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omments/comment1.xml" ContentType="application/vnd.openxmlformats-officedocument.spreadsheetml.comments+xml"/>
  <Override PartName="/xl/worksheets/sheet14.xml" ContentType="application/vnd.openxmlformats-officedocument.spreadsheetml.worksheet+xml"/>
  <Override PartName="/xl/comments/comment2.xml" ContentType="application/vnd.openxmlformats-officedocument.spreadsheetml.comments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omments/comment3.xml" ContentType="application/vnd.openxmlformats-officedocument.spreadsheetml.comments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omments/comment4.xml" ContentType="application/vnd.openxmlformats-officedocument.spreadsheetml.comments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10" yWindow="-110" windowWidth="19420" windowHeight="10420" tabRatio="915" firstSheet="0" activeTab="0" autoFilterDateGrouping="1"/>
  </bookViews>
  <sheets>
    <sheet xmlns:r="http://schemas.openxmlformats.org/officeDocument/2006/relationships" name="DROP DATA HERE" sheetId="1" state="visible" r:id="rId1"/>
    <sheet xmlns:r="http://schemas.openxmlformats.org/officeDocument/2006/relationships" name="ETF" sheetId="2" state="visible" r:id="rId2"/>
    <sheet xmlns:r="http://schemas.openxmlformats.org/officeDocument/2006/relationships" name="ETF MTD" sheetId="3" state="visible" r:id="rId3"/>
    <sheet xmlns:r="http://schemas.openxmlformats.org/officeDocument/2006/relationships" name="ETF MTD %" sheetId="4" state="visible" r:id="rId4"/>
    <sheet xmlns:r="http://schemas.openxmlformats.org/officeDocument/2006/relationships" name="MTD RoR" sheetId="5" state="visible" r:id="rId5"/>
    <sheet xmlns:r="http://schemas.openxmlformats.org/officeDocument/2006/relationships" name="Daily Update Instructions" sheetId="6" state="visible" r:id="rId6"/>
    <sheet xmlns:r="http://schemas.openxmlformats.org/officeDocument/2006/relationships" name="Monthly Strategy Perf" sheetId="7" state="visible" r:id="rId7"/>
    <sheet xmlns:r="http://schemas.openxmlformats.org/officeDocument/2006/relationships" name="Daily Blueprint" sheetId="8" state="visible" r:id="rId8"/>
    <sheet xmlns:r="http://schemas.openxmlformats.org/officeDocument/2006/relationships" name="Econ Data" sheetId="9" state="visible" r:id="rId9"/>
    <sheet xmlns:r="http://schemas.openxmlformats.org/officeDocument/2006/relationships" name="Section II. Models" sheetId="10" state="visible" r:id="rId10"/>
    <sheet xmlns:r="http://schemas.openxmlformats.org/officeDocument/2006/relationships" name="MODEL" sheetId="11" state="visible" r:id="rId11"/>
    <sheet xmlns:r="http://schemas.openxmlformats.org/officeDocument/2006/relationships" name="BLUIX in Models" sheetId="12" state="visible" r:id="rId12"/>
    <sheet xmlns:r="http://schemas.openxmlformats.org/officeDocument/2006/relationships" name="Custodial Allocations-Dec24" sheetId="13" state="visible" r:id="rId13"/>
    <sheet xmlns:r="http://schemas.openxmlformats.org/officeDocument/2006/relationships" name="No BLUIX" sheetId="14" state="visible" r:id="rId14"/>
    <sheet xmlns:r="http://schemas.openxmlformats.org/officeDocument/2006/relationships" name="SpartanExport" sheetId="15" state="visible" r:id="rId15"/>
    <sheet xmlns:r="http://schemas.openxmlformats.org/officeDocument/2006/relationships" name="iRebalExport" sheetId="16" state="visible" r:id="rId16"/>
    <sheet xmlns:r="http://schemas.openxmlformats.org/officeDocument/2006/relationships" name="EclipseExport" sheetId="17" state="visible" r:id="rId17"/>
    <sheet xmlns:r="http://schemas.openxmlformats.org/officeDocument/2006/relationships" name="Section III. Client Specific" sheetId="18" state="visible" r:id="rId18"/>
    <sheet xmlns:r="http://schemas.openxmlformats.org/officeDocument/2006/relationships" name="Indexes" sheetId="19" state="visible" r:id="rId19"/>
    <sheet xmlns:r="http://schemas.openxmlformats.org/officeDocument/2006/relationships" name="BLUIX" sheetId="20" state="visible" r:id="rId20"/>
    <sheet xmlns:r="http://schemas.openxmlformats.org/officeDocument/2006/relationships" name="LPL SWAN v2" sheetId="21" state="visible" r:id="rId21"/>
    <sheet xmlns:r="http://schemas.openxmlformats.org/officeDocument/2006/relationships" name="Envestnet SWAN Model" sheetId="22" state="visible" r:id="rId22"/>
    <sheet xmlns:r="http://schemas.openxmlformats.org/officeDocument/2006/relationships" name="Manna" sheetId="23" state="hidden" r:id="rId23"/>
    <sheet xmlns:r="http://schemas.openxmlformats.org/officeDocument/2006/relationships" name="Spartan" sheetId="24" state="visible" r:id="rId24"/>
    <sheet xmlns:r="http://schemas.openxmlformats.org/officeDocument/2006/relationships" name="Add'l Spartan" sheetId="25" state="visible" r:id="rId25"/>
    <sheet xmlns:r="http://schemas.openxmlformats.org/officeDocument/2006/relationships" name="Insight Model" sheetId="26" state="visible" r:id="rId26"/>
    <sheet xmlns:r="http://schemas.openxmlformats.org/officeDocument/2006/relationships" name="Wentland" sheetId="27" state="visible" r:id="rId27"/>
    <sheet xmlns:r="http://schemas.openxmlformats.org/officeDocument/2006/relationships" name="WentlandExport" sheetId="28" state="visible" r:id="rId28"/>
    <sheet xmlns:r="http://schemas.openxmlformats.org/officeDocument/2006/relationships" name="Maven Tier 1-3" sheetId="29" state="hidden" r:id="rId29"/>
    <sheet xmlns:r="http://schemas.openxmlformats.org/officeDocument/2006/relationships" name="Adolos" sheetId="30" state="visible" r:id="rId30"/>
    <sheet xmlns:r="http://schemas.openxmlformats.org/officeDocument/2006/relationships" name="Shrader" sheetId="31" state="visible" r:id="rId31"/>
    <sheet xmlns:r="http://schemas.openxmlformats.org/officeDocument/2006/relationships" name="MCP" sheetId="32" state="visible" r:id="rId32"/>
    <sheet xmlns:r="http://schemas.openxmlformats.org/officeDocument/2006/relationships" name="MorseExport" sheetId="33" state="visible" r:id="rId33"/>
    <sheet xmlns:r="http://schemas.openxmlformats.org/officeDocument/2006/relationships" name="Sparta" sheetId="34" state="visible" r:id="rId34"/>
    <sheet xmlns:r="http://schemas.openxmlformats.org/officeDocument/2006/relationships" name="Sparta ETF" sheetId="35" state="visible" r:id="rId35"/>
    <sheet xmlns:r="http://schemas.openxmlformats.org/officeDocument/2006/relationships" name="SpartaExport" sheetId="36" state="visible" r:id="rId36"/>
    <sheet xmlns:r="http://schemas.openxmlformats.org/officeDocument/2006/relationships" name="Comps" sheetId="37" state="visible" r:id="rId37"/>
    <sheet xmlns:r="http://schemas.openxmlformats.org/officeDocument/2006/relationships" name="Monthly Strategy Performance" sheetId="38" state="hidden" r:id="rId38"/>
    <sheet xmlns:r="http://schemas.openxmlformats.org/officeDocument/2006/relationships" name="Since Jan 2021" sheetId="39" state="visible" r:id="rId39"/>
    <sheet xmlns:r="http://schemas.openxmlformats.org/officeDocument/2006/relationships" name="2023 YE" sheetId="40" state="visible" r:id="rId40"/>
    <sheet xmlns:r="http://schemas.openxmlformats.org/officeDocument/2006/relationships" name="2022 Year End" sheetId="41" state="visible" r:id="rId41"/>
    <sheet xmlns:r="http://schemas.openxmlformats.org/officeDocument/2006/relationships" name="2021 Year End" sheetId="42" state="visible" r:id="rId42"/>
    <sheet xmlns:r="http://schemas.openxmlformats.org/officeDocument/2006/relationships" name="Envestnet Model" sheetId="43" state="visible" r:id="rId43"/>
    <sheet xmlns:r="http://schemas.openxmlformats.org/officeDocument/2006/relationships" name="LPL SWAN Model" sheetId="44" state="visible" r:id="rId44"/>
    <sheet xmlns:r="http://schemas.openxmlformats.org/officeDocument/2006/relationships" name="LPL Model" sheetId="45" state="visible" r:id="rId45"/>
    <sheet xmlns:r="http://schemas.openxmlformats.org/officeDocument/2006/relationships" name="BFA Model" sheetId="46" state="visible" r:id="rId46"/>
  </sheets>
  <definedNames>
    <definedName name="ACN">#REF!</definedName>
    <definedName name="ACN" localSheetId="12">#REF!</definedName>
    <definedName name="_xlnm._FilterDatabase" localSheetId="12" hidden="1">'Custodial Allocations-Dec24'!$A$5:$N$319</definedName>
    <definedName name="ACN" localSheetId="13">#REF!</definedName>
    <definedName name="_xlnm._FilterDatabase" localSheetId="13" hidden="1">'No BLUIX'!$A$5:$N$280</definedName>
    <definedName name="_xlnm._FilterDatabase" localSheetId="14" hidden="1">'SpartanExport'!$A$1:$F$2507</definedName>
    <definedName name="_xlnm._FilterDatabase" localSheetId="15" hidden="1">'iRebalExport'!$A$1:$F$4009</definedName>
    <definedName name="_xlnm._FilterDatabase" localSheetId="16" hidden="1">'EclipseExport'!$A$1:$CA$1170</definedName>
    <definedName name="_xlnm._FilterDatabase" localSheetId="27" hidden="1">'WentlandExport'!$A$1:$CA$1786</definedName>
    <definedName name="ACN" localSheetId="28">#REF!</definedName>
    <definedName name="_xlnm._FilterDatabase" localSheetId="32" hidden="1">'MorseExport'!$A$1:$F$948</definedName>
    <definedName name="ACN" localSheetId="34">#REF!</definedName>
    <definedName name="ACN" localSheetId="35">#REF!</definedName>
    <definedName name="_xlnm._FilterDatabase" localSheetId="35" hidden="1">'SpartaExport'!$A$1:$CA$1407</definedName>
    <definedName name="_xlnm.Print_Area" localSheetId="38">'Since Jan 2021'!$A$2:$U$32</definedName>
  </definedNames>
  <calcPr calcId="191029" fullCalcOnLoad="1"/>
</workbook>
</file>

<file path=xl/styles.xml><?xml version="1.0" encoding="utf-8"?>
<styleSheet xmlns="http://schemas.openxmlformats.org/spreadsheetml/2006/main">
  <numFmts count="12">
    <numFmt numFmtId="164" formatCode="_(* #,##0_);_(* \(#,##0\);_(* &quot;-&quot;??_);_(@_)"/>
    <numFmt numFmtId="165" formatCode="0.0%"/>
    <numFmt numFmtId="166" formatCode="0.0000%"/>
    <numFmt numFmtId="167" formatCode="_(&quot;$&quot;* #,##0.00_);_(&quot;$&quot;* \(#,##0.00\);_(&quot;$&quot;* &quot;-&quot;??_);_(@_)"/>
    <numFmt numFmtId="168" formatCode="0.00000%"/>
    <numFmt numFmtId="169" formatCode="_(* #,##0.0_);_(* \(#,##0.0\);_(* &quot;-&quot;??_);_(@_)"/>
    <numFmt numFmtId="170" formatCode="#,##0.0000"/>
    <numFmt numFmtId="171" formatCode="0.000%"/>
    <numFmt numFmtId="172" formatCode="0.0"/>
    <numFmt numFmtId="173" formatCode="mm/dd/yyyy"/>
    <numFmt numFmtId="174" formatCode="0.000"/>
    <numFmt numFmtId="175" formatCode="&quot;$&quot;#,##0.00_);[Red]\(&quot;$&quot;#,##0.00\)"/>
  </numFmts>
  <fonts count="4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mbria"/>
      <family val="2"/>
      <b val="1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1"/>
      <scheme val="minor"/>
    </font>
    <font>
      <name val="Tahoma"/>
      <family val="2"/>
      <color indexed="81"/>
      <sz val="9"/>
    </font>
    <font>
      <name val="Tahoma"/>
      <family val="2"/>
      <b val="1"/>
      <color indexed="81"/>
      <sz val="9"/>
    </font>
    <font>
      <name val="Arial"/>
      <family val="2"/>
      <color rgb="FFFFFFFF"/>
      <sz val="10"/>
    </font>
    <font>
      <name val="Arial"/>
      <family val="2"/>
      <sz val="10"/>
    </font>
    <font>
      <name val="Arial"/>
      <family val="2"/>
      <color theme="1"/>
      <sz val="10"/>
    </font>
    <font>
      <name val="Calibri"/>
      <family val="2"/>
      <b val="1"/>
      <color theme="1"/>
      <sz val="14"/>
      <scheme val="minor"/>
    </font>
    <font>
      <name val="Calibri"/>
      <family val="2"/>
      <sz val="8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0"/>
      <scheme val="minor"/>
    </font>
    <font>
      <name val="Calibri"/>
      <family val="2"/>
      <sz val="11"/>
      <scheme val="minor"/>
    </font>
    <font>
      <name val="Noto Sans"/>
      <family val="2"/>
      <color rgb="FF000000"/>
      <sz val="10"/>
    </font>
    <font>
      <name val="Calibri"/>
      <family val="2"/>
      <b val="1"/>
      <color rgb="FFFF0000"/>
      <sz val="11"/>
      <scheme val="minor"/>
    </font>
    <font>
      <name val="Calibri"/>
      <family val="2"/>
      <color theme="10"/>
      <sz val="11"/>
      <u val="single"/>
      <scheme val="minor"/>
    </font>
    <font>
      <name val="Lucida Sans"/>
      <family val="2"/>
      <b val="1"/>
      <color rgb="FF666666"/>
      <sz val="9"/>
    </font>
    <font>
      <name val="Arial"/>
      <family val="2"/>
      <b val="1"/>
      <color theme="1"/>
      <sz val="7"/>
    </font>
    <font>
      <name val="Arial"/>
      <family val="2"/>
      <color theme="1"/>
      <sz val="7"/>
    </font>
    <font>
      <name val="Arial"/>
      <family val="2"/>
      <color rgb="FF007D34"/>
      <sz val="7"/>
    </font>
    <font>
      <name val="Arial"/>
      <family val="2"/>
      <color rgb="FFC40000"/>
      <sz val="7"/>
    </font>
    <font>
      <name val="Arial"/>
      <family val="2"/>
      <color rgb="FF5900B2"/>
      <sz val="7"/>
    </font>
    <font>
      <name val="Calibri"/>
      <family val="2"/>
      <b val="1"/>
      <color rgb="FFFF0000"/>
      <sz val="18"/>
      <scheme val="minor"/>
    </font>
    <font>
      <name val="Calibri"/>
      <family val="2"/>
      <b val="1"/>
      <color theme="9" tint="-0.499984740745262"/>
      <sz val="11"/>
      <scheme val="minor"/>
    </font>
    <font>
      <name val="Arial"/>
      <family val="2"/>
      <color rgb="FFFF0000"/>
      <sz val="10"/>
    </font>
    <font>
      <name val="Calibri"/>
      <family val="2"/>
      <b val="1"/>
      <color theme="3" tint="-0.499984740745262"/>
      <sz val="11"/>
      <scheme val="minor"/>
    </font>
    <font>
      <name val="Noto Sans"/>
      <family val="2"/>
      <color rgb="FF000000"/>
      <sz val="11"/>
    </font>
  </fonts>
  <fills count="58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07376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6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 style="medium">
        <color rgb="FFD8D8D8"/>
      </bottom>
      <diagonal/>
    </border>
    <border>
      <left style="medium">
        <color rgb="FFCCCCCC"/>
      </left>
      <right style="medium">
        <color rgb="FFD8D8D8"/>
      </right>
      <top style="medium">
        <color rgb="FFCCCCCC"/>
      </top>
      <bottom style="medium">
        <color rgb="FFD8D8D8"/>
      </bottom>
      <diagonal/>
    </border>
    <border>
      <left style="medium">
        <color rgb="FFD8D8D8"/>
      </left>
      <right style="medium">
        <color rgb="FFD8D8D8"/>
      </right>
      <top style="medium">
        <color rgb="FFCCCCCC"/>
      </top>
      <bottom style="medium">
        <color rgb="FFD8D8D8"/>
      </bottom>
      <diagonal/>
    </border>
    <border>
      <left style="medium">
        <color rgb="FFD8D8D8"/>
      </left>
      <right style="medium">
        <color rgb="FFCCCCCC"/>
      </right>
      <top style="medium">
        <color rgb="FFCCCCCC"/>
      </top>
      <bottom style="medium">
        <color rgb="FFD8D8D8"/>
      </bottom>
      <diagonal/>
    </border>
    <border>
      <left style="medium">
        <color rgb="FFCCCCCC"/>
      </left>
      <right style="medium">
        <color rgb="FFD8D8D8"/>
      </right>
      <top style="medium">
        <color rgb="FFD8D8D8"/>
      </top>
      <bottom style="medium">
        <color rgb="FFD8D8D8"/>
      </bottom>
      <diagonal/>
    </border>
    <border>
      <left style="medium">
        <color rgb="FFD8D8D8"/>
      </left>
      <right style="medium">
        <color rgb="FFCCCCCC"/>
      </right>
      <top style="medium">
        <color rgb="FFD8D8D8"/>
      </top>
      <bottom style="medium">
        <color rgb="FFD8D8D8"/>
      </bottom>
      <diagonal/>
    </border>
    <border>
      <left style="medium">
        <color rgb="FFCCCCCC"/>
      </left>
      <right style="medium">
        <color rgb="FFD8D8D8"/>
      </right>
      <top style="medium">
        <color rgb="FFD8D8D8"/>
      </top>
      <bottom style="medium">
        <color rgb="FFCCCCCC"/>
      </bottom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 style="medium">
        <color rgb="FFCCCCCC"/>
      </bottom>
      <diagonal/>
    </border>
    <border>
      <left style="medium">
        <color rgb="FFD8D8D8"/>
      </left>
      <right style="medium">
        <color rgb="FFCCCCCC"/>
      </right>
      <top style="medium">
        <color rgb="FFD8D8D8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6">
    <xf numFmtId="0" fontId="18" fillId="0" borderId="0"/>
    <xf numFmtId="43" fontId="18" fillId="0" borderId="0"/>
    <xf numFmtId="9" fontId="18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3" borderId="0"/>
    <xf numFmtId="0" fontId="7" fillId="4" borderId="0"/>
    <xf numFmtId="0" fontId="8" fillId="5" borderId="0"/>
    <xf numFmtId="0" fontId="9" fillId="6" borderId="4"/>
    <xf numFmtId="0" fontId="10" fillId="7" borderId="5"/>
    <xf numFmtId="0" fontId="11" fillId="7" borderId="4"/>
    <xf numFmtId="0" fontId="12" fillId="0" borderId="6"/>
    <xf numFmtId="0" fontId="13" fillId="8" borderId="7"/>
    <xf numFmtId="0" fontId="14" fillId="0" borderId="0"/>
    <xf numFmtId="0" fontId="18" fillId="9" borderId="8"/>
    <xf numFmtId="0" fontId="15" fillId="0" borderId="0"/>
    <xf numFmtId="0" fontId="16" fillId="0" borderId="9"/>
    <xf numFmtId="0" fontId="17" fillId="10" borderId="0"/>
    <xf numFmtId="0" fontId="18" fillId="11" borderId="0"/>
    <xf numFmtId="0" fontId="18" fillId="12" borderId="0"/>
    <xf numFmtId="0" fontId="17" fillId="13" borderId="0"/>
    <xf numFmtId="0" fontId="17" fillId="14" borderId="0"/>
    <xf numFmtId="0" fontId="18" fillId="15" borderId="0"/>
    <xf numFmtId="0" fontId="18" fillId="16" borderId="0"/>
    <xf numFmtId="0" fontId="17" fillId="17" borderId="0"/>
    <xf numFmtId="0" fontId="17" fillId="18" borderId="0"/>
    <xf numFmtId="0" fontId="18" fillId="19" borderId="0"/>
    <xf numFmtId="0" fontId="18" fillId="20" borderId="0"/>
    <xf numFmtId="0" fontId="17" fillId="21" borderId="0"/>
    <xf numFmtId="0" fontId="17" fillId="22" borderId="0"/>
    <xf numFmtId="0" fontId="18" fillId="23" borderId="0"/>
    <xf numFmtId="0" fontId="18" fillId="24" borderId="0"/>
    <xf numFmtId="0" fontId="17" fillId="25" borderId="0"/>
    <xf numFmtId="0" fontId="17" fillId="26" borderId="0"/>
    <xf numFmtId="0" fontId="18" fillId="27" borderId="0"/>
    <xf numFmtId="0" fontId="18" fillId="28" borderId="0"/>
    <xf numFmtId="0" fontId="17" fillId="29" borderId="0"/>
    <xf numFmtId="0" fontId="17" fillId="30" borderId="0"/>
    <xf numFmtId="0" fontId="18" fillId="31" borderId="0"/>
    <xf numFmtId="0" fontId="18" fillId="32" borderId="0"/>
    <xf numFmtId="0" fontId="17" fillId="33" borderId="0"/>
    <xf numFmtId="44" fontId="18" fillId="0" borderId="0"/>
    <xf numFmtId="0" fontId="32" fillId="0" borderId="0"/>
  </cellStyleXfs>
  <cellXfs count="312">
    <xf numFmtId="0" fontId="0" fillId="0" borderId="0" pivotButton="0" quotePrefix="0" xfId="0"/>
    <xf numFmtId="9" fontId="0" fillId="0" borderId="0" pivotButton="0" quotePrefix="0" xfId="0"/>
    <xf numFmtId="3" fontId="0" fillId="0" borderId="0" pivotButton="0" quotePrefix="0" xfId="0"/>
    <xf numFmtId="10" fontId="0" fillId="0" borderId="0" pivotButton="0" quotePrefix="0" xfId="0"/>
    <xf numFmtId="14" fontId="0" fillId="0" borderId="0" pivotButton="0" quotePrefix="0" xfId="0"/>
    <xf numFmtId="4" fontId="0" fillId="0" borderId="0" pivotButton="0" quotePrefix="0" xfId="0"/>
    <xf numFmtId="10" fontId="0" fillId="0" borderId="0" pivotButton="0" quotePrefix="0" xfId="2"/>
    <xf numFmtId="164" fontId="0" fillId="0" borderId="0" pivotButton="0" quotePrefix="0" xfId="1"/>
    <xf numFmtId="165" fontId="0" fillId="0" borderId="0" pivotButton="0" quotePrefix="0" xfId="2"/>
    <xf numFmtId="165" fontId="0" fillId="0" borderId="0" pivotButton="0" quotePrefix="0" xfId="0"/>
    <xf numFmtId="43" fontId="0" fillId="0" borderId="0" pivotButton="0" quotePrefix="0" xfId="1"/>
    <xf numFmtId="43" fontId="0" fillId="0" borderId="0" pivotButton="0" quotePrefix="0" xfId="0"/>
    <xf numFmtId="0" fontId="0" fillId="2" borderId="0" pivotButton="0" quotePrefix="0" xfId="0"/>
    <xf numFmtId="2" fontId="0" fillId="0" borderId="0" pivotButton="0" quotePrefix="0" xfId="0"/>
    <xf numFmtId="10" fontId="0" fillId="2" borderId="0" pivotButton="0" quotePrefix="0" xfId="2"/>
    <xf numFmtId="0" fontId="0" fillId="0" borderId="10" pivotButton="0" quotePrefix="0" xfId="0"/>
    <xf numFmtId="0" fontId="0" fillId="34" borderId="0" pivotButton="0" quotePrefix="0" xfId="0"/>
    <xf numFmtId="14" fontId="0" fillId="0" borderId="0" applyAlignment="1" pivotButton="0" quotePrefix="0" xfId="0">
      <alignment horizontal="left"/>
    </xf>
    <xf numFmtId="166" fontId="0" fillId="0" borderId="0" pivotButton="0" quotePrefix="0" xfId="0"/>
    <xf numFmtId="0" fontId="18" fillId="0" borderId="0" pivotButton="0" quotePrefix="0" xfId="0"/>
    <xf numFmtId="10" fontId="18" fillId="0" borderId="0" pivotButton="0" quotePrefix="0" xfId="2"/>
    <xf numFmtId="0" fontId="0" fillId="36" borderId="0" pivotButton="0" quotePrefix="0" xfId="0"/>
    <xf numFmtId="0" fontId="16" fillId="36" borderId="0" pivotButton="0" quotePrefix="0" xfId="0"/>
    <xf numFmtId="0" fontId="16" fillId="0" borderId="0" pivotButton="0" quotePrefix="0" xfId="0"/>
    <xf numFmtId="14" fontId="16" fillId="0" borderId="0" pivotButton="0" quotePrefix="0" xfId="0"/>
    <xf numFmtId="165" fontId="0" fillId="0" borderId="0" applyAlignment="1" pivotButton="0" quotePrefix="0" xfId="2">
      <alignment horizontal="center" vertical="center"/>
    </xf>
    <xf numFmtId="165" fontId="0" fillId="0" borderId="0" applyAlignment="1" pivotButton="0" quotePrefix="0" xfId="2">
      <alignment horizontal="center" vertical="center"/>
    </xf>
    <xf numFmtId="0" fontId="18" fillId="37" borderId="0" pivotButton="0" quotePrefix="0" xfId="0"/>
    <xf numFmtId="0" fontId="0" fillId="37" borderId="0" pivotButton="0" quotePrefix="0" xfId="0"/>
    <xf numFmtId="0" fontId="18" fillId="38" borderId="0" pivotButton="0" quotePrefix="0" xfId="0"/>
    <xf numFmtId="0" fontId="0" fillId="38" borderId="0" pivotButton="0" quotePrefix="0" xfId="0"/>
    <xf numFmtId="10" fontId="0" fillId="38" borderId="0" pivotButton="0" quotePrefix="0" xfId="2"/>
    <xf numFmtId="10" fontId="0" fillId="0" borderId="0" pivotButton="0" quotePrefix="0" xfId="2"/>
    <xf numFmtId="0" fontId="1" fillId="0" borderId="0" pivotButton="0" quotePrefix="0" xfId="0"/>
    <xf numFmtId="0" fontId="1" fillId="37" borderId="0" pivotButton="0" quotePrefix="0" xfId="0"/>
    <xf numFmtId="0" fontId="1" fillId="38" borderId="0" pivotButton="0" quotePrefix="0" xfId="0"/>
    <xf numFmtId="10" fontId="1" fillId="0" borderId="0" pivotButton="0" quotePrefix="0" xfId="2"/>
    <xf numFmtId="14" fontId="1" fillId="0" borderId="0" applyAlignment="1" pivotButton="0" quotePrefix="0" xfId="0">
      <alignment horizontal="left"/>
    </xf>
    <xf numFmtId="10" fontId="1" fillId="38" borderId="0" pivotButton="0" quotePrefix="0" xfId="0"/>
    <xf numFmtId="9" fontId="1" fillId="0" borderId="0" pivotButton="0" quotePrefix="0" xfId="0"/>
    <xf numFmtId="165" fontId="1" fillId="0" borderId="0" pivotButton="0" quotePrefix="0" xfId="2"/>
    <xf numFmtId="165" fontId="1" fillId="37" borderId="0" pivotButton="0" quotePrefix="0" xfId="2"/>
    <xf numFmtId="9" fontId="1" fillId="37" borderId="0" pivotButton="0" quotePrefix="0" xfId="0"/>
    <xf numFmtId="165" fontId="1" fillId="38" borderId="0" pivotButton="0" quotePrefix="0" xfId="2"/>
    <xf numFmtId="165" fontId="1" fillId="38" borderId="0" pivotButton="0" quotePrefix="0" xfId="1"/>
    <xf numFmtId="165" fontId="1" fillId="0" borderId="0" pivotButton="0" quotePrefix="0" xfId="1"/>
    <xf numFmtId="10" fontId="1" fillId="0" borderId="0" pivotButton="0" quotePrefix="0" xfId="0"/>
    <xf numFmtId="165" fontId="1" fillId="38" borderId="0" pivotButton="0" quotePrefix="0" xfId="0"/>
    <xf numFmtId="165" fontId="1" fillId="0" borderId="0" pivotButton="0" quotePrefix="0" xfId="0"/>
    <xf numFmtId="165" fontId="1" fillId="0" borderId="0" pivotButton="0" quotePrefix="0" xfId="2"/>
    <xf numFmtId="10" fontId="1" fillId="37" borderId="0" pivotButton="0" quotePrefix="0" xfId="2"/>
    <xf numFmtId="9" fontId="1" fillId="38" borderId="0" pivotButton="0" quotePrefix="0" xfId="1"/>
    <xf numFmtId="9" fontId="1" fillId="38" borderId="0" pivotButton="0" quotePrefix="0" xfId="0"/>
    <xf numFmtId="165" fontId="1" fillId="37" borderId="0" pivotButton="0" quotePrefix="0" xfId="0"/>
    <xf numFmtId="0" fontId="1" fillId="34" borderId="0" pivotButton="0" quotePrefix="0" xfId="0"/>
    <xf numFmtId="167" fontId="1" fillId="0" borderId="0" pivotButton="0" quotePrefix="0" xfId="44"/>
    <xf numFmtId="10" fontId="1" fillId="35" borderId="0" pivotButton="0" quotePrefix="0" xfId="2"/>
    <xf numFmtId="10" fontId="1" fillId="37" borderId="0" pivotButton="0" quotePrefix="0" xfId="0"/>
    <xf numFmtId="9" fontId="1" fillId="38" borderId="0" pivotButton="0" quotePrefix="0" xfId="2"/>
    <xf numFmtId="9" fontId="1" fillId="0" borderId="0" pivotButton="0" quotePrefix="0" xfId="2"/>
    <xf numFmtId="165" fontId="1" fillId="2" borderId="0" pivotButton="0" quotePrefix="0" xfId="2"/>
    <xf numFmtId="10" fontId="1" fillId="0" borderId="0" pivotButton="0" quotePrefix="0" xfId="2"/>
    <xf numFmtId="165" fontId="0" fillId="0" borderId="0" applyAlignment="1" pivotButton="0" quotePrefix="0" xfId="2">
      <alignment horizontal="center" vertical="center"/>
    </xf>
    <xf numFmtId="10" fontId="0" fillId="0" borderId="0" applyAlignment="1" pivotButton="0" quotePrefix="0" xfId="0">
      <alignment horizontal="center"/>
    </xf>
    <xf numFmtId="168" fontId="0" fillId="0" borderId="0" pivotButton="0" quotePrefix="0" xfId="0"/>
    <xf numFmtId="167" fontId="0" fillId="0" borderId="0" pivotButton="0" quotePrefix="0" xfId="44"/>
    <xf numFmtId="167" fontId="0" fillId="0" borderId="0" pivotButton="0" quotePrefix="0" xfId="0"/>
    <xf numFmtId="0" fontId="21" fillId="39" borderId="11" applyAlignment="1" pivotButton="0" quotePrefix="0" xfId="0">
      <alignment wrapText="1"/>
    </xf>
    <xf numFmtId="0" fontId="22" fillId="40" borderId="12" applyAlignment="1" pivotButton="0" quotePrefix="0" xfId="0">
      <alignment wrapText="1"/>
    </xf>
    <xf numFmtId="0" fontId="23" fillId="0" borderId="11" applyAlignment="1" pivotButton="0" quotePrefix="0" xfId="0">
      <alignment wrapText="1"/>
    </xf>
    <xf numFmtId="0" fontId="22" fillId="40" borderId="0" applyAlignment="1" pivotButton="0" quotePrefix="0" xfId="0">
      <alignment wrapText="1"/>
    </xf>
    <xf numFmtId="0" fontId="24" fillId="0" borderId="0" pivotButton="0" quotePrefix="0" xfId="0"/>
    <xf numFmtId="0" fontId="24" fillId="0" borderId="0" pivotButton="0" quotePrefix="1" xfId="0"/>
    <xf numFmtId="169" fontId="0" fillId="0" borderId="0" pivotButton="0" quotePrefix="0" xfId="0"/>
    <xf numFmtId="10" fontId="1" fillId="0" borderId="10" pivotButton="0" quotePrefix="0" xfId="0"/>
    <xf numFmtId="9" fontId="16" fillId="0" borderId="0" pivotButton="0" quotePrefix="0" xfId="0"/>
    <xf numFmtId="10" fontId="16" fillId="0" borderId="0" pivotButton="0" quotePrefix="0" xfId="0"/>
    <xf numFmtId="0" fontId="1" fillId="0" borderId="10" pivotButton="0" quotePrefix="0" xfId="0"/>
    <xf numFmtId="10" fontId="1" fillId="0" borderId="10" pivotButton="0" quotePrefix="0" xfId="2"/>
    <xf numFmtId="165" fontId="16" fillId="0" borderId="0" pivotButton="0" quotePrefix="0" xfId="0"/>
    <xf numFmtId="0" fontId="16" fillId="2" borderId="0" pivotButton="0" quotePrefix="0" xfId="0"/>
    <xf numFmtId="10" fontId="0" fillId="0" borderId="0" applyAlignment="1" pivotButton="0" quotePrefix="0" xfId="2">
      <alignment horizontal="center"/>
    </xf>
    <xf numFmtId="10" fontId="0" fillId="0" borderId="13" applyAlignment="1" pivotButton="0" quotePrefix="0" xfId="0">
      <alignment horizontal="center"/>
    </xf>
    <xf numFmtId="16" fontId="0" fillId="0" borderId="0" pivotButton="0" quotePrefix="0" xfId="0"/>
    <xf numFmtId="10" fontId="18" fillId="37" borderId="0" pivotButton="0" quotePrefix="0" xfId="0"/>
    <xf numFmtId="10" fontId="16" fillId="0" borderId="0" pivotButton="0" quotePrefix="0" xfId="2"/>
    <xf numFmtId="0" fontId="16" fillId="41" borderId="0" applyAlignment="1" pivotButton="0" quotePrefix="0" xfId="0">
      <alignment horizontal="center"/>
    </xf>
    <xf numFmtId="0" fontId="16" fillId="42" borderId="0" applyAlignment="1" pivotButton="0" quotePrefix="1" xfId="0">
      <alignment horizontal="center"/>
    </xf>
    <xf numFmtId="170" fontId="0" fillId="0" borderId="0" pivotButton="0" quotePrefix="0" xfId="0"/>
    <xf numFmtId="0" fontId="0" fillId="0" borderId="0" applyAlignment="1" pivotButton="0" quotePrefix="0" xfId="0">
      <alignment horizontal="center"/>
    </xf>
    <xf numFmtId="10" fontId="16" fillId="0" borderId="0" applyAlignment="1" pivotButton="0" quotePrefix="0" xfId="0">
      <alignment horizontal="center"/>
    </xf>
    <xf numFmtId="10" fontId="16" fillId="0" borderId="0" applyAlignment="1" pivotButton="0" quotePrefix="0" xfId="2">
      <alignment horizontal="center"/>
    </xf>
    <xf numFmtId="14" fontId="0" fillId="0" borderId="0" pivotButton="0" quotePrefix="0" xfId="1"/>
    <xf numFmtId="14" fontId="0" fillId="0" borderId="0" pivotButton="0" quotePrefix="0" xfId="44"/>
    <xf numFmtId="14" fontId="0" fillId="43" borderId="0" pivotButton="0" quotePrefix="0" xfId="0"/>
    <xf numFmtId="0" fontId="0" fillId="43" borderId="0" pivotButton="0" quotePrefix="0" xfId="0"/>
    <xf numFmtId="0" fontId="16" fillId="43" borderId="0" pivotButton="0" quotePrefix="0" xfId="0"/>
    <xf numFmtId="43" fontId="0" fillId="43" borderId="0" pivotButton="0" quotePrefix="0" xfId="1"/>
    <xf numFmtId="0" fontId="16" fillId="43" borderId="0" applyAlignment="1" pivotButton="0" quotePrefix="0" xfId="0">
      <alignment horizontal="center"/>
    </xf>
    <xf numFmtId="43" fontId="0" fillId="43" borderId="0" pivotButton="0" quotePrefix="0" xfId="0"/>
    <xf numFmtId="10" fontId="0" fillId="43" borderId="0" applyAlignment="1" pivotButton="0" quotePrefix="0" xfId="0">
      <alignment horizontal="center"/>
    </xf>
    <xf numFmtId="10" fontId="0" fillId="43" borderId="0" applyAlignment="1" pivotButton="0" quotePrefix="0" xfId="2">
      <alignment horizontal="center"/>
    </xf>
    <xf numFmtId="0" fontId="26" fillId="43" borderId="0" pivotButton="0" quotePrefix="0" xfId="0"/>
    <xf numFmtId="0" fontId="0" fillId="43" borderId="13" pivotButton="0" quotePrefix="0" xfId="0"/>
    <xf numFmtId="0" fontId="24" fillId="43" borderId="0" pivotButton="0" quotePrefix="0" xfId="0"/>
    <xf numFmtId="0" fontId="16" fillId="43" borderId="14" pivotButton="0" quotePrefix="0" xfId="0"/>
    <xf numFmtId="0" fontId="0" fillId="43" borderId="14" pivotButton="0" quotePrefix="0" xfId="0"/>
    <xf numFmtId="10" fontId="0" fillId="43" borderId="0" pivotButton="0" quotePrefix="0" xfId="0"/>
    <xf numFmtId="0" fontId="16" fillId="43" borderId="14" applyAlignment="1" pivotButton="0" quotePrefix="0" xfId="0">
      <alignment horizontal="center"/>
    </xf>
    <xf numFmtId="171" fontId="1" fillId="0" borderId="0" pivotButton="0" quotePrefix="0" xfId="2"/>
    <xf numFmtId="10" fontId="18" fillId="0" borderId="0" pivotButton="0" quotePrefix="0" xfId="0"/>
    <xf numFmtId="0" fontId="0" fillId="44" borderId="0" pivotButton="0" quotePrefix="0" xfId="0"/>
    <xf numFmtId="165" fontId="0" fillId="44" borderId="0" pivotButton="0" quotePrefix="0" xfId="2"/>
    <xf numFmtId="165" fontId="1" fillId="44" borderId="0" pivotButton="0" quotePrefix="0" xfId="2"/>
    <xf numFmtId="165" fontId="1" fillId="35" borderId="0" pivotButton="0" quotePrefix="0" xfId="2"/>
    <xf numFmtId="165" fontId="1" fillId="45" borderId="0" pivotButton="0" quotePrefix="0" xfId="2"/>
    <xf numFmtId="14" fontId="27" fillId="0" borderId="0" pivotButton="0" quotePrefix="0" xfId="0"/>
    <xf numFmtId="0" fontId="16" fillId="43" borderId="0" applyAlignment="1" pivotButton="0" quotePrefix="1" xfId="0">
      <alignment horizontal="center"/>
    </xf>
    <xf numFmtId="166" fontId="0" fillId="0" borderId="0" pivotButton="0" quotePrefix="0" xfId="2"/>
    <xf numFmtId="0" fontId="28" fillId="43" borderId="0" pivotButton="0" quotePrefix="0" xfId="0"/>
    <xf numFmtId="2" fontId="0" fillId="0" borderId="0" pivotButton="0" quotePrefix="0" xfId="1"/>
    <xf numFmtId="2" fontId="0" fillId="0" borderId="0" pivotButton="0" quotePrefix="0" xfId="2"/>
    <xf numFmtId="2" fontId="1" fillId="0" borderId="0" pivotButton="0" quotePrefix="0" xfId="0"/>
    <xf numFmtId="172" fontId="0" fillId="0" borderId="0" pivotButton="0" quotePrefix="0" xfId="0"/>
    <xf numFmtId="172" fontId="0" fillId="2" borderId="0" pivotButton="0" quotePrefix="0" xfId="1"/>
    <xf numFmtId="172" fontId="0" fillId="0" borderId="0" pivotButton="0" quotePrefix="0" xfId="1"/>
    <xf numFmtId="172" fontId="1" fillId="0" borderId="0" pivotButton="0" quotePrefix="0" xfId="1"/>
    <xf numFmtId="169" fontId="0" fillId="0" borderId="0" pivotButton="0" quotePrefix="0" xfId="1"/>
    <xf numFmtId="10" fontId="1" fillId="46" borderId="0" pivotButton="0" quotePrefix="0" xfId="2"/>
    <xf numFmtId="165" fontId="1" fillId="46" borderId="0" pivotButton="0" quotePrefix="0" xfId="2"/>
    <xf numFmtId="0" fontId="29" fillId="0" borderId="0" pivotButton="0" quotePrefix="0" xfId="0"/>
    <xf numFmtId="165" fontId="16" fillId="0" borderId="0" pivotButton="0" quotePrefix="0" xfId="2"/>
    <xf numFmtId="165" fontId="18" fillId="37" borderId="0" pivotButton="0" quotePrefix="0" xfId="2"/>
    <xf numFmtId="165" fontId="0" fillId="34" borderId="0" pivotButton="0" quotePrefix="0" xfId="2"/>
    <xf numFmtId="165" fontId="0" fillId="47" borderId="0" pivotButton="0" quotePrefix="0" xfId="2"/>
    <xf numFmtId="172" fontId="0" fillId="35" borderId="0" pivotButton="0" quotePrefix="0" xfId="0"/>
    <xf numFmtId="0" fontId="30" fillId="0" borderId="0" pivotButton="0" quotePrefix="0" xfId="0"/>
    <xf numFmtId="4" fontId="0" fillId="2" borderId="0" pivotButton="0" quotePrefix="0" xfId="0"/>
    <xf numFmtId="0" fontId="0" fillId="0" borderId="0" applyAlignment="1" pivotButton="0" quotePrefix="0" xfId="0">
      <alignment horizontal="right"/>
    </xf>
    <xf numFmtId="0" fontId="16" fillId="42" borderId="0" applyAlignment="1" pivotButton="0" quotePrefix="0" xfId="0">
      <alignment horizontal="center"/>
    </xf>
    <xf numFmtId="0" fontId="16" fillId="41" borderId="0" applyAlignment="1" pivotButton="0" quotePrefix="1" xfId="0">
      <alignment horizontal="center"/>
    </xf>
    <xf numFmtId="9" fontId="0" fillId="0" borderId="0" pivotButton="0" quotePrefix="0" xfId="2"/>
    <xf numFmtId="0" fontId="0" fillId="0" borderId="0" applyAlignment="1" pivotButton="0" quotePrefix="0" xfId="0">
      <alignment wrapText="1"/>
    </xf>
    <xf numFmtId="165" fontId="0" fillId="0" borderId="0" pivotButton="0" quotePrefix="0" xfId="2"/>
    <xf numFmtId="0" fontId="0" fillId="0" borderId="0" applyAlignment="1" pivotButton="0" quotePrefix="0" xfId="0">
      <alignment horizontal="right" wrapText="1"/>
    </xf>
    <xf numFmtId="0" fontId="1" fillId="0" borderId="0" applyAlignment="1" pivotButton="0" quotePrefix="0" xfId="0">
      <alignment horizontal="right" wrapText="1"/>
    </xf>
    <xf numFmtId="0" fontId="0" fillId="48" borderId="0" pivotButton="0" quotePrefix="0" xfId="0"/>
    <xf numFmtId="165" fontId="0" fillId="48" borderId="0" pivotButton="0" quotePrefix="0" xfId="2"/>
    <xf numFmtId="172" fontId="0" fillId="0" borderId="0" applyAlignment="1" pivotButton="0" quotePrefix="0" xfId="0">
      <alignment horizontal="right"/>
    </xf>
    <xf numFmtId="0" fontId="31" fillId="2" borderId="18" pivotButton="0" quotePrefix="0" xfId="0"/>
    <xf numFmtId="0" fontId="31" fillId="2" borderId="19" pivotButton="0" quotePrefix="0" xfId="0"/>
    <xf numFmtId="9" fontId="0" fillId="34" borderId="0" applyAlignment="1" pivotButton="0" quotePrefix="0" xfId="2">
      <alignment horizontal="center"/>
    </xf>
    <xf numFmtId="14" fontId="0" fillId="43" borderId="0" applyAlignment="1" pivotButton="0" quotePrefix="0" xfId="0">
      <alignment horizontal="right"/>
    </xf>
    <xf numFmtId="14" fontId="0" fillId="43" borderId="0" applyAlignment="1" pivotButton="0" quotePrefix="0" xfId="0">
      <alignment horizontal="left"/>
    </xf>
    <xf numFmtId="0" fontId="31" fillId="0" borderId="0" pivotButton="0" quotePrefix="0" xfId="0"/>
    <xf numFmtId="172" fontId="0" fillId="0" borderId="0" applyAlignment="1" pivotButton="0" quotePrefix="0" xfId="1">
      <alignment horizontal="right"/>
    </xf>
    <xf numFmtId="173" fontId="33" fillId="0" borderId="0" pivotButton="0" quotePrefix="0" xfId="0"/>
    <xf numFmtId="173" fontId="0" fillId="0" borderId="0" pivotButton="0" quotePrefix="0" xfId="0"/>
    <xf numFmtId="173" fontId="32" fillId="0" borderId="0" applyAlignment="1" pivotButton="0" quotePrefix="0" xfId="45">
      <alignment vertical="top" wrapText="1"/>
    </xf>
    <xf numFmtId="172" fontId="32" fillId="0" borderId="0" applyAlignment="1" pivotButton="0" quotePrefix="0" xfId="45">
      <alignment vertical="top" wrapText="1"/>
    </xf>
    <xf numFmtId="173" fontId="32" fillId="0" borderId="0" applyAlignment="1" pivotButton="0" quotePrefix="0" xfId="45">
      <alignment horizontal="left" vertical="top" wrapText="1"/>
    </xf>
    <xf numFmtId="0" fontId="0" fillId="0" borderId="0" applyAlignment="1" pivotButton="0" quotePrefix="0" xfId="0">
      <alignment horizontal="left" vertical="top" wrapText="1"/>
    </xf>
    <xf numFmtId="172" fontId="0" fillId="0" borderId="0" applyAlignment="1" pivotButton="0" quotePrefix="0" xfId="0">
      <alignment horizontal="left" vertical="top" wrapText="1"/>
    </xf>
    <xf numFmtId="0" fontId="0" fillId="0" borderId="0" pivotButton="0" quotePrefix="0" xfId="1"/>
    <xf numFmtId="43" fontId="0" fillId="2" borderId="0" pivotButton="0" quotePrefix="0" xfId="1"/>
    <xf numFmtId="165" fontId="14" fillId="0" borderId="0" pivotButton="0" quotePrefix="0" xfId="2"/>
    <xf numFmtId="0" fontId="35" fillId="49" borderId="20" applyAlignment="1" pivotButton="0" quotePrefix="0" xfId="0">
      <alignment horizontal="right" vertical="center"/>
    </xf>
    <xf numFmtId="0" fontId="36" fillId="49" borderId="20" applyAlignment="1" pivotButton="0" quotePrefix="0" xfId="0">
      <alignment horizontal="right" vertical="center"/>
    </xf>
    <xf numFmtId="10" fontId="36" fillId="49" borderId="20" applyAlignment="1" pivotButton="0" quotePrefix="0" xfId="0">
      <alignment horizontal="right" vertical="center"/>
    </xf>
    <xf numFmtId="3" fontId="35" fillId="49" borderId="20" applyAlignment="1" pivotButton="0" quotePrefix="0" xfId="0">
      <alignment horizontal="right" vertical="center"/>
    </xf>
    <xf numFmtId="0" fontId="35" fillId="0" borderId="20" applyAlignment="1" pivotButton="0" quotePrefix="0" xfId="0">
      <alignment horizontal="right" vertical="center"/>
    </xf>
    <xf numFmtId="0" fontId="36" fillId="0" borderId="20" applyAlignment="1" pivotButton="0" quotePrefix="0" xfId="0">
      <alignment horizontal="right" vertical="center"/>
    </xf>
    <xf numFmtId="10" fontId="36" fillId="0" borderId="20" applyAlignment="1" pivotButton="0" quotePrefix="0" xfId="0">
      <alignment horizontal="right" vertical="center"/>
    </xf>
    <xf numFmtId="3" fontId="35" fillId="0" borderId="20" applyAlignment="1" pivotButton="0" quotePrefix="0" xfId="0">
      <alignment horizontal="right" vertical="center"/>
    </xf>
    <xf numFmtId="0" fontId="37" fillId="49" borderId="20" applyAlignment="1" pivotButton="0" quotePrefix="0" xfId="0">
      <alignment horizontal="right" vertical="center"/>
    </xf>
    <xf numFmtId="10" fontId="37" fillId="49" borderId="20" applyAlignment="1" pivotButton="0" quotePrefix="0" xfId="0">
      <alignment horizontal="right" vertical="center"/>
    </xf>
    <xf numFmtId="0" fontId="37" fillId="0" borderId="20" applyAlignment="1" pivotButton="0" quotePrefix="0" xfId="0">
      <alignment horizontal="right" vertical="center"/>
    </xf>
    <xf numFmtId="10" fontId="37" fillId="0" borderId="20" applyAlignment="1" pivotButton="0" quotePrefix="0" xfId="0">
      <alignment horizontal="right" vertical="center"/>
    </xf>
    <xf numFmtId="0" fontId="38" fillId="49" borderId="20" applyAlignment="1" pivotButton="0" quotePrefix="0" xfId="0">
      <alignment horizontal="right" vertical="center"/>
    </xf>
    <xf numFmtId="0" fontId="38" fillId="0" borderId="20" applyAlignment="1" pivotButton="0" quotePrefix="0" xfId="0">
      <alignment horizontal="right" vertical="center"/>
    </xf>
    <xf numFmtId="4" fontId="35" fillId="0" borderId="20" applyAlignment="1" pivotButton="0" quotePrefix="0" xfId="0">
      <alignment horizontal="right" vertical="center"/>
    </xf>
    <xf numFmtId="4" fontId="35" fillId="49" borderId="20" applyAlignment="1" pivotButton="0" quotePrefix="0" xfId="0">
      <alignment horizontal="right" vertical="center"/>
    </xf>
    <xf numFmtId="0" fontId="34" fillId="0" borderId="21" applyAlignment="1" pivotButton="0" quotePrefix="0" xfId="0">
      <alignment horizontal="left" vertical="center"/>
    </xf>
    <xf numFmtId="0" fontId="34" fillId="0" borderId="22" applyAlignment="1" pivotButton="0" quotePrefix="0" xfId="0">
      <alignment horizontal="right" vertical="center"/>
    </xf>
    <xf numFmtId="0" fontId="34" fillId="0" borderId="23" applyAlignment="1" pivotButton="0" quotePrefix="0" xfId="0">
      <alignment horizontal="right" vertical="center"/>
    </xf>
    <xf numFmtId="0" fontId="32" fillId="49" borderId="24" applyAlignment="1" pivotButton="0" quotePrefix="0" xfId="45">
      <alignment horizontal="left" vertical="center"/>
    </xf>
    <xf numFmtId="14" fontId="35" fillId="49" borderId="25" applyAlignment="1" pivotButton="0" quotePrefix="0" xfId="0">
      <alignment horizontal="right" vertical="center"/>
    </xf>
    <xf numFmtId="0" fontId="32" fillId="0" borderId="24" applyAlignment="1" pivotButton="0" quotePrefix="0" xfId="45">
      <alignment horizontal="left" vertical="center"/>
    </xf>
    <xf numFmtId="14" fontId="35" fillId="0" borderId="25" applyAlignment="1" pivotButton="0" quotePrefix="0" xfId="0">
      <alignment horizontal="right" vertical="center"/>
    </xf>
    <xf numFmtId="0" fontId="32" fillId="0" borderId="26" applyAlignment="1" pivotButton="0" quotePrefix="0" xfId="45">
      <alignment horizontal="left" vertical="center"/>
    </xf>
    <xf numFmtId="0" fontId="35" fillId="0" borderId="27" applyAlignment="1" pivotButton="0" quotePrefix="0" xfId="0">
      <alignment horizontal="right" vertical="center"/>
    </xf>
    <xf numFmtId="0" fontId="37" fillId="0" borderId="27" applyAlignment="1" pivotButton="0" quotePrefix="0" xfId="0">
      <alignment horizontal="right" vertical="center"/>
    </xf>
    <xf numFmtId="10" fontId="37" fillId="0" borderId="27" applyAlignment="1" pivotButton="0" quotePrefix="0" xfId="0">
      <alignment horizontal="right" vertical="center"/>
    </xf>
    <xf numFmtId="3" fontId="35" fillId="0" borderId="27" applyAlignment="1" pivotButton="0" quotePrefix="0" xfId="0">
      <alignment horizontal="right" vertical="center"/>
    </xf>
    <xf numFmtId="14" fontId="35" fillId="0" borderId="28" applyAlignment="1" pivotButton="0" quotePrefix="0" xfId="0">
      <alignment horizontal="right" vertical="center"/>
    </xf>
    <xf numFmtId="172" fontId="0" fillId="2" borderId="0" pivotButton="0" quotePrefix="0" xfId="0"/>
    <xf numFmtId="10" fontId="38" fillId="49" borderId="20" applyAlignment="1" pivotButton="0" quotePrefix="0" xfId="0">
      <alignment horizontal="right" vertical="center"/>
    </xf>
    <xf numFmtId="10" fontId="38" fillId="0" borderId="20" applyAlignment="1" pivotButton="0" quotePrefix="0" xfId="0">
      <alignment horizontal="right" vertical="center"/>
    </xf>
    <xf numFmtId="4" fontId="36" fillId="49" borderId="20" applyAlignment="1" pivotButton="0" quotePrefix="0" xfId="0">
      <alignment horizontal="right" vertical="center"/>
    </xf>
    <xf numFmtId="10" fontId="18" fillId="38" borderId="0" pivotButton="0" quotePrefix="0" xfId="0"/>
    <xf numFmtId="165" fontId="0" fillId="0" borderId="0" applyAlignment="1" pivotButton="0" quotePrefix="0" xfId="0">
      <alignment horizontal="left"/>
    </xf>
    <xf numFmtId="0" fontId="0" fillId="50" borderId="0" pivotButton="0" quotePrefix="0" xfId="0"/>
    <xf numFmtId="10" fontId="0" fillId="42" borderId="0" pivotButton="0" quotePrefix="0" xfId="0"/>
    <xf numFmtId="10" fontId="0" fillId="41" borderId="0" pivotButton="0" quotePrefix="0" xfId="0"/>
    <xf numFmtId="0" fontId="23" fillId="0" borderId="0" applyAlignment="1" pivotButton="0" quotePrefix="0" xfId="0">
      <alignment horizontal="right" wrapText="1"/>
    </xf>
    <xf numFmtId="172" fontId="0" fillId="34" borderId="0" pivotButton="0" quotePrefix="0" xfId="0"/>
    <xf numFmtId="0" fontId="14" fillId="0" borderId="0" pivotButton="0" quotePrefix="0" xfId="0"/>
    <xf numFmtId="165" fontId="18" fillId="38" borderId="0" pivotButton="0" quotePrefix="0" xfId="0"/>
    <xf numFmtId="9" fontId="18" fillId="37" borderId="0" pivotButton="0" quotePrefix="0" xfId="2"/>
    <xf numFmtId="2" fontId="0" fillId="2" borderId="0" pivotButton="0" quotePrefix="0" xfId="1"/>
    <xf numFmtId="0" fontId="31" fillId="2" borderId="15" pivotButton="0" quotePrefix="0" xfId="0"/>
    <xf numFmtId="174" fontId="0" fillId="0" borderId="0" pivotButton="0" quotePrefix="0" xfId="0"/>
    <xf numFmtId="172" fontId="0" fillId="0" borderId="0" pivotButton="0" quotePrefix="0" xfId="1"/>
    <xf numFmtId="4" fontId="0" fillId="0" borderId="0" applyAlignment="1" pivotButton="0" quotePrefix="0" xfId="0">
      <alignment horizontal="right"/>
    </xf>
    <xf numFmtId="10" fontId="1" fillId="2" borderId="0" pivotButton="0" quotePrefix="0" xfId="2"/>
    <xf numFmtId="165" fontId="0" fillId="2" borderId="0" pivotButton="0" quotePrefix="0" xfId="2"/>
    <xf numFmtId="165" fontId="14" fillId="34" borderId="0" pivotButton="0" quotePrefix="0" xfId="2"/>
    <xf numFmtId="9" fontId="18" fillId="38" borderId="0" pivotButton="0" quotePrefix="0" xfId="0"/>
    <xf numFmtId="43" fontId="23" fillId="0" borderId="11" applyAlignment="1" pivotButton="0" quotePrefix="0" xfId="1">
      <alignment wrapText="1"/>
    </xf>
    <xf numFmtId="172" fontId="0" fillId="46" borderId="0" pivotButton="0" quotePrefix="0" xfId="1"/>
    <xf numFmtId="2" fontId="0" fillId="0" borderId="0" pivotButton="0" quotePrefix="0" xfId="1"/>
    <xf numFmtId="10" fontId="27" fillId="0" borderId="0" pivotButton="0" quotePrefix="0" xfId="2"/>
    <xf numFmtId="0" fontId="31" fillId="2" borderId="17" applyAlignment="1" pivotButton="0" quotePrefix="0" xfId="0">
      <alignment horizontal="left"/>
    </xf>
    <xf numFmtId="0" fontId="31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23" fillId="0" borderId="11" applyAlignment="1" pivotButton="0" quotePrefix="0" xfId="0">
      <alignment horizontal="left" wrapText="1"/>
    </xf>
    <xf numFmtId="172" fontId="0" fillId="2" borderId="0" applyAlignment="1" pivotButton="0" quotePrefix="0" xfId="1">
      <alignment horizontal="right"/>
    </xf>
    <xf numFmtId="165" fontId="0" fillId="43" borderId="0" pivotButton="0" quotePrefix="0" xfId="2"/>
    <xf numFmtId="0" fontId="1" fillId="43" borderId="0" pivotButton="0" quotePrefix="0" xfId="0"/>
    <xf numFmtId="165" fontId="0" fillId="42" borderId="0" pivotButton="0" quotePrefix="0" xfId="2"/>
    <xf numFmtId="165" fontId="0" fillId="41" borderId="0" pivotButton="0" quotePrefix="0" xfId="2"/>
    <xf numFmtId="165" fontId="31" fillId="34" borderId="0" pivotButton="0" quotePrefix="0" xfId="2"/>
    <xf numFmtId="0" fontId="16" fillId="51" borderId="0" pivotButton="0" quotePrefix="0" xfId="0"/>
    <xf numFmtId="0" fontId="16" fillId="51" borderId="0" applyAlignment="1" pivotButton="0" quotePrefix="0" xfId="0">
      <alignment horizontal="center"/>
    </xf>
    <xf numFmtId="0" fontId="0" fillId="51" borderId="0" pivotButton="0" quotePrefix="0" xfId="0"/>
    <xf numFmtId="4" fontId="30" fillId="0" borderId="0" pivotButton="0" quotePrefix="0" xfId="0"/>
    <xf numFmtId="10" fontId="1" fillId="52" borderId="0" pivotButton="0" quotePrefix="0" xfId="2"/>
    <xf numFmtId="172" fontId="0" fillId="0" borderId="0" applyAlignment="1" pivotButton="0" quotePrefix="0" xfId="1">
      <alignment horizontal="right"/>
    </xf>
    <xf numFmtId="0" fontId="16" fillId="0" borderId="0" applyAlignment="1" pivotButton="0" quotePrefix="0" xfId="0">
      <alignment horizontal="left"/>
    </xf>
    <xf numFmtId="2" fontId="0" fillId="0" borderId="0" applyAlignment="1" pivotButton="0" quotePrefix="0" xfId="1">
      <alignment horizontal="left"/>
    </xf>
    <xf numFmtId="172" fontId="0" fillId="0" borderId="0" applyAlignment="1" pivotButton="0" quotePrefix="0" xfId="1">
      <alignment horizontal="left"/>
    </xf>
    <xf numFmtId="172" fontId="0" fillId="0" borderId="0" applyAlignment="1" pivotButton="0" quotePrefix="0" xfId="0">
      <alignment horizontal="left"/>
    </xf>
    <xf numFmtId="172" fontId="0" fillId="46" borderId="0" applyAlignment="1" pivotButton="0" quotePrefix="0" xfId="0">
      <alignment horizontal="right"/>
    </xf>
    <xf numFmtId="172" fontId="0" fillId="53" borderId="0" applyAlignment="1" pivotButton="0" quotePrefix="0" xfId="0">
      <alignment horizontal="right"/>
    </xf>
    <xf numFmtId="0" fontId="0" fillId="54" borderId="0" pivotButton="0" quotePrefix="0" xfId="0"/>
    <xf numFmtId="165" fontId="0" fillId="54" borderId="0" pivotButton="0" quotePrefix="0" xfId="2"/>
    <xf numFmtId="165" fontId="0" fillId="43" borderId="0" pivotButton="0" quotePrefix="0" xfId="2"/>
    <xf numFmtId="0" fontId="16" fillId="0" borderId="0" applyAlignment="1" pivotButton="0" quotePrefix="0" xfId="0">
      <alignment horizontal="center" wrapText="1"/>
    </xf>
    <xf numFmtId="165" fontId="0" fillId="2" borderId="0" pivotButton="0" quotePrefix="0" xfId="0"/>
    <xf numFmtId="0" fontId="16" fillId="0" borderId="0" applyAlignment="1" pivotButton="0" quotePrefix="0" xfId="0">
      <alignment horizontal="left" wrapText="1"/>
    </xf>
    <xf numFmtId="4" fontId="37" fillId="0" borderId="20" applyAlignment="1" pivotButton="0" quotePrefix="0" xfId="0">
      <alignment horizontal="right" vertical="center"/>
    </xf>
    <xf numFmtId="0" fontId="0" fillId="55" borderId="0" applyAlignment="1" pivotButton="0" quotePrefix="0" xfId="0">
      <alignment horizontal="left"/>
    </xf>
    <xf numFmtId="165" fontId="14" fillId="48" borderId="0" pivotButton="0" quotePrefix="0" xfId="2"/>
    <xf numFmtId="0" fontId="39" fillId="0" borderId="0" pivotButton="0" quotePrefix="0" xfId="0"/>
    <xf numFmtId="43" fontId="0" fillId="2" borderId="0" pivotButton="0" quotePrefix="0" xfId="0"/>
    <xf numFmtId="2" fontId="0" fillId="42" borderId="0" pivotButton="0" quotePrefix="0" xfId="0"/>
    <xf numFmtId="0" fontId="40" fillId="0" borderId="0" pivotButton="0" quotePrefix="0" xfId="0"/>
    <xf numFmtId="0" fontId="41" fillId="0" borderId="11" applyAlignment="1" pivotButton="0" quotePrefix="0" xfId="0">
      <alignment wrapText="1"/>
    </xf>
    <xf numFmtId="0" fontId="42" fillId="0" borderId="0" applyAlignment="1" pivotButton="0" quotePrefix="0" xfId="0">
      <alignment horizontal="center"/>
    </xf>
    <xf numFmtId="0" fontId="17" fillId="0" borderId="0" pivotButton="0" quotePrefix="0" xfId="0"/>
    <xf numFmtId="0" fontId="43" fillId="0" borderId="0" applyAlignment="1" pivotButton="0" quotePrefix="0" xfId="0">
      <alignment horizontal="right" vertical="center"/>
    </xf>
    <xf numFmtId="9" fontId="18" fillId="38" borderId="0" pivotButton="0" quotePrefix="0" xfId="2"/>
    <xf numFmtId="0" fontId="16" fillId="46" borderId="0" pivotButton="0" quotePrefix="0" xfId="0"/>
    <xf numFmtId="0" fontId="0" fillId="46" borderId="0" pivotButton="0" quotePrefix="0" xfId="0"/>
    <xf numFmtId="0" fontId="0" fillId="56" borderId="0" applyAlignment="1" pivotButton="0" quotePrefix="0" xfId="0">
      <alignment horizontal="left"/>
    </xf>
    <xf numFmtId="2" fontId="0" fillId="0" borderId="0" pivotButton="0" quotePrefix="0" xfId="1"/>
    <xf numFmtId="172" fontId="13" fillId="53" borderId="0" pivotButton="0" quotePrefix="0" xfId="0"/>
    <xf numFmtId="172" fontId="0" fillId="0" borderId="0" pivotButton="0" quotePrefix="0" xfId="1"/>
    <xf numFmtId="175" fontId="0" fillId="0" borderId="0" pivotButton="0" quotePrefix="0" xfId="0"/>
    <xf numFmtId="10" fontId="1" fillId="57" borderId="0" pivotButton="0" quotePrefix="0" xfId="2"/>
    <xf numFmtId="165" fontId="0" fillId="46" borderId="0" pivotButton="0" quotePrefix="0" xfId="2"/>
    <xf numFmtId="165" fontId="14" fillId="0" borderId="0" pivotButton="0" quotePrefix="0" xfId="2"/>
    <xf numFmtId="0" fontId="16" fillId="43" borderId="0" applyAlignment="1" pivotButton="0" quotePrefix="0" xfId="0">
      <alignment horizontal="center"/>
    </xf>
    <xf numFmtId="0" fontId="16" fillId="34" borderId="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16" applyAlignment="1" pivotButton="0" quotePrefix="0" xfId="0">
      <alignment horizontal="center"/>
    </xf>
    <xf numFmtId="0" fontId="0" fillId="0" borderId="17" applyAlignment="1" pivotButton="0" quotePrefix="0" xfId="0">
      <alignment horizontal="center"/>
    </xf>
    <xf numFmtId="170" fontId="0" fillId="0" borderId="0" pivotButton="0" quotePrefix="0" xfId="0"/>
    <xf numFmtId="167" fontId="0" fillId="0" borderId="0" pivotButton="0" quotePrefix="0" xfId="44"/>
    <xf numFmtId="167" fontId="0" fillId="0" borderId="0" pivotButton="0" quotePrefix="0" xfId="0"/>
    <xf numFmtId="175" fontId="0" fillId="0" borderId="0" pivotButton="0" quotePrefix="0" xfId="0"/>
    <xf numFmtId="173" fontId="0" fillId="0" borderId="0" pivotButton="0" quotePrefix="0" xfId="0"/>
    <xf numFmtId="172" fontId="0" fillId="0" borderId="0" pivotButton="0" quotePrefix="0" xfId="1"/>
    <xf numFmtId="172" fontId="0" fillId="0" borderId="0" pivotButton="0" quotePrefix="0" xfId="0"/>
    <xf numFmtId="173" fontId="33" fillId="0" borderId="0" pivotButton="0" quotePrefix="0" xfId="0"/>
    <xf numFmtId="173" fontId="32" fillId="0" borderId="0" applyAlignment="1" pivotButton="0" quotePrefix="0" xfId="45">
      <alignment vertical="top" wrapText="1"/>
    </xf>
    <xf numFmtId="172" fontId="32" fillId="0" borderId="0" applyAlignment="1" pivotButton="0" quotePrefix="0" xfId="45">
      <alignment vertical="top" wrapText="1"/>
    </xf>
    <xf numFmtId="173" fontId="32" fillId="0" borderId="0" applyAlignment="1" pivotButton="0" quotePrefix="0" xfId="45">
      <alignment horizontal="left" vertical="top" wrapText="1"/>
    </xf>
    <xf numFmtId="172" fontId="0" fillId="0" borderId="0" applyAlignment="1" pivotButton="0" quotePrefix="0" xfId="0">
      <alignment horizontal="left" vertical="top" wrapText="1"/>
    </xf>
    <xf numFmtId="167" fontId="1" fillId="0" borderId="0" pivotButton="0" quotePrefix="0" xfId="44"/>
    <xf numFmtId="171" fontId="1" fillId="0" borderId="0" pivotButton="0" quotePrefix="0" xfId="2"/>
    <xf numFmtId="172" fontId="0" fillId="2" borderId="0" pivotButton="0" quotePrefix="0" xfId="0"/>
    <xf numFmtId="172" fontId="0" fillId="34" borderId="0" pivotButton="0" quotePrefix="0" xfId="0"/>
    <xf numFmtId="169" fontId="0" fillId="0" borderId="0" pivotButton="0" quotePrefix="0" xfId="0"/>
    <xf numFmtId="174" fontId="0" fillId="0" borderId="0" pivotButton="0" quotePrefix="0" xfId="0"/>
    <xf numFmtId="172" fontId="0" fillId="46" borderId="0" pivotButton="0" quotePrefix="0" xfId="1"/>
    <xf numFmtId="172" fontId="1" fillId="0" borderId="0" pivotButton="0" quotePrefix="0" xfId="1"/>
    <xf numFmtId="172" fontId="0" fillId="2" borderId="0" pivotButton="0" quotePrefix="0" xfId="1"/>
    <xf numFmtId="168" fontId="0" fillId="0" borderId="0" pivotButton="0" quotePrefix="0" xfId="0"/>
    <xf numFmtId="172" fontId="0" fillId="35" borderId="0" pivotButton="0" quotePrefix="0" xfId="0"/>
    <xf numFmtId="169" fontId="0" fillId="0" borderId="0" pivotButton="0" quotePrefix="0" xfId="1"/>
    <xf numFmtId="0" fontId="0" fillId="0" borderId="29" applyAlignment="1" pivotButton="0" quotePrefix="0" xfId="0">
      <alignment horizontal="center"/>
    </xf>
    <xf numFmtId="0" fontId="0" fillId="0" borderId="16" pivotButton="0" quotePrefix="0" xfId="0"/>
    <xf numFmtId="0" fontId="0" fillId="0" borderId="17" pivotButton="0" quotePrefix="0" xfId="0"/>
    <xf numFmtId="172" fontId="0" fillId="0" borderId="0" applyAlignment="1" pivotButton="0" quotePrefix="0" xfId="0">
      <alignment horizontal="right"/>
    </xf>
    <xf numFmtId="172" fontId="0" fillId="0" borderId="0" applyAlignment="1" pivotButton="0" quotePrefix="0" xfId="0">
      <alignment horizontal="left"/>
    </xf>
    <xf numFmtId="172" fontId="13" fillId="53" borderId="0" pivotButton="0" quotePrefix="0" xfId="0"/>
    <xf numFmtId="172" fontId="0" fillId="53" borderId="0" applyAlignment="1" pivotButton="0" quotePrefix="0" xfId="0">
      <alignment horizontal="right"/>
    </xf>
    <xf numFmtId="172" fontId="0" fillId="0" borderId="0" applyAlignment="1" pivotButton="0" quotePrefix="0" xfId="1">
      <alignment horizontal="right"/>
    </xf>
    <xf numFmtId="172" fontId="0" fillId="0" borderId="0" applyAlignment="1" pivotButton="0" quotePrefix="0" xfId="1">
      <alignment horizontal="left"/>
    </xf>
    <xf numFmtId="172" fontId="0" fillId="2" borderId="0" applyAlignment="1" pivotButton="0" quotePrefix="0" xfId="1">
      <alignment horizontal="right"/>
    </xf>
    <xf numFmtId="172" fontId="0" fillId="46" borderId="0" applyAlignment="1" pivotButton="0" quotePrefix="0" xfId="0">
      <alignment horizontal="right"/>
    </xf>
  </cellXfs>
  <cellStyles count="46">
    <cellStyle name="Normal" xfId="0" builtinId="0"/>
    <cellStyle name="Comma" xfId="1" builtinId="3"/>
    <cellStyle name="Percent" xfId="2" builtinId="5"/>
    <cellStyle name="Title" xfId="3" builtinId="15"/>
    <cellStyle name="Heading 1" xfId="4" builtinId="16"/>
    <cellStyle name="Heading 2" xfId="5" builtinId="17"/>
    <cellStyle name="Heading 3" xfId="6" builtinId="18"/>
    <cellStyle name="Heading 4" xfId="7" builtinId="19"/>
    <cellStyle name="Good" xfId="8" builtinId="26"/>
    <cellStyle name="Bad" xfId="9" builtinId="27"/>
    <cellStyle name="Neutral" xfId="10" builtinId="28"/>
    <cellStyle name="Input" xfId="11" builtinId="20"/>
    <cellStyle name="Output" xfId="12" builtinId="21"/>
    <cellStyle name="Calculation" xfId="13" builtinId="22"/>
    <cellStyle name="Linked Cell" xfId="14" builtinId="24"/>
    <cellStyle name="Check Cell" xfId="15" builtinId="23"/>
    <cellStyle name="Warning Text" xfId="16" builtinId="11"/>
    <cellStyle name="Note" xfId="17" builtinId="10"/>
    <cellStyle name="Explanatory Text" xfId="18" builtinId="53"/>
    <cellStyle name="Total" xfId="19" builtinId="25"/>
    <cellStyle name="Accent1" xfId="20" builtinId="29"/>
    <cellStyle name="20% - Accent1" xfId="21" builtinId="30"/>
    <cellStyle name="40% - Accent1" xfId="22" builtinId="31"/>
    <cellStyle name="60% - Accent1" xfId="23" builtinId="32"/>
    <cellStyle name="Accent2" xfId="24" builtinId="33"/>
    <cellStyle name="20% - Accent2" xfId="25" builtinId="34"/>
    <cellStyle name="40% - Accent2" xfId="26" builtinId="35"/>
    <cellStyle name="60% - Accent2" xfId="27" builtinId="36"/>
    <cellStyle name="Accent3" xfId="28" builtinId="37"/>
    <cellStyle name="20% - Accent3" xfId="29" builtinId="38"/>
    <cellStyle name="40% - Accent3" xfId="30" builtinId="39"/>
    <cellStyle name="60% - Accent3" xfId="31" builtinId="40"/>
    <cellStyle name="Accent4" xfId="32" builtinId="41"/>
    <cellStyle name="20% - Accent4" xfId="33" builtinId="42"/>
    <cellStyle name="40% - Accent4" xfId="34" builtinId="43"/>
    <cellStyle name="60% - Accent4" xfId="35" builtinId="44"/>
    <cellStyle name="Accent5" xfId="36" builtinId="45"/>
    <cellStyle name="20% - Accent5" xfId="37" builtinId="46"/>
    <cellStyle name="40% - Accent5" xfId="38" builtinId="47"/>
    <cellStyle name="60% - Accent5" xfId="39" builtinId="48"/>
    <cellStyle name="Accent6" xfId="40" builtinId="49"/>
    <cellStyle name="20% - Accent6" xfId="41" builtinId="50"/>
    <cellStyle name="40% - Accent6" xfId="42" builtinId="51"/>
    <cellStyle name="60% - Accent6" xfId="43" builtinId="52"/>
    <cellStyle name="Currency" xfId="44" builtinId="4"/>
    <cellStyle name="Hyperlink" xfId="45" builtinId="8"/>
  </cellStyles>
  <dxfs count="13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styles" Target="styles.xml" Id="rId47"/><Relationship Type="http://schemas.openxmlformats.org/officeDocument/2006/relationships/theme" Target="theme/theme1.xml" Id="rId48"/></Relationships>
</file>

<file path=xl/comments/comment1.xml><?xml version="1.0" encoding="utf-8"?>
<comments xmlns="http://schemas.openxmlformats.org/spreadsheetml/2006/main">
  <authors>
    <author>New User</author>
  </authors>
  <commentList>
    <comment ref="A241" authorId="0" shapeId="0">
      <text>
        <t xml:space="preserve">New User:
Highest ESG Peer Percentile on ETFDB and 4th highest ESG score among broad REIT ETF; also has material assets
</t>
      </text>
    </comment>
  </commentList>
</comments>
</file>

<file path=xl/comments/comment2.xml><?xml version="1.0" encoding="utf-8"?>
<comments xmlns="http://schemas.openxmlformats.org/spreadsheetml/2006/main">
  <authors>
    <author>New User</author>
  </authors>
  <commentList>
    <comment ref="A213" authorId="0" shapeId="0">
      <text>
        <t xml:space="preserve">New User:
Highest ESG Peer Percentile on ETFDB and 4th highest ESG score among broad REIT ETF; also has material assets
</t>
      </text>
    </comment>
  </commentList>
</comments>
</file>

<file path=xl/comments/comment3.xml><?xml version="1.0" encoding="utf-8"?>
<comments xmlns="http://schemas.openxmlformats.org/spreadsheetml/2006/main">
  <authors>
    <author>New User</author>
  </authors>
  <commentList>
    <comment ref="A163" authorId="0" shapeId="0">
      <text>
        <t xml:space="preserve">New User:
Highest ESG Peer Percentile on ETFDB and 4th highest ESG score among broad REIT ETF; also has material assets
</t>
      </text>
    </comment>
  </commentList>
</comments>
</file>

<file path=xl/comments/comment4.xml><?xml version="1.0" encoding="utf-8"?>
<comments xmlns="http://schemas.openxmlformats.org/spreadsheetml/2006/main">
  <authors>
    <author>New User</author>
  </authors>
  <commentList>
    <comment ref="F17" authorId="0" shapeId="0">
      <text>
        <t>New User:
Not free at Schwab so we don't use; just adding for reference for morningstar</t>
      </text>
    </comment>
    <comment ref="K17" authorId="0" shapeId="0">
      <text>
        <t>New User:
Not free at Schwab so we don't use; just adding for reference for morningstar</t>
      </text>
    </comment>
    <comment ref="R17" authorId="0" shapeId="0">
      <text>
        <t>New User:
Not free at Schwab so we don't use; just adding for reference for morningstar</t>
      </text>
    </comment>
  </commentList>
</comment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hyperlink" Target="https://fred.stlouisfed.org/series/DGS2" TargetMode="External" Id="rId1"/><Relationship Type="http://schemas.openxmlformats.org/officeDocument/2006/relationships/hyperlink" Target="https://fred.stlouisfed.org/series/DGS10" TargetMode="External" Id="rId2"/><Relationship Type="http://schemas.openxmlformats.org/officeDocument/2006/relationships/hyperlink" Target="https://fred.stlouisfed.org/series/DFF" TargetMode="External" Id="rId3"/><Relationship Type="http://schemas.openxmlformats.org/officeDocument/2006/relationships/hyperlink" Target="https://fred.stlouisfed.org/series/MORTGAGE30US" TargetMode="External" Id="rId4"/><Relationship Type="http://schemas.openxmlformats.org/officeDocument/2006/relationships/hyperlink" Target="https://fred.stlouisfed.org/series/UNRATE" TargetMode="External" Id="rId5"/><Relationship Type="http://schemas.openxmlformats.org/officeDocument/2006/relationships/hyperlink" Target="https://fred.stlouisfed.org/series/U6RATE" TargetMode="External" Id="rId6"/><Relationship Type="http://schemas.openxmlformats.org/officeDocument/2006/relationships/hyperlink" Target="https://fred.stlouisfed.org/series/T10YIE" TargetMode="External" Id="rId7"/><Relationship Type="http://schemas.openxmlformats.org/officeDocument/2006/relationships/hyperlink" Target="https://fred.stlouisfed.org/series/CPIAUCSL" TargetMode="External" Id="rId8"/><Relationship Type="http://schemas.openxmlformats.org/officeDocument/2006/relationships/hyperlink" Target="https://fred.stlouisfed.org/series/PCEPILFE" TargetMode="External" Id="rId9"/><Relationship Type="http://schemas.openxmlformats.org/officeDocument/2006/relationships/hyperlink" Target="https://fred.stlouisfed.org/series/T5YIFR" TargetMode="External" Id="rId10"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14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24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29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sheet1.xml><?xml version="1.0" encoding="utf-8"?>
<worksheet xmlns="http://schemas.openxmlformats.org/spreadsheetml/2006/main">
  <sheetPr>
    <tabColor theme="8"/>
    <outlinePr summaryBelow="1" summaryRight="1"/>
    <pageSetUpPr/>
  </sheetPr>
  <dimension ref="A1:AN400"/>
  <sheetViews>
    <sheetView tabSelected="1" zoomScale="75" zoomScaleNormal="75" workbookViewId="0">
      <selection activeCell="B4" sqref="B4"/>
    </sheetView>
  </sheetViews>
  <sheetFormatPr baseColWidth="8" defaultRowHeight="14.5"/>
  <cols>
    <col width="15.7265625" bestFit="1" customWidth="1" style="7" min="9" max="9"/>
    <col width="12" bestFit="1" customWidth="1" min="10" max="10"/>
    <col width="12" bestFit="1" customWidth="1" min="16" max="16"/>
    <col width="10.453125" bestFit="1" customWidth="1" min="18" max="18"/>
    <col width="10.453125" bestFit="1" customWidth="1" min="22" max="22"/>
    <col width="10.81640625" bestFit="1" customWidth="1" min="24" max="24"/>
    <col width="9.7265625" bestFit="1" customWidth="1" min="28" max="28"/>
    <col width="9.7265625" bestFit="1" customWidth="1" min="41" max="41"/>
  </cols>
  <sheetData>
    <row r="1">
      <c r="A1">
        <f>IF(RIGHT(B1,2)*1&gt;10,LEFT(B1,2),"")</f>
        <v/>
      </c>
      <c r="B1" t="inlineStr">
        <is>
          <t>ETF and Fund List</t>
        </is>
      </c>
      <c r="T1" t="inlineStr">
        <is>
          <t>ETF and Fund List</t>
        </is>
      </c>
    </row>
    <row r="2">
      <c r="A2">
        <f>IF(RIGHT(B2,2)*1&gt;10,LEFT(B2,2),"")</f>
        <v/>
      </c>
      <c r="E2" s="3" t="n"/>
      <c r="I2" s="2" t="n"/>
      <c r="J2" s="4" t="n"/>
      <c r="S2" s="3" t="n"/>
      <c r="X2" s="4" t="n"/>
    </row>
    <row r="3" ht="15" customHeight="1" thickBot="1">
      <c r="A3">
        <f>IF(RIGHT(B3,2)*1&gt;10,LEFT(B3,2),"")</f>
        <v/>
      </c>
      <c r="B3" t="inlineStr">
        <is>
          <t>End-of-Day Recap - Price quotes for Wed, December 11, 2024</t>
        </is>
      </c>
      <c r="E3" s="3" t="n"/>
      <c r="I3" s="2" t="n"/>
      <c r="J3" s="4" t="n"/>
      <c r="S3" s="3" t="n"/>
      <c r="T3" t="inlineStr">
        <is>
          <t>End-of-Day price quotes for Thu, March 17, 2022</t>
        </is>
      </c>
      <c r="X3" s="4" t="n"/>
    </row>
    <row r="4" ht="15" customHeight="1" thickBot="1">
      <c r="A4">
        <f>IF(RIGHT(B4,2)*1&gt;10,LEFT(B4,2),"")</f>
        <v/>
      </c>
      <c r="B4" s="182" t="inlineStr">
        <is>
          <t>Symbol</t>
        </is>
      </c>
      <c r="C4" s="183" t="inlineStr">
        <is>
          <t>Last</t>
        </is>
      </c>
      <c r="D4" s="183" t="inlineStr">
        <is>
          <t>Change</t>
        </is>
      </c>
      <c r="E4" s="183" t="inlineStr">
        <is>
          <t>%Chg</t>
        </is>
      </c>
      <c r="F4" s="183" t="inlineStr">
        <is>
          <t>Open</t>
        </is>
      </c>
      <c r="G4" s="183" t="inlineStr">
        <is>
          <t>High</t>
        </is>
      </c>
      <c r="H4" s="183" t="inlineStr">
        <is>
          <t>Low</t>
        </is>
      </c>
      <c r="I4" s="183" t="inlineStr">
        <is>
          <t>Volume</t>
        </is>
      </c>
      <c r="J4" s="184" t="inlineStr">
        <is>
          <t>Time</t>
        </is>
      </c>
      <c r="L4" t="inlineStr">
        <is>
          <t>Previous</t>
        </is>
      </c>
      <c r="M4" t="inlineStr">
        <is>
          <t>Previous Change</t>
        </is>
      </c>
      <c r="N4" s="3" t="inlineStr">
        <is>
          <t>Previous % Change</t>
        </is>
      </c>
      <c r="O4" t="inlineStr">
        <is>
          <t>Previous Open Price</t>
        </is>
      </c>
      <c r="P4" t="inlineStr">
        <is>
          <t>Previous High Price</t>
        </is>
      </c>
      <c r="Q4" t="inlineStr">
        <is>
          <t>Previous Low Price</t>
        </is>
      </c>
      <c r="R4" s="2" t="inlineStr">
        <is>
          <t>Yesterday's Volume</t>
        </is>
      </c>
      <c r="S4" s="3" t="n"/>
      <c r="X4" s="4" t="n"/>
    </row>
    <row r="5" ht="15" customHeight="1" thickBot="1">
      <c r="A5">
        <f>IF(RIGHT(B5,2)*1&gt;10,LEFT(B5,2),"")</f>
        <v/>
      </c>
      <c r="B5" s="185" t="inlineStr">
        <is>
          <t>SPY</t>
        </is>
      </c>
      <c r="C5" s="166" t="n">
        <v>602.8</v>
      </c>
      <c r="D5" s="167" t="n">
        <v>-2.57</v>
      </c>
      <c r="E5" s="168" t="n">
        <v>-0.42</v>
      </c>
      <c r="F5" s="166" t="n">
        <v>605.37</v>
      </c>
      <c r="G5" s="166" t="n">
        <v>605.8</v>
      </c>
      <c r="H5" s="166" t="n">
        <v>602.13</v>
      </c>
      <c r="I5" s="169" t="n">
        <v>37172600</v>
      </c>
      <c r="J5" s="186" t="inlineStr">
        <is>
          <t>2024-12-11</t>
        </is>
      </c>
      <c r="S5" s="3" t="n"/>
      <c r="T5" t="inlineStr">
        <is>
          <t>Symbol</t>
        </is>
      </c>
      <c r="U5" t="inlineStr">
        <is>
          <t>Name</t>
        </is>
      </c>
      <c r="V5" t="inlineStr">
        <is>
          <t>Last</t>
        </is>
      </c>
      <c r="W5" t="inlineStr">
        <is>
          <t>Open</t>
        </is>
      </c>
      <c r="X5" s="4" t="inlineStr">
        <is>
          <t>High</t>
        </is>
      </c>
      <c r="Y5" t="inlineStr">
        <is>
          <t>Low</t>
        </is>
      </c>
    </row>
    <row r="6" ht="15" customHeight="1" thickBot="1">
      <c r="A6">
        <f>IF(RIGHT(B6,2)*1&gt;10,LEFT(B6,2),"")</f>
        <v/>
      </c>
      <c r="B6" s="187" t="inlineStr">
        <is>
          <t>VTI</t>
        </is>
      </c>
      <c r="C6" s="170" t="n">
        <v>299.39</v>
      </c>
      <c r="D6" s="171" t="n">
        <v>-1.61</v>
      </c>
      <c r="E6" s="172" t="n">
        <v>-0.53</v>
      </c>
      <c r="F6" s="170" t="n">
        <v>301</v>
      </c>
      <c r="G6" s="170" t="n">
        <v>301</v>
      </c>
      <c r="H6" s="170" t="n">
        <v>299.07</v>
      </c>
      <c r="I6" s="173" t="n">
        <v>2556200</v>
      </c>
      <c r="J6" s="188" t="inlineStr">
        <is>
          <t>2024-12-11</t>
        </is>
      </c>
      <c r="L6" t="inlineStr">
        <is>
          <t>Last</t>
        </is>
      </c>
      <c r="M6" t="inlineStr">
        <is>
          <t>Change</t>
        </is>
      </c>
      <c r="N6" s="3" t="inlineStr">
        <is>
          <t>Previous % Change</t>
        </is>
      </c>
      <c r="O6" t="inlineStr">
        <is>
          <t>Open</t>
        </is>
      </c>
      <c r="P6" t="inlineStr">
        <is>
          <t>High</t>
        </is>
      </c>
      <c r="Q6" t="inlineStr">
        <is>
          <t>Low</t>
        </is>
      </c>
      <c r="R6" s="2" t="inlineStr">
        <is>
          <t>Volume</t>
        </is>
      </c>
      <c r="S6" s="3" t="n"/>
      <c r="T6" t="inlineStr">
        <is>
          <t>SPY</t>
        </is>
      </c>
      <c r="U6" t="inlineStr">
        <is>
          <t>S&amp;P 500 SPDR</t>
        </is>
      </c>
      <c r="V6" t="n">
        <v>441.07</v>
      </c>
      <c r="W6" t="n">
        <v>433.59</v>
      </c>
      <c r="X6" t="n">
        <v>441.07</v>
      </c>
      <c r="Y6" t="n">
        <v>433.19</v>
      </c>
    </row>
    <row r="7" ht="15" customHeight="1" thickBot="1">
      <c r="A7">
        <f>IF(RIGHT(B7,2)*1&gt;10,LEFT(B7,2),"")</f>
        <v/>
      </c>
      <c r="B7" s="185" t="inlineStr">
        <is>
          <t>SCHB</t>
        </is>
      </c>
      <c r="C7" s="166" t="n">
        <v>23.45</v>
      </c>
      <c r="D7" s="167" t="n">
        <v>-0.12</v>
      </c>
      <c r="E7" s="168" t="n">
        <v>-0.51</v>
      </c>
      <c r="F7" s="166" t="n">
        <v>23.57</v>
      </c>
      <c r="G7" s="166" t="n">
        <v>23.57</v>
      </c>
      <c r="H7" s="166" t="n">
        <v>23.42</v>
      </c>
      <c r="I7" s="169" t="n">
        <v>2285800</v>
      </c>
      <c r="J7" s="186" t="inlineStr">
        <is>
          <t>2024-12-11</t>
        </is>
      </c>
      <c r="T7" t="inlineStr">
        <is>
          <t>VTI</t>
        </is>
      </c>
      <c r="U7" t="inlineStr">
        <is>
          <t>Total Stock Market ETF Vanguard</t>
        </is>
      </c>
      <c r="V7" t="n">
        <v>222.58</v>
      </c>
      <c r="W7" t="n">
        <v>218.53</v>
      </c>
      <c r="X7" t="n">
        <v>222.6</v>
      </c>
      <c r="Y7" t="n">
        <v>218.28</v>
      </c>
    </row>
    <row r="8" ht="15" customHeight="1" thickBot="1">
      <c r="A8">
        <f>IF(RIGHT(B8,2)*1&gt;10,LEFT(B8,2),"")</f>
        <v/>
      </c>
      <c r="B8" s="187" t="inlineStr">
        <is>
          <t>IVV</t>
        </is>
      </c>
      <c r="C8" s="170" t="n">
        <v>605.92</v>
      </c>
      <c r="D8" s="171" t="n">
        <v>-2.47</v>
      </c>
      <c r="E8" s="172" t="n">
        <v>-0.41</v>
      </c>
      <c r="F8" s="170" t="n">
        <v>608.39</v>
      </c>
      <c r="G8" s="170" t="n">
        <v>608.72</v>
      </c>
      <c r="H8" s="170" t="n">
        <v>605.16</v>
      </c>
      <c r="I8" s="173" t="n">
        <v>4485500</v>
      </c>
      <c r="J8" s="188" t="inlineStr">
        <is>
          <t>2024-12-11</t>
        </is>
      </c>
      <c r="T8" t="inlineStr">
        <is>
          <t>SCHB</t>
        </is>
      </c>
      <c r="U8" t="inlineStr">
        <is>
          <t>Schwab U.S. Broad Market ETF</t>
        </is>
      </c>
      <c r="V8" t="n">
        <v>52.1</v>
      </c>
      <c r="W8" t="n">
        <v>51.18</v>
      </c>
      <c r="X8" t="n">
        <v>52.12</v>
      </c>
      <c r="Y8" t="n">
        <v>51.11</v>
      </c>
    </row>
    <row r="9" ht="15" customHeight="1" thickBot="1">
      <c r="A9">
        <f>IF(RIGHT(B9,2)*1&gt;10,LEFT(B9,2),"")</f>
        <v/>
      </c>
      <c r="B9" s="185" t="inlineStr">
        <is>
          <t>RSP</t>
        </is>
      </c>
      <c r="C9" s="166" t="n">
        <v>183.3</v>
      </c>
      <c r="D9" s="174" t="n">
        <v>-1.16</v>
      </c>
      <c r="E9" s="175" t="n">
        <v>-0.63</v>
      </c>
      <c r="F9" s="166" t="n">
        <v>184.46</v>
      </c>
      <c r="G9" s="166" t="n">
        <v>184.46</v>
      </c>
      <c r="H9" s="166" t="n">
        <v>182.79</v>
      </c>
      <c r="I9" s="169" t="n">
        <v>6295800</v>
      </c>
      <c r="J9" s="186" t="inlineStr">
        <is>
          <t>2024-12-11</t>
        </is>
      </c>
      <c r="T9" t="inlineStr">
        <is>
          <t>IVV</t>
        </is>
      </c>
      <c r="U9" t="inlineStr">
        <is>
          <t>S&amp;P 500 Ishares Core ETF</t>
        </is>
      </c>
      <c r="V9" t="n">
        <v>442.96</v>
      </c>
      <c r="W9" t="n">
        <v>435.44</v>
      </c>
      <c r="X9" t="n">
        <v>443.08</v>
      </c>
      <c r="Y9" t="n">
        <v>435.14</v>
      </c>
    </row>
    <row r="10" ht="15" customHeight="1" thickBot="1">
      <c r="A10">
        <f>IF(RIGHT(B10,2)*1&gt;10,LEFT(B10,2),"")</f>
        <v/>
      </c>
      <c r="B10" s="187" t="inlineStr">
        <is>
          <t>DVY</t>
        </is>
      </c>
      <c r="C10" s="170" t="n">
        <v>138.18</v>
      </c>
      <c r="D10" s="176" t="n">
        <v>-0.46</v>
      </c>
      <c r="E10" s="177" t="n">
        <v>-0.33</v>
      </c>
      <c r="F10" s="170" t="n">
        <v>138.64</v>
      </c>
      <c r="G10" s="170" t="n">
        <v>138.86</v>
      </c>
      <c r="H10" s="170" t="n">
        <v>137.12</v>
      </c>
      <c r="I10" s="173" t="n">
        <v>549300</v>
      </c>
      <c r="J10" s="188" t="inlineStr">
        <is>
          <t>2024-12-11</t>
        </is>
      </c>
      <c r="S10" s="3" t="n"/>
      <c r="T10" t="inlineStr">
        <is>
          <t>RSP</t>
        </is>
      </c>
      <c r="U10" t="inlineStr">
        <is>
          <t>S&amp;P 500 EW Invesco ETF</t>
        </is>
      </c>
      <c r="V10" t="n">
        <v>156.17</v>
      </c>
      <c r="W10" t="n">
        <v>153.59</v>
      </c>
      <c r="X10" t="n">
        <v>156.17</v>
      </c>
      <c r="Y10" t="n">
        <v>153.44</v>
      </c>
    </row>
    <row r="11" ht="15" customHeight="1" thickBot="1">
      <c r="A11">
        <f>IF(RIGHT(B11,2)*1&gt;10,LEFT(B11,2),"")</f>
        <v/>
      </c>
      <c r="B11" s="185" t="inlineStr">
        <is>
          <t>SCHD</t>
        </is>
      </c>
      <c r="C11" s="166" t="n">
        <v>28.68</v>
      </c>
      <c r="D11" s="174" t="n">
        <v>-0.11</v>
      </c>
      <c r="E11" s="175" t="n">
        <v>-0.38</v>
      </c>
      <c r="F11" s="166" t="n">
        <v>28.79</v>
      </c>
      <c r="G11" s="166" t="n">
        <v>28.85</v>
      </c>
      <c r="H11" s="166" t="n">
        <v>28.57</v>
      </c>
      <c r="I11" s="169" t="n">
        <v>17506900</v>
      </c>
      <c r="J11" s="186" t="inlineStr">
        <is>
          <t>2024-12-11</t>
        </is>
      </c>
      <c r="S11" s="3" t="n"/>
      <c r="T11" t="inlineStr">
        <is>
          <t>DVY</t>
        </is>
      </c>
      <c r="U11" t="inlineStr">
        <is>
          <t>Select Dividend Ishares ETF</t>
        </is>
      </c>
      <c r="V11" t="n">
        <v>126.52</v>
      </c>
      <c r="W11" t="n">
        <v>125.31</v>
      </c>
      <c r="X11" t="n">
        <v>126.57</v>
      </c>
      <c r="Y11" t="n">
        <v>125</v>
      </c>
    </row>
    <row r="12" ht="15" customHeight="1" thickBot="1">
      <c r="A12">
        <f>IF(RIGHT(B12,2)*1&gt;10,LEFT(B12,2),"")</f>
        <v/>
      </c>
      <c r="B12" s="187" t="inlineStr">
        <is>
          <t>CVY</t>
        </is>
      </c>
      <c r="C12" s="170" t="n">
        <v>26.24</v>
      </c>
      <c r="D12" s="176" t="n">
        <v>-0.23</v>
      </c>
      <c r="E12" s="177" t="n">
        <v>-0.87</v>
      </c>
      <c r="F12" s="170" t="n">
        <v>26.47</v>
      </c>
      <c r="G12" s="170" t="n">
        <v>26.53</v>
      </c>
      <c r="H12" s="170" t="n">
        <v>26.24</v>
      </c>
      <c r="I12" s="173" t="n">
        <v>4600</v>
      </c>
      <c r="J12" s="188" t="inlineStr">
        <is>
          <t>2024-12-11</t>
        </is>
      </c>
      <c r="S12" s="3" t="n"/>
      <c r="T12" t="inlineStr">
        <is>
          <t>SCHD</t>
        </is>
      </c>
      <c r="U12" t="inlineStr">
        <is>
          <t>Schwab US Dividend Equity ETF</t>
        </is>
      </c>
      <c r="V12" t="n">
        <v>78.59</v>
      </c>
      <c r="W12" t="n">
        <v>77.65000000000001</v>
      </c>
      <c r="X12" t="n">
        <v>78.62</v>
      </c>
      <c r="Y12" t="n">
        <v>77.58</v>
      </c>
    </row>
    <row r="13" ht="15" customHeight="1" thickBot="1">
      <c r="A13">
        <f>IF(RIGHT(B13,2)*1&gt;10,LEFT(B13,2),"")</f>
        <v/>
      </c>
      <c r="B13" s="185" t="inlineStr">
        <is>
          <t>VYM</t>
        </is>
      </c>
      <c r="C13" s="166" t="n">
        <v>131.22</v>
      </c>
      <c r="D13" s="174" t="n">
        <v>-0.68</v>
      </c>
      <c r="E13" s="175" t="n">
        <v>-0.52</v>
      </c>
      <c r="F13" s="166" t="n">
        <v>131.9</v>
      </c>
      <c r="G13" s="166" t="n">
        <v>131.9</v>
      </c>
      <c r="H13" s="166" t="n">
        <v>130.83</v>
      </c>
      <c r="I13" s="169" t="n">
        <v>1140900</v>
      </c>
      <c r="J13" s="186" t="inlineStr">
        <is>
          <t>2024-12-11</t>
        </is>
      </c>
      <c r="S13" s="3" t="n"/>
      <c r="T13" t="inlineStr">
        <is>
          <t>CVY</t>
        </is>
      </c>
      <c r="U13" t="inlineStr">
        <is>
          <t>Zacks Multi-Asset Income Invesco ETF</t>
        </is>
      </c>
      <c r="V13" t="n">
        <v>23.86</v>
      </c>
      <c r="W13" t="n">
        <v>23.7</v>
      </c>
      <c r="X13" t="n">
        <v>23.87</v>
      </c>
      <c r="Y13" t="n">
        <v>23.7</v>
      </c>
    </row>
    <row r="14" ht="15" customHeight="1" thickBot="1">
      <c r="A14">
        <f>IF(RIGHT(B14,2)*1&gt;10,LEFT(B14,2),"")</f>
        <v/>
      </c>
      <c r="B14" s="187" t="inlineStr">
        <is>
          <t>DIA</t>
        </is>
      </c>
      <c r="C14" s="170" t="n">
        <v>443.69</v>
      </c>
      <c r="D14" s="176" t="n">
        <v>-0.82</v>
      </c>
      <c r="E14" s="177" t="n">
        <v>-0.18</v>
      </c>
      <c r="F14" s="170" t="n">
        <v>444.51</v>
      </c>
      <c r="G14" s="170" t="n">
        <v>445.8</v>
      </c>
      <c r="H14" s="170" t="n">
        <v>442.95</v>
      </c>
      <c r="I14" s="173" t="n">
        <v>2451400</v>
      </c>
      <c r="J14" s="188" t="inlineStr">
        <is>
          <t>2024-12-11</t>
        </is>
      </c>
      <c r="S14" s="3" t="n"/>
      <c r="T14" t="inlineStr">
        <is>
          <t>VYM</t>
        </is>
      </c>
      <c r="U14" t="inlineStr">
        <is>
          <t>High Dividend Yield Vanguard ETF</t>
        </is>
      </c>
      <c r="V14" t="n">
        <v>112.01</v>
      </c>
      <c r="W14" t="n">
        <v>110.63</v>
      </c>
      <c r="X14" t="n">
        <v>112.03</v>
      </c>
      <c r="Y14" t="n">
        <v>110.44</v>
      </c>
    </row>
    <row r="15" ht="15" customHeight="1" thickBot="1">
      <c r="A15">
        <f>IF(RIGHT(B15,2)*1&gt;10,LEFT(B15,2),"")</f>
        <v/>
      </c>
      <c r="B15" s="185" t="inlineStr">
        <is>
          <t>DOG</t>
        </is>
      </c>
      <c r="C15" s="166" t="n">
        <v>25.85</v>
      </c>
      <c r="D15" s="167" t="n">
        <v>0.05</v>
      </c>
      <c r="E15" s="168" t="n">
        <v>0.19</v>
      </c>
      <c r="F15" s="166" t="n">
        <v>25.8</v>
      </c>
      <c r="G15" s="166" t="n">
        <v>25.88</v>
      </c>
      <c r="H15" s="166" t="n">
        <v>25.72</v>
      </c>
      <c r="I15" s="169" t="n">
        <v>1612200</v>
      </c>
      <c r="J15" s="186" t="inlineStr">
        <is>
          <t>2024-12-11</t>
        </is>
      </c>
      <c r="S15" s="3" t="n"/>
      <c r="T15" t="inlineStr">
        <is>
          <t>DIA</t>
        </is>
      </c>
      <c r="U15" t="inlineStr">
        <is>
          <t>Dow Industrials SPDR</t>
        </is>
      </c>
      <c r="V15" t="n">
        <v>345.45</v>
      </c>
      <c r="W15" t="n">
        <v>339.94</v>
      </c>
      <c r="X15" t="n">
        <v>345.59</v>
      </c>
      <c r="Y15" t="n">
        <v>339.61</v>
      </c>
    </row>
    <row r="16" ht="15" customHeight="1" thickBot="1">
      <c r="A16">
        <f>IF(RIGHT(B16,2)*1&gt;10,LEFT(B16,2),"")</f>
        <v/>
      </c>
      <c r="B16" s="187" t="inlineStr">
        <is>
          <t>SH</t>
        </is>
      </c>
      <c r="C16" s="170" t="n">
        <v>41.88</v>
      </c>
      <c r="D16" s="176" t="n">
        <v>0.17</v>
      </c>
      <c r="E16" s="177" t="n">
        <v>0.41</v>
      </c>
      <c r="F16" s="170" t="n">
        <v>41.71</v>
      </c>
      <c r="G16" s="170" t="n">
        <v>41.92</v>
      </c>
      <c r="H16" s="170" t="n">
        <v>41.68</v>
      </c>
      <c r="I16" s="173" t="n">
        <v>2132000</v>
      </c>
      <c r="J16" s="188" t="inlineStr">
        <is>
          <t>2024-12-11</t>
        </is>
      </c>
      <c r="S16" s="3" t="n"/>
      <c r="T16" t="inlineStr">
        <is>
          <t>DOG</t>
        </is>
      </c>
      <c r="U16" t="inlineStr">
        <is>
          <t>Short Dow30 ETF</t>
        </is>
      </c>
      <c r="V16" t="n">
        <v>32.91</v>
      </c>
      <c r="W16" t="n">
        <v>33.5</v>
      </c>
      <c r="X16" t="n">
        <v>33.5</v>
      </c>
      <c r="Y16" t="n">
        <v>32.91</v>
      </c>
    </row>
    <row r="17" ht="15" customHeight="1" thickBot="1">
      <c r="A17">
        <f>IF(RIGHT(B17,2)*1&gt;10,LEFT(B17,2),"")</f>
        <v/>
      </c>
      <c r="B17" s="185" t="inlineStr">
        <is>
          <t>QQQ</t>
        </is>
      </c>
      <c r="C17" s="166" t="n">
        <v>520.6</v>
      </c>
      <c r="D17" s="167" t="n">
        <v>-3.02</v>
      </c>
      <c r="E17" s="168" t="n">
        <v>-0.58</v>
      </c>
      <c r="F17" s="166" t="n">
        <v>523.62</v>
      </c>
      <c r="G17" s="166" t="n">
        <v>525.38</v>
      </c>
      <c r="H17" s="166" t="n">
        <v>519.16</v>
      </c>
      <c r="I17" s="169" t="n">
        <v>24282400</v>
      </c>
      <c r="J17" s="186" t="inlineStr">
        <is>
          <t>2024-12-11</t>
        </is>
      </c>
      <c r="N17" t="inlineStr">
        <is>
          <t xml:space="preserve"> </t>
        </is>
      </c>
      <c r="S17" s="3" t="n"/>
      <c r="T17" t="inlineStr">
        <is>
          <t>SH</t>
        </is>
      </c>
      <c r="U17" t="inlineStr">
        <is>
          <t>Short S&amp;P500 ETF</t>
        </is>
      </c>
      <c r="V17" t="n">
        <v>14.49</v>
      </c>
      <c r="W17" t="n">
        <v>14.74</v>
      </c>
      <c r="X17" t="n">
        <v>14.76</v>
      </c>
      <c r="Y17" t="n">
        <v>14.49</v>
      </c>
    </row>
    <row r="18" ht="15" customHeight="1" thickBot="1">
      <c r="A18">
        <f>IF(RIGHT(B18,2)*1&gt;10,LEFT(B18,2),"")</f>
        <v/>
      </c>
      <c r="B18" s="187" t="inlineStr">
        <is>
          <t>VUG</t>
        </is>
      </c>
      <c r="C18" s="170" t="n">
        <v>419.94</v>
      </c>
      <c r="D18" s="171" t="n">
        <v>-1.98</v>
      </c>
      <c r="E18" s="172" t="n">
        <v>-0.47</v>
      </c>
      <c r="F18" s="170" t="n">
        <v>421.92</v>
      </c>
      <c r="G18" s="170" t="n">
        <v>423.96</v>
      </c>
      <c r="H18" s="170" t="n">
        <v>418.9</v>
      </c>
      <c r="I18" s="173" t="n">
        <v>1416300</v>
      </c>
      <c r="J18" s="188" t="inlineStr">
        <is>
          <t>2024-12-11</t>
        </is>
      </c>
      <c r="S18" s="3" t="n"/>
      <c r="T18" t="inlineStr">
        <is>
          <t>QQQ</t>
        </is>
      </c>
      <c r="U18" t="inlineStr">
        <is>
          <t>Nasdaq QQQ Invesco ETF</t>
        </is>
      </c>
      <c r="V18" t="n">
        <v>344.44</v>
      </c>
      <c r="W18" t="n">
        <v>338.37</v>
      </c>
      <c r="X18" t="n">
        <v>344.5</v>
      </c>
      <c r="Y18" t="n">
        <v>337.04</v>
      </c>
    </row>
    <row r="19" ht="15" customHeight="1" thickBot="1">
      <c r="A19">
        <f>IF(RIGHT(B19,2)*1&gt;10,LEFT(B19,2),"")</f>
        <v/>
      </c>
      <c r="B19" s="185" t="inlineStr">
        <is>
          <t>SCHG</t>
        </is>
      </c>
      <c r="C19" s="166" t="n">
        <v>28.43</v>
      </c>
      <c r="D19" s="167" t="n">
        <v>-0.15</v>
      </c>
      <c r="E19" s="168" t="n">
        <v>-0.52</v>
      </c>
      <c r="F19" s="166" t="n">
        <v>28.58</v>
      </c>
      <c r="G19" s="166" t="n">
        <v>28.72</v>
      </c>
      <c r="H19" s="166" t="n">
        <v>28.36</v>
      </c>
      <c r="I19" s="169" t="n">
        <v>5722700</v>
      </c>
      <c r="J19" s="186" t="inlineStr">
        <is>
          <t>2024-12-11</t>
        </is>
      </c>
      <c r="S19" s="3" t="n"/>
      <c r="T19" t="inlineStr">
        <is>
          <t>VUG</t>
        </is>
      </c>
      <c r="U19" t="inlineStr">
        <is>
          <t>Growth ETF Vanguard</t>
        </is>
      </c>
      <c r="V19" t="n">
        <v>275.59</v>
      </c>
      <c r="W19" t="n">
        <v>269.8</v>
      </c>
      <c r="X19" t="n">
        <v>275.59</v>
      </c>
      <c r="Y19" t="n">
        <v>269.29</v>
      </c>
    </row>
    <row r="20" ht="15" customHeight="1" thickBot="1">
      <c r="A20">
        <f>IF(RIGHT(B20,2)*1&gt;10,LEFT(B20,2),"")</f>
        <v/>
      </c>
      <c r="B20" s="187" t="inlineStr">
        <is>
          <t>MDY</t>
        </is>
      </c>
      <c r="C20" s="170" t="n">
        <v>602.09</v>
      </c>
      <c r="D20" s="176" t="n">
        <v>-4.61</v>
      </c>
      <c r="E20" s="177" t="n">
        <v>-0.76</v>
      </c>
      <c r="F20" s="170" t="n">
        <v>606.7</v>
      </c>
      <c r="G20" s="170" t="n">
        <v>606.8</v>
      </c>
      <c r="H20" s="170" t="n">
        <v>600.46</v>
      </c>
      <c r="I20" s="173" t="n">
        <v>823900</v>
      </c>
      <c r="J20" s="188" t="inlineStr">
        <is>
          <t>2024-12-11</t>
        </is>
      </c>
      <c r="S20" s="3" t="n"/>
      <c r="T20" t="inlineStr">
        <is>
          <t>SCHG</t>
        </is>
      </c>
      <c r="U20" t="inlineStr">
        <is>
          <t>Schwab U.S. Large-Cap Growth ETF</t>
        </is>
      </c>
      <c r="V20" t="n">
        <v>71.12</v>
      </c>
      <c r="W20" t="n">
        <v>69.68000000000001</v>
      </c>
      <c r="X20" t="n">
        <v>71.14</v>
      </c>
      <c r="Y20" t="n">
        <v>69.48999999999999</v>
      </c>
    </row>
    <row r="21" ht="15" customHeight="1" thickBot="1">
      <c r="A21">
        <f>IF(RIGHT(B21,2)*1&gt;10,LEFT(B21,2),"")</f>
        <v/>
      </c>
      <c r="B21" s="185" t="inlineStr">
        <is>
          <t>VB</t>
        </is>
      </c>
      <c r="C21" s="166" t="n">
        <v>254.67</v>
      </c>
      <c r="D21" s="174" t="n">
        <v>-2.2</v>
      </c>
      <c r="E21" s="175" t="n">
        <v>-0.86</v>
      </c>
      <c r="F21" s="166" t="n">
        <v>256.87</v>
      </c>
      <c r="G21" s="166" t="n">
        <v>256.87</v>
      </c>
      <c r="H21" s="166" t="n">
        <v>254.41</v>
      </c>
      <c r="I21" s="169" t="n">
        <v>571800</v>
      </c>
      <c r="J21" s="186" t="inlineStr">
        <is>
          <t>2024-12-11</t>
        </is>
      </c>
      <c r="S21" s="3" t="n"/>
      <c r="T21" t="inlineStr">
        <is>
          <t>MDY</t>
        </is>
      </c>
      <c r="U21" t="inlineStr">
        <is>
          <t>S&amp;P Midcap 400 SPDR</t>
        </is>
      </c>
      <c r="V21" t="n">
        <v>490.17</v>
      </c>
      <c r="W21" t="n">
        <v>482.6</v>
      </c>
      <c r="X21" t="n">
        <v>490.25</v>
      </c>
      <c r="Y21" t="n">
        <v>482.34</v>
      </c>
    </row>
    <row r="22" ht="15" customHeight="1" thickBot="1">
      <c r="A22">
        <f>IF(RIGHT(B22,2)*1&gt;10,LEFT(B22,2),"")</f>
        <v/>
      </c>
      <c r="B22" s="187" t="inlineStr">
        <is>
          <t>VO</t>
        </is>
      </c>
      <c r="C22" s="170" t="n">
        <v>277.67</v>
      </c>
      <c r="D22" s="176" t="n">
        <v>-2.53</v>
      </c>
      <c r="E22" s="177" t="n">
        <v>-0.9</v>
      </c>
      <c r="F22" s="170" t="n">
        <v>280.2</v>
      </c>
      <c r="G22" s="170" t="n">
        <v>280.2</v>
      </c>
      <c r="H22" s="170" t="n">
        <v>277.37</v>
      </c>
      <c r="I22" s="173" t="n">
        <v>543700</v>
      </c>
      <c r="J22" s="188" t="inlineStr">
        <is>
          <t>2024-12-11</t>
        </is>
      </c>
      <c r="S22" s="3" t="n"/>
      <c r="T22" t="inlineStr">
        <is>
          <t>VB</t>
        </is>
      </c>
      <c r="U22" t="inlineStr">
        <is>
          <t>Smallcap ETF Vanguard</t>
        </is>
      </c>
      <c r="V22" t="n">
        <v>211.3</v>
      </c>
      <c r="W22" t="n">
        <v>207.15</v>
      </c>
      <c r="X22" t="n">
        <v>211.39</v>
      </c>
      <c r="Y22" t="n">
        <v>207.04</v>
      </c>
    </row>
    <row r="23" ht="15" customHeight="1" thickBot="1">
      <c r="A23">
        <f>IF(RIGHT(B23,2)*1&gt;10,LEFT(B23,2),"")</f>
        <v/>
      </c>
      <c r="B23" s="185" t="inlineStr">
        <is>
          <t>RPG</t>
        </is>
      </c>
      <c r="C23" s="166" t="n">
        <v>42.88</v>
      </c>
      <c r="D23" s="174" t="n">
        <v>-0.41</v>
      </c>
      <c r="E23" s="175" t="n">
        <v>-0.95</v>
      </c>
      <c r="F23" s="166" t="n">
        <v>43.29</v>
      </c>
      <c r="G23" s="166" t="n">
        <v>43.43</v>
      </c>
      <c r="H23" s="166" t="n">
        <v>42.79</v>
      </c>
      <c r="I23" s="169" t="n">
        <v>529500</v>
      </c>
      <c r="J23" s="186" t="inlineStr">
        <is>
          <t>2024-12-11</t>
        </is>
      </c>
      <c r="S23" s="3" t="n"/>
      <c r="T23" t="inlineStr">
        <is>
          <t>VO</t>
        </is>
      </c>
      <c r="U23" t="inlineStr">
        <is>
          <t>Midcap ETF Vanguard</t>
        </is>
      </c>
      <c r="V23" t="n">
        <v>233.09</v>
      </c>
      <c r="W23" t="n">
        <v>228.3</v>
      </c>
      <c r="X23" t="n">
        <v>233.17</v>
      </c>
      <c r="Y23" t="n">
        <v>228.13</v>
      </c>
    </row>
    <row r="24" ht="15" customHeight="1" thickBot="1">
      <c r="A24">
        <f>IF(RIGHT(B24,2)*1&gt;10,LEFT(B24,2),"")</f>
        <v/>
      </c>
      <c r="B24" s="187" t="inlineStr">
        <is>
          <t>RPV</t>
        </is>
      </c>
      <c r="C24" s="170" t="n">
        <v>93.84999999999999</v>
      </c>
      <c r="D24" s="176" t="n">
        <v>-0.52</v>
      </c>
      <c r="E24" s="177" t="n">
        <v>-0.55</v>
      </c>
      <c r="F24" s="170" t="n">
        <v>94.37</v>
      </c>
      <c r="G24" s="170" t="n">
        <v>94.39</v>
      </c>
      <c r="H24" s="170" t="n">
        <v>93.34</v>
      </c>
      <c r="I24" s="173" t="n">
        <v>159400</v>
      </c>
      <c r="J24" s="188" t="inlineStr">
        <is>
          <t>2024-12-11</t>
        </is>
      </c>
      <c r="S24" s="3" t="n"/>
      <c r="T24" t="inlineStr">
        <is>
          <t>RPG</t>
        </is>
      </c>
      <c r="U24" t="inlineStr">
        <is>
          <t>S&amp;P 500 Pure Growth Invesco ETF</t>
        </is>
      </c>
      <c r="V24" t="n">
        <v>179.91</v>
      </c>
      <c r="W24" t="n">
        <v>176.1</v>
      </c>
      <c r="X24" t="n">
        <v>180</v>
      </c>
      <c r="Y24" t="n">
        <v>175.6</v>
      </c>
    </row>
    <row r="25" ht="15" customHeight="1" thickBot="1">
      <c r="A25">
        <f>IF(RIGHT(B25,2)*1&gt;10,LEFT(B25,2),"")</f>
        <v/>
      </c>
      <c r="B25" s="185" t="inlineStr">
        <is>
          <t>VTV</t>
        </is>
      </c>
      <c r="C25" s="166" t="n">
        <v>176.04</v>
      </c>
      <c r="D25" s="174" t="n">
        <v>-0.96</v>
      </c>
      <c r="E25" s="175" t="n">
        <v>-0.54</v>
      </c>
      <c r="F25" s="166" t="n">
        <v>177</v>
      </c>
      <c r="G25" s="166" t="n">
        <v>177.09</v>
      </c>
      <c r="H25" s="166" t="n">
        <v>175.61</v>
      </c>
      <c r="I25" s="169" t="n">
        <v>1648300</v>
      </c>
      <c r="J25" s="186" t="inlineStr">
        <is>
          <t>2024-12-11</t>
        </is>
      </c>
      <c r="S25" s="3" t="n"/>
      <c r="T25" t="inlineStr">
        <is>
          <t>RPV</t>
        </is>
      </c>
      <c r="U25" t="inlineStr">
        <is>
          <t>S&amp;P 500 Pure Value Invesco ETF</t>
        </is>
      </c>
      <c r="V25" t="n">
        <v>84.62</v>
      </c>
      <c r="W25" t="n">
        <v>83.34999999999999</v>
      </c>
      <c r="X25" t="n">
        <v>84.67</v>
      </c>
      <c r="Y25" t="n">
        <v>83.04000000000001</v>
      </c>
    </row>
    <row r="26" ht="15" customHeight="1" thickBot="1">
      <c r="A26">
        <f>IF(RIGHT(B26,2)*1&gt;10,LEFT(B26,2),"")</f>
        <v/>
      </c>
      <c r="B26" s="187" t="inlineStr">
        <is>
          <t>SSO</t>
        </is>
      </c>
      <c r="C26" s="170" t="n">
        <v>98.06999999999999</v>
      </c>
      <c r="D26" s="171" t="n">
        <v>-0.79</v>
      </c>
      <c r="E26" s="172" t="n">
        <v>-0.8</v>
      </c>
      <c r="F26" s="170" t="n">
        <v>98.86</v>
      </c>
      <c r="G26" s="170" t="n">
        <v>98.97</v>
      </c>
      <c r="H26" s="170" t="n">
        <v>97.83</v>
      </c>
      <c r="I26" s="173" t="n">
        <v>1172400</v>
      </c>
      <c r="J26" s="188" t="inlineStr">
        <is>
          <t>2024-12-11</t>
        </is>
      </c>
      <c r="S26" s="3" t="n"/>
      <c r="T26" t="inlineStr">
        <is>
          <t>VTV</t>
        </is>
      </c>
      <c r="U26" t="inlineStr">
        <is>
          <t>Value ETF Vanguard</t>
        </is>
      </c>
      <c r="V26" t="n">
        <v>147.06</v>
      </c>
      <c r="W26" t="n">
        <v>144.68</v>
      </c>
      <c r="X26" t="n">
        <v>147.06</v>
      </c>
      <c r="Y26" t="n">
        <v>144.64</v>
      </c>
    </row>
    <row r="27" ht="15" customHeight="1" thickBot="1">
      <c r="A27">
        <f>IF(RIGHT(B27,2)*1&gt;10,LEFT(B27,2),"")</f>
        <v/>
      </c>
      <c r="B27" s="185" t="inlineStr">
        <is>
          <t>SPXL</t>
        </is>
      </c>
      <c r="C27" s="166" t="n">
        <v>184.48</v>
      </c>
      <c r="D27" s="167" t="n">
        <v>-2.27</v>
      </c>
      <c r="E27" s="168" t="n">
        <v>-1.22</v>
      </c>
      <c r="F27" s="166" t="n">
        <v>186.75</v>
      </c>
      <c r="G27" s="166" t="n">
        <v>187.05</v>
      </c>
      <c r="H27" s="166" t="n">
        <v>183.74</v>
      </c>
      <c r="I27" s="169" t="n">
        <v>2367800</v>
      </c>
      <c r="J27" s="186" t="inlineStr">
        <is>
          <t>2024-12-11</t>
        </is>
      </c>
      <c r="S27" s="3" t="n"/>
      <c r="T27" t="inlineStr">
        <is>
          <t>SSO</t>
        </is>
      </c>
      <c r="U27" t="inlineStr">
        <is>
          <t>Ultra S&amp;P500 ETF</t>
        </is>
      </c>
      <c r="V27" t="n">
        <v>62.29</v>
      </c>
      <c r="W27" t="n">
        <v>60.2</v>
      </c>
      <c r="X27" t="n">
        <v>62.3</v>
      </c>
      <c r="Y27" t="n">
        <v>60.1</v>
      </c>
    </row>
    <row r="28" ht="15" customHeight="1" thickBot="1">
      <c r="A28">
        <f>IF(RIGHT(B28,2)*1&gt;10,LEFT(B28,2),"")</f>
        <v/>
      </c>
      <c r="B28" s="187" t="inlineStr">
        <is>
          <t>QLD</t>
        </is>
      </c>
      <c r="C28" s="170" t="n">
        <v>112.65</v>
      </c>
      <c r="D28" s="171" t="n">
        <v>-1.32</v>
      </c>
      <c r="E28" s="172" t="n">
        <v>-1.16</v>
      </c>
      <c r="F28" s="170" t="n">
        <v>113.97</v>
      </c>
      <c r="G28" s="170" t="n">
        <v>114.77</v>
      </c>
      <c r="H28" s="170" t="n">
        <v>112.08</v>
      </c>
      <c r="I28" s="173" t="n">
        <v>2079900</v>
      </c>
      <c r="J28" s="188" t="inlineStr">
        <is>
          <t>2024-12-11</t>
        </is>
      </c>
      <c r="S28" s="3" t="n"/>
      <c r="T28" t="inlineStr">
        <is>
          <t>SPXL</t>
        </is>
      </c>
      <c r="U28" t="inlineStr">
        <is>
          <t>S&amp;P 500 Bull 3X Direxion</t>
        </is>
      </c>
      <c r="V28" t="n">
        <v>110.85</v>
      </c>
      <c r="W28" t="n">
        <v>105.38</v>
      </c>
      <c r="X28" t="n">
        <v>110.95</v>
      </c>
      <c r="Y28" t="n">
        <v>105.11</v>
      </c>
    </row>
    <row r="29" ht="15" customHeight="1" thickBot="1">
      <c r="A29">
        <f>IF(RIGHT(B29,2)*1&gt;10,LEFT(B29,2),"")</f>
        <v/>
      </c>
      <c r="B29" s="185" t="inlineStr">
        <is>
          <t>MVV</t>
        </is>
      </c>
      <c r="C29" s="166" t="n">
        <v>75.89</v>
      </c>
      <c r="D29" s="174" t="n">
        <v>-0.32</v>
      </c>
      <c r="E29" s="175" t="n">
        <v>-0.42</v>
      </c>
      <c r="F29" s="166" t="n">
        <v>76.20999999999999</v>
      </c>
      <c r="G29" s="166" t="n">
        <v>77.03</v>
      </c>
      <c r="H29" s="166" t="n">
        <v>75.73999999999999</v>
      </c>
      <c r="I29" s="169" t="n">
        <v>8100</v>
      </c>
      <c r="J29" s="186" t="inlineStr">
        <is>
          <t>2024-12-11</t>
        </is>
      </c>
      <c r="S29" s="3" t="n"/>
      <c r="T29" t="inlineStr">
        <is>
          <t>QLD</t>
        </is>
      </c>
      <c r="U29" t="inlineStr">
        <is>
          <t>Ultra QQQ ETF</t>
        </is>
      </c>
      <c r="V29" t="n">
        <v>65.06999999999999</v>
      </c>
      <c r="W29" t="n">
        <v>62.86</v>
      </c>
      <c r="X29" t="n">
        <v>65.06999999999999</v>
      </c>
      <c r="Y29" t="n">
        <v>62.34</v>
      </c>
    </row>
    <row r="30" ht="15" customHeight="1" thickBot="1">
      <c r="A30">
        <f>IF(RIGHT(B30,2)*1&gt;10,LEFT(B30,2),"")</f>
        <v/>
      </c>
      <c r="B30" s="187" t="inlineStr">
        <is>
          <t>TNA</t>
        </is>
      </c>
      <c r="C30" s="170" t="n">
        <v>52.17</v>
      </c>
      <c r="D30" s="176" t="n">
        <v>-0.54</v>
      </c>
      <c r="E30" s="177" t="n">
        <v>-1.02</v>
      </c>
      <c r="F30" s="170" t="n">
        <v>52.71</v>
      </c>
      <c r="G30" s="170" t="n">
        <v>53.52</v>
      </c>
      <c r="H30" s="170" t="n">
        <v>51.63</v>
      </c>
      <c r="I30" s="173" t="n">
        <v>9537000</v>
      </c>
      <c r="J30" s="188" t="inlineStr">
        <is>
          <t>2024-12-11</t>
        </is>
      </c>
      <c r="S30" s="3" t="n"/>
      <c r="T30" t="inlineStr">
        <is>
          <t>MVV</t>
        </is>
      </c>
      <c r="U30" t="inlineStr">
        <is>
          <t>Ultra Midcap400 ETF</t>
        </is>
      </c>
      <c r="V30" t="n">
        <v>62.35</v>
      </c>
      <c r="W30" t="n">
        <v>60.64</v>
      </c>
      <c r="X30" t="n">
        <v>62.42</v>
      </c>
      <c r="Y30" t="n">
        <v>60.59</v>
      </c>
    </row>
    <row r="31" ht="15" customHeight="1" thickBot="1">
      <c r="A31">
        <f>IF(RIGHT(B31,2)*1&gt;10,LEFT(B31,2),"")</f>
        <v/>
      </c>
      <c r="B31" s="185" t="inlineStr">
        <is>
          <t>URTY</t>
        </is>
      </c>
      <c r="C31" s="166" t="n">
        <v>61.32</v>
      </c>
      <c r="D31" s="174" t="n">
        <v>-0.61</v>
      </c>
      <c r="E31" s="175" t="n">
        <v>-0.98</v>
      </c>
      <c r="F31" s="166" t="n">
        <v>61.93</v>
      </c>
      <c r="G31" s="166" t="n">
        <v>62.91</v>
      </c>
      <c r="H31" s="166" t="n">
        <v>60.69</v>
      </c>
      <c r="I31" s="169" t="n">
        <v>663500</v>
      </c>
      <c r="J31" s="186" t="inlineStr">
        <is>
          <t>2024-12-11</t>
        </is>
      </c>
      <c r="S31" s="3" t="n"/>
      <c r="T31" t="inlineStr">
        <is>
          <t>TNA</t>
        </is>
      </c>
      <c r="U31" t="inlineStr">
        <is>
          <t>Smallcap Bull 3X Direxion</t>
        </is>
      </c>
      <c r="V31" t="n">
        <v>62.96</v>
      </c>
      <c r="W31" t="n">
        <v>59.07</v>
      </c>
      <c r="X31" t="n">
        <v>62.99</v>
      </c>
      <c r="Y31" t="n">
        <v>58.64</v>
      </c>
    </row>
    <row r="32" ht="15" customHeight="1" thickBot="1">
      <c r="A32">
        <f>IF(RIGHT(B32,2)*1&gt;10,LEFT(B32,2),"")</f>
        <v/>
      </c>
      <c r="B32" s="187" t="inlineStr">
        <is>
          <t>CURE</t>
        </is>
      </c>
      <c r="C32" s="170" t="n">
        <v>105.62</v>
      </c>
      <c r="D32" s="171" t="n">
        <v>-2.29</v>
      </c>
      <c r="E32" s="172" t="n">
        <v>-2.12</v>
      </c>
      <c r="F32" s="170" t="n">
        <v>107.91</v>
      </c>
      <c r="G32" s="170" t="n">
        <v>107.91</v>
      </c>
      <c r="H32" s="170" t="n">
        <v>104.66</v>
      </c>
      <c r="I32" s="173" t="n">
        <v>24200</v>
      </c>
      <c r="J32" s="188" t="inlineStr">
        <is>
          <t>2024-12-11</t>
        </is>
      </c>
      <c r="S32" s="3" t="n"/>
      <c r="T32" t="inlineStr">
        <is>
          <t>URTY</t>
        </is>
      </c>
      <c r="U32" t="inlineStr">
        <is>
          <t>Ultrapro Russell 2000 ETF</t>
        </is>
      </c>
      <c r="V32" t="n">
        <v>75.26000000000001</v>
      </c>
      <c r="W32" t="n">
        <v>70.58</v>
      </c>
      <c r="X32" t="n">
        <v>75.31999999999999</v>
      </c>
      <c r="Y32" t="n">
        <v>70.11</v>
      </c>
    </row>
    <row r="33" ht="15" customHeight="1" thickBot="1">
      <c r="A33">
        <f>IF(RIGHT(B33,2)*1&gt;10,LEFT(B33,2),"")</f>
        <v/>
      </c>
      <c r="B33" s="185" t="inlineStr">
        <is>
          <t>FAS</t>
        </is>
      </c>
      <c r="C33" s="166" t="n">
        <v>164.37</v>
      </c>
      <c r="D33" s="174" t="n">
        <v>-0.53</v>
      </c>
      <c r="E33" s="175" t="n">
        <v>-0.32</v>
      </c>
      <c r="F33" s="166" t="n">
        <v>164.9</v>
      </c>
      <c r="G33" s="166" t="n">
        <v>167</v>
      </c>
      <c r="H33" s="166" t="n">
        <v>161</v>
      </c>
      <c r="I33" s="169" t="n">
        <v>493600</v>
      </c>
      <c r="J33" s="186" t="inlineStr">
        <is>
          <t>2024-12-11</t>
        </is>
      </c>
      <c r="S33" s="3" t="n"/>
      <c r="T33" t="inlineStr">
        <is>
          <t>CURE</t>
        </is>
      </c>
      <c r="U33" t="inlineStr">
        <is>
          <t>Healthcare Bull 3X Direxion ETF Direxion</t>
        </is>
      </c>
      <c r="V33" t="n">
        <v>127.37</v>
      </c>
      <c r="W33" t="n">
        <v>120.98</v>
      </c>
      <c r="X33" t="n">
        <v>127.64</v>
      </c>
      <c r="Y33" t="n">
        <v>119.99</v>
      </c>
    </row>
    <row r="34" ht="15" customHeight="1" thickBot="1">
      <c r="A34">
        <f>IF(RIGHT(B34,2)*1&gt;10,LEFT(B34,2),"")</f>
        <v/>
      </c>
      <c r="B34" s="187" t="inlineStr">
        <is>
          <t>EDC</t>
        </is>
      </c>
      <c r="C34" s="170" t="n">
        <v>32.2</v>
      </c>
      <c r="D34" s="176" t="n">
        <v>-0.63</v>
      </c>
      <c r="E34" s="177" t="n">
        <v>-1.92</v>
      </c>
      <c r="F34" s="170" t="n">
        <v>32.83</v>
      </c>
      <c r="G34" s="170" t="n">
        <v>33</v>
      </c>
      <c r="H34" s="170" t="n">
        <v>32.2</v>
      </c>
      <c r="I34" s="173" t="n">
        <v>105600</v>
      </c>
      <c r="J34" s="188" t="inlineStr">
        <is>
          <t>2024-12-11</t>
        </is>
      </c>
      <c r="S34" s="3" t="n"/>
      <c r="T34" t="inlineStr">
        <is>
          <t>FAS</t>
        </is>
      </c>
      <c r="U34" t="inlineStr">
        <is>
          <t>Financial Bull 3X Direxion</t>
        </is>
      </c>
      <c r="V34" t="n">
        <v>120.12</v>
      </c>
      <c r="W34" t="n">
        <v>113.15</v>
      </c>
      <c r="X34" t="n">
        <v>120.22</v>
      </c>
      <c r="Y34" t="n">
        <v>112.18</v>
      </c>
    </row>
    <row r="35" ht="15" customHeight="1" thickBot="1">
      <c r="A35">
        <f>IF(RIGHT(B35,2)*1&gt;10,LEFT(B35,2),"")</f>
        <v/>
      </c>
      <c r="B35" s="185" t="inlineStr">
        <is>
          <t>DFQTX</t>
        </is>
      </c>
      <c r="C35" s="166" t="n">
        <v>40.61</v>
      </c>
      <c r="D35" s="174" t="inlineStr">
        <is>
          <t>unch</t>
        </is>
      </c>
      <c r="E35" s="175" t="inlineStr">
        <is>
          <t>unch</t>
        </is>
      </c>
      <c r="F35" s="166" t="n">
        <v>40.61</v>
      </c>
      <c r="G35" s="166" t="n">
        <v>40.61</v>
      </c>
      <c r="H35" s="166" t="n">
        <v>40.61</v>
      </c>
      <c r="I35" s="166" t="n">
        <v>0</v>
      </c>
      <c r="J35" s="186" t="inlineStr">
        <is>
          <t>Failed</t>
        </is>
      </c>
      <c r="S35" s="3" t="n"/>
      <c r="T35" t="inlineStr">
        <is>
          <t>EDC</t>
        </is>
      </c>
      <c r="U35" t="inlineStr">
        <is>
          <t>Emrg Mkts Bull 3X Direxion</t>
        </is>
      </c>
      <c r="V35" t="n">
        <v>53.58</v>
      </c>
      <c r="W35" t="n">
        <v>52.79</v>
      </c>
      <c r="X35" t="n">
        <v>53.79</v>
      </c>
      <c r="Y35" t="n">
        <v>51.53</v>
      </c>
    </row>
    <row r="36" ht="15" customHeight="1" thickBot="1">
      <c r="A36">
        <f>IF(RIGHT(B36,2)*1&gt;10,LEFT(B36,2),"")</f>
        <v/>
      </c>
      <c r="B36" s="187" t="inlineStr">
        <is>
          <t>LQD</t>
        </is>
      </c>
      <c r="C36" s="170" t="n">
        <v>110.25</v>
      </c>
      <c r="D36" s="176" t="n">
        <v>0.08</v>
      </c>
      <c r="E36" s="177" t="n">
        <v>0.07000000000000001</v>
      </c>
      <c r="F36" s="170" t="n">
        <v>110.17</v>
      </c>
      <c r="G36" s="170" t="n">
        <v>110.4</v>
      </c>
      <c r="H36" s="170" t="n">
        <v>110.11</v>
      </c>
      <c r="I36" s="173" t="n">
        <v>19497500</v>
      </c>
      <c r="J36" s="188" t="inlineStr">
        <is>
          <t>2024-12-11</t>
        </is>
      </c>
      <c r="S36" s="3" t="n"/>
      <c r="T36" t="inlineStr">
        <is>
          <t>DFQTX</t>
        </is>
      </c>
      <c r="U36" t="inlineStr">
        <is>
          <t>Dfa U.S. Core Equity 2 Portfolio</t>
        </is>
      </c>
      <c r="V36" t="n">
        <v>30.82</v>
      </c>
      <c r="W36" t="n">
        <v>30.82</v>
      </c>
      <c r="X36" t="n">
        <v>30.82</v>
      </c>
      <c r="Y36" t="n">
        <v>30.82</v>
      </c>
    </row>
    <row r="37" ht="15" customHeight="1" thickBot="1">
      <c r="A37">
        <f>IF(RIGHT(B37,2)*1&gt;10,LEFT(B37,2),"")</f>
        <v/>
      </c>
      <c r="B37" s="185" t="inlineStr">
        <is>
          <t>JNK</t>
        </is>
      </c>
      <c r="C37" s="166" t="n">
        <v>96.97</v>
      </c>
      <c r="D37" s="174" t="n">
        <v>0.2</v>
      </c>
      <c r="E37" s="175" t="n">
        <v>0.21</v>
      </c>
      <c r="F37" s="166" t="n">
        <v>96.77</v>
      </c>
      <c r="G37" s="166" t="n">
        <v>96.98999999999999</v>
      </c>
      <c r="H37" s="166" t="n">
        <v>96.77</v>
      </c>
      <c r="I37" s="169" t="n">
        <v>2227700</v>
      </c>
      <c r="J37" s="186" t="inlineStr">
        <is>
          <t>2024-12-11</t>
        </is>
      </c>
      <c r="S37" s="3" t="n"/>
      <c r="T37" t="inlineStr">
        <is>
          <t>LQD</t>
        </is>
      </c>
      <c r="U37" t="inlineStr">
        <is>
          <t>Invst Grade Corp Bond Ishares Iboxx $ ETF</t>
        </is>
      </c>
      <c r="V37" t="n">
        <v>121.57</v>
      </c>
      <c r="W37" t="n">
        <v>121.01</v>
      </c>
      <c r="X37" t="n">
        <v>121.88</v>
      </c>
      <c r="Y37" t="n">
        <v>120.83</v>
      </c>
    </row>
    <row r="38" ht="15" customHeight="1" thickBot="1">
      <c r="A38">
        <f>IF(RIGHT(B38,2)*1&gt;10,LEFT(B38,2),"")</f>
        <v/>
      </c>
      <c r="B38" s="187" t="inlineStr">
        <is>
          <t>HYT</t>
        </is>
      </c>
      <c r="C38" s="170" t="n">
        <v>9.949999999999999</v>
      </c>
      <c r="D38" s="176" t="n">
        <v>-0.02</v>
      </c>
      <c r="E38" s="177" t="n">
        <v>-0.2</v>
      </c>
      <c r="F38" s="170" t="n">
        <v>9.970000000000001</v>
      </c>
      <c r="G38" s="170" t="n">
        <v>9.970000000000001</v>
      </c>
      <c r="H38" s="170" t="n">
        <v>9.92</v>
      </c>
      <c r="I38" s="173" t="n">
        <v>394400</v>
      </c>
      <c r="J38" s="188" t="inlineStr">
        <is>
          <t>2024-12-11</t>
        </is>
      </c>
      <c r="S38" s="3" t="n"/>
      <c r="T38" t="inlineStr">
        <is>
          <t>JNK</t>
        </is>
      </c>
      <c r="U38" t="inlineStr">
        <is>
          <t>High Yield Bond ETF SPDR</t>
        </is>
      </c>
      <c r="V38" t="n">
        <v>102.33</v>
      </c>
      <c r="W38" t="n">
        <v>101.6</v>
      </c>
      <c r="X38" t="n">
        <v>102.36</v>
      </c>
      <c r="Y38" t="n">
        <v>101.6</v>
      </c>
    </row>
    <row r="39" ht="15" customHeight="1" thickBot="1">
      <c r="A39">
        <f>IF(RIGHT(B39,2)*1&gt;10,LEFT(B39,2),"")</f>
        <v/>
      </c>
      <c r="B39" s="185" t="inlineStr">
        <is>
          <t>SJNK</t>
        </is>
      </c>
      <c r="C39" s="166" t="n">
        <v>25.56</v>
      </c>
      <c r="D39" s="174" t="n">
        <v>0</v>
      </c>
      <c r="E39" s="175" t="n">
        <v>0</v>
      </c>
      <c r="F39" s="166" t="n">
        <v>25.56</v>
      </c>
      <c r="G39" s="166" t="n">
        <v>25.57</v>
      </c>
      <c r="H39" s="166" t="n">
        <v>25.54</v>
      </c>
      <c r="I39" s="169" t="n">
        <v>1159800</v>
      </c>
      <c r="J39" s="186" t="inlineStr">
        <is>
          <t>2024-12-11</t>
        </is>
      </c>
      <c r="S39" s="3" t="n"/>
      <c r="T39" t="inlineStr">
        <is>
          <t>HYT</t>
        </is>
      </c>
      <c r="U39" t="inlineStr">
        <is>
          <t>Blackrock High Yield Fund VI Inc</t>
        </is>
      </c>
      <c r="V39" t="n">
        <v>10.56</v>
      </c>
      <c r="W39" t="n">
        <v>10.23</v>
      </c>
      <c r="X39" t="n">
        <v>10.61</v>
      </c>
      <c r="Y39" t="n">
        <v>10.23</v>
      </c>
    </row>
    <row r="40" ht="15" customHeight="1" thickBot="1">
      <c r="A40">
        <f>IF(RIGHT(B40,2)*1&gt;10,LEFT(B40,2),"")</f>
        <v/>
      </c>
      <c r="B40" s="187" t="inlineStr">
        <is>
          <t>HYS</t>
        </is>
      </c>
      <c r="C40" s="170" t="n">
        <v>94.79000000000001</v>
      </c>
      <c r="D40" s="176" t="n">
        <v>0.05</v>
      </c>
      <c r="E40" s="177" t="n">
        <v>0.05</v>
      </c>
      <c r="F40" s="170" t="n">
        <v>94.73999999999999</v>
      </c>
      <c r="G40" s="170" t="n">
        <v>94.84</v>
      </c>
      <c r="H40" s="170" t="n">
        <v>94.54000000000001</v>
      </c>
      <c r="I40" s="173" t="n">
        <v>83000</v>
      </c>
      <c r="J40" s="188" t="inlineStr">
        <is>
          <t>2024-12-11</t>
        </is>
      </c>
      <c r="S40" s="3" t="n"/>
      <c r="T40" t="inlineStr">
        <is>
          <t>SJNK</t>
        </is>
      </c>
      <c r="U40" t="inlineStr">
        <is>
          <t>ST High Yield Bond ETF SPDR</t>
        </is>
      </c>
      <c r="V40" t="n">
        <v>26.15</v>
      </c>
      <c r="W40" t="n">
        <v>26.05</v>
      </c>
      <c r="X40" t="n">
        <v>26.15</v>
      </c>
      <c r="Y40" t="n">
        <v>26.05</v>
      </c>
    </row>
    <row r="41" ht="15" customHeight="1" thickBot="1">
      <c r="A41">
        <f>IF(RIGHT(B41,2)*1&gt;10,LEFT(B41,2),"")</f>
        <v/>
      </c>
      <c r="B41" s="185" t="inlineStr">
        <is>
          <t>HYG</t>
        </is>
      </c>
      <c r="C41" s="166" t="n">
        <v>79.84</v>
      </c>
      <c r="D41" s="174" t="n">
        <v>-0.1</v>
      </c>
      <c r="E41" s="175" t="n">
        <v>-0.13</v>
      </c>
      <c r="F41" s="166" t="n">
        <v>79.94</v>
      </c>
      <c r="G41" s="166" t="n">
        <v>79.94</v>
      </c>
      <c r="H41" s="166" t="n">
        <v>79.73999999999999</v>
      </c>
      <c r="I41" s="169" t="n">
        <v>26684800</v>
      </c>
      <c r="J41" s="186" t="inlineStr">
        <is>
          <t>2024-12-11</t>
        </is>
      </c>
      <c r="S41" s="3" t="n"/>
      <c r="T41" t="inlineStr">
        <is>
          <t>HYS</t>
        </is>
      </c>
      <c r="U41" t="inlineStr">
        <is>
          <t>0-5 Year High Yield Corp Bond ETF Pimco</t>
        </is>
      </c>
      <c r="V41" t="n">
        <v>95.81999999999999</v>
      </c>
      <c r="W41" t="n">
        <v>95.42</v>
      </c>
      <c r="X41" t="n">
        <v>95.86</v>
      </c>
      <c r="Y41" t="n">
        <v>95.36</v>
      </c>
    </row>
    <row r="42" ht="15" customHeight="1" thickBot="1">
      <c r="A42">
        <f>IF(RIGHT(B42,2)*1&gt;10,LEFT(B42,2),"")</f>
        <v/>
      </c>
      <c r="B42" s="187" t="inlineStr">
        <is>
          <t>CWB</t>
        </is>
      </c>
      <c r="C42" s="170" t="n">
        <v>80.59999999999999</v>
      </c>
      <c r="D42" s="176" t="n">
        <v>-0.12</v>
      </c>
      <c r="E42" s="177" t="n">
        <v>-0.15</v>
      </c>
      <c r="F42" s="170" t="n">
        <v>80.72</v>
      </c>
      <c r="G42" s="170" t="n">
        <v>81.20999999999999</v>
      </c>
      <c r="H42" s="170" t="n">
        <v>80.59999999999999</v>
      </c>
      <c r="I42" s="173" t="n">
        <v>1079700</v>
      </c>
      <c r="J42" s="188" t="inlineStr">
        <is>
          <t>2024-12-11</t>
        </is>
      </c>
      <c r="S42" s="3" t="n"/>
      <c r="T42" t="inlineStr">
        <is>
          <t>HYG</t>
        </is>
      </c>
      <c r="U42" t="inlineStr">
        <is>
          <t>High Yield Corp Bond Ishares Iboxx $ ETF</t>
        </is>
      </c>
      <c r="V42" t="n">
        <v>82.26000000000001</v>
      </c>
      <c r="W42" t="n">
        <v>81.77</v>
      </c>
      <c r="X42" t="n">
        <v>82.3</v>
      </c>
      <c r="Y42" t="n">
        <v>81.75</v>
      </c>
    </row>
    <row r="43" ht="15" customHeight="1" thickBot="1">
      <c r="A43">
        <f>IF(RIGHT(B43,2)*1&gt;10,LEFT(B43,2),"")</f>
        <v/>
      </c>
      <c r="B43" s="185" t="inlineStr">
        <is>
          <t>PGX</t>
        </is>
      </c>
      <c r="C43" s="166" t="n">
        <v>11.89</v>
      </c>
      <c r="D43" s="174" t="n">
        <v>0.03</v>
      </c>
      <c r="E43" s="175" t="n">
        <v>0.25</v>
      </c>
      <c r="F43" s="166" t="n">
        <v>11.86</v>
      </c>
      <c r="G43" s="166" t="n">
        <v>11.92</v>
      </c>
      <c r="H43" s="166" t="n">
        <v>11.85</v>
      </c>
      <c r="I43" s="169" t="n">
        <v>2903000</v>
      </c>
      <c r="J43" s="186" t="inlineStr">
        <is>
          <t>2024-12-11</t>
        </is>
      </c>
      <c r="S43" s="3" t="n"/>
      <c r="T43" t="inlineStr">
        <is>
          <t>CWB</t>
        </is>
      </c>
      <c r="U43" t="inlineStr">
        <is>
          <t>Convertible Secs Barclays Capital SPDR</t>
        </is>
      </c>
      <c r="V43" t="n">
        <v>74.86</v>
      </c>
      <c r="W43" t="n">
        <v>73.86</v>
      </c>
      <c r="X43" t="n">
        <v>74.95999999999999</v>
      </c>
      <c r="Y43" t="n">
        <v>73.67</v>
      </c>
    </row>
    <row r="44" ht="15" customHeight="1" thickBot="1">
      <c r="A44">
        <f>IF(RIGHT(B44,2)*1&gt;10,LEFT(B44,2),"")</f>
        <v/>
      </c>
      <c r="B44" s="187" t="inlineStr">
        <is>
          <t>PGF</t>
        </is>
      </c>
      <c r="C44" s="170" t="n">
        <v>15.04</v>
      </c>
      <c r="D44" s="176" t="n">
        <v>0.05</v>
      </c>
      <c r="E44" s="177" t="n">
        <v>0.33</v>
      </c>
      <c r="F44" s="170" t="n">
        <v>14.99</v>
      </c>
      <c r="G44" s="170" t="n">
        <v>15.07</v>
      </c>
      <c r="H44" s="170" t="n">
        <v>14.99</v>
      </c>
      <c r="I44" s="173" t="n">
        <v>210900</v>
      </c>
      <c r="J44" s="188" t="inlineStr">
        <is>
          <t>2024-12-11</t>
        </is>
      </c>
      <c r="S44" s="3" t="n"/>
      <c r="T44" t="inlineStr">
        <is>
          <t>PGX</t>
        </is>
      </c>
      <c r="U44" t="inlineStr">
        <is>
          <t>Preferred Invesco ETF</t>
        </is>
      </c>
      <c r="V44" t="n">
        <v>13.5</v>
      </c>
      <c r="W44" t="n">
        <v>13.29</v>
      </c>
      <c r="X44" t="n">
        <v>13.5</v>
      </c>
      <c r="Y44" t="n">
        <v>13.25</v>
      </c>
    </row>
    <row r="45" ht="15" customHeight="1" thickBot="1">
      <c r="A45">
        <f>IF(RIGHT(B45,2)*1&gt;10,LEFT(B45,2),"")</f>
        <v/>
      </c>
      <c r="B45" s="185" t="inlineStr">
        <is>
          <t>TFI</t>
        </is>
      </c>
      <c r="C45" s="166" t="n">
        <v>46.51</v>
      </c>
      <c r="D45" s="174" t="n">
        <v>-0.02</v>
      </c>
      <c r="E45" s="175" t="n">
        <v>-0.04</v>
      </c>
      <c r="F45" s="166" t="n">
        <v>46.53</v>
      </c>
      <c r="G45" s="166" t="n">
        <v>46.56</v>
      </c>
      <c r="H45" s="166" t="n">
        <v>46.49</v>
      </c>
      <c r="I45" s="169" t="n">
        <v>452200</v>
      </c>
      <c r="J45" s="186" t="inlineStr">
        <is>
          <t>2024-12-11</t>
        </is>
      </c>
      <c r="S45" s="3" t="n"/>
      <c r="T45" t="inlineStr">
        <is>
          <t>PGF</t>
        </is>
      </c>
      <c r="U45" t="inlineStr">
        <is>
          <t>Financial Preferred Invesco ETF</t>
        </is>
      </c>
      <c r="V45" t="n">
        <v>16.81</v>
      </c>
      <c r="W45" t="n">
        <v>16.64</v>
      </c>
      <c r="X45" t="n">
        <v>16.83</v>
      </c>
      <c r="Y45" t="n">
        <v>16.64</v>
      </c>
    </row>
    <row r="46" ht="15" customHeight="1" thickBot="1">
      <c r="A46">
        <f>IF(RIGHT(B46,2)*1&gt;10,LEFT(B46,2),"")</f>
        <v/>
      </c>
      <c r="B46" s="187" t="inlineStr">
        <is>
          <t>XLP</t>
        </is>
      </c>
      <c r="C46" s="170" t="n">
        <v>82.64</v>
      </c>
      <c r="D46" s="171" t="n">
        <v>0.45</v>
      </c>
      <c r="E46" s="172" t="n">
        <v>0.55</v>
      </c>
      <c r="F46" s="170" t="n">
        <v>82.19</v>
      </c>
      <c r="G46" s="170" t="n">
        <v>82.84</v>
      </c>
      <c r="H46" s="170" t="n">
        <v>81.86</v>
      </c>
      <c r="I46" s="173" t="n">
        <v>8497200</v>
      </c>
      <c r="J46" s="188" t="inlineStr">
        <is>
          <t>2024-12-11</t>
        </is>
      </c>
      <c r="S46" s="3" t="n"/>
      <c r="T46" t="inlineStr">
        <is>
          <t>TFI</t>
        </is>
      </c>
      <c r="U46" t="inlineStr">
        <is>
          <t>Muni Bond ETF SPDR</t>
        </is>
      </c>
      <c r="V46" t="n">
        <v>48.61</v>
      </c>
      <c r="W46" t="n">
        <v>48.55</v>
      </c>
      <c r="X46" t="n">
        <v>48.69</v>
      </c>
      <c r="Y46" t="n">
        <v>48.54</v>
      </c>
    </row>
    <row r="47" ht="15" customHeight="1" thickBot="1">
      <c r="A47">
        <f>IF(RIGHT(B47,2)*1&gt;10,LEFT(B47,2),"")</f>
        <v/>
      </c>
      <c r="B47" s="185" t="inlineStr">
        <is>
          <t>XPH</t>
        </is>
      </c>
      <c r="C47" s="166" t="n">
        <v>45.32</v>
      </c>
      <c r="D47" s="167" t="n">
        <v>-0.41</v>
      </c>
      <c r="E47" s="168" t="n">
        <v>-0.9</v>
      </c>
      <c r="F47" s="166" t="n">
        <v>45.73</v>
      </c>
      <c r="G47" s="166" t="n">
        <v>45.73</v>
      </c>
      <c r="H47" s="166" t="n">
        <v>45.19</v>
      </c>
      <c r="I47" s="169" t="n">
        <v>32400</v>
      </c>
      <c r="J47" s="186" t="inlineStr">
        <is>
          <t>2024-12-11</t>
        </is>
      </c>
      <c r="S47" s="3" t="n"/>
      <c r="T47" t="inlineStr">
        <is>
          <t>XLP</t>
        </is>
      </c>
      <c r="U47" t="inlineStr">
        <is>
          <t>S&amp;P 500 Cons Staples Sector SPDR</t>
        </is>
      </c>
      <c r="V47" t="n">
        <v>74.02</v>
      </c>
      <c r="W47" t="n">
        <v>73.45999999999999</v>
      </c>
      <c r="X47" t="n">
        <v>74.15000000000001</v>
      </c>
      <c r="Y47" t="n">
        <v>73.29000000000001</v>
      </c>
    </row>
    <row r="48" ht="15" customHeight="1" thickBot="1">
      <c r="A48">
        <f>IF(RIGHT(B48,2)*1&gt;10,LEFT(B48,2),"")</f>
        <v/>
      </c>
      <c r="B48" s="187" t="inlineStr">
        <is>
          <t>XLV</t>
        </is>
      </c>
      <c r="C48" s="170" t="n">
        <v>144.1</v>
      </c>
      <c r="D48" s="171" t="n">
        <v>-0.89</v>
      </c>
      <c r="E48" s="172" t="n">
        <v>-0.61</v>
      </c>
      <c r="F48" s="170" t="n">
        <v>144.99</v>
      </c>
      <c r="G48" s="170" t="n">
        <v>145.1</v>
      </c>
      <c r="H48" s="170" t="n">
        <v>143.62</v>
      </c>
      <c r="I48" s="173" t="n">
        <v>7200500</v>
      </c>
      <c r="J48" s="188" t="inlineStr">
        <is>
          <t>2024-12-11</t>
        </is>
      </c>
      <c r="S48" s="3" t="n"/>
      <c r="T48" t="inlineStr">
        <is>
          <t>XPH</t>
        </is>
      </c>
      <c r="U48" t="inlineStr">
        <is>
          <t>S&amp;P Pharmaceuticals SPDR</t>
        </is>
      </c>
      <c r="V48" t="n">
        <v>45.09</v>
      </c>
      <c r="W48" t="n">
        <v>43.85</v>
      </c>
      <c r="X48" t="n">
        <v>45.13</v>
      </c>
      <c r="Y48" t="n">
        <v>43.85</v>
      </c>
    </row>
    <row r="49" ht="15" customHeight="1" thickBot="1">
      <c r="A49">
        <f>IF(RIGHT(B49,2)*1&gt;10,LEFT(B49,2),"")</f>
        <v/>
      </c>
      <c r="B49" s="185" t="inlineStr">
        <is>
          <t>XLY</t>
        </is>
      </c>
      <c r="C49" s="166" t="n">
        <v>232.44</v>
      </c>
      <c r="D49" s="167" t="n">
        <v>0.34</v>
      </c>
      <c r="E49" s="168" t="n">
        <v>0.15</v>
      </c>
      <c r="F49" s="166" t="n">
        <v>232.1</v>
      </c>
      <c r="G49" s="166" t="n">
        <v>234.6</v>
      </c>
      <c r="H49" s="166" t="n">
        <v>231.67</v>
      </c>
      <c r="I49" s="169" t="n">
        <v>3814600</v>
      </c>
      <c r="J49" s="186" t="inlineStr">
        <is>
          <t>2024-12-11</t>
        </is>
      </c>
      <c r="S49" s="3" t="n"/>
      <c r="T49" t="inlineStr">
        <is>
          <t>XLV</t>
        </is>
      </c>
      <c r="U49" t="inlineStr">
        <is>
          <t>S&amp;P 500 Healthcare Sector SPDR</t>
        </is>
      </c>
      <c r="V49" t="n">
        <v>136.15</v>
      </c>
      <c r="W49" t="n">
        <v>133.64</v>
      </c>
      <c r="X49" t="n">
        <v>136.21</v>
      </c>
      <c r="Y49" t="n">
        <v>133.46</v>
      </c>
    </row>
    <row r="50" ht="15" customHeight="1" thickBot="1">
      <c r="A50">
        <f>IF(RIGHT(B50,2)*1&gt;10,LEFT(B50,2),"")</f>
        <v/>
      </c>
      <c r="B50" s="187" t="inlineStr">
        <is>
          <t>XLI</t>
        </is>
      </c>
      <c r="C50" s="170" t="n">
        <v>139</v>
      </c>
      <c r="D50" s="176" t="n">
        <v>-0.17</v>
      </c>
      <c r="E50" s="177" t="n">
        <v>-0.12</v>
      </c>
      <c r="F50" s="170" t="n">
        <v>139.17</v>
      </c>
      <c r="G50" s="170" t="n">
        <v>139.52</v>
      </c>
      <c r="H50" s="170" t="n">
        <v>138.19</v>
      </c>
      <c r="I50" s="173" t="n">
        <v>7379900</v>
      </c>
      <c r="J50" s="188" t="inlineStr">
        <is>
          <t>2024-12-11</t>
        </is>
      </c>
      <c r="S50" s="3" t="n"/>
      <c r="T50" t="inlineStr">
        <is>
          <t>XLY</t>
        </is>
      </c>
      <c r="U50" t="inlineStr">
        <is>
          <t>S&amp;P 500 Cons Disc Sector SPDR</t>
        </is>
      </c>
      <c r="V50" t="n">
        <v>178.13</v>
      </c>
      <c r="W50" t="n">
        <v>173.67</v>
      </c>
      <c r="X50" t="n">
        <v>178.18</v>
      </c>
      <c r="Y50" t="n">
        <v>173.2</v>
      </c>
    </row>
    <row r="51" ht="15" customHeight="1" thickBot="1">
      <c r="A51">
        <f>IF(RIGHT(B51,2)*1&gt;10,LEFT(B51,2),"")</f>
        <v/>
      </c>
      <c r="B51" s="185" t="inlineStr">
        <is>
          <t>XLB</t>
        </is>
      </c>
      <c r="C51" s="166" t="n">
        <v>90.95</v>
      </c>
      <c r="D51" s="174" t="n">
        <v>-0.83</v>
      </c>
      <c r="E51" s="175" t="n">
        <v>-0.9</v>
      </c>
      <c r="F51" s="166" t="n">
        <v>91.78</v>
      </c>
      <c r="G51" s="166" t="n">
        <v>91.84999999999999</v>
      </c>
      <c r="H51" s="166" t="n">
        <v>90.39</v>
      </c>
      <c r="I51" s="169" t="n">
        <v>3859300</v>
      </c>
      <c r="J51" s="186" t="inlineStr">
        <is>
          <t>2024-12-11</t>
        </is>
      </c>
      <c r="S51" s="3" t="n"/>
      <c r="T51" t="inlineStr">
        <is>
          <t>XLI</t>
        </is>
      </c>
      <c r="U51" t="inlineStr">
        <is>
          <t>S&amp;P 500 Industrial Sector SPDR</t>
        </is>
      </c>
      <c r="V51" t="n">
        <v>102.45</v>
      </c>
      <c r="W51" t="n">
        <v>100.5</v>
      </c>
      <c r="X51" t="n">
        <v>102.5</v>
      </c>
      <c r="Y51" t="n">
        <v>100.5</v>
      </c>
    </row>
    <row r="52" ht="15" customHeight="1" thickBot="1">
      <c r="A52">
        <f>IF(RIGHT(B52,2)*1&gt;10,LEFT(B52,2),"")</f>
        <v/>
      </c>
      <c r="B52" s="187" t="inlineStr">
        <is>
          <t>XLK</t>
        </is>
      </c>
      <c r="C52" s="170" t="n">
        <v>235.95</v>
      </c>
      <c r="D52" s="171" t="n">
        <v>-2.51</v>
      </c>
      <c r="E52" s="172" t="n">
        <v>-1.05</v>
      </c>
      <c r="F52" s="170" t="n">
        <v>238.46</v>
      </c>
      <c r="G52" s="170" t="n">
        <v>239.11</v>
      </c>
      <c r="H52" s="170" t="n">
        <v>235.2</v>
      </c>
      <c r="I52" s="173" t="n">
        <v>5617200</v>
      </c>
      <c r="J52" s="188" t="inlineStr">
        <is>
          <t>2024-12-11</t>
        </is>
      </c>
      <c r="S52" s="3" t="n"/>
      <c r="T52" t="inlineStr">
        <is>
          <t>XLB</t>
        </is>
      </c>
      <c r="U52" t="inlineStr">
        <is>
          <t>S&amp;P 500 Materials Sector SPDR</t>
        </is>
      </c>
      <c r="V52" t="n">
        <v>85.58</v>
      </c>
      <c r="W52" t="n">
        <v>83.69</v>
      </c>
      <c r="X52" t="n">
        <v>85.62</v>
      </c>
      <c r="Y52" t="n">
        <v>83.58</v>
      </c>
    </row>
    <row r="53" ht="15" customHeight="1" thickBot="1">
      <c r="A53">
        <f>IF(RIGHT(B53,2)*1&gt;10,LEFT(B53,2),"")</f>
        <v/>
      </c>
      <c r="B53" s="185" t="inlineStr">
        <is>
          <t>XLE</t>
        </is>
      </c>
      <c r="C53" s="166" t="n">
        <v>90.25</v>
      </c>
      <c r="D53" s="174" t="n">
        <v>-1.14</v>
      </c>
      <c r="E53" s="175" t="n">
        <v>-1.25</v>
      </c>
      <c r="F53" s="166" t="n">
        <v>91.39</v>
      </c>
      <c r="G53" s="166" t="n">
        <v>91.52</v>
      </c>
      <c r="H53" s="166" t="n">
        <v>90.12</v>
      </c>
      <c r="I53" s="169" t="n">
        <v>11648000</v>
      </c>
      <c r="J53" s="186" t="inlineStr">
        <is>
          <t>2024-12-11</t>
        </is>
      </c>
      <c r="S53" s="3" t="n"/>
      <c r="T53" t="inlineStr">
        <is>
          <t>XLK</t>
        </is>
      </c>
      <c r="U53" t="inlineStr">
        <is>
          <t>S&amp;P 500 Technology Sector SPDR</t>
        </is>
      </c>
      <c r="V53" t="n">
        <v>151.96</v>
      </c>
      <c r="W53" t="n">
        <v>150.08</v>
      </c>
      <c r="X53" t="n">
        <v>152.06</v>
      </c>
      <c r="Y53" t="n">
        <v>149.27</v>
      </c>
    </row>
    <row r="54" ht="15" customHeight="1" thickBot="1">
      <c r="A54">
        <f>IF(RIGHT(B54,2)*1&gt;10,LEFT(B54,2),"")</f>
        <v/>
      </c>
      <c r="B54" s="187" t="inlineStr">
        <is>
          <t>XLU</t>
        </is>
      </c>
      <c r="C54" s="170" t="n">
        <v>78.12</v>
      </c>
      <c r="D54" s="176" t="n">
        <v>-0.44</v>
      </c>
      <c r="E54" s="177" t="n">
        <v>-0.5600000000000001</v>
      </c>
      <c r="F54" s="170" t="n">
        <v>78.56</v>
      </c>
      <c r="G54" s="170" t="n">
        <v>78.56</v>
      </c>
      <c r="H54" s="170" t="n">
        <v>77.48999999999999</v>
      </c>
      <c r="I54" s="173" t="n">
        <v>10158600</v>
      </c>
      <c r="J54" s="188" t="inlineStr">
        <is>
          <t>2024-12-11</t>
        </is>
      </c>
      <c r="S54" s="3" t="n"/>
      <c r="T54" t="inlineStr">
        <is>
          <t>XLE</t>
        </is>
      </c>
      <c r="U54" t="inlineStr">
        <is>
          <t>S&amp;P 500 Energy Sector SPDR</t>
        </is>
      </c>
      <c r="V54" t="n">
        <v>73.95</v>
      </c>
      <c r="W54" t="n">
        <v>72.76000000000001</v>
      </c>
      <c r="X54" t="n">
        <v>74.14</v>
      </c>
      <c r="Y54" t="n">
        <v>72.31</v>
      </c>
    </row>
    <row r="55" ht="15" customHeight="1" thickBot="1">
      <c r="A55">
        <f>IF(RIGHT(B55,2)*1&gt;10,LEFT(B55,2),"")</f>
        <v/>
      </c>
      <c r="B55" s="185" t="inlineStr">
        <is>
          <t>XLF</t>
        </is>
      </c>
      <c r="C55" s="166" t="n">
        <v>49.7</v>
      </c>
      <c r="D55" s="174" t="n">
        <v>-0.05</v>
      </c>
      <c r="E55" s="175" t="n">
        <v>-0.1</v>
      </c>
      <c r="F55" s="166" t="n">
        <v>49.75</v>
      </c>
      <c r="G55" s="166" t="n">
        <v>49.98</v>
      </c>
      <c r="H55" s="166" t="n">
        <v>49.39</v>
      </c>
      <c r="I55" s="169" t="n">
        <v>38854200</v>
      </c>
      <c r="J55" s="186" t="inlineStr">
        <is>
          <t>2024-12-11</t>
        </is>
      </c>
      <c r="S55" s="3" t="n"/>
      <c r="T55" t="inlineStr">
        <is>
          <t>XLU</t>
        </is>
      </c>
      <c r="U55" t="inlineStr">
        <is>
          <t>S&amp;P 500 Utilities Sector SPDR</t>
        </is>
      </c>
      <c r="V55" t="n">
        <v>71.42</v>
      </c>
      <c r="W55" t="n">
        <v>71.16</v>
      </c>
      <c r="X55" t="n">
        <v>71.93000000000001</v>
      </c>
      <c r="Y55" t="n">
        <v>71.02</v>
      </c>
    </row>
    <row r="56" ht="15" customHeight="1" thickBot="1">
      <c r="A56">
        <f>IF(RIGHT(B56,2)*1&gt;10,LEFT(B56,2),"")</f>
        <v/>
      </c>
      <c r="B56" s="187" t="inlineStr">
        <is>
          <t>IDV</t>
        </is>
      </c>
      <c r="C56" s="170" t="n">
        <v>28.77</v>
      </c>
      <c r="D56" s="176" t="n">
        <v>-0.09</v>
      </c>
      <c r="E56" s="177" t="n">
        <v>-0.31</v>
      </c>
      <c r="F56" s="170" t="n">
        <v>28.86</v>
      </c>
      <c r="G56" s="170" t="n">
        <v>28.92</v>
      </c>
      <c r="H56" s="170" t="n">
        <v>28.72</v>
      </c>
      <c r="I56" s="173" t="n">
        <v>413000</v>
      </c>
      <c r="J56" s="188" t="inlineStr">
        <is>
          <t>2024-12-11</t>
        </is>
      </c>
      <c r="S56" s="3" t="n"/>
      <c r="T56" t="inlineStr">
        <is>
          <t>XLF</t>
        </is>
      </c>
      <c r="U56" t="inlineStr">
        <is>
          <t>S&amp;P 500 Financials Sector SPDR</t>
        </is>
      </c>
      <c r="V56" t="n">
        <v>38.91</v>
      </c>
      <c r="W56" t="n">
        <v>38.21</v>
      </c>
      <c r="X56" t="n">
        <v>38.92</v>
      </c>
      <c r="Y56" t="n">
        <v>37.96</v>
      </c>
    </row>
    <row r="57" ht="15" customHeight="1" thickBot="1">
      <c r="A57">
        <f>IF(RIGHT(B57,2)*1&gt;10,LEFT(B57,2),"")</f>
        <v/>
      </c>
      <c r="B57" s="185" t="inlineStr">
        <is>
          <t>EPP</t>
        </is>
      </c>
      <c r="C57" s="166" t="n">
        <v>46.77</v>
      </c>
      <c r="D57" s="174" t="n">
        <v>-0.23</v>
      </c>
      <c r="E57" s="175" t="n">
        <v>-0.49</v>
      </c>
      <c r="F57" s="166" t="n">
        <v>47</v>
      </c>
      <c r="G57" s="166" t="n">
        <v>47</v>
      </c>
      <c r="H57" s="166" t="n">
        <v>46.77</v>
      </c>
      <c r="I57" s="169" t="n">
        <v>211400</v>
      </c>
      <c r="J57" s="186" t="inlineStr">
        <is>
          <t>2024-12-11</t>
        </is>
      </c>
      <c r="S57" s="3" t="n"/>
      <c r="T57" t="inlineStr">
        <is>
          <t>IDV</t>
        </is>
      </c>
      <c r="U57" t="inlineStr">
        <is>
          <t>Intl Select Dividend Ishares ETF</t>
        </is>
      </c>
      <c r="V57" t="n">
        <v>31.72</v>
      </c>
      <c r="W57" t="n">
        <v>31.33</v>
      </c>
      <c r="X57" t="n">
        <v>31.79</v>
      </c>
      <c r="Y57" t="n">
        <v>31.33</v>
      </c>
    </row>
    <row r="58" ht="15" customHeight="1" thickBot="1">
      <c r="A58">
        <f>IF(RIGHT(B58,2)*1&gt;10,LEFT(B58,2),"")</f>
        <v/>
      </c>
      <c r="B58" s="187" t="inlineStr">
        <is>
          <t>EEM</t>
        </is>
      </c>
      <c r="C58" s="170" t="n">
        <v>44.03</v>
      </c>
      <c r="D58" s="176" t="n">
        <v>-0.25</v>
      </c>
      <c r="E58" s="177" t="n">
        <v>-0.5600000000000001</v>
      </c>
      <c r="F58" s="170" t="n">
        <v>44.28</v>
      </c>
      <c r="G58" s="170" t="n">
        <v>44.32</v>
      </c>
      <c r="H58" s="170" t="n">
        <v>44</v>
      </c>
      <c r="I58" s="173" t="n">
        <v>26498400</v>
      </c>
      <c r="J58" s="188" t="inlineStr">
        <is>
          <t>2024-12-11</t>
        </is>
      </c>
      <c r="S58" s="3" t="n"/>
      <c r="T58" t="inlineStr">
        <is>
          <t>EPP</t>
        </is>
      </c>
      <c r="U58" t="inlineStr">
        <is>
          <t>Pacific Ex Japan Ishares MSCI ETF</t>
        </is>
      </c>
      <c r="V58" t="n">
        <v>47.9</v>
      </c>
      <c r="W58" t="n">
        <v>47.41</v>
      </c>
      <c r="X58" t="n">
        <v>48.03</v>
      </c>
      <c r="Y58" t="n">
        <v>47.41</v>
      </c>
    </row>
    <row r="59" ht="15" customHeight="1" thickBot="1">
      <c r="A59">
        <f>IF(RIGHT(B59,2)*1&gt;10,LEFT(B59,2),"")</f>
        <v/>
      </c>
      <c r="B59" s="185" t="inlineStr">
        <is>
          <t>EFA</t>
        </is>
      </c>
      <c r="C59" s="166" t="n">
        <v>79.31</v>
      </c>
      <c r="D59" s="174" t="n">
        <v>-0.52</v>
      </c>
      <c r="E59" s="175" t="n">
        <v>-0.65</v>
      </c>
      <c r="F59" s="166" t="n">
        <v>79.83</v>
      </c>
      <c r="G59" s="166" t="n">
        <v>79.84999999999999</v>
      </c>
      <c r="H59" s="166" t="n">
        <v>79.29000000000001</v>
      </c>
      <c r="I59" s="169" t="n">
        <v>10662800</v>
      </c>
      <c r="J59" s="186" t="inlineStr">
        <is>
          <t>2024-12-11</t>
        </is>
      </c>
      <c r="S59" s="3" t="n"/>
      <c r="T59" t="inlineStr">
        <is>
          <t>EEM</t>
        </is>
      </c>
      <c r="U59" t="inlineStr">
        <is>
          <t>Emerging Markets Ishares MSCI ETF</t>
        </is>
      </c>
      <c r="V59" t="n">
        <v>44.72</v>
      </c>
      <c r="W59" t="n">
        <v>44.56</v>
      </c>
      <c r="X59" t="n">
        <v>44.8</v>
      </c>
      <c r="Y59" t="n">
        <v>44.15</v>
      </c>
    </row>
    <row r="60" ht="15" customHeight="1" thickBot="1">
      <c r="A60">
        <f>IF(RIGHT(B60,2)*1&gt;10,LEFT(B60,2),"")</f>
        <v/>
      </c>
      <c r="B60" s="187" t="inlineStr">
        <is>
          <t>DFGEX</t>
        </is>
      </c>
      <c r="C60" s="170" t="n">
        <v>11.07</v>
      </c>
      <c r="D60" s="176" t="n">
        <v>-0.03</v>
      </c>
      <c r="E60" s="177" t="n">
        <v>-0.0027</v>
      </c>
      <c r="F60" s="170" t="n">
        <v>11.07</v>
      </c>
      <c r="G60" s="170" t="n">
        <v>11.07</v>
      </c>
      <c r="H60" s="170" t="n">
        <v>11.07</v>
      </c>
      <c r="I60" s="170" t="n">
        <v>0</v>
      </c>
      <c r="J60" s="188" t="inlineStr">
        <is>
          <t>Failed</t>
        </is>
      </c>
      <c r="S60" s="3" t="n"/>
      <c r="T60" t="inlineStr">
        <is>
          <t>EFA</t>
        </is>
      </c>
      <c r="U60" t="inlineStr">
        <is>
          <t>EAFE Ishares MSCI ETF</t>
        </is>
      </c>
      <c r="V60" t="n">
        <v>73.06</v>
      </c>
      <c r="W60" t="n">
        <v>72.14</v>
      </c>
      <c r="X60" t="n">
        <v>73.20999999999999</v>
      </c>
      <c r="Y60" t="n">
        <v>72.08</v>
      </c>
    </row>
    <row r="61" ht="15" customHeight="1" thickBot="1">
      <c r="A61">
        <f>IF(RIGHT(B61,2)*1&gt;10,LEFT(B61,2),"")</f>
        <v/>
      </c>
      <c r="B61" s="185" t="inlineStr">
        <is>
          <t>VWO</t>
        </is>
      </c>
      <c r="C61" s="166" t="n">
        <v>46.63</v>
      </c>
      <c r="D61" s="174" t="n">
        <v>-0.37</v>
      </c>
      <c r="E61" s="175" t="n">
        <v>-0.79</v>
      </c>
      <c r="F61" s="166" t="n">
        <v>47</v>
      </c>
      <c r="G61" s="166" t="n">
        <v>47</v>
      </c>
      <c r="H61" s="166" t="n">
        <v>46.62</v>
      </c>
      <c r="I61" s="169" t="n">
        <v>4972200</v>
      </c>
      <c r="J61" s="186" t="inlineStr">
        <is>
          <t>2024-12-11</t>
        </is>
      </c>
      <c r="S61" s="3" t="n"/>
      <c r="T61" t="inlineStr">
        <is>
          <t>DFGEX</t>
        </is>
      </c>
      <c r="U61" t="inlineStr">
        <is>
          <t>Dfa Global Real Estate Securities Ptf</t>
        </is>
      </c>
      <c r="V61" t="n">
        <v>12.36</v>
      </c>
      <c r="W61" t="n">
        <v>12.36</v>
      </c>
      <c r="X61" t="n">
        <v>12.36</v>
      </c>
      <c r="Y61" t="n">
        <v>12.36</v>
      </c>
    </row>
    <row r="62" ht="15" customHeight="1" thickBot="1">
      <c r="A62">
        <f>IF(RIGHT(B62,2)*1&gt;10,LEFT(B62,2),"")</f>
        <v/>
      </c>
      <c r="B62" s="187" t="inlineStr">
        <is>
          <t>DFE</t>
        </is>
      </c>
      <c r="C62" s="170" t="n">
        <v>58.82</v>
      </c>
      <c r="D62" s="176" t="n">
        <v>-0.08</v>
      </c>
      <c r="E62" s="177" t="n">
        <v>-0.14</v>
      </c>
      <c r="F62" s="170" t="n">
        <v>58.9</v>
      </c>
      <c r="G62" s="170" t="n">
        <v>58.95</v>
      </c>
      <c r="H62" s="170" t="n">
        <v>58.76</v>
      </c>
      <c r="I62" s="173" t="n">
        <v>9600</v>
      </c>
      <c r="J62" s="188" t="inlineStr">
        <is>
          <t>2024-12-11</t>
        </is>
      </c>
      <c r="S62" s="3" t="n"/>
      <c r="T62" t="inlineStr">
        <is>
          <t>VWO</t>
        </is>
      </c>
      <c r="U62" t="inlineStr">
        <is>
          <t>FTSE EM ETF Vanguard</t>
        </is>
      </c>
      <c r="V62" t="n">
        <v>45.78</v>
      </c>
      <c r="W62" t="n">
        <v>45.63</v>
      </c>
      <c r="X62" t="n">
        <v>45.85</v>
      </c>
      <c r="Y62" t="n">
        <v>45.19</v>
      </c>
    </row>
    <row r="63" ht="15" customHeight="1" thickBot="1">
      <c r="A63">
        <f>IF(RIGHT(B63,2)*1&gt;10,LEFT(B63,2),"")</f>
        <v/>
      </c>
      <c r="B63" s="185" t="inlineStr">
        <is>
          <t>VXUS</t>
        </is>
      </c>
      <c r="C63" s="166" t="n">
        <v>62.03</v>
      </c>
      <c r="D63" s="174" t="n">
        <v>-0.36</v>
      </c>
      <c r="E63" s="175" t="n">
        <v>-0.58</v>
      </c>
      <c r="F63" s="166" t="n">
        <v>62.39</v>
      </c>
      <c r="G63" s="166" t="n">
        <v>62.44</v>
      </c>
      <c r="H63" s="166" t="n">
        <v>62.02</v>
      </c>
      <c r="I63" s="169" t="n">
        <v>2541800</v>
      </c>
      <c r="J63" s="186" t="inlineStr">
        <is>
          <t>2024-12-11</t>
        </is>
      </c>
      <c r="S63" s="3" t="n"/>
      <c r="T63" t="inlineStr">
        <is>
          <t>DFE</t>
        </is>
      </c>
      <c r="U63" t="inlineStr">
        <is>
          <t>Wisdomtree Europe Smallcap Dividend Fund</t>
        </is>
      </c>
      <c r="V63" t="n">
        <v>67.01000000000001</v>
      </c>
      <c r="W63" t="n">
        <v>66.33</v>
      </c>
      <c r="X63" t="n">
        <v>67.34999999999999</v>
      </c>
      <c r="Y63" t="n">
        <v>66.26000000000001</v>
      </c>
    </row>
    <row r="64" ht="15" customHeight="1" thickBot="1">
      <c r="A64">
        <f>IF(RIGHT(B64,2)*1&gt;10,LEFT(B64,2),"")</f>
        <v/>
      </c>
      <c r="B64" s="187" t="inlineStr">
        <is>
          <t>DFCEX</t>
        </is>
      </c>
      <c r="C64" s="170" t="n">
        <v>24.29</v>
      </c>
      <c r="D64" s="176" t="n">
        <v>0.03</v>
      </c>
      <c r="E64" s="177" t="n">
        <v>0.0012</v>
      </c>
      <c r="F64" s="170" t="n">
        <v>24.29</v>
      </c>
      <c r="G64" s="170" t="n">
        <v>24.29</v>
      </c>
      <c r="H64" s="170" t="n">
        <v>24.29</v>
      </c>
      <c r="I64" s="170" t="n">
        <v>0</v>
      </c>
      <c r="J64" s="188" t="inlineStr">
        <is>
          <t>Failed</t>
        </is>
      </c>
      <c r="S64" s="3" t="n"/>
      <c r="T64" t="inlineStr">
        <is>
          <t>VXUS</t>
        </is>
      </c>
      <c r="U64" t="inlineStr">
        <is>
          <t>Total Intl Stock ETF Vanguard</t>
        </is>
      </c>
      <c r="V64" t="n">
        <v>59.32</v>
      </c>
      <c r="W64" t="n">
        <v>58.71</v>
      </c>
      <c r="X64" t="n">
        <v>59.43</v>
      </c>
      <c r="Y64" t="n">
        <v>58.61</v>
      </c>
    </row>
    <row r="65" ht="15" customHeight="1" thickBot="1">
      <c r="A65">
        <f>IF(RIGHT(B65,2)*1&gt;10,LEFT(B65,2),"")</f>
        <v/>
      </c>
      <c r="B65" s="185" t="inlineStr">
        <is>
          <t>GLD</t>
        </is>
      </c>
      <c r="C65" s="166" t="n">
        <v>248.59</v>
      </c>
      <c r="D65" s="174" t="n">
        <v>0.73</v>
      </c>
      <c r="E65" s="175" t="n">
        <v>0.29</v>
      </c>
      <c r="F65" s="166" t="n">
        <v>247.86</v>
      </c>
      <c r="G65" s="166" t="n">
        <v>248.86</v>
      </c>
      <c r="H65" s="166" t="n">
        <v>247.83</v>
      </c>
      <c r="I65" s="169" t="n">
        <v>4489600</v>
      </c>
      <c r="J65" s="186" t="inlineStr">
        <is>
          <t>2024-12-11</t>
        </is>
      </c>
      <c r="S65" s="3" t="n"/>
      <c r="T65" t="inlineStr">
        <is>
          <t>DFCEX</t>
        </is>
      </c>
      <c r="U65" t="inlineStr">
        <is>
          <t>Dfa Emerging Markets Core Equity Portfolio</t>
        </is>
      </c>
      <c r="V65" t="n">
        <v>23.47</v>
      </c>
      <c r="W65" t="n">
        <v>23.47</v>
      </c>
      <c r="X65" t="n">
        <v>23.47</v>
      </c>
      <c r="Y65" t="n">
        <v>23.47</v>
      </c>
    </row>
    <row r="66" ht="15" customHeight="1" thickBot="1">
      <c r="A66">
        <f>IF(RIGHT(B66,2)*1&gt;10,LEFT(B66,2),"")</f>
        <v/>
      </c>
      <c r="B66" s="187" t="inlineStr">
        <is>
          <t>SLV</t>
        </is>
      </c>
      <c r="C66" s="170" t="n">
        <v>28.99</v>
      </c>
      <c r="D66" s="176" t="n">
        <v>-0.18</v>
      </c>
      <c r="E66" s="177" t="n">
        <v>-0.62</v>
      </c>
      <c r="F66" s="170" t="n">
        <v>29.17</v>
      </c>
      <c r="G66" s="170" t="n">
        <v>29.25</v>
      </c>
      <c r="H66" s="170" t="n">
        <v>28.97</v>
      </c>
      <c r="I66" s="173" t="n">
        <v>43963600</v>
      </c>
      <c r="J66" s="188" t="inlineStr">
        <is>
          <t>2024-12-11</t>
        </is>
      </c>
      <c r="S66" s="3" t="n"/>
      <c r="T66" t="inlineStr">
        <is>
          <t>GLD</t>
        </is>
      </c>
      <c r="U66" t="inlineStr">
        <is>
          <t>Gold SPDR</t>
        </is>
      </c>
      <c r="V66" t="n">
        <v>180.89</v>
      </c>
      <c r="W66" t="n">
        <v>181.16</v>
      </c>
      <c r="X66" t="n">
        <v>182.03</v>
      </c>
      <c r="Y66" t="n">
        <v>180.65</v>
      </c>
    </row>
    <row r="67" ht="15" customHeight="1" thickBot="1">
      <c r="A67">
        <f>IF(RIGHT(B67,2)*1&gt;10,LEFT(B67,2),"")</f>
        <v/>
      </c>
      <c r="B67" s="185" t="inlineStr">
        <is>
          <t>DBA</t>
        </is>
      </c>
      <c r="C67" s="166" t="n">
        <v>27.58</v>
      </c>
      <c r="D67" s="174" t="n">
        <v>-0.02</v>
      </c>
      <c r="E67" s="175" t="n">
        <v>-0.07000000000000001</v>
      </c>
      <c r="F67" s="166" t="n">
        <v>27.6</v>
      </c>
      <c r="G67" s="166" t="n">
        <v>27.73</v>
      </c>
      <c r="H67" s="166" t="n">
        <v>27.49</v>
      </c>
      <c r="I67" s="169" t="n">
        <v>363300</v>
      </c>
      <c r="J67" s="186" t="inlineStr">
        <is>
          <t>2024-12-11</t>
        </is>
      </c>
      <c r="S67" s="3" t="n"/>
      <c r="T67" t="inlineStr">
        <is>
          <t>SLV</t>
        </is>
      </c>
      <c r="U67" t="inlineStr">
        <is>
          <t>Silver Trust Ishares</t>
        </is>
      </c>
      <c r="V67" t="n">
        <v>23.33</v>
      </c>
      <c r="W67" t="n">
        <v>23.34</v>
      </c>
      <c r="X67" t="n">
        <v>23.6</v>
      </c>
      <c r="Y67" t="n">
        <v>23.33</v>
      </c>
    </row>
    <row r="68" ht="15" customHeight="1" thickBot="1">
      <c r="A68">
        <f>IF(RIGHT(B68,2)*1&gt;10,LEFT(B68,2),"")</f>
        <v/>
      </c>
      <c r="B68" s="187" t="inlineStr">
        <is>
          <t>DBC</t>
        </is>
      </c>
      <c r="C68" s="170" t="n">
        <v>22.17</v>
      </c>
      <c r="D68" s="176" t="n">
        <v>0.04</v>
      </c>
      <c r="E68" s="177" t="n">
        <v>0.18</v>
      </c>
      <c r="F68" s="170" t="n">
        <v>22.13</v>
      </c>
      <c r="G68" s="170" t="n">
        <v>22.26</v>
      </c>
      <c r="H68" s="170" t="n">
        <v>22.13</v>
      </c>
      <c r="I68" s="173" t="n">
        <v>864200</v>
      </c>
      <c r="J68" s="188" t="inlineStr">
        <is>
          <t>2024-12-11</t>
        </is>
      </c>
      <c r="S68" s="3" t="n"/>
      <c r="T68" t="inlineStr">
        <is>
          <t>DBA</t>
        </is>
      </c>
      <c r="U68" t="inlineStr">
        <is>
          <t>DB Agriculture Fund Invesco</t>
        </is>
      </c>
      <c r="V68" t="n">
        <v>21.62</v>
      </c>
      <c r="W68" t="n">
        <v>21.4</v>
      </c>
      <c r="X68" t="n">
        <v>21.68</v>
      </c>
      <c r="Y68" t="n">
        <v>21.4</v>
      </c>
    </row>
    <row r="69" ht="15" customHeight="1" thickBot="1">
      <c r="A69">
        <f>IF(RIGHT(B69,2)*1&gt;10,LEFT(B69,2),"")</f>
        <v/>
      </c>
      <c r="B69" s="185" t="inlineStr">
        <is>
          <t>AMLP</t>
        </is>
      </c>
      <c r="C69" s="166" t="n">
        <v>48.68</v>
      </c>
      <c r="D69" s="174" t="n">
        <v>-0.65</v>
      </c>
      <c r="E69" s="175" t="n">
        <v>-1.32</v>
      </c>
      <c r="F69" s="166" t="n">
        <v>49.33</v>
      </c>
      <c r="G69" s="166" t="n">
        <v>49.41</v>
      </c>
      <c r="H69" s="166" t="n">
        <v>48.56</v>
      </c>
      <c r="I69" s="169" t="n">
        <v>1970300</v>
      </c>
      <c r="J69" s="186" t="inlineStr">
        <is>
          <t>2024-12-11</t>
        </is>
      </c>
      <c r="S69" s="3" t="n"/>
      <c r="T69" t="inlineStr">
        <is>
          <t>DBC</t>
        </is>
      </c>
      <c r="U69" t="inlineStr">
        <is>
          <t>DB Commodity Index Fund Invesco</t>
        </is>
      </c>
      <c r="V69" t="n">
        <v>25.55</v>
      </c>
      <c r="W69" t="n">
        <v>25.27</v>
      </c>
      <c r="X69" t="n">
        <v>25.66</v>
      </c>
      <c r="Y69" t="n">
        <v>25.25</v>
      </c>
    </row>
    <row r="70" ht="15" customHeight="1" thickBot="1">
      <c r="A70">
        <f>IF(RIGHT(B70,2)*1&gt;10,LEFT(B70,2),"")</f>
        <v/>
      </c>
      <c r="B70" s="187" t="inlineStr">
        <is>
          <t>GSG</t>
        </is>
      </c>
      <c r="C70" s="170" t="n">
        <v>21.24</v>
      </c>
      <c r="D70" s="176" t="n">
        <v>0.06</v>
      </c>
      <c r="E70" s="177" t="n">
        <v>0.28</v>
      </c>
      <c r="F70" s="170" t="n">
        <v>21.18</v>
      </c>
      <c r="G70" s="170" t="n">
        <v>21.31</v>
      </c>
      <c r="H70" s="170" t="n">
        <v>21.16</v>
      </c>
      <c r="I70" s="173" t="n">
        <v>189200</v>
      </c>
      <c r="J70" s="188" t="inlineStr">
        <is>
          <t>2024-12-11</t>
        </is>
      </c>
      <c r="S70" s="3" t="n"/>
      <c r="T70" t="inlineStr">
        <is>
          <t>AMLP</t>
        </is>
      </c>
      <c r="U70" t="inlineStr">
        <is>
          <t>Alps Alerian MLP ETF</t>
        </is>
      </c>
      <c r="V70" t="n">
        <v>36.36</v>
      </c>
      <c r="W70" t="n">
        <v>36.31</v>
      </c>
      <c r="X70" t="n">
        <v>36.71</v>
      </c>
      <c r="Y70" t="n">
        <v>36.05</v>
      </c>
    </row>
    <row r="71" ht="15" customHeight="1" thickBot="1">
      <c r="A71">
        <f>IF(RIGHT(B71,2)*1&gt;10,LEFT(B71,2),"")</f>
        <v/>
      </c>
      <c r="B71" s="185" t="inlineStr">
        <is>
          <t>VNQ</t>
        </is>
      </c>
      <c r="C71" s="166" t="n">
        <v>94.48999999999999</v>
      </c>
      <c r="D71" s="174" t="n">
        <v>-1.27</v>
      </c>
      <c r="E71" s="175" t="n">
        <v>-1.33</v>
      </c>
      <c r="F71" s="166" t="n">
        <v>95.76000000000001</v>
      </c>
      <c r="G71" s="166" t="n">
        <v>95.77</v>
      </c>
      <c r="H71" s="166" t="n">
        <v>94.19</v>
      </c>
      <c r="I71" s="169" t="n">
        <v>2902100</v>
      </c>
      <c r="J71" s="186" t="inlineStr">
        <is>
          <t>2024-12-11</t>
        </is>
      </c>
      <c r="S71" s="3" t="n"/>
      <c r="T71" t="inlineStr">
        <is>
          <t>GSG</t>
        </is>
      </c>
      <c r="U71" t="inlineStr">
        <is>
          <t>S&amp;P GSCI Commodity-Indexed Ishares ETF</t>
        </is>
      </c>
      <c r="V71" t="n">
        <v>22.5</v>
      </c>
      <c r="W71" t="n">
        <v>22.28</v>
      </c>
      <c r="X71" t="n">
        <v>22.63</v>
      </c>
      <c r="Y71" t="n">
        <v>22.19</v>
      </c>
    </row>
    <row r="72" ht="15" customHeight="1" thickBot="1">
      <c r="A72">
        <f>IF(RIGHT(B72,2)*1&gt;10,LEFT(B72,2),"")</f>
        <v/>
      </c>
      <c r="B72" s="187" t="inlineStr">
        <is>
          <t>RWX</t>
        </is>
      </c>
      <c r="C72" s="170" t="n">
        <v>23.95</v>
      </c>
      <c r="D72" s="176" t="n">
        <v>-0.11</v>
      </c>
      <c r="E72" s="177" t="n">
        <v>-0.46</v>
      </c>
      <c r="F72" s="170" t="n">
        <v>24.06</v>
      </c>
      <c r="G72" s="170" t="n">
        <v>24.06</v>
      </c>
      <c r="H72" s="170" t="n">
        <v>23.93</v>
      </c>
      <c r="I72" s="173" t="n">
        <v>53700</v>
      </c>
      <c r="J72" s="188" t="inlineStr">
        <is>
          <t>2024-12-11</t>
        </is>
      </c>
      <c r="S72" s="3" t="n"/>
      <c r="T72" t="inlineStr">
        <is>
          <t>VNQ</t>
        </is>
      </c>
      <c r="U72" t="inlineStr">
        <is>
          <t>Real Estate Vanguard ETF</t>
        </is>
      </c>
      <c r="V72" t="n">
        <v>106.4</v>
      </c>
      <c r="W72" t="n">
        <v>104.4</v>
      </c>
      <c r="X72" t="n">
        <v>106.4</v>
      </c>
      <c r="Y72" t="n">
        <v>104.38</v>
      </c>
    </row>
    <row r="73" ht="15" customHeight="1" thickBot="1">
      <c r="A73">
        <f>IF(RIGHT(B73,2)*1&gt;10,LEFT(B73,2),"")</f>
        <v/>
      </c>
      <c r="B73" s="185" t="inlineStr">
        <is>
          <t>QAI</t>
        </is>
      </c>
      <c r="C73" s="166" t="n">
        <v>32.61</v>
      </c>
      <c r="D73" s="174" t="n">
        <v>-0.11</v>
      </c>
      <c r="E73" s="175" t="n">
        <v>-0.34</v>
      </c>
      <c r="F73" s="166" t="n">
        <v>32.72</v>
      </c>
      <c r="G73" s="166" t="n">
        <v>32.72</v>
      </c>
      <c r="H73" s="166" t="n">
        <v>32.57</v>
      </c>
      <c r="I73" s="169" t="n">
        <v>40300</v>
      </c>
      <c r="J73" s="186" t="inlineStr">
        <is>
          <t>2024-12-11</t>
        </is>
      </c>
      <c r="S73" s="3" t="n"/>
      <c r="T73" t="inlineStr">
        <is>
          <t>RWX</t>
        </is>
      </c>
      <c r="U73" t="inlineStr">
        <is>
          <t>DJ Intl Real Estate ETF SPDR</t>
        </is>
      </c>
      <c r="V73" t="n">
        <v>33.81</v>
      </c>
      <c r="W73" t="n">
        <v>33.47</v>
      </c>
      <c r="X73" t="n">
        <v>33.91</v>
      </c>
      <c r="Y73" t="n">
        <v>33.45</v>
      </c>
    </row>
    <row r="74" ht="15" customHeight="1" thickBot="1">
      <c r="A74">
        <f>IF(RIGHT(B74,2)*1&gt;10,LEFT(B74,2),"")</f>
        <v/>
      </c>
      <c r="B74" s="187" t="inlineStr">
        <is>
          <t>UUP</t>
        </is>
      </c>
      <c r="C74" s="170" t="n">
        <v>30.05</v>
      </c>
      <c r="D74" s="171" t="n">
        <v>0.01</v>
      </c>
      <c r="E74" s="172" t="n">
        <v>0.03</v>
      </c>
      <c r="F74" s="170" t="n">
        <v>30.04</v>
      </c>
      <c r="G74" s="170" t="n">
        <v>30.12</v>
      </c>
      <c r="H74" s="170" t="n">
        <v>30.03</v>
      </c>
      <c r="I74" s="173" t="n">
        <v>479500</v>
      </c>
      <c r="J74" s="188" t="inlineStr">
        <is>
          <t>2024-12-11</t>
        </is>
      </c>
      <c r="S74" s="3" t="n"/>
      <c r="T74" t="inlineStr">
        <is>
          <t>QAI</t>
        </is>
      </c>
      <c r="U74" t="inlineStr">
        <is>
          <t>IQ Hedge Multi-Strategy Tracker ETF</t>
        </is>
      </c>
      <c r="V74" t="n">
        <v>30.69</v>
      </c>
      <c r="W74" t="n">
        <v>30.54</v>
      </c>
      <c r="X74" t="n">
        <v>30.7</v>
      </c>
      <c r="Y74" t="n">
        <v>30.52</v>
      </c>
    </row>
    <row r="75" ht="15" customHeight="1" thickBot="1">
      <c r="A75">
        <f>IF(RIGHT(B75,2)*1&gt;10,LEFT(B75,2),"")</f>
        <v/>
      </c>
      <c r="B75" s="185" t="inlineStr">
        <is>
          <t>IVE</t>
        </is>
      </c>
      <c r="C75" s="166" t="n">
        <v>200.04</v>
      </c>
      <c r="D75" s="174" t="n">
        <v>-0.9</v>
      </c>
      <c r="E75" s="175" t="n">
        <v>-0.45</v>
      </c>
      <c r="F75" s="166" t="n">
        <v>200.94</v>
      </c>
      <c r="G75" s="166" t="n">
        <v>200.94</v>
      </c>
      <c r="H75" s="166" t="n">
        <v>199.33</v>
      </c>
      <c r="I75" s="169" t="n">
        <v>654700</v>
      </c>
      <c r="J75" s="186" t="inlineStr">
        <is>
          <t>2024-12-11</t>
        </is>
      </c>
      <c r="S75" s="3" t="n"/>
      <c r="T75" t="inlineStr">
        <is>
          <t>UUP</t>
        </is>
      </c>
      <c r="U75" t="inlineStr">
        <is>
          <t>DB US Dollar Index Bullish Fund Invesco</t>
        </is>
      </c>
      <c r="V75" t="n">
        <v>26.22</v>
      </c>
      <c r="W75" t="n">
        <v>26.27</v>
      </c>
      <c r="X75" t="n">
        <v>26.29</v>
      </c>
      <c r="Y75" t="n">
        <v>26.13</v>
      </c>
    </row>
    <row r="76" ht="15" customHeight="1" thickBot="1">
      <c r="A76">
        <f>IF(RIGHT(B76,2)*1&gt;10,LEFT(B76,2),"")</f>
        <v/>
      </c>
      <c r="B76" s="187" t="inlineStr">
        <is>
          <t>IWB</t>
        </is>
      </c>
      <c r="C76" s="170" t="n">
        <v>332.37</v>
      </c>
      <c r="D76" s="171" t="n">
        <v>-1.64</v>
      </c>
      <c r="E76" s="172" t="n">
        <v>-0.49</v>
      </c>
      <c r="F76" s="170" t="n">
        <v>334.01</v>
      </c>
      <c r="G76" s="170" t="n">
        <v>334.13</v>
      </c>
      <c r="H76" s="170" t="n">
        <v>331.93</v>
      </c>
      <c r="I76" s="173" t="n">
        <v>1315400</v>
      </c>
      <c r="J76" s="188" t="inlineStr">
        <is>
          <t>2024-12-11</t>
        </is>
      </c>
      <c r="S76" s="3" t="n"/>
      <c r="T76" t="inlineStr">
        <is>
          <t>IVE</t>
        </is>
      </c>
      <c r="U76" t="inlineStr">
        <is>
          <t>S&amp;P 500 Value Ishares ETF</t>
        </is>
      </c>
      <c r="V76" t="n">
        <v>154.13</v>
      </c>
      <c r="W76" t="n">
        <v>151.89</v>
      </c>
      <c r="X76" t="n">
        <v>154.17</v>
      </c>
      <c r="Y76" t="n">
        <v>151.86</v>
      </c>
    </row>
    <row r="77" ht="15" customHeight="1" thickBot="1">
      <c r="A77">
        <f>IF(RIGHT(B77,2)*1&gt;10,LEFT(B77,2),"")</f>
        <v/>
      </c>
      <c r="B77" s="185" t="inlineStr">
        <is>
          <t>IWD</t>
        </is>
      </c>
      <c r="C77" s="166" t="n">
        <v>193.8</v>
      </c>
      <c r="D77" s="174" t="n">
        <v>-0.9</v>
      </c>
      <c r="E77" s="175" t="n">
        <v>-0.46</v>
      </c>
      <c r="F77" s="166" t="n">
        <v>194.7</v>
      </c>
      <c r="G77" s="166" t="n">
        <v>194.78</v>
      </c>
      <c r="H77" s="166" t="n">
        <v>193.26</v>
      </c>
      <c r="I77" s="169" t="n">
        <v>2287100</v>
      </c>
      <c r="J77" s="186" t="inlineStr">
        <is>
          <t>2024-12-11</t>
        </is>
      </c>
      <c r="S77" s="3" t="n"/>
      <c r="T77" t="inlineStr">
        <is>
          <t>IWB</t>
        </is>
      </c>
      <c r="U77" t="inlineStr">
        <is>
          <t>Russell 1000 Ishares ETF</t>
        </is>
      </c>
      <c r="V77" t="n">
        <v>244.34</v>
      </c>
      <c r="W77" t="n">
        <v>240.04</v>
      </c>
      <c r="X77" t="n">
        <v>244.34</v>
      </c>
      <c r="Y77" t="n">
        <v>239.77</v>
      </c>
    </row>
    <row r="78" ht="15" customHeight="1" thickBot="1">
      <c r="A78">
        <f>IF(RIGHT(B78,2)*1&gt;10,LEFT(B78,2),"")</f>
        <v/>
      </c>
      <c r="B78" s="187" t="inlineStr">
        <is>
          <t>IWV</t>
        </is>
      </c>
      <c r="C78" s="170" t="n">
        <v>345.61</v>
      </c>
      <c r="D78" s="171" t="n">
        <v>-1.76</v>
      </c>
      <c r="E78" s="172" t="n">
        <v>-0.51</v>
      </c>
      <c r="F78" s="170" t="n">
        <v>347.37</v>
      </c>
      <c r="G78" s="170" t="n">
        <v>347.37</v>
      </c>
      <c r="H78" s="170" t="n">
        <v>345.17</v>
      </c>
      <c r="I78" s="173" t="n">
        <v>122900</v>
      </c>
      <c r="J78" s="188" t="inlineStr">
        <is>
          <t>2024-12-11</t>
        </is>
      </c>
      <c r="S78" s="3" t="n"/>
      <c r="T78" t="inlineStr">
        <is>
          <t>IWD</t>
        </is>
      </c>
      <c r="U78" t="inlineStr">
        <is>
          <t>Russell 1000 Value Ishares ETF</t>
        </is>
      </c>
      <c r="V78" t="n">
        <v>164.82</v>
      </c>
      <c r="W78" t="n">
        <v>162.3</v>
      </c>
      <c r="X78" t="n">
        <v>164.82</v>
      </c>
      <c r="Y78" t="n">
        <v>162.28</v>
      </c>
    </row>
    <row r="79" ht="15" customHeight="1" thickBot="1">
      <c r="A79">
        <f>IF(RIGHT(B79,2)*1&gt;10,LEFT(B79,2),"")</f>
        <v/>
      </c>
      <c r="B79" s="185" t="inlineStr">
        <is>
          <t>OEF</t>
        </is>
      </c>
      <c r="C79" s="166" t="n">
        <v>294.12</v>
      </c>
      <c r="D79" s="167" t="n">
        <v>-1.07</v>
      </c>
      <c r="E79" s="168" t="n">
        <v>-0.36</v>
      </c>
      <c r="F79" s="166" t="n">
        <v>295.19</v>
      </c>
      <c r="G79" s="166" t="n">
        <v>295.94</v>
      </c>
      <c r="H79" s="166" t="n">
        <v>293.85</v>
      </c>
      <c r="I79" s="169" t="n">
        <v>97800</v>
      </c>
      <c r="J79" s="186" t="inlineStr">
        <is>
          <t>2024-12-11</t>
        </is>
      </c>
      <c r="T79" t="inlineStr">
        <is>
          <t>IWV</t>
        </is>
      </c>
      <c r="U79" t="inlineStr">
        <is>
          <t>Russell 3000 Ishares ETF</t>
        </is>
      </c>
      <c r="V79" t="n">
        <v>256.19</v>
      </c>
      <c r="W79" t="n">
        <v>251.63</v>
      </c>
      <c r="X79" t="n">
        <v>256.3</v>
      </c>
      <c r="Y79" t="n">
        <v>251.58</v>
      </c>
    </row>
    <row r="80" ht="15" customHeight="1" thickBot="1">
      <c r="A80">
        <f>IF(RIGHT(B80,2)*1&gt;10,LEFT(B80,2),"")</f>
        <v/>
      </c>
      <c r="B80" s="187" t="inlineStr">
        <is>
          <t>VIG</t>
        </is>
      </c>
      <c r="C80" s="170" t="n">
        <v>201.13</v>
      </c>
      <c r="D80" s="171" t="n">
        <v>-0.64</v>
      </c>
      <c r="E80" s="172" t="n">
        <v>-0.32</v>
      </c>
      <c r="F80" s="170" t="n">
        <v>201.77</v>
      </c>
      <c r="G80" s="170" t="n">
        <v>201.77</v>
      </c>
      <c r="H80" s="170" t="n">
        <v>200.56</v>
      </c>
      <c r="I80" s="173" t="n">
        <v>3064600</v>
      </c>
      <c r="J80" s="188" t="inlineStr">
        <is>
          <t>2024-12-11</t>
        </is>
      </c>
      <c r="S80" s="3" t="n"/>
      <c r="T80" t="inlineStr">
        <is>
          <t>OEF</t>
        </is>
      </c>
      <c r="U80" t="inlineStr">
        <is>
          <t>S&amp;P 100 Ishares ETF</t>
        </is>
      </c>
      <c r="V80" t="n">
        <v>202.43</v>
      </c>
      <c r="W80" t="n">
        <v>199.29</v>
      </c>
      <c r="X80" t="n">
        <v>202.53</v>
      </c>
      <c r="Y80" t="n">
        <v>199.11</v>
      </c>
    </row>
    <row r="81" ht="15" customHeight="1" thickBot="1">
      <c r="A81">
        <f>IF(RIGHT(B81,2)*1&gt;10,LEFT(B81,2),"")</f>
        <v/>
      </c>
      <c r="B81" s="185" t="inlineStr">
        <is>
          <t>AOM</t>
        </is>
      </c>
      <c r="C81" s="166" t="n">
        <v>44.86</v>
      </c>
      <c r="D81" s="174" t="n">
        <v>-0.04</v>
      </c>
      <c r="E81" s="175" t="n">
        <v>-0.09</v>
      </c>
      <c r="F81" s="166" t="n">
        <v>44.9</v>
      </c>
      <c r="G81" s="166" t="n">
        <v>44.95</v>
      </c>
      <c r="H81" s="166" t="n">
        <v>44.86</v>
      </c>
      <c r="I81" s="169" t="n">
        <v>154600</v>
      </c>
      <c r="J81" s="186" t="inlineStr">
        <is>
          <t>2024-12-11</t>
        </is>
      </c>
      <c r="S81" s="3" t="n"/>
      <c r="T81" t="inlineStr">
        <is>
          <t>VIG</t>
        </is>
      </c>
      <c r="U81" t="inlineStr">
        <is>
          <t>Dividend Appreciation ETF Vanguard</t>
        </is>
      </c>
      <c r="V81" t="n">
        <v>160.67</v>
      </c>
      <c r="W81" t="n">
        <v>158.62</v>
      </c>
      <c r="X81" t="n">
        <v>160.71</v>
      </c>
      <c r="Y81" t="n">
        <v>158.55</v>
      </c>
    </row>
    <row r="82" ht="15" customHeight="1" thickBot="1">
      <c r="A82">
        <f>IF(RIGHT(B82,2)*1&gt;10,LEFT(B82,2),"")</f>
        <v/>
      </c>
      <c r="B82" s="187" t="inlineStr">
        <is>
          <t>AOR</t>
        </is>
      </c>
      <c r="C82" s="170" t="n">
        <v>59.32</v>
      </c>
      <c r="D82" s="176" t="n">
        <v>-0.17</v>
      </c>
      <c r="E82" s="177" t="n">
        <v>-0.29</v>
      </c>
      <c r="F82" s="170" t="n">
        <v>59.49</v>
      </c>
      <c r="G82" s="170" t="n">
        <v>59.5</v>
      </c>
      <c r="H82" s="170" t="n">
        <v>59.28</v>
      </c>
      <c r="I82" s="173" t="n">
        <v>470000</v>
      </c>
      <c r="J82" s="188" t="inlineStr">
        <is>
          <t>2024-12-11</t>
        </is>
      </c>
      <c r="S82" s="3" t="n"/>
      <c r="T82" t="inlineStr">
        <is>
          <t>AOM</t>
        </is>
      </c>
      <c r="U82" t="inlineStr">
        <is>
          <t>Moderate Allocation Ishares Core ETF</t>
        </is>
      </c>
      <c r="V82" t="n">
        <v>42.76</v>
      </c>
      <c r="W82" t="n">
        <v>42.46</v>
      </c>
      <c r="X82" t="n">
        <v>42.79</v>
      </c>
      <c r="Y82" t="n">
        <v>42.46</v>
      </c>
    </row>
    <row r="83" ht="15" customHeight="1" thickBot="1">
      <c r="A83">
        <f>IF(RIGHT(B83,2)*1&gt;10,LEFT(B83,2),"")</f>
        <v/>
      </c>
      <c r="B83" s="185" t="inlineStr">
        <is>
          <t>AOK</t>
        </is>
      </c>
      <c r="C83" s="166" t="n">
        <v>38.32</v>
      </c>
      <c r="D83" s="174" t="n">
        <v>-0.08</v>
      </c>
      <c r="E83" s="175" t="n">
        <v>-0.21</v>
      </c>
      <c r="F83" s="166" t="n">
        <v>38.4</v>
      </c>
      <c r="G83" s="166" t="n">
        <v>38.4</v>
      </c>
      <c r="H83" s="166" t="n">
        <v>38.31</v>
      </c>
      <c r="I83" s="169" t="n">
        <v>325800</v>
      </c>
      <c r="J83" s="186" t="inlineStr">
        <is>
          <t>2024-12-11</t>
        </is>
      </c>
      <c r="S83" s="3" t="n"/>
      <c r="T83" t="inlineStr">
        <is>
          <t>AOR</t>
        </is>
      </c>
      <c r="U83" t="inlineStr">
        <is>
          <t>Growth Allocation Ishares Core ETF</t>
        </is>
      </c>
      <c r="V83" t="n">
        <v>53.54</v>
      </c>
      <c r="W83" t="n">
        <v>53.11</v>
      </c>
      <c r="X83" t="n">
        <v>53.54</v>
      </c>
      <c r="Y83" t="n">
        <v>53.04</v>
      </c>
    </row>
    <row r="84" ht="15" customHeight="1" thickBot="1">
      <c r="A84">
        <f>IF(RIGHT(B84,2)*1&gt;10,LEFT(B84,2),"")</f>
        <v/>
      </c>
      <c r="B84" s="187" t="inlineStr">
        <is>
          <t>AOA</t>
        </is>
      </c>
      <c r="C84" s="170" t="n">
        <v>79.43000000000001</v>
      </c>
      <c r="D84" s="176" t="n">
        <v>-0.28</v>
      </c>
      <c r="E84" s="177" t="n">
        <v>-0.35</v>
      </c>
      <c r="F84" s="170" t="n">
        <v>79.70999999999999</v>
      </c>
      <c r="G84" s="170" t="n">
        <v>79.72</v>
      </c>
      <c r="H84" s="170" t="n">
        <v>79.38</v>
      </c>
      <c r="I84" s="173" t="n">
        <v>130200</v>
      </c>
      <c r="J84" s="188" t="inlineStr">
        <is>
          <t>2024-12-11</t>
        </is>
      </c>
      <c r="S84" s="3" t="n"/>
      <c r="T84" t="inlineStr">
        <is>
          <t>AOK</t>
        </is>
      </c>
      <c r="U84" t="inlineStr">
        <is>
          <t>Conservative Allocation Ishares Core ETF</t>
        </is>
      </c>
      <c r="V84" t="n">
        <v>37.57</v>
      </c>
      <c r="W84" t="n">
        <v>37.38</v>
      </c>
      <c r="X84" t="n">
        <v>37.63</v>
      </c>
      <c r="Y84" t="n">
        <v>37.38</v>
      </c>
    </row>
    <row r="85" ht="15" customHeight="1" thickBot="1">
      <c r="A85">
        <f>IF(RIGHT(B85,2)*1&gt;10,LEFT(B85,2),"")</f>
        <v/>
      </c>
      <c r="B85" s="185" t="inlineStr">
        <is>
          <t>IJH</t>
        </is>
      </c>
      <c r="C85" s="166" t="n">
        <v>65.92</v>
      </c>
      <c r="D85" s="174" t="n">
        <v>-0.48</v>
      </c>
      <c r="E85" s="175" t="n">
        <v>-0.72</v>
      </c>
      <c r="F85" s="166" t="n">
        <v>66.40000000000001</v>
      </c>
      <c r="G85" s="166" t="n">
        <v>66.44</v>
      </c>
      <c r="H85" s="166" t="n">
        <v>65.73999999999999</v>
      </c>
      <c r="I85" s="169" t="n">
        <v>6433800</v>
      </c>
      <c r="J85" s="186" t="inlineStr">
        <is>
          <t>2024-12-11</t>
        </is>
      </c>
      <c r="S85" s="3" t="n"/>
      <c r="T85" t="inlineStr">
        <is>
          <t>AOA</t>
        </is>
      </c>
      <c r="U85" t="inlineStr">
        <is>
          <t>Aggressive Allocation Ishares Core ETF</t>
        </is>
      </c>
      <c r="V85" t="n">
        <v>67.97</v>
      </c>
      <c r="W85" t="n">
        <v>67.29000000000001</v>
      </c>
      <c r="X85" t="n">
        <v>67.97</v>
      </c>
      <c r="Y85" t="n">
        <v>67.22</v>
      </c>
    </row>
    <row r="86" ht="15" customHeight="1" thickBot="1">
      <c r="A86">
        <f>IF(RIGHT(B86,2)*1&gt;10,LEFT(B86,2),"")</f>
        <v/>
      </c>
      <c r="B86" s="187" t="inlineStr">
        <is>
          <t>IJR</t>
        </is>
      </c>
      <c r="C86" s="170" t="n">
        <v>123.93</v>
      </c>
      <c r="D86" s="176" t="n">
        <v>-0.59</v>
      </c>
      <c r="E86" s="177" t="n">
        <v>-0.47</v>
      </c>
      <c r="F86" s="170" t="n">
        <v>124.52</v>
      </c>
      <c r="G86" s="170" t="n">
        <v>124.92</v>
      </c>
      <c r="H86" s="170" t="n">
        <v>123.29</v>
      </c>
      <c r="I86" s="173" t="n">
        <v>3666600</v>
      </c>
      <c r="J86" s="188" t="inlineStr">
        <is>
          <t>2024-12-11</t>
        </is>
      </c>
      <c r="S86" s="3" t="n"/>
      <c r="T86" t="inlineStr">
        <is>
          <t>IJH</t>
        </is>
      </c>
      <c r="U86" t="inlineStr">
        <is>
          <t>S&amp;P Mid-Cap 400 Ishares Core ETF</t>
        </is>
      </c>
      <c r="V86" t="n">
        <v>268.23</v>
      </c>
      <c r="W86" t="n">
        <v>264.67</v>
      </c>
      <c r="X86" t="n">
        <v>268.27</v>
      </c>
      <c r="Y86" t="n">
        <v>263.94</v>
      </c>
    </row>
    <row r="87" ht="15" customHeight="1" thickBot="1">
      <c r="A87">
        <f>IF(RIGHT(B87,2)*1&gt;10,LEFT(B87,2),"")</f>
        <v/>
      </c>
      <c r="B87" s="185" t="inlineStr">
        <is>
          <t>IJS</t>
        </is>
      </c>
      <c r="C87" s="166" t="n">
        <v>115.66</v>
      </c>
      <c r="D87" s="174" t="n">
        <v>-0.49</v>
      </c>
      <c r="E87" s="175" t="n">
        <v>-0.42</v>
      </c>
      <c r="F87" s="166" t="n">
        <v>116.15</v>
      </c>
      <c r="G87" s="166" t="n">
        <v>116.5</v>
      </c>
      <c r="H87" s="166" t="n">
        <v>115.05</v>
      </c>
      <c r="I87" s="169" t="n">
        <v>184400</v>
      </c>
      <c r="J87" s="186" t="inlineStr">
        <is>
          <t>2024-12-11</t>
        </is>
      </c>
      <c r="S87" s="3" t="n"/>
      <c r="T87" t="inlineStr">
        <is>
          <t>IJR</t>
        </is>
      </c>
      <c r="U87" t="inlineStr">
        <is>
          <t>S&amp;P Small-Cap Ishares Core ETF</t>
        </is>
      </c>
      <c r="V87" t="n">
        <v>109.05</v>
      </c>
      <c r="W87" t="n">
        <v>107.37</v>
      </c>
      <c r="X87" t="n">
        <v>109.14</v>
      </c>
      <c r="Y87" t="n">
        <v>107.17</v>
      </c>
    </row>
    <row r="88" ht="15" customHeight="1" thickBot="1">
      <c r="A88">
        <f>IF(RIGHT(B88,2)*1&gt;10,LEFT(B88,2),"")</f>
        <v/>
      </c>
      <c r="B88" s="187" t="inlineStr">
        <is>
          <t>IWF</t>
        </is>
      </c>
      <c r="C88" s="170" t="n">
        <v>408.98</v>
      </c>
      <c r="D88" s="171" t="n">
        <v>-1.96</v>
      </c>
      <c r="E88" s="172" t="n">
        <v>-0.48</v>
      </c>
      <c r="F88" s="170" t="n">
        <v>410.94</v>
      </c>
      <c r="G88" s="170" t="n">
        <v>413.16</v>
      </c>
      <c r="H88" s="170" t="n">
        <v>407.85</v>
      </c>
      <c r="I88" s="173" t="n">
        <v>1074300</v>
      </c>
      <c r="J88" s="188" t="inlineStr">
        <is>
          <t>2024-12-11</t>
        </is>
      </c>
      <c r="S88" s="3" t="n"/>
      <c r="T88" t="inlineStr">
        <is>
          <t>IJS</t>
        </is>
      </c>
      <c r="U88" t="inlineStr">
        <is>
          <t>S&amp;P Small-Cap 600 Value Ishares ETF</t>
        </is>
      </c>
      <c r="V88" t="n">
        <v>103.41</v>
      </c>
      <c r="W88" t="n">
        <v>102.05</v>
      </c>
      <c r="X88" t="n">
        <v>103.57</v>
      </c>
      <c r="Y88" t="n">
        <v>101.64</v>
      </c>
    </row>
    <row r="89" ht="15" customHeight="1" thickBot="1">
      <c r="A89">
        <f>IF(RIGHT(B89,2)*1&gt;10,LEFT(B89,2),"")</f>
        <v/>
      </c>
      <c r="B89" s="185" t="inlineStr">
        <is>
          <t>IWN</t>
        </is>
      </c>
      <c r="C89" s="166" t="n">
        <v>176.76</v>
      </c>
      <c r="D89" s="174" t="n">
        <v>-0.59</v>
      </c>
      <c r="E89" s="175" t="n">
        <v>-0.33</v>
      </c>
      <c r="F89" s="166" t="n">
        <v>177.35</v>
      </c>
      <c r="G89" s="166" t="n">
        <v>178.26</v>
      </c>
      <c r="H89" s="166" t="n">
        <v>175.69</v>
      </c>
      <c r="I89" s="169" t="n">
        <v>625300</v>
      </c>
      <c r="J89" s="186" t="inlineStr">
        <is>
          <t>2024-12-11</t>
        </is>
      </c>
      <c r="S89" s="3" t="n"/>
      <c r="T89" t="inlineStr">
        <is>
          <t>IWF</t>
        </is>
      </c>
      <c r="U89" t="inlineStr">
        <is>
          <t>Russell 1000 Growth Ishares ETF</t>
        </is>
      </c>
      <c r="V89" t="n">
        <v>266.02</v>
      </c>
      <c r="W89" t="n">
        <v>260.88</v>
      </c>
      <c r="X89" t="n">
        <v>266.3</v>
      </c>
      <c r="Y89" t="n">
        <v>260.41</v>
      </c>
    </row>
    <row r="90" ht="15" customHeight="1" thickBot="1">
      <c r="A90">
        <f>IF(RIGHT(B90,2)*1&gt;10,LEFT(B90,2),"")</f>
        <v/>
      </c>
      <c r="B90" s="187" t="inlineStr">
        <is>
          <t>IWO</t>
        </is>
      </c>
      <c r="C90" s="170" t="n">
        <v>307.79</v>
      </c>
      <c r="D90" s="176" t="n">
        <v>-2.1</v>
      </c>
      <c r="E90" s="177" t="n">
        <v>-0.68</v>
      </c>
      <c r="F90" s="170" t="n">
        <v>309.89</v>
      </c>
      <c r="G90" s="170" t="n">
        <v>310.73</v>
      </c>
      <c r="H90" s="170" t="n">
        <v>307.38</v>
      </c>
      <c r="I90" s="173" t="n">
        <v>257500</v>
      </c>
      <c r="J90" s="188" t="inlineStr">
        <is>
          <t>2024-12-11</t>
        </is>
      </c>
      <c r="S90" s="3" t="n"/>
      <c r="T90" t="inlineStr">
        <is>
          <t>IWN</t>
        </is>
      </c>
      <c r="U90" t="inlineStr">
        <is>
          <t>Russell 2000 Value Ishares ETF</t>
        </is>
      </c>
      <c r="V90" t="n">
        <v>161.7</v>
      </c>
      <c r="W90" t="n">
        <v>159.33</v>
      </c>
      <c r="X90" t="n">
        <v>161.94</v>
      </c>
      <c r="Y90" t="n">
        <v>159.17</v>
      </c>
    </row>
    <row r="91" ht="15" customHeight="1" thickBot="1">
      <c r="A91">
        <f>IF(RIGHT(B91,2)*1&gt;10,LEFT(B91,2),"")</f>
        <v/>
      </c>
      <c r="B91" s="185" t="inlineStr">
        <is>
          <t>IWP</t>
        </is>
      </c>
      <c r="C91" s="166" t="n">
        <v>133.66</v>
      </c>
      <c r="D91" s="174" t="n">
        <v>-1.9</v>
      </c>
      <c r="E91" s="175" t="n">
        <v>-1.4</v>
      </c>
      <c r="F91" s="166" t="n">
        <v>135.56</v>
      </c>
      <c r="G91" s="166" t="n">
        <v>135.56</v>
      </c>
      <c r="H91" s="166" t="n">
        <v>133.5</v>
      </c>
      <c r="I91" s="169" t="n">
        <v>1249300</v>
      </c>
      <c r="J91" s="186" t="inlineStr">
        <is>
          <t>2024-12-11</t>
        </is>
      </c>
      <c r="S91" s="3" t="n"/>
      <c r="T91" t="inlineStr">
        <is>
          <t>IWO</t>
        </is>
      </c>
      <c r="U91" t="inlineStr">
        <is>
          <t>Russell 2000 Growth Ishares ETF</t>
        </is>
      </c>
      <c r="V91" t="n">
        <v>254.8</v>
      </c>
      <c r="W91" t="n">
        <v>247.57</v>
      </c>
      <c r="X91" t="n">
        <v>254.99</v>
      </c>
      <c r="Y91" t="n">
        <v>246.89</v>
      </c>
    </row>
    <row r="92" ht="15" customHeight="1" thickBot="1">
      <c r="A92">
        <f>IF(RIGHT(B92,2)*1&gt;10,LEFT(B92,2),"")</f>
        <v/>
      </c>
      <c r="B92" s="187" t="inlineStr">
        <is>
          <t>IWS</t>
        </is>
      </c>
      <c r="C92" s="170" t="n">
        <v>135.99</v>
      </c>
      <c r="D92" s="176" t="n">
        <v>-0.9399999999999999</v>
      </c>
      <c r="E92" s="177" t="n">
        <v>-0.6899999999999999</v>
      </c>
      <c r="F92" s="170" t="n">
        <v>136.93</v>
      </c>
      <c r="G92" s="170" t="n">
        <v>136.93</v>
      </c>
      <c r="H92" s="170" t="n">
        <v>135.7</v>
      </c>
      <c r="I92" s="173" t="n">
        <v>365100</v>
      </c>
      <c r="J92" s="188" t="inlineStr">
        <is>
          <t>2024-12-11</t>
        </is>
      </c>
      <c r="S92" s="3" t="n"/>
      <c r="T92" t="inlineStr">
        <is>
          <t>IWP</t>
        </is>
      </c>
      <c r="U92" t="inlineStr">
        <is>
          <t>Russell Mid-Cap Growth Ishares ETF</t>
        </is>
      </c>
      <c r="V92" t="n">
        <v>97.59999999999999</v>
      </c>
      <c r="W92" t="n">
        <v>94.95999999999999</v>
      </c>
      <c r="X92" t="n">
        <v>97.59999999999999</v>
      </c>
      <c r="Y92" t="n">
        <v>94.72</v>
      </c>
    </row>
    <row r="93" ht="15" customHeight="1" thickBot="1">
      <c r="A93">
        <f>IF(RIGHT(B93,2)*1&gt;10,LEFT(B93,2),"")</f>
        <v/>
      </c>
      <c r="B93" s="185" t="inlineStr">
        <is>
          <t>MGK</t>
        </is>
      </c>
      <c r="C93" s="166" t="n">
        <v>350.25</v>
      </c>
      <c r="D93" s="167" t="n">
        <v>-1.36</v>
      </c>
      <c r="E93" s="168" t="n">
        <v>-0.39</v>
      </c>
      <c r="F93" s="166" t="n">
        <v>351.61</v>
      </c>
      <c r="G93" s="166" t="n">
        <v>353.78</v>
      </c>
      <c r="H93" s="166" t="n">
        <v>349.38</v>
      </c>
      <c r="I93" s="169" t="n">
        <v>352500</v>
      </c>
      <c r="J93" s="186" t="inlineStr">
        <is>
          <t>2024-12-11</t>
        </is>
      </c>
      <c r="S93" s="3" t="n"/>
      <c r="T93" t="inlineStr">
        <is>
          <t>IWS</t>
        </is>
      </c>
      <c r="U93" t="inlineStr">
        <is>
          <t>Russell Mid-Cap Value Ishares ETF</t>
        </is>
      </c>
      <c r="V93" t="n">
        <v>118.16</v>
      </c>
      <c r="W93" t="n">
        <v>116.58</v>
      </c>
      <c r="X93" t="n">
        <v>118.16</v>
      </c>
      <c r="Y93" t="n">
        <v>116.27</v>
      </c>
    </row>
    <row r="94" ht="15" customHeight="1" thickBot="1">
      <c r="A94">
        <f>IF(RIGHT(B94,2)*1&gt;10,LEFT(B94,2),"")</f>
        <v/>
      </c>
      <c r="B94" s="187" t="inlineStr">
        <is>
          <t>VBK</t>
        </is>
      </c>
      <c r="C94" s="170" t="n">
        <v>295.45</v>
      </c>
      <c r="D94" s="176" t="n">
        <v>-3.39</v>
      </c>
      <c r="E94" s="177" t="n">
        <v>-1.13</v>
      </c>
      <c r="F94" s="170" t="n">
        <v>298.84</v>
      </c>
      <c r="G94" s="170" t="n">
        <v>298.84</v>
      </c>
      <c r="H94" s="170" t="n">
        <v>295</v>
      </c>
      <c r="I94" s="173" t="n">
        <v>274700</v>
      </c>
      <c r="J94" s="188" t="inlineStr">
        <is>
          <t>2024-12-11</t>
        </is>
      </c>
      <c r="S94" s="3" t="n"/>
      <c r="T94" t="inlineStr">
        <is>
          <t>MGK</t>
        </is>
      </c>
      <c r="U94" t="inlineStr">
        <is>
          <t>Vanguard Mega Cap Growth ETF</t>
        </is>
      </c>
      <c r="V94" t="n">
        <v>224.26</v>
      </c>
      <c r="W94" t="n">
        <v>220.07</v>
      </c>
      <c r="X94" t="n">
        <v>224.37</v>
      </c>
      <c r="Y94" t="n">
        <v>219.61</v>
      </c>
    </row>
    <row r="95" ht="15" customHeight="1" thickBot="1">
      <c r="A95">
        <f>IF(RIGHT(B95,2)*1&gt;10,LEFT(B95,2),"")</f>
        <v/>
      </c>
      <c r="B95" s="185" t="inlineStr">
        <is>
          <t>VBR</t>
        </is>
      </c>
      <c r="C95" s="166" t="n">
        <v>210.79</v>
      </c>
      <c r="D95" s="174" t="n">
        <v>-1.31</v>
      </c>
      <c r="E95" s="175" t="n">
        <v>-0.62</v>
      </c>
      <c r="F95" s="166" t="n">
        <v>212.1</v>
      </c>
      <c r="G95" s="166" t="n">
        <v>212.31</v>
      </c>
      <c r="H95" s="166" t="n">
        <v>209.81</v>
      </c>
      <c r="I95" s="169" t="n">
        <v>424700</v>
      </c>
      <c r="J95" s="186" t="inlineStr">
        <is>
          <t>2024-12-11</t>
        </is>
      </c>
      <c r="S95" s="3" t="n"/>
      <c r="T95" t="inlineStr">
        <is>
          <t>VBK</t>
        </is>
      </c>
      <c r="U95" t="inlineStr">
        <is>
          <t>Smallcap Growth ETF Vanguard</t>
        </is>
      </c>
      <c r="V95" t="n">
        <v>243.87</v>
      </c>
      <c r="W95" t="n">
        <v>237.32</v>
      </c>
      <c r="X95" t="n">
        <v>243.87</v>
      </c>
      <c r="Y95" t="n">
        <v>237.1</v>
      </c>
    </row>
    <row r="96" ht="15" customHeight="1" thickBot="1">
      <c r="A96">
        <f>IF(RIGHT(B96,2)*1&gt;10,LEFT(B96,2),"")</f>
        <v/>
      </c>
      <c r="B96" s="187" t="inlineStr">
        <is>
          <t>VOE</t>
        </is>
      </c>
      <c r="C96" s="170" t="n">
        <v>169.86</v>
      </c>
      <c r="D96" s="176" t="n">
        <v>-1.26</v>
      </c>
      <c r="E96" s="177" t="n">
        <v>-0.74</v>
      </c>
      <c r="F96" s="170" t="n">
        <v>171.12</v>
      </c>
      <c r="G96" s="170" t="n">
        <v>171.12</v>
      </c>
      <c r="H96" s="170" t="n">
        <v>169.18</v>
      </c>
      <c r="I96" s="173" t="n">
        <v>240000</v>
      </c>
      <c r="J96" s="188" t="inlineStr">
        <is>
          <t>2024-12-11</t>
        </is>
      </c>
      <c r="S96" s="3" t="n"/>
      <c r="T96" t="inlineStr">
        <is>
          <t>VBR</t>
        </is>
      </c>
      <c r="U96" t="inlineStr">
        <is>
          <t>Smallcap Value ETF Vanguard</t>
        </is>
      </c>
      <c r="V96" t="n">
        <v>176.01</v>
      </c>
      <c r="W96" t="n">
        <v>173.45</v>
      </c>
      <c r="X96" t="n">
        <v>176.24</v>
      </c>
      <c r="Y96" t="n">
        <v>173.45</v>
      </c>
    </row>
    <row r="97" ht="15" customHeight="1" thickBot="1">
      <c r="A97">
        <f>IF(RIGHT(B97,2)*1&gt;10,LEFT(B97,2),"")</f>
        <v/>
      </c>
      <c r="B97" s="185" t="inlineStr">
        <is>
          <t>VOT</t>
        </is>
      </c>
      <c r="C97" s="166" t="n">
        <v>267.83</v>
      </c>
      <c r="D97" s="174" t="n">
        <v>-3.06</v>
      </c>
      <c r="E97" s="175" t="n">
        <v>-1.13</v>
      </c>
      <c r="F97" s="166" t="n">
        <v>270.89</v>
      </c>
      <c r="G97" s="166" t="n">
        <v>270.89</v>
      </c>
      <c r="H97" s="166" t="n">
        <v>267.4</v>
      </c>
      <c r="I97" s="169" t="n">
        <v>150300</v>
      </c>
      <c r="J97" s="186" t="inlineStr">
        <is>
          <t>2024-12-11</t>
        </is>
      </c>
      <c r="S97" s="3" t="n"/>
      <c r="T97" t="inlineStr">
        <is>
          <t>VOE</t>
        </is>
      </c>
      <c r="U97" t="inlineStr">
        <is>
          <t>Midcap Value ETF Vanguard</t>
        </is>
      </c>
      <c r="V97" t="n">
        <v>147.66</v>
      </c>
      <c r="W97" t="n">
        <v>145.45</v>
      </c>
      <c r="X97" t="n">
        <v>147.66</v>
      </c>
      <c r="Y97" t="n">
        <v>145.15</v>
      </c>
    </row>
    <row r="98" ht="15" customHeight="1" thickBot="1">
      <c r="A98">
        <f>IF(RIGHT(B98,2)*1&gt;10,LEFT(B98,2),"")</f>
        <v/>
      </c>
      <c r="B98" s="187" t="inlineStr">
        <is>
          <t>VXF</t>
        </is>
      </c>
      <c r="C98" s="170" t="n">
        <v>201.61</v>
      </c>
      <c r="D98" s="176" t="n">
        <v>-1.84</v>
      </c>
      <c r="E98" s="177" t="n">
        <v>-0.9</v>
      </c>
      <c r="F98" s="170" t="n">
        <v>203.45</v>
      </c>
      <c r="G98" s="170" t="n">
        <v>203.56</v>
      </c>
      <c r="H98" s="170" t="n">
        <v>201.49</v>
      </c>
      <c r="I98" s="173" t="n">
        <v>442900</v>
      </c>
      <c r="J98" s="188" t="inlineStr">
        <is>
          <t>2024-12-11</t>
        </is>
      </c>
      <c r="S98" s="3" t="n"/>
      <c r="T98" t="inlineStr">
        <is>
          <t>VOT</t>
        </is>
      </c>
      <c r="U98" t="inlineStr">
        <is>
          <t>Midcap Growth ETF Vanguard</t>
        </is>
      </c>
      <c r="V98" t="n">
        <v>216.82</v>
      </c>
      <c r="W98" t="n">
        <v>211.28</v>
      </c>
      <c r="X98" t="n">
        <v>216.91</v>
      </c>
      <c r="Y98" t="n">
        <v>210.65</v>
      </c>
    </row>
    <row r="99" ht="15" customHeight="1" thickBot="1">
      <c r="A99">
        <f>IF(RIGHT(B99,2)*1&gt;10,LEFT(B99,2),"")</f>
        <v/>
      </c>
      <c r="B99" s="185" t="inlineStr">
        <is>
          <t>AAXJ</t>
        </is>
      </c>
      <c r="C99" s="166" t="n">
        <v>75.36</v>
      </c>
      <c r="D99" s="174" t="n">
        <v>-0.47</v>
      </c>
      <c r="E99" s="175" t="n">
        <v>-0.62</v>
      </c>
      <c r="F99" s="166" t="n">
        <v>75.83</v>
      </c>
      <c r="G99" s="166" t="n">
        <v>75.95</v>
      </c>
      <c r="H99" s="166" t="n">
        <v>75.31999999999999</v>
      </c>
      <c r="I99" s="169" t="n">
        <v>443300</v>
      </c>
      <c r="J99" s="186" t="inlineStr">
        <is>
          <t>2024-12-11</t>
        </is>
      </c>
      <c r="S99" s="3" t="n"/>
      <c r="T99" t="inlineStr">
        <is>
          <t>VXF</t>
        </is>
      </c>
      <c r="U99" t="inlineStr">
        <is>
          <t>Extended Market Index ETF Vanguard</t>
        </is>
      </c>
      <c r="V99" t="n">
        <v>162.56</v>
      </c>
      <c r="W99" t="n">
        <v>158.9</v>
      </c>
      <c r="X99" t="n">
        <v>162.7</v>
      </c>
      <c r="Y99" t="n">
        <v>158.21</v>
      </c>
    </row>
    <row r="100" ht="15" customHeight="1" thickBot="1">
      <c r="A100">
        <f>IF(RIGHT(B100,2)*1&gt;10,LEFT(B100,2),"")</f>
        <v/>
      </c>
      <c r="B100" s="187" t="inlineStr">
        <is>
          <t>ACWI</t>
        </is>
      </c>
      <c r="C100" s="170" t="n">
        <v>122.1</v>
      </c>
      <c r="D100" s="171" t="n">
        <v>-0.79</v>
      </c>
      <c r="E100" s="172" t="n">
        <v>-0.64</v>
      </c>
      <c r="F100" s="170" t="n">
        <v>122.89</v>
      </c>
      <c r="G100" s="170" t="n">
        <v>122.89</v>
      </c>
      <c r="H100" s="170" t="n">
        <v>121.97</v>
      </c>
      <c r="I100" s="173" t="n">
        <v>2371900</v>
      </c>
      <c r="J100" s="188" t="inlineStr">
        <is>
          <t>2024-12-11</t>
        </is>
      </c>
      <c r="S100" s="3" t="n"/>
      <c r="T100" t="inlineStr">
        <is>
          <t>AAXJ</t>
        </is>
      </c>
      <c r="U100" t="inlineStr">
        <is>
          <t>All Country Asia Ex Japan Ishares MSCI ETF</t>
        </is>
      </c>
      <c r="V100" t="n">
        <v>75.23999999999999</v>
      </c>
      <c r="W100" t="n">
        <v>75.17</v>
      </c>
      <c r="X100" t="n">
        <v>75.31999999999999</v>
      </c>
      <c r="Y100" t="n">
        <v>74.17</v>
      </c>
    </row>
    <row r="101" ht="15" customHeight="1" thickBot="1">
      <c r="A101">
        <f>IF(RIGHT(B101,2)*1&gt;10,LEFT(B101,2),"")</f>
        <v/>
      </c>
      <c r="B101" s="185" t="inlineStr">
        <is>
          <t>EFG</t>
        </is>
      </c>
      <c r="C101" s="166" t="n">
        <v>101.89</v>
      </c>
      <c r="D101" s="174" t="n">
        <v>-0.8100000000000001</v>
      </c>
      <c r="E101" s="175" t="n">
        <v>-0.79</v>
      </c>
      <c r="F101" s="166" t="n">
        <v>102.7</v>
      </c>
      <c r="G101" s="166" t="n">
        <v>102.75</v>
      </c>
      <c r="H101" s="166" t="n">
        <v>101.85</v>
      </c>
      <c r="I101" s="169" t="n">
        <v>517500</v>
      </c>
      <c r="J101" s="186" t="inlineStr">
        <is>
          <t>2024-12-11</t>
        </is>
      </c>
      <c r="S101" s="3" t="n"/>
      <c r="T101" t="inlineStr">
        <is>
          <t>ACWI</t>
        </is>
      </c>
      <c r="U101" t="inlineStr">
        <is>
          <t>ACWI Ishares MSCI ETF</t>
        </is>
      </c>
      <c r="V101" t="n">
        <v>97.84999999999999</v>
      </c>
      <c r="W101" t="n">
        <v>96.39</v>
      </c>
      <c r="X101" t="n">
        <v>97.84999999999999</v>
      </c>
      <c r="Y101" t="n">
        <v>96.20999999999999</v>
      </c>
    </row>
    <row r="102" ht="15" customHeight="1" thickBot="1">
      <c r="A102">
        <f>IF(RIGHT(B102,2)*1&gt;10,LEFT(B102,2),"")</f>
        <v/>
      </c>
      <c r="B102" s="187" t="inlineStr">
        <is>
          <t>EFV</t>
        </is>
      </c>
      <c r="C102" s="170" t="n">
        <v>54.81</v>
      </c>
      <c r="D102" s="176" t="n">
        <v>-0.23</v>
      </c>
      <c r="E102" s="177" t="n">
        <v>-0.42</v>
      </c>
      <c r="F102" s="170" t="n">
        <v>55.04</v>
      </c>
      <c r="G102" s="170" t="n">
        <v>55.04</v>
      </c>
      <c r="H102" s="170" t="n">
        <v>54.81</v>
      </c>
      <c r="I102" s="173" t="n">
        <v>3314900</v>
      </c>
      <c r="J102" s="188" t="inlineStr">
        <is>
          <t>2024-12-11</t>
        </is>
      </c>
      <c r="S102" s="3" t="n"/>
      <c r="T102" t="inlineStr">
        <is>
          <t>EFG</t>
        </is>
      </c>
      <c r="U102" t="inlineStr">
        <is>
          <t>EAFE Growth Ishares MSCI ETF</t>
        </is>
      </c>
      <c r="V102" t="n">
        <v>95.64</v>
      </c>
      <c r="W102" t="n">
        <v>94.56</v>
      </c>
      <c r="X102" t="n">
        <v>95.98999999999999</v>
      </c>
      <c r="Y102" t="n">
        <v>94.53</v>
      </c>
    </row>
    <row r="103" ht="15" customHeight="1" thickBot="1">
      <c r="A103">
        <f>IF(RIGHT(B103,2)*1&gt;10,LEFT(B103,2),"")</f>
        <v/>
      </c>
      <c r="B103" s="185" t="inlineStr">
        <is>
          <t>EWA</t>
        </is>
      </c>
      <c r="C103" s="166" t="n">
        <v>25.58</v>
      </c>
      <c r="D103" s="174" t="n">
        <v>-0.12</v>
      </c>
      <c r="E103" s="175" t="n">
        <v>-0.47</v>
      </c>
      <c r="F103" s="166" t="n">
        <v>25.7</v>
      </c>
      <c r="G103" s="166" t="n">
        <v>25.7</v>
      </c>
      <c r="H103" s="166" t="n">
        <v>25.56</v>
      </c>
      <c r="I103" s="169" t="n">
        <v>1985000</v>
      </c>
      <c r="J103" s="186" t="inlineStr">
        <is>
          <t>2024-12-11</t>
        </is>
      </c>
      <c r="S103" s="3" t="n"/>
      <c r="T103" t="inlineStr">
        <is>
          <t>EFV</t>
        </is>
      </c>
      <c r="U103" t="inlineStr">
        <is>
          <t>EAFE Value Ishares MSCI ETF</t>
        </is>
      </c>
      <c r="V103" t="n">
        <v>49.71</v>
      </c>
      <c r="W103" t="n">
        <v>49.05</v>
      </c>
      <c r="X103" t="n">
        <v>49.79</v>
      </c>
      <c r="Y103" t="n">
        <v>49.05</v>
      </c>
    </row>
    <row r="104" ht="15" customHeight="1" thickBot="1">
      <c r="A104">
        <f>IF(RIGHT(B104,2)*1&gt;10,LEFT(B104,2),"")</f>
        <v/>
      </c>
      <c r="B104" s="187" t="inlineStr">
        <is>
          <t>EWC</t>
        </is>
      </c>
      <c r="C104" s="170" t="n">
        <v>42.53</v>
      </c>
      <c r="D104" s="176" t="n">
        <v>-0.17</v>
      </c>
      <c r="E104" s="177" t="n">
        <v>-0.4</v>
      </c>
      <c r="F104" s="170" t="n">
        <v>42.7</v>
      </c>
      <c r="G104" s="170" t="n">
        <v>42.74</v>
      </c>
      <c r="H104" s="170" t="n">
        <v>42.52</v>
      </c>
      <c r="I104" s="173" t="n">
        <v>1153700</v>
      </c>
      <c r="J104" s="188" t="inlineStr">
        <is>
          <t>2024-12-11</t>
        </is>
      </c>
      <c r="S104" s="3" t="n"/>
      <c r="T104" t="inlineStr">
        <is>
          <t>EWA</t>
        </is>
      </c>
      <c r="U104" t="inlineStr">
        <is>
          <t>Australia Ishares MSCI ETF</t>
        </is>
      </c>
      <c r="V104" t="n">
        <v>25.37</v>
      </c>
      <c r="W104" t="n">
        <v>25.06</v>
      </c>
      <c r="X104" t="n">
        <v>25.45</v>
      </c>
      <c r="Y104" t="n">
        <v>25.05</v>
      </c>
    </row>
    <row r="105" ht="15" customHeight="1" thickBot="1">
      <c r="A105">
        <f>IF(RIGHT(B105,2)*1&gt;10,LEFT(B105,2),"")</f>
        <v/>
      </c>
      <c r="B105" s="185" t="inlineStr">
        <is>
          <t>EWG</t>
        </is>
      </c>
      <c r="C105" s="166" t="n">
        <v>33.1</v>
      </c>
      <c r="D105" s="174" t="n">
        <v>-0.12</v>
      </c>
      <c r="E105" s="175" t="n">
        <v>-0.36</v>
      </c>
      <c r="F105" s="166" t="n">
        <v>33.22</v>
      </c>
      <c r="G105" s="166" t="n">
        <v>33.23</v>
      </c>
      <c r="H105" s="166" t="n">
        <v>33.07</v>
      </c>
      <c r="I105" s="169" t="n">
        <v>354000</v>
      </c>
      <c r="J105" s="186" t="inlineStr">
        <is>
          <t>2024-12-11</t>
        </is>
      </c>
      <c r="S105" s="3" t="n"/>
      <c r="T105" t="inlineStr">
        <is>
          <t>EWC</t>
        </is>
      </c>
      <c r="U105" t="inlineStr">
        <is>
          <t>Canada Ishares MSCI ETF</t>
        </is>
      </c>
      <c r="V105" t="n">
        <v>39.63</v>
      </c>
      <c r="W105" t="n">
        <v>38.96</v>
      </c>
      <c r="X105" t="n">
        <v>39.64</v>
      </c>
      <c r="Y105" t="n">
        <v>38.9</v>
      </c>
    </row>
    <row r="106" ht="15" customHeight="1" thickBot="1">
      <c r="A106">
        <f>IF(RIGHT(B106,2)*1&gt;10,LEFT(B106,2),"")</f>
        <v/>
      </c>
      <c r="B106" s="187" t="inlineStr">
        <is>
          <t>EWI</t>
        </is>
      </c>
      <c r="C106" s="170" t="n">
        <v>37.38</v>
      </c>
      <c r="D106" s="176" t="n">
        <v>-0.09</v>
      </c>
      <c r="E106" s="177" t="n">
        <v>-0.24</v>
      </c>
      <c r="F106" s="170" t="n">
        <v>37.47</v>
      </c>
      <c r="G106" s="170" t="n">
        <v>37.48</v>
      </c>
      <c r="H106" s="170" t="n">
        <v>37.31</v>
      </c>
      <c r="I106" s="173" t="n">
        <v>76200</v>
      </c>
      <c r="J106" s="188" t="inlineStr">
        <is>
          <t>2024-12-11</t>
        </is>
      </c>
      <c r="S106" s="3" t="n"/>
      <c r="T106" t="inlineStr">
        <is>
          <t>EWG</t>
        </is>
      </c>
      <c r="U106" t="inlineStr">
        <is>
          <t>Germany Ishares MSCI ETF</t>
        </is>
      </c>
      <c r="V106" t="n">
        <v>28.93</v>
      </c>
      <c r="W106" t="n">
        <v>28.53</v>
      </c>
      <c r="X106" t="n">
        <v>29.02</v>
      </c>
      <c r="Y106" t="n">
        <v>28.46</v>
      </c>
    </row>
    <row r="107" ht="15" customHeight="1" thickBot="1">
      <c r="A107">
        <f>IF(RIGHT(B107,2)*1&gt;10,LEFT(B107,2),"")</f>
        <v/>
      </c>
      <c r="B107" s="185" t="inlineStr">
        <is>
          <t>EWJ</t>
        </is>
      </c>
      <c r="C107" s="166" t="n">
        <v>70.08</v>
      </c>
      <c r="D107" s="174" t="n">
        <v>-0.24</v>
      </c>
      <c r="E107" s="175" t="n">
        <v>-0.34</v>
      </c>
      <c r="F107" s="166" t="n">
        <v>70.31999999999999</v>
      </c>
      <c r="G107" s="166" t="n">
        <v>70.39</v>
      </c>
      <c r="H107" s="166" t="n">
        <v>70.05</v>
      </c>
      <c r="I107" s="169" t="n">
        <v>2204400</v>
      </c>
      <c r="J107" s="186" t="inlineStr">
        <is>
          <t>2024-12-11</t>
        </is>
      </c>
      <c r="S107" s="3" t="n"/>
      <c r="T107" t="inlineStr">
        <is>
          <t>EWI</t>
        </is>
      </c>
      <c r="U107" t="inlineStr">
        <is>
          <t>Italy Ishares MSCI ETF</t>
        </is>
      </c>
      <c r="V107" t="n">
        <v>28.71</v>
      </c>
      <c r="W107" t="n">
        <v>28.38</v>
      </c>
      <c r="X107" t="n">
        <v>28.83</v>
      </c>
      <c r="Y107" t="n">
        <v>28.27</v>
      </c>
    </row>
    <row r="108" ht="15" customHeight="1" thickBot="1">
      <c r="A108">
        <f>IF(RIGHT(B108,2)*1&gt;10,LEFT(B108,2),"")</f>
        <v/>
      </c>
      <c r="B108" s="187" t="inlineStr">
        <is>
          <t>EWP</t>
        </is>
      </c>
      <c r="C108" s="170" t="n">
        <v>33.35</v>
      </c>
      <c r="D108" s="176" t="n">
        <v>-0.14</v>
      </c>
      <c r="E108" s="177" t="n">
        <v>-0.42</v>
      </c>
      <c r="F108" s="170" t="n">
        <v>33.49</v>
      </c>
      <c r="G108" s="170" t="n">
        <v>33.5</v>
      </c>
      <c r="H108" s="170" t="n">
        <v>33.29</v>
      </c>
      <c r="I108" s="173" t="n">
        <v>199200</v>
      </c>
      <c r="J108" s="188" t="inlineStr">
        <is>
          <t>2024-12-11</t>
        </is>
      </c>
      <c r="S108" s="3" t="n"/>
      <c r="T108" t="inlineStr">
        <is>
          <t>EWJ</t>
        </is>
      </c>
      <c r="U108" t="inlineStr">
        <is>
          <t>Japan Ishares MSCI ETF</t>
        </is>
      </c>
      <c r="V108" t="n">
        <v>61.48</v>
      </c>
      <c r="W108" t="n">
        <v>61.04</v>
      </c>
      <c r="X108" t="n">
        <v>61.51</v>
      </c>
      <c r="Y108" t="n">
        <v>60.93</v>
      </c>
    </row>
    <row r="109" ht="15" customHeight="1" thickBot="1">
      <c r="A109">
        <f>IF(RIGHT(B109,2)*1&gt;10,LEFT(B109,2),"")</f>
        <v/>
      </c>
      <c r="B109" s="185" t="inlineStr">
        <is>
          <t>EWQ</t>
        </is>
      </c>
      <c r="C109" s="166" t="n">
        <v>36.85</v>
      </c>
      <c r="D109" s="174" t="n">
        <v>-0.24</v>
      </c>
      <c r="E109" s="175" t="n">
        <v>-0.65</v>
      </c>
      <c r="F109" s="166" t="n">
        <v>37.09</v>
      </c>
      <c r="G109" s="166" t="n">
        <v>37.1</v>
      </c>
      <c r="H109" s="166" t="n">
        <v>36.8</v>
      </c>
      <c r="I109" s="169" t="n">
        <v>368900</v>
      </c>
      <c r="J109" s="186" t="inlineStr">
        <is>
          <t>2024-12-11</t>
        </is>
      </c>
      <c r="S109" s="3" t="n"/>
      <c r="T109" t="inlineStr">
        <is>
          <t>EWP</t>
        </is>
      </c>
      <c r="U109" t="inlineStr">
        <is>
          <t>Spain Ishares MSCI ETF</t>
        </is>
      </c>
      <c r="V109" t="n">
        <v>25.51</v>
      </c>
      <c r="W109" t="n">
        <v>25.15</v>
      </c>
      <c r="X109" t="n">
        <v>25.6</v>
      </c>
      <c r="Y109" t="n">
        <v>25.15</v>
      </c>
    </row>
    <row r="110" ht="15" customHeight="1" thickBot="1">
      <c r="A110">
        <f>IF(RIGHT(B110,2)*1&gt;10,LEFT(B110,2),"")</f>
        <v/>
      </c>
      <c r="B110" s="187" t="inlineStr">
        <is>
          <t>EWU</t>
        </is>
      </c>
      <c r="C110" s="170" t="n">
        <v>35.75</v>
      </c>
      <c r="D110" s="176" t="n">
        <v>-0.16</v>
      </c>
      <c r="E110" s="177" t="n">
        <v>-0.45</v>
      </c>
      <c r="F110" s="170" t="n">
        <v>35.91</v>
      </c>
      <c r="G110" s="170" t="n">
        <v>35.91</v>
      </c>
      <c r="H110" s="170" t="n">
        <v>35.74</v>
      </c>
      <c r="I110" s="173" t="n">
        <v>546200</v>
      </c>
      <c r="J110" s="188" t="inlineStr">
        <is>
          <t>2024-12-11</t>
        </is>
      </c>
      <c r="S110" s="3" t="n"/>
      <c r="T110" t="inlineStr">
        <is>
          <t>EWQ</t>
        </is>
      </c>
      <c r="U110" t="inlineStr">
        <is>
          <t>France Ishares MSCI ETF</t>
        </is>
      </c>
      <c r="V110" t="n">
        <v>35.23</v>
      </c>
      <c r="W110" t="n">
        <v>34.78</v>
      </c>
      <c r="X110" t="n">
        <v>35.39</v>
      </c>
      <c r="Y110" t="n">
        <v>34.7</v>
      </c>
    </row>
    <row r="111" ht="15" customHeight="1" thickBot="1">
      <c r="A111">
        <f>IF(RIGHT(B111,2)*1&gt;10,LEFT(B111,2),"")</f>
        <v/>
      </c>
      <c r="B111" s="185" t="inlineStr">
        <is>
          <t>EWX</t>
        </is>
      </c>
      <c r="C111" s="166" t="n">
        <v>62.02</v>
      </c>
      <c r="D111" s="174" t="n">
        <v>-0.1</v>
      </c>
      <c r="E111" s="175" t="n">
        <v>-0.16</v>
      </c>
      <c r="F111" s="166" t="n">
        <v>62.12</v>
      </c>
      <c r="G111" s="166" t="n">
        <v>62.42</v>
      </c>
      <c r="H111" s="166" t="n">
        <v>62.02</v>
      </c>
      <c r="I111" s="169" t="n">
        <v>30700</v>
      </c>
      <c r="J111" s="186" t="inlineStr">
        <is>
          <t>2024-12-11</t>
        </is>
      </c>
      <c r="S111" s="3" t="n"/>
      <c r="T111" t="inlineStr">
        <is>
          <t>EWU</t>
        </is>
      </c>
      <c r="U111" t="inlineStr">
        <is>
          <t>United Kingdom Ishares MSCI ETF</t>
        </is>
      </c>
      <c r="V111" t="n">
        <v>33.08</v>
      </c>
      <c r="W111" t="n">
        <v>32.64</v>
      </c>
      <c r="X111" t="n">
        <v>33.19</v>
      </c>
      <c r="Y111" t="n">
        <v>32.6</v>
      </c>
    </row>
    <row r="112" ht="15" customHeight="1" thickBot="1">
      <c r="A112">
        <f>IF(RIGHT(B112,2)*1&gt;10,LEFT(B112,2),"")</f>
        <v/>
      </c>
      <c r="B112" s="187" t="inlineStr">
        <is>
          <t>EWZ</t>
        </is>
      </c>
      <c r="C112" s="170" t="n">
        <v>25.81</v>
      </c>
      <c r="D112" s="176" t="n">
        <v>-0.06</v>
      </c>
      <c r="E112" s="177" t="n">
        <v>-0.23</v>
      </c>
      <c r="F112" s="170" t="n">
        <v>25.87</v>
      </c>
      <c r="G112" s="170" t="n">
        <v>25.93</v>
      </c>
      <c r="H112" s="170" t="n">
        <v>25.71</v>
      </c>
      <c r="I112" s="173" t="n">
        <v>17533800</v>
      </c>
      <c r="J112" s="188" t="inlineStr">
        <is>
          <t>2024-12-11</t>
        </is>
      </c>
      <c r="S112" s="3" t="n"/>
      <c r="T112" t="inlineStr">
        <is>
          <t>EWX</t>
        </is>
      </c>
      <c r="U112" t="inlineStr">
        <is>
          <t>S&amp;P Emrg Mkts Smallcap SPDR</t>
        </is>
      </c>
      <c r="V112" t="n">
        <v>55.55</v>
      </c>
      <c r="W112" t="n">
        <v>55.2</v>
      </c>
      <c r="X112" t="n">
        <v>55.55</v>
      </c>
      <c r="Y112" t="n">
        <v>55.04</v>
      </c>
    </row>
    <row r="113" ht="15" customHeight="1" thickBot="1">
      <c r="A113">
        <f>IF(RIGHT(B113,2)*1&gt;10,LEFT(B113,2),"")</f>
        <v/>
      </c>
      <c r="B113" s="185" t="inlineStr">
        <is>
          <t>FEZ</t>
        </is>
      </c>
      <c r="C113" s="166" t="n">
        <v>49.73</v>
      </c>
      <c r="D113" s="174" t="n">
        <v>-0.34</v>
      </c>
      <c r="E113" s="175" t="n">
        <v>-0.68</v>
      </c>
      <c r="F113" s="166" t="n">
        <v>50.07</v>
      </c>
      <c r="G113" s="166" t="n">
        <v>50.07</v>
      </c>
      <c r="H113" s="166" t="n">
        <v>49.7</v>
      </c>
      <c r="I113" s="169" t="n">
        <v>788600</v>
      </c>
      <c r="J113" s="186" t="inlineStr">
        <is>
          <t>2024-12-11</t>
        </is>
      </c>
      <c r="S113" s="3" t="n"/>
      <c r="T113" t="inlineStr">
        <is>
          <t>EWZ</t>
        </is>
      </c>
      <c r="U113" t="inlineStr">
        <is>
          <t>Brazil Ishares MSCI ETF</t>
        </is>
      </c>
      <c r="V113" t="n">
        <v>33.82</v>
      </c>
      <c r="W113" t="n">
        <v>33.1</v>
      </c>
      <c r="X113" t="n">
        <v>33.93</v>
      </c>
      <c r="Y113" t="n">
        <v>32.9</v>
      </c>
    </row>
    <row r="114" ht="15" customHeight="1" thickBot="1">
      <c r="A114">
        <f>IF(RIGHT(B114,2)*1&gt;10,LEFT(B114,2),"")</f>
        <v/>
      </c>
      <c r="B114" s="187" t="inlineStr">
        <is>
          <t>FXI</t>
        </is>
      </c>
      <c r="C114" s="170" t="n">
        <v>31.78</v>
      </c>
      <c r="D114" s="176" t="n">
        <v>-0.19</v>
      </c>
      <c r="E114" s="177" t="n">
        <v>-0.59</v>
      </c>
      <c r="F114" s="170" t="n">
        <v>31.97</v>
      </c>
      <c r="G114" s="170" t="n">
        <v>32.09</v>
      </c>
      <c r="H114" s="170" t="n">
        <v>31.75</v>
      </c>
      <c r="I114" s="173" t="n">
        <v>92209500</v>
      </c>
      <c r="J114" s="188" t="inlineStr">
        <is>
          <t>2024-12-11</t>
        </is>
      </c>
      <c r="S114" s="3" t="n"/>
      <c r="T114" t="inlineStr">
        <is>
          <t>FEZ</t>
        </is>
      </c>
      <c r="U114" t="inlineStr">
        <is>
          <t>Euro Stoxx 50 ETF SPDR</t>
        </is>
      </c>
      <c r="V114" t="n">
        <v>41.49</v>
      </c>
      <c r="W114" t="n">
        <v>40.93</v>
      </c>
      <c r="X114" t="n">
        <v>41.7</v>
      </c>
      <c r="Y114" t="n">
        <v>40.82</v>
      </c>
    </row>
    <row r="115" ht="15" customHeight="1" thickBot="1">
      <c r="A115">
        <f>IF(RIGHT(B115,2)*1&gt;10,LEFT(B115,2),"")</f>
        <v/>
      </c>
      <c r="B115" s="185" t="inlineStr">
        <is>
          <t>GUR</t>
        </is>
      </c>
      <c r="C115" s="166" t="n">
        <v>30.24</v>
      </c>
      <c r="D115" s="174" t="n">
        <v>-0.26</v>
      </c>
      <c r="E115" s="175" t="n">
        <v>-0.008500000000000001</v>
      </c>
      <c r="F115" s="166" t="n">
        <v>30.23</v>
      </c>
      <c r="G115" s="166" t="n">
        <v>30.29</v>
      </c>
      <c r="H115" s="166" t="n">
        <v>30.08</v>
      </c>
      <c r="I115" s="169" t="n">
        <v>22600</v>
      </c>
      <c r="J115" s="186" t="inlineStr">
        <is>
          <t>Failed</t>
        </is>
      </c>
      <c r="S115" s="3" t="n"/>
      <c r="T115" t="inlineStr">
        <is>
          <t>FXI</t>
        </is>
      </c>
      <c r="U115" t="inlineStr">
        <is>
          <t>China Large-Cap Ishares ETF</t>
        </is>
      </c>
      <c r="V115" t="n">
        <v>31.61</v>
      </c>
      <c r="W115" t="n">
        <v>31.73</v>
      </c>
      <c r="X115" t="n">
        <v>31.74</v>
      </c>
      <c r="Y115" t="n">
        <v>30.85</v>
      </c>
    </row>
    <row r="116" ht="15" customHeight="1" thickBot="1">
      <c r="A116">
        <f>IF(RIGHT(B116,2)*1&gt;10,LEFT(B116,2),"")</f>
        <v/>
      </c>
      <c r="B116" s="187" t="inlineStr">
        <is>
          <t>GXC</t>
        </is>
      </c>
      <c r="C116" s="170" t="n">
        <v>79.87</v>
      </c>
      <c r="D116" s="176" t="n">
        <v>-0.3</v>
      </c>
      <c r="E116" s="177" t="n">
        <v>-0.37</v>
      </c>
      <c r="F116" s="170" t="n">
        <v>80.17</v>
      </c>
      <c r="G116" s="170" t="n">
        <v>80.41</v>
      </c>
      <c r="H116" s="170" t="n">
        <v>79.73999999999999</v>
      </c>
      <c r="I116" s="173" t="n">
        <v>22400</v>
      </c>
      <c r="J116" s="188" t="inlineStr">
        <is>
          <t>2024-12-11</t>
        </is>
      </c>
      <c r="S116" s="3" t="n"/>
      <c r="T116" t="inlineStr">
        <is>
          <t>GUR</t>
        </is>
      </c>
      <c r="U116" t="inlineStr">
        <is>
          <t>S&amp;P Emerging Europe SPDR</t>
        </is>
      </c>
      <c r="V116" t="n">
        <v>30.24</v>
      </c>
      <c r="W116" t="n">
        <v>30.23</v>
      </c>
      <c r="X116" t="n">
        <v>30.29</v>
      </c>
      <c r="Y116" t="n">
        <v>30.08</v>
      </c>
    </row>
    <row r="117" ht="15" customHeight="1" thickBot="1">
      <c r="A117">
        <f>IF(RIGHT(B117,2)*1&gt;10,LEFT(B117,2),"")</f>
        <v/>
      </c>
      <c r="B117" s="185" t="inlineStr">
        <is>
          <t>ILF</t>
        </is>
      </c>
      <c r="C117" s="166" t="n">
        <v>23.41</v>
      </c>
      <c r="D117" s="174" t="n">
        <v>-0.13</v>
      </c>
      <c r="E117" s="175" t="n">
        <v>-0.55</v>
      </c>
      <c r="F117" s="166" t="n">
        <v>23.54</v>
      </c>
      <c r="G117" s="166" t="n">
        <v>23.56</v>
      </c>
      <c r="H117" s="166" t="n">
        <v>23.38</v>
      </c>
      <c r="I117" s="169" t="n">
        <v>972500</v>
      </c>
      <c r="J117" s="186" t="inlineStr">
        <is>
          <t>2024-12-11</t>
        </is>
      </c>
      <c r="S117" s="3" t="n"/>
      <c r="T117" t="inlineStr">
        <is>
          <t>GXC</t>
        </is>
      </c>
      <c r="U117" t="inlineStr">
        <is>
          <t>S&amp;P China SPDR</t>
        </is>
      </c>
      <c r="V117" t="n">
        <v>87.83</v>
      </c>
      <c r="W117" t="n">
        <v>87.8</v>
      </c>
      <c r="X117" t="n">
        <v>88.04000000000001</v>
      </c>
      <c r="Y117" t="n">
        <v>86</v>
      </c>
    </row>
    <row r="118" ht="15" customHeight="1" thickBot="1">
      <c r="A118">
        <f>IF(RIGHT(B118,2)*1&gt;10,LEFT(B118,2),"")</f>
        <v/>
      </c>
      <c r="B118" s="187" t="inlineStr">
        <is>
          <t>IOO</t>
        </is>
      </c>
      <c r="C118" s="170" t="n">
        <v>102.01</v>
      </c>
      <c r="D118" s="171" t="n">
        <v>-0.63</v>
      </c>
      <c r="E118" s="172" t="n">
        <v>-0.61</v>
      </c>
      <c r="F118" s="170" t="n">
        <v>102.64</v>
      </c>
      <c r="G118" s="170" t="n">
        <v>102.9</v>
      </c>
      <c r="H118" s="170" t="n">
        <v>101.88</v>
      </c>
      <c r="I118" s="173" t="n">
        <v>85500</v>
      </c>
      <c r="J118" s="188" t="inlineStr">
        <is>
          <t>2024-12-11</t>
        </is>
      </c>
      <c r="S118" s="3" t="n"/>
      <c r="T118" t="inlineStr">
        <is>
          <t>ILF</t>
        </is>
      </c>
      <c r="U118" t="inlineStr">
        <is>
          <t>Latin America 40 Ishares ETF</t>
        </is>
      </c>
      <c r="V118" t="n">
        <v>27.52</v>
      </c>
      <c r="W118" t="n">
        <v>26.89</v>
      </c>
      <c r="X118" t="n">
        <v>27.54</v>
      </c>
      <c r="Y118" t="n">
        <v>26.85</v>
      </c>
    </row>
    <row r="119" ht="15" customHeight="1" thickBot="1">
      <c r="A119">
        <f>IF(RIGHT(B119,2)*1&gt;10,LEFT(B119,2),"")</f>
        <v/>
      </c>
      <c r="B119" s="185" t="inlineStr">
        <is>
          <t>RSX</t>
        </is>
      </c>
      <c r="C119" s="166" t="n">
        <v>5.62</v>
      </c>
      <c r="D119" s="174" t="n">
        <v>0</v>
      </c>
      <c r="E119" s="175" t="n">
        <v>0</v>
      </c>
      <c r="F119" s="166" t="n">
        <v>5.62</v>
      </c>
      <c r="G119" s="166" t="n">
        <v>5.62</v>
      </c>
      <c r="H119" s="166" t="n">
        <v>5.62</v>
      </c>
      <c r="I119" s="166" t="n">
        <v>0</v>
      </c>
      <c r="J119" s="186" t="inlineStr">
        <is>
          <t>2024-12-11</t>
        </is>
      </c>
      <c r="S119" s="3" t="n"/>
      <c r="T119" t="inlineStr">
        <is>
          <t>IOO</t>
        </is>
      </c>
      <c r="U119" t="inlineStr">
        <is>
          <t>Global 100 Ishares ETF</t>
        </is>
      </c>
      <c r="V119" t="n">
        <v>73.62</v>
      </c>
      <c r="W119" t="n">
        <v>72.7</v>
      </c>
      <c r="X119" t="n">
        <v>73.75</v>
      </c>
      <c r="Y119" t="n">
        <v>72.62</v>
      </c>
    </row>
    <row r="120" ht="15" customHeight="1" thickBot="1">
      <c r="A120">
        <f>IF(RIGHT(B120,2)*1&gt;10,LEFT(B120,2),"")</f>
        <v/>
      </c>
      <c r="B120" s="187" t="inlineStr">
        <is>
          <t>SCZ</t>
        </is>
      </c>
      <c r="C120" s="170" t="n">
        <v>63.83</v>
      </c>
      <c r="D120" s="176" t="n">
        <v>-0.26</v>
      </c>
      <c r="E120" s="177" t="n">
        <v>-0.41</v>
      </c>
      <c r="F120" s="170" t="n">
        <v>64.09</v>
      </c>
      <c r="G120" s="170" t="n">
        <v>64.14</v>
      </c>
      <c r="H120" s="170" t="n">
        <v>63.82</v>
      </c>
      <c r="I120" s="173" t="n">
        <v>1091500</v>
      </c>
      <c r="J120" s="188" t="inlineStr">
        <is>
          <t>2024-12-11</t>
        </is>
      </c>
      <c r="S120" s="3" t="n"/>
      <c r="T120" t="inlineStr">
        <is>
          <t>RSX</t>
        </is>
      </c>
      <c r="U120" t="inlineStr">
        <is>
          <t>Vaneck Russia ETF</t>
        </is>
      </c>
      <c r="V120" t="n">
        <v>5.65</v>
      </c>
      <c r="W120" t="n">
        <v>5.65</v>
      </c>
      <c r="X120" t="n">
        <v>5.65</v>
      </c>
      <c r="Y120" t="n">
        <v>5.65</v>
      </c>
    </row>
    <row r="121" ht="15" customHeight="1" thickBot="1">
      <c r="A121">
        <f>IF(RIGHT(B121,2)*1&gt;10,LEFT(B121,2),"")</f>
        <v/>
      </c>
      <c r="B121" s="185" t="inlineStr">
        <is>
          <t>VEA</t>
        </is>
      </c>
      <c r="C121" s="166" t="n">
        <v>50.24</v>
      </c>
      <c r="D121" s="174" t="n">
        <v>-0.27</v>
      </c>
      <c r="E121" s="175" t="n">
        <v>-0.53</v>
      </c>
      <c r="F121" s="166" t="n">
        <v>50.51</v>
      </c>
      <c r="G121" s="166" t="n">
        <v>50.57</v>
      </c>
      <c r="H121" s="166" t="n">
        <v>50.23</v>
      </c>
      <c r="I121" s="169" t="n">
        <v>8813900</v>
      </c>
      <c r="J121" s="186" t="inlineStr">
        <is>
          <t>2024-12-11</t>
        </is>
      </c>
      <c r="S121" s="3" t="n"/>
      <c r="T121" t="inlineStr">
        <is>
          <t>SCZ</t>
        </is>
      </c>
      <c r="U121" t="inlineStr">
        <is>
          <t>EAFE Small-Cap Ishares MSCI ETF</t>
        </is>
      </c>
      <c r="V121" t="n">
        <v>66.31</v>
      </c>
      <c r="W121" t="n">
        <v>65.67</v>
      </c>
      <c r="X121" t="n">
        <v>66.56999999999999</v>
      </c>
      <c r="Y121" t="n">
        <v>65.52</v>
      </c>
    </row>
    <row r="122" ht="15" customHeight="1" thickBot="1">
      <c r="A122">
        <f>IF(RIGHT(B122,2)*1&gt;10,LEFT(B122,2),"")</f>
        <v/>
      </c>
      <c r="B122" s="187" t="inlineStr">
        <is>
          <t>VEU</t>
        </is>
      </c>
      <c r="C122" s="170" t="n">
        <v>60.26</v>
      </c>
      <c r="D122" s="176" t="n">
        <v>-0.36</v>
      </c>
      <c r="E122" s="177" t="n">
        <v>-0.59</v>
      </c>
      <c r="F122" s="170" t="n">
        <v>60.62</v>
      </c>
      <c r="G122" s="170" t="n">
        <v>60.65</v>
      </c>
      <c r="H122" s="170" t="n">
        <v>60.26</v>
      </c>
      <c r="I122" s="173" t="n">
        <v>2036400</v>
      </c>
      <c r="J122" s="188" t="inlineStr">
        <is>
          <t>2024-12-11</t>
        </is>
      </c>
      <c r="S122" s="3" t="n"/>
      <c r="T122" t="inlineStr">
        <is>
          <t>VEA</t>
        </is>
      </c>
      <c r="U122" t="inlineStr">
        <is>
          <t>FTSE Developed Markets Vanguard</t>
        </is>
      </c>
      <c r="V122" t="n">
        <v>47.82</v>
      </c>
      <c r="W122" t="n">
        <v>47.23</v>
      </c>
      <c r="X122" t="n">
        <v>47.89</v>
      </c>
      <c r="Y122" t="n">
        <v>47.17</v>
      </c>
    </row>
    <row r="123" ht="15" customHeight="1" thickBot="1">
      <c r="A123">
        <f>IF(RIGHT(B123,2)*1&gt;10,LEFT(B123,2),"")</f>
        <v/>
      </c>
      <c r="B123" s="185" t="inlineStr">
        <is>
          <t>VGK</t>
        </is>
      </c>
      <c r="C123" s="166" t="n">
        <v>66.54000000000001</v>
      </c>
      <c r="D123" s="174" t="n">
        <v>-0.44</v>
      </c>
      <c r="E123" s="175" t="n">
        <v>-0.66</v>
      </c>
      <c r="F123" s="166" t="n">
        <v>66.98</v>
      </c>
      <c r="G123" s="166" t="n">
        <v>67.01000000000001</v>
      </c>
      <c r="H123" s="166" t="n">
        <v>66.53</v>
      </c>
      <c r="I123" s="169" t="n">
        <v>5693200</v>
      </c>
      <c r="J123" s="186" t="inlineStr">
        <is>
          <t>2024-12-11</t>
        </is>
      </c>
      <c r="S123" s="3" t="n"/>
      <c r="T123" t="inlineStr">
        <is>
          <t>VEU</t>
        </is>
      </c>
      <c r="U123" t="inlineStr">
        <is>
          <t>FTSE All-World Ex-US ETF Vanguard</t>
        </is>
      </c>
      <c r="V123" t="n">
        <v>57.22</v>
      </c>
      <c r="W123" t="n">
        <v>56.63</v>
      </c>
      <c r="X123" t="n">
        <v>57.32</v>
      </c>
      <c r="Y123" t="n">
        <v>56.55</v>
      </c>
    </row>
    <row r="124" ht="15" customHeight="1" thickBot="1">
      <c r="A124">
        <f>IF(RIGHT(B124,2)*1&gt;10,LEFT(B124,2),"")</f>
        <v/>
      </c>
      <c r="B124" s="187" t="inlineStr">
        <is>
          <t>VSS</t>
        </is>
      </c>
      <c r="C124" s="170" t="n">
        <v>120.6</v>
      </c>
      <c r="D124" s="176" t="n">
        <v>-0.72</v>
      </c>
      <c r="E124" s="177" t="n">
        <v>-0.59</v>
      </c>
      <c r="F124" s="170" t="n">
        <v>121.32</v>
      </c>
      <c r="G124" s="170" t="n">
        <v>121.32</v>
      </c>
      <c r="H124" s="170" t="n">
        <v>120.51</v>
      </c>
      <c r="I124" s="173" t="n">
        <v>338700</v>
      </c>
      <c r="J124" s="188" t="inlineStr">
        <is>
          <t>2024-12-11</t>
        </is>
      </c>
      <c r="S124" s="3" t="n"/>
      <c r="T124" t="inlineStr">
        <is>
          <t>VGK</t>
        </is>
      </c>
      <c r="U124" t="inlineStr">
        <is>
          <t>Europe ETF FTSE Vanguard</t>
        </is>
      </c>
      <c r="V124" t="n">
        <v>62.28</v>
      </c>
      <c r="W124" t="n">
        <v>61.42</v>
      </c>
      <c r="X124" t="n">
        <v>62.48</v>
      </c>
      <c r="Y124" t="n">
        <v>61.32</v>
      </c>
    </row>
    <row r="125" ht="15" customHeight="1" thickBot="1">
      <c r="A125">
        <f>IF(RIGHT(B125,2)*1&gt;10,LEFT(B125,2),"")</f>
        <v/>
      </c>
      <c r="B125" s="185" t="inlineStr">
        <is>
          <t>VT</t>
        </is>
      </c>
      <c r="C125" s="166" t="n">
        <v>122.04</v>
      </c>
      <c r="D125" s="174" t="n">
        <v>-0.71</v>
      </c>
      <c r="E125" s="175" t="n">
        <v>-0.58</v>
      </c>
      <c r="F125" s="166" t="n">
        <v>122.75</v>
      </c>
      <c r="G125" s="166" t="n">
        <v>122.75</v>
      </c>
      <c r="H125" s="166" t="n">
        <v>121.99</v>
      </c>
      <c r="I125" s="169" t="n">
        <v>1122400</v>
      </c>
      <c r="J125" s="186" t="inlineStr">
        <is>
          <t>2024-12-11</t>
        </is>
      </c>
      <c r="S125" s="3" t="n"/>
      <c r="T125" t="inlineStr">
        <is>
          <t>VSS</t>
        </is>
      </c>
      <c r="U125" t="inlineStr">
        <is>
          <t>FTSE All-World Ex-US Smcp Idx ETF Vanguard</t>
        </is>
      </c>
      <c r="V125" t="n">
        <v>122.99</v>
      </c>
      <c r="W125" t="n">
        <v>121.92</v>
      </c>
      <c r="X125" t="n">
        <v>123.22</v>
      </c>
      <c r="Y125" t="n">
        <v>121.44</v>
      </c>
    </row>
    <row r="126" ht="15" customHeight="1" thickBot="1">
      <c r="A126">
        <f>IF(RIGHT(B126,2)*1&gt;10,LEFT(B126,2),"")</f>
        <v/>
      </c>
      <c r="B126" s="187" t="inlineStr">
        <is>
          <t>RWO</t>
        </is>
      </c>
      <c r="C126" s="170" t="n">
        <v>45.03</v>
      </c>
      <c r="D126" s="176" t="n">
        <v>-0.47</v>
      </c>
      <c r="E126" s="177" t="n">
        <v>-1.03</v>
      </c>
      <c r="F126" s="170" t="n">
        <v>45.5</v>
      </c>
      <c r="G126" s="170" t="n">
        <v>45.5</v>
      </c>
      <c r="H126" s="170" t="n">
        <v>44.93</v>
      </c>
      <c r="I126" s="173" t="n">
        <v>44600</v>
      </c>
      <c r="J126" s="188" t="inlineStr">
        <is>
          <t>2024-12-11</t>
        </is>
      </c>
      <c r="S126" s="3" t="n"/>
      <c r="T126" t="inlineStr">
        <is>
          <t>VT</t>
        </is>
      </c>
      <c r="U126" t="inlineStr">
        <is>
          <t>Total World Stock Index ETF Vanguard</t>
        </is>
      </c>
      <c r="V126" t="n">
        <v>99.62</v>
      </c>
      <c r="W126" t="n">
        <v>98.15000000000001</v>
      </c>
      <c r="X126" t="n">
        <v>99.65000000000001</v>
      </c>
      <c r="Y126" t="n">
        <v>97.98999999999999</v>
      </c>
    </row>
    <row r="127" ht="15" customHeight="1" thickBot="1">
      <c r="A127">
        <f>IF(RIGHT(B127,2)*1&gt;10,LEFT(B127,2),"")</f>
        <v/>
      </c>
      <c r="B127" s="185" t="inlineStr">
        <is>
          <t>RWR</t>
        </is>
      </c>
      <c r="C127" s="166" t="n">
        <v>104.47</v>
      </c>
      <c r="D127" s="174" t="n">
        <v>-1.2</v>
      </c>
      <c r="E127" s="175" t="n">
        <v>-1.14</v>
      </c>
      <c r="F127" s="166" t="n">
        <v>105.67</v>
      </c>
      <c r="G127" s="166" t="n">
        <v>105.67</v>
      </c>
      <c r="H127" s="166" t="n">
        <v>104.12</v>
      </c>
      <c r="I127" s="169" t="n">
        <v>277400</v>
      </c>
      <c r="J127" s="186" t="inlineStr">
        <is>
          <t>2024-12-11</t>
        </is>
      </c>
      <c r="S127" s="3" t="n"/>
      <c r="T127" t="inlineStr">
        <is>
          <t>RWO</t>
        </is>
      </c>
      <c r="U127" t="inlineStr">
        <is>
          <t>DJ Global Real Estate ETF SPDR</t>
        </is>
      </c>
      <c r="V127" t="n">
        <v>53.01</v>
      </c>
      <c r="W127" t="n">
        <v>52.4</v>
      </c>
      <c r="X127" t="n">
        <v>53.13</v>
      </c>
      <c r="Y127" t="n">
        <v>52.37</v>
      </c>
    </row>
    <row r="128" ht="15" customHeight="1" thickBot="1">
      <c r="A128">
        <f>IF(RIGHT(B128,2)*1&gt;10,LEFT(B128,2),"")</f>
        <v/>
      </c>
      <c r="B128" s="187" t="inlineStr">
        <is>
          <t>DBO</t>
        </is>
      </c>
      <c r="C128" s="170" t="n">
        <v>14.23</v>
      </c>
      <c r="D128" s="176" t="n">
        <v>-0.01</v>
      </c>
      <c r="E128" s="177" t="n">
        <v>-0.07000000000000001</v>
      </c>
      <c r="F128" s="170" t="n">
        <v>14.24</v>
      </c>
      <c r="G128" s="170" t="n">
        <v>14.36</v>
      </c>
      <c r="H128" s="170" t="n">
        <v>14.21</v>
      </c>
      <c r="I128" s="173" t="n">
        <v>204400</v>
      </c>
      <c r="J128" s="188" t="inlineStr">
        <is>
          <t>2024-12-11</t>
        </is>
      </c>
      <c r="S128" s="3" t="n"/>
      <c r="T128" t="inlineStr">
        <is>
          <t>RWR</t>
        </is>
      </c>
      <c r="U128" t="inlineStr">
        <is>
          <t>DJ REIT ETF SPDR</t>
        </is>
      </c>
      <c r="V128" t="n">
        <v>114.44</v>
      </c>
      <c r="W128" t="n">
        <v>112.76</v>
      </c>
      <c r="X128" t="n">
        <v>114.55</v>
      </c>
      <c r="Y128" t="n">
        <v>112.75</v>
      </c>
    </row>
    <row r="129" ht="15" customHeight="1" thickBot="1">
      <c r="A129">
        <f>IF(RIGHT(B129,2)*1&gt;10,LEFT(B129,2),"")</f>
        <v/>
      </c>
      <c r="B129" s="185" t="inlineStr">
        <is>
          <t>EQCHX</t>
        </is>
      </c>
      <c r="C129" s="166" t="n">
        <v>11.03</v>
      </c>
      <c r="D129" s="178" t="n">
        <v>0.08</v>
      </c>
      <c r="E129" s="196" t="n">
        <v>0.0073</v>
      </c>
      <c r="F129" s="166" t="n">
        <v>11.03</v>
      </c>
      <c r="G129" s="166" t="n">
        <v>11.03</v>
      </c>
      <c r="H129" s="166" t="n">
        <v>11.03</v>
      </c>
      <c r="I129" s="166" t="n">
        <v>0</v>
      </c>
      <c r="J129" s="186" t="inlineStr">
        <is>
          <t>Failed</t>
        </is>
      </c>
      <c r="S129" s="3" t="n"/>
      <c r="T129" t="inlineStr">
        <is>
          <t>DBO</t>
        </is>
      </c>
      <c r="U129" t="inlineStr">
        <is>
          <t>DB Oil Fund Invesco</t>
        </is>
      </c>
      <c r="V129" t="n">
        <v>16.9</v>
      </c>
      <c r="W129" t="n">
        <v>16.61</v>
      </c>
      <c r="X129" t="n">
        <v>17.06</v>
      </c>
      <c r="Y129" t="n">
        <v>16.57</v>
      </c>
    </row>
    <row r="130" ht="15" customHeight="1" thickBot="1">
      <c r="A130">
        <f>IF(RIGHT(B130,2)*1&gt;10,LEFT(B130,2),"")</f>
        <v/>
      </c>
      <c r="B130" s="187" t="inlineStr">
        <is>
          <t>EBCIX</t>
        </is>
      </c>
      <c r="C130" s="170" t="n">
        <v>7.56</v>
      </c>
      <c r="D130" s="179" t="inlineStr">
        <is>
          <t>unch</t>
        </is>
      </c>
      <c r="E130" s="179" t="inlineStr">
        <is>
          <t>unch</t>
        </is>
      </c>
      <c r="F130" s="170" t="n">
        <v>7.56</v>
      </c>
      <c r="G130" s="170" t="n">
        <v>7.56</v>
      </c>
      <c r="H130" s="170" t="n">
        <v>7.56</v>
      </c>
      <c r="I130" s="170" t="inlineStr">
        <is>
          <t>N/A</t>
        </is>
      </c>
      <c r="J130" s="188" t="inlineStr">
        <is>
          <t>Failed</t>
        </is>
      </c>
      <c r="S130" s="3" t="n"/>
      <c r="T130" t="inlineStr">
        <is>
          <t>EQCHX</t>
        </is>
      </c>
      <c r="U130" t="inlineStr">
        <is>
          <t>Equinox Chesapeake Strategy Fund Class I</t>
        </is>
      </c>
      <c r="V130" t="n">
        <v>11.56</v>
      </c>
      <c r="W130" t="n">
        <v>11.56</v>
      </c>
      <c r="X130" t="n">
        <v>11.56</v>
      </c>
      <c r="Y130" t="n">
        <v>11.56</v>
      </c>
    </row>
    <row r="131" ht="15" customHeight="1" thickBot="1">
      <c r="A131">
        <f>IF(RIGHT(B131,2)*1&gt;10,LEFT(B131,2),"")</f>
        <v/>
      </c>
      <c r="B131" s="185" t="inlineStr">
        <is>
          <t>EBSIX</t>
        </is>
      </c>
      <c r="C131" s="166" t="n">
        <v>9.710000000000001</v>
      </c>
      <c r="D131" s="167" t="n">
        <v>0.08</v>
      </c>
      <c r="E131" s="168" t="n">
        <v>0.0083</v>
      </c>
      <c r="F131" s="166" t="n">
        <v>9.710000000000001</v>
      </c>
      <c r="G131" s="166" t="n">
        <v>9.710000000000001</v>
      </c>
      <c r="H131" s="166" t="n">
        <v>9.710000000000001</v>
      </c>
      <c r="I131" s="166" t="n">
        <v>0</v>
      </c>
      <c r="J131" s="186" t="inlineStr">
        <is>
          <t>Failed</t>
        </is>
      </c>
      <c r="T131" t="inlineStr">
        <is>
          <t>EBCIX</t>
        </is>
      </c>
      <c r="U131" t="inlineStr">
        <is>
          <t>Equinox Systematica Macro Fund</t>
        </is>
      </c>
      <c r="V131" t="n">
        <v>7.56</v>
      </c>
      <c r="W131" t="n">
        <v>7.56</v>
      </c>
      <c r="X131" t="n">
        <v>7.56</v>
      </c>
      <c r="Y131" t="n">
        <v>7.56</v>
      </c>
    </row>
    <row r="132" ht="15" customHeight="1" thickBot="1">
      <c r="A132">
        <f>IF(RIGHT(B132,2)*1&gt;10,LEFT(B132,2),"")</f>
        <v/>
      </c>
      <c r="B132" s="187" t="inlineStr">
        <is>
          <t>EQAIX</t>
        </is>
      </c>
      <c r="C132" s="170" t="n">
        <v>7.77</v>
      </c>
      <c r="D132" s="179" t="inlineStr">
        <is>
          <t>unch</t>
        </is>
      </c>
      <c r="E132" s="179" t="inlineStr">
        <is>
          <t>unch</t>
        </is>
      </c>
      <c r="F132" s="170" t="n">
        <v>7.77</v>
      </c>
      <c r="G132" s="170" t="n">
        <v>7.77</v>
      </c>
      <c r="H132" s="170" t="n">
        <v>7.77</v>
      </c>
      <c r="I132" s="170" t="inlineStr">
        <is>
          <t>N/A</t>
        </is>
      </c>
      <c r="J132" s="188" t="inlineStr">
        <is>
          <t>Failed</t>
        </is>
      </c>
      <c r="S132" s="3" t="n"/>
      <c r="T132" t="inlineStr">
        <is>
          <t>EBSIX</t>
        </is>
      </c>
      <c r="U132" t="inlineStr">
        <is>
          <t>Equinox Campbell Strategy Fd Cl I</t>
        </is>
      </c>
      <c r="V132" t="n">
        <v>9.210000000000001</v>
      </c>
      <c r="W132" t="n">
        <v>9.210000000000001</v>
      </c>
      <c r="X132" t="n">
        <v>9.210000000000001</v>
      </c>
      <c r="Y132" t="n">
        <v>9.210000000000001</v>
      </c>
    </row>
    <row r="133" ht="15" customHeight="1" thickBot="1">
      <c r="A133">
        <f>IF(RIGHT(B133,2)*1&gt;10,LEFT(B133,2),"")</f>
        <v/>
      </c>
      <c r="B133" s="185" t="inlineStr">
        <is>
          <t>EEHIX</t>
        </is>
      </c>
      <c r="C133" s="166" t="n">
        <v>11.84</v>
      </c>
      <c r="D133" s="178" t="inlineStr">
        <is>
          <t>unch</t>
        </is>
      </c>
      <c r="E133" s="178" t="inlineStr">
        <is>
          <t>unch</t>
        </is>
      </c>
      <c r="F133" s="166" t="n">
        <v>11.84</v>
      </c>
      <c r="G133" s="166" t="n">
        <v>11.84</v>
      </c>
      <c r="H133" s="166" t="n">
        <v>11.84</v>
      </c>
      <c r="I133" s="166" t="inlineStr">
        <is>
          <t>N/A</t>
        </is>
      </c>
      <c r="J133" s="186" t="inlineStr">
        <is>
          <t>Failed</t>
        </is>
      </c>
      <c r="S133" s="3" t="n"/>
      <c r="T133" t="inlineStr">
        <is>
          <t>EQAIX</t>
        </is>
      </c>
      <c r="U133" t="inlineStr">
        <is>
          <t>Equinox Aspect Core Diversified Fund Class I</t>
        </is>
      </c>
      <c r="V133" t="n">
        <v>7.77</v>
      </c>
      <c r="W133" t="n">
        <v>7.77</v>
      </c>
      <c r="X133" t="n">
        <v>7.77</v>
      </c>
      <c r="Y133" t="n">
        <v>7.77</v>
      </c>
    </row>
    <row r="134" ht="15" customHeight="1" thickBot="1">
      <c r="A134">
        <f>IF(RIGHT(B134,2)*1&gt;10,LEFT(B134,2),"")</f>
        <v/>
      </c>
      <c r="B134" s="187" t="inlineStr">
        <is>
          <t>BND</t>
        </is>
      </c>
      <c r="C134" s="170" t="n">
        <v>73.41</v>
      </c>
      <c r="D134" s="176" t="n">
        <v>0.03</v>
      </c>
      <c r="E134" s="177" t="n">
        <v>0.04</v>
      </c>
      <c r="F134" s="170" t="n">
        <v>73.38</v>
      </c>
      <c r="G134" s="170" t="n">
        <v>73.47</v>
      </c>
      <c r="H134" s="170" t="n">
        <v>73.31999999999999</v>
      </c>
      <c r="I134" s="173" t="n">
        <v>5751900</v>
      </c>
      <c r="J134" s="188" t="inlineStr">
        <is>
          <t>2024-12-11</t>
        </is>
      </c>
      <c r="S134" s="3" t="n"/>
      <c r="T134" t="inlineStr">
        <is>
          <t>EEHIX</t>
        </is>
      </c>
      <c r="U134" t="inlineStr">
        <is>
          <t>Equinox Ampersand Strategy Fund Class I</t>
        </is>
      </c>
      <c r="V134" t="n">
        <v>13.75</v>
      </c>
      <c r="W134" t="n">
        <v>13.75</v>
      </c>
      <c r="X134" t="n">
        <v>13.75</v>
      </c>
      <c r="Y134" t="n">
        <v>13.75</v>
      </c>
    </row>
    <row r="135" ht="15" customHeight="1" thickBot="1">
      <c r="A135">
        <f>IF(RIGHT(B135,2)*1&gt;10,LEFT(B135,2),"")</f>
        <v/>
      </c>
      <c r="B135" s="185" t="inlineStr">
        <is>
          <t>SCHZ</t>
        </is>
      </c>
      <c r="C135" s="166" t="n">
        <v>23.21</v>
      </c>
      <c r="D135" s="174" t="n">
        <v>0.01</v>
      </c>
      <c r="E135" s="175" t="n">
        <v>0.04</v>
      </c>
      <c r="F135" s="166" t="n">
        <v>23.2</v>
      </c>
      <c r="G135" s="166" t="n">
        <v>23.22</v>
      </c>
      <c r="H135" s="166" t="n">
        <v>23.17</v>
      </c>
      <c r="I135" s="169" t="n">
        <v>1173100</v>
      </c>
      <c r="J135" s="186" t="inlineStr">
        <is>
          <t>2024-12-11</t>
        </is>
      </c>
      <c r="S135" s="3" t="n"/>
      <c r="T135" t="inlineStr">
        <is>
          <t>BND</t>
        </is>
      </c>
      <c r="U135" t="inlineStr">
        <is>
          <t>Total Bond Market ETF Vanguard</t>
        </is>
      </c>
      <c r="V135" t="n">
        <v>79.95</v>
      </c>
      <c r="W135" t="n">
        <v>80.02</v>
      </c>
      <c r="X135" t="n">
        <v>80.16</v>
      </c>
      <c r="Y135" t="n">
        <v>79.89</v>
      </c>
    </row>
    <row r="136" ht="15" customHeight="1" thickBot="1">
      <c r="A136">
        <f>IF(RIGHT(B136,2)*1&gt;10,LEFT(B136,2),"")</f>
        <v/>
      </c>
      <c r="B136" s="187" t="inlineStr">
        <is>
          <t>SCHO</t>
        </is>
      </c>
      <c r="C136" s="170" t="n">
        <v>24.21</v>
      </c>
      <c r="D136" s="176" t="n">
        <v>0.01</v>
      </c>
      <c r="E136" s="177" t="n">
        <v>0.04</v>
      </c>
      <c r="F136" s="170" t="n">
        <v>24.2</v>
      </c>
      <c r="G136" s="170" t="n">
        <v>24.21</v>
      </c>
      <c r="H136" s="170" t="n">
        <v>24.19</v>
      </c>
      <c r="I136" s="173" t="n">
        <v>1803100</v>
      </c>
      <c r="J136" s="188" t="inlineStr">
        <is>
          <t>2024-12-11</t>
        </is>
      </c>
      <c r="S136" s="3" t="n"/>
      <c r="T136" t="inlineStr">
        <is>
          <t>SCHZ</t>
        </is>
      </c>
      <c r="U136" t="inlineStr">
        <is>
          <t>Schwab US Aggregate Bond ETF</t>
        </is>
      </c>
      <c r="V136" t="n">
        <v>50.89</v>
      </c>
      <c r="W136" t="n">
        <v>50.96</v>
      </c>
      <c r="X136" t="n">
        <v>50.97</v>
      </c>
      <c r="Y136" t="n">
        <v>50.83</v>
      </c>
    </row>
    <row r="137" ht="15" customHeight="1" thickBot="1">
      <c r="A137">
        <f>IF(RIGHT(B137,2)*1&gt;10,LEFT(B137,2),"")</f>
        <v/>
      </c>
      <c r="B137" s="185" t="inlineStr">
        <is>
          <t>SCHR</t>
        </is>
      </c>
      <c r="C137" s="166" t="n">
        <v>24.65</v>
      </c>
      <c r="D137" s="174" t="n">
        <v>0.02</v>
      </c>
      <c r="E137" s="175" t="n">
        <v>0.08</v>
      </c>
      <c r="F137" s="166" t="n">
        <v>24.63</v>
      </c>
      <c r="G137" s="166" t="n">
        <v>24.65</v>
      </c>
      <c r="H137" s="166" t="n">
        <v>24.61</v>
      </c>
      <c r="I137" s="169" t="n">
        <v>1163000</v>
      </c>
      <c r="J137" s="186" t="inlineStr">
        <is>
          <t>2024-12-11</t>
        </is>
      </c>
      <c r="S137" s="3" t="n"/>
      <c r="T137" t="inlineStr">
        <is>
          <t>SCHO</t>
        </is>
      </c>
      <c r="U137" t="inlineStr">
        <is>
          <t>Schwab Short-Term U.S. Treasury ETF</t>
        </is>
      </c>
      <c r="V137" t="n">
        <v>49.83</v>
      </c>
      <c r="W137" t="n">
        <v>49.83</v>
      </c>
      <c r="X137" t="n">
        <v>49.85</v>
      </c>
      <c r="Y137" t="n">
        <v>49.82</v>
      </c>
    </row>
    <row r="138" ht="15" customHeight="1" thickBot="1">
      <c r="A138">
        <f>IF(RIGHT(B138,2)*1&gt;10,LEFT(B138,2),"")</f>
        <v/>
      </c>
      <c r="B138" s="187" t="inlineStr">
        <is>
          <t>SHY</t>
        </is>
      </c>
      <c r="C138" s="170" t="n">
        <v>82.19</v>
      </c>
      <c r="D138" s="176" t="n">
        <v>0</v>
      </c>
      <c r="E138" s="177" t="n">
        <v>0</v>
      </c>
      <c r="F138" s="170" t="n">
        <v>82.19</v>
      </c>
      <c r="G138" s="170" t="n">
        <v>82.2</v>
      </c>
      <c r="H138" s="170" t="n">
        <v>82.15000000000001</v>
      </c>
      <c r="I138" s="173" t="n">
        <v>2869300</v>
      </c>
      <c r="J138" s="188" t="inlineStr">
        <is>
          <t>2024-12-11</t>
        </is>
      </c>
      <c r="S138" s="3" t="n"/>
      <c r="T138" t="inlineStr">
        <is>
          <t>SCHR</t>
        </is>
      </c>
      <c r="U138" t="inlineStr">
        <is>
          <t>Schwab Int-Term U.S. Treasury ETF</t>
        </is>
      </c>
      <c r="V138" t="n">
        <v>53.72</v>
      </c>
      <c r="W138" t="n">
        <v>53.77</v>
      </c>
      <c r="X138" t="n">
        <v>53.84</v>
      </c>
      <c r="Y138" t="n">
        <v>53.66</v>
      </c>
    </row>
    <row r="139" ht="15" customHeight="1" thickBot="1">
      <c r="A139">
        <f>IF(RIGHT(B139,2)*1&gt;10,LEFT(B139,2),"")</f>
        <v/>
      </c>
      <c r="B139" s="185" t="inlineStr">
        <is>
          <t>IEI</t>
        </is>
      </c>
      <c r="C139" s="166" t="n">
        <v>116.85</v>
      </c>
      <c r="D139" s="174" t="n">
        <v>0</v>
      </c>
      <c r="E139" s="175" t="n">
        <v>0</v>
      </c>
      <c r="F139" s="166" t="n">
        <v>116.85</v>
      </c>
      <c r="G139" s="166" t="n">
        <v>116.91</v>
      </c>
      <c r="H139" s="166" t="n">
        <v>116.76</v>
      </c>
      <c r="I139" s="169" t="n">
        <v>897900</v>
      </c>
      <c r="J139" s="186" t="inlineStr">
        <is>
          <t>2024-12-11</t>
        </is>
      </c>
      <c r="S139" s="3" t="n"/>
      <c r="T139" t="inlineStr">
        <is>
          <t>SHY</t>
        </is>
      </c>
      <c r="U139" t="inlineStr">
        <is>
          <t>1-3 Year Treasury Bond Ishares ETF</t>
        </is>
      </c>
      <c r="V139" t="n">
        <v>83.87</v>
      </c>
      <c r="W139" t="n">
        <v>83.86</v>
      </c>
      <c r="X139" t="n">
        <v>83.90000000000001</v>
      </c>
      <c r="Y139" t="n">
        <v>83.84</v>
      </c>
    </row>
    <row r="140" ht="15" customHeight="1" thickBot="1">
      <c r="A140">
        <f>IF(RIGHT(B140,2)*1&gt;10,LEFT(B140,2),"")</f>
        <v/>
      </c>
      <c r="B140" s="187" t="inlineStr">
        <is>
          <t>IEF</t>
        </is>
      </c>
      <c r="C140" s="170" t="n">
        <v>94.77</v>
      </c>
      <c r="D140" s="176" t="n">
        <v>0.03</v>
      </c>
      <c r="E140" s="177" t="n">
        <v>0.03</v>
      </c>
      <c r="F140" s="170" t="n">
        <v>94.73999999999999</v>
      </c>
      <c r="G140" s="170" t="n">
        <v>94.84</v>
      </c>
      <c r="H140" s="170" t="n">
        <v>94.65000000000001</v>
      </c>
      <c r="I140" s="173" t="n">
        <v>3543400</v>
      </c>
      <c r="J140" s="188" t="inlineStr">
        <is>
          <t>2024-12-11</t>
        </is>
      </c>
      <c r="S140" s="3" t="n"/>
      <c r="T140" t="inlineStr">
        <is>
          <t>IEI</t>
        </is>
      </c>
      <c r="U140" t="inlineStr">
        <is>
          <t>3-7 Year Treas Bond Ishares ETF</t>
        </is>
      </c>
      <c r="V140" t="n">
        <v>123.57</v>
      </c>
      <c r="W140" t="n">
        <v>123.66</v>
      </c>
      <c r="X140" t="n">
        <v>123.81</v>
      </c>
      <c r="Y140" t="n">
        <v>123.46</v>
      </c>
    </row>
    <row r="141" ht="15" customHeight="1" thickBot="1">
      <c r="A141">
        <f>IF(RIGHT(B141,2)*1&gt;10,LEFT(B141,2),"")</f>
        <v/>
      </c>
      <c r="B141" s="185" t="inlineStr">
        <is>
          <t>TLH</t>
        </is>
      </c>
      <c r="C141" s="166" t="n">
        <v>104.39</v>
      </c>
      <c r="D141" s="174" t="n">
        <v>0.09</v>
      </c>
      <c r="E141" s="175" t="n">
        <v>0.09</v>
      </c>
      <c r="F141" s="166" t="n">
        <v>104.3</v>
      </c>
      <c r="G141" s="166" t="n">
        <v>104.54</v>
      </c>
      <c r="H141" s="166" t="n">
        <v>104.21</v>
      </c>
      <c r="I141" s="169" t="n">
        <v>793500</v>
      </c>
      <c r="J141" s="186" t="inlineStr">
        <is>
          <t>2024-12-11</t>
        </is>
      </c>
      <c r="S141" s="3" t="n"/>
      <c r="T141" t="inlineStr">
        <is>
          <t>IEF</t>
        </is>
      </c>
      <c r="U141" t="inlineStr">
        <is>
          <t>7-10 Year Treas Bond Ishares ETF</t>
        </is>
      </c>
      <c r="V141" t="n">
        <v>108.75</v>
      </c>
      <c r="W141" t="n">
        <v>109.03</v>
      </c>
      <c r="X141" t="n">
        <v>109.24</v>
      </c>
      <c r="Y141" t="n">
        <v>108.55</v>
      </c>
    </row>
    <row r="142" ht="15" customHeight="1" thickBot="1">
      <c r="A142">
        <f>IF(RIGHT(B142,2)*1&gt;10,LEFT(B142,2),"")</f>
        <v/>
      </c>
      <c r="B142" s="187" t="inlineStr">
        <is>
          <t>TLT</t>
        </is>
      </c>
      <c r="C142" s="170" t="n">
        <v>93.08</v>
      </c>
      <c r="D142" s="176" t="n">
        <v>0.06</v>
      </c>
      <c r="E142" s="177" t="n">
        <v>0.06</v>
      </c>
      <c r="F142" s="170" t="n">
        <v>93.02</v>
      </c>
      <c r="G142" s="170" t="n">
        <v>93.3</v>
      </c>
      <c r="H142" s="170" t="n">
        <v>92.91</v>
      </c>
      <c r="I142" s="173" t="n">
        <v>28675400</v>
      </c>
      <c r="J142" s="188" t="inlineStr">
        <is>
          <t>2024-12-11</t>
        </is>
      </c>
      <c r="S142" s="3" t="n"/>
      <c r="T142" t="inlineStr">
        <is>
          <t>TLH</t>
        </is>
      </c>
      <c r="U142" t="inlineStr">
        <is>
          <t>10-20 Year Treas Bond Ishares ETF</t>
        </is>
      </c>
      <c r="V142" t="n">
        <v>135.17</v>
      </c>
      <c r="W142" t="n">
        <v>136.11</v>
      </c>
      <c r="X142" t="n">
        <v>136.39</v>
      </c>
      <c r="Y142" t="n">
        <v>134.7</v>
      </c>
    </row>
    <row r="143" ht="15" customHeight="1" thickBot="1">
      <c r="A143">
        <f>IF(RIGHT(B143,2)*1&gt;10,LEFT(B143,2),"")</f>
        <v/>
      </c>
      <c r="B143" s="185" t="inlineStr">
        <is>
          <t>TIP</t>
        </is>
      </c>
      <c r="C143" s="166" t="n">
        <v>108.59</v>
      </c>
      <c r="D143" s="174" t="n">
        <v>0.14</v>
      </c>
      <c r="E143" s="175" t="n">
        <v>0.13</v>
      </c>
      <c r="F143" s="166" t="n">
        <v>108.45</v>
      </c>
      <c r="G143" s="166" t="n">
        <v>108.66</v>
      </c>
      <c r="H143" s="166" t="n">
        <v>108.39</v>
      </c>
      <c r="I143" s="169" t="n">
        <v>1925100</v>
      </c>
      <c r="J143" s="186" t="inlineStr">
        <is>
          <t>2024-12-11</t>
        </is>
      </c>
      <c r="S143" s="3" t="n"/>
      <c r="T143" t="inlineStr">
        <is>
          <t>TLT</t>
        </is>
      </c>
      <c r="U143" t="inlineStr">
        <is>
          <t>20+ Year Treas Bond Ishares ETF</t>
        </is>
      </c>
      <c r="V143" t="n">
        <v>131.83</v>
      </c>
      <c r="W143" t="n">
        <v>132.82</v>
      </c>
      <c r="X143" t="n">
        <v>133.34</v>
      </c>
      <c r="Y143" t="n">
        <v>131.07</v>
      </c>
    </row>
    <row r="144" ht="15" customHeight="1" thickBot="1">
      <c r="A144">
        <f>IF(RIGHT(B144,2)*1&gt;10,LEFT(B144,2),"")</f>
        <v/>
      </c>
      <c r="B144" s="187" t="inlineStr">
        <is>
          <t>SCHP</t>
        </is>
      </c>
      <c r="C144" s="170" t="n">
        <v>26.36</v>
      </c>
      <c r="D144" s="176" t="n">
        <v>0.05</v>
      </c>
      <c r="E144" s="177" t="n">
        <v>0.19</v>
      </c>
      <c r="F144" s="170" t="n">
        <v>26.31</v>
      </c>
      <c r="G144" s="170" t="n">
        <v>26.37</v>
      </c>
      <c r="H144" s="170" t="n">
        <v>26.31</v>
      </c>
      <c r="I144" s="173" t="n">
        <v>1920200</v>
      </c>
      <c r="J144" s="188" t="inlineStr">
        <is>
          <t>2024-12-11</t>
        </is>
      </c>
      <c r="S144" s="3" t="n"/>
      <c r="T144" t="inlineStr">
        <is>
          <t>TIP</t>
        </is>
      </c>
      <c r="U144" t="inlineStr">
        <is>
          <t>TIPS Bond Ishares ETF</t>
        </is>
      </c>
      <c r="V144" t="n">
        <v>127.11</v>
      </c>
      <c r="W144" t="n">
        <v>126.03</v>
      </c>
      <c r="X144" t="n">
        <v>127.15</v>
      </c>
      <c r="Y144" t="n">
        <v>125.83</v>
      </c>
    </row>
    <row r="145" ht="15" customHeight="1" thickBot="1">
      <c r="A145">
        <f>IF(RIGHT(B145,2)*1&gt;10,LEFT(B145,2),"")</f>
        <v/>
      </c>
      <c r="B145" s="185" t="inlineStr">
        <is>
          <t>EMB</t>
        </is>
      </c>
      <c r="C145" s="166" t="n">
        <v>92.09</v>
      </c>
      <c r="D145" s="174" t="n">
        <v>-0.17</v>
      </c>
      <c r="E145" s="175" t="n">
        <v>-0.18</v>
      </c>
      <c r="F145" s="166" t="n">
        <v>92.26000000000001</v>
      </c>
      <c r="G145" s="166" t="n">
        <v>92.26000000000001</v>
      </c>
      <c r="H145" s="166" t="n">
        <v>92.05</v>
      </c>
      <c r="I145" s="169" t="n">
        <v>4801300</v>
      </c>
      <c r="J145" s="186" t="inlineStr">
        <is>
          <t>2024-12-11</t>
        </is>
      </c>
      <c r="S145" s="3" t="n"/>
      <c r="T145" t="inlineStr">
        <is>
          <t>SCHP</t>
        </is>
      </c>
      <c r="U145" t="inlineStr">
        <is>
          <t>Schwab U.S. TIPS ETF</t>
        </is>
      </c>
      <c r="V145" t="n">
        <v>62</v>
      </c>
      <c r="W145" t="n">
        <v>61.43</v>
      </c>
      <c r="X145" t="n">
        <v>62</v>
      </c>
      <c r="Y145" t="n">
        <v>61.37</v>
      </c>
    </row>
    <row r="146" ht="15" customHeight="1" thickBot="1">
      <c r="A146">
        <f>IF(RIGHT(B146,2)*1&gt;10,LEFT(B146,2),"")</f>
        <v/>
      </c>
      <c r="B146" s="187" t="inlineStr">
        <is>
          <t>PCY</t>
        </is>
      </c>
      <c r="C146" s="170" t="n">
        <v>20.9</v>
      </c>
      <c r="D146" s="176" t="n">
        <v>-0.04</v>
      </c>
      <c r="E146" s="177" t="n">
        <v>-0.19</v>
      </c>
      <c r="F146" s="170" t="n">
        <v>20.94</v>
      </c>
      <c r="G146" s="170" t="n">
        <v>20.96</v>
      </c>
      <c r="H146" s="170" t="n">
        <v>20.88</v>
      </c>
      <c r="I146" s="173" t="n">
        <v>207400</v>
      </c>
      <c r="J146" s="188" t="inlineStr">
        <is>
          <t>2024-12-11</t>
        </is>
      </c>
      <c r="S146" s="3" t="n"/>
      <c r="T146" t="inlineStr">
        <is>
          <t>EMB</t>
        </is>
      </c>
      <c r="U146" t="inlineStr">
        <is>
          <t>USD Emrg Mkts Bond Ishares JPM ETF</t>
        </is>
      </c>
      <c r="V146" t="n">
        <v>97.95</v>
      </c>
      <c r="W146" t="n">
        <v>96.97</v>
      </c>
      <c r="X146" t="n">
        <v>98.41</v>
      </c>
      <c r="Y146" t="n">
        <v>96.75</v>
      </c>
    </row>
    <row r="147" ht="15" customHeight="1" thickBot="1">
      <c r="A147">
        <f>IF(RIGHT(B147,2)*1&gt;10,LEFT(B147,2),"")</f>
        <v/>
      </c>
      <c r="B147" s="185" t="inlineStr">
        <is>
          <t>BWX</t>
        </is>
      </c>
      <c r="C147" s="166" t="n">
        <v>22.07</v>
      </c>
      <c r="D147" s="174" t="n">
        <v>-0.07000000000000001</v>
      </c>
      <c r="E147" s="175" t="n">
        <v>-0.32</v>
      </c>
      <c r="F147" s="166" t="n">
        <v>22.14</v>
      </c>
      <c r="G147" s="166" t="n">
        <v>22.15</v>
      </c>
      <c r="H147" s="166" t="n">
        <v>22.03</v>
      </c>
      <c r="I147" s="169" t="n">
        <v>915800</v>
      </c>
      <c r="J147" s="186" t="inlineStr">
        <is>
          <t>2024-12-11</t>
        </is>
      </c>
      <c r="S147" s="3" t="n"/>
      <c r="T147" t="inlineStr">
        <is>
          <t>PCY</t>
        </is>
      </c>
      <c r="U147" t="inlineStr">
        <is>
          <t>Emerging Markets Sovereign Debt Invesco ETF</t>
        </is>
      </c>
      <c r="V147" t="n">
        <v>22.82</v>
      </c>
      <c r="W147" t="n">
        <v>22.5</v>
      </c>
      <c r="X147" t="n">
        <v>23.02</v>
      </c>
      <c r="Y147" t="n">
        <v>22.39</v>
      </c>
    </row>
    <row r="148" ht="15" customHeight="1" thickBot="1">
      <c r="A148">
        <f>IF(RIGHT(B148,2)*1&gt;10,LEFT(B148,2),"")</f>
        <v/>
      </c>
      <c r="B148" s="187" t="inlineStr">
        <is>
          <t>IGOV</t>
        </is>
      </c>
      <c r="C148" s="170" t="n">
        <v>40.05</v>
      </c>
      <c r="D148" s="176" t="n">
        <v>-0.01</v>
      </c>
      <c r="E148" s="177" t="n">
        <v>-0.02</v>
      </c>
      <c r="F148" s="170" t="n">
        <v>40.06</v>
      </c>
      <c r="G148" s="170" t="n">
        <v>40.12</v>
      </c>
      <c r="H148" s="170" t="n">
        <v>39.85</v>
      </c>
      <c r="I148" s="173" t="n">
        <v>22600</v>
      </c>
      <c r="J148" s="188" t="inlineStr">
        <is>
          <t>2024-12-11</t>
        </is>
      </c>
      <c r="S148" s="3" t="n"/>
      <c r="T148" t="inlineStr">
        <is>
          <t>BWX</t>
        </is>
      </c>
      <c r="U148" t="inlineStr">
        <is>
          <t>Intl Treasury Bond ETF SPDR</t>
        </is>
      </c>
      <c r="V148" t="n">
        <v>26.41</v>
      </c>
      <c r="W148" t="n">
        <v>26.43</v>
      </c>
      <c r="X148" t="n">
        <v>26.44</v>
      </c>
      <c r="Y148" t="n">
        <v>26.1</v>
      </c>
    </row>
    <row r="149" ht="15" customHeight="1" thickBot="1">
      <c r="A149">
        <f>IF(RIGHT(B149,2)*1&gt;10,LEFT(B149,2),"")</f>
        <v/>
      </c>
      <c r="B149" s="185" t="inlineStr">
        <is>
          <t>FLOT</t>
        </is>
      </c>
      <c r="C149" s="166" t="n">
        <v>50.93</v>
      </c>
      <c r="D149" s="167" t="n">
        <v>-0.01</v>
      </c>
      <c r="E149" s="168" t="n">
        <v>-0.02</v>
      </c>
      <c r="F149" s="166" t="n">
        <v>50.94</v>
      </c>
      <c r="G149" s="166" t="n">
        <v>50.94</v>
      </c>
      <c r="H149" s="166" t="n">
        <v>50.92</v>
      </c>
      <c r="I149" s="169" t="n">
        <v>810400</v>
      </c>
      <c r="J149" s="186" t="inlineStr">
        <is>
          <t>2024-12-11</t>
        </is>
      </c>
      <c r="S149" s="3" t="n"/>
      <c r="T149" t="inlineStr">
        <is>
          <t>IGOV</t>
        </is>
      </c>
      <c r="U149" t="inlineStr">
        <is>
          <t>Intl Treasury Bond Ishares ETF</t>
        </is>
      </c>
      <c r="V149" t="n">
        <v>47.03</v>
      </c>
      <c r="W149" t="n">
        <v>46.92</v>
      </c>
      <c r="X149" t="n">
        <v>47.24</v>
      </c>
      <c r="Y149" t="n">
        <v>46.85</v>
      </c>
    </row>
    <row r="150" ht="15" customHeight="1" thickBot="1">
      <c r="A150">
        <f>IF(RIGHT(B150,2)*1&gt;10,LEFT(B150,2),"")</f>
        <v/>
      </c>
      <c r="B150" s="187" t="inlineStr">
        <is>
          <t>GSY</t>
        </is>
      </c>
      <c r="C150" s="170" t="n">
        <v>50.17</v>
      </c>
      <c r="D150" s="171" t="n">
        <v>-0.02</v>
      </c>
      <c r="E150" s="172" t="n">
        <v>-0.04</v>
      </c>
      <c r="F150" s="170" t="n">
        <v>50.19</v>
      </c>
      <c r="G150" s="170" t="n">
        <v>50.19</v>
      </c>
      <c r="H150" s="170" t="n">
        <v>50.17</v>
      </c>
      <c r="I150" s="173" t="n">
        <v>285400</v>
      </c>
      <c r="J150" s="188" t="inlineStr">
        <is>
          <t>2024-12-11</t>
        </is>
      </c>
      <c r="S150" s="3" t="n"/>
      <c r="T150" t="inlineStr">
        <is>
          <t>FLOT</t>
        </is>
      </c>
      <c r="U150" t="inlineStr">
        <is>
          <t>Floating Rate Bond Ishares ETF</t>
        </is>
      </c>
      <c r="V150" t="n">
        <v>50.49</v>
      </c>
      <c r="W150" t="n">
        <v>50.42</v>
      </c>
      <c r="X150" t="n">
        <v>50.49</v>
      </c>
      <c r="Y150" t="n">
        <v>50.38</v>
      </c>
    </row>
    <row r="151" ht="15" customHeight="1" thickBot="1">
      <c r="A151">
        <f>IF(RIGHT(B151,2)*1&gt;10,LEFT(B151,2),"")</f>
        <v/>
      </c>
      <c r="B151" s="185" t="inlineStr">
        <is>
          <t>MINT</t>
        </is>
      </c>
      <c r="C151" s="166" t="n">
        <v>100.46</v>
      </c>
      <c r="D151" s="167" t="n">
        <v>0</v>
      </c>
      <c r="E151" s="168" t="n">
        <v>0</v>
      </c>
      <c r="F151" s="166" t="n">
        <v>100.46</v>
      </c>
      <c r="G151" s="166" t="n">
        <v>100.47</v>
      </c>
      <c r="H151" s="166" t="n">
        <v>100.45</v>
      </c>
      <c r="I151" s="169" t="n">
        <v>1174200</v>
      </c>
      <c r="J151" s="186" t="inlineStr">
        <is>
          <t>2024-12-11</t>
        </is>
      </c>
      <c r="S151" s="3" t="n"/>
      <c r="T151" t="inlineStr">
        <is>
          <t>GSY</t>
        </is>
      </c>
      <c r="U151" t="inlineStr">
        <is>
          <t>Ultra Short Duration Invesco ETF</t>
        </is>
      </c>
      <c r="V151" t="n">
        <v>49.88</v>
      </c>
      <c r="W151" t="n">
        <v>49.84</v>
      </c>
      <c r="X151" t="n">
        <v>49.88</v>
      </c>
      <c r="Y151" t="n">
        <v>49.84</v>
      </c>
    </row>
    <row r="152" ht="15" customHeight="1" thickBot="1">
      <c r="A152">
        <f>IF(RIGHT(B152,2)*1&gt;10,LEFT(B152,2),"")</f>
        <v/>
      </c>
      <c r="B152" s="187" t="inlineStr">
        <is>
          <t>STIP</t>
        </is>
      </c>
      <c r="C152" s="170" t="n">
        <v>100.98</v>
      </c>
      <c r="D152" s="176" t="n">
        <v>0.02</v>
      </c>
      <c r="E152" s="177" t="n">
        <v>0.02</v>
      </c>
      <c r="F152" s="170" t="n">
        <v>100.96</v>
      </c>
      <c r="G152" s="170" t="n">
        <v>101.02</v>
      </c>
      <c r="H152" s="170" t="n">
        <v>100.93</v>
      </c>
      <c r="I152" s="173" t="n">
        <v>404000</v>
      </c>
      <c r="J152" s="188" t="inlineStr">
        <is>
          <t>2024-12-11</t>
        </is>
      </c>
      <c r="S152" s="3" t="n"/>
      <c r="T152" t="inlineStr">
        <is>
          <t>MINT</t>
        </is>
      </c>
      <c r="U152" t="inlineStr">
        <is>
          <t>Enhanced Short-Maturity Strgy ETF Pimco</t>
        </is>
      </c>
      <c r="V152" t="n">
        <v>100.4</v>
      </c>
      <c r="W152" t="n">
        <v>100.39</v>
      </c>
      <c r="X152" t="n">
        <v>100.49</v>
      </c>
      <c r="Y152" t="n">
        <v>100.39</v>
      </c>
    </row>
    <row r="153" ht="15" customHeight="1" thickBot="1">
      <c r="A153">
        <f>IF(RIGHT(B153,2)*1&gt;10,LEFT(B153,2),"")</f>
        <v/>
      </c>
      <c r="B153" s="185" t="inlineStr">
        <is>
          <t>DFAPX</t>
        </is>
      </c>
      <c r="C153" s="166" t="n">
        <v>10.22</v>
      </c>
      <c r="D153" s="178" t="n">
        <v>0.02</v>
      </c>
      <c r="E153" s="196" t="n">
        <v>0.002</v>
      </c>
      <c r="F153" s="166" t="n">
        <v>10.22</v>
      </c>
      <c r="G153" s="166" t="n">
        <v>10.22</v>
      </c>
      <c r="H153" s="166" t="n">
        <v>10.22</v>
      </c>
      <c r="I153" s="166" t="n">
        <v>0</v>
      </c>
      <c r="J153" s="186" t="inlineStr">
        <is>
          <t>Failed</t>
        </is>
      </c>
      <c r="T153" t="inlineStr">
        <is>
          <t>STIP</t>
        </is>
      </c>
      <c r="U153" t="inlineStr">
        <is>
          <t>0-5 Year TIPS Bond Ishares ETF</t>
        </is>
      </c>
      <c r="V153" t="n">
        <v>106.39</v>
      </c>
      <c r="W153" t="n">
        <v>105.84</v>
      </c>
      <c r="X153" t="n">
        <v>106.4</v>
      </c>
      <c r="Y153" t="n">
        <v>105.79</v>
      </c>
    </row>
    <row r="154" ht="15" customHeight="1" thickBot="1">
      <c r="A154">
        <f>IF(RIGHT(B154,2)*1&gt;10,LEFT(B154,2),"")</f>
        <v/>
      </c>
      <c r="B154" s="187" t="inlineStr">
        <is>
          <t>SHM</t>
        </is>
      </c>
      <c r="C154" s="170" t="n">
        <v>47.81</v>
      </c>
      <c r="D154" s="171" t="n">
        <v>-0.02</v>
      </c>
      <c r="E154" s="172" t="n">
        <v>-0.04</v>
      </c>
      <c r="F154" s="170" t="n">
        <v>47.83</v>
      </c>
      <c r="G154" s="170" t="n">
        <v>47.86</v>
      </c>
      <c r="H154" s="170" t="n">
        <v>47.8</v>
      </c>
      <c r="I154" s="173" t="n">
        <v>361600</v>
      </c>
      <c r="J154" s="188" t="inlineStr">
        <is>
          <t>2024-12-11</t>
        </is>
      </c>
      <c r="S154" s="3" t="n"/>
      <c r="T154" t="inlineStr">
        <is>
          <t>DFAPX</t>
        </is>
      </c>
      <c r="U154" t="inlineStr">
        <is>
          <t>Dfa Investment Grade Portfolio</t>
        </is>
      </c>
      <c r="V154" t="n">
        <v>10.78</v>
      </c>
      <c r="W154" t="n">
        <v>10.78</v>
      </c>
      <c r="X154" t="n">
        <v>10.78</v>
      </c>
      <c r="Y154" t="n">
        <v>10.78</v>
      </c>
    </row>
    <row r="155" ht="15" customHeight="1" thickBot="1">
      <c r="A155">
        <f>IF(RIGHT(B155,2)*1&gt;10,LEFT(B155,2),"")</f>
        <v/>
      </c>
      <c r="B155" s="185" t="inlineStr">
        <is>
          <t>SHV</t>
        </is>
      </c>
      <c r="C155" s="166" t="n">
        <v>110.24</v>
      </c>
      <c r="D155" s="167" t="n">
        <v>-0.01</v>
      </c>
      <c r="E155" s="168" t="n">
        <v>-0.01</v>
      </c>
      <c r="F155" s="166" t="n">
        <v>110.25</v>
      </c>
      <c r="G155" s="166" t="n">
        <v>110.25</v>
      </c>
      <c r="H155" s="166" t="n">
        <v>110.24</v>
      </c>
      <c r="I155" s="169" t="n">
        <v>1600800</v>
      </c>
      <c r="J155" s="186" t="inlineStr">
        <is>
          <t>2024-12-11</t>
        </is>
      </c>
      <c r="S155" s="3" t="n"/>
      <c r="T155" t="inlineStr">
        <is>
          <t>SHM</t>
        </is>
      </c>
      <c r="U155" t="inlineStr">
        <is>
          <t>Short-Term Muni Bond ETF SPDR</t>
        </is>
      </c>
      <c r="V155" t="n">
        <v>47.74</v>
      </c>
      <c r="W155" t="n">
        <v>47.73</v>
      </c>
      <c r="X155" t="n">
        <v>47.76</v>
      </c>
      <c r="Y155" t="n">
        <v>47.71</v>
      </c>
    </row>
    <row r="156" ht="15" customHeight="1" thickBot="1">
      <c r="A156">
        <f>IF(RIGHT(B156,2)*1&gt;10,LEFT(B156,2),"")</f>
        <v/>
      </c>
      <c r="B156" s="187" t="inlineStr">
        <is>
          <t>BNDX</t>
        </is>
      </c>
      <c r="C156" s="170" t="n">
        <v>50.54</v>
      </c>
      <c r="D156" s="176" t="n">
        <v>0</v>
      </c>
      <c r="E156" s="177" t="n">
        <v>0</v>
      </c>
      <c r="F156" s="170" t="n">
        <v>50.54</v>
      </c>
      <c r="G156" s="170" t="n">
        <v>50.6</v>
      </c>
      <c r="H156" s="170" t="n">
        <v>50.51</v>
      </c>
      <c r="I156" s="173" t="n">
        <v>3303600</v>
      </c>
      <c r="J156" s="188" t="inlineStr">
        <is>
          <t>2024-12-11</t>
        </is>
      </c>
      <c r="S156" s="3" t="n"/>
      <c r="T156" t="inlineStr">
        <is>
          <t>SHV</t>
        </is>
      </c>
      <c r="U156" t="inlineStr">
        <is>
          <t>Short Treasury Bond Ishares ETF</t>
        </is>
      </c>
      <c r="V156" t="n">
        <v>110.3</v>
      </c>
      <c r="W156" t="n">
        <v>110.27</v>
      </c>
      <c r="X156" t="n">
        <v>110.3</v>
      </c>
      <c r="Y156" t="n">
        <v>110.26</v>
      </c>
    </row>
    <row r="157" ht="15" customHeight="1" thickBot="1">
      <c r="A157">
        <f>IF(RIGHT(B157,2)*1&gt;10,LEFT(B157,2),"")</f>
        <v/>
      </c>
      <c r="B157" s="185" t="inlineStr">
        <is>
          <t>VOO</t>
        </is>
      </c>
      <c r="C157" s="166" t="n">
        <v>554.33</v>
      </c>
      <c r="D157" s="167" t="n">
        <v>-2.25</v>
      </c>
      <c r="E157" s="168" t="n">
        <v>-0.4</v>
      </c>
      <c r="F157" s="166" t="n">
        <v>556.58</v>
      </c>
      <c r="G157" s="166" t="n">
        <v>556.88</v>
      </c>
      <c r="H157" s="166" t="n">
        <v>553.5700000000001</v>
      </c>
      <c r="I157" s="169" t="n">
        <v>4073500</v>
      </c>
      <c r="J157" s="186" t="inlineStr">
        <is>
          <t>2024-12-11</t>
        </is>
      </c>
      <c r="S157" s="3" t="n"/>
      <c r="T157" t="inlineStr">
        <is>
          <t>BNDX</t>
        </is>
      </c>
      <c r="U157" t="inlineStr">
        <is>
          <t>Total Intl Bond ETF Vanguard</t>
        </is>
      </c>
      <c r="V157" t="n">
        <v>52.75</v>
      </c>
      <c r="W157" t="n">
        <v>52.7</v>
      </c>
      <c r="X157" t="n">
        <v>52.81</v>
      </c>
      <c r="Y157" t="n">
        <v>52.67</v>
      </c>
    </row>
    <row r="158" ht="15" customHeight="1" thickBot="1">
      <c r="A158">
        <f>IF(RIGHT(B158,2)*1&gt;10,LEFT(B158,2),"")</f>
        <v/>
      </c>
      <c r="B158" s="187" t="inlineStr">
        <is>
          <t>YAFIX</t>
        </is>
      </c>
      <c r="C158" s="170" t="n">
        <v>21.11</v>
      </c>
      <c r="D158" s="176" t="n">
        <v>-0.12</v>
      </c>
      <c r="E158" s="177" t="n">
        <v>-0.0057</v>
      </c>
      <c r="F158" s="170" t="n">
        <v>21.11</v>
      </c>
      <c r="G158" s="170" t="n">
        <v>21.11</v>
      </c>
      <c r="H158" s="170" t="n">
        <v>21.11</v>
      </c>
      <c r="I158" s="170" t="n">
        <v>0</v>
      </c>
      <c r="J158" s="188" t="inlineStr">
        <is>
          <t>Failed</t>
        </is>
      </c>
      <c r="S158" s="3" t="n"/>
      <c r="T158" t="inlineStr">
        <is>
          <t>VOO</t>
        </is>
      </c>
      <c r="U158" t="inlineStr">
        <is>
          <t>S&amp;P 500 ETF Vanguard</t>
        </is>
      </c>
      <c r="V158" t="n">
        <v>405.41</v>
      </c>
      <c r="W158" t="n">
        <v>398.64</v>
      </c>
      <c r="X158" t="n">
        <v>405.56</v>
      </c>
      <c r="Y158" t="n">
        <v>398.3</v>
      </c>
    </row>
    <row r="159" ht="15" customHeight="1" thickBot="1">
      <c r="A159">
        <f>IF(RIGHT(B159,2)*1&gt;10,LEFT(B159,2),"")</f>
        <v/>
      </c>
      <c r="B159" s="185" t="inlineStr">
        <is>
          <t>SEQUX</t>
        </is>
      </c>
      <c r="C159" s="166" t="n">
        <v>191.75</v>
      </c>
      <c r="D159" s="174" t="n">
        <v>-0.09</v>
      </c>
      <c r="E159" s="175" t="n">
        <v>-0.0005</v>
      </c>
      <c r="F159" s="166" t="n">
        <v>191.75</v>
      </c>
      <c r="G159" s="166" t="n">
        <v>191.75</v>
      </c>
      <c r="H159" s="166" t="n">
        <v>191.75</v>
      </c>
      <c r="I159" s="166" t="n">
        <v>0</v>
      </c>
      <c r="J159" s="186" t="inlineStr">
        <is>
          <t>Failed</t>
        </is>
      </c>
      <c r="S159" s="3" t="n"/>
      <c r="T159" t="inlineStr">
        <is>
          <t>YAFIX</t>
        </is>
      </c>
      <c r="U159" t="inlineStr">
        <is>
          <t>Amg Yacktman Focused Fund - Class I</t>
        </is>
      </c>
      <c r="V159" t="n">
        <v>20.5</v>
      </c>
      <c r="W159" t="n">
        <v>20.5</v>
      </c>
      <c r="X159" t="n">
        <v>20.5</v>
      </c>
      <c r="Y159" t="n">
        <v>20.5</v>
      </c>
    </row>
    <row r="160" ht="15" customHeight="1" thickBot="1">
      <c r="A160">
        <f>IF(RIGHT(B160,2)*1&gt;10,LEFT(B160,2),"")</f>
        <v/>
      </c>
      <c r="B160" s="187" t="inlineStr">
        <is>
          <t>DODGX</t>
        </is>
      </c>
      <c r="C160" s="170" t="n">
        <v>283.89</v>
      </c>
      <c r="D160" s="176" t="n">
        <v>0.09</v>
      </c>
      <c r="E160" s="177" t="n">
        <v>0.0003</v>
      </c>
      <c r="F160" s="170" t="n">
        <v>283.89</v>
      </c>
      <c r="G160" s="170" t="n">
        <v>283.89</v>
      </c>
      <c r="H160" s="170" t="n">
        <v>283.89</v>
      </c>
      <c r="I160" s="170" t="n">
        <v>0</v>
      </c>
      <c r="J160" s="188" t="inlineStr">
        <is>
          <t>Failed</t>
        </is>
      </c>
      <c r="S160" s="3" t="n"/>
      <c r="T160" t="inlineStr">
        <is>
          <t>SEQUX</t>
        </is>
      </c>
      <c r="U160" t="inlineStr">
        <is>
          <t>Sequoia Fund</t>
        </is>
      </c>
      <c r="V160" t="n">
        <v>158.09</v>
      </c>
      <c r="W160" t="n">
        <v>158.09</v>
      </c>
      <c r="X160" t="n">
        <v>158.09</v>
      </c>
      <c r="Y160" t="n">
        <v>158.09</v>
      </c>
    </row>
    <row r="161" ht="15" customHeight="1" thickBot="1">
      <c r="A161">
        <f>IF(RIGHT(B161,2)*1&gt;10,LEFT(B161,2),"")</f>
        <v/>
      </c>
      <c r="B161" s="185" t="inlineStr">
        <is>
          <t>MADVX</t>
        </is>
      </c>
      <c r="C161" s="166" t="n">
        <v>21.02</v>
      </c>
      <c r="D161" s="174" t="inlineStr">
        <is>
          <t>unch</t>
        </is>
      </c>
      <c r="E161" s="175" t="inlineStr">
        <is>
          <t>unch</t>
        </is>
      </c>
      <c r="F161" s="166" t="n">
        <v>21.02</v>
      </c>
      <c r="G161" s="166" t="n">
        <v>21.02</v>
      </c>
      <c r="H161" s="166" t="n">
        <v>21.02</v>
      </c>
      <c r="I161" s="166" t="inlineStr">
        <is>
          <t>N/A</t>
        </is>
      </c>
      <c r="J161" s="186" t="inlineStr">
        <is>
          <t>Failed</t>
        </is>
      </c>
      <c r="S161" s="3" t="n"/>
      <c r="T161" t="inlineStr">
        <is>
          <t>DODGX</t>
        </is>
      </c>
      <c r="U161" t="inlineStr">
        <is>
          <t>Dodge &amp; Cox Stock Fund</t>
        </is>
      </c>
      <c r="V161" t="n">
        <v>245</v>
      </c>
      <c r="W161" t="n">
        <v>245</v>
      </c>
      <c r="X161" t="n">
        <v>245</v>
      </c>
      <c r="Y161" t="n">
        <v>245</v>
      </c>
    </row>
    <row r="162" ht="15" customHeight="1" thickBot="1">
      <c r="A162">
        <f>IF(RIGHT(B162,2)*1&gt;10,LEFT(B162,2),"")</f>
        <v/>
      </c>
      <c r="B162" s="187" t="inlineStr">
        <is>
          <t>NBGIX</t>
        </is>
      </c>
      <c r="C162" s="170" t="n">
        <v>72.26000000000001</v>
      </c>
      <c r="D162" s="176" t="n">
        <v>-0.18</v>
      </c>
      <c r="E162" s="177" t="n">
        <v>-0.0025</v>
      </c>
      <c r="F162" s="170" t="n">
        <v>72.26000000000001</v>
      </c>
      <c r="G162" s="170" t="n">
        <v>72.26000000000001</v>
      </c>
      <c r="H162" s="170" t="n">
        <v>72.26000000000001</v>
      </c>
      <c r="I162" s="170" t="n">
        <v>0</v>
      </c>
      <c r="J162" s="188" t="inlineStr">
        <is>
          <t>Failed</t>
        </is>
      </c>
      <c r="S162" s="3" t="n"/>
      <c r="T162" t="inlineStr">
        <is>
          <t>MADVX</t>
        </is>
      </c>
      <c r="U162" t="inlineStr">
        <is>
          <t>Blackrock Eq Dividend I</t>
        </is>
      </c>
      <c r="V162" t="n">
        <v>21.79</v>
      </c>
      <c r="W162" t="n">
        <v>21.79</v>
      </c>
      <c r="X162" t="n">
        <v>21.79</v>
      </c>
      <c r="Y162" t="n">
        <v>21.79</v>
      </c>
    </row>
    <row r="163" ht="15" customHeight="1" thickBot="1">
      <c r="A163">
        <f>IF(RIGHT(B163,2)*1&gt;10,LEFT(B163,2),"")</f>
        <v/>
      </c>
      <c r="B163" s="185" t="inlineStr">
        <is>
          <t>MERDX</t>
        </is>
      </c>
      <c r="C163" s="166" t="n">
        <v>38.32</v>
      </c>
      <c r="D163" s="174" t="n">
        <v>0.04</v>
      </c>
      <c r="E163" s="175" t="n">
        <v>0.001</v>
      </c>
      <c r="F163" s="166" t="n">
        <v>38.32</v>
      </c>
      <c r="G163" s="166" t="n">
        <v>38.32</v>
      </c>
      <c r="H163" s="166" t="n">
        <v>38.32</v>
      </c>
      <c r="I163" s="166" t="n">
        <v>0</v>
      </c>
      <c r="J163" s="186" t="inlineStr">
        <is>
          <t>Failed</t>
        </is>
      </c>
      <c r="S163" s="3" t="n"/>
      <c r="T163" t="inlineStr">
        <is>
          <t>NBGIX</t>
        </is>
      </c>
      <c r="U163" t="inlineStr">
        <is>
          <t>Neuberger Berman Genesis Institutional</t>
        </is>
      </c>
      <c r="V163" t="n">
        <v>66.48</v>
      </c>
      <c r="W163" t="n">
        <v>66.48</v>
      </c>
      <c r="X163" t="n">
        <v>66.48</v>
      </c>
      <c r="Y163" t="n">
        <v>66.48</v>
      </c>
    </row>
    <row r="164" ht="15" customHeight="1" thickBot="1">
      <c r="A164">
        <f>IF(RIGHT(B164,2)*1&gt;10,LEFT(B164,2),"")</f>
        <v/>
      </c>
      <c r="B164" s="187" t="inlineStr">
        <is>
          <t>ARTQX</t>
        </is>
      </c>
      <c r="C164" s="170" t="n">
        <v>17.04</v>
      </c>
      <c r="D164" s="176" t="n">
        <v>-0.05</v>
      </c>
      <c r="E164" s="177" t="n">
        <v>-0.0029</v>
      </c>
      <c r="F164" s="170" t="n">
        <v>17.04</v>
      </c>
      <c r="G164" s="170" t="n">
        <v>17.04</v>
      </c>
      <c r="H164" s="170" t="n">
        <v>17.04</v>
      </c>
      <c r="I164" s="170" t="n">
        <v>0</v>
      </c>
      <c r="J164" s="188" t="inlineStr">
        <is>
          <t>Failed</t>
        </is>
      </c>
      <c r="S164" s="3" t="n"/>
      <c r="T164" t="inlineStr">
        <is>
          <t>MERDX</t>
        </is>
      </c>
      <c r="U164" t="inlineStr">
        <is>
          <t>Meridian Growth Fund</t>
        </is>
      </c>
      <c r="V164" t="n">
        <v>42.28</v>
      </c>
      <c r="W164" t="n">
        <v>42.28</v>
      </c>
      <c r="X164" t="n">
        <v>42.28</v>
      </c>
      <c r="Y164" t="n">
        <v>42.28</v>
      </c>
    </row>
    <row r="165" ht="15" customHeight="1" thickBot="1">
      <c r="A165">
        <f>IF(RIGHT(B165,2)*1&gt;10,LEFT(B165,2),"")</f>
        <v/>
      </c>
      <c r="B165" s="185" t="inlineStr">
        <is>
          <t>BIAUX</t>
        </is>
      </c>
      <c r="C165" s="166" t="n">
        <v>35.27</v>
      </c>
      <c r="D165" s="167" t="n">
        <v>-0.07000000000000001</v>
      </c>
      <c r="E165" s="168" t="n">
        <v>-0.002</v>
      </c>
      <c r="F165" s="166" t="n">
        <v>35.27</v>
      </c>
      <c r="G165" s="166" t="n">
        <v>35.27</v>
      </c>
      <c r="H165" s="166" t="n">
        <v>35.27</v>
      </c>
      <c r="I165" s="166" t="n">
        <v>0</v>
      </c>
      <c r="J165" s="186" t="inlineStr">
        <is>
          <t>Failed</t>
        </is>
      </c>
      <c r="S165" s="3" t="n"/>
      <c r="T165" t="inlineStr">
        <is>
          <t>ARTQX</t>
        </is>
      </c>
      <c r="U165" t="inlineStr">
        <is>
          <t>Artisan Mid Cap Value Fd Investor Shs</t>
        </is>
      </c>
      <c r="V165" t="n">
        <v>20.89</v>
      </c>
      <c r="W165" t="n">
        <v>20.89</v>
      </c>
      <c r="X165" t="n">
        <v>20.89</v>
      </c>
      <c r="Y165" t="n">
        <v>20.89</v>
      </c>
    </row>
    <row r="166" ht="15" customHeight="1" thickBot="1">
      <c r="A166">
        <f>IF(RIGHT(B166,2)*1&gt;10,LEFT(B166,2),"")</f>
        <v/>
      </c>
      <c r="B166" s="187" t="inlineStr">
        <is>
          <t>CCALX</t>
        </is>
      </c>
      <c r="C166" s="170" t="n">
        <v>85.13</v>
      </c>
      <c r="D166" s="176" t="n">
        <v>0.5600000000000001</v>
      </c>
      <c r="E166" s="177" t="n">
        <v>0.0066</v>
      </c>
      <c r="F166" s="170" t="n">
        <v>85.13</v>
      </c>
      <c r="G166" s="170" t="n">
        <v>85.13</v>
      </c>
      <c r="H166" s="170" t="n">
        <v>85.13</v>
      </c>
      <c r="I166" s="170" t="n">
        <v>0</v>
      </c>
      <c r="J166" s="188" t="inlineStr">
        <is>
          <t>Failed</t>
        </is>
      </c>
      <c r="S166" s="3" t="n"/>
      <c r="T166" t="inlineStr">
        <is>
          <t>BIAUX</t>
        </is>
      </c>
      <c r="U166" t="inlineStr">
        <is>
          <t>Brown Advisory Small-Cap Fundamental Value Fund</t>
        </is>
      </c>
      <c r="V166" t="n">
        <v>29.94</v>
      </c>
      <c r="W166" t="n">
        <v>29.94</v>
      </c>
      <c r="X166" t="n">
        <v>29.94</v>
      </c>
      <c r="Y166" t="n">
        <v>29.94</v>
      </c>
    </row>
    <row r="167" ht="15" customHeight="1" thickBot="1">
      <c r="A167">
        <f>IF(RIGHT(B167,2)*1&gt;10,LEFT(B167,2),"")</f>
        <v/>
      </c>
      <c r="B167" s="185" t="inlineStr">
        <is>
          <t>DHSIX</t>
        </is>
      </c>
      <c r="C167" s="166" t="n">
        <v>29.17</v>
      </c>
      <c r="D167" s="178" t="n">
        <v>-0.18</v>
      </c>
      <c r="E167" s="196" t="n">
        <v>-0.0061</v>
      </c>
      <c r="F167" s="166" t="n">
        <v>29.17</v>
      </c>
      <c r="G167" s="166" t="n">
        <v>29.17</v>
      </c>
      <c r="H167" s="166" t="n">
        <v>29.17</v>
      </c>
      <c r="I167" s="166" t="n">
        <v>0</v>
      </c>
      <c r="J167" s="186" t="inlineStr">
        <is>
          <t>Failed</t>
        </is>
      </c>
      <c r="S167" s="3" t="n"/>
      <c r="T167" t="inlineStr">
        <is>
          <t>CCALX</t>
        </is>
      </c>
      <c r="U167" t="inlineStr">
        <is>
          <t>Conestoga Small Cap Fund Institutional Class</t>
        </is>
      </c>
      <c r="V167" t="n">
        <v>72.44</v>
      </c>
      <c r="W167" t="n">
        <v>72.44</v>
      </c>
      <c r="X167" t="n">
        <v>72.44</v>
      </c>
      <c r="Y167" t="n">
        <v>72.44</v>
      </c>
    </row>
    <row r="168" ht="15" customHeight="1" thickBot="1">
      <c r="A168">
        <f>IF(RIGHT(B168,2)*1&gt;10,LEFT(B168,2),"")</f>
        <v/>
      </c>
      <c r="B168" s="187" t="inlineStr">
        <is>
          <t>CGMRX</t>
        </is>
      </c>
      <c r="C168" s="170" t="n">
        <v>22.48</v>
      </c>
      <c r="D168" s="179" t="inlineStr">
        <is>
          <t>unch</t>
        </is>
      </c>
      <c r="E168" s="179" t="inlineStr">
        <is>
          <t>unch</t>
        </is>
      </c>
      <c r="F168" s="170" t="n">
        <v>22.48</v>
      </c>
      <c r="G168" s="170" t="n">
        <v>22.48</v>
      </c>
      <c r="H168" s="170" t="n">
        <v>22.48</v>
      </c>
      <c r="I168" s="170" t="inlineStr">
        <is>
          <t>N/A</t>
        </is>
      </c>
      <c r="J168" s="188" t="inlineStr">
        <is>
          <t>Failed</t>
        </is>
      </c>
      <c r="S168" s="3" t="n"/>
      <c r="T168" t="inlineStr">
        <is>
          <t>DHSIX</t>
        </is>
      </c>
      <c r="U168" t="inlineStr">
        <is>
          <t>Diamond Hill Small Cap Fund Class I</t>
        </is>
      </c>
      <c r="V168" t="n">
        <v>33.8</v>
      </c>
      <c r="W168" t="n">
        <v>33.8</v>
      </c>
      <c r="X168" t="n">
        <v>33.8</v>
      </c>
      <c r="Y168" t="n">
        <v>33.8</v>
      </c>
    </row>
    <row r="169" ht="15" customHeight="1" thickBot="1">
      <c r="A169">
        <f>IF(RIGHT(B169,2)*1&gt;10,LEFT(B169,2),"")</f>
        <v/>
      </c>
      <c r="B169" s="185" t="inlineStr">
        <is>
          <t>IVWIX</t>
        </is>
      </c>
      <c r="C169" s="166" t="n">
        <v>17.5</v>
      </c>
      <c r="D169" s="178" t="inlineStr">
        <is>
          <t>unch</t>
        </is>
      </c>
      <c r="E169" s="178" t="inlineStr">
        <is>
          <t>unch</t>
        </is>
      </c>
      <c r="F169" s="166" t="n">
        <v>17.5</v>
      </c>
      <c r="G169" s="166" t="n">
        <v>17.5</v>
      </c>
      <c r="H169" s="166" t="n">
        <v>17.5</v>
      </c>
      <c r="I169" s="166" t="inlineStr">
        <is>
          <t>N/A</t>
        </is>
      </c>
      <c r="J169" s="186" t="inlineStr">
        <is>
          <t>Failed</t>
        </is>
      </c>
      <c r="S169" s="3" t="n"/>
      <c r="T169" t="inlineStr">
        <is>
          <t>CGMRX</t>
        </is>
      </c>
      <c r="U169" t="inlineStr">
        <is>
          <t>Cgm Realty Fund</t>
        </is>
      </c>
      <c r="V169" t="n">
        <v>28.62</v>
      </c>
      <c r="W169" t="n">
        <v>28.62</v>
      </c>
      <c r="X169" t="n">
        <v>28.62</v>
      </c>
      <c r="Y169" t="n">
        <v>28.62</v>
      </c>
    </row>
    <row r="170" ht="15" customHeight="1" thickBot="1">
      <c r="A170">
        <f>IF(RIGHT(B170,2)*1&gt;10,LEFT(B170,2),"")</f>
        <v/>
      </c>
      <c r="B170" s="187" t="inlineStr">
        <is>
          <t>RSNYX</t>
        </is>
      </c>
      <c r="C170" s="170" t="n">
        <v>34.31</v>
      </c>
      <c r="D170" s="176" t="n">
        <v>-0.7</v>
      </c>
      <c r="E170" s="177" t="n">
        <v>-0.02</v>
      </c>
      <c r="F170" s="170" t="n">
        <v>34.31</v>
      </c>
      <c r="G170" s="170" t="n">
        <v>34.31</v>
      </c>
      <c r="H170" s="170" t="n">
        <v>34.31</v>
      </c>
      <c r="I170" s="170" t="n">
        <v>0</v>
      </c>
      <c r="J170" s="188" t="inlineStr">
        <is>
          <t>Failed</t>
        </is>
      </c>
      <c r="S170" s="3" t="n"/>
      <c r="T170" t="inlineStr">
        <is>
          <t>IVWIX</t>
        </is>
      </c>
      <c r="U170" t="inlineStr">
        <is>
          <t>Iva Worldwide Fund Class I</t>
        </is>
      </c>
      <c r="V170" t="n">
        <v>17.5</v>
      </c>
      <c r="W170" t="n">
        <v>17.5</v>
      </c>
      <c r="X170" t="n">
        <v>17.5</v>
      </c>
      <c r="Y170" t="n">
        <v>17.5</v>
      </c>
    </row>
    <row r="171" ht="15" customHeight="1" thickBot="1">
      <c r="A171">
        <f>IF(RIGHT(B171,2)*1&gt;10,LEFT(B171,2),"")</f>
        <v/>
      </c>
      <c r="B171" s="185" t="inlineStr">
        <is>
          <t>DFEVX</t>
        </is>
      </c>
      <c r="C171" s="166" t="n">
        <v>31.39</v>
      </c>
      <c r="D171" s="174" t="n">
        <v>0.09</v>
      </c>
      <c r="E171" s="175" t="n">
        <v>0.0029</v>
      </c>
      <c r="F171" s="166" t="n">
        <v>31.39</v>
      </c>
      <c r="G171" s="166" t="n">
        <v>31.39</v>
      </c>
      <c r="H171" s="166" t="n">
        <v>31.39</v>
      </c>
      <c r="I171" s="166" t="n">
        <v>0</v>
      </c>
      <c r="J171" s="186" t="inlineStr">
        <is>
          <t>Failed</t>
        </is>
      </c>
      <c r="S171" s="3" t="n"/>
      <c r="T171" t="inlineStr">
        <is>
          <t>RSNYX</t>
        </is>
      </c>
      <c r="U171" t="inlineStr">
        <is>
          <t>Victory Global Natural Resources Fund - Class Y</t>
        </is>
      </c>
      <c r="V171" t="n">
        <v>29.83</v>
      </c>
      <c r="W171" t="n">
        <v>29.83</v>
      </c>
      <c r="X171" t="n">
        <v>29.83</v>
      </c>
      <c r="Y171" t="n">
        <v>29.83</v>
      </c>
    </row>
    <row r="172" ht="15" customHeight="1" thickBot="1">
      <c r="A172">
        <f>IF(RIGHT(B172,2)*1&gt;10,LEFT(B172,2),"")</f>
        <v/>
      </c>
      <c r="B172" s="187" t="inlineStr">
        <is>
          <t>ODMAX</t>
        </is>
      </c>
      <c r="C172" s="170" t="n">
        <v>40.18</v>
      </c>
      <c r="D172" s="176" t="n">
        <v>-0.1</v>
      </c>
      <c r="E172" s="177" t="n">
        <v>-0.0025</v>
      </c>
      <c r="F172" s="170" t="n">
        <v>40.18</v>
      </c>
      <c r="G172" s="170" t="n">
        <v>40.18</v>
      </c>
      <c r="H172" s="170" t="n">
        <v>40.18</v>
      </c>
      <c r="I172" s="170" t="n">
        <v>0</v>
      </c>
      <c r="J172" s="188" t="inlineStr">
        <is>
          <t>Failed</t>
        </is>
      </c>
      <c r="S172" s="3" t="n"/>
      <c r="T172" t="inlineStr">
        <is>
          <t>DFEVX</t>
        </is>
      </c>
      <c r="U172" t="inlineStr">
        <is>
          <t>Dfa Emerging Markets Value Portfolio</t>
        </is>
      </c>
      <c r="V172" t="n">
        <v>30.09</v>
      </c>
      <c r="W172" t="n">
        <v>30.09</v>
      </c>
      <c r="X172" t="n">
        <v>30.09</v>
      </c>
      <c r="Y172" t="n">
        <v>30.09</v>
      </c>
    </row>
    <row r="173" ht="15" customHeight="1" thickBot="1">
      <c r="A173">
        <f>IF(RIGHT(B173,2)*1&gt;10,LEFT(B173,2),"")</f>
        <v/>
      </c>
      <c r="B173" s="185" t="inlineStr">
        <is>
          <t>DODFX</t>
        </is>
      </c>
      <c r="C173" s="166" t="n">
        <v>53.51</v>
      </c>
      <c r="D173" s="167" t="n">
        <v>-0.02</v>
      </c>
      <c r="E173" s="168" t="n">
        <v>-0.0004</v>
      </c>
      <c r="F173" s="166" t="n">
        <v>53.51</v>
      </c>
      <c r="G173" s="166" t="n">
        <v>53.51</v>
      </c>
      <c r="H173" s="166" t="n">
        <v>53.51</v>
      </c>
      <c r="I173" s="166" t="n">
        <v>0</v>
      </c>
      <c r="J173" s="186" t="inlineStr">
        <is>
          <t>Failed</t>
        </is>
      </c>
      <c r="S173" s="3" t="n"/>
      <c r="T173" t="inlineStr">
        <is>
          <t>ODMAX</t>
        </is>
      </c>
      <c r="U173" t="inlineStr">
        <is>
          <t>Invesco Oppenheimer Developing Markets Fund Clas</t>
        </is>
      </c>
      <c r="V173" t="n">
        <v>38.45</v>
      </c>
      <c r="W173" t="n">
        <v>38.45</v>
      </c>
      <c r="X173" t="n">
        <v>38.45</v>
      </c>
      <c r="Y173" t="n">
        <v>38.45</v>
      </c>
    </row>
    <row r="174" ht="15" customHeight="1" thickBot="1">
      <c r="A174">
        <f>IF(RIGHT(B174,2)*1&gt;10,LEFT(B174,2),"")</f>
        <v/>
      </c>
      <c r="B174" s="187" t="inlineStr">
        <is>
          <t>CIOIX</t>
        </is>
      </c>
      <c r="C174" s="170" t="n">
        <v>17.58</v>
      </c>
      <c r="D174" s="171" t="n">
        <v>0.02</v>
      </c>
      <c r="E174" s="172" t="n">
        <v>0.0011</v>
      </c>
      <c r="F174" s="170" t="n">
        <v>17.58</v>
      </c>
      <c r="G174" s="170" t="n">
        <v>17.58</v>
      </c>
      <c r="H174" s="170" t="n">
        <v>17.58</v>
      </c>
      <c r="I174" s="170" t="n">
        <v>0</v>
      </c>
      <c r="J174" s="188" t="inlineStr">
        <is>
          <t>Failed</t>
        </is>
      </c>
      <c r="S174" s="3" t="n"/>
      <c r="T174" t="inlineStr">
        <is>
          <t>DODFX</t>
        </is>
      </c>
      <c r="U174" t="inlineStr">
        <is>
          <t>Dodge &amp; Cox International Stock Fund</t>
        </is>
      </c>
      <c r="V174" t="n">
        <v>46.11</v>
      </c>
      <c r="W174" t="n">
        <v>46.11</v>
      </c>
      <c r="X174" t="n">
        <v>46.11</v>
      </c>
      <c r="Y174" t="n">
        <v>46.11</v>
      </c>
    </row>
    <row r="175" ht="15" customHeight="1" thickBot="1">
      <c r="A175">
        <f>IF(RIGHT(B175,2)*1&gt;10,LEFT(B175,2),"")</f>
        <v/>
      </c>
      <c r="B175" s="185" t="inlineStr">
        <is>
          <t>HAINX</t>
        </is>
      </c>
      <c r="C175" s="166" t="n">
        <v>48.45</v>
      </c>
      <c r="D175" s="167" t="n">
        <v>0.01</v>
      </c>
      <c r="E175" s="168" t="n">
        <v>0.0002</v>
      </c>
      <c r="F175" s="166" t="n">
        <v>48.45</v>
      </c>
      <c r="G175" s="166" t="n">
        <v>48.45</v>
      </c>
      <c r="H175" s="166" t="n">
        <v>48.45</v>
      </c>
      <c r="I175" s="166" t="n">
        <v>0</v>
      </c>
      <c r="J175" s="186" t="inlineStr">
        <is>
          <t>Failed</t>
        </is>
      </c>
      <c r="S175" s="3" t="n"/>
      <c r="T175" t="inlineStr">
        <is>
          <t>CIOIX</t>
        </is>
      </c>
      <c r="U175" t="inlineStr">
        <is>
          <t>Causeway International Opportunities Fund Insti</t>
        </is>
      </c>
      <c r="V175" t="n">
        <v>13.9</v>
      </c>
      <c r="W175" t="n">
        <v>13.9</v>
      </c>
      <c r="X175" t="n">
        <v>13.9</v>
      </c>
      <c r="Y175" t="n">
        <v>13.9</v>
      </c>
    </row>
    <row r="176" ht="15" customHeight="1" thickBot="1">
      <c r="A176">
        <f>IF(RIGHT(B176,2)*1&gt;10,LEFT(B176,2),"")</f>
        <v/>
      </c>
      <c r="B176" s="187" t="inlineStr">
        <is>
          <t>TGVIX</t>
        </is>
      </c>
      <c r="C176" s="170" t="n">
        <v>27.69</v>
      </c>
      <c r="D176" s="176" t="n">
        <v>-0.05</v>
      </c>
      <c r="E176" s="177" t="n">
        <v>-0.0018</v>
      </c>
      <c r="F176" s="170" t="n">
        <v>27.69</v>
      </c>
      <c r="G176" s="170" t="n">
        <v>27.69</v>
      </c>
      <c r="H176" s="170" t="n">
        <v>27.69</v>
      </c>
      <c r="I176" s="170" t="n">
        <v>0</v>
      </c>
      <c r="J176" s="188" t="inlineStr">
        <is>
          <t>Failed</t>
        </is>
      </c>
      <c r="S176" s="3" t="n"/>
      <c r="T176" t="inlineStr">
        <is>
          <t>HAINX</t>
        </is>
      </c>
      <c r="U176" t="inlineStr">
        <is>
          <t>Harbor International Fund Insti Cl</t>
        </is>
      </c>
      <c r="V176" t="n">
        <v>43.49</v>
      </c>
      <c r="W176" t="n">
        <v>43.49</v>
      </c>
      <c r="X176" t="n">
        <v>43.49</v>
      </c>
      <c r="Y176" t="n">
        <v>43.49</v>
      </c>
    </row>
    <row r="177" ht="15" customHeight="1" thickBot="1">
      <c r="A177">
        <f>IF(RIGHT(B177,2)*1&gt;10,LEFT(B177,2),"")</f>
        <v/>
      </c>
      <c r="B177" s="185" t="inlineStr">
        <is>
          <t>DFIEX</t>
        </is>
      </c>
      <c r="C177" s="166" t="n">
        <v>16.18</v>
      </c>
      <c r="D177" s="167" t="n">
        <v>-0.04</v>
      </c>
      <c r="E177" s="168" t="n">
        <v>-0.0025</v>
      </c>
      <c r="F177" s="166" t="n">
        <v>16.18</v>
      </c>
      <c r="G177" s="166" t="n">
        <v>16.18</v>
      </c>
      <c r="H177" s="166" t="n">
        <v>16.18</v>
      </c>
      <c r="I177" s="166" t="n">
        <v>0</v>
      </c>
      <c r="J177" s="186" t="inlineStr">
        <is>
          <t>Failed</t>
        </is>
      </c>
      <c r="S177" s="3" t="n"/>
      <c r="T177" t="inlineStr">
        <is>
          <t>TGVIX</t>
        </is>
      </c>
      <c r="U177" t="inlineStr">
        <is>
          <t>Thornburg International Value Fund Class I</t>
        </is>
      </c>
      <c r="V177" t="n">
        <v>23.73</v>
      </c>
      <c r="W177" t="n">
        <v>23.73</v>
      </c>
      <c r="X177" t="n">
        <v>23.73</v>
      </c>
      <c r="Y177" t="n">
        <v>23.73</v>
      </c>
    </row>
    <row r="178" ht="15" customHeight="1" thickBot="1">
      <c r="A178">
        <f>IF(RIGHT(B178,2)*1&gt;10,LEFT(B178,2),"")</f>
        <v/>
      </c>
      <c r="B178" s="187" t="inlineStr">
        <is>
          <t>TGTRX</t>
        </is>
      </c>
      <c r="C178" s="170" t="n">
        <v>6.54</v>
      </c>
      <c r="D178" s="171" t="n">
        <v>-0.01</v>
      </c>
      <c r="E178" s="172" t="n">
        <v>-0.0015</v>
      </c>
      <c r="F178" s="170" t="n">
        <v>6.54</v>
      </c>
      <c r="G178" s="170" t="n">
        <v>6.54</v>
      </c>
      <c r="H178" s="170" t="n">
        <v>6.54</v>
      </c>
      <c r="I178" s="170" t="n">
        <v>0</v>
      </c>
      <c r="J178" s="188" t="inlineStr">
        <is>
          <t>Failed</t>
        </is>
      </c>
      <c r="T178" t="inlineStr">
        <is>
          <t>DFIEX</t>
        </is>
      </c>
      <c r="U178" t="inlineStr">
        <is>
          <t>Dfa International Core Equity Portfolio</t>
        </is>
      </c>
      <c r="V178" t="n">
        <v>15.08</v>
      </c>
      <c r="W178" t="n">
        <v>15.08</v>
      </c>
      <c r="X178" t="n">
        <v>15.08</v>
      </c>
      <c r="Y178" t="n">
        <v>15.08</v>
      </c>
    </row>
    <row r="179" ht="15" customHeight="1" thickBot="1">
      <c r="A179">
        <f>IF(RIGHT(B179,2)*1&gt;10,LEFT(B179,2),"")</f>
        <v/>
      </c>
      <c r="B179" s="185" t="inlineStr">
        <is>
          <t>FLTMX</t>
        </is>
      </c>
      <c r="C179" s="166" t="n">
        <v>10.21</v>
      </c>
      <c r="D179" s="167" t="n">
        <v>0.01</v>
      </c>
      <c r="E179" s="168" t="n">
        <v>0.0008</v>
      </c>
      <c r="F179" s="166" t="n">
        <v>10.21</v>
      </c>
      <c r="G179" s="166" t="n">
        <v>10.21</v>
      </c>
      <c r="H179" s="166" t="n">
        <v>10.21</v>
      </c>
      <c r="I179" s="166" t="n">
        <v>0</v>
      </c>
      <c r="J179" s="186" t="inlineStr">
        <is>
          <t>Failed</t>
        </is>
      </c>
      <c r="S179" s="3" t="n"/>
      <c r="T179" t="inlineStr">
        <is>
          <t>TGTRX</t>
        </is>
      </c>
      <c r="U179" t="inlineStr">
        <is>
          <t>Templeton Global Total Return Class A</t>
        </is>
      </c>
      <c r="V179" t="n">
        <v>8.470000000000001</v>
      </c>
      <c r="W179" t="n">
        <v>8.470000000000001</v>
      </c>
      <c r="X179" t="n">
        <v>8.470000000000001</v>
      </c>
      <c r="Y179" t="n">
        <v>8.470000000000001</v>
      </c>
    </row>
    <row r="180" ht="15" customHeight="1" thickBot="1">
      <c r="A180">
        <f>IF(RIGHT(B180,2)*1&gt;10,LEFT(B180,2),"")</f>
        <v/>
      </c>
      <c r="B180" s="187" t="inlineStr">
        <is>
          <t>DODIX</t>
        </is>
      </c>
      <c r="C180" s="170" t="n">
        <v>12.82</v>
      </c>
      <c r="D180" s="179" t="n">
        <v>0.03</v>
      </c>
      <c r="E180" s="197" t="n">
        <v>0.0023</v>
      </c>
      <c r="F180" s="170" t="n">
        <v>12.82</v>
      </c>
      <c r="G180" s="170" t="n">
        <v>12.82</v>
      </c>
      <c r="H180" s="170" t="n">
        <v>12.82</v>
      </c>
      <c r="I180" s="170" t="n">
        <v>0</v>
      </c>
      <c r="J180" s="188" t="inlineStr">
        <is>
          <t>Failed</t>
        </is>
      </c>
      <c r="T180" t="inlineStr">
        <is>
          <t>FLTMX</t>
        </is>
      </c>
      <c r="U180" t="inlineStr">
        <is>
          <t>Fidelity Intermediate Municipal Income Fund</t>
        </is>
      </c>
      <c r="V180" t="n">
        <v>10.28</v>
      </c>
      <c r="W180" t="n">
        <v>10.28</v>
      </c>
      <c r="X180" t="n">
        <v>10.28</v>
      </c>
      <c r="Y180" t="n">
        <v>10.28</v>
      </c>
    </row>
    <row r="181" ht="15" customHeight="1" thickBot="1">
      <c r="A181">
        <f>IF(RIGHT(B181,2)*1&gt;10,LEFT(B181,2),"")</f>
        <v/>
      </c>
      <c r="B181" s="185" t="inlineStr">
        <is>
          <t>GWMIX</t>
        </is>
      </c>
      <c r="C181" s="166" t="n">
        <v>11.55</v>
      </c>
      <c r="D181" s="167" t="n">
        <v>0.02</v>
      </c>
      <c r="E181" s="168" t="n">
        <v>0.0017</v>
      </c>
      <c r="F181" s="166" t="n">
        <v>11.55</v>
      </c>
      <c r="G181" s="166" t="n">
        <v>11.55</v>
      </c>
      <c r="H181" s="166" t="n">
        <v>11.55</v>
      </c>
      <c r="I181" s="166" t="n">
        <v>0</v>
      </c>
      <c r="J181" s="186" t="inlineStr">
        <is>
          <t>Failed</t>
        </is>
      </c>
      <c r="S181" s="3" t="n"/>
      <c r="T181" t="inlineStr">
        <is>
          <t>DODIX</t>
        </is>
      </c>
      <c r="U181" t="inlineStr">
        <is>
          <t>Dodge &amp; Cox Income Fund</t>
        </is>
      </c>
      <c r="V181" t="n">
        <v>13.34</v>
      </c>
      <c r="W181" t="n">
        <v>13.34</v>
      </c>
      <c r="X181" t="n">
        <v>13.34</v>
      </c>
      <c r="Y181" t="n">
        <v>13.34</v>
      </c>
    </row>
    <row r="182" ht="15" customHeight="1" thickBot="1">
      <c r="A182">
        <f>IF(RIGHT(B182,2)*1&gt;10,LEFT(B182,2),"")</f>
        <v/>
      </c>
      <c r="B182" s="187" t="inlineStr">
        <is>
          <t>PTTRX</t>
        </is>
      </c>
      <c r="C182" s="170" t="n">
        <v>8.699999999999999</v>
      </c>
      <c r="D182" s="171" t="n">
        <v>0.03</v>
      </c>
      <c r="E182" s="172" t="n">
        <v>0.0035</v>
      </c>
      <c r="F182" s="170" t="n">
        <v>8.699999999999999</v>
      </c>
      <c r="G182" s="170" t="n">
        <v>8.699999999999999</v>
      </c>
      <c r="H182" s="170" t="n">
        <v>8.699999999999999</v>
      </c>
      <c r="I182" s="170" t="n">
        <v>0</v>
      </c>
      <c r="J182" s="188" t="inlineStr">
        <is>
          <t>Failed</t>
        </is>
      </c>
      <c r="S182" s="3" t="n"/>
      <c r="T182" t="inlineStr">
        <is>
          <t>GWMIX</t>
        </is>
      </c>
      <c r="U182" t="inlineStr">
        <is>
          <t>Amg GW&amp;K Municipal Bond Fund - Class I</t>
        </is>
      </c>
      <c r="V182" t="n">
        <v>11.58</v>
      </c>
      <c r="W182" t="n">
        <v>11.58</v>
      </c>
      <c r="X182" t="n">
        <v>11.58</v>
      </c>
      <c r="Y182" t="n">
        <v>11.58</v>
      </c>
    </row>
    <row r="183" ht="15" customHeight="1" thickBot="1">
      <c r="A183">
        <f>IF(RIGHT(B183,2)*1&gt;10,LEFT(B183,2),"")</f>
        <v/>
      </c>
      <c r="B183" s="185" t="inlineStr">
        <is>
          <t>LTMIX</t>
        </is>
      </c>
      <c r="C183" s="166" t="n">
        <v>13.62</v>
      </c>
      <c r="D183" s="178" t="n">
        <v>0.01</v>
      </c>
      <c r="E183" s="196" t="n">
        <v>0.0007</v>
      </c>
      <c r="F183" s="166" t="n">
        <v>13.62</v>
      </c>
      <c r="G183" s="166" t="n">
        <v>13.62</v>
      </c>
      <c r="H183" s="166" t="n">
        <v>13.62</v>
      </c>
      <c r="I183" s="166" t="n">
        <v>0</v>
      </c>
      <c r="J183" s="186" t="inlineStr">
        <is>
          <t>Failed</t>
        </is>
      </c>
      <c r="S183" s="3" t="n"/>
      <c r="T183" t="inlineStr">
        <is>
          <t>PTTRX</t>
        </is>
      </c>
      <c r="U183" t="inlineStr">
        <is>
          <t>Pimco Funds Total Return Fund Institutional Shar</t>
        </is>
      </c>
      <c r="V183" t="n">
        <v>9.66</v>
      </c>
      <c r="W183" t="n">
        <v>9.66</v>
      </c>
      <c r="X183" t="n">
        <v>9.66</v>
      </c>
      <c r="Y183" t="n">
        <v>9.66</v>
      </c>
    </row>
    <row r="184" ht="15" customHeight="1" thickBot="1">
      <c r="A184">
        <f>IF(RIGHT(B184,2)*1&gt;10,LEFT(B184,2),"")</f>
        <v/>
      </c>
      <c r="B184" s="187" t="inlineStr">
        <is>
          <t>SUBYX</t>
        </is>
      </c>
      <c r="C184" s="170" t="n">
        <v>12.23</v>
      </c>
      <c r="D184" s="176" t="n">
        <v>0.05</v>
      </c>
      <c r="E184" s="177" t="n">
        <v>0.0041</v>
      </c>
      <c r="F184" s="170" t="n">
        <v>12.23</v>
      </c>
      <c r="G184" s="170" t="n">
        <v>12.23</v>
      </c>
      <c r="H184" s="170" t="n">
        <v>12.23</v>
      </c>
      <c r="I184" s="170" t="inlineStr">
        <is>
          <t>N/A</t>
        </is>
      </c>
      <c r="J184" s="188" t="inlineStr">
        <is>
          <t>Failed</t>
        </is>
      </c>
      <c r="T184" t="inlineStr">
        <is>
          <t>LTMIX</t>
        </is>
      </c>
      <c r="U184" t="inlineStr">
        <is>
          <t>Thornburg Limited Term Municipal Fund Class I</t>
        </is>
      </c>
      <c r="V184" t="n">
        <v>13.93</v>
      </c>
      <c r="W184" t="n">
        <v>13.93</v>
      </c>
      <c r="X184" t="n">
        <v>13.93</v>
      </c>
      <c r="Y184" t="n">
        <v>13.93</v>
      </c>
    </row>
    <row r="185" ht="15" customHeight="1" thickBot="1">
      <c r="A185">
        <f>IF(RIGHT(B185,2)*1&gt;10,LEFT(B185,2),"")</f>
        <v/>
      </c>
      <c r="B185" s="185" t="inlineStr">
        <is>
          <t>FPNIX</t>
        </is>
      </c>
      <c r="C185" s="166" t="n">
        <v>9.91</v>
      </c>
      <c r="D185" s="178" t="n">
        <v>0.02</v>
      </c>
      <c r="E185" s="196" t="n">
        <v>0.002</v>
      </c>
      <c r="F185" s="166" t="n">
        <v>9.91</v>
      </c>
      <c r="G185" s="166" t="n">
        <v>9.91</v>
      </c>
      <c r="H185" s="166" t="n">
        <v>9.91</v>
      </c>
      <c r="I185" s="166" t="n">
        <v>0</v>
      </c>
      <c r="J185" s="186" t="inlineStr">
        <is>
          <t>Failed</t>
        </is>
      </c>
      <c r="S185" s="3" t="n"/>
      <c r="T185" t="inlineStr">
        <is>
          <t>SUBYX</t>
        </is>
      </c>
      <c r="U185" t="inlineStr">
        <is>
          <t>Carillon Reams Unconstrained Bond Fund Class Y</t>
        </is>
      </c>
      <c r="V185" t="n">
        <v>12.35</v>
      </c>
      <c r="W185" t="n">
        <v>12.35</v>
      </c>
      <c r="X185" t="n">
        <v>12.35</v>
      </c>
      <c r="Y185" t="n">
        <v>12.35</v>
      </c>
    </row>
    <row r="186" ht="15" customHeight="1" thickBot="1">
      <c r="A186">
        <f>IF(RIGHT(B186,2)*1&gt;10,LEFT(B186,2),"")</f>
        <v/>
      </c>
      <c r="B186" s="187" t="inlineStr">
        <is>
          <t>DFSVX</t>
        </is>
      </c>
      <c r="C186" s="170" t="n">
        <v>51.83</v>
      </c>
      <c r="D186" s="171" t="n">
        <v>-0.19</v>
      </c>
      <c r="E186" s="172" t="n">
        <v>-0.0037</v>
      </c>
      <c r="F186" s="170" t="n">
        <v>51.83</v>
      </c>
      <c r="G186" s="170" t="n">
        <v>51.83</v>
      </c>
      <c r="H186" s="170" t="n">
        <v>51.83</v>
      </c>
      <c r="I186" s="170" t="n">
        <v>0</v>
      </c>
      <c r="J186" s="188" t="inlineStr">
        <is>
          <t>Failed</t>
        </is>
      </c>
      <c r="S186" s="3" t="n"/>
      <c r="T186" t="inlineStr">
        <is>
          <t>FPNIX</t>
        </is>
      </c>
      <c r="U186" t="inlineStr">
        <is>
          <t>Fpa New Income</t>
        </is>
      </c>
      <c r="V186" t="n">
        <v>9.81</v>
      </c>
      <c r="W186" t="n">
        <v>9.81</v>
      </c>
      <c r="X186" t="n">
        <v>9.81</v>
      </c>
      <c r="Y186" t="n">
        <v>9.81</v>
      </c>
    </row>
    <row r="187" ht="15" customHeight="1" thickBot="1">
      <c r="A187">
        <f>IF(RIGHT(B187,2)*1&gt;10,LEFT(B187,2),"")</f>
        <v/>
      </c>
      <c r="B187" s="185" t="inlineStr">
        <is>
          <t>AGG</t>
        </is>
      </c>
      <c r="C187" s="166" t="n">
        <v>98.92</v>
      </c>
      <c r="D187" s="174" t="n">
        <v>0.05</v>
      </c>
      <c r="E187" s="175" t="n">
        <v>0.05</v>
      </c>
      <c r="F187" s="166" t="n">
        <v>98.87</v>
      </c>
      <c r="G187" s="166" t="n">
        <v>98.98999999999999</v>
      </c>
      <c r="H187" s="166" t="n">
        <v>98.8</v>
      </c>
      <c r="I187" s="169" t="n">
        <v>5984500</v>
      </c>
      <c r="J187" s="186" t="inlineStr">
        <is>
          <t>2024-12-11</t>
        </is>
      </c>
      <c r="S187" s="3" t="n"/>
      <c r="T187" t="inlineStr">
        <is>
          <t>DFSVX</t>
        </is>
      </c>
      <c r="U187" t="inlineStr">
        <is>
          <t>Dfa U.S. Small Cap Value Portfolio</t>
        </is>
      </c>
      <c r="V187" t="n">
        <v>43.63</v>
      </c>
      <c r="W187" t="n">
        <v>43.63</v>
      </c>
      <c r="X187" t="n">
        <v>43.63</v>
      </c>
      <c r="Y187" t="n">
        <v>43.63</v>
      </c>
    </row>
    <row r="188" ht="15" customHeight="1" thickBot="1">
      <c r="A188">
        <f>IF(RIGHT(B188,2)*1&gt;10,LEFT(B188,2),"")</f>
        <v/>
      </c>
      <c r="B188" s="187" t="inlineStr">
        <is>
          <t>BIV</t>
        </is>
      </c>
      <c r="C188" s="170" t="n">
        <v>76.29000000000001</v>
      </c>
      <c r="D188" s="176" t="n">
        <v>0.05</v>
      </c>
      <c r="E188" s="177" t="n">
        <v>0.07000000000000001</v>
      </c>
      <c r="F188" s="170" t="n">
        <v>76.23999999999999</v>
      </c>
      <c r="G188" s="170" t="n">
        <v>76.34</v>
      </c>
      <c r="H188" s="170" t="n">
        <v>76.19</v>
      </c>
      <c r="I188" s="173" t="n">
        <v>1199800</v>
      </c>
      <c r="J188" s="188" t="inlineStr">
        <is>
          <t>2024-12-11</t>
        </is>
      </c>
      <c r="S188" s="3" t="n"/>
      <c r="T188" t="inlineStr">
        <is>
          <t>AGG</t>
        </is>
      </c>
      <c r="U188" t="inlineStr">
        <is>
          <t>US Aggregate Bond Ishares Core ETF</t>
        </is>
      </c>
      <c r="V188" t="n">
        <v>107.86</v>
      </c>
      <c r="W188" t="n">
        <v>107.85</v>
      </c>
      <c r="X188" t="n">
        <v>108.06</v>
      </c>
      <c r="Y188" t="n">
        <v>107.73</v>
      </c>
    </row>
    <row r="189" ht="15" customHeight="1" thickBot="1">
      <c r="A189">
        <f>IF(RIGHT(B189,2)*1&gt;10,LEFT(B189,2),"")</f>
        <v/>
      </c>
      <c r="B189" s="185" t="inlineStr">
        <is>
          <t>BLV</t>
        </is>
      </c>
      <c r="C189" s="166" t="n">
        <v>72.14</v>
      </c>
      <c r="D189" s="174" t="n">
        <v>0.05</v>
      </c>
      <c r="E189" s="175" t="n">
        <v>0.07000000000000001</v>
      </c>
      <c r="F189" s="166" t="n">
        <v>72.09</v>
      </c>
      <c r="G189" s="166" t="n">
        <v>72.28</v>
      </c>
      <c r="H189" s="166" t="n">
        <v>72.02</v>
      </c>
      <c r="I189" s="169" t="n">
        <v>735200</v>
      </c>
      <c r="J189" s="186" t="inlineStr">
        <is>
          <t>2024-12-11</t>
        </is>
      </c>
      <c r="T189" t="inlineStr">
        <is>
          <t>BIV</t>
        </is>
      </c>
      <c r="U189" t="inlineStr">
        <is>
          <t>Interm Term Bond ETF Vanguard</t>
        </is>
      </c>
      <c r="V189" t="n">
        <v>82.65000000000001</v>
      </c>
      <c r="W189" t="n">
        <v>82.64</v>
      </c>
      <c r="X189" t="n">
        <v>82.86</v>
      </c>
      <c r="Y189" t="n">
        <v>82.59999999999999</v>
      </c>
    </row>
    <row r="190" ht="15" customHeight="1" thickBot="1">
      <c r="A190">
        <f>IF(RIGHT(B190,2)*1&gt;10,LEFT(B190,2),"")</f>
        <v/>
      </c>
      <c r="B190" s="187" t="inlineStr">
        <is>
          <t>BSV</t>
        </is>
      </c>
      <c r="C190" s="170" t="n">
        <v>77.66</v>
      </c>
      <c r="D190" s="176" t="n">
        <v>0.02</v>
      </c>
      <c r="E190" s="177" t="n">
        <v>0.03</v>
      </c>
      <c r="F190" s="170" t="n">
        <v>77.64</v>
      </c>
      <c r="G190" s="170" t="n">
        <v>77.67</v>
      </c>
      <c r="H190" s="170" t="n">
        <v>77.59999999999999</v>
      </c>
      <c r="I190" s="173" t="n">
        <v>1552200</v>
      </c>
      <c r="J190" s="188" t="inlineStr">
        <is>
          <t>2024-12-11</t>
        </is>
      </c>
      <c r="S190" s="3" t="n"/>
      <c r="T190" t="inlineStr">
        <is>
          <t>BLV</t>
        </is>
      </c>
      <c r="U190" t="inlineStr">
        <is>
          <t>Long Term Bond Index ETF Vanguard</t>
        </is>
      </c>
      <c r="V190" t="n">
        <v>91.63</v>
      </c>
      <c r="W190" t="n">
        <v>91.45</v>
      </c>
      <c r="X190" t="n">
        <v>92.17</v>
      </c>
      <c r="Y190" t="n">
        <v>91.38</v>
      </c>
    </row>
    <row r="191" ht="15" customHeight="1" thickBot="1">
      <c r="A191">
        <f>IF(RIGHT(B191,2)*1&gt;10,LEFT(B191,2),"")</f>
        <v/>
      </c>
      <c r="B191" s="185" t="inlineStr">
        <is>
          <t>CIU</t>
        </is>
      </c>
      <c r="C191" s="166" t="n">
        <v>106.69</v>
      </c>
      <c r="D191" s="167" t="n">
        <v>0.17</v>
      </c>
      <c r="E191" s="168" t="n">
        <v>0.0016</v>
      </c>
      <c r="F191" s="166" t="n">
        <v>106.66</v>
      </c>
      <c r="G191" s="166" t="n">
        <v>106.78</v>
      </c>
      <c r="H191" s="166" t="n">
        <v>106.64</v>
      </c>
      <c r="I191" s="169" t="n">
        <v>226800</v>
      </c>
      <c r="J191" s="186" t="inlineStr">
        <is>
          <t>Failed</t>
        </is>
      </c>
      <c r="S191" s="3" t="n"/>
      <c r="T191" t="inlineStr">
        <is>
          <t>BSV</t>
        </is>
      </c>
      <c r="U191" t="inlineStr">
        <is>
          <t>Short-Term Bond ETF Vanguard</t>
        </is>
      </c>
      <c r="V191" t="n">
        <v>78.48</v>
      </c>
      <c r="W191" t="n">
        <v>78.42</v>
      </c>
      <c r="X191" t="n">
        <v>78.52</v>
      </c>
      <c r="Y191" t="n">
        <v>78.40000000000001</v>
      </c>
    </row>
    <row r="192" ht="15" customHeight="1" thickBot="1">
      <c r="A192">
        <f>IF(RIGHT(B192,2)*1&gt;10,LEFT(B192,2),"")</f>
        <v/>
      </c>
      <c r="B192" s="187" t="inlineStr">
        <is>
          <t>DBV</t>
        </is>
      </c>
      <c r="C192" s="170" t="n">
        <v>25.41</v>
      </c>
      <c r="D192" s="176" t="n">
        <v>-0.16</v>
      </c>
      <c r="E192" s="177" t="n">
        <v>-0.0063</v>
      </c>
      <c r="F192" s="170" t="n">
        <v>25.22</v>
      </c>
      <c r="G192" s="170" t="n">
        <v>25.55</v>
      </c>
      <c r="H192" s="170" t="n">
        <v>25.22</v>
      </c>
      <c r="I192" s="173" t="n">
        <v>1300</v>
      </c>
      <c r="J192" s="188" t="inlineStr">
        <is>
          <t>Failed</t>
        </is>
      </c>
      <c r="S192" s="3" t="n"/>
      <c r="T192" t="inlineStr">
        <is>
          <t>CIU</t>
        </is>
      </c>
      <c r="U192" t="inlineStr">
        <is>
          <t>Interm Credit Bond Ishares ETF</t>
        </is>
      </c>
      <c r="V192" t="n">
        <v>106.69</v>
      </c>
      <c r="W192" t="n">
        <v>106.66</v>
      </c>
      <c r="X192" t="n">
        <v>106.78</v>
      </c>
      <c r="Y192" t="n">
        <v>106.64</v>
      </c>
    </row>
    <row r="193" ht="15" customHeight="1" thickBot="1">
      <c r="A193">
        <f>IF(RIGHT(B193,2)*1&gt;10,LEFT(B193,2),"")</f>
        <v/>
      </c>
      <c r="B193" s="185" t="inlineStr">
        <is>
          <t>EDV</t>
        </is>
      </c>
      <c r="C193" s="166" t="n">
        <v>74.52</v>
      </c>
      <c r="D193" s="174" t="n">
        <v>0.11</v>
      </c>
      <c r="E193" s="175" t="n">
        <v>0.15</v>
      </c>
      <c r="F193" s="166" t="n">
        <v>74.41</v>
      </c>
      <c r="G193" s="166" t="n">
        <v>74.77</v>
      </c>
      <c r="H193" s="166" t="n">
        <v>74.34999999999999</v>
      </c>
      <c r="I193" s="169" t="n">
        <v>877200</v>
      </c>
      <c r="J193" s="186" t="inlineStr">
        <is>
          <t>2024-12-11</t>
        </is>
      </c>
      <c r="S193" s="3" t="n"/>
      <c r="T193" t="inlineStr">
        <is>
          <t>DBV</t>
        </is>
      </c>
      <c r="U193" t="inlineStr">
        <is>
          <t>DB G10 Currency Harvest Fund Invesco</t>
        </is>
      </c>
      <c r="V193" t="n">
        <v>26</v>
      </c>
      <c r="W193" t="n">
        <v>25.97</v>
      </c>
      <c r="X193" t="n">
        <v>26</v>
      </c>
      <c r="Y193" t="n">
        <v>25.97</v>
      </c>
    </row>
    <row r="194" ht="15" customHeight="1" thickBot="1">
      <c r="A194">
        <f>IF(RIGHT(B194,2)*1&gt;10,LEFT(B194,2),"")</f>
        <v/>
      </c>
      <c r="B194" s="187" t="inlineStr">
        <is>
          <t>EMLC</t>
        </is>
      </c>
      <c r="C194" s="170" t="n">
        <v>23.83</v>
      </c>
      <c r="D194" s="176" t="n">
        <v>0.02</v>
      </c>
      <c r="E194" s="177" t="n">
        <v>0.08</v>
      </c>
      <c r="F194" s="170" t="n">
        <v>23.81</v>
      </c>
      <c r="G194" s="170" t="n">
        <v>23.86</v>
      </c>
      <c r="H194" s="170" t="n">
        <v>23.79</v>
      </c>
      <c r="I194" s="173" t="n">
        <v>1990400</v>
      </c>
      <c r="J194" s="188" t="inlineStr">
        <is>
          <t>2024-12-11</t>
        </is>
      </c>
      <c r="S194" s="3" t="n"/>
      <c r="T194" t="inlineStr">
        <is>
          <t>EDV</t>
        </is>
      </c>
      <c r="U194" t="inlineStr">
        <is>
          <t>Extended Dur Trs Idx ETF Vanguard</t>
        </is>
      </c>
      <c r="V194" t="n">
        <v>120.79</v>
      </c>
      <c r="W194" t="n">
        <v>121.99</v>
      </c>
      <c r="X194" t="n">
        <v>122.44</v>
      </c>
      <c r="Y194" t="n">
        <v>119.96</v>
      </c>
    </row>
    <row r="195" ht="15" customHeight="1" thickBot="1">
      <c r="A195">
        <f>IF(RIGHT(B195,2)*1&gt;10,LEFT(B195,2),"")</f>
        <v/>
      </c>
      <c r="B195" s="185" t="inlineStr">
        <is>
          <t>GVI</t>
        </is>
      </c>
      <c r="C195" s="166" t="n">
        <v>105.24</v>
      </c>
      <c r="D195" s="174" t="n">
        <v>0.09</v>
      </c>
      <c r="E195" s="175" t="n">
        <v>0.09</v>
      </c>
      <c r="F195" s="166" t="n">
        <v>105.15</v>
      </c>
      <c r="G195" s="166" t="n">
        <v>105.28</v>
      </c>
      <c r="H195" s="166" t="n">
        <v>105.15</v>
      </c>
      <c r="I195" s="169" t="n">
        <v>187400</v>
      </c>
      <c r="J195" s="186" t="inlineStr">
        <is>
          <t>2024-12-11</t>
        </is>
      </c>
      <c r="S195" s="3" t="n"/>
      <c r="T195" t="inlineStr">
        <is>
          <t>EMLC</t>
        </is>
      </c>
      <c r="U195" t="inlineStr">
        <is>
          <t>Vaneck JPM EM Local Currency Bond ETF</t>
        </is>
      </c>
      <c r="V195" t="n">
        <v>26.75</v>
      </c>
      <c r="W195" t="n">
        <v>26.54</v>
      </c>
      <c r="X195" t="n">
        <v>26.8</v>
      </c>
      <c r="Y195" t="n">
        <v>26.54</v>
      </c>
    </row>
    <row r="196" ht="15" customHeight="1" thickBot="1">
      <c r="A196">
        <f>IF(RIGHT(B196,2)*1&gt;10,LEFT(B196,2),"")</f>
        <v/>
      </c>
      <c r="B196" s="187" t="inlineStr">
        <is>
          <t>ITM</t>
        </is>
      </c>
      <c r="C196" s="170" t="n">
        <v>46.6</v>
      </c>
      <c r="D196" s="176" t="n">
        <v>-0.02</v>
      </c>
      <c r="E196" s="177" t="n">
        <v>-0.04</v>
      </c>
      <c r="F196" s="170" t="n">
        <v>46.62</v>
      </c>
      <c r="G196" s="170" t="n">
        <v>46.64</v>
      </c>
      <c r="H196" s="170" t="n">
        <v>46.55</v>
      </c>
      <c r="I196" s="173" t="n">
        <v>263500</v>
      </c>
      <c r="J196" s="188" t="inlineStr">
        <is>
          <t>2024-12-11</t>
        </is>
      </c>
      <c r="S196" s="3" t="n"/>
      <c r="T196" t="inlineStr">
        <is>
          <t>GVI</t>
        </is>
      </c>
      <c r="U196" t="inlineStr">
        <is>
          <t>Interm Govt/Credit Bond Ishares ETF</t>
        </is>
      </c>
      <c r="V196" t="n">
        <v>109.37</v>
      </c>
      <c r="W196" t="n">
        <v>109.32</v>
      </c>
      <c r="X196" t="n">
        <v>109.67</v>
      </c>
      <c r="Y196" t="n">
        <v>109.21</v>
      </c>
    </row>
    <row r="197" ht="15" customHeight="1" thickBot="1">
      <c r="A197">
        <f>IF(RIGHT(B197,2)*1&gt;10,LEFT(B197,2),"")</f>
        <v/>
      </c>
      <c r="B197" s="185" t="inlineStr">
        <is>
          <t>MBB</t>
        </is>
      </c>
      <c r="C197" s="166" t="n">
        <v>93.65000000000001</v>
      </c>
      <c r="D197" s="174" t="n">
        <v>0.02</v>
      </c>
      <c r="E197" s="175" t="n">
        <v>0.02</v>
      </c>
      <c r="F197" s="166" t="n">
        <v>93.63</v>
      </c>
      <c r="G197" s="166" t="n">
        <v>93.69</v>
      </c>
      <c r="H197" s="166" t="n">
        <v>93.44</v>
      </c>
      <c r="I197" s="169" t="n">
        <v>1493500</v>
      </c>
      <c r="J197" s="186" t="inlineStr">
        <is>
          <t>2024-12-11</t>
        </is>
      </c>
      <c r="S197" s="3" t="n"/>
      <c r="T197" t="inlineStr">
        <is>
          <t>ITM</t>
        </is>
      </c>
      <c r="U197" t="inlineStr">
        <is>
          <t>Vaneck Intermediate Muni ETF</t>
        </is>
      </c>
      <c r="V197" t="n">
        <v>48.03</v>
      </c>
      <c r="W197" t="n">
        <v>48.08</v>
      </c>
      <c r="X197" t="n">
        <v>48.14</v>
      </c>
      <c r="Y197" t="n">
        <v>48.02</v>
      </c>
    </row>
    <row r="198" ht="15" customHeight="1" thickBot="1">
      <c r="A198">
        <f>IF(RIGHT(B198,2)*1&gt;10,LEFT(B198,2),"")</f>
        <v/>
      </c>
      <c r="B198" s="187" t="inlineStr">
        <is>
          <t>MUB</t>
        </is>
      </c>
      <c r="C198" s="170" t="n">
        <v>108.2</v>
      </c>
      <c r="D198" s="176" t="n">
        <v>-0.12</v>
      </c>
      <c r="E198" s="177" t="n">
        <v>-0.11</v>
      </c>
      <c r="F198" s="170" t="n">
        <v>108.32</v>
      </c>
      <c r="G198" s="170" t="n">
        <v>108.35</v>
      </c>
      <c r="H198" s="170" t="n">
        <v>108.2</v>
      </c>
      <c r="I198" s="173" t="n">
        <v>2322900</v>
      </c>
      <c r="J198" s="188" t="inlineStr">
        <is>
          <t>2024-12-11</t>
        </is>
      </c>
      <c r="S198" s="3" t="n"/>
      <c r="T198" t="inlineStr">
        <is>
          <t>MBB</t>
        </is>
      </c>
      <c r="U198" t="inlineStr">
        <is>
          <t>MBS Ishares ETF</t>
        </is>
      </c>
      <c r="V198" t="n">
        <v>102.58</v>
      </c>
      <c r="W198" t="n">
        <v>102.61</v>
      </c>
      <c r="X198" t="n">
        <v>102.75</v>
      </c>
      <c r="Y198" t="n">
        <v>102.46</v>
      </c>
    </row>
    <row r="199" ht="15" customHeight="1" thickBot="1">
      <c r="A199">
        <f>IF(RIGHT(B199,2)*1&gt;10,LEFT(B199,2),"")</f>
        <v/>
      </c>
      <c r="B199" s="185" t="inlineStr">
        <is>
          <t>STPZ</t>
        </is>
      </c>
      <c r="C199" s="166" t="n">
        <v>52.58</v>
      </c>
      <c r="D199" s="174" t="n">
        <v>0.03</v>
      </c>
      <c r="E199" s="175" t="n">
        <v>0.06</v>
      </c>
      <c r="F199" s="166" t="n">
        <v>52.55</v>
      </c>
      <c r="G199" s="166" t="n">
        <v>52.59</v>
      </c>
      <c r="H199" s="166" t="n">
        <v>52.54</v>
      </c>
      <c r="I199" s="169" t="n">
        <v>23800</v>
      </c>
      <c r="J199" s="186" t="inlineStr">
        <is>
          <t>2024-12-11</t>
        </is>
      </c>
      <c r="S199" s="3" t="n"/>
      <c r="T199" t="inlineStr">
        <is>
          <t>MUB</t>
        </is>
      </c>
      <c r="U199" t="inlineStr">
        <is>
          <t>Natl Muni Bond Ishares ETF</t>
        </is>
      </c>
      <c r="V199" t="n">
        <v>110.93</v>
      </c>
      <c r="W199" t="n">
        <v>110.89</v>
      </c>
      <c r="X199" t="n">
        <v>111.04</v>
      </c>
      <c r="Y199" t="n">
        <v>110.8</v>
      </c>
    </row>
    <row r="200" ht="15" customHeight="1" thickBot="1">
      <c r="A200">
        <f>IF(RIGHT(B200,2)*1&gt;10,LEFT(B200,2),"")</f>
        <v/>
      </c>
      <c r="B200" s="187" t="inlineStr">
        <is>
          <t>VCIT</t>
        </is>
      </c>
      <c r="C200" s="170" t="n">
        <v>82.05</v>
      </c>
      <c r="D200" s="176" t="n">
        <v>0.05</v>
      </c>
      <c r="E200" s="177" t="n">
        <v>0.06</v>
      </c>
      <c r="F200" s="170" t="n">
        <v>82</v>
      </c>
      <c r="G200" s="170" t="n">
        <v>82.11</v>
      </c>
      <c r="H200" s="170" t="n">
        <v>81.94</v>
      </c>
      <c r="I200" s="173" t="n">
        <v>3807100</v>
      </c>
      <c r="J200" s="188" t="inlineStr">
        <is>
          <t>2024-12-11</t>
        </is>
      </c>
      <c r="S200" s="3" t="n"/>
      <c r="T200" t="inlineStr">
        <is>
          <t>STPZ</t>
        </is>
      </c>
      <c r="U200" t="inlineStr">
        <is>
          <t>1-5 Year US TIPS Index ETF Pimco</t>
        </is>
      </c>
      <c r="V200" t="n">
        <v>55.35</v>
      </c>
      <c r="W200" t="n">
        <v>55.05</v>
      </c>
      <c r="X200" t="n">
        <v>55.35</v>
      </c>
      <c r="Y200" t="n">
        <v>55.01</v>
      </c>
    </row>
    <row r="201" ht="15" customHeight="1" thickBot="1">
      <c r="A201">
        <f>IF(RIGHT(B201,2)*1&gt;10,LEFT(B201,2),"")</f>
        <v/>
      </c>
      <c r="B201" s="185" t="inlineStr">
        <is>
          <t>VCLT</t>
        </is>
      </c>
      <c r="C201" s="166" t="n">
        <v>78.62</v>
      </c>
      <c r="D201" s="174" t="n">
        <v>-0.14</v>
      </c>
      <c r="E201" s="175" t="n">
        <v>-0.18</v>
      </c>
      <c r="F201" s="166" t="n">
        <v>78.76000000000001</v>
      </c>
      <c r="G201" s="166" t="n">
        <v>78.79000000000001</v>
      </c>
      <c r="H201" s="166" t="n">
        <v>78.48999999999999</v>
      </c>
      <c r="I201" s="169" t="n">
        <v>1968000</v>
      </c>
      <c r="J201" s="186" t="inlineStr">
        <is>
          <t>2024-12-11</t>
        </is>
      </c>
      <c r="S201" s="3" t="n"/>
      <c r="T201" t="inlineStr">
        <is>
          <t>VCIT</t>
        </is>
      </c>
      <c r="U201" t="inlineStr">
        <is>
          <t>Interm Corp Bond Vanguard</t>
        </is>
      </c>
      <c r="V201" t="n">
        <v>86.61</v>
      </c>
      <c r="W201" t="n">
        <v>86.33</v>
      </c>
      <c r="X201" t="n">
        <v>86.70999999999999</v>
      </c>
      <c r="Y201" t="n">
        <v>86.25</v>
      </c>
    </row>
    <row r="202" ht="15" customHeight="1" thickBot="1">
      <c r="A202">
        <f>IF(RIGHT(B202,2)*1&gt;10,LEFT(B202,2),"")</f>
        <v/>
      </c>
      <c r="B202" s="187" t="inlineStr">
        <is>
          <t>VCSH</t>
        </is>
      </c>
      <c r="C202" s="170" t="n">
        <v>78.54000000000001</v>
      </c>
      <c r="D202" s="176" t="n">
        <v>0</v>
      </c>
      <c r="E202" s="177" t="n">
        <v>0</v>
      </c>
      <c r="F202" s="170" t="n">
        <v>78.54000000000001</v>
      </c>
      <c r="G202" s="170" t="n">
        <v>78.56999999999999</v>
      </c>
      <c r="H202" s="170" t="n">
        <v>78.48999999999999</v>
      </c>
      <c r="I202" s="173" t="n">
        <v>4540700</v>
      </c>
      <c r="J202" s="188" t="inlineStr">
        <is>
          <t>2024-12-11</t>
        </is>
      </c>
      <c r="S202" s="3" t="n"/>
      <c r="T202" t="inlineStr">
        <is>
          <t>VCLT</t>
        </is>
      </c>
      <c r="U202" t="inlineStr">
        <is>
          <t>Long-Term Corp Bond Vanguard</t>
        </is>
      </c>
      <c r="V202" t="n">
        <v>93.90000000000001</v>
      </c>
      <c r="W202" t="n">
        <v>93.25</v>
      </c>
      <c r="X202" t="n">
        <v>94.28</v>
      </c>
      <c r="Y202" t="n">
        <v>93.11</v>
      </c>
    </row>
    <row r="203" ht="15" customHeight="1" thickBot="1">
      <c r="A203">
        <f>IF(RIGHT(B203,2)*1&gt;10,LEFT(B203,2),"")</f>
        <v/>
      </c>
      <c r="B203" s="185" t="inlineStr">
        <is>
          <t>VGIT</t>
        </is>
      </c>
      <c r="C203" s="166" t="n">
        <v>58.83</v>
      </c>
      <c r="D203" s="174" t="n">
        <v>0</v>
      </c>
      <c r="E203" s="175" t="n">
        <v>0</v>
      </c>
      <c r="F203" s="166" t="n">
        <v>58.83</v>
      </c>
      <c r="G203" s="166" t="n">
        <v>58.87</v>
      </c>
      <c r="H203" s="166" t="n">
        <v>58.79</v>
      </c>
      <c r="I203" s="169" t="n">
        <v>1856700</v>
      </c>
      <c r="J203" s="186" t="inlineStr">
        <is>
          <t>2024-12-11</t>
        </is>
      </c>
      <c r="S203" s="3" t="n"/>
      <c r="T203" t="inlineStr">
        <is>
          <t>VCSH</t>
        </is>
      </c>
      <c r="U203" t="inlineStr">
        <is>
          <t>Sht-Term Corp Bond Vanguard</t>
        </is>
      </c>
      <c r="V203" t="n">
        <v>78.39</v>
      </c>
      <c r="W203" t="n">
        <v>78.25</v>
      </c>
      <c r="X203" t="n">
        <v>78.40000000000001</v>
      </c>
      <c r="Y203" t="n">
        <v>78.23999999999999</v>
      </c>
    </row>
    <row r="204" ht="15" customHeight="1" thickBot="1">
      <c r="A204">
        <f>IF(RIGHT(B204,2)*1&gt;10,LEFT(B204,2),"")</f>
        <v/>
      </c>
      <c r="B204" s="187" t="inlineStr">
        <is>
          <t>VGLT</t>
        </is>
      </c>
      <c r="C204" s="170" t="n">
        <v>58.52</v>
      </c>
      <c r="D204" s="176" t="n">
        <v>0.06</v>
      </c>
      <c r="E204" s="177" t="n">
        <v>0.1</v>
      </c>
      <c r="F204" s="170" t="n">
        <v>58.46</v>
      </c>
      <c r="G204" s="170" t="n">
        <v>58.63</v>
      </c>
      <c r="H204" s="170" t="n">
        <v>58.42</v>
      </c>
      <c r="I204" s="173" t="n">
        <v>2282500</v>
      </c>
      <c r="J204" s="188" t="inlineStr">
        <is>
          <t>2024-12-11</t>
        </is>
      </c>
      <c r="S204" s="3" t="n"/>
      <c r="T204" t="inlineStr">
        <is>
          <t>VGIT</t>
        </is>
      </c>
      <c r="U204" t="inlineStr">
        <is>
          <t>Interm Govt Bond Vanguard</t>
        </is>
      </c>
      <c r="V204" t="n">
        <v>63.61</v>
      </c>
      <c r="W204" t="n">
        <v>63.69</v>
      </c>
      <c r="X204" t="n">
        <v>63.78</v>
      </c>
      <c r="Y204" t="n">
        <v>63.56</v>
      </c>
    </row>
    <row r="205" ht="15" customHeight="1" thickBot="1">
      <c r="A205">
        <f>IF(RIGHT(B205,2)*1&gt;10,LEFT(B205,2),"")</f>
        <v/>
      </c>
      <c r="B205" s="185" t="inlineStr">
        <is>
          <t>VGSH</t>
        </is>
      </c>
      <c r="C205" s="166" t="n">
        <v>58.33</v>
      </c>
      <c r="D205" s="174" t="n">
        <v>0.01</v>
      </c>
      <c r="E205" s="175" t="n">
        <v>0.02</v>
      </c>
      <c r="F205" s="166" t="n">
        <v>58.32</v>
      </c>
      <c r="G205" s="166" t="n">
        <v>58.33</v>
      </c>
      <c r="H205" s="166" t="n">
        <v>58.3</v>
      </c>
      <c r="I205" s="169" t="n">
        <v>1730300</v>
      </c>
      <c r="J205" s="186" t="inlineStr">
        <is>
          <t>2024-12-11</t>
        </is>
      </c>
      <c r="S205" s="3" t="n"/>
      <c r="T205" t="inlineStr">
        <is>
          <t>VGLT</t>
        </is>
      </c>
      <c r="U205" t="inlineStr">
        <is>
          <t>Long-Term Govt Bond Vanguard</t>
        </is>
      </c>
      <c r="V205" t="n">
        <v>80.06</v>
      </c>
      <c r="W205" t="n">
        <v>80.67</v>
      </c>
      <c r="X205" t="n">
        <v>80.95999999999999</v>
      </c>
      <c r="Y205" t="n">
        <v>79.68000000000001</v>
      </c>
    </row>
    <row r="206" ht="15" customHeight="1" thickBot="1">
      <c r="A206">
        <f>IF(RIGHT(B206,2)*1&gt;10,LEFT(B206,2),"")</f>
        <v/>
      </c>
      <c r="B206" s="187" t="inlineStr">
        <is>
          <t>VMBS</t>
        </is>
      </c>
      <c r="C206" s="170" t="n">
        <v>46.24</v>
      </c>
      <c r="D206" s="176" t="n">
        <v>0.08</v>
      </c>
      <c r="E206" s="177" t="n">
        <v>0.17</v>
      </c>
      <c r="F206" s="170" t="n">
        <v>46.16</v>
      </c>
      <c r="G206" s="170" t="n">
        <v>46.25</v>
      </c>
      <c r="H206" s="170" t="n">
        <v>46.05</v>
      </c>
      <c r="I206" s="173" t="n">
        <v>2054800</v>
      </c>
      <c r="J206" s="188" t="inlineStr">
        <is>
          <t>2024-12-11</t>
        </is>
      </c>
      <c r="S206" s="3" t="n"/>
      <c r="T206" t="inlineStr">
        <is>
          <t>VGSH</t>
        </is>
      </c>
      <c r="U206" t="inlineStr">
        <is>
          <t>Short-Term Govt Bond Vanguard</t>
        </is>
      </c>
      <c r="V206" t="n">
        <v>59.62</v>
      </c>
      <c r="W206" t="n">
        <v>59.61</v>
      </c>
      <c r="X206" t="n">
        <v>59.65</v>
      </c>
      <c r="Y206" t="n">
        <v>59.61</v>
      </c>
    </row>
    <row r="207" ht="15" customHeight="1" thickBot="1">
      <c r="A207">
        <f>IF(RIGHT(B207,2)*1&gt;10,LEFT(B207,2),"")</f>
        <v/>
      </c>
      <c r="B207" s="185" t="inlineStr">
        <is>
          <t>WIP</t>
        </is>
      </c>
      <c r="C207" s="166" t="n">
        <v>37.58</v>
      </c>
      <c r="D207" s="174" t="n">
        <v>-0.1</v>
      </c>
      <c r="E207" s="175" t="n">
        <v>-0.27</v>
      </c>
      <c r="F207" s="166" t="n">
        <v>37.68</v>
      </c>
      <c r="G207" s="166" t="n">
        <v>37.68</v>
      </c>
      <c r="H207" s="166" t="n">
        <v>37.47</v>
      </c>
      <c r="I207" s="169" t="n">
        <v>25600</v>
      </c>
      <c r="J207" s="186" t="inlineStr">
        <is>
          <t>2024-12-11</t>
        </is>
      </c>
      <c r="T207" t="inlineStr">
        <is>
          <t>VMBS</t>
        </is>
      </c>
      <c r="U207" t="inlineStr">
        <is>
          <t>Mortgage-Backed Securities Vanguard</t>
        </is>
      </c>
      <c r="V207" t="n">
        <v>50.44</v>
      </c>
      <c r="W207" t="n">
        <v>50.48</v>
      </c>
      <c r="X207" t="n">
        <v>50.53</v>
      </c>
      <c r="Y207" t="n">
        <v>50.39</v>
      </c>
    </row>
    <row r="208" ht="15" customHeight="1" thickBot="1">
      <c r="A208">
        <f>IF(RIGHT(B208,2)*1&gt;10,LEFT(B208,2),"")</f>
        <v/>
      </c>
      <c r="B208" s="187" t="inlineStr">
        <is>
          <t>VBTLX</t>
        </is>
      </c>
      <c r="C208" s="170" t="n">
        <v>9.710000000000001</v>
      </c>
      <c r="D208" s="171" t="n">
        <v>0.02</v>
      </c>
      <c r="E208" s="172" t="n">
        <v>0.0021</v>
      </c>
      <c r="F208" s="170" t="n">
        <v>9.710000000000001</v>
      </c>
      <c r="G208" s="170" t="n">
        <v>9.710000000000001</v>
      </c>
      <c r="H208" s="170" t="n">
        <v>9.710000000000001</v>
      </c>
      <c r="I208" s="170" t="n">
        <v>0</v>
      </c>
      <c r="J208" s="188" t="inlineStr">
        <is>
          <t>Failed</t>
        </is>
      </c>
      <c r="T208" t="inlineStr">
        <is>
          <t>WIP</t>
        </is>
      </c>
      <c r="U208" t="inlineStr">
        <is>
          <t>DB Intl Govt Infl-Protected Bond SPDR</t>
        </is>
      </c>
      <c r="V208" t="n">
        <v>53.4</v>
      </c>
      <c r="W208" t="n">
        <v>53.16</v>
      </c>
      <c r="X208" t="n">
        <v>53.49</v>
      </c>
      <c r="Y208" t="n">
        <v>53.16</v>
      </c>
    </row>
    <row r="209" ht="15" customHeight="1" thickBot="1">
      <c r="A209">
        <f>IF(RIGHT(B209,2)*1&gt;10,LEFT(B209,2),"")</f>
        <v/>
      </c>
      <c r="B209" s="185" t="inlineStr">
        <is>
          <t>BLUIX</t>
        </is>
      </c>
      <c r="C209" s="166" t="n">
        <v>15.42</v>
      </c>
      <c r="D209" s="174" t="n">
        <v>0.04</v>
      </c>
      <c r="E209" s="175" t="n">
        <v>0.0026</v>
      </c>
      <c r="F209" s="166" t="n">
        <v>15.42</v>
      </c>
      <c r="G209" s="166" t="n">
        <v>15.42</v>
      </c>
      <c r="H209" s="166" t="n">
        <v>15.42</v>
      </c>
      <c r="I209" s="166" t="n">
        <v>0</v>
      </c>
      <c r="J209" s="186" t="inlineStr">
        <is>
          <t>Failed</t>
        </is>
      </c>
      <c r="T209" t="inlineStr">
        <is>
          <t>VBTLX</t>
        </is>
      </c>
      <c r="U209" t="inlineStr">
        <is>
          <t>Vanguard Total Bond Market Index Fund Admiral Sh</t>
        </is>
      </c>
      <c r="V209" t="n">
        <v>10.52</v>
      </c>
      <c r="W209" t="n">
        <v>10.52</v>
      </c>
      <c r="X209" t="n">
        <v>10.52</v>
      </c>
      <c r="Y209" t="n">
        <v>10.52</v>
      </c>
      <c r="AF209" t="inlineStr">
        <is>
          <t>Futures</t>
        </is>
      </c>
    </row>
    <row r="210" ht="15" customHeight="1" thickBot="1">
      <c r="A210">
        <f>IF(RIGHT(B210,2)*1&gt;10,LEFT(B210,2),"")</f>
        <v/>
      </c>
      <c r="B210" s="187" t="inlineStr">
        <is>
          <t>PTLC</t>
        </is>
      </c>
      <c r="C210" s="170" t="n">
        <v>55.2</v>
      </c>
      <c r="D210" s="171" t="n">
        <v>-0.24</v>
      </c>
      <c r="E210" s="172" t="n">
        <v>-0.43</v>
      </c>
      <c r="F210" s="170" t="n">
        <v>55.44</v>
      </c>
      <c r="G210" s="170" t="n">
        <v>55.45</v>
      </c>
      <c r="H210" s="170" t="n">
        <v>55.12</v>
      </c>
      <c r="I210" s="173" t="n">
        <v>119500</v>
      </c>
      <c r="J210" s="188" t="inlineStr">
        <is>
          <t>2024-12-11</t>
        </is>
      </c>
      <c r="T210" t="inlineStr">
        <is>
          <t>BLUIX</t>
        </is>
      </c>
      <c r="U210" t="inlineStr">
        <is>
          <t>Blueprint Growth Fund Institutional Class</t>
        </is>
      </c>
      <c r="V210" t="n">
        <v>12.7</v>
      </c>
      <c r="W210" t="n">
        <v>12.7</v>
      </c>
      <c r="X210" s="2" t="n">
        <v>12.7</v>
      </c>
      <c r="Y210" t="n">
        <v>12.7</v>
      </c>
      <c r="Z210" s="2" t="n"/>
      <c r="AA210" s="4" t="n"/>
    </row>
    <row r="211" ht="15" customHeight="1" thickBot="1">
      <c r="A211">
        <f>IF(RIGHT(B211,2)*1&gt;10,LEFT(B211,2),"")</f>
        <v/>
      </c>
      <c r="B211" s="185" t="inlineStr">
        <is>
          <t>CLK21</t>
        </is>
      </c>
      <c r="C211" s="166" t="inlineStr">
        <is>
          <t>62.44s</t>
        </is>
      </c>
      <c r="D211" s="174" t="n">
        <v>-0.9399999999999999</v>
      </c>
      <c r="E211" s="175" t="n">
        <v>-0.0148</v>
      </c>
      <c r="F211" s="166" t="n">
        <v>63.47</v>
      </c>
      <c r="G211" s="166" t="n">
        <v>64.3</v>
      </c>
      <c r="H211" s="166" t="n">
        <v>61.5</v>
      </c>
      <c r="I211" s="169" t="n">
        <v>21540</v>
      </c>
      <c r="J211" s="186" t="inlineStr">
        <is>
          <t>Failed</t>
        </is>
      </c>
      <c r="T211" t="inlineStr">
        <is>
          <t>PTLC</t>
        </is>
      </c>
      <c r="U211" t="inlineStr">
        <is>
          <t>Pacer Trendpilot 750 ETF</t>
        </is>
      </c>
      <c r="V211" t="n">
        <v>38.4</v>
      </c>
      <c r="W211" t="n">
        <v>38.19</v>
      </c>
      <c r="X211" s="2" t="n">
        <v>38.41</v>
      </c>
      <c r="Y211" t="n">
        <v>38.07</v>
      </c>
      <c r="Z211" s="2" t="n"/>
      <c r="AA211" s="4" t="n"/>
      <c r="AF211" t="inlineStr">
        <is>
          <t>Symbol</t>
        </is>
      </c>
      <c r="AG211" t="inlineStr">
        <is>
          <t>Last</t>
        </is>
      </c>
      <c r="AH211" t="inlineStr">
        <is>
          <t>Change</t>
        </is>
      </c>
      <c r="AI211" t="inlineStr">
        <is>
          <t>%Chg</t>
        </is>
      </c>
      <c r="AJ211" t="inlineStr">
        <is>
          <t>Open</t>
        </is>
      </c>
      <c r="AK211" t="inlineStr">
        <is>
          <t>High</t>
        </is>
      </c>
      <c r="AL211" t="inlineStr">
        <is>
          <t>Low</t>
        </is>
      </c>
      <c r="AM211" t="inlineStr">
        <is>
          <t>Volume</t>
        </is>
      </c>
      <c r="AN211" t="inlineStr">
        <is>
          <t>Time</t>
        </is>
      </c>
    </row>
    <row r="212" ht="15" customHeight="1" thickBot="1">
      <c r="A212">
        <f>IF(RIGHT(B212,2)*1&gt;10,LEFT(B212,2),"")</f>
        <v/>
      </c>
      <c r="B212" s="187" t="inlineStr">
        <is>
          <t>^ETHUSD</t>
        </is>
      </c>
      <c r="C212" s="180" t="n">
        <v>3717.022</v>
      </c>
      <c r="D212" s="171" t="n">
        <v>-308.401</v>
      </c>
      <c r="E212" s="172" t="n">
        <v>-0.0766</v>
      </c>
      <c r="F212" s="180" t="n">
        <v>4005.583</v>
      </c>
      <c r="G212" s="180" t="n">
        <v>4042.341</v>
      </c>
      <c r="H212" s="180" t="n">
        <v>3526.76</v>
      </c>
      <c r="I212" s="173" t="n">
        <v>143767</v>
      </c>
      <c r="J212" s="188" t="inlineStr">
        <is>
          <t>Failed</t>
        </is>
      </c>
      <c r="T212" t="inlineStr">
        <is>
          <t>CLK21</t>
        </is>
      </c>
      <c r="U212" t="inlineStr">
        <is>
          <t>Crude Oil WTI</t>
        </is>
      </c>
      <c r="V212" t="inlineStr">
        <is>
          <t>62.44s</t>
        </is>
      </c>
      <c r="W212" t="n">
        <v>63.47</v>
      </c>
      <c r="X212" s="2" t="n">
        <v>64.3</v>
      </c>
      <c r="Y212" t="n">
        <v>61.5</v>
      </c>
      <c r="Z212" s="2" t="n"/>
      <c r="AA212" s="4" t="n"/>
      <c r="AF212" t="inlineStr">
        <is>
          <t>D6U17</t>
        </is>
      </c>
      <c r="AG212" t="inlineStr">
        <is>
          <t>0.79685s</t>
        </is>
      </c>
      <c r="AH212" t="n">
        <v>-0.0022</v>
      </c>
      <c r="AI212" s="3" t="n">
        <v>-0.0028</v>
      </c>
      <c r="AJ212" t="n">
        <v>0.7982</v>
      </c>
      <c r="AK212" t="n">
        <v>0.7985</v>
      </c>
      <c r="AL212" t="n">
        <v>0.7947</v>
      </c>
      <c r="AM212" s="2" t="n">
        <v>76715</v>
      </c>
      <c r="AN212" s="4" t="n">
        <v>42949</v>
      </c>
    </row>
    <row r="213" ht="15" customHeight="1" thickBot="1">
      <c r="A213">
        <f>IF(RIGHT(B213,2)*1&gt;10,LEFT(B213,2),"")</f>
        <v/>
      </c>
      <c r="B213" s="185" t="inlineStr">
        <is>
          <t>^USDGBP</t>
        </is>
      </c>
      <c r="C213" s="166" t="n">
        <v>0.78429</v>
      </c>
      <c r="D213" s="167" t="n">
        <v>-0.00057</v>
      </c>
      <c r="E213" s="168" t="n">
        <v>-0.0007</v>
      </c>
      <c r="F213" s="166" t="n">
        <v>0.78524</v>
      </c>
      <c r="G213" s="166" t="n">
        <v>0.78633</v>
      </c>
      <c r="H213" s="166" t="n">
        <v>0.78134</v>
      </c>
      <c r="I213" s="169" t="n">
        <v>65090</v>
      </c>
      <c r="J213" s="186" t="inlineStr">
        <is>
          <t>Failed</t>
        </is>
      </c>
      <c r="T213" t="inlineStr">
        <is>
          <t>^ETHUSD</t>
        </is>
      </c>
      <c r="U213" t="inlineStr">
        <is>
          <t>Ethereum - USD</t>
        </is>
      </c>
      <c r="V213" s="5" t="n">
        <v>2808.249</v>
      </c>
      <c r="W213" s="5" t="n">
        <v>2774.795</v>
      </c>
      <c r="X213" s="2" t="n">
        <v>2834.851</v>
      </c>
      <c r="Y213" s="5" t="n">
        <v>2745.147</v>
      </c>
      <c r="Z213" s="2" t="n"/>
      <c r="AA213" s="4" t="n"/>
      <c r="AF213" t="inlineStr">
        <is>
          <t>J6U17</t>
        </is>
      </c>
      <c r="AG213" t="inlineStr">
        <is>
          <t>0.906150s</t>
        </is>
      </c>
      <c r="AH213" t="n">
        <v>-0.00235</v>
      </c>
      <c r="AI213" s="3" t="n">
        <v>-0.0026</v>
      </c>
      <c r="AJ213" t="n">
        <v>0.9077</v>
      </c>
      <c r="AK213" t="n">
        <v>0.90855</v>
      </c>
      <c r="AL213" t="n">
        <v>0.9028</v>
      </c>
      <c r="AM213" s="2" t="n">
        <v>137149</v>
      </c>
      <c r="AN213" s="4" t="n">
        <v>42949</v>
      </c>
    </row>
    <row r="214" ht="15" customHeight="1" thickBot="1">
      <c r="A214">
        <f>IF(RIGHT(B214,2)*1&gt;10,LEFT(B214,2),"")</f>
        <v/>
      </c>
      <c r="B214" s="187" t="inlineStr">
        <is>
          <t>^USDJPY</t>
        </is>
      </c>
      <c r="C214" s="170" t="n">
        <v>151.201</v>
      </c>
      <c r="D214" s="171" t="n">
        <v>1.17</v>
      </c>
      <c r="E214" s="172" t="n">
        <v>0.0078</v>
      </c>
      <c r="F214" s="170" t="n">
        <v>149.846</v>
      </c>
      <c r="G214" s="170" t="n">
        <v>151.346</v>
      </c>
      <c r="H214" s="170" t="n">
        <v>149.699</v>
      </c>
      <c r="I214" s="173" t="n">
        <v>178142</v>
      </c>
      <c r="J214" s="188" t="inlineStr">
        <is>
          <t>Failed</t>
        </is>
      </c>
      <c r="T214" t="inlineStr">
        <is>
          <t>^USDGBP</t>
        </is>
      </c>
      <c r="U214" t="inlineStr">
        <is>
          <t>U.S. Dollar/British Pound</t>
        </is>
      </c>
      <c r="V214" t="n">
        <v>0.76048</v>
      </c>
      <c r="W214" t="n">
        <v>0.76048</v>
      </c>
      <c r="X214" s="2" t="n">
        <v>0.76401</v>
      </c>
      <c r="Y214" t="n">
        <v>0.75696</v>
      </c>
      <c r="Z214" s="2" t="n"/>
      <c r="AA214" s="4" t="n"/>
      <c r="AF214" t="inlineStr">
        <is>
          <t>S6U17</t>
        </is>
      </c>
      <c r="AG214" t="inlineStr">
        <is>
          <t>1.03380s</t>
        </is>
      </c>
      <c r="AH214" t="n">
        <v>-0.0043</v>
      </c>
      <c r="AI214" s="3" t="n">
        <v>-0.0041</v>
      </c>
      <c r="AJ214" t="n">
        <v>1.0388</v>
      </c>
      <c r="AK214" t="n">
        <v>1.0394</v>
      </c>
      <c r="AL214" t="n">
        <v>1.0325</v>
      </c>
      <c r="AM214" s="2" t="n">
        <v>33517</v>
      </c>
      <c r="AN214" s="4" t="n">
        <v>42949</v>
      </c>
    </row>
    <row r="215" ht="15" customHeight="1" thickBot="1">
      <c r="A215">
        <f>IF(RIGHT(B215,2)*1&gt;10,LEFT(B215,2),"")</f>
        <v/>
      </c>
      <c r="B215" s="185" t="inlineStr">
        <is>
          <t>^USDCAD</t>
        </is>
      </c>
      <c r="C215" s="166" t="n">
        <v>1.41717</v>
      </c>
      <c r="D215" s="174" t="n">
        <v>0.00126</v>
      </c>
      <c r="E215" s="175" t="n">
        <v>0.0009</v>
      </c>
      <c r="F215" s="166" t="n">
        <v>1.41551</v>
      </c>
      <c r="G215" s="166" t="n">
        <v>1.41751</v>
      </c>
      <c r="H215" s="166" t="n">
        <v>1.40937</v>
      </c>
      <c r="I215" s="169" t="n">
        <v>126910</v>
      </c>
      <c r="J215" s="186" t="inlineStr">
        <is>
          <t>Failed</t>
        </is>
      </c>
      <c r="T215" t="inlineStr">
        <is>
          <t>^USDJPY</t>
        </is>
      </c>
      <c r="U215" t="inlineStr">
        <is>
          <t>U.S. Dollar/Japanese Yen</t>
        </is>
      </c>
      <c r="V215" t="n">
        <v>118.588</v>
      </c>
      <c r="W215" t="n">
        <v>118.669</v>
      </c>
      <c r="X215" s="2" t="n">
        <v>119.024</v>
      </c>
      <c r="Y215" t="n">
        <v>118.367</v>
      </c>
      <c r="Z215" s="2" t="n"/>
      <c r="AA215" s="4" t="n"/>
      <c r="AF215" t="inlineStr">
        <is>
          <t>A6U17</t>
        </is>
      </c>
      <c r="AG215" t="inlineStr">
        <is>
          <t>0.79650s</t>
        </is>
      </c>
      <c r="AH215" t="inlineStr">
        <is>
          <t>unch</t>
        </is>
      </c>
      <c r="AI215" s="3" t="inlineStr">
        <is>
          <t>unch</t>
        </is>
      </c>
      <c r="AJ215" t="n">
        <v>0.7965</v>
      </c>
      <c r="AK215" t="n">
        <v>0.7989000000000001</v>
      </c>
      <c r="AL215" t="n">
        <v>0.7937</v>
      </c>
      <c r="AM215" s="2" t="n">
        <v>82614</v>
      </c>
      <c r="AN215" s="4" t="n">
        <v>42949</v>
      </c>
    </row>
    <row r="216" ht="15" customHeight="1" thickBot="1">
      <c r="A216">
        <f>IF(RIGHT(B216,2)*1&gt;10,LEFT(B216,2),"")</f>
        <v/>
      </c>
      <c r="B216" s="187" t="inlineStr">
        <is>
          <t>^USDEUR</t>
        </is>
      </c>
      <c r="C216" s="170" t="n">
        <v>0.94757</v>
      </c>
      <c r="D216" s="171" t="n">
        <v>0.00131</v>
      </c>
      <c r="E216" s="172" t="n">
        <v>0.0014</v>
      </c>
      <c r="F216" s="170" t="n">
        <v>0.94699</v>
      </c>
      <c r="G216" s="170" t="n">
        <v>0.94946</v>
      </c>
      <c r="H216" s="170" t="n">
        <v>0.94392</v>
      </c>
      <c r="I216" s="173" t="n">
        <v>100682</v>
      </c>
      <c r="J216" s="188" t="inlineStr">
        <is>
          <t>Failed</t>
        </is>
      </c>
      <c r="T216" t="inlineStr">
        <is>
          <t>^USDCAD</t>
        </is>
      </c>
      <c r="U216" t="inlineStr">
        <is>
          <t>U.S. Dollar/Canadian Dollar</t>
        </is>
      </c>
      <c r="V216" t="n">
        <v>1.26267</v>
      </c>
      <c r="W216" t="n">
        <v>1.26756</v>
      </c>
      <c r="X216" s="2" t="n">
        <v>1.26979</v>
      </c>
      <c r="Y216" t="n">
        <v>1.26125</v>
      </c>
      <c r="Z216" s="2" t="n"/>
      <c r="AA216" s="4" t="n"/>
      <c r="AF216" t="inlineStr">
        <is>
          <t>DXU17</t>
        </is>
      </c>
      <c r="AG216" t="inlineStr">
        <is>
          <t>92.699s</t>
        </is>
      </c>
      <c r="AH216" t="n">
        <v>-0.202</v>
      </c>
      <c r="AI216" s="3" t="n">
        <v>-0.0022</v>
      </c>
      <c r="AJ216" t="n">
        <v>92.905</v>
      </c>
      <c r="AK216" t="n">
        <v>93.03</v>
      </c>
      <c r="AL216" t="n">
        <v>92.39</v>
      </c>
      <c r="AM216" s="2" t="n">
        <v>20522</v>
      </c>
      <c r="AN216" s="4" t="n">
        <v>42949</v>
      </c>
    </row>
    <row r="217" ht="15" customHeight="1" thickBot="1">
      <c r="A217">
        <f>IF(RIGHT(B217,2)*1&gt;10,LEFT(B217,2),"")</f>
        <v/>
      </c>
      <c r="B217" s="185" t="inlineStr">
        <is>
          <t>^BTCUSD</t>
        </is>
      </c>
      <c r="C217" s="181" t="n">
        <v>96919.35000000001</v>
      </c>
      <c r="D217" s="198" t="n">
        <v>-3625.01</v>
      </c>
      <c r="E217" s="168" t="n">
        <v>-0.0361</v>
      </c>
      <c r="F217" s="181" t="n">
        <v>101171.65</v>
      </c>
      <c r="G217" s="181" t="n">
        <v>101315.96</v>
      </c>
      <c r="H217" s="181" t="n">
        <v>94395.35000000001</v>
      </c>
      <c r="I217" s="169" t="n">
        <v>11169</v>
      </c>
      <c r="J217" s="186" t="inlineStr">
        <is>
          <t>Failed</t>
        </is>
      </c>
      <c r="T217" t="inlineStr">
        <is>
          <t>^USDEUR</t>
        </is>
      </c>
      <c r="U217" t="inlineStr">
        <is>
          <t>U.S. Dollar/Euro FX</t>
        </is>
      </c>
      <c r="V217" t="n">
        <v>0.90151</v>
      </c>
      <c r="W217" t="n">
        <v>0.90616</v>
      </c>
      <c r="X217" s="2" t="n">
        <v>0.90835</v>
      </c>
      <c r="Y217" t="n">
        <v>0.89784</v>
      </c>
      <c r="Z217" s="2" t="n"/>
      <c r="AA217" s="4" t="n"/>
      <c r="AF217" t="inlineStr">
        <is>
          <t>CLU17</t>
        </is>
      </c>
      <c r="AG217" t="inlineStr">
        <is>
          <t>49.59s</t>
        </is>
      </c>
      <c r="AH217" t="n">
        <v>0.43</v>
      </c>
      <c r="AI217" s="3" t="n">
        <v>0.008699999999999999</v>
      </c>
      <c r="AJ217" t="n">
        <v>48.8</v>
      </c>
      <c r="AK217" t="n">
        <v>49.65</v>
      </c>
      <c r="AL217" t="n">
        <v>48.55</v>
      </c>
      <c r="AM217" s="2" t="n">
        <v>828986</v>
      </c>
      <c r="AN217" s="4" t="n">
        <v>42949</v>
      </c>
    </row>
    <row r="218" ht="15" customHeight="1" thickBot="1">
      <c r="A218">
        <f>IF(RIGHT(B218,2)*1&gt;10,LEFT(B218,2),"")</f>
        <v/>
      </c>
      <c r="B218" s="187" t="inlineStr">
        <is>
          <t>CLY00</t>
        </is>
      </c>
      <c r="C218" s="170" t="inlineStr">
        <is>
          <t>67.20s</t>
        </is>
      </c>
      <c r="D218" s="171" t="n">
        <v>-1.13</v>
      </c>
      <c r="E218" s="172" t="n">
        <v>-0.0165</v>
      </c>
      <c r="F218" s="170" t="n">
        <v>67.2</v>
      </c>
      <c r="G218" s="170" t="n">
        <v>67.2</v>
      </c>
      <c r="H218" s="170" t="n">
        <v>67.2</v>
      </c>
      <c r="I218" s="170" t="inlineStr">
        <is>
          <t>N/A</t>
        </is>
      </c>
      <c r="J218" s="188" t="inlineStr">
        <is>
          <t>Failed</t>
        </is>
      </c>
      <c r="T218" t="inlineStr">
        <is>
          <t>^BTCUSD</t>
        </is>
      </c>
      <c r="U218" s="5" t="inlineStr">
        <is>
          <t>Bitcoin - USD</t>
        </is>
      </c>
      <c r="V218" s="5" t="n">
        <v>40713.16</v>
      </c>
      <c r="W218" s="5" t="n">
        <v>41121.79</v>
      </c>
      <c r="X218" s="2" t="n">
        <v>41398.55</v>
      </c>
      <c r="Y218" s="5" t="n">
        <v>40605.64</v>
      </c>
      <c r="Z218" s="2" t="n"/>
      <c r="AA218" s="4" t="n"/>
      <c r="AF218" t="inlineStr">
        <is>
          <t>HOU17</t>
        </is>
      </c>
      <c r="AG218" t="inlineStr">
        <is>
          <t>1.6588s</t>
        </is>
      </c>
      <c r="AH218" t="n">
        <v>0.0175</v>
      </c>
      <c r="AI218" s="3" t="n">
        <v>0.0107</v>
      </c>
      <c r="AJ218" t="n">
        <v>1.6368</v>
      </c>
      <c r="AK218" t="n">
        <v>1.6598</v>
      </c>
      <c r="AL218" t="n">
        <v>1.6255</v>
      </c>
      <c r="AM218" s="2" t="n">
        <v>56119</v>
      </c>
      <c r="AN218" s="4" t="n">
        <v>42949</v>
      </c>
    </row>
    <row r="219" ht="15" customHeight="1" thickBot="1">
      <c r="A219">
        <f>IF(RIGHT(B219,2)*1&gt;10,LEFT(B219,2),"")</f>
        <v/>
      </c>
      <c r="B219" s="185" t="inlineStr">
        <is>
          <t>PLY00</t>
        </is>
      </c>
      <c r="C219" s="166" t="inlineStr">
        <is>
          <t>939.00s</t>
        </is>
      </c>
      <c r="D219" s="174" t="n">
        <v>-6</v>
      </c>
      <c r="E219" s="175" t="n">
        <v>-0.0063</v>
      </c>
      <c r="F219" s="181" t="n">
        <v>939</v>
      </c>
      <c r="G219" s="181" t="n">
        <v>939</v>
      </c>
      <c r="H219" s="181" t="n">
        <v>939</v>
      </c>
      <c r="I219" s="166" t="n">
        <v>0</v>
      </c>
      <c r="J219" s="186" t="inlineStr">
        <is>
          <t>Failed</t>
        </is>
      </c>
      <c r="T219" t="inlineStr">
        <is>
          <t>CLY00</t>
        </is>
      </c>
      <c r="U219" t="inlineStr">
        <is>
          <t>Crude Oil WTI</t>
        </is>
      </c>
      <c r="V219" t="inlineStr">
        <is>
          <t>95.04s</t>
        </is>
      </c>
      <c r="W219" t="inlineStr">
        <is>
          <t>N/A</t>
        </is>
      </c>
      <c r="X219" s="2" t="n">
        <v>95.04000000000001</v>
      </c>
      <c r="Y219" t="n">
        <v>95.04000000000001</v>
      </c>
      <c r="Z219" s="2" t="n"/>
      <c r="AA219" s="4" t="n"/>
      <c r="AF219" t="inlineStr">
        <is>
          <t>RBU17</t>
        </is>
      </c>
      <c r="AG219" t="inlineStr">
        <is>
          <t>1.6448s</t>
        </is>
      </c>
      <c r="AH219" t="n">
        <v>-0.0165</v>
      </c>
      <c r="AI219" s="3" t="n">
        <v>-0.009900000000000001</v>
      </c>
      <c r="AJ219" t="n">
        <v>1.6572</v>
      </c>
      <c r="AK219" t="n">
        <v>1.6669</v>
      </c>
      <c r="AL219" t="n">
        <v>1.6291</v>
      </c>
      <c r="AM219" s="2" t="n">
        <v>80628</v>
      </c>
      <c r="AN219" s="4" t="n">
        <v>42949</v>
      </c>
    </row>
    <row r="220" ht="15" customHeight="1" thickBot="1">
      <c r="A220">
        <f>IF(RIGHT(B220,2)*1&gt;10,LEFT(B220,2),"")</f>
        <v/>
      </c>
      <c r="B220" s="187" t="inlineStr">
        <is>
          <t>GCY00</t>
        </is>
      </c>
      <c r="C220" s="180" t="n">
        <v>2660.24</v>
      </c>
      <c r="D220" s="176" t="n">
        <v>27.02</v>
      </c>
      <c r="E220" s="177" t="n">
        <v>0.0103</v>
      </c>
      <c r="F220" s="180" t="n">
        <v>2633.98</v>
      </c>
      <c r="G220" s="180" t="n">
        <v>2675.08</v>
      </c>
      <c r="H220" s="180" t="n">
        <v>2628.79</v>
      </c>
      <c r="I220" s="173" t="n">
        <v>5025</v>
      </c>
      <c r="J220" s="188" t="inlineStr">
        <is>
          <t>Failed</t>
        </is>
      </c>
      <c r="T220" t="inlineStr">
        <is>
          <t>PLY00</t>
        </is>
      </c>
      <c r="U220" t="inlineStr">
        <is>
          <t>Platinum</t>
        </is>
      </c>
      <c r="V220" s="5" t="n">
        <v>1022.34</v>
      </c>
      <c r="W220" s="5" t="n">
        <v>1017.57</v>
      </c>
      <c r="X220" s="2" t="n">
        <v>1028.37</v>
      </c>
      <c r="Y220" s="5" t="n">
        <v>1011.73</v>
      </c>
      <c r="Z220" s="2" t="n"/>
      <c r="AA220" s="4" t="n"/>
      <c r="AF220" t="inlineStr">
        <is>
          <t>NGU17</t>
        </is>
      </c>
      <c r="AG220" t="inlineStr">
        <is>
          <t>2.811s</t>
        </is>
      </c>
      <c r="AH220" t="n">
        <v>-0.008</v>
      </c>
      <c r="AI220" s="3" t="n">
        <v>-0.0028</v>
      </c>
      <c r="AJ220" t="n">
        <v>2.815</v>
      </c>
      <c r="AK220" t="n">
        <v>2.837</v>
      </c>
      <c r="AL220" t="n">
        <v>2.785</v>
      </c>
      <c r="AM220" s="2" t="n">
        <v>102507</v>
      </c>
      <c r="AN220" s="4" t="n">
        <v>42949</v>
      </c>
    </row>
    <row r="221" ht="15" customHeight="1" thickBot="1">
      <c r="A221">
        <f>IF(RIGHT(B221,2)*1&gt;10,LEFT(B221,2),"")</f>
        <v/>
      </c>
      <c r="B221" s="185" t="inlineStr">
        <is>
          <t>SIY00</t>
        </is>
      </c>
      <c r="C221" s="166" t="n">
        <v>31.8311</v>
      </c>
      <c r="D221" s="174" t="n">
        <v>0.8576</v>
      </c>
      <c r="E221" s="175" t="n">
        <v>0.0277</v>
      </c>
      <c r="F221" s="166" t="n">
        <v>30.9767</v>
      </c>
      <c r="G221" s="166" t="n">
        <v>32.2491</v>
      </c>
      <c r="H221" s="166" t="n">
        <v>30.9022</v>
      </c>
      <c r="I221" s="169" t="n">
        <v>2802</v>
      </c>
      <c r="J221" s="186" t="inlineStr">
        <is>
          <t>Failed</t>
        </is>
      </c>
      <c r="T221" t="inlineStr">
        <is>
          <t>GCY00</t>
        </is>
      </c>
      <c r="U221" t="inlineStr">
        <is>
          <t>Gold</t>
        </is>
      </c>
      <c r="V221" s="5" t="n">
        <v>1942.1</v>
      </c>
      <c r="W221" s="5" t="n">
        <v>1925.29</v>
      </c>
      <c r="X221" s="2" t="n">
        <v>1948.68</v>
      </c>
      <c r="Y221" s="5" t="n">
        <v>1923.73</v>
      </c>
      <c r="Z221" s="2" t="n"/>
      <c r="AA221" s="4" t="n"/>
      <c r="AF221" t="inlineStr">
        <is>
          <t>ZNU17</t>
        </is>
      </c>
      <c r="AG221" t="inlineStr">
        <is>
          <t>126-035s</t>
        </is>
      </c>
      <c r="AH221">
        <f>0-40</f>
        <v/>
      </c>
      <c r="AI221" s="3" t="n">
        <v>-0.001</v>
      </c>
      <c r="AJ221" t="inlineStr">
        <is>
          <t>126-060</t>
        </is>
      </c>
      <c r="AK221" t="inlineStr">
        <is>
          <t>126-085</t>
        </is>
      </c>
      <c r="AL221" t="inlineStr">
        <is>
          <t>125-310</t>
        </is>
      </c>
      <c r="AM221" s="2" t="n">
        <v>1265426</v>
      </c>
      <c r="AN221" s="4" t="n">
        <v>42949</v>
      </c>
    </row>
    <row r="222" ht="15" customHeight="1" thickBot="1">
      <c r="A222">
        <f>IF(RIGHT(B222,2)*1&gt;10,LEFT(B222,2),"")</f>
        <v/>
      </c>
      <c r="B222" s="187" t="inlineStr">
        <is>
          <t>$SPX</t>
        </is>
      </c>
      <c r="C222" s="180" t="n">
        <v>6052.85</v>
      </c>
      <c r="D222" s="171" t="n">
        <v>-37.42</v>
      </c>
      <c r="E222" s="172" t="n">
        <v>-0.0061</v>
      </c>
      <c r="F222" s="180" t="n">
        <v>6083.01</v>
      </c>
      <c r="G222" s="180" t="n">
        <v>6088.51</v>
      </c>
      <c r="H222" s="180" t="n">
        <v>6048.63</v>
      </c>
      <c r="I222" s="170" t="inlineStr">
        <is>
          <t>N/A</t>
        </is>
      </c>
      <c r="J222" s="188" t="inlineStr">
        <is>
          <t>Failed</t>
        </is>
      </c>
      <c r="T222" t="inlineStr">
        <is>
          <t>SIY00</t>
        </is>
      </c>
      <c r="U222" t="inlineStr">
        <is>
          <t>Silver</t>
        </is>
      </c>
      <c r="V222" t="n">
        <v>25.362</v>
      </c>
      <c r="W222" t="n">
        <v>25.0674</v>
      </c>
      <c r="X222" s="2" t="n">
        <v>25.5121</v>
      </c>
      <c r="Y222" t="n">
        <v>25.0081</v>
      </c>
      <c r="Z222" s="2" t="n"/>
      <c r="AA222" s="4" t="n"/>
      <c r="AF222" t="inlineStr">
        <is>
          <t>ZBU17</t>
        </is>
      </c>
      <c r="AG222" t="inlineStr">
        <is>
          <t>154-07s</t>
        </is>
      </c>
      <c r="AH222">
        <f>0-6</f>
        <v/>
      </c>
      <c r="AI222" s="3" t="n">
        <v>0.0012</v>
      </c>
      <c r="AJ222" t="inlineStr">
        <is>
          <t>153-29</t>
        </is>
      </c>
      <c r="AK222" t="inlineStr">
        <is>
          <t>154-18</t>
        </is>
      </c>
      <c r="AL222" t="inlineStr">
        <is>
          <t>153-17</t>
        </is>
      </c>
      <c r="AM222" s="2" t="n">
        <v>262779</v>
      </c>
      <c r="AN222" s="4" t="n">
        <v>42949</v>
      </c>
    </row>
    <row r="223" ht="15" customHeight="1" thickBot="1">
      <c r="A223">
        <f>IF(RIGHT(B223,2)*1&gt;10,LEFT(B223,2),"")</f>
        <v/>
      </c>
      <c r="B223" s="185" t="inlineStr">
        <is>
          <t>$NASX</t>
        </is>
      </c>
      <c r="C223" s="181" t="n">
        <v>19736.69</v>
      </c>
      <c r="D223" s="167" t="n">
        <v>-123.08</v>
      </c>
      <c r="E223" s="168" t="n">
        <v>-0.0062</v>
      </c>
      <c r="F223" s="181" t="n">
        <v>19824.09</v>
      </c>
      <c r="G223" s="181" t="n">
        <v>19872.79</v>
      </c>
      <c r="H223" s="181" t="n">
        <v>19698.05</v>
      </c>
      <c r="I223" s="166" t="inlineStr">
        <is>
          <t>N/A</t>
        </is>
      </c>
      <c r="J223" s="186" t="inlineStr">
        <is>
          <t>Failed</t>
        </is>
      </c>
      <c r="T223" t="inlineStr">
        <is>
          <t>$SPX</t>
        </is>
      </c>
      <c r="U223" s="5" t="inlineStr">
        <is>
          <t>S&amp;P 500 Index</t>
        </is>
      </c>
      <c r="V223" s="5" t="n">
        <v>4411.67</v>
      </c>
      <c r="W223" s="5" t="n">
        <v>4345.11</v>
      </c>
      <c r="X223" s="2" t="n">
        <v>4412.67</v>
      </c>
      <c r="Y223" s="5" t="n">
        <v>4335.65</v>
      </c>
      <c r="Z223" s="2" t="n"/>
      <c r="AA223" s="4" t="n"/>
      <c r="AF223" t="inlineStr">
        <is>
          <t>GEZ17</t>
        </is>
      </c>
      <c r="AG223" t="inlineStr">
        <is>
          <t>98.5500s</t>
        </is>
      </c>
      <c r="AH223" t="inlineStr">
        <is>
          <t>unch</t>
        </is>
      </c>
      <c r="AI223" s="3" t="inlineStr">
        <is>
          <t>unch</t>
        </is>
      </c>
      <c r="AJ223" t="n">
        <v>98.55500000000001</v>
      </c>
      <c r="AK223" t="n">
        <v>98.55500000000001</v>
      </c>
      <c r="AL223" t="n">
        <v>98.54000000000001</v>
      </c>
      <c r="AM223" s="2" t="n">
        <v>158011</v>
      </c>
      <c r="AN223" s="4" t="n">
        <v>42949</v>
      </c>
    </row>
    <row r="224" ht="15" customHeight="1" thickBot="1">
      <c r="A224">
        <f>IF(RIGHT(B224,2)*1&gt;10,LEFT(B224,2),"")</f>
        <v/>
      </c>
      <c r="B224" s="187" t="inlineStr">
        <is>
          <t>$DOWI</t>
        </is>
      </c>
      <c r="C224" s="180" t="n">
        <v>44401.93</v>
      </c>
      <c r="D224" s="250" t="n">
        <v>-240.59</v>
      </c>
      <c r="E224" s="177" t="n">
        <v>-0.0054</v>
      </c>
      <c r="F224" s="180" t="n">
        <v>44637.97</v>
      </c>
      <c r="G224" s="180" t="n">
        <v>44728.51</v>
      </c>
      <c r="H224" s="180" t="n">
        <v>44382.83</v>
      </c>
      <c r="I224" s="173" t="n">
        <v>503924907</v>
      </c>
      <c r="J224" s="188" t="inlineStr">
        <is>
          <t>Failed</t>
        </is>
      </c>
      <c r="T224" t="inlineStr">
        <is>
          <t>$NASX</t>
        </is>
      </c>
      <c r="U224" t="inlineStr">
        <is>
          <t>Nasdaq Composite</t>
        </is>
      </c>
      <c r="V224" s="5" t="n">
        <v>13614.78</v>
      </c>
      <c r="W224" s="5" t="n">
        <v>13360.72</v>
      </c>
      <c r="X224" s="2" t="n">
        <v>13620.8</v>
      </c>
      <c r="Y224" s="5" t="n">
        <v>13317.14</v>
      </c>
      <c r="Z224" s="2" t="n"/>
      <c r="AA224" s="4" t="n"/>
      <c r="AF224" t="inlineStr">
        <is>
          <t>ZLZ17</t>
        </is>
      </c>
      <c r="AG224" t="inlineStr">
        <is>
          <t>34.57s</t>
        </is>
      </c>
      <c r="AH224" t="n">
        <v>0.29</v>
      </c>
      <c r="AI224" s="3" t="n">
        <v>0.008500000000000001</v>
      </c>
      <c r="AJ224" t="n">
        <v>34.3</v>
      </c>
      <c r="AK224" t="n">
        <v>34.6</v>
      </c>
      <c r="AL224" t="n">
        <v>34.24</v>
      </c>
      <c r="AM224" s="2" t="n">
        <v>47017</v>
      </c>
      <c r="AN224" s="4" t="n">
        <v>42949</v>
      </c>
    </row>
    <row r="225" ht="15" customHeight="1" thickBot="1">
      <c r="A225">
        <f>IF(RIGHT(B225,2)*1&gt;10,LEFT(B225,2),"")</f>
        <v/>
      </c>
      <c r="B225" s="185" t="inlineStr">
        <is>
          <t>PJAN</t>
        </is>
      </c>
      <c r="C225" s="166" t="n">
        <v>42.06</v>
      </c>
      <c r="D225" s="167" t="n">
        <v>0.01</v>
      </c>
      <c r="E225" s="168" t="n">
        <v>0.02</v>
      </c>
      <c r="F225" s="166" t="n">
        <v>42.05</v>
      </c>
      <c r="G225" s="166" t="n">
        <v>42.15</v>
      </c>
      <c r="H225" s="166" t="n">
        <v>42.05</v>
      </c>
      <c r="I225" s="169" t="n">
        <v>12500</v>
      </c>
      <c r="J225" s="186" t="inlineStr">
        <is>
          <t>2024-12-11</t>
        </is>
      </c>
      <c r="T225" t="inlineStr">
        <is>
          <t>$DOWI</t>
        </is>
      </c>
      <c r="U225" s="5" t="inlineStr">
        <is>
          <t>Dow Jones Industrials Average</t>
        </is>
      </c>
      <c r="V225" s="5" t="n">
        <v>34480.76</v>
      </c>
      <c r="W225" s="5" t="n">
        <v>33995.39</v>
      </c>
      <c r="X225" s="2" t="n">
        <v>34483.92</v>
      </c>
      <c r="Y225" s="5" t="n">
        <v>33896.06</v>
      </c>
      <c r="Z225" s="2" t="n"/>
      <c r="AA225" s="4" t="n"/>
      <c r="AF225" t="inlineStr">
        <is>
          <t>ZCZ17</t>
        </is>
      </c>
      <c r="AG225" t="inlineStr">
        <is>
          <t>379-0s</t>
        </is>
      </c>
      <c r="AH225">
        <f>2-4</f>
        <v/>
      </c>
      <c r="AI225" s="3" t="n">
        <v>0.0066</v>
      </c>
      <c r="AJ225" t="inlineStr">
        <is>
          <t>378-2</t>
        </is>
      </c>
      <c r="AK225" t="inlineStr">
        <is>
          <t>381-2</t>
        </is>
      </c>
      <c r="AL225" t="inlineStr">
        <is>
          <t>377-6</t>
        </is>
      </c>
      <c r="AM225" s="2" t="n">
        <v>140255</v>
      </c>
      <c r="AN225" s="4" t="n">
        <v>42949</v>
      </c>
    </row>
    <row r="226" ht="15" customHeight="1" thickBot="1">
      <c r="A226">
        <f>IF(RIGHT(B226,2)*1&gt;10,LEFT(B226,2),"")</f>
        <v/>
      </c>
      <c r="B226" s="187" t="inlineStr">
        <is>
          <t>PFEB</t>
        </is>
      </c>
      <c r="C226" s="170" t="n">
        <v>36.75</v>
      </c>
      <c r="D226" s="171" t="n">
        <v>0</v>
      </c>
      <c r="E226" s="172" t="n">
        <v>0</v>
      </c>
      <c r="F226" s="170" t="n">
        <v>36.75</v>
      </c>
      <c r="G226" s="170" t="n">
        <v>36.76</v>
      </c>
      <c r="H226" s="170" t="n">
        <v>36.71</v>
      </c>
      <c r="I226" s="173" t="n">
        <v>12700</v>
      </c>
      <c r="J226" s="188" t="inlineStr">
        <is>
          <t>2024-12-11</t>
        </is>
      </c>
      <c r="T226" t="inlineStr">
        <is>
          <t>PJAN</t>
        </is>
      </c>
      <c r="U226" s="5" t="inlineStr">
        <is>
          <t>Innovator S&amp;P 500 Power Buffer ETF Jan</t>
        </is>
      </c>
      <c r="V226" t="n">
        <v>32.04</v>
      </c>
      <c r="W226" t="n">
        <v>31.71</v>
      </c>
      <c r="X226" s="2" t="n">
        <v>32.07</v>
      </c>
      <c r="Y226" t="n">
        <v>31.71</v>
      </c>
      <c r="Z226" s="2" t="n"/>
      <c r="AA226" s="4" t="n"/>
      <c r="AF226" t="inlineStr">
        <is>
          <t>ZSX17</t>
        </is>
      </c>
      <c r="AG226" t="inlineStr">
        <is>
          <t>977-4s</t>
        </is>
      </c>
      <c r="AH226">
        <f>5-6</f>
        <v/>
      </c>
      <c r="AI226" s="3" t="n">
        <v>0.0059</v>
      </c>
      <c r="AJ226" t="inlineStr">
        <is>
          <t>972-2</t>
        </is>
      </c>
      <c r="AK226" t="inlineStr">
        <is>
          <t>981-0</t>
        </is>
      </c>
      <c r="AL226" t="inlineStr">
        <is>
          <t>970-4</t>
        </is>
      </c>
      <c r="AM226" s="2" t="n">
        <v>107052</v>
      </c>
      <c r="AN226" s="4" t="n">
        <v>42949</v>
      </c>
    </row>
    <row r="227" ht="15" customHeight="1" thickBot="1">
      <c r="A227">
        <f>IF(RIGHT(B227,2)*1&gt;10,LEFT(B227,2),"")</f>
        <v/>
      </c>
      <c r="B227" s="185" t="inlineStr">
        <is>
          <t>PMAR</t>
        </is>
      </c>
      <c r="C227" s="166" t="n">
        <v>40.21</v>
      </c>
      <c r="D227" s="167" t="n">
        <v>-0.06</v>
      </c>
      <c r="E227" s="168" t="n">
        <v>-0.15</v>
      </c>
      <c r="F227" s="166" t="n">
        <v>40.27</v>
      </c>
      <c r="G227" s="166" t="n">
        <v>40.28</v>
      </c>
      <c r="H227" s="166" t="n">
        <v>40.21</v>
      </c>
      <c r="I227" s="169" t="n">
        <v>86000</v>
      </c>
      <c r="J227" s="186" t="inlineStr">
        <is>
          <t>2024-12-11</t>
        </is>
      </c>
      <c r="T227" t="inlineStr">
        <is>
          <t>PFEB</t>
        </is>
      </c>
      <c r="U227" t="inlineStr">
        <is>
          <t>Innovator S&amp;P 500 Power Buffer ETF Feb</t>
        </is>
      </c>
      <c r="V227" t="n">
        <v>28.94</v>
      </c>
      <c r="W227" t="n">
        <v>28.77</v>
      </c>
      <c r="X227" s="2" t="n">
        <v>29.02</v>
      </c>
      <c r="Y227" t="n">
        <v>28.75</v>
      </c>
      <c r="Z227" s="2" t="n"/>
      <c r="AA227" s="4" t="n"/>
      <c r="AF227" t="inlineStr">
        <is>
          <t>ESU17</t>
        </is>
      </c>
      <c r="AG227" t="inlineStr">
        <is>
          <t>2,473.50s</t>
        </is>
      </c>
      <c r="AH227" t="n">
        <v>1.25</v>
      </c>
      <c r="AI227" s="3" t="n">
        <v>0.0005</v>
      </c>
      <c r="AJ227" s="5" t="n">
        <v>2474</v>
      </c>
      <c r="AK227" s="5" t="n">
        <v>2476</v>
      </c>
      <c r="AL227" s="5" t="n">
        <v>2463.25</v>
      </c>
      <c r="AM227" s="2" t="n">
        <v>1292615</v>
      </c>
      <c r="AN227" s="4" t="n">
        <v>42949</v>
      </c>
    </row>
    <row r="228" ht="15" customHeight="1" thickBot="1">
      <c r="A228">
        <f>IF(RIGHT(B228,2)*1&gt;10,LEFT(B228,2),"")</f>
        <v/>
      </c>
      <c r="B228" s="187" t="inlineStr">
        <is>
          <t>PAPR</t>
        </is>
      </c>
      <c r="C228" s="170" t="n">
        <v>37</v>
      </c>
      <c r="D228" s="171" t="n">
        <v>0.06</v>
      </c>
      <c r="E228" s="172" t="n">
        <v>0.16</v>
      </c>
      <c r="F228" s="170" t="n">
        <v>36.94</v>
      </c>
      <c r="G228" s="170" t="n">
        <v>37.04</v>
      </c>
      <c r="H228" s="170" t="n">
        <v>36.94</v>
      </c>
      <c r="I228" s="173" t="n">
        <v>16100</v>
      </c>
      <c r="J228" s="188" t="inlineStr">
        <is>
          <t>2024-12-11</t>
        </is>
      </c>
      <c r="T228" t="inlineStr">
        <is>
          <t>PMAR</t>
        </is>
      </c>
      <c r="U228" s="5" t="inlineStr">
        <is>
          <t>Innovator S&amp;P 500 Power Buffer ETF March</t>
        </is>
      </c>
      <c r="V228" t="n">
        <v>31.84</v>
      </c>
      <c r="W228" t="n">
        <v>31.64</v>
      </c>
      <c r="X228" s="2" t="n">
        <v>31.9</v>
      </c>
      <c r="Y228" t="n">
        <v>31.61</v>
      </c>
      <c r="Z228" s="2" t="n"/>
      <c r="AA228" s="4" t="n"/>
      <c r="AF228" t="inlineStr">
        <is>
          <t>NQU17</t>
        </is>
      </c>
      <c r="AG228" t="inlineStr">
        <is>
          <t>5,910.75s</t>
        </is>
      </c>
      <c r="AH228" t="n">
        <v>21.5</v>
      </c>
      <c r="AI228" s="3" t="n">
        <v>0.0037</v>
      </c>
      <c r="AJ228" s="5" t="n">
        <v>5933</v>
      </c>
      <c r="AK228" s="5" t="n">
        <v>5947.5</v>
      </c>
      <c r="AL228" s="5" t="n">
        <v>5856.25</v>
      </c>
      <c r="AM228" s="2" t="n">
        <v>386503</v>
      </c>
      <c r="AN228" s="4" t="n">
        <v>42949</v>
      </c>
    </row>
    <row r="229" ht="15" customHeight="1" thickBot="1">
      <c r="A229">
        <f>IF(RIGHT(B229,2)*1&gt;10,LEFT(B229,2),"")</f>
        <v/>
      </c>
      <c r="B229" s="185" t="inlineStr">
        <is>
          <t>PMAY</t>
        </is>
      </c>
      <c r="C229" s="166" t="n">
        <v>35.99</v>
      </c>
      <c r="D229" s="167" t="n">
        <v>-0.01</v>
      </c>
      <c r="E229" s="168" t="n">
        <v>-0.03</v>
      </c>
      <c r="F229" s="166" t="n">
        <v>36</v>
      </c>
      <c r="G229" s="166" t="n">
        <v>36.04</v>
      </c>
      <c r="H229" s="166" t="n">
        <v>35.96</v>
      </c>
      <c r="I229" s="169" t="n">
        <v>12900</v>
      </c>
      <c r="J229" s="186" t="inlineStr">
        <is>
          <t>2024-12-11</t>
        </is>
      </c>
      <c r="T229" t="inlineStr">
        <is>
          <t>PAPR</t>
        </is>
      </c>
      <c r="U229" s="5" t="inlineStr">
        <is>
          <t>Innovator S&amp;P 500 Power Buffer ETF Apr</t>
        </is>
      </c>
      <c r="V229" t="n">
        <v>29.37</v>
      </c>
      <c r="W229" t="n">
        <v>29.29</v>
      </c>
      <c r="X229" s="2" t="n">
        <v>29.38</v>
      </c>
      <c r="Y229" t="n">
        <v>29.29</v>
      </c>
      <c r="Z229" s="2" t="n"/>
      <c r="AA229" s="4" t="n"/>
      <c r="AF229" t="inlineStr">
        <is>
          <t>NYU17</t>
        </is>
      </c>
      <c r="AG229" t="inlineStr">
        <is>
          <t>20,075.00s</t>
        </is>
      </c>
      <c r="AH229" t="n">
        <v>60</v>
      </c>
      <c r="AI229" s="3" t="n">
        <v>0.003</v>
      </c>
      <c r="AJ229" s="5" t="n">
        <v>20060</v>
      </c>
      <c r="AK229" s="5" t="n">
        <v>20105</v>
      </c>
      <c r="AL229" s="5" t="n">
        <v>20010</v>
      </c>
      <c r="AM229" s="2" t="n">
        <v>7533</v>
      </c>
      <c r="AN229" s="4" t="n">
        <v>42949</v>
      </c>
    </row>
    <row r="230" ht="15" customHeight="1" thickBot="1">
      <c r="A230">
        <f>IF(RIGHT(B230,2)*1&gt;10,LEFT(B230,2),"")</f>
        <v/>
      </c>
      <c r="B230" s="187" t="inlineStr">
        <is>
          <t>PJUN</t>
        </is>
      </c>
      <c r="C230" s="170" t="n">
        <v>37.73</v>
      </c>
      <c r="D230" s="171" t="n">
        <v>-0.01</v>
      </c>
      <c r="E230" s="172" t="n">
        <v>-0.03</v>
      </c>
      <c r="F230" s="170" t="n">
        <v>37.74</v>
      </c>
      <c r="G230" s="170" t="n">
        <v>37.8</v>
      </c>
      <c r="H230" s="170" t="n">
        <v>37.7</v>
      </c>
      <c r="I230" s="173" t="n">
        <v>7000</v>
      </c>
      <c r="J230" s="188" t="inlineStr">
        <is>
          <t>2024-12-11</t>
        </is>
      </c>
      <c r="T230" t="inlineStr">
        <is>
          <t>PMAY</t>
        </is>
      </c>
      <c r="U230" s="5" t="inlineStr">
        <is>
          <t>Innovator S&amp;P 500 Power Buffer ETF May</t>
        </is>
      </c>
      <c r="V230" t="n">
        <v>30.16</v>
      </c>
      <c r="W230" t="n">
        <v>30.02</v>
      </c>
      <c r="X230" s="2" t="n">
        <v>30.16</v>
      </c>
      <c r="Y230" t="n">
        <v>30.02</v>
      </c>
      <c r="Z230" s="2" t="n"/>
      <c r="AA230" s="4" t="n"/>
      <c r="AF230" t="inlineStr">
        <is>
          <t>LEV17</t>
        </is>
      </c>
      <c r="AG230" t="inlineStr">
        <is>
          <t>114.675s</t>
        </is>
      </c>
      <c r="AH230" t="n">
        <v>1.8</v>
      </c>
      <c r="AI230" s="3" t="n">
        <v>0.0159</v>
      </c>
      <c r="AJ230" t="n">
        <v>112.85</v>
      </c>
      <c r="AK230" t="n">
        <v>114.975</v>
      </c>
      <c r="AL230" t="n">
        <v>111.925</v>
      </c>
      <c r="AM230" s="2" t="n">
        <v>27783</v>
      </c>
      <c r="AN230" s="4" t="n">
        <v>42949</v>
      </c>
    </row>
    <row r="231" ht="15" customHeight="1" thickBot="1">
      <c r="A231">
        <f>IF(RIGHT(B231,2)*1&gt;10,LEFT(B231,2),"")</f>
        <v/>
      </c>
      <c r="B231" s="185" t="inlineStr">
        <is>
          <t>PJUL</t>
        </is>
      </c>
      <c r="C231" s="166" t="n">
        <v>41.44</v>
      </c>
      <c r="D231" s="167" t="n">
        <v>-0.16</v>
      </c>
      <c r="E231" s="168" t="n">
        <v>-0.38</v>
      </c>
      <c r="F231" s="166" t="n">
        <v>41.6</v>
      </c>
      <c r="G231" s="166" t="n">
        <v>41.6</v>
      </c>
      <c r="H231" s="166" t="n">
        <v>41.43</v>
      </c>
      <c r="I231" s="169" t="n">
        <v>30200</v>
      </c>
      <c r="J231" s="186" t="inlineStr">
        <is>
          <t>2024-12-11</t>
        </is>
      </c>
      <c r="T231" t="inlineStr">
        <is>
          <t>PJUN</t>
        </is>
      </c>
      <c r="U231" t="inlineStr">
        <is>
          <t>Innovator S&amp;P 500 Power Buffer ETF Jun</t>
        </is>
      </c>
      <c r="V231" t="n">
        <v>31.83</v>
      </c>
      <c r="W231" t="n">
        <v>31.72</v>
      </c>
      <c r="X231" s="2" t="n">
        <v>31.83</v>
      </c>
      <c r="Y231" t="n">
        <v>31.72</v>
      </c>
      <c r="Z231" s="2" t="n"/>
      <c r="AA231" s="4" t="n"/>
      <c r="AF231" t="inlineStr">
        <is>
          <t>HEV17</t>
        </is>
      </c>
      <c r="AG231" t="inlineStr">
        <is>
          <t>66.225s</t>
        </is>
      </c>
      <c r="AH231" t="n">
        <v>1.825</v>
      </c>
      <c r="AI231" s="3" t="n">
        <v>0.0283</v>
      </c>
      <c r="AJ231" t="n">
        <v>64.40000000000001</v>
      </c>
      <c r="AK231" t="n">
        <v>66.75</v>
      </c>
      <c r="AL231" t="n">
        <v>64.125</v>
      </c>
      <c r="AM231" s="2" t="n">
        <v>23139</v>
      </c>
      <c r="AN231" s="4" t="n">
        <v>42949</v>
      </c>
    </row>
    <row r="232" ht="15" customHeight="1" thickBot="1">
      <c r="A232">
        <f>IF(RIGHT(B232,2)*1&gt;10,LEFT(B232,2),"")</f>
        <v/>
      </c>
      <c r="B232" s="187" t="inlineStr">
        <is>
          <t>PAUG</t>
        </is>
      </c>
      <c r="C232" s="170" t="n">
        <v>38.79</v>
      </c>
      <c r="D232" s="171" t="n">
        <v>-0.1</v>
      </c>
      <c r="E232" s="172" t="n">
        <v>-0.26</v>
      </c>
      <c r="F232" s="170" t="n">
        <v>38.89</v>
      </c>
      <c r="G232" s="170" t="n">
        <v>38.89</v>
      </c>
      <c r="H232" s="170" t="n">
        <v>38.76</v>
      </c>
      <c r="I232" s="173" t="n">
        <v>18500</v>
      </c>
      <c r="J232" s="188" t="inlineStr">
        <is>
          <t>2024-12-11</t>
        </is>
      </c>
      <c r="T232" t="inlineStr">
        <is>
          <t>PJUL</t>
        </is>
      </c>
      <c r="U232" t="inlineStr">
        <is>
          <t>Innovator S&amp;P 500 Power Buffer ETF Jul</t>
        </is>
      </c>
      <c r="V232" t="n">
        <v>30.35</v>
      </c>
      <c r="W232" t="n">
        <v>30.17</v>
      </c>
      <c r="X232" s="2" t="n">
        <v>30.37</v>
      </c>
      <c r="Y232" t="n">
        <v>30.17</v>
      </c>
      <c r="Z232" s="2" t="n"/>
      <c r="AA232" s="4" t="n"/>
      <c r="AF232" t="inlineStr">
        <is>
          <t>GCQ17</t>
        </is>
      </c>
      <c r="AG232" t="inlineStr">
        <is>
          <t>1,271.8s</t>
        </is>
      </c>
      <c r="AH232" t="n">
        <v>-0.8</v>
      </c>
      <c r="AI232" s="3" t="n">
        <v>-0.0005999999999999999</v>
      </c>
      <c r="AJ232" s="5" t="n">
        <v>1268.5</v>
      </c>
      <c r="AK232" s="5" t="n">
        <v>1272.1</v>
      </c>
      <c r="AL232" s="5" t="n">
        <v>1262.9</v>
      </c>
      <c r="AM232" t="n">
        <v>393</v>
      </c>
      <c r="AN232" s="4" t="n">
        <v>42949</v>
      </c>
    </row>
    <row r="233" ht="15" customHeight="1" thickBot="1">
      <c r="A233">
        <f>IF(RIGHT(B233,2)*1&gt;10,LEFT(B233,2),"")</f>
        <v/>
      </c>
      <c r="B233" s="185" t="inlineStr">
        <is>
          <t>PSEP</t>
        </is>
      </c>
      <c r="C233" s="166" t="n">
        <v>39.36</v>
      </c>
      <c r="D233" s="167" t="n">
        <v>-0.09</v>
      </c>
      <c r="E233" s="168" t="n">
        <v>-0.23</v>
      </c>
      <c r="F233" s="166" t="n">
        <v>39.45</v>
      </c>
      <c r="G233" s="166" t="n">
        <v>39.5</v>
      </c>
      <c r="H233" s="166" t="n">
        <v>39.36</v>
      </c>
      <c r="I233" s="169" t="n">
        <v>40000</v>
      </c>
      <c r="J233" s="186" t="inlineStr">
        <is>
          <t>2024-12-11</t>
        </is>
      </c>
      <c r="T233" t="inlineStr">
        <is>
          <t>PAUG</t>
        </is>
      </c>
      <c r="U233" t="inlineStr">
        <is>
          <t>Innovator S&amp;P 500 Power Buffer ETF Aug</t>
        </is>
      </c>
      <c r="V233" t="n">
        <v>29.74</v>
      </c>
      <c r="W233" t="n">
        <v>29.61</v>
      </c>
      <c r="X233" t="n">
        <v>29.79</v>
      </c>
      <c r="Y233" t="n">
        <v>29.61</v>
      </c>
      <c r="Z233" s="2" t="n"/>
      <c r="AA233" s="4" t="n"/>
      <c r="AF233" t="inlineStr">
        <is>
          <t>HGU17</t>
        </is>
      </c>
      <c r="AG233" t="inlineStr">
        <is>
          <t>2.8845s</t>
        </is>
      </c>
      <c r="AH233" t="n">
        <v>0.0035</v>
      </c>
      <c r="AI233" s="3" t="n">
        <v>0.0012</v>
      </c>
      <c r="AJ233" t="n">
        <v>2.8765</v>
      </c>
      <c r="AK233" t="n">
        <v>2.891</v>
      </c>
      <c r="AL233" t="n">
        <v>2.8615</v>
      </c>
      <c r="AM233" s="2" t="n">
        <v>68203</v>
      </c>
      <c r="AN233" s="4" t="n">
        <v>42949</v>
      </c>
    </row>
    <row r="234" ht="15" customHeight="1" thickBot="1">
      <c r="A234">
        <f>IF(RIGHT(B234,2)*1&gt;10,LEFT(B234,2),"")</f>
        <v/>
      </c>
      <c r="B234" s="187" t="inlineStr">
        <is>
          <t>POCT</t>
        </is>
      </c>
      <c r="C234" s="170" t="n">
        <v>39.85</v>
      </c>
      <c r="D234" s="171" t="n">
        <v>-0.03</v>
      </c>
      <c r="E234" s="172" t="n">
        <v>-0.08</v>
      </c>
      <c r="F234" s="170" t="n">
        <v>39.88</v>
      </c>
      <c r="G234" s="170" t="n">
        <v>39.98</v>
      </c>
      <c r="H234" s="170" t="n">
        <v>39.84</v>
      </c>
      <c r="I234" s="173" t="n">
        <v>21600</v>
      </c>
      <c r="J234" s="188" t="inlineStr">
        <is>
          <t>2024-12-11</t>
        </is>
      </c>
      <c r="T234" t="inlineStr">
        <is>
          <t>PSEP</t>
        </is>
      </c>
      <c r="U234" t="inlineStr">
        <is>
          <t>Innovator S&amp;P 500 Power Buffer ETF Sep</t>
        </is>
      </c>
      <c r="V234" t="n">
        <v>29.55</v>
      </c>
      <c r="W234" t="n">
        <v>29.38</v>
      </c>
      <c r="X234" s="2" t="n">
        <v>29.55</v>
      </c>
      <c r="Y234" t="n">
        <v>29.38</v>
      </c>
      <c r="Z234" s="2" t="n"/>
      <c r="AA234" s="4" t="n"/>
      <c r="AF234" t="inlineStr">
        <is>
          <t>CTZ17</t>
        </is>
      </c>
      <c r="AG234" t="inlineStr">
        <is>
          <t>70.34s</t>
        </is>
      </c>
      <c r="AH234" t="n">
        <v>1.03</v>
      </c>
      <c r="AI234" s="3" t="n">
        <v>0.0149</v>
      </c>
      <c r="AJ234" t="n">
        <v>69.44</v>
      </c>
      <c r="AK234" t="n">
        <v>70.40000000000001</v>
      </c>
      <c r="AL234" t="n">
        <v>69.22</v>
      </c>
      <c r="AM234" s="2" t="n">
        <v>18631</v>
      </c>
      <c r="AN234" s="4" t="n">
        <v>42949</v>
      </c>
    </row>
    <row r="235" ht="15" customHeight="1" thickBot="1">
      <c r="A235">
        <f>IF(RIGHT(B235,2)*1&gt;10,LEFT(B235,2),"")</f>
        <v/>
      </c>
      <c r="B235" s="185" t="inlineStr">
        <is>
          <t>PNOV</t>
        </is>
      </c>
      <c r="C235" s="166" t="n">
        <v>38.19</v>
      </c>
      <c r="D235" s="167" t="n">
        <v>-0.09</v>
      </c>
      <c r="E235" s="168" t="n">
        <v>-0.24</v>
      </c>
      <c r="F235" s="166" t="n">
        <v>38.28</v>
      </c>
      <c r="G235" s="166" t="n">
        <v>38.31</v>
      </c>
      <c r="H235" s="166" t="n">
        <v>38.13</v>
      </c>
      <c r="I235" s="169" t="n">
        <v>42900</v>
      </c>
      <c r="J235" s="186" t="inlineStr">
        <is>
          <t>2024-12-11</t>
        </is>
      </c>
      <c r="T235" t="inlineStr">
        <is>
          <t>POCT</t>
        </is>
      </c>
      <c r="U235" t="inlineStr">
        <is>
          <t>Innovator S&amp;P 500 Power Buffer ETF Oct</t>
        </is>
      </c>
      <c r="V235" t="n">
        <v>29.82</v>
      </c>
      <c r="W235" t="n">
        <v>29.65</v>
      </c>
      <c r="X235" s="2" t="n">
        <v>29.82</v>
      </c>
      <c r="Y235" t="n">
        <v>29.65</v>
      </c>
      <c r="Z235" s="2" t="n"/>
      <c r="AA235" s="4" t="n"/>
      <c r="AF235" t="inlineStr">
        <is>
          <t>OJU17</t>
        </is>
      </c>
      <c r="AG235" t="inlineStr">
        <is>
          <t>133.90s</t>
        </is>
      </c>
      <c r="AH235" t="n">
        <v>1.8</v>
      </c>
      <c r="AI235" s="3" t="n">
        <v>0.0136</v>
      </c>
      <c r="AJ235" t="n">
        <v>132.2</v>
      </c>
      <c r="AK235" t="n">
        <v>134.2</v>
      </c>
      <c r="AL235" t="n">
        <v>130.6</v>
      </c>
      <c r="AM235" s="2" t="n">
        <v>683</v>
      </c>
      <c r="AN235" s="4" t="n">
        <v>42949</v>
      </c>
    </row>
    <row r="236" ht="15" customHeight="1" thickBot="1">
      <c r="A236">
        <f>IF(RIGHT(B236,2)*1&gt;10,LEFT(B236,2),"")</f>
        <v/>
      </c>
      <c r="B236" s="187" t="inlineStr">
        <is>
          <t>PDEC</t>
        </is>
      </c>
      <c r="C236" s="170" t="n">
        <v>38.84</v>
      </c>
      <c r="D236" s="171" t="n">
        <v>-0.1</v>
      </c>
      <c r="E236" s="172" t="n">
        <v>-0.26</v>
      </c>
      <c r="F236" s="170" t="n">
        <v>38.94</v>
      </c>
      <c r="G236" s="170" t="n">
        <v>38.94</v>
      </c>
      <c r="H236" s="170" t="n">
        <v>38.81</v>
      </c>
      <c r="I236" s="173" t="n">
        <v>210600</v>
      </c>
      <c r="J236" s="188" t="inlineStr">
        <is>
          <t>2024-12-11</t>
        </is>
      </c>
      <c r="T236" t="inlineStr">
        <is>
          <t>PNOV</t>
        </is>
      </c>
      <c r="U236" t="inlineStr">
        <is>
          <t>Innovator S&amp;P 500 Power Buffer ETF Nov</t>
        </is>
      </c>
      <c r="V236" t="n">
        <v>30.05</v>
      </c>
      <c r="W236" t="n">
        <v>29.87</v>
      </c>
      <c r="X236" t="n">
        <v>30.07</v>
      </c>
      <c r="Y236" t="n">
        <v>29.86</v>
      </c>
      <c r="AF236" t="inlineStr">
        <is>
          <t>KCZ17</t>
        </is>
      </c>
      <c r="AG236" t="inlineStr">
        <is>
          <t>143.95s</t>
        </is>
      </c>
      <c r="AH236" t="n">
        <v>2.55</v>
      </c>
      <c r="AI236" s="3" t="n">
        <v>0.018</v>
      </c>
      <c r="AJ236" t="n">
        <v>141.5</v>
      </c>
      <c r="AK236" t="n">
        <v>144.7</v>
      </c>
      <c r="AL236" t="n">
        <v>141.15</v>
      </c>
      <c r="AM236" s="2" t="n">
        <v>6496</v>
      </c>
      <c r="AN236" s="4" t="n">
        <v>42949</v>
      </c>
    </row>
    <row r="237" ht="15" customHeight="1" thickBot="1">
      <c r="A237">
        <f>IF(RIGHT(B237,2)*1&gt;10,LEFT(B237,2),"")</f>
        <v/>
      </c>
      <c r="B237" s="185" t="inlineStr">
        <is>
          <t>SUSA</t>
        </is>
      </c>
      <c r="C237" s="166" t="n">
        <v>125.49</v>
      </c>
      <c r="D237" s="167" t="n">
        <v>-0.62</v>
      </c>
      <c r="E237" s="168" t="n">
        <v>-0.49</v>
      </c>
      <c r="F237" s="166" t="n">
        <v>126.11</v>
      </c>
      <c r="G237" s="166" t="n">
        <v>126.17</v>
      </c>
      <c r="H237" s="166" t="n">
        <v>125.44</v>
      </c>
      <c r="I237" s="169" t="n">
        <v>62600</v>
      </c>
      <c r="J237" s="186" t="inlineStr">
        <is>
          <t>2024-12-11</t>
        </is>
      </c>
      <c r="T237" t="inlineStr">
        <is>
          <t>PDEC</t>
        </is>
      </c>
      <c r="U237" t="inlineStr">
        <is>
          <t>Innovator S&amp;P 500 Power Buffer ETF Dec</t>
        </is>
      </c>
      <c r="V237" t="n">
        <v>30.72</v>
      </c>
      <c r="W237" t="n">
        <v>30.62</v>
      </c>
      <c r="X237" t="n">
        <v>30.75</v>
      </c>
      <c r="Y237" t="n">
        <v>30.57</v>
      </c>
      <c r="AF237" t="inlineStr">
        <is>
          <t>SBV17</t>
        </is>
      </c>
      <c r="AG237" t="inlineStr">
        <is>
          <t>14.79s</t>
        </is>
      </c>
      <c r="AH237" t="n">
        <v>-0.09</v>
      </c>
      <c r="AI237" s="3" t="n">
        <v>-0.006</v>
      </c>
      <c r="AJ237" t="n">
        <v>14.8</v>
      </c>
      <c r="AK237" t="n">
        <v>14.96</v>
      </c>
      <c r="AL237" t="n">
        <v>14.61</v>
      </c>
      <c r="AM237" s="2" t="n">
        <v>36081</v>
      </c>
      <c r="AN237" s="4" t="n">
        <v>42949</v>
      </c>
    </row>
    <row r="238" ht="15" customHeight="1" thickBot="1">
      <c r="A238">
        <f>IF(RIGHT(B238,2)*1&gt;10,LEFT(B238,2),"")</f>
        <v/>
      </c>
      <c r="B238" s="187" t="inlineStr">
        <is>
          <t>JPST</t>
        </is>
      </c>
      <c r="C238" s="170" t="n">
        <v>50.49</v>
      </c>
      <c r="D238" s="171" t="n">
        <v>-0.02</v>
      </c>
      <c r="E238" s="172" t="n">
        <v>-0.04</v>
      </c>
      <c r="F238" s="170" t="n">
        <v>50.51</v>
      </c>
      <c r="G238" s="170" t="n">
        <v>50.51</v>
      </c>
      <c r="H238" s="170" t="n">
        <v>50.49</v>
      </c>
      <c r="I238" s="173" t="n">
        <v>3833600</v>
      </c>
      <c r="J238" s="188" t="inlineStr">
        <is>
          <t>2024-12-11</t>
        </is>
      </c>
      <c r="T238" t="inlineStr">
        <is>
          <t>SUSA</t>
        </is>
      </c>
      <c r="U238" t="inlineStr">
        <is>
          <t>USA ESG Select Ishares MSCI ETF</t>
        </is>
      </c>
      <c r="V238" t="n">
        <v>94.84</v>
      </c>
      <c r="W238" t="n">
        <v>93.38</v>
      </c>
      <c r="X238" t="n">
        <v>94.84</v>
      </c>
      <c r="Y238" t="n">
        <v>93.04000000000001</v>
      </c>
    </row>
    <row r="239" ht="15" customHeight="1" thickBot="1">
      <c r="A239">
        <f>IF(RIGHT(B239,2)*1&gt;10,LEFT(B239,2),"")</f>
        <v/>
      </c>
      <c r="B239" s="185" t="inlineStr">
        <is>
          <t>IGSB</t>
        </is>
      </c>
      <c r="C239" s="166" t="n">
        <v>52.06</v>
      </c>
      <c r="D239" s="174" t="n">
        <v>0</v>
      </c>
      <c r="E239" s="175" t="n">
        <v>0</v>
      </c>
      <c r="F239" s="166" t="n">
        <v>52.06</v>
      </c>
      <c r="G239" s="166" t="n">
        <v>52.08</v>
      </c>
      <c r="H239" s="166" t="n">
        <v>52.02</v>
      </c>
      <c r="I239" s="169" t="n">
        <v>3814200</v>
      </c>
      <c r="J239" s="186" t="inlineStr">
        <is>
          <t>2024-12-11</t>
        </is>
      </c>
      <c r="T239" t="inlineStr">
        <is>
          <t>VIZ21</t>
        </is>
      </c>
      <c r="U239" t="inlineStr">
        <is>
          <t>S&amp;P 500 VIX</t>
        </is>
      </c>
      <c r="V239" t="inlineStr">
        <is>
          <t>20.8300s</t>
        </is>
      </c>
      <c r="W239" t="n">
        <v>21.2</v>
      </c>
      <c r="X239" t="n">
        <v>21.75</v>
      </c>
      <c r="Y239" t="n">
        <v>20.7</v>
      </c>
    </row>
    <row r="240" ht="15" customHeight="1" thickBot="1">
      <c r="A240">
        <f>IF(RIGHT(B240,2)*1&gt;10,LEFT(B240,2),"")</f>
        <v/>
      </c>
      <c r="B240" s="187" t="inlineStr">
        <is>
          <t>SRLN</t>
        </is>
      </c>
      <c r="C240" s="170" t="n">
        <v>41.9</v>
      </c>
      <c r="D240" s="171" t="n">
        <v>-0.04</v>
      </c>
      <c r="E240" s="172" t="n">
        <v>-0.1</v>
      </c>
      <c r="F240" s="170" t="n">
        <v>41.94</v>
      </c>
      <c r="G240" s="170" t="n">
        <v>41.94</v>
      </c>
      <c r="H240" s="170" t="n">
        <v>41.9</v>
      </c>
      <c r="I240" s="173" t="n">
        <v>3506500</v>
      </c>
      <c r="J240" s="188" t="inlineStr">
        <is>
          <t>2024-12-11</t>
        </is>
      </c>
      <c r="T240" t="inlineStr">
        <is>
          <t>JPST</t>
        </is>
      </c>
      <c r="U240" t="inlineStr">
        <is>
          <t>JPM Ultra-Short Income ETF</t>
        </is>
      </c>
      <c r="V240" t="n">
        <v>50.23</v>
      </c>
      <c r="W240" t="n">
        <v>50.23</v>
      </c>
      <c r="X240" t="n">
        <v>50.26</v>
      </c>
      <c r="Y240" t="n">
        <v>50.23</v>
      </c>
    </row>
    <row r="241" ht="15" customHeight="1" thickBot="1">
      <c r="A241">
        <f>IF(RIGHT(B241,2)*1&gt;10,LEFT(B241,2),"")</f>
        <v/>
      </c>
      <c r="B241" s="185" t="inlineStr">
        <is>
          <t>LTPZ</t>
        </is>
      </c>
      <c r="C241" s="166" t="n">
        <v>54.99</v>
      </c>
      <c r="D241" s="174" t="n">
        <v>0.13</v>
      </c>
      <c r="E241" s="175" t="n">
        <v>0.24</v>
      </c>
      <c r="F241" s="166" t="n">
        <v>54.86</v>
      </c>
      <c r="G241" s="166" t="n">
        <v>55.17</v>
      </c>
      <c r="H241" s="166" t="n">
        <v>54.81</v>
      </c>
      <c r="I241" s="169" t="n">
        <v>65700</v>
      </c>
      <c r="J241" s="186" t="inlineStr">
        <is>
          <t>2024-12-11</t>
        </is>
      </c>
      <c r="T241" t="inlineStr">
        <is>
          <t>IGSB</t>
        </is>
      </c>
      <c r="U241" t="inlineStr">
        <is>
          <t>Short-Term Corp Bond Ishares ETF</t>
        </is>
      </c>
      <c r="V241" t="n">
        <v>51.94</v>
      </c>
      <c r="W241" t="n">
        <v>51.86</v>
      </c>
      <c r="X241" t="n">
        <v>51.94</v>
      </c>
      <c r="Y241" t="n">
        <v>51.85</v>
      </c>
    </row>
    <row r="242" ht="15" customHeight="1" thickBot="1">
      <c r="A242">
        <f>IF(RIGHT(B242,2)*1&gt;10,LEFT(B242,2),"")</f>
        <v/>
      </c>
      <c r="B242" s="187" t="inlineStr">
        <is>
          <t>OCIO</t>
        </is>
      </c>
      <c r="C242" s="170" t="n">
        <v>34.83</v>
      </c>
      <c r="D242" s="176" t="n">
        <v>-0.11</v>
      </c>
      <c r="E242" s="177" t="n">
        <v>-0.31</v>
      </c>
      <c r="F242" s="170" t="n">
        <v>34.94</v>
      </c>
      <c r="G242" s="170" t="n">
        <v>34.94</v>
      </c>
      <c r="H242" s="170" t="n">
        <v>34.83</v>
      </c>
      <c r="I242" s="173" t="n">
        <v>200</v>
      </c>
      <c r="J242" s="188" t="inlineStr">
        <is>
          <t>2024-12-11</t>
        </is>
      </c>
      <c r="T242" t="inlineStr">
        <is>
          <t>SRLN</t>
        </is>
      </c>
      <c r="U242" t="inlineStr">
        <is>
          <t>Blackstone Gso Senior Loan SPDR</t>
        </is>
      </c>
      <c r="V242" t="n">
        <v>44.53</v>
      </c>
      <c r="W242" t="n">
        <v>44.45</v>
      </c>
      <c r="X242" t="n">
        <v>44.73</v>
      </c>
      <c r="Y242" t="n">
        <v>44.35</v>
      </c>
    </row>
    <row r="243" ht="15" customHeight="1" thickBot="1">
      <c r="A243">
        <f>IF(RIGHT(B243,2)*1&gt;10,LEFT(B243,2),"")</f>
        <v/>
      </c>
      <c r="B243" s="185" t="inlineStr">
        <is>
          <t>COM</t>
        </is>
      </c>
      <c r="C243" s="166" t="n">
        <v>28.9</v>
      </c>
      <c r="D243" s="167" t="n">
        <v>0.02</v>
      </c>
      <c r="E243" s="168" t="n">
        <v>0.07000000000000001</v>
      </c>
      <c r="F243" s="166" t="n">
        <v>28.88</v>
      </c>
      <c r="G243" s="166" t="n">
        <v>28.94</v>
      </c>
      <c r="H243" s="166" t="n">
        <v>28.88</v>
      </c>
      <c r="I243" s="169" t="n">
        <v>29000</v>
      </c>
      <c r="J243" s="186" t="inlineStr">
        <is>
          <t>2024-12-11</t>
        </is>
      </c>
      <c r="T243" t="inlineStr">
        <is>
          <t>LTPZ</t>
        </is>
      </c>
      <c r="U243" t="inlineStr">
        <is>
          <t>15+ Year US TIPS Index ETF Pimco</t>
        </is>
      </c>
      <c r="V243" t="n">
        <v>84.84</v>
      </c>
      <c r="W243" t="n">
        <v>83.51000000000001</v>
      </c>
      <c r="X243" t="n">
        <v>84.97</v>
      </c>
      <c r="Y243" t="n">
        <v>83.03</v>
      </c>
    </row>
    <row r="244" ht="15" customHeight="1" thickBot="1">
      <c r="A244">
        <f>IF(RIGHT(B244,2)*1&gt;10,LEFT(B244,2),"")</f>
        <v/>
      </c>
      <c r="B244" s="187" t="inlineStr">
        <is>
          <t>TFPN</t>
        </is>
      </c>
      <c r="C244" s="170" t="n">
        <v>25.57</v>
      </c>
      <c r="D244" s="176" t="n">
        <v>-0.07000000000000001</v>
      </c>
      <c r="E244" s="177" t="n">
        <v>-0.27</v>
      </c>
      <c r="F244" s="170" t="n">
        <v>25.64</v>
      </c>
      <c r="G244" s="170" t="n">
        <v>25.83</v>
      </c>
      <c r="H244" s="170" t="n">
        <v>25.47</v>
      </c>
      <c r="I244" s="173" t="n">
        <v>10100</v>
      </c>
      <c r="J244" s="188" t="inlineStr">
        <is>
          <t>2024-12-11</t>
        </is>
      </c>
      <c r="T244" t="inlineStr">
        <is>
          <t>OCIO</t>
        </is>
      </c>
      <c r="U244" t="inlineStr">
        <is>
          <t>ETF Series Solutions Trust ETF</t>
        </is>
      </c>
      <c r="V244" t="n">
        <v>31.08</v>
      </c>
      <c r="W244" t="n">
        <v>31.01</v>
      </c>
      <c r="X244" t="n">
        <v>31.08</v>
      </c>
      <c r="Y244" t="n">
        <v>31.01</v>
      </c>
    </row>
    <row r="245" ht="15" customHeight="1" thickBot="1">
      <c r="A245">
        <f>IF(RIGHT(B245,2)*1&gt;10,LEFT(B245,2),"")</f>
        <v/>
      </c>
      <c r="B245" s="185" t="inlineStr">
        <is>
          <t>HEGD</t>
        </is>
      </c>
      <c r="C245" s="166" t="n">
        <v>22.95</v>
      </c>
      <c r="D245" s="174" t="n">
        <v>-0.07000000000000001</v>
      </c>
      <c r="E245" s="175" t="n">
        <v>-0.3</v>
      </c>
      <c r="F245" s="166" t="n">
        <v>23.02</v>
      </c>
      <c r="G245" s="166" t="n">
        <v>23.02</v>
      </c>
      <c r="H245" s="166" t="n">
        <v>22.93</v>
      </c>
      <c r="I245" s="169" t="n">
        <v>72900</v>
      </c>
      <c r="J245" s="186" t="inlineStr">
        <is>
          <t>2024-12-11</t>
        </is>
      </c>
      <c r="T245" t="inlineStr">
        <is>
          <t>VIF22</t>
        </is>
      </c>
      <c r="U245" t="inlineStr">
        <is>
          <t>S&amp;P 500 VIX</t>
        </is>
      </c>
      <c r="V245" t="inlineStr">
        <is>
          <t>22.2500s</t>
        </is>
      </c>
      <c r="W245" t="n">
        <v>22.45</v>
      </c>
      <c r="X245" t="n">
        <v>23.5</v>
      </c>
      <c r="Y245" t="n">
        <v>21.7</v>
      </c>
    </row>
    <row r="246" ht="15" customHeight="1" thickBot="1">
      <c r="A246">
        <f>IF(RIGHT(B246,2)*1&gt;10,LEFT(B246,2),"")</f>
        <v/>
      </c>
      <c r="B246" s="187" t="inlineStr">
        <is>
          <t>VIV22</t>
        </is>
      </c>
      <c r="C246" s="170" t="n">
        <v>31.77</v>
      </c>
      <c r="D246" s="171" t="n">
        <v>0.9136</v>
      </c>
      <c r="E246" s="172" t="n">
        <v>0.0296</v>
      </c>
      <c r="F246" s="170" t="n">
        <v>30.7</v>
      </c>
      <c r="G246" s="170" t="n">
        <v>31.77</v>
      </c>
      <c r="H246" s="170" t="n">
        <v>30.5</v>
      </c>
      <c r="I246" s="173" t="n">
        <v>1216</v>
      </c>
      <c r="J246" s="188" t="inlineStr">
        <is>
          <t>Failed</t>
        </is>
      </c>
      <c r="T246" t="inlineStr">
        <is>
          <t>VIG22</t>
        </is>
      </c>
      <c r="U246" t="inlineStr">
        <is>
          <t>S&amp;P 500 VIX</t>
        </is>
      </c>
      <c r="V246" t="inlineStr">
        <is>
          <t>26.3700s</t>
        </is>
      </c>
      <c r="W246" t="n">
        <v>25.8</v>
      </c>
      <c r="X246" t="n">
        <v>26.37</v>
      </c>
      <c r="Y246" t="n">
        <v>24.7</v>
      </c>
    </row>
    <row r="247" ht="15" customHeight="1" thickBot="1">
      <c r="A247">
        <f>IF(RIGHT(B247,2)*1&gt;10,LEFT(B247,2),"")</f>
        <v/>
      </c>
      <c r="B247" s="185" t="inlineStr">
        <is>
          <t>VIX22</t>
        </is>
      </c>
      <c r="C247" s="166" t="n">
        <v>24.4</v>
      </c>
      <c r="D247" s="174" t="n">
        <v>-0.184</v>
      </c>
      <c r="E247" s="175" t="n">
        <v>-0.0075</v>
      </c>
      <c r="F247" s="166" t="n">
        <v>24.7</v>
      </c>
      <c r="G247" s="166" t="n">
        <v>25.6</v>
      </c>
      <c r="H247" s="166" t="n">
        <v>23.85</v>
      </c>
      <c r="I247" s="169" t="n">
        <v>1113</v>
      </c>
      <c r="J247" s="186" t="inlineStr">
        <is>
          <t>Failed</t>
        </is>
      </c>
      <c r="T247" t="inlineStr">
        <is>
          <t>VIH22</t>
        </is>
      </c>
      <c r="U247" t="inlineStr">
        <is>
          <t>S&amp;P 500 VIX</t>
        </is>
      </c>
      <c r="V247" t="inlineStr">
        <is>
          <t>32.2800s</t>
        </is>
      </c>
      <c r="W247" t="n">
        <v>31.62</v>
      </c>
      <c r="X247" t="n">
        <v>33.4</v>
      </c>
      <c r="Y247" t="n">
        <v>31.2</v>
      </c>
    </row>
    <row r="248" ht="15" customHeight="1" thickBot="1">
      <c r="A248">
        <f>IF(RIGHT(B248,2)*1&gt;10,LEFT(B248,2),"")</f>
        <v/>
      </c>
      <c r="B248" s="189" t="inlineStr">
        <is>
          <t>VIZ22</t>
        </is>
      </c>
      <c r="C248" s="190" t="n">
        <v>20.25</v>
      </c>
      <c r="D248" s="191" t="n">
        <v>-1.2348</v>
      </c>
      <c r="E248" s="192" t="n">
        <v>-0.0575</v>
      </c>
      <c r="F248" s="190" t="n">
        <v>21.5</v>
      </c>
      <c r="G248" s="190" t="n">
        <v>21.5</v>
      </c>
      <c r="H248" s="190" t="n">
        <v>20.25</v>
      </c>
      <c r="I248" s="193" t="n">
        <v>1397</v>
      </c>
      <c r="J248" s="194" t="inlineStr">
        <is>
          <t>Failed</t>
        </is>
      </c>
      <c r="T248" t="inlineStr">
        <is>
          <t>VIJ22</t>
        </is>
      </c>
      <c r="U248" t="inlineStr">
        <is>
          <t>S&amp;P 500 VIX</t>
        </is>
      </c>
      <c r="V248" t="n">
        <v>27.1143</v>
      </c>
      <c r="W248" t="n">
        <v>27.3</v>
      </c>
      <c r="X248" t="n">
        <v>28.1</v>
      </c>
      <c r="Y248" t="n">
        <v>26.68</v>
      </c>
    </row>
    <row r="249">
      <c r="A249">
        <f>IF(RIGHT(B249,2)*1&gt;10,LEFT(B249,2),"")</f>
        <v/>
      </c>
      <c r="B249" t="inlineStr">
        <is>
          <t>View Watchlist</t>
        </is>
      </c>
      <c r="E249" s="3" t="n"/>
      <c r="J249" s="92" t="inlineStr">
        <is>
          <t>Failed</t>
        </is>
      </c>
      <c r="T249" t="inlineStr">
        <is>
          <t>VIK22</t>
        </is>
      </c>
      <c r="U249" t="inlineStr">
        <is>
          <t>S&amp;P 500 VIX</t>
        </is>
      </c>
      <c r="V249" t="n">
        <v>27.4593</v>
      </c>
      <c r="W249" t="n">
        <v>27.65</v>
      </c>
      <c r="X249" t="n">
        <v>28.3</v>
      </c>
      <c r="Y249" t="n">
        <v>27.06</v>
      </c>
    </row>
    <row r="250">
      <c r="A250">
        <f>IF(RIGHT(B250,2)*1&gt;10,LEFT(B250,2),"")</f>
        <v/>
      </c>
      <c r="B250" t="inlineStr">
        <is>
          <t>VIEW WATCHLIST</t>
        </is>
      </c>
      <c r="E250" s="3" t="n"/>
      <c r="J250" s="92" t="inlineStr">
        <is>
          <t>Failed</t>
        </is>
      </c>
      <c r="T250" t="inlineStr">
        <is>
          <t>VIM22</t>
        </is>
      </c>
      <c r="U250" t="inlineStr">
        <is>
          <t>S&amp;P 500 VIX</t>
        </is>
      </c>
      <c r="V250" t="n">
        <v>27.6605</v>
      </c>
      <c r="W250" t="n">
        <v>27.85</v>
      </c>
      <c r="X250" t="n">
        <v>28.4</v>
      </c>
      <c r="Y250" t="n">
        <v>27.32</v>
      </c>
    </row>
    <row r="251">
      <c r="A251">
        <f>IF(RIGHT(B251,2)*1&gt;10,LEFT(B251,2),"")</f>
        <v/>
      </c>
      <c r="E251" s="3" t="n"/>
      <c r="J251" s="92" t="n"/>
      <c r="T251" t="inlineStr">
        <is>
          <t>VIN22</t>
        </is>
      </c>
      <c r="U251" t="inlineStr">
        <is>
          <t>S&amp;P 500 VIX</t>
        </is>
      </c>
      <c r="V251" t="n">
        <v>27.8498</v>
      </c>
      <c r="W251" t="n">
        <v>28.05</v>
      </c>
      <c r="X251" t="n">
        <v>28.55</v>
      </c>
      <c r="Y251" t="n">
        <v>27.55</v>
      </c>
    </row>
    <row r="252">
      <c r="A252">
        <f>IF(RIGHT(B252,2)*1&gt;10,LEFT(B252,2),"")</f>
        <v/>
      </c>
      <c r="B252" t="inlineStr">
        <is>
          <t>VIQ22</t>
        </is>
      </c>
      <c r="C252" t="n">
        <v>29.9834</v>
      </c>
      <c r="D252" t="n">
        <v>-1.2651</v>
      </c>
      <c r="E252" s="3" t="n">
        <v>-0.0405</v>
      </c>
      <c r="F252" t="n">
        <v>31.25</v>
      </c>
      <c r="G252" t="n">
        <v>31.4</v>
      </c>
      <c r="H252" t="n">
        <v>28.94</v>
      </c>
      <c r="I252" s="7" t="n">
        <v>44652</v>
      </c>
      <c r="J252" s="92" t="inlineStr">
        <is>
          <t>Failed</t>
        </is>
      </c>
      <c r="T252" t="inlineStr">
        <is>
          <t>VIQ22</t>
        </is>
      </c>
      <c r="U252" t="inlineStr">
        <is>
          <t>S&amp;P 500 VIX</t>
        </is>
      </c>
      <c r="V252" t="n">
        <v>27.5722</v>
      </c>
      <c r="W252" t="n">
        <v>27.75</v>
      </c>
      <c r="X252" t="n">
        <v>28.25</v>
      </c>
      <c r="Y252" t="n">
        <v>27.32</v>
      </c>
    </row>
    <row r="253">
      <c r="A253">
        <f>IF(RIGHT(B253,2)*1&gt;10,LEFT(B253,2),"")</f>
        <v/>
      </c>
      <c r="B253" t="inlineStr">
        <is>
          <t>COM</t>
        </is>
      </c>
      <c r="C253" t="n">
        <v>28.9</v>
      </c>
      <c r="D253" t="n">
        <v>0.02</v>
      </c>
      <c r="E253" s="3" t="n">
        <v>0.07000000000000001</v>
      </c>
      <c r="F253" t="n">
        <v>28.88</v>
      </c>
      <c r="G253" t="n">
        <v>28.94</v>
      </c>
      <c r="H253" t="n">
        <v>28.88</v>
      </c>
      <c r="I253" s="7" t="n">
        <v>29000</v>
      </c>
      <c r="J253" s="92" t="inlineStr">
        <is>
          <t>2024-12-11</t>
        </is>
      </c>
      <c r="T253" t="inlineStr">
        <is>
          <t>COM</t>
        </is>
      </c>
      <c r="U253" t="inlineStr">
        <is>
          <t>Auspice Broad Commodity Strategy ETF Direxion</t>
        </is>
      </c>
      <c r="V253" t="n">
        <v>33.51</v>
      </c>
      <c r="W253" t="n">
        <v>33.05</v>
      </c>
      <c r="X253" t="n">
        <v>33.69</v>
      </c>
      <c r="Y253" t="n">
        <v>33.05</v>
      </c>
    </row>
    <row r="254">
      <c r="A254">
        <f>IF(RIGHT(B254,2)*1&gt;10,LEFT(B254,2),"")</f>
        <v/>
      </c>
      <c r="E254" s="3" t="n"/>
      <c r="J254" s="4" t="n"/>
    </row>
    <row r="255">
      <c r="A255">
        <f>IF(RIGHT(B255,2)*1&gt;10,LEFT(B255,2),"")</f>
        <v/>
      </c>
      <c r="E255" s="3" t="n"/>
      <c r="H255" s="2" t="n"/>
      <c r="J255" s="4" t="n"/>
    </row>
    <row r="256">
      <c r="A256">
        <f>IF(RIGHT(B256,2)*1&gt;10,LEFT(B256,2),"")</f>
        <v/>
      </c>
      <c r="E256" s="3" t="n"/>
      <c r="H256" s="2" t="n"/>
      <c r="J256" s="4" t="n"/>
    </row>
    <row r="257">
      <c r="A257">
        <f>IF(RIGHT(B257,2)*1&gt;10,LEFT(B257,2),"")</f>
        <v/>
      </c>
      <c r="E257" s="3" t="n"/>
      <c r="H257" s="2" t="n"/>
      <c r="J257" s="4" t="n"/>
    </row>
    <row r="258">
      <c r="A258">
        <f>IF(RIGHT(B258,2)*1&gt;10,LEFT(B258,2),"")</f>
        <v/>
      </c>
      <c r="E258" s="3" t="n"/>
      <c r="H258" s="2" t="n"/>
      <c r="J258" s="4" t="n"/>
    </row>
    <row r="259">
      <c r="A259">
        <f>IF(RIGHT(B259,2)*1&gt;10,LEFT(B259,2),"")</f>
        <v/>
      </c>
      <c r="E259" s="3" t="n"/>
      <c r="H259" s="2" t="n"/>
      <c r="J259" s="4" t="n"/>
    </row>
    <row r="260">
      <c r="A260">
        <f>IF(RIGHT(B260,2)*1&gt;10,LEFT(B260,2),"")</f>
        <v/>
      </c>
      <c r="E260" s="3" t="n"/>
      <c r="H260" s="2" t="n"/>
      <c r="J260" s="4" t="n"/>
    </row>
    <row r="261">
      <c r="A261">
        <f>IF(RIGHT(B261,2)*1&gt;10,LEFT(B261,2),"")</f>
        <v/>
      </c>
      <c r="E261" s="3" t="n"/>
      <c r="H261" s="2" t="n"/>
      <c r="J261" s="4" t="n"/>
    </row>
    <row r="262">
      <c r="A262">
        <f>IF(RIGHT(B262,2)*1&gt;10,LEFT(B262,2),"")</f>
        <v/>
      </c>
      <c r="E262" s="3" t="n"/>
      <c r="H262" s="2" t="n"/>
      <c r="J262" s="4" t="n"/>
    </row>
    <row r="263">
      <c r="A263">
        <f>IF(RIGHT(B263,2)*1&gt;10,LEFT(B263,2),"")</f>
        <v/>
      </c>
      <c r="E263" s="3" t="n"/>
      <c r="H263" s="2" t="n"/>
      <c r="J263" s="4" t="n"/>
    </row>
    <row r="264">
      <c r="A264">
        <f>IF(RIGHT(B264,2)*1&gt;10,LEFT(B264,2),"")</f>
        <v/>
      </c>
      <c r="E264" s="3" t="n"/>
      <c r="H264" s="2" t="n"/>
      <c r="J264" s="4" t="n"/>
    </row>
    <row r="265">
      <c r="A265">
        <f>IF(RIGHT(B265,2)*1&gt;10,LEFT(B265,2),"")</f>
        <v/>
      </c>
      <c r="E265" s="3" t="n"/>
      <c r="H265" s="2" t="n"/>
      <c r="J265" s="4" t="n"/>
    </row>
    <row r="266">
      <c r="A266">
        <f>IF(RIGHT(B266,2)*1&gt;10,LEFT(B266,2),"")</f>
        <v/>
      </c>
      <c r="E266" s="3" t="n"/>
      <c r="H266" s="2" t="n"/>
      <c r="J266" s="4" t="n"/>
    </row>
    <row r="267">
      <c r="A267">
        <f>IF(RIGHT(B267,2)*1&gt;10,LEFT(B267,2),"")</f>
        <v/>
      </c>
      <c r="E267" s="3" t="n"/>
      <c r="H267" s="2" t="n"/>
      <c r="J267" s="4" t="n"/>
    </row>
    <row r="268">
      <c r="A268">
        <f>IF(RIGHT(B268,2)*1&gt;10,LEFT(B268,2),"")</f>
        <v/>
      </c>
      <c r="E268" s="1" t="n"/>
      <c r="H268" s="2" t="n"/>
      <c r="J268" s="4" t="n"/>
    </row>
    <row r="269">
      <c r="A269">
        <f>IF(RIGHT(B269,2)*1&gt;10,LEFT(B269,2),"")</f>
        <v/>
      </c>
      <c r="E269" s="1" t="n"/>
      <c r="H269" s="2" t="n"/>
      <c r="J269" s="4" t="n"/>
    </row>
    <row r="270">
      <c r="A270">
        <f>IF(RIGHT(B270,2)*1&gt;10,LEFT(B270,2),"")</f>
        <v/>
      </c>
      <c r="C270" s="5" t="n"/>
      <c r="E270" s="3" t="n"/>
      <c r="F270" s="5" t="n"/>
      <c r="G270" s="5" t="n"/>
      <c r="H270" s="2" t="n"/>
      <c r="J270" s="4" t="n"/>
    </row>
    <row r="271">
      <c r="A271">
        <f>IF(RIGHT(B271,2)*1&gt;10,LEFT(B271,2),"")</f>
        <v/>
      </c>
      <c r="C271" s="5" t="n"/>
      <c r="E271" s="3" t="n"/>
      <c r="F271" s="5" t="n"/>
      <c r="G271" s="5" t="n"/>
      <c r="H271" s="2" t="n"/>
      <c r="J271" s="4" t="n"/>
    </row>
    <row r="272">
      <c r="A272">
        <f>IF(RIGHT(B272,2)*1&gt;10,LEFT(B272,2),"")</f>
        <v/>
      </c>
      <c r="C272" s="5" t="n"/>
      <c r="E272" s="3" t="n"/>
      <c r="F272" s="5" t="n"/>
      <c r="G272" s="5" t="n"/>
      <c r="H272" s="2" t="n"/>
      <c r="J272" s="4" t="n"/>
    </row>
    <row r="273">
      <c r="A273">
        <f>IF(RIGHT(B273,2)*1&gt;10,LEFT(B273,2),"")</f>
        <v/>
      </c>
      <c r="C273" s="5" t="n"/>
      <c r="E273" s="3" t="n"/>
      <c r="F273" s="5" t="n"/>
      <c r="G273" s="5" t="n"/>
      <c r="H273" s="2" t="n"/>
      <c r="J273" s="4" t="n"/>
    </row>
    <row r="274">
      <c r="A274">
        <f>IF(RIGHT(B274,2)*1&gt;10,LEFT(B274,2),"")</f>
        <v/>
      </c>
      <c r="C274" s="5" t="n"/>
      <c r="E274" s="3" t="n"/>
      <c r="F274" s="5" t="n"/>
      <c r="G274" s="5" t="n"/>
      <c r="H274" s="2" t="n"/>
      <c r="J274" s="4" t="n"/>
    </row>
    <row r="275">
      <c r="A275">
        <f>IF(RIGHT(B275,2)*1&gt;10,LEFT(B275,2),"")</f>
        <v/>
      </c>
      <c r="C275" s="5" t="n"/>
      <c r="E275" s="3" t="n"/>
      <c r="F275" s="5" t="n"/>
      <c r="G275" s="5" t="n"/>
      <c r="H275" s="2" t="n"/>
      <c r="J275" s="4" t="n"/>
    </row>
    <row r="276">
      <c r="A276">
        <f>IF(RIGHT(B276,2)*1&gt;10,LEFT(B276,2),"")</f>
        <v/>
      </c>
      <c r="C276" s="5" t="n"/>
      <c r="E276" s="3" t="n"/>
      <c r="F276" s="5" t="n"/>
      <c r="G276" s="5" t="n"/>
      <c r="H276" s="2" t="n"/>
      <c r="J276" s="4" t="n"/>
    </row>
    <row r="277">
      <c r="A277">
        <f>IF(RIGHT(B277,2)*1&gt;10,LEFT(B277,2),"")</f>
        <v/>
      </c>
      <c r="C277" s="5" t="n"/>
      <c r="E277" s="3" t="n"/>
      <c r="F277" s="5" t="n"/>
      <c r="G277" s="5" t="n"/>
      <c r="H277" s="2" t="n"/>
      <c r="J277" s="4" t="n"/>
    </row>
    <row r="278">
      <c r="A278">
        <f>IF(RIGHT(B278,2)*1&gt;10,LEFT(B278,2),"")</f>
        <v/>
      </c>
      <c r="C278" s="5" t="n"/>
      <c r="E278" s="3" t="n"/>
      <c r="F278" s="5" t="n"/>
      <c r="G278" s="5" t="n"/>
      <c r="H278" s="2" t="n"/>
      <c r="J278" s="4" t="n"/>
    </row>
    <row r="279">
      <c r="A279">
        <f>IF(RIGHT(B279,2)*1&gt;10,LEFT(B279,2),"")</f>
        <v/>
      </c>
      <c r="E279" s="3" t="n"/>
      <c r="H279" s="2" t="n"/>
      <c r="J279" s="4" t="n"/>
    </row>
    <row r="280">
      <c r="A280">
        <f>IF(RIGHT(B280,2)*1&gt;10,LEFT(B280,2),"")</f>
        <v/>
      </c>
      <c r="E280" s="3" t="n"/>
      <c r="H280" s="2" t="n"/>
      <c r="J280" s="4" t="n"/>
    </row>
    <row r="281">
      <c r="A281">
        <f>IF(RIGHT(B281,2)*1&gt;10,LEFT(B281,2),"")</f>
        <v/>
      </c>
      <c r="E281" s="3" t="n"/>
      <c r="H281" s="2" t="n"/>
      <c r="J281" s="4" t="n"/>
    </row>
    <row r="282">
      <c r="A282">
        <f>IF(RIGHT(B282,2)*1&gt;10,LEFT(B282,2),"")</f>
        <v/>
      </c>
      <c r="C282" s="5" t="n"/>
      <c r="E282" s="3" t="n"/>
      <c r="F282" s="5" t="n"/>
      <c r="G282" s="5" t="n"/>
      <c r="H282" s="2" t="n"/>
      <c r="J282" s="4" t="n"/>
    </row>
    <row r="283">
      <c r="A283">
        <f>IF(RIGHT(B283,2)*1&gt;10,LEFT(B283,2),"")</f>
        <v/>
      </c>
      <c r="E283" s="3" t="n"/>
      <c r="H283" s="2" t="n"/>
      <c r="J283" s="4" t="n"/>
    </row>
    <row r="284">
      <c r="A284">
        <f>IF(RIGHT(B284,2)*1&gt;10,LEFT(B284,2),"")</f>
        <v/>
      </c>
      <c r="E284" s="3" t="n"/>
      <c r="H284" s="2" t="n"/>
      <c r="J284" s="4" t="n"/>
    </row>
    <row r="285">
      <c r="A285">
        <f>IF(RIGHT(B285,2)*1&gt;10,LEFT(B285,2),"")</f>
        <v/>
      </c>
      <c r="E285" s="3" t="n"/>
      <c r="J285" s="4" t="n"/>
    </row>
    <row r="286">
      <c r="A286">
        <f>IF(RIGHT(B286,2)*1&gt;10,LEFT(B286,2),"")</f>
        <v/>
      </c>
      <c r="E286" s="1" t="n"/>
      <c r="J286" s="4" t="n"/>
    </row>
    <row r="287">
      <c r="A287">
        <f>IF(RIGHT(B287,2)*1&gt;10,LEFT(B287,2),"")</f>
        <v/>
      </c>
      <c r="E287" s="3" t="n"/>
      <c r="J287" s="4" t="n"/>
    </row>
    <row r="288">
      <c r="A288">
        <f>IF(RIGHT(B288,2)*1&gt;10,LEFT(B288,2),"")</f>
        <v/>
      </c>
      <c r="E288" s="3" t="n"/>
      <c r="J288" s="4" t="n"/>
    </row>
    <row r="289">
      <c r="A289">
        <f>IF(RIGHT(B289,2)*1&gt;10,LEFT(B289,2),"")</f>
        <v/>
      </c>
      <c r="E289" s="3" t="n"/>
      <c r="H289" s="2" t="n"/>
      <c r="J289" s="4" t="n"/>
    </row>
    <row r="290">
      <c r="A290">
        <f>IF(RIGHT(B290,2)*1&gt;10,LEFT(B290,2),"")</f>
        <v/>
      </c>
      <c r="E290" s="3" t="n"/>
      <c r="H290" s="2" t="n"/>
      <c r="J290" s="4" t="n"/>
    </row>
    <row r="291">
      <c r="A291">
        <f>IF(RIGHT(B291,2)*1&gt;10,LEFT(B291,2),"")</f>
        <v/>
      </c>
      <c r="E291" s="3" t="n"/>
      <c r="H291" s="2" t="n"/>
      <c r="J291" s="4" t="n"/>
    </row>
    <row r="292">
      <c r="A292">
        <f>IF(RIGHT(B292,2)*1&gt;10,LEFT(B292,2),"")</f>
        <v/>
      </c>
      <c r="E292" s="3" t="n"/>
      <c r="H292" s="2" t="n"/>
      <c r="J292" s="4" t="n"/>
    </row>
    <row r="293">
      <c r="A293">
        <f>IF(RIGHT(B293,2)*1&gt;10,LEFT(B293,2),"")</f>
        <v/>
      </c>
      <c r="E293" s="3" t="n"/>
      <c r="H293" s="2" t="n"/>
      <c r="J293" s="4" t="n"/>
    </row>
    <row r="294">
      <c r="A294">
        <f>IF(RIGHT(B294,2)*1&gt;10,LEFT(B294,2),"")</f>
        <v/>
      </c>
      <c r="E294" s="3" t="n"/>
      <c r="H294" s="2" t="n"/>
      <c r="J294" s="4" t="n"/>
    </row>
    <row r="295">
      <c r="A295">
        <f>IF(RIGHT(B295,2)*1&gt;10,LEFT(B295,2),"")</f>
        <v/>
      </c>
      <c r="E295" s="3" t="n"/>
      <c r="J295" s="4" t="n"/>
    </row>
    <row r="296">
      <c r="A296">
        <f>IF(RIGHT(B296,2)*1&gt;10,LEFT(B296,2),"")</f>
        <v/>
      </c>
      <c r="E296" s="3" t="n"/>
      <c r="J296" s="4" t="n"/>
    </row>
    <row r="297">
      <c r="A297">
        <f>IF(RIGHT(B297,2)*1&gt;10,LEFT(B297,2),"")</f>
        <v/>
      </c>
      <c r="E297" s="3" t="n"/>
      <c r="J297" s="4" t="n"/>
    </row>
    <row r="298">
      <c r="A298">
        <f>IF(RIGHT(B298,2)*1&gt;10,LEFT(B298,2),"")</f>
        <v/>
      </c>
      <c r="E298" s="3" t="n"/>
      <c r="J298" s="4" t="n"/>
    </row>
    <row r="299">
      <c r="A299">
        <f>IF(RIGHT(B299,2)*1&gt;10,LEFT(B299,2),"")</f>
        <v/>
      </c>
      <c r="E299" s="3" t="n"/>
      <c r="J299" s="4" t="n"/>
    </row>
    <row r="300">
      <c r="A300">
        <f>IF(RIGHT(B300,2)*1&gt;10,LEFT(B300,2),"")</f>
        <v/>
      </c>
      <c r="E300" s="3" t="n"/>
      <c r="J300" s="4" t="n"/>
    </row>
    <row r="301">
      <c r="A301">
        <f>IF(RIGHT(B301,2)*1&gt;10,LEFT(B301,2),"")</f>
        <v/>
      </c>
      <c r="E301" s="3" t="n"/>
      <c r="J301" s="4" t="n"/>
    </row>
    <row r="302">
      <c r="A302">
        <f>IF(RIGHT(B302,2)*1&gt;10,LEFT(B302,2),"")</f>
        <v/>
      </c>
      <c r="E302" s="3" t="n"/>
      <c r="J302" s="4" t="n"/>
    </row>
    <row r="303">
      <c r="A303">
        <f>IF(RIGHT(B303,2)*1&gt;10,LEFT(B303,2),"")</f>
        <v/>
      </c>
      <c r="E303" s="3" t="n"/>
      <c r="J303" s="4" t="n"/>
    </row>
    <row r="304">
      <c r="A304">
        <f>IF(RIGHT(B304,2)*1&gt;10,LEFT(B304,2),"")</f>
        <v/>
      </c>
      <c r="E304" s="1" t="n"/>
      <c r="J304" s="4" t="n"/>
    </row>
    <row r="305">
      <c r="A305">
        <f>IF(RIGHT(B305,2)*1&gt;10,LEFT(B305,2),"")</f>
        <v/>
      </c>
      <c r="E305" s="3" t="n"/>
      <c r="J305" s="4" t="n"/>
    </row>
    <row r="306">
      <c r="A306">
        <f>IF(RIGHT(B306,2)*1&gt;10,LEFT(B306,2),"")</f>
        <v/>
      </c>
      <c r="E306" s="3" t="n"/>
      <c r="J306" s="4" t="n"/>
    </row>
    <row r="307">
      <c r="A307">
        <f>IF(RIGHT(B307,2)*1&gt;10,LEFT(B307,2),"")</f>
        <v/>
      </c>
      <c r="E307" s="3" t="n"/>
      <c r="J307" s="4" t="n"/>
    </row>
    <row r="308">
      <c r="A308">
        <f>IF(RIGHT(B308,2)*1&gt;10,LEFT(B308,2),"")</f>
        <v/>
      </c>
      <c r="E308" s="3" t="n"/>
      <c r="J308" s="4" t="n"/>
    </row>
    <row r="309">
      <c r="A309">
        <f>IF(RIGHT(B309,2)*1&gt;10,LEFT(B309,2),"")</f>
        <v/>
      </c>
      <c r="E309" s="3" t="n"/>
      <c r="J309" s="4" t="n"/>
    </row>
    <row r="310">
      <c r="A310">
        <f>IF(RIGHT(B310,2)*1&gt;10,LEFT(B310,2),"")</f>
        <v/>
      </c>
      <c r="E310" s="3" t="n"/>
      <c r="J310" s="4" t="n"/>
    </row>
    <row r="311">
      <c r="A311">
        <f>IF(RIGHT(B311,2)*1&gt;10,LEFT(B311,2),"")</f>
        <v/>
      </c>
      <c r="E311" s="3" t="n"/>
      <c r="J311" s="4" t="n"/>
    </row>
    <row r="312">
      <c r="A312">
        <f>IF(RIGHT(B312,2)*1&gt;10,LEFT(B312,2),"")</f>
        <v/>
      </c>
      <c r="E312" s="3" t="n"/>
      <c r="J312" s="4" t="n"/>
    </row>
    <row r="313">
      <c r="A313">
        <f>IF(RIGHT(B313,2)*1&gt;10,LEFT(B313,2),"")</f>
        <v/>
      </c>
      <c r="E313" s="3" t="n"/>
      <c r="J313" s="4" t="n"/>
    </row>
    <row r="314">
      <c r="A314">
        <f>IF(RIGHT(B314,2)*1&gt;10,LEFT(B314,2),"")</f>
        <v/>
      </c>
      <c r="E314" s="3" t="n"/>
      <c r="J314" s="4" t="n"/>
    </row>
    <row r="315">
      <c r="A315">
        <f>IF(RIGHT(B315,2)*1&gt;10,LEFT(B315,2),"")</f>
        <v/>
      </c>
      <c r="E315" s="1" t="n"/>
      <c r="J315" s="4" t="n"/>
    </row>
    <row r="316">
      <c r="A316">
        <f>IF(RIGHT(B316,2)*1&gt;10,LEFT(B316,2),"")</f>
        <v/>
      </c>
      <c r="E316" s="3" t="n"/>
      <c r="J316" s="4" t="n"/>
    </row>
    <row r="317">
      <c r="A317">
        <f>IF(RIGHT(B317,2)*1&gt;10,LEFT(B317,2),"")</f>
        <v/>
      </c>
      <c r="E317" s="1" t="n"/>
      <c r="J317" s="4" t="n"/>
    </row>
    <row r="318">
      <c r="A318">
        <f>IF(RIGHT(B318,2)*1&gt;10,LEFT(B318,2),"")</f>
        <v/>
      </c>
      <c r="E318" s="3" t="n"/>
      <c r="J318" s="4" t="n"/>
    </row>
    <row r="319">
      <c r="A319">
        <f>IF(RIGHT(B319,2)*1&gt;10,LEFT(B319,2),"")</f>
        <v/>
      </c>
      <c r="E319" s="3" t="n"/>
      <c r="J319" s="4" t="n"/>
    </row>
    <row r="320">
      <c r="A320">
        <f>IF(RIGHT(B320,2)*1&gt;10,LEFT(B320,2),"")</f>
        <v/>
      </c>
      <c r="E320" s="3" t="n"/>
      <c r="J320" s="4" t="n"/>
    </row>
    <row r="321">
      <c r="A321">
        <f>IF(RIGHT(B321,2)*1&gt;10,LEFT(B321,2),"")</f>
        <v/>
      </c>
      <c r="E321" s="1" t="n"/>
      <c r="J321" s="4" t="n"/>
    </row>
    <row r="322">
      <c r="A322">
        <f>IF(RIGHT(B322,2)*1&gt;10,LEFT(B322,2),"")</f>
        <v/>
      </c>
      <c r="E322" s="3" t="n"/>
      <c r="J322" s="4" t="n"/>
    </row>
    <row r="323">
      <c r="A323">
        <f>IF(RIGHT(B323,2)*1&gt;10,LEFT(B323,2),"")</f>
        <v/>
      </c>
      <c r="E323" s="3" t="n"/>
      <c r="J323" s="4" t="n"/>
    </row>
    <row r="324">
      <c r="A324">
        <f>IF(RIGHT(B324,2)*1&gt;10,LEFT(B324,2),"")</f>
        <v/>
      </c>
      <c r="E324" s="3" t="n"/>
      <c r="J324" s="4" t="n"/>
    </row>
    <row r="325">
      <c r="A325">
        <f>IF(RIGHT(B325,2)*1&gt;10,LEFT(B325,2),"")</f>
        <v/>
      </c>
      <c r="E325" s="3" t="n"/>
      <c r="J325" s="4" t="n"/>
    </row>
    <row r="326">
      <c r="A326">
        <f>IF(RIGHT(B326,2)*1&gt;10,LEFT(B326,2),"")</f>
        <v/>
      </c>
      <c r="E326" s="3" t="n"/>
      <c r="J326" s="4" t="n"/>
    </row>
    <row r="327">
      <c r="A327">
        <f>IF(RIGHT(B327,2)*1&gt;10,LEFT(B327,2),"")</f>
        <v/>
      </c>
      <c r="E327" s="3" t="n"/>
      <c r="J327" s="4" t="n"/>
    </row>
    <row r="328">
      <c r="A328">
        <f>IF(RIGHT(B328,2)*1&gt;10,LEFT(B328,2),"")</f>
        <v/>
      </c>
      <c r="E328" s="3" t="n"/>
      <c r="J328" s="4" t="n"/>
    </row>
    <row r="329">
      <c r="A329">
        <f>IF(RIGHT(B329,2)*1&gt;10,LEFT(B329,2),"")</f>
        <v/>
      </c>
      <c r="E329" s="3" t="n"/>
      <c r="J329" s="4" t="n"/>
    </row>
    <row r="330">
      <c r="A330">
        <f>IF(RIGHT(B330,2)*1&gt;10,LEFT(B330,2),"")</f>
        <v/>
      </c>
      <c r="E330" s="3" t="n"/>
      <c r="J330" s="4" t="n"/>
    </row>
    <row r="331">
      <c r="A331">
        <f>IF(RIGHT(B331,2)*1&gt;10,LEFT(B331,2),"")</f>
        <v/>
      </c>
      <c r="E331" s="1" t="n"/>
      <c r="J331" s="4" t="n"/>
    </row>
    <row r="332">
      <c r="A332">
        <f>IF(RIGHT(B332,2)*1&gt;10,LEFT(B332,2),"")</f>
        <v/>
      </c>
      <c r="E332" s="3" t="n"/>
      <c r="J332" s="4" t="n"/>
    </row>
    <row r="333">
      <c r="A333">
        <f>IF(RIGHT(B333,2)*1&gt;10,LEFT(B333,2),"")</f>
        <v/>
      </c>
      <c r="E333" s="1" t="n"/>
      <c r="J333" s="4" t="n"/>
    </row>
    <row r="334">
      <c r="A334">
        <f>IF(RIGHT(B334,2)*1&gt;10,LEFT(B334,2),"")</f>
        <v/>
      </c>
      <c r="E334" s="3" t="n"/>
      <c r="J334" s="4" t="n"/>
    </row>
    <row r="335">
      <c r="A335">
        <f>IF(RIGHT(B335,2)*1&gt;10,LEFT(B335,2),"")</f>
        <v/>
      </c>
      <c r="E335" s="1" t="n"/>
      <c r="J335" s="4" t="n"/>
    </row>
    <row r="336">
      <c r="A336">
        <f>IF(RIGHT(B336,2)*1&gt;10,LEFT(B336,2),"")</f>
        <v/>
      </c>
      <c r="E336" s="3" t="n"/>
      <c r="J336" s="4" t="n"/>
    </row>
    <row r="337">
      <c r="A337">
        <f>IF(RIGHT(B337,2)*1&gt;10,LEFT(B337,2),"")</f>
        <v/>
      </c>
      <c r="E337" s="1" t="n"/>
      <c r="J337" s="4" t="n"/>
    </row>
    <row r="338">
      <c r="A338">
        <f>IF(RIGHT(B338,2)*1&gt;10,LEFT(B338,2),"")</f>
        <v/>
      </c>
      <c r="E338" s="3" t="n"/>
      <c r="J338" s="4" t="n"/>
    </row>
    <row r="339">
      <c r="A339">
        <f>IF(RIGHT(B339,2)*1&gt;10,LEFT(B339,2),"")</f>
        <v/>
      </c>
      <c r="E339" s="3" t="n"/>
      <c r="J339" s="4" t="n"/>
    </row>
    <row r="340">
      <c r="A340">
        <f>IF(RIGHT(B340,2)*1&gt;10,LEFT(B340,2),"")</f>
        <v/>
      </c>
      <c r="E340" s="3" t="n"/>
      <c r="J340" s="4" t="n"/>
    </row>
    <row r="341">
      <c r="A341">
        <f>IF(RIGHT(B341,2)*1&gt;10,LEFT(B341,2),"")</f>
        <v/>
      </c>
      <c r="E341" s="3" t="n"/>
      <c r="J341" s="4" t="n"/>
    </row>
    <row r="342">
      <c r="A342">
        <f>IF(RIGHT(B342,2)*1&gt;10,LEFT(B342,2),"")</f>
        <v/>
      </c>
      <c r="E342" s="3" t="n"/>
      <c r="J342" s="4" t="n"/>
    </row>
    <row r="343">
      <c r="A343">
        <f>IF(RIGHT(B343,2)*1&gt;10,LEFT(B343,2),"")</f>
        <v/>
      </c>
      <c r="J343" s="4" t="n"/>
    </row>
    <row r="344">
      <c r="A344">
        <f>IF(RIGHT(B344,2)*1&gt;10,LEFT(B344,2),"")</f>
        <v/>
      </c>
    </row>
    <row r="345">
      <c r="A345">
        <f>IF(RIGHT(B345,2)*1&gt;10,LEFT(B345,2),"")</f>
        <v/>
      </c>
    </row>
    <row r="346">
      <c r="A346">
        <f>IF(RIGHT(B346,2)*1&gt;10,LEFT(B346,2),"")</f>
        <v/>
      </c>
    </row>
    <row r="347">
      <c r="A347">
        <f>IF(RIGHT(B347,2)*1&gt;10,LEFT(B347,2),"")</f>
        <v/>
      </c>
    </row>
    <row r="348">
      <c r="A348">
        <f>IF(RIGHT(B348,2)*1&gt;10,LEFT(B348,2),"")</f>
        <v/>
      </c>
    </row>
    <row r="349">
      <c r="A349">
        <f>IF(RIGHT(B349,2)*1&gt;10,LEFT(B349,2),"")</f>
        <v/>
      </c>
    </row>
    <row r="350">
      <c r="A350">
        <f>IF(RIGHT(B350,2)*1&gt;10,LEFT(B350,2),"")</f>
        <v/>
      </c>
    </row>
    <row r="351">
      <c r="A351">
        <f>IF(RIGHT(B351,2)*1&gt;10,LEFT(B351,2),"")</f>
        <v/>
      </c>
    </row>
    <row r="352">
      <c r="A352">
        <f>IF(RIGHT(B352,2)*1&gt;10,LEFT(B352,2),"")</f>
        <v/>
      </c>
    </row>
    <row r="353">
      <c r="A353">
        <f>IF(RIGHT(B353,2)*1&gt;10,LEFT(B353,2),"")</f>
        <v/>
      </c>
    </row>
    <row r="354">
      <c r="A354">
        <f>IF(RIGHT(B354,2)*1&gt;10,LEFT(B354,2),"")</f>
        <v/>
      </c>
    </row>
    <row r="355">
      <c r="A355">
        <f>IF(RIGHT(B355,2)*1&gt;10,LEFT(B355,2),"")</f>
        <v/>
      </c>
    </row>
    <row r="356">
      <c r="A356">
        <f>IF(RIGHT(B356,2)*1&gt;10,LEFT(B356,2),"")</f>
        <v/>
      </c>
    </row>
    <row r="357">
      <c r="A357">
        <f>IF(RIGHT(B357,2)*1&gt;10,LEFT(B357,2),"")</f>
        <v/>
      </c>
    </row>
    <row r="358">
      <c r="A358">
        <f>IF(RIGHT(B358,2)*1&gt;10,LEFT(B358,2),"")</f>
        <v/>
      </c>
    </row>
    <row r="359">
      <c r="A359">
        <f>IF(RIGHT(B359,2)*1&gt;10,LEFT(B359,2),"")</f>
        <v/>
      </c>
    </row>
    <row r="360">
      <c r="A360">
        <f>IF(RIGHT(B360,2)*1&gt;10,LEFT(B360,2),"")</f>
        <v/>
      </c>
    </row>
    <row r="361">
      <c r="A361">
        <f>IF(RIGHT(B361,2)*1&gt;10,LEFT(B361,2),"")</f>
        <v/>
      </c>
    </row>
    <row r="362">
      <c r="A362">
        <f>IF(RIGHT(B362,2)*1&gt;10,LEFT(B362,2),"")</f>
        <v/>
      </c>
    </row>
    <row r="363">
      <c r="A363">
        <f>IF(RIGHT(B363,2)*1&gt;10,LEFT(B363,2),"")</f>
        <v/>
      </c>
    </row>
    <row r="364">
      <c r="A364">
        <f>IF(RIGHT(B364,2)*1&gt;10,LEFT(B364,2),"")</f>
        <v/>
      </c>
    </row>
    <row r="365">
      <c r="A365">
        <f>IF(RIGHT(B365,2)*1&gt;10,LEFT(B365,2),"")</f>
        <v/>
      </c>
    </row>
    <row r="366">
      <c r="A366">
        <f>IF(RIGHT(B366,2)*1&gt;10,LEFT(B366,2),"")</f>
        <v/>
      </c>
    </row>
    <row r="367">
      <c r="A367">
        <f>IF(RIGHT(B367,2)*1&gt;10,LEFT(B367,2),"")</f>
        <v/>
      </c>
    </row>
    <row r="368">
      <c r="A368">
        <f>IF(RIGHT(B368,2)*1&gt;10,LEFT(B368,2),"")</f>
        <v/>
      </c>
    </row>
    <row r="369">
      <c r="A369">
        <f>IF(RIGHT(B369,2)*1&gt;10,LEFT(B369,2),"")</f>
        <v/>
      </c>
    </row>
    <row r="370">
      <c r="A370">
        <f>IF(RIGHT(B370,2)*1&gt;10,LEFT(B370,2),"")</f>
        <v/>
      </c>
    </row>
    <row r="371">
      <c r="A371">
        <f>IF(RIGHT(B371,2)*1&gt;10,LEFT(B371,2),"")</f>
        <v/>
      </c>
    </row>
    <row r="372">
      <c r="A372">
        <f>IF(RIGHT(B372,2)*1&gt;10,LEFT(B372,2),"")</f>
        <v/>
      </c>
    </row>
    <row r="373">
      <c r="A373">
        <f>IF(RIGHT(B373,2)*1&gt;10,LEFT(B373,2),"")</f>
        <v/>
      </c>
    </row>
    <row r="374">
      <c r="A374">
        <f>IF(RIGHT(B374,2)*1&gt;10,LEFT(B374,2),"")</f>
        <v/>
      </c>
    </row>
    <row r="375">
      <c r="A375">
        <f>IF(RIGHT(B375,2)*1&gt;10,LEFT(B375,2),"")</f>
        <v/>
      </c>
    </row>
    <row r="376">
      <c r="A376">
        <f>IF(RIGHT(B376,2)*1&gt;10,LEFT(B376,2),"")</f>
        <v/>
      </c>
    </row>
    <row r="377">
      <c r="A377">
        <f>IF(RIGHT(B377,2)*1&gt;10,LEFT(B377,2),"")</f>
        <v/>
      </c>
    </row>
    <row r="378">
      <c r="A378">
        <f>IF(RIGHT(B378,2)*1&gt;10,LEFT(B378,2),"")</f>
        <v/>
      </c>
    </row>
    <row r="379">
      <c r="A379">
        <f>IF(RIGHT(B379,2)*1&gt;10,LEFT(B379,2),"")</f>
        <v/>
      </c>
    </row>
    <row r="380">
      <c r="A380">
        <f>IF(RIGHT(B380,2)*1&gt;10,LEFT(B380,2),"")</f>
        <v/>
      </c>
    </row>
    <row r="381">
      <c r="A381">
        <f>IF(RIGHT(B381,2)*1&gt;10,LEFT(B381,2),"")</f>
        <v/>
      </c>
    </row>
    <row r="382">
      <c r="A382">
        <f>IF(RIGHT(B382,2)*1&gt;10,LEFT(B382,2),"")</f>
        <v/>
      </c>
    </row>
    <row r="383">
      <c r="A383">
        <f>IF(RIGHT(B383,2)*1&gt;10,LEFT(B383,2),"")</f>
        <v/>
      </c>
    </row>
    <row r="384">
      <c r="A384">
        <f>IF(RIGHT(B384,2)*1&gt;10,LEFT(B384,2),"")</f>
        <v/>
      </c>
    </row>
    <row r="385">
      <c r="A385">
        <f>IF(RIGHT(B385,2)*1&gt;10,LEFT(B385,2),"")</f>
        <v/>
      </c>
    </row>
    <row r="386">
      <c r="A386">
        <f>IF(RIGHT(B386,2)*1&gt;10,LEFT(B386,2),"")</f>
        <v/>
      </c>
    </row>
    <row r="387">
      <c r="A387">
        <f>IF(RIGHT(B387,2)*1&gt;10,LEFT(B387,2),"")</f>
        <v/>
      </c>
    </row>
    <row r="388">
      <c r="A388">
        <f>IF(RIGHT(B388,2)*1&gt;10,LEFT(B388,2),"")</f>
        <v/>
      </c>
    </row>
    <row r="389">
      <c r="A389">
        <f>IF(RIGHT(B389,2)*1&gt;10,LEFT(B389,2),"")</f>
        <v/>
      </c>
    </row>
    <row r="390">
      <c r="A390">
        <f>IF(RIGHT(B390,2)*1&gt;10,LEFT(B390,2),"")</f>
        <v/>
      </c>
    </row>
    <row r="391">
      <c r="A391">
        <f>IF(RIGHT(B391,2)*1&gt;10,LEFT(B391,2),"")</f>
        <v/>
      </c>
    </row>
    <row r="392">
      <c r="A392">
        <f>IF(RIGHT(B392,2)*1&gt;10,LEFT(B392,2),"")</f>
        <v/>
      </c>
    </row>
    <row r="393">
      <c r="A393">
        <f>IF(RIGHT(B393,2)*1&gt;10,LEFT(B393,2),"")</f>
        <v/>
      </c>
    </row>
    <row r="394">
      <c r="A394">
        <f>IF(RIGHT(B394,2)*1&gt;10,LEFT(B394,2),"")</f>
        <v/>
      </c>
    </row>
    <row r="395">
      <c r="A395">
        <f>IF(RIGHT(B395,2)*1&gt;10,LEFT(B395,2),"")</f>
        <v/>
      </c>
    </row>
    <row r="396">
      <c r="A396">
        <f>IF(RIGHT(B396,2)*1&gt;10,LEFT(B396,2),"")</f>
        <v/>
      </c>
    </row>
    <row r="397">
      <c r="A397">
        <f>IF(RIGHT(B397,2)*1&gt;10,LEFT(B397,2),"")</f>
        <v/>
      </c>
    </row>
    <row r="398">
      <c r="A398">
        <f>IF(RIGHT(B398,2)*1&gt;10,LEFT(B398,2),"")</f>
        <v/>
      </c>
    </row>
    <row r="399">
      <c r="A399">
        <f>IF(RIGHT(B399,2)*1&gt;10,LEFT(B399,2),"")</f>
        <v/>
      </c>
    </row>
    <row r="400">
      <c r="A400">
        <f>IF(RIGHT(B400,2)*1&gt;10,LEFT(B400,2),"")</f>
        <v/>
      </c>
    </row>
  </sheetData>
  <pageMargins left="0.7" right="0.7" top="0.75" bottom="0.75" header="0.3" footer="0.3"/>
  <pageSetup orientation="portrait" horizontalDpi="4294967293"/>
</worksheet>
</file>

<file path=xl/worksheets/sheet2.xml><?xml version="1.0" encoding="utf-8"?>
<worksheet xmlns="http://schemas.openxmlformats.org/spreadsheetml/2006/main">
  <sheetPr codeName="Sheet3">
    <tabColor theme="8"/>
    <outlinePr summaryBelow="1" summaryRight="1"/>
    <pageSetUpPr/>
  </sheetPr>
  <dimension ref="A1:ALZ3"/>
  <sheetViews>
    <sheetView workbookViewId="0">
      <selection activeCell="A3" sqref="A3:XFD3"/>
    </sheetView>
  </sheetViews>
  <sheetFormatPr baseColWidth="8" defaultRowHeight="14.5"/>
  <cols>
    <col width="10.7265625" bestFit="1" customWidth="1" min="1" max="1"/>
    <col width="10" bestFit="1" customWidth="1" min="6" max="6"/>
  </cols>
  <sheetData>
    <row r="1">
      <c r="B1" t="inlineStr">
        <is>
          <t>SPY</t>
        </is>
      </c>
      <c r="H1" t="inlineStr">
        <is>
          <t>VTI</t>
        </is>
      </c>
      <c r="N1" t="inlineStr">
        <is>
          <t>SCHB</t>
        </is>
      </c>
      <c r="T1" t="inlineStr">
        <is>
          <t>IVV</t>
        </is>
      </c>
      <c r="Z1" t="inlineStr">
        <is>
          <t>RSP</t>
        </is>
      </c>
      <c r="AF1" t="inlineStr">
        <is>
          <t>QQQ</t>
        </is>
      </c>
      <c r="AL1" t="inlineStr">
        <is>
          <t>VUG</t>
        </is>
      </c>
      <c r="AR1" t="inlineStr">
        <is>
          <t>SCHG</t>
        </is>
      </c>
      <c r="AX1" t="inlineStr">
        <is>
          <t>MDY</t>
        </is>
      </c>
      <c r="BD1" t="inlineStr">
        <is>
          <t>VB</t>
        </is>
      </c>
      <c r="BJ1" t="inlineStr">
        <is>
          <t>VO</t>
        </is>
      </c>
      <c r="BP1" t="inlineStr">
        <is>
          <t>LQD</t>
        </is>
      </c>
      <c r="BV1" t="inlineStr">
        <is>
          <t>JNK</t>
        </is>
      </c>
      <c r="CB1" t="inlineStr">
        <is>
          <t>DFQTX</t>
        </is>
      </c>
      <c r="CH1" t="inlineStr">
        <is>
          <t>DIA</t>
        </is>
      </c>
      <c r="CN1" t="inlineStr">
        <is>
          <t>BND</t>
        </is>
      </c>
      <c r="CT1" t="inlineStr">
        <is>
          <t>SCHZ</t>
        </is>
      </c>
      <c r="CZ1" t="inlineStr">
        <is>
          <t>IEF</t>
        </is>
      </c>
      <c r="DF1" t="inlineStr">
        <is>
          <t>SCHR</t>
        </is>
      </c>
      <c r="DL1" t="inlineStr">
        <is>
          <t>TLT</t>
        </is>
      </c>
      <c r="DR1" t="inlineStr">
        <is>
          <t>TIP</t>
        </is>
      </c>
      <c r="DX1" t="inlineStr">
        <is>
          <t>SCHP</t>
        </is>
      </c>
      <c r="ED1" t="inlineStr">
        <is>
          <t>EMB</t>
        </is>
      </c>
      <c r="EJ1" t="inlineStr">
        <is>
          <t>PCY</t>
        </is>
      </c>
      <c r="EP1" t="inlineStr">
        <is>
          <t>SHY</t>
        </is>
      </c>
      <c r="EV1" t="inlineStr">
        <is>
          <t>SCHO</t>
        </is>
      </c>
      <c r="FB1" t="inlineStr">
        <is>
          <t>SSO</t>
        </is>
      </c>
      <c r="FH1" t="inlineStr">
        <is>
          <t>QLD</t>
        </is>
      </c>
      <c r="FN1" t="inlineStr">
        <is>
          <t>MVV</t>
        </is>
      </c>
      <c r="FT1" t="inlineStr">
        <is>
          <t>XLP</t>
        </is>
      </c>
      <c r="FZ1" t="inlineStr">
        <is>
          <t>XPH</t>
        </is>
      </c>
      <c r="GF1" t="inlineStr">
        <is>
          <t>XLV</t>
        </is>
      </c>
      <c r="GL1" t="inlineStr">
        <is>
          <t>XLY</t>
        </is>
      </c>
      <c r="GR1" t="inlineStr">
        <is>
          <t>XLI</t>
        </is>
      </c>
      <c r="GX1" t="inlineStr">
        <is>
          <t>XLB</t>
        </is>
      </c>
      <c r="HD1" t="inlineStr">
        <is>
          <t>XLK</t>
        </is>
      </c>
      <c r="HJ1" t="inlineStr">
        <is>
          <t>XLE</t>
        </is>
      </c>
      <c r="HP1" t="inlineStr">
        <is>
          <t>XLU</t>
        </is>
      </c>
      <c r="HV1" t="inlineStr">
        <is>
          <t>XLF</t>
        </is>
      </c>
      <c r="IB1" t="inlineStr">
        <is>
          <t>DFIEX</t>
        </is>
      </c>
      <c r="IH1" t="inlineStr">
        <is>
          <t>GLD</t>
        </is>
      </c>
      <c r="IN1" t="inlineStr">
        <is>
          <t>SLV</t>
        </is>
      </c>
      <c r="IT1" t="inlineStr">
        <is>
          <t>DBA</t>
        </is>
      </c>
      <c r="IZ1" t="inlineStr">
        <is>
          <t>DBC</t>
        </is>
      </c>
      <c r="JF1" t="inlineStr">
        <is>
          <t>AMLP</t>
        </is>
      </c>
      <c r="JL1" t="inlineStr">
        <is>
          <t>GSG</t>
        </is>
      </c>
      <c r="JR1" t="inlineStr">
        <is>
          <t>VNQ</t>
        </is>
      </c>
      <c r="JX1" t="inlineStr">
        <is>
          <t>RWX</t>
        </is>
      </c>
      <c r="KD1" t="inlineStr">
        <is>
          <t>BWX</t>
        </is>
      </c>
      <c r="KJ1" t="inlineStr">
        <is>
          <t>IGOV</t>
        </is>
      </c>
      <c r="KP1" t="inlineStr">
        <is>
          <t>FLOT</t>
        </is>
      </c>
      <c r="KV1" t="inlineStr">
        <is>
          <t>GSY</t>
        </is>
      </c>
      <c r="LB1" t="inlineStr">
        <is>
          <t>MINT</t>
        </is>
      </c>
      <c r="LH1" t="inlineStr">
        <is>
          <t>SJNK</t>
        </is>
      </c>
      <c r="LN1" t="inlineStr">
        <is>
          <t>IDV</t>
        </is>
      </c>
      <c r="LT1" t="inlineStr">
        <is>
          <t>DVY</t>
        </is>
      </c>
      <c r="LZ1" t="inlineStr">
        <is>
          <t>EEM</t>
        </is>
      </c>
      <c r="MF1" t="inlineStr">
        <is>
          <t>EPP</t>
        </is>
      </c>
      <c r="ML1" t="inlineStr">
        <is>
          <t>EFA</t>
        </is>
      </c>
      <c r="MR1" t="inlineStr">
        <is>
          <t>DFCEX</t>
        </is>
      </c>
      <c r="MX1" t="inlineStr">
        <is>
          <t>HYS</t>
        </is>
      </c>
      <c r="ND1" t="inlineStr">
        <is>
          <t>HYG</t>
        </is>
      </c>
      <c r="NJ1" t="inlineStr">
        <is>
          <t>RPV</t>
        </is>
      </c>
      <c r="NP1" t="inlineStr">
        <is>
          <t>RPG</t>
        </is>
      </c>
      <c r="NV1" t="inlineStr">
        <is>
          <t>QAI</t>
        </is>
      </c>
      <c r="OB1" t="inlineStr">
        <is>
          <t>AOA</t>
        </is>
      </c>
      <c r="OH1" t="inlineStr">
        <is>
          <t>VYM</t>
        </is>
      </c>
      <c r="ON1" t="inlineStr">
        <is>
          <t>STIP</t>
        </is>
      </c>
      <c r="OT1" t="inlineStr">
        <is>
          <t>IEI</t>
        </is>
      </c>
      <c r="OZ1" t="inlineStr">
        <is>
          <t>SH</t>
        </is>
      </c>
      <c r="PF1" t="inlineStr">
        <is>
          <t>SHM</t>
        </is>
      </c>
      <c r="PL1" t="inlineStr">
        <is>
          <t>AOR</t>
        </is>
      </c>
      <c r="PR1" t="inlineStr">
        <is>
          <t>VWO</t>
        </is>
      </c>
      <c r="PX1" t="inlineStr">
        <is>
          <t>PTLC</t>
        </is>
      </c>
      <c r="QD1" t="inlineStr">
        <is>
          <t>PGX</t>
        </is>
      </c>
      <c r="QJ1" t="inlineStr">
        <is>
          <t>URTY</t>
        </is>
      </c>
      <c r="QP1" t="inlineStr">
        <is>
          <t>AOK</t>
        </is>
      </c>
      <c r="QV1" t="inlineStr">
        <is>
          <t>AOM</t>
        </is>
      </c>
      <c r="RB1" t="inlineStr">
        <is>
          <t>DFGEX</t>
        </is>
      </c>
      <c r="RH1" t="inlineStr">
        <is>
          <t>FAS</t>
        </is>
      </c>
      <c r="RN1" t="inlineStr">
        <is>
          <t>SPXL</t>
        </is>
      </c>
      <c r="RT1" t="inlineStr">
        <is>
          <t>EDC</t>
        </is>
      </c>
      <c r="RZ1" t="inlineStr">
        <is>
          <t>IWF</t>
        </is>
      </c>
      <c r="SF1" t="inlineStr">
        <is>
          <t>VOT</t>
        </is>
      </c>
      <c r="SL1" t="inlineStr">
        <is>
          <t>VSS</t>
        </is>
      </c>
      <c r="SR1" t="inlineStr">
        <is>
          <t>IWO</t>
        </is>
      </c>
      <c r="SX1" t="inlineStr">
        <is>
          <t>MBB</t>
        </is>
      </c>
      <c r="TD1" t="inlineStr">
        <is>
          <t>DFAPX</t>
        </is>
      </c>
      <c r="TJ1" t="inlineStr">
        <is>
          <t>VBTLX</t>
        </is>
      </c>
      <c r="TP1" t="inlineStr">
        <is>
          <t>UUP</t>
        </is>
      </c>
      <c r="TV1" t="inlineStr">
        <is>
          <t>SHV</t>
        </is>
      </c>
      <c r="UB1" t="inlineStr">
        <is>
          <t>VXUS</t>
        </is>
      </c>
      <c r="UH1" t="inlineStr">
        <is>
          <t>ITM</t>
        </is>
      </c>
      <c r="UN1" t="inlineStr">
        <is>
          <t>AGG</t>
        </is>
      </c>
      <c r="UT1" t="inlineStr">
        <is>
          <t>PGF</t>
        </is>
      </c>
      <c r="UZ1" t="inlineStr">
        <is>
          <t>OEF</t>
        </is>
      </c>
      <c r="VF1" t="inlineStr">
        <is>
          <t>BNDX</t>
        </is>
      </c>
      <c r="VL1" t="inlineStr">
        <is>
          <t>VEU</t>
        </is>
      </c>
      <c r="VR1" t="inlineStr">
        <is>
          <t>TLH</t>
        </is>
      </c>
      <c r="VX1" t="inlineStr">
        <is>
          <t>EQCHX</t>
        </is>
      </c>
      <c r="WD1" t="inlineStr">
        <is>
          <t>VOO</t>
        </is>
      </c>
      <c r="WJ1" t="inlineStr">
        <is>
          <t>YAFIX</t>
        </is>
      </c>
      <c r="WP1" t="inlineStr">
        <is>
          <t>SEQUX</t>
        </is>
      </c>
      <c r="WV1" t="inlineStr">
        <is>
          <t>DODGX</t>
        </is>
      </c>
      <c r="XB1" t="inlineStr">
        <is>
          <t>MADVX</t>
        </is>
      </c>
      <c r="XH1" t="inlineStr">
        <is>
          <t>NBGIX</t>
        </is>
      </c>
      <c r="XN1" t="inlineStr">
        <is>
          <t>MERDX</t>
        </is>
      </c>
      <c r="XT1" t="inlineStr">
        <is>
          <t>ARTQX</t>
        </is>
      </c>
      <c r="XZ1" t="inlineStr">
        <is>
          <t>BIAUX</t>
        </is>
      </c>
      <c r="YF1" t="inlineStr">
        <is>
          <t>CCALX</t>
        </is>
      </c>
      <c r="YL1" t="inlineStr">
        <is>
          <t>DHSIX</t>
        </is>
      </c>
      <c r="YR1" t="inlineStr">
        <is>
          <t>DFSVX</t>
        </is>
      </c>
      <c r="YX1" t="inlineStr">
        <is>
          <t>CGMRX</t>
        </is>
      </c>
      <c r="ZD1" t="inlineStr">
        <is>
          <t>IVWIX</t>
        </is>
      </c>
      <c r="ZJ1" t="inlineStr">
        <is>
          <t>RSNYX</t>
        </is>
      </c>
      <c r="ZP1" t="inlineStr">
        <is>
          <t>DFEVX</t>
        </is>
      </c>
      <c r="ZV1" t="inlineStr">
        <is>
          <t>ODMAX</t>
        </is>
      </c>
      <c r="AAB1" t="inlineStr">
        <is>
          <t>DODFX</t>
        </is>
      </c>
      <c r="AAH1" t="inlineStr">
        <is>
          <t>CIOIX</t>
        </is>
      </c>
      <c r="AAN1" t="inlineStr">
        <is>
          <t>HAINX</t>
        </is>
      </c>
      <c r="AAT1" t="inlineStr">
        <is>
          <t>TGVIX</t>
        </is>
      </c>
      <c r="AAZ1" t="inlineStr">
        <is>
          <t>DFIEX</t>
        </is>
      </c>
      <c r="ABF1" t="inlineStr">
        <is>
          <t>TGTRX</t>
        </is>
      </c>
      <c r="ABL1" t="inlineStr">
        <is>
          <t>FLTMX</t>
        </is>
      </c>
      <c r="ABR1" t="inlineStr">
        <is>
          <t>DODIX</t>
        </is>
      </c>
      <c r="ABX1" t="inlineStr">
        <is>
          <t>GWMIX</t>
        </is>
      </c>
      <c r="ACD1" t="inlineStr">
        <is>
          <t>PTTRX</t>
        </is>
      </c>
      <c r="ACJ1" t="inlineStr">
        <is>
          <t>LTMIX</t>
        </is>
      </c>
      <c r="ACP1" t="inlineStr">
        <is>
          <t>FPNIX</t>
        </is>
      </c>
      <c r="ACV1" t="inlineStr">
        <is>
          <t>VTV</t>
        </is>
      </c>
      <c r="ADB1" t="inlineStr">
        <is>
          <t>BLUIX</t>
        </is>
      </c>
      <c r="ADH1" t="inlineStr">
        <is>
          <t>VIq22</t>
        </is>
      </c>
      <c r="ADN1" t="inlineStr">
        <is>
          <t>Viu22</t>
        </is>
      </c>
      <c r="ADT1" t="inlineStr">
        <is>
          <t>CLY00</t>
        </is>
      </c>
      <c r="ADZ1" t="inlineStr">
        <is>
          <t>PLY00</t>
        </is>
      </c>
      <c r="AEF1" t="inlineStr">
        <is>
          <t>^BTCUSD</t>
        </is>
      </c>
      <c r="AEL1" t="inlineStr">
        <is>
          <t>^ETHUSD</t>
        </is>
      </c>
      <c r="AER1" t="inlineStr">
        <is>
          <t>^USDGBP</t>
        </is>
      </c>
      <c r="AEX1" t="inlineStr">
        <is>
          <t>^USDJPY</t>
        </is>
      </c>
      <c r="AFD1" t="inlineStr">
        <is>
          <t>^USDCAD</t>
        </is>
      </c>
      <c r="AFJ1" t="inlineStr">
        <is>
          <t>^USDEUR</t>
        </is>
      </c>
      <c r="AFP1" t="inlineStr">
        <is>
          <t>GCY00</t>
        </is>
      </c>
      <c r="AFV1" t="inlineStr">
        <is>
          <t>SIY00</t>
        </is>
      </c>
      <c r="AGB1" t="inlineStr">
        <is>
          <t>$SPX</t>
        </is>
      </c>
      <c r="AGH1" t="inlineStr">
        <is>
          <t>$NASX</t>
        </is>
      </c>
      <c r="AGN1" t="inlineStr">
        <is>
          <t>$DOWI</t>
        </is>
      </c>
      <c r="AGT1" t="inlineStr">
        <is>
          <t>PJAN</t>
        </is>
      </c>
      <c r="AGZ1" t="inlineStr">
        <is>
          <t>PFEB</t>
        </is>
      </c>
      <c r="AHF1" t="inlineStr">
        <is>
          <t>PMAR</t>
        </is>
      </c>
      <c r="AHL1" t="inlineStr">
        <is>
          <t>PAPR</t>
        </is>
      </c>
      <c r="AHR1" t="inlineStr">
        <is>
          <t>PMAY</t>
        </is>
      </c>
      <c r="AHX1" t="inlineStr">
        <is>
          <t>PJUN</t>
        </is>
      </c>
      <c r="AID1" t="inlineStr">
        <is>
          <t>PJUL</t>
        </is>
      </c>
      <c r="AIJ1" t="inlineStr">
        <is>
          <t>PAUG</t>
        </is>
      </c>
      <c r="AIP1" t="inlineStr">
        <is>
          <t>PSEP</t>
        </is>
      </c>
      <c r="AIV1" t="inlineStr">
        <is>
          <t>POCT</t>
        </is>
      </c>
      <c r="AJB1" t="inlineStr">
        <is>
          <t>PNOV</t>
        </is>
      </c>
      <c r="AJH1" t="inlineStr">
        <is>
          <t>PDEC</t>
        </is>
      </c>
      <c r="AJN1" t="inlineStr">
        <is>
          <t>ACWI</t>
        </is>
      </c>
      <c r="AJT1" t="inlineStr">
        <is>
          <t>SUSA</t>
        </is>
      </c>
      <c r="AJZ1" t="inlineStr">
        <is>
          <t>COM</t>
        </is>
      </c>
      <c r="AKF1" t="inlineStr">
        <is>
          <t>VCIT</t>
        </is>
      </c>
      <c r="AKL1" t="inlineStr">
        <is>
          <t>JPST</t>
        </is>
      </c>
      <c r="AKR1" t="inlineStr">
        <is>
          <t>IGSB</t>
        </is>
      </c>
      <c r="AKX1" t="inlineStr">
        <is>
          <t>SRLN</t>
        </is>
      </c>
      <c r="ALD1" t="inlineStr">
        <is>
          <t>LTPZ</t>
        </is>
      </c>
      <c r="ALJ1" t="inlineStr">
        <is>
          <t>OCIO</t>
        </is>
      </c>
      <c r="ALP1" t="inlineStr">
        <is>
          <t>TFPN</t>
        </is>
      </c>
      <c r="ALV1" t="inlineStr">
        <is>
          <t>HEGD</t>
        </is>
      </c>
    </row>
    <row r="2">
      <c r="B2" t="inlineStr">
        <is>
          <t>Open</t>
        </is>
      </c>
      <c r="C2" t="inlineStr">
        <is>
          <t>High</t>
        </is>
      </c>
      <c r="D2" t="inlineStr">
        <is>
          <t>Low</t>
        </is>
      </c>
      <c r="E2" t="inlineStr">
        <is>
          <t>Close</t>
        </is>
      </c>
      <c r="F2" t="inlineStr">
        <is>
          <t>Volume</t>
        </is>
      </c>
      <c r="H2" t="inlineStr">
        <is>
          <t>Open</t>
        </is>
      </c>
      <c r="I2" t="inlineStr">
        <is>
          <t>High</t>
        </is>
      </c>
      <c r="J2" t="inlineStr">
        <is>
          <t>Low</t>
        </is>
      </c>
      <c r="K2" t="inlineStr">
        <is>
          <t>Close</t>
        </is>
      </c>
      <c r="L2" t="inlineStr">
        <is>
          <t>Volume</t>
        </is>
      </c>
      <c r="N2" t="inlineStr">
        <is>
          <t>Open</t>
        </is>
      </c>
      <c r="O2" t="inlineStr">
        <is>
          <t>High</t>
        </is>
      </c>
      <c r="P2" t="inlineStr">
        <is>
          <t>Low</t>
        </is>
      </c>
      <c r="Q2" t="inlineStr">
        <is>
          <t>Close</t>
        </is>
      </c>
      <c r="R2" t="inlineStr">
        <is>
          <t>Volume</t>
        </is>
      </c>
      <c r="T2" t="inlineStr">
        <is>
          <t>Open</t>
        </is>
      </c>
      <c r="U2" t="inlineStr">
        <is>
          <t>High</t>
        </is>
      </c>
      <c r="V2" t="inlineStr">
        <is>
          <t>Low</t>
        </is>
      </c>
      <c r="W2" t="inlineStr">
        <is>
          <t>Close</t>
        </is>
      </c>
      <c r="X2" t="inlineStr">
        <is>
          <t>Volume</t>
        </is>
      </c>
      <c r="Z2" t="inlineStr">
        <is>
          <t>Open</t>
        </is>
      </c>
      <c r="AA2" t="inlineStr">
        <is>
          <t>High</t>
        </is>
      </c>
      <c r="AB2" t="inlineStr">
        <is>
          <t>Low</t>
        </is>
      </c>
      <c r="AC2" t="inlineStr">
        <is>
          <t>Close</t>
        </is>
      </c>
      <c r="AD2" t="inlineStr">
        <is>
          <t>Volume</t>
        </is>
      </c>
      <c r="AF2" t="inlineStr">
        <is>
          <t>Open</t>
        </is>
      </c>
      <c r="AG2" t="inlineStr">
        <is>
          <t>High</t>
        </is>
      </c>
      <c r="AH2" t="inlineStr">
        <is>
          <t>Low</t>
        </is>
      </c>
      <c r="AI2" t="inlineStr">
        <is>
          <t>Close</t>
        </is>
      </c>
      <c r="AJ2" t="inlineStr">
        <is>
          <t>Volume</t>
        </is>
      </c>
      <c r="AL2" t="inlineStr">
        <is>
          <t>Open</t>
        </is>
      </c>
      <c r="AM2" t="inlineStr">
        <is>
          <t>High</t>
        </is>
      </c>
      <c r="AN2" t="inlineStr">
        <is>
          <t>Low</t>
        </is>
      </c>
      <c r="AO2" t="inlineStr">
        <is>
          <t>Close</t>
        </is>
      </c>
      <c r="AP2" t="inlineStr">
        <is>
          <t>Volume</t>
        </is>
      </c>
      <c r="AR2" t="inlineStr">
        <is>
          <t>Open</t>
        </is>
      </c>
      <c r="AS2" t="inlineStr">
        <is>
          <t>High</t>
        </is>
      </c>
      <c r="AT2" t="inlineStr">
        <is>
          <t>Low</t>
        </is>
      </c>
      <c r="AU2" t="inlineStr">
        <is>
          <t>Close</t>
        </is>
      </c>
      <c r="AV2" t="inlineStr">
        <is>
          <t>Volume</t>
        </is>
      </c>
      <c r="AX2" t="inlineStr">
        <is>
          <t>Open</t>
        </is>
      </c>
      <c r="AY2" t="inlineStr">
        <is>
          <t>High</t>
        </is>
      </c>
      <c r="AZ2" t="inlineStr">
        <is>
          <t>Low</t>
        </is>
      </c>
      <c r="BA2" t="inlineStr">
        <is>
          <t>Close</t>
        </is>
      </c>
      <c r="BB2" t="inlineStr">
        <is>
          <t>Volume</t>
        </is>
      </c>
      <c r="BD2" t="inlineStr">
        <is>
          <t>Open</t>
        </is>
      </c>
      <c r="BE2" t="inlineStr">
        <is>
          <t>High</t>
        </is>
      </c>
      <c r="BF2" t="inlineStr">
        <is>
          <t>Low</t>
        </is>
      </c>
      <c r="BG2" t="inlineStr">
        <is>
          <t>Close</t>
        </is>
      </c>
      <c r="BH2" t="inlineStr">
        <is>
          <t>Volume</t>
        </is>
      </c>
      <c r="BJ2" t="inlineStr">
        <is>
          <t>Open</t>
        </is>
      </c>
      <c r="BK2" t="inlineStr">
        <is>
          <t>High</t>
        </is>
      </c>
      <c r="BL2" t="inlineStr">
        <is>
          <t>Low</t>
        </is>
      </c>
      <c r="BM2" t="inlineStr">
        <is>
          <t>Close</t>
        </is>
      </c>
      <c r="BN2" t="inlineStr">
        <is>
          <t>Volume</t>
        </is>
      </c>
      <c r="BP2" t="inlineStr">
        <is>
          <t>Open</t>
        </is>
      </c>
      <c r="BQ2" t="inlineStr">
        <is>
          <t>High</t>
        </is>
      </c>
      <c r="BR2" t="inlineStr">
        <is>
          <t>Low</t>
        </is>
      </c>
      <c r="BS2" t="inlineStr">
        <is>
          <t>Close</t>
        </is>
      </c>
      <c r="BT2" t="inlineStr">
        <is>
          <t>Volume</t>
        </is>
      </c>
      <c r="BV2" t="inlineStr">
        <is>
          <t>Open</t>
        </is>
      </c>
      <c r="BW2" t="inlineStr">
        <is>
          <t>High</t>
        </is>
      </c>
      <c r="BX2" t="inlineStr">
        <is>
          <t>Low</t>
        </is>
      </c>
      <c r="BY2" t="inlineStr">
        <is>
          <t>Close</t>
        </is>
      </c>
      <c r="BZ2" t="inlineStr">
        <is>
          <t>Volume</t>
        </is>
      </c>
      <c r="CB2" t="inlineStr">
        <is>
          <t>Open</t>
        </is>
      </c>
      <c r="CC2" t="inlineStr">
        <is>
          <t>High</t>
        </is>
      </c>
      <c r="CD2" t="inlineStr">
        <is>
          <t>Low</t>
        </is>
      </c>
      <c r="CE2" t="inlineStr">
        <is>
          <t>Close</t>
        </is>
      </c>
      <c r="CF2" t="inlineStr">
        <is>
          <t>Volume</t>
        </is>
      </c>
      <c r="CH2" t="inlineStr">
        <is>
          <t>Open</t>
        </is>
      </c>
      <c r="CI2" t="inlineStr">
        <is>
          <t>High</t>
        </is>
      </c>
      <c r="CJ2" t="inlineStr">
        <is>
          <t>Low</t>
        </is>
      </c>
      <c r="CK2" t="inlineStr">
        <is>
          <t>Close</t>
        </is>
      </c>
      <c r="CL2" t="inlineStr">
        <is>
          <t>Volume</t>
        </is>
      </c>
      <c r="CN2" t="inlineStr">
        <is>
          <t>Open</t>
        </is>
      </c>
      <c r="CO2" t="inlineStr">
        <is>
          <t>High</t>
        </is>
      </c>
      <c r="CP2" t="inlineStr">
        <is>
          <t>Low</t>
        </is>
      </c>
      <c r="CQ2" t="inlineStr">
        <is>
          <t>Close</t>
        </is>
      </c>
      <c r="CR2" t="inlineStr">
        <is>
          <t>Volume</t>
        </is>
      </c>
      <c r="CT2" t="inlineStr">
        <is>
          <t>Open</t>
        </is>
      </c>
      <c r="CU2" t="inlineStr">
        <is>
          <t>High</t>
        </is>
      </c>
      <c r="CV2" t="inlineStr">
        <is>
          <t>Low</t>
        </is>
      </c>
      <c r="CW2" t="inlineStr">
        <is>
          <t>Close</t>
        </is>
      </c>
      <c r="CX2" t="inlineStr">
        <is>
          <t>Volume</t>
        </is>
      </c>
      <c r="CZ2" t="inlineStr">
        <is>
          <t>Open</t>
        </is>
      </c>
      <c r="DA2" t="inlineStr">
        <is>
          <t>High</t>
        </is>
      </c>
      <c r="DB2" t="inlineStr">
        <is>
          <t>Low</t>
        </is>
      </c>
      <c r="DC2" t="inlineStr">
        <is>
          <t>Close</t>
        </is>
      </c>
      <c r="DD2" t="inlineStr">
        <is>
          <t>Volume</t>
        </is>
      </c>
      <c r="DF2" t="inlineStr">
        <is>
          <t>Open</t>
        </is>
      </c>
      <c r="DG2" t="inlineStr">
        <is>
          <t>High</t>
        </is>
      </c>
      <c r="DH2" t="inlineStr">
        <is>
          <t>Low</t>
        </is>
      </c>
      <c r="DI2" t="inlineStr">
        <is>
          <t>Close</t>
        </is>
      </c>
      <c r="DJ2" t="inlineStr">
        <is>
          <t>Volume</t>
        </is>
      </c>
      <c r="DL2" t="inlineStr">
        <is>
          <t>Open</t>
        </is>
      </c>
      <c r="DM2" t="inlineStr">
        <is>
          <t>High</t>
        </is>
      </c>
      <c r="DN2" t="inlineStr">
        <is>
          <t>Low</t>
        </is>
      </c>
      <c r="DO2" t="inlineStr">
        <is>
          <t>Close</t>
        </is>
      </c>
      <c r="DP2" t="inlineStr">
        <is>
          <t>Volume</t>
        </is>
      </c>
      <c r="DR2" t="inlineStr">
        <is>
          <t>Open</t>
        </is>
      </c>
      <c r="DS2" t="inlineStr">
        <is>
          <t>High</t>
        </is>
      </c>
      <c r="DT2" t="inlineStr">
        <is>
          <t>Low</t>
        </is>
      </c>
      <c r="DU2" t="inlineStr">
        <is>
          <t>Close</t>
        </is>
      </c>
      <c r="DV2" t="inlineStr">
        <is>
          <t>Volume</t>
        </is>
      </c>
      <c r="DX2" t="inlineStr">
        <is>
          <t>Open</t>
        </is>
      </c>
      <c r="DY2" t="inlineStr">
        <is>
          <t>High</t>
        </is>
      </c>
      <c r="DZ2" t="inlineStr">
        <is>
          <t>Low</t>
        </is>
      </c>
      <c r="EA2" t="inlineStr">
        <is>
          <t>Close</t>
        </is>
      </c>
      <c r="EB2" t="inlineStr">
        <is>
          <t>Volume</t>
        </is>
      </c>
      <c r="ED2" t="inlineStr">
        <is>
          <t>Open</t>
        </is>
      </c>
      <c r="EE2" t="inlineStr">
        <is>
          <t>High</t>
        </is>
      </c>
      <c r="EF2" t="inlineStr">
        <is>
          <t>Low</t>
        </is>
      </c>
      <c r="EG2" t="inlineStr">
        <is>
          <t>Close</t>
        </is>
      </c>
      <c r="EH2" t="inlineStr">
        <is>
          <t>Volume</t>
        </is>
      </c>
      <c r="EJ2" t="inlineStr">
        <is>
          <t>Open</t>
        </is>
      </c>
      <c r="EK2" t="inlineStr">
        <is>
          <t>High</t>
        </is>
      </c>
      <c r="EL2" t="inlineStr">
        <is>
          <t>Low</t>
        </is>
      </c>
      <c r="EM2" t="inlineStr">
        <is>
          <t>Close</t>
        </is>
      </c>
      <c r="EN2" t="inlineStr">
        <is>
          <t>Volume</t>
        </is>
      </c>
      <c r="EP2" t="inlineStr">
        <is>
          <t>Open</t>
        </is>
      </c>
      <c r="EQ2" t="inlineStr">
        <is>
          <t>High</t>
        </is>
      </c>
      <c r="ER2" t="inlineStr">
        <is>
          <t>Low</t>
        </is>
      </c>
      <c r="ES2" t="inlineStr">
        <is>
          <t>Close</t>
        </is>
      </c>
      <c r="ET2" t="inlineStr">
        <is>
          <t>Volume</t>
        </is>
      </c>
      <c r="EV2" t="inlineStr">
        <is>
          <t>Open</t>
        </is>
      </c>
      <c r="EW2" t="inlineStr">
        <is>
          <t>High</t>
        </is>
      </c>
      <c r="EX2" t="inlineStr">
        <is>
          <t>Low</t>
        </is>
      </c>
      <c r="EY2" t="inlineStr">
        <is>
          <t>Close</t>
        </is>
      </c>
      <c r="EZ2" t="inlineStr">
        <is>
          <t>Volume</t>
        </is>
      </c>
      <c r="FB2" t="inlineStr">
        <is>
          <t>Open</t>
        </is>
      </c>
      <c r="FC2" t="inlineStr">
        <is>
          <t>High</t>
        </is>
      </c>
      <c r="FD2" t="inlineStr">
        <is>
          <t>Low</t>
        </is>
      </c>
      <c r="FE2" t="inlineStr">
        <is>
          <t>Close</t>
        </is>
      </c>
      <c r="FF2" t="inlineStr">
        <is>
          <t>Volume</t>
        </is>
      </c>
      <c r="FH2" t="inlineStr">
        <is>
          <t>Open</t>
        </is>
      </c>
      <c r="FI2" t="inlineStr">
        <is>
          <t>High</t>
        </is>
      </c>
      <c r="FJ2" t="inlineStr">
        <is>
          <t>Low</t>
        </is>
      </c>
      <c r="FK2" t="inlineStr">
        <is>
          <t>Close</t>
        </is>
      </c>
      <c r="FL2" t="inlineStr">
        <is>
          <t>Volume</t>
        </is>
      </c>
      <c r="FN2" t="inlineStr">
        <is>
          <t>Open</t>
        </is>
      </c>
      <c r="FO2" t="inlineStr">
        <is>
          <t>High</t>
        </is>
      </c>
      <c r="FP2" t="inlineStr">
        <is>
          <t>Low</t>
        </is>
      </c>
      <c r="FQ2" t="inlineStr">
        <is>
          <t>Close</t>
        </is>
      </c>
      <c r="FR2" t="inlineStr">
        <is>
          <t>Volume</t>
        </is>
      </c>
      <c r="FT2" t="inlineStr">
        <is>
          <t>Open</t>
        </is>
      </c>
      <c r="FU2" t="inlineStr">
        <is>
          <t>High</t>
        </is>
      </c>
      <c r="FV2" t="inlineStr">
        <is>
          <t>Low</t>
        </is>
      </c>
      <c r="FW2" t="inlineStr">
        <is>
          <t>Close</t>
        </is>
      </c>
      <c r="FX2" t="inlineStr">
        <is>
          <t>Volume</t>
        </is>
      </c>
      <c r="FZ2" t="inlineStr">
        <is>
          <t>Open</t>
        </is>
      </c>
      <c r="GA2" t="inlineStr">
        <is>
          <t>High</t>
        </is>
      </c>
      <c r="GB2" t="inlineStr">
        <is>
          <t>Low</t>
        </is>
      </c>
      <c r="GC2" t="inlineStr">
        <is>
          <t>Close</t>
        </is>
      </c>
      <c r="GD2" t="inlineStr">
        <is>
          <t>Volume</t>
        </is>
      </c>
      <c r="GF2" t="inlineStr">
        <is>
          <t>Open</t>
        </is>
      </c>
      <c r="GG2" t="inlineStr">
        <is>
          <t>High</t>
        </is>
      </c>
      <c r="GH2" t="inlineStr">
        <is>
          <t>Low</t>
        </is>
      </c>
      <c r="GI2" t="inlineStr">
        <is>
          <t>Close</t>
        </is>
      </c>
      <c r="GJ2" t="inlineStr">
        <is>
          <t>Volume</t>
        </is>
      </c>
      <c r="GL2" t="inlineStr">
        <is>
          <t>Open</t>
        </is>
      </c>
      <c r="GM2" t="inlineStr">
        <is>
          <t>High</t>
        </is>
      </c>
      <c r="GN2" t="inlineStr">
        <is>
          <t>Low</t>
        </is>
      </c>
      <c r="GO2" t="inlineStr">
        <is>
          <t>Close</t>
        </is>
      </c>
      <c r="GP2" t="inlineStr">
        <is>
          <t>Volume</t>
        </is>
      </c>
      <c r="GR2" t="inlineStr">
        <is>
          <t>Open</t>
        </is>
      </c>
      <c r="GS2" t="inlineStr">
        <is>
          <t>High</t>
        </is>
      </c>
      <c r="GT2" t="inlineStr">
        <is>
          <t>Low</t>
        </is>
      </c>
      <c r="GU2" t="inlineStr">
        <is>
          <t>Close</t>
        </is>
      </c>
      <c r="GV2" t="inlineStr">
        <is>
          <t>Volume</t>
        </is>
      </c>
      <c r="GX2" t="inlineStr">
        <is>
          <t>Open</t>
        </is>
      </c>
      <c r="GY2" t="inlineStr">
        <is>
          <t>High</t>
        </is>
      </c>
      <c r="GZ2" t="inlineStr">
        <is>
          <t>Low</t>
        </is>
      </c>
      <c r="HA2" t="inlineStr">
        <is>
          <t>Close</t>
        </is>
      </c>
      <c r="HB2" t="inlineStr">
        <is>
          <t>Volume</t>
        </is>
      </c>
      <c r="HD2" t="inlineStr">
        <is>
          <t>Open</t>
        </is>
      </c>
      <c r="HE2" t="inlineStr">
        <is>
          <t>High</t>
        </is>
      </c>
      <c r="HF2" t="inlineStr">
        <is>
          <t>Low</t>
        </is>
      </c>
      <c r="HG2" t="inlineStr">
        <is>
          <t>Close</t>
        </is>
      </c>
      <c r="HH2" t="inlineStr">
        <is>
          <t>Volume</t>
        </is>
      </c>
      <c r="HJ2" t="inlineStr">
        <is>
          <t>Open</t>
        </is>
      </c>
      <c r="HK2" t="inlineStr">
        <is>
          <t>High</t>
        </is>
      </c>
      <c r="HL2" t="inlineStr">
        <is>
          <t>Low</t>
        </is>
      </c>
      <c r="HM2" t="inlineStr">
        <is>
          <t>Close</t>
        </is>
      </c>
      <c r="HN2" t="inlineStr">
        <is>
          <t>Volume</t>
        </is>
      </c>
      <c r="HP2" t="inlineStr">
        <is>
          <t>Open</t>
        </is>
      </c>
      <c r="HQ2" t="inlineStr">
        <is>
          <t>High</t>
        </is>
      </c>
      <c r="HR2" t="inlineStr">
        <is>
          <t>Low</t>
        </is>
      </c>
      <c r="HS2" t="inlineStr">
        <is>
          <t>Close</t>
        </is>
      </c>
      <c r="HT2" t="inlineStr">
        <is>
          <t>Volume</t>
        </is>
      </c>
      <c r="HV2" t="inlineStr">
        <is>
          <t>Open</t>
        </is>
      </c>
      <c r="HW2" t="inlineStr">
        <is>
          <t>High</t>
        </is>
      </c>
      <c r="HX2" t="inlineStr">
        <is>
          <t>Low</t>
        </is>
      </c>
      <c r="HY2" t="inlineStr">
        <is>
          <t>Close</t>
        </is>
      </c>
      <c r="HZ2" t="inlineStr">
        <is>
          <t>Volume</t>
        </is>
      </c>
      <c r="IB2" t="inlineStr">
        <is>
          <t>Open</t>
        </is>
      </c>
      <c r="IC2" t="inlineStr">
        <is>
          <t>High</t>
        </is>
      </c>
      <c r="ID2" t="inlineStr">
        <is>
          <t>Low</t>
        </is>
      </c>
      <c r="IE2" t="inlineStr">
        <is>
          <t>Close</t>
        </is>
      </c>
      <c r="IF2" t="inlineStr">
        <is>
          <t>Volume</t>
        </is>
      </c>
      <c r="IH2" t="inlineStr">
        <is>
          <t>Open</t>
        </is>
      </c>
      <c r="II2" t="inlineStr">
        <is>
          <t>High</t>
        </is>
      </c>
      <c r="IJ2" t="inlineStr">
        <is>
          <t>Low</t>
        </is>
      </c>
      <c r="IK2" t="inlineStr">
        <is>
          <t>Close</t>
        </is>
      </c>
      <c r="IL2" t="inlineStr">
        <is>
          <t>Volume</t>
        </is>
      </c>
      <c r="IN2" t="inlineStr">
        <is>
          <t>Open</t>
        </is>
      </c>
      <c r="IO2" t="inlineStr">
        <is>
          <t>High</t>
        </is>
      </c>
      <c r="IP2" t="inlineStr">
        <is>
          <t>Low</t>
        </is>
      </c>
      <c r="IQ2" t="inlineStr">
        <is>
          <t>Close</t>
        </is>
      </c>
      <c r="IR2" t="inlineStr">
        <is>
          <t>Volume</t>
        </is>
      </c>
      <c r="IT2" t="inlineStr">
        <is>
          <t>Open</t>
        </is>
      </c>
      <c r="IU2" t="inlineStr">
        <is>
          <t>High</t>
        </is>
      </c>
      <c r="IV2" t="inlineStr">
        <is>
          <t>Low</t>
        </is>
      </c>
      <c r="IW2" t="inlineStr">
        <is>
          <t>Close</t>
        </is>
      </c>
      <c r="IX2" t="inlineStr">
        <is>
          <t>Volume</t>
        </is>
      </c>
      <c r="IZ2" t="inlineStr">
        <is>
          <t>Open</t>
        </is>
      </c>
      <c r="JA2" t="inlineStr">
        <is>
          <t>High</t>
        </is>
      </c>
      <c r="JB2" t="inlineStr">
        <is>
          <t>Low</t>
        </is>
      </c>
      <c r="JC2" t="inlineStr">
        <is>
          <t>Close</t>
        </is>
      </c>
      <c r="JD2" t="inlineStr">
        <is>
          <t>Volume</t>
        </is>
      </c>
      <c r="JF2" t="inlineStr">
        <is>
          <t>Open</t>
        </is>
      </c>
      <c r="JG2" t="inlineStr">
        <is>
          <t>High</t>
        </is>
      </c>
      <c r="JH2" t="inlineStr">
        <is>
          <t>Low</t>
        </is>
      </c>
      <c r="JI2" t="inlineStr">
        <is>
          <t>Close</t>
        </is>
      </c>
      <c r="JJ2" t="inlineStr">
        <is>
          <t>Volume</t>
        </is>
      </c>
      <c r="JL2" t="inlineStr">
        <is>
          <t>Open</t>
        </is>
      </c>
      <c r="JM2" t="inlineStr">
        <is>
          <t>High</t>
        </is>
      </c>
      <c r="JN2" t="inlineStr">
        <is>
          <t>Low</t>
        </is>
      </c>
      <c r="JO2" t="inlineStr">
        <is>
          <t>Close</t>
        </is>
      </c>
      <c r="JP2" t="inlineStr">
        <is>
          <t>Volume</t>
        </is>
      </c>
      <c r="JR2" t="inlineStr">
        <is>
          <t>Open</t>
        </is>
      </c>
      <c r="JS2" t="inlineStr">
        <is>
          <t>High</t>
        </is>
      </c>
      <c r="JT2" t="inlineStr">
        <is>
          <t>Low</t>
        </is>
      </c>
      <c r="JU2" t="inlineStr">
        <is>
          <t>Close</t>
        </is>
      </c>
      <c r="JV2" t="inlineStr">
        <is>
          <t>Volume</t>
        </is>
      </c>
      <c r="JX2" t="inlineStr">
        <is>
          <t>Open</t>
        </is>
      </c>
      <c r="JY2" t="inlineStr">
        <is>
          <t>High</t>
        </is>
      </c>
      <c r="JZ2" t="inlineStr">
        <is>
          <t>Low</t>
        </is>
      </c>
      <c r="KA2" t="inlineStr">
        <is>
          <t>Close</t>
        </is>
      </c>
      <c r="KB2" t="inlineStr">
        <is>
          <t>Volume</t>
        </is>
      </c>
      <c r="KD2" t="inlineStr">
        <is>
          <t>Open</t>
        </is>
      </c>
      <c r="KE2" t="inlineStr">
        <is>
          <t>High</t>
        </is>
      </c>
      <c r="KF2" t="inlineStr">
        <is>
          <t>Low</t>
        </is>
      </c>
      <c r="KG2" t="inlineStr">
        <is>
          <t>Close</t>
        </is>
      </c>
      <c r="KH2" t="inlineStr">
        <is>
          <t>Volume</t>
        </is>
      </c>
      <c r="KJ2" t="inlineStr">
        <is>
          <t>Open</t>
        </is>
      </c>
      <c r="KK2" t="inlineStr">
        <is>
          <t>High</t>
        </is>
      </c>
      <c r="KL2" t="inlineStr">
        <is>
          <t>Low</t>
        </is>
      </c>
      <c r="KM2" t="inlineStr">
        <is>
          <t>Close</t>
        </is>
      </c>
      <c r="KN2" t="inlineStr">
        <is>
          <t>Volume</t>
        </is>
      </c>
      <c r="KP2" t="inlineStr">
        <is>
          <t>Open</t>
        </is>
      </c>
      <c r="KQ2" t="inlineStr">
        <is>
          <t>High</t>
        </is>
      </c>
      <c r="KR2" t="inlineStr">
        <is>
          <t>Low</t>
        </is>
      </c>
      <c r="KS2" t="inlineStr">
        <is>
          <t>Close</t>
        </is>
      </c>
      <c r="KT2" t="inlineStr">
        <is>
          <t>Volume</t>
        </is>
      </c>
      <c r="KV2" t="inlineStr">
        <is>
          <t>Open</t>
        </is>
      </c>
      <c r="KW2" t="inlineStr">
        <is>
          <t>High</t>
        </is>
      </c>
      <c r="KX2" t="inlineStr">
        <is>
          <t>Low</t>
        </is>
      </c>
      <c r="KY2" t="inlineStr">
        <is>
          <t>Close</t>
        </is>
      </c>
      <c r="KZ2" t="inlineStr">
        <is>
          <t>Volume</t>
        </is>
      </c>
      <c r="LB2" t="inlineStr">
        <is>
          <t>Open</t>
        </is>
      </c>
      <c r="LC2" t="inlineStr">
        <is>
          <t>High</t>
        </is>
      </c>
      <c r="LD2" t="inlineStr">
        <is>
          <t>Low</t>
        </is>
      </c>
      <c r="LE2" t="inlineStr">
        <is>
          <t>Close</t>
        </is>
      </c>
      <c r="LF2" t="inlineStr">
        <is>
          <t>Volume</t>
        </is>
      </c>
      <c r="LH2" t="inlineStr">
        <is>
          <t>Open</t>
        </is>
      </c>
      <c r="LI2" t="inlineStr">
        <is>
          <t>High</t>
        </is>
      </c>
      <c r="LJ2" t="inlineStr">
        <is>
          <t>Low</t>
        </is>
      </c>
      <c r="LK2" t="inlineStr">
        <is>
          <t>Close</t>
        </is>
      </c>
      <c r="LL2" t="inlineStr">
        <is>
          <t>Volume</t>
        </is>
      </c>
      <c r="LN2" t="inlineStr">
        <is>
          <t>Open</t>
        </is>
      </c>
      <c r="LO2" t="inlineStr">
        <is>
          <t>High</t>
        </is>
      </c>
      <c r="LP2" t="inlineStr">
        <is>
          <t>Low</t>
        </is>
      </c>
      <c r="LQ2" t="inlineStr">
        <is>
          <t>Close</t>
        </is>
      </c>
      <c r="LR2" t="inlineStr">
        <is>
          <t>Volume</t>
        </is>
      </c>
      <c r="LT2" t="inlineStr">
        <is>
          <t>Open</t>
        </is>
      </c>
      <c r="LU2" t="inlineStr">
        <is>
          <t>High</t>
        </is>
      </c>
      <c r="LV2" t="inlineStr">
        <is>
          <t>Low</t>
        </is>
      </c>
      <c r="LW2" t="inlineStr">
        <is>
          <t>Close</t>
        </is>
      </c>
      <c r="LX2" t="inlineStr">
        <is>
          <t>Volume</t>
        </is>
      </c>
      <c r="LZ2" t="inlineStr">
        <is>
          <t>Open</t>
        </is>
      </c>
      <c r="MA2" t="inlineStr">
        <is>
          <t>High</t>
        </is>
      </c>
      <c r="MB2" t="inlineStr">
        <is>
          <t>Low</t>
        </is>
      </c>
      <c r="MC2" t="inlineStr">
        <is>
          <t>Close</t>
        </is>
      </c>
      <c r="MD2" t="inlineStr">
        <is>
          <t>Volume</t>
        </is>
      </c>
      <c r="MF2" t="inlineStr">
        <is>
          <t>Open</t>
        </is>
      </c>
      <c r="MG2" t="inlineStr">
        <is>
          <t>High</t>
        </is>
      </c>
      <c r="MH2" t="inlineStr">
        <is>
          <t>Low</t>
        </is>
      </c>
      <c r="MI2" t="inlineStr">
        <is>
          <t>Close</t>
        </is>
      </c>
      <c r="MJ2" t="inlineStr">
        <is>
          <t>Volume</t>
        </is>
      </c>
      <c r="ML2" t="inlineStr">
        <is>
          <t>Open</t>
        </is>
      </c>
      <c r="MM2" t="inlineStr">
        <is>
          <t>High</t>
        </is>
      </c>
      <c r="MN2" t="inlineStr">
        <is>
          <t>Low</t>
        </is>
      </c>
      <c r="MO2" t="inlineStr">
        <is>
          <t>Close</t>
        </is>
      </c>
      <c r="MP2" t="inlineStr">
        <is>
          <t>Volume</t>
        </is>
      </c>
      <c r="MR2" t="inlineStr">
        <is>
          <t>Open</t>
        </is>
      </c>
      <c r="MS2" t="inlineStr">
        <is>
          <t>High</t>
        </is>
      </c>
      <c r="MT2" t="inlineStr">
        <is>
          <t>Low</t>
        </is>
      </c>
      <c r="MU2" t="inlineStr">
        <is>
          <t>Close</t>
        </is>
      </c>
      <c r="MV2" t="inlineStr">
        <is>
          <t>Volume</t>
        </is>
      </c>
      <c r="MX2" t="inlineStr">
        <is>
          <t>Open</t>
        </is>
      </c>
      <c r="MY2" t="inlineStr">
        <is>
          <t>High</t>
        </is>
      </c>
      <c r="MZ2" t="inlineStr">
        <is>
          <t>Low</t>
        </is>
      </c>
      <c r="NA2" t="inlineStr">
        <is>
          <t>Close</t>
        </is>
      </c>
      <c r="NB2" t="inlineStr">
        <is>
          <t>Volume</t>
        </is>
      </c>
      <c r="ND2" t="inlineStr">
        <is>
          <t>Open</t>
        </is>
      </c>
      <c r="NE2" t="inlineStr">
        <is>
          <t>High</t>
        </is>
      </c>
      <c r="NF2" t="inlineStr">
        <is>
          <t>Low</t>
        </is>
      </c>
      <c r="NG2" t="inlineStr">
        <is>
          <t>Close</t>
        </is>
      </c>
      <c r="NH2" t="inlineStr">
        <is>
          <t>Volume</t>
        </is>
      </c>
      <c r="NJ2" t="inlineStr">
        <is>
          <t>Open</t>
        </is>
      </c>
      <c r="NK2" t="inlineStr">
        <is>
          <t>High</t>
        </is>
      </c>
      <c r="NL2" t="inlineStr">
        <is>
          <t>Low</t>
        </is>
      </c>
      <c r="NM2" t="inlineStr">
        <is>
          <t>Close</t>
        </is>
      </c>
      <c r="NN2" t="inlineStr">
        <is>
          <t>Volume</t>
        </is>
      </c>
      <c r="NP2" t="inlineStr">
        <is>
          <t>Open</t>
        </is>
      </c>
      <c r="NQ2" t="inlineStr">
        <is>
          <t>High</t>
        </is>
      </c>
      <c r="NR2" t="inlineStr">
        <is>
          <t>Low</t>
        </is>
      </c>
      <c r="NS2" t="inlineStr">
        <is>
          <t>Close</t>
        </is>
      </c>
      <c r="NT2" t="inlineStr">
        <is>
          <t>Volume</t>
        </is>
      </c>
      <c r="NV2" t="inlineStr">
        <is>
          <t>Open</t>
        </is>
      </c>
      <c r="NW2" t="inlineStr">
        <is>
          <t>High</t>
        </is>
      </c>
      <c r="NX2" t="inlineStr">
        <is>
          <t>Low</t>
        </is>
      </c>
      <c r="NY2" t="inlineStr">
        <is>
          <t>Close</t>
        </is>
      </c>
      <c r="NZ2" t="inlineStr">
        <is>
          <t>Volume</t>
        </is>
      </c>
      <c r="OB2" t="inlineStr">
        <is>
          <t>Open</t>
        </is>
      </c>
      <c r="OC2" t="inlineStr">
        <is>
          <t>High</t>
        </is>
      </c>
      <c r="OD2" t="inlineStr">
        <is>
          <t>Low</t>
        </is>
      </c>
      <c r="OE2" t="inlineStr">
        <is>
          <t>Close</t>
        </is>
      </c>
      <c r="OF2" t="inlineStr">
        <is>
          <t>Volume</t>
        </is>
      </c>
      <c r="OH2" t="inlineStr">
        <is>
          <t>Open</t>
        </is>
      </c>
      <c r="OI2" t="inlineStr">
        <is>
          <t>High</t>
        </is>
      </c>
      <c r="OJ2" t="inlineStr">
        <is>
          <t>Low</t>
        </is>
      </c>
      <c r="OK2" t="inlineStr">
        <is>
          <t>Close</t>
        </is>
      </c>
      <c r="OL2" t="inlineStr">
        <is>
          <t>Volume</t>
        </is>
      </c>
      <c r="ON2" t="inlineStr">
        <is>
          <t>Open</t>
        </is>
      </c>
      <c r="OO2" t="inlineStr">
        <is>
          <t>High</t>
        </is>
      </c>
      <c r="OP2" t="inlineStr">
        <is>
          <t>Low</t>
        </is>
      </c>
      <c r="OQ2" t="inlineStr">
        <is>
          <t>Close</t>
        </is>
      </c>
      <c r="OR2" t="inlineStr">
        <is>
          <t>Volume</t>
        </is>
      </c>
      <c r="OT2" t="inlineStr">
        <is>
          <t>Open</t>
        </is>
      </c>
      <c r="OU2" t="inlineStr">
        <is>
          <t>High</t>
        </is>
      </c>
      <c r="OV2" t="inlineStr">
        <is>
          <t>Low</t>
        </is>
      </c>
      <c r="OW2" t="inlineStr">
        <is>
          <t>Close</t>
        </is>
      </c>
      <c r="OX2" t="inlineStr">
        <is>
          <t>Volume</t>
        </is>
      </c>
      <c r="OZ2" t="inlineStr">
        <is>
          <t>Open</t>
        </is>
      </c>
      <c r="PA2" t="inlineStr">
        <is>
          <t>High</t>
        </is>
      </c>
      <c r="PB2" t="inlineStr">
        <is>
          <t>Low</t>
        </is>
      </c>
      <c r="PC2" t="inlineStr">
        <is>
          <t>Close</t>
        </is>
      </c>
      <c r="PD2" t="inlineStr">
        <is>
          <t>Volume</t>
        </is>
      </c>
      <c r="PF2" t="inlineStr">
        <is>
          <t>Open</t>
        </is>
      </c>
      <c r="PG2" t="inlineStr">
        <is>
          <t>High</t>
        </is>
      </c>
      <c r="PH2" t="inlineStr">
        <is>
          <t>Low</t>
        </is>
      </c>
      <c r="PI2" t="inlineStr">
        <is>
          <t>Close</t>
        </is>
      </c>
      <c r="PJ2" t="inlineStr">
        <is>
          <t>Volume</t>
        </is>
      </c>
      <c r="PL2" t="inlineStr">
        <is>
          <t>Open</t>
        </is>
      </c>
      <c r="PM2" t="inlineStr">
        <is>
          <t>High</t>
        </is>
      </c>
      <c r="PN2" t="inlineStr">
        <is>
          <t>Low</t>
        </is>
      </c>
      <c r="PO2" t="inlineStr">
        <is>
          <t>Close</t>
        </is>
      </c>
      <c r="PP2" t="inlineStr">
        <is>
          <t>Volume</t>
        </is>
      </c>
      <c r="PR2" t="inlineStr">
        <is>
          <t>Open</t>
        </is>
      </c>
      <c r="PS2" t="inlineStr">
        <is>
          <t>High</t>
        </is>
      </c>
      <c r="PT2" t="inlineStr">
        <is>
          <t>Low</t>
        </is>
      </c>
      <c r="PU2" t="inlineStr">
        <is>
          <t>Close</t>
        </is>
      </c>
      <c r="PV2" t="inlineStr">
        <is>
          <t>Volume</t>
        </is>
      </c>
      <c r="PX2" t="inlineStr">
        <is>
          <t>Open</t>
        </is>
      </c>
      <c r="PY2" t="inlineStr">
        <is>
          <t>High</t>
        </is>
      </c>
      <c r="PZ2" t="inlineStr">
        <is>
          <t>Low</t>
        </is>
      </c>
      <c r="QA2" t="inlineStr">
        <is>
          <t>Close</t>
        </is>
      </c>
      <c r="QB2" t="inlineStr">
        <is>
          <t>Volume</t>
        </is>
      </c>
      <c r="QD2" t="inlineStr">
        <is>
          <t>Open</t>
        </is>
      </c>
      <c r="QE2" t="inlineStr">
        <is>
          <t>High</t>
        </is>
      </c>
      <c r="QF2" t="inlineStr">
        <is>
          <t>Low</t>
        </is>
      </c>
      <c r="QG2" t="inlineStr">
        <is>
          <t>Close</t>
        </is>
      </c>
      <c r="QH2" t="inlineStr">
        <is>
          <t>Volume</t>
        </is>
      </c>
      <c r="QJ2" t="inlineStr">
        <is>
          <t>Open</t>
        </is>
      </c>
      <c r="QK2" t="inlineStr">
        <is>
          <t>High</t>
        </is>
      </c>
      <c r="QL2" t="inlineStr">
        <is>
          <t>Low</t>
        </is>
      </c>
      <c r="QM2" t="inlineStr">
        <is>
          <t>Close</t>
        </is>
      </c>
      <c r="QN2" t="inlineStr">
        <is>
          <t>Volume</t>
        </is>
      </c>
      <c r="QP2" t="inlineStr">
        <is>
          <t>Open</t>
        </is>
      </c>
      <c r="QQ2" t="inlineStr">
        <is>
          <t>High</t>
        </is>
      </c>
      <c r="QR2" t="inlineStr">
        <is>
          <t>Low</t>
        </is>
      </c>
      <c r="QS2" t="inlineStr">
        <is>
          <t>Close</t>
        </is>
      </c>
      <c r="QT2" t="inlineStr">
        <is>
          <t>Volume</t>
        </is>
      </c>
      <c r="QV2" t="inlineStr">
        <is>
          <t>Open</t>
        </is>
      </c>
      <c r="QW2" t="inlineStr">
        <is>
          <t>High</t>
        </is>
      </c>
      <c r="QX2" t="inlineStr">
        <is>
          <t>Low</t>
        </is>
      </c>
      <c r="QY2" t="inlineStr">
        <is>
          <t>Close</t>
        </is>
      </c>
      <c r="QZ2" t="inlineStr">
        <is>
          <t>Volume</t>
        </is>
      </c>
      <c r="RB2" t="inlineStr">
        <is>
          <t>Open</t>
        </is>
      </c>
      <c r="RC2" t="inlineStr">
        <is>
          <t>High</t>
        </is>
      </c>
      <c r="RD2" t="inlineStr">
        <is>
          <t>Low</t>
        </is>
      </c>
      <c r="RE2" t="inlineStr">
        <is>
          <t>Close</t>
        </is>
      </c>
      <c r="RF2" t="inlineStr">
        <is>
          <t>Volume</t>
        </is>
      </c>
      <c r="RH2" t="inlineStr">
        <is>
          <t>Open</t>
        </is>
      </c>
      <c r="RI2" t="inlineStr">
        <is>
          <t>High</t>
        </is>
      </c>
      <c r="RJ2" t="inlineStr">
        <is>
          <t>Low</t>
        </is>
      </c>
      <c r="RK2" t="inlineStr">
        <is>
          <t>Close</t>
        </is>
      </c>
      <c r="RL2" t="inlineStr">
        <is>
          <t>Volume</t>
        </is>
      </c>
      <c r="RN2" t="inlineStr">
        <is>
          <t>Open</t>
        </is>
      </c>
      <c r="RO2" t="inlineStr">
        <is>
          <t>High</t>
        </is>
      </c>
      <c r="RP2" t="inlineStr">
        <is>
          <t>Low</t>
        </is>
      </c>
      <c r="RQ2" t="inlineStr">
        <is>
          <t>Close</t>
        </is>
      </c>
      <c r="RR2" t="inlineStr">
        <is>
          <t>Volume</t>
        </is>
      </c>
      <c r="RT2" t="inlineStr">
        <is>
          <t>Open</t>
        </is>
      </c>
      <c r="RU2" t="inlineStr">
        <is>
          <t>High</t>
        </is>
      </c>
      <c r="RV2" t="inlineStr">
        <is>
          <t>Low</t>
        </is>
      </c>
      <c r="RW2" t="inlineStr">
        <is>
          <t>Close</t>
        </is>
      </c>
      <c r="RX2" t="inlineStr">
        <is>
          <t>Volume</t>
        </is>
      </c>
      <c r="RZ2" t="inlineStr">
        <is>
          <t>Open</t>
        </is>
      </c>
      <c r="SA2" t="inlineStr">
        <is>
          <t>High</t>
        </is>
      </c>
      <c r="SB2" t="inlineStr">
        <is>
          <t>Low</t>
        </is>
      </c>
      <c r="SC2" t="inlineStr">
        <is>
          <t>Close</t>
        </is>
      </c>
      <c r="SD2" t="inlineStr">
        <is>
          <t>Volume</t>
        </is>
      </c>
      <c r="SF2" t="inlineStr">
        <is>
          <t>Open</t>
        </is>
      </c>
      <c r="SG2" t="inlineStr">
        <is>
          <t>High</t>
        </is>
      </c>
      <c r="SH2" t="inlineStr">
        <is>
          <t>Low</t>
        </is>
      </c>
      <c r="SI2" t="inlineStr">
        <is>
          <t>Close</t>
        </is>
      </c>
      <c r="SJ2" t="inlineStr">
        <is>
          <t>Volume</t>
        </is>
      </c>
      <c r="SL2" t="inlineStr">
        <is>
          <t>Open</t>
        </is>
      </c>
      <c r="SM2" t="inlineStr">
        <is>
          <t>High</t>
        </is>
      </c>
      <c r="SN2" t="inlineStr">
        <is>
          <t>Low</t>
        </is>
      </c>
      <c r="SO2" t="inlineStr">
        <is>
          <t>Close</t>
        </is>
      </c>
      <c r="SP2" t="inlineStr">
        <is>
          <t>Volume</t>
        </is>
      </c>
      <c r="SR2" t="inlineStr">
        <is>
          <t>Open</t>
        </is>
      </c>
      <c r="SS2" t="inlineStr">
        <is>
          <t>High</t>
        </is>
      </c>
      <c r="ST2" t="inlineStr">
        <is>
          <t>Low</t>
        </is>
      </c>
      <c r="SU2" t="inlineStr">
        <is>
          <t>Close</t>
        </is>
      </c>
      <c r="SV2" t="inlineStr">
        <is>
          <t>Volume</t>
        </is>
      </c>
      <c r="SX2" t="inlineStr">
        <is>
          <t>Open</t>
        </is>
      </c>
      <c r="SY2" t="inlineStr">
        <is>
          <t>High</t>
        </is>
      </c>
      <c r="SZ2" t="inlineStr">
        <is>
          <t>Low</t>
        </is>
      </c>
      <c r="TA2" t="inlineStr">
        <is>
          <t>Close</t>
        </is>
      </c>
      <c r="TB2" t="inlineStr">
        <is>
          <t>Volume</t>
        </is>
      </c>
      <c r="TD2" t="inlineStr">
        <is>
          <t>Open</t>
        </is>
      </c>
      <c r="TE2" t="inlineStr">
        <is>
          <t>High</t>
        </is>
      </c>
      <c r="TF2" t="inlineStr">
        <is>
          <t>Low</t>
        </is>
      </c>
      <c r="TG2" t="inlineStr">
        <is>
          <t>Close</t>
        </is>
      </c>
      <c r="TH2" t="inlineStr">
        <is>
          <t>Volume</t>
        </is>
      </c>
      <c r="TJ2" t="inlineStr">
        <is>
          <t>Open</t>
        </is>
      </c>
      <c r="TK2" t="inlineStr">
        <is>
          <t>High</t>
        </is>
      </c>
      <c r="TL2" t="inlineStr">
        <is>
          <t>Low</t>
        </is>
      </c>
      <c r="TM2" t="inlineStr">
        <is>
          <t>Close</t>
        </is>
      </c>
      <c r="TN2" t="inlineStr">
        <is>
          <t>Volume</t>
        </is>
      </c>
      <c r="TP2" t="inlineStr">
        <is>
          <t>Open</t>
        </is>
      </c>
      <c r="TQ2" t="inlineStr">
        <is>
          <t>High</t>
        </is>
      </c>
      <c r="TR2" t="inlineStr">
        <is>
          <t>Low</t>
        </is>
      </c>
      <c r="TS2" t="inlineStr">
        <is>
          <t>Close</t>
        </is>
      </c>
      <c r="TT2" t="inlineStr">
        <is>
          <t>Volume</t>
        </is>
      </c>
      <c r="TV2" t="inlineStr">
        <is>
          <t>Open</t>
        </is>
      </c>
      <c r="TW2" t="inlineStr">
        <is>
          <t>High</t>
        </is>
      </c>
      <c r="TX2" t="inlineStr">
        <is>
          <t>Low</t>
        </is>
      </c>
      <c r="TY2" t="inlineStr">
        <is>
          <t>Close</t>
        </is>
      </c>
      <c r="TZ2" t="inlineStr">
        <is>
          <t>Volume</t>
        </is>
      </c>
      <c r="UB2" t="inlineStr">
        <is>
          <t>Open</t>
        </is>
      </c>
      <c r="UC2" t="inlineStr">
        <is>
          <t>High</t>
        </is>
      </c>
      <c r="UD2" t="inlineStr">
        <is>
          <t>Low</t>
        </is>
      </c>
      <c r="UE2" t="inlineStr">
        <is>
          <t>Close</t>
        </is>
      </c>
      <c r="UF2" t="inlineStr">
        <is>
          <t>Volume</t>
        </is>
      </c>
      <c r="UH2" t="inlineStr">
        <is>
          <t>Open</t>
        </is>
      </c>
      <c r="UI2" t="inlineStr">
        <is>
          <t>High</t>
        </is>
      </c>
      <c r="UJ2" t="inlineStr">
        <is>
          <t>Low</t>
        </is>
      </c>
      <c r="UK2" t="inlineStr">
        <is>
          <t>Close</t>
        </is>
      </c>
      <c r="UL2" t="inlineStr">
        <is>
          <t>Volume</t>
        </is>
      </c>
      <c r="UN2" t="inlineStr">
        <is>
          <t>Open</t>
        </is>
      </c>
      <c r="UO2" t="inlineStr">
        <is>
          <t>High</t>
        </is>
      </c>
      <c r="UP2" t="inlineStr">
        <is>
          <t>Low</t>
        </is>
      </c>
      <c r="UQ2" t="inlineStr">
        <is>
          <t>Close</t>
        </is>
      </c>
      <c r="UR2" t="inlineStr">
        <is>
          <t>Volume</t>
        </is>
      </c>
      <c r="UT2" t="inlineStr">
        <is>
          <t>Open</t>
        </is>
      </c>
      <c r="UU2" t="inlineStr">
        <is>
          <t>High</t>
        </is>
      </c>
      <c r="UV2" t="inlineStr">
        <is>
          <t>Low</t>
        </is>
      </c>
      <c r="UW2" t="inlineStr">
        <is>
          <t>Close</t>
        </is>
      </c>
      <c r="UX2" t="inlineStr">
        <is>
          <t>Volume</t>
        </is>
      </c>
      <c r="UZ2" t="inlineStr">
        <is>
          <t>Open</t>
        </is>
      </c>
      <c r="VA2" t="inlineStr">
        <is>
          <t>High</t>
        </is>
      </c>
      <c r="VB2" t="inlineStr">
        <is>
          <t>Low</t>
        </is>
      </c>
      <c r="VC2" t="inlineStr">
        <is>
          <t>Close</t>
        </is>
      </c>
      <c r="VD2" t="inlineStr">
        <is>
          <t>Volume</t>
        </is>
      </c>
      <c r="VF2" t="inlineStr">
        <is>
          <t>Open</t>
        </is>
      </c>
      <c r="VG2" t="inlineStr">
        <is>
          <t>High</t>
        </is>
      </c>
      <c r="VH2" t="inlineStr">
        <is>
          <t>Low</t>
        </is>
      </c>
      <c r="VI2" t="inlineStr">
        <is>
          <t>Close</t>
        </is>
      </c>
      <c r="VJ2" t="inlineStr">
        <is>
          <t>Volume</t>
        </is>
      </c>
      <c r="VL2" t="inlineStr">
        <is>
          <t>Open</t>
        </is>
      </c>
      <c r="VM2" t="inlineStr">
        <is>
          <t>High</t>
        </is>
      </c>
      <c r="VN2" t="inlineStr">
        <is>
          <t>Low</t>
        </is>
      </c>
      <c r="VO2" t="inlineStr">
        <is>
          <t>Close</t>
        </is>
      </c>
      <c r="VP2" t="inlineStr">
        <is>
          <t>Volume</t>
        </is>
      </c>
      <c r="VR2" t="inlineStr">
        <is>
          <t>Open</t>
        </is>
      </c>
      <c r="VS2" t="inlineStr">
        <is>
          <t>High</t>
        </is>
      </c>
      <c r="VT2" t="inlineStr">
        <is>
          <t>Low</t>
        </is>
      </c>
      <c r="VU2" t="inlineStr">
        <is>
          <t>Close</t>
        </is>
      </c>
      <c r="VV2" t="inlineStr">
        <is>
          <t>Volume</t>
        </is>
      </c>
      <c r="VX2" t="inlineStr">
        <is>
          <t>Open</t>
        </is>
      </c>
      <c r="VY2" t="inlineStr">
        <is>
          <t>High</t>
        </is>
      </c>
      <c r="VZ2" t="inlineStr">
        <is>
          <t>Low</t>
        </is>
      </c>
      <c r="WA2" t="inlineStr">
        <is>
          <t>Close</t>
        </is>
      </c>
      <c r="WB2" t="inlineStr">
        <is>
          <t>Volume</t>
        </is>
      </c>
      <c r="WD2" t="inlineStr">
        <is>
          <t>Open</t>
        </is>
      </c>
      <c r="WE2" t="inlineStr">
        <is>
          <t>High</t>
        </is>
      </c>
      <c r="WF2" t="inlineStr">
        <is>
          <t>Low</t>
        </is>
      </c>
      <c r="WG2" t="inlineStr">
        <is>
          <t>Close</t>
        </is>
      </c>
      <c r="WH2" t="inlineStr">
        <is>
          <t>Volume</t>
        </is>
      </c>
      <c r="WJ2" t="inlineStr">
        <is>
          <t>Open</t>
        </is>
      </c>
      <c r="WK2" t="inlineStr">
        <is>
          <t>High</t>
        </is>
      </c>
      <c r="WL2" t="inlineStr">
        <is>
          <t>Low</t>
        </is>
      </c>
      <c r="WM2" t="inlineStr">
        <is>
          <t>Close</t>
        </is>
      </c>
      <c r="WN2" t="inlineStr">
        <is>
          <t>Volume</t>
        </is>
      </c>
      <c r="WP2" t="inlineStr">
        <is>
          <t>Open</t>
        </is>
      </c>
      <c r="WQ2" t="inlineStr">
        <is>
          <t>High</t>
        </is>
      </c>
      <c r="WR2" t="inlineStr">
        <is>
          <t>Low</t>
        </is>
      </c>
      <c r="WS2" t="inlineStr">
        <is>
          <t>Close</t>
        </is>
      </c>
      <c r="WT2" t="inlineStr">
        <is>
          <t>Volume</t>
        </is>
      </c>
      <c r="WV2" t="inlineStr">
        <is>
          <t>Open</t>
        </is>
      </c>
      <c r="WW2" t="inlineStr">
        <is>
          <t>High</t>
        </is>
      </c>
      <c r="WX2" t="inlineStr">
        <is>
          <t>Low</t>
        </is>
      </c>
      <c r="WY2" t="inlineStr">
        <is>
          <t>Close</t>
        </is>
      </c>
      <c r="WZ2" t="inlineStr">
        <is>
          <t>Volume</t>
        </is>
      </c>
      <c r="XB2" t="inlineStr">
        <is>
          <t>Open</t>
        </is>
      </c>
      <c r="XC2" t="inlineStr">
        <is>
          <t>High</t>
        </is>
      </c>
      <c r="XD2" t="inlineStr">
        <is>
          <t>Low</t>
        </is>
      </c>
      <c r="XE2" t="inlineStr">
        <is>
          <t>Close</t>
        </is>
      </c>
      <c r="XF2" t="inlineStr">
        <is>
          <t>Volume</t>
        </is>
      </c>
      <c r="XH2" t="inlineStr">
        <is>
          <t>Open</t>
        </is>
      </c>
      <c r="XI2" t="inlineStr">
        <is>
          <t>High</t>
        </is>
      </c>
      <c r="XJ2" t="inlineStr">
        <is>
          <t>Low</t>
        </is>
      </c>
      <c r="XK2" t="inlineStr">
        <is>
          <t>Close</t>
        </is>
      </c>
      <c r="XL2" t="inlineStr">
        <is>
          <t>Volume</t>
        </is>
      </c>
      <c r="XN2" t="inlineStr">
        <is>
          <t>Open</t>
        </is>
      </c>
      <c r="XO2" t="inlineStr">
        <is>
          <t>High</t>
        </is>
      </c>
      <c r="XP2" t="inlineStr">
        <is>
          <t>Low</t>
        </is>
      </c>
      <c r="XQ2" t="inlineStr">
        <is>
          <t>Close</t>
        </is>
      </c>
      <c r="XR2" t="inlineStr">
        <is>
          <t>Volume</t>
        </is>
      </c>
      <c r="XT2" t="inlineStr">
        <is>
          <t>Open</t>
        </is>
      </c>
      <c r="XU2" t="inlineStr">
        <is>
          <t>High</t>
        </is>
      </c>
      <c r="XV2" t="inlineStr">
        <is>
          <t>Low</t>
        </is>
      </c>
      <c r="XW2" t="inlineStr">
        <is>
          <t>Close</t>
        </is>
      </c>
      <c r="XX2" t="inlineStr">
        <is>
          <t>Volume</t>
        </is>
      </c>
      <c r="XZ2" t="inlineStr">
        <is>
          <t>Open</t>
        </is>
      </c>
      <c r="YA2" t="inlineStr">
        <is>
          <t>High</t>
        </is>
      </c>
      <c r="YB2" t="inlineStr">
        <is>
          <t>Low</t>
        </is>
      </c>
      <c r="YC2" t="inlineStr">
        <is>
          <t>Close</t>
        </is>
      </c>
      <c r="YD2" t="inlineStr">
        <is>
          <t>Volume</t>
        </is>
      </c>
      <c r="YF2" t="inlineStr">
        <is>
          <t>Open</t>
        </is>
      </c>
      <c r="YG2" t="inlineStr">
        <is>
          <t>High</t>
        </is>
      </c>
      <c r="YH2" t="inlineStr">
        <is>
          <t>Low</t>
        </is>
      </c>
      <c r="YI2" t="inlineStr">
        <is>
          <t>Close</t>
        </is>
      </c>
      <c r="YJ2" t="inlineStr">
        <is>
          <t>Volume</t>
        </is>
      </c>
      <c r="YL2" t="inlineStr">
        <is>
          <t>Open</t>
        </is>
      </c>
      <c r="YM2" t="inlineStr">
        <is>
          <t>High</t>
        </is>
      </c>
      <c r="YN2" t="inlineStr">
        <is>
          <t>Low</t>
        </is>
      </c>
      <c r="YO2" t="inlineStr">
        <is>
          <t>Close</t>
        </is>
      </c>
      <c r="YP2" t="inlineStr">
        <is>
          <t>Volume</t>
        </is>
      </c>
      <c r="YR2" t="inlineStr">
        <is>
          <t>Open</t>
        </is>
      </c>
      <c r="YS2" t="inlineStr">
        <is>
          <t>High</t>
        </is>
      </c>
      <c r="YT2" t="inlineStr">
        <is>
          <t>Low</t>
        </is>
      </c>
      <c r="YU2" t="inlineStr">
        <is>
          <t>Close</t>
        </is>
      </c>
      <c r="YV2" t="inlineStr">
        <is>
          <t>Volume</t>
        </is>
      </c>
      <c r="YX2" t="inlineStr">
        <is>
          <t>Open</t>
        </is>
      </c>
      <c r="YY2" t="inlineStr">
        <is>
          <t>High</t>
        </is>
      </c>
      <c r="YZ2" t="inlineStr">
        <is>
          <t>Low</t>
        </is>
      </c>
      <c r="ZA2" t="inlineStr">
        <is>
          <t>Close</t>
        </is>
      </c>
      <c r="ZB2" t="inlineStr">
        <is>
          <t>Volume</t>
        </is>
      </c>
      <c r="ZD2" t="inlineStr">
        <is>
          <t>Open</t>
        </is>
      </c>
      <c r="ZE2" t="inlineStr">
        <is>
          <t>High</t>
        </is>
      </c>
      <c r="ZF2" t="inlineStr">
        <is>
          <t>Low</t>
        </is>
      </c>
      <c r="ZG2" t="inlineStr">
        <is>
          <t>Close</t>
        </is>
      </c>
      <c r="ZH2" t="inlineStr">
        <is>
          <t>Volume</t>
        </is>
      </c>
      <c r="ZJ2" t="inlineStr">
        <is>
          <t>Open</t>
        </is>
      </c>
      <c r="ZK2" t="inlineStr">
        <is>
          <t>High</t>
        </is>
      </c>
      <c r="ZL2" t="inlineStr">
        <is>
          <t>Low</t>
        </is>
      </c>
      <c r="ZM2" t="inlineStr">
        <is>
          <t>Close</t>
        </is>
      </c>
      <c r="ZN2" t="inlineStr">
        <is>
          <t>Volume</t>
        </is>
      </c>
      <c r="ZP2" t="inlineStr">
        <is>
          <t>Open</t>
        </is>
      </c>
      <c r="ZQ2" t="inlineStr">
        <is>
          <t>High</t>
        </is>
      </c>
      <c r="ZR2" t="inlineStr">
        <is>
          <t>Low</t>
        </is>
      </c>
      <c r="ZS2" t="inlineStr">
        <is>
          <t>Close</t>
        </is>
      </c>
      <c r="ZT2" t="inlineStr">
        <is>
          <t>Volume</t>
        </is>
      </c>
      <c r="ZV2" t="inlineStr">
        <is>
          <t>Open</t>
        </is>
      </c>
      <c r="ZW2" t="inlineStr">
        <is>
          <t>High</t>
        </is>
      </c>
      <c r="ZX2" t="inlineStr">
        <is>
          <t>Low</t>
        </is>
      </c>
      <c r="ZY2" t="inlineStr">
        <is>
          <t>Close</t>
        </is>
      </c>
      <c r="ZZ2" t="inlineStr">
        <is>
          <t>Volume</t>
        </is>
      </c>
      <c r="AAB2" t="inlineStr">
        <is>
          <t>Open</t>
        </is>
      </c>
      <c r="AAC2" t="inlineStr">
        <is>
          <t>High</t>
        </is>
      </c>
      <c r="AAD2" t="inlineStr">
        <is>
          <t>Low</t>
        </is>
      </c>
      <c r="AAE2" t="inlineStr">
        <is>
          <t>Close</t>
        </is>
      </c>
      <c r="AAF2" t="inlineStr">
        <is>
          <t>Volume</t>
        </is>
      </c>
      <c r="AAH2" t="inlineStr">
        <is>
          <t>Open</t>
        </is>
      </c>
      <c r="AAI2" t="inlineStr">
        <is>
          <t>High</t>
        </is>
      </c>
      <c r="AAJ2" t="inlineStr">
        <is>
          <t>Low</t>
        </is>
      </c>
      <c r="AAK2" t="inlineStr">
        <is>
          <t>Close</t>
        </is>
      </c>
      <c r="AAL2" t="inlineStr">
        <is>
          <t>Volume</t>
        </is>
      </c>
      <c r="AAN2" t="inlineStr">
        <is>
          <t>Open</t>
        </is>
      </c>
      <c r="AAO2" t="inlineStr">
        <is>
          <t>High</t>
        </is>
      </c>
      <c r="AAP2" t="inlineStr">
        <is>
          <t>Low</t>
        </is>
      </c>
      <c r="AAQ2" t="inlineStr">
        <is>
          <t>Close</t>
        </is>
      </c>
      <c r="AAR2" t="inlineStr">
        <is>
          <t>Volume</t>
        </is>
      </c>
      <c r="AAT2" t="inlineStr">
        <is>
          <t>Open</t>
        </is>
      </c>
      <c r="AAU2" t="inlineStr">
        <is>
          <t>High</t>
        </is>
      </c>
      <c r="AAV2" t="inlineStr">
        <is>
          <t>Low</t>
        </is>
      </c>
      <c r="AAW2" t="inlineStr">
        <is>
          <t>Close</t>
        </is>
      </c>
      <c r="AAX2" t="inlineStr">
        <is>
          <t>Volume</t>
        </is>
      </c>
      <c r="AAZ2" t="inlineStr">
        <is>
          <t>Open</t>
        </is>
      </c>
      <c r="ABA2" t="inlineStr">
        <is>
          <t>High</t>
        </is>
      </c>
      <c r="ABB2" t="inlineStr">
        <is>
          <t>Low</t>
        </is>
      </c>
      <c r="ABC2" t="inlineStr">
        <is>
          <t>Close</t>
        </is>
      </c>
      <c r="ABD2" t="inlineStr">
        <is>
          <t>Volume</t>
        </is>
      </c>
      <c r="ABF2" t="inlineStr">
        <is>
          <t>Open</t>
        </is>
      </c>
      <c r="ABG2" t="inlineStr">
        <is>
          <t>High</t>
        </is>
      </c>
      <c r="ABH2" t="inlineStr">
        <is>
          <t>Low</t>
        </is>
      </c>
      <c r="ABI2" t="inlineStr">
        <is>
          <t>Close</t>
        </is>
      </c>
      <c r="ABJ2" t="inlineStr">
        <is>
          <t>Volume</t>
        </is>
      </c>
      <c r="ABL2" t="inlineStr">
        <is>
          <t>Open</t>
        </is>
      </c>
      <c r="ABM2" t="inlineStr">
        <is>
          <t>High</t>
        </is>
      </c>
      <c r="ABN2" t="inlineStr">
        <is>
          <t>Low</t>
        </is>
      </c>
      <c r="ABO2" t="inlineStr">
        <is>
          <t>Close</t>
        </is>
      </c>
      <c r="ABP2" t="inlineStr">
        <is>
          <t>Volume</t>
        </is>
      </c>
      <c r="ABR2" t="inlineStr">
        <is>
          <t>Open</t>
        </is>
      </c>
      <c r="ABS2" t="inlineStr">
        <is>
          <t>High</t>
        </is>
      </c>
      <c r="ABT2" t="inlineStr">
        <is>
          <t>Low</t>
        </is>
      </c>
      <c r="ABU2" t="inlineStr">
        <is>
          <t>Close</t>
        </is>
      </c>
      <c r="ABV2" t="inlineStr">
        <is>
          <t>Volume</t>
        </is>
      </c>
      <c r="ABX2" t="inlineStr">
        <is>
          <t>Open</t>
        </is>
      </c>
      <c r="ABY2" t="inlineStr">
        <is>
          <t>High</t>
        </is>
      </c>
      <c r="ABZ2" t="inlineStr">
        <is>
          <t>Low</t>
        </is>
      </c>
      <c r="ACA2" t="inlineStr">
        <is>
          <t>Close</t>
        </is>
      </c>
      <c r="ACB2" t="inlineStr">
        <is>
          <t>Volume</t>
        </is>
      </c>
      <c r="ACD2" t="inlineStr">
        <is>
          <t>Open</t>
        </is>
      </c>
      <c r="ACE2" t="inlineStr">
        <is>
          <t>High</t>
        </is>
      </c>
      <c r="ACF2" t="inlineStr">
        <is>
          <t>Low</t>
        </is>
      </c>
      <c r="ACG2" t="inlineStr">
        <is>
          <t>Close</t>
        </is>
      </c>
      <c r="ACH2" t="inlineStr">
        <is>
          <t>Volume</t>
        </is>
      </c>
      <c r="ACJ2" t="inlineStr">
        <is>
          <t>Open</t>
        </is>
      </c>
      <c r="ACK2" t="inlineStr">
        <is>
          <t>High</t>
        </is>
      </c>
      <c r="ACL2" t="inlineStr">
        <is>
          <t>Low</t>
        </is>
      </c>
      <c r="ACM2" t="inlineStr">
        <is>
          <t>Close</t>
        </is>
      </c>
      <c r="ACN2" t="inlineStr">
        <is>
          <t>Volume</t>
        </is>
      </c>
      <c r="ACP2" t="inlineStr">
        <is>
          <t>Open</t>
        </is>
      </c>
      <c r="ACQ2" t="inlineStr">
        <is>
          <t>High</t>
        </is>
      </c>
      <c r="ACR2" t="inlineStr">
        <is>
          <t>Low</t>
        </is>
      </c>
      <c r="ACS2" t="inlineStr">
        <is>
          <t>Close</t>
        </is>
      </c>
      <c r="ACT2" t="inlineStr">
        <is>
          <t>Volume</t>
        </is>
      </c>
      <c r="ACV2" t="inlineStr">
        <is>
          <t>Open</t>
        </is>
      </c>
      <c r="ACW2" t="inlineStr">
        <is>
          <t>High</t>
        </is>
      </c>
      <c r="ACX2" t="inlineStr">
        <is>
          <t>Low</t>
        </is>
      </c>
      <c r="ACY2" t="inlineStr">
        <is>
          <t>Close</t>
        </is>
      </c>
      <c r="ACZ2" t="inlineStr">
        <is>
          <t>Volume</t>
        </is>
      </c>
      <c r="ADB2" t="inlineStr">
        <is>
          <t>Open</t>
        </is>
      </c>
      <c r="ADC2" t="inlineStr">
        <is>
          <t>High</t>
        </is>
      </c>
      <c r="ADD2" t="inlineStr">
        <is>
          <t>Low</t>
        </is>
      </c>
      <c r="ADE2" t="inlineStr">
        <is>
          <t>Close</t>
        </is>
      </c>
      <c r="ADF2" t="inlineStr">
        <is>
          <t>Volume</t>
        </is>
      </c>
      <c r="ADH2" t="inlineStr">
        <is>
          <t>Open</t>
        </is>
      </c>
      <c r="ADI2" t="inlineStr">
        <is>
          <t>High</t>
        </is>
      </c>
      <c r="ADJ2" t="inlineStr">
        <is>
          <t>Low</t>
        </is>
      </c>
      <c r="ADK2" t="inlineStr">
        <is>
          <t>Close</t>
        </is>
      </c>
      <c r="ADL2" t="inlineStr">
        <is>
          <t>Volume</t>
        </is>
      </c>
      <c r="ADN2" t="inlineStr">
        <is>
          <t>Open</t>
        </is>
      </c>
      <c r="ADO2" t="inlineStr">
        <is>
          <t>High</t>
        </is>
      </c>
      <c r="ADP2" t="inlineStr">
        <is>
          <t>Low</t>
        </is>
      </c>
      <c r="ADQ2" t="inlineStr">
        <is>
          <t>Close</t>
        </is>
      </c>
      <c r="ADR2" t="inlineStr">
        <is>
          <t>Volume</t>
        </is>
      </c>
      <c r="ADT2" t="inlineStr">
        <is>
          <t>Open</t>
        </is>
      </c>
      <c r="ADU2" t="inlineStr">
        <is>
          <t>High</t>
        </is>
      </c>
      <c r="ADV2" t="inlineStr">
        <is>
          <t>Low</t>
        </is>
      </c>
      <c r="ADW2" t="inlineStr">
        <is>
          <t>Close</t>
        </is>
      </c>
      <c r="ADX2" t="inlineStr">
        <is>
          <t>Volume</t>
        </is>
      </c>
      <c r="ADZ2" t="inlineStr">
        <is>
          <t>Open</t>
        </is>
      </c>
      <c r="AEA2" t="inlineStr">
        <is>
          <t>High</t>
        </is>
      </c>
      <c r="AEB2" t="inlineStr">
        <is>
          <t>Low</t>
        </is>
      </c>
      <c r="AEC2" t="inlineStr">
        <is>
          <t>Close</t>
        </is>
      </c>
      <c r="AED2" t="inlineStr">
        <is>
          <t>Volume</t>
        </is>
      </c>
      <c r="AEF2" t="inlineStr">
        <is>
          <t>Open</t>
        </is>
      </c>
      <c r="AEG2" t="inlineStr">
        <is>
          <t>High</t>
        </is>
      </c>
      <c r="AEH2" t="inlineStr">
        <is>
          <t>Low</t>
        </is>
      </c>
      <c r="AEI2" t="inlineStr">
        <is>
          <t>Close</t>
        </is>
      </c>
      <c r="AEJ2" t="inlineStr">
        <is>
          <t>Volume</t>
        </is>
      </c>
      <c r="AEL2" t="inlineStr">
        <is>
          <t>Open</t>
        </is>
      </c>
      <c r="AEM2" t="inlineStr">
        <is>
          <t>High</t>
        </is>
      </c>
      <c r="AEN2" t="inlineStr">
        <is>
          <t>Low</t>
        </is>
      </c>
      <c r="AEO2" t="inlineStr">
        <is>
          <t>Close</t>
        </is>
      </c>
      <c r="AEP2" t="inlineStr">
        <is>
          <t>Volume</t>
        </is>
      </c>
      <c r="AER2" t="inlineStr">
        <is>
          <t>Open</t>
        </is>
      </c>
      <c r="AES2" t="inlineStr">
        <is>
          <t>High</t>
        </is>
      </c>
      <c r="AET2" t="inlineStr">
        <is>
          <t>Low</t>
        </is>
      </c>
      <c r="AEU2" t="inlineStr">
        <is>
          <t>Close</t>
        </is>
      </c>
      <c r="AEV2" t="inlineStr">
        <is>
          <t>Volume</t>
        </is>
      </c>
      <c r="AEX2" t="inlineStr">
        <is>
          <t>Open</t>
        </is>
      </c>
      <c r="AEY2" t="inlineStr">
        <is>
          <t>High</t>
        </is>
      </c>
      <c r="AEZ2" t="inlineStr">
        <is>
          <t>Low</t>
        </is>
      </c>
      <c r="AFA2" t="inlineStr">
        <is>
          <t>Close</t>
        </is>
      </c>
      <c r="AFB2" t="inlineStr">
        <is>
          <t>Volume</t>
        </is>
      </c>
      <c r="AFD2" t="inlineStr">
        <is>
          <t>Open</t>
        </is>
      </c>
      <c r="AFE2" t="inlineStr">
        <is>
          <t>High</t>
        </is>
      </c>
      <c r="AFF2" t="inlineStr">
        <is>
          <t>Low</t>
        </is>
      </c>
      <c r="AFG2" t="inlineStr">
        <is>
          <t>Close</t>
        </is>
      </c>
      <c r="AFH2" t="inlineStr">
        <is>
          <t>Volume</t>
        </is>
      </c>
      <c r="AFJ2" t="inlineStr">
        <is>
          <t>Open</t>
        </is>
      </c>
      <c r="AFK2" t="inlineStr">
        <is>
          <t>High</t>
        </is>
      </c>
      <c r="AFL2" t="inlineStr">
        <is>
          <t>Low</t>
        </is>
      </c>
      <c r="AFM2" t="inlineStr">
        <is>
          <t>Close</t>
        </is>
      </c>
      <c r="AFN2" t="inlineStr">
        <is>
          <t>Volume</t>
        </is>
      </c>
      <c r="AFP2" t="inlineStr">
        <is>
          <t>Open</t>
        </is>
      </c>
      <c r="AFQ2" t="inlineStr">
        <is>
          <t>High</t>
        </is>
      </c>
      <c r="AFR2" t="inlineStr">
        <is>
          <t>Low</t>
        </is>
      </c>
      <c r="AFS2" t="inlineStr">
        <is>
          <t>Close</t>
        </is>
      </c>
      <c r="AFT2" t="inlineStr">
        <is>
          <t>Volume</t>
        </is>
      </c>
      <c r="AFV2" t="inlineStr">
        <is>
          <t>Open</t>
        </is>
      </c>
      <c r="AFW2" t="inlineStr">
        <is>
          <t>High</t>
        </is>
      </c>
      <c r="AFX2" t="inlineStr">
        <is>
          <t>Low</t>
        </is>
      </c>
      <c r="AFY2" t="inlineStr">
        <is>
          <t>Close</t>
        </is>
      </c>
      <c r="AFZ2" t="inlineStr">
        <is>
          <t>Volume</t>
        </is>
      </c>
      <c r="AGB2" t="inlineStr">
        <is>
          <t>Open</t>
        </is>
      </c>
      <c r="AGC2" t="inlineStr">
        <is>
          <t>High</t>
        </is>
      </c>
      <c r="AGD2" t="inlineStr">
        <is>
          <t>Low</t>
        </is>
      </c>
      <c r="AGE2" t="inlineStr">
        <is>
          <t>Close</t>
        </is>
      </c>
      <c r="AGF2" t="inlineStr">
        <is>
          <t>Volume</t>
        </is>
      </c>
      <c r="AGH2" t="inlineStr">
        <is>
          <t>Open</t>
        </is>
      </c>
      <c r="AGI2" t="inlineStr">
        <is>
          <t>High</t>
        </is>
      </c>
      <c r="AGJ2" t="inlineStr">
        <is>
          <t>Low</t>
        </is>
      </c>
      <c r="AGK2" t="inlineStr">
        <is>
          <t>Close</t>
        </is>
      </c>
      <c r="AGL2" t="inlineStr">
        <is>
          <t>Volume</t>
        </is>
      </c>
      <c r="AGN2" t="inlineStr">
        <is>
          <t>Open</t>
        </is>
      </c>
      <c r="AGO2" t="inlineStr">
        <is>
          <t>High</t>
        </is>
      </c>
      <c r="AGP2" t="inlineStr">
        <is>
          <t>Low</t>
        </is>
      </c>
      <c r="AGQ2" t="inlineStr">
        <is>
          <t>Close</t>
        </is>
      </c>
      <c r="AGR2" t="inlineStr">
        <is>
          <t>Volume</t>
        </is>
      </c>
      <c r="AGT2" t="inlineStr">
        <is>
          <t>Open</t>
        </is>
      </c>
      <c r="AGU2" t="inlineStr">
        <is>
          <t>High</t>
        </is>
      </c>
      <c r="AGV2" t="inlineStr">
        <is>
          <t>Low</t>
        </is>
      </c>
      <c r="AGW2" t="inlineStr">
        <is>
          <t>Close</t>
        </is>
      </c>
      <c r="AGX2" t="inlineStr">
        <is>
          <t>Volume</t>
        </is>
      </c>
      <c r="AGZ2" t="inlineStr">
        <is>
          <t>Open</t>
        </is>
      </c>
      <c r="AHA2" t="inlineStr">
        <is>
          <t>High</t>
        </is>
      </c>
      <c r="AHB2" t="inlineStr">
        <is>
          <t>Low</t>
        </is>
      </c>
      <c r="AHC2" t="inlineStr">
        <is>
          <t>Close</t>
        </is>
      </c>
      <c r="AHD2" t="inlineStr">
        <is>
          <t>Volume</t>
        </is>
      </c>
      <c r="AHF2" t="inlineStr">
        <is>
          <t>Open</t>
        </is>
      </c>
      <c r="AHG2" t="inlineStr">
        <is>
          <t>High</t>
        </is>
      </c>
      <c r="AHH2" t="inlineStr">
        <is>
          <t>Low</t>
        </is>
      </c>
      <c r="AHI2" t="inlineStr">
        <is>
          <t>Close</t>
        </is>
      </c>
      <c r="AHJ2" t="inlineStr">
        <is>
          <t>Volume</t>
        </is>
      </c>
      <c r="AHL2" t="inlineStr">
        <is>
          <t>Open</t>
        </is>
      </c>
      <c r="AHM2" t="inlineStr">
        <is>
          <t>High</t>
        </is>
      </c>
      <c r="AHN2" t="inlineStr">
        <is>
          <t>Low</t>
        </is>
      </c>
      <c r="AHO2" t="inlineStr">
        <is>
          <t>Close</t>
        </is>
      </c>
      <c r="AHP2" t="inlineStr">
        <is>
          <t>Volume</t>
        </is>
      </c>
      <c r="AHR2" t="inlineStr">
        <is>
          <t>Open</t>
        </is>
      </c>
      <c r="AHS2" t="inlineStr">
        <is>
          <t>High</t>
        </is>
      </c>
      <c r="AHT2" t="inlineStr">
        <is>
          <t>Low</t>
        </is>
      </c>
      <c r="AHU2" t="inlineStr">
        <is>
          <t>Close</t>
        </is>
      </c>
      <c r="AHV2" t="inlineStr">
        <is>
          <t>Volume</t>
        </is>
      </c>
      <c r="AHX2" t="inlineStr">
        <is>
          <t>Open</t>
        </is>
      </c>
      <c r="AHY2" t="inlineStr">
        <is>
          <t>High</t>
        </is>
      </c>
      <c r="AHZ2" t="inlineStr">
        <is>
          <t>Low</t>
        </is>
      </c>
      <c r="AIA2" t="inlineStr">
        <is>
          <t>Close</t>
        </is>
      </c>
      <c r="AIB2" t="inlineStr">
        <is>
          <t>Volume</t>
        </is>
      </c>
      <c r="AID2" t="inlineStr">
        <is>
          <t>Open</t>
        </is>
      </c>
      <c r="AIE2" t="inlineStr">
        <is>
          <t>High</t>
        </is>
      </c>
      <c r="AIF2" t="inlineStr">
        <is>
          <t>Low</t>
        </is>
      </c>
      <c r="AIG2" t="inlineStr">
        <is>
          <t>Close</t>
        </is>
      </c>
      <c r="AIH2" t="inlineStr">
        <is>
          <t>Volume</t>
        </is>
      </c>
      <c r="AIJ2" t="inlineStr">
        <is>
          <t>Open</t>
        </is>
      </c>
      <c r="AIK2" t="inlineStr">
        <is>
          <t>High</t>
        </is>
      </c>
      <c r="AIL2" t="inlineStr">
        <is>
          <t>Low</t>
        </is>
      </c>
      <c r="AIM2" t="inlineStr">
        <is>
          <t>Close</t>
        </is>
      </c>
      <c r="AIN2" t="inlineStr">
        <is>
          <t>Volume</t>
        </is>
      </c>
      <c r="AIP2" t="inlineStr">
        <is>
          <t>Open</t>
        </is>
      </c>
      <c r="AIQ2" t="inlineStr">
        <is>
          <t>High</t>
        </is>
      </c>
      <c r="AIR2" t="inlineStr">
        <is>
          <t>Low</t>
        </is>
      </c>
      <c r="AIS2" t="inlineStr">
        <is>
          <t>Close</t>
        </is>
      </c>
      <c r="AIT2" t="inlineStr">
        <is>
          <t>Volume</t>
        </is>
      </c>
      <c r="AIV2" t="inlineStr">
        <is>
          <t>Open</t>
        </is>
      </c>
      <c r="AIW2" t="inlineStr">
        <is>
          <t>High</t>
        </is>
      </c>
      <c r="AIX2" t="inlineStr">
        <is>
          <t>Low</t>
        </is>
      </c>
      <c r="AIY2" t="inlineStr">
        <is>
          <t>Close</t>
        </is>
      </c>
      <c r="AIZ2" t="inlineStr">
        <is>
          <t>Volume</t>
        </is>
      </c>
      <c r="AJB2" t="inlineStr">
        <is>
          <t>Open</t>
        </is>
      </c>
      <c r="AJC2" t="inlineStr">
        <is>
          <t>High</t>
        </is>
      </c>
      <c r="AJD2" t="inlineStr">
        <is>
          <t>Low</t>
        </is>
      </c>
      <c r="AJE2" t="inlineStr">
        <is>
          <t>Close</t>
        </is>
      </c>
      <c r="AJF2" t="inlineStr">
        <is>
          <t>Volume</t>
        </is>
      </c>
      <c r="AJH2" t="inlineStr">
        <is>
          <t>Open</t>
        </is>
      </c>
      <c r="AJI2" t="inlineStr">
        <is>
          <t>High</t>
        </is>
      </c>
      <c r="AJJ2" t="inlineStr">
        <is>
          <t>Low</t>
        </is>
      </c>
      <c r="AJK2" t="inlineStr">
        <is>
          <t>Close</t>
        </is>
      </c>
      <c r="AJL2" t="inlineStr">
        <is>
          <t>Volume</t>
        </is>
      </c>
      <c r="AJN2" t="inlineStr">
        <is>
          <t>Open</t>
        </is>
      </c>
      <c r="AJO2" t="inlineStr">
        <is>
          <t>High</t>
        </is>
      </c>
      <c r="AJP2" t="inlineStr">
        <is>
          <t>Low</t>
        </is>
      </c>
      <c r="AJQ2" t="inlineStr">
        <is>
          <t>Close</t>
        </is>
      </c>
      <c r="AJR2" t="inlineStr">
        <is>
          <t>Volume</t>
        </is>
      </c>
      <c r="AJT2" t="inlineStr">
        <is>
          <t>Open</t>
        </is>
      </c>
      <c r="AJU2" t="inlineStr">
        <is>
          <t>High</t>
        </is>
      </c>
      <c r="AJV2" t="inlineStr">
        <is>
          <t>Low</t>
        </is>
      </c>
      <c r="AJW2" t="inlineStr">
        <is>
          <t>Close</t>
        </is>
      </c>
      <c r="AJX2" t="inlineStr">
        <is>
          <t>Volume</t>
        </is>
      </c>
      <c r="AJZ2" t="inlineStr">
        <is>
          <t>Open</t>
        </is>
      </c>
      <c r="AKA2" t="inlineStr">
        <is>
          <t>High</t>
        </is>
      </c>
      <c r="AKB2" t="inlineStr">
        <is>
          <t>Low</t>
        </is>
      </c>
      <c r="AKC2" t="inlineStr">
        <is>
          <t>Close</t>
        </is>
      </c>
      <c r="AKD2" t="inlineStr">
        <is>
          <t>Volume</t>
        </is>
      </c>
      <c r="AKF2" t="inlineStr">
        <is>
          <t>Open</t>
        </is>
      </c>
      <c r="AKG2" t="inlineStr">
        <is>
          <t>High</t>
        </is>
      </c>
      <c r="AKH2" t="inlineStr">
        <is>
          <t>Low</t>
        </is>
      </c>
      <c r="AKI2" t="inlineStr">
        <is>
          <t>Close</t>
        </is>
      </c>
      <c r="AKJ2" t="inlineStr">
        <is>
          <t>Volume</t>
        </is>
      </c>
      <c r="AKL2" t="inlineStr">
        <is>
          <t>Open</t>
        </is>
      </c>
      <c r="AKM2" t="inlineStr">
        <is>
          <t>High</t>
        </is>
      </c>
      <c r="AKN2" t="inlineStr">
        <is>
          <t>Low</t>
        </is>
      </c>
      <c r="AKO2" t="inlineStr">
        <is>
          <t>Close</t>
        </is>
      </c>
      <c r="AKP2" t="inlineStr">
        <is>
          <t>Volume</t>
        </is>
      </c>
      <c r="AKR2" t="inlineStr">
        <is>
          <t>Open</t>
        </is>
      </c>
      <c r="AKS2" t="inlineStr">
        <is>
          <t>High</t>
        </is>
      </c>
      <c r="AKT2" t="inlineStr">
        <is>
          <t>Low</t>
        </is>
      </c>
      <c r="AKU2" t="inlineStr">
        <is>
          <t>Close</t>
        </is>
      </c>
      <c r="AKV2" t="inlineStr">
        <is>
          <t>Volume</t>
        </is>
      </c>
      <c r="AKX2" t="inlineStr">
        <is>
          <t>Open</t>
        </is>
      </c>
      <c r="AKY2" t="inlineStr">
        <is>
          <t>High</t>
        </is>
      </c>
      <c r="AKZ2" t="inlineStr">
        <is>
          <t>Low</t>
        </is>
      </c>
      <c r="ALA2" t="inlineStr">
        <is>
          <t>Close</t>
        </is>
      </c>
      <c r="ALB2" t="inlineStr">
        <is>
          <t>Volume</t>
        </is>
      </c>
      <c r="ALD2" t="inlineStr">
        <is>
          <t>Open</t>
        </is>
      </c>
      <c r="ALE2" t="inlineStr">
        <is>
          <t>High</t>
        </is>
      </c>
      <c r="ALF2" t="inlineStr">
        <is>
          <t>Low</t>
        </is>
      </c>
      <c r="ALG2" t="inlineStr">
        <is>
          <t>Close</t>
        </is>
      </c>
      <c r="ALH2" t="inlineStr">
        <is>
          <t>Volume</t>
        </is>
      </c>
      <c r="ALJ2" t="inlineStr">
        <is>
          <t>Open</t>
        </is>
      </c>
      <c r="ALK2" t="inlineStr">
        <is>
          <t>High</t>
        </is>
      </c>
      <c r="ALL2" t="inlineStr">
        <is>
          <t>Low</t>
        </is>
      </c>
      <c r="ALM2" t="inlineStr">
        <is>
          <t>Close</t>
        </is>
      </c>
      <c r="ALN2" t="inlineStr">
        <is>
          <t>Volume</t>
        </is>
      </c>
      <c r="ALP2" t="inlineStr">
        <is>
          <t>Open</t>
        </is>
      </c>
      <c r="ALQ2" t="inlineStr">
        <is>
          <t>High</t>
        </is>
      </c>
      <c r="ALR2" t="inlineStr">
        <is>
          <t>Low</t>
        </is>
      </c>
      <c r="ALS2" t="inlineStr">
        <is>
          <t>Close</t>
        </is>
      </c>
      <c r="ALT2" t="inlineStr">
        <is>
          <t>Volume</t>
        </is>
      </c>
      <c r="ALV2" t="inlineStr">
        <is>
          <t>Open</t>
        </is>
      </c>
      <c r="ALW2" t="inlineStr">
        <is>
          <t>High</t>
        </is>
      </c>
      <c r="ALX2" t="inlineStr">
        <is>
          <t>Low</t>
        </is>
      </c>
      <c r="ALY2" t="inlineStr">
        <is>
          <t>Close</t>
        </is>
      </c>
      <c r="ALZ2" t="inlineStr">
        <is>
          <t>Volume</t>
        </is>
      </c>
    </row>
    <row r="3">
      <c r="A3" s="4">
        <f>VLOOKUP($B$1,'DROP DATA HERE'!$B$1:$J$400,9,0)</f>
        <v/>
      </c>
      <c r="B3">
        <f>VLOOKUP(B$1,'DROP DATA HERE'!$B$1:$J$400,5,0)</f>
        <v/>
      </c>
      <c r="C3">
        <f>VLOOKUP(B$1,'DROP DATA HERE'!$B$1:$J$400,6,0)</f>
        <v/>
      </c>
      <c r="D3">
        <f>VLOOKUP(B$1,'DROP DATA HERE'!$B$1:$J$400,7,0)</f>
        <v/>
      </c>
      <c r="E3">
        <f>VLOOKUP(B$1,'DROP DATA HERE'!$B$1:$J$400,2,0)</f>
        <v/>
      </c>
      <c r="F3">
        <f>VLOOKUP(B$1,'DROP DATA HERE'!$B$1:$J$400,8,0)</f>
        <v/>
      </c>
      <c r="H3">
        <f>VLOOKUP(H$1,'DROP DATA HERE'!$B$1:$J$400,5,0)</f>
        <v/>
      </c>
      <c r="I3">
        <f>VLOOKUP(H$1,'DROP DATA HERE'!$B$1:$J$400,6,0)</f>
        <v/>
      </c>
      <c r="J3">
        <f>VLOOKUP(H$1,'DROP DATA HERE'!$B$1:$J$400,7,0)</f>
        <v/>
      </c>
      <c r="K3">
        <f>VLOOKUP(H$1,'DROP DATA HERE'!$B$1:$J$400,2,0)</f>
        <v/>
      </c>
      <c r="L3">
        <f>VLOOKUP(H$1,'DROP DATA HERE'!$B$1:$J$400,8,0)</f>
        <v/>
      </c>
      <c r="N3">
        <f>VLOOKUP(N$1,'DROP DATA HERE'!$B$1:$J$400,5,0)</f>
        <v/>
      </c>
      <c r="O3">
        <f>VLOOKUP(N$1,'DROP DATA HERE'!$B$1:$J$400,6,0)</f>
        <v/>
      </c>
      <c r="P3">
        <f>VLOOKUP(N$1,'DROP DATA HERE'!$B$1:$J$400,7,0)</f>
        <v/>
      </c>
      <c r="Q3">
        <f>VLOOKUP(N$1,'DROP DATA HERE'!$B$1:$J$400,2,0)</f>
        <v/>
      </c>
      <c r="R3">
        <f>VLOOKUP(N$1,'DROP DATA HERE'!$B$1:$J$400,8,0)</f>
        <v/>
      </c>
      <c r="T3">
        <f>VLOOKUP(T$1,'DROP DATA HERE'!$B$1:$J$400,5,0)</f>
        <v/>
      </c>
      <c r="U3">
        <f>VLOOKUP(T$1,'DROP DATA HERE'!$B$1:$J$400,6,0)</f>
        <v/>
      </c>
      <c r="V3">
        <f>VLOOKUP(T$1,'DROP DATA HERE'!$B$1:$J$400,7,0)</f>
        <v/>
      </c>
      <c r="W3">
        <f>VLOOKUP(T$1,'DROP DATA HERE'!$B$1:$J$400,2,0)</f>
        <v/>
      </c>
      <c r="X3">
        <f>VLOOKUP(T$1,'DROP DATA HERE'!$B$1:$J$400,8,0)</f>
        <v/>
      </c>
      <c r="Z3">
        <f>VLOOKUP(Z$1,'DROP DATA HERE'!$B$1:$J$400,5,0)</f>
        <v/>
      </c>
      <c r="AA3">
        <f>VLOOKUP(Z$1,'DROP DATA HERE'!$B$1:$J$400,6,0)</f>
        <v/>
      </c>
      <c r="AB3">
        <f>VLOOKUP(Z$1,'DROP DATA HERE'!$B$1:$J$400,7,0)</f>
        <v/>
      </c>
      <c r="AC3">
        <f>VLOOKUP(Z$1,'DROP DATA HERE'!$B$1:$J$400,2,0)</f>
        <v/>
      </c>
      <c r="AD3">
        <f>VLOOKUP(Z$1,'DROP DATA HERE'!$B$1:$J$400,8,0)</f>
        <v/>
      </c>
      <c r="AF3">
        <f>VLOOKUP(AF$1,'DROP DATA HERE'!$B$1:$J$400,5,0)</f>
        <v/>
      </c>
      <c r="AG3">
        <f>VLOOKUP(AF$1,'DROP DATA HERE'!$B$1:$J$400,6,0)</f>
        <v/>
      </c>
      <c r="AH3">
        <f>VLOOKUP(AF$1,'DROP DATA HERE'!$B$1:$J$400,7,0)</f>
        <v/>
      </c>
      <c r="AI3">
        <f>VLOOKUP(AF$1,'DROP DATA HERE'!$B$1:$J$400,2,0)</f>
        <v/>
      </c>
      <c r="AJ3">
        <f>VLOOKUP(AF$1,'DROP DATA HERE'!$B$1:$J$400,8,0)</f>
        <v/>
      </c>
      <c r="AL3">
        <f>VLOOKUP(AL$1,'DROP DATA HERE'!$B$1:$J$400,5,0)</f>
        <v/>
      </c>
      <c r="AM3">
        <f>VLOOKUP(AL$1,'DROP DATA HERE'!$B$1:$J$400,6,0)</f>
        <v/>
      </c>
      <c r="AN3">
        <f>VLOOKUP(AL$1,'DROP DATA HERE'!$B$1:$J$400,7,0)</f>
        <v/>
      </c>
      <c r="AO3">
        <f>VLOOKUP(AL$1,'DROP DATA HERE'!$B$1:$J$400,2,0)</f>
        <v/>
      </c>
      <c r="AP3">
        <f>VLOOKUP(AL$1,'DROP DATA HERE'!$B$1:$J$400,8,0)</f>
        <v/>
      </c>
      <c r="AR3">
        <f>VLOOKUP(AR$1,'DROP DATA HERE'!$B$1:$J$400,5,0)</f>
        <v/>
      </c>
      <c r="AS3">
        <f>VLOOKUP(AR$1,'DROP DATA HERE'!$B$1:$J$400,6,0)</f>
        <v/>
      </c>
      <c r="AT3">
        <f>VLOOKUP(AR$1,'DROP DATA HERE'!$B$1:$J$400,7,0)</f>
        <v/>
      </c>
      <c r="AU3">
        <f>VLOOKUP(AR$1,'DROP DATA HERE'!$B$1:$J$400,2,0)</f>
        <v/>
      </c>
      <c r="AV3">
        <f>VLOOKUP(AR$1,'DROP DATA HERE'!$B$1:$J$400,8,0)</f>
        <v/>
      </c>
      <c r="AX3">
        <f>VLOOKUP(AX$1,'DROP DATA HERE'!$B$1:$J$400,5,0)</f>
        <v/>
      </c>
      <c r="AY3">
        <f>VLOOKUP(AX$1,'DROP DATA HERE'!$B$1:$J$400,6,0)</f>
        <v/>
      </c>
      <c r="AZ3">
        <f>VLOOKUP(AX$1,'DROP DATA HERE'!$B$1:$J$400,7,0)</f>
        <v/>
      </c>
      <c r="BA3">
        <f>VLOOKUP(AX$1,'DROP DATA HERE'!$B$1:$J$400,2,0)</f>
        <v/>
      </c>
      <c r="BB3">
        <f>VLOOKUP(AX$1,'DROP DATA HERE'!$B$1:$J$400,8,0)</f>
        <v/>
      </c>
      <c r="BD3">
        <f>VLOOKUP(BD$1,'DROP DATA HERE'!$B$1:$J$400,5,0)</f>
        <v/>
      </c>
      <c r="BE3">
        <f>VLOOKUP(BD$1,'DROP DATA HERE'!$B$1:$J$400,6,0)</f>
        <v/>
      </c>
      <c r="BF3">
        <f>VLOOKUP(BD$1,'DROP DATA HERE'!$B$1:$J$400,7,0)</f>
        <v/>
      </c>
      <c r="BG3">
        <f>VLOOKUP(BD$1,'DROP DATA HERE'!$B$1:$J$400,2,0)</f>
        <v/>
      </c>
      <c r="BH3">
        <f>VLOOKUP(BD$1,'DROP DATA HERE'!$B$1:$J$400,8,0)</f>
        <v/>
      </c>
      <c r="BJ3">
        <f>VLOOKUP(BJ$1,'DROP DATA HERE'!$B$1:$J$400,5,0)</f>
        <v/>
      </c>
      <c r="BK3">
        <f>VLOOKUP(BJ$1,'DROP DATA HERE'!$B$1:$J$400,6,0)</f>
        <v/>
      </c>
      <c r="BL3">
        <f>VLOOKUP(BJ$1,'DROP DATA HERE'!$B$1:$J$400,7,0)</f>
        <v/>
      </c>
      <c r="BM3">
        <f>VLOOKUP(BJ$1,'DROP DATA HERE'!$B$1:$J$400,2,0)</f>
        <v/>
      </c>
      <c r="BN3">
        <f>VLOOKUP(BJ$1,'DROP DATA HERE'!$B$1:$J$400,8,0)</f>
        <v/>
      </c>
      <c r="BP3">
        <f>VLOOKUP(BP$1,'DROP DATA HERE'!$B$1:$J$400,5,0)</f>
        <v/>
      </c>
      <c r="BQ3">
        <f>VLOOKUP(BP$1,'DROP DATA HERE'!$B$1:$J$400,6,0)</f>
        <v/>
      </c>
      <c r="BR3">
        <f>VLOOKUP(BP$1,'DROP DATA HERE'!$B$1:$J$400,7,0)</f>
        <v/>
      </c>
      <c r="BS3">
        <f>VLOOKUP(BP$1,'DROP DATA HERE'!$B$1:$J$400,2,0)</f>
        <v/>
      </c>
      <c r="BT3">
        <f>VLOOKUP(BP$1,'DROP DATA HERE'!$B$1:$J$400,8,0)</f>
        <v/>
      </c>
      <c r="BV3">
        <f>VLOOKUP(BV$1,'DROP DATA HERE'!$B$1:$J$400,5,0)</f>
        <v/>
      </c>
      <c r="BW3">
        <f>VLOOKUP(BV$1,'DROP DATA HERE'!$B$1:$J$400,6,0)</f>
        <v/>
      </c>
      <c r="BX3">
        <f>VLOOKUP(BV$1,'DROP DATA HERE'!$B$1:$J$400,7,0)</f>
        <v/>
      </c>
      <c r="BY3">
        <f>VLOOKUP(BV$1,'DROP DATA HERE'!$B$1:$J$400,2,0)</f>
        <v/>
      </c>
      <c r="BZ3">
        <f>VLOOKUP(BV$1,'DROP DATA HERE'!$B$1:$J$400,8,0)</f>
        <v/>
      </c>
      <c r="CB3">
        <f>VLOOKUP(CB$1,'DROP DATA HERE'!$B$1:$J$400,5,0)</f>
        <v/>
      </c>
      <c r="CC3">
        <f>VLOOKUP(CB$1,'DROP DATA HERE'!$B$1:$J$400,6,0)</f>
        <v/>
      </c>
      <c r="CD3">
        <f>VLOOKUP(CB$1,'DROP DATA HERE'!$B$1:$J$400,7,0)</f>
        <v/>
      </c>
      <c r="CE3">
        <f>VLOOKUP(CB$1,'DROP DATA HERE'!$B$1:$J$400,2,0)</f>
        <v/>
      </c>
      <c r="CF3">
        <f>VLOOKUP(CB$1,'DROP DATA HERE'!$B$1:$J$400,8,0)</f>
        <v/>
      </c>
      <c r="CH3">
        <f>VLOOKUP(CH$1,'DROP DATA HERE'!$B$1:$J$400,5,0)</f>
        <v/>
      </c>
      <c r="CI3">
        <f>VLOOKUP(CH$1,'DROP DATA HERE'!$B$1:$J$400,6,0)</f>
        <v/>
      </c>
      <c r="CJ3">
        <f>VLOOKUP(CH$1,'DROP DATA HERE'!$B$1:$J$400,7,0)</f>
        <v/>
      </c>
      <c r="CK3">
        <f>VLOOKUP(CH$1,'DROP DATA HERE'!$B$1:$J$400,2,0)</f>
        <v/>
      </c>
      <c r="CL3">
        <f>VLOOKUP(CH$1,'DROP DATA HERE'!$B$1:$J$400,8,0)</f>
        <v/>
      </c>
      <c r="CN3">
        <f>VLOOKUP(CN$1,'DROP DATA HERE'!$B$1:$J$400,5,0)</f>
        <v/>
      </c>
      <c r="CO3">
        <f>VLOOKUP(CN$1,'DROP DATA HERE'!$B$1:$J$400,6,0)</f>
        <v/>
      </c>
      <c r="CP3">
        <f>VLOOKUP(CN$1,'DROP DATA HERE'!$B$1:$J$400,7,0)</f>
        <v/>
      </c>
      <c r="CQ3">
        <f>VLOOKUP(CN$1,'DROP DATA HERE'!$B$1:$J$400,2,0)</f>
        <v/>
      </c>
      <c r="CR3">
        <f>VLOOKUP(CN$1,'DROP DATA HERE'!$B$1:$J$400,8,0)</f>
        <v/>
      </c>
      <c r="CT3">
        <f>VLOOKUP(CT$1,'DROP DATA HERE'!$B$1:$J$400,5,0)</f>
        <v/>
      </c>
      <c r="CU3">
        <f>VLOOKUP(CT$1,'DROP DATA HERE'!$B$1:$J$400,6,0)</f>
        <v/>
      </c>
      <c r="CV3">
        <f>VLOOKUP(CT$1,'DROP DATA HERE'!$B$1:$J$400,7,0)</f>
        <v/>
      </c>
      <c r="CW3">
        <f>VLOOKUP(CT$1,'DROP DATA HERE'!$B$1:$J$400,2,0)</f>
        <v/>
      </c>
      <c r="CX3">
        <f>VLOOKUP(CT$1,'DROP DATA HERE'!$B$1:$J$400,8,0)</f>
        <v/>
      </c>
      <c r="CZ3">
        <f>VLOOKUP(CZ$1,'DROP DATA HERE'!$B$1:$J$400,5,0)</f>
        <v/>
      </c>
      <c r="DA3">
        <f>VLOOKUP(CZ$1,'DROP DATA HERE'!$B$1:$J$400,6,0)</f>
        <v/>
      </c>
      <c r="DB3">
        <f>VLOOKUP(CZ$1,'DROP DATA HERE'!$B$1:$J$400,7,0)</f>
        <v/>
      </c>
      <c r="DC3">
        <f>VLOOKUP(CZ$1,'DROP DATA HERE'!$B$1:$J$400,2,0)</f>
        <v/>
      </c>
      <c r="DD3">
        <f>VLOOKUP(CZ$1,'DROP DATA HERE'!$B$1:$J$400,8,0)</f>
        <v/>
      </c>
      <c r="DF3">
        <f>VLOOKUP(DF$1,'DROP DATA HERE'!$B$1:$J$400,5,0)</f>
        <v/>
      </c>
      <c r="DG3">
        <f>VLOOKUP(DF$1,'DROP DATA HERE'!$B$1:$J$400,6,0)</f>
        <v/>
      </c>
      <c r="DH3">
        <f>VLOOKUP(DF$1,'DROP DATA HERE'!$B$1:$J$400,7,0)</f>
        <v/>
      </c>
      <c r="DI3">
        <f>VLOOKUP(DF$1,'DROP DATA HERE'!$B$1:$J$400,2,0)</f>
        <v/>
      </c>
      <c r="DJ3">
        <f>VLOOKUP(DF$1,'DROP DATA HERE'!$B$1:$J$400,8,0)</f>
        <v/>
      </c>
      <c r="DL3">
        <f>VLOOKUP(DL$1,'DROP DATA HERE'!$B$1:$J$400,5,0)</f>
        <v/>
      </c>
      <c r="DM3">
        <f>VLOOKUP(DL$1,'DROP DATA HERE'!$B$1:$J$400,6,0)</f>
        <v/>
      </c>
      <c r="DN3">
        <f>VLOOKUP(DL$1,'DROP DATA HERE'!$B$1:$J$400,7,0)</f>
        <v/>
      </c>
      <c r="DO3">
        <f>VLOOKUP(DL$1,'DROP DATA HERE'!$B$1:$J$400,2,0)</f>
        <v/>
      </c>
      <c r="DP3">
        <f>VLOOKUP(DL$1,'DROP DATA HERE'!$B$1:$J$400,8,0)</f>
        <v/>
      </c>
      <c r="DR3">
        <f>VLOOKUP(DR$1,'DROP DATA HERE'!$B$1:$J$400,5,0)</f>
        <v/>
      </c>
      <c r="DS3">
        <f>VLOOKUP(DR$1,'DROP DATA HERE'!$B$1:$J$400,6,0)</f>
        <v/>
      </c>
      <c r="DT3">
        <f>VLOOKUP(DR$1,'DROP DATA HERE'!$B$1:$J$400,7,0)</f>
        <v/>
      </c>
      <c r="DU3">
        <f>VLOOKUP(DR$1,'DROP DATA HERE'!$B$1:$J$400,2,0)</f>
        <v/>
      </c>
      <c r="DV3">
        <f>VLOOKUP(DR$1,'DROP DATA HERE'!$B$1:$J$400,8,0)</f>
        <v/>
      </c>
      <c r="DX3">
        <f>VLOOKUP(DX$1,'DROP DATA HERE'!$B$1:$J$400,5,0)</f>
        <v/>
      </c>
      <c r="DY3">
        <f>VLOOKUP(DX$1,'DROP DATA HERE'!$B$1:$J$400,6,0)</f>
        <v/>
      </c>
      <c r="DZ3">
        <f>VLOOKUP(DX$1,'DROP DATA HERE'!$B$1:$J$400,7,0)</f>
        <v/>
      </c>
      <c r="EA3">
        <f>VLOOKUP(DX$1,'DROP DATA HERE'!$B$1:$J$400,2,0)</f>
        <v/>
      </c>
      <c r="EB3">
        <f>VLOOKUP(DX$1,'DROP DATA HERE'!$B$1:$J$400,8,0)</f>
        <v/>
      </c>
      <c r="ED3">
        <f>VLOOKUP(ED$1,'DROP DATA HERE'!$B$1:$J$400,5,0)</f>
        <v/>
      </c>
      <c r="EE3">
        <f>VLOOKUP(ED$1,'DROP DATA HERE'!$B$1:$J$400,6,0)</f>
        <v/>
      </c>
      <c r="EF3">
        <f>VLOOKUP(ED$1,'DROP DATA HERE'!$B$1:$J$400,7,0)</f>
        <v/>
      </c>
      <c r="EG3">
        <f>VLOOKUP(ED$1,'DROP DATA HERE'!$B$1:$J$400,2,0)</f>
        <v/>
      </c>
      <c r="EH3">
        <f>VLOOKUP(ED$1,'DROP DATA HERE'!$B$1:$J$400,8,0)</f>
        <v/>
      </c>
      <c r="EJ3">
        <f>VLOOKUP(EJ$1,'DROP DATA HERE'!$B$1:$J$400,5,0)</f>
        <v/>
      </c>
      <c r="EK3">
        <f>VLOOKUP(EJ$1,'DROP DATA HERE'!$B$1:$J$400,6,0)</f>
        <v/>
      </c>
      <c r="EL3">
        <f>VLOOKUP(EJ$1,'DROP DATA HERE'!$B$1:$J$400,7,0)</f>
        <v/>
      </c>
      <c r="EM3">
        <f>VLOOKUP(EJ$1,'DROP DATA HERE'!$B$1:$J$400,2,0)</f>
        <v/>
      </c>
      <c r="EN3">
        <f>VLOOKUP(EJ$1,'DROP DATA HERE'!$B$1:$J$400,8,0)</f>
        <v/>
      </c>
      <c r="EP3">
        <f>VLOOKUP(EP$1,'DROP DATA HERE'!$B$1:$J$400,5,0)</f>
        <v/>
      </c>
      <c r="EQ3">
        <f>VLOOKUP(EP$1,'DROP DATA HERE'!$B$1:$J$400,6,0)</f>
        <v/>
      </c>
      <c r="ER3">
        <f>VLOOKUP(EP$1,'DROP DATA HERE'!$B$1:$J$400,7,0)</f>
        <v/>
      </c>
      <c r="ES3">
        <f>VLOOKUP(EP$1,'DROP DATA HERE'!$B$1:$J$400,2,0)</f>
        <v/>
      </c>
      <c r="ET3">
        <f>VLOOKUP(EP$1,'DROP DATA HERE'!$B$1:$J$400,8,0)</f>
        <v/>
      </c>
      <c r="EV3">
        <f>VLOOKUP(EV$1,'DROP DATA HERE'!$B$1:$J$400,5,0)</f>
        <v/>
      </c>
      <c r="EW3">
        <f>VLOOKUP(EV$1,'DROP DATA HERE'!$B$1:$J$400,6,0)</f>
        <v/>
      </c>
      <c r="EX3">
        <f>VLOOKUP(EV$1,'DROP DATA HERE'!$B$1:$J$400,7,0)</f>
        <v/>
      </c>
      <c r="EY3">
        <f>VLOOKUP(EV$1,'DROP DATA HERE'!$B$1:$J$400,2,0)</f>
        <v/>
      </c>
      <c r="EZ3">
        <f>VLOOKUP(EV$1,'DROP DATA HERE'!$B$1:$J$400,8,0)</f>
        <v/>
      </c>
      <c r="FB3">
        <f>VLOOKUP(FB$1,'DROP DATA HERE'!$B$1:$J$400,5,0)</f>
        <v/>
      </c>
      <c r="FC3">
        <f>VLOOKUP(FB$1,'DROP DATA HERE'!$B$1:$J$400,6,0)</f>
        <v/>
      </c>
      <c r="FD3">
        <f>VLOOKUP(FB$1,'DROP DATA HERE'!$B$1:$J$400,7,0)</f>
        <v/>
      </c>
      <c r="FE3">
        <f>VLOOKUP(FB$1,'DROP DATA HERE'!$B$1:$J$400,2,0)</f>
        <v/>
      </c>
      <c r="FF3">
        <f>VLOOKUP(FB$1,'DROP DATA HERE'!$B$1:$J$400,8,0)</f>
        <v/>
      </c>
      <c r="FH3">
        <f>VLOOKUP(FH$1,'DROP DATA HERE'!$B$1:$J$400,5,0)</f>
        <v/>
      </c>
      <c r="FI3">
        <f>VLOOKUP(FH$1,'DROP DATA HERE'!$B$1:$J$400,6,0)</f>
        <v/>
      </c>
      <c r="FJ3">
        <f>VLOOKUP(FH$1,'DROP DATA HERE'!$B$1:$J$400,7,0)</f>
        <v/>
      </c>
      <c r="FK3">
        <f>VLOOKUP(FH$1,'DROP DATA HERE'!$B$1:$J$400,2,0)</f>
        <v/>
      </c>
      <c r="FL3">
        <f>VLOOKUP(FH$1,'DROP DATA HERE'!$B$1:$J$400,8,0)</f>
        <v/>
      </c>
      <c r="FN3">
        <f>VLOOKUP(FN$1,'DROP DATA HERE'!$B$1:$J$400,5,0)</f>
        <v/>
      </c>
      <c r="FO3">
        <f>VLOOKUP(FN$1,'DROP DATA HERE'!$B$1:$J$400,6,0)</f>
        <v/>
      </c>
      <c r="FP3">
        <f>VLOOKUP(FN$1,'DROP DATA HERE'!$B$1:$J$400,7,0)</f>
        <v/>
      </c>
      <c r="FQ3">
        <f>VLOOKUP(FN$1,'DROP DATA HERE'!$B$1:$J$400,2,0)</f>
        <v/>
      </c>
      <c r="FR3">
        <f>VLOOKUP(FN$1,'DROP DATA HERE'!$B$1:$J$400,8,0)</f>
        <v/>
      </c>
      <c r="FT3">
        <f>VLOOKUP(FT$1,'DROP DATA HERE'!$B$1:$J$400,5,0)</f>
        <v/>
      </c>
      <c r="FU3">
        <f>VLOOKUP(FT$1,'DROP DATA HERE'!$B$1:$J$400,6,0)</f>
        <v/>
      </c>
      <c r="FV3">
        <f>VLOOKUP(FT$1,'DROP DATA HERE'!$B$1:$J$400,7,0)</f>
        <v/>
      </c>
      <c r="FW3">
        <f>VLOOKUP(FT$1,'DROP DATA HERE'!$B$1:$J$400,2,0)</f>
        <v/>
      </c>
      <c r="FX3">
        <f>VLOOKUP(FT$1,'DROP DATA HERE'!$B$1:$J$400,8,0)</f>
        <v/>
      </c>
      <c r="FZ3">
        <f>VLOOKUP(FZ$1,'DROP DATA HERE'!$B$1:$J$400,5,0)</f>
        <v/>
      </c>
      <c r="GA3">
        <f>VLOOKUP(FZ$1,'DROP DATA HERE'!$B$1:$J$400,6,0)</f>
        <v/>
      </c>
      <c r="GB3">
        <f>VLOOKUP(FZ$1,'DROP DATA HERE'!$B$1:$J$400,7,0)</f>
        <v/>
      </c>
      <c r="GC3">
        <f>VLOOKUP(FZ$1,'DROP DATA HERE'!$B$1:$J$400,2,0)</f>
        <v/>
      </c>
      <c r="GD3">
        <f>VLOOKUP(FZ$1,'DROP DATA HERE'!$B$1:$J$400,8,0)</f>
        <v/>
      </c>
      <c r="GF3">
        <f>VLOOKUP(GF$1,'DROP DATA HERE'!$B$1:$J$400,5,0)</f>
        <v/>
      </c>
      <c r="GG3">
        <f>VLOOKUP(GF$1,'DROP DATA HERE'!$B$1:$J$400,6,0)</f>
        <v/>
      </c>
      <c r="GH3">
        <f>VLOOKUP(GF$1,'DROP DATA HERE'!$B$1:$J$400,7,0)</f>
        <v/>
      </c>
      <c r="GI3">
        <f>VLOOKUP(GF$1,'DROP DATA HERE'!$B$1:$J$400,2,0)</f>
        <v/>
      </c>
      <c r="GJ3">
        <f>VLOOKUP(GF$1,'DROP DATA HERE'!$B$1:$J$400,8,0)</f>
        <v/>
      </c>
      <c r="GL3">
        <f>VLOOKUP(GL$1,'DROP DATA HERE'!$B$1:$J$400,5,0)</f>
        <v/>
      </c>
      <c r="GM3">
        <f>VLOOKUP(GL$1,'DROP DATA HERE'!$B$1:$J$400,6,0)</f>
        <v/>
      </c>
      <c r="GN3">
        <f>VLOOKUP(GL$1,'DROP DATA HERE'!$B$1:$J$400,7,0)</f>
        <v/>
      </c>
      <c r="GO3">
        <f>VLOOKUP(GL$1,'DROP DATA HERE'!$B$1:$J$400,2,0)</f>
        <v/>
      </c>
      <c r="GP3">
        <f>VLOOKUP(GL$1,'DROP DATA HERE'!$B$1:$J$400,8,0)</f>
        <v/>
      </c>
      <c r="GR3">
        <f>VLOOKUP(GR$1,'DROP DATA HERE'!$B$1:$J$400,5,0)</f>
        <v/>
      </c>
      <c r="GS3">
        <f>VLOOKUP(GR$1,'DROP DATA HERE'!$B$1:$J$400,6,0)</f>
        <v/>
      </c>
      <c r="GT3">
        <f>VLOOKUP(GR$1,'DROP DATA HERE'!$B$1:$J$400,7,0)</f>
        <v/>
      </c>
      <c r="GU3">
        <f>VLOOKUP(GR$1,'DROP DATA HERE'!$B$1:$J$400,2,0)</f>
        <v/>
      </c>
      <c r="GV3">
        <f>VLOOKUP(GR$1,'DROP DATA HERE'!$B$1:$J$400,8,0)</f>
        <v/>
      </c>
      <c r="GX3">
        <f>VLOOKUP(GX$1,'DROP DATA HERE'!$B$1:$J$400,5,0)</f>
        <v/>
      </c>
      <c r="GY3">
        <f>VLOOKUP(GX$1,'DROP DATA HERE'!$B$1:$J$400,6,0)</f>
        <v/>
      </c>
      <c r="GZ3">
        <f>VLOOKUP(GX$1,'DROP DATA HERE'!$B$1:$J$400,7,0)</f>
        <v/>
      </c>
      <c r="HA3">
        <f>VLOOKUP(GX$1,'DROP DATA HERE'!$B$1:$J$400,2,0)</f>
        <v/>
      </c>
      <c r="HB3">
        <f>VLOOKUP(GX$1,'DROP DATA HERE'!$B$1:$J$400,8,0)</f>
        <v/>
      </c>
      <c r="HD3">
        <f>VLOOKUP(HD$1,'DROP DATA HERE'!$B$1:$J$400,5,0)</f>
        <v/>
      </c>
      <c r="HE3">
        <f>VLOOKUP(HD$1,'DROP DATA HERE'!$B$1:$J$400,6,0)</f>
        <v/>
      </c>
      <c r="HF3">
        <f>VLOOKUP(HD$1,'DROP DATA HERE'!$B$1:$J$400,7,0)</f>
        <v/>
      </c>
      <c r="HG3">
        <f>VLOOKUP(HD$1,'DROP DATA HERE'!$B$1:$J$400,2,0)</f>
        <v/>
      </c>
      <c r="HH3">
        <f>VLOOKUP(HD$1,'DROP DATA HERE'!$B$1:$J$400,8,0)</f>
        <v/>
      </c>
      <c r="HJ3">
        <f>VLOOKUP(HJ$1,'DROP DATA HERE'!$B$1:$J$400,5,0)</f>
        <v/>
      </c>
      <c r="HK3">
        <f>VLOOKUP(HJ$1,'DROP DATA HERE'!$B$1:$J$400,6,0)</f>
        <v/>
      </c>
      <c r="HL3">
        <f>VLOOKUP(HJ$1,'DROP DATA HERE'!$B$1:$J$400,7,0)</f>
        <v/>
      </c>
      <c r="HM3">
        <f>VLOOKUP(HJ$1,'DROP DATA HERE'!$B$1:$J$400,2,0)</f>
        <v/>
      </c>
      <c r="HN3">
        <f>VLOOKUP(HJ$1,'DROP DATA HERE'!$B$1:$J$400,8,0)</f>
        <v/>
      </c>
      <c r="HP3">
        <f>VLOOKUP(HP$1,'DROP DATA HERE'!$B$1:$J$400,5,0)</f>
        <v/>
      </c>
      <c r="HQ3">
        <f>VLOOKUP(HP$1,'DROP DATA HERE'!$B$1:$J$400,6,0)</f>
        <v/>
      </c>
      <c r="HR3">
        <f>VLOOKUP(HP$1,'DROP DATA HERE'!$B$1:$J$400,7,0)</f>
        <v/>
      </c>
      <c r="HS3">
        <f>VLOOKUP(HP$1,'DROP DATA HERE'!$B$1:$J$400,2,0)</f>
        <v/>
      </c>
      <c r="HT3">
        <f>VLOOKUP(HP$1,'DROP DATA HERE'!$B$1:$J$400,8,0)</f>
        <v/>
      </c>
      <c r="HV3">
        <f>VLOOKUP(HV$1,'DROP DATA HERE'!$B$1:$J$400,5,0)</f>
        <v/>
      </c>
      <c r="HW3">
        <f>VLOOKUP(HV$1,'DROP DATA HERE'!$B$1:$J$400,6,0)</f>
        <v/>
      </c>
      <c r="HX3">
        <f>VLOOKUP(HV$1,'DROP DATA HERE'!$B$1:$J$400,7,0)</f>
        <v/>
      </c>
      <c r="HY3">
        <f>VLOOKUP(HV$1,'DROP DATA HERE'!$B$1:$J$400,2,0)</f>
        <v/>
      </c>
      <c r="HZ3">
        <f>VLOOKUP(HV$1,'DROP DATA HERE'!$B$1:$J$400,8,0)</f>
        <v/>
      </c>
      <c r="IB3">
        <f>VLOOKUP(IB$1,'DROP DATA HERE'!$B$1:$J$400,5,0)</f>
        <v/>
      </c>
      <c r="IC3">
        <f>VLOOKUP(IB$1,'DROP DATA HERE'!$B$1:$J$400,6,0)</f>
        <v/>
      </c>
      <c r="ID3">
        <f>VLOOKUP(IB$1,'DROP DATA HERE'!$B$1:$J$400,7,0)</f>
        <v/>
      </c>
      <c r="IE3">
        <f>VLOOKUP(IB$1,'DROP DATA HERE'!$B$1:$J$400,2,0)</f>
        <v/>
      </c>
      <c r="IF3">
        <f>VLOOKUP(IB$1,'DROP DATA HERE'!$B$1:$J$400,8,0)</f>
        <v/>
      </c>
      <c r="IH3">
        <f>VLOOKUP(IH$1,'DROP DATA HERE'!$B$1:$J$400,5,0)</f>
        <v/>
      </c>
      <c r="II3">
        <f>VLOOKUP(IH$1,'DROP DATA HERE'!$B$1:$J$400,6,0)</f>
        <v/>
      </c>
      <c r="IJ3">
        <f>VLOOKUP(IH$1,'DROP DATA HERE'!$B$1:$J$400,7,0)</f>
        <v/>
      </c>
      <c r="IK3">
        <f>VLOOKUP(IH$1,'DROP DATA HERE'!$B$1:$J$400,2,0)</f>
        <v/>
      </c>
      <c r="IL3">
        <f>VLOOKUP(IH$1,'DROP DATA HERE'!$B$1:$J$400,8,0)</f>
        <v/>
      </c>
      <c r="IN3">
        <f>VLOOKUP(IN$1,'DROP DATA HERE'!$B$1:$J$400,5,0)</f>
        <v/>
      </c>
      <c r="IO3">
        <f>VLOOKUP(IN$1,'DROP DATA HERE'!$B$1:$J$400,6,0)</f>
        <v/>
      </c>
      <c r="IP3">
        <f>VLOOKUP(IN$1,'DROP DATA HERE'!$B$1:$J$400,7,0)</f>
        <v/>
      </c>
      <c r="IQ3">
        <f>VLOOKUP(IN$1,'DROP DATA HERE'!$B$1:$J$400,2,0)</f>
        <v/>
      </c>
      <c r="IR3">
        <f>VLOOKUP(IN$1,'DROP DATA HERE'!$B$1:$J$400,8,0)</f>
        <v/>
      </c>
      <c r="IT3">
        <f>VLOOKUP(IT$1,'DROP DATA HERE'!$B$1:$J$400,5,0)</f>
        <v/>
      </c>
      <c r="IU3">
        <f>VLOOKUP(IT$1,'DROP DATA HERE'!$B$1:$J$400,6,0)</f>
        <v/>
      </c>
      <c r="IV3">
        <f>VLOOKUP(IT$1,'DROP DATA HERE'!$B$1:$J$400,7,0)</f>
        <v/>
      </c>
      <c r="IW3">
        <f>VLOOKUP(IT$1,'DROP DATA HERE'!$B$1:$J$400,2,0)</f>
        <v/>
      </c>
      <c r="IX3">
        <f>VLOOKUP(IT$1,'DROP DATA HERE'!$B$1:$J$400,8,0)</f>
        <v/>
      </c>
      <c r="IZ3">
        <f>VLOOKUP(IZ$1,'DROP DATA HERE'!$B$1:$J$400,5,0)</f>
        <v/>
      </c>
      <c r="JA3">
        <f>VLOOKUP(IZ$1,'DROP DATA HERE'!$B$1:$J$400,6,0)</f>
        <v/>
      </c>
      <c r="JB3">
        <f>VLOOKUP(IZ$1,'DROP DATA HERE'!$B$1:$J$400,7,0)</f>
        <v/>
      </c>
      <c r="JC3">
        <f>VLOOKUP(IZ$1,'DROP DATA HERE'!$B$1:$J$400,2,0)</f>
        <v/>
      </c>
      <c r="JD3">
        <f>VLOOKUP(IZ$1,'DROP DATA HERE'!$B$1:$J$400,8,0)</f>
        <v/>
      </c>
      <c r="JF3">
        <f>VLOOKUP(JF$1,'DROP DATA HERE'!$B$1:$J$400,5,0)</f>
        <v/>
      </c>
      <c r="JG3">
        <f>VLOOKUP(JF$1,'DROP DATA HERE'!$B$1:$J$400,6,0)</f>
        <v/>
      </c>
      <c r="JH3">
        <f>VLOOKUP(JF$1,'DROP DATA HERE'!$B$1:$J$400,7,0)</f>
        <v/>
      </c>
      <c r="JI3">
        <f>VLOOKUP(JF$1,'DROP DATA HERE'!$B$1:$J$400,2,0)</f>
        <v/>
      </c>
      <c r="JJ3">
        <f>VLOOKUP(JF$1,'DROP DATA HERE'!$B$1:$J$400,8,0)</f>
        <v/>
      </c>
      <c r="JL3">
        <f>VLOOKUP(JL$1,'DROP DATA HERE'!$B$1:$J$400,5,0)</f>
        <v/>
      </c>
      <c r="JM3">
        <f>VLOOKUP(JL$1,'DROP DATA HERE'!$B$1:$J$400,6,0)</f>
        <v/>
      </c>
      <c r="JN3">
        <f>VLOOKUP(JL$1,'DROP DATA HERE'!$B$1:$J$400,7,0)</f>
        <v/>
      </c>
      <c r="JO3">
        <f>VLOOKUP(JL$1,'DROP DATA HERE'!$B$1:$J$400,2,0)</f>
        <v/>
      </c>
      <c r="JP3">
        <f>VLOOKUP(JL$1,'DROP DATA HERE'!$B$1:$J$400,8,0)</f>
        <v/>
      </c>
      <c r="JR3">
        <f>VLOOKUP(JR$1,'DROP DATA HERE'!$B$1:$J$400,5,0)</f>
        <v/>
      </c>
      <c r="JS3">
        <f>VLOOKUP(JR$1,'DROP DATA HERE'!$B$1:$J$400,6,0)</f>
        <v/>
      </c>
      <c r="JT3">
        <f>VLOOKUP(JR$1,'DROP DATA HERE'!$B$1:$J$400,7,0)</f>
        <v/>
      </c>
      <c r="JU3">
        <f>VLOOKUP(JR$1,'DROP DATA HERE'!$B$1:$J$400,2,0)</f>
        <v/>
      </c>
      <c r="JV3">
        <f>VLOOKUP(JR$1,'DROP DATA HERE'!$B$1:$J$400,8,0)</f>
        <v/>
      </c>
      <c r="JX3">
        <f>VLOOKUP(JX$1,'DROP DATA HERE'!$B$1:$J$400,5,0)</f>
        <v/>
      </c>
      <c r="JY3">
        <f>VLOOKUP(JX$1,'DROP DATA HERE'!$B$1:$J$400,6,0)</f>
        <v/>
      </c>
      <c r="JZ3">
        <f>VLOOKUP(JX$1,'DROP DATA HERE'!$B$1:$J$400,7,0)</f>
        <v/>
      </c>
      <c r="KA3">
        <f>VLOOKUP(JX$1,'DROP DATA HERE'!$B$1:$J$400,2,0)</f>
        <v/>
      </c>
      <c r="KB3">
        <f>VLOOKUP(JX$1,'DROP DATA HERE'!$B$1:$J$400,8,0)</f>
        <v/>
      </c>
      <c r="KD3">
        <f>VLOOKUP(KD$1,'DROP DATA HERE'!$B$1:$J$400,5,0)</f>
        <v/>
      </c>
      <c r="KE3">
        <f>VLOOKUP(KD$1,'DROP DATA HERE'!$B$1:$J$400,6,0)</f>
        <v/>
      </c>
      <c r="KF3">
        <f>VLOOKUP(KD$1,'DROP DATA HERE'!$B$1:$J$400,7,0)</f>
        <v/>
      </c>
      <c r="KG3">
        <f>VLOOKUP(KD$1,'DROP DATA HERE'!$B$1:$J$400,2,0)</f>
        <v/>
      </c>
      <c r="KH3">
        <f>VLOOKUP(KD$1,'DROP DATA HERE'!$B$1:$J$400,8,0)</f>
        <v/>
      </c>
      <c r="KJ3">
        <f>VLOOKUP(KJ$1,'DROP DATA HERE'!$B$1:$J$400,5,0)</f>
        <v/>
      </c>
      <c r="KK3">
        <f>VLOOKUP(KJ$1,'DROP DATA HERE'!$B$1:$J$400,6,0)</f>
        <v/>
      </c>
      <c r="KL3">
        <f>VLOOKUP(KJ$1,'DROP DATA HERE'!$B$1:$J$400,7,0)</f>
        <v/>
      </c>
      <c r="KM3">
        <f>VLOOKUP(KJ$1,'DROP DATA HERE'!$B$1:$J$400,2,0)</f>
        <v/>
      </c>
      <c r="KN3">
        <f>VLOOKUP(KJ$1,'DROP DATA HERE'!$B$1:$J$400,8,0)</f>
        <v/>
      </c>
      <c r="KP3">
        <f>VLOOKUP(KP$1,'DROP DATA HERE'!$B$1:$J$400,5,0)</f>
        <v/>
      </c>
      <c r="KQ3">
        <f>VLOOKUP(KP$1,'DROP DATA HERE'!$B$1:$J$400,6,0)</f>
        <v/>
      </c>
      <c r="KR3">
        <f>VLOOKUP(KP$1,'DROP DATA HERE'!$B$1:$J$400,7,0)</f>
        <v/>
      </c>
      <c r="KS3">
        <f>VLOOKUP(KP$1,'DROP DATA HERE'!$B$1:$J$400,2,0)</f>
        <v/>
      </c>
      <c r="KT3">
        <f>VLOOKUP(KP$1,'DROP DATA HERE'!$B$1:$J$400,8,0)</f>
        <v/>
      </c>
      <c r="KV3">
        <f>VLOOKUP(KV$1,'DROP DATA HERE'!$B$1:$J$400,5,0)</f>
        <v/>
      </c>
      <c r="KW3">
        <f>VLOOKUP(KV$1,'DROP DATA HERE'!$B$1:$J$400,6,0)</f>
        <v/>
      </c>
      <c r="KX3">
        <f>VLOOKUP(KV$1,'DROP DATA HERE'!$B$1:$J$400,7,0)</f>
        <v/>
      </c>
      <c r="KY3">
        <f>VLOOKUP(KV$1,'DROP DATA HERE'!$B$1:$J$400,2,0)</f>
        <v/>
      </c>
      <c r="KZ3">
        <f>VLOOKUP(KV$1,'DROP DATA HERE'!$B$1:$J$400,8,0)</f>
        <v/>
      </c>
      <c r="LB3">
        <f>VLOOKUP(LB$1,'DROP DATA HERE'!$B$1:$J$400,5,0)</f>
        <v/>
      </c>
      <c r="LC3">
        <f>VLOOKUP(LB$1,'DROP DATA HERE'!$B$1:$J$400,6,0)</f>
        <v/>
      </c>
      <c r="LD3">
        <f>VLOOKUP(LB$1,'DROP DATA HERE'!$B$1:$J$400,7,0)</f>
        <v/>
      </c>
      <c r="LE3">
        <f>VLOOKUP(LB$1,'DROP DATA HERE'!$B$1:$J$400,2,0)</f>
        <v/>
      </c>
      <c r="LF3">
        <f>VLOOKUP(LB$1,'DROP DATA HERE'!$B$1:$J$400,8,0)</f>
        <v/>
      </c>
      <c r="LH3">
        <f>VLOOKUP(LH$1,'DROP DATA HERE'!$B$1:$J$400,5,0)</f>
        <v/>
      </c>
      <c r="LI3">
        <f>VLOOKUP(LH$1,'DROP DATA HERE'!$B$1:$J$400,6,0)</f>
        <v/>
      </c>
      <c r="LJ3">
        <f>VLOOKUP(LH$1,'DROP DATA HERE'!$B$1:$J$400,7,0)</f>
        <v/>
      </c>
      <c r="LK3">
        <f>VLOOKUP(LH$1,'DROP DATA HERE'!$B$1:$J$400,2,0)</f>
        <v/>
      </c>
      <c r="LL3">
        <f>VLOOKUP(LH$1,'DROP DATA HERE'!$B$1:$J$400,8,0)</f>
        <v/>
      </c>
      <c r="LN3">
        <f>VLOOKUP(LN$1,'DROP DATA HERE'!$B$1:$J$400,5,0)</f>
        <v/>
      </c>
      <c r="LO3">
        <f>VLOOKUP(LN$1,'DROP DATA HERE'!$B$1:$J$400,6,0)</f>
        <v/>
      </c>
      <c r="LP3">
        <f>VLOOKUP(LN$1,'DROP DATA HERE'!$B$1:$J$400,7,0)</f>
        <v/>
      </c>
      <c r="LQ3">
        <f>VLOOKUP(LN$1,'DROP DATA HERE'!$B$1:$J$400,2,0)</f>
        <v/>
      </c>
      <c r="LR3">
        <f>VLOOKUP(LN$1,'DROP DATA HERE'!$B$1:$J$400,8,0)</f>
        <v/>
      </c>
      <c r="LT3">
        <f>VLOOKUP(LT$1,'DROP DATA HERE'!$B$1:$J$400,5,0)</f>
        <v/>
      </c>
      <c r="LU3">
        <f>VLOOKUP(LT$1,'DROP DATA HERE'!$B$1:$J$400,6,0)</f>
        <v/>
      </c>
      <c r="LV3">
        <f>VLOOKUP(LT$1,'DROP DATA HERE'!$B$1:$J$400,7,0)</f>
        <v/>
      </c>
      <c r="LW3">
        <f>VLOOKUP(LT$1,'DROP DATA HERE'!$B$1:$J$400,2,0)</f>
        <v/>
      </c>
      <c r="LX3">
        <f>VLOOKUP(LT$1,'DROP DATA HERE'!$B$1:$J$400,8,0)</f>
        <v/>
      </c>
      <c r="LZ3">
        <f>VLOOKUP(LZ$1,'DROP DATA HERE'!$B$1:$J$400,5,0)</f>
        <v/>
      </c>
      <c r="MA3">
        <f>VLOOKUP(LZ$1,'DROP DATA HERE'!$B$1:$J$400,6,0)</f>
        <v/>
      </c>
      <c r="MB3">
        <f>VLOOKUP(LZ$1,'DROP DATA HERE'!$B$1:$J$400,7,0)</f>
        <v/>
      </c>
      <c r="MC3">
        <f>VLOOKUP(LZ$1,'DROP DATA HERE'!$B$1:$J$400,2,0)</f>
        <v/>
      </c>
      <c r="MD3">
        <f>VLOOKUP(LZ$1,'DROP DATA HERE'!$B$1:$J$400,8,0)</f>
        <v/>
      </c>
      <c r="MF3">
        <f>VLOOKUP(MF$1,'DROP DATA HERE'!$B$1:$J$400,5,0)</f>
        <v/>
      </c>
      <c r="MG3">
        <f>VLOOKUP(MF$1,'DROP DATA HERE'!$B$1:$J$400,6,0)</f>
        <v/>
      </c>
      <c r="MH3">
        <f>VLOOKUP(MF$1,'DROP DATA HERE'!$B$1:$J$400,7,0)</f>
        <v/>
      </c>
      <c r="MI3">
        <f>VLOOKUP(MF$1,'DROP DATA HERE'!$B$1:$J$400,2,0)</f>
        <v/>
      </c>
      <c r="MJ3">
        <f>VLOOKUP(MF$1,'DROP DATA HERE'!$B$1:$J$400,8,0)</f>
        <v/>
      </c>
      <c r="ML3">
        <f>VLOOKUP(ML$1,'DROP DATA HERE'!$B$1:$J$400,5,0)</f>
        <v/>
      </c>
      <c r="MM3">
        <f>VLOOKUP(ML$1,'DROP DATA HERE'!$B$1:$J$400,6,0)</f>
        <v/>
      </c>
      <c r="MN3">
        <f>VLOOKUP(ML$1,'DROP DATA HERE'!$B$1:$J$400,7,0)</f>
        <v/>
      </c>
      <c r="MO3">
        <f>VLOOKUP(ML$1,'DROP DATA HERE'!$B$1:$J$400,2,0)</f>
        <v/>
      </c>
      <c r="MP3">
        <f>VLOOKUP(ML$1,'DROP DATA HERE'!$B$1:$J$400,8,0)</f>
        <v/>
      </c>
      <c r="MR3">
        <f>VLOOKUP(MR$1,'DROP DATA HERE'!$B$1:$J$400,5,0)</f>
        <v/>
      </c>
      <c r="MS3">
        <f>VLOOKUP(MR$1,'DROP DATA HERE'!$B$1:$J$400,6,0)</f>
        <v/>
      </c>
      <c r="MT3">
        <f>VLOOKUP(MR$1,'DROP DATA HERE'!$B$1:$J$400,7,0)</f>
        <v/>
      </c>
      <c r="MU3">
        <f>VLOOKUP(MR$1,'DROP DATA HERE'!$B$1:$J$400,2,0)</f>
        <v/>
      </c>
      <c r="MV3">
        <f>VLOOKUP(MR$1,'DROP DATA HERE'!$B$1:$J$400,8,0)</f>
        <v/>
      </c>
      <c r="MX3">
        <f>VLOOKUP(MX$1,'DROP DATA HERE'!$B$1:$J$400,5,0)</f>
        <v/>
      </c>
      <c r="MY3">
        <f>VLOOKUP(MX$1,'DROP DATA HERE'!$B$1:$J$400,6,0)</f>
        <v/>
      </c>
      <c r="MZ3">
        <f>VLOOKUP(MX$1,'DROP DATA HERE'!$B$1:$J$400,7,0)</f>
        <v/>
      </c>
      <c r="NA3">
        <f>VLOOKUP(MX$1,'DROP DATA HERE'!$B$1:$J$400,2,0)</f>
        <v/>
      </c>
      <c r="NB3">
        <f>VLOOKUP(MX$1,'DROP DATA HERE'!$B$1:$J$400,8,0)</f>
        <v/>
      </c>
      <c r="ND3">
        <f>VLOOKUP(ND$1,'DROP DATA HERE'!$B$1:$J$400,5,0)</f>
        <v/>
      </c>
      <c r="NE3">
        <f>VLOOKUP(ND$1,'DROP DATA HERE'!$B$1:$J$400,6,0)</f>
        <v/>
      </c>
      <c r="NF3">
        <f>VLOOKUP(ND$1,'DROP DATA HERE'!$B$1:$J$400,7,0)</f>
        <v/>
      </c>
      <c r="NG3">
        <f>VLOOKUP(ND$1,'DROP DATA HERE'!$B$1:$J$400,2,0)</f>
        <v/>
      </c>
      <c r="NH3">
        <f>VLOOKUP(ND$1,'DROP DATA HERE'!$B$1:$J$400,8,0)</f>
        <v/>
      </c>
      <c r="NJ3">
        <f>VLOOKUP(NJ$1,'DROP DATA HERE'!$B$1:$J$400,5,0)</f>
        <v/>
      </c>
      <c r="NK3">
        <f>VLOOKUP(NJ$1,'DROP DATA HERE'!$B$1:$J$400,6,0)</f>
        <v/>
      </c>
      <c r="NL3">
        <f>VLOOKUP(NJ$1,'DROP DATA HERE'!$B$1:$J$400,7,0)</f>
        <v/>
      </c>
      <c r="NM3">
        <f>VLOOKUP(NJ$1,'DROP DATA HERE'!$B$1:$J$400,2,0)</f>
        <v/>
      </c>
      <c r="NN3">
        <f>VLOOKUP(NJ$1,'DROP DATA HERE'!$B$1:$J$400,8,0)</f>
        <v/>
      </c>
      <c r="NP3">
        <f>VLOOKUP(NP$1,'DROP DATA HERE'!$B$1:$J$400,5,0)</f>
        <v/>
      </c>
      <c r="NQ3">
        <f>VLOOKUP(NP$1,'DROP DATA HERE'!$B$1:$J$400,6,0)</f>
        <v/>
      </c>
      <c r="NR3">
        <f>VLOOKUP(NP$1,'DROP DATA HERE'!$B$1:$J$400,7,0)</f>
        <v/>
      </c>
      <c r="NS3">
        <f>VLOOKUP(NP$1,'DROP DATA HERE'!$B$1:$J$400,2,0)</f>
        <v/>
      </c>
      <c r="NT3">
        <f>VLOOKUP(NP$1,'DROP DATA HERE'!$B$1:$J$400,8,0)</f>
        <v/>
      </c>
      <c r="NV3">
        <f>VLOOKUP(NV$1,'DROP DATA HERE'!$B$1:$J$400,5,0)</f>
        <v/>
      </c>
      <c r="NW3">
        <f>VLOOKUP(NV$1,'DROP DATA HERE'!$B$1:$J$400,6,0)</f>
        <v/>
      </c>
      <c r="NX3">
        <f>VLOOKUP(NV$1,'DROP DATA HERE'!$B$1:$J$400,7,0)</f>
        <v/>
      </c>
      <c r="NY3">
        <f>VLOOKUP(NV$1,'DROP DATA HERE'!$B$1:$J$400,2,0)</f>
        <v/>
      </c>
      <c r="NZ3">
        <f>VLOOKUP(NV$1,'DROP DATA HERE'!$B$1:$J$400,8,0)</f>
        <v/>
      </c>
      <c r="OB3">
        <f>VLOOKUP(OB$1,'DROP DATA HERE'!$B$1:$J$400,5,0)</f>
        <v/>
      </c>
      <c r="OC3">
        <f>VLOOKUP(OB$1,'DROP DATA HERE'!$B$1:$J$400,6,0)</f>
        <v/>
      </c>
      <c r="OD3">
        <f>VLOOKUP(OB$1,'DROP DATA HERE'!$B$1:$J$400,7,0)</f>
        <v/>
      </c>
      <c r="OE3">
        <f>VLOOKUP(OB$1,'DROP DATA HERE'!$B$1:$J$400,2,0)</f>
        <v/>
      </c>
      <c r="OF3">
        <f>VLOOKUP(OB$1,'DROP DATA HERE'!$B$1:$J$400,8,0)</f>
        <v/>
      </c>
      <c r="OH3">
        <f>VLOOKUP(OH$1,'DROP DATA HERE'!$B$1:$J$400,5,0)</f>
        <v/>
      </c>
      <c r="OI3">
        <f>VLOOKUP(OH$1,'DROP DATA HERE'!$B$1:$J$400,6,0)</f>
        <v/>
      </c>
      <c r="OJ3">
        <f>VLOOKUP(OH$1,'DROP DATA HERE'!$B$1:$J$400,7,0)</f>
        <v/>
      </c>
      <c r="OK3">
        <f>VLOOKUP(OH$1,'DROP DATA HERE'!$B$1:$J$400,2,0)</f>
        <v/>
      </c>
      <c r="OL3">
        <f>VLOOKUP(OH$1,'DROP DATA HERE'!$B$1:$J$400,8,0)</f>
        <v/>
      </c>
      <c r="ON3">
        <f>VLOOKUP(ON$1,'DROP DATA HERE'!$B$1:$J$400,5,0)</f>
        <v/>
      </c>
      <c r="OO3">
        <f>VLOOKUP(ON$1,'DROP DATA HERE'!$B$1:$J$400,6,0)</f>
        <v/>
      </c>
      <c r="OP3">
        <f>VLOOKUP(ON$1,'DROP DATA HERE'!$B$1:$J$400,7,0)</f>
        <v/>
      </c>
      <c r="OQ3">
        <f>VLOOKUP(ON$1,'DROP DATA HERE'!$B$1:$J$400,2,0)</f>
        <v/>
      </c>
      <c r="OR3">
        <f>VLOOKUP(ON$1,'DROP DATA HERE'!$B$1:$J$400,8,0)</f>
        <v/>
      </c>
      <c r="OT3">
        <f>VLOOKUP(OT$1,'DROP DATA HERE'!$B$1:$J$400,5,0)</f>
        <v/>
      </c>
      <c r="OU3">
        <f>VLOOKUP(OT$1,'DROP DATA HERE'!$B$1:$J$400,6,0)</f>
        <v/>
      </c>
      <c r="OV3">
        <f>VLOOKUP(OT$1,'DROP DATA HERE'!$B$1:$J$400,7,0)</f>
        <v/>
      </c>
      <c r="OW3">
        <f>VLOOKUP(OT$1,'DROP DATA HERE'!$B$1:$J$400,2,0)</f>
        <v/>
      </c>
      <c r="OX3">
        <f>VLOOKUP(OT$1,'DROP DATA HERE'!$B$1:$J$400,8,0)</f>
        <v/>
      </c>
      <c r="OZ3">
        <f>VLOOKUP(OZ$1,'DROP DATA HERE'!$B$1:$J$400,5,0)</f>
        <v/>
      </c>
      <c r="PA3">
        <f>VLOOKUP(OZ$1,'DROP DATA HERE'!$B$1:$J$400,6,0)</f>
        <v/>
      </c>
      <c r="PB3">
        <f>VLOOKUP(OZ$1,'DROP DATA HERE'!$B$1:$J$400,7,0)</f>
        <v/>
      </c>
      <c r="PC3">
        <f>VLOOKUP(OZ$1,'DROP DATA HERE'!$B$1:$J$400,2,0)</f>
        <v/>
      </c>
      <c r="PD3">
        <f>VLOOKUP(OZ$1,'DROP DATA HERE'!$B$1:$J$400,8,0)</f>
        <v/>
      </c>
      <c r="PF3">
        <f>VLOOKUP(PF$1,'DROP DATA HERE'!$B$1:$J$400,5,0)</f>
        <v/>
      </c>
      <c r="PG3">
        <f>VLOOKUP(PF$1,'DROP DATA HERE'!$B$1:$J$400,6,0)</f>
        <v/>
      </c>
      <c r="PH3">
        <f>VLOOKUP(PF$1,'DROP DATA HERE'!$B$1:$J$400,7,0)</f>
        <v/>
      </c>
      <c r="PI3">
        <f>VLOOKUP(PF$1,'DROP DATA HERE'!$B$1:$J$400,2,0)</f>
        <v/>
      </c>
      <c r="PJ3">
        <f>VLOOKUP(PF$1,'DROP DATA HERE'!$B$1:$J$400,8,0)</f>
        <v/>
      </c>
      <c r="PL3">
        <f>VLOOKUP(PL$1,'DROP DATA HERE'!$B$1:$J$400,5,0)</f>
        <v/>
      </c>
      <c r="PM3">
        <f>VLOOKUP(PL$1,'DROP DATA HERE'!$B$1:$J$400,6,0)</f>
        <v/>
      </c>
      <c r="PN3">
        <f>VLOOKUP(PL$1,'DROP DATA HERE'!$B$1:$J$400,7,0)</f>
        <v/>
      </c>
      <c r="PO3">
        <f>VLOOKUP(PL$1,'DROP DATA HERE'!$B$1:$J$400,2,0)</f>
        <v/>
      </c>
      <c r="PP3">
        <f>VLOOKUP(PL$1,'DROP DATA HERE'!$B$1:$J$400,8,0)</f>
        <v/>
      </c>
      <c r="PR3">
        <f>VLOOKUP(PR$1,'DROP DATA HERE'!$B$1:$J$400,5,0)</f>
        <v/>
      </c>
      <c r="PS3">
        <f>VLOOKUP(PR$1,'DROP DATA HERE'!$B$1:$J$400,6,0)</f>
        <v/>
      </c>
      <c r="PT3">
        <f>VLOOKUP(PR$1,'DROP DATA HERE'!$B$1:$J$400,7,0)</f>
        <v/>
      </c>
      <c r="PU3">
        <f>VLOOKUP(PR$1,'DROP DATA HERE'!$B$1:$J$400,2,0)</f>
        <v/>
      </c>
      <c r="PV3">
        <f>VLOOKUP(PR$1,'DROP DATA HERE'!$B$1:$J$400,8,0)</f>
        <v/>
      </c>
      <c r="PX3">
        <f>VLOOKUP(PX$1,'DROP DATA HERE'!$B$1:$J$400,5,0)</f>
        <v/>
      </c>
      <c r="PY3">
        <f>VLOOKUP(PX$1,'DROP DATA HERE'!$B$1:$J$400,6,0)</f>
        <v/>
      </c>
      <c r="PZ3">
        <f>VLOOKUP(PX$1,'DROP DATA HERE'!$B$1:$J$400,7,0)</f>
        <v/>
      </c>
      <c r="QA3">
        <f>VLOOKUP(PX$1,'DROP DATA HERE'!$B$1:$J$400,2,0)</f>
        <v/>
      </c>
      <c r="QB3">
        <f>VLOOKUP(PX$1,'DROP DATA HERE'!$B$1:$J$400,8,0)</f>
        <v/>
      </c>
      <c r="QD3">
        <f>VLOOKUP(QD$1,'DROP DATA HERE'!$B$1:$J$400,5,0)</f>
        <v/>
      </c>
      <c r="QE3">
        <f>VLOOKUP(QD$1,'DROP DATA HERE'!$B$1:$J$400,6,0)</f>
        <v/>
      </c>
      <c r="QF3">
        <f>VLOOKUP(QD$1,'DROP DATA HERE'!$B$1:$J$400,7,0)</f>
        <v/>
      </c>
      <c r="QG3">
        <f>VLOOKUP(QD$1,'DROP DATA HERE'!$B$1:$J$400,2,0)</f>
        <v/>
      </c>
      <c r="QH3">
        <f>VLOOKUP(QD$1,'DROP DATA HERE'!$B$1:$J$400,8,0)</f>
        <v/>
      </c>
      <c r="QJ3">
        <f>VLOOKUP(QJ$1,'DROP DATA HERE'!$B$1:$J$400,5,0)</f>
        <v/>
      </c>
      <c r="QK3">
        <f>VLOOKUP(QJ$1,'DROP DATA HERE'!$B$1:$J$400,6,0)</f>
        <v/>
      </c>
      <c r="QL3">
        <f>VLOOKUP(QJ$1,'DROP DATA HERE'!$B$1:$J$400,7,0)</f>
        <v/>
      </c>
      <c r="QM3">
        <f>VLOOKUP(QJ$1,'DROP DATA HERE'!$B$1:$J$400,2,0)</f>
        <v/>
      </c>
      <c r="QN3">
        <f>VLOOKUP(QJ$1,'DROP DATA HERE'!$B$1:$J$400,8,0)</f>
        <v/>
      </c>
      <c r="QP3">
        <f>VLOOKUP(QP$1,'DROP DATA HERE'!$B$1:$J$400,5,0)</f>
        <v/>
      </c>
      <c r="QQ3">
        <f>VLOOKUP(QP$1,'DROP DATA HERE'!$B$1:$J$400,6,0)</f>
        <v/>
      </c>
      <c r="QR3">
        <f>VLOOKUP(QP$1,'DROP DATA HERE'!$B$1:$J$400,7,0)</f>
        <v/>
      </c>
      <c r="QS3">
        <f>VLOOKUP(QP$1,'DROP DATA HERE'!$B$1:$J$400,2,0)</f>
        <v/>
      </c>
      <c r="QT3">
        <f>VLOOKUP(QP$1,'DROP DATA HERE'!$B$1:$J$400,8,0)</f>
        <v/>
      </c>
      <c r="QV3">
        <f>VLOOKUP(QV$1,'DROP DATA HERE'!$B$1:$J$400,5,0)</f>
        <v/>
      </c>
      <c r="QW3">
        <f>VLOOKUP(QV$1,'DROP DATA HERE'!$B$1:$J$400,6,0)</f>
        <v/>
      </c>
      <c r="QX3">
        <f>VLOOKUP(QV$1,'DROP DATA HERE'!$B$1:$J$400,7,0)</f>
        <v/>
      </c>
      <c r="QY3">
        <f>VLOOKUP(QV$1,'DROP DATA HERE'!$B$1:$J$400,2,0)</f>
        <v/>
      </c>
      <c r="QZ3">
        <f>VLOOKUP(QV$1,'DROP DATA HERE'!$B$1:$J$400,8,0)</f>
        <v/>
      </c>
      <c r="RB3">
        <f>VLOOKUP(RB$1,'DROP DATA HERE'!$B$1:$J$400,5,0)</f>
        <v/>
      </c>
      <c r="RC3">
        <f>VLOOKUP(RB$1,'DROP DATA HERE'!$B$1:$J$400,6,0)</f>
        <v/>
      </c>
      <c r="RD3">
        <f>VLOOKUP(RB$1,'DROP DATA HERE'!$B$1:$J$400,7,0)</f>
        <v/>
      </c>
      <c r="RE3">
        <f>VLOOKUP(RB$1,'DROP DATA HERE'!$B$1:$J$400,2,0)</f>
        <v/>
      </c>
      <c r="RF3">
        <f>VLOOKUP(RB$1,'DROP DATA HERE'!$B$1:$J$400,8,0)</f>
        <v/>
      </c>
      <c r="RH3">
        <f>VLOOKUP(RH$1,'DROP DATA HERE'!$B$1:$J$400,5,0)</f>
        <v/>
      </c>
      <c r="RI3">
        <f>VLOOKUP(RH$1,'DROP DATA HERE'!$B$1:$J$400,6,0)</f>
        <v/>
      </c>
      <c r="RJ3">
        <f>VLOOKUP(RH$1,'DROP DATA HERE'!$B$1:$J$400,7,0)</f>
        <v/>
      </c>
      <c r="RK3">
        <f>VLOOKUP(RH$1,'DROP DATA HERE'!$B$1:$J$400,2,0)</f>
        <v/>
      </c>
      <c r="RL3">
        <f>VLOOKUP(RH$1,'DROP DATA HERE'!$B$1:$J$400,8,0)</f>
        <v/>
      </c>
      <c r="RN3">
        <f>VLOOKUP(RN$1,'DROP DATA HERE'!$B$1:$J$400,5,0)</f>
        <v/>
      </c>
      <c r="RO3">
        <f>VLOOKUP(RN$1,'DROP DATA HERE'!$B$1:$J$400,6,0)</f>
        <v/>
      </c>
      <c r="RP3">
        <f>VLOOKUP(RN$1,'DROP DATA HERE'!$B$1:$J$400,7,0)</f>
        <v/>
      </c>
      <c r="RQ3">
        <f>VLOOKUP(RN$1,'DROP DATA HERE'!$B$1:$J$400,2,0)</f>
        <v/>
      </c>
      <c r="RR3">
        <f>VLOOKUP(RN$1,'DROP DATA HERE'!$B$1:$J$400,8,0)</f>
        <v/>
      </c>
      <c r="RT3">
        <f>VLOOKUP(RT$1,'DROP DATA HERE'!$B$1:$J$400,5,0)</f>
        <v/>
      </c>
      <c r="RU3">
        <f>VLOOKUP(RT$1,'DROP DATA HERE'!$B$1:$J$400,6,0)</f>
        <v/>
      </c>
      <c r="RV3">
        <f>VLOOKUP(RT$1,'DROP DATA HERE'!$B$1:$J$400,7,0)</f>
        <v/>
      </c>
      <c r="RW3">
        <f>VLOOKUP(RT$1,'DROP DATA HERE'!$B$1:$J$400,2,0)</f>
        <v/>
      </c>
      <c r="RX3">
        <f>VLOOKUP(RT$1,'DROP DATA HERE'!$B$1:$J$400,8,0)</f>
        <v/>
      </c>
      <c r="RZ3">
        <f>VLOOKUP(RZ$1,'DROP DATA HERE'!$B$1:$J$400,5,0)</f>
        <v/>
      </c>
      <c r="SA3">
        <f>VLOOKUP(RZ$1,'DROP DATA HERE'!$B$1:$J$400,6,0)</f>
        <v/>
      </c>
      <c r="SB3">
        <f>VLOOKUP(RZ$1,'DROP DATA HERE'!$B$1:$J$400,7,0)</f>
        <v/>
      </c>
      <c r="SC3">
        <f>VLOOKUP(RZ$1,'DROP DATA HERE'!$B$1:$J$400,2,0)</f>
        <v/>
      </c>
      <c r="SD3">
        <f>VLOOKUP(RZ$1,'DROP DATA HERE'!$B$1:$J$400,8,0)</f>
        <v/>
      </c>
      <c r="SF3">
        <f>VLOOKUP(SF$1,'DROP DATA HERE'!$B$1:$J$400,5,0)</f>
        <v/>
      </c>
      <c r="SG3">
        <f>VLOOKUP(SF$1,'DROP DATA HERE'!$B$1:$J$400,6,0)</f>
        <v/>
      </c>
      <c r="SH3">
        <f>VLOOKUP(SF$1,'DROP DATA HERE'!$B$1:$J$400,7,0)</f>
        <v/>
      </c>
      <c r="SI3">
        <f>VLOOKUP(SF$1,'DROP DATA HERE'!$B$1:$J$400,2,0)</f>
        <v/>
      </c>
      <c r="SJ3">
        <f>VLOOKUP(SF$1,'DROP DATA HERE'!$B$1:$J$400,8,0)</f>
        <v/>
      </c>
      <c r="SL3">
        <f>VLOOKUP(SL$1,'DROP DATA HERE'!$B$1:$J$400,5,0)</f>
        <v/>
      </c>
      <c r="SM3">
        <f>VLOOKUP(SL$1,'DROP DATA HERE'!$B$1:$J$400,6,0)</f>
        <v/>
      </c>
      <c r="SN3">
        <f>VLOOKUP(SL$1,'DROP DATA HERE'!$B$1:$J$400,7,0)</f>
        <v/>
      </c>
      <c r="SO3">
        <f>VLOOKUP(SL$1,'DROP DATA HERE'!$B$1:$J$400,2,0)</f>
        <v/>
      </c>
      <c r="SP3">
        <f>VLOOKUP(SL$1,'DROP DATA HERE'!$B$1:$J$400,8,0)</f>
        <v/>
      </c>
      <c r="SR3">
        <f>VLOOKUP(SR$1,'DROP DATA HERE'!$B$1:$J$400,5,0)</f>
        <v/>
      </c>
      <c r="SS3">
        <f>VLOOKUP(SR$1,'DROP DATA HERE'!$B$1:$J$400,6,0)</f>
        <v/>
      </c>
      <c r="ST3">
        <f>VLOOKUP(SR$1,'DROP DATA HERE'!$B$1:$J$400,7,0)</f>
        <v/>
      </c>
      <c r="SU3">
        <f>VLOOKUP(SR$1,'DROP DATA HERE'!$B$1:$J$400,2,0)</f>
        <v/>
      </c>
      <c r="SV3">
        <f>VLOOKUP(SR$1,'DROP DATA HERE'!$B$1:$J$400,8,0)</f>
        <v/>
      </c>
      <c r="SX3">
        <f>VLOOKUP(SX$1,'DROP DATA HERE'!$B$1:$J$400,5,0)</f>
        <v/>
      </c>
      <c r="SY3">
        <f>VLOOKUP(SX$1,'DROP DATA HERE'!$B$1:$J$400,6,0)</f>
        <v/>
      </c>
      <c r="SZ3">
        <f>VLOOKUP(SX$1,'DROP DATA HERE'!$B$1:$J$400,7,0)</f>
        <v/>
      </c>
      <c r="TA3">
        <f>VLOOKUP(SX$1,'DROP DATA HERE'!$B$1:$J$400,2,0)</f>
        <v/>
      </c>
      <c r="TB3">
        <f>VLOOKUP(SX$1,'DROP DATA HERE'!$B$1:$J$400,8,0)</f>
        <v/>
      </c>
      <c r="TD3">
        <f>VLOOKUP(TD$1,'DROP DATA HERE'!$B$1:$J$400,5,0)</f>
        <v/>
      </c>
      <c r="TE3">
        <f>VLOOKUP(TD$1,'DROP DATA HERE'!$B$1:$J$400,6,0)</f>
        <v/>
      </c>
      <c r="TF3">
        <f>VLOOKUP(TD$1,'DROP DATA HERE'!$B$1:$J$400,7,0)</f>
        <v/>
      </c>
      <c r="TG3">
        <f>VLOOKUP(TD$1,'DROP DATA HERE'!$B$1:$J$400,2,0)</f>
        <v/>
      </c>
      <c r="TH3">
        <f>VLOOKUP(TD$1,'DROP DATA HERE'!$B$1:$J$400,8,0)</f>
        <v/>
      </c>
      <c r="TJ3">
        <f>VLOOKUP(TJ$1,'DROP DATA HERE'!$B$1:$J$400,5,0)</f>
        <v/>
      </c>
      <c r="TK3">
        <f>VLOOKUP(TJ$1,'DROP DATA HERE'!$B$1:$J$400,6,0)</f>
        <v/>
      </c>
      <c r="TL3">
        <f>VLOOKUP(TJ$1,'DROP DATA HERE'!$B$1:$J$400,7,0)</f>
        <v/>
      </c>
      <c r="TM3">
        <f>VLOOKUP(TJ$1,'DROP DATA HERE'!$B$1:$J$400,2,0)</f>
        <v/>
      </c>
      <c r="TN3">
        <f>VLOOKUP(TJ$1,'DROP DATA HERE'!$B$1:$J$400,8,0)</f>
        <v/>
      </c>
      <c r="TP3">
        <f>VLOOKUP(TP$1,'DROP DATA HERE'!$B$1:$J$400,5,0)</f>
        <v/>
      </c>
      <c r="TQ3">
        <f>VLOOKUP(TP$1,'DROP DATA HERE'!$B$1:$J$400,6,0)</f>
        <v/>
      </c>
      <c r="TR3">
        <f>VLOOKUP(TP$1,'DROP DATA HERE'!$B$1:$J$400,7,0)</f>
        <v/>
      </c>
      <c r="TS3">
        <f>VLOOKUP(TP$1,'DROP DATA HERE'!$B$1:$J$400,2,0)</f>
        <v/>
      </c>
      <c r="TT3">
        <f>VLOOKUP(TP$1,'DROP DATA HERE'!$B$1:$J$400,8,0)</f>
        <v/>
      </c>
      <c r="TV3">
        <f>VLOOKUP(TV$1,'DROP DATA HERE'!$B$1:$J$400,5,0)</f>
        <v/>
      </c>
      <c r="TW3">
        <f>VLOOKUP(TV$1,'DROP DATA HERE'!$B$1:$J$400,6,0)</f>
        <v/>
      </c>
      <c r="TX3">
        <f>VLOOKUP(TV$1,'DROP DATA HERE'!$B$1:$J$400,7,0)</f>
        <v/>
      </c>
      <c r="TY3">
        <f>VLOOKUP(TV$1,'DROP DATA HERE'!$B$1:$J$400,2,0)</f>
        <v/>
      </c>
      <c r="TZ3">
        <f>VLOOKUP(TV$1,'DROP DATA HERE'!$B$1:$J$400,8,0)</f>
        <v/>
      </c>
      <c r="UB3">
        <f>VLOOKUP(UB$1,'DROP DATA HERE'!$B$1:$J$400,5,0)</f>
        <v/>
      </c>
      <c r="UC3">
        <f>VLOOKUP(UB$1,'DROP DATA HERE'!$B$1:$J$400,6,0)</f>
        <v/>
      </c>
      <c r="UD3">
        <f>VLOOKUP(UB$1,'DROP DATA HERE'!$B$1:$J$400,7,0)</f>
        <v/>
      </c>
      <c r="UE3">
        <f>VLOOKUP(UB$1,'DROP DATA HERE'!$B$1:$J$400,2,0)</f>
        <v/>
      </c>
      <c r="UF3">
        <f>VLOOKUP(UB$1,'DROP DATA HERE'!$B$1:$J$400,8,0)</f>
        <v/>
      </c>
      <c r="UH3">
        <f>VLOOKUP(UH$1,'DROP DATA HERE'!$B$1:$J$400,5,0)</f>
        <v/>
      </c>
      <c r="UI3">
        <f>VLOOKUP(UH$1,'DROP DATA HERE'!$B$1:$J$400,6,0)</f>
        <v/>
      </c>
      <c r="UJ3">
        <f>VLOOKUP(UH$1,'DROP DATA HERE'!$B$1:$J$400,7,0)</f>
        <v/>
      </c>
      <c r="UK3">
        <f>VLOOKUP(UH$1,'DROP DATA HERE'!$B$1:$J$400,2,0)</f>
        <v/>
      </c>
      <c r="UL3">
        <f>VLOOKUP(UH$1,'DROP DATA HERE'!$B$1:$J$400,8,0)</f>
        <v/>
      </c>
      <c r="UN3">
        <f>VLOOKUP(UN$1,'DROP DATA HERE'!$B$1:$J$400,5,0)</f>
        <v/>
      </c>
      <c r="UO3">
        <f>VLOOKUP(UN$1,'DROP DATA HERE'!$B$1:$J$400,6,0)</f>
        <v/>
      </c>
      <c r="UP3">
        <f>VLOOKUP(UN$1,'DROP DATA HERE'!$B$1:$J$400,7,0)</f>
        <v/>
      </c>
      <c r="UQ3">
        <f>VLOOKUP(UN$1,'DROP DATA HERE'!$B$1:$J$400,2,0)</f>
        <v/>
      </c>
      <c r="UR3">
        <f>VLOOKUP(UN$1,'DROP DATA HERE'!$B$1:$J$400,8,0)</f>
        <v/>
      </c>
      <c r="UT3">
        <f>VLOOKUP(UT$1,'DROP DATA HERE'!$B$1:$J$400,5,0)</f>
        <v/>
      </c>
      <c r="UU3">
        <f>VLOOKUP(UT$1,'DROP DATA HERE'!$B$1:$J$400,6,0)</f>
        <v/>
      </c>
      <c r="UV3">
        <f>VLOOKUP(UT$1,'DROP DATA HERE'!$B$1:$J$400,7,0)</f>
        <v/>
      </c>
      <c r="UW3">
        <f>VLOOKUP(UT$1,'DROP DATA HERE'!$B$1:$J$400,2,0)</f>
        <v/>
      </c>
      <c r="UX3">
        <f>VLOOKUP(UT$1,'DROP DATA HERE'!$B$1:$J$400,8,0)</f>
        <v/>
      </c>
      <c r="UZ3">
        <f>VLOOKUP(UZ$1,'DROP DATA HERE'!$B$1:$J$400,5,0)</f>
        <v/>
      </c>
      <c r="VA3">
        <f>VLOOKUP(UZ$1,'DROP DATA HERE'!$B$1:$J$400,6,0)</f>
        <v/>
      </c>
      <c r="VB3">
        <f>VLOOKUP(UZ$1,'DROP DATA HERE'!$B$1:$J$400,7,0)</f>
        <v/>
      </c>
      <c r="VC3">
        <f>VLOOKUP(UZ$1,'DROP DATA HERE'!$B$1:$J$400,2,0)</f>
        <v/>
      </c>
      <c r="VD3">
        <f>VLOOKUP(UZ$1,'DROP DATA HERE'!$B$1:$J$400,8,0)</f>
        <v/>
      </c>
      <c r="VF3">
        <f>VLOOKUP(VF$1,'DROP DATA HERE'!$B$1:$J$400,5,0)</f>
        <v/>
      </c>
      <c r="VG3">
        <f>VLOOKUP(VF$1,'DROP DATA HERE'!$B$1:$J$400,6,0)</f>
        <v/>
      </c>
      <c r="VH3">
        <f>VLOOKUP(VF$1,'DROP DATA HERE'!$B$1:$J$400,7,0)</f>
        <v/>
      </c>
      <c r="VI3">
        <f>VLOOKUP(VF$1,'DROP DATA HERE'!$B$1:$J$400,2,0)</f>
        <v/>
      </c>
      <c r="VJ3">
        <f>VLOOKUP(VF$1,'DROP DATA HERE'!$B$1:$J$400,8,0)</f>
        <v/>
      </c>
      <c r="VL3">
        <f>VLOOKUP(VL$1,'DROP DATA HERE'!$B$1:$J$400,5,0)</f>
        <v/>
      </c>
      <c r="VM3">
        <f>VLOOKUP(VL$1,'DROP DATA HERE'!$B$1:$J$400,6,0)</f>
        <v/>
      </c>
      <c r="VN3">
        <f>VLOOKUP(VL$1,'DROP DATA HERE'!$B$1:$J$400,7,0)</f>
        <v/>
      </c>
      <c r="VO3">
        <f>VLOOKUP(VL$1,'DROP DATA HERE'!$B$1:$J$400,2,0)</f>
        <v/>
      </c>
      <c r="VP3">
        <f>VLOOKUP(VL$1,'DROP DATA HERE'!$B$1:$J$400,8,0)</f>
        <v/>
      </c>
      <c r="VR3">
        <f>VLOOKUP(VR$1,'DROP DATA HERE'!$B$1:$J$400,5,0)</f>
        <v/>
      </c>
      <c r="VS3">
        <f>VLOOKUP(VR$1,'DROP DATA HERE'!$B$1:$J$400,6,0)</f>
        <v/>
      </c>
      <c r="VT3">
        <f>VLOOKUP(VR$1,'DROP DATA HERE'!$B$1:$J$400,7,0)</f>
        <v/>
      </c>
      <c r="VU3">
        <f>VLOOKUP(VR$1,'DROP DATA HERE'!$B$1:$J$400,2,0)</f>
        <v/>
      </c>
      <c r="VV3">
        <f>VLOOKUP(VR$1,'DROP DATA HERE'!$B$1:$J$400,8,0)</f>
        <v/>
      </c>
      <c r="VX3">
        <f>VLOOKUP(VX$1,'DROP DATA HERE'!$B$1:$J$400,5,0)</f>
        <v/>
      </c>
      <c r="VY3">
        <f>VLOOKUP(VX$1,'DROP DATA HERE'!$B$1:$J$400,6,0)</f>
        <v/>
      </c>
      <c r="VZ3">
        <f>VLOOKUP(VX$1,'DROP DATA HERE'!$B$1:$J$400,7,0)</f>
        <v/>
      </c>
      <c r="WA3">
        <f>VLOOKUP(VX$1,'DROP DATA HERE'!$B$1:$J$400,2,0)</f>
        <v/>
      </c>
      <c r="WB3">
        <f>VLOOKUP(VX$1,'DROP DATA HERE'!$B$1:$J$400,8,0)</f>
        <v/>
      </c>
      <c r="WD3">
        <f>VLOOKUP(WD$1,'DROP DATA HERE'!$B$1:$J$400,5,0)</f>
        <v/>
      </c>
      <c r="WE3">
        <f>VLOOKUP(WD$1,'DROP DATA HERE'!$B$1:$J$400,6,0)</f>
        <v/>
      </c>
      <c r="WF3">
        <f>VLOOKUP(WD$1,'DROP DATA HERE'!$B$1:$J$400,7,0)</f>
        <v/>
      </c>
      <c r="WG3">
        <f>VLOOKUP(WD$1,'DROP DATA HERE'!$B$1:$J$400,2,0)</f>
        <v/>
      </c>
      <c r="WH3">
        <f>VLOOKUP(WD$1,'DROP DATA HERE'!$B$1:$J$400,8,0)</f>
        <v/>
      </c>
      <c r="WJ3">
        <f>VLOOKUP(WJ$1,'DROP DATA HERE'!$B$1:$J$400,5,0)</f>
        <v/>
      </c>
      <c r="WK3">
        <f>VLOOKUP(WJ$1,'DROP DATA HERE'!$B$1:$J$400,6,0)</f>
        <v/>
      </c>
      <c r="WL3">
        <f>VLOOKUP(WJ$1,'DROP DATA HERE'!$B$1:$J$400,7,0)</f>
        <v/>
      </c>
      <c r="WM3">
        <f>VLOOKUP(WJ$1,'DROP DATA HERE'!$B$1:$J$400,2,0)</f>
        <v/>
      </c>
      <c r="WN3">
        <f>VLOOKUP(WJ$1,'DROP DATA HERE'!$B$1:$J$400,8,0)</f>
        <v/>
      </c>
      <c r="WP3">
        <f>VLOOKUP(WP$1,'DROP DATA HERE'!$B$1:$J$400,5,0)</f>
        <v/>
      </c>
      <c r="WQ3">
        <f>VLOOKUP(WP$1,'DROP DATA HERE'!$B$1:$J$400,6,0)</f>
        <v/>
      </c>
      <c r="WR3">
        <f>VLOOKUP(WP$1,'DROP DATA HERE'!$B$1:$J$400,7,0)</f>
        <v/>
      </c>
      <c r="WS3">
        <f>VLOOKUP(WP$1,'DROP DATA HERE'!$B$1:$J$400,2,0)</f>
        <v/>
      </c>
      <c r="WT3">
        <f>VLOOKUP(WP$1,'DROP DATA HERE'!$B$1:$J$400,8,0)</f>
        <v/>
      </c>
      <c r="WV3">
        <f>VLOOKUP(WV$1,'DROP DATA HERE'!$B$1:$J$400,5,0)</f>
        <v/>
      </c>
      <c r="WW3">
        <f>VLOOKUP(WV$1,'DROP DATA HERE'!$B$1:$J$400,6,0)</f>
        <v/>
      </c>
      <c r="WX3">
        <f>VLOOKUP(WV$1,'DROP DATA HERE'!$B$1:$J$400,7,0)</f>
        <v/>
      </c>
      <c r="WY3">
        <f>VLOOKUP(WV$1,'DROP DATA HERE'!$B$1:$J$400,2,0)</f>
        <v/>
      </c>
      <c r="WZ3">
        <f>VLOOKUP(WV$1,'DROP DATA HERE'!$B$1:$J$400,8,0)</f>
        <v/>
      </c>
      <c r="XB3">
        <f>VLOOKUP(XB$1,'DROP DATA HERE'!$B$1:$J$400,5,0)</f>
        <v/>
      </c>
      <c r="XC3">
        <f>VLOOKUP(XB$1,'DROP DATA HERE'!$B$1:$J$400,6,0)</f>
        <v/>
      </c>
      <c r="XD3">
        <f>VLOOKUP(XB$1,'DROP DATA HERE'!$B$1:$J$400,7,0)</f>
        <v/>
      </c>
      <c r="XE3">
        <f>VLOOKUP(XB$1,'DROP DATA HERE'!$B$1:$J$400,2,0)</f>
        <v/>
      </c>
      <c r="XF3">
        <f>VLOOKUP(XB$1,'DROP DATA HERE'!$B$1:$J$400,8,0)</f>
        <v/>
      </c>
      <c r="XH3">
        <f>VLOOKUP(XH$1,'DROP DATA HERE'!$B$1:$J$400,5,0)</f>
        <v/>
      </c>
      <c r="XI3">
        <f>VLOOKUP(XH$1,'DROP DATA HERE'!$B$1:$J$400,6,0)</f>
        <v/>
      </c>
      <c r="XJ3">
        <f>VLOOKUP(XH$1,'DROP DATA HERE'!$B$1:$J$400,7,0)</f>
        <v/>
      </c>
      <c r="XK3">
        <f>VLOOKUP(XH$1,'DROP DATA HERE'!$B$1:$J$400,2,0)</f>
        <v/>
      </c>
      <c r="XL3">
        <f>VLOOKUP(XH$1,'DROP DATA HERE'!$B$1:$J$400,8,0)</f>
        <v/>
      </c>
      <c r="XN3">
        <f>VLOOKUP(XN$1,'DROP DATA HERE'!$B$1:$J$400,5,0)</f>
        <v/>
      </c>
      <c r="XO3">
        <f>VLOOKUP(XN$1,'DROP DATA HERE'!$B$1:$J$400,6,0)</f>
        <v/>
      </c>
      <c r="XP3">
        <f>VLOOKUP(XN$1,'DROP DATA HERE'!$B$1:$J$400,7,0)</f>
        <v/>
      </c>
      <c r="XQ3">
        <f>VLOOKUP(XN$1,'DROP DATA HERE'!$B$1:$J$400,2,0)</f>
        <v/>
      </c>
      <c r="XR3">
        <f>VLOOKUP(XN$1,'DROP DATA HERE'!$B$1:$J$400,8,0)</f>
        <v/>
      </c>
      <c r="XT3">
        <f>VLOOKUP(XT$1,'DROP DATA HERE'!$B$1:$J$400,5,0)</f>
        <v/>
      </c>
      <c r="XU3">
        <f>VLOOKUP(XT$1,'DROP DATA HERE'!$B$1:$J$400,6,0)</f>
        <v/>
      </c>
      <c r="XV3">
        <f>VLOOKUP(XT$1,'DROP DATA HERE'!$B$1:$J$400,7,0)</f>
        <v/>
      </c>
      <c r="XW3">
        <f>VLOOKUP(XT$1,'DROP DATA HERE'!$B$1:$J$400,2,0)</f>
        <v/>
      </c>
      <c r="XX3">
        <f>VLOOKUP(XT$1,'DROP DATA HERE'!$B$1:$J$400,8,0)</f>
        <v/>
      </c>
      <c r="XZ3">
        <f>VLOOKUP(XZ$1,'DROP DATA HERE'!$B$1:$J$400,5,0)</f>
        <v/>
      </c>
      <c r="YA3">
        <f>VLOOKUP(XZ$1,'DROP DATA HERE'!$B$1:$J$400,6,0)</f>
        <v/>
      </c>
      <c r="YB3">
        <f>VLOOKUP(XZ$1,'DROP DATA HERE'!$B$1:$J$400,7,0)</f>
        <v/>
      </c>
      <c r="YC3">
        <f>VLOOKUP(XZ$1,'DROP DATA HERE'!$B$1:$J$400,2,0)</f>
        <v/>
      </c>
      <c r="YD3">
        <f>VLOOKUP(XZ$1,'DROP DATA HERE'!$B$1:$J$400,8,0)</f>
        <v/>
      </c>
      <c r="YF3">
        <f>VLOOKUP(YF$1,'DROP DATA HERE'!$B$1:$J$400,5,0)</f>
        <v/>
      </c>
      <c r="YG3">
        <f>VLOOKUP(YF$1,'DROP DATA HERE'!$B$1:$J$400,6,0)</f>
        <v/>
      </c>
      <c r="YH3">
        <f>VLOOKUP(YF$1,'DROP DATA HERE'!$B$1:$J$400,7,0)</f>
        <v/>
      </c>
      <c r="YI3">
        <f>VLOOKUP(YF$1,'DROP DATA HERE'!$B$1:$J$400,2,0)</f>
        <v/>
      </c>
      <c r="YJ3">
        <f>VLOOKUP(YF$1,'DROP DATA HERE'!$B$1:$J$400,8,0)</f>
        <v/>
      </c>
      <c r="YL3">
        <f>VLOOKUP(YL$1,'DROP DATA HERE'!$B$1:$J$400,5,0)</f>
        <v/>
      </c>
      <c r="YM3">
        <f>VLOOKUP(YL$1,'DROP DATA HERE'!$B$1:$J$400,6,0)</f>
        <v/>
      </c>
      <c r="YN3">
        <f>VLOOKUP(YL$1,'DROP DATA HERE'!$B$1:$J$400,7,0)</f>
        <v/>
      </c>
      <c r="YO3">
        <f>VLOOKUP(YL$1,'DROP DATA HERE'!$B$1:$J$400,2,0)</f>
        <v/>
      </c>
      <c r="YP3">
        <f>VLOOKUP(YL$1,'DROP DATA HERE'!$B$1:$J$400,8,0)</f>
        <v/>
      </c>
      <c r="YR3">
        <f>VLOOKUP(YR$1,'DROP DATA HERE'!$B$1:$J$400,5,0)</f>
        <v/>
      </c>
      <c r="YS3">
        <f>VLOOKUP(YR$1,'DROP DATA HERE'!$B$1:$J$400,6,0)</f>
        <v/>
      </c>
      <c r="YT3">
        <f>VLOOKUP(YR$1,'DROP DATA HERE'!$B$1:$J$400,7,0)</f>
        <v/>
      </c>
      <c r="YU3">
        <f>VLOOKUP(YR$1,'DROP DATA HERE'!$B$1:$J$400,2,0)</f>
        <v/>
      </c>
      <c r="YV3">
        <f>VLOOKUP(YR$1,'DROP DATA HERE'!$B$1:$J$400,8,0)</f>
        <v/>
      </c>
      <c r="YX3">
        <f>VLOOKUP(YX$1,'DROP DATA HERE'!$B$1:$J$400,5,0)</f>
        <v/>
      </c>
      <c r="YY3">
        <f>VLOOKUP(YX$1,'DROP DATA HERE'!$B$1:$J$400,6,0)</f>
        <v/>
      </c>
      <c r="YZ3">
        <f>VLOOKUP(YX$1,'DROP DATA HERE'!$B$1:$J$400,7,0)</f>
        <v/>
      </c>
      <c r="ZA3">
        <f>VLOOKUP(YX$1,'DROP DATA HERE'!$B$1:$J$400,2,0)</f>
        <v/>
      </c>
      <c r="ZB3">
        <f>VLOOKUP(YX$1,'DROP DATA HERE'!$B$1:$J$400,8,0)</f>
        <v/>
      </c>
      <c r="ZD3">
        <f>VLOOKUP(ZD$1,'DROP DATA HERE'!$B$1:$J$400,5,0)</f>
        <v/>
      </c>
      <c r="ZE3">
        <f>VLOOKUP(ZD$1,'DROP DATA HERE'!$B$1:$J$400,6,0)</f>
        <v/>
      </c>
      <c r="ZF3">
        <f>VLOOKUP(ZD$1,'DROP DATA HERE'!$B$1:$J$400,7,0)</f>
        <v/>
      </c>
      <c r="ZG3">
        <f>VLOOKUP(ZD$1,'DROP DATA HERE'!$B$1:$J$400,2,0)</f>
        <v/>
      </c>
      <c r="ZH3">
        <f>VLOOKUP(ZD$1,'DROP DATA HERE'!$B$1:$J$400,8,0)</f>
        <v/>
      </c>
      <c r="ZJ3">
        <f>VLOOKUP(ZJ$1,'DROP DATA HERE'!$B$1:$J$400,5,0)</f>
        <v/>
      </c>
      <c r="ZK3">
        <f>VLOOKUP(ZJ$1,'DROP DATA HERE'!$B$1:$J$400,6,0)</f>
        <v/>
      </c>
      <c r="ZL3">
        <f>VLOOKUP(ZJ$1,'DROP DATA HERE'!$B$1:$J$400,7,0)</f>
        <v/>
      </c>
      <c r="ZM3">
        <f>VLOOKUP(ZJ$1,'DROP DATA HERE'!$B$1:$J$400,2,0)</f>
        <v/>
      </c>
      <c r="ZN3">
        <f>VLOOKUP(ZJ$1,'DROP DATA HERE'!$B$1:$J$400,8,0)</f>
        <v/>
      </c>
      <c r="ZP3">
        <f>VLOOKUP(ZP$1,'DROP DATA HERE'!$B$1:$J$400,5,0)</f>
        <v/>
      </c>
      <c r="ZQ3">
        <f>VLOOKUP(ZP$1,'DROP DATA HERE'!$B$1:$J$400,6,0)</f>
        <v/>
      </c>
      <c r="ZR3">
        <f>VLOOKUP(ZP$1,'DROP DATA HERE'!$B$1:$J$400,7,0)</f>
        <v/>
      </c>
      <c r="ZS3">
        <f>VLOOKUP(ZP$1,'DROP DATA HERE'!$B$1:$J$400,2,0)</f>
        <v/>
      </c>
      <c r="ZT3">
        <f>VLOOKUP(ZP$1,'DROP DATA HERE'!$B$1:$J$400,8,0)</f>
        <v/>
      </c>
      <c r="ZV3">
        <f>VLOOKUP(ZV$1,'DROP DATA HERE'!$B$1:$J$400,5,0)</f>
        <v/>
      </c>
      <c r="ZW3">
        <f>VLOOKUP(ZV$1,'DROP DATA HERE'!$B$1:$J$400,6,0)</f>
        <v/>
      </c>
      <c r="ZX3">
        <f>VLOOKUP(ZV$1,'DROP DATA HERE'!$B$1:$J$400,7,0)</f>
        <v/>
      </c>
      <c r="ZY3">
        <f>VLOOKUP(ZV$1,'DROP DATA HERE'!$B$1:$J$400,2,0)</f>
        <v/>
      </c>
      <c r="ZZ3">
        <f>VLOOKUP(ZV$1,'DROP DATA HERE'!$B$1:$J$400,8,0)</f>
        <v/>
      </c>
      <c r="AAB3">
        <f>VLOOKUP(AAB$1,'DROP DATA HERE'!$B$1:$J$400,5,0)</f>
        <v/>
      </c>
      <c r="AAC3">
        <f>VLOOKUP(AAB$1,'DROP DATA HERE'!$B$1:$J$400,6,0)</f>
        <v/>
      </c>
      <c r="AAD3">
        <f>VLOOKUP(AAB$1,'DROP DATA HERE'!$B$1:$J$400,7,0)</f>
        <v/>
      </c>
      <c r="AAE3">
        <f>VLOOKUP(AAB$1,'DROP DATA HERE'!$B$1:$J$400,2,0)</f>
        <v/>
      </c>
      <c r="AAF3">
        <f>VLOOKUP(AAB$1,'DROP DATA HERE'!$B$1:$J$400,8,0)</f>
        <v/>
      </c>
      <c r="AAH3">
        <f>VLOOKUP(AAH$1,'DROP DATA HERE'!$B$1:$J$400,5,0)</f>
        <v/>
      </c>
      <c r="AAI3">
        <f>VLOOKUP(AAH$1,'DROP DATA HERE'!$B$1:$J$400,6,0)</f>
        <v/>
      </c>
      <c r="AAJ3">
        <f>VLOOKUP(AAH$1,'DROP DATA HERE'!$B$1:$J$400,7,0)</f>
        <v/>
      </c>
      <c r="AAK3">
        <f>VLOOKUP(AAH$1,'DROP DATA HERE'!$B$1:$J$400,2,0)</f>
        <v/>
      </c>
      <c r="AAL3">
        <f>VLOOKUP(AAH$1,'DROP DATA HERE'!$B$1:$J$400,8,0)</f>
        <v/>
      </c>
      <c r="AAN3">
        <f>VLOOKUP(AAN$1,'DROP DATA HERE'!$B$1:$J$400,5,0)</f>
        <v/>
      </c>
      <c r="AAO3">
        <f>VLOOKUP(AAN$1,'DROP DATA HERE'!$B$1:$J$400,6,0)</f>
        <v/>
      </c>
      <c r="AAP3">
        <f>VLOOKUP(AAN$1,'DROP DATA HERE'!$B$1:$J$400,7,0)</f>
        <v/>
      </c>
      <c r="AAQ3">
        <f>VLOOKUP(AAN$1,'DROP DATA HERE'!$B$1:$J$400,2,0)</f>
        <v/>
      </c>
      <c r="AAR3">
        <f>VLOOKUP(AAN$1,'DROP DATA HERE'!$B$1:$J$400,8,0)</f>
        <v/>
      </c>
      <c r="AAT3">
        <f>VLOOKUP(AAT$1,'DROP DATA HERE'!$B$1:$J$400,5,0)</f>
        <v/>
      </c>
      <c r="AAU3">
        <f>VLOOKUP(AAT$1,'DROP DATA HERE'!$B$1:$J$400,6,0)</f>
        <v/>
      </c>
      <c r="AAV3">
        <f>VLOOKUP(AAT$1,'DROP DATA HERE'!$B$1:$J$400,7,0)</f>
        <v/>
      </c>
      <c r="AAW3">
        <f>VLOOKUP(AAT$1,'DROP DATA HERE'!$B$1:$J$400,2,0)</f>
        <v/>
      </c>
      <c r="AAX3">
        <f>VLOOKUP(AAT$1,'DROP DATA HERE'!$B$1:$J$400,8,0)</f>
        <v/>
      </c>
      <c r="AAZ3">
        <f>VLOOKUP(AAZ$1,'DROP DATA HERE'!$B$1:$J$400,5,0)</f>
        <v/>
      </c>
      <c r="ABA3">
        <f>VLOOKUP(AAZ$1,'DROP DATA HERE'!$B$1:$J$400,6,0)</f>
        <v/>
      </c>
      <c r="ABB3">
        <f>VLOOKUP(AAZ$1,'DROP DATA HERE'!$B$1:$J$400,7,0)</f>
        <v/>
      </c>
      <c r="ABC3">
        <f>VLOOKUP(AAZ$1,'DROP DATA HERE'!$B$1:$J$400,2,0)</f>
        <v/>
      </c>
      <c r="ABD3">
        <f>VLOOKUP(AAZ$1,'DROP DATA HERE'!$B$1:$J$400,8,0)</f>
        <v/>
      </c>
      <c r="ABF3">
        <f>VLOOKUP(ABF$1,'DROP DATA HERE'!$B$1:$J$400,5,0)</f>
        <v/>
      </c>
      <c r="ABG3">
        <f>VLOOKUP(ABF$1,'DROP DATA HERE'!$B$1:$J$400,6,0)</f>
        <v/>
      </c>
      <c r="ABH3">
        <f>VLOOKUP(ABF$1,'DROP DATA HERE'!$B$1:$J$400,7,0)</f>
        <v/>
      </c>
      <c r="ABI3">
        <f>VLOOKUP(ABF$1,'DROP DATA HERE'!$B$1:$J$400,2,0)</f>
        <v/>
      </c>
      <c r="ABJ3">
        <f>VLOOKUP(ABF$1,'DROP DATA HERE'!$B$1:$J$400,8,0)</f>
        <v/>
      </c>
      <c r="ABL3">
        <f>VLOOKUP(ABL$1,'DROP DATA HERE'!$B$1:$J$400,5,0)</f>
        <v/>
      </c>
      <c r="ABM3">
        <f>VLOOKUP(ABL$1,'DROP DATA HERE'!$B$1:$J$400,6,0)</f>
        <v/>
      </c>
      <c r="ABN3">
        <f>VLOOKUP(ABL$1,'DROP DATA HERE'!$B$1:$J$400,7,0)</f>
        <v/>
      </c>
      <c r="ABO3">
        <f>VLOOKUP(ABL$1,'DROP DATA HERE'!$B$1:$J$400,2,0)</f>
        <v/>
      </c>
      <c r="ABP3">
        <f>VLOOKUP(ABL$1,'DROP DATA HERE'!$B$1:$J$400,8,0)</f>
        <v/>
      </c>
      <c r="ABR3">
        <f>VLOOKUP(ABR$1,'DROP DATA HERE'!$B$1:$J$400,5,0)</f>
        <v/>
      </c>
      <c r="ABS3">
        <f>VLOOKUP(ABR$1,'DROP DATA HERE'!$B$1:$J$400,6,0)</f>
        <v/>
      </c>
      <c r="ABT3">
        <f>VLOOKUP(ABR$1,'DROP DATA HERE'!$B$1:$J$400,7,0)</f>
        <v/>
      </c>
      <c r="ABU3">
        <f>VLOOKUP(ABR$1,'DROP DATA HERE'!$B$1:$J$400,2,0)</f>
        <v/>
      </c>
      <c r="ABV3">
        <f>VLOOKUP(ABR$1,'DROP DATA HERE'!$B$1:$J$400,8,0)</f>
        <v/>
      </c>
      <c r="ABX3">
        <f>VLOOKUP(ABX$1,'DROP DATA HERE'!$B$1:$J$400,5,0)</f>
        <v/>
      </c>
      <c r="ABY3">
        <f>VLOOKUP(ABX$1,'DROP DATA HERE'!$B$1:$J$400,6,0)</f>
        <v/>
      </c>
      <c r="ABZ3">
        <f>VLOOKUP(ABX$1,'DROP DATA HERE'!$B$1:$J$400,7,0)</f>
        <v/>
      </c>
      <c r="ACA3">
        <f>VLOOKUP(ABX$1,'DROP DATA HERE'!$B$1:$J$400,2,0)</f>
        <v/>
      </c>
      <c r="ACB3">
        <f>VLOOKUP(ABX$1,'DROP DATA HERE'!$B$1:$J$400,8,0)</f>
        <v/>
      </c>
      <c r="ACD3">
        <f>VLOOKUP(ACD$1,'DROP DATA HERE'!$B$1:$J$400,5,0)</f>
        <v/>
      </c>
      <c r="ACE3">
        <f>VLOOKUP(ACD$1,'DROP DATA HERE'!$B$1:$J$400,6,0)</f>
        <v/>
      </c>
      <c r="ACF3">
        <f>VLOOKUP(ACD$1,'DROP DATA HERE'!$B$1:$J$400,7,0)</f>
        <v/>
      </c>
      <c r="ACG3">
        <f>VLOOKUP(ACD$1,'DROP DATA HERE'!$B$1:$J$400,2,0)</f>
        <v/>
      </c>
      <c r="ACH3">
        <f>VLOOKUP(ACD$1,'DROP DATA HERE'!$B$1:$J$400,8,0)</f>
        <v/>
      </c>
      <c r="ACJ3">
        <f>VLOOKUP(ACJ$1,'DROP DATA HERE'!$B$1:$J$400,5,0)</f>
        <v/>
      </c>
      <c r="ACK3">
        <f>VLOOKUP(ACJ$1,'DROP DATA HERE'!$B$1:$J$400,6,0)</f>
        <v/>
      </c>
      <c r="ACL3">
        <f>VLOOKUP(ACJ$1,'DROP DATA HERE'!$B$1:$J$400,7,0)</f>
        <v/>
      </c>
      <c r="ACM3">
        <f>VLOOKUP(ACJ$1,'DROP DATA HERE'!$B$1:$J$400,2,0)</f>
        <v/>
      </c>
      <c r="ACN3">
        <f>VLOOKUP(ACJ$1,'DROP DATA HERE'!$B$1:$J$400,8,0)</f>
        <v/>
      </c>
      <c r="ACP3">
        <f>VLOOKUP(ACP$1,'DROP DATA HERE'!$B$1:$J$400,5,0)</f>
        <v/>
      </c>
      <c r="ACQ3">
        <f>VLOOKUP(ACP$1,'DROP DATA HERE'!$B$1:$J$400,6,0)</f>
        <v/>
      </c>
      <c r="ACR3">
        <f>VLOOKUP(ACP$1,'DROP DATA HERE'!$B$1:$J$400,7,0)</f>
        <v/>
      </c>
      <c r="ACS3">
        <f>VLOOKUP(ACP$1,'DROP DATA HERE'!$B$1:$J$400,2,0)</f>
        <v/>
      </c>
      <c r="ACT3">
        <f>VLOOKUP(ACP$1,'DROP DATA HERE'!$B$1:$J$400,8,0)</f>
        <v/>
      </c>
      <c r="ACV3">
        <f>VLOOKUP(ACV$1,'DROP DATA HERE'!$B$1:$J$400,5,0)</f>
        <v/>
      </c>
      <c r="ACW3">
        <f>VLOOKUP(ACV$1,'DROP DATA HERE'!$B$1:$J$400,6,0)</f>
        <v/>
      </c>
      <c r="ACX3">
        <f>VLOOKUP(ACV$1,'DROP DATA HERE'!$B$1:$J$400,7,0)</f>
        <v/>
      </c>
      <c r="ACY3">
        <f>VLOOKUP(ACV$1,'DROP DATA HERE'!$B$1:$J$400,2,0)</f>
        <v/>
      </c>
      <c r="ACZ3">
        <f>VLOOKUP(ACV$1,'DROP DATA HERE'!$B$1:$J$400,8,0)</f>
        <v/>
      </c>
      <c r="ADB3">
        <f>VLOOKUP(ADB$1,'DROP DATA HERE'!$B$1:$J$400,5,0)</f>
        <v/>
      </c>
      <c r="ADC3">
        <f>VLOOKUP(ADB$1,'DROP DATA HERE'!$B$1:$J$400,6,0)</f>
        <v/>
      </c>
      <c r="ADD3">
        <f>VLOOKUP(ADB$1,'DROP DATA HERE'!$B$1:$J$400,7,0)</f>
        <v/>
      </c>
      <c r="ADE3">
        <f>VLOOKUP(ADB$1,'DROP DATA HERE'!$B$1:$J$400,2,0)</f>
        <v/>
      </c>
      <c r="ADF3">
        <f>VLOOKUP(ADB$1,'DROP DATA HERE'!$B$1:$J$400,8,0)</f>
        <v/>
      </c>
      <c r="ADH3">
        <f>VLOOKUP(ADH$1,'DROP DATA HERE'!$B$1:$J$400,5,0)</f>
        <v/>
      </c>
      <c r="ADI3">
        <f>VLOOKUP(ADH$1,'DROP DATA HERE'!$B$1:$J$400,6,0)</f>
        <v/>
      </c>
      <c r="ADJ3">
        <f>VLOOKUP(ADH$1,'DROP DATA HERE'!$B$1:$J$400,7,0)</f>
        <v/>
      </c>
      <c r="ADK3">
        <f>VLOOKUP(ADH$1,'DROP DATA HERE'!$B$1:$J$400,2,0)</f>
        <v/>
      </c>
      <c r="ADL3">
        <f>VLOOKUP(ADH$1,'DROP DATA HERE'!$B$1:$J$400,8,0)</f>
        <v/>
      </c>
      <c r="ADN3">
        <f>VLOOKUP(ADN$1,'DROP DATA HERE'!$B$1:$J$400,5,0)</f>
        <v/>
      </c>
      <c r="ADO3">
        <f>VLOOKUP(ADN$1,'DROP DATA HERE'!$B$1:$J$400,6,0)</f>
        <v/>
      </c>
      <c r="ADP3">
        <f>VLOOKUP(ADN$1,'DROP DATA HERE'!$B$1:$J$400,7,0)</f>
        <v/>
      </c>
      <c r="ADQ3">
        <f>VLOOKUP(ADN$1,'DROP DATA HERE'!$B$1:$J$400,2,0)</f>
        <v/>
      </c>
      <c r="ADR3">
        <f>VLOOKUP(ADN$1,'DROP DATA HERE'!$B$1:$J$400,8,0)</f>
        <v/>
      </c>
      <c r="ADT3">
        <f>VLOOKUP(ADT$1,'DROP DATA HERE'!$B$1:$J$400,5,0)</f>
        <v/>
      </c>
      <c r="ADU3">
        <f>VLOOKUP(ADT$1,'DROP DATA HERE'!$B$1:$J$400,6,0)</f>
        <v/>
      </c>
      <c r="ADV3">
        <f>VLOOKUP(ADT$1,'DROP DATA HERE'!$B$1:$J$400,7,0)</f>
        <v/>
      </c>
      <c r="ADW3">
        <f>VLOOKUP(ADT$1,'DROP DATA HERE'!$B$1:$J$400,2,0)</f>
        <v/>
      </c>
      <c r="ADX3">
        <f>VLOOKUP(ADT$1,'DROP DATA HERE'!$B$1:$J$400,8,0)</f>
        <v/>
      </c>
      <c r="ADZ3">
        <f>VLOOKUP(ADZ$1,'DROP DATA HERE'!$B$1:$J$400,5,0)</f>
        <v/>
      </c>
      <c r="AEA3">
        <f>VLOOKUP(ADZ$1,'DROP DATA HERE'!$B$1:$J$400,6,0)</f>
        <v/>
      </c>
      <c r="AEB3">
        <f>VLOOKUP(ADZ$1,'DROP DATA HERE'!$B$1:$J$400,7,0)</f>
        <v/>
      </c>
      <c r="AEC3">
        <f>VLOOKUP(ADZ$1,'DROP DATA HERE'!$B$1:$J$400,2,0)</f>
        <v/>
      </c>
      <c r="AED3">
        <f>VLOOKUP(ADZ$1,'DROP DATA HERE'!$B$1:$J$400,8,0)</f>
        <v/>
      </c>
      <c r="AEF3">
        <f>VLOOKUP(AEF$1,'DROP DATA HERE'!$B$1:$J$400,5,0)</f>
        <v/>
      </c>
      <c r="AEG3">
        <f>VLOOKUP(AEF$1,'DROP DATA HERE'!$B$1:$J$400,6,0)</f>
        <v/>
      </c>
      <c r="AEH3">
        <f>VLOOKUP(AEF$1,'DROP DATA HERE'!$B$1:$J$400,7,0)</f>
        <v/>
      </c>
      <c r="AEI3">
        <f>VLOOKUP(AEF$1,'DROP DATA HERE'!$B$1:$J$400,2,0)</f>
        <v/>
      </c>
      <c r="AEJ3">
        <f>VLOOKUP(AEF$1,'DROP DATA HERE'!$B$1:$J$400,8,0)</f>
        <v/>
      </c>
      <c r="AEL3">
        <f>VLOOKUP(AEL$1,'DROP DATA HERE'!$B$1:$J$400,5,0)</f>
        <v/>
      </c>
      <c r="AEM3">
        <f>VLOOKUP(AEL$1,'DROP DATA HERE'!$B$1:$J$400,6,0)</f>
        <v/>
      </c>
      <c r="AEN3">
        <f>VLOOKUP(AEL$1,'DROP DATA HERE'!$B$1:$J$400,7,0)</f>
        <v/>
      </c>
      <c r="AEO3">
        <f>VLOOKUP(AEL$1,'DROP DATA HERE'!$B$1:$J$400,2,0)</f>
        <v/>
      </c>
      <c r="AEP3">
        <f>VLOOKUP(AEL$1,'DROP DATA HERE'!$B$1:$J$400,8,0)</f>
        <v/>
      </c>
      <c r="AER3">
        <f>VLOOKUP(AER$1,'DROP DATA HERE'!$B$1:$J$400,5,0)</f>
        <v/>
      </c>
      <c r="AES3">
        <f>VLOOKUP(AER$1,'DROP DATA HERE'!$B$1:$J$400,6,0)</f>
        <v/>
      </c>
      <c r="AET3">
        <f>VLOOKUP(AER$1,'DROP DATA HERE'!$B$1:$J$400,7,0)</f>
        <v/>
      </c>
      <c r="AEU3">
        <f>VLOOKUP(AER$1,'DROP DATA HERE'!$B$1:$J$400,2,0)</f>
        <v/>
      </c>
      <c r="AEV3">
        <f>VLOOKUP(AER$1,'DROP DATA HERE'!$B$1:$J$400,8,0)</f>
        <v/>
      </c>
      <c r="AEX3">
        <f>VLOOKUP(AEX$1,'DROP DATA HERE'!$B$1:$J$400,5,0)</f>
        <v/>
      </c>
      <c r="AEY3">
        <f>VLOOKUP(AEX$1,'DROP DATA HERE'!$B$1:$J$400,6,0)</f>
        <v/>
      </c>
      <c r="AEZ3">
        <f>VLOOKUP(AEX$1,'DROP DATA HERE'!$B$1:$J$400,7,0)</f>
        <v/>
      </c>
      <c r="AFA3">
        <f>VLOOKUP(AEX$1,'DROP DATA HERE'!$B$1:$J$400,2,0)</f>
        <v/>
      </c>
      <c r="AFB3">
        <f>VLOOKUP(AEX$1,'DROP DATA HERE'!$B$1:$J$400,8,0)</f>
        <v/>
      </c>
      <c r="AFD3">
        <f>VLOOKUP(AFD$1,'DROP DATA HERE'!$B$1:$J$400,5,0)</f>
        <v/>
      </c>
      <c r="AFE3">
        <f>VLOOKUP(AFD$1,'DROP DATA HERE'!$B$1:$J$400,6,0)</f>
        <v/>
      </c>
      <c r="AFF3">
        <f>VLOOKUP(AFD$1,'DROP DATA HERE'!$B$1:$J$400,7,0)</f>
        <v/>
      </c>
      <c r="AFG3">
        <f>VLOOKUP(AFD$1,'DROP DATA HERE'!$B$1:$J$400,2,0)</f>
        <v/>
      </c>
      <c r="AFH3">
        <f>VLOOKUP(AFD$1,'DROP DATA HERE'!$B$1:$J$400,8,0)</f>
        <v/>
      </c>
      <c r="AFJ3">
        <f>VLOOKUP(AFJ$1,'DROP DATA HERE'!$B$1:$J$400,5,0)</f>
        <v/>
      </c>
      <c r="AFK3">
        <f>VLOOKUP(AFJ$1,'DROP DATA HERE'!$B$1:$J$400,6,0)</f>
        <v/>
      </c>
      <c r="AFL3">
        <f>VLOOKUP(AFJ$1,'DROP DATA HERE'!$B$1:$J$400,7,0)</f>
        <v/>
      </c>
      <c r="AFM3">
        <f>VLOOKUP(AFJ$1,'DROP DATA HERE'!$B$1:$J$400,2,0)</f>
        <v/>
      </c>
      <c r="AFN3">
        <f>VLOOKUP(AFJ$1,'DROP DATA HERE'!$B$1:$J$400,8,0)</f>
        <v/>
      </c>
      <c r="AFP3">
        <f>VLOOKUP(AFP$1,'DROP DATA HERE'!$B$1:$J$400,5,0)</f>
        <v/>
      </c>
      <c r="AFQ3">
        <f>VLOOKUP(AFP$1,'DROP DATA HERE'!$B$1:$J$400,6,0)</f>
        <v/>
      </c>
      <c r="AFR3">
        <f>VLOOKUP(AFP$1,'DROP DATA HERE'!$B$1:$J$400,7,0)</f>
        <v/>
      </c>
      <c r="AFS3">
        <f>VLOOKUP(AFP$1,'DROP DATA HERE'!$B$1:$J$400,2,0)</f>
        <v/>
      </c>
      <c r="AFT3">
        <f>VLOOKUP(AFP$1,'DROP DATA HERE'!$B$1:$J$400,8,0)</f>
        <v/>
      </c>
      <c r="AFV3">
        <f>VLOOKUP(AFV$1,'DROP DATA HERE'!$B$1:$J$400,5,0)</f>
        <v/>
      </c>
      <c r="AFW3">
        <f>VLOOKUP(AFV$1,'DROP DATA HERE'!$B$1:$J$400,6,0)</f>
        <v/>
      </c>
      <c r="AFX3">
        <f>VLOOKUP(AFV$1,'DROP DATA HERE'!$B$1:$J$400,7,0)</f>
        <v/>
      </c>
      <c r="AFY3">
        <f>VLOOKUP(AFV$1,'DROP DATA HERE'!$B$1:$J$400,2,0)</f>
        <v/>
      </c>
      <c r="AFZ3">
        <f>VLOOKUP(AFV$1,'DROP DATA HERE'!$B$1:$J$400,8,0)</f>
        <v/>
      </c>
      <c r="AGB3">
        <f>VLOOKUP(AGB$1,'DROP DATA HERE'!$B$1:$J$400,5,0)</f>
        <v/>
      </c>
      <c r="AGC3">
        <f>VLOOKUP(AGB$1,'DROP DATA HERE'!$B$1:$J$400,6,0)</f>
        <v/>
      </c>
      <c r="AGD3">
        <f>VLOOKUP(AGB$1,'DROP DATA HERE'!$B$1:$J$400,7,0)</f>
        <v/>
      </c>
      <c r="AGE3">
        <f>VLOOKUP(AGB$1,'DROP DATA HERE'!$B$1:$J$400,2,0)</f>
        <v/>
      </c>
      <c r="AGF3">
        <f>VLOOKUP(AGB$1,'DROP DATA HERE'!$B$1:$J$400,8,0)</f>
        <v/>
      </c>
      <c r="AGH3">
        <f>VLOOKUP(AGH$1,'DROP DATA HERE'!$B$1:$J$400,5,0)</f>
        <v/>
      </c>
      <c r="AGI3">
        <f>VLOOKUP(AGH$1,'DROP DATA HERE'!$B$1:$J$400,6,0)</f>
        <v/>
      </c>
      <c r="AGJ3">
        <f>VLOOKUP(AGH$1,'DROP DATA HERE'!$B$1:$J$400,7,0)</f>
        <v/>
      </c>
      <c r="AGK3">
        <f>VLOOKUP(AGH$1,'DROP DATA HERE'!$B$1:$J$400,2,0)</f>
        <v/>
      </c>
      <c r="AGL3">
        <f>VLOOKUP(AGH$1,'DROP DATA HERE'!$B$1:$J$400,8,0)</f>
        <v/>
      </c>
      <c r="AGN3">
        <f>VLOOKUP(AGN$1,'DROP DATA HERE'!$B$1:$J$400,5,0)</f>
        <v/>
      </c>
      <c r="AGO3">
        <f>VLOOKUP(AGN$1,'DROP DATA HERE'!$B$1:$J$400,6,0)</f>
        <v/>
      </c>
      <c r="AGP3">
        <f>VLOOKUP(AGN$1,'DROP DATA HERE'!$B$1:$J$400,7,0)</f>
        <v/>
      </c>
      <c r="AGQ3">
        <f>VLOOKUP(AGN$1,'DROP DATA HERE'!$B$1:$J$400,2,0)</f>
        <v/>
      </c>
      <c r="AGR3">
        <f>VLOOKUP(AGN$1,'DROP DATA HERE'!$B$1:$J$400,8,0)</f>
        <v/>
      </c>
      <c r="AGT3">
        <f>VLOOKUP(AGT$1,'DROP DATA HERE'!$B$1:$J$400,5,0)</f>
        <v/>
      </c>
      <c r="AGU3">
        <f>VLOOKUP(AGT$1,'DROP DATA HERE'!$B$1:$J$400,6,0)</f>
        <v/>
      </c>
      <c r="AGV3">
        <f>VLOOKUP(AGT$1,'DROP DATA HERE'!$B$1:$J$400,7,0)</f>
        <v/>
      </c>
      <c r="AGW3">
        <f>VLOOKUP(AGT$1,'DROP DATA HERE'!$B$1:$J$400,2,0)</f>
        <v/>
      </c>
      <c r="AGX3">
        <f>VLOOKUP(AGT$1,'DROP DATA HERE'!$B$1:$J$400,8,0)</f>
        <v/>
      </c>
      <c r="AGZ3">
        <f>VLOOKUP(AGZ$1,'DROP DATA HERE'!$B$1:$J$400,5,0)</f>
        <v/>
      </c>
      <c r="AHA3">
        <f>VLOOKUP(AGZ$1,'DROP DATA HERE'!$B$1:$J$400,6,0)</f>
        <v/>
      </c>
      <c r="AHB3">
        <f>VLOOKUP(AGZ$1,'DROP DATA HERE'!$B$1:$J$400,7,0)</f>
        <v/>
      </c>
      <c r="AHC3">
        <f>VLOOKUP(AGZ$1,'DROP DATA HERE'!$B$1:$J$400,2,0)</f>
        <v/>
      </c>
      <c r="AHD3">
        <f>VLOOKUP(AGZ$1,'DROP DATA HERE'!$B$1:$J$400,8,0)</f>
        <v/>
      </c>
      <c r="AHF3">
        <f>VLOOKUP(AHF$1,'DROP DATA HERE'!$B$1:$J$400,5,0)</f>
        <v/>
      </c>
      <c r="AHG3">
        <f>VLOOKUP(AHF$1,'DROP DATA HERE'!$B$1:$J$400,6,0)</f>
        <v/>
      </c>
      <c r="AHH3">
        <f>VLOOKUP(AHF$1,'DROP DATA HERE'!$B$1:$J$400,7,0)</f>
        <v/>
      </c>
      <c r="AHI3">
        <f>VLOOKUP(AHF$1,'DROP DATA HERE'!$B$1:$J$400,2,0)</f>
        <v/>
      </c>
      <c r="AHJ3">
        <f>VLOOKUP(AHF$1,'DROP DATA HERE'!$B$1:$J$400,8,0)</f>
        <v/>
      </c>
      <c r="AHL3">
        <f>VLOOKUP(AHL$1,'DROP DATA HERE'!$B$1:$J$400,5,0)</f>
        <v/>
      </c>
      <c r="AHM3">
        <f>VLOOKUP(AHL$1,'DROP DATA HERE'!$B$1:$J$400,6,0)</f>
        <v/>
      </c>
      <c r="AHN3">
        <f>VLOOKUP(AHL$1,'DROP DATA HERE'!$B$1:$J$400,7,0)</f>
        <v/>
      </c>
      <c r="AHO3">
        <f>VLOOKUP(AHL$1,'DROP DATA HERE'!$B$1:$J$400,2,0)</f>
        <v/>
      </c>
      <c r="AHP3">
        <f>VLOOKUP(AHL$1,'DROP DATA HERE'!$B$1:$J$400,8,0)</f>
        <v/>
      </c>
      <c r="AHR3">
        <f>VLOOKUP(AHR$1,'DROP DATA HERE'!$B$1:$J$400,5,0)</f>
        <v/>
      </c>
      <c r="AHS3">
        <f>VLOOKUP(AHR$1,'DROP DATA HERE'!$B$1:$J$400,6,0)</f>
        <v/>
      </c>
      <c r="AHT3">
        <f>VLOOKUP(AHR$1,'DROP DATA HERE'!$B$1:$J$400,7,0)</f>
        <v/>
      </c>
      <c r="AHU3">
        <f>VLOOKUP(AHR$1,'DROP DATA HERE'!$B$1:$J$400,2,0)</f>
        <v/>
      </c>
      <c r="AHV3">
        <f>VLOOKUP(AHR$1,'DROP DATA HERE'!$B$1:$J$400,8,0)</f>
        <v/>
      </c>
      <c r="AHX3">
        <f>VLOOKUP(AHX$1,'DROP DATA HERE'!$B$1:$J$400,5,0)</f>
        <v/>
      </c>
      <c r="AHY3">
        <f>VLOOKUP(AHX$1,'DROP DATA HERE'!$B$1:$J$400,6,0)</f>
        <v/>
      </c>
      <c r="AHZ3">
        <f>VLOOKUP(AHX$1,'DROP DATA HERE'!$B$1:$J$400,7,0)</f>
        <v/>
      </c>
      <c r="AIA3">
        <f>VLOOKUP(AHX$1,'DROP DATA HERE'!$B$1:$J$400,2,0)</f>
        <v/>
      </c>
      <c r="AIB3">
        <f>VLOOKUP(AHX$1,'DROP DATA HERE'!$B$1:$J$400,8,0)</f>
        <v/>
      </c>
      <c r="AID3">
        <f>VLOOKUP(AID$1,'DROP DATA HERE'!$B$1:$J$400,5,0)</f>
        <v/>
      </c>
      <c r="AIE3">
        <f>VLOOKUP(AID$1,'DROP DATA HERE'!$B$1:$J$400,6,0)</f>
        <v/>
      </c>
      <c r="AIF3">
        <f>VLOOKUP(AID$1,'DROP DATA HERE'!$B$1:$J$400,7,0)</f>
        <v/>
      </c>
      <c r="AIG3">
        <f>VLOOKUP(AID$1,'DROP DATA HERE'!$B$1:$J$400,2,0)</f>
        <v/>
      </c>
      <c r="AIH3">
        <f>VLOOKUP(AID$1,'DROP DATA HERE'!$B$1:$J$400,8,0)</f>
        <v/>
      </c>
      <c r="AIJ3">
        <f>VLOOKUP(AIJ$1,'DROP DATA HERE'!$B$1:$J$400,5,0)</f>
        <v/>
      </c>
      <c r="AIK3">
        <f>VLOOKUP(AIJ$1,'DROP DATA HERE'!$B$1:$J$400,6,0)</f>
        <v/>
      </c>
      <c r="AIL3">
        <f>VLOOKUP(AIJ$1,'DROP DATA HERE'!$B$1:$J$400,7,0)</f>
        <v/>
      </c>
      <c r="AIM3">
        <f>VLOOKUP(AIJ$1,'DROP DATA HERE'!$B$1:$J$400,2,0)</f>
        <v/>
      </c>
      <c r="AIN3">
        <f>VLOOKUP(AIJ$1,'DROP DATA HERE'!$B$1:$J$400,8,0)</f>
        <v/>
      </c>
      <c r="AIP3">
        <f>VLOOKUP(AIP$1,'DROP DATA HERE'!$B$1:$J$400,5,0)</f>
        <v/>
      </c>
      <c r="AIQ3">
        <f>VLOOKUP(AIP$1,'DROP DATA HERE'!$B$1:$J$400,6,0)</f>
        <v/>
      </c>
      <c r="AIR3">
        <f>VLOOKUP(AIP$1,'DROP DATA HERE'!$B$1:$J$400,7,0)</f>
        <v/>
      </c>
      <c r="AIS3">
        <f>VLOOKUP(AIP$1,'DROP DATA HERE'!$B$1:$J$400,2,0)</f>
        <v/>
      </c>
      <c r="AIT3">
        <f>VLOOKUP(AIP$1,'DROP DATA HERE'!$B$1:$J$400,8,0)</f>
        <v/>
      </c>
      <c r="AIV3">
        <f>VLOOKUP(AIV$1,'DROP DATA HERE'!$B$1:$J$400,5,0)</f>
        <v/>
      </c>
      <c r="AIW3">
        <f>VLOOKUP(AIV$1,'DROP DATA HERE'!$B$1:$J$400,6,0)</f>
        <v/>
      </c>
      <c r="AIX3">
        <f>VLOOKUP(AIV$1,'DROP DATA HERE'!$B$1:$J$400,7,0)</f>
        <v/>
      </c>
      <c r="AIY3">
        <f>VLOOKUP(AIV$1,'DROP DATA HERE'!$B$1:$J$400,2,0)</f>
        <v/>
      </c>
      <c r="AIZ3">
        <f>VLOOKUP(AIV$1,'DROP DATA HERE'!$B$1:$J$400,8,0)</f>
        <v/>
      </c>
      <c r="AJB3">
        <f>VLOOKUP(AJB$1,'DROP DATA HERE'!$B$1:$J$400,5,0)</f>
        <v/>
      </c>
      <c r="AJC3">
        <f>VLOOKUP(AJB$1,'DROP DATA HERE'!$B$1:$J$400,6,0)</f>
        <v/>
      </c>
      <c r="AJD3">
        <f>VLOOKUP(AJB$1,'DROP DATA HERE'!$B$1:$J$400,7,0)</f>
        <v/>
      </c>
      <c r="AJE3">
        <f>VLOOKUP(AJB$1,'DROP DATA HERE'!$B$1:$J$400,2,0)</f>
        <v/>
      </c>
      <c r="AJF3">
        <f>VLOOKUP(AJB$1,'DROP DATA HERE'!$B$1:$J$400,8,0)</f>
        <v/>
      </c>
      <c r="AJH3">
        <f>VLOOKUP(AJH$1,'DROP DATA HERE'!$B$1:$J$400,5,0)</f>
        <v/>
      </c>
      <c r="AJI3">
        <f>VLOOKUP(AJH$1,'DROP DATA HERE'!$B$1:$J$400,6,0)</f>
        <v/>
      </c>
      <c r="AJJ3">
        <f>VLOOKUP(AJH$1,'DROP DATA HERE'!$B$1:$J$400,7,0)</f>
        <v/>
      </c>
      <c r="AJK3">
        <f>VLOOKUP(AJH$1,'DROP DATA HERE'!$B$1:$J$400,2,0)</f>
        <v/>
      </c>
      <c r="AJL3">
        <f>VLOOKUP(AJH$1,'DROP DATA HERE'!$B$1:$J$400,8,0)</f>
        <v/>
      </c>
      <c r="AJN3">
        <f>VLOOKUP(AJN$1,'DROP DATA HERE'!$B$1:$J$400,5,0)</f>
        <v/>
      </c>
      <c r="AJO3">
        <f>VLOOKUP(AJN$1,'DROP DATA HERE'!$B$1:$J$400,6,0)</f>
        <v/>
      </c>
      <c r="AJP3">
        <f>VLOOKUP(AJN$1,'DROP DATA HERE'!$B$1:$J$400,7,0)</f>
        <v/>
      </c>
      <c r="AJQ3">
        <f>VLOOKUP(AJN$1,'DROP DATA HERE'!$B$1:$J$400,2,0)</f>
        <v/>
      </c>
      <c r="AJR3">
        <f>VLOOKUP(AJN$1,'DROP DATA HERE'!$B$1:$J$400,8,0)</f>
        <v/>
      </c>
      <c r="AJT3">
        <f>VLOOKUP(AJT$1,'DROP DATA HERE'!$B$1:$J$400,5,0)</f>
        <v/>
      </c>
      <c r="AJU3">
        <f>VLOOKUP(AJT$1,'DROP DATA HERE'!$B$1:$J$400,6,0)</f>
        <v/>
      </c>
      <c r="AJV3">
        <f>VLOOKUP(AJT$1,'DROP DATA HERE'!$B$1:$J$400,7,0)</f>
        <v/>
      </c>
      <c r="AJW3">
        <f>VLOOKUP(AJT$1,'DROP DATA HERE'!$B$1:$J$400,2,0)</f>
        <v/>
      </c>
      <c r="AJX3">
        <f>VLOOKUP(AJT$1,'DROP DATA HERE'!$B$1:$J$400,8,0)</f>
        <v/>
      </c>
      <c r="AJZ3">
        <f>VLOOKUP(AJZ$1,'DROP DATA HERE'!$B$1:$J$400,5,0)</f>
        <v/>
      </c>
      <c r="AKA3">
        <f>VLOOKUP(AJZ$1,'DROP DATA HERE'!$B$1:$J$400,6,0)</f>
        <v/>
      </c>
      <c r="AKB3">
        <f>VLOOKUP(AJZ$1,'DROP DATA HERE'!$B$1:$J$400,7,0)</f>
        <v/>
      </c>
      <c r="AKC3">
        <f>VLOOKUP(AJZ$1,'DROP DATA HERE'!$B$1:$J$400,2,0)</f>
        <v/>
      </c>
      <c r="AKD3">
        <f>VLOOKUP(AJZ$1,'DROP DATA HERE'!$B$1:$J$400,8,0)</f>
        <v/>
      </c>
      <c r="AKF3">
        <f>VLOOKUP(AKF$1,'DROP DATA HERE'!$B$1:$J$400,5,0)</f>
        <v/>
      </c>
      <c r="AKG3">
        <f>VLOOKUP(AKF$1,'DROP DATA HERE'!$B$1:$J$400,6,0)</f>
        <v/>
      </c>
      <c r="AKH3">
        <f>VLOOKUP(AKF$1,'DROP DATA HERE'!$B$1:$J$400,7,0)</f>
        <v/>
      </c>
      <c r="AKI3">
        <f>VLOOKUP(AKF$1,'DROP DATA HERE'!$B$1:$J$400,2,0)</f>
        <v/>
      </c>
      <c r="AKJ3">
        <f>VLOOKUP(AKF$1,'DROP DATA HERE'!$B$1:$J$400,8,0)</f>
        <v/>
      </c>
      <c r="AKL3">
        <f>VLOOKUP(AKL$1,'DROP DATA HERE'!$B$1:$J$400,5,0)</f>
        <v/>
      </c>
      <c r="AKM3">
        <f>VLOOKUP(AKL$1,'DROP DATA HERE'!$B$1:$J$400,6,0)</f>
        <v/>
      </c>
      <c r="AKN3">
        <f>VLOOKUP(AKL$1,'DROP DATA HERE'!$B$1:$J$400,7,0)</f>
        <v/>
      </c>
      <c r="AKO3">
        <f>VLOOKUP(AKL$1,'DROP DATA HERE'!$B$1:$J$400,2,0)</f>
        <v/>
      </c>
      <c r="AKP3">
        <f>VLOOKUP(AKL$1,'DROP DATA HERE'!$B$1:$J$400,8,0)</f>
        <v/>
      </c>
      <c r="AKR3">
        <f>VLOOKUP(AKR$1,'DROP DATA HERE'!$B$1:$J$400,5,0)</f>
        <v/>
      </c>
      <c r="AKS3">
        <f>VLOOKUP(AKR$1,'DROP DATA HERE'!$B$1:$J$400,6,0)</f>
        <v/>
      </c>
      <c r="AKT3">
        <f>VLOOKUP(AKR$1,'DROP DATA HERE'!$B$1:$J$400,7,0)</f>
        <v/>
      </c>
      <c r="AKU3">
        <f>VLOOKUP(AKR$1,'DROP DATA HERE'!$B$1:$J$400,2,0)</f>
        <v/>
      </c>
      <c r="AKV3">
        <f>VLOOKUP(AKR$1,'DROP DATA HERE'!$B$1:$J$400,8,0)</f>
        <v/>
      </c>
      <c r="AKX3">
        <f>VLOOKUP(AKX$1,'DROP DATA HERE'!$B$1:$J$400,5,0)</f>
        <v/>
      </c>
      <c r="AKY3">
        <f>VLOOKUP(AKX$1,'DROP DATA HERE'!$B$1:$J$400,6,0)</f>
        <v/>
      </c>
      <c r="AKZ3">
        <f>VLOOKUP(AKX$1,'DROP DATA HERE'!$B$1:$J$400,7,0)</f>
        <v/>
      </c>
      <c r="ALA3">
        <f>VLOOKUP(AKX$1,'DROP DATA HERE'!$B$1:$J$400,2,0)</f>
        <v/>
      </c>
      <c r="ALB3">
        <f>VLOOKUP(AKX$1,'DROP DATA HERE'!$B$1:$J$400,8,0)</f>
        <v/>
      </c>
      <c r="ALD3">
        <f>VLOOKUP(ALD$1,'DROP DATA HERE'!$B$1:$J$400,5,0)</f>
        <v/>
      </c>
      <c r="ALE3">
        <f>VLOOKUP(ALD$1,'DROP DATA HERE'!$B$1:$J$400,6,0)</f>
        <v/>
      </c>
      <c r="ALF3">
        <f>VLOOKUP(ALD$1,'DROP DATA HERE'!$B$1:$J$400,7,0)</f>
        <v/>
      </c>
      <c r="ALG3">
        <f>VLOOKUP(ALD$1,'DROP DATA HERE'!$B$1:$J$400,2,0)</f>
        <v/>
      </c>
      <c r="ALH3">
        <f>VLOOKUP(ALD$1,'DROP DATA HERE'!$B$1:$J$400,8,0)</f>
        <v/>
      </c>
      <c r="ALJ3">
        <f>VLOOKUP(ALJ$1,'DROP DATA HERE'!$B$1:$J$400,5,0)</f>
        <v/>
      </c>
      <c r="ALK3">
        <f>VLOOKUP(ALJ$1,'DROP DATA HERE'!$B$1:$J$400,6,0)</f>
        <v/>
      </c>
      <c r="ALL3">
        <f>VLOOKUP(ALJ$1,'DROP DATA HERE'!$B$1:$J$400,7,0)</f>
        <v/>
      </c>
      <c r="ALM3">
        <f>VLOOKUP(ALJ$1,'DROP DATA HERE'!$B$1:$J$400,2,0)</f>
        <v/>
      </c>
      <c r="ALN3">
        <f>VLOOKUP(ALJ$1,'DROP DATA HERE'!$B$1:$J$400,8,0)</f>
        <v/>
      </c>
      <c r="ALP3">
        <f>VLOOKUP(ALP$1,'DROP DATA HERE'!$B$1:$J$400,5,0)</f>
        <v/>
      </c>
      <c r="ALQ3">
        <f>VLOOKUP(ALP$1,'DROP DATA HERE'!$B$1:$J$400,6,0)</f>
        <v/>
      </c>
      <c r="ALR3">
        <f>VLOOKUP(ALP$1,'DROP DATA HERE'!$B$1:$J$400,7,0)</f>
        <v/>
      </c>
      <c r="ALS3">
        <f>VLOOKUP(ALP$1,'DROP DATA HERE'!$B$1:$J$400,2,0)</f>
        <v/>
      </c>
      <c r="ALT3">
        <f>VLOOKUP(ALP$1,'DROP DATA HERE'!$B$1:$J$400,8,0)</f>
        <v/>
      </c>
      <c r="ALV3">
        <f>VLOOKUP(ALV$1,'DROP DATA HERE'!$B$1:$J$400,5,0)</f>
        <v/>
      </c>
      <c r="ALW3">
        <f>VLOOKUP(ALV$1,'DROP DATA HERE'!$B$1:$J$400,6,0)</f>
        <v/>
      </c>
      <c r="ALX3">
        <f>VLOOKUP(ALV$1,'DROP DATA HERE'!$B$1:$J$400,7,0)</f>
        <v/>
      </c>
      <c r="ALY3">
        <f>VLOOKUP(ALV$1,'DROP DATA HERE'!$B$1:$J$400,2,0)</f>
        <v/>
      </c>
      <c r="ALZ3">
        <f>VLOOKUP(ALV$1,'DROP DATA HERE'!$B$1:$J$400,8,0)</f>
        <v/>
      </c>
    </row>
  </sheetData>
  <pageMargins left="0.7" right="0.7" top="0.75" bottom="0.75" header="0.3" footer="0.3"/>
  <pageSetup orientation="portrait" horizontalDpi="300"/>
</worksheet>
</file>

<file path=xl/worksheets/sheet3.xml><?xml version="1.0" encoding="utf-8"?>
<worksheet xmlns="http://schemas.openxmlformats.org/spreadsheetml/2006/main">
  <sheetPr codeName="Sheet8">
    <tabColor theme="8"/>
    <outlinePr summaryBelow="1" summaryRight="1"/>
    <pageSetUpPr/>
  </sheetPr>
  <dimension ref="A1:ALZ65"/>
  <sheetViews>
    <sheetView zoomScale="96" zoomScaleNormal="96" workbookViewId="0">
      <pane xSplit="1" ySplit="1" topLeftCell="AEV2" activePane="bottomRight" state="frozen"/>
      <selection activeCell="B8" sqref="B8"/>
      <selection pane="topRight" activeCell="B8" sqref="B8"/>
      <selection pane="bottomLeft" activeCell="B8" sqref="B8"/>
      <selection pane="bottomRight" activeCell="AFX12" sqref="AFX12"/>
    </sheetView>
  </sheetViews>
  <sheetFormatPr baseColWidth="8" defaultRowHeight="14.5"/>
  <cols>
    <col width="11.26953125" bestFit="1" customWidth="1" min="1" max="1"/>
    <col width="10" bestFit="1" customWidth="1" min="6" max="6"/>
    <col width="10.1796875" bestFit="1" customWidth="1" min="162" max="162"/>
    <col width="10.1796875" bestFit="1" customWidth="1" min="174" max="174"/>
    <col width="10.1796875" bestFit="1" customWidth="1" min="246" max="246"/>
    <col width="10.1796875" bestFit="1" customWidth="1" min="252" max="252"/>
    <col width="10.1796875" bestFit="1" customWidth="1" min="438" max="438"/>
    <col width="10.1796875" bestFit="1" customWidth="1" min="444" max="444"/>
    <col width="9.54296875" bestFit="1" customWidth="1" min="866" max="869"/>
    <col width="8" bestFit="1" customWidth="1" min="870" max="870"/>
  </cols>
  <sheetData>
    <row r="1">
      <c r="B1" t="inlineStr">
        <is>
          <t>SPY</t>
        </is>
      </c>
      <c r="E1" t="n">
        <v>475.31</v>
      </c>
      <c r="H1" t="inlineStr">
        <is>
          <t>VTI</t>
        </is>
      </c>
      <c r="K1" t="n">
        <v>237.22</v>
      </c>
      <c r="N1" t="inlineStr">
        <is>
          <t>SCHB</t>
        </is>
      </c>
      <c r="T1" t="inlineStr">
        <is>
          <t>IVV</t>
        </is>
      </c>
      <c r="Z1" t="inlineStr">
        <is>
          <t>RSP</t>
        </is>
      </c>
      <c r="AC1" t="n">
        <v>157.8</v>
      </c>
      <c r="AF1" t="inlineStr">
        <is>
          <t>QQQ</t>
        </is>
      </c>
      <c r="AI1" t="n">
        <v>409.52</v>
      </c>
      <c r="AL1" t="inlineStr">
        <is>
          <t>VUG</t>
        </is>
      </c>
      <c r="AO1" t="n">
        <v>310.88</v>
      </c>
      <c r="AR1" t="inlineStr">
        <is>
          <t>SCHG</t>
        </is>
      </c>
      <c r="AX1" t="inlineStr">
        <is>
          <t>MDY</t>
        </is>
      </c>
      <c r="BA1" t="n">
        <v>507.38</v>
      </c>
      <c r="BD1" t="inlineStr">
        <is>
          <t>VB</t>
        </is>
      </c>
      <c r="BG1" t="n">
        <v>213.33</v>
      </c>
      <c r="BJ1" t="inlineStr">
        <is>
          <t>VO</t>
        </is>
      </c>
      <c r="BM1" t="n">
        <v>232.64</v>
      </c>
      <c r="BP1" t="inlineStr">
        <is>
          <t>LQD</t>
        </is>
      </c>
      <c r="BS1" t="n">
        <v>110.66</v>
      </c>
      <c r="BV1" t="inlineStr">
        <is>
          <t>JNK</t>
        </is>
      </c>
      <c r="BY1" t="n">
        <v>94.73</v>
      </c>
      <c r="CB1" t="inlineStr">
        <is>
          <t>DFQTX</t>
        </is>
      </c>
      <c r="CH1" t="inlineStr">
        <is>
          <t>DIA</t>
        </is>
      </c>
      <c r="CK1" t="n">
        <v>376.87</v>
      </c>
      <c r="CN1" t="inlineStr">
        <is>
          <t>BND</t>
        </is>
      </c>
      <c r="CQ1" t="n">
        <v>73.55</v>
      </c>
      <c r="CT1" t="inlineStr">
        <is>
          <t>SCHZ</t>
        </is>
      </c>
      <c r="CZ1" t="inlineStr">
        <is>
          <t>IEF</t>
        </is>
      </c>
      <c r="DC1" t="n">
        <v>96.39</v>
      </c>
      <c r="DF1" t="inlineStr">
        <is>
          <t>SCHR</t>
        </is>
      </c>
      <c r="DL1" t="inlineStr">
        <is>
          <t>TLT</t>
        </is>
      </c>
      <c r="DO1" t="n">
        <v>98.88</v>
      </c>
      <c r="DR1" t="inlineStr">
        <is>
          <t>TIP</t>
        </is>
      </c>
      <c r="DU1" t="n">
        <v>107.49</v>
      </c>
      <c r="DX1" t="inlineStr">
        <is>
          <t>SCHP</t>
        </is>
      </c>
      <c r="ED1" t="inlineStr">
        <is>
          <t>EMB</t>
        </is>
      </c>
      <c r="EJ1" t="inlineStr">
        <is>
          <t>PCY</t>
        </is>
      </c>
      <c r="EP1" t="inlineStr">
        <is>
          <t>SHY</t>
        </is>
      </c>
      <c r="ES1" t="n">
        <v>82.04000000000001</v>
      </c>
      <c r="EV1" t="inlineStr">
        <is>
          <t>SCHO</t>
        </is>
      </c>
      <c r="FB1" t="inlineStr">
        <is>
          <t>SSO</t>
        </is>
      </c>
      <c r="FH1" t="inlineStr">
        <is>
          <t>QLD</t>
        </is>
      </c>
      <c r="FN1" t="inlineStr">
        <is>
          <t>MVV</t>
        </is>
      </c>
      <c r="FT1" t="inlineStr">
        <is>
          <t>XLP</t>
        </is>
      </c>
      <c r="FW1" t="n">
        <v>72.03</v>
      </c>
      <c r="FZ1" t="inlineStr">
        <is>
          <t>XPH</t>
        </is>
      </c>
      <c r="GC1" t="n">
        <v>41.62</v>
      </c>
      <c r="GF1" t="inlineStr">
        <is>
          <t>XLV</t>
        </is>
      </c>
      <c r="GI1" t="n">
        <v>136.38</v>
      </c>
      <c r="GL1" t="inlineStr">
        <is>
          <t>XLY</t>
        </is>
      </c>
      <c r="GO1" t="n">
        <v>178.81</v>
      </c>
      <c r="GR1" t="inlineStr">
        <is>
          <t>XLI</t>
        </is>
      </c>
      <c r="GU1" t="n">
        <v>113.99</v>
      </c>
      <c r="GX1" t="inlineStr">
        <is>
          <t>XLB</t>
        </is>
      </c>
      <c r="HA1" t="n">
        <v>85.54000000000001</v>
      </c>
      <c r="HD1" t="inlineStr">
        <is>
          <t>XLK</t>
        </is>
      </c>
      <c r="HG1" t="n">
        <v>192.48</v>
      </c>
      <c r="HJ1" t="inlineStr">
        <is>
          <t>XLE</t>
        </is>
      </c>
      <c r="HM1" t="n">
        <v>83.84</v>
      </c>
      <c r="HP1" t="inlineStr">
        <is>
          <t>XLU</t>
        </is>
      </c>
      <c r="HS1" t="n">
        <v>63.33</v>
      </c>
      <c r="HV1" t="inlineStr">
        <is>
          <t>XLF</t>
        </is>
      </c>
      <c r="HY1" t="n">
        <v>37.6</v>
      </c>
      <c r="IB1" t="inlineStr">
        <is>
          <t>DFIEX</t>
        </is>
      </c>
      <c r="IH1" t="inlineStr">
        <is>
          <t>GLD</t>
        </is>
      </c>
      <c r="IK1" t="n">
        <v>191.17</v>
      </c>
      <c r="IN1" t="inlineStr">
        <is>
          <t>SLV</t>
        </is>
      </c>
      <c r="IQ1" t="n">
        <v>21.78</v>
      </c>
      <c r="IT1" t="inlineStr">
        <is>
          <t>DBA</t>
        </is>
      </c>
      <c r="IW1" t="n">
        <v>20.74</v>
      </c>
      <c r="IZ1" t="inlineStr">
        <is>
          <t>DBC</t>
        </is>
      </c>
      <c r="JC1" t="n">
        <v>22.04</v>
      </c>
      <c r="JF1" t="inlineStr">
        <is>
          <t>AMLP</t>
        </is>
      </c>
      <c r="JL1" t="inlineStr">
        <is>
          <t>GSG</t>
        </is>
      </c>
      <c r="JO1" t="n">
        <v>20.06</v>
      </c>
      <c r="JR1" t="inlineStr">
        <is>
          <t>VNQ</t>
        </is>
      </c>
      <c r="JU1" t="n">
        <v>88.36</v>
      </c>
      <c r="JX1" t="inlineStr">
        <is>
          <t>RWX</t>
        </is>
      </c>
      <c r="KD1" t="inlineStr">
        <is>
          <t>BWX</t>
        </is>
      </c>
      <c r="KG1" t="n">
        <v>23.18</v>
      </c>
      <c r="KJ1" t="inlineStr">
        <is>
          <t>IGOV</t>
        </is>
      </c>
      <c r="KM1" t="n">
        <v>41.33</v>
      </c>
      <c r="KP1" t="inlineStr">
        <is>
          <t>FLOT</t>
        </is>
      </c>
      <c r="KS1" t="n">
        <v>50.62</v>
      </c>
      <c r="KV1" t="inlineStr">
        <is>
          <t>GSY</t>
        </is>
      </c>
      <c r="LB1" t="inlineStr">
        <is>
          <t>MINT</t>
        </is>
      </c>
      <c r="LH1" t="inlineStr">
        <is>
          <t>SJNK</t>
        </is>
      </c>
      <c r="LN1" t="inlineStr">
        <is>
          <t>IDV</t>
        </is>
      </c>
      <c r="LT1" t="inlineStr">
        <is>
          <t>DVY</t>
        </is>
      </c>
      <c r="LW1" t="n">
        <v>117.22</v>
      </c>
      <c r="LZ1" t="inlineStr">
        <is>
          <t>EEM</t>
        </is>
      </c>
      <c r="MC1" t="n">
        <v>40.21</v>
      </c>
      <c r="MF1" t="inlineStr">
        <is>
          <t>EPP</t>
        </is>
      </c>
      <c r="ML1" t="inlineStr">
        <is>
          <t>EFA</t>
        </is>
      </c>
      <c r="MO1" t="n">
        <v>75.34999999999999</v>
      </c>
      <c r="MR1" t="inlineStr">
        <is>
          <t>DFCEX</t>
        </is>
      </c>
      <c r="MX1" t="inlineStr">
        <is>
          <t>HYS</t>
        </is>
      </c>
      <c r="ND1" t="inlineStr">
        <is>
          <t>HYG</t>
        </is>
      </c>
      <c r="NJ1" t="inlineStr">
        <is>
          <t>RPV</t>
        </is>
      </c>
      <c r="NM1" t="n">
        <v>82.08</v>
      </c>
      <c r="NP1" t="inlineStr">
        <is>
          <t>RPG</t>
        </is>
      </c>
      <c r="NS1" t="n">
        <v>32.26</v>
      </c>
      <c r="NV1" t="inlineStr">
        <is>
          <t>QAI</t>
        </is>
      </c>
      <c r="NY1" t="n">
        <v>30.1</v>
      </c>
      <c r="OB1" t="inlineStr">
        <is>
          <t>AOA</t>
        </is>
      </c>
      <c r="OE1" t="n">
        <v>69.05</v>
      </c>
      <c r="OH1" t="inlineStr">
        <is>
          <t>VYM</t>
        </is>
      </c>
      <c r="OK1" t="n">
        <v>111.63</v>
      </c>
      <c r="ON1" t="inlineStr">
        <is>
          <t>STIP</t>
        </is>
      </c>
      <c r="OT1" t="inlineStr">
        <is>
          <t>IEI</t>
        </is>
      </c>
      <c r="OW1" t="n">
        <v>117.13</v>
      </c>
      <c r="OZ1" t="inlineStr">
        <is>
          <t>SH</t>
        </is>
      </c>
      <c r="PF1" t="inlineStr">
        <is>
          <t>SHM</t>
        </is>
      </c>
      <c r="PL1" t="inlineStr">
        <is>
          <t>AOR</t>
        </is>
      </c>
      <c r="PO1" t="n">
        <v>53.19</v>
      </c>
      <c r="PR1" t="inlineStr">
        <is>
          <t>VWO</t>
        </is>
      </c>
      <c r="PU1" t="n">
        <v>41.1</v>
      </c>
      <c r="PX1" t="inlineStr">
        <is>
          <t>PTLC</t>
        </is>
      </c>
      <c r="QA1" t="n">
        <v>43.27</v>
      </c>
      <c r="QD1" t="inlineStr">
        <is>
          <t>PGX</t>
        </is>
      </c>
      <c r="QG1" t="n">
        <v>11.47</v>
      </c>
      <c r="QJ1" t="inlineStr">
        <is>
          <t>URTY</t>
        </is>
      </c>
      <c r="QP1" t="inlineStr">
        <is>
          <t>AOK</t>
        </is>
      </c>
      <c r="QS1" t="n">
        <v>36.15</v>
      </c>
      <c r="QV1" t="inlineStr">
        <is>
          <t>AOM</t>
        </is>
      </c>
      <c r="QY1" t="n">
        <v>41.51</v>
      </c>
      <c r="RB1" t="inlineStr">
        <is>
          <t>DFGEX</t>
        </is>
      </c>
      <c r="RH1" t="inlineStr">
        <is>
          <t>FAS</t>
        </is>
      </c>
      <c r="RN1" t="inlineStr">
        <is>
          <t>SPXL</t>
        </is>
      </c>
      <c r="RQ1" t="n">
        <v>103.99</v>
      </c>
      <c r="RT1" t="inlineStr">
        <is>
          <t>EDC</t>
        </is>
      </c>
      <c r="RZ1" t="inlineStr">
        <is>
          <t>IWF</t>
        </is>
      </c>
      <c r="SF1" t="inlineStr">
        <is>
          <t>VOT</t>
        </is>
      </c>
      <c r="SL1" t="inlineStr">
        <is>
          <t>VSS</t>
        </is>
      </c>
      <c r="SR1" t="inlineStr">
        <is>
          <t>IWO</t>
        </is>
      </c>
      <c r="SX1" t="inlineStr">
        <is>
          <t>MBB</t>
        </is>
      </c>
      <c r="TD1" t="inlineStr">
        <is>
          <t>DFAPX</t>
        </is>
      </c>
      <c r="TJ1" t="inlineStr">
        <is>
          <t>VBTLX</t>
        </is>
      </c>
      <c r="TP1" t="inlineStr">
        <is>
          <t>UUP</t>
        </is>
      </c>
      <c r="TS1" t="n">
        <v>27.09</v>
      </c>
      <c r="TV1" t="inlineStr">
        <is>
          <t>SHV</t>
        </is>
      </c>
      <c r="TY1" t="n">
        <v>110.13</v>
      </c>
      <c r="UB1" t="inlineStr">
        <is>
          <t>VXUS</t>
        </is>
      </c>
      <c r="UH1" t="inlineStr">
        <is>
          <t>ITM</t>
        </is>
      </c>
      <c r="UN1" t="inlineStr">
        <is>
          <t>AGG</t>
        </is>
      </c>
      <c r="UQ1" t="n">
        <v>99.25</v>
      </c>
      <c r="UT1" t="inlineStr">
        <is>
          <t>PGF</t>
        </is>
      </c>
      <c r="UZ1" t="inlineStr">
        <is>
          <t>OEF</t>
        </is>
      </c>
      <c r="VC1" t="n">
        <v>223.39</v>
      </c>
      <c r="VF1" t="inlineStr">
        <is>
          <t>BNDX</t>
        </is>
      </c>
      <c r="VI1" t="n">
        <v>49.37</v>
      </c>
      <c r="VL1" t="inlineStr">
        <is>
          <t>VEU</t>
        </is>
      </c>
      <c r="VO1" t="n">
        <v>56.14</v>
      </c>
      <c r="VR1" t="inlineStr">
        <is>
          <t>TLH</t>
        </is>
      </c>
      <c r="VU1" t="n">
        <v>108.26</v>
      </c>
      <c r="VX1" t="inlineStr">
        <is>
          <t>EQCHX</t>
        </is>
      </c>
      <c r="WD1" t="inlineStr">
        <is>
          <t>VOO</t>
        </is>
      </c>
      <c r="WJ1" t="inlineStr">
        <is>
          <t>YAFIX</t>
        </is>
      </c>
      <c r="WP1" t="inlineStr">
        <is>
          <t>SEQUX</t>
        </is>
      </c>
      <c r="WV1" t="inlineStr">
        <is>
          <t>DODGX</t>
        </is>
      </c>
      <c r="XB1" t="inlineStr">
        <is>
          <t>MADVX</t>
        </is>
      </c>
      <c r="XH1" t="inlineStr">
        <is>
          <t>NBGIX</t>
        </is>
      </c>
      <c r="XN1" t="inlineStr">
        <is>
          <t>MERDX</t>
        </is>
      </c>
      <c r="XT1" t="inlineStr">
        <is>
          <t>ARTQX</t>
        </is>
      </c>
      <c r="XZ1" t="inlineStr">
        <is>
          <t>BIAUX</t>
        </is>
      </c>
      <c r="YF1" t="inlineStr">
        <is>
          <t>CCALX</t>
        </is>
      </c>
      <c r="YL1" t="inlineStr">
        <is>
          <t>DHSIX</t>
        </is>
      </c>
      <c r="YR1" t="inlineStr">
        <is>
          <t>DFSVX</t>
        </is>
      </c>
      <c r="YX1" t="inlineStr">
        <is>
          <t>CGMRX</t>
        </is>
      </c>
      <c r="ZD1" t="inlineStr">
        <is>
          <t>IVWIX</t>
        </is>
      </c>
      <c r="ZJ1" t="inlineStr">
        <is>
          <t>RSNYX</t>
        </is>
      </c>
      <c r="ZP1" t="inlineStr">
        <is>
          <t>DFEVX</t>
        </is>
      </c>
      <c r="ZV1" t="inlineStr">
        <is>
          <t>ODMAX</t>
        </is>
      </c>
      <c r="AAB1" t="inlineStr">
        <is>
          <t>DODFX</t>
        </is>
      </c>
      <c r="AAH1" t="inlineStr">
        <is>
          <t>CIOIX</t>
        </is>
      </c>
      <c r="AAN1" t="inlineStr">
        <is>
          <t>HAINX</t>
        </is>
      </c>
      <c r="AAT1" t="inlineStr">
        <is>
          <t>TGVIX</t>
        </is>
      </c>
      <c r="AAZ1" t="inlineStr">
        <is>
          <t>DFIEX</t>
        </is>
      </c>
      <c r="ABF1" t="inlineStr">
        <is>
          <t>TGTRX</t>
        </is>
      </c>
      <c r="ABL1" t="inlineStr">
        <is>
          <t>FLTMX</t>
        </is>
      </c>
      <c r="ABR1" t="inlineStr">
        <is>
          <t>DODIX</t>
        </is>
      </c>
      <c r="ABX1" t="inlineStr">
        <is>
          <t>GWMIX</t>
        </is>
      </c>
      <c r="ACD1" t="inlineStr">
        <is>
          <t>PTTRX</t>
        </is>
      </c>
      <c r="ACJ1" t="inlineStr">
        <is>
          <t>LTMIX</t>
        </is>
      </c>
      <c r="ACP1" t="inlineStr">
        <is>
          <t>FPNIX</t>
        </is>
      </c>
      <c r="ACV1" t="inlineStr">
        <is>
          <t>VTV</t>
        </is>
      </c>
      <c r="ACY1" t="n">
        <v>149.5</v>
      </c>
      <c r="ADB1" t="inlineStr">
        <is>
          <t>BLUIX</t>
        </is>
      </c>
      <c r="ADE1" t="n">
        <v>12.44</v>
      </c>
      <c r="ADH1" t="inlineStr">
        <is>
          <t>VIX-Near1</t>
        </is>
      </c>
      <c r="ADN1" t="inlineStr">
        <is>
          <t>VIX-Near2</t>
        </is>
      </c>
      <c r="ADT1" t="inlineStr">
        <is>
          <t>CLY00</t>
        </is>
      </c>
      <c r="ADW1" t="n">
        <v>71.64</v>
      </c>
      <c r="ADZ1" t="inlineStr">
        <is>
          <t>PLY00</t>
        </is>
      </c>
      <c r="AEC1" s="5" t="n">
        <v>1020</v>
      </c>
      <c r="AEF1" t="inlineStr">
        <is>
          <t>^BTCUSD</t>
        </is>
      </c>
      <c r="AEI1" t="n">
        <v>41945.15</v>
      </c>
      <c r="AEL1" t="inlineStr">
        <is>
          <t>^ETHUSD</t>
        </is>
      </c>
      <c r="AEO1" t="n">
        <v>2287.135</v>
      </c>
      <c r="AER1" t="inlineStr">
        <is>
          <t>^USDGBP</t>
        </is>
      </c>
      <c r="AEU1" t="n">
        <v>0.78546</v>
      </c>
      <c r="AEX1" t="inlineStr">
        <is>
          <t>^USDJPY</t>
        </is>
      </c>
      <c r="AFA1" t="n">
        <v>141.032</v>
      </c>
      <c r="AFD1" t="inlineStr">
        <is>
          <t>^USDCAD</t>
        </is>
      </c>
      <c r="AFG1" t="n">
        <v>1.32433</v>
      </c>
      <c r="AFJ1" t="inlineStr">
        <is>
          <t>^USDEUR</t>
        </is>
      </c>
      <c r="AFM1" t="n">
        <v>0.90598</v>
      </c>
      <c r="AFP1" t="inlineStr">
        <is>
          <t>GCY00</t>
        </is>
      </c>
      <c r="AFS1" s="5" t="n">
        <v>2067.01</v>
      </c>
      <c r="AFV1" t="inlineStr">
        <is>
          <t>SIY00</t>
        </is>
      </c>
      <c r="AFY1" t="n">
        <v>23.945</v>
      </c>
      <c r="AGB1" t="inlineStr">
        <is>
          <t>$SPX</t>
        </is>
      </c>
      <c r="AGE1" s="5" t="n">
        <v>4769.83</v>
      </c>
      <c r="AGH1" t="inlineStr">
        <is>
          <t>$NASX</t>
        </is>
      </c>
      <c r="AGK1" s="5" t="n">
        <v>15011.35</v>
      </c>
      <c r="AGN1" t="inlineStr">
        <is>
          <t>$DOWI</t>
        </is>
      </c>
      <c r="AGQ1" s="5" t="n">
        <v>37689.54</v>
      </c>
      <c r="AGT1" t="inlineStr">
        <is>
          <t>PJAN</t>
        </is>
      </c>
      <c r="AGW1" t="n">
        <v>37.24</v>
      </c>
      <c r="AGZ1" t="inlineStr">
        <is>
          <t>PFEB</t>
        </is>
      </c>
      <c r="AHC1" t="n">
        <v>32.65</v>
      </c>
      <c r="AHF1" t="inlineStr">
        <is>
          <t>PMAR</t>
        </is>
      </c>
      <c r="AHI1" t="n">
        <v>35.62</v>
      </c>
      <c r="AHL1" t="inlineStr">
        <is>
          <t>PAPR</t>
        </is>
      </c>
      <c r="AHO1" t="n">
        <v>32.69</v>
      </c>
      <c r="AHR1" t="inlineStr">
        <is>
          <t>PMAY</t>
        </is>
      </c>
      <c r="AHU1" t="n">
        <v>31.47</v>
      </c>
      <c r="AHX1" t="inlineStr">
        <is>
          <t>PJUN</t>
        </is>
      </c>
      <c r="AIA1" t="n">
        <v>33.38</v>
      </c>
      <c r="AID1" t="inlineStr">
        <is>
          <t>PJUL</t>
        </is>
      </c>
      <c r="AIG1" t="n">
        <v>36.19</v>
      </c>
      <c r="AIJ1" t="inlineStr">
        <is>
          <t>PAUG</t>
        </is>
      </c>
      <c r="AIM1" t="n">
        <v>33.37</v>
      </c>
      <c r="AIP1" t="inlineStr">
        <is>
          <t>PSEP</t>
        </is>
      </c>
      <c r="AIS1" t="n">
        <v>34.76</v>
      </c>
      <c r="AIV1" t="inlineStr">
        <is>
          <t>POCT</t>
        </is>
      </c>
      <c r="AIY1" t="n">
        <v>36.12</v>
      </c>
      <c r="AJB1" t="inlineStr">
        <is>
          <t>PNOV</t>
        </is>
      </c>
      <c r="AJE1" t="n">
        <v>34.44</v>
      </c>
      <c r="AJH1" t="inlineStr">
        <is>
          <t>PDEC</t>
        </is>
      </c>
      <c r="AJK1" t="n">
        <v>35.1</v>
      </c>
      <c r="AJN1" t="inlineStr">
        <is>
          <t>ACWI</t>
        </is>
      </c>
      <c r="AJQ1" t="n">
        <v>101.77</v>
      </c>
      <c r="AJT1" t="inlineStr">
        <is>
          <t>SUSA</t>
        </is>
      </c>
      <c r="AJW1" t="n">
        <v>100.51</v>
      </c>
      <c r="AJZ1" t="inlineStr">
        <is>
          <t>COM</t>
        </is>
      </c>
      <c r="AKC1" t="n">
        <v>27.81</v>
      </c>
      <c r="AKF1" t="inlineStr">
        <is>
          <t>VCIT</t>
        </is>
      </c>
      <c r="AKI1" t="n">
        <v>81.28</v>
      </c>
      <c r="AKL1" t="inlineStr">
        <is>
          <t>JPST</t>
        </is>
      </c>
      <c r="AKO1" t="n">
        <v>50.23</v>
      </c>
      <c r="AKR1" t="inlineStr">
        <is>
          <t>IGSB</t>
        </is>
      </c>
      <c r="AKU1" t="n">
        <v>51.28</v>
      </c>
      <c r="AKX1" t="inlineStr">
        <is>
          <t>SRLN</t>
        </is>
      </c>
      <c r="ALA1" t="n">
        <v>41.93</v>
      </c>
      <c r="ALD1" t="inlineStr">
        <is>
          <t>LTPZ</t>
        </is>
      </c>
      <c r="ALG1" t="n">
        <v>56.68</v>
      </c>
      <c r="ALJ1" t="inlineStr">
        <is>
          <t>OCIO</t>
        </is>
      </c>
      <c r="ALM1" t="n">
        <v>30.68</v>
      </c>
      <c r="ALP1" t="inlineStr">
        <is>
          <t>TFPN</t>
        </is>
      </c>
      <c r="ALS1" t="n">
        <v>24.37</v>
      </c>
      <c r="ALV1" t="inlineStr">
        <is>
          <t>HEGD</t>
        </is>
      </c>
      <c r="ALY1" t="n">
        <v>19.52</v>
      </c>
    </row>
    <row r="2">
      <c r="B2" t="inlineStr">
        <is>
          <t>Open</t>
        </is>
      </c>
      <c r="C2" t="inlineStr">
        <is>
          <t>High</t>
        </is>
      </c>
      <c r="D2" t="inlineStr">
        <is>
          <t>Low</t>
        </is>
      </c>
      <c r="E2" t="inlineStr">
        <is>
          <t>Close</t>
        </is>
      </c>
      <c r="F2" t="inlineStr">
        <is>
          <t>Volume</t>
        </is>
      </c>
      <c r="H2" t="inlineStr">
        <is>
          <t>Open</t>
        </is>
      </c>
      <c r="I2" t="inlineStr">
        <is>
          <t>High</t>
        </is>
      </c>
      <c r="J2" t="inlineStr">
        <is>
          <t>Low</t>
        </is>
      </c>
      <c r="K2" t="inlineStr">
        <is>
          <t>Close</t>
        </is>
      </c>
      <c r="L2" t="inlineStr">
        <is>
          <t>Volume</t>
        </is>
      </c>
      <c r="N2" t="inlineStr">
        <is>
          <t>Open</t>
        </is>
      </c>
      <c r="O2" t="inlineStr">
        <is>
          <t>High</t>
        </is>
      </c>
      <c r="P2" t="inlineStr">
        <is>
          <t>Low</t>
        </is>
      </c>
      <c r="Q2" t="inlineStr">
        <is>
          <t>Close</t>
        </is>
      </c>
      <c r="R2" t="inlineStr">
        <is>
          <t>Volume</t>
        </is>
      </c>
      <c r="T2" t="inlineStr">
        <is>
          <t>Open</t>
        </is>
      </c>
      <c r="U2" t="inlineStr">
        <is>
          <t>High</t>
        </is>
      </c>
      <c r="V2" t="inlineStr">
        <is>
          <t>Low</t>
        </is>
      </c>
      <c r="W2" t="inlineStr">
        <is>
          <t>Close</t>
        </is>
      </c>
      <c r="X2" t="inlineStr">
        <is>
          <t>Volume</t>
        </is>
      </c>
      <c r="Z2" t="inlineStr">
        <is>
          <t>Open</t>
        </is>
      </c>
      <c r="AA2" t="inlineStr">
        <is>
          <t>High</t>
        </is>
      </c>
      <c r="AB2" t="inlineStr">
        <is>
          <t>Low</t>
        </is>
      </c>
      <c r="AC2" t="inlineStr">
        <is>
          <t>Close</t>
        </is>
      </c>
      <c r="AD2" t="inlineStr">
        <is>
          <t>Volume</t>
        </is>
      </c>
      <c r="AF2" t="inlineStr">
        <is>
          <t>Open</t>
        </is>
      </c>
      <c r="AG2" t="inlineStr">
        <is>
          <t>High</t>
        </is>
      </c>
      <c r="AH2" t="inlineStr">
        <is>
          <t>Low</t>
        </is>
      </c>
      <c r="AI2" t="inlineStr">
        <is>
          <t>Close</t>
        </is>
      </c>
      <c r="AJ2" t="inlineStr">
        <is>
          <t>Volume</t>
        </is>
      </c>
      <c r="AL2" t="inlineStr">
        <is>
          <t>Open</t>
        </is>
      </c>
      <c r="AM2" t="inlineStr">
        <is>
          <t>High</t>
        </is>
      </c>
      <c r="AN2" t="inlineStr">
        <is>
          <t>Low</t>
        </is>
      </c>
      <c r="AO2" t="inlineStr">
        <is>
          <t>Close</t>
        </is>
      </c>
      <c r="AP2" t="inlineStr">
        <is>
          <t>Volume</t>
        </is>
      </c>
      <c r="AR2" t="inlineStr">
        <is>
          <t>Open</t>
        </is>
      </c>
      <c r="AS2" t="inlineStr">
        <is>
          <t>High</t>
        </is>
      </c>
      <c r="AT2" t="inlineStr">
        <is>
          <t>Low</t>
        </is>
      </c>
      <c r="AU2" t="inlineStr">
        <is>
          <t>Close</t>
        </is>
      </c>
      <c r="AV2" t="inlineStr">
        <is>
          <t>Volume</t>
        </is>
      </c>
      <c r="AX2" t="inlineStr">
        <is>
          <t>Open</t>
        </is>
      </c>
      <c r="AY2" t="inlineStr">
        <is>
          <t>High</t>
        </is>
      </c>
      <c r="AZ2" t="inlineStr">
        <is>
          <t>Low</t>
        </is>
      </c>
      <c r="BA2" t="inlineStr">
        <is>
          <t>Close</t>
        </is>
      </c>
      <c r="BB2" t="inlineStr">
        <is>
          <t>Volume</t>
        </is>
      </c>
      <c r="BD2" t="inlineStr">
        <is>
          <t>Open</t>
        </is>
      </c>
      <c r="BE2" t="inlineStr">
        <is>
          <t>High</t>
        </is>
      </c>
      <c r="BF2" t="inlineStr">
        <is>
          <t>Low</t>
        </is>
      </c>
      <c r="BG2" t="inlineStr">
        <is>
          <t>Close</t>
        </is>
      </c>
      <c r="BH2" t="inlineStr">
        <is>
          <t>Volume</t>
        </is>
      </c>
      <c r="BJ2" t="inlineStr">
        <is>
          <t>Open</t>
        </is>
      </c>
      <c r="BK2" t="inlineStr">
        <is>
          <t>High</t>
        </is>
      </c>
      <c r="BL2" t="inlineStr">
        <is>
          <t>Low</t>
        </is>
      </c>
      <c r="BM2" t="inlineStr">
        <is>
          <t>Close</t>
        </is>
      </c>
      <c r="BN2" t="inlineStr">
        <is>
          <t>Volume</t>
        </is>
      </c>
      <c r="BP2" t="inlineStr">
        <is>
          <t>Open</t>
        </is>
      </c>
      <c r="BQ2" t="inlineStr">
        <is>
          <t>High</t>
        </is>
      </c>
      <c r="BR2" t="inlineStr">
        <is>
          <t>Low</t>
        </is>
      </c>
      <c r="BS2" t="inlineStr">
        <is>
          <t>Close</t>
        </is>
      </c>
      <c r="BT2" t="inlineStr">
        <is>
          <t>Volume</t>
        </is>
      </c>
      <c r="BV2" t="inlineStr">
        <is>
          <t>Open</t>
        </is>
      </c>
      <c r="BW2" t="inlineStr">
        <is>
          <t>High</t>
        </is>
      </c>
      <c r="BX2" t="inlineStr">
        <is>
          <t>Low</t>
        </is>
      </c>
      <c r="BY2" t="inlineStr">
        <is>
          <t>Close</t>
        </is>
      </c>
      <c r="BZ2" t="inlineStr">
        <is>
          <t>Volume</t>
        </is>
      </c>
      <c r="CB2" t="inlineStr">
        <is>
          <t>Open</t>
        </is>
      </c>
      <c r="CC2" t="inlineStr">
        <is>
          <t>High</t>
        </is>
      </c>
      <c r="CD2" t="inlineStr">
        <is>
          <t>Low</t>
        </is>
      </c>
      <c r="CE2" t="inlineStr">
        <is>
          <t>Close</t>
        </is>
      </c>
      <c r="CF2" t="inlineStr">
        <is>
          <t>Volume</t>
        </is>
      </c>
      <c r="CH2" t="inlineStr">
        <is>
          <t>Open</t>
        </is>
      </c>
      <c r="CI2" t="inlineStr">
        <is>
          <t>High</t>
        </is>
      </c>
      <c r="CJ2" t="inlineStr">
        <is>
          <t>Low</t>
        </is>
      </c>
      <c r="CK2" t="inlineStr">
        <is>
          <t>Close</t>
        </is>
      </c>
      <c r="CL2" t="inlineStr">
        <is>
          <t>Volume</t>
        </is>
      </c>
      <c r="CN2" t="inlineStr">
        <is>
          <t>Open</t>
        </is>
      </c>
      <c r="CO2" t="inlineStr">
        <is>
          <t>High</t>
        </is>
      </c>
      <c r="CP2" t="inlineStr">
        <is>
          <t>Low</t>
        </is>
      </c>
      <c r="CQ2" t="inlineStr">
        <is>
          <t>Close</t>
        </is>
      </c>
      <c r="CR2" t="inlineStr">
        <is>
          <t>Volume</t>
        </is>
      </c>
      <c r="CT2" t="inlineStr">
        <is>
          <t>Open</t>
        </is>
      </c>
      <c r="CU2" t="inlineStr">
        <is>
          <t>High</t>
        </is>
      </c>
      <c r="CV2" t="inlineStr">
        <is>
          <t>Low</t>
        </is>
      </c>
      <c r="CW2" t="inlineStr">
        <is>
          <t>Close</t>
        </is>
      </c>
      <c r="CX2" t="inlineStr">
        <is>
          <t>Volume</t>
        </is>
      </c>
      <c r="CZ2" t="inlineStr">
        <is>
          <t>Open</t>
        </is>
      </c>
      <c r="DA2" t="inlineStr">
        <is>
          <t>High</t>
        </is>
      </c>
      <c r="DB2" t="inlineStr">
        <is>
          <t>Low</t>
        </is>
      </c>
      <c r="DC2" t="inlineStr">
        <is>
          <t>Close</t>
        </is>
      </c>
      <c r="DD2" t="inlineStr">
        <is>
          <t>Volume</t>
        </is>
      </c>
      <c r="DF2" t="inlineStr">
        <is>
          <t>Open</t>
        </is>
      </c>
      <c r="DG2" t="inlineStr">
        <is>
          <t>High</t>
        </is>
      </c>
      <c r="DH2" t="inlineStr">
        <is>
          <t>Low</t>
        </is>
      </c>
      <c r="DI2" t="inlineStr">
        <is>
          <t>Close</t>
        </is>
      </c>
      <c r="DJ2" t="inlineStr">
        <is>
          <t>Volume</t>
        </is>
      </c>
      <c r="DL2" t="inlineStr">
        <is>
          <t>Open</t>
        </is>
      </c>
      <c r="DM2" t="inlineStr">
        <is>
          <t>High</t>
        </is>
      </c>
      <c r="DN2" t="inlineStr">
        <is>
          <t>Low</t>
        </is>
      </c>
      <c r="DO2" t="inlineStr">
        <is>
          <t>Close</t>
        </is>
      </c>
      <c r="DP2" t="inlineStr">
        <is>
          <t>Volume</t>
        </is>
      </c>
      <c r="DR2" t="inlineStr">
        <is>
          <t>Open</t>
        </is>
      </c>
      <c r="DS2" t="inlineStr">
        <is>
          <t>High</t>
        </is>
      </c>
      <c r="DT2" t="inlineStr">
        <is>
          <t>Low</t>
        </is>
      </c>
      <c r="DU2" t="inlineStr">
        <is>
          <t>Close</t>
        </is>
      </c>
      <c r="DV2" t="inlineStr">
        <is>
          <t>Volume</t>
        </is>
      </c>
      <c r="DX2" t="inlineStr">
        <is>
          <t>Open</t>
        </is>
      </c>
      <c r="DY2" t="inlineStr">
        <is>
          <t>High</t>
        </is>
      </c>
      <c r="DZ2" t="inlineStr">
        <is>
          <t>Low</t>
        </is>
      </c>
      <c r="EA2" t="inlineStr">
        <is>
          <t>Close</t>
        </is>
      </c>
      <c r="EB2" t="inlineStr">
        <is>
          <t>Volume</t>
        </is>
      </c>
      <c r="ED2" t="inlineStr">
        <is>
          <t>Open</t>
        </is>
      </c>
      <c r="EE2" t="inlineStr">
        <is>
          <t>High</t>
        </is>
      </c>
      <c r="EF2" t="inlineStr">
        <is>
          <t>Low</t>
        </is>
      </c>
      <c r="EG2" t="inlineStr">
        <is>
          <t>Close</t>
        </is>
      </c>
      <c r="EH2" t="inlineStr">
        <is>
          <t>Volume</t>
        </is>
      </c>
      <c r="EJ2" t="inlineStr">
        <is>
          <t>Open</t>
        </is>
      </c>
      <c r="EK2" t="inlineStr">
        <is>
          <t>High</t>
        </is>
      </c>
      <c r="EL2" t="inlineStr">
        <is>
          <t>Low</t>
        </is>
      </c>
      <c r="EM2" t="inlineStr">
        <is>
          <t>Close</t>
        </is>
      </c>
      <c r="EN2" t="inlineStr">
        <is>
          <t>Volume</t>
        </is>
      </c>
      <c r="EP2" t="inlineStr">
        <is>
          <t>Open</t>
        </is>
      </c>
      <c r="EQ2" t="inlineStr">
        <is>
          <t>High</t>
        </is>
      </c>
      <c r="ER2" t="inlineStr">
        <is>
          <t>Low</t>
        </is>
      </c>
      <c r="ES2" t="inlineStr">
        <is>
          <t>Close</t>
        </is>
      </c>
      <c r="ET2" t="inlineStr">
        <is>
          <t>Volume</t>
        </is>
      </c>
      <c r="EV2" t="inlineStr">
        <is>
          <t>Open</t>
        </is>
      </c>
      <c r="EW2" t="inlineStr">
        <is>
          <t>High</t>
        </is>
      </c>
      <c r="EX2" t="inlineStr">
        <is>
          <t>Low</t>
        </is>
      </c>
      <c r="EY2" t="inlineStr">
        <is>
          <t>Close</t>
        </is>
      </c>
      <c r="EZ2" t="inlineStr">
        <is>
          <t>Volume</t>
        </is>
      </c>
      <c r="FB2" t="inlineStr">
        <is>
          <t>Open</t>
        </is>
      </c>
      <c r="FC2" t="inlineStr">
        <is>
          <t>High</t>
        </is>
      </c>
      <c r="FD2" t="inlineStr">
        <is>
          <t>Low</t>
        </is>
      </c>
      <c r="FE2" t="inlineStr">
        <is>
          <t>Close</t>
        </is>
      </c>
      <c r="FF2" t="inlineStr">
        <is>
          <t>Volume</t>
        </is>
      </c>
      <c r="FH2" t="inlineStr">
        <is>
          <t>Open</t>
        </is>
      </c>
      <c r="FI2" t="inlineStr">
        <is>
          <t>High</t>
        </is>
      </c>
      <c r="FJ2" t="inlineStr">
        <is>
          <t>Low</t>
        </is>
      </c>
      <c r="FK2" t="inlineStr">
        <is>
          <t>Close</t>
        </is>
      </c>
      <c r="FL2" t="inlineStr">
        <is>
          <t>Volume</t>
        </is>
      </c>
      <c r="FN2" t="inlineStr">
        <is>
          <t>Open</t>
        </is>
      </c>
      <c r="FO2" t="inlineStr">
        <is>
          <t>High</t>
        </is>
      </c>
      <c r="FP2" t="inlineStr">
        <is>
          <t>Low</t>
        </is>
      </c>
      <c r="FQ2" t="inlineStr">
        <is>
          <t>Close</t>
        </is>
      </c>
      <c r="FR2" t="inlineStr">
        <is>
          <t>Volume</t>
        </is>
      </c>
      <c r="FT2" t="inlineStr">
        <is>
          <t>Open</t>
        </is>
      </c>
      <c r="FU2" t="inlineStr">
        <is>
          <t>High</t>
        </is>
      </c>
      <c r="FV2" t="inlineStr">
        <is>
          <t>Low</t>
        </is>
      </c>
      <c r="FW2" t="inlineStr">
        <is>
          <t>Close</t>
        </is>
      </c>
      <c r="FX2" t="inlineStr">
        <is>
          <t>Volume</t>
        </is>
      </c>
      <c r="FZ2" t="inlineStr">
        <is>
          <t>Open</t>
        </is>
      </c>
      <c r="GA2" t="inlineStr">
        <is>
          <t>High</t>
        </is>
      </c>
      <c r="GB2" t="inlineStr">
        <is>
          <t>Low</t>
        </is>
      </c>
      <c r="GC2" t="inlineStr">
        <is>
          <t>Close</t>
        </is>
      </c>
      <c r="GD2" t="inlineStr">
        <is>
          <t>Volume</t>
        </is>
      </c>
      <c r="GF2" t="inlineStr">
        <is>
          <t>Open</t>
        </is>
      </c>
      <c r="GG2" t="inlineStr">
        <is>
          <t>High</t>
        </is>
      </c>
      <c r="GH2" t="inlineStr">
        <is>
          <t>Low</t>
        </is>
      </c>
      <c r="GI2" t="inlineStr">
        <is>
          <t>Close</t>
        </is>
      </c>
      <c r="GJ2" t="inlineStr">
        <is>
          <t>Volume</t>
        </is>
      </c>
      <c r="GL2" t="inlineStr">
        <is>
          <t>Open</t>
        </is>
      </c>
      <c r="GM2" t="inlineStr">
        <is>
          <t>High</t>
        </is>
      </c>
      <c r="GN2" t="inlineStr">
        <is>
          <t>Low</t>
        </is>
      </c>
      <c r="GO2" t="inlineStr">
        <is>
          <t>Close</t>
        </is>
      </c>
      <c r="GP2" t="inlineStr">
        <is>
          <t>Volume</t>
        </is>
      </c>
      <c r="GR2" t="inlineStr">
        <is>
          <t>Open</t>
        </is>
      </c>
      <c r="GS2" t="inlineStr">
        <is>
          <t>High</t>
        </is>
      </c>
      <c r="GT2" t="inlineStr">
        <is>
          <t>Low</t>
        </is>
      </c>
      <c r="GU2" t="inlineStr">
        <is>
          <t>Close</t>
        </is>
      </c>
      <c r="GV2" t="inlineStr">
        <is>
          <t>Volume</t>
        </is>
      </c>
      <c r="GX2" t="inlineStr">
        <is>
          <t>Open</t>
        </is>
      </c>
      <c r="GY2" t="inlineStr">
        <is>
          <t>High</t>
        </is>
      </c>
      <c r="GZ2" t="inlineStr">
        <is>
          <t>Low</t>
        </is>
      </c>
      <c r="HA2" t="inlineStr">
        <is>
          <t>Close</t>
        </is>
      </c>
      <c r="HB2" t="inlineStr">
        <is>
          <t>Volume</t>
        </is>
      </c>
      <c r="HD2" t="inlineStr">
        <is>
          <t>Open</t>
        </is>
      </c>
      <c r="HE2" t="inlineStr">
        <is>
          <t>High</t>
        </is>
      </c>
      <c r="HF2" t="inlineStr">
        <is>
          <t>Low</t>
        </is>
      </c>
      <c r="HG2" t="inlineStr">
        <is>
          <t>Close</t>
        </is>
      </c>
      <c r="HH2" t="inlineStr">
        <is>
          <t>Volume</t>
        </is>
      </c>
      <c r="HJ2" t="inlineStr">
        <is>
          <t>Open</t>
        </is>
      </c>
      <c r="HK2" t="inlineStr">
        <is>
          <t>High</t>
        </is>
      </c>
      <c r="HL2" t="inlineStr">
        <is>
          <t>Low</t>
        </is>
      </c>
      <c r="HM2" t="inlineStr">
        <is>
          <t>Close</t>
        </is>
      </c>
      <c r="HN2" t="inlineStr">
        <is>
          <t>Volume</t>
        </is>
      </c>
      <c r="HP2" t="inlineStr">
        <is>
          <t>Open</t>
        </is>
      </c>
      <c r="HQ2" t="inlineStr">
        <is>
          <t>High</t>
        </is>
      </c>
      <c r="HR2" t="inlineStr">
        <is>
          <t>Low</t>
        </is>
      </c>
      <c r="HS2" t="inlineStr">
        <is>
          <t>Close</t>
        </is>
      </c>
      <c r="HT2" t="inlineStr">
        <is>
          <t>Volume</t>
        </is>
      </c>
      <c r="HV2" t="inlineStr">
        <is>
          <t>Open</t>
        </is>
      </c>
      <c r="HW2" t="inlineStr">
        <is>
          <t>High</t>
        </is>
      </c>
      <c r="HX2" t="inlineStr">
        <is>
          <t>Low</t>
        </is>
      </c>
      <c r="HY2" t="inlineStr">
        <is>
          <t>Close</t>
        </is>
      </c>
      <c r="HZ2" t="inlineStr">
        <is>
          <t>Volume</t>
        </is>
      </c>
      <c r="IB2" t="inlineStr">
        <is>
          <t>Open</t>
        </is>
      </c>
      <c r="IC2" t="inlineStr">
        <is>
          <t>High</t>
        </is>
      </c>
      <c r="ID2" t="inlineStr">
        <is>
          <t>Low</t>
        </is>
      </c>
      <c r="IE2" t="inlineStr">
        <is>
          <t>Close</t>
        </is>
      </c>
      <c r="IF2" t="inlineStr">
        <is>
          <t>Volume</t>
        </is>
      </c>
      <c r="IH2" t="inlineStr">
        <is>
          <t>Open</t>
        </is>
      </c>
      <c r="II2" t="inlineStr">
        <is>
          <t>High</t>
        </is>
      </c>
      <c r="IJ2" t="inlineStr">
        <is>
          <t>Low</t>
        </is>
      </c>
      <c r="IK2" t="inlineStr">
        <is>
          <t>Close</t>
        </is>
      </c>
      <c r="IL2" t="inlineStr">
        <is>
          <t>Volume</t>
        </is>
      </c>
      <c r="IN2" t="inlineStr">
        <is>
          <t>Open</t>
        </is>
      </c>
      <c r="IO2" t="inlineStr">
        <is>
          <t>High</t>
        </is>
      </c>
      <c r="IP2" t="inlineStr">
        <is>
          <t>Low</t>
        </is>
      </c>
      <c r="IQ2" t="inlineStr">
        <is>
          <t>Close</t>
        </is>
      </c>
      <c r="IR2" t="inlineStr">
        <is>
          <t>Volume</t>
        </is>
      </c>
      <c r="IT2" t="inlineStr">
        <is>
          <t>Open</t>
        </is>
      </c>
      <c r="IU2" t="inlineStr">
        <is>
          <t>High</t>
        </is>
      </c>
      <c r="IV2" t="inlineStr">
        <is>
          <t>Low</t>
        </is>
      </c>
      <c r="IW2" t="inlineStr">
        <is>
          <t>Close</t>
        </is>
      </c>
      <c r="IX2" t="inlineStr">
        <is>
          <t>Volume</t>
        </is>
      </c>
      <c r="IZ2" t="inlineStr">
        <is>
          <t>Open</t>
        </is>
      </c>
      <c r="JA2" t="inlineStr">
        <is>
          <t>High</t>
        </is>
      </c>
      <c r="JB2" t="inlineStr">
        <is>
          <t>Low</t>
        </is>
      </c>
      <c r="JC2" t="inlineStr">
        <is>
          <t>Close</t>
        </is>
      </c>
      <c r="JD2" t="inlineStr">
        <is>
          <t>Volume</t>
        </is>
      </c>
      <c r="JF2" t="inlineStr">
        <is>
          <t>Open</t>
        </is>
      </c>
      <c r="JG2" t="inlineStr">
        <is>
          <t>High</t>
        </is>
      </c>
      <c r="JH2" t="inlineStr">
        <is>
          <t>Low</t>
        </is>
      </c>
      <c r="JI2" t="inlineStr">
        <is>
          <t>Close</t>
        </is>
      </c>
      <c r="JJ2" t="inlineStr">
        <is>
          <t>Volume</t>
        </is>
      </c>
      <c r="JL2" t="inlineStr">
        <is>
          <t>Open</t>
        </is>
      </c>
      <c r="JM2" t="inlineStr">
        <is>
          <t>High</t>
        </is>
      </c>
      <c r="JN2" t="inlineStr">
        <is>
          <t>Low</t>
        </is>
      </c>
      <c r="JO2" t="inlineStr">
        <is>
          <t>Close</t>
        </is>
      </c>
      <c r="JP2" t="inlineStr">
        <is>
          <t>Volume</t>
        </is>
      </c>
      <c r="JR2" t="inlineStr">
        <is>
          <t>Open</t>
        </is>
      </c>
      <c r="JS2" t="inlineStr">
        <is>
          <t>High</t>
        </is>
      </c>
      <c r="JT2" t="inlineStr">
        <is>
          <t>Low</t>
        </is>
      </c>
      <c r="JU2" t="inlineStr">
        <is>
          <t>Close</t>
        </is>
      </c>
      <c r="JV2" t="inlineStr">
        <is>
          <t>Volume</t>
        </is>
      </c>
      <c r="JX2" t="inlineStr">
        <is>
          <t>Open</t>
        </is>
      </c>
      <c r="JY2" t="inlineStr">
        <is>
          <t>High</t>
        </is>
      </c>
      <c r="JZ2" t="inlineStr">
        <is>
          <t>Low</t>
        </is>
      </c>
      <c r="KA2" t="inlineStr">
        <is>
          <t>Close</t>
        </is>
      </c>
      <c r="KB2" t="inlineStr">
        <is>
          <t>Volume</t>
        </is>
      </c>
      <c r="KD2" t="inlineStr">
        <is>
          <t>Open</t>
        </is>
      </c>
      <c r="KE2" t="inlineStr">
        <is>
          <t>High</t>
        </is>
      </c>
      <c r="KF2" t="inlineStr">
        <is>
          <t>Low</t>
        </is>
      </c>
      <c r="KG2" t="inlineStr">
        <is>
          <t>Close</t>
        </is>
      </c>
      <c r="KH2" t="inlineStr">
        <is>
          <t>Volume</t>
        </is>
      </c>
      <c r="KJ2" t="inlineStr">
        <is>
          <t>Open</t>
        </is>
      </c>
      <c r="KK2" t="inlineStr">
        <is>
          <t>High</t>
        </is>
      </c>
      <c r="KL2" t="inlineStr">
        <is>
          <t>Low</t>
        </is>
      </c>
      <c r="KM2" t="inlineStr">
        <is>
          <t>Close</t>
        </is>
      </c>
      <c r="KN2" t="inlineStr">
        <is>
          <t>Volume</t>
        </is>
      </c>
      <c r="KP2" t="inlineStr">
        <is>
          <t>Open</t>
        </is>
      </c>
      <c r="KQ2" t="inlineStr">
        <is>
          <t>High</t>
        </is>
      </c>
      <c r="KR2" t="inlineStr">
        <is>
          <t>Low</t>
        </is>
      </c>
      <c r="KS2" t="inlineStr">
        <is>
          <t>Close</t>
        </is>
      </c>
      <c r="KT2" t="inlineStr">
        <is>
          <t>Volume</t>
        </is>
      </c>
      <c r="KV2" t="inlineStr">
        <is>
          <t>Open</t>
        </is>
      </c>
      <c r="KW2" t="inlineStr">
        <is>
          <t>High</t>
        </is>
      </c>
      <c r="KX2" t="inlineStr">
        <is>
          <t>Low</t>
        </is>
      </c>
      <c r="KY2" t="inlineStr">
        <is>
          <t>Close</t>
        </is>
      </c>
      <c r="KZ2" t="inlineStr">
        <is>
          <t>Volume</t>
        </is>
      </c>
      <c r="LB2" t="inlineStr">
        <is>
          <t>Open</t>
        </is>
      </c>
      <c r="LC2" t="inlineStr">
        <is>
          <t>High</t>
        </is>
      </c>
      <c r="LD2" t="inlineStr">
        <is>
          <t>Low</t>
        </is>
      </c>
      <c r="LE2" t="inlineStr">
        <is>
          <t>Close</t>
        </is>
      </c>
      <c r="LF2" t="inlineStr">
        <is>
          <t>Volume</t>
        </is>
      </c>
      <c r="LH2" t="inlineStr">
        <is>
          <t>Open</t>
        </is>
      </c>
      <c r="LI2" t="inlineStr">
        <is>
          <t>High</t>
        </is>
      </c>
      <c r="LJ2" t="inlineStr">
        <is>
          <t>Low</t>
        </is>
      </c>
      <c r="LK2" t="inlineStr">
        <is>
          <t>Close</t>
        </is>
      </c>
      <c r="LL2" t="inlineStr">
        <is>
          <t>Volume</t>
        </is>
      </c>
      <c r="LN2" t="inlineStr">
        <is>
          <t>Open</t>
        </is>
      </c>
      <c r="LO2" t="inlineStr">
        <is>
          <t>High</t>
        </is>
      </c>
      <c r="LP2" t="inlineStr">
        <is>
          <t>Low</t>
        </is>
      </c>
      <c r="LQ2" t="inlineStr">
        <is>
          <t>Close</t>
        </is>
      </c>
      <c r="LR2" t="inlineStr">
        <is>
          <t>Volume</t>
        </is>
      </c>
      <c r="LT2" t="inlineStr">
        <is>
          <t>Open</t>
        </is>
      </c>
      <c r="LU2" t="inlineStr">
        <is>
          <t>High</t>
        </is>
      </c>
      <c r="LV2" t="inlineStr">
        <is>
          <t>Low</t>
        </is>
      </c>
      <c r="LW2" t="inlineStr">
        <is>
          <t>Close</t>
        </is>
      </c>
      <c r="LX2" t="inlineStr">
        <is>
          <t>Volume</t>
        </is>
      </c>
      <c r="LZ2" t="inlineStr">
        <is>
          <t>Open</t>
        </is>
      </c>
      <c r="MA2" t="inlineStr">
        <is>
          <t>High</t>
        </is>
      </c>
      <c r="MB2" t="inlineStr">
        <is>
          <t>Low</t>
        </is>
      </c>
      <c r="MC2" t="inlineStr">
        <is>
          <t>Close</t>
        </is>
      </c>
      <c r="MD2" t="inlineStr">
        <is>
          <t>Volume</t>
        </is>
      </c>
      <c r="MF2" t="inlineStr">
        <is>
          <t>Open</t>
        </is>
      </c>
      <c r="MG2" t="inlineStr">
        <is>
          <t>High</t>
        </is>
      </c>
      <c r="MH2" t="inlineStr">
        <is>
          <t>Low</t>
        </is>
      </c>
      <c r="MI2" t="inlineStr">
        <is>
          <t>Close</t>
        </is>
      </c>
      <c r="MJ2" t="inlineStr">
        <is>
          <t>Volume</t>
        </is>
      </c>
      <c r="ML2" t="inlineStr">
        <is>
          <t>Open</t>
        </is>
      </c>
      <c r="MM2" t="inlineStr">
        <is>
          <t>High</t>
        </is>
      </c>
      <c r="MN2" t="inlineStr">
        <is>
          <t>Low</t>
        </is>
      </c>
      <c r="MO2" t="inlineStr">
        <is>
          <t>Close</t>
        </is>
      </c>
      <c r="MP2" t="inlineStr">
        <is>
          <t>Volume</t>
        </is>
      </c>
      <c r="MR2" t="inlineStr">
        <is>
          <t>Open</t>
        </is>
      </c>
      <c r="MS2" t="inlineStr">
        <is>
          <t>High</t>
        </is>
      </c>
      <c r="MT2" t="inlineStr">
        <is>
          <t>Low</t>
        </is>
      </c>
      <c r="MU2" t="inlineStr">
        <is>
          <t>Close</t>
        </is>
      </c>
      <c r="MV2" t="inlineStr">
        <is>
          <t>Volume</t>
        </is>
      </c>
      <c r="MX2" t="inlineStr">
        <is>
          <t>Open</t>
        </is>
      </c>
      <c r="MY2" t="inlineStr">
        <is>
          <t>High</t>
        </is>
      </c>
      <c r="MZ2" t="inlineStr">
        <is>
          <t>Low</t>
        </is>
      </c>
      <c r="NA2" t="inlineStr">
        <is>
          <t>Close</t>
        </is>
      </c>
      <c r="NB2" t="inlineStr">
        <is>
          <t>Volume</t>
        </is>
      </c>
      <c r="ND2" t="inlineStr">
        <is>
          <t>Open</t>
        </is>
      </c>
      <c r="NE2" t="inlineStr">
        <is>
          <t>High</t>
        </is>
      </c>
      <c r="NF2" t="inlineStr">
        <is>
          <t>Low</t>
        </is>
      </c>
      <c r="NG2" t="inlineStr">
        <is>
          <t>Close</t>
        </is>
      </c>
      <c r="NH2" t="inlineStr">
        <is>
          <t>Volume</t>
        </is>
      </c>
      <c r="NJ2" t="inlineStr">
        <is>
          <t>Open</t>
        </is>
      </c>
      <c r="NK2" t="inlineStr">
        <is>
          <t>High</t>
        </is>
      </c>
      <c r="NL2" t="inlineStr">
        <is>
          <t>Low</t>
        </is>
      </c>
      <c r="NM2" t="inlineStr">
        <is>
          <t>Close</t>
        </is>
      </c>
      <c r="NN2" t="inlineStr">
        <is>
          <t>Volume</t>
        </is>
      </c>
      <c r="NP2" t="inlineStr">
        <is>
          <t>Open</t>
        </is>
      </c>
      <c r="NQ2" t="inlineStr">
        <is>
          <t>High</t>
        </is>
      </c>
      <c r="NR2" t="inlineStr">
        <is>
          <t>Low</t>
        </is>
      </c>
      <c r="NS2" t="inlineStr">
        <is>
          <t>Close</t>
        </is>
      </c>
      <c r="NT2" t="inlineStr">
        <is>
          <t>Volume</t>
        </is>
      </c>
      <c r="NV2" t="inlineStr">
        <is>
          <t>Open</t>
        </is>
      </c>
      <c r="NW2" t="inlineStr">
        <is>
          <t>High</t>
        </is>
      </c>
      <c r="NX2" t="inlineStr">
        <is>
          <t>Low</t>
        </is>
      </c>
      <c r="NY2" t="inlineStr">
        <is>
          <t>Close</t>
        </is>
      </c>
      <c r="NZ2" t="inlineStr">
        <is>
          <t>Volume</t>
        </is>
      </c>
      <c r="OB2" t="inlineStr">
        <is>
          <t>Open</t>
        </is>
      </c>
      <c r="OC2" t="inlineStr">
        <is>
          <t>High</t>
        </is>
      </c>
      <c r="OD2" t="inlineStr">
        <is>
          <t>Low</t>
        </is>
      </c>
      <c r="OE2" t="inlineStr">
        <is>
          <t>Close</t>
        </is>
      </c>
      <c r="OF2" t="inlineStr">
        <is>
          <t>Volume</t>
        </is>
      </c>
      <c r="OH2" t="inlineStr">
        <is>
          <t>Open</t>
        </is>
      </c>
      <c r="OI2" t="inlineStr">
        <is>
          <t>High</t>
        </is>
      </c>
      <c r="OJ2" t="inlineStr">
        <is>
          <t>Low</t>
        </is>
      </c>
      <c r="OK2" t="inlineStr">
        <is>
          <t>Close</t>
        </is>
      </c>
      <c r="OL2" t="inlineStr">
        <is>
          <t>Volume</t>
        </is>
      </c>
      <c r="ON2" t="inlineStr">
        <is>
          <t>Open</t>
        </is>
      </c>
      <c r="OO2" t="inlineStr">
        <is>
          <t>High</t>
        </is>
      </c>
      <c r="OP2" t="inlineStr">
        <is>
          <t>Low</t>
        </is>
      </c>
      <c r="OQ2" t="inlineStr">
        <is>
          <t>Close</t>
        </is>
      </c>
      <c r="OR2" t="inlineStr">
        <is>
          <t>Volume</t>
        </is>
      </c>
      <c r="OT2" t="inlineStr">
        <is>
          <t>Open</t>
        </is>
      </c>
      <c r="OU2" t="inlineStr">
        <is>
          <t>High</t>
        </is>
      </c>
      <c r="OV2" t="inlineStr">
        <is>
          <t>Low</t>
        </is>
      </c>
      <c r="OW2" t="inlineStr">
        <is>
          <t>Close</t>
        </is>
      </c>
      <c r="OX2" t="inlineStr">
        <is>
          <t>Volume</t>
        </is>
      </c>
      <c r="OZ2" t="inlineStr">
        <is>
          <t>Open</t>
        </is>
      </c>
      <c r="PA2" t="inlineStr">
        <is>
          <t>High</t>
        </is>
      </c>
      <c r="PB2" t="inlineStr">
        <is>
          <t>Low</t>
        </is>
      </c>
      <c r="PC2" t="inlineStr">
        <is>
          <t>Close</t>
        </is>
      </c>
      <c r="PD2" t="inlineStr">
        <is>
          <t>Volume</t>
        </is>
      </c>
      <c r="PF2" t="inlineStr">
        <is>
          <t>Open</t>
        </is>
      </c>
      <c r="PG2" t="inlineStr">
        <is>
          <t>High</t>
        </is>
      </c>
      <c r="PH2" t="inlineStr">
        <is>
          <t>Low</t>
        </is>
      </c>
      <c r="PI2" t="inlineStr">
        <is>
          <t>Close</t>
        </is>
      </c>
      <c r="PJ2" t="inlineStr">
        <is>
          <t>Volume</t>
        </is>
      </c>
      <c r="PL2" t="inlineStr">
        <is>
          <t>Open</t>
        </is>
      </c>
      <c r="PM2" t="inlineStr">
        <is>
          <t>High</t>
        </is>
      </c>
      <c r="PN2" t="inlineStr">
        <is>
          <t>Low</t>
        </is>
      </c>
      <c r="PO2" t="inlineStr">
        <is>
          <t>Close</t>
        </is>
      </c>
      <c r="PP2" t="inlineStr">
        <is>
          <t>Volume</t>
        </is>
      </c>
      <c r="PR2" t="inlineStr">
        <is>
          <t>Open</t>
        </is>
      </c>
      <c r="PS2" t="inlineStr">
        <is>
          <t>High</t>
        </is>
      </c>
      <c r="PT2" t="inlineStr">
        <is>
          <t>Low</t>
        </is>
      </c>
      <c r="PU2" t="inlineStr">
        <is>
          <t>Close</t>
        </is>
      </c>
      <c r="PV2" t="inlineStr">
        <is>
          <t>Volume</t>
        </is>
      </c>
      <c r="PX2" t="inlineStr">
        <is>
          <t>Open</t>
        </is>
      </c>
      <c r="PY2" t="inlineStr">
        <is>
          <t>High</t>
        </is>
      </c>
      <c r="PZ2" t="inlineStr">
        <is>
          <t>Low</t>
        </is>
      </c>
      <c r="QA2" t="inlineStr">
        <is>
          <t>Close</t>
        </is>
      </c>
      <c r="QB2" t="inlineStr">
        <is>
          <t>Volume</t>
        </is>
      </c>
      <c r="QD2" t="inlineStr">
        <is>
          <t>Open</t>
        </is>
      </c>
      <c r="QE2" t="inlineStr">
        <is>
          <t>High</t>
        </is>
      </c>
      <c r="QF2" t="inlineStr">
        <is>
          <t>Low</t>
        </is>
      </c>
      <c r="QG2" t="inlineStr">
        <is>
          <t>Close</t>
        </is>
      </c>
      <c r="QH2" t="inlineStr">
        <is>
          <t>Volume</t>
        </is>
      </c>
      <c r="QJ2" t="inlineStr">
        <is>
          <t>Open</t>
        </is>
      </c>
      <c r="QK2" t="inlineStr">
        <is>
          <t>High</t>
        </is>
      </c>
      <c r="QL2" t="inlineStr">
        <is>
          <t>Low</t>
        </is>
      </c>
      <c r="QM2" t="inlineStr">
        <is>
          <t>Close</t>
        </is>
      </c>
      <c r="QN2" t="inlineStr">
        <is>
          <t>Volume</t>
        </is>
      </c>
      <c r="QP2" t="inlineStr">
        <is>
          <t>Open</t>
        </is>
      </c>
      <c r="QQ2" t="inlineStr">
        <is>
          <t>High</t>
        </is>
      </c>
      <c r="QR2" t="inlineStr">
        <is>
          <t>Low</t>
        </is>
      </c>
      <c r="QS2" t="inlineStr">
        <is>
          <t>Close</t>
        </is>
      </c>
      <c r="QT2" t="inlineStr">
        <is>
          <t>Volume</t>
        </is>
      </c>
      <c r="QV2" t="inlineStr">
        <is>
          <t>Open</t>
        </is>
      </c>
      <c r="QW2" t="inlineStr">
        <is>
          <t>High</t>
        </is>
      </c>
      <c r="QX2" t="inlineStr">
        <is>
          <t>Low</t>
        </is>
      </c>
      <c r="QY2" t="inlineStr">
        <is>
          <t>Close</t>
        </is>
      </c>
      <c r="QZ2" t="inlineStr">
        <is>
          <t>Volume</t>
        </is>
      </c>
      <c r="RB2" t="inlineStr">
        <is>
          <t>Open</t>
        </is>
      </c>
      <c r="RC2" t="inlineStr">
        <is>
          <t>High</t>
        </is>
      </c>
      <c r="RD2" t="inlineStr">
        <is>
          <t>Low</t>
        </is>
      </c>
      <c r="RE2" t="inlineStr">
        <is>
          <t>Close</t>
        </is>
      </c>
      <c r="RF2" t="inlineStr">
        <is>
          <t>Volume</t>
        </is>
      </c>
      <c r="RH2" t="inlineStr">
        <is>
          <t>Open</t>
        </is>
      </c>
      <c r="RI2" t="inlineStr">
        <is>
          <t>High</t>
        </is>
      </c>
      <c r="RJ2" t="inlineStr">
        <is>
          <t>Low</t>
        </is>
      </c>
      <c r="RK2" t="inlineStr">
        <is>
          <t>Close</t>
        </is>
      </c>
      <c r="RL2" t="inlineStr">
        <is>
          <t>Volume</t>
        </is>
      </c>
      <c r="RN2" t="inlineStr">
        <is>
          <t>Open</t>
        </is>
      </c>
      <c r="RO2" t="inlineStr">
        <is>
          <t>High</t>
        </is>
      </c>
      <c r="RP2" t="inlineStr">
        <is>
          <t>Low</t>
        </is>
      </c>
      <c r="RQ2" t="inlineStr">
        <is>
          <t>Close</t>
        </is>
      </c>
      <c r="RR2" t="inlineStr">
        <is>
          <t>Volume</t>
        </is>
      </c>
      <c r="RT2" t="inlineStr">
        <is>
          <t>Open</t>
        </is>
      </c>
      <c r="RU2" t="inlineStr">
        <is>
          <t>High</t>
        </is>
      </c>
      <c r="RV2" t="inlineStr">
        <is>
          <t>Low</t>
        </is>
      </c>
      <c r="RW2" t="inlineStr">
        <is>
          <t>Close</t>
        </is>
      </c>
      <c r="RX2" t="inlineStr">
        <is>
          <t>Volume</t>
        </is>
      </c>
      <c r="RZ2" t="inlineStr">
        <is>
          <t>Open</t>
        </is>
      </c>
      <c r="SA2" t="inlineStr">
        <is>
          <t>High</t>
        </is>
      </c>
      <c r="SB2" t="inlineStr">
        <is>
          <t>Low</t>
        </is>
      </c>
      <c r="SC2" t="inlineStr">
        <is>
          <t>Close</t>
        </is>
      </c>
      <c r="SD2" t="inlineStr">
        <is>
          <t>Volume</t>
        </is>
      </c>
      <c r="SF2" t="inlineStr">
        <is>
          <t>Open</t>
        </is>
      </c>
      <c r="SG2" t="inlineStr">
        <is>
          <t>High</t>
        </is>
      </c>
      <c r="SH2" t="inlineStr">
        <is>
          <t>Low</t>
        </is>
      </c>
      <c r="SI2" t="inlineStr">
        <is>
          <t>Close</t>
        </is>
      </c>
      <c r="SJ2" t="inlineStr">
        <is>
          <t>Volume</t>
        </is>
      </c>
      <c r="SL2" t="inlineStr">
        <is>
          <t>Open</t>
        </is>
      </c>
      <c r="SM2" t="inlineStr">
        <is>
          <t>High</t>
        </is>
      </c>
      <c r="SN2" t="inlineStr">
        <is>
          <t>Low</t>
        </is>
      </c>
      <c r="SO2" t="inlineStr">
        <is>
          <t>Close</t>
        </is>
      </c>
      <c r="SP2" t="inlineStr">
        <is>
          <t>Volume</t>
        </is>
      </c>
      <c r="SR2" t="inlineStr">
        <is>
          <t>Open</t>
        </is>
      </c>
      <c r="SS2" t="inlineStr">
        <is>
          <t>High</t>
        </is>
      </c>
      <c r="ST2" t="inlineStr">
        <is>
          <t>Low</t>
        </is>
      </c>
      <c r="SU2" t="inlineStr">
        <is>
          <t>Close</t>
        </is>
      </c>
      <c r="SV2" t="inlineStr">
        <is>
          <t>Volume</t>
        </is>
      </c>
      <c r="SX2" t="inlineStr">
        <is>
          <t>Open</t>
        </is>
      </c>
      <c r="SY2" t="inlineStr">
        <is>
          <t>High</t>
        </is>
      </c>
      <c r="SZ2" t="inlineStr">
        <is>
          <t>Low</t>
        </is>
      </c>
      <c r="TA2" t="inlineStr">
        <is>
          <t>Close</t>
        </is>
      </c>
      <c r="TB2" t="inlineStr">
        <is>
          <t>Volume</t>
        </is>
      </c>
      <c r="TD2" t="inlineStr">
        <is>
          <t>Open</t>
        </is>
      </c>
      <c r="TE2" t="inlineStr">
        <is>
          <t>High</t>
        </is>
      </c>
      <c r="TF2" t="inlineStr">
        <is>
          <t>Low</t>
        </is>
      </c>
      <c r="TG2" t="inlineStr">
        <is>
          <t>Close</t>
        </is>
      </c>
      <c r="TH2" t="inlineStr">
        <is>
          <t>Volume</t>
        </is>
      </c>
      <c r="TJ2" t="inlineStr">
        <is>
          <t>Open</t>
        </is>
      </c>
      <c r="TK2" t="inlineStr">
        <is>
          <t>High</t>
        </is>
      </c>
      <c r="TL2" t="inlineStr">
        <is>
          <t>Low</t>
        </is>
      </c>
      <c r="TM2" t="inlineStr">
        <is>
          <t>Close</t>
        </is>
      </c>
      <c r="TN2" t="inlineStr">
        <is>
          <t>Volume</t>
        </is>
      </c>
      <c r="TP2" t="inlineStr">
        <is>
          <t>Open</t>
        </is>
      </c>
      <c r="TQ2" t="inlineStr">
        <is>
          <t>High</t>
        </is>
      </c>
      <c r="TR2" t="inlineStr">
        <is>
          <t>Low</t>
        </is>
      </c>
      <c r="TS2" t="inlineStr">
        <is>
          <t>Close</t>
        </is>
      </c>
      <c r="TT2" t="inlineStr">
        <is>
          <t>Volume</t>
        </is>
      </c>
      <c r="TV2" t="inlineStr">
        <is>
          <t>Open</t>
        </is>
      </c>
      <c r="TW2" t="inlineStr">
        <is>
          <t>High</t>
        </is>
      </c>
      <c r="TX2" t="inlineStr">
        <is>
          <t>Low</t>
        </is>
      </c>
      <c r="TY2" t="inlineStr">
        <is>
          <t>Close</t>
        </is>
      </c>
      <c r="TZ2" t="inlineStr">
        <is>
          <t>Volume</t>
        </is>
      </c>
      <c r="UB2" t="inlineStr">
        <is>
          <t>Open</t>
        </is>
      </c>
      <c r="UC2" t="inlineStr">
        <is>
          <t>High</t>
        </is>
      </c>
      <c r="UD2" t="inlineStr">
        <is>
          <t>Low</t>
        </is>
      </c>
      <c r="UE2" t="inlineStr">
        <is>
          <t>Close</t>
        </is>
      </c>
      <c r="UF2" t="inlineStr">
        <is>
          <t>Volume</t>
        </is>
      </c>
      <c r="UH2" t="inlineStr">
        <is>
          <t>Open</t>
        </is>
      </c>
      <c r="UI2" t="inlineStr">
        <is>
          <t>High</t>
        </is>
      </c>
      <c r="UJ2" t="inlineStr">
        <is>
          <t>Low</t>
        </is>
      </c>
      <c r="UK2" t="inlineStr">
        <is>
          <t>Close</t>
        </is>
      </c>
      <c r="UL2" t="inlineStr">
        <is>
          <t>Volume</t>
        </is>
      </c>
      <c r="UN2" t="inlineStr">
        <is>
          <t>Open</t>
        </is>
      </c>
      <c r="UO2" t="inlineStr">
        <is>
          <t>High</t>
        </is>
      </c>
      <c r="UP2" t="inlineStr">
        <is>
          <t>Low</t>
        </is>
      </c>
      <c r="UQ2" t="inlineStr">
        <is>
          <t>Close</t>
        </is>
      </c>
      <c r="UR2" t="inlineStr">
        <is>
          <t>Volume</t>
        </is>
      </c>
      <c r="UT2" t="inlineStr">
        <is>
          <t>Open</t>
        </is>
      </c>
      <c r="UU2" t="inlineStr">
        <is>
          <t>High</t>
        </is>
      </c>
      <c r="UV2" t="inlineStr">
        <is>
          <t>Low</t>
        </is>
      </c>
      <c r="UW2" t="inlineStr">
        <is>
          <t>Close</t>
        </is>
      </c>
      <c r="UX2" t="inlineStr">
        <is>
          <t>Volume</t>
        </is>
      </c>
      <c r="UZ2" t="inlineStr">
        <is>
          <t>Open</t>
        </is>
      </c>
      <c r="VA2" t="inlineStr">
        <is>
          <t>High</t>
        </is>
      </c>
      <c r="VB2" t="inlineStr">
        <is>
          <t>Low</t>
        </is>
      </c>
      <c r="VC2" t="inlineStr">
        <is>
          <t>Close</t>
        </is>
      </c>
      <c r="VD2" t="inlineStr">
        <is>
          <t>Volume</t>
        </is>
      </c>
      <c r="VF2" t="inlineStr">
        <is>
          <t>Open</t>
        </is>
      </c>
      <c r="VG2" t="inlineStr">
        <is>
          <t>High</t>
        </is>
      </c>
      <c r="VH2" t="inlineStr">
        <is>
          <t>Low</t>
        </is>
      </c>
      <c r="VI2" t="inlineStr">
        <is>
          <t>Close</t>
        </is>
      </c>
      <c r="VJ2" t="inlineStr">
        <is>
          <t>Volume</t>
        </is>
      </c>
      <c r="VL2" t="inlineStr">
        <is>
          <t>Open</t>
        </is>
      </c>
      <c r="VM2" t="inlineStr">
        <is>
          <t>High</t>
        </is>
      </c>
      <c r="VN2" t="inlineStr">
        <is>
          <t>Low</t>
        </is>
      </c>
      <c r="VO2" t="inlineStr">
        <is>
          <t>Close</t>
        </is>
      </c>
      <c r="VP2" t="inlineStr">
        <is>
          <t>Volume</t>
        </is>
      </c>
      <c r="VR2" t="inlineStr">
        <is>
          <t>Open</t>
        </is>
      </c>
      <c r="VS2" t="inlineStr">
        <is>
          <t>High</t>
        </is>
      </c>
      <c r="VT2" t="inlineStr">
        <is>
          <t>Low</t>
        </is>
      </c>
      <c r="VU2" t="inlineStr">
        <is>
          <t>Close</t>
        </is>
      </c>
      <c r="VV2" t="inlineStr">
        <is>
          <t>Volume</t>
        </is>
      </c>
      <c r="VX2" t="inlineStr">
        <is>
          <t>Open</t>
        </is>
      </c>
      <c r="VY2" t="inlineStr">
        <is>
          <t>High</t>
        </is>
      </c>
      <c r="VZ2" t="inlineStr">
        <is>
          <t>Low</t>
        </is>
      </c>
      <c r="WA2" t="inlineStr">
        <is>
          <t>Close</t>
        </is>
      </c>
      <c r="WB2" t="inlineStr">
        <is>
          <t>Volume</t>
        </is>
      </c>
      <c r="WD2" t="inlineStr">
        <is>
          <t>Open</t>
        </is>
      </c>
      <c r="WE2" t="inlineStr">
        <is>
          <t>High</t>
        </is>
      </c>
      <c r="WF2" t="inlineStr">
        <is>
          <t>Low</t>
        </is>
      </c>
      <c r="WG2" t="inlineStr">
        <is>
          <t>Close</t>
        </is>
      </c>
      <c r="WH2" t="inlineStr">
        <is>
          <t>Volume</t>
        </is>
      </c>
      <c r="WJ2" t="inlineStr">
        <is>
          <t>Open</t>
        </is>
      </c>
      <c r="WK2" t="inlineStr">
        <is>
          <t>High</t>
        </is>
      </c>
      <c r="WL2" t="inlineStr">
        <is>
          <t>Low</t>
        </is>
      </c>
      <c r="WM2" t="inlineStr">
        <is>
          <t>Close</t>
        </is>
      </c>
      <c r="WN2" t="inlineStr">
        <is>
          <t>Volume</t>
        </is>
      </c>
      <c r="WP2" t="inlineStr">
        <is>
          <t>Open</t>
        </is>
      </c>
      <c r="WQ2" t="inlineStr">
        <is>
          <t>High</t>
        </is>
      </c>
      <c r="WR2" t="inlineStr">
        <is>
          <t>Low</t>
        </is>
      </c>
      <c r="WS2" t="inlineStr">
        <is>
          <t>Close</t>
        </is>
      </c>
      <c r="WT2" t="inlineStr">
        <is>
          <t>Volume</t>
        </is>
      </c>
      <c r="WV2" t="inlineStr">
        <is>
          <t>Open</t>
        </is>
      </c>
      <c r="WW2" t="inlineStr">
        <is>
          <t>High</t>
        </is>
      </c>
      <c r="WX2" t="inlineStr">
        <is>
          <t>Low</t>
        </is>
      </c>
      <c r="WY2" t="inlineStr">
        <is>
          <t>Close</t>
        </is>
      </c>
      <c r="WZ2" t="inlineStr">
        <is>
          <t>Volume</t>
        </is>
      </c>
      <c r="XB2" t="inlineStr">
        <is>
          <t>Open</t>
        </is>
      </c>
      <c r="XC2" t="inlineStr">
        <is>
          <t>High</t>
        </is>
      </c>
      <c r="XD2" t="inlineStr">
        <is>
          <t>Low</t>
        </is>
      </c>
      <c r="XE2" t="inlineStr">
        <is>
          <t>Close</t>
        </is>
      </c>
      <c r="XF2" t="inlineStr">
        <is>
          <t>Volume</t>
        </is>
      </c>
      <c r="XH2" t="inlineStr">
        <is>
          <t>Open</t>
        </is>
      </c>
      <c r="XI2" t="inlineStr">
        <is>
          <t>High</t>
        </is>
      </c>
      <c r="XJ2" t="inlineStr">
        <is>
          <t>Low</t>
        </is>
      </c>
      <c r="XK2" t="inlineStr">
        <is>
          <t>Close</t>
        </is>
      </c>
      <c r="XL2" t="inlineStr">
        <is>
          <t>Volume</t>
        </is>
      </c>
      <c r="XN2" t="inlineStr">
        <is>
          <t>Open</t>
        </is>
      </c>
      <c r="XO2" t="inlineStr">
        <is>
          <t>High</t>
        </is>
      </c>
      <c r="XP2" t="inlineStr">
        <is>
          <t>Low</t>
        </is>
      </c>
      <c r="XQ2" t="inlineStr">
        <is>
          <t>Close</t>
        </is>
      </c>
      <c r="XR2" t="inlineStr">
        <is>
          <t>Volume</t>
        </is>
      </c>
      <c r="XT2" t="inlineStr">
        <is>
          <t>Open</t>
        </is>
      </c>
      <c r="XU2" t="inlineStr">
        <is>
          <t>High</t>
        </is>
      </c>
      <c r="XV2" t="inlineStr">
        <is>
          <t>Low</t>
        </is>
      </c>
      <c r="XW2" t="inlineStr">
        <is>
          <t>Close</t>
        </is>
      </c>
      <c r="XX2" t="inlineStr">
        <is>
          <t>Volume</t>
        </is>
      </c>
      <c r="XZ2" t="inlineStr">
        <is>
          <t>Open</t>
        </is>
      </c>
      <c r="YA2" t="inlineStr">
        <is>
          <t>High</t>
        </is>
      </c>
      <c r="YB2" t="inlineStr">
        <is>
          <t>Low</t>
        </is>
      </c>
      <c r="YC2" t="inlineStr">
        <is>
          <t>Close</t>
        </is>
      </c>
      <c r="YD2" t="inlineStr">
        <is>
          <t>Volume</t>
        </is>
      </c>
      <c r="YF2" t="inlineStr">
        <is>
          <t>Open</t>
        </is>
      </c>
      <c r="YG2" t="inlineStr">
        <is>
          <t>High</t>
        </is>
      </c>
      <c r="YH2" t="inlineStr">
        <is>
          <t>Low</t>
        </is>
      </c>
      <c r="YI2" t="inlineStr">
        <is>
          <t>Close</t>
        </is>
      </c>
      <c r="YJ2" t="inlineStr">
        <is>
          <t>Volume</t>
        </is>
      </c>
      <c r="YL2" t="inlineStr">
        <is>
          <t>Open</t>
        </is>
      </c>
      <c r="YM2" t="inlineStr">
        <is>
          <t>High</t>
        </is>
      </c>
      <c r="YN2" t="inlineStr">
        <is>
          <t>Low</t>
        </is>
      </c>
      <c r="YO2" t="inlineStr">
        <is>
          <t>Close</t>
        </is>
      </c>
      <c r="YP2" t="inlineStr">
        <is>
          <t>Volume</t>
        </is>
      </c>
      <c r="YR2" t="inlineStr">
        <is>
          <t>Open</t>
        </is>
      </c>
      <c r="YS2" t="inlineStr">
        <is>
          <t>High</t>
        </is>
      </c>
      <c r="YT2" t="inlineStr">
        <is>
          <t>Low</t>
        </is>
      </c>
      <c r="YU2" t="inlineStr">
        <is>
          <t>Close</t>
        </is>
      </c>
      <c r="YV2" t="inlineStr">
        <is>
          <t>Volume</t>
        </is>
      </c>
      <c r="YX2" t="inlineStr">
        <is>
          <t>Open</t>
        </is>
      </c>
      <c r="YY2" t="inlineStr">
        <is>
          <t>High</t>
        </is>
      </c>
      <c r="YZ2" t="inlineStr">
        <is>
          <t>Low</t>
        </is>
      </c>
      <c r="ZA2" t="inlineStr">
        <is>
          <t>Close</t>
        </is>
      </c>
      <c r="ZB2" t="inlineStr">
        <is>
          <t>Volume</t>
        </is>
      </c>
      <c r="ZD2" t="inlineStr">
        <is>
          <t>Open</t>
        </is>
      </c>
      <c r="ZE2" t="inlineStr">
        <is>
          <t>High</t>
        </is>
      </c>
      <c r="ZF2" t="inlineStr">
        <is>
          <t>Low</t>
        </is>
      </c>
      <c r="ZG2" t="inlineStr">
        <is>
          <t>Close</t>
        </is>
      </c>
      <c r="ZH2" t="inlineStr">
        <is>
          <t>Volume</t>
        </is>
      </c>
      <c r="ZJ2" t="inlineStr">
        <is>
          <t>Open</t>
        </is>
      </c>
      <c r="ZK2" t="inlineStr">
        <is>
          <t>High</t>
        </is>
      </c>
      <c r="ZL2" t="inlineStr">
        <is>
          <t>Low</t>
        </is>
      </c>
      <c r="ZM2" t="inlineStr">
        <is>
          <t>Close</t>
        </is>
      </c>
      <c r="ZN2" t="inlineStr">
        <is>
          <t>Volume</t>
        </is>
      </c>
      <c r="ZP2" t="inlineStr">
        <is>
          <t>Open</t>
        </is>
      </c>
      <c r="ZQ2" t="inlineStr">
        <is>
          <t>High</t>
        </is>
      </c>
      <c r="ZR2" t="inlineStr">
        <is>
          <t>Low</t>
        </is>
      </c>
      <c r="ZS2" t="inlineStr">
        <is>
          <t>Close</t>
        </is>
      </c>
      <c r="ZT2" t="inlineStr">
        <is>
          <t>Volume</t>
        </is>
      </c>
      <c r="ZV2" t="inlineStr">
        <is>
          <t>Open</t>
        </is>
      </c>
      <c r="ZW2" t="inlineStr">
        <is>
          <t>High</t>
        </is>
      </c>
      <c r="ZX2" t="inlineStr">
        <is>
          <t>Low</t>
        </is>
      </c>
      <c r="ZY2" t="inlineStr">
        <is>
          <t>Close</t>
        </is>
      </c>
      <c r="ZZ2" t="inlineStr">
        <is>
          <t>Volume</t>
        </is>
      </c>
      <c r="AAB2" t="inlineStr">
        <is>
          <t>Open</t>
        </is>
      </c>
      <c r="AAC2" t="inlineStr">
        <is>
          <t>High</t>
        </is>
      </c>
      <c r="AAD2" t="inlineStr">
        <is>
          <t>Low</t>
        </is>
      </c>
      <c r="AAE2" t="inlineStr">
        <is>
          <t>Close</t>
        </is>
      </c>
      <c r="AAF2" t="inlineStr">
        <is>
          <t>Volume</t>
        </is>
      </c>
      <c r="AAH2" t="inlineStr">
        <is>
          <t>Open</t>
        </is>
      </c>
      <c r="AAI2" t="inlineStr">
        <is>
          <t>High</t>
        </is>
      </c>
      <c r="AAJ2" t="inlineStr">
        <is>
          <t>Low</t>
        </is>
      </c>
      <c r="AAK2" t="inlineStr">
        <is>
          <t>Close</t>
        </is>
      </c>
      <c r="AAL2" t="inlineStr">
        <is>
          <t>Volume</t>
        </is>
      </c>
      <c r="AAN2" t="inlineStr">
        <is>
          <t>Open</t>
        </is>
      </c>
      <c r="AAO2" t="inlineStr">
        <is>
          <t>High</t>
        </is>
      </c>
      <c r="AAP2" t="inlineStr">
        <is>
          <t>Low</t>
        </is>
      </c>
      <c r="AAQ2" t="inlineStr">
        <is>
          <t>Close</t>
        </is>
      </c>
      <c r="AAR2" t="inlineStr">
        <is>
          <t>Volume</t>
        </is>
      </c>
      <c r="AAT2" t="inlineStr">
        <is>
          <t>Open</t>
        </is>
      </c>
      <c r="AAU2" t="inlineStr">
        <is>
          <t>High</t>
        </is>
      </c>
      <c r="AAV2" t="inlineStr">
        <is>
          <t>Low</t>
        </is>
      </c>
      <c r="AAW2" t="inlineStr">
        <is>
          <t>Close</t>
        </is>
      </c>
      <c r="AAX2" t="inlineStr">
        <is>
          <t>Volume</t>
        </is>
      </c>
      <c r="AAZ2" t="inlineStr">
        <is>
          <t>Open</t>
        </is>
      </c>
      <c r="ABA2" t="inlineStr">
        <is>
          <t>High</t>
        </is>
      </c>
      <c r="ABB2" t="inlineStr">
        <is>
          <t>Low</t>
        </is>
      </c>
      <c r="ABC2" t="inlineStr">
        <is>
          <t>Close</t>
        </is>
      </c>
      <c r="ABD2" t="inlineStr">
        <is>
          <t>Volume</t>
        </is>
      </c>
      <c r="ABF2" t="inlineStr">
        <is>
          <t>Open</t>
        </is>
      </c>
      <c r="ABG2" t="inlineStr">
        <is>
          <t>High</t>
        </is>
      </c>
      <c r="ABH2" t="inlineStr">
        <is>
          <t>Low</t>
        </is>
      </c>
      <c r="ABI2" t="inlineStr">
        <is>
          <t>Close</t>
        </is>
      </c>
      <c r="ABJ2" t="inlineStr">
        <is>
          <t>Volume</t>
        </is>
      </c>
      <c r="ABL2" t="inlineStr">
        <is>
          <t>Open</t>
        </is>
      </c>
      <c r="ABM2" t="inlineStr">
        <is>
          <t>High</t>
        </is>
      </c>
      <c r="ABN2" t="inlineStr">
        <is>
          <t>Low</t>
        </is>
      </c>
      <c r="ABO2" t="inlineStr">
        <is>
          <t>Close</t>
        </is>
      </c>
      <c r="ABP2" t="inlineStr">
        <is>
          <t>Volume</t>
        </is>
      </c>
      <c r="ABR2" t="inlineStr">
        <is>
          <t>Open</t>
        </is>
      </c>
      <c r="ABS2" t="inlineStr">
        <is>
          <t>High</t>
        </is>
      </c>
      <c r="ABT2" t="inlineStr">
        <is>
          <t>Low</t>
        </is>
      </c>
      <c r="ABU2" t="inlineStr">
        <is>
          <t>Close</t>
        </is>
      </c>
      <c r="ABV2" t="inlineStr">
        <is>
          <t>Volume</t>
        </is>
      </c>
      <c r="ABX2" t="inlineStr">
        <is>
          <t>Open</t>
        </is>
      </c>
      <c r="ABY2" t="inlineStr">
        <is>
          <t>High</t>
        </is>
      </c>
      <c r="ABZ2" t="inlineStr">
        <is>
          <t>Low</t>
        </is>
      </c>
      <c r="ACA2" t="inlineStr">
        <is>
          <t>Close</t>
        </is>
      </c>
      <c r="ACB2" t="inlineStr">
        <is>
          <t>Volume</t>
        </is>
      </c>
      <c r="ACD2" t="inlineStr">
        <is>
          <t>Open</t>
        </is>
      </c>
      <c r="ACE2" t="inlineStr">
        <is>
          <t>High</t>
        </is>
      </c>
      <c r="ACF2" t="inlineStr">
        <is>
          <t>Low</t>
        </is>
      </c>
      <c r="ACG2" t="inlineStr">
        <is>
          <t>Close</t>
        </is>
      </c>
      <c r="ACH2" t="inlineStr">
        <is>
          <t>Volume</t>
        </is>
      </c>
      <c r="ACJ2" t="inlineStr">
        <is>
          <t>Open</t>
        </is>
      </c>
      <c r="ACK2" t="inlineStr">
        <is>
          <t>High</t>
        </is>
      </c>
      <c r="ACL2" t="inlineStr">
        <is>
          <t>Low</t>
        </is>
      </c>
      <c r="ACM2" t="inlineStr">
        <is>
          <t>Close</t>
        </is>
      </c>
      <c r="ACN2" t="inlineStr">
        <is>
          <t>Volume</t>
        </is>
      </c>
      <c r="ACP2" t="inlineStr">
        <is>
          <t>Open</t>
        </is>
      </c>
      <c r="ACQ2" t="inlineStr">
        <is>
          <t>High</t>
        </is>
      </c>
      <c r="ACR2" t="inlineStr">
        <is>
          <t>Low</t>
        </is>
      </c>
      <c r="ACS2" t="inlineStr">
        <is>
          <t>Close</t>
        </is>
      </c>
      <c r="ACT2" t="inlineStr">
        <is>
          <t>Volume</t>
        </is>
      </c>
      <c r="ACV2" t="inlineStr">
        <is>
          <t>Open</t>
        </is>
      </c>
      <c r="ACW2" t="inlineStr">
        <is>
          <t>High</t>
        </is>
      </c>
      <c r="ACX2" t="inlineStr">
        <is>
          <t>Low</t>
        </is>
      </c>
      <c r="ACY2" t="inlineStr">
        <is>
          <t>Close</t>
        </is>
      </c>
      <c r="ACZ2" t="inlineStr">
        <is>
          <t>Volume</t>
        </is>
      </c>
      <c r="ADB2" t="inlineStr">
        <is>
          <t>Open</t>
        </is>
      </c>
      <c r="ADC2" t="inlineStr">
        <is>
          <t>High</t>
        </is>
      </c>
      <c r="ADD2" t="inlineStr">
        <is>
          <t>Low</t>
        </is>
      </c>
      <c r="ADE2" t="inlineStr">
        <is>
          <t>Close</t>
        </is>
      </c>
      <c r="ADF2" t="inlineStr">
        <is>
          <t>Volume</t>
        </is>
      </c>
      <c r="ADT2" t="inlineStr">
        <is>
          <t>Open</t>
        </is>
      </c>
      <c r="ADU2" t="inlineStr">
        <is>
          <t>High</t>
        </is>
      </c>
      <c r="ADV2" t="inlineStr">
        <is>
          <t>Low</t>
        </is>
      </c>
      <c r="ADW2" t="inlineStr">
        <is>
          <t>Close</t>
        </is>
      </c>
      <c r="ADX2" t="inlineStr">
        <is>
          <t>Volume</t>
        </is>
      </c>
      <c r="ADZ2" t="inlineStr">
        <is>
          <t>Open</t>
        </is>
      </c>
      <c r="AEA2" t="inlineStr">
        <is>
          <t>High</t>
        </is>
      </c>
      <c r="AEB2" t="inlineStr">
        <is>
          <t>Low</t>
        </is>
      </c>
      <c r="AEC2" t="inlineStr">
        <is>
          <t>Close</t>
        </is>
      </c>
      <c r="AED2" t="inlineStr">
        <is>
          <t>Volume</t>
        </is>
      </c>
      <c r="AEF2" t="inlineStr">
        <is>
          <t>Open</t>
        </is>
      </c>
      <c r="AEG2" t="inlineStr">
        <is>
          <t>High</t>
        </is>
      </c>
      <c r="AEH2" t="inlineStr">
        <is>
          <t>Low</t>
        </is>
      </c>
      <c r="AEI2" t="inlineStr">
        <is>
          <t>Close</t>
        </is>
      </c>
      <c r="AEJ2" t="inlineStr">
        <is>
          <t>Volume</t>
        </is>
      </c>
      <c r="AEL2" t="inlineStr">
        <is>
          <t>Open</t>
        </is>
      </c>
      <c r="AEM2" t="inlineStr">
        <is>
          <t>High</t>
        </is>
      </c>
      <c r="AEN2" t="inlineStr">
        <is>
          <t>Low</t>
        </is>
      </c>
      <c r="AEO2" t="inlineStr">
        <is>
          <t>Close</t>
        </is>
      </c>
      <c r="AEP2" t="inlineStr">
        <is>
          <t>Volume</t>
        </is>
      </c>
      <c r="AER2" t="inlineStr">
        <is>
          <t>Open</t>
        </is>
      </c>
      <c r="AES2" t="inlineStr">
        <is>
          <t>High</t>
        </is>
      </c>
      <c r="AET2" t="inlineStr">
        <is>
          <t>Low</t>
        </is>
      </c>
      <c r="AEU2" t="inlineStr">
        <is>
          <t>Close</t>
        </is>
      </c>
      <c r="AEV2" t="inlineStr">
        <is>
          <t>Volume</t>
        </is>
      </c>
      <c r="AEX2" t="inlineStr">
        <is>
          <t>Open</t>
        </is>
      </c>
      <c r="AEY2" t="inlineStr">
        <is>
          <t>High</t>
        </is>
      </c>
      <c r="AEZ2" t="inlineStr">
        <is>
          <t>Low</t>
        </is>
      </c>
      <c r="AFA2" t="inlineStr">
        <is>
          <t>Close</t>
        </is>
      </c>
      <c r="AFB2" t="inlineStr">
        <is>
          <t>Volume</t>
        </is>
      </c>
      <c r="AFD2" t="inlineStr">
        <is>
          <t>Open</t>
        </is>
      </c>
      <c r="AFE2" t="inlineStr">
        <is>
          <t>High</t>
        </is>
      </c>
      <c r="AFF2" t="inlineStr">
        <is>
          <t>Low</t>
        </is>
      </c>
      <c r="AFG2" t="inlineStr">
        <is>
          <t>Close</t>
        </is>
      </c>
      <c r="AFH2" t="inlineStr">
        <is>
          <t>Volume</t>
        </is>
      </c>
      <c r="AFJ2" t="inlineStr">
        <is>
          <t>Open</t>
        </is>
      </c>
      <c r="AFK2" t="inlineStr">
        <is>
          <t>High</t>
        </is>
      </c>
      <c r="AFL2" t="inlineStr">
        <is>
          <t>Low</t>
        </is>
      </c>
      <c r="AFM2" t="inlineStr">
        <is>
          <t>Close</t>
        </is>
      </c>
      <c r="AFN2" t="inlineStr">
        <is>
          <t>Volume</t>
        </is>
      </c>
      <c r="AFP2" t="inlineStr">
        <is>
          <t>Open</t>
        </is>
      </c>
      <c r="AFQ2" t="inlineStr">
        <is>
          <t>High</t>
        </is>
      </c>
      <c r="AFR2" t="inlineStr">
        <is>
          <t>Low</t>
        </is>
      </c>
      <c r="AFS2" t="inlineStr">
        <is>
          <t>Close</t>
        </is>
      </c>
      <c r="AFT2" t="inlineStr">
        <is>
          <t>Volume</t>
        </is>
      </c>
      <c r="AFV2" t="inlineStr">
        <is>
          <t>Open</t>
        </is>
      </c>
      <c r="AFW2" t="inlineStr">
        <is>
          <t>High</t>
        </is>
      </c>
      <c r="AFX2" t="inlineStr">
        <is>
          <t>Low</t>
        </is>
      </c>
      <c r="AFY2" t="inlineStr">
        <is>
          <t>Close</t>
        </is>
      </c>
      <c r="AFZ2" t="inlineStr">
        <is>
          <t>Volume</t>
        </is>
      </c>
      <c r="AGB2" t="inlineStr">
        <is>
          <t>Open</t>
        </is>
      </c>
      <c r="AGC2" t="inlineStr">
        <is>
          <t>High</t>
        </is>
      </c>
      <c r="AGD2" t="inlineStr">
        <is>
          <t>Low</t>
        </is>
      </c>
      <c r="AGE2" t="inlineStr">
        <is>
          <t>Close</t>
        </is>
      </c>
      <c r="AGF2" t="inlineStr">
        <is>
          <t>Volume</t>
        </is>
      </c>
      <c r="AGH2" t="inlineStr">
        <is>
          <t>Open</t>
        </is>
      </c>
      <c r="AGI2" t="inlineStr">
        <is>
          <t>High</t>
        </is>
      </c>
      <c r="AGJ2" t="inlineStr">
        <is>
          <t>Low</t>
        </is>
      </c>
      <c r="AGK2" t="inlineStr">
        <is>
          <t>Close</t>
        </is>
      </c>
      <c r="AGL2" t="inlineStr">
        <is>
          <t>Volume</t>
        </is>
      </c>
      <c r="AGN2" t="inlineStr">
        <is>
          <t>Open</t>
        </is>
      </c>
      <c r="AGO2" t="inlineStr">
        <is>
          <t>High</t>
        </is>
      </c>
      <c r="AGP2" t="inlineStr">
        <is>
          <t>Low</t>
        </is>
      </c>
      <c r="AGQ2" t="inlineStr">
        <is>
          <t>Close</t>
        </is>
      </c>
      <c r="AGR2" t="inlineStr">
        <is>
          <t>Volume</t>
        </is>
      </c>
      <c r="AGT2" t="inlineStr">
        <is>
          <t>Open</t>
        </is>
      </c>
      <c r="AGU2" t="inlineStr">
        <is>
          <t>High</t>
        </is>
      </c>
      <c r="AGV2" t="inlineStr">
        <is>
          <t>Low</t>
        </is>
      </c>
      <c r="AGW2" t="inlineStr">
        <is>
          <t>Close</t>
        </is>
      </c>
      <c r="AGX2" t="inlineStr">
        <is>
          <t>Volume</t>
        </is>
      </c>
      <c r="AGZ2" t="inlineStr">
        <is>
          <t>Open</t>
        </is>
      </c>
      <c r="AHA2" t="inlineStr">
        <is>
          <t>High</t>
        </is>
      </c>
      <c r="AHB2" t="inlineStr">
        <is>
          <t>Low</t>
        </is>
      </c>
      <c r="AHC2" t="inlineStr">
        <is>
          <t>Close</t>
        </is>
      </c>
      <c r="AHD2" t="inlineStr">
        <is>
          <t>Volume</t>
        </is>
      </c>
      <c r="AHF2" t="inlineStr">
        <is>
          <t>Open</t>
        </is>
      </c>
      <c r="AHG2" t="inlineStr">
        <is>
          <t>High</t>
        </is>
      </c>
      <c r="AHH2" t="inlineStr">
        <is>
          <t>Low</t>
        </is>
      </c>
      <c r="AHI2" t="inlineStr">
        <is>
          <t>Close</t>
        </is>
      </c>
      <c r="AHJ2" t="inlineStr">
        <is>
          <t>Volume</t>
        </is>
      </c>
      <c r="AHL2" t="inlineStr">
        <is>
          <t>Open</t>
        </is>
      </c>
      <c r="AHM2" t="inlineStr">
        <is>
          <t>High</t>
        </is>
      </c>
      <c r="AHN2" t="inlineStr">
        <is>
          <t>Low</t>
        </is>
      </c>
      <c r="AHO2" t="inlineStr">
        <is>
          <t>Close</t>
        </is>
      </c>
      <c r="AHP2" t="inlineStr">
        <is>
          <t>Volume</t>
        </is>
      </c>
      <c r="AHR2" t="inlineStr">
        <is>
          <t>Open</t>
        </is>
      </c>
      <c r="AHS2" t="inlineStr">
        <is>
          <t>High</t>
        </is>
      </c>
      <c r="AHT2" t="inlineStr">
        <is>
          <t>Low</t>
        </is>
      </c>
      <c r="AHU2" t="inlineStr">
        <is>
          <t>Close</t>
        </is>
      </c>
      <c r="AHV2" t="inlineStr">
        <is>
          <t>Volume</t>
        </is>
      </c>
      <c r="AHX2" t="inlineStr">
        <is>
          <t>Open</t>
        </is>
      </c>
      <c r="AHY2" t="inlineStr">
        <is>
          <t>High</t>
        </is>
      </c>
      <c r="AHZ2" t="inlineStr">
        <is>
          <t>Low</t>
        </is>
      </c>
      <c r="AIA2" t="inlineStr">
        <is>
          <t>Close</t>
        </is>
      </c>
      <c r="AIB2" t="inlineStr">
        <is>
          <t>Volume</t>
        </is>
      </c>
      <c r="AID2" t="inlineStr">
        <is>
          <t>Open</t>
        </is>
      </c>
      <c r="AIE2" t="inlineStr">
        <is>
          <t>High</t>
        </is>
      </c>
      <c r="AIF2" t="inlineStr">
        <is>
          <t>Low</t>
        </is>
      </c>
      <c r="AIG2" t="inlineStr">
        <is>
          <t>Close</t>
        </is>
      </c>
      <c r="AIH2" t="inlineStr">
        <is>
          <t>Volume</t>
        </is>
      </c>
      <c r="AIJ2" t="inlineStr">
        <is>
          <t>Open</t>
        </is>
      </c>
      <c r="AIK2" t="inlineStr">
        <is>
          <t>High</t>
        </is>
      </c>
      <c r="AIL2" t="inlineStr">
        <is>
          <t>Low</t>
        </is>
      </c>
      <c r="AIM2" t="inlineStr">
        <is>
          <t>Close</t>
        </is>
      </c>
      <c r="AIN2" t="inlineStr">
        <is>
          <t>Volume</t>
        </is>
      </c>
      <c r="AIP2" t="inlineStr">
        <is>
          <t>Open</t>
        </is>
      </c>
      <c r="AIQ2" t="inlineStr">
        <is>
          <t>High</t>
        </is>
      </c>
      <c r="AIR2" t="inlineStr">
        <is>
          <t>Low</t>
        </is>
      </c>
      <c r="AIS2" t="inlineStr">
        <is>
          <t>Close</t>
        </is>
      </c>
      <c r="AIT2" t="inlineStr">
        <is>
          <t>Volume</t>
        </is>
      </c>
      <c r="AIV2" t="inlineStr">
        <is>
          <t>Open</t>
        </is>
      </c>
      <c r="AIW2" t="inlineStr">
        <is>
          <t>High</t>
        </is>
      </c>
      <c r="AIX2" t="inlineStr">
        <is>
          <t>Low</t>
        </is>
      </c>
      <c r="AIY2" t="inlineStr">
        <is>
          <t>Close</t>
        </is>
      </c>
      <c r="AIZ2" t="inlineStr">
        <is>
          <t>Volume</t>
        </is>
      </c>
      <c r="AJB2" t="inlineStr">
        <is>
          <t>Open</t>
        </is>
      </c>
      <c r="AJC2" t="inlineStr">
        <is>
          <t>High</t>
        </is>
      </c>
      <c r="AJD2" t="inlineStr">
        <is>
          <t>Low</t>
        </is>
      </c>
      <c r="AJE2" t="inlineStr">
        <is>
          <t>Close</t>
        </is>
      </c>
      <c r="AJF2" t="inlineStr">
        <is>
          <t>Volume</t>
        </is>
      </c>
      <c r="AJH2" t="inlineStr">
        <is>
          <t>Open</t>
        </is>
      </c>
      <c r="AJI2" t="inlineStr">
        <is>
          <t>High</t>
        </is>
      </c>
      <c r="AJJ2" t="inlineStr">
        <is>
          <t>Low</t>
        </is>
      </c>
      <c r="AJK2" t="inlineStr">
        <is>
          <t>Close</t>
        </is>
      </c>
      <c r="AJL2" t="inlineStr">
        <is>
          <t>Volume</t>
        </is>
      </c>
      <c r="AJN2" t="inlineStr">
        <is>
          <t>Open</t>
        </is>
      </c>
      <c r="AJO2" t="inlineStr">
        <is>
          <t>High</t>
        </is>
      </c>
      <c r="AJP2" t="inlineStr">
        <is>
          <t>Low</t>
        </is>
      </c>
      <c r="AJQ2" t="inlineStr">
        <is>
          <t>Close</t>
        </is>
      </c>
      <c r="AJR2" t="inlineStr">
        <is>
          <t>Volume</t>
        </is>
      </c>
      <c r="AJT2" t="inlineStr">
        <is>
          <t>Open</t>
        </is>
      </c>
      <c r="AJU2" t="inlineStr">
        <is>
          <t>High</t>
        </is>
      </c>
      <c r="AJV2" t="inlineStr">
        <is>
          <t>Low</t>
        </is>
      </c>
      <c r="AJW2" t="inlineStr">
        <is>
          <t>Close</t>
        </is>
      </c>
      <c r="AJX2" t="inlineStr">
        <is>
          <t>Volume</t>
        </is>
      </c>
      <c r="AJZ2" t="inlineStr">
        <is>
          <t>Open</t>
        </is>
      </c>
      <c r="AKA2" t="inlineStr">
        <is>
          <t>High</t>
        </is>
      </c>
      <c r="AKB2" t="inlineStr">
        <is>
          <t>Low</t>
        </is>
      </c>
      <c r="AKC2" t="inlineStr">
        <is>
          <t>Close</t>
        </is>
      </c>
      <c r="AKD2" t="inlineStr">
        <is>
          <t>Volume</t>
        </is>
      </c>
      <c r="AKF2" t="inlineStr">
        <is>
          <t>Open</t>
        </is>
      </c>
      <c r="AKG2" t="inlineStr">
        <is>
          <t>High</t>
        </is>
      </c>
      <c r="AKH2" t="inlineStr">
        <is>
          <t>Low</t>
        </is>
      </c>
      <c r="AKI2" t="inlineStr">
        <is>
          <t>Close</t>
        </is>
      </c>
      <c r="AKJ2" t="inlineStr">
        <is>
          <t>Volume</t>
        </is>
      </c>
      <c r="AKL2" t="inlineStr">
        <is>
          <t>Open</t>
        </is>
      </c>
      <c r="AKM2" t="inlineStr">
        <is>
          <t>High</t>
        </is>
      </c>
      <c r="AKN2" t="inlineStr">
        <is>
          <t>Low</t>
        </is>
      </c>
      <c r="AKO2" t="inlineStr">
        <is>
          <t>Close</t>
        </is>
      </c>
      <c r="AKP2" t="inlineStr">
        <is>
          <t>Volume</t>
        </is>
      </c>
      <c r="AKR2" t="inlineStr">
        <is>
          <t>Open</t>
        </is>
      </c>
      <c r="AKS2" t="inlineStr">
        <is>
          <t>High</t>
        </is>
      </c>
      <c r="AKT2" t="inlineStr">
        <is>
          <t>Low</t>
        </is>
      </c>
      <c r="AKU2" t="inlineStr">
        <is>
          <t>Close</t>
        </is>
      </c>
      <c r="AKV2" t="inlineStr">
        <is>
          <t>Volume</t>
        </is>
      </c>
      <c r="AKX2" t="inlineStr">
        <is>
          <t>Open</t>
        </is>
      </c>
      <c r="AKY2" t="inlineStr">
        <is>
          <t>High</t>
        </is>
      </c>
      <c r="AKZ2" t="inlineStr">
        <is>
          <t>Low</t>
        </is>
      </c>
      <c r="ALA2" t="inlineStr">
        <is>
          <t>Close</t>
        </is>
      </c>
      <c r="ALB2" t="inlineStr">
        <is>
          <t>Volume</t>
        </is>
      </c>
      <c r="ALD2" t="inlineStr">
        <is>
          <t>Open</t>
        </is>
      </c>
      <c r="ALE2" t="inlineStr">
        <is>
          <t>High</t>
        </is>
      </c>
      <c r="ALF2" t="inlineStr">
        <is>
          <t>Low</t>
        </is>
      </c>
      <c r="ALG2" t="inlineStr">
        <is>
          <t>Close</t>
        </is>
      </c>
      <c r="ALH2" t="inlineStr">
        <is>
          <t>Volume</t>
        </is>
      </c>
      <c r="ALJ2" t="inlineStr">
        <is>
          <t>Open</t>
        </is>
      </c>
      <c r="ALK2" t="inlineStr">
        <is>
          <t>High</t>
        </is>
      </c>
      <c r="ALL2" t="inlineStr">
        <is>
          <t>Low</t>
        </is>
      </c>
      <c r="ALM2" t="inlineStr">
        <is>
          <t>Close</t>
        </is>
      </c>
      <c r="ALN2" t="inlineStr">
        <is>
          <t>Volume</t>
        </is>
      </c>
      <c r="ALP2" t="inlineStr">
        <is>
          <t>Open</t>
        </is>
      </c>
      <c r="ALQ2" t="inlineStr">
        <is>
          <t>High</t>
        </is>
      </c>
      <c r="ALR2" t="inlineStr">
        <is>
          <t>Low</t>
        </is>
      </c>
      <c r="ALS2" t="inlineStr">
        <is>
          <t>Close</t>
        </is>
      </c>
      <c r="ALT2" t="inlineStr">
        <is>
          <t>Volume</t>
        </is>
      </c>
      <c r="ALV2" t="inlineStr">
        <is>
          <t>Open</t>
        </is>
      </c>
      <c r="ALW2" t="inlineStr">
        <is>
          <t>High</t>
        </is>
      </c>
      <c r="ALX2" t="inlineStr">
        <is>
          <t>Low</t>
        </is>
      </c>
      <c r="ALY2" t="inlineStr">
        <is>
          <t>Close</t>
        </is>
      </c>
      <c r="ALZ2" t="inlineStr">
        <is>
          <t>Volume</t>
        </is>
      </c>
    </row>
    <row r="3" ht="16.5" customHeight="1">
      <c r="A3" s="4" t="n">
        <v>45625</v>
      </c>
      <c r="B3" t="n">
        <v>599.66</v>
      </c>
      <c r="C3" t="n">
        <v>603.35</v>
      </c>
      <c r="D3" t="n">
        <v>599.38</v>
      </c>
      <c r="E3" t="n">
        <v>602.55</v>
      </c>
      <c r="F3" t="n">
        <v>30177350</v>
      </c>
      <c r="H3" t="n">
        <v>298.94</v>
      </c>
      <c r="I3" t="n">
        <v>300.38</v>
      </c>
      <c r="J3" t="n">
        <v>298.71</v>
      </c>
      <c r="K3" t="n">
        <v>299.86</v>
      </c>
      <c r="L3" t="n">
        <v>1811915</v>
      </c>
      <c r="N3" t="n">
        <v>23.38</v>
      </c>
      <c r="O3" t="n">
        <v>23.53</v>
      </c>
      <c r="P3" t="n">
        <v>23.38</v>
      </c>
      <c r="Q3" t="n">
        <v>23.49</v>
      </c>
      <c r="R3" t="n">
        <v>1124033</v>
      </c>
      <c r="T3" t="n">
        <v>602.63</v>
      </c>
      <c r="U3" t="n">
        <v>606.3200000000001</v>
      </c>
      <c r="V3" t="n">
        <v>602.38</v>
      </c>
      <c r="W3" t="n">
        <v>605.0700000000001</v>
      </c>
      <c r="X3" t="n">
        <v>3132739</v>
      </c>
      <c r="Z3" t="n">
        <v>187.46</v>
      </c>
      <c r="AA3" t="n">
        <v>188.16</v>
      </c>
      <c r="AB3" t="n">
        <v>187.34</v>
      </c>
      <c r="AC3" t="n">
        <v>187.62</v>
      </c>
      <c r="AD3" t="n">
        <v>3752450</v>
      </c>
      <c r="AF3" t="n">
        <v>505.93</v>
      </c>
      <c r="AG3" t="n">
        <v>510.34</v>
      </c>
      <c r="AH3" t="n">
        <v>505.31</v>
      </c>
      <c r="AI3" t="n">
        <v>509.74</v>
      </c>
      <c r="AJ3" t="n">
        <v>15333969</v>
      </c>
      <c r="AL3" t="n">
        <v>406.43</v>
      </c>
      <c r="AM3" t="n">
        <v>409.63</v>
      </c>
      <c r="AN3" t="n">
        <v>405.74</v>
      </c>
      <c r="AO3" t="n">
        <v>409.13</v>
      </c>
      <c r="AP3" t="n">
        <v>747357</v>
      </c>
      <c r="AR3" t="n">
        <v>27.6</v>
      </c>
      <c r="AS3" t="n">
        <v>27.83</v>
      </c>
      <c r="AT3" t="n">
        <v>27.57</v>
      </c>
      <c r="AU3" t="n">
        <v>27.79</v>
      </c>
      <c r="AV3" t="n">
        <v>2669384</v>
      </c>
      <c r="AX3" t="n">
        <v>618.38</v>
      </c>
      <c r="AY3" t="n">
        <v>620.21</v>
      </c>
      <c r="AZ3" t="n">
        <v>615.39</v>
      </c>
      <c r="BA3" t="n">
        <v>615.86</v>
      </c>
      <c r="BB3" t="n">
        <v>616621</v>
      </c>
      <c r="BD3" t="n">
        <v>261.06</v>
      </c>
      <c r="BE3" t="n">
        <v>262.22</v>
      </c>
      <c r="BF3" t="n">
        <v>260.38</v>
      </c>
      <c r="BG3" t="n">
        <v>260.51</v>
      </c>
      <c r="BH3" t="n">
        <v>291696</v>
      </c>
      <c r="BJ3" t="n">
        <v>284.77</v>
      </c>
      <c r="BK3" t="n">
        <v>285.38</v>
      </c>
      <c r="BL3" t="n">
        <v>284.53</v>
      </c>
      <c r="BM3" t="n">
        <v>284.63</v>
      </c>
      <c r="BN3" t="n">
        <v>226953</v>
      </c>
      <c r="BP3" t="n">
        <v>110.34</v>
      </c>
      <c r="BQ3" t="n">
        <v>110.57</v>
      </c>
      <c r="BR3" t="n">
        <v>110.29</v>
      </c>
      <c r="BS3" t="n">
        <v>110.55</v>
      </c>
      <c r="BT3" t="n">
        <v>11838905</v>
      </c>
      <c r="BV3" t="n">
        <v>97.3</v>
      </c>
      <c r="BW3" t="n">
        <v>97.38</v>
      </c>
      <c r="BX3" t="n">
        <v>97.17</v>
      </c>
      <c r="BY3" t="n">
        <v>97.36</v>
      </c>
      <c r="BZ3" t="n">
        <v>982915</v>
      </c>
      <c r="CB3" t="n">
        <v>40.42</v>
      </c>
      <c r="CC3" t="n">
        <v>40.42</v>
      </c>
      <c r="CD3" t="n">
        <v>40.42</v>
      </c>
      <c r="CE3" t="n">
        <v>40.42</v>
      </c>
      <c r="CF3" t="n">
        <v>0</v>
      </c>
      <c r="CH3" t="n">
        <v>448.3</v>
      </c>
      <c r="CI3" t="n">
        <v>451.28</v>
      </c>
      <c r="CJ3" t="n">
        <v>448.24</v>
      </c>
      <c r="CK3" t="n">
        <v>450.09</v>
      </c>
      <c r="CL3" t="n">
        <v>3474056</v>
      </c>
      <c r="CN3" t="n">
        <v>73.5</v>
      </c>
      <c r="CO3" t="n">
        <v>73.63</v>
      </c>
      <c r="CP3" t="n">
        <v>73.5</v>
      </c>
      <c r="CQ3" t="n">
        <v>73.59999999999999</v>
      </c>
      <c r="CR3" t="n">
        <v>3870808</v>
      </c>
      <c r="CT3" t="n">
        <v>23.25</v>
      </c>
      <c r="CU3" t="n">
        <v>23.27</v>
      </c>
      <c r="CV3" t="n">
        <v>23.23</v>
      </c>
      <c r="CW3" t="n">
        <v>23.27</v>
      </c>
      <c r="CX3" t="n">
        <v>2162708</v>
      </c>
      <c r="CZ3" t="n">
        <v>95.13</v>
      </c>
      <c r="DA3" t="n">
        <v>95.2</v>
      </c>
      <c r="DB3" t="n">
        <v>95</v>
      </c>
      <c r="DC3" t="n">
        <v>95.19</v>
      </c>
      <c r="DD3" t="n">
        <v>5136170</v>
      </c>
      <c r="DF3" t="n">
        <v>24.7</v>
      </c>
      <c r="DG3" t="n">
        <v>24.71</v>
      </c>
      <c r="DH3" t="n">
        <v>24.68</v>
      </c>
      <c r="DI3" t="n">
        <v>24.7</v>
      </c>
      <c r="DJ3" t="n">
        <v>1351936</v>
      </c>
      <c r="DL3" t="n">
        <v>93.78</v>
      </c>
      <c r="DM3" t="n">
        <v>93.98999999999999</v>
      </c>
      <c r="DN3" t="n">
        <v>93.44</v>
      </c>
      <c r="DO3" t="n">
        <v>93.97</v>
      </c>
      <c r="DP3" t="n">
        <v>31905732</v>
      </c>
      <c r="DR3" t="n">
        <v>108.7</v>
      </c>
      <c r="DS3" t="n">
        <v>108.77</v>
      </c>
      <c r="DT3" t="n">
        <v>108.54</v>
      </c>
      <c r="DU3" t="n">
        <v>108.76</v>
      </c>
      <c r="DV3" t="n">
        <v>2221374</v>
      </c>
      <c r="DX3" t="n">
        <v>26.4</v>
      </c>
      <c r="DY3" t="n">
        <v>26.42</v>
      </c>
      <c r="DZ3" t="n">
        <v>26.36</v>
      </c>
      <c r="EA3" t="n">
        <v>26.41</v>
      </c>
      <c r="EB3" t="n">
        <v>854903</v>
      </c>
      <c r="ED3" t="n">
        <v>92.23999999999999</v>
      </c>
      <c r="EE3" t="n">
        <v>92.23999999999999</v>
      </c>
      <c r="EF3" t="n">
        <v>92.06</v>
      </c>
      <c r="EG3" t="n">
        <v>92.15000000000001</v>
      </c>
      <c r="EH3" t="n">
        <v>2447322</v>
      </c>
      <c r="EJ3" t="n">
        <v>20.75</v>
      </c>
      <c r="EK3" t="n">
        <v>20.81</v>
      </c>
      <c r="EL3" t="n">
        <v>20.75</v>
      </c>
      <c r="EM3" t="n">
        <v>20.78</v>
      </c>
      <c r="EN3" t="n">
        <v>181508</v>
      </c>
      <c r="EP3" t="n">
        <v>82.31</v>
      </c>
      <c r="EQ3" t="n">
        <v>82.33</v>
      </c>
      <c r="ER3" t="n">
        <v>82.3</v>
      </c>
      <c r="ES3" t="n">
        <v>82.31999999999999</v>
      </c>
      <c r="ET3" t="n">
        <v>1597583</v>
      </c>
      <c r="EV3" t="n">
        <v>24.24</v>
      </c>
      <c r="EW3" t="n">
        <v>24.25</v>
      </c>
      <c r="EX3" t="n">
        <v>24.23</v>
      </c>
      <c r="EY3" t="n">
        <v>24.25</v>
      </c>
      <c r="EZ3" t="n">
        <v>991018</v>
      </c>
      <c r="FB3" t="n">
        <v>97.16</v>
      </c>
      <c r="FC3" t="n">
        <v>98.36</v>
      </c>
      <c r="FD3" t="n">
        <v>97.09999999999999</v>
      </c>
      <c r="FE3" t="n">
        <v>98.06999999999999</v>
      </c>
      <c r="FF3" t="n">
        <v>705283</v>
      </c>
      <c r="FH3" t="n">
        <v>106.61</v>
      </c>
      <c r="FI3" t="n">
        <v>108.49</v>
      </c>
      <c r="FJ3" t="n">
        <v>106.39</v>
      </c>
      <c r="FK3" t="n">
        <v>108.21</v>
      </c>
      <c r="FL3" t="n">
        <v>1299202</v>
      </c>
      <c r="FN3" t="n">
        <v>80.33</v>
      </c>
      <c r="FO3" t="n">
        <v>80.58</v>
      </c>
      <c r="FP3" t="n">
        <v>79.61</v>
      </c>
      <c r="FQ3" t="n">
        <v>79.69</v>
      </c>
      <c r="FR3" t="n">
        <v>14912</v>
      </c>
      <c r="FT3" t="n">
        <v>82.78</v>
      </c>
      <c r="FU3" t="n">
        <v>83.3</v>
      </c>
      <c r="FV3" t="n">
        <v>82.67</v>
      </c>
      <c r="FW3" t="n">
        <v>83.22</v>
      </c>
      <c r="FX3" t="n">
        <v>4982582</v>
      </c>
      <c r="FZ3" t="n">
        <v>46.37</v>
      </c>
      <c r="GA3" t="n">
        <v>46.37</v>
      </c>
      <c r="GB3" t="n">
        <v>46.12</v>
      </c>
      <c r="GC3" t="n">
        <v>46.19</v>
      </c>
      <c r="GD3" t="n">
        <v>81238</v>
      </c>
      <c r="GF3" t="n">
        <v>146.94</v>
      </c>
      <c r="GG3" t="n">
        <v>147.79</v>
      </c>
      <c r="GH3" t="n">
        <v>146.71</v>
      </c>
      <c r="GI3" t="n">
        <v>147.41</v>
      </c>
      <c r="GJ3" t="n">
        <v>3521247</v>
      </c>
      <c r="GL3" t="n">
        <v>220.53</v>
      </c>
      <c r="GM3" t="n">
        <v>222.35</v>
      </c>
      <c r="GN3" t="n">
        <v>220.4</v>
      </c>
      <c r="GO3" t="n">
        <v>222.3</v>
      </c>
      <c r="GP3" t="n">
        <v>885704</v>
      </c>
      <c r="GR3" t="n">
        <v>143.4</v>
      </c>
      <c r="GS3" t="n">
        <v>144.26</v>
      </c>
      <c r="GT3" t="n">
        <v>143.4</v>
      </c>
      <c r="GU3" t="n">
        <v>143.99</v>
      </c>
      <c r="GV3" t="n">
        <v>3091515</v>
      </c>
      <c r="GX3" t="n">
        <v>94.31</v>
      </c>
      <c r="GY3" t="n">
        <v>94.86</v>
      </c>
      <c r="GZ3" t="n">
        <v>94.17</v>
      </c>
      <c r="HA3" t="n">
        <v>94.78</v>
      </c>
      <c r="HB3" t="n">
        <v>2132591</v>
      </c>
      <c r="HD3" t="n">
        <v>232.12</v>
      </c>
      <c r="HE3" t="n">
        <v>234.22</v>
      </c>
      <c r="HF3" t="n">
        <v>231.89</v>
      </c>
      <c r="HG3" t="n">
        <v>233.73</v>
      </c>
      <c r="HH3" t="n">
        <v>2084171</v>
      </c>
      <c r="HJ3" t="n">
        <v>95.33</v>
      </c>
      <c r="HK3" t="n">
        <v>95.69</v>
      </c>
      <c r="HL3" t="n">
        <v>95.16</v>
      </c>
      <c r="HM3" t="n">
        <v>95.53</v>
      </c>
      <c r="HN3" t="n">
        <v>6818188</v>
      </c>
      <c r="HP3" t="n">
        <v>83.17</v>
      </c>
      <c r="HQ3" t="n">
        <v>83.23</v>
      </c>
      <c r="HR3" t="n">
        <v>82.75</v>
      </c>
      <c r="HS3" t="n">
        <v>82.93000000000001</v>
      </c>
      <c r="HT3" t="n">
        <v>4617442</v>
      </c>
      <c r="HV3" t="n">
        <v>51.44</v>
      </c>
      <c r="HW3" t="n">
        <v>51.57</v>
      </c>
      <c r="HX3" t="n">
        <v>51.25</v>
      </c>
      <c r="HY3" t="n">
        <v>51.34</v>
      </c>
      <c r="HZ3" t="n">
        <v>15178419</v>
      </c>
      <c r="IB3" t="n">
        <v>15.82</v>
      </c>
      <c r="IC3" t="n">
        <v>15.82</v>
      </c>
      <c r="ID3" t="n">
        <v>15.82</v>
      </c>
      <c r="IE3" t="n">
        <v>15.82</v>
      </c>
      <c r="IF3" t="n">
        <v>0</v>
      </c>
      <c r="IH3" t="n">
        <v>245.25</v>
      </c>
      <c r="II3" t="n">
        <v>245.81</v>
      </c>
      <c r="IJ3" t="n">
        <v>244.73</v>
      </c>
      <c r="IK3" t="n">
        <v>245.59</v>
      </c>
      <c r="IL3" t="n">
        <v>2708494</v>
      </c>
      <c r="IN3" t="n">
        <v>27.97</v>
      </c>
      <c r="IO3" t="n">
        <v>28.01</v>
      </c>
      <c r="IP3" t="n">
        <v>27.82</v>
      </c>
      <c r="IQ3" t="n">
        <v>27.92</v>
      </c>
      <c r="IR3" t="n">
        <v>9663876</v>
      </c>
      <c r="IT3" t="n">
        <v>26.87</v>
      </c>
      <c r="IU3" t="n">
        <v>26.89</v>
      </c>
      <c r="IV3" t="n">
        <v>26.74</v>
      </c>
      <c r="IW3" t="n">
        <v>26.76</v>
      </c>
      <c r="IX3" t="n">
        <v>140560</v>
      </c>
      <c r="IZ3" t="n">
        <v>22.22</v>
      </c>
      <c r="JA3" t="n">
        <v>22.27</v>
      </c>
      <c r="JB3" t="n">
        <v>22.11</v>
      </c>
      <c r="JC3" t="n">
        <v>22.14</v>
      </c>
      <c r="JD3" t="n">
        <v>418979</v>
      </c>
      <c r="JF3" t="n">
        <v>50.62</v>
      </c>
      <c r="JG3" t="n">
        <v>51.47</v>
      </c>
      <c r="JH3" t="n">
        <v>50.43</v>
      </c>
      <c r="JI3" t="n">
        <v>51.32</v>
      </c>
      <c r="JJ3" t="n">
        <v>1291263</v>
      </c>
      <c r="JL3" t="n">
        <v>21.24</v>
      </c>
      <c r="JM3" t="n">
        <v>21.3</v>
      </c>
      <c r="JN3" t="n">
        <v>21.14</v>
      </c>
      <c r="JO3" t="n">
        <v>21.14</v>
      </c>
      <c r="JP3" t="n">
        <v>60534</v>
      </c>
      <c r="JR3" t="n">
        <v>98.75</v>
      </c>
      <c r="JS3" t="n">
        <v>99.09</v>
      </c>
      <c r="JT3" t="n">
        <v>98.04000000000001</v>
      </c>
      <c r="JU3" t="n">
        <v>98.16</v>
      </c>
      <c r="JV3" t="n">
        <v>1922407</v>
      </c>
      <c r="JX3" t="n">
        <v>24.63</v>
      </c>
      <c r="JY3" t="n">
        <v>24.75</v>
      </c>
      <c r="JZ3" t="n">
        <v>24.63</v>
      </c>
      <c r="KA3" t="n">
        <v>24.75</v>
      </c>
      <c r="KB3" t="n">
        <v>8625</v>
      </c>
      <c r="KD3" t="n">
        <v>22.14</v>
      </c>
      <c r="KE3" t="n">
        <v>22.24</v>
      </c>
      <c r="KF3" t="n">
        <v>22.13</v>
      </c>
      <c r="KG3" t="n">
        <v>22.2</v>
      </c>
      <c r="KH3" t="n">
        <v>98097</v>
      </c>
      <c r="KJ3" t="n">
        <v>40.04</v>
      </c>
      <c r="KK3" t="n">
        <v>40.21</v>
      </c>
      <c r="KL3" t="n">
        <v>40</v>
      </c>
      <c r="KM3" t="n">
        <v>40.15</v>
      </c>
      <c r="KN3" t="n">
        <v>21060</v>
      </c>
      <c r="KP3" t="n">
        <v>51.08</v>
      </c>
      <c r="KQ3" t="n">
        <v>51.08</v>
      </c>
      <c r="KR3" t="n">
        <v>51.06</v>
      </c>
      <c r="KS3" t="n">
        <v>51.07</v>
      </c>
      <c r="KT3" t="n">
        <v>576554</v>
      </c>
      <c r="KV3" t="n">
        <v>50.08</v>
      </c>
      <c r="KW3" t="n">
        <v>50.1</v>
      </c>
      <c r="KX3" t="n">
        <v>50.08</v>
      </c>
      <c r="KY3" t="n">
        <v>50.09</v>
      </c>
      <c r="KZ3" t="n">
        <v>172441</v>
      </c>
      <c r="LB3" t="n">
        <v>100.72</v>
      </c>
      <c r="LC3" t="n">
        <v>100.73</v>
      </c>
      <c r="LD3" t="n">
        <v>100.71</v>
      </c>
      <c r="LE3" t="n">
        <v>100.73</v>
      </c>
      <c r="LF3" t="n">
        <v>524677</v>
      </c>
      <c r="LH3" t="n">
        <v>25.66</v>
      </c>
      <c r="LI3" t="n">
        <v>25.7</v>
      </c>
      <c r="LJ3" t="n">
        <v>25.64</v>
      </c>
      <c r="LK3" t="n">
        <v>25.69</v>
      </c>
      <c r="LL3" t="n">
        <v>597460</v>
      </c>
      <c r="LN3" t="n">
        <v>28.5</v>
      </c>
      <c r="LO3" t="n">
        <v>28.74</v>
      </c>
      <c r="LP3" t="n">
        <v>28.5</v>
      </c>
      <c r="LQ3" t="n">
        <v>28.72</v>
      </c>
      <c r="LR3" t="n">
        <v>157071</v>
      </c>
      <c r="LT3" t="n">
        <v>143.57</v>
      </c>
      <c r="LU3" t="n">
        <v>143.81</v>
      </c>
      <c r="LV3" t="n">
        <v>143</v>
      </c>
      <c r="LW3" t="n">
        <v>143.41</v>
      </c>
      <c r="LX3" t="n">
        <v>185987</v>
      </c>
      <c r="LZ3" t="n">
        <v>42.81</v>
      </c>
      <c r="MA3" t="n">
        <v>43.3</v>
      </c>
      <c r="MB3" t="n">
        <v>42.79</v>
      </c>
      <c r="MC3" t="n">
        <v>43.26</v>
      </c>
      <c r="MD3" t="n">
        <v>17372217</v>
      </c>
      <c r="MF3" t="n">
        <v>47.26</v>
      </c>
      <c r="MG3" t="n">
        <v>47.66</v>
      </c>
      <c r="MH3" t="n">
        <v>47.25</v>
      </c>
      <c r="MI3" t="n">
        <v>47.61</v>
      </c>
      <c r="MJ3" t="n">
        <v>212571</v>
      </c>
      <c r="ML3" t="n">
        <v>78.23999999999999</v>
      </c>
      <c r="MM3" t="n">
        <v>79.01000000000001</v>
      </c>
      <c r="MN3" t="n">
        <v>78.20999999999999</v>
      </c>
      <c r="MO3" t="n">
        <v>78.97</v>
      </c>
      <c r="MP3" t="n">
        <v>11643860</v>
      </c>
      <c r="MR3" t="n">
        <v>23.84</v>
      </c>
      <c r="MS3" t="n">
        <v>23.84</v>
      </c>
      <c r="MT3" t="n">
        <v>23.84</v>
      </c>
      <c r="MU3" t="n">
        <v>23.84</v>
      </c>
      <c r="MV3" t="n">
        <v>0</v>
      </c>
      <c r="MX3" t="n">
        <v>95.16</v>
      </c>
      <c r="MY3" t="n">
        <v>95.37</v>
      </c>
      <c r="MZ3" t="n">
        <v>95.15000000000001</v>
      </c>
      <c r="NA3" t="n">
        <v>95.37</v>
      </c>
      <c r="NB3" t="n">
        <v>55381</v>
      </c>
      <c r="ND3" t="n">
        <v>80.01000000000001</v>
      </c>
      <c r="NE3" t="n">
        <v>80.06999999999999</v>
      </c>
      <c r="NF3" t="n">
        <v>79.89</v>
      </c>
      <c r="NG3" t="n">
        <v>80.04000000000001</v>
      </c>
      <c r="NH3" t="n">
        <v>25037822</v>
      </c>
      <c r="NJ3" t="n">
        <v>96.73</v>
      </c>
      <c r="NK3" t="n">
        <v>97.06999999999999</v>
      </c>
      <c r="NL3" t="n">
        <v>96.51000000000001</v>
      </c>
      <c r="NM3" t="n">
        <v>96.81</v>
      </c>
      <c r="NN3" t="n">
        <v>80334</v>
      </c>
      <c r="NP3" t="n">
        <v>42.95</v>
      </c>
      <c r="NQ3" t="n">
        <v>43.18</v>
      </c>
      <c r="NR3" t="n">
        <v>42.93</v>
      </c>
      <c r="NS3" t="n">
        <v>43.11</v>
      </c>
      <c r="NT3" t="n">
        <v>68127</v>
      </c>
      <c r="NV3" t="n">
        <v>32.54</v>
      </c>
      <c r="NW3" t="n">
        <v>32.62</v>
      </c>
      <c r="NX3" t="n">
        <v>32.54</v>
      </c>
      <c r="NY3" t="n">
        <v>32.62</v>
      </c>
      <c r="NZ3" t="n">
        <v>12001</v>
      </c>
      <c r="OB3" t="n">
        <v>78.94</v>
      </c>
      <c r="OC3" t="n">
        <v>79.38</v>
      </c>
      <c r="OD3" t="n">
        <v>78.92</v>
      </c>
      <c r="OE3" t="n">
        <v>79.34999999999999</v>
      </c>
      <c r="OF3" t="n">
        <v>42639</v>
      </c>
      <c r="OH3" t="n">
        <v>134.52</v>
      </c>
      <c r="OI3" t="n">
        <v>135.07</v>
      </c>
      <c r="OJ3" t="n">
        <v>134.44</v>
      </c>
      <c r="OK3" t="n">
        <v>134.74</v>
      </c>
      <c r="OL3" t="n">
        <v>458571</v>
      </c>
      <c r="ON3" t="n">
        <v>101.07</v>
      </c>
      <c r="OO3" t="n">
        <v>101.1</v>
      </c>
      <c r="OP3" t="n">
        <v>101.03</v>
      </c>
      <c r="OQ3" t="n">
        <v>101.08</v>
      </c>
      <c r="OR3" t="n">
        <v>588708</v>
      </c>
      <c r="OT3" t="n">
        <v>117.13</v>
      </c>
      <c r="OU3" t="n">
        <v>117.16</v>
      </c>
      <c r="OV3" t="n">
        <v>117.02</v>
      </c>
      <c r="OW3" t="n">
        <v>117.13</v>
      </c>
      <c r="OX3" t="n">
        <v>583087</v>
      </c>
      <c r="OZ3" t="n">
        <v>42.02</v>
      </c>
      <c r="PA3" t="n">
        <v>42.02</v>
      </c>
      <c r="PB3" t="n">
        <v>41.75</v>
      </c>
      <c r="PC3" t="n">
        <v>41.82</v>
      </c>
      <c r="PD3" t="n">
        <v>1290191</v>
      </c>
      <c r="PF3" t="n">
        <v>47.84</v>
      </c>
      <c r="PG3" t="n">
        <v>47.86</v>
      </c>
      <c r="PH3" t="n">
        <v>47.68</v>
      </c>
      <c r="PI3" t="n">
        <v>47.86</v>
      </c>
      <c r="PJ3" t="n">
        <v>175291</v>
      </c>
      <c r="PL3" t="n">
        <v>58.99</v>
      </c>
      <c r="PM3" t="n">
        <v>59.26</v>
      </c>
      <c r="PN3" t="n">
        <v>58.98</v>
      </c>
      <c r="PO3" t="n">
        <v>59.19</v>
      </c>
      <c r="PP3" t="n">
        <v>129496</v>
      </c>
      <c r="PR3" t="n">
        <v>45.03</v>
      </c>
      <c r="PS3" t="n">
        <v>45.6</v>
      </c>
      <c r="PT3" t="n">
        <v>45.03</v>
      </c>
      <c r="PU3" t="n">
        <v>45.57</v>
      </c>
      <c r="PV3" t="n">
        <v>5041154</v>
      </c>
      <c r="PX3" t="n">
        <v>54.88</v>
      </c>
      <c r="PY3" t="n">
        <v>55.25</v>
      </c>
      <c r="PZ3" t="n">
        <v>54.86</v>
      </c>
      <c r="QA3" t="n">
        <v>55.13</v>
      </c>
      <c r="QB3" t="n">
        <v>36429</v>
      </c>
      <c r="QD3" t="n">
        <v>11.96</v>
      </c>
      <c r="QE3" t="n">
        <v>12.01</v>
      </c>
      <c r="QF3" t="n">
        <v>11.94</v>
      </c>
      <c r="QG3" t="n">
        <v>11.98</v>
      </c>
      <c r="QH3" t="n">
        <v>2261862</v>
      </c>
      <c r="QJ3" t="n">
        <v>66.02</v>
      </c>
      <c r="QK3" t="n">
        <v>66.90000000000001</v>
      </c>
      <c r="QL3" t="n">
        <v>65.37</v>
      </c>
      <c r="QM3" t="n">
        <v>65.66</v>
      </c>
      <c r="QN3" t="n">
        <v>508540</v>
      </c>
      <c r="QP3" t="n">
        <v>38.25</v>
      </c>
      <c r="QQ3" t="n">
        <v>38.39</v>
      </c>
      <c r="QR3" t="n">
        <v>38.25</v>
      </c>
      <c r="QS3" t="n">
        <v>38.38</v>
      </c>
      <c r="QT3" t="n">
        <v>53609</v>
      </c>
      <c r="QV3" t="n">
        <v>44.64</v>
      </c>
      <c r="QW3" t="n">
        <v>44.85</v>
      </c>
      <c r="QX3" t="n">
        <v>44.64</v>
      </c>
      <c r="QY3" t="n">
        <v>44.76</v>
      </c>
      <c r="QZ3" t="n">
        <v>78763</v>
      </c>
      <c r="RB3" t="n">
        <v>11.37</v>
      </c>
      <c r="RC3" t="n">
        <v>11.37</v>
      </c>
      <c r="RD3" t="n">
        <v>11.37</v>
      </c>
      <c r="RE3" t="n">
        <v>11.37</v>
      </c>
      <c r="RF3" t="n">
        <v>0</v>
      </c>
      <c r="RH3" t="n">
        <v>183.4</v>
      </c>
      <c r="RI3" t="n">
        <v>184.25</v>
      </c>
      <c r="RJ3" t="n">
        <v>180.9</v>
      </c>
      <c r="RK3" t="n">
        <v>182</v>
      </c>
      <c r="RL3" t="n">
        <v>296172</v>
      </c>
      <c r="RN3" t="n">
        <v>182.09</v>
      </c>
      <c r="RO3" t="n">
        <v>185.44</v>
      </c>
      <c r="RP3" t="n">
        <v>181.89</v>
      </c>
      <c r="RQ3" t="n">
        <v>184.69</v>
      </c>
      <c r="RR3" t="n">
        <v>1492744</v>
      </c>
      <c r="RT3" t="n">
        <v>29.93</v>
      </c>
      <c r="RU3" t="n">
        <v>30.87</v>
      </c>
      <c r="RV3" t="n">
        <v>29.8</v>
      </c>
      <c r="RW3" t="n">
        <v>30.85</v>
      </c>
      <c r="RX3" t="n">
        <v>74659</v>
      </c>
      <c r="RZ3" t="n">
        <v>395.91</v>
      </c>
      <c r="SA3" t="n">
        <v>399.08</v>
      </c>
      <c r="SB3" t="n">
        <v>395.22</v>
      </c>
      <c r="SC3" t="n">
        <v>398.38</v>
      </c>
      <c r="SD3" t="n">
        <v>575778</v>
      </c>
      <c r="SF3" t="n">
        <v>270.82</v>
      </c>
      <c r="SG3" t="n">
        <v>271.79</v>
      </c>
      <c r="SH3" t="n">
        <v>270.29</v>
      </c>
      <c r="SI3" t="n">
        <v>270.97</v>
      </c>
      <c r="SJ3" t="n">
        <v>69774</v>
      </c>
      <c r="SL3" t="n">
        <v>119.33</v>
      </c>
      <c r="SM3" t="n">
        <v>120.59</v>
      </c>
      <c r="SN3" t="n">
        <v>119.33</v>
      </c>
      <c r="SO3" t="n">
        <v>120.27</v>
      </c>
      <c r="SP3" t="n">
        <v>112016</v>
      </c>
      <c r="SR3" t="n">
        <v>314.88</v>
      </c>
      <c r="SS3" t="n">
        <v>316.24</v>
      </c>
      <c r="ST3" t="n">
        <v>314.48</v>
      </c>
      <c r="SU3" t="n">
        <v>315.36</v>
      </c>
      <c r="SV3" t="n">
        <v>220019</v>
      </c>
      <c r="SX3" t="n">
        <v>93.90000000000001</v>
      </c>
      <c r="SY3" t="n">
        <v>93.98999999999999</v>
      </c>
      <c r="SZ3" t="n">
        <v>93.75</v>
      </c>
      <c r="TA3" t="n">
        <v>93.93000000000001</v>
      </c>
      <c r="TB3" t="n">
        <v>972219</v>
      </c>
      <c r="TD3" t="n">
        <v>10.14</v>
      </c>
      <c r="TE3" t="n">
        <v>10.14</v>
      </c>
      <c r="TF3" t="n">
        <v>10.14</v>
      </c>
      <c r="TG3" t="n">
        <v>10.14</v>
      </c>
      <c r="TH3" s="2" t="n">
        <v>0</v>
      </c>
      <c r="TJ3" t="n">
        <v>9.640000000000001</v>
      </c>
      <c r="TK3" t="n">
        <v>9.640000000000001</v>
      </c>
      <c r="TL3" t="n">
        <v>9.640000000000001</v>
      </c>
      <c r="TM3" t="n">
        <v>9.640000000000001</v>
      </c>
      <c r="TN3" t="n">
        <v>0</v>
      </c>
      <c r="TP3" t="n">
        <v>29.91</v>
      </c>
      <c r="TQ3" t="n">
        <v>29.94</v>
      </c>
      <c r="TR3" t="n">
        <v>29.85</v>
      </c>
      <c r="TS3" t="n">
        <v>29.85</v>
      </c>
      <c r="TT3" t="n">
        <v>475175</v>
      </c>
      <c r="TV3" t="n">
        <v>110.51</v>
      </c>
      <c r="TW3" t="n">
        <v>110.51</v>
      </c>
      <c r="TX3" t="n">
        <v>110.5</v>
      </c>
      <c r="TY3" t="n">
        <v>110.5</v>
      </c>
      <c r="TZ3" t="n">
        <v>3015367</v>
      </c>
      <c r="UB3" t="n">
        <v>61.09</v>
      </c>
      <c r="UC3" t="n">
        <v>61.72</v>
      </c>
      <c r="UD3" t="n">
        <v>61.08</v>
      </c>
      <c r="UE3" t="n">
        <v>61.71</v>
      </c>
      <c r="UF3" t="n">
        <v>1308172</v>
      </c>
      <c r="UH3" t="n">
        <v>46.64</v>
      </c>
      <c r="UI3" t="n">
        <v>46.68</v>
      </c>
      <c r="UJ3" t="n">
        <v>46.59</v>
      </c>
      <c r="UK3" t="n">
        <v>46.66</v>
      </c>
      <c r="UL3" t="n">
        <v>91648</v>
      </c>
      <c r="UN3" t="n">
        <v>99.15000000000001</v>
      </c>
      <c r="UO3" t="n">
        <v>99.20999999999999</v>
      </c>
      <c r="UP3" t="n">
        <v>99.08</v>
      </c>
      <c r="UQ3" t="n">
        <v>99.2</v>
      </c>
      <c r="UR3" t="n">
        <v>9623184</v>
      </c>
      <c r="UT3" t="n">
        <v>15.13</v>
      </c>
      <c r="UU3" t="n">
        <v>15.26</v>
      </c>
      <c r="UV3" t="n">
        <v>15.11</v>
      </c>
      <c r="UW3" t="n">
        <v>15.26</v>
      </c>
      <c r="UX3" t="n">
        <v>119285</v>
      </c>
      <c r="UZ3" t="n">
        <v>288.56</v>
      </c>
      <c r="VA3" t="n">
        <v>290.78</v>
      </c>
      <c r="VB3" t="n">
        <v>288.53</v>
      </c>
      <c r="VC3" t="n">
        <v>290.15</v>
      </c>
      <c r="VD3" t="n">
        <v>54249</v>
      </c>
      <c r="VF3" t="n">
        <v>50.48</v>
      </c>
      <c r="VG3" t="n">
        <v>50.56</v>
      </c>
      <c r="VH3" t="n">
        <v>50.47</v>
      </c>
      <c r="VI3" t="n">
        <v>50.55</v>
      </c>
      <c r="VJ3" t="n">
        <v>1609119</v>
      </c>
      <c r="VL3" t="n">
        <v>59.35</v>
      </c>
      <c r="VM3" t="n">
        <v>59.93</v>
      </c>
      <c r="VN3" t="n">
        <v>59.3</v>
      </c>
      <c r="VO3" t="n">
        <v>59.91</v>
      </c>
      <c r="VP3" t="n">
        <v>1582805</v>
      </c>
      <c r="VR3" t="n">
        <v>104.96</v>
      </c>
      <c r="VS3" t="n">
        <v>105.15</v>
      </c>
      <c r="VT3" t="n">
        <v>104.76</v>
      </c>
      <c r="VU3" t="n">
        <v>105.04</v>
      </c>
      <c r="VV3" t="n">
        <v>464363</v>
      </c>
      <c r="VX3" t="n">
        <v>10.63</v>
      </c>
      <c r="VY3" t="n">
        <v>10.63</v>
      </c>
      <c r="VZ3" t="n">
        <v>10.63</v>
      </c>
      <c r="WA3" t="n">
        <v>10.63</v>
      </c>
      <c r="WB3" t="n">
        <v>0</v>
      </c>
      <c r="WD3" t="n">
        <v>551.29</v>
      </c>
      <c r="WE3" t="n">
        <v>554.7</v>
      </c>
      <c r="WF3" t="n">
        <v>551.0700000000001</v>
      </c>
      <c r="WG3" t="n">
        <v>553.45</v>
      </c>
      <c r="WH3" t="n">
        <v>3988727</v>
      </c>
      <c r="WJ3" t="n">
        <v>21.47</v>
      </c>
      <c r="WK3" t="n">
        <v>21.47</v>
      </c>
      <c r="WL3" t="n">
        <v>21.47</v>
      </c>
      <c r="WM3" t="n">
        <v>21.47</v>
      </c>
      <c r="WN3" t="n">
        <v>0</v>
      </c>
      <c r="WP3" t="n">
        <v>188.77</v>
      </c>
      <c r="WQ3" t="n">
        <v>188.77</v>
      </c>
      <c r="WR3" t="n">
        <v>188.77</v>
      </c>
      <c r="WS3" t="n">
        <v>188.77</v>
      </c>
      <c r="WT3" t="n">
        <v>0</v>
      </c>
      <c r="WV3" t="n">
        <v>287.28</v>
      </c>
      <c r="WW3" t="n">
        <v>287.28</v>
      </c>
      <c r="WX3" t="n">
        <v>287.28</v>
      </c>
      <c r="WY3" t="n">
        <v>287.28</v>
      </c>
      <c r="WZ3" t="n">
        <v>0</v>
      </c>
      <c r="XB3" t="n">
        <v>21.26</v>
      </c>
      <c r="XC3" t="n">
        <v>21.26</v>
      </c>
      <c r="XD3" t="n">
        <v>21.26</v>
      </c>
      <c r="XE3" t="n">
        <v>21.26</v>
      </c>
      <c r="XF3" t="inlineStr">
        <is>
          <t>N/A</t>
        </is>
      </c>
      <c r="XH3" t="n">
        <v>73.61</v>
      </c>
      <c r="XI3" t="n">
        <v>73.61</v>
      </c>
      <c r="XJ3" t="n">
        <v>73.61</v>
      </c>
      <c r="XK3" t="n">
        <v>73.61</v>
      </c>
      <c r="XL3" t="n">
        <v>0</v>
      </c>
      <c r="XN3" t="n">
        <v>38.64</v>
      </c>
      <c r="XO3" t="n">
        <v>38.64</v>
      </c>
      <c r="XP3" t="n">
        <v>38.64</v>
      </c>
      <c r="XQ3" t="n">
        <v>38.64</v>
      </c>
      <c r="XR3" t="n">
        <v>0</v>
      </c>
      <c r="XT3" t="n">
        <v>17.26</v>
      </c>
      <c r="XU3" t="n">
        <v>17.26</v>
      </c>
      <c r="XV3" t="n">
        <v>17.26</v>
      </c>
      <c r="XW3" t="n">
        <v>17.26</v>
      </c>
      <c r="XX3" t="n">
        <v>0</v>
      </c>
      <c r="XZ3" t="n">
        <v>35.78</v>
      </c>
      <c r="YA3" t="n">
        <v>35.78</v>
      </c>
      <c r="YB3" t="n">
        <v>35.78</v>
      </c>
      <c r="YC3" t="n">
        <v>35.78</v>
      </c>
      <c r="YD3" t="n">
        <v>0</v>
      </c>
      <c r="YF3" t="n">
        <v>85.37</v>
      </c>
      <c r="YG3" t="n">
        <v>85.37</v>
      </c>
      <c r="YH3" t="n">
        <v>85.37</v>
      </c>
      <c r="YI3" t="n">
        <v>85.37</v>
      </c>
      <c r="YJ3" t="n">
        <v>0</v>
      </c>
      <c r="YL3" t="n">
        <v>29.76</v>
      </c>
      <c r="YM3" t="n">
        <v>29.76</v>
      </c>
      <c r="YN3" t="n">
        <v>29.76</v>
      </c>
      <c r="YO3" t="n">
        <v>29.76</v>
      </c>
      <c r="YP3" t="n">
        <v>0</v>
      </c>
      <c r="YR3" t="n">
        <v>52.77</v>
      </c>
      <c r="YS3" t="n">
        <v>52.77</v>
      </c>
      <c r="YT3" t="n">
        <v>52.77</v>
      </c>
      <c r="YU3" t="n">
        <v>52.77</v>
      </c>
      <c r="YV3" t="n">
        <v>0</v>
      </c>
      <c r="YX3" t="n">
        <v>22.48</v>
      </c>
      <c r="YY3" t="n">
        <v>22.48</v>
      </c>
      <c r="YZ3" t="n">
        <v>22.48</v>
      </c>
      <c r="ZA3" t="n">
        <v>22.48</v>
      </c>
      <c r="ZB3" t="inlineStr">
        <is>
          <t>N/A</t>
        </is>
      </c>
      <c r="ZD3" t="n">
        <v>17.5</v>
      </c>
      <c r="ZE3" t="n">
        <v>17.5</v>
      </c>
      <c r="ZF3" t="n">
        <v>17.5</v>
      </c>
      <c r="ZG3" t="n">
        <v>17.5</v>
      </c>
      <c r="ZH3" t="inlineStr">
        <is>
          <t>N/A</t>
        </is>
      </c>
      <c r="ZJ3" t="n">
        <v>35.83</v>
      </c>
      <c r="ZK3" t="n">
        <v>35.83</v>
      </c>
      <c r="ZL3" t="n">
        <v>35.83</v>
      </c>
      <c r="ZM3" t="n">
        <v>35.83</v>
      </c>
      <c r="ZN3" t="n">
        <v>0</v>
      </c>
      <c r="ZP3" t="n">
        <v>30.98</v>
      </c>
      <c r="ZQ3" t="n">
        <v>30.98</v>
      </c>
      <c r="ZR3" t="n">
        <v>30.98</v>
      </c>
      <c r="ZS3" t="n">
        <v>30.98</v>
      </c>
      <c r="ZT3" t="n">
        <v>0</v>
      </c>
      <c r="ZV3" t="n">
        <v>39.2</v>
      </c>
      <c r="ZW3" t="n">
        <v>39.2</v>
      </c>
      <c r="ZX3" t="n">
        <v>39.2</v>
      </c>
      <c r="ZY3" t="n">
        <v>39.2</v>
      </c>
      <c r="ZZ3" t="n">
        <v>0</v>
      </c>
      <c r="AAB3" t="n">
        <v>52.66</v>
      </c>
      <c r="AAC3" t="n">
        <v>52.66</v>
      </c>
      <c r="AAD3" t="n">
        <v>52.66</v>
      </c>
      <c r="AAE3" t="n">
        <v>52.66</v>
      </c>
      <c r="AAF3" t="n">
        <v>0</v>
      </c>
      <c r="AAH3" t="n">
        <v>17.16</v>
      </c>
      <c r="AAI3" t="n">
        <v>17.16</v>
      </c>
      <c r="AAJ3" t="n">
        <v>17.16</v>
      </c>
      <c r="AAK3" t="n">
        <v>17.16</v>
      </c>
      <c r="AAL3" t="n">
        <v>0</v>
      </c>
      <c r="AAN3" t="n">
        <v>47.09</v>
      </c>
      <c r="AAO3" t="n">
        <v>47.09</v>
      </c>
      <c r="AAP3" t="n">
        <v>47.09</v>
      </c>
      <c r="AAQ3" t="n">
        <v>47.09</v>
      </c>
      <c r="AAR3" t="n">
        <v>0</v>
      </c>
      <c r="AAT3" t="n">
        <v>26.96</v>
      </c>
      <c r="AAU3" t="n">
        <v>26.96</v>
      </c>
      <c r="AAV3" t="n">
        <v>26.96</v>
      </c>
      <c r="AAW3" t="n">
        <v>26.96</v>
      </c>
      <c r="AAX3" t="n">
        <v>0</v>
      </c>
      <c r="AAZ3" t="n">
        <v>15.82</v>
      </c>
      <c r="ABA3" t="n">
        <v>15.82</v>
      </c>
      <c r="ABB3" t="n">
        <v>15.82</v>
      </c>
      <c r="ABC3" t="n">
        <v>15.82</v>
      </c>
      <c r="ABD3" t="n">
        <v>0</v>
      </c>
      <c r="ABF3" t="n">
        <v>6.53</v>
      </c>
      <c r="ABG3" t="n">
        <v>6.53</v>
      </c>
      <c r="ABH3" t="n">
        <v>6.53</v>
      </c>
      <c r="ABI3" t="n">
        <v>6.53</v>
      </c>
      <c r="ABJ3" t="n">
        <v>0</v>
      </c>
      <c r="ABL3" t="n">
        <v>10.16</v>
      </c>
      <c r="ABM3" t="n">
        <v>10.16</v>
      </c>
      <c r="ABN3" t="n">
        <v>10.16</v>
      </c>
      <c r="ABO3" t="n">
        <v>10.16</v>
      </c>
      <c r="ABP3" t="n">
        <v>0</v>
      </c>
      <c r="ABR3" t="n">
        <v>12.71</v>
      </c>
      <c r="ABS3" t="n">
        <v>12.71</v>
      </c>
      <c r="ABT3" t="n">
        <v>12.71</v>
      </c>
      <c r="ABU3" t="n">
        <v>12.71</v>
      </c>
      <c r="ABV3" t="n">
        <v>0</v>
      </c>
      <c r="ABX3" t="n">
        <v>11.46</v>
      </c>
      <c r="ABY3" t="n">
        <v>11.46</v>
      </c>
      <c r="ABZ3" t="n">
        <v>11.46</v>
      </c>
      <c r="ACA3" t="n">
        <v>11.46</v>
      </c>
      <c r="ACB3" t="n">
        <v>0</v>
      </c>
      <c r="ACD3" t="n">
        <v>8.630000000000001</v>
      </c>
      <c r="ACE3" t="n">
        <v>8.630000000000001</v>
      </c>
      <c r="ACF3" t="n">
        <v>8.630000000000001</v>
      </c>
      <c r="ACG3" t="n">
        <v>8.630000000000001</v>
      </c>
      <c r="ACH3" t="n">
        <v>0</v>
      </c>
      <c r="ACJ3" t="n">
        <v>13.58</v>
      </c>
      <c r="ACK3" t="n">
        <v>13.58</v>
      </c>
      <c r="ACL3" t="n">
        <v>13.58</v>
      </c>
      <c r="ACM3" t="n">
        <v>13.58</v>
      </c>
      <c r="ACN3" t="n">
        <v>0</v>
      </c>
      <c r="ACP3" t="n">
        <v>9.859999999999999</v>
      </c>
      <c r="ACQ3" t="n">
        <v>9.859999999999999</v>
      </c>
      <c r="ACR3" t="n">
        <v>9.859999999999999</v>
      </c>
      <c r="ACS3" t="n">
        <v>9.859999999999999</v>
      </c>
      <c r="ACT3" t="n">
        <v>0</v>
      </c>
      <c r="ACV3" t="n">
        <v>181.62</v>
      </c>
      <c r="ACW3" t="n">
        <v>182.38</v>
      </c>
      <c r="ACX3" t="n">
        <v>181.55</v>
      </c>
      <c r="ACY3" t="n">
        <v>181.87</v>
      </c>
      <c r="ACZ3" t="n">
        <v>625429</v>
      </c>
      <c r="ADB3" t="n">
        <v>15.3</v>
      </c>
      <c r="ADC3" t="n">
        <v>15.3</v>
      </c>
      <c r="ADD3" t="n">
        <v>15.3</v>
      </c>
      <c r="ADE3" t="n">
        <v>15.3</v>
      </c>
      <c r="ADF3" t="n">
        <v>0</v>
      </c>
      <c r="ADH3" t="n">
        <v>31.25</v>
      </c>
      <c r="ADI3" t="n">
        <v>31.4</v>
      </c>
      <c r="ADJ3" t="n">
        <v>28.94</v>
      </c>
      <c r="ADK3" t="n">
        <v>29.9834</v>
      </c>
      <c r="ADL3" t="n">
        <v>44652</v>
      </c>
      <c r="ADN3" t="e">
        <v>#N/A</v>
      </c>
      <c r="ADO3" t="e">
        <v>#N/A</v>
      </c>
      <c r="ADP3" t="e">
        <v>#N/A</v>
      </c>
      <c r="ADQ3" t="e">
        <v>#N/A</v>
      </c>
      <c r="ADR3" t="e">
        <v>#N/A</v>
      </c>
      <c r="ADT3" t="n">
        <v>68.02</v>
      </c>
      <c r="ADU3" t="n">
        <v>68.02</v>
      </c>
      <c r="ADV3" t="n">
        <v>68.02</v>
      </c>
      <c r="ADW3" t="n">
        <v>68.02</v>
      </c>
      <c r="ADX3" t="inlineStr">
        <is>
          <t>N/A</t>
        </is>
      </c>
      <c r="ADZ3" s="136" t="n">
        <v>935</v>
      </c>
      <c r="AEA3" s="136" t="n">
        <v>935</v>
      </c>
      <c r="AEB3" s="136" t="n">
        <v>935</v>
      </c>
      <c r="AEC3" s="136" t="n">
        <v>935</v>
      </c>
      <c r="AED3" t="inlineStr">
        <is>
          <t>N/A</t>
        </is>
      </c>
      <c r="AEF3" t="n">
        <v>95656.05</v>
      </c>
      <c r="AEG3" t="n">
        <v>98653.59</v>
      </c>
      <c r="AEH3" t="n">
        <v>95086.77</v>
      </c>
      <c r="AEI3" t="n">
        <v>97455.24000000001</v>
      </c>
      <c r="AEJ3" t="n">
        <v>9375</v>
      </c>
      <c r="AEL3" t="n">
        <v>3579.003</v>
      </c>
      <c r="AEM3" t="n">
        <v>3641.638</v>
      </c>
      <c r="AEN3" t="n">
        <v>3539.064</v>
      </c>
      <c r="AEO3" t="n">
        <v>3593.309</v>
      </c>
      <c r="AEP3" t="n">
        <v>68167</v>
      </c>
      <c r="AER3" t="n">
        <v>0.78822</v>
      </c>
      <c r="AES3" t="n">
        <v>0.78909</v>
      </c>
      <c r="AET3" t="n">
        <v>0.78434</v>
      </c>
      <c r="AEU3" t="n">
        <v>0.78516</v>
      </c>
      <c r="AEV3" t="n">
        <v>82553</v>
      </c>
      <c r="AEX3" t="n">
        <v>151.55</v>
      </c>
      <c r="AEY3" t="n">
        <v>151.558</v>
      </c>
      <c r="AEZ3" t="n">
        <v>149.478</v>
      </c>
      <c r="AFA3" t="n">
        <v>149.722</v>
      </c>
      <c r="AFB3" t="n">
        <v>257003</v>
      </c>
      <c r="AFD3" t="n">
        <v>1.40154</v>
      </c>
      <c r="AFE3" t="n">
        <v>1.40456</v>
      </c>
      <c r="AFF3" t="n">
        <v>1.39809</v>
      </c>
      <c r="AFG3" t="n">
        <v>1.40356</v>
      </c>
      <c r="AFH3" t="n">
        <v>180167</v>
      </c>
      <c r="AFJ3" t="n">
        <v>0.94742</v>
      </c>
      <c r="AFK3" t="n">
        <v>0.94862</v>
      </c>
      <c r="AFL3" t="n">
        <v>0.94369</v>
      </c>
      <c r="AFM3" t="n">
        <v>0.94531</v>
      </c>
      <c r="AFN3" t="n">
        <v>115141</v>
      </c>
      <c r="AFP3" s="5" t="n">
        <v>2646.85</v>
      </c>
      <c r="AFQ3" s="5" t="n">
        <v>2646.85</v>
      </c>
      <c r="AFR3" s="5" t="n">
        <v>2646.85</v>
      </c>
      <c r="AFS3" s="5" t="n">
        <v>2646.85</v>
      </c>
      <c r="AFT3" t="n">
        <v>4861</v>
      </c>
      <c r="AFV3" t="n">
        <v>30.5606</v>
      </c>
      <c r="AFW3" t="n">
        <v>30.5606</v>
      </c>
      <c r="AFX3" t="n">
        <v>30.5606</v>
      </c>
      <c r="AFY3" t="n">
        <v>30.5606</v>
      </c>
      <c r="AFZ3" t="n">
        <v>3003</v>
      </c>
      <c r="AGB3" s="5" t="n">
        <v>6003.98</v>
      </c>
      <c r="AGC3" s="5" t="n">
        <v>6044.17</v>
      </c>
      <c r="AGD3" s="5" t="n">
        <v>6003.98</v>
      </c>
      <c r="AGE3" s="5" t="n">
        <v>6032.38</v>
      </c>
      <c r="AGF3" t="inlineStr">
        <is>
          <t>N/A</t>
        </is>
      </c>
      <c r="AGH3" s="5" t="n">
        <v>19087.47</v>
      </c>
      <c r="AGI3" s="5" t="n">
        <v>19245.49</v>
      </c>
      <c r="AGJ3" s="5" t="n">
        <v>19066.52</v>
      </c>
      <c r="AGK3" s="5" t="n">
        <v>19218.17</v>
      </c>
      <c r="AGL3" t="inlineStr">
        <is>
          <t>N/A</t>
        </is>
      </c>
      <c r="AGN3" s="5" t="n">
        <v>44760.05</v>
      </c>
      <c r="AGO3" s="5" t="n">
        <v>45071.29</v>
      </c>
      <c r="AGP3" s="5" t="n">
        <v>44760.05</v>
      </c>
      <c r="AGQ3" s="5" t="n">
        <v>44910.65</v>
      </c>
      <c r="AGR3" t="n">
        <v>319218442</v>
      </c>
      <c r="AGT3" t="n">
        <v>42.02</v>
      </c>
      <c r="AGU3" t="n">
        <v>42.05</v>
      </c>
      <c r="AGV3" t="n">
        <v>41.98</v>
      </c>
      <c r="AGW3" t="n">
        <v>42.02</v>
      </c>
      <c r="AGX3" t="n">
        <v>20349</v>
      </c>
      <c r="AGZ3" t="n">
        <v>36.67</v>
      </c>
      <c r="AHA3" t="n">
        <v>36.69</v>
      </c>
      <c r="AHB3" t="n">
        <v>36.66</v>
      </c>
      <c r="AHC3" t="n">
        <v>36.68</v>
      </c>
      <c r="AHD3" t="n">
        <v>11598</v>
      </c>
      <c r="AHF3" t="n">
        <v>40.22</v>
      </c>
      <c r="AHG3" t="n">
        <v>40.22</v>
      </c>
      <c r="AHH3" t="n">
        <v>40.15</v>
      </c>
      <c r="AHI3" t="n">
        <v>40.17</v>
      </c>
      <c r="AHJ3" t="n">
        <v>49018</v>
      </c>
      <c r="AHL3" t="n">
        <v>36.71</v>
      </c>
      <c r="AHM3" t="n">
        <v>36.95</v>
      </c>
      <c r="AHN3" t="n">
        <v>36.71</v>
      </c>
      <c r="AHO3" t="n">
        <v>36.92</v>
      </c>
      <c r="AHP3" t="n">
        <v>17005</v>
      </c>
      <c r="AHR3" t="n">
        <v>35.91</v>
      </c>
      <c r="AHS3" t="n">
        <v>35.94</v>
      </c>
      <c r="AHT3" t="n">
        <v>35.91</v>
      </c>
      <c r="AHU3" t="n">
        <v>35.94</v>
      </c>
      <c r="AHV3" t="n">
        <v>581</v>
      </c>
      <c r="AHX3" t="n">
        <v>37.62</v>
      </c>
      <c r="AHY3" t="n">
        <v>37.72</v>
      </c>
      <c r="AHZ3" t="n">
        <v>37.62</v>
      </c>
      <c r="AIA3" t="n">
        <v>37.72</v>
      </c>
      <c r="AIB3" t="n">
        <v>4914</v>
      </c>
      <c r="AID3" t="n">
        <v>41.48</v>
      </c>
      <c r="AIE3" t="n">
        <v>41.5</v>
      </c>
      <c r="AIF3" t="n">
        <v>41.12</v>
      </c>
      <c r="AIG3" t="n">
        <v>41.5</v>
      </c>
      <c r="AIH3" t="n">
        <v>17910</v>
      </c>
      <c r="AIJ3" t="n">
        <v>38.74</v>
      </c>
      <c r="AIK3" t="n">
        <v>38.81</v>
      </c>
      <c r="AIL3" t="n">
        <v>38.73</v>
      </c>
      <c r="AIM3" t="n">
        <v>38.78</v>
      </c>
      <c r="AIN3" t="n">
        <v>2994</v>
      </c>
      <c r="AIP3" t="n">
        <v>39.3</v>
      </c>
      <c r="AIQ3" t="n">
        <v>39.41</v>
      </c>
      <c r="AIR3" t="n">
        <v>39.3</v>
      </c>
      <c r="AIS3" t="n">
        <v>39.38</v>
      </c>
      <c r="AIT3" t="n">
        <v>4362</v>
      </c>
      <c r="AIV3" t="n">
        <v>39.7</v>
      </c>
      <c r="AIW3" t="n">
        <v>39.94</v>
      </c>
      <c r="AIX3" t="n">
        <v>39.7</v>
      </c>
      <c r="AIY3" t="n">
        <v>39.84</v>
      </c>
      <c r="AIZ3" t="n">
        <v>12063</v>
      </c>
      <c r="AJB3" t="n">
        <v>38.05</v>
      </c>
      <c r="AJC3" t="n">
        <v>38.21</v>
      </c>
      <c r="AJD3" t="n">
        <v>38.05</v>
      </c>
      <c r="AJE3" t="n">
        <v>38.19</v>
      </c>
      <c r="AJF3" t="n">
        <v>6732</v>
      </c>
      <c r="AJH3" t="n">
        <v>38.89</v>
      </c>
      <c r="AJI3" t="n">
        <v>38.89</v>
      </c>
      <c r="AJJ3" t="n">
        <v>38.81</v>
      </c>
      <c r="AJK3" t="n">
        <v>38.83</v>
      </c>
      <c r="AJL3" t="n">
        <v>752861</v>
      </c>
      <c r="AJN3" t="n">
        <v>121.09</v>
      </c>
      <c r="AJO3" t="n">
        <v>121.92</v>
      </c>
      <c r="AJP3" t="n">
        <v>121</v>
      </c>
      <c r="AJQ3" t="n">
        <v>121.77</v>
      </c>
      <c r="AJR3" t="n">
        <v>1756635</v>
      </c>
      <c r="AJT3" t="n">
        <v>125.1</v>
      </c>
      <c r="AJU3" t="n">
        <v>125.93</v>
      </c>
      <c r="AJV3" t="n">
        <v>125.09</v>
      </c>
      <c r="AJW3" t="n">
        <v>125.6</v>
      </c>
      <c r="AJX3" t="n">
        <v>34822</v>
      </c>
      <c r="AJZ3" t="n">
        <v>28.73</v>
      </c>
      <c r="AKA3" t="n">
        <v>28.76</v>
      </c>
      <c r="AKB3" t="n">
        <v>28.71</v>
      </c>
      <c r="AKC3" t="n">
        <v>28.76</v>
      </c>
      <c r="AKD3" t="n">
        <v>43509</v>
      </c>
      <c r="AKF3" t="n">
        <v>82.17</v>
      </c>
      <c r="AKG3" t="n">
        <v>82.19</v>
      </c>
      <c r="AKH3" t="n">
        <v>82.03</v>
      </c>
      <c r="AKI3" t="n">
        <v>82.17</v>
      </c>
      <c r="AKJ3" t="n">
        <v>3629925</v>
      </c>
      <c r="AKL3" t="n">
        <v>50.58</v>
      </c>
      <c r="AKM3" t="n">
        <v>50.6</v>
      </c>
      <c r="AKN3" t="n">
        <v>50.57</v>
      </c>
      <c r="AKO3" t="n">
        <v>50.59</v>
      </c>
      <c r="AKP3" t="n">
        <v>1672206</v>
      </c>
      <c r="AKR3" t="n">
        <v>52.1</v>
      </c>
      <c r="AKS3" t="n">
        <v>52.16</v>
      </c>
      <c r="AKT3" t="n">
        <v>52.1</v>
      </c>
      <c r="AKU3" t="n">
        <v>52.15</v>
      </c>
      <c r="AKV3" t="n">
        <v>836009</v>
      </c>
      <c r="AKX3" t="n">
        <v>42.02</v>
      </c>
      <c r="AKY3" t="n">
        <v>42.09</v>
      </c>
      <c r="AKZ3" t="n">
        <v>42.02</v>
      </c>
      <c r="ALA3" t="n">
        <v>42.08</v>
      </c>
      <c r="ALB3" t="n">
        <v>2466025</v>
      </c>
      <c r="ALD3" t="n">
        <v>55.07</v>
      </c>
      <c r="ALE3" t="n">
        <v>55.44</v>
      </c>
      <c r="ALF3" t="n">
        <v>55.05</v>
      </c>
      <c r="ALG3" t="n">
        <v>55.39</v>
      </c>
      <c r="ALH3" t="n">
        <v>34041</v>
      </c>
      <c r="ALJ3" t="n">
        <v>34.79</v>
      </c>
      <c r="ALK3" t="n">
        <v>34.79</v>
      </c>
      <c r="ALL3" t="n">
        <v>34.77</v>
      </c>
      <c r="ALM3" t="n">
        <v>34.77</v>
      </c>
      <c r="ALN3" t="n">
        <v>590</v>
      </c>
      <c r="ALP3" t="n">
        <v>25.8</v>
      </c>
      <c r="ALQ3" t="n">
        <v>26.1</v>
      </c>
      <c r="ALR3" t="n">
        <v>25.8</v>
      </c>
      <c r="ALS3" t="n">
        <v>25.83</v>
      </c>
      <c r="ALT3" t="n">
        <v>6270</v>
      </c>
      <c r="ALV3" t="n">
        <v>22.85</v>
      </c>
      <c r="ALW3" t="n">
        <v>23.5</v>
      </c>
      <c r="ALX3" t="n">
        <v>22.83</v>
      </c>
      <c r="ALY3" t="n">
        <v>22.92</v>
      </c>
      <c r="ALZ3" t="n">
        <v>9879</v>
      </c>
    </row>
    <row r="4" ht="16.5" customHeight="1">
      <c r="A4" s="4" t="n">
        <v>45628</v>
      </c>
      <c r="B4" t="n">
        <v>602.97</v>
      </c>
      <c r="C4" t="n">
        <v>604.3200000000001</v>
      </c>
      <c r="D4" t="n">
        <v>602.47</v>
      </c>
      <c r="E4" t="n">
        <v>603.63</v>
      </c>
      <c r="F4" t="n">
        <v>30676578</v>
      </c>
      <c r="H4" t="n">
        <v>300.3</v>
      </c>
      <c r="I4" t="n">
        <v>300.75</v>
      </c>
      <c r="J4" t="n">
        <v>299.8</v>
      </c>
      <c r="K4" t="n">
        <v>300.43</v>
      </c>
      <c r="L4" t="n">
        <v>3429719</v>
      </c>
      <c r="N4" t="n">
        <v>23.5</v>
      </c>
      <c r="O4" t="n">
        <v>23.56</v>
      </c>
      <c r="P4" t="n">
        <v>23.48</v>
      </c>
      <c r="Q4" t="n">
        <v>23.53</v>
      </c>
      <c r="R4" t="n">
        <v>2772263</v>
      </c>
      <c r="T4" t="n">
        <v>605.97</v>
      </c>
      <c r="U4" t="n">
        <v>607.3</v>
      </c>
      <c r="V4" t="n">
        <v>605.48</v>
      </c>
      <c r="W4" t="n">
        <v>606.71</v>
      </c>
      <c r="X4" t="n">
        <v>6044373</v>
      </c>
      <c r="Z4" t="n">
        <v>187.7</v>
      </c>
      <c r="AA4" t="n">
        <v>187.87</v>
      </c>
      <c r="AB4" t="n">
        <v>186.47</v>
      </c>
      <c r="AC4" t="n">
        <v>187.15</v>
      </c>
      <c r="AD4" t="n">
        <v>7652291</v>
      </c>
      <c r="AF4" t="n">
        <v>511.01</v>
      </c>
      <c r="AG4" t="n">
        <v>516.26</v>
      </c>
      <c r="AH4" t="n">
        <v>510.62</v>
      </c>
      <c r="AI4" t="n">
        <v>515.29</v>
      </c>
      <c r="AJ4" t="n">
        <v>24528604</v>
      </c>
      <c r="AL4" t="n">
        <v>410.2</v>
      </c>
      <c r="AM4" t="n">
        <v>413.38</v>
      </c>
      <c r="AN4" t="n">
        <v>409.81</v>
      </c>
      <c r="AO4" t="n">
        <v>412.87</v>
      </c>
      <c r="AP4" t="n">
        <v>1484221</v>
      </c>
      <c r="AR4" t="n">
        <v>27.87</v>
      </c>
      <c r="AS4" t="n">
        <v>28.06</v>
      </c>
      <c r="AT4" t="n">
        <v>27.84</v>
      </c>
      <c r="AU4" t="n">
        <v>28.03</v>
      </c>
      <c r="AV4" t="n">
        <v>7074728</v>
      </c>
      <c r="AX4" t="n">
        <v>616.48</v>
      </c>
      <c r="AY4" t="n">
        <v>616.72</v>
      </c>
      <c r="AZ4" t="n">
        <v>611.85</v>
      </c>
      <c r="BA4" t="n">
        <v>613.85</v>
      </c>
      <c r="BB4" t="n">
        <v>839123</v>
      </c>
      <c r="BD4" t="n">
        <v>260.84</v>
      </c>
      <c r="BE4" t="n">
        <v>260.94</v>
      </c>
      <c r="BF4" t="n">
        <v>258.88</v>
      </c>
      <c r="BG4" t="n">
        <v>259.93</v>
      </c>
      <c r="BH4" t="n">
        <v>849708</v>
      </c>
      <c r="BJ4" t="n">
        <v>285.03</v>
      </c>
      <c r="BK4" t="n">
        <v>285.13</v>
      </c>
      <c r="BL4" t="n">
        <v>283.02</v>
      </c>
      <c r="BM4" t="n">
        <v>283.59</v>
      </c>
      <c r="BN4" t="n">
        <v>526892</v>
      </c>
      <c r="BP4" t="n">
        <v>110.35</v>
      </c>
      <c r="BQ4" t="n">
        <v>110.43</v>
      </c>
      <c r="BR4" t="n">
        <v>109.81</v>
      </c>
      <c r="BS4" t="n">
        <v>110.34</v>
      </c>
      <c r="BT4" t="n">
        <v>33276223</v>
      </c>
      <c r="BV4" t="n">
        <v>97.03</v>
      </c>
      <c r="BW4" t="n">
        <v>97.03</v>
      </c>
      <c r="BX4" t="n">
        <v>96.64</v>
      </c>
      <c r="BY4" t="n">
        <v>96.79000000000001</v>
      </c>
      <c r="BZ4" t="n">
        <v>3128405</v>
      </c>
      <c r="CB4" t="n">
        <v>40.61</v>
      </c>
      <c r="CC4" t="n">
        <v>40.61</v>
      </c>
      <c r="CD4" t="n">
        <v>40.61</v>
      </c>
      <c r="CE4" t="n">
        <v>40.61</v>
      </c>
      <c r="CF4" t="n">
        <v>0</v>
      </c>
      <c r="CH4" t="n">
        <v>450.61</v>
      </c>
      <c r="CI4" t="n">
        <v>451</v>
      </c>
      <c r="CJ4" t="n">
        <v>447.93</v>
      </c>
      <c r="CK4" t="n">
        <v>448.74</v>
      </c>
      <c r="CL4" t="n">
        <v>2540569</v>
      </c>
      <c r="CN4" t="n">
        <v>73.29000000000001</v>
      </c>
      <c r="CO4" t="n">
        <v>73.48</v>
      </c>
      <c r="CP4" t="n">
        <v>73.17</v>
      </c>
      <c r="CQ4" t="n">
        <v>73.42</v>
      </c>
      <c r="CR4" t="n">
        <v>6206594</v>
      </c>
      <c r="CT4" t="n">
        <v>23.21</v>
      </c>
      <c r="CU4" t="n">
        <v>23.26</v>
      </c>
      <c r="CV4" t="n">
        <v>23.09</v>
      </c>
      <c r="CW4" t="n">
        <v>23.21</v>
      </c>
      <c r="CX4" t="n">
        <v>1901133</v>
      </c>
      <c r="CZ4" t="n">
        <v>94.61</v>
      </c>
      <c r="DA4" t="n">
        <v>95.01000000000001</v>
      </c>
      <c r="DB4" t="n">
        <v>94.5</v>
      </c>
      <c r="DC4" t="n">
        <v>94.89</v>
      </c>
      <c r="DD4" t="n">
        <v>5949883</v>
      </c>
      <c r="DF4" t="n">
        <v>24.57</v>
      </c>
      <c r="DG4" t="n">
        <v>24.65</v>
      </c>
      <c r="DH4" t="n">
        <v>24.56</v>
      </c>
      <c r="DI4" t="n">
        <v>24.64</v>
      </c>
      <c r="DJ4" t="n">
        <v>1987355</v>
      </c>
      <c r="DL4" t="n">
        <v>93.27</v>
      </c>
      <c r="DM4" t="n">
        <v>94.15000000000001</v>
      </c>
      <c r="DN4" t="n">
        <v>93</v>
      </c>
      <c r="DO4" t="n">
        <v>93.87</v>
      </c>
      <c r="DP4" t="n">
        <v>39234973</v>
      </c>
      <c r="DR4" t="n">
        <v>108.25</v>
      </c>
      <c r="DS4" t="n">
        <v>108.76</v>
      </c>
      <c r="DT4" t="n">
        <v>108.25</v>
      </c>
      <c r="DU4" t="n">
        <v>108.51</v>
      </c>
      <c r="DV4" t="n">
        <v>10245532</v>
      </c>
      <c r="DX4" t="n">
        <v>26.32</v>
      </c>
      <c r="DY4" t="n">
        <v>26.39</v>
      </c>
      <c r="DZ4" t="n">
        <v>26.29</v>
      </c>
      <c r="EA4" t="n">
        <v>26.34</v>
      </c>
      <c r="EB4" t="n">
        <v>4217480</v>
      </c>
      <c r="ED4" t="n">
        <v>91.44</v>
      </c>
      <c r="EE4" t="n">
        <v>91.8</v>
      </c>
      <c r="EF4" t="n">
        <v>91.40000000000001</v>
      </c>
      <c r="EG4" t="n">
        <v>91.66</v>
      </c>
      <c r="EH4" t="n">
        <v>5598662</v>
      </c>
      <c r="EJ4" t="n">
        <v>20.67</v>
      </c>
      <c r="EK4" t="n">
        <v>20.81</v>
      </c>
      <c r="EL4" t="n">
        <v>20.67</v>
      </c>
      <c r="EM4" t="n">
        <v>20.77</v>
      </c>
      <c r="EN4" t="n">
        <v>733708</v>
      </c>
      <c r="EP4" t="n">
        <v>82.01000000000001</v>
      </c>
      <c r="EQ4" t="n">
        <v>82.08</v>
      </c>
      <c r="ER4" t="n">
        <v>81.98</v>
      </c>
      <c r="ES4" t="n">
        <v>82.05</v>
      </c>
      <c r="ET4" t="n">
        <v>5100032</v>
      </c>
      <c r="EV4" t="n">
        <v>24.14</v>
      </c>
      <c r="EW4" t="n">
        <v>24.17</v>
      </c>
      <c r="EX4" t="n">
        <v>24.14</v>
      </c>
      <c r="EY4" t="n">
        <v>24.17</v>
      </c>
      <c r="EZ4" t="n">
        <v>3109465</v>
      </c>
      <c r="FB4" t="n">
        <v>98.23</v>
      </c>
      <c r="FC4" t="n">
        <v>98.66</v>
      </c>
      <c r="FD4" t="n">
        <v>98.06999999999999</v>
      </c>
      <c r="FE4" t="n">
        <v>98.44</v>
      </c>
      <c r="FF4" t="n">
        <v>1485441</v>
      </c>
      <c r="FH4" t="n">
        <v>108.77</v>
      </c>
      <c r="FI4" t="n">
        <v>111.01</v>
      </c>
      <c r="FJ4" t="n">
        <v>108.63</v>
      </c>
      <c r="FK4" t="n">
        <v>110.57</v>
      </c>
      <c r="FL4" t="n">
        <v>2617859</v>
      </c>
      <c r="FN4" t="n">
        <v>79.8</v>
      </c>
      <c r="FO4" t="n">
        <v>79.8</v>
      </c>
      <c r="FP4" t="n">
        <v>78.56999999999999</v>
      </c>
      <c r="FQ4" t="n">
        <v>79.06</v>
      </c>
      <c r="FR4" t="n">
        <v>69643</v>
      </c>
      <c r="FT4" t="n">
        <v>83.14</v>
      </c>
      <c r="FU4" t="n">
        <v>83.22</v>
      </c>
      <c r="FV4" t="n">
        <v>82.52</v>
      </c>
      <c r="FW4" t="n">
        <v>83.12</v>
      </c>
      <c r="FX4" t="n">
        <v>10385887</v>
      </c>
      <c r="FZ4" t="n">
        <v>46.13</v>
      </c>
      <c r="GA4" t="n">
        <v>46.4</v>
      </c>
      <c r="GB4" t="n">
        <v>46.12</v>
      </c>
      <c r="GC4" t="n">
        <v>46.27</v>
      </c>
      <c r="GD4" t="n">
        <v>27134</v>
      </c>
      <c r="GF4" t="n">
        <v>147.32</v>
      </c>
      <c r="GG4" t="n">
        <v>147.38</v>
      </c>
      <c r="GH4" t="n">
        <v>146.39</v>
      </c>
      <c r="GI4" t="n">
        <v>147.15</v>
      </c>
      <c r="GJ4" t="n">
        <v>6114756</v>
      </c>
      <c r="GL4" t="n">
        <v>223.87</v>
      </c>
      <c r="GM4" t="n">
        <v>224.77</v>
      </c>
      <c r="GN4" t="n">
        <v>223.45</v>
      </c>
      <c r="GO4" t="n">
        <v>224.24</v>
      </c>
      <c r="GP4" t="n">
        <v>4024875</v>
      </c>
      <c r="GR4" t="n">
        <v>143.9</v>
      </c>
      <c r="GS4" t="n">
        <v>144.11</v>
      </c>
      <c r="GT4" t="n">
        <v>142.74</v>
      </c>
      <c r="GU4" t="n">
        <v>142.93</v>
      </c>
      <c r="GV4" t="n">
        <v>6207492</v>
      </c>
      <c r="GX4" t="n">
        <v>94.88</v>
      </c>
      <c r="GY4" t="n">
        <v>94.94</v>
      </c>
      <c r="GZ4" t="n">
        <v>94.05</v>
      </c>
      <c r="HA4" t="n">
        <v>94.72</v>
      </c>
      <c r="HB4" t="n">
        <v>6345099</v>
      </c>
      <c r="HD4" t="n">
        <v>233.9</v>
      </c>
      <c r="HE4" t="n">
        <v>236.83</v>
      </c>
      <c r="HF4" t="n">
        <v>233.84</v>
      </c>
      <c r="HG4" t="n">
        <v>235.95</v>
      </c>
      <c r="HH4" t="n">
        <v>4677117</v>
      </c>
      <c r="HJ4" t="n">
        <v>95.5</v>
      </c>
      <c r="HK4" t="n">
        <v>95.66</v>
      </c>
      <c r="HL4" t="n">
        <v>93.67</v>
      </c>
      <c r="HM4" t="n">
        <v>94.52</v>
      </c>
      <c r="HN4" t="n">
        <v>10588420</v>
      </c>
      <c r="HP4" t="n">
        <v>82.92</v>
      </c>
      <c r="HQ4" t="n">
        <v>82.95</v>
      </c>
      <c r="HR4" t="n">
        <v>81.12</v>
      </c>
      <c r="HS4" t="n">
        <v>81.15000000000001</v>
      </c>
      <c r="HT4" t="n">
        <v>11023947</v>
      </c>
      <c r="HV4" t="n">
        <v>51.42</v>
      </c>
      <c r="HW4" t="n">
        <v>51.49</v>
      </c>
      <c r="HX4" t="n">
        <v>50.7</v>
      </c>
      <c r="HY4" t="n">
        <v>50.83</v>
      </c>
      <c r="HZ4" t="n">
        <v>55210613</v>
      </c>
      <c r="IB4" t="n">
        <v>16.03</v>
      </c>
      <c r="IC4" t="n">
        <v>16.03</v>
      </c>
      <c r="ID4" t="n">
        <v>16.03</v>
      </c>
      <c r="IE4" t="n">
        <v>16.03</v>
      </c>
      <c r="IF4" t="n">
        <v>0</v>
      </c>
      <c r="IH4" t="n">
        <v>244.46</v>
      </c>
      <c r="II4" t="n">
        <v>244.58</v>
      </c>
      <c r="IJ4" t="n">
        <v>243.14</v>
      </c>
      <c r="IK4" t="n">
        <v>243.44</v>
      </c>
      <c r="IL4" t="n">
        <v>4686790</v>
      </c>
      <c r="IN4" t="n">
        <v>27.85</v>
      </c>
      <c r="IO4" t="n">
        <v>27.87</v>
      </c>
      <c r="IP4" t="n">
        <v>27.61</v>
      </c>
      <c r="IQ4" t="n">
        <v>27.79</v>
      </c>
      <c r="IR4" t="n">
        <v>9880999</v>
      </c>
      <c r="IT4" t="n">
        <v>26.5</v>
      </c>
      <c r="IU4" t="n">
        <v>26.58</v>
      </c>
      <c r="IV4" t="n">
        <v>26.42</v>
      </c>
      <c r="IW4" t="n">
        <v>26.56</v>
      </c>
      <c r="IX4" t="n">
        <v>257485</v>
      </c>
      <c r="IZ4" t="n">
        <v>22.07</v>
      </c>
      <c r="JA4" t="n">
        <v>22.09</v>
      </c>
      <c r="JB4" t="n">
        <v>21.92</v>
      </c>
      <c r="JC4" t="n">
        <v>21.98</v>
      </c>
      <c r="JD4" t="n">
        <v>563040</v>
      </c>
      <c r="JF4" t="n">
        <v>51.45</v>
      </c>
      <c r="JG4" t="n">
        <v>51.45</v>
      </c>
      <c r="JH4" t="n">
        <v>50.36</v>
      </c>
      <c r="JI4" t="n">
        <v>50.65</v>
      </c>
      <c r="JJ4" t="n">
        <v>3131755</v>
      </c>
      <c r="JL4" t="n">
        <v>21.1</v>
      </c>
      <c r="JM4" t="n">
        <v>21.13</v>
      </c>
      <c r="JN4" t="n">
        <v>20.93</v>
      </c>
      <c r="JO4" t="n">
        <v>21</v>
      </c>
      <c r="JP4" t="n">
        <v>749069</v>
      </c>
      <c r="JR4" t="n">
        <v>97.66</v>
      </c>
      <c r="JS4" t="n">
        <v>97.73999999999999</v>
      </c>
      <c r="JT4" t="n">
        <v>96.45999999999999</v>
      </c>
      <c r="JU4" t="n">
        <v>96.73</v>
      </c>
      <c r="JV4" t="n">
        <v>3593417</v>
      </c>
      <c r="JX4" t="n">
        <v>24.61</v>
      </c>
      <c r="JY4" t="n">
        <v>24.61</v>
      </c>
      <c r="JZ4" t="n">
        <v>24.43</v>
      </c>
      <c r="KA4" t="n">
        <v>24.55</v>
      </c>
      <c r="KB4" t="n">
        <v>22932</v>
      </c>
      <c r="KD4" t="n">
        <v>22.2</v>
      </c>
      <c r="KE4" t="n">
        <v>22.2</v>
      </c>
      <c r="KF4" t="n">
        <v>21.8</v>
      </c>
      <c r="KG4" t="n">
        <v>22.13</v>
      </c>
      <c r="KH4" t="n">
        <v>238587</v>
      </c>
      <c r="KJ4" t="n">
        <v>39.9</v>
      </c>
      <c r="KK4" t="n">
        <v>40.13</v>
      </c>
      <c r="KL4" t="n">
        <v>39.59</v>
      </c>
      <c r="KM4" t="n">
        <v>40.02</v>
      </c>
      <c r="KN4" t="n">
        <v>615633</v>
      </c>
      <c r="KP4" t="n">
        <v>50.87</v>
      </c>
      <c r="KQ4" t="n">
        <v>50.9</v>
      </c>
      <c r="KR4" t="n">
        <v>50.86</v>
      </c>
      <c r="KS4" t="n">
        <v>50.86</v>
      </c>
      <c r="KT4" t="n">
        <v>2336372</v>
      </c>
      <c r="KV4" t="n">
        <v>50.1</v>
      </c>
      <c r="KW4" t="n">
        <v>50.13</v>
      </c>
      <c r="KX4" t="n">
        <v>50.09</v>
      </c>
      <c r="KY4" t="n">
        <v>50.12</v>
      </c>
      <c r="KZ4" t="n">
        <v>1567824</v>
      </c>
      <c r="LB4" t="n">
        <v>100.34</v>
      </c>
      <c r="LC4" t="n">
        <v>100.34</v>
      </c>
      <c r="LD4" t="n">
        <v>100.32</v>
      </c>
      <c r="LE4" t="n">
        <v>100.34</v>
      </c>
      <c r="LF4" t="n">
        <v>1283030</v>
      </c>
      <c r="LH4" t="n">
        <v>25.59</v>
      </c>
      <c r="LI4" t="n">
        <v>25.59</v>
      </c>
      <c r="LJ4" t="n">
        <v>25.46</v>
      </c>
      <c r="LK4" t="n">
        <v>25.51</v>
      </c>
      <c r="LL4" t="n">
        <v>3031135</v>
      </c>
      <c r="LN4" t="n">
        <v>28.62</v>
      </c>
      <c r="LO4" t="n">
        <v>28.68</v>
      </c>
      <c r="LP4" t="n">
        <v>28.36</v>
      </c>
      <c r="LQ4" t="n">
        <v>28.54</v>
      </c>
      <c r="LR4" t="n">
        <v>472391</v>
      </c>
      <c r="LT4" t="n">
        <v>143.56</v>
      </c>
      <c r="LU4" t="n">
        <v>143.56</v>
      </c>
      <c r="LV4" t="n">
        <v>141.53</v>
      </c>
      <c r="LW4" t="n">
        <v>141.85</v>
      </c>
      <c r="LX4" t="n">
        <v>577265</v>
      </c>
      <c r="LZ4" t="n">
        <v>43.36</v>
      </c>
      <c r="MA4" t="n">
        <v>43.49</v>
      </c>
      <c r="MB4" t="n">
        <v>43.21</v>
      </c>
      <c r="MC4" t="n">
        <v>43.43</v>
      </c>
      <c r="MD4" t="n">
        <v>16389711</v>
      </c>
      <c r="MF4" t="n">
        <v>47.46</v>
      </c>
      <c r="MG4" t="n">
        <v>47.55</v>
      </c>
      <c r="MH4" t="n">
        <v>47.17</v>
      </c>
      <c r="MI4" t="n">
        <v>47.46</v>
      </c>
      <c r="MJ4" t="n">
        <v>491355</v>
      </c>
      <c r="ML4" t="n">
        <v>79.08</v>
      </c>
      <c r="MM4" t="n">
        <v>79.33</v>
      </c>
      <c r="MN4" t="n">
        <v>78.56999999999999</v>
      </c>
      <c r="MO4" t="n">
        <v>79.19</v>
      </c>
      <c r="MP4" t="n">
        <v>15720085</v>
      </c>
      <c r="MR4" t="n">
        <v>23.92</v>
      </c>
      <c r="MS4" t="n">
        <v>23.92</v>
      </c>
      <c r="MT4" t="n">
        <v>23.92</v>
      </c>
      <c r="MU4" t="n">
        <v>23.92</v>
      </c>
      <c r="MV4" t="n">
        <v>0</v>
      </c>
      <c r="MX4" t="n">
        <v>94.84999999999999</v>
      </c>
      <c r="MY4" t="n">
        <v>94.84999999999999</v>
      </c>
      <c r="MZ4" t="n">
        <v>94.41</v>
      </c>
      <c r="NA4" t="n">
        <v>94.58</v>
      </c>
      <c r="NB4" t="n">
        <v>225732</v>
      </c>
      <c r="ND4" t="n">
        <v>79.93000000000001</v>
      </c>
      <c r="NE4" t="n">
        <v>79.93000000000001</v>
      </c>
      <c r="NF4" t="n">
        <v>79.53</v>
      </c>
      <c r="NG4" t="n">
        <v>79.65000000000001</v>
      </c>
      <c r="NH4" t="n">
        <v>32116154</v>
      </c>
      <c r="NJ4" t="n">
        <v>96.76000000000001</v>
      </c>
      <c r="NK4" t="n">
        <v>96.81999999999999</v>
      </c>
      <c r="NL4" t="n">
        <v>95.75</v>
      </c>
      <c r="NM4" t="n">
        <v>96.15000000000001</v>
      </c>
      <c r="NN4" t="n">
        <v>231259</v>
      </c>
      <c r="NP4" t="n">
        <v>43.24</v>
      </c>
      <c r="NQ4" t="n">
        <v>43.44</v>
      </c>
      <c r="NR4" t="n">
        <v>43.18</v>
      </c>
      <c r="NS4" t="n">
        <v>43.25</v>
      </c>
      <c r="NT4" t="n">
        <v>195856</v>
      </c>
      <c r="NV4" t="n">
        <v>32.66</v>
      </c>
      <c r="NW4" t="n">
        <v>32.66</v>
      </c>
      <c r="NX4" t="n">
        <v>32.58</v>
      </c>
      <c r="NY4" t="n">
        <v>32.64</v>
      </c>
      <c r="NZ4" t="n">
        <v>205403</v>
      </c>
      <c r="OB4" t="n">
        <v>79.34</v>
      </c>
      <c r="OC4" t="n">
        <v>79.56999999999999</v>
      </c>
      <c r="OD4" t="n">
        <v>79.18000000000001</v>
      </c>
      <c r="OE4" t="n">
        <v>79.48</v>
      </c>
      <c r="OF4" t="n">
        <v>130457</v>
      </c>
      <c r="OH4" t="n">
        <v>134.76</v>
      </c>
      <c r="OI4" t="n">
        <v>134.84</v>
      </c>
      <c r="OJ4" t="n">
        <v>133.6</v>
      </c>
      <c r="OK4" t="n">
        <v>134.02</v>
      </c>
      <c r="OL4" t="n">
        <v>1038801</v>
      </c>
      <c r="ON4" t="n">
        <v>101</v>
      </c>
      <c r="OO4" t="n">
        <v>101</v>
      </c>
      <c r="OP4" t="n">
        <v>100.79</v>
      </c>
      <c r="OQ4" t="n">
        <v>100.85</v>
      </c>
      <c r="OR4" t="n">
        <v>4126420</v>
      </c>
      <c r="OT4" t="n">
        <v>116.57</v>
      </c>
      <c r="OU4" t="n">
        <v>116.85</v>
      </c>
      <c r="OV4" t="n">
        <v>116.53</v>
      </c>
      <c r="OW4" t="n">
        <v>116.78</v>
      </c>
      <c r="OX4" t="n">
        <v>1200852</v>
      </c>
      <c r="OZ4" t="n">
        <v>41.79</v>
      </c>
      <c r="PA4" t="n">
        <v>41.83</v>
      </c>
      <c r="PB4" t="n">
        <v>41.7</v>
      </c>
      <c r="PC4" t="n">
        <v>41.75</v>
      </c>
      <c r="PD4" t="n">
        <v>5246842</v>
      </c>
      <c r="PF4" t="n">
        <v>47.73</v>
      </c>
      <c r="PG4" t="n">
        <v>47.8</v>
      </c>
      <c r="PH4" t="n">
        <v>47.69</v>
      </c>
      <c r="PI4" t="n">
        <v>47.78</v>
      </c>
      <c r="PJ4" t="n">
        <v>377389</v>
      </c>
      <c r="PL4" t="n">
        <v>59.18</v>
      </c>
      <c r="PM4" t="n">
        <v>59.35</v>
      </c>
      <c r="PN4" t="n">
        <v>59.13</v>
      </c>
      <c r="PO4" t="n">
        <v>59.32</v>
      </c>
      <c r="PP4" t="n">
        <v>238393</v>
      </c>
      <c r="PR4" t="n">
        <v>45.6</v>
      </c>
      <c r="PS4" t="n">
        <v>45.86</v>
      </c>
      <c r="PT4" t="n">
        <v>45.58</v>
      </c>
      <c r="PU4" t="n">
        <v>45.8</v>
      </c>
      <c r="PV4" t="n">
        <v>7989933</v>
      </c>
      <c r="PX4" t="n">
        <v>55.22</v>
      </c>
      <c r="PY4" t="n">
        <v>55.34</v>
      </c>
      <c r="PZ4" t="n">
        <v>55.13</v>
      </c>
      <c r="QA4" t="n">
        <v>55.26</v>
      </c>
      <c r="QB4" t="n">
        <v>125322</v>
      </c>
      <c r="QD4" t="n">
        <v>11.98</v>
      </c>
      <c r="QE4" t="n">
        <v>12.01</v>
      </c>
      <c r="QF4" t="n">
        <v>11.91</v>
      </c>
      <c r="QG4" t="n">
        <v>11.92</v>
      </c>
      <c r="QH4" t="n">
        <v>5450348</v>
      </c>
      <c r="QJ4" t="n">
        <v>65.93000000000001</v>
      </c>
      <c r="QK4" t="n">
        <v>66.27</v>
      </c>
      <c r="QL4" t="n">
        <v>64.12</v>
      </c>
      <c r="QM4" t="n">
        <v>65.59</v>
      </c>
      <c r="QN4" t="n">
        <v>759684</v>
      </c>
      <c r="QP4" t="n">
        <v>38.27</v>
      </c>
      <c r="QQ4" t="n">
        <v>38.43</v>
      </c>
      <c r="QR4" t="n">
        <v>38.25</v>
      </c>
      <c r="QS4" t="n">
        <v>38.42</v>
      </c>
      <c r="QT4" t="n">
        <v>118514</v>
      </c>
      <c r="QV4" t="n">
        <v>44.72</v>
      </c>
      <c r="QW4" t="n">
        <v>44.89</v>
      </c>
      <c r="QX4" t="n">
        <v>44.71</v>
      </c>
      <c r="QY4" t="n">
        <v>44.87</v>
      </c>
      <c r="QZ4" t="n">
        <v>111743</v>
      </c>
      <c r="RB4" t="n">
        <v>11.33</v>
      </c>
      <c r="RC4" t="n">
        <v>11.33</v>
      </c>
      <c r="RD4" t="n">
        <v>11.33</v>
      </c>
      <c r="RE4" t="n">
        <v>11.33</v>
      </c>
      <c r="RF4" t="n">
        <v>0</v>
      </c>
      <c r="RH4" t="n">
        <v>182.69</v>
      </c>
      <c r="RI4" t="n">
        <v>183.21</v>
      </c>
      <c r="RJ4" t="n">
        <v>175.04</v>
      </c>
      <c r="RK4" t="n">
        <v>176.66</v>
      </c>
      <c r="RL4" t="n">
        <v>812326</v>
      </c>
      <c r="RN4" t="n">
        <v>185.08</v>
      </c>
      <c r="RO4" t="n">
        <v>186.3</v>
      </c>
      <c r="RP4" t="n">
        <v>184.63</v>
      </c>
      <c r="RQ4" t="n">
        <v>185.68</v>
      </c>
      <c r="RR4" t="n">
        <v>2128340</v>
      </c>
      <c r="RT4" t="n">
        <v>30.86</v>
      </c>
      <c r="RU4" t="n">
        <v>31.25</v>
      </c>
      <c r="RV4" t="n">
        <v>30.67</v>
      </c>
      <c r="RW4" t="n">
        <v>31.15</v>
      </c>
      <c r="RX4" t="n">
        <v>131601</v>
      </c>
      <c r="RZ4" t="n">
        <v>399.27</v>
      </c>
      <c r="SA4" t="n">
        <v>402.58</v>
      </c>
      <c r="SB4" t="n">
        <v>399.2</v>
      </c>
      <c r="SC4" t="n">
        <v>401.84</v>
      </c>
      <c r="SD4" t="n">
        <v>1996696</v>
      </c>
      <c r="SF4" t="n">
        <v>271.49</v>
      </c>
      <c r="SG4" t="n">
        <v>271.7</v>
      </c>
      <c r="SH4" t="n">
        <v>270.72</v>
      </c>
      <c r="SI4" t="n">
        <v>270.76</v>
      </c>
      <c r="SJ4" t="n">
        <v>251677</v>
      </c>
      <c r="SL4" t="n">
        <v>120.09</v>
      </c>
      <c r="SM4" t="n">
        <v>120.5</v>
      </c>
      <c r="SN4" t="n">
        <v>119.42</v>
      </c>
      <c r="SO4" t="n">
        <v>120.21</v>
      </c>
      <c r="SP4" t="n">
        <v>472018</v>
      </c>
      <c r="SR4" t="n">
        <v>315.59</v>
      </c>
      <c r="SS4" t="n">
        <v>315.87</v>
      </c>
      <c r="ST4" t="n">
        <v>312.96</v>
      </c>
      <c r="SU4" t="n">
        <v>314.49</v>
      </c>
      <c r="SV4" t="n">
        <v>315049</v>
      </c>
      <c r="SX4" t="n">
        <v>93.48</v>
      </c>
      <c r="SY4" t="n">
        <v>93.59999999999999</v>
      </c>
      <c r="SZ4" t="n">
        <v>93.17</v>
      </c>
      <c r="TA4" t="n">
        <v>93.5</v>
      </c>
      <c r="TB4" t="n">
        <v>2736412</v>
      </c>
      <c r="TD4" t="n">
        <v>10.17</v>
      </c>
      <c r="TE4" t="n">
        <v>10.17</v>
      </c>
      <c r="TF4" t="n">
        <v>10.17</v>
      </c>
      <c r="TG4" t="n">
        <v>10.17</v>
      </c>
      <c r="TH4" t="n">
        <v>0</v>
      </c>
      <c r="TJ4" t="n">
        <v>9.68</v>
      </c>
      <c r="TK4" t="n">
        <v>9.68</v>
      </c>
      <c r="TL4" t="n">
        <v>9.68</v>
      </c>
      <c r="TM4" t="n">
        <v>9.68</v>
      </c>
      <c r="TN4" t="n">
        <v>0</v>
      </c>
      <c r="TP4" t="n">
        <v>30.03</v>
      </c>
      <c r="TQ4" t="n">
        <v>30.12</v>
      </c>
      <c r="TR4" t="n">
        <v>29.98</v>
      </c>
      <c r="TS4" t="n">
        <v>30.03</v>
      </c>
      <c r="TT4" t="n">
        <v>848675</v>
      </c>
      <c r="TV4" t="n">
        <v>110.11</v>
      </c>
      <c r="TW4" t="n">
        <v>110.11</v>
      </c>
      <c r="TX4" t="n">
        <v>110.1</v>
      </c>
      <c r="TY4" t="n">
        <v>110.11</v>
      </c>
      <c r="TZ4" t="n">
        <v>4124835</v>
      </c>
      <c r="UB4" t="n">
        <v>61.71</v>
      </c>
      <c r="UC4" t="n">
        <v>61.92</v>
      </c>
      <c r="UD4" t="n">
        <v>61.44</v>
      </c>
      <c r="UE4" t="n">
        <v>61.83</v>
      </c>
      <c r="UF4" t="n">
        <v>2380846</v>
      </c>
      <c r="UH4" t="n">
        <v>46.44</v>
      </c>
      <c r="UI4" t="n">
        <v>46.65</v>
      </c>
      <c r="UJ4" t="n">
        <v>46.44</v>
      </c>
      <c r="UK4" t="n">
        <v>46.6</v>
      </c>
      <c r="UL4" t="n">
        <v>249503</v>
      </c>
      <c r="UN4" t="n">
        <v>99.39</v>
      </c>
      <c r="UO4" t="n">
        <v>99.59999999999999</v>
      </c>
      <c r="UP4" t="n">
        <v>98.58</v>
      </c>
      <c r="UQ4" t="n">
        <v>98.90000000000001</v>
      </c>
      <c r="UR4" t="n">
        <v>18142584</v>
      </c>
      <c r="UT4" t="n">
        <v>15.27</v>
      </c>
      <c r="UU4" t="n">
        <v>15.27</v>
      </c>
      <c r="UV4" t="n">
        <v>15.12</v>
      </c>
      <c r="UW4" t="n">
        <v>15.12</v>
      </c>
      <c r="UX4" t="n">
        <v>341100</v>
      </c>
      <c r="UZ4" t="n">
        <v>290.97</v>
      </c>
      <c r="VA4" t="n">
        <v>291.99</v>
      </c>
      <c r="VB4" t="n">
        <v>290.97</v>
      </c>
      <c r="VC4" t="n">
        <v>291.67</v>
      </c>
      <c r="VD4" t="n">
        <v>192258</v>
      </c>
      <c r="VF4" t="n">
        <v>50.56</v>
      </c>
      <c r="VG4" t="n">
        <v>50.57</v>
      </c>
      <c r="VH4" t="n">
        <v>50.48</v>
      </c>
      <c r="VI4" t="n">
        <v>50.55</v>
      </c>
      <c r="VJ4" t="n">
        <v>4108207</v>
      </c>
      <c r="VL4" t="n">
        <v>59.95</v>
      </c>
      <c r="VM4" t="n">
        <v>60.16</v>
      </c>
      <c r="VN4" t="n">
        <v>59.68</v>
      </c>
      <c r="VO4" t="n">
        <v>60.07</v>
      </c>
      <c r="VP4" t="n">
        <v>3140760</v>
      </c>
      <c r="VR4" t="n">
        <v>104.58</v>
      </c>
      <c r="VS4" t="n">
        <v>105.14</v>
      </c>
      <c r="VT4" t="n">
        <v>104.17</v>
      </c>
      <c r="VU4" t="n">
        <v>104.91</v>
      </c>
      <c r="VV4" t="n">
        <v>1814738</v>
      </c>
      <c r="VX4" t="n">
        <v>10.76</v>
      </c>
      <c r="VY4" t="n">
        <v>10.76</v>
      </c>
      <c r="VZ4" t="n">
        <v>10.76</v>
      </c>
      <c r="WA4" t="n">
        <v>10.76</v>
      </c>
      <c r="WB4" t="n">
        <v>0</v>
      </c>
      <c r="WD4" t="n">
        <v>554.36</v>
      </c>
      <c r="WE4" t="n">
        <v>555.5700000000001</v>
      </c>
      <c r="WF4" t="n">
        <v>553.89</v>
      </c>
      <c r="WG4" t="n">
        <v>555.01</v>
      </c>
      <c r="WH4" t="n">
        <v>5427839</v>
      </c>
      <c r="WJ4" t="n">
        <v>21.44</v>
      </c>
      <c r="WK4" t="n">
        <v>21.44</v>
      </c>
      <c r="WL4" t="n">
        <v>21.44</v>
      </c>
      <c r="WM4" t="n">
        <v>21.44</v>
      </c>
      <c r="WN4" t="inlineStr">
        <is>
          <t>N/A</t>
        </is>
      </c>
      <c r="WP4" t="n">
        <v>189.97</v>
      </c>
      <c r="WQ4" t="n">
        <v>189.97</v>
      </c>
      <c r="WR4" t="n">
        <v>189.97</v>
      </c>
      <c r="WS4" t="n">
        <v>189.97</v>
      </c>
      <c r="WT4" t="n">
        <v>0</v>
      </c>
      <c r="WV4" t="n">
        <v>287.99</v>
      </c>
      <c r="WW4" t="n">
        <v>287.99</v>
      </c>
      <c r="WX4" t="n">
        <v>287.99</v>
      </c>
      <c r="WY4" t="n">
        <v>287.99</v>
      </c>
      <c r="WZ4" t="n">
        <v>0</v>
      </c>
      <c r="XB4" t="n">
        <v>21.32</v>
      </c>
      <c r="XC4" t="n">
        <v>21.32</v>
      </c>
      <c r="XD4" t="n">
        <v>21.32</v>
      </c>
      <c r="XE4" t="n">
        <v>21.32</v>
      </c>
      <c r="XF4" t="inlineStr">
        <is>
          <t>N/A</t>
        </is>
      </c>
      <c r="XH4" t="n">
        <v>73.73999999999999</v>
      </c>
      <c r="XI4" t="n">
        <v>73.73999999999999</v>
      </c>
      <c r="XJ4" t="n">
        <v>73.73999999999999</v>
      </c>
      <c r="XK4" t="n">
        <v>73.73999999999999</v>
      </c>
      <c r="XL4" t="n">
        <v>0</v>
      </c>
      <c r="XN4" t="n">
        <v>38.72</v>
      </c>
      <c r="XO4" t="n">
        <v>38.72</v>
      </c>
      <c r="XP4" t="n">
        <v>38.72</v>
      </c>
      <c r="XQ4" t="n">
        <v>38.72</v>
      </c>
      <c r="XR4" t="n">
        <v>0</v>
      </c>
      <c r="XT4" t="n">
        <v>17.28</v>
      </c>
      <c r="XU4" t="n">
        <v>17.28</v>
      </c>
      <c r="XV4" t="n">
        <v>17.28</v>
      </c>
      <c r="XW4" t="n">
        <v>17.28</v>
      </c>
      <c r="XX4" t="n">
        <v>0</v>
      </c>
      <c r="XZ4" t="n">
        <v>35.84</v>
      </c>
      <c r="YA4" t="n">
        <v>35.84</v>
      </c>
      <c r="YB4" t="n">
        <v>35.84</v>
      </c>
      <c r="YC4" t="n">
        <v>35.84</v>
      </c>
      <c r="YD4" t="n">
        <v>0</v>
      </c>
      <c r="YF4" t="n">
        <v>85.64</v>
      </c>
      <c r="YG4" t="n">
        <v>85.64</v>
      </c>
      <c r="YH4" t="n">
        <v>85.64</v>
      </c>
      <c r="YI4" t="n">
        <v>85.64</v>
      </c>
      <c r="YJ4" t="n">
        <v>0</v>
      </c>
      <c r="YL4" t="n">
        <v>29.93</v>
      </c>
      <c r="YM4" t="n">
        <v>29.93</v>
      </c>
      <c r="YN4" t="n">
        <v>29.93</v>
      </c>
      <c r="YO4" t="n">
        <v>29.93</v>
      </c>
      <c r="YP4" t="n">
        <v>0</v>
      </c>
      <c r="YR4" t="n">
        <v>52.86</v>
      </c>
      <c r="YS4" t="n">
        <v>52.86</v>
      </c>
      <c r="YT4" t="n">
        <v>52.86</v>
      </c>
      <c r="YU4" t="n">
        <v>52.86</v>
      </c>
      <c r="YV4" t="n">
        <v>0</v>
      </c>
      <c r="YX4" t="n">
        <v>22.48</v>
      </c>
      <c r="YY4" t="n">
        <v>22.48</v>
      </c>
      <c r="YZ4" t="n">
        <v>22.48</v>
      </c>
      <c r="ZA4" t="n">
        <v>22.48</v>
      </c>
      <c r="ZB4" t="inlineStr">
        <is>
          <t>N/A</t>
        </is>
      </c>
      <c r="ZD4" t="n">
        <v>17.5</v>
      </c>
      <c r="ZE4" t="n">
        <v>17.5</v>
      </c>
      <c r="ZF4" t="n">
        <v>17.5</v>
      </c>
      <c r="ZG4" t="n">
        <v>17.5</v>
      </c>
      <c r="ZH4" t="inlineStr">
        <is>
          <t>N/A</t>
        </is>
      </c>
      <c r="ZJ4" t="n">
        <v>36.15</v>
      </c>
      <c r="ZK4" t="n">
        <v>36.15</v>
      </c>
      <c r="ZL4" t="n">
        <v>36.15</v>
      </c>
      <c r="ZM4" t="n">
        <v>36.15</v>
      </c>
      <c r="ZN4" t="n">
        <v>0</v>
      </c>
      <c r="ZP4" t="n">
        <v>31.05</v>
      </c>
      <c r="ZQ4" t="n">
        <v>31.05</v>
      </c>
      <c r="ZR4" t="n">
        <v>31.05</v>
      </c>
      <c r="ZS4" t="n">
        <v>31.05</v>
      </c>
      <c r="ZT4" t="n">
        <v>0</v>
      </c>
      <c r="ZV4" t="n">
        <v>39.15</v>
      </c>
      <c r="ZW4" t="n">
        <v>39.15</v>
      </c>
      <c r="ZX4" t="n">
        <v>39.15</v>
      </c>
      <c r="ZY4" t="n">
        <v>39.15</v>
      </c>
      <c r="ZZ4" t="n">
        <v>0</v>
      </c>
      <c r="AAB4" t="n">
        <v>52.83</v>
      </c>
      <c r="AAC4" t="n">
        <v>52.83</v>
      </c>
      <c r="AAD4" t="n">
        <v>52.83</v>
      </c>
      <c r="AAE4" t="n">
        <v>52.83</v>
      </c>
      <c r="AAF4" t="n">
        <v>0</v>
      </c>
      <c r="AAH4" t="n">
        <v>17.25</v>
      </c>
      <c r="AAI4" t="n">
        <v>17.25</v>
      </c>
      <c r="AAJ4" t="n">
        <v>17.25</v>
      </c>
      <c r="AAK4" t="n">
        <v>17.25</v>
      </c>
      <c r="AAL4" t="n">
        <v>0</v>
      </c>
      <c r="AAN4" t="n">
        <v>47.74</v>
      </c>
      <c r="AAO4" t="n">
        <v>47.74</v>
      </c>
      <c r="AAP4" t="n">
        <v>47.74</v>
      </c>
      <c r="AAQ4" t="n">
        <v>47.74</v>
      </c>
      <c r="AAR4" t="n">
        <v>0</v>
      </c>
      <c r="AAT4" t="n">
        <v>27.23</v>
      </c>
      <c r="AAU4" t="n">
        <v>27.23</v>
      </c>
      <c r="AAV4" t="n">
        <v>27.23</v>
      </c>
      <c r="AAW4" t="n">
        <v>27.23</v>
      </c>
      <c r="AAX4" t="n">
        <v>0</v>
      </c>
      <c r="AAZ4" t="n">
        <v>16.03</v>
      </c>
      <c r="ABA4" t="n">
        <v>16.03</v>
      </c>
      <c r="ABB4" t="n">
        <v>16.03</v>
      </c>
      <c r="ABC4" t="n">
        <v>16.03</v>
      </c>
      <c r="ABD4" t="n">
        <v>0</v>
      </c>
      <c r="ABF4" t="n">
        <v>6.55</v>
      </c>
      <c r="ABG4" t="n">
        <v>6.55</v>
      </c>
      <c r="ABH4" t="n">
        <v>6.55</v>
      </c>
      <c r="ABI4" t="n">
        <v>6.55</v>
      </c>
      <c r="ABJ4" t="n">
        <v>0</v>
      </c>
      <c r="ABL4" t="n">
        <v>10.18</v>
      </c>
      <c r="ABM4" t="n">
        <v>10.18</v>
      </c>
      <c r="ABN4" t="n">
        <v>10.18</v>
      </c>
      <c r="ABO4" t="n">
        <v>10.18</v>
      </c>
      <c r="ABP4" t="n">
        <v>0</v>
      </c>
      <c r="ABR4" t="n">
        <v>12.75</v>
      </c>
      <c r="ABS4" t="n">
        <v>12.75</v>
      </c>
      <c r="ABT4" t="n">
        <v>12.75</v>
      </c>
      <c r="ABU4" t="n">
        <v>12.75</v>
      </c>
      <c r="ABV4" t="n">
        <v>0</v>
      </c>
      <c r="ABX4" t="n">
        <v>11.49</v>
      </c>
      <c r="ABY4" t="n">
        <v>11.49</v>
      </c>
      <c r="ABZ4" t="n">
        <v>11.49</v>
      </c>
      <c r="ACA4" t="n">
        <v>11.49</v>
      </c>
      <c r="ACB4" t="inlineStr">
        <is>
          <t>N/A</t>
        </is>
      </c>
      <c r="ACD4" t="n">
        <v>8.66</v>
      </c>
      <c r="ACE4" t="n">
        <v>8.66</v>
      </c>
      <c r="ACF4" t="n">
        <v>8.66</v>
      </c>
      <c r="ACG4" t="n">
        <v>8.66</v>
      </c>
      <c r="ACH4" t="n">
        <v>0</v>
      </c>
      <c r="ACJ4" t="n">
        <v>13.59</v>
      </c>
      <c r="ACK4" t="n">
        <v>13.59</v>
      </c>
      <c r="ACL4" t="n">
        <v>13.59</v>
      </c>
      <c r="ACM4" t="n">
        <v>13.59</v>
      </c>
      <c r="ACN4" t="n">
        <v>0</v>
      </c>
      <c r="ACP4" t="n">
        <v>9.880000000000001</v>
      </c>
      <c r="ACQ4" t="n">
        <v>9.880000000000001</v>
      </c>
      <c r="ACR4" t="n">
        <v>9.880000000000001</v>
      </c>
      <c r="ACS4" t="n">
        <v>9.880000000000001</v>
      </c>
      <c r="ACT4" t="n">
        <v>0</v>
      </c>
      <c r="ACV4" t="n">
        <v>181.79</v>
      </c>
      <c r="ACW4" t="n">
        <v>181.95</v>
      </c>
      <c r="ACX4" t="n">
        <v>180.21</v>
      </c>
      <c r="ACY4" t="n">
        <v>180.66</v>
      </c>
      <c r="ACZ4" t="n">
        <v>1863725</v>
      </c>
      <c r="ADB4" t="n">
        <v>15.3</v>
      </c>
      <c r="ADC4" t="n">
        <v>15.3</v>
      </c>
      <c r="ADD4" t="n">
        <v>15.3</v>
      </c>
      <c r="ADE4" t="n">
        <v>15.3</v>
      </c>
      <c r="ADF4" t="n">
        <v>0</v>
      </c>
      <c r="ADH4" t="n">
        <v>31.25</v>
      </c>
      <c r="ADI4" t="n">
        <v>31.4</v>
      </c>
      <c r="ADJ4" t="n">
        <v>28.94</v>
      </c>
      <c r="ADK4" t="n">
        <v>29.9834</v>
      </c>
      <c r="ADL4" t="n">
        <v>44652</v>
      </c>
      <c r="ADN4" t="e">
        <v>#N/A</v>
      </c>
      <c r="ADO4" t="e">
        <v>#N/A</v>
      </c>
      <c r="ADP4" t="e">
        <v>#N/A</v>
      </c>
      <c r="ADQ4" t="e">
        <v>#N/A</v>
      </c>
      <c r="ADR4" t="e">
        <v>#N/A</v>
      </c>
      <c r="ADT4" t="n">
        <v>68.09999999999999</v>
      </c>
      <c r="ADU4" t="n">
        <v>68.09999999999999</v>
      </c>
      <c r="ADV4" t="n">
        <v>68.09999999999999</v>
      </c>
      <c r="ADW4" t="n">
        <v>68.09999999999999</v>
      </c>
      <c r="ADX4" t="inlineStr">
        <is>
          <t>N/A</t>
        </is>
      </c>
      <c r="ADZ4" s="5" t="n">
        <v>945</v>
      </c>
      <c r="AEA4" s="5" t="n">
        <v>945</v>
      </c>
      <c r="AEB4" s="5" t="n">
        <v>945</v>
      </c>
      <c r="AEC4" s="5" t="n">
        <v>945</v>
      </c>
      <c r="AED4" t="n">
        <v>0</v>
      </c>
      <c r="AEF4" t="n">
        <v>97269.38</v>
      </c>
      <c r="AEG4" t="n">
        <v>98148.58</v>
      </c>
      <c r="AEH4" t="n">
        <v>94745.23</v>
      </c>
      <c r="AEI4" t="n">
        <v>95513.34</v>
      </c>
      <c r="AEJ4" t="n">
        <v>10723</v>
      </c>
      <c r="AEL4" t="n">
        <v>3711.246</v>
      </c>
      <c r="AEM4" t="n">
        <v>3756.696</v>
      </c>
      <c r="AEN4" t="n">
        <v>3565.12</v>
      </c>
      <c r="AEO4" t="n">
        <v>3619.901</v>
      </c>
      <c r="AEP4" t="n">
        <v>88763</v>
      </c>
      <c r="AER4" t="n">
        <v>0.78549</v>
      </c>
      <c r="AES4" t="n">
        <v>0.79252</v>
      </c>
      <c r="AET4" t="n">
        <v>0.78513</v>
      </c>
      <c r="AEU4" t="n">
        <v>0.7902</v>
      </c>
      <c r="AEV4" t="n">
        <v>90360</v>
      </c>
      <c r="AEX4" t="n">
        <v>149.743</v>
      </c>
      <c r="AEY4" t="n">
        <v>150.748</v>
      </c>
      <c r="AEZ4" t="n">
        <v>149.084</v>
      </c>
      <c r="AFA4" t="n">
        <v>149.596</v>
      </c>
      <c r="AFB4" t="n">
        <v>246624</v>
      </c>
      <c r="AFD4" t="n">
        <v>1.39888</v>
      </c>
      <c r="AFE4" t="n">
        <v>1.40895</v>
      </c>
      <c r="AFF4" t="n">
        <v>1.39885</v>
      </c>
      <c r="AFG4" t="n">
        <v>1.40466</v>
      </c>
      <c r="AFH4" t="n">
        <v>176840</v>
      </c>
      <c r="AFJ4" t="n">
        <v>0.94542</v>
      </c>
      <c r="AFK4" t="n">
        <v>0.95591</v>
      </c>
      <c r="AFL4" t="n">
        <v>0.94542</v>
      </c>
      <c r="AFM4" t="n">
        <v>0.95253</v>
      </c>
      <c r="AFN4" t="n">
        <v>119215</v>
      </c>
      <c r="AFP4" s="5" t="n">
        <v>2648.28</v>
      </c>
      <c r="AFQ4" s="5" t="n">
        <v>2648.28</v>
      </c>
      <c r="AFR4" s="5" t="n">
        <v>2648.28</v>
      </c>
      <c r="AFS4" s="5" t="n">
        <v>2648.28</v>
      </c>
      <c r="AFT4" t="n">
        <v>4874</v>
      </c>
      <c r="AFV4" t="n">
        <v>30.9268</v>
      </c>
      <c r="AFW4" t="n">
        <v>30.9268</v>
      </c>
      <c r="AFX4" t="n">
        <v>30.9268</v>
      </c>
      <c r="AFY4" t="n">
        <v>30.9268</v>
      </c>
      <c r="AFZ4" t="n">
        <v>2921</v>
      </c>
      <c r="AGB4" t="n">
        <v>6040.11</v>
      </c>
      <c r="AGC4" t="n">
        <v>6053.58</v>
      </c>
      <c r="AGD4" t="n">
        <v>6035.33</v>
      </c>
      <c r="AGE4" t="n">
        <v>6047.15</v>
      </c>
      <c r="AGF4" t="inlineStr">
        <is>
          <t>N/A</t>
        </is>
      </c>
      <c r="AGH4" t="n">
        <v>19255.42</v>
      </c>
      <c r="AGI4" t="n">
        <v>19436.92</v>
      </c>
      <c r="AGJ4" t="n">
        <v>19255.42</v>
      </c>
      <c r="AGK4" t="n">
        <v>19403.95</v>
      </c>
      <c r="AGL4" t="inlineStr">
        <is>
          <t>N/A</t>
        </is>
      </c>
      <c r="AGN4" t="n">
        <v>44925.86</v>
      </c>
      <c r="AGO4" t="n">
        <v>45001.66</v>
      </c>
      <c r="AGP4" t="n">
        <v>44710.16</v>
      </c>
      <c r="AGQ4" t="n">
        <v>44782</v>
      </c>
      <c r="AGR4" t="n">
        <v>444990617</v>
      </c>
      <c r="AGT4" t="n">
        <v>42.06</v>
      </c>
      <c r="AGU4" t="n">
        <v>42.09</v>
      </c>
      <c r="AGV4" t="n">
        <v>41.96</v>
      </c>
      <c r="AGW4" t="n">
        <v>42.07</v>
      </c>
      <c r="AGX4" t="n">
        <v>46790</v>
      </c>
      <c r="AGZ4" t="n">
        <v>36.7</v>
      </c>
      <c r="AHA4" t="n">
        <v>36.73</v>
      </c>
      <c r="AHB4" t="n">
        <v>36.67</v>
      </c>
      <c r="AHC4" t="n">
        <v>36.69</v>
      </c>
      <c r="AHD4" t="n">
        <v>125455</v>
      </c>
      <c r="AHF4" t="n">
        <v>40.23</v>
      </c>
      <c r="AHG4" t="n">
        <v>40.25</v>
      </c>
      <c r="AHH4" t="n">
        <v>40.16</v>
      </c>
      <c r="AHI4" t="n">
        <v>40.25</v>
      </c>
      <c r="AHJ4" t="n">
        <v>26266</v>
      </c>
      <c r="AHL4" t="n">
        <v>37</v>
      </c>
      <c r="AHM4" t="n">
        <v>37.01</v>
      </c>
      <c r="AHN4" t="n">
        <v>36.9</v>
      </c>
      <c r="AHO4" t="n">
        <v>37.01</v>
      </c>
      <c r="AHP4" t="n">
        <v>170753</v>
      </c>
      <c r="AHR4" t="n">
        <v>35.94</v>
      </c>
      <c r="AHS4" t="n">
        <v>35.98</v>
      </c>
      <c r="AHT4" t="n">
        <v>35.94</v>
      </c>
      <c r="AHU4" t="n">
        <v>35.94</v>
      </c>
      <c r="AHV4" t="n">
        <v>149356</v>
      </c>
      <c r="AHX4" t="n">
        <v>37.7</v>
      </c>
      <c r="AHY4" t="n">
        <v>37.72</v>
      </c>
      <c r="AHZ4" t="n">
        <v>37.68</v>
      </c>
      <c r="AIA4" t="n">
        <v>37.71</v>
      </c>
      <c r="AIB4" t="n">
        <v>38306</v>
      </c>
      <c r="AID4" t="n">
        <v>41.52</v>
      </c>
      <c r="AIE4" t="n">
        <v>41.55</v>
      </c>
      <c r="AIF4" t="n">
        <v>41.43</v>
      </c>
      <c r="AIG4" t="n">
        <v>41.53</v>
      </c>
      <c r="AIH4" t="n">
        <v>163007</v>
      </c>
      <c r="AIJ4" t="n">
        <v>38.77</v>
      </c>
      <c r="AIK4" t="n">
        <v>38.82</v>
      </c>
      <c r="AIL4" t="n">
        <v>38.76</v>
      </c>
      <c r="AIM4" t="n">
        <v>38.79</v>
      </c>
      <c r="AIN4" t="n">
        <v>44490</v>
      </c>
      <c r="AIP4" t="n">
        <v>39.35</v>
      </c>
      <c r="AIQ4" t="n">
        <v>39.42</v>
      </c>
      <c r="AIR4" t="n">
        <v>39.35</v>
      </c>
      <c r="AIS4" t="n">
        <v>39.42</v>
      </c>
      <c r="AIT4" t="n">
        <v>61009</v>
      </c>
      <c r="AIV4" t="n">
        <v>39.93</v>
      </c>
      <c r="AIW4" t="n">
        <v>39.96</v>
      </c>
      <c r="AIX4" t="n">
        <v>39.83</v>
      </c>
      <c r="AIY4" t="n">
        <v>39.94</v>
      </c>
      <c r="AIZ4" t="n">
        <v>335705</v>
      </c>
      <c r="AJB4" t="n">
        <v>38.19</v>
      </c>
      <c r="AJC4" t="n">
        <v>38.22</v>
      </c>
      <c r="AJD4" t="n">
        <v>38.13</v>
      </c>
      <c r="AJE4" t="n">
        <v>38.21</v>
      </c>
      <c r="AJF4" t="n">
        <v>64916</v>
      </c>
      <c r="AJH4" t="n">
        <v>38.87</v>
      </c>
      <c r="AJI4" t="n">
        <v>38.96</v>
      </c>
      <c r="AJJ4" t="n">
        <v>38.8</v>
      </c>
      <c r="AJK4" t="n">
        <v>38.87</v>
      </c>
      <c r="AJL4" t="n">
        <v>1837463</v>
      </c>
      <c r="AJN4" t="n">
        <v>121.9</v>
      </c>
      <c r="AJO4" t="n">
        <v>122.17</v>
      </c>
      <c r="AJP4" t="n">
        <v>121.63</v>
      </c>
      <c r="AJQ4" t="n">
        <v>122.03</v>
      </c>
      <c r="AJR4" t="n">
        <v>2199170</v>
      </c>
      <c r="AJT4" t="n">
        <v>125.64</v>
      </c>
      <c r="AJU4" t="n">
        <v>126.11</v>
      </c>
      <c r="AJV4" t="n">
        <v>125.59</v>
      </c>
      <c r="AJW4" t="n">
        <v>126.07</v>
      </c>
      <c r="AJX4" t="n">
        <v>39578</v>
      </c>
      <c r="AJZ4" t="n">
        <v>28.71</v>
      </c>
      <c r="AKA4" t="n">
        <v>28.73</v>
      </c>
      <c r="AKB4" t="n">
        <v>28.67</v>
      </c>
      <c r="AKC4" t="n">
        <v>28.69</v>
      </c>
      <c r="AKD4" t="n">
        <v>56043</v>
      </c>
      <c r="AKF4" t="n">
        <v>82.17</v>
      </c>
      <c r="AKG4" t="n">
        <v>82.17</v>
      </c>
      <c r="AKH4" t="n">
        <v>81.55</v>
      </c>
      <c r="AKI4" t="n">
        <v>81.93000000000001</v>
      </c>
      <c r="AKJ4" t="n">
        <v>6911710</v>
      </c>
      <c r="AKL4" t="n">
        <v>50.39</v>
      </c>
      <c r="AKM4" t="n">
        <v>50.43</v>
      </c>
      <c r="AKN4" t="n">
        <v>50.39</v>
      </c>
      <c r="AKO4" t="n">
        <v>50.41</v>
      </c>
      <c r="AKP4" t="n">
        <v>6481665</v>
      </c>
      <c r="AKR4" t="n">
        <v>52</v>
      </c>
      <c r="AKS4" t="n">
        <v>52.01</v>
      </c>
      <c r="AKT4" t="n">
        <v>51.9</v>
      </c>
      <c r="AKU4" t="n">
        <v>51.97</v>
      </c>
      <c r="AKV4" t="n">
        <v>2670584</v>
      </c>
      <c r="AKX4" t="n">
        <v>41.86</v>
      </c>
      <c r="AKY4" t="n">
        <v>41.89</v>
      </c>
      <c r="AKZ4" t="n">
        <v>41.81</v>
      </c>
      <c r="ALA4" t="n">
        <v>41.86</v>
      </c>
      <c r="ALB4" t="n">
        <v>6114560</v>
      </c>
      <c r="ALD4" t="n">
        <v>55.22</v>
      </c>
      <c r="ALE4" t="n">
        <v>55.58</v>
      </c>
      <c r="ALF4" t="n">
        <v>55.07</v>
      </c>
      <c r="ALG4" t="n">
        <v>55.22</v>
      </c>
      <c r="ALH4" t="n">
        <v>135184</v>
      </c>
      <c r="ALJ4" t="n">
        <v>34.88</v>
      </c>
      <c r="ALK4" t="n">
        <v>34.92</v>
      </c>
      <c r="ALL4" t="n">
        <v>34.85</v>
      </c>
      <c r="ALM4" t="n">
        <v>34.86</v>
      </c>
      <c r="ALN4" t="n">
        <v>1208</v>
      </c>
      <c r="ALP4" t="n">
        <v>26</v>
      </c>
      <c r="ALQ4" t="n">
        <v>26.1</v>
      </c>
      <c r="ALR4" t="n">
        <v>25.67</v>
      </c>
      <c r="ALS4" t="n">
        <v>25.76</v>
      </c>
      <c r="ALT4" t="n">
        <v>26298</v>
      </c>
      <c r="ALV4" t="n">
        <v>22.92</v>
      </c>
      <c r="ALW4" t="n">
        <v>22.97</v>
      </c>
      <c r="ALX4" t="n">
        <v>22.9</v>
      </c>
      <c r="ALY4" t="n">
        <v>22.95</v>
      </c>
      <c r="ALZ4" t="n">
        <v>49403</v>
      </c>
    </row>
    <row r="5" ht="15" customHeight="1">
      <c r="A5" s="4" t="n">
        <v>45629</v>
      </c>
      <c r="B5" t="n">
        <v>603.39</v>
      </c>
      <c r="C5" t="n">
        <v>604.16</v>
      </c>
      <c r="D5" t="n">
        <v>602.34</v>
      </c>
      <c r="E5" t="n">
        <v>603.91</v>
      </c>
      <c r="F5" t="n">
        <v>26783217</v>
      </c>
      <c r="H5" t="n">
        <v>300.38</v>
      </c>
      <c r="I5" t="n">
        <v>300.57</v>
      </c>
      <c r="J5" t="n">
        <v>299.64</v>
      </c>
      <c r="K5" t="n">
        <v>300.43</v>
      </c>
      <c r="L5" t="n">
        <v>2095836</v>
      </c>
      <c r="N5" t="n">
        <v>23.51</v>
      </c>
      <c r="O5" t="n">
        <v>23.54</v>
      </c>
      <c r="P5" t="n">
        <v>23.47</v>
      </c>
      <c r="Q5" t="n">
        <v>23.52</v>
      </c>
      <c r="R5" t="n">
        <v>3038740</v>
      </c>
      <c r="T5" t="n">
        <v>606.41</v>
      </c>
      <c r="U5" t="n">
        <v>607.22</v>
      </c>
      <c r="V5" t="n">
        <v>605.38</v>
      </c>
      <c r="W5" t="n">
        <v>606.96</v>
      </c>
      <c r="X5" t="n">
        <v>4837986</v>
      </c>
      <c r="Z5" t="n">
        <v>187.15</v>
      </c>
      <c r="AA5" t="n">
        <v>187.39</v>
      </c>
      <c r="AB5" t="n">
        <v>186.12</v>
      </c>
      <c r="AC5" t="n">
        <v>186.32</v>
      </c>
      <c r="AD5" t="n">
        <v>8578213</v>
      </c>
      <c r="AF5" t="n">
        <v>513.95</v>
      </c>
      <c r="AG5" t="n">
        <v>517.15</v>
      </c>
      <c r="AH5" t="n">
        <v>513.37</v>
      </c>
      <c r="AI5" t="n">
        <v>516.87</v>
      </c>
      <c r="AJ5" t="n">
        <v>17183934</v>
      </c>
      <c r="AL5" t="n">
        <v>412.29</v>
      </c>
      <c r="AM5" t="n">
        <v>414.99</v>
      </c>
      <c r="AN5" t="n">
        <v>411.48</v>
      </c>
      <c r="AO5" t="n">
        <v>414.88</v>
      </c>
      <c r="AP5" t="n">
        <v>1022388</v>
      </c>
      <c r="AR5" t="n">
        <v>27.99</v>
      </c>
      <c r="AS5" t="n">
        <v>28.17</v>
      </c>
      <c r="AT5" t="n">
        <v>27.94</v>
      </c>
      <c r="AU5" t="n">
        <v>28.16</v>
      </c>
      <c r="AV5" t="n">
        <v>5011734</v>
      </c>
      <c r="AX5" t="n">
        <v>613.46</v>
      </c>
      <c r="AY5" t="n">
        <v>614.92</v>
      </c>
      <c r="AZ5" t="n">
        <v>609.8200000000001</v>
      </c>
      <c r="BA5" t="n">
        <v>611.99</v>
      </c>
      <c r="BB5" t="n">
        <v>807828</v>
      </c>
      <c r="BD5" t="n">
        <v>260.3</v>
      </c>
      <c r="BE5" t="n">
        <v>260.58</v>
      </c>
      <c r="BF5" t="n">
        <v>258.56</v>
      </c>
      <c r="BG5" t="n">
        <v>259.34</v>
      </c>
      <c r="BH5" t="n">
        <v>845244</v>
      </c>
      <c r="BJ5" t="n">
        <v>283.71</v>
      </c>
      <c r="BK5" t="n">
        <v>284.02</v>
      </c>
      <c r="BL5" t="n">
        <v>282.61</v>
      </c>
      <c r="BM5" t="n">
        <v>283.09</v>
      </c>
      <c r="BN5" t="n">
        <v>576392</v>
      </c>
      <c r="BP5" t="n">
        <v>110.46</v>
      </c>
      <c r="BQ5" t="n">
        <v>110.54</v>
      </c>
      <c r="BR5" t="n">
        <v>109.89</v>
      </c>
      <c r="BS5" t="n">
        <v>109.95</v>
      </c>
      <c r="BT5" t="n">
        <v>27393994</v>
      </c>
      <c r="BV5" t="n">
        <v>96.79000000000001</v>
      </c>
      <c r="BW5" t="n">
        <v>96.91</v>
      </c>
      <c r="BX5" t="n">
        <v>96.75</v>
      </c>
      <c r="BY5" t="n">
        <v>96.81</v>
      </c>
      <c r="BZ5" t="n">
        <v>2005211</v>
      </c>
      <c r="CB5" t="n">
        <v>40.66</v>
      </c>
      <c r="CC5" t="n">
        <v>40.66</v>
      </c>
      <c r="CD5" t="n">
        <v>40.66</v>
      </c>
      <c r="CE5" t="n">
        <v>40.66</v>
      </c>
      <c r="CF5" t="n">
        <v>0</v>
      </c>
      <c r="CH5" t="n">
        <v>449.15</v>
      </c>
      <c r="CI5" t="n">
        <v>449.6</v>
      </c>
      <c r="CJ5" t="n">
        <v>446.61</v>
      </c>
      <c r="CK5" t="n">
        <v>447.89</v>
      </c>
      <c r="CL5" t="n">
        <v>1662388</v>
      </c>
      <c r="CN5" t="n">
        <v>73.53</v>
      </c>
      <c r="CO5" t="n">
        <v>73.55</v>
      </c>
      <c r="CP5" t="n">
        <v>73.2</v>
      </c>
      <c r="CQ5" t="n">
        <v>73.25</v>
      </c>
      <c r="CR5" t="n">
        <v>6247285</v>
      </c>
      <c r="CT5" t="n">
        <v>23.24</v>
      </c>
      <c r="CU5" t="n">
        <v>23.25</v>
      </c>
      <c r="CV5" t="n">
        <v>23.13</v>
      </c>
      <c r="CW5" t="n">
        <v>23.14</v>
      </c>
      <c r="CX5" t="n">
        <v>1556962</v>
      </c>
      <c r="CZ5" t="n">
        <v>94.98999999999999</v>
      </c>
      <c r="DA5" t="n">
        <v>95.03</v>
      </c>
      <c r="DB5" t="n">
        <v>94.56</v>
      </c>
      <c r="DC5" t="n">
        <v>94.62</v>
      </c>
      <c r="DD5" t="n">
        <v>5364689</v>
      </c>
      <c r="DF5" t="n">
        <v>24.66</v>
      </c>
      <c r="DG5" t="n">
        <v>24.66</v>
      </c>
      <c r="DH5" t="n">
        <v>24.58</v>
      </c>
      <c r="DI5" t="n">
        <v>24.6</v>
      </c>
      <c r="DJ5" t="n">
        <v>6000715</v>
      </c>
      <c r="DL5" t="n">
        <v>93.93000000000001</v>
      </c>
      <c r="DM5" t="n">
        <v>94.03</v>
      </c>
      <c r="DN5" t="n">
        <v>92.98999999999999</v>
      </c>
      <c r="DO5" t="n">
        <v>93.06</v>
      </c>
      <c r="DP5" t="n">
        <v>32716924</v>
      </c>
      <c r="DR5" t="n">
        <v>108.67</v>
      </c>
      <c r="DS5" t="n">
        <v>108.73</v>
      </c>
      <c r="DT5" t="n">
        <v>108.48</v>
      </c>
      <c r="DU5" t="n">
        <v>108.56</v>
      </c>
      <c r="DV5" t="n">
        <v>2072477</v>
      </c>
      <c r="DX5" t="n">
        <v>26.38</v>
      </c>
      <c r="DY5" t="n">
        <v>26.39</v>
      </c>
      <c r="DZ5" t="n">
        <v>26.31</v>
      </c>
      <c r="EA5" t="n">
        <v>26.34</v>
      </c>
      <c r="EB5" t="n">
        <v>2053255</v>
      </c>
      <c r="ED5" t="n">
        <v>91.76000000000001</v>
      </c>
      <c r="EE5" t="n">
        <v>91.86</v>
      </c>
      <c r="EF5" t="n">
        <v>91.63</v>
      </c>
      <c r="EG5" t="n">
        <v>91.68000000000001</v>
      </c>
      <c r="EH5" t="n">
        <v>4021734</v>
      </c>
      <c r="EJ5" t="n">
        <v>20.81</v>
      </c>
      <c r="EK5" t="n">
        <v>20.81</v>
      </c>
      <c r="EL5" t="n">
        <v>20.72</v>
      </c>
      <c r="EM5" t="n">
        <v>20.75</v>
      </c>
      <c r="EN5" t="n">
        <v>238700</v>
      </c>
      <c r="EP5" t="n">
        <v>82.09999999999999</v>
      </c>
      <c r="EQ5" t="n">
        <v>82.11</v>
      </c>
      <c r="ER5" t="n">
        <v>82.04000000000001</v>
      </c>
      <c r="ES5" t="n">
        <v>82.06</v>
      </c>
      <c r="ET5" t="n">
        <v>3950582</v>
      </c>
      <c r="EV5" t="n">
        <v>24.18</v>
      </c>
      <c r="EW5" t="n">
        <v>24.18</v>
      </c>
      <c r="EX5" t="n">
        <v>24.16</v>
      </c>
      <c r="EY5" t="n">
        <v>24.17</v>
      </c>
      <c r="EZ5" t="n">
        <v>2104768</v>
      </c>
      <c r="FB5" t="n">
        <v>98.34999999999999</v>
      </c>
      <c r="FC5" t="n">
        <v>98.59999999999999</v>
      </c>
      <c r="FD5" t="n">
        <v>98.01000000000001</v>
      </c>
      <c r="FE5" t="n">
        <v>98.48999999999999</v>
      </c>
      <c r="FF5" t="n">
        <v>1225060</v>
      </c>
      <c r="FH5" t="n">
        <v>109.97</v>
      </c>
      <c r="FI5" t="n">
        <v>111.35</v>
      </c>
      <c r="FJ5" t="n">
        <v>109.78</v>
      </c>
      <c r="FK5" t="n">
        <v>111.27</v>
      </c>
      <c r="FL5" t="n">
        <v>1628024</v>
      </c>
      <c r="FN5" t="n">
        <v>78.98</v>
      </c>
      <c r="FO5" t="n">
        <v>78.98</v>
      </c>
      <c r="FP5" t="n">
        <v>78.03</v>
      </c>
      <c r="FQ5" t="n">
        <v>78.52</v>
      </c>
      <c r="FR5" t="n">
        <v>42354</v>
      </c>
      <c r="FT5" t="n">
        <v>83.05</v>
      </c>
      <c r="FU5" t="n">
        <v>83.11</v>
      </c>
      <c r="FV5" t="n">
        <v>82.54000000000001</v>
      </c>
      <c r="FW5" t="n">
        <v>82.69</v>
      </c>
      <c r="FX5" t="n">
        <v>11051217</v>
      </c>
      <c r="FZ5" t="n">
        <v>46.29</v>
      </c>
      <c r="GA5" t="n">
        <v>46.29</v>
      </c>
      <c r="GB5" t="n">
        <v>45.68</v>
      </c>
      <c r="GC5" t="n">
        <v>45.7</v>
      </c>
      <c r="GD5" t="n">
        <v>12902</v>
      </c>
      <c r="GF5" t="n">
        <v>147.14</v>
      </c>
      <c r="GG5" t="n">
        <v>147.43</v>
      </c>
      <c r="GH5" t="n">
        <v>146.74</v>
      </c>
      <c r="GI5" t="n">
        <v>146.82</v>
      </c>
      <c r="GJ5" t="n">
        <v>4232225</v>
      </c>
      <c r="GL5" t="n">
        <v>223.8</v>
      </c>
      <c r="GM5" t="n">
        <v>224.21</v>
      </c>
      <c r="GN5" t="n">
        <v>222.86</v>
      </c>
      <c r="GO5" t="n">
        <v>224.07</v>
      </c>
      <c r="GP5" t="n">
        <v>3524769</v>
      </c>
      <c r="GR5" t="n">
        <v>142.98</v>
      </c>
      <c r="GS5" t="n">
        <v>143.22</v>
      </c>
      <c r="GT5" t="n">
        <v>141.55</v>
      </c>
      <c r="GU5" t="n">
        <v>142.03</v>
      </c>
      <c r="GV5" t="n">
        <v>4527558</v>
      </c>
      <c r="GX5" t="n">
        <v>95.09999999999999</v>
      </c>
      <c r="GY5" t="n">
        <v>95.18000000000001</v>
      </c>
      <c r="GZ5" t="n">
        <v>94.23999999999999</v>
      </c>
      <c r="HA5" t="n">
        <v>94.42</v>
      </c>
      <c r="HB5" t="n">
        <v>5534956</v>
      </c>
      <c r="HD5" t="n">
        <v>234.95</v>
      </c>
      <c r="HE5" t="n">
        <v>236.86</v>
      </c>
      <c r="HF5" t="n">
        <v>234.49</v>
      </c>
      <c r="HG5" t="n">
        <v>236.8</v>
      </c>
      <c r="HH5" t="n">
        <v>2780295</v>
      </c>
      <c r="HJ5" t="n">
        <v>95.13</v>
      </c>
      <c r="HK5" t="n">
        <v>95.3</v>
      </c>
      <c r="HL5" t="n">
        <v>94.09999999999999</v>
      </c>
      <c r="HM5" t="n">
        <v>94.51000000000001</v>
      </c>
      <c r="HN5" t="n">
        <v>8942202</v>
      </c>
      <c r="HP5" t="n">
        <v>81.64</v>
      </c>
      <c r="HQ5" t="n">
        <v>81.90000000000001</v>
      </c>
      <c r="HR5" t="n">
        <v>80.43000000000001</v>
      </c>
      <c r="HS5" t="n">
        <v>80.45</v>
      </c>
      <c r="HT5" t="n">
        <v>9415842</v>
      </c>
      <c r="HV5" t="n">
        <v>51.13</v>
      </c>
      <c r="HW5" t="n">
        <v>51.13</v>
      </c>
      <c r="HX5" t="n">
        <v>50.45</v>
      </c>
      <c r="HY5" t="n">
        <v>50.45</v>
      </c>
      <c r="HZ5" t="n">
        <v>46882906</v>
      </c>
      <c r="IB5" t="n">
        <v>16.03</v>
      </c>
      <c r="IC5" t="n">
        <v>16.03</v>
      </c>
      <c r="ID5" t="n">
        <v>16.03</v>
      </c>
      <c r="IE5" t="n">
        <v>16.03</v>
      </c>
      <c r="IF5" t="n">
        <v>0</v>
      </c>
      <c r="IH5" t="n">
        <v>244.96</v>
      </c>
      <c r="II5" t="n">
        <v>245.18</v>
      </c>
      <c r="IJ5" t="n">
        <v>243.3</v>
      </c>
      <c r="IK5" t="n">
        <v>243.93</v>
      </c>
      <c r="IL5" t="n">
        <v>3539752</v>
      </c>
      <c r="IN5" t="n">
        <v>28.23</v>
      </c>
      <c r="IO5" t="n">
        <v>28.33</v>
      </c>
      <c r="IP5" t="n">
        <v>27.99</v>
      </c>
      <c r="IQ5" t="n">
        <v>28.28</v>
      </c>
      <c r="IR5" t="n">
        <v>14516428</v>
      </c>
      <c r="IT5" t="n">
        <v>26.54</v>
      </c>
      <c r="IU5" t="n">
        <v>26.55</v>
      </c>
      <c r="IV5" t="n">
        <v>26.43</v>
      </c>
      <c r="IW5" t="n">
        <v>26.44</v>
      </c>
      <c r="IX5" t="n">
        <v>414838</v>
      </c>
      <c r="IZ5" t="n">
        <v>22.17</v>
      </c>
      <c r="JA5" t="n">
        <v>22.29</v>
      </c>
      <c r="JB5" t="n">
        <v>22.1</v>
      </c>
      <c r="JC5" t="n">
        <v>22.23</v>
      </c>
      <c r="JD5" t="n">
        <v>482268</v>
      </c>
      <c r="JF5" t="n">
        <v>51</v>
      </c>
      <c r="JG5" t="n">
        <v>51</v>
      </c>
      <c r="JH5" t="n">
        <v>50.26</v>
      </c>
      <c r="JI5" t="n">
        <v>50.67</v>
      </c>
      <c r="JJ5" t="n">
        <v>1156650</v>
      </c>
      <c r="JL5" t="n">
        <v>21.17</v>
      </c>
      <c r="JM5" t="n">
        <v>21.3</v>
      </c>
      <c r="JN5" t="n">
        <v>21.11</v>
      </c>
      <c r="JO5" t="n">
        <v>21.27</v>
      </c>
      <c r="JP5" t="n">
        <v>261997</v>
      </c>
      <c r="JR5" t="n">
        <v>96.81999999999999</v>
      </c>
      <c r="JS5" t="n">
        <v>97.11</v>
      </c>
      <c r="JT5" t="n">
        <v>96.18000000000001</v>
      </c>
      <c r="JU5" t="n">
        <v>96.23999999999999</v>
      </c>
      <c r="JV5" t="n">
        <v>1992253</v>
      </c>
      <c r="JX5" t="n">
        <v>24.59</v>
      </c>
      <c r="JY5" t="n">
        <v>24.66</v>
      </c>
      <c r="JZ5" t="n">
        <v>24.48</v>
      </c>
      <c r="KA5" t="n">
        <v>24.56</v>
      </c>
      <c r="KB5" t="n">
        <v>94580</v>
      </c>
      <c r="KD5" t="n">
        <v>22.14</v>
      </c>
      <c r="KE5" t="n">
        <v>22.18</v>
      </c>
      <c r="KF5" t="n">
        <v>22.07</v>
      </c>
      <c r="KG5" t="n">
        <v>22.08</v>
      </c>
      <c r="KH5" t="n">
        <v>506951</v>
      </c>
      <c r="KJ5" t="n">
        <v>39.96</v>
      </c>
      <c r="KK5" t="n">
        <v>40.17</v>
      </c>
      <c r="KL5" t="n">
        <v>39.92</v>
      </c>
      <c r="KM5" t="n">
        <v>39.97</v>
      </c>
      <c r="KN5" t="n">
        <v>46924</v>
      </c>
      <c r="KP5" t="n">
        <v>50.86</v>
      </c>
      <c r="KQ5" t="n">
        <v>50.89</v>
      </c>
      <c r="KR5" t="n">
        <v>50.86</v>
      </c>
      <c r="KS5" t="n">
        <v>50.86</v>
      </c>
      <c r="KT5" t="n">
        <v>1287520</v>
      </c>
      <c r="KV5" t="n">
        <v>50.13</v>
      </c>
      <c r="KW5" t="n">
        <v>50.13</v>
      </c>
      <c r="KX5" t="n">
        <v>50.12</v>
      </c>
      <c r="KY5" t="n">
        <v>50.12</v>
      </c>
      <c r="KZ5" t="n">
        <v>390589</v>
      </c>
      <c r="LB5" t="n">
        <v>100.35</v>
      </c>
      <c r="LC5" t="n">
        <v>100.36</v>
      </c>
      <c r="LD5" t="n">
        <v>100.34</v>
      </c>
      <c r="LE5" t="n">
        <v>100.36</v>
      </c>
      <c r="LF5" t="n">
        <v>989050</v>
      </c>
      <c r="LH5" t="n">
        <v>25.53</v>
      </c>
      <c r="LI5" t="n">
        <v>25.55</v>
      </c>
      <c r="LJ5" t="n">
        <v>25.5</v>
      </c>
      <c r="LK5" t="n">
        <v>25.52</v>
      </c>
      <c r="LL5" t="n">
        <v>2041532</v>
      </c>
      <c r="LN5" t="n">
        <v>28.65</v>
      </c>
      <c r="LO5" t="n">
        <v>28.73</v>
      </c>
      <c r="LP5" t="n">
        <v>28.5</v>
      </c>
      <c r="LQ5" t="n">
        <v>28.56</v>
      </c>
      <c r="LR5" t="n">
        <v>554137</v>
      </c>
      <c r="LT5" t="n">
        <v>142.23</v>
      </c>
      <c r="LU5" t="n">
        <v>142.39</v>
      </c>
      <c r="LV5" t="n">
        <v>140.95</v>
      </c>
      <c r="LW5" t="n">
        <v>141</v>
      </c>
      <c r="LX5" t="n">
        <v>348699</v>
      </c>
      <c r="LZ5" t="n">
        <v>43.26</v>
      </c>
      <c r="MA5" t="n">
        <v>43.55</v>
      </c>
      <c r="MB5" t="n">
        <v>43.1</v>
      </c>
      <c r="MC5" t="n">
        <v>43.52</v>
      </c>
      <c r="MD5" t="n">
        <v>49450293</v>
      </c>
      <c r="MF5" t="n">
        <v>47.59</v>
      </c>
      <c r="MG5" t="n">
        <v>47.68</v>
      </c>
      <c r="MH5" t="n">
        <v>47.4</v>
      </c>
      <c r="MI5" t="n">
        <v>47.52</v>
      </c>
      <c r="MJ5" t="n">
        <v>359317</v>
      </c>
      <c r="ML5" t="n">
        <v>79.70999999999999</v>
      </c>
      <c r="MM5" t="n">
        <v>79.87</v>
      </c>
      <c r="MN5" t="n">
        <v>79.40000000000001</v>
      </c>
      <c r="MO5" t="n">
        <v>79.64</v>
      </c>
      <c r="MP5" t="n">
        <v>13288938</v>
      </c>
      <c r="MR5" t="n">
        <v>24.02</v>
      </c>
      <c r="MS5" t="n">
        <v>24.02</v>
      </c>
      <c r="MT5" t="n">
        <v>24.02</v>
      </c>
      <c r="MU5" t="n">
        <v>24.02</v>
      </c>
      <c r="MV5" t="n">
        <v>0</v>
      </c>
      <c r="MX5" t="n">
        <v>94.68000000000001</v>
      </c>
      <c r="MY5" t="n">
        <v>94.79000000000001</v>
      </c>
      <c r="MZ5" t="n">
        <v>94.56</v>
      </c>
      <c r="NA5" t="n">
        <v>94.72</v>
      </c>
      <c r="NB5" t="n">
        <v>102327</v>
      </c>
      <c r="ND5" t="n">
        <v>79.72</v>
      </c>
      <c r="NE5" t="n">
        <v>79.73999999999999</v>
      </c>
      <c r="NF5" t="n">
        <v>79.61</v>
      </c>
      <c r="NG5" t="n">
        <v>79.65000000000001</v>
      </c>
      <c r="NH5" t="n">
        <v>23557807</v>
      </c>
      <c r="NJ5" t="n">
        <v>96.37</v>
      </c>
      <c r="NK5" t="n">
        <v>96.45999999999999</v>
      </c>
      <c r="NL5" t="n">
        <v>95.48</v>
      </c>
      <c r="NM5" t="n">
        <v>95.53</v>
      </c>
      <c r="NN5" t="n">
        <v>73090</v>
      </c>
      <c r="NP5" t="n">
        <v>43.25</v>
      </c>
      <c r="NQ5" t="n">
        <v>43.49</v>
      </c>
      <c r="NR5" t="n">
        <v>43.17</v>
      </c>
      <c r="NS5" t="n">
        <v>43.44</v>
      </c>
      <c r="NT5" t="n">
        <v>170399</v>
      </c>
      <c r="NV5" t="n">
        <v>32.66</v>
      </c>
      <c r="NW5" t="n">
        <v>32.66</v>
      </c>
      <c r="NX5" t="n">
        <v>32.59</v>
      </c>
      <c r="NY5" t="n">
        <v>32.65</v>
      </c>
      <c r="NZ5" t="n">
        <v>131928</v>
      </c>
      <c r="OB5" t="n">
        <v>79.45999999999999</v>
      </c>
      <c r="OC5" t="n">
        <v>79.59</v>
      </c>
      <c r="OD5" t="n">
        <v>79.37</v>
      </c>
      <c r="OE5" t="n">
        <v>79.48</v>
      </c>
      <c r="OF5" t="n">
        <v>84905</v>
      </c>
      <c r="OH5" t="n">
        <v>134.15</v>
      </c>
      <c r="OI5" t="n">
        <v>134.34</v>
      </c>
      <c r="OJ5" t="n">
        <v>133.37</v>
      </c>
      <c r="OK5" t="n">
        <v>133.42</v>
      </c>
      <c r="OL5" t="n">
        <v>865833</v>
      </c>
      <c r="ON5" t="n">
        <v>100.92</v>
      </c>
      <c r="OO5" t="n">
        <v>100.97</v>
      </c>
      <c r="OP5" t="n">
        <v>100.87</v>
      </c>
      <c r="OQ5" t="n">
        <v>100.94</v>
      </c>
      <c r="OR5" t="n">
        <v>262481</v>
      </c>
      <c r="OT5" t="n">
        <v>116.89</v>
      </c>
      <c r="OU5" t="n">
        <v>116.92</v>
      </c>
      <c r="OV5" t="n">
        <v>116.63</v>
      </c>
      <c r="OW5" t="n">
        <v>116.67</v>
      </c>
      <c r="OX5" t="n">
        <v>935697</v>
      </c>
      <c r="OZ5" t="n">
        <v>41.77</v>
      </c>
      <c r="PA5" t="n">
        <v>41.85</v>
      </c>
      <c r="PB5" t="n">
        <v>41.72</v>
      </c>
      <c r="PC5" t="n">
        <v>41.75</v>
      </c>
      <c r="PD5" t="n">
        <v>4009156</v>
      </c>
      <c r="PF5" t="n">
        <v>47.8</v>
      </c>
      <c r="PG5" t="n">
        <v>47.82</v>
      </c>
      <c r="PH5" t="n">
        <v>47.77</v>
      </c>
      <c r="PI5" t="n">
        <v>47.79</v>
      </c>
      <c r="PJ5" t="n">
        <v>279100</v>
      </c>
      <c r="PL5" t="n">
        <v>59.31</v>
      </c>
      <c r="PM5" t="n">
        <v>59.38</v>
      </c>
      <c r="PN5" t="n">
        <v>59.26</v>
      </c>
      <c r="PO5" t="n">
        <v>59.26</v>
      </c>
      <c r="PP5" t="n">
        <v>188822</v>
      </c>
      <c r="PR5" t="n">
        <v>45.83</v>
      </c>
      <c r="PS5" t="n">
        <v>46.01</v>
      </c>
      <c r="PT5" t="n">
        <v>45.72</v>
      </c>
      <c r="PU5" t="n">
        <v>45.99</v>
      </c>
      <c r="PV5" t="n">
        <v>6458006</v>
      </c>
      <c r="PX5" t="n">
        <v>55.22</v>
      </c>
      <c r="PY5" t="n">
        <v>55.31</v>
      </c>
      <c r="PZ5" t="n">
        <v>55.13</v>
      </c>
      <c r="QA5" t="n">
        <v>55.26</v>
      </c>
      <c r="QB5" t="n">
        <v>104223</v>
      </c>
      <c r="QD5" t="n">
        <v>11.88</v>
      </c>
      <c r="QE5" t="n">
        <v>11.95</v>
      </c>
      <c r="QF5" t="n">
        <v>11.86</v>
      </c>
      <c r="QG5" t="n">
        <v>11.9</v>
      </c>
      <c r="QH5" t="n">
        <v>3485898</v>
      </c>
      <c r="QJ5" t="n">
        <v>65.33</v>
      </c>
      <c r="QK5" t="n">
        <v>65.81999999999999</v>
      </c>
      <c r="QL5" t="n">
        <v>63.55</v>
      </c>
      <c r="QM5" t="n">
        <v>64.13</v>
      </c>
      <c r="QN5" t="n">
        <v>759640</v>
      </c>
      <c r="QP5" t="n">
        <v>38.34</v>
      </c>
      <c r="QQ5" t="n">
        <v>38.37</v>
      </c>
      <c r="QR5" t="n">
        <v>38.29</v>
      </c>
      <c r="QS5" t="n">
        <v>38.31</v>
      </c>
      <c r="QT5" t="n">
        <v>99964</v>
      </c>
      <c r="QV5" t="n">
        <v>44.85</v>
      </c>
      <c r="QW5" t="n">
        <v>44.91</v>
      </c>
      <c r="QX5" t="n">
        <v>44.8</v>
      </c>
      <c r="QY5" t="n">
        <v>44.8</v>
      </c>
      <c r="QZ5" t="n">
        <v>105942</v>
      </c>
      <c r="RB5" t="n">
        <v>11.2</v>
      </c>
      <c r="RC5" t="n">
        <v>11.2</v>
      </c>
      <c r="RD5" t="n">
        <v>11.2</v>
      </c>
      <c r="RE5" t="n">
        <v>11.2</v>
      </c>
      <c r="RF5" t="n">
        <v>0</v>
      </c>
      <c r="RH5" t="n">
        <v>178.5</v>
      </c>
      <c r="RI5" t="n">
        <v>179</v>
      </c>
      <c r="RJ5" t="n">
        <v>172.45</v>
      </c>
      <c r="RK5" t="n">
        <v>172.6</v>
      </c>
      <c r="RL5" t="n">
        <v>652286</v>
      </c>
      <c r="RN5" t="n">
        <v>185.41</v>
      </c>
      <c r="RO5" t="n">
        <v>186.11</v>
      </c>
      <c r="RP5" t="n">
        <v>184.43</v>
      </c>
      <c r="RQ5" t="n">
        <v>185.86</v>
      </c>
      <c r="RR5" t="n">
        <v>1895424</v>
      </c>
      <c r="RT5" t="n">
        <v>30.95</v>
      </c>
      <c r="RU5" t="n">
        <v>31.43</v>
      </c>
      <c r="RV5" t="n">
        <v>30.44</v>
      </c>
      <c r="RW5" t="n">
        <v>31.42</v>
      </c>
      <c r="RX5" t="n">
        <v>108968</v>
      </c>
      <c r="RZ5" t="n">
        <v>401.38</v>
      </c>
      <c r="SA5" t="n">
        <v>404.48</v>
      </c>
      <c r="SB5" t="n">
        <v>400.82</v>
      </c>
      <c r="SC5" t="n">
        <v>404.2</v>
      </c>
      <c r="SD5" t="n">
        <v>2556686</v>
      </c>
      <c r="SF5" t="n">
        <v>270.28</v>
      </c>
      <c r="SG5" t="n">
        <v>271.62</v>
      </c>
      <c r="SH5" t="n">
        <v>270.06</v>
      </c>
      <c r="SI5" t="n">
        <v>271.29</v>
      </c>
      <c r="SJ5" t="n">
        <v>206077</v>
      </c>
      <c r="SL5" t="n">
        <v>120.44</v>
      </c>
      <c r="SM5" t="n">
        <v>120.95</v>
      </c>
      <c r="SN5" t="n">
        <v>120.13</v>
      </c>
      <c r="SO5" t="n">
        <v>120.73</v>
      </c>
      <c r="SP5" t="n">
        <v>189784</v>
      </c>
      <c r="SR5" t="n">
        <v>314.44</v>
      </c>
      <c r="SS5" t="n">
        <v>314.87</v>
      </c>
      <c r="ST5" t="n">
        <v>311.87</v>
      </c>
      <c r="SU5" t="n">
        <v>312.71</v>
      </c>
      <c r="SV5" t="n">
        <v>236710</v>
      </c>
      <c r="SX5" t="n">
        <v>93.59</v>
      </c>
      <c r="SY5" t="n">
        <v>93.77</v>
      </c>
      <c r="SZ5" t="n">
        <v>93.31999999999999</v>
      </c>
      <c r="TA5" t="n">
        <v>93.34999999999999</v>
      </c>
      <c r="TB5" t="n">
        <v>4815486</v>
      </c>
      <c r="TD5" t="n">
        <v>10.19</v>
      </c>
      <c r="TE5" t="n">
        <v>10.19</v>
      </c>
      <c r="TF5" t="n">
        <v>10.19</v>
      </c>
      <c r="TG5" t="n">
        <v>10.19</v>
      </c>
      <c r="TH5" s="2" t="n">
        <v>0</v>
      </c>
      <c r="TJ5" t="n">
        <v>9.68</v>
      </c>
      <c r="TK5" t="n">
        <v>9.68</v>
      </c>
      <c r="TL5" t="n">
        <v>9.68</v>
      </c>
      <c r="TM5" t="n">
        <v>9.68</v>
      </c>
      <c r="TN5" t="n">
        <v>0</v>
      </c>
      <c r="TP5" t="n">
        <v>29.95</v>
      </c>
      <c r="TQ5" t="n">
        <v>30.03</v>
      </c>
      <c r="TR5" t="n">
        <v>29.94</v>
      </c>
      <c r="TS5" t="n">
        <v>30.02</v>
      </c>
      <c r="TT5" t="n">
        <v>375717</v>
      </c>
      <c r="TV5" t="n">
        <v>110.13</v>
      </c>
      <c r="TW5" t="n">
        <v>110.14</v>
      </c>
      <c r="TX5" t="n">
        <v>110.12</v>
      </c>
      <c r="TY5" t="n">
        <v>110.14</v>
      </c>
      <c r="TZ5" t="n">
        <v>1697836</v>
      </c>
      <c r="UB5" t="n">
        <v>62.01</v>
      </c>
      <c r="UC5" t="n">
        <v>62.2</v>
      </c>
      <c r="UD5" t="n">
        <v>61.79</v>
      </c>
      <c r="UE5" t="n">
        <v>62.09</v>
      </c>
      <c r="UF5" t="n">
        <v>2428048</v>
      </c>
      <c r="UH5" t="n">
        <v>46.65</v>
      </c>
      <c r="UI5" t="n">
        <v>46.69</v>
      </c>
      <c r="UJ5" t="n">
        <v>46.61</v>
      </c>
      <c r="UK5" t="n">
        <v>46.63</v>
      </c>
      <c r="UL5" t="n">
        <v>146054</v>
      </c>
      <c r="UN5" t="n">
        <v>98.97</v>
      </c>
      <c r="UO5" t="n">
        <v>99.06</v>
      </c>
      <c r="UP5" t="n">
        <v>98.67</v>
      </c>
      <c r="UQ5" t="n">
        <v>98.70999999999999</v>
      </c>
      <c r="UR5" t="n">
        <v>6889246</v>
      </c>
      <c r="UT5" t="n">
        <v>15.14</v>
      </c>
      <c r="UU5" t="n">
        <v>15.15</v>
      </c>
      <c r="UV5" t="n">
        <v>15.05</v>
      </c>
      <c r="UW5" t="n">
        <v>15.08</v>
      </c>
      <c r="UX5" t="n">
        <v>277910</v>
      </c>
      <c r="UZ5" t="n">
        <v>291.66</v>
      </c>
      <c r="VA5" t="n">
        <v>292.4</v>
      </c>
      <c r="VB5" t="n">
        <v>291.22</v>
      </c>
      <c r="VC5" t="n">
        <v>292.38</v>
      </c>
      <c r="VD5" t="n">
        <v>106936</v>
      </c>
      <c r="VF5" t="n">
        <v>50.56</v>
      </c>
      <c r="VG5" t="n">
        <v>50.58</v>
      </c>
      <c r="VH5" t="n">
        <v>50.49</v>
      </c>
      <c r="VI5" t="n">
        <v>50.51</v>
      </c>
      <c r="VJ5" t="n">
        <v>5260918</v>
      </c>
      <c r="VL5" t="n">
        <v>60.25</v>
      </c>
      <c r="VM5" t="n">
        <v>60.44</v>
      </c>
      <c r="VN5" t="n">
        <v>60.04</v>
      </c>
      <c r="VO5" t="n">
        <v>60.31</v>
      </c>
      <c r="VP5" t="n">
        <v>2128033</v>
      </c>
      <c r="VR5" t="n">
        <v>104.99</v>
      </c>
      <c r="VS5" t="n">
        <v>105.07</v>
      </c>
      <c r="VT5" t="n">
        <v>104.17</v>
      </c>
      <c r="VU5" t="n">
        <v>104.21</v>
      </c>
      <c r="VV5" t="n">
        <v>828703</v>
      </c>
      <c r="VX5" t="n">
        <v>10.83</v>
      </c>
      <c r="VY5" t="n">
        <v>10.83</v>
      </c>
      <c r="VZ5" t="n">
        <v>10.83</v>
      </c>
      <c r="WA5" t="n">
        <v>10.83</v>
      </c>
      <c r="WB5" t="n">
        <v>0</v>
      </c>
      <c r="WD5" t="n">
        <v>554.8</v>
      </c>
      <c r="WE5" t="n">
        <v>555.4299999999999</v>
      </c>
      <c r="WF5" t="n">
        <v>553.79</v>
      </c>
      <c r="WG5" t="n">
        <v>555.14</v>
      </c>
      <c r="WH5" t="n">
        <v>4193840</v>
      </c>
      <c r="WJ5" t="n">
        <v>21.44</v>
      </c>
      <c r="WK5" t="n">
        <v>21.44</v>
      </c>
      <c r="WL5" t="n">
        <v>21.44</v>
      </c>
      <c r="WM5" t="n">
        <v>21.44</v>
      </c>
      <c r="WN5" t="n">
        <v>0</v>
      </c>
      <c r="WP5" t="n">
        <v>190.76</v>
      </c>
      <c r="WQ5" t="n">
        <v>190.76</v>
      </c>
      <c r="WR5" t="n">
        <v>190.76</v>
      </c>
      <c r="WS5" t="n">
        <v>190.76</v>
      </c>
      <c r="WT5" t="n">
        <v>0</v>
      </c>
      <c r="WV5" t="n">
        <v>286.87</v>
      </c>
      <c r="WW5" t="n">
        <v>286.87</v>
      </c>
      <c r="WX5" t="n">
        <v>286.87</v>
      </c>
      <c r="WY5" t="n">
        <v>286.87</v>
      </c>
      <c r="WZ5" t="n">
        <v>0</v>
      </c>
      <c r="XB5" t="n">
        <v>21.22</v>
      </c>
      <c r="XC5" t="n">
        <v>21.22</v>
      </c>
      <c r="XD5" t="n">
        <v>21.22</v>
      </c>
      <c r="XE5" t="n">
        <v>21.22</v>
      </c>
      <c r="XF5" t="inlineStr">
        <is>
          <t>N/A</t>
        </is>
      </c>
      <c r="XH5" t="n">
        <v>73.66</v>
      </c>
      <c r="XI5" t="n">
        <v>73.66</v>
      </c>
      <c r="XJ5" t="n">
        <v>73.66</v>
      </c>
      <c r="XK5" t="n">
        <v>73.66</v>
      </c>
      <c r="XL5" t="n">
        <v>0</v>
      </c>
      <c r="XN5" t="n">
        <v>38.9</v>
      </c>
      <c r="XO5" t="n">
        <v>38.9</v>
      </c>
      <c r="XP5" t="n">
        <v>38.9</v>
      </c>
      <c r="XQ5" t="n">
        <v>38.9</v>
      </c>
      <c r="XR5" t="n">
        <v>0</v>
      </c>
      <c r="XT5" t="n">
        <v>17.24</v>
      </c>
      <c r="XU5" t="n">
        <v>17.24</v>
      </c>
      <c r="XV5" t="n">
        <v>17.24</v>
      </c>
      <c r="XW5" t="n">
        <v>17.24</v>
      </c>
      <c r="XX5" t="n">
        <v>0</v>
      </c>
      <c r="XZ5" t="n">
        <v>35.92</v>
      </c>
      <c r="YA5" t="n">
        <v>35.92</v>
      </c>
      <c r="YB5" t="n">
        <v>35.92</v>
      </c>
      <c r="YC5" t="n">
        <v>35.92</v>
      </c>
      <c r="YD5" t="n">
        <v>0</v>
      </c>
      <c r="YF5" t="n">
        <v>85.53</v>
      </c>
      <c r="YG5" t="n">
        <v>85.53</v>
      </c>
      <c r="YH5" t="n">
        <v>85.53</v>
      </c>
      <c r="YI5" t="n">
        <v>85.53</v>
      </c>
      <c r="YJ5" t="n">
        <v>0</v>
      </c>
      <c r="YL5" t="n">
        <v>29.95</v>
      </c>
      <c r="YM5" t="n">
        <v>29.95</v>
      </c>
      <c r="YN5" t="n">
        <v>29.95</v>
      </c>
      <c r="YO5" t="n">
        <v>29.95</v>
      </c>
      <c r="YP5" t="n">
        <v>0</v>
      </c>
      <c r="YR5" t="n">
        <v>52.99</v>
      </c>
      <c r="YS5" t="n">
        <v>52.99</v>
      </c>
      <c r="YT5" t="n">
        <v>52.99</v>
      </c>
      <c r="YU5" t="n">
        <v>52.99</v>
      </c>
      <c r="YV5" t="n">
        <v>0</v>
      </c>
      <c r="YX5" t="n">
        <v>22.48</v>
      </c>
      <c r="YY5" t="n">
        <v>22.48</v>
      </c>
      <c r="YZ5" t="n">
        <v>22.48</v>
      </c>
      <c r="ZA5" t="n">
        <v>22.48</v>
      </c>
      <c r="ZB5" t="inlineStr">
        <is>
          <t>N/A</t>
        </is>
      </c>
      <c r="ZD5" t="n">
        <v>17.5</v>
      </c>
      <c r="ZE5" t="n">
        <v>17.5</v>
      </c>
      <c r="ZF5" t="n">
        <v>17.5</v>
      </c>
      <c r="ZG5" t="n">
        <v>17.5</v>
      </c>
      <c r="ZH5" t="inlineStr">
        <is>
          <t>N/A</t>
        </is>
      </c>
      <c r="ZJ5" t="n">
        <v>35.58</v>
      </c>
      <c r="ZK5" t="n">
        <v>35.58</v>
      </c>
      <c r="ZL5" t="n">
        <v>35.58</v>
      </c>
      <c r="ZM5" t="n">
        <v>35.58</v>
      </c>
      <c r="ZN5" t="n">
        <v>0</v>
      </c>
      <c r="ZP5" t="n">
        <v>31.11</v>
      </c>
      <c r="ZQ5" t="n">
        <v>31.11</v>
      </c>
      <c r="ZR5" t="n">
        <v>31.11</v>
      </c>
      <c r="ZS5" t="n">
        <v>31.11</v>
      </c>
      <c r="ZT5" t="n">
        <v>0</v>
      </c>
      <c r="ZV5" t="n">
        <v>39.58</v>
      </c>
      <c r="ZW5" t="n">
        <v>39.58</v>
      </c>
      <c r="ZX5" t="n">
        <v>39.58</v>
      </c>
      <c r="ZY5" t="n">
        <v>39.58</v>
      </c>
      <c r="ZZ5" t="n">
        <v>0</v>
      </c>
      <c r="AAB5" t="n">
        <v>52.79</v>
      </c>
      <c r="AAC5" t="n">
        <v>52.79</v>
      </c>
      <c r="AAD5" t="n">
        <v>52.79</v>
      </c>
      <c r="AAE5" t="n">
        <v>52.79</v>
      </c>
      <c r="AAF5" t="n">
        <v>0</v>
      </c>
      <c r="AAH5" t="n">
        <v>17.27</v>
      </c>
      <c r="AAI5" t="n">
        <v>17.27</v>
      </c>
      <c r="AAJ5" t="n">
        <v>17.27</v>
      </c>
      <c r="AAK5" t="n">
        <v>17.27</v>
      </c>
      <c r="AAL5" t="n">
        <v>0</v>
      </c>
      <c r="AAN5" t="n">
        <v>47.91</v>
      </c>
      <c r="AAO5" t="n">
        <v>47.91</v>
      </c>
      <c r="AAP5" t="n">
        <v>47.91</v>
      </c>
      <c r="AAQ5" t="n">
        <v>47.91</v>
      </c>
      <c r="AAR5" t="n">
        <v>0</v>
      </c>
      <c r="AAT5" t="n">
        <v>27.34</v>
      </c>
      <c r="AAU5" t="n">
        <v>27.34</v>
      </c>
      <c r="AAV5" t="n">
        <v>27.34</v>
      </c>
      <c r="AAW5" t="n">
        <v>27.34</v>
      </c>
      <c r="AAX5" t="n">
        <v>0</v>
      </c>
      <c r="AAZ5" t="n">
        <v>16.03</v>
      </c>
      <c r="ABA5" t="n">
        <v>16.03</v>
      </c>
      <c r="ABB5" t="n">
        <v>16.03</v>
      </c>
      <c r="ABC5" t="n">
        <v>16.03</v>
      </c>
      <c r="ABD5" t="n">
        <v>0</v>
      </c>
      <c r="ABF5" t="n">
        <v>6.52</v>
      </c>
      <c r="ABG5" t="n">
        <v>6.52</v>
      </c>
      <c r="ABH5" t="n">
        <v>6.52</v>
      </c>
      <c r="ABI5" t="n">
        <v>6.52</v>
      </c>
      <c r="ABJ5" t="n">
        <v>0</v>
      </c>
      <c r="ABL5" t="n">
        <v>10.19</v>
      </c>
      <c r="ABM5" t="n">
        <v>10.19</v>
      </c>
      <c r="ABN5" t="n">
        <v>10.19</v>
      </c>
      <c r="ABO5" t="n">
        <v>10.19</v>
      </c>
      <c r="ABP5" t="n">
        <v>0</v>
      </c>
      <c r="ABR5" t="n">
        <v>12.76</v>
      </c>
      <c r="ABS5" t="n">
        <v>12.76</v>
      </c>
      <c r="ABT5" t="n">
        <v>12.76</v>
      </c>
      <c r="ABU5" t="n">
        <v>12.76</v>
      </c>
      <c r="ABV5" t="n">
        <v>0</v>
      </c>
      <c r="ABX5" t="n">
        <v>11.49</v>
      </c>
      <c r="ABY5" t="n">
        <v>11.49</v>
      </c>
      <c r="ABZ5" t="n">
        <v>11.49</v>
      </c>
      <c r="ACA5" t="n">
        <v>11.49</v>
      </c>
      <c r="ACB5" t="n">
        <v>0</v>
      </c>
      <c r="ACD5" t="n">
        <v>8.66</v>
      </c>
      <c r="ACE5" t="n">
        <v>8.66</v>
      </c>
      <c r="ACF5" t="n">
        <v>8.66</v>
      </c>
      <c r="ACG5" t="n">
        <v>8.66</v>
      </c>
      <c r="ACH5" t="n">
        <v>0</v>
      </c>
      <c r="ACJ5" t="n">
        <v>13.6</v>
      </c>
      <c r="ACK5" t="n">
        <v>13.6</v>
      </c>
      <c r="ACL5" t="n">
        <v>13.6</v>
      </c>
      <c r="ACM5" t="n">
        <v>13.6</v>
      </c>
      <c r="ACN5" t="n">
        <v>0</v>
      </c>
      <c r="ACP5" t="n">
        <v>9.880000000000001</v>
      </c>
      <c r="ACQ5" t="n">
        <v>9.880000000000001</v>
      </c>
      <c r="ACR5" t="n">
        <v>9.880000000000001</v>
      </c>
      <c r="ACS5" t="n">
        <v>9.880000000000001</v>
      </c>
      <c r="ACT5" t="n">
        <v>0</v>
      </c>
      <c r="ACV5" t="n">
        <v>181.12</v>
      </c>
      <c r="ACW5" t="n">
        <v>181.14</v>
      </c>
      <c r="ACX5" t="n">
        <v>179.72</v>
      </c>
      <c r="ACY5" t="n">
        <v>179.72</v>
      </c>
      <c r="ACZ5" t="n">
        <v>1646666</v>
      </c>
      <c r="ADB5" t="n">
        <v>15.31</v>
      </c>
      <c r="ADC5" t="n">
        <v>15.31</v>
      </c>
      <c r="ADD5" t="n">
        <v>15.31</v>
      </c>
      <c r="ADE5" t="n">
        <v>15.31</v>
      </c>
      <c r="ADF5" t="n">
        <v>0</v>
      </c>
      <c r="ADH5" t="n">
        <v>31.25</v>
      </c>
      <c r="ADI5" t="n">
        <v>31.4</v>
      </c>
      <c r="ADJ5" t="n">
        <v>28.94</v>
      </c>
      <c r="ADK5" t="n">
        <v>29.9834</v>
      </c>
      <c r="ADL5" t="n">
        <v>44652</v>
      </c>
      <c r="ADN5" t="e">
        <v>#N/A</v>
      </c>
      <c r="ADO5" t="e">
        <v>#N/A</v>
      </c>
      <c r="ADP5" t="e">
        <v>#N/A</v>
      </c>
      <c r="ADQ5" t="e">
        <v>#N/A</v>
      </c>
      <c r="ADR5" t="e">
        <v>#N/A</v>
      </c>
      <c r="ADT5" s="136" t="n">
        <v>69.90000000000001</v>
      </c>
      <c r="ADU5" s="136" t="n">
        <v>69.90000000000001</v>
      </c>
      <c r="ADV5" s="136" t="n">
        <v>69.90000000000001</v>
      </c>
      <c r="ADW5" s="136" t="n">
        <v>69.90000000000001</v>
      </c>
      <c r="ADX5" t="inlineStr">
        <is>
          <t>N/A</t>
        </is>
      </c>
      <c r="ADZ5" s="235" t="n">
        <v>958</v>
      </c>
      <c r="AEA5" s="235" t="n">
        <v>958</v>
      </c>
      <c r="AEB5" s="235" t="n">
        <v>958</v>
      </c>
      <c r="AEC5" s="235" t="n">
        <v>958</v>
      </c>
      <c r="AED5" t="inlineStr">
        <is>
          <t>N/A</t>
        </is>
      </c>
      <c r="AEF5" t="n">
        <v>95846.48</v>
      </c>
      <c r="AEG5" t="n">
        <v>96246.89</v>
      </c>
      <c r="AEH5" t="n">
        <v>93696.37</v>
      </c>
      <c r="AEI5" t="n">
        <v>96083.23</v>
      </c>
      <c r="AEJ5" t="n">
        <v>11034</v>
      </c>
      <c r="AEL5" t="n">
        <v>3642.193</v>
      </c>
      <c r="AEM5" t="n">
        <v>3670.09</v>
      </c>
      <c r="AEN5" t="n">
        <v>3520.597</v>
      </c>
      <c r="AEO5" t="n">
        <v>3616.607</v>
      </c>
      <c r="AEP5" t="n">
        <v>84951</v>
      </c>
      <c r="AER5" t="n">
        <v>0.7902</v>
      </c>
      <c r="AES5" t="n">
        <v>0.79128</v>
      </c>
      <c r="AET5" t="n">
        <v>0.78745</v>
      </c>
      <c r="AEU5" t="n">
        <v>0.7891</v>
      </c>
      <c r="AEV5" t="n">
        <v>81094</v>
      </c>
      <c r="AEX5" t="n">
        <v>149.595</v>
      </c>
      <c r="AEY5" t="n">
        <v>150.233</v>
      </c>
      <c r="AEZ5" t="n">
        <v>148.649</v>
      </c>
      <c r="AFA5" t="n">
        <v>149.61</v>
      </c>
      <c r="AFB5" t="n">
        <v>253619</v>
      </c>
      <c r="AFD5" t="n">
        <v>1.40465</v>
      </c>
      <c r="AFE5" t="n">
        <v>1.4076</v>
      </c>
      <c r="AFF5" t="n">
        <v>1.40101</v>
      </c>
      <c r="AFG5" t="n">
        <v>1.40691</v>
      </c>
      <c r="AFH5" t="n">
        <v>165697</v>
      </c>
      <c r="AFJ5" t="n">
        <v>0.95253</v>
      </c>
      <c r="AFK5" t="n">
        <v>0.9540999999999999</v>
      </c>
      <c r="AFL5" t="n">
        <v>0.9492</v>
      </c>
      <c r="AFM5" t="n">
        <v>0.95153</v>
      </c>
      <c r="AFN5" t="n">
        <v>102799</v>
      </c>
      <c r="AFP5" s="235" t="n">
        <v>2646.74</v>
      </c>
      <c r="AFQ5" s="235" t="n">
        <v>2646.74</v>
      </c>
      <c r="AFR5" s="235" t="n">
        <v>2646.74</v>
      </c>
      <c r="AFS5" s="235" t="n">
        <v>2646.74</v>
      </c>
      <c r="AFT5" t="n">
        <v>5245</v>
      </c>
      <c r="AFV5" t="n">
        <v>30.728</v>
      </c>
      <c r="AFW5" t="n">
        <v>30.728</v>
      </c>
      <c r="AFX5" t="n">
        <v>30.728</v>
      </c>
      <c r="AFY5" t="n">
        <v>30.728</v>
      </c>
      <c r="AFZ5" t="n">
        <v>3148</v>
      </c>
      <c r="AGB5" s="5" t="n">
        <v>6042.97</v>
      </c>
      <c r="AGC5" s="5" t="n">
        <v>6052.07</v>
      </c>
      <c r="AGD5" s="5" t="n">
        <v>6033.39</v>
      </c>
      <c r="AGE5" s="5" t="n">
        <v>6049.88</v>
      </c>
      <c r="AGF5" t="inlineStr">
        <is>
          <t>N/A</t>
        </is>
      </c>
      <c r="AGH5" s="5" t="n">
        <v>19364.34</v>
      </c>
      <c r="AGI5" s="5" t="n">
        <v>19486.15</v>
      </c>
      <c r="AGJ5" s="5" t="n">
        <v>19340.41</v>
      </c>
      <c r="AGK5" s="5" t="n">
        <v>19480.91</v>
      </c>
      <c r="AGL5" t="inlineStr">
        <is>
          <t>N/A</t>
        </is>
      </c>
      <c r="AGN5" s="5" t="n">
        <v>44769.58</v>
      </c>
      <c r="AGO5" s="5" t="n">
        <v>44914.68</v>
      </c>
      <c r="AGP5" s="5" t="n">
        <v>44574.78</v>
      </c>
      <c r="AGQ5" s="5" t="n">
        <v>44705.53</v>
      </c>
      <c r="AGR5" t="n">
        <v>429135569</v>
      </c>
      <c r="AGT5" t="n">
        <v>42.06</v>
      </c>
      <c r="AGU5" t="n">
        <v>42.09</v>
      </c>
      <c r="AGV5" t="n">
        <v>42</v>
      </c>
      <c r="AGW5" t="n">
        <v>42.09</v>
      </c>
      <c r="AGX5" t="n">
        <v>72143</v>
      </c>
      <c r="AGZ5" t="n">
        <v>36.73</v>
      </c>
      <c r="AHA5" t="n">
        <v>36.76</v>
      </c>
      <c r="AHB5" t="n">
        <v>36.69</v>
      </c>
      <c r="AHC5" t="n">
        <v>36.72</v>
      </c>
      <c r="AHD5" t="n">
        <v>9921</v>
      </c>
      <c r="AHF5" t="n">
        <v>40.22</v>
      </c>
      <c r="AHG5" t="n">
        <v>40.23</v>
      </c>
      <c r="AHH5" t="n">
        <v>40.18</v>
      </c>
      <c r="AHI5" t="n">
        <v>40.21</v>
      </c>
      <c r="AHJ5" t="n">
        <v>46198</v>
      </c>
      <c r="AHL5" t="n">
        <v>36.99</v>
      </c>
      <c r="AHM5" t="n">
        <v>37.04</v>
      </c>
      <c r="AHN5" t="n">
        <v>36.9</v>
      </c>
      <c r="AHO5" t="n">
        <v>37.02</v>
      </c>
      <c r="AHP5" t="n">
        <v>58103</v>
      </c>
      <c r="AHR5" t="n">
        <v>35.95</v>
      </c>
      <c r="AHS5" t="n">
        <v>35.98</v>
      </c>
      <c r="AHT5" t="n">
        <v>35.95</v>
      </c>
      <c r="AHU5" t="n">
        <v>35.96</v>
      </c>
      <c r="AHV5" t="n">
        <v>13461</v>
      </c>
      <c r="AHX5" t="n">
        <v>37.71</v>
      </c>
      <c r="AHY5" t="n">
        <v>37.74</v>
      </c>
      <c r="AHZ5" t="n">
        <v>37.7</v>
      </c>
      <c r="AIA5" t="n">
        <v>37.72</v>
      </c>
      <c r="AIB5" t="n">
        <v>33988</v>
      </c>
      <c r="AID5" t="n">
        <v>41.58</v>
      </c>
      <c r="AIE5" t="n">
        <v>41.58</v>
      </c>
      <c r="AIF5" t="n">
        <v>41.44</v>
      </c>
      <c r="AIG5" t="n">
        <v>41.56</v>
      </c>
      <c r="AIH5" t="n">
        <v>83476</v>
      </c>
      <c r="AIJ5" t="n">
        <v>38.79</v>
      </c>
      <c r="AIK5" t="n">
        <v>38.83</v>
      </c>
      <c r="AIL5" t="n">
        <v>38.78</v>
      </c>
      <c r="AIM5" t="n">
        <v>38.8</v>
      </c>
      <c r="AIN5" t="n">
        <v>14939</v>
      </c>
      <c r="AIP5" t="n">
        <v>39.41</v>
      </c>
      <c r="AIQ5" t="n">
        <v>39.46</v>
      </c>
      <c r="AIR5" t="n">
        <v>39.39</v>
      </c>
      <c r="AIS5" t="n">
        <v>39.45</v>
      </c>
      <c r="AIT5" t="n">
        <v>47581</v>
      </c>
      <c r="AIV5" t="n">
        <v>39.93</v>
      </c>
      <c r="AIW5" t="n">
        <v>39.98</v>
      </c>
      <c r="AIX5" t="n">
        <v>39.84</v>
      </c>
      <c r="AIY5" t="n">
        <v>39.9</v>
      </c>
      <c r="AIZ5" t="n">
        <v>75693</v>
      </c>
      <c r="AJB5" t="n">
        <v>38.22</v>
      </c>
      <c r="AJC5" t="n">
        <v>38.22</v>
      </c>
      <c r="AJD5" t="n">
        <v>38.15</v>
      </c>
      <c r="AJE5" t="n">
        <v>38.2</v>
      </c>
      <c r="AJF5" t="n">
        <v>15188</v>
      </c>
      <c r="AJH5" t="n">
        <v>38.88</v>
      </c>
      <c r="AJI5" t="n">
        <v>38.94</v>
      </c>
      <c r="AJJ5" t="n">
        <v>38.81</v>
      </c>
      <c r="AJK5" t="n">
        <v>38.86</v>
      </c>
      <c r="AJL5" t="n">
        <v>747922</v>
      </c>
      <c r="AJN5" t="n">
        <v>122.11</v>
      </c>
      <c r="AJO5" t="n">
        <v>122.33</v>
      </c>
      <c r="AJP5" t="n">
        <v>121.87</v>
      </c>
      <c r="AJQ5" t="n">
        <v>122.25</v>
      </c>
      <c r="AJR5" t="n">
        <v>1195842</v>
      </c>
      <c r="AJT5" t="n">
        <v>125.88</v>
      </c>
      <c r="AJU5" t="n">
        <v>126.04</v>
      </c>
      <c r="AJV5" t="n">
        <v>125.61</v>
      </c>
      <c r="AJW5" t="n">
        <v>125.97</v>
      </c>
      <c r="AJX5" t="n">
        <v>62261</v>
      </c>
      <c r="AJZ5" t="n">
        <v>28.81</v>
      </c>
      <c r="AKA5" t="n">
        <v>28.81</v>
      </c>
      <c r="AKB5" t="n">
        <v>28.74</v>
      </c>
      <c r="AKC5" t="n">
        <v>28.79</v>
      </c>
      <c r="AKD5" t="n">
        <v>38657</v>
      </c>
      <c r="AKF5" t="n">
        <v>82.03</v>
      </c>
      <c r="AKG5" t="n">
        <v>82.09999999999999</v>
      </c>
      <c r="AKH5" t="n">
        <v>81.75</v>
      </c>
      <c r="AKI5" t="n">
        <v>81.77</v>
      </c>
      <c r="AKJ5" t="n">
        <v>7600183</v>
      </c>
      <c r="AKL5" t="n">
        <v>50.43</v>
      </c>
      <c r="AKM5" t="n">
        <v>50.44</v>
      </c>
      <c r="AKN5" t="n">
        <v>50.4</v>
      </c>
      <c r="AKO5" t="n">
        <v>50.42</v>
      </c>
      <c r="AKP5" t="n">
        <v>23254131</v>
      </c>
      <c r="AKR5" t="n">
        <v>52.01</v>
      </c>
      <c r="AKS5" t="n">
        <v>52.02</v>
      </c>
      <c r="AKT5" t="n">
        <v>51.95</v>
      </c>
      <c r="AKU5" t="n">
        <v>51.96</v>
      </c>
      <c r="AKV5" t="n">
        <v>1949340</v>
      </c>
      <c r="AKX5" t="n">
        <v>41.87</v>
      </c>
      <c r="AKY5" t="n">
        <v>41.88</v>
      </c>
      <c r="AKZ5" t="n">
        <v>41.84</v>
      </c>
      <c r="ALA5" t="n">
        <v>41.85</v>
      </c>
      <c r="ALB5" t="n">
        <v>2920683</v>
      </c>
      <c r="ALD5" t="n">
        <v>55.37</v>
      </c>
      <c r="ALE5" t="n">
        <v>55.42</v>
      </c>
      <c r="ALF5" t="n">
        <v>55.04</v>
      </c>
      <c r="ALG5" t="n">
        <v>55.13</v>
      </c>
      <c r="ALH5" t="n">
        <v>55862</v>
      </c>
      <c r="ALJ5" t="n">
        <v>34.85</v>
      </c>
      <c r="ALK5" t="n">
        <v>34.94</v>
      </c>
      <c r="ALL5" t="n">
        <v>34.85</v>
      </c>
      <c r="ALM5" t="n">
        <v>34.94</v>
      </c>
      <c r="ALN5" t="n">
        <v>753</v>
      </c>
      <c r="ALP5" t="n">
        <v>26.05</v>
      </c>
      <c r="ALQ5" t="n">
        <v>26.08</v>
      </c>
      <c r="ALR5" t="n">
        <v>25.66</v>
      </c>
      <c r="ALS5" t="n">
        <v>25.72</v>
      </c>
      <c r="ALT5" t="n">
        <v>11949</v>
      </c>
      <c r="ALV5" t="n">
        <v>22.91</v>
      </c>
      <c r="ALW5" t="n">
        <v>22.96</v>
      </c>
      <c r="ALX5" t="n">
        <v>22.91</v>
      </c>
      <c r="ALY5" t="n">
        <v>22.93</v>
      </c>
      <c r="ALZ5" t="n">
        <v>25260</v>
      </c>
    </row>
    <row r="6" ht="15" customHeight="1">
      <c r="A6" s="4" t="n">
        <v>45630</v>
      </c>
      <c r="B6" t="n">
        <v>605.63</v>
      </c>
      <c r="C6" t="n">
        <v>607.91</v>
      </c>
      <c r="D6" t="n">
        <v>604.95</v>
      </c>
      <c r="E6" t="n">
        <v>607.66</v>
      </c>
      <c r="F6" t="n">
        <v>41139223</v>
      </c>
      <c r="H6" t="n">
        <v>301.48</v>
      </c>
      <c r="I6" t="n">
        <v>302.6</v>
      </c>
      <c r="J6" t="n">
        <v>301.17</v>
      </c>
      <c r="K6" t="n">
        <v>302.45</v>
      </c>
      <c r="L6" t="n">
        <v>3196729</v>
      </c>
      <c r="N6" t="n">
        <v>23.61</v>
      </c>
      <c r="O6" t="n">
        <v>23.7</v>
      </c>
      <c r="P6" t="n">
        <v>23.59</v>
      </c>
      <c r="Q6" t="n">
        <v>23.7</v>
      </c>
      <c r="R6" t="n">
        <v>2243236</v>
      </c>
      <c r="T6" t="n">
        <v>608.6799999999999</v>
      </c>
      <c r="U6" t="n">
        <v>610.92</v>
      </c>
      <c r="V6" t="n">
        <v>608</v>
      </c>
      <c r="W6" t="n">
        <v>610.7</v>
      </c>
      <c r="X6" t="n">
        <v>7518223</v>
      </c>
      <c r="Z6" t="n">
        <v>186.57</v>
      </c>
      <c r="AA6" t="n">
        <v>186.61</v>
      </c>
      <c r="AB6" t="n">
        <v>185.6</v>
      </c>
      <c r="AC6" t="n">
        <v>186.33</v>
      </c>
      <c r="AD6" t="n">
        <v>6405671</v>
      </c>
      <c r="AF6" t="n">
        <v>520.3200000000001</v>
      </c>
      <c r="AG6" t="n">
        <v>523.52</v>
      </c>
      <c r="AH6" t="n">
        <v>519.6</v>
      </c>
      <c r="AI6" t="n">
        <v>523.26</v>
      </c>
      <c r="AJ6" t="n">
        <v>25555453</v>
      </c>
      <c r="AL6" t="n">
        <v>417.9</v>
      </c>
      <c r="AM6" t="n">
        <v>421.33</v>
      </c>
      <c r="AN6" t="n">
        <v>417.21</v>
      </c>
      <c r="AO6" t="n">
        <v>421.06</v>
      </c>
      <c r="AP6" t="n">
        <v>1481103</v>
      </c>
      <c r="AR6" t="n">
        <v>28.38</v>
      </c>
      <c r="AS6" t="n">
        <v>28.61</v>
      </c>
      <c r="AT6" t="n">
        <v>28.35</v>
      </c>
      <c r="AU6" t="n">
        <v>28.6</v>
      </c>
      <c r="AV6" t="n">
        <v>5655917</v>
      </c>
      <c r="AX6" t="n">
        <v>613.37</v>
      </c>
      <c r="AY6" t="n">
        <v>614.4299999999999</v>
      </c>
      <c r="AZ6" t="n">
        <v>610.08</v>
      </c>
      <c r="BA6" t="n">
        <v>613.6900000000001</v>
      </c>
      <c r="BB6" t="n">
        <v>504638</v>
      </c>
      <c r="BD6" t="n">
        <v>259.94</v>
      </c>
      <c r="BE6" t="n">
        <v>260.65</v>
      </c>
      <c r="BF6" t="n">
        <v>258.81</v>
      </c>
      <c r="BG6" t="n">
        <v>260.34</v>
      </c>
      <c r="BH6" t="n">
        <v>689982</v>
      </c>
      <c r="BJ6" t="n">
        <v>284.16</v>
      </c>
      <c r="BK6" t="n">
        <v>284.35</v>
      </c>
      <c r="BL6" t="n">
        <v>282.95</v>
      </c>
      <c r="BM6" t="n">
        <v>284.35</v>
      </c>
      <c r="BN6" t="n">
        <v>1099624</v>
      </c>
      <c r="BP6" t="n">
        <v>109.75</v>
      </c>
      <c r="BQ6" t="n">
        <v>110.59</v>
      </c>
      <c r="BR6" t="n">
        <v>109.7</v>
      </c>
      <c r="BS6" t="n">
        <v>110.48</v>
      </c>
      <c r="BT6" t="n">
        <v>22691791</v>
      </c>
      <c r="BV6" t="n">
        <v>96.90000000000001</v>
      </c>
      <c r="BW6" t="n">
        <v>97.02</v>
      </c>
      <c r="BX6" t="n">
        <v>96.79000000000001</v>
      </c>
      <c r="BY6" t="n">
        <v>97.02</v>
      </c>
      <c r="BZ6" t="n">
        <v>2434862</v>
      </c>
      <c r="CB6" t="n">
        <v>40.63</v>
      </c>
      <c r="CC6" t="n">
        <v>40.63</v>
      </c>
      <c r="CD6" t="n">
        <v>40.63</v>
      </c>
      <c r="CE6" t="n">
        <v>40.63</v>
      </c>
      <c r="CF6" t="n">
        <v>0</v>
      </c>
      <c r="CH6" t="n">
        <v>449.85</v>
      </c>
      <c r="CI6" t="n">
        <v>451.55</v>
      </c>
      <c r="CJ6" t="n">
        <v>448.78</v>
      </c>
      <c r="CK6" t="n">
        <v>450.94</v>
      </c>
      <c r="CL6" t="n">
        <v>3660424</v>
      </c>
      <c r="CN6" t="n">
        <v>73.2</v>
      </c>
      <c r="CO6" t="n">
        <v>73.55</v>
      </c>
      <c r="CP6" t="n">
        <v>73.09</v>
      </c>
      <c r="CQ6" t="n">
        <v>73.5</v>
      </c>
      <c r="CR6" t="n">
        <v>6642225</v>
      </c>
      <c r="CT6" t="n">
        <v>23.12</v>
      </c>
      <c r="CU6" t="n">
        <v>23.24</v>
      </c>
      <c r="CV6" t="n">
        <v>23.09</v>
      </c>
      <c r="CW6" t="n">
        <v>23.23</v>
      </c>
      <c r="CX6" t="n">
        <v>1027721</v>
      </c>
      <c r="CZ6" t="n">
        <v>94.38</v>
      </c>
      <c r="DA6" t="n">
        <v>95.01000000000001</v>
      </c>
      <c r="DB6" t="n">
        <v>94.34999999999999</v>
      </c>
      <c r="DC6" t="n">
        <v>94.98</v>
      </c>
      <c r="DD6" t="n">
        <v>5425401</v>
      </c>
      <c r="DF6" t="n">
        <v>24.55</v>
      </c>
      <c r="DG6" t="n">
        <v>24.66</v>
      </c>
      <c r="DH6" t="n">
        <v>24.54</v>
      </c>
      <c r="DI6" t="n">
        <v>24.66</v>
      </c>
      <c r="DJ6" t="n">
        <v>3204757</v>
      </c>
      <c r="DL6" t="n">
        <v>92.61</v>
      </c>
      <c r="DM6" t="n">
        <v>94.19</v>
      </c>
      <c r="DN6" t="n">
        <v>92.54000000000001</v>
      </c>
      <c r="DO6" t="n">
        <v>94.06</v>
      </c>
      <c r="DP6" t="n">
        <v>35675164</v>
      </c>
      <c r="DR6" t="n">
        <v>108.46</v>
      </c>
      <c r="DS6" t="n">
        <v>108.95</v>
      </c>
      <c r="DT6" t="n">
        <v>108.45</v>
      </c>
      <c r="DU6" t="n">
        <v>108.87</v>
      </c>
      <c r="DV6" t="n">
        <v>2535098</v>
      </c>
      <c r="DX6" t="n">
        <v>26.33</v>
      </c>
      <c r="DY6" t="n">
        <v>26.44</v>
      </c>
      <c r="DZ6" t="n">
        <v>26.31</v>
      </c>
      <c r="EA6" t="n">
        <v>26.43</v>
      </c>
      <c r="EB6" t="n">
        <v>2471289</v>
      </c>
      <c r="ED6" t="n">
        <v>91.48</v>
      </c>
      <c r="EE6" t="n">
        <v>92.04000000000001</v>
      </c>
      <c r="EF6" t="n">
        <v>91.48</v>
      </c>
      <c r="EG6" t="n">
        <v>92.02</v>
      </c>
      <c r="EH6" t="n">
        <v>3906898</v>
      </c>
      <c r="EJ6" t="n">
        <v>20.73</v>
      </c>
      <c r="EK6" t="n">
        <v>20.88</v>
      </c>
      <c r="EL6" t="n">
        <v>20.73</v>
      </c>
      <c r="EM6" t="n">
        <v>20.84</v>
      </c>
      <c r="EN6" t="n">
        <v>279564</v>
      </c>
      <c r="EP6" t="n">
        <v>82.04000000000001</v>
      </c>
      <c r="EQ6" t="n">
        <v>82.17</v>
      </c>
      <c r="ER6" t="n">
        <v>82.04000000000001</v>
      </c>
      <c r="ES6" t="n">
        <v>82.15000000000001</v>
      </c>
      <c r="ET6" t="n">
        <v>3654046</v>
      </c>
      <c r="EV6" t="n">
        <v>24.16</v>
      </c>
      <c r="EW6" t="n">
        <v>24.2</v>
      </c>
      <c r="EX6" t="n">
        <v>24.15</v>
      </c>
      <c r="EY6" t="n">
        <v>24.2</v>
      </c>
      <c r="EZ6" t="n">
        <v>2248171</v>
      </c>
      <c r="FB6" t="n">
        <v>99.06</v>
      </c>
      <c r="FC6" t="n">
        <v>99.79000000000001</v>
      </c>
      <c r="FD6" t="n">
        <v>98.84999999999999</v>
      </c>
      <c r="FE6" t="n">
        <v>99.7</v>
      </c>
      <c r="FF6" t="n">
        <v>1636223</v>
      </c>
      <c r="FH6" t="n">
        <v>112.72</v>
      </c>
      <c r="FI6" t="n">
        <v>114.07</v>
      </c>
      <c r="FJ6" t="n">
        <v>112.43</v>
      </c>
      <c r="FK6" t="n">
        <v>113.98</v>
      </c>
      <c r="FL6" t="n">
        <v>2234092</v>
      </c>
      <c r="FN6" t="n">
        <v>78.72</v>
      </c>
      <c r="FO6" t="n">
        <v>79.06999999999999</v>
      </c>
      <c r="FP6" t="n">
        <v>78.09</v>
      </c>
      <c r="FQ6" t="n">
        <v>79.06999999999999</v>
      </c>
      <c r="FR6" t="n">
        <v>56772</v>
      </c>
      <c r="FT6" t="n">
        <v>82.47</v>
      </c>
      <c r="FU6" t="n">
        <v>82.58</v>
      </c>
      <c r="FV6" t="n">
        <v>82.04000000000001</v>
      </c>
      <c r="FW6" t="n">
        <v>82.45999999999999</v>
      </c>
      <c r="FX6" t="n">
        <v>10074945</v>
      </c>
      <c r="FZ6" t="n">
        <v>45.77</v>
      </c>
      <c r="GA6" t="n">
        <v>46.1</v>
      </c>
      <c r="GB6" t="n">
        <v>45.77</v>
      </c>
      <c r="GC6" t="n">
        <v>46.02</v>
      </c>
      <c r="GD6" t="n">
        <v>11498</v>
      </c>
      <c r="GF6" t="n">
        <v>147.08</v>
      </c>
      <c r="GG6" t="n">
        <v>147.58</v>
      </c>
      <c r="GH6" t="n">
        <v>146.36</v>
      </c>
      <c r="GI6" t="n">
        <v>146.74</v>
      </c>
      <c r="GJ6" t="n">
        <v>5293695</v>
      </c>
      <c r="GL6" t="n">
        <v>224.55</v>
      </c>
      <c r="GM6" t="n">
        <v>226.37</v>
      </c>
      <c r="GN6" t="n">
        <v>224.31</v>
      </c>
      <c r="GO6" t="n">
        <v>226.15</v>
      </c>
      <c r="GP6" t="n">
        <v>2769557</v>
      </c>
      <c r="GR6" t="n">
        <v>142.05</v>
      </c>
      <c r="GS6" t="n">
        <v>142.66</v>
      </c>
      <c r="GT6" t="n">
        <v>141.66</v>
      </c>
      <c r="GU6" t="n">
        <v>142.65</v>
      </c>
      <c r="GV6" t="n">
        <v>5726849</v>
      </c>
      <c r="GX6" t="n">
        <v>94.05</v>
      </c>
      <c r="GY6" t="n">
        <v>94.11</v>
      </c>
      <c r="GZ6" t="n">
        <v>93.20999999999999</v>
      </c>
      <c r="HA6" t="n">
        <v>93.5</v>
      </c>
      <c r="HB6" t="n">
        <v>5364415</v>
      </c>
      <c r="HD6" t="n">
        <v>239.76</v>
      </c>
      <c r="HE6" t="n">
        <v>241.25</v>
      </c>
      <c r="HF6" t="n">
        <v>239.06</v>
      </c>
      <c r="HG6" t="n">
        <v>241.13</v>
      </c>
      <c r="HH6" t="n">
        <v>5008817</v>
      </c>
      <c r="HJ6" t="n">
        <v>94.47</v>
      </c>
      <c r="HK6" t="n">
        <v>94.47</v>
      </c>
      <c r="HL6" t="n">
        <v>91.68000000000001</v>
      </c>
      <c r="HM6" t="n">
        <v>92.23</v>
      </c>
      <c r="HN6" t="n">
        <v>16135540</v>
      </c>
      <c r="HP6" t="n">
        <v>80.7</v>
      </c>
      <c r="HQ6" t="n">
        <v>80.90000000000001</v>
      </c>
      <c r="HR6" t="n">
        <v>80.13</v>
      </c>
      <c r="HS6" t="n">
        <v>80.44</v>
      </c>
      <c r="HT6" t="n">
        <v>12064217</v>
      </c>
      <c r="HV6" t="n">
        <v>50.4</v>
      </c>
      <c r="HW6" t="n">
        <v>50.44</v>
      </c>
      <c r="HX6" t="n">
        <v>50.08</v>
      </c>
      <c r="HY6" t="n">
        <v>50.26</v>
      </c>
      <c r="HZ6" t="n">
        <v>40839676</v>
      </c>
      <c r="IB6" t="n">
        <v>16.12</v>
      </c>
      <c r="IC6" t="n">
        <v>16.12</v>
      </c>
      <c r="ID6" t="n">
        <v>16.12</v>
      </c>
      <c r="IE6" t="n">
        <v>16.12</v>
      </c>
      <c r="IF6" t="n">
        <v>0</v>
      </c>
      <c r="IH6" t="n">
        <v>244.93</v>
      </c>
      <c r="II6" t="n">
        <v>245.34</v>
      </c>
      <c r="IJ6" t="n">
        <v>244.37</v>
      </c>
      <c r="IK6" t="n">
        <v>244.67</v>
      </c>
      <c r="IL6" t="n">
        <v>4462312</v>
      </c>
      <c r="IN6" t="n">
        <v>28.36</v>
      </c>
      <c r="IO6" t="n">
        <v>28.69</v>
      </c>
      <c r="IP6" t="n">
        <v>28.3</v>
      </c>
      <c r="IQ6" t="n">
        <v>28.53</v>
      </c>
      <c r="IR6" t="n">
        <v>22735959</v>
      </c>
      <c r="IT6" t="n">
        <v>26.6</v>
      </c>
      <c r="IU6" t="n">
        <v>26.63</v>
      </c>
      <c r="IV6" t="n">
        <v>26.51</v>
      </c>
      <c r="IW6" t="n">
        <v>26.55</v>
      </c>
      <c r="IX6" t="n">
        <v>522904</v>
      </c>
      <c r="IZ6" t="n">
        <v>22.27</v>
      </c>
      <c r="JA6" t="n">
        <v>22.28</v>
      </c>
      <c r="JB6" t="n">
        <v>22.04</v>
      </c>
      <c r="JC6" t="n">
        <v>22.11</v>
      </c>
      <c r="JD6" t="n">
        <v>875639</v>
      </c>
      <c r="JF6" t="n">
        <v>50.57</v>
      </c>
      <c r="JG6" t="n">
        <v>50.7</v>
      </c>
      <c r="JH6" t="n">
        <v>49.68</v>
      </c>
      <c r="JI6" t="n">
        <v>49.78</v>
      </c>
      <c r="JJ6" t="n">
        <v>1992347</v>
      </c>
      <c r="JL6" t="n">
        <v>21.3</v>
      </c>
      <c r="JM6" t="n">
        <v>21.31</v>
      </c>
      <c r="JN6" t="n">
        <v>21.05</v>
      </c>
      <c r="JO6" t="n">
        <v>21.09</v>
      </c>
      <c r="JP6" t="n">
        <v>407184</v>
      </c>
      <c r="JR6" t="n">
        <v>96.34</v>
      </c>
      <c r="JS6" t="n">
        <v>96.34</v>
      </c>
      <c r="JT6" t="n">
        <v>95.47</v>
      </c>
      <c r="JU6" t="n">
        <v>95.98</v>
      </c>
      <c r="JV6" t="n">
        <v>2220056</v>
      </c>
      <c r="JX6" t="n">
        <v>24.5</v>
      </c>
      <c r="JY6" t="n">
        <v>24.59</v>
      </c>
      <c r="JZ6" t="n">
        <v>24.44</v>
      </c>
      <c r="KA6" t="n">
        <v>24.5</v>
      </c>
      <c r="KB6" t="n">
        <v>142730</v>
      </c>
      <c r="KD6" t="n">
        <v>22.11</v>
      </c>
      <c r="KE6" t="n">
        <v>22.14</v>
      </c>
      <c r="KF6" t="n">
        <v>22</v>
      </c>
      <c r="KG6" t="n">
        <v>22.09</v>
      </c>
      <c r="KH6" t="n">
        <v>285986</v>
      </c>
      <c r="KJ6" t="n">
        <v>39.88</v>
      </c>
      <c r="KK6" t="n">
        <v>40.2</v>
      </c>
      <c r="KL6" t="n">
        <v>39.84</v>
      </c>
      <c r="KM6" t="n">
        <v>39.98</v>
      </c>
      <c r="KN6" t="n">
        <v>95312</v>
      </c>
      <c r="KP6" t="n">
        <v>50.9</v>
      </c>
      <c r="KQ6" t="n">
        <v>50.91</v>
      </c>
      <c r="KR6" t="n">
        <v>50.87</v>
      </c>
      <c r="KS6" t="n">
        <v>50.88</v>
      </c>
      <c r="KT6" t="n">
        <v>1847433</v>
      </c>
      <c r="KV6" t="n">
        <v>50.14</v>
      </c>
      <c r="KW6" t="n">
        <v>50.14</v>
      </c>
      <c r="KX6" t="n">
        <v>50.12</v>
      </c>
      <c r="KY6" t="n">
        <v>50.14</v>
      </c>
      <c r="KZ6" t="n">
        <v>359349</v>
      </c>
      <c r="LB6" t="n">
        <v>100.37</v>
      </c>
      <c r="LC6" t="n">
        <v>100.38</v>
      </c>
      <c r="LD6" t="n">
        <v>100.35</v>
      </c>
      <c r="LE6" t="n">
        <v>100.38</v>
      </c>
      <c r="LF6" t="n">
        <v>757740</v>
      </c>
      <c r="LH6" t="n">
        <v>25.53</v>
      </c>
      <c r="LI6" t="n">
        <v>25.56</v>
      </c>
      <c r="LJ6" t="n">
        <v>25.51</v>
      </c>
      <c r="LK6" t="n">
        <v>25.55</v>
      </c>
      <c r="LL6" t="n">
        <v>3285122</v>
      </c>
      <c r="LN6" t="n">
        <v>28.63</v>
      </c>
      <c r="LO6" t="n">
        <v>28.68</v>
      </c>
      <c r="LP6" t="n">
        <v>28.53</v>
      </c>
      <c r="LQ6" t="n">
        <v>28.58</v>
      </c>
      <c r="LR6" t="n">
        <v>583256</v>
      </c>
      <c r="LT6" t="n">
        <v>140.85</v>
      </c>
      <c r="LU6" t="n">
        <v>140.96</v>
      </c>
      <c r="LV6" t="n">
        <v>139.83</v>
      </c>
      <c r="LW6" t="n">
        <v>140.42</v>
      </c>
      <c r="LX6" t="n">
        <v>434965</v>
      </c>
      <c r="LZ6" t="n">
        <v>43.66</v>
      </c>
      <c r="MA6" t="n">
        <v>43.7</v>
      </c>
      <c r="MB6" t="n">
        <v>43.49</v>
      </c>
      <c r="MC6" t="n">
        <v>43.63</v>
      </c>
      <c r="MD6" t="n">
        <v>21177693</v>
      </c>
      <c r="MF6" t="n">
        <v>47.26</v>
      </c>
      <c r="MG6" t="n">
        <v>47.32</v>
      </c>
      <c r="MH6" t="n">
        <v>47.13</v>
      </c>
      <c r="MI6" t="n">
        <v>47.26</v>
      </c>
      <c r="MJ6" t="n">
        <v>209060</v>
      </c>
      <c r="ML6" t="n">
        <v>79.73999999999999</v>
      </c>
      <c r="MM6" t="n">
        <v>79.88</v>
      </c>
      <c r="MN6" t="n">
        <v>79.58</v>
      </c>
      <c r="MO6" t="n">
        <v>79.7</v>
      </c>
      <c r="MP6" t="n">
        <v>10434326</v>
      </c>
      <c r="MR6" t="n">
        <v>24.16</v>
      </c>
      <c r="MS6" t="n">
        <v>24.16</v>
      </c>
      <c r="MT6" t="n">
        <v>24.16</v>
      </c>
      <c r="MU6" t="n">
        <v>24.16</v>
      </c>
      <c r="MV6" t="n">
        <v>0</v>
      </c>
      <c r="MX6" t="n">
        <v>94.77</v>
      </c>
      <c r="MY6" t="n">
        <v>94.79000000000001</v>
      </c>
      <c r="MZ6" t="n">
        <v>94.59</v>
      </c>
      <c r="NA6" t="n">
        <v>94.66</v>
      </c>
      <c r="NB6" t="n">
        <v>202039</v>
      </c>
      <c r="ND6" t="n">
        <v>79.70999999999999</v>
      </c>
      <c r="NE6" t="n">
        <v>79.84</v>
      </c>
      <c r="NF6" t="n">
        <v>79.64</v>
      </c>
      <c r="NG6" t="n">
        <v>79.84</v>
      </c>
      <c r="NH6" t="n">
        <v>21986875</v>
      </c>
      <c r="NJ6" t="n">
        <v>95.56999999999999</v>
      </c>
      <c r="NK6" t="n">
        <v>95.67</v>
      </c>
      <c r="NL6" t="n">
        <v>94.84999999999999</v>
      </c>
      <c r="NM6" t="n">
        <v>95.23999999999999</v>
      </c>
      <c r="NN6" t="n">
        <v>169518</v>
      </c>
      <c r="NP6" t="n">
        <v>43.74</v>
      </c>
      <c r="NQ6" t="n">
        <v>43.97</v>
      </c>
      <c r="NR6" t="n">
        <v>43.67</v>
      </c>
      <c r="NS6" t="n">
        <v>43.97</v>
      </c>
      <c r="NT6" t="n">
        <v>310278</v>
      </c>
      <c r="NV6" t="n">
        <v>32.65</v>
      </c>
      <c r="NW6" t="n">
        <v>32.7</v>
      </c>
      <c r="NX6" t="n">
        <v>32.62</v>
      </c>
      <c r="NY6" t="n">
        <v>32.7</v>
      </c>
      <c r="NZ6" t="n">
        <v>35940</v>
      </c>
      <c r="OB6" t="n">
        <v>79.43000000000001</v>
      </c>
      <c r="OC6" t="n">
        <v>79.87</v>
      </c>
      <c r="OD6" t="n">
        <v>79.43000000000001</v>
      </c>
      <c r="OE6" t="n">
        <v>79.86</v>
      </c>
      <c r="OF6" t="n">
        <v>135444</v>
      </c>
      <c r="OH6" t="n">
        <v>133.49</v>
      </c>
      <c r="OI6" t="n">
        <v>133.49</v>
      </c>
      <c r="OJ6" t="n">
        <v>132.33</v>
      </c>
      <c r="OK6" t="n">
        <v>132.86</v>
      </c>
      <c r="OL6" t="n">
        <v>949247</v>
      </c>
      <c r="ON6" t="n">
        <v>100.91</v>
      </c>
      <c r="OO6" t="n">
        <v>101.06</v>
      </c>
      <c r="OP6" t="n">
        <v>100.91</v>
      </c>
      <c r="OQ6" t="n">
        <v>101.03</v>
      </c>
      <c r="OR6" t="n">
        <v>295996</v>
      </c>
      <c r="OT6" t="n">
        <v>116.51</v>
      </c>
      <c r="OU6" t="n">
        <v>116.97</v>
      </c>
      <c r="OV6" t="n">
        <v>116.49</v>
      </c>
      <c r="OW6" t="n">
        <v>116.92</v>
      </c>
      <c r="OX6" t="n">
        <v>1399965</v>
      </c>
      <c r="OZ6" t="n">
        <v>41.63</v>
      </c>
      <c r="PA6" t="n">
        <v>41.67</v>
      </c>
      <c r="PB6" t="n">
        <v>41.48</v>
      </c>
      <c r="PC6" t="n">
        <v>41.5</v>
      </c>
      <c r="PD6" t="n">
        <v>4327873</v>
      </c>
      <c r="PF6" t="n">
        <v>47.81</v>
      </c>
      <c r="PG6" t="n">
        <v>47.87</v>
      </c>
      <c r="PH6" t="n">
        <v>47.78</v>
      </c>
      <c r="PI6" t="n">
        <v>47.87</v>
      </c>
      <c r="PJ6" t="n">
        <v>189705</v>
      </c>
      <c r="PL6" t="n">
        <v>59.36</v>
      </c>
      <c r="PM6" t="n">
        <v>59.56</v>
      </c>
      <c r="PN6" t="n">
        <v>59.33</v>
      </c>
      <c r="PO6" t="n">
        <v>59.56</v>
      </c>
      <c r="PP6" t="n">
        <v>456438</v>
      </c>
      <c r="PR6" t="n">
        <v>46.06</v>
      </c>
      <c r="PS6" t="n">
        <v>46.12</v>
      </c>
      <c r="PT6" t="n">
        <v>45.96</v>
      </c>
      <c r="PU6" t="n">
        <v>46.06</v>
      </c>
      <c r="PV6" t="n">
        <v>4962703</v>
      </c>
      <c r="PX6" t="n">
        <v>55.43</v>
      </c>
      <c r="PY6" t="n">
        <v>55.65</v>
      </c>
      <c r="PZ6" t="n">
        <v>55.39</v>
      </c>
      <c r="QA6" t="n">
        <v>55.64</v>
      </c>
      <c r="QB6" t="n">
        <v>99086</v>
      </c>
      <c r="QD6" t="n">
        <v>11.91</v>
      </c>
      <c r="QE6" t="n">
        <v>11.95</v>
      </c>
      <c r="QF6" t="n">
        <v>11.88</v>
      </c>
      <c r="QG6" t="n">
        <v>11.92</v>
      </c>
      <c r="QH6" t="n">
        <v>2782761</v>
      </c>
      <c r="QJ6" t="n">
        <v>64.34999999999999</v>
      </c>
      <c r="QK6" t="n">
        <v>65.34999999999999</v>
      </c>
      <c r="QL6" t="n">
        <v>63.43</v>
      </c>
      <c r="QM6" t="n">
        <v>64.78</v>
      </c>
      <c r="QN6" t="n">
        <v>1000588</v>
      </c>
      <c r="QP6" t="n">
        <v>38.25</v>
      </c>
      <c r="QQ6" t="n">
        <v>38.45</v>
      </c>
      <c r="QR6" t="n">
        <v>38.25</v>
      </c>
      <c r="QS6" t="n">
        <v>38.4</v>
      </c>
      <c r="QT6" t="n">
        <v>144114</v>
      </c>
      <c r="QV6" t="n">
        <v>44.76</v>
      </c>
      <c r="QW6" t="n">
        <v>45.02</v>
      </c>
      <c r="QX6" t="n">
        <v>44.76</v>
      </c>
      <c r="QY6" t="n">
        <v>44.97</v>
      </c>
      <c r="QZ6" t="n">
        <v>339043</v>
      </c>
      <c r="RB6" t="n">
        <v>11.15</v>
      </c>
      <c r="RC6" t="n">
        <v>11.15</v>
      </c>
      <c r="RD6" t="n">
        <v>11.15</v>
      </c>
      <c r="RE6" t="n">
        <v>11.15</v>
      </c>
      <c r="RF6" t="n">
        <v>0</v>
      </c>
      <c r="RH6" t="n">
        <v>172.5</v>
      </c>
      <c r="RI6" t="n">
        <v>172.5</v>
      </c>
      <c r="RJ6" t="n">
        <v>168.67</v>
      </c>
      <c r="RK6" t="n">
        <v>170.58</v>
      </c>
      <c r="RL6" t="n">
        <v>582606</v>
      </c>
      <c r="RN6" t="n">
        <v>187.4</v>
      </c>
      <c r="RO6" t="n">
        <v>189.48</v>
      </c>
      <c r="RP6" t="n">
        <v>186.77</v>
      </c>
      <c r="RQ6" t="n">
        <v>189.17</v>
      </c>
      <c r="RR6" t="n">
        <v>2253556</v>
      </c>
      <c r="RT6" t="n">
        <v>31.62</v>
      </c>
      <c r="RU6" t="n">
        <v>31.72</v>
      </c>
      <c r="RV6" t="n">
        <v>31.29</v>
      </c>
      <c r="RW6" t="n">
        <v>31.59</v>
      </c>
      <c r="RX6" t="n">
        <v>86620</v>
      </c>
      <c r="RZ6" t="n">
        <v>407.04</v>
      </c>
      <c r="SA6" t="n">
        <v>410.14</v>
      </c>
      <c r="SB6" t="n">
        <v>406.67</v>
      </c>
      <c r="SC6" t="n">
        <v>409.94</v>
      </c>
      <c r="SD6" t="n">
        <v>1695100</v>
      </c>
      <c r="SF6" t="n">
        <v>272.87</v>
      </c>
      <c r="SG6" t="n">
        <v>274.57</v>
      </c>
      <c r="SH6" t="n">
        <v>272.46</v>
      </c>
      <c r="SI6" t="n">
        <v>274.48</v>
      </c>
      <c r="SJ6" t="n">
        <v>155592</v>
      </c>
      <c r="SL6" t="n">
        <v>121.04</v>
      </c>
      <c r="SM6" t="n">
        <v>121.16</v>
      </c>
      <c r="SN6" t="n">
        <v>120.71</v>
      </c>
      <c r="SO6" t="n">
        <v>121.08</v>
      </c>
      <c r="SP6" t="n">
        <v>705131</v>
      </c>
      <c r="SR6" t="n">
        <v>313.61</v>
      </c>
      <c r="SS6" t="n">
        <v>316</v>
      </c>
      <c r="ST6" t="n">
        <v>312.76</v>
      </c>
      <c r="SU6" t="n">
        <v>314.84</v>
      </c>
      <c r="SV6" t="n">
        <v>340046</v>
      </c>
      <c r="SX6" t="n">
        <v>93.23</v>
      </c>
      <c r="SY6" t="n">
        <v>93.70999999999999</v>
      </c>
      <c r="SZ6" t="n">
        <v>93.05</v>
      </c>
      <c r="TA6" t="n">
        <v>93.64</v>
      </c>
      <c r="TB6" t="n">
        <v>6340111</v>
      </c>
      <c r="TD6" t="n">
        <v>10.16</v>
      </c>
      <c r="TE6" t="n">
        <v>10.16</v>
      </c>
      <c r="TF6" t="n">
        <v>10.16</v>
      </c>
      <c r="TG6" t="n">
        <v>10.16</v>
      </c>
      <c r="TH6" s="2" t="n">
        <v>0</v>
      </c>
      <c r="TJ6" t="n">
        <v>9.66</v>
      </c>
      <c r="TK6" t="n">
        <v>9.66</v>
      </c>
      <c r="TL6" t="n">
        <v>9.66</v>
      </c>
      <c r="TM6" t="n">
        <v>9.66</v>
      </c>
      <c r="TN6" t="n">
        <v>0</v>
      </c>
      <c r="TP6" t="n">
        <v>30.07</v>
      </c>
      <c r="TQ6" t="n">
        <v>30.09</v>
      </c>
      <c r="TR6" t="n">
        <v>29.94</v>
      </c>
      <c r="TS6" t="n">
        <v>30.01</v>
      </c>
      <c r="TT6" t="n">
        <v>474937</v>
      </c>
      <c r="TV6" t="n">
        <v>110.15</v>
      </c>
      <c r="TW6" t="n">
        <v>110.16</v>
      </c>
      <c r="TX6" t="n">
        <v>110.14</v>
      </c>
      <c r="TY6" t="n">
        <v>110.14</v>
      </c>
      <c r="TZ6" t="n">
        <v>3657879</v>
      </c>
      <c r="UB6" t="n">
        <v>62.15</v>
      </c>
      <c r="UC6" t="n">
        <v>62.22</v>
      </c>
      <c r="UD6" t="n">
        <v>62.04</v>
      </c>
      <c r="UE6" t="n">
        <v>62.1</v>
      </c>
      <c r="UF6" t="n">
        <v>2595155</v>
      </c>
      <c r="UH6" t="n">
        <v>46.57</v>
      </c>
      <c r="UI6" t="n">
        <v>46.7</v>
      </c>
      <c r="UJ6" t="n">
        <v>46.57</v>
      </c>
      <c r="UK6" t="n">
        <v>46.7</v>
      </c>
      <c r="UL6" t="n">
        <v>215898</v>
      </c>
      <c r="UN6" t="n">
        <v>98.52</v>
      </c>
      <c r="UO6" t="n">
        <v>99.09</v>
      </c>
      <c r="UP6" t="n">
        <v>98.48</v>
      </c>
      <c r="UQ6" t="n">
        <v>99.03</v>
      </c>
      <c r="UR6" t="n">
        <v>7347798</v>
      </c>
      <c r="UT6" t="n">
        <v>15.03</v>
      </c>
      <c r="UU6" t="n">
        <v>15.12</v>
      </c>
      <c r="UV6" t="n">
        <v>15.03</v>
      </c>
      <c r="UW6" t="n">
        <v>15.08</v>
      </c>
      <c r="UX6" t="n">
        <v>249943</v>
      </c>
      <c r="UZ6" t="n">
        <v>293.58</v>
      </c>
      <c r="VA6" t="n">
        <v>294.91</v>
      </c>
      <c r="VB6" t="n">
        <v>293.33</v>
      </c>
      <c r="VC6" t="n">
        <v>294.8</v>
      </c>
      <c r="VD6" t="n">
        <v>166057</v>
      </c>
      <c r="VF6" t="n">
        <v>50.49</v>
      </c>
      <c r="VG6" t="n">
        <v>50.62</v>
      </c>
      <c r="VH6" t="n">
        <v>50.48</v>
      </c>
      <c r="VI6" t="n">
        <v>50.61</v>
      </c>
      <c r="VJ6" t="n">
        <v>4310845</v>
      </c>
      <c r="VL6" t="n">
        <v>60.46</v>
      </c>
      <c r="VM6" t="n">
        <v>60.47</v>
      </c>
      <c r="VN6" t="n">
        <v>60.29</v>
      </c>
      <c r="VO6" t="n">
        <v>60.38</v>
      </c>
      <c r="VP6" t="n">
        <v>1495632</v>
      </c>
      <c r="VR6" t="n">
        <v>103.8</v>
      </c>
      <c r="VS6" t="n">
        <v>105.16</v>
      </c>
      <c r="VT6" t="n">
        <v>103.76</v>
      </c>
      <c r="VU6" t="n">
        <v>105.06</v>
      </c>
      <c r="VV6" t="n">
        <v>939064</v>
      </c>
      <c r="VX6" t="n">
        <v>10.87</v>
      </c>
      <c r="VY6" t="n">
        <v>10.87</v>
      </c>
      <c r="VZ6" t="n">
        <v>10.87</v>
      </c>
      <c r="WA6" t="n">
        <v>10.87</v>
      </c>
      <c r="WB6" t="n">
        <v>0</v>
      </c>
      <c r="WD6" t="n">
        <v>556.83</v>
      </c>
      <c r="WE6" t="n">
        <v>558.88</v>
      </c>
      <c r="WF6" t="n">
        <v>556.17</v>
      </c>
      <c r="WG6" t="n">
        <v>558.64</v>
      </c>
      <c r="WH6" t="n">
        <v>5465966</v>
      </c>
      <c r="WJ6" t="n">
        <v>21.27</v>
      </c>
      <c r="WK6" t="n">
        <v>21.27</v>
      </c>
      <c r="WL6" t="n">
        <v>21.27</v>
      </c>
      <c r="WM6" t="n">
        <v>21.27</v>
      </c>
      <c r="WN6" t="n">
        <v>0</v>
      </c>
      <c r="WP6" t="n">
        <v>190.91</v>
      </c>
      <c r="WQ6" t="n">
        <v>190.91</v>
      </c>
      <c r="WR6" t="n">
        <v>190.91</v>
      </c>
      <c r="WS6" t="n">
        <v>190.91</v>
      </c>
      <c r="WT6" t="n">
        <v>0</v>
      </c>
      <c r="WV6" t="n">
        <v>285.44</v>
      </c>
      <c r="WW6" t="n">
        <v>285.44</v>
      </c>
      <c r="WX6" t="n">
        <v>285.44</v>
      </c>
      <c r="WY6" t="n">
        <v>285.44</v>
      </c>
      <c r="WZ6" t="n">
        <v>0</v>
      </c>
      <c r="XB6" t="n">
        <v>21.17</v>
      </c>
      <c r="XC6" t="n">
        <v>21.17</v>
      </c>
      <c r="XD6" t="n">
        <v>21.17</v>
      </c>
      <c r="XE6" t="n">
        <v>21.17</v>
      </c>
      <c r="XF6" t="inlineStr">
        <is>
          <t>N/A</t>
        </is>
      </c>
      <c r="XH6" t="n">
        <v>73.45999999999999</v>
      </c>
      <c r="XI6" t="n">
        <v>73.45999999999999</v>
      </c>
      <c r="XJ6" t="n">
        <v>73.45999999999999</v>
      </c>
      <c r="XK6" t="n">
        <v>73.45999999999999</v>
      </c>
      <c r="XL6" t="n">
        <v>0</v>
      </c>
      <c r="XN6" t="n">
        <v>38.72</v>
      </c>
      <c r="XO6" t="n">
        <v>38.72</v>
      </c>
      <c r="XP6" t="n">
        <v>38.72</v>
      </c>
      <c r="XQ6" t="n">
        <v>38.72</v>
      </c>
      <c r="XR6" t="n">
        <v>0</v>
      </c>
      <c r="XT6" t="n">
        <v>17.2</v>
      </c>
      <c r="XU6" t="n">
        <v>17.2</v>
      </c>
      <c r="XV6" t="n">
        <v>17.2</v>
      </c>
      <c r="XW6" t="n">
        <v>17.2</v>
      </c>
      <c r="XX6" t="n">
        <v>0</v>
      </c>
      <c r="XZ6" t="n">
        <v>35.67</v>
      </c>
      <c r="YA6" t="n">
        <v>35.67</v>
      </c>
      <c r="YB6" t="n">
        <v>35.67</v>
      </c>
      <c r="YC6" t="n">
        <v>35.67</v>
      </c>
      <c r="YD6" t="n">
        <v>0</v>
      </c>
      <c r="YF6" t="n">
        <v>85.37</v>
      </c>
      <c r="YG6" t="n">
        <v>85.37</v>
      </c>
      <c r="YH6" t="n">
        <v>85.37</v>
      </c>
      <c r="YI6" t="n">
        <v>85.37</v>
      </c>
      <c r="YJ6" t="n">
        <v>0</v>
      </c>
      <c r="YL6" t="n">
        <v>29.64</v>
      </c>
      <c r="YM6" t="n">
        <v>29.64</v>
      </c>
      <c r="YN6" t="n">
        <v>29.64</v>
      </c>
      <c r="YO6" t="n">
        <v>29.64</v>
      </c>
      <c r="YP6" t="n">
        <v>0</v>
      </c>
      <c r="YR6" t="n">
        <v>52.59</v>
      </c>
      <c r="YS6" t="n">
        <v>52.59</v>
      </c>
      <c r="YT6" t="n">
        <v>52.59</v>
      </c>
      <c r="YU6" t="n">
        <v>52.59</v>
      </c>
      <c r="YV6" t="n">
        <v>0</v>
      </c>
      <c r="YX6" t="n">
        <v>22.48</v>
      </c>
      <c r="YY6" t="n">
        <v>22.48</v>
      </c>
      <c r="YZ6" t="n">
        <v>22.48</v>
      </c>
      <c r="ZA6" t="n">
        <v>22.48</v>
      </c>
      <c r="ZB6" t="inlineStr">
        <is>
          <t>N/A</t>
        </is>
      </c>
      <c r="ZD6" t="n">
        <v>17.5</v>
      </c>
      <c r="ZE6" t="n">
        <v>17.5</v>
      </c>
      <c r="ZF6" t="n">
        <v>17.5</v>
      </c>
      <c r="ZG6" t="n">
        <v>17.5</v>
      </c>
      <c r="ZH6" t="inlineStr">
        <is>
          <t>N/A</t>
        </is>
      </c>
      <c r="ZJ6" t="n">
        <v>35.37</v>
      </c>
      <c r="ZK6" t="n">
        <v>35.37</v>
      </c>
      <c r="ZL6" t="n">
        <v>35.37</v>
      </c>
      <c r="ZM6" t="n">
        <v>35.37</v>
      </c>
      <c r="ZN6" t="n">
        <v>0</v>
      </c>
      <c r="ZP6" t="n">
        <v>31.3</v>
      </c>
      <c r="ZQ6" t="n">
        <v>31.3</v>
      </c>
      <c r="ZR6" t="n">
        <v>31.3</v>
      </c>
      <c r="ZS6" t="n">
        <v>31.3</v>
      </c>
      <c r="ZT6" t="n">
        <v>0</v>
      </c>
      <c r="ZV6" t="n">
        <v>39.76</v>
      </c>
      <c r="ZW6" t="n">
        <v>39.76</v>
      </c>
      <c r="ZX6" t="n">
        <v>39.76</v>
      </c>
      <c r="ZY6" t="n">
        <v>39.76</v>
      </c>
      <c r="ZZ6" t="n">
        <v>0</v>
      </c>
      <c r="AAB6" t="n">
        <v>53.06</v>
      </c>
      <c r="AAC6" t="n">
        <v>53.06</v>
      </c>
      <c r="AAD6" t="n">
        <v>53.06</v>
      </c>
      <c r="AAE6" t="n">
        <v>53.06</v>
      </c>
      <c r="AAF6" t="n">
        <v>0</v>
      </c>
      <c r="AAH6" t="n">
        <v>17.39</v>
      </c>
      <c r="AAI6" t="n">
        <v>17.39</v>
      </c>
      <c r="AAJ6" t="n">
        <v>17.39</v>
      </c>
      <c r="AAK6" t="n">
        <v>17.39</v>
      </c>
      <c r="AAL6" t="n">
        <v>0</v>
      </c>
      <c r="AAN6" t="n">
        <v>48.23</v>
      </c>
      <c r="AAO6" t="n">
        <v>48.23</v>
      </c>
      <c r="AAP6" t="n">
        <v>48.23</v>
      </c>
      <c r="AAQ6" t="n">
        <v>48.23</v>
      </c>
      <c r="AAR6" t="n">
        <v>0</v>
      </c>
      <c r="AAT6" t="n">
        <v>27.51</v>
      </c>
      <c r="AAU6" t="n">
        <v>27.51</v>
      </c>
      <c r="AAV6" t="n">
        <v>27.51</v>
      </c>
      <c r="AAW6" t="n">
        <v>27.51</v>
      </c>
      <c r="AAX6" t="n">
        <v>0</v>
      </c>
      <c r="AAZ6" t="n">
        <v>16.12</v>
      </c>
      <c r="ABA6" t="n">
        <v>16.12</v>
      </c>
      <c r="ABB6" t="n">
        <v>16.12</v>
      </c>
      <c r="ABC6" t="n">
        <v>16.12</v>
      </c>
      <c r="ABD6" t="n">
        <v>0</v>
      </c>
      <c r="ABF6" t="n">
        <v>6.53</v>
      </c>
      <c r="ABG6" t="n">
        <v>6.53</v>
      </c>
      <c r="ABH6" t="n">
        <v>6.53</v>
      </c>
      <c r="ABI6" t="n">
        <v>6.53</v>
      </c>
      <c r="ABJ6" t="n">
        <v>0</v>
      </c>
      <c r="ABL6" t="n">
        <v>10.2</v>
      </c>
      <c r="ABM6" t="n">
        <v>10.2</v>
      </c>
      <c r="ABN6" t="n">
        <v>10.2</v>
      </c>
      <c r="ABO6" t="n">
        <v>10.2</v>
      </c>
      <c r="ABP6" t="n">
        <v>0</v>
      </c>
      <c r="ABR6" t="n">
        <v>12.74</v>
      </c>
      <c r="ABS6" t="n">
        <v>12.74</v>
      </c>
      <c r="ABT6" t="n">
        <v>12.74</v>
      </c>
      <c r="ABU6" t="n">
        <v>12.74</v>
      </c>
      <c r="ABV6" t="n">
        <v>0</v>
      </c>
      <c r="ABX6" t="n">
        <v>11.53</v>
      </c>
      <c r="ABY6" t="n">
        <v>11.53</v>
      </c>
      <c r="ABZ6" t="n">
        <v>11.53</v>
      </c>
      <c r="ACA6" t="n">
        <v>11.53</v>
      </c>
      <c r="ACB6" t="n">
        <v>0</v>
      </c>
      <c r="ACD6" t="n">
        <v>8.640000000000001</v>
      </c>
      <c r="ACE6" t="n">
        <v>8.640000000000001</v>
      </c>
      <c r="ACF6" t="n">
        <v>8.640000000000001</v>
      </c>
      <c r="ACG6" t="n">
        <v>8.640000000000001</v>
      </c>
      <c r="ACH6" t="n">
        <v>0</v>
      </c>
      <c r="ACJ6" t="n">
        <v>13.61</v>
      </c>
      <c r="ACK6" t="n">
        <v>13.61</v>
      </c>
      <c r="ACL6" t="n">
        <v>13.61</v>
      </c>
      <c r="ACM6" t="n">
        <v>13.61</v>
      </c>
      <c r="ACN6" t="n">
        <v>0</v>
      </c>
      <c r="ACP6" t="n">
        <v>9.869999999999999</v>
      </c>
      <c r="ACQ6" t="n">
        <v>9.869999999999999</v>
      </c>
      <c r="ACR6" t="n">
        <v>9.869999999999999</v>
      </c>
      <c r="ACS6" t="n">
        <v>9.869999999999999</v>
      </c>
      <c r="ACT6" t="n">
        <v>0</v>
      </c>
      <c r="ACV6" t="n">
        <v>179.92</v>
      </c>
      <c r="ACW6" t="n">
        <v>179.99</v>
      </c>
      <c r="ACX6" t="n">
        <v>178.57</v>
      </c>
      <c r="ACY6" t="n">
        <v>179.11</v>
      </c>
      <c r="ACZ6" t="n">
        <v>1836863</v>
      </c>
      <c r="ADB6" s="136" t="n">
        <v>15.39</v>
      </c>
      <c r="ADC6" s="136" t="n">
        <v>15.39</v>
      </c>
      <c r="ADD6" s="136" t="n">
        <v>15.39</v>
      </c>
      <c r="ADE6" s="136" t="n">
        <v>15.39</v>
      </c>
      <c r="ADF6" t="n">
        <v>0</v>
      </c>
      <c r="ADH6" t="n">
        <v>31.25</v>
      </c>
      <c r="ADI6" t="n">
        <v>31.4</v>
      </c>
      <c r="ADJ6" t="n">
        <v>28.94</v>
      </c>
      <c r="ADK6" t="n">
        <v>29.9834</v>
      </c>
      <c r="ADL6" t="n">
        <v>44652</v>
      </c>
      <c r="ADN6" t="e">
        <v>#N/A</v>
      </c>
      <c r="ADO6" t="e">
        <v>#N/A</v>
      </c>
      <c r="ADP6" t="e">
        <v>#N/A</v>
      </c>
      <c r="ADQ6" t="e">
        <v>#N/A</v>
      </c>
      <c r="ADR6" t="e">
        <v>#N/A</v>
      </c>
      <c r="ADT6" s="136" t="n">
        <v>68.56</v>
      </c>
      <c r="ADU6" s="136" t="n">
        <v>68.56</v>
      </c>
      <c r="ADV6" s="136" t="n">
        <v>68.56</v>
      </c>
      <c r="ADW6" s="136" t="n">
        <v>68.56</v>
      </c>
      <c r="ADX6" t="inlineStr">
        <is>
          <t>N/A</t>
        </is>
      </c>
      <c r="ADZ6" s="235" t="n">
        <v>945</v>
      </c>
      <c r="AEA6" s="235" t="n">
        <v>945</v>
      </c>
      <c r="AEB6" s="235" t="n">
        <v>945</v>
      </c>
      <c r="AEC6" s="235" t="n">
        <v>945</v>
      </c>
      <c r="AED6" t="inlineStr">
        <is>
          <t>N/A</t>
        </is>
      </c>
      <c r="AEF6" t="n">
        <v>95997.48</v>
      </c>
      <c r="AEG6" t="n">
        <v>99178.98</v>
      </c>
      <c r="AEH6" t="n">
        <v>94708.44</v>
      </c>
      <c r="AEI6" t="n">
        <v>97872.13</v>
      </c>
      <c r="AEJ6" t="n">
        <v>13807</v>
      </c>
      <c r="AEL6" t="n">
        <v>3621.582</v>
      </c>
      <c r="AEM6" t="n">
        <v>3891.14</v>
      </c>
      <c r="AEN6" t="n">
        <v>3605.643</v>
      </c>
      <c r="AEO6" t="n">
        <v>3844.265</v>
      </c>
      <c r="AEP6" t="n">
        <v>163778</v>
      </c>
      <c r="AER6" t="n">
        <v>0.78909</v>
      </c>
      <c r="AES6" t="n">
        <v>0.7916299999999999</v>
      </c>
      <c r="AET6" t="n">
        <v>0.78609</v>
      </c>
      <c r="AEU6" t="n">
        <v>0.7873599999999999</v>
      </c>
      <c r="AEV6" t="n">
        <v>88904</v>
      </c>
      <c r="AEX6" t="n">
        <v>149.612</v>
      </c>
      <c r="AEY6" t="n">
        <v>151.226</v>
      </c>
      <c r="AEZ6" t="n">
        <v>149.53</v>
      </c>
      <c r="AFA6" t="n">
        <v>150.591</v>
      </c>
      <c r="AFB6" t="n">
        <v>270376</v>
      </c>
      <c r="AFD6" t="n">
        <v>1.4069</v>
      </c>
      <c r="AFE6" t="n">
        <v>1.40832</v>
      </c>
      <c r="AFF6" t="n">
        <v>1.40526</v>
      </c>
      <c r="AFG6" t="n">
        <v>1.40742</v>
      </c>
      <c r="AFH6" t="n">
        <v>163864</v>
      </c>
      <c r="AFJ6" t="n">
        <v>0.95152</v>
      </c>
      <c r="AFK6" t="n">
        <v>0.95486</v>
      </c>
      <c r="AFL6" t="n">
        <v>0.94843</v>
      </c>
      <c r="AFM6" t="n">
        <v>0.95143</v>
      </c>
      <c r="AFN6" t="n">
        <v>113160</v>
      </c>
      <c r="AFP6" s="235" t="n">
        <v>2647.89</v>
      </c>
      <c r="AFQ6" s="235" t="n">
        <v>2647.89</v>
      </c>
      <c r="AFR6" s="235" t="n">
        <v>2647.89</v>
      </c>
      <c r="AFS6" s="235" t="n">
        <v>2647.89</v>
      </c>
      <c r="AFT6" t="n">
        <v>5265</v>
      </c>
      <c r="AFV6" t="n">
        <v>31.3137</v>
      </c>
      <c r="AFW6" t="n">
        <v>31.3137</v>
      </c>
      <c r="AFX6" t="n">
        <v>31.3137</v>
      </c>
      <c r="AFY6" t="n">
        <v>31.3137</v>
      </c>
      <c r="AFZ6" t="n">
        <v>3059</v>
      </c>
      <c r="AGB6" s="5" t="n">
        <v>6069.39</v>
      </c>
      <c r="AGC6" s="5" t="n">
        <v>6089.84</v>
      </c>
      <c r="AGD6" s="5" t="n">
        <v>6061.06</v>
      </c>
      <c r="AGE6" s="5" t="n">
        <v>6086.49</v>
      </c>
      <c r="AGF6" t="inlineStr">
        <is>
          <t>N/A</t>
        </is>
      </c>
      <c r="AGH6" s="5" t="n">
        <v>19587.48</v>
      </c>
      <c r="AGI6" s="5" t="n">
        <v>19741.76</v>
      </c>
      <c r="AGJ6" s="5" t="n">
        <v>19575.4</v>
      </c>
      <c r="AGK6" s="5" t="n">
        <v>19735.12</v>
      </c>
      <c r="AGL6" t="inlineStr">
        <is>
          <t>N/A</t>
        </is>
      </c>
      <c r="AGN6" s="5" t="n">
        <v>44941.05</v>
      </c>
      <c r="AGO6" s="5" t="n">
        <v>45073.63</v>
      </c>
      <c r="AGP6" s="5" t="n">
        <v>44799.74</v>
      </c>
      <c r="AGQ6" s="5" t="n">
        <v>45014.04</v>
      </c>
      <c r="AGR6" t="n">
        <v>554426617</v>
      </c>
      <c r="AGT6" t="n">
        <v>42.08</v>
      </c>
      <c r="AGU6" t="n">
        <v>42.09</v>
      </c>
      <c r="AGV6" t="n">
        <v>42.01</v>
      </c>
      <c r="AGW6" t="n">
        <v>42.05</v>
      </c>
      <c r="AGX6" t="n">
        <v>165486</v>
      </c>
      <c r="AGZ6" t="n">
        <v>36.69</v>
      </c>
      <c r="AHA6" t="n">
        <v>36.75</v>
      </c>
      <c r="AHB6" t="n">
        <v>36.69</v>
      </c>
      <c r="AHC6" t="n">
        <v>36.72</v>
      </c>
      <c r="AHD6" t="n">
        <v>39938</v>
      </c>
      <c r="AHF6" t="n">
        <v>40.25</v>
      </c>
      <c r="AHG6" t="n">
        <v>40.3</v>
      </c>
      <c r="AHH6" t="n">
        <v>40.22</v>
      </c>
      <c r="AHI6" t="n">
        <v>40.25</v>
      </c>
      <c r="AHJ6" t="n">
        <v>69323</v>
      </c>
      <c r="AHL6" t="n">
        <v>37.06</v>
      </c>
      <c r="AHM6" t="n">
        <v>37.06</v>
      </c>
      <c r="AHN6" t="n">
        <v>36.97</v>
      </c>
      <c r="AHO6" t="n">
        <v>37.06</v>
      </c>
      <c r="AHP6" t="n">
        <v>15490</v>
      </c>
      <c r="AHR6" t="n">
        <v>36</v>
      </c>
      <c r="AHS6" t="n">
        <v>36.02</v>
      </c>
      <c r="AHT6" t="n">
        <v>35.98</v>
      </c>
      <c r="AHU6" t="n">
        <v>35.98</v>
      </c>
      <c r="AHV6" t="n">
        <v>21893</v>
      </c>
      <c r="AHX6" t="n">
        <v>37.79</v>
      </c>
      <c r="AHY6" t="n">
        <v>37.82</v>
      </c>
      <c r="AHZ6" t="n">
        <v>37.75</v>
      </c>
      <c r="AIA6" t="n">
        <v>37.76</v>
      </c>
      <c r="AIB6" t="n">
        <v>46394</v>
      </c>
      <c r="AID6" t="n">
        <v>41.64</v>
      </c>
      <c r="AIE6" t="n">
        <v>41.64</v>
      </c>
      <c r="AIF6" t="n">
        <v>41.5</v>
      </c>
      <c r="AIG6" t="n">
        <v>41.59</v>
      </c>
      <c r="AIH6" t="n">
        <v>22741</v>
      </c>
      <c r="AIJ6" t="n">
        <v>38.84</v>
      </c>
      <c r="AIK6" t="n">
        <v>38.92</v>
      </c>
      <c r="AIL6" t="n">
        <v>38.83</v>
      </c>
      <c r="AIM6" t="n">
        <v>38.87</v>
      </c>
      <c r="AIN6" t="n">
        <v>34349</v>
      </c>
      <c r="AIP6" t="n">
        <v>39.43</v>
      </c>
      <c r="AIQ6" t="n">
        <v>39.53</v>
      </c>
      <c r="AIR6" t="n">
        <v>39.43</v>
      </c>
      <c r="AIS6" t="n">
        <v>39.49</v>
      </c>
      <c r="AIT6" t="n">
        <v>567290</v>
      </c>
      <c r="AIV6" t="n">
        <v>40.01</v>
      </c>
      <c r="AIW6" t="n">
        <v>40.03</v>
      </c>
      <c r="AIX6" t="n">
        <v>39.92</v>
      </c>
      <c r="AIY6" t="n">
        <v>39.99</v>
      </c>
      <c r="AIZ6" t="n">
        <v>28620</v>
      </c>
      <c r="AJB6" t="n">
        <v>38.22</v>
      </c>
      <c r="AJC6" t="n">
        <v>38.29</v>
      </c>
      <c r="AJD6" t="n">
        <v>38.22</v>
      </c>
      <c r="AJE6" t="n">
        <v>38.24</v>
      </c>
      <c r="AJF6" t="n">
        <v>27305</v>
      </c>
      <c r="AJH6" t="n">
        <v>38.95</v>
      </c>
      <c r="AJI6" t="n">
        <v>38.99</v>
      </c>
      <c r="AJJ6" t="n">
        <v>38.9</v>
      </c>
      <c r="AJK6" t="n">
        <v>38.99</v>
      </c>
      <c r="AJL6" t="n">
        <v>795130</v>
      </c>
      <c r="AJN6" t="n">
        <v>122.66</v>
      </c>
      <c r="AJO6" t="n">
        <v>122.96</v>
      </c>
      <c r="AJP6" t="n">
        <v>122.48</v>
      </c>
      <c r="AJQ6" t="n">
        <v>122.9</v>
      </c>
      <c r="AJR6" t="n">
        <v>1797417</v>
      </c>
      <c r="AJT6" t="n">
        <v>126.41</v>
      </c>
      <c r="AJU6" t="n">
        <v>127.04</v>
      </c>
      <c r="AJV6" t="n">
        <v>126.31</v>
      </c>
      <c r="AJW6" t="n">
        <v>127.04</v>
      </c>
      <c r="AJX6" t="n">
        <v>105473</v>
      </c>
      <c r="AJZ6" t="n">
        <v>28.79</v>
      </c>
      <c r="AKA6" t="n">
        <v>28.82</v>
      </c>
      <c r="AKB6" t="n">
        <v>28.78</v>
      </c>
      <c r="AKC6" t="n">
        <v>28.8</v>
      </c>
      <c r="AKD6" t="n">
        <v>41133</v>
      </c>
      <c r="AKF6" t="n">
        <v>81.77</v>
      </c>
      <c r="AKG6" t="n">
        <v>82.11</v>
      </c>
      <c r="AKH6" t="n">
        <v>81.62</v>
      </c>
      <c r="AKI6" t="n">
        <v>82.04000000000001</v>
      </c>
      <c r="AKJ6" t="n">
        <v>4682481</v>
      </c>
      <c r="AKL6" t="n">
        <v>50.43</v>
      </c>
      <c r="AKM6" t="n">
        <v>50.45</v>
      </c>
      <c r="AKN6" t="n">
        <v>50.42</v>
      </c>
      <c r="AKO6" t="n">
        <v>50.43</v>
      </c>
      <c r="AKP6" t="n">
        <v>10817752</v>
      </c>
      <c r="AKR6" t="n">
        <v>51.93</v>
      </c>
      <c r="AKS6" t="n">
        <v>52.04</v>
      </c>
      <c r="AKT6" t="n">
        <v>51.92</v>
      </c>
      <c r="AKU6" t="n">
        <v>52.03</v>
      </c>
      <c r="AKV6" t="n">
        <v>3249927</v>
      </c>
      <c r="AKX6" t="n">
        <v>41.89</v>
      </c>
      <c r="AKY6" t="n">
        <v>41.89</v>
      </c>
      <c r="AKZ6" t="n">
        <v>41.81</v>
      </c>
      <c r="ALA6" t="n">
        <v>41.84</v>
      </c>
      <c r="ALB6" t="n">
        <v>4018524</v>
      </c>
      <c r="ALD6" t="n">
        <v>55</v>
      </c>
      <c r="ALE6" t="n">
        <v>55.72</v>
      </c>
      <c r="ALF6" t="n">
        <v>55</v>
      </c>
      <c r="ALG6" t="n">
        <v>55.65</v>
      </c>
      <c r="ALH6" t="n">
        <v>58241</v>
      </c>
      <c r="ALJ6" t="n">
        <v>35.03</v>
      </c>
      <c r="ALK6" t="n">
        <v>35.03</v>
      </c>
      <c r="ALL6" t="n">
        <v>35.03</v>
      </c>
      <c r="ALM6" t="n">
        <v>35.03</v>
      </c>
      <c r="ALN6" t="n">
        <v>87</v>
      </c>
      <c r="ALP6" t="n">
        <v>25.9</v>
      </c>
      <c r="ALQ6" t="n">
        <v>25.9</v>
      </c>
      <c r="ALR6" t="n">
        <v>25.72</v>
      </c>
      <c r="ALS6" t="n">
        <v>25.82</v>
      </c>
      <c r="ALT6" t="n">
        <v>7312</v>
      </c>
      <c r="ALV6" t="n">
        <v>22.99</v>
      </c>
      <c r="ALW6" t="n">
        <v>23.1</v>
      </c>
      <c r="ALX6" t="n">
        <v>22.99</v>
      </c>
      <c r="ALY6" t="n">
        <v>23.06</v>
      </c>
      <c r="ALZ6" t="n">
        <v>19331</v>
      </c>
    </row>
    <row r="7">
      <c r="A7" s="4" t="n">
        <v>45631</v>
      </c>
      <c r="B7" t="n">
        <v>607.66</v>
      </c>
      <c r="C7" t="n">
        <v>608.48</v>
      </c>
      <c r="D7" t="n">
        <v>606.3</v>
      </c>
      <c r="E7" t="n">
        <v>606.66</v>
      </c>
      <c r="F7" t="n">
        <v>28228828</v>
      </c>
      <c r="H7" t="n">
        <v>302.6</v>
      </c>
      <c r="I7" t="n">
        <v>302.75</v>
      </c>
      <c r="J7" t="n">
        <v>301.52</v>
      </c>
      <c r="K7" t="n">
        <v>301.61</v>
      </c>
      <c r="L7" t="n">
        <v>2178777</v>
      </c>
      <c r="N7" t="n">
        <v>23.71</v>
      </c>
      <c r="O7" t="n">
        <v>23.71</v>
      </c>
      <c r="P7" t="n">
        <v>23.61</v>
      </c>
      <c r="Q7" t="n">
        <v>23.63</v>
      </c>
      <c r="R7" t="n">
        <v>2764207</v>
      </c>
      <c r="T7" t="n">
        <v>610.65</v>
      </c>
      <c r="U7" t="n">
        <v>611.54</v>
      </c>
      <c r="V7" t="n">
        <v>609.41</v>
      </c>
      <c r="W7" t="n">
        <v>609.73</v>
      </c>
      <c r="X7" t="n">
        <v>3108009</v>
      </c>
      <c r="Z7" t="n">
        <v>186.32</v>
      </c>
      <c r="AA7" t="n">
        <v>186.48</v>
      </c>
      <c r="AB7" t="n">
        <v>185.34</v>
      </c>
      <c r="AC7" t="n">
        <v>185.4</v>
      </c>
      <c r="AD7" t="n">
        <v>6001239</v>
      </c>
      <c r="AF7" t="n">
        <v>523.3099999999999</v>
      </c>
      <c r="AG7" t="n">
        <v>524.04</v>
      </c>
      <c r="AH7" t="n">
        <v>521.42</v>
      </c>
      <c r="AI7" t="n">
        <v>521.8099999999999</v>
      </c>
      <c r="AJ7" t="n">
        <v>17840682</v>
      </c>
      <c r="AL7" t="n">
        <v>421.69</v>
      </c>
      <c r="AM7" t="n">
        <v>422.01</v>
      </c>
      <c r="AN7" t="n">
        <v>420.11</v>
      </c>
      <c r="AO7" t="n">
        <v>420.41</v>
      </c>
      <c r="AP7" t="n">
        <v>1078969</v>
      </c>
      <c r="AR7" t="n">
        <v>28.6</v>
      </c>
      <c r="AS7" t="n">
        <v>28.62</v>
      </c>
      <c r="AT7" t="n">
        <v>28.47</v>
      </c>
      <c r="AU7" t="n">
        <v>28.5</v>
      </c>
      <c r="AV7" t="n">
        <v>5681622</v>
      </c>
      <c r="AX7" t="n">
        <v>613.6900000000001</v>
      </c>
      <c r="AY7" t="n">
        <v>614.1799999999999</v>
      </c>
      <c r="AZ7" t="n">
        <v>608.13</v>
      </c>
      <c r="BA7" t="n">
        <v>608.72</v>
      </c>
      <c r="BB7" t="n">
        <v>548792</v>
      </c>
      <c r="BD7" t="n">
        <v>260.69</v>
      </c>
      <c r="BE7" t="n">
        <v>260.89</v>
      </c>
      <c r="BF7" t="n">
        <v>257.85</v>
      </c>
      <c r="BG7" t="n">
        <v>257.98</v>
      </c>
      <c r="BH7" t="n">
        <v>556815</v>
      </c>
      <c r="BJ7" t="n">
        <v>284.58</v>
      </c>
      <c r="BK7" t="n">
        <v>284.98</v>
      </c>
      <c r="BL7" t="n">
        <v>282.86</v>
      </c>
      <c r="BM7" t="n">
        <v>282.97</v>
      </c>
      <c r="BN7" t="n">
        <v>421393</v>
      </c>
      <c r="BP7" t="n">
        <v>110.21</v>
      </c>
      <c r="BQ7" t="n">
        <v>110.54</v>
      </c>
      <c r="BR7" t="n">
        <v>110.17</v>
      </c>
      <c r="BS7" t="n">
        <v>110.45</v>
      </c>
      <c r="BT7" t="n">
        <v>16668451</v>
      </c>
      <c r="BV7" t="n">
        <v>96.95999999999999</v>
      </c>
      <c r="BW7" t="n">
        <v>97</v>
      </c>
      <c r="BX7" t="n">
        <v>96.87</v>
      </c>
      <c r="BY7" t="n">
        <v>96.94</v>
      </c>
      <c r="BZ7" t="n">
        <v>1608379</v>
      </c>
      <c r="CB7" t="n">
        <v>40.78</v>
      </c>
      <c r="CC7" t="n">
        <v>40.78</v>
      </c>
      <c r="CD7" t="n">
        <v>40.78</v>
      </c>
      <c r="CE7" t="n">
        <v>40.78</v>
      </c>
      <c r="CF7" t="n">
        <v>0</v>
      </c>
      <c r="CH7" t="n">
        <v>450.48</v>
      </c>
      <c r="CI7" t="n">
        <v>451.48</v>
      </c>
      <c r="CJ7" t="n">
        <v>448.35</v>
      </c>
      <c r="CK7" t="n">
        <v>448.67</v>
      </c>
      <c r="CL7" t="n">
        <v>1867640</v>
      </c>
      <c r="CN7" t="n">
        <v>73.38</v>
      </c>
      <c r="CO7" t="n">
        <v>73.56</v>
      </c>
      <c r="CP7" t="n">
        <v>73.34999999999999</v>
      </c>
      <c r="CQ7" t="n">
        <v>73.51000000000001</v>
      </c>
      <c r="CR7" t="n">
        <v>6143104</v>
      </c>
      <c r="CT7" t="n">
        <v>23.2</v>
      </c>
      <c r="CU7" t="n">
        <v>23.24</v>
      </c>
      <c r="CV7" t="n">
        <v>23.18</v>
      </c>
      <c r="CW7" t="n">
        <v>23.24</v>
      </c>
      <c r="CX7" t="n">
        <v>1667467</v>
      </c>
      <c r="CZ7" t="n">
        <v>94.7</v>
      </c>
      <c r="DA7" t="n">
        <v>95.03</v>
      </c>
      <c r="DB7" t="n">
        <v>94.7</v>
      </c>
      <c r="DC7" t="n">
        <v>94.97</v>
      </c>
      <c r="DD7" t="n">
        <v>5147404</v>
      </c>
      <c r="DF7" t="n">
        <v>24.6</v>
      </c>
      <c r="DG7" t="n">
        <v>24.66</v>
      </c>
      <c r="DH7" t="n">
        <v>24.6</v>
      </c>
      <c r="DI7" t="n">
        <v>24.66</v>
      </c>
      <c r="DJ7" t="n">
        <v>1758611</v>
      </c>
      <c r="DL7" t="n">
        <v>93.72</v>
      </c>
      <c r="DM7" t="n">
        <v>94.39</v>
      </c>
      <c r="DN7" t="n">
        <v>93.65000000000001</v>
      </c>
      <c r="DO7" t="n">
        <v>94.25</v>
      </c>
      <c r="DP7" t="n">
        <v>23583705</v>
      </c>
      <c r="DR7" t="n">
        <v>108.63</v>
      </c>
      <c r="DS7" t="n">
        <v>108.82</v>
      </c>
      <c r="DT7" t="n">
        <v>108.6</v>
      </c>
      <c r="DU7" t="n">
        <v>108.74</v>
      </c>
      <c r="DV7" t="n">
        <v>1712901</v>
      </c>
      <c r="DX7" t="n">
        <v>26.36</v>
      </c>
      <c r="DY7" t="n">
        <v>26.41</v>
      </c>
      <c r="DZ7" t="n">
        <v>26.35</v>
      </c>
      <c r="EA7" t="n">
        <v>26.39</v>
      </c>
      <c r="EB7" t="n">
        <v>2590082</v>
      </c>
      <c r="ED7" t="n">
        <v>92.06</v>
      </c>
      <c r="EE7" t="n">
        <v>92.20999999999999</v>
      </c>
      <c r="EF7" t="n">
        <v>91.95</v>
      </c>
      <c r="EG7" t="n">
        <v>92.14</v>
      </c>
      <c r="EH7" t="n">
        <v>4392814</v>
      </c>
      <c r="EJ7" t="n">
        <v>20.88</v>
      </c>
      <c r="EK7" t="n">
        <v>20.98</v>
      </c>
      <c r="EL7" t="n">
        <v>20.87</v>
      </c>
      <c r="EM7" t="n">
        <v>20.95</v>
      </c>
      <c r="EN7" t="n">
        <v>225468</v>
      </c>
      <c r="EP7" t="n">
        <v>82.09999999999999</v>
      </c>
      <c r="EQ7" t="n">
        <v>82.15000000000001</v>
      </c>
      <c r="ER7" t="n">
        <v>82.08</v>
      </c>
      <c r="ES7" t="n">
        <v>82.15000000000001</v>
      </c>
      <c r="ET7" t="n">
        <v>2277223</v>
      </c>
      <c r="EV7" t="n">
        <v>24.18</v>
      </c>
      <c r="EW7" t="n">
        <v>24.19</v>
      </c>
      <c r="EX7" t="n">
        <v>24.17</v>
      </c>
      <c r="EY7" t="n">
        <v>24.19</v>
      </c>
      <c r="EZ7" t="n">
        <v>1971145</v>
      </c>
      <c r="FB7" t="n">
        <v>99.7</v>
      </c>
      <c r="FC7" t="n">
        <v>99.98</v>
      </c>
      <c r="FD7" t="n">
        <v>99.28</v>
      </c>
      <c r="FE7" t="n">
        <v>99.37</v>
      </c>
      <c r="FF7" t="n">
        <v>1194054</v>
      </c>
      <c r="FH7" t="n">
        <v>113.97</v>
      </c>
      <c r="FI7" t="n">
        <v>114.3</v>
      </c>
      <c r="FJ7" t="n">
        <v>113.17</v>
      </c>
      <c r="FK7" t="n">
        <v>113.35</v>
      </c>
      <c r="FL7" t="n">
        <v>1151360</v>
      </c>
      <c r="FN7" t="n">
        <v>79.02</v>
      </c>
      <c r="FO7" t="n">
        <v>79.09999999999999</v>
      </c>
      <c r="FP7" t="n">
        <v>77.63</v>
      </c>
      <c r="FQ7" t="n">
        <v>77.64</v>
      </c>
      <c r="FR7" t="n">
        <v>223692</v>
      </c>
      <c r="FT7" t="n">
        <v>82.55</v>
      </c>
      <c r="FU7" t="n">
        <v>82.94</v>
      </c>
      <c r="FV7" t="n">
        <v>82.31999999999999</v>
      </c>
      <c r="FW7" t="n">
        <v>82.79000000000001</v>
      </c>
      <c r="FX7" t="n">
        <v>11345298</v>
      </c>
      <c r="FZ7" t="n">
        <v>45.89</v>
      </c>
      <c r="GA7" t="n">
        <v>45.89</v>
      </c>
      <c r="GB7" t="n">
        <v>45.46</v>
      </c>
      <c r="GC7" t="n">
        <v>45.59</v>
      </c>
      <c r="GD7" t="n">
        <v>18454</v>
      </c>
      <c r="GF7" t="n">
        <v>146.09</v>
      </c>
      <c r="GG7" t="n">
        <v>146.25</v>
      </c>
      <c r="GH7" t="n">
        <v>144.83</v>
      </c>
      <c r="GI7" t="n">
        <v>145.1</v>
      </c>
      <c r="GJ7" t="n">
        <v>8890166</v>
      </c>
      <c r="GL7" t="n">
        <v>226.37</v>
      </c>
      <c r="GM7" t="n">
        <v>229.03</v>
      </c>
      <c r="GN7" t="n">
        <v>226.27</v>
      </c>
      <c r="GO7" t="n">
        <v>228</v>
      </c>
      <c r="GP7" t="n">
        <v>3651337</v>
      </c>
      <c r="GR7" t="n">
        <v>142.65</v>
      </c>
      <c r="GS7" t="n">
        <v>142.77</v>
      </c>
      <c r="GT7" t="n">
        <v>140.88</v>
      </c>
      <c r="GU7" t="n">
        <v>140.92</v>
      </c>
      <c r="GV7" t="n">
        <v>5196480</v>
      </c>
      <c r="GX7" t="n">
        <v>93</v>
      </c>
      <c r="GY7" t="n">
        <v>93.14</v>
      </c>
      <c r="GZ7" t="n">
        <v>91.84</v>
      </c>
      <c r="HA7" t="n">
        <v>92.27</v>
      </c>
      <c r="HB7" t="n">
        <v>6300728</v>
      </c>
      <c r="HD7" t="n">
        <v>240.75</v>
      </c>
      <c r="HE7" t="n">
        <v>241.03</v>
      </c>
      <c r="HF7" t="n">
        <v>239.58</v>
      </c>
      <c r="HG7" t="n">
        <v>239.91</v>
      </c>
      <c r="HH7" t="n">
        <v>2813449</v>
      </c>
      <c r="HJ7" t="n">
        <v>92.56999999999999</v>
      </c>
      <c r="HK7" t="n">
        <v>93.2</v>
      </c>
      <c r="HL7" t="n">
        <v>92.2</v>
      </c>
      <c r="HM7" t="n">
        <v>92.59</v>
      </c>
      <c r="HN7" t="n">
        <v>10993776</v>
      </c>
      <c r="HP7" t="n">
        <v>80.53</v>
      </c>
      <c r="HQ7" t="n">
        <v>81.14</v>
      </c>
      <c r="HR7" t="n">
        <v>80.31999999999999</v>
      </c>
      <c r="HS7" t="n">
        <v>80.69</v>
      </c>
      <c r="HT7" t="n">
        <v>7109607</v>
      </c>
      <c r="HV7" t="n">
        <v>50.34</v>
      </c>
      <c r="HW7" t="n">
        <v>50.67</v>
      </c>
      <c r="HX7" t="n">
        <v>50.3</v>
      </c>
      <c r="HY7" t="n">
        <v>50.41</v>
      </c>
      <c r="HZ7" t="n">
        <v>32435545</v>
      </c>
      <c r="IB7" t="n">
        <v>16.12</v>
      </c>
      <c r="IC7" t="n">
        <v>16.12</v>
      </c>
      <c r="ID7" t="n">
        <v>16.12</v>
      </c>
      <c r="IE7" t="n">
        <v>16.12</v>
      </c>
      <c r="IF7" t="n">
        <v>0</v>
      </c>
      <c r="IH7" t="n">
        <v>244.16</v>
      </c>
      <c r="II7" t="n">
        <v>244.38</v>
      </c>
      <c r="IJ7" t="n">
        <v>242.15</v>
      </c>
      <c r="IK7" t="n">
        <v>242.86</v>
      </c>
      <c r="IL7" t="n">
        <v>4634462</v>
      </c>
      <c r="IN7" t="n">
        <v>28.49</v>
      </c>
      <c r="IO7" t="n">
        <v>28.59</v>
      </c>
      <c r="IP7" t="n">
        <v>28.25</v>
      </c>
      <c r="IQ7" t="n">
        <v>28.56</v>
      </c>
      <c r="IR7" t="n">
        <v>14387459</v>
      </c>
      <c r="IT7" t="n">
        <v>26.8</v>
      </c>
      <c r="IU7" t="n">
        <v>27</v>
      </c>
      <c r="IV7" t="n">
        <v>26.8</v>
      </c>
      <c r="IW7" t="n">
        <v>27</v>
      </c>
      <c r="IX7" t="n">
        <v>234832</v>
      </c>
      <c r="IZ7" t="n">
        <v>22.11</v>
      </c>
      <c r="JA7" t="n">
        <v>22.17</v>
      </c>
      <c r="JB7" t="n">
        <v>22.02</v>
      </c>
      <c r="JC7" t="n">
        <v>22.08</v>
      </c>
      <c r="JD7" t="n">
        <v>407017</v>
      </c>
      <c r="JF7" t="n">
        <v>49.85</v>
      </c>
      <c r="JG7" t="n">
        <v>50.32</v>
      </c>
      <c r="JH7" t="n">
        <v>49.75</v>
      </c>
      <c r="JI7" t="n">
        <v>50.17</v>
      </c>
      <c r="JJ7" t="n">
        <v>1775631</v>
      </c>
      <c r="JL7" t="n">
        <v>21.13</v>
      </c>
      <c r="JM7" t="n">
        <v>21.18</v>
      </c>
      <c r="JN7" t="n">
        <v>21.01</v>
      </c>
      <c r="JO7" t="n">
        <v>21.07</v>
      </c>
      <c r="JP7" t="n">
        <v>125106</v>
      </c>
      <c r="JR7" t="n">
        <v>95.59</v>
      </c>
      <c r="JS7" t="n">
        <v>95.84</v>
      </c>
      <c r="JT7" t="n">
        <v>95.22</v>
      </c>
      <c r="JU7" t="n">
        <v>95.75</v>
      </c>
      <c r="JV7" t="n">
        <v>2904672</v>
      </c>
      <c r="JX7" t="n">
        <v>24.53</v>
      </c>
      <c r="JY7" t="n">
        <v>24.53</v>
      </c>
      <c r="JZ7" t="n">
        <v>24.35</v>
      </c>
      <c r="KA7" t="n">
        <v>24.41</v>
      </c>
      <c r="KB7" t="n">
        <v>58753</v>
      </c>
      <c r="KD7" t="n">
        <v>22.15</v>
      </c>
      <c r="KE7" t="n">
        <v>22.28</v>
      </c>
      <c r="KF7" t="n">
        <v>22.11</v>
      </c>
      <c r="KG7" t="n">
        <v>22.2</v>
      </c>
      <c r="KH7" t="n">
        <v>527433</v>
      </c>
      <c r="KJ7" t="n">
        <v>40.13</v>
      </c>
      <c r="KK7" t="n">
        <v>40.26</v>
      </c>
      <c r="KL7" t="n">
        <v>39.93</v>
      </c>
      <c r="KM7" t="n">
        <v>40.14</v>
      </c>
      <c r="KN7" t="n">
        <v>1004548</v>
      </c>
      <c r="KP7" t="n">
        <v>50.89</v>
      </c>
      <c r="KQ7" t="n">
        <v>50.91</v>
      </c>
      <c r="KR7" t="n">
        <v>50.88</v>
      </c>
      <c r="KS7" t="n">
        <v>50.89</v>
      </c>
      <c r="KT7" t="n">
        <v>741237</v>
      </c>
      <c r="KV7" t="n">
        <v>50.13</v>
      </c>
      <c r="KW7" t="n">
        <v>50.15</v>
      </c>
      <c r="KX7" t="n">
        <v>50.13</v>
      </c>
      <c r="KY7" t="n">
        <v>50.14</v>
      </c>
      <c r="KZ7" t="n">
        <v>434197</v>
      </c>
      <c r="LB7" t="n">
        <v>100.38</v>
      </c>
      <c r="LC7" t="n">
        <v>100.39</v>
      </c>
      <c r="LD7" t="n">
        <v>100.37</v>
      </c>
      <c r="LE7" t="n">
        <v>100.39</v>
      </c>
      <c r="LF7" t="n">
        <v>872451</v>
      </c>
      <c r="LH7" t="n">
        <v>25.55</v>
      </c>
      <c r="LI7" t="n">
        <v>25.55</v>
      </c>
      <c r="LJ7" t="n">
        <v>25.52</v>
      </c>
      <c r="LK7" t="n">
        <v>25.54</v>
      </c>
      <c r="LL7" t="n">
        <v>1489268</v>
      </c>
      <c r="LN7" t="n">
        <v>28.84</v>
      </c>
      <c r="LO7" t="n">
        <v>29</v>
      </c>
      <c r="LP7" t="n">
        <v>28.84</v>
      </c>
      <c r="LQ7" t="n">
        <v>28.94</v>
      </c>
      <c r="LR7" t="n">
        <v>400304</v>
      </c>
      <c r="LT7" t="n">
        <v>140.45</v>
      </c>
      <c r="LU7" t="n">
        <v>141.18</v>
      </c>
      <c r="LV7" t="n">
        <v>140.42</v>
      </c>
      <c r="LW7" t="n">
        <v>140.61</v>
      </c>
      <c r="LX7" t="n">
        <v>382080</v>
      </c>
      <c r="LZ7" t="n">
        <v>43.85</v>
      </c>
      <c r="MA7" t="n">
        <v>43.97</v>
      </c>
      <c r="MB7" t="n">
        <v>43.83</v>
      </c>
      <c r="MC7" t="n">
        <v>43.92</v>
      </c>
      <c r="MD7" t="n">
        <v>23570182</v>
      </c>
      <c r="MF7" t="n">
        <v>47.31</v>
      </c>
      <c r="MG7" t="n">
        <v>47.36</v>
      </c>
      <c r="MH7" t="n">
        <v>47.14</v>
      </c>
      <c r="MI7" t="n">
        <v>47.25</v>
      </c>
      <c r="MJ7" t="n">
        <v>324933</v>
      </c>
      <c r="ML7" t="n">
        <v>80.09999999999999</v>
      </c>
      <c r="MM7" t="n">
        <v>80.22</v>
      </c>
      <c r="MN7" t="n">
        <v>79.94</v>
      </c>
      <c r="MO7" t="n">
        <v>80.09</v>
      </c>
      <c r="MP7" t="n">
        <v>11612176</v>
      </c>
      <c r="MR7" t="n">
        <v>24.2</v>
      </c>
      <c r="MS7" t="n">
        <v>24.2</v>
      </c>
      <c r="MT7" t="n">
        <v>24.2</v>
      </c>
      <c r="MU7" t="n">
        <v>24.2</v>
      </c>
      <c r="MV7" t="n">
        <v>0</v>
      </c>
      <c r="MX7" t="n">
        <v>94.7</v>
      </c>
      <c r="MY7" t="n">
        <v>94.75</v>
      </c>
      <c r="MZ7" t="n">
        <v>94.54000000000001</v>
      </c>
      <c r="NA7" t="n">
        <v>94.56999999999999</v>
      </c>
      <c r="NB7" t="n">
        <v>178165</v>
      </c>
      <c r="ND7" t="n">
        <v>79.79000000000001</v>
      </c>
      <c r="NE7" t="n">
        <v>79.81999999999999</v>
      </c>
      <c r="NF7" t="n">
        <v>79.70999999999999</v>
      </c>
      <c r="NG7" t="n">
        <v>79.77</v>
      </c>
      <c r="NH7" t="n">
        <v>22581740</v>
      </c>
      <c r="NJ7" t="n">
        <v>95.36</v>
      </c>
      <c r="NK7" t="n">
        <v>95.72</v>
      </c>
      <c r="NL7" t="n">
        <v>95.06</v>
      </c>
      <c r="NM7" t="n">
        <v>95.09999999999999</v>
      </c>
      <c r="NN7" t="n">
        <v>173623</v>
      </c>
      <c r="NP7" t="n">
        <v>43.91</v>
      </c>
      <c r="NQ7" t="n">
        <v>44.03</v>
      </c>
      <c r="NR7" t="n">
        <v>43.71</v>
      </c>
      <c r="NS7" t="n">
        <v>43.74</v>
      </c>
      <c r="NT7" t="n">
        <v>499271</v>
      </c>
      <c r="NV7" t="n">
        <v>32.75</v>
      </c>
      <c r="NW7" t="n">
        <v>32.75</v>
      </c>
      <c r="NX7" t="n">
        <v>32.65</v>
      </c>
      <c r="NY7" t="n">
        <v>32.68</v>
      </c>
      <c r="NZ7" t="n">
        <v>99549</v>
      </c>
      <c r="OB7" t="n">
        <v>79.88</v>
      </c>
      <c r="OC7" t="n">
        <v>80</v>
      </c>
      <c r="OD7" t="n">
        <v>79.81</v>
      </c>
      <c r="OE7" t="n">
        <v>79.88</v>
      </c>
      <c r="OF7" t="n">
        <v>60891</v>
      </c>
      <c r="OH7" t="n">
        <v>132.98</v>
      </c>
      <c r="OI7" t="n">
        <v>133.47</v>
      </c>
      <c r="OJ7" t="n">
        <v>132.91</v>
      </c>
      <c r="OK7" t="n">
        <v>132.93</v>
      </c>
      <c r="OL7" t="n">
        <v>834319</v>
      </c>
      <c r="ON7" t="n">
        <v>100.92</v>
      </c>
      <c r="OO7" t="n">
        <v>100.99</v>
      </c>
      <c r="OP7" t="n">
        <v>100.92</v>
      </c>
      <c r="OQ7" t="n">
        <v>100.96</v>
      </c>
      <c r="OR7" t="n">
        <v>855226</v>
      </c>
      <c r="OT7" t="n">
        <v>116.72</v>
      </c>
      <c r="OU7" t="n">
        <v>116.93</v>
      </c>
      <c r="OV7" t="n">
        <v>116.7</v>
      </c>
      <c r="OW7" t="n">
        <v>116.89</v>
      </c>
      <c r="OX7" t="n">
        <v>841571</v>
      </c>
      <c r="OZ7" t="n">
        <v>41.5</v>
      </c>
      <c r="PA7" t="n">
        <v>41.58</v>
      </c>
      <c r="PB7" t="n">
        <v>41.44</v>
      </c>
      <c r="PC7" t="n">
        <v>41.57</v>
      </c>
      <c r="PD7" t="n">
        <v>2740253</v>
      </c>
      <c r="PF7" t="n">
        <v>47.81</v>
      </c>
      <c r="PG7" t="n">
        <v>47.85</v>
      </c>
      <c r="PH7" t="n">
        <v>47.79</v>
      </c>
      <c r="PI7" t="n">
        <v>47.82</v>
      </c>
      <c r="PJ7" t="n">
        <v>221754</v>
      </c>
      <c r="PL7" t="n">
        <v>59.59</v>
      </c>
      <c r="PM7" t="n">
        <v>59.64</v>
      </c>
      <c r="PN7" t="n">
        <v>59.5</v>
      </c>
      <c r="PO7" t="n">
        <v>59.57</v>
      </c>
      <c r="PP7" t="n">
        <v>225483</v>
      </c>
      <c r="PR7" t="n">
        <v>46.29</v>
      </c>
      <c r="PS7" t="n">
        <v>46.42</v>
      </c>
      <c r="PT7" t="n">
        <v>46.27</v>
      </c>
      <c r="PU7" t="n">
        <v>46.36</v>
      </c>
      <c r="PV7" t="n">
        <v>8516741</v>
      </c>
      <c r="PX7" t="n">
        <v>55.67</v>
      </c>
      <c r="PY7" t="n">
        <v>55.73</v>
      </c>
      <c r="PZ7" t="n">
        <v>55.48</v>
      </c>
      <c r="QA7" t="n">
        <v>55.53</v>
      </c>
      <c r="QB7" t="n">
        <v>129357</v>
      </c>
      <c r="QD7" t="n">
        <v>11.93</v>
      </c>
      <c r="QE7" t="n">
        <v>11.96</v>
      </c>
      <c r="QF7" t="n">
        <v>11.91</v>
      </c>
      <c r="QG7" t="n">
        <v>11.93</v>
      </c>
      <c r="QH7" t="n">
        <v>1920340</v>
      </c>
      <c r="QJ7" t="n">
        <v>64.48999999999999</v>
      </c>
      <c r="QK7" t="n">
        <v>64.65000000000001</v>
      </c>
      <c r="QL7" t="n">
        <v>62.2</v>
      </c>
      <c r="QM7" t="n">
        <v>62.46</v>
      </c>
      <c r="QN7" t="n">
        <v>592253</v>
      </c>
      <c r="QP7" t="n">
        <v>38.42</v>
      </c>
      <c r="QQ7" t="n">
        <v>38.46</v>
      </c>
      <c r="QR7" t="n">
        <v>38.41</v>
      </c>
      <c r="QS7" t="n">
        <v>38.44</v>
      </c>
      <c r="QT7" t="n">
        <v>285831</v>
      </c>
      <c r="QV7" t="n">
        <v>45.01</v>
      </c>
      <c r="QW7" t="n">
        <v>45.06</v>
      </c>
      <c r="QX7" t="n">
        <v>44.96</v>
      </c>
      <c r="QY7" t="n">
        <v>45.03</v>
      </c>
      <c r="QZ7" t="n">
        <v>198342</v>
      </c>
      <c r="RB7" t="n">
        <v>11.12</v>
      </c>
      <c r="RC7" t="n">
        <v>11.12</v>
      </c>
      <c r="RD7" t="n">
        <v>11.12</v>
      </c>
      <c r="RE7" t="n">
        <v>11.12</v>
      </c>
      <c r="RF7" t="n">
        <v>0</v>
      </c>
      <c r="RH7" t="n">
        <v>171.08</v>
      </c>
      <c r="RI7" t="n">
        <v>174.47</v>
      </c>
      <c r="RJ7" t="n">
        <v>170.61</v>
      </c>
      <c r="RK7" t="n">
        <v>171.77</v>
      </c>
      <c r="RL7" t="n">
        <v>464334</v>
      </c>
      <c r="RN7" t="n">
        <v>189.18</v>
      </c>
      <c r="RO7" t="n">
        <v>189.97</v>
      </c>
      <c r="RP7" t="n">
        <v>187.96</v>
      </c>
      <c r="RQ7" t="n">
        <v>188.29</v>
      </c>
      <c r="RR7" t="n">
        <v>2033931</v>
      </c>
      <c r="RT7" t="n">
        <v>31.98</v>
      </c>
      <c r="RU7" t="n">
        <v>32.3</v>
      </c>
      <c r="RV7" t="n">
        <v>31.98</v>
      </c>
      <c r="RW7" t="n">
        <v>32.21</v>
      </c>
      <c r="RX7" t="n">
        <v>45981</v>
      </c>
      <c r="RZ7" t="n">
        <v>410.2</v>
      </c>
      <c r="SA7" t="n">
        <v>411.28</v>
      </c>
      <c r="SB7" t="n">
        <v>409.34</v>
      </c>
      <c r="SC7" t="n">
        <v>409.69</v>
      </c>
      <c r="SD7" t="n">
        <v>1012704</v>
      </c>
      <c r="SF7" t="n">
        <v>274.48</v>
      </c>
      <c r="SG7" t="n">
        <v>275.13</v>
      </c>
      <c r="SH7" t="n">
        <v>272.68</v>
      </c>
      <c r="SI7" t="n">
        <v>272.88</v>
      </c>
      <c r="SJ7" t="n">
        <v>235240</v>
      </c>
      <c r="SL7" t="n">
        <v>121.52</v>
      </c>
      <c r="SM7" t="n">
        <v>122</v>
      </c>
      <c r="SN7" t="n">
        <v>121.33</v>
      </c>
      <c r="SO7" t="n">
        <v>121.93</v>
      </c>
      <c r="SP7" t="n">
        <v>770168</v>
      </c>
      <c r="SR7" t="n">
        <v>314.6</v>
      </c>
      <c r="SS7" t="n">
        <v>314.64</v>
      </c>
      <c r="ST7" t="n">
        <v>310.11</v>
      </c>
      <c r="SU7" t="n">
        <v>310.39</v>
      </c>
      <c r="SV7" t="n">
        <v>345368</v>
      </c>
      <c r="SX7" t="n">
        <v>93.64</v>
      </c>
      <c r="SY7" t="n">
        <v>93.79000000000001</v>
      </c>
      <c r="SZ7" t="n">
        <v>93.48</v>
      </c>
      <c r="TA7" t="n">
        <v>93.66</v>
      </c>
      <c r="TB7" t="n">
        <v>2340743</v>
      </c>
      <c r="TD7" t="n">
        <v>10.2</v>
      </c>
      <c r="TE7" t="n">
        <v>10.2</v>
      </c>
      <c r="TF7" t="n">
        <v>10.2</v>
      </c>
      <c r="TG7" t="n">
        <v>10.2</v>
      </c>
      <c r="TH7" s="2" t="n">
        <v>0</v>
      </c>
      <c r="TJ7" t="n">
        <v>9.69</v>
      </c>
      <c r="TK7" t="n">
        <v>9.69</v>
      </c>
      <c r="TL7" t="n">
        <v>9.69</v>
      </c>
      <c r="TM7" t="n">
        <v>9.69</v>
      </c>
      <c r="TN7" t="n">
        <v>0</v>
      </c>
      <c r="TP7" t="n">
        <v>29.89</v>
      </c>
      <c r="TQ7" t="n">
        <v>29.93</v>
      </c>
      <c r="TR7" t="n">
        <v>29.84</v>
      </c>
      <c r="TS7" t="n">
        <v>29.85</v>
      </c>
      <c r="TT7" t="n">
        <v>1046629</v>
      </c>
      <c r="TV7" t="n">
        <v>110.17</v>
      </c>
      <c r="TW7" t="n">
        <v>110.17</v>
      </c>
      <c r="TX7" t="n">
        <v>110.16</v>
      </c>
      <c r="TY7" t="n">
        <v>110.17</v>
      </c>
      <c r="TZ7" t="n">
        <v>2007542</v>
      </c>
      <c r="UB7" t="n">
        <v>62.38</v>
      </c>
      <c r="UC7" t="n">
        <v>62.55</v>
      </c>
      <c r="UD7" t="n">
        <v>62.34</v>
      </c>
      <c r="UE7" t="n">
        <v>62.48</v>
      </c>
      <c r="UF7" t="n">
        <v>2155985</v>
      </c>
      <c r="UH7" t="n">
        <v>46.74</v>
      </c>
      <c r="UI7" t="n">
        <v>46.74</v>
      </c>
      <c r="UJ7" t="n">
        <v>46.62</v>
      </c>
      <c r="UK7" t="n">
        <v>46.67</v>
      </c>
      <c r="UL7" t="n">
        <v>357534</v>
      </c>
      <c r="UN7" t="n">
        <v>98.95999999999999</v>
      </c>
      <c r="UO7" t="n">
        <v>99.11</v>
      </c>
      <c r="UP7" t="n">
        <v>98.84999999999999</v>
      </c>
      <c r="UQ7" t="n">
        <v>99.05</v>
      </c>
      <c r="UR7" t="n">
        <v>8697280</v>
      </c>
      <c r="UT7" t="n">
        <v>15.06</v>
      </c>
      <c r="UU7" t="n">
        <v>15.16</v>
      </c>
      <c r="UV7" t="n">
        <v>15.06</v>
      </c>
      <c r="UW7" t="n">
        <v>15.13</v>
      </c>
      <c r="UX7" t="n">
        <v>167005</v>
      </c>
      <c r="UZ7" t="n">
        <v>295.17</v>
      </c>
      <c r="VA7" t="n">
        <v>295.83</v>
      </c>
      <c r="VB7" t="n">
        <v>294.78</v>
      </c>
      <c r="VC7" t="n">
        <v>295.06</v>
      </c>
      <c r="VD7" t="n">
        <v>151770</v>
      </c>
      <c r="VF7" t="n">
        <v>50.5</v>
      </c>
      <c r="VG7" t="n">
        <v>50.57</v>
      </c>
      <c r="VH7" t="n">
        <v>50.5</v>
      </c>
      <c r="VI7" t="n">
        <v>50.55</v>
      </c>
      <c r="VJ7" t="n">
        <v>2478298</v>
      </c>
      <c r="VL7" t="n">
        <v>60.62</v>
      </c>
      <c r="VM7" t="n">
        <v>60.75</v>
      </c>
      <c r="VN7" t="n">
        <v>60.56</v>
      </c>
      <c r="VO7" t="n">
        <v>60.64</v>
      </c>
      <c r="VP7" t="n">
        <v>2251369</v>
      </c>
      <c r="VR7" t="n">
        <v>104.68</v>
      </c>
      <c r="VS7" t="n">
        <v>105.31</v>
      </c>
      <c r="VT7" t="n">
        <v>104.65</v>
      </c>
      <c r="VU7" t="n">
        <v>105.22</v>
      </c>
      <c r="VV7" t="n">
        <v>548570</v>
      </c>
      <c r="VX7" t="n">
        <v>10.96</v>
      </c>
      <c r="VY7" t="n">
        <v>10.96</v>
      </c>
      <c r="VZ7" t="n">
        <v>10.96</v>
      </c>
      <c r="WA7" t="n">
        <v>10.96</v>
      </c>
      <c r="WB7" t="n">
        <v>0</v>
      </c>
      <c r="WD7" t="n">
        <v>558.63</v>
      </c>
      <c r="WE7" t="n">
        <v>559.41</v>
      </c>
      <c r="WF7" t="n">
        <v>557.46</v>
      </c>
      <c r="WG7" t="n">
        <v>557.71</v>
      </c>
      <c r="WH7" t="n">
        <v>2994342</v>
      </c>
      <c r="WJ7" t="n">
        <v>21.22</v>
      </c>
      <c r="WK7" t="n">
        <v>21.22</v>
      </c>
      <c r="WL7" t="n">
        <v>21.22</v>
      </c>
      <c r="WM7" t="n">
        <v>21.22</v>
      </c>
      <c r="WN7" t="n">
        <v>0</v>
      </c>
      <c r="WP7" t="n">
        <v>192.4</v>
      </c>
      <c r="WQ7" t="n">
        <v>192.4</v>
      </c>
      <c r="WR7" t="n">
        <v>192.4</v>
      </c>
      <c r="WS7" t="n">
        <v>192.4</v>
      </c>
      <c r="WT7" t="n">
        <v>0</v>
      </c>
      <c r="WV7" t="n">
        <v>285.12</v>
      </c>
      <c r="WW7" t="n">
        <v>285.12</v>
      </c>
      <c r="WX7" t="n">
        <v>285.12</v>
      </c>
      <c r="WY7" t="n">
        <v>285.12</v>
      </c>
      <c r="WZ7" t="n">
        <v>0</v>
      </c>
      <c r="XB7" t="n">
        <v>21.13</v>
      </c>
      <c r="XC7" t="n">
        <v>21.13</v>
      </c>
      <c r="XD7" t="n">
        <v>21.13</v>
      </c>
      <c r="XE7" t="n">
        <v>21.13</v>
      </c>
      <c r="XF7" t="inlineStr">
        <is>
          <t>N/A</t>
        </is>
      </c>
      <c r="XH7" t="n">
        <v>73.38</v>
      </c>
      <c r="XI7" t="n">
        <v>73.38</v>
      </c>
      <c r="XJ7" t="n">
        <v>73.38</v>
      </c>
      <c r="XK7" t="n">
        <v>73.38</v>
      </c>
      <c r="XL7" t="n">
        <v>0</v>
      </c>
      <c r="XN7" t="n">
        <v>38.8</v>
      </c>
      <c r="XO7" t="n">
        <v>38.8</v>
      </c>
      <c r="XP7" t="n">
        <v>38.8</v>
      </c>
      <c r="XQ7" t="n">
        <v>38.8</v>
      </c>
      <c r="XR7" t="n">
        <v>0</v>
      </c>
      <c r="XT7" t="n">
        <v>17.21</v>
      </c>
      <c r="XU7" t="n">
        <v>17.21</v>
      </c>
      <c r="XV7" t="n">
        <v>17.21</v>
      </c>
      <c r="XW7" t="n">
        <v>17.21</v>
      </c>
      <c r="XX7" t="n">
        <v>0</v>
      </c>
      <c r="XZ7" t="n">
        <v>35.77</v>
      </c>
      <c r="YA7" t="n">
        <v>35.77</v>
      </c>
      <c r="YB7" t="n">
        <v>35.77</v>
      </c>
      <c r="YC7" t="n">
        <v>35.77</v>
      </c>
      <c r="YD7" t="n">
        <v>0</v>
      </c>
      <c r="YF7" t="n">
        <v>85.81</v>
      </c>
      <c r="YG7" t="n">
        <v>85.81</v>
      </c>
      <c r="YH7" t="n">
        <v>85.81</v>
      </c>
      <c r="YI7" t="n">
        <v>85.81</v>
      </c>
      <c r="YJ7" t="n">
        <v>0</v>
      </c>
      <c r="YL7" t="n">
        <v>29.63</v>
      </c>
      <c r="YM7" t="n">
        <v>29.63</v>
      </c>
      <c r="YN7" t="n">
        <v>29.63</v>
      </c>
      <c r="YO7" t="n">
        <v>29.63</v>
      </c>
      <c r="YP7" t="n">
        <v>0</v>
      </c>
      <c r="YR7" t="n">
        <v>52.54</v>
      </c>
      <c r="YS7" t="n">
        <v>52.54</v>
      </c>
      <c r="YT7" t="n">
        <v>52.54</v>
      </c>
      <c r="YU7" t="n">
        <v>52.54</v>
      </c>
      <c r="YV7" t="n">
        <v>0</v>
      </c>
      <c r="YX7" t="n">
        <v>22.48</v>
      </c>
      <c r="YY7" t="n">
        <v>22.48</v>
      </c>
      <c r="YZ7" t="n">
        <v>22.48</v>
      </c>
      <c r="ZA7" t="n">
        <v>22.48</v>
      </c>
      <c r="ZB7" t="inlineStr">
        <is>
          <t>N/A</t>
        </is>
      </c>
      <c r="ZD7" t="n">
        <v>17.5</v>
      </c>
      <c r="ZE7" t="n">
        <v>17.5</v>
      </c>
      <c r="ZF7" t="n">
        <v>17.5</v>
      </c>
      <c r="ZG7" t="n">
        <v>17.5</v>
      </c>
      <c r="ZH7" t="inlineStr">
        <is>
          <t>N/A</t>
        </is>
      </c>
      <c r="ZJ7" t="n">
        <v>35.09</v>
      </c>
      <c r="ZK7" t="n">
        <v>35.09</v>
      </c>
      <c r="ZL7" t="n">
        <v>35.09</v>
      </c>
      <c r="ZM7" t="n">
        <v>35.09</v>
      </c>
      <c r="ZN7" t="n">
        <v>0</v>
      </c>
      <c r="ZP7" t="n">
        <v>31.31</v>
      </c>
      <c r="ZQ7" t="n">
        <v>31.31</v>
      </c>
      <c r="ZR7" t="n">
        <v>31.31</v>
      </c>
      <c r="ZS7" t="n">
        <v>31.31</v>
      </c>
      <c r="ZT7" t="n">
        <v>0</v>
      </c>
      <c r="ZV7" t="n">
        <v>40</v>
      </c>
      <c r="ZW7" t="n">
        <v>40</v>
      </c>
      <c r="ZX7" t="n">
        <v>40</v>
      </c>
      <c r="ZY7" t="n">
        <v>40</v>
      </c>
      <c r="ZZ7" t="n">
        <v>0</v>
      </c>
      <c r="AAB7" t="n">
        <v>53</v>
      </c>
      <c r="AAC7" t="n">
        <v>53</v>
      </c>
      <c r="AAD7" t="n">
        <v>53</v>
      </c>
      <c r="AAE7" t="n">
        <v>53</v>
      </c>
      <c r="AAF7" t="n">
        <v>0</v>
      </c>
      <c r="AAH7" t="n">
        <v>17.43</v>
      </c>
      <c r="AAI7" t="n">
        <v>17.43</v>
      </c>
      <c r="AAJ7" t="n">
        <v>17.43</v>
      </c>
      <c r="AAK7" t="n">
        <v>17.43</v>
      </c>
      <c r="AAL7" t="n">
        <v>0</v>
      </c>
      <c r="AAN7" t="n">
        <v>48.21</v>
      </c>
      <c r="AAO7" t="n">
        <v>48.21</v>
      </c>
      <c r="AAP7" t="n">
        <v>48.21</v>
      </c>
      <c r="AAQ7" t="n">
        <v>48.21</v>
      </c>
      <c r="AAR7" t="n">
        <v>0</v>
      </c>
      <c r="AAT7" t="n">
        <v>27.56</v>
      </c>
      <c r="AAU7" t="n">
        <v>27.56</v>
      </c>
      <c r="AAV7" t="n">
        <v>27.56</v>
      </c>
      <c r="AAW7" t="n">
        <v>27.56</v>
      </c>
      <c r="AAX7" t="n">
        <v>0</v>
      </c>
      <c r="AAZ7" t="n">
        <v>16.12</v>
      </c>
      <c r="ABA7" t="n">
        <v>16.12</v>
      </c>
      <c r="ABB7" t="n">
        <v>16.12</v>
      </c>
      <c r="ABC7" t="n">
        <v>16.12</v>
      </c>
      <c r="ABD7" t="n">
        <v>0</v>
      </c>
      <c r="ABF7" t="n">
        <v>6.53</v>
      </c>
      <c r="ABG7" t="n">
        <v>6.53</v>
      </c>
      <c r="ABH7" t="n">
        <v>6.53</v>
      </c>
      <c r="ABI7" t="n">
        <v>6.53</v>
      </c>
      <c r="ABJ7" t="n">
        <v>0</v>
      </c>
      <c r="ABL7" t="n">
        <v>10.21</v>
      </c>
      <c r="ABM7" t="n">
        <v>10.21</v>
      </c>
      <c r="ABN7" t="n">
        <v>10.21</v>
      </c>
      <c r="ABO7" t="n">
        <v>10.21</v>
      </c>
      <c r="ABP7" t="n">
        <v>0</v>
      </c>
      <c r="ABR7" t="n">
        <v>12.78</v>
      </c>
      <c r="ABS7" t="n">
        <v>12.78</v>
      </c>
      <c r="ABT7" t="n">
        <v>12.78</v>
      </c>
      <c r="ABU7" t="n">
        <v>12.78</v>
      </c>
      <c r="ABV7" t="n">
        <v>0</v>
      </c>
      <c r="ABX7" t="n">
        <v>11.54</v>
      </c>
      <c r="ABY7" t="n">
        <v>11.54</v>
      </c>
      <c r="ABZ7" t="n">
        <v>11.54</v>
      </c>
      <c r="ACA7" t="n">
        <v>11.54</v>
      </c>
      <c r="ACB7" t="n">
        <v>0</v>
      </c>
      <c r="ACD7" t="n">
        <v>8.67</v>
      </c>
      <c r="ACE7" t="n">
        <v>8.67</v>
      </c>
      <c r="ACF7" t="n">
        <v>8.67</v>
      </c>
      <c r="ACG7" t="n">
        <v>8.67</v>
      </c>
      <c r="ACH7" t="n">
        <v>0</v>
      </c>
      <c r="ACJ7" t="n">
        <v>13.61</v>
      </c>
      <c r="ACK7" t="n">
        <v>13.61</v>
      </c>
      <c r="ACL7" t="n">
        <v>13.61</v>
      </c>
      <c r="ACM7" t="n">
        <v>13.61</v>
      </c>
      <c r="ACN7" t="n">
        <v>0</v>
      </c>
      <c r="ACP7" t="n">
        <v>9.890000000000001</v>
      </c>
      <c r="ACQ7" t="n">
        <v>9.890000000000001</v>
      </c>
      <c r="ACR7" t="n">
        <v>9.890000000000001</v>
      </c>
      <c r="ACS7" t="n">
        <v>9.890000000000001</v>
      </c>
      <c r="ACT7" t="n">
        <v>0</v>
      </c>
      <c r="ACV7" t="n">
        <v>179.28</v>
      </c>
      <c r="ACW7" t="n">
        <v>179.64</v>
      </c>
      <c r="ACX7" t="n">
        <v>178.7</v>
      </c>
      <c r="ACY7" t="n">
        <v>178.77</v>
      </c>
      <c r="ACZ7" t="n">
        <v>1609572</v>
      </c>
      <c r="ADB7" t="n">
        <v>15.38</v>
      </c>
      <c r="ADC7" t="n">
        <v>15.38</v>
      </c>
      <c r="ADD7" t="n">
        <v>15.38</v>
      </c>
      <c r="ADE7" t="n">
        <v>15.38</v>
      </c>
      <c r="ADF7" t="n">
        <v>0</v>
      </c>
      <c r="ADH7" t="n">
        <v>31.25</v>
      </c>
      <c r="ADI7" t="n">
        <v>31.4</v>
      </c>
      <c r="ADJ7" t="n">
        <v>28.94</v>
      </c>
      <c r="ADK7" t="n">
        <v>29.9834</v>
      </c>
      <c r="ADL7" t="n">
        <v>44652</v>
      </c>
      <c r="ADN7" t="e">
        <v>#N/A</v>
      </c>
      <c r="ADO7" t="e">
        <v>#N/A</v>
      </c>
      <c r="ADP7" t="e">
        <v>#N/A</v>
      </c>
      <c r="ADQ7" t="e">
        <v>#N/A</v>
      </c>
      <c r="ADR7" t="e">
        <v>#N/A</v>
      </c>
      <c r="ADT7" s="5" t="n">
        <v>68.33</v>
      </c>
      <c r="ADU7" s="5" t="n">
        <v>68.33</v>
      </c>
      <c r="ADV7" s="5" t="n">
        <v>68.33</v>
      </c>
      <c r="ADW7" s="5" t="n">
        <v>68.33</v>
      </c>
      <c r="ADX7" t="inlineStr">
        <is>
          <t>N/A</t>
        </is>
      </c>
      <c r="ADZ7" s="5" t="n">
        <v>945</v>
      </c>
      <c r="AEA7" s="5" t="n">
        <v>945</v>
      </c>
      <c r="AEB7" s="5" t="n">
        <v>945</v>
      </c>
      <c r="AEC7" s="5" t="n">
        <v>945</v>
      </c>
      <c r="AED7" t="inlineStr">
        <is>
          <t>N/A</t>
        </is>
      </c>
      <c r="AEF7" t="n">
        <v>98753.84</v>
      </c>
      <c r="AEG7" t="n">
        <v>103577.97</v>
      </c>
      <c r="AEH7" t="n">
        <v>97711.09</v>
      </c>
      <c r="AEI7" t="n">
        <v>99028.95</v>
      </c>
      <c r="AEJ7" t="n">
        <v>28006</v>
      </c>
      <c r="AEL7" t="n">
        <v>3839.369</v>
      </c>
      <c r="AEM7" t="n">
        <v>3953.516</v>
      </c>
      <c r="AEN7" t="n">
        <v>3778.977</v>
      </c>
      <c r="AEO7" t="n">
        <v>3858.538</v>
      </c>
      <c r="AEP7" t="n">
        <v>174749</v>
      </c>
      <c r="AER7" t="n">
        <v>0.7873599999999999</v>
      </c>
      <c r="AES7" t="n">
        <v>0.78781</v>
      </c>
      <c r="AET7" t="n">
        <v>0.78304</v>
      </c>
      <c r="AEU7" t="n">
        <v>0.78369</v>
      </c>
      <c r="AEV7" t="n">
        <v>72064</v>
      </c>
      <c r="AEX7" t="n">
        <v>150.592</v>
      </c>
      <c r="AEY7" t="n">
        <v>150.766</v>
      </c>
      <c r="AEZ7" t="n">
        <v>149.658</v>
      </c>
      <c r="AFA7" t="n">
        <v>150.086</v>
      </c>
      <c r="AFB7" t="n">
        <v>242261</v>
      </c>
      <c r="AFD7" t="n">
        <v>1.40746</v>
      </c>
      <c r="AFE7" t="n">
        <v>1.40799</v>
      </c>
      <c r="AFF7" t="n">
        <v>1.40106</v>
      </c>
      <c r="AFG7" t="n">
        <v>1.40231</v>
      </c>
      <c r="AFH7" t="n">
        <v>143859</v>
      </c>
      <c r="AFJ7" t="n">
        <v>0.95142</v>
      </c>
      <c r="AFK7" t="n">
        <v>0.95163</v>
      </c>
      <c r="AFL7" t="n">
        <v>0.94436</v>
      </c>
      <c r="AFM7" t="n">
        <v>0.94452</v>
      </c>
      <c r="AFN7" t="n">
        <v>103230</v>
      </c>
      <c r="AFP7" s="5" t="n">
        <v>2637.42</v>
      </c>
      <c r="AFQ7" s="5" t="n">
        <v>2637.42</v>
      </c>
      <c r="AFR7" s="5" t="n">
        <v>2637.42</v>
      </c>
      <c r="AFS7" s="5" t="n">
        <v>2637.42</v>
      </c>
      <c r="AFT7" t="n">
        <v>5268</v>
      </c>
      <c r="AFV7" t="n">
        <v>31.2286</v>
      </c>
      <c r="AFW7" t="n">
        <v>31.2286</v>
      </c>
      <c r="AFX7" t="n">
        <v>31.2286</v>
      </c>
      <c r="AFY7" t="n">
        <v>31.2286</v>
      </c>
      <c r="AFZ7" t="n">
        <v>3055</v>
      </c>
      <c r="AGB7" s="5" t="n">
        <v>6089.03</v>
      </c>
      <c r="AGC7" s="5" t="n">
        <v>6094.55</v>
      </c>
      <c r="AGD7" s="5" t="n">
        <v>6072.9</v>
      </c>
      <c r="AGE7" s="5" t="n">
        <v>6075.11</v>
      </c>
      <c r="AGF7" t="inlineStr">
        <is>
          <t>N/A</t>
        </is>
      </c>
      <c r="AGH7" s="5" t="n">
        <v>19756.4</v>
      </c>
      <c r="AGI7" s="5" t="n">
        <v>19790.03</v>
      </c>
      <c r="AGJ7" s="5" t="n">
        <v>19688.59</v>
      </c>
      <c r="AGK7" s="5" t="n">
        <v>19700.26</v>
      </c>
      <c r="AGL7" t="inlineStr">
        <is>
          <t>N/A</t>
        </is>
      </c>
      <c r="AGN7" s="5" t="n">
        <v>45038.44</v>
      </c>
      <c r="AGO7" s="5" t="n">
        <v>45059.94</v>
      </c>
      <c r="AGP7" s="5" t="n">
        <v>44747.14</v>
      </c>
      <c r="AGQ7" s="5" t="n">
        <v>44765.71</v>
      </c>
      <c r="AGR7" t="n">
        <v>457341023</v>
      </c>
      <c r="AGT7" t="n">
        <v>42.05</v>
      </c>
      <c r="AGU7" t="n">
        <v>42.09</v>
      </c>
      <c r="AGV7" t="n">
        <v>42.02</v>
      </c>
      <c r="AGW7" t="n">
        <v>42.02</v>
      </c>
      <c r="AGX7" t="n">
        <v>98436</v>
      </c>
      <c r="AGZ7" t="n">
        <v>36.69</v>
      </c>
      <c r="AHA7" t="n">
        <v>36.75</v>
      </c>
      <c r="AHB7" t="n">
        <v>36.69</v>
      </c>
      <c r="AHC7" t="n">
        <v>36.72</v>
      </c>
      <c r="AHD7" t="n">
        <v>10521</v>
      </c>
      <c r="AHF7" t="n">
        <v>40.28</v>
      </c>
      <c r="AHG7" t="n">
        <v>40.32</v>
      </c>
      <c r="AHH7" t="n">
        <v>40.22</v>
      </c>
      <c r="AHI7" t="n">
        <v>40.22</v>
      </c>
      <c r="AHJ7" t="n">
        <v>30124</v>
      </c>
      <c r="AHL7" t="n">
        <v>37.01</v>
      </c>
      <c r="AHM7" t="n">
        <v>37.06</v>
      </c>
      <c r="AHN7" t="n">
        <v>36.98</v>
      </c>
      <c r="AHO7" t="n">
        <v>37.02</v>
      </c>
      <c r="AHP7" t="n">
        <v>40984</v>
      </c>
      <c r="AHR7" t="n">
        <v>35.98</v>
      </c>
      <c r="AHS7" t="n">
        <v>36.02</v>
      </c>
      <c r="AHT7" t="n">
        <v>35.97</v>
      </c>
      <c r="AHU7" t="n">
        <v>35.98</v>
      </c>
      <c r="AHV7" t="n">
        <v>12218</v>
      </c>
      <c r="AHX7" t="n">
        <v>37.79</v>
      </c>
      <c r="AHY7" t="n">
        <v>37.79</v>
      </c>
      <c r="AHZ7" t="n">
        <v>37.75</v>
      </c>
      <c r="AIA7" t="n">
        <v>37.75</v>
      </c>
      <c r="AIB7" t="n">
        <v>4455</v>
      </c>
      <c r="AID7" t="n">
        <v>41.55</v>
      </c>
      <c r="AIE7" t="n">
        <v>41.61</v>
      </c>
      <c r="AIF7" t="n">
        <v>41.52</v>
      </c>
      <c r="AIG7" t="n">
        <v>41.52</v>
      </c>
      <c r="AIH7" t="n">
        <v>41012</v>
      </c>
      <c r="AIJ7" t="n">
        <v>38.89</v>
      </c>
      <c r="AIK7" t="n">
        <v>38.89</v>
      </c>
      <c r="AIL7" t="n">
        <v>38.84</v>
      </c>
      <c r="AIM7" t="n">
        <v>38.84</v>
      </c>
      <c r="AIN7" t="n">
        <v>20403</v>
      </c>
      <c r="AIP7" t="n">
        <v>39.45</v>
      </c>
      <c r="AIQ7" t="n">
        <v>39.55</v>
      </c>
      <c r="AIR7" t="n">
        <v>39.45</v>
      </c>
      <c r="AIS7" t="n">
        <v>39.47</v>
      </c>
      <c r="AIT7" t="n">
        <v>29546</v>
      </c>
      <c r="AIV7" t="n">
        <v>39.92</v>
      </c>
      <c r="AIW7" t="n">
        <v>40.03</v>
      </c>
      <c r="AIX7" t="n">
        <v>39.92</v>
      </c>
      <c r="AIY7" t="n">
        <v>39.96</v>
      </c>
      <c r="AIZ7" t="n">
        <v>34433</v>
      </c>
      <c r="AJB7" t="n">
        <v>38.26</v>
      </c>
      <c r="AJC7" t="n">
        <v>38.29</v>
      </c>
      <c r="AJD7" t="n">
        <v>38.23</v>
      </c>
      <c r="AJE7" t="n">
        <v>38.26</v>
      </c>
      <c r="AJF7" t="n">
        <v>37185</v>
      </c>
      <c r="AJH7" t="n">
        <v>39</v>
      </c>
      <c r="AJI7" t="n">
        <v>39.01</v>
      </c>
      <c r="AJJ7" t="n">
        <v>38.94</v>
      </c>
      <c r="AJK7" t="n">
        <v>38.94</v>
      </c>
      <c r="AJL7" t="n">
        <v>287622</v>
      </c>
      <c r="AJN7" t="n">
        <v>122.99</v>
      </c>
      <c r="AJO7" t="n">
        <v>123.27</v>
      </c>
      <c r="AJP7" t="n">
        <v>122.68</v>
      </c>
      <c r="AJQ7" t="n">
        <v>122.97</v>
      </c>
      <c r="AJR7" t="n">
        <v>2049096</v>
      </c>
      <c r="AJT7" t="n">
        <v>126.86</v>
      </c>
      <c r="AJU7" t="n">
        <v>126.92</v>
      </c>
      <c r="AJV7" t="n">
        <v>126.44</v>
      </c>
      <c r="AJW7" t="n">
        <v>126.45</v>
      </c>
      <c r="AJX7" t="n">
        <v>61271</v>
      </c>
      <c r="AJZ7" t="n">
        <v>28.74</v>
      </c>
      <c r="AKA7" t="n">
        <v>28.79</v>
      </c>
      <c r="AKB7" t="n">
        <v>28.73</v>
      </c>
      <c r="AKC7" t="n">
        <v>28.79</v>
      </c>
      <c r="AKD7" t="n">
        <v>15550</v>
      </c>
      <c r="AKF7" t="n">
        <v>81.95999999999999</v>
      </c>
      <c r="AKG7" t="n">
        <v>82.06</v>
      </c>
      <c r="AKH7" t="n">
        <v>81.84999999999999</v>
      </c>
      <c r="AKI7" t="n">
        <v>82.02</v>
      </c>
      <c r="AKJ7" t="n">
        <v>3378281</v>
      </c>
      <c r="AKL7" t="n">
        <v>50.43</v>
      </c>
      <c r="AKM7" t="n">
        <v>50.44</v>
      </c>
      <c r="AKN7" t="n">
        <v>50.43</v>
      </c>
      <c r="AKO7" t="n">
        <v>50.44</v>
      </c>
      <c r="AKP7" t="n">
        <v>5151932</v>
      </c>
      <c r="AKR7" t="n">
        <v>52.02</v>
      </c>
      <c r="AKS7" t="n">
        <v>52.02</v>
      </c>
      <c r="AKT7" t="n">
        <v>51.96</v>
      </c>
      <c r="AKU7" t="n">
        <v>52.01</v>
      </c>
      <c r="AKV7" t="n">
        <v>4115391</v>
      </c>
      <c r="AKX7" t="n">
        <v>41.85</v>
      </c>
      <c r="AKY7" t="n">
        <v>41.85</v>
      </c>
      <c r="AKZ7" t="n">
        <v>41.83</v>
      </c>
      <c r="ALA7" t="n">
        <v>41.83</v>
      </c>
      <c r="ALB7" t="n">
        <v>3811186</v>
      </c>
      <c r="ALD7" t="n">
        <v>55.38</v>
      </c>
      <c r="ALE7" t="n">
        <v>55.6</v>
      </c>
      <c r="ALF7" t="n">
        <v>55.29</v>
      </c>
      <c r="ALG7" t="n">
        <v>55.46</v>
      </c>
      <c r="ALH7" t="n">
        <v>50294</v>
      </c>
      <c r="ALJ7" t="n">
        <v>35.07</v>
      </c>
      <c r="ALK7" t="n">
        <v>35.07</v>
      </c>
      <c r="ALL7" t="n">
        <v>34.99</v>
      </c>
      <c r="ALM7" t="n">
        <v>34.99</v>
      </c>
      <c r="ALN7" t="n">
        <v>103</v>
      </c>
      <c r="ALP7" t="n">
        <v>25.56</v>
      </c>
      <c r="ALQ7" t="n">
        <v>25.99</v>
      </c>
      <c r="ALR7" t="n">
        <v>25.56</v>
      </c>
      <c r="ALS7" t="n">
        <v>25.83</v>
      </c>
      <c r="ALT7" t="n">
        <v>22928</v>
      </c>
      <c r="ALV7" t="n">
        <v>23.06</v>
      </c>
      <c r="ALW7" t="n">
        <v>23.12</v>
      </c>
      <c r="ALX7" t="n">
        <v>23</v>
      </c>
      <c r="ALY7" t="n">
        <v>23</v>
      </c>
      <c r="ALZ7" t="n">
        <v>36663</v>
      </c>
    </row>
    <row r="8" ht="15" customHeight="1">
      <c r="A8" s="4" t="n">
        <v>45632</v>
      </c>
      <c r="B8" t="n">
        <v>607.4400000000001</v>
      </c>
      <c r="C8" t="n">
        <v>609.0700000000001</v>
      </c>
      <c r="D8" t="n">
        <v>607.02</v>
      </c>
      <c r="E8" t="n">
        <v>607.8099999999999</v>
      </c>
      <c r="F8" t="n">
        <v>30372400</v>
      </c>
      <c r="H8" t="n">
        <v>302.31</v>
      </c>
      <c r="I8" t="n">
        <v>302.95</v>
      </c>
      <c r="J8" t="n">
        <v>302.02</v>
      </c>
      <c r="K8" t="n">
        <v>302.45</v>
      </c>
      <c r="L8" t="n">
        <v>2330849</v>
      </c>
      <c r="N8" t="n">
        <v>23.67</v>
      </c>
      <c r="O8" t="n">
        <v>23.73</v>
      </c>
      <c r="P8" t="n">
        <v>23.65</v>
      </c>
      <c r="Q8" t="n">
        <v>23.69</v>
      </c>
      <c r="R8" t="n">
        <v>2316535</v>
      </c>
      <c r="T8" t="n">
        <v>610.47</v>
      </c>
      <c r="U8" t="n">
        <v>612.09</v>
      </c>
      <c r="V8" t="n">
        <v>610.05</v>
      </c>
      <c r="W8" t="n">
        <v>610.83</v>
      </c>
      <c r="X8" t="n">
        <v>4985033</v>
      </c>
      <c r="Z8" t="n">
        <v>186.05</v>
      </c>
      <c r="AA8" t="n">
        <v>186.41</v>
      </c>
      <c r="AB8" t="n">
        <v>185.05</v>
      </c>
      <c r="AC8" t="n">
        <v>185.19</v>
      </c>
      <c r="AD8" t="n">
        <v>4500778</v>
      </c>
      <c r="AF8" t="n">
        <v>522.48</v>
      </c>
      <c r="AG8" t="n">
        <v>526.72</v>
      </c>
      <c r="AH8" t="n">
        <v>522.35</v>
      </c>
      <c r="AI8" t="n">
        <v>526.48</v>
      </c>
      <c r="AJ8" t="n">
        <v>23391580</v>
      </c>
      <c r="AL8" t="n">
        <v>421.47</v>
      </c>
      <c r="AM8" t="n">
        <v>423.85</v>
      </c>
      <c r="AN8" t="n">
        <v>421.07</v>
      </c>
      <c r="AO8" t="n">
        <v>423.26</v>
      </c>
      <c r="AP8" t="n">
        <v>1488697</v>
      </c>
      <c r="AR8" t="n">
        <v>28.57</v>
      </c>
      <c r="AS8" t="n">
        <v>28.72</v>
      </c>
      <c r="AT8" t="n">
        <v>28.56</v>
      </c>
      <c r="AU8" t="n">
        <v>28.71</v>
      </c>
      <c r="AV8" t="n">
        <v>5946151</v>
      </c>
      <c r="AX8" t="n">
        <v>612.3</v>
      </c>
      <c r="AY8" t="n">
        <v>612.96</v>
      </c>
      <c r="AZ8" t="n">
        <v>607.42</v>
      </c>
      <c r="BA8" t="n">
        <v>608.8</v>
      </c>
      <c r="BB8" t="n">
        <v>571735</v>
      </c>
      <c r="BD8" t="n">
        <v>259.75</v>
      </c>
      <c r="BE8" t="n">
        <v>259.99</v>
      </c>
      <c r="BF8" t="n">
        <v>258</v>
      </c>
      <c r="BG8" t="n">
        <v>258.63</v>
      </c>
      <c r="BH8" t="n">
        <v>497960</v>
      </c>
      <c r="BJ8" t="n">
        <v>284.37</v>
      </c>
      <c r="BK8" t="n">
        <v>284.83</v>
      </c>
      <c r="BL8" t="n">
        <v>283.14</v>
      </c>
      <c r="BM8" t="n">
        <v>283.44</v>
      </c>
      <c r="BN8" t="n">
        <v>385088</v>
      </c>
      <c r="BP8" t="n">
        <v>110.92</v>
      </c>
      <c r="BQ8" t="n">
        <v>110.93</v>
      </c>
      <c r="BR8" t="n">
        <v>110.43</v>
      </c>
      <c r="BS8" t="n">
        <v>110.7</v>
      </c>
      <c r="BT8" t="n">
        <v>16651746</v>
      </c>
      <c r="BV8" t="n">
        <v>97.06999999999999</v>
      </c>
      <c r="BW8" t="n">
        <v>97.27</v>
      </c>
      <c r="BX8" t="n">
        <v>97.01000000000001</v>
      </c>
      <c r="BY8" t="n">
        <v>97.11</v>
      </c>
      <c r="BZ8" t="n">
        <v>2358237</v>
      </c>
      <c r="CB8" t="n">
        <v>40.61</v>
      </c>
      <c r="CC8" t="n">
        <v>40.61</v>
      </c>
      <c r="CD8" t="n">
        <v>40.61</v>
      </c>
      <c r="CE8" t="n">
        <v>40.61</v>
      </c>
      <c r="CF8" t="n">
        <v>0</v>
      </c>
      <c r="CH8" t="n">
        <v>449.49</v>
      </c>
      <c r="CI8" t="n">
        <v>449.96</v>
      </c>
      <c r="CJ8" t="n">
        <v>446.78</v>
      </c>
      <c r="CK8" t="n">
        <v>447.15</v>
      </c>
      <c r="CL8" t="n">
        <v>1925075</v>
      </c>
      <c r="CN8" t="n">
        <v>73.73</v>
      </c>
      <c r="CO8" t="n">
        <v>73.79000000000001</v>
      </c>
      <c r="CP8" t="n">
        <v>73.56999999999999</v>
      </c>
      <c r="CQ8" t="n">
        <v>73.70999999999999</v>
      </c>
      <c r="CR8" t="n">
        <v>4880106</v>
      </c>
      <c r="CT8" t="n">
        <v>23.3</v>
      </c>
      <c r="CU8" t="n">
        <v>23.31</v>
      </c>
      <c r="CV8" t="n">
        <v>23.25</v>
      </c>
      <c r="CW8" t="n">
        <v>23.28</v>
      </c>
      <c r="CX8" t="n">
        <v>1420755</v>
      </c>
      <c r="CZ8" t="n">
        <v>95.36</v>
      </c>
      <c r="DA8" t="n">
        <v>95.42</v>
      </c>
      <c r="DB8" t="n">
        <v>95.06999999999999</v>
      </c>
      <c r="DC8" t="n">
        <v>95.27</v>
      </c>
      <c r="DD8" t="n">
        <v>6874109</v>
      </c>
      <c r="DF8" t="n">
        <v>24.73</v>
      </c>
      <c r="DG8" t="n">
        <v>24.74</v>
      </c>
      <c r="DH8" t="n">
        <v>24.68</v>
      </c>
      <c r="DI8" t="n">
        <v>24.73</v>
      </c>
      <c r="DJ8" t="n">
        <v>2403687</v>
      </c>
      <c r="DL8" t="n">
        <v>94.72</v>
      </c>
      <c r="DM8" t="n">
        <v>94.84999999999999</v>
      </c>
      <c r="DN8" t="n">
        <v>94.02</v>
      </c>
      <c r="DO8" t="n">
        <v>94.39</v>
      </c>
      <c r="DP8" t="n">
        <v>30475693</v>
      </c>
      <c r="DR8" t="n">
        <v>109.05</v>
      </c>
      <c r="DS8" t="n">
        <v>109.11</v>
      </c>
      <c r="DT8" t="n">
        <v>108.75</v>
      </c>
      <c r="DU8" t="n">
        <v>108.83</v>
      </c>
      <c r="DV8" t="n">
        <v>1411199</v>
      </c>
      <c r="DX8" t="n">
        <v>26.45</v>
      </c>
      <c r="DY8" t="n">
        <v>26.47</v>
      </c>
      <c r="DZ8" t="n">
        <v>26.39</v>
      </c>
      <c r="EA8" t="n">
        <v>26.4</v>
      </c>
      <c r="EB8" t="n">
        <v>2227845</v>
      </c>
      <c r="ED8" t="n">
        <v>92.45</v>
      </c>
      <c r="EE8" t="n">
        <v>92.58</v>
      </c>
      <c r="EF8" t="n">
        <v>92.26000000000001</v>
      </c>
      <c r="EG8" t="n">
        <v>92.45</v>
      </c>
      <c r="EH8" t="n">
        <v>4037127</v>
      </c>
      <c r="EJ8" t="n">
        <v>21.06</v>
      </c>
      <c r="EK8" t="n">
        <v>21.1</v>
      </c>
      <c r="EL8" t="n">
        <v>21.01</v>
      </c>
      <c r="EM8" t="n">
        <v>21.04</v>
      </c>
      <c r="EN8" t="n">
        <v>210326</v>
      </c>
      <c r="EP8" t="n">
        <v>82.26000000000001</v>
      </c>
      <c r="EQ8" t="n">
        <v>82.27</v>
      </c>
      <c r="ER8" t="n">
        <v>82.20999999999999</v>
      </c>
      <c r="ES8" t="n">
        <v>82.23</v>
      </c>
      <c r="ET8" t="n">
        <v>5630506</v>
      </c>
      <c r="EV8" t="n">
        <v>24.22</v>
      </c>
      <c r="EW8" t="n">
        <v>24.23</v>
      </c>
      <c r="EX8" t="n">
        <v>24.21</v>
      </c>
      <c r="EY8" t="n">
        <v>24.22</v>
      </c>
      <c r="EZ8" t="n">
        <v>2516803</v>
      </c>
      <c r="FB8" t="n">
        <v>99.58</v>
      </c>
      <c r="FC8" t="n">
        <v>100.12</v>
      </c>
      <c r="FD8" t="n">
        <v>99.45999999999999</v>
      </c>
      <c r="FE8" t="n">
        <v>99.73</v>
      </c>
      <c r="FF8" t="n">
        <v>1642699</v>
      </c>
      <c r="FH8" t="n">
        <v>113.57</v>
      </c>
      <c r="FI8" t="n">
        <v>115.41</v>
      </c>
      <c r="FJ8" t="n">
        <v>113.54</v>
      </c>
      <c r="FK8" t="n">
        <v>115.33</v>
      </c>
      <c r="FL8" t="n">
        <v>2255727</v>
      </c>
      <c r="FN8" t="n">
        <v>78.59999999999999</v>
      </c>
      <c r="FO8" t="n">
        <v>78.66</v>
      </c>
      <c r="FP8" t="n">
        <v>77.42</v>
      </c>
      <c r="FQ8" t="n">
        <v>77.83</v>
      </c>
      <c r="FR8" t="n">
        <v>13871</v>
      </c>
      <c r="FT8" t="n">
        <v>82.81</v>
      </c>
      <c r="FU8" t="n">
        <v>83.29000000000001</v>
      </c>
      <c r="FV8" t="n">
        <v>82.38</v>
      </c>
      <c r="FW8" t="n">
        <v>82.38</v>
      </c>
      <c r="FX8" t="n">
        <v>7159474</v>
      </c>
      <c r="FZ8" t="n">
        <v>45.85</v>
      </c>
      <c r="GA8" t="n">
        <v>46.15</v>
      </c>
      <c r="GB8" t="n">
        <v>45.81</v>
      </c>
      <c r="GC8" t="n">
        <v>46.12</v>
      </c>
      <c r="GD8" t="n">
        <v>23320</v>
      </c>
      <c r="GF8" t="n">
        <v>145.29</v>
      </c>
      <c r="GG8" t="n">
        <v>145.46</v>
      </c>
      <c r="GH8" t="n">
        <v>144.1</v>
      </c>
      <c r="GI8" t="n">
        <v>144.28</v>
      </c>
      <c r="GJ8" t="n">
        <v>6516910</v>
      </c>
      <c r="GL8" t="n">
        <v>229.86</v>
      </c>
      <c r="GM8" t="n">
        <v>232.85</v>
      </c>
      <c r="GN8" t="n">
        <v>229.84</v>
      </c>
      <c r="GO8" t="n">
        <v>232.8</v>
      </c>
      <c r="GP8" t="n">
        <v>2441837</v>
      </c>
      <c r="GR8" t="n">
        <v>141.34</v>
      </c>
      <c r="GS8" t="n">
        <v>141.66</v>
      </c>
      <c r="GT8" t="n">
        <v>140.33</v>
      </c>
      <c r="GU8" t="n">
        <v>140.56</v>
      </c>
      <c r="GV8" t="n">
        <v>5431747</v>
      </c>
      <c r="GX8" t="n">
        <v>92.5</v>
      </c>
      <c r="GY8" t="n">
        <v>92.63</v>
      </c>
      <c r="GZ8" t="n">
        <v>91.87</v>
      </c>
      <c r="HA8" t="n">
        <v>91.91</v>
      </c>
      <c r="HB8" t="n">
        <v>3549463</v>
      </c>
      <c r="HD8" t="n">
        <v>240.33</v>
      </c>
      <c r="HE8" t="n">
        <v>241.88</v>
      </c>
      <c r="HF8" t="n">
        <v>240.07</v>
      </c>
      <c r="HG8" t="n">
        <v>240.84</v>
      </c>
      <c r="HH8" t="n">
        <v>3325681</v>
      </c>
      <c r="HJ8" t="n">
        <v>92.40000000000001</v>
      </c>
      <c r="HK8" t="n">
        <v>92.41</v>
      </c>
      <c r="HL8" t="n">
        <v>90.84999999999999</v>
      </c>
      <c r="HM8" t="n">
        <v>91.02</v>
      </c>
      <c r="HN8" t="n">
        <v>12813644</v>
      </c>
      <c r="HP8" t="n">
        <v>80.73</v>
      </c>
      <c r="HQ8" t="n">
        <v>80.92</v>
      </c>
      <c r="HR8" t="n">
        <v>79.54000000000001</v>
      </c>
      <c r="HS8" t="n">
        <v>79.69</v>
      </c>
      <c r="HT8" t="n">
        <v>7112935</v>
      </c>
      <c r="HV8" t="n">
        <v>50.4</v>
      </c>
      <c r="HW8" t="n">
        <v>50.57</v>
      </c>
      <c r="HX8" t="n">
        <v>50.26</v>
      </c>
      <c r="HY8" t="n">
        <v>50.4</v>
      </c>
      <c r="HZ8" t="n">
        <v>23349684</v>
      </c>
      <c r="IB8" t="n">
        <v>16.22</v>
      </c>
      <c r="IC8" t="n">
        <v>16.22</v>
      </c>
      <c r="ID8" t="n">
        <v>16.22</v>
      </c>
      <c r="IE8" t="n">
        <v>16.22</v>
      </c>
      <c r="IF8" t="n">
        <v>0</v>
      </c>
      <c r="IH8" t="n">
        <v>242.79</v>
      </c>
      <c r="II8" t="n">
        <v>243.86</v>
      </c>
      <c r="IJ8" t="n">
        <v>242.43</v>
      </c>
      <c r="IK8" t="n">
        <v>242.95</v>
      </c>
      <c r="IL8" t="n">
        <v>3442142</v>
      </c>
      <c r="IN8" t="n">
        <v>28.32</v>
      </c>
      <c r="IO8" t="n">
        <v>28.5</v>
      </c>
      <c r="IP8" t="n">
        <v>28.08</v>
      </c>
      <c r="IQ8" t="n">
        <v>28.25</v>
      </c>
      <c r="IR8" t="n">
        <v>13164998</v>
      </c>
      <c r="IT8" t="n">
        <v>27.09</v>
      </c>
      <c r="IU8" t="n">
        <v>27.25</v>
      </c>
      <c r="IV8" t="n">
        <v>27.07</v>
      </c>
      <c r="IW8" t="n">
        <v>27.25</v>
      </c>
      <c r="IX8" t="n">
        <v>442718</v>
      </c>
      <c r="IZ8" t="n">
        <v>21.94</v>
      </c>
      <c r="JA8" t="n">
        <v>21.99</v>
      </c>
      <c r="JB8" t="n">
        <v>21.85</v>
      </c>
      <c r="JC8" t="n">
        <v>21.91</v>
      </c>
      <c r="JD8" t="n">
        <v>437924</v>
      </c>
      <c r="JF8" t="n">
        <v>50.21</v>
      </c>
      <c r="JG8" t="n">
        <v>50.34</v>
      </c>
      <c r="JH8" t="n">
        <v>49.59</v>
      </c>
      <c r="JI8" t="n">
        <v>49.92</v>
      </c>
      <c r="JJ8" t="n">
        <v>1616719</v>
      </c>
      <c r="JL8" t="n">
        <v>20.96</v>
      </c>
      <c r="JM8" t="n">
        <v>21</v>
      </c>
      <c r="JN8" t="n">
        <v>20.86</v>
      </c>
      <c r="JO8" t="n">
        <v>20.91</v>
      </c>
      <c r="JP8" t="n">
        <v>174548</v>
      </c>
      <c r="JR8" t="n">
        <v>96.01000000000001</v>
      </c>
      <c r="JS8" t="n">
        <v>96.33</v>
      </c>
      <c r="JT8" t="n">
        <v>95.19</v>
      </c>
      <c r="JU8" t="n">
        <v>95.61</v>
      </c>
      <c r="JV8" t="n">
        <v>1866075</v>
      </c>
      <c r="JX8" t="n">
        <v>24.51</v>
      </c>
      <c r="JY8" t="n">
        <v>24.51</v>
      </c>
      <c r="JZ8" t="n">
        <v>24.33</v>
      </c>
      <c r="KA8" t="n">
        <v>24.37</v>
      </c>
      <c r="KB8" t="n">
        <v>100447</v>
      </c>
      <c r="KD8" t="n">
        <v>22.27</v>
      </c>
      <c r="KE8" t="n">
        <v>22.29</v>
      </c>
      <c r="KF8" t="n">
        <v>22.14</v>
      </c>
      <c r="KG8" t="n">
        <v>22.19</v>
      </c>
      <c r="KH8" t="n">
        <v>243622</v>
      </c>
      <c r="KJ8" t="n">
        <v>40.31</v>
      </c>
      <c r="KK8" t="n">
        <v>40.31</v>
      </c>
      <c r="KL8" t="n">
        <v>40.03</v>
      </c>
      <c r="KM8" t="n">
        <v>40.03</v>
      </c>
      <c r="KN8" t="n">
        <v>13751</v>
      </c>
      <c r="KP8" t="n">
        <v>50.9</v>
      </c>
      <c r="KQ8" t="n">
        <v>50.93</v>
      </c>
      <c r="KR8" t="n">
        <v>50.89</v>
      </c>
      <c r="KS8" t="n">
        <v>50.92</v>
      </c>
      <c r="KT8" t="n">
        <v>922090</v>
      </c>
      <c r="KV8" t="n">
        <v>50.17</v>
      </c>
      <c r="KW8" t="n">
        <v>50.17</v>
      </c>
      <c r="KX8" t="n">
        <v>50.15</v>
      </c>
      <c r="KY8" t="n">
        <v>50.16</v>
      </c>
      <c r="KZ8" t="n">
        <v>328325</v>
      </c>
      <c r="LB8" t="n">
        <v>100.43</v>
      </c>
      <c r="LC8" t="n">
        <v>100.43</v>
      </c>
      <c r="LD8" t="n">
        <v>100.4</v>
      </c>
      <c r="LE8" t="n">
        <v>100.43</v>
      </c>
      <c r="LF8" t="n">
        <v>897738</v>
      </c>
      <c r="LH8" t="n">
        <v>25.58</v>
      </c>
      <c r="LI8" t="n">
        <v>25.61</v>
      </c>
      <c r="LJ8" t="n">
        <v>25.56</v>
      </c>
      <c r="LK8" t="n">
        <v>25.58</v>
      </c>
      <c r="LL8" t="n">
        <v>788545</v>
      </c>
      <c r="LN8" t="n">
        <v>29.02</v>
      </c>
      <c r="LO8" t="n">
        <v>29.05</v>
      </c>
      <c r="LP8" t="n">
        <v>28.76</v>
      </c>
      <c r="LQ8" t="n">
        <v>28.81</v>
      </c>
      <c r="LR8" t="n">
        <v>339743</v>
      </c>
      <c r="LT8" t="n">
        <v>140.8</v>
      </c>
      <c r="LU8" t="n">
        <v>141</v>
      </c>
      <c r="LV8" t="n">
        <v>139.54</v>
      </c>
      <c r="LW8" t="n">
        <v>139.79</v>
      </c>
      <c r="LX8" t="n">
        <v>434037</v>
      </c>
      <c r="LZ8" t="n">
        <v>44.03</v>
      </c>
      <c r="MA8" t="n">
        <v>44.06</v>
      </c>
      <c r="MB8" t="n">
        <v>43.79</v>
      </c>
      <c r="MC8" t="n">
        <v>43.85</v>
      </c>
      <c r="MD8" t="n">
        <v>13108997</v>
      </c>
      <c r="MF8" t="n">
        <v>47.11</v>
      </c>
      <c r="MG8" t="n">
        <v>47.12</v>
      </c>
      <c r="MH8" t="n">
        <v>46.49</v>
      </c>
      <c r="MI8" t="n">
        <v>46.68</v>
      </c>
      <c r="MJ8" t="n">
        <v>450851</v>
      </c>
      <c r="ML8" t="n">
        <v>80.39</v>
      </c>
      <c r="MM8" t="n">
        <v>80.39</v>
      </c>
      <c r="MN8" t="n">
        <v>79.90000000000001</v>
      </c>
      <c r="MO8" t="n">
        <v>80.08</v>
      </c>
      <c r="MP8" t="n">
        <v>6889672</v>
      </c>
      <c r="MR8" t="n">
        <v>24.26</v>
      </c>
      <c r="MS8" t="n">
        <v>24.26</v>
      </c>
      <c r="MT8" t="n">
        <v>24.26</v>
      </c>
      <c r="MU8" t="n">
        <v>24.26</v>
      </c>
      <c r="MV8" t="n">
        <v>0</v>
      </c>
      <c r="MX8" t="n">
        <v>94.81</v>
      </c>
      <c r="MY8" t="n">
        <v>95.03</v>
      </c>
      <c r="MZ8" t="n">
        <v>94.72</v>
      </c>
      <c r="NA8" t="n">
        <v>94.76000000000001</v>
      </c>
      <c r="NB8" t="n">
        <v>117600</v>
      </c>
      <c r="ND8" t="n">
        <v>79.89</v>
      </c>
      <c r="NE8" t="n">
        <v>80</v>
      </c>
      <c r="NF8" t="n">
        <v>79.84999999999999</v>
      </c>
      <c r="NG8" t="n">
        <v>79.90000000000001</v>
      </c>
      <c r="NH8" t="n">
        <v>27879916</v>
      </c>
      <c r="NJ8" t="n">
        <v>95.61</v>
      </c>
      <c r="NK8" t="n">
        <v>95.61</v>
      </c>
      <c r="NL8" t="n">
        <v>94.59</v>
      </c>
      <c r="NM8" t="n">
        <v>94.7</v>
      </c>
      <c r="NN8" t="n">
        <v>221395</v>
      </c>
      <c r="NP8" t="n">
        <v>43.93</v>
      </c>
      <c r="NQ8" t="n">
        <v>44.12</v>
      </c>
      <c r="NR8" t="n">
        <v>43.93</v>
      </c>
      <c r="NS8" t="n">
        <v>44.07</v>
      </c>
      <c r="NT8" t="n">
        <v>378686</v>
      </c>
      <c r="NV8" t="n">
        <v>32.66</v>
      </c>
      <c r="NW8" t="n">
        <v>32.72</v>
      </c>
      <c r="NX8" t="n">
        <v>32.66</v>
      </c>
      <c r="NY8" t="n">
        <v>32.72</v>
      </c>
      <c r="NZ8" t="n">
        <v>34177</v>
      </c>
      <c r="OB8" t="n">
        <v>80.01000000000001</v>
      </c>
      <c r="OC8" t="n">
        <v>80.12</v>
      </c>
      <c r="OD8" t="n">
        <v>79.81999999999999</v>
      </c>
      <c r="OE8" t="n">
        <v>79.91</v>
      </c>
      <c r="OF8" t="n">
        <v>69209</v>
      </c>
      <c r="OH8" t="n">
        <v>133.06</v>
      </c>
      <c r="OI8" t="n">
        <v>133.31</v>
      </c>
      <c r="OJ8" t="n">
        <v>132.59</v>
      </c>
      <c r="OK8" t="n">
        <v>132.8</v>
      </c>
      <c r="OL8" t="n">
        <v>880353</v>
      </c>
      <c r="ON8" t="n">
        <v>101.12</v>
      </c>
      <c r="OO8" t="n">
        <v>101.13</v>
      </c>
      <c r="OP8" t="n">
        <v>101</v>
      </c>
      <c r="OQ8" t="n">
        <v>101.04</v>
      </c>
      <c r="OR8" t="n">
        <v>304327</v>
      </c>
      <c r="OT8" t="n">
        <v>117.27</v>
      </c>
      <c r="OU8" t="n">
        <v>117.29</v>
      </c>
      <c r="OV8" t="n">
        <v>117.04</v>
      </c>
      <c r="OW8" t="n">
        <v>117.17</v>
      </c>
      <c r="OX8" t="n">
        <v>1348321</v>
      </c>
      <c r="OZ8" t="n">
        <v>41.54</v>
      </c>
      <c r="PA8" t="n">
        <v>41.57</v>
      </c>
      <c r="PB8" t="n">
        <v>41.44</v>
      </c>
      <c r="PC8" t="n">
        <v>41.51</v>
      </c>
      <c r="PD8" t="n">
        <v>4077561</v>
      </c>
      <c r="PF8" t="n">
        <v>47.82</v>
      </c>
      <c r="PG8" t="n">
        <v>47.87</v>
      </c>
      <c r="PH8" t="n">
        <v>47.82</v>
      </c>
      <c r="PI8" t="n">
        <v>47.85</v>
      </c>
      <c r="PJ8" t="n">
        <v>205436</v>
      </c>
      <c r="PL8" t="n">
        <v>59.69</v>
      </c>
      <c r="PM8" t="n">
        <v>59.75</v>
      </c>
      <c r="PN8" t="n">
        <v>59.57</v>
      </c>
      <c r="PO8" t="n">
        <v>59.66</v>
      </c>
      <c r="PP8" t="n">
        <v>269664</v>
      </c>
      <c r="PR8" t="n">
        <v>46.59</v>
      </c>
      <c r="PS8" t="n">
        <v>46.6</v>
      </c>
      <c r="PT8" t="n">
        <v>46.33</v>
      </c>
      <c r="PU8" t="n">
        <v>46.38</v>
      </c>
      <c r="PV8" t="n">
        <v>5264013</v>
      </c>
      <c r="PX8" t="n">
        <v>55.73</v>
      </c>
      <c r="PY8" t="n">
        <v>55.78</v>
      </c>
      <c r="PZ8" t="n">
        <v>55.57</v>
      </c>
      <c r="QA8" t="n">
        <v>55.69</v>
      </c>
      <c r="QB8" t="n">
        <v>105879</v>
      </c>
      <c r="QD8" t="n">
        <v>11.94</v>
      </c>
      <c r="QE8" t="n">
        <v>12.01</v>
      </c>
      <c r="QF8" t="n">
        <v>11.91</v>
      </c>
      <c r="QG8" t="n">
        <v>11.91</v>
      </c>
      <c r="QH8" t="n">
        <v>2002130</v>
      </c>
      <c r="QJ8" t="n">
        <v>63.73</v>
      </c>
      <c r="QK8" t="n">
        <v>63.83</v>
      </c>
      <c r="QL8" t="n">
        <v>62.67</v>
      </c>
      <c r="QM8" t="n">
        <v>63.11</v>
      </c>
      <c r="QN8" t="n">
        <v>919834</v>
      </c>
      <c r="QP8" t="n">
        <v>38.53</v>
      </c>
      <c r="QQ8" t="n">
        <v>38.55</v>
      </c>
      <c r="QR8" t="n">
        <v>38.47</v>
      </c>
      <c r="QS8" t="n">
        <v>38.51</v>
      </c>
      <c r="QT8" t="n">
        <v>269201</v>
      </c>
      <c r="QV8" t="n">
        <v>45.08</v>
      </c>
      <c r="QW8" t="n">
        <v>45.14</v>
      </c>
      <c r="QX8" t="n">
        <v>45.03</v>
      </c>
      <c r="QY8" t="n">
        <v>45.06</v>
      </c>
      <c r="QZ8" t="n">
        <v>173437</v>
      </c>
      <c r="RB8" t="n">
        <v>11.1</v>
      </c>
      <c r="RC8" t="n">
        <v>11.1</v>
      </c>
      <c r="RD8" t="n">
        <v>11.1</v>
      </c>
      <c r="RE8" t="n">
        <v>11.1</v>
      </c>
      <c r="RF8" t="n">
        <v>0</v>
      </c>
      <c r="RH8" t="n">
        <v>171.82</v>
      </c>
      <c r="RI8" t="n">
        <v>173.28</v>
      </c>
      <c r="RJ8" t="n">
        <v>170.2</v>
      </c>
      <c r="RK8" t="n">
        <v>171.72</v>
      </c>
      <c r="RL8" t="n">
        <v>292523</v>
      </c>
      <c r="RN8" t="n">
        <v>188.82</v>
      </c>
      <c r="RO8" t="n">
        <v>190.34</v>
      </c>
      <c r="RP8" t="n">
        <v>188.42</v>
      </c>
      <c r="RQ8" t="n">
        <v>189.22</v>
      </c>
      <c r="RR8" t="n">
        <v>2706596</v>
      </c>
      <c r="RT8" t="n">
        <v>32.47</v>
      </c>
      <c r="RU8" t="n">
        <v>32.48</v>
      </c>
      <c r="RV8" t="n">
        <v>31.83</v>
      </c>
      <c r="RW8" t="n">
        <v>32.05</v>
      </c>
      <c r="RX8" t="n">
        <v>70469</v>
      </c>
      <c r="RZ8" t="n">
        <v>410.37</v>
      </c>
      <c r="SA8" t="n">
        <v>413.04</v>
      </c>
      <c r="SB8" t="n">
        <v>410</v>
      </c>
      <c r="SC8" t="n">
        <v>412.78</v>
      </c>
      <c r="SD8" t="n">
        <v>1212711</v>
      </c>
      <c r="SF8" t="n">
        <v>274.54</v>
      </c>
      <c r="SG8" t="n">
        <v>275.44</v>
      </c>
      <c r="SH8" t="n">
        <v>274.54</v>
      </c>
      <c r="SI8" t="n">
        <v>274.89</v>
      </c>
      <c r="SJ8" t="n">
        <v>147394</v>
      </c>
      <c r="SL8" t="n">
        <v>121.99</v>
      </c>
      <c r="SM8" t="n">
        <v>122.12</v>
      </c>
      <c r="SN8" t="n">
        <v>121.21</v>
      </c>
      <c r="SO8" t="n">
        <v>121.46</v>
      </c>
      <c r="SP8" t="n">
        <v>191269</v>
      </c>
      <c r="SR8" t="n">
        <v>312.35</v>
      </c>
      <c r="SS8" t="n">
        <v>314.16</v>
      </c>
      <c r="ST8" t="n">
        <v>312.22</v>
      </c>
      <c r="SU8" t="n">
        <v>313.01</v>
      </c>
      <c r="SV8" t="n">
        <v>228354</v>
      </c>
      <c r="SX8" t="n">
        <v>93.94</v>
      </c>
      <c r="SY8" t="n">
        <v>94.13</v>
      </c>
      <c r="SZ8" t="n">
        <v>93.84</v>
      </c>
      <c r="TA8" t="n">
        <v>93.95</v>
      </c>
      <c r="TB8" t="n">
        <v>5062624</v>
      </c>
      <c r="TD8" t="n">
        <v>10.2</v>
      </c>
      <c r="TE8" t="n">
        <v>10.2</v>
      </c>
      <c r="TF8" t="n">
        <v>10.2</v>
      </c>
      <c r="TG8" t="n">
        <v>10.2</v>
      </c>
      <c r="TH8" s="2" t="n">
        <v>0</v>
      </c>
      <c r="TJ8" t="n">
        <v>9.69</v>
      </c>
      <c r="TK8" t="n">
        <v>9.69</v>
      </c>
      <c r="TL8" t="n">
        <v>9.69</v>
      </c>
      <c r="TM8" t="n">
        <v>9.69</v>
      </c>
      <c r="TN8" t="n">
        <v>0</v>
      </c>
      <c r="TP8" t="n">
        <v>29.86</v>
      </c>
      <c r="TQ8" t="n">
        <v>29.99</v>
      </c>
      <c r="TR8" t="n">
        <v>29.85</v>
      </c>
      <c r="TS8" t="n">
        <v>29.93</v>
      </c>
      <c r="TT8" t="n">
        <v>557458</v>
      </c>
      <c r="TV8" t="n">
        <v>110.21</v>
      </c>
      <c r="TW8" t="n">
        <v>110.22</v>
      </c>
      <c r="TX8" t="n">
        <v>110.21</v>
      </c>
      <c r="TY8" t="n">
        <v>110.22</v>
      </c>
      <c r="TZ8" t="n">
        <v>2253535</v>
      </c>
      <c r="UB8" t="n">
        <v>62.64</v>
      </c>
      <c r="UC8" t="n">
        <v>62.66</v>
      </c>
      <c r="UD8" t="n">
        <v>62.28</v>
      </c>
      <c r="UE8" t="n">
        <v>62.37</v>
      </c>
      <c r="UF8" t="n">
        <v>2266502</v>
      </c>
      <c r="UH8" t="n">
        <v>46.72</v>
      </c>
      <c r="UI8" t="n">
        <v>46.75</v>
      </c>
      <c r="UJ8" t="n">
        <v>46.68</v>
      </c>
      <c r="UK8" t="n">
        <v>46.71</v>
      </c>
      <c r="UL8" t="n">
        <v>159089</v>
      </c>
      <c r="UN8" t="n">
        <v>99.40000000000001</v>
      </c>
      <c r="UO8" t="n">
        <v>99.44</v>
      </c>
      <c r="UP8" t="n">
        <v>99.14</v>
      </c>
      <c r="UQ8" t="n">
        <v>99.33</v>
      </c>
      <c r="UR8" t="n">
        <v>12890530</v>
      </c>
      <c r="UT8" t="n">
        <v>15.13</v>
      </c>
      <c r="UU8" t="n">
        <v>15.19</v>
      </c>
      <c r="UV8" t="n">
        <v>15.08</v>
      </c>
      <c r="UW8" t="n">
        <v>15.09</v>
      </c>
      <c r="UX8" t="n">
        <v>173540</v>
      </c>
      <c r="UZ8" t="n">
        <v>295.18</v>
      </c>
      <c r="VA8" t="n">
        <v>296.28</v>
      </c>
      <c r="VB8" t="n">
        <v>295.09</v>
      </c>
      <c r="VC8" t="n">
        <v>295.94</v>
      </c>
      <c r="VD8" t="n">
        <v>126943</v>
      </c>
      <c r="VF8" t="n">
        <v>50.64</v>
      </c>
      <c r="VG8" t="n">
        <v>50.66</v>
      </c>
      <c r="VH8" t="n">
        <v>50.55</v>
      </c>
      <c r="VI8" t="n">
        <v>50.61</v>
      </c>
      <c r="VJ8" t="n">
        <v>2555491</v>
      </c>
      <c r="VL8" t="n">
        <v>60.86</v>
      </c>
      <c r="VM8" t="n">
        <v>60.87</v>
      </c>
      <c r="VN8" t="n">
        <v>60.52</v>
      </c>
      <c r="VO8" t="n">
        <v>60.58</v>
      </c>
      <c r="VP8" t="n">
        <v>1821884</v>
      </c>
      <c r="VR8" t="n">
        <v>105.75</v>
      </c>
      <c r="VS8" t="n">
        <v>105.86</v>
      </c>
      <c r="VT8" t="n">
        <v>105.14</v>
      </c>
      <c r="VU8" t="n">
        <v>105.51</v>
      </c>
      <c r="VV8" t="n">
        <v>1210651</v>
      </c>
      <c r="VX8" t="n">
        <v>10.95</v>
      </c>
      <c r="VY8" t="n">
        <v>10.95</v>
      </c>
      <c r="VZ8" t="n">
        <v>10.95</v>
      </c>
      <c r="WA8" t="n">
        <v>10.95</v>
      </c>
      <c r="WB8" t="n">
        <v>0</v>
      </c>
      <c r="WD8" t="n">
        <v>558.47</v>
      </c>
      <c r="WE8" t="n">
        <v>559.96</v>
      </c>
      <c r="WF8" t="n">
        <v>558.08</v>
      </c>
      <c r="WG8" t="n">
        <v>558.8200000000001</v>
      </c>
      <c r="WH8" t="n">
        <v>4959022</v>
      </c>
      <c r="WJ8" t="n">
        <v>21.23</v>
      </c>
      <c r="WK8" t="n">
        <v>21.23</v>
      </c>
      <c r="WL8" t="n">
        <v>21.23</v>
      </c>
      <c r="WM8" t="n">
        <v>21.23</v>
      </c>
      <c r="WN8" t="n">
        <v>0</v>
      </c>
      <c r="WP8" t="n">
        <v>191.84</v>
      </c>
      <c r="WQ8" t="n">
        <v>191.84</v>
      </c>
      <c r="WR8" t="n">
        <v>191.84</v>
      </c>
      <c r="WS8" t="n">
        <v>191.84</v>
      </c>
      <c r="WT8" t="n">
        <v>0</v>
      </c>
      <c r="WV8" t="n">
        <v>283.8</v>
      </c>
      <c r="WW8" t="n">
        <v>283.8</v>
      </c>
      <c r="WX8" t="n">
        <v>283.8</v>
      </c>
      <c r="WY8" t="n">
        <v>283.8</v>
      </c>
      <c r="WZ8" t="n">
        <v>0</v>
      </c>
      <c r="XB8" t="n">
        <v>21.07</v>
      </c>
      <c r="XC8" t="n">
        <v>21.07</v>
      </c>
      <c r="XD8" t="n">
        <v>21.07</v>
      </c>
      <c r="XE8" t="n">
        <v>21.07</v>
      </c>
      <c r="XF8" t="inlineStr">
        <is>
          <t>N/A</t>
        </is>
      </c>
      <c r="XH8" t="n">
        <v>72.44</v>
      </c>
      <c r="XI8" t="n">
        <v>72.44</v>
      </c>
      <c r="XJ8" t="n">
        <v>72.44</v>
      </c>
      <c r="XK8" t="n">
        <v>72.44</v>
      </c>
      <c r="XL8" t="n">
        <v>0</v>
      </c>
      <c r="XN8" t="n">
        <v>38.28</v>
      </c>
      <c r="XO8" t="n">
        <v>38.28</v>
      </c>
      <c r="XP8" t="n">
        <v>38.28</v>
      </c>
      <c r="XQ8" t="n">
        <v>38.28</v>
      </c>
      <c r="XR8" t="n">
        <v>0</v>
      </c>
      <c r="XT8" t="n">
        <v>17.09</v>
      </c>
      <c r="XU8" t="n">
        <v>17.09</v>
      </c>
      <c r="XV8" t="n">
        <v>17.09</v>
      </c>
      <c r="XW8" t="n">
        <v>17.09</v>
      </c>
      <c r="XX8" t="n">
        <v>0</v>
      </c>
      <c r="XZ8" t="n">
        <v>35.34</v>
      </c>
      <c r="YA8" t="n">
        <v>35.34</v>
      </c>
      <c r="YB8" t="n">
        <v>35.34</v>
      </c>
      <c r="YC8" t="n">
        <v>35.34</v>
      </c>
      <c r="YD8" t="n">
        <v>0</v>
      </c>
      <c r="YF8" t="n">
        <v>84.56999999999999</v>
      </c>
      <c r="YG8" t="n">
        <v>84.56999999999999</v>
      </c>
      <c r="YH8" t="n">
        <v>84.56999999999999</v>
      </c>
      <c r="YI8" t="n">
        <v>84.56999999999999</v>
      </c>
      <c r="YJ8" t="n">
        <v>0</v>
      </c>
      <c r="YL8" t="n">
        <v>29.35</v>
      </c>
      <c r="YM8" t="n">
        <v>29.35</v>
      </c>
      <c r="YN8" t="n">
        <v>29.35</v>
      </c>
      <c r="YO8" t="n">
        <v>29.35</v>
      </c>
      <c r="YP8" t="n">
        <v>0</v>
      </c>
      <c r="YR8" t="n">
        <v>52.02</v>
      </c>
      <c r="YS8" t="n">
        <v>52.02</v>
      </c>
      <c r="YT8" t="n">
        <v>52.02</v>
      </c>
      <c r="YU8" t="n">
        <v>52.02</v>
      </c>
      <c r="YV8" t="n">
        <v>0</v>
      </c>
      <c r="YX8" t="n">
        <v>22.48</v>
      </c>
      <c r="YY8" t="n">
        <v>22.48</v>
      </c>
      <c r="YZ8" t="n">
        <v>22.48</v>
      </c>
      <c r="ZA8" t="n">
        <v>22.48</v>
      </c>
      <c r="ZB8" t="inlineStr">
        <is>
          <t>N/A</t>
        </is>
      </c>
      <c r="ZD8" t="n">
        <v>17.5</v>
      </c>
      <c r="ZE8" t="n">
        <v>17.5</v>
      </c>
      <c r="ZF8" t="n">
        <v>17.5</v>
      </c>
      <c r="ZG8" t="n">
        <v>17.5</v>
      </c>
      <c r="ZH8" t="inlineStr">
        <is>
          <t>N/A</t>
        </is>
      </c>
      <c r="ZJ8" t="n">
        <v>35.01</v>
      </c>
      <c r="ZK8" t="n">
        <v>35.01</v>
      </c>
      <c r="ZL8" t="n">
        <v>35.01</v>
      </c>
      <c r="ZM8" t="n">
        <v>35.01</v>
      </c>
      <c r="ZN8" t="n">
        <v>0</v>
      </c>
      <c r="ZP8" t="n">
        <v>31.3</v>
      </c>
      <c r="ZQ8" t="n">
        <v>31.3</v>
      </c>
      <c r="ZR8" t="n">
        <v>31.3</v>
      </c>
      <c r="ZS8" t="n">
        <v>31.3</v>
      </c>
      <c r="ZT8" t="n">
        <v>0</v>
      </c>
      <c r="ZV8" t="n">
        <v>40.28</v>
      </c>
      <c r="ZW8" t="n">
        <v>40.28</v>
      </c>
      <c r="ZX8" t="n">
        <v>40.28</v>
      </c>
      <c r="ZY8" t="n">
        <v>40.28</v>
      </c>
      <c r="ZZ8" t="n">
        <v>0</v>
      </c>
      <c r="AAB8" t="n">
        <v>53.53</v>
      </c>
      <c r="AAC8" t="n">
        <v>53.53</v>
      </c>
      <c r="AAD8" t="n">
        <v>53.53</v>
      </c>
      <c r="AAE8" t="n">
        <v>53.53</v>
      </c>
      <c r="AAF8" t="n">
        <v>0</v>
      </c>
      <c r="AAH8" t="n">
        <v>17.56</v>
      </c>
      <c r="AAI8" t="n">
        <v>17.56</v>
      </c>
      <c r="AAJ8" t="n">
        <v>17.56</v>
      </c>
      <c r="AAK8" t="n">
        <v>17.56</v>
      </c>
      <c r="AAL8" t="n">
        <v>0</v>
      </c>
      <c r="AAN8" t="n">
        <v>48.44</v>
      </c>
      <c r="AAO8" t="n">
        <v>48.44</v>
      </c>
      <c r="AAP8" t="n">
        <v>48.44</v>
      </c>
      <c r="AAQ8" t="n">
        <v>48.44</v>
      </c>
      <c r="AAR8" t="n">
        <v>0</v>
      </c>
      <c r="AAT8" t="n">
        <v>27.74</v>
      </c>
      <c r="AAU8" t="n">
        <v>27.74</v>
      </c>
      <c r="AAV8" t="n">
        <v>27.74</v>
      </c>
      <c r="AAW8" t="n">
        <v>27.74</v>
      </c>
      <c r="AAX8" t="n">
        <v>0</v>
      </c>
      <c r="AAZ8" t="n">
        <v>16.22</v>
      </c>
      <c r="ABA8" t="n">
        <v>16.22</v>
      </c>
      <c r="ABB8" t="n">
        <v>16.22</v>
      </c>
      <c r="ABC8" t="n">
        <v>16.22</v>
      </c>
      <c r="ABD8" t="n">
        <v>0</v>
      </c>
      <c r="ABF8" t="n">
        <v>6.55</v>
      </c>
      <c r="ABG8" t="n">
        <v>6.55</v>
      </c>
      <c r="ABH8" t="n">
        <v>6.55</v>
      </c>
      <c r="ABI8" t="n">
        <v>6.55</v>
      </c>
      <c r="ABJ8" t="n">
        <v>0</v>
      </c>
      <c r="ABL8" t="n">
        <v>10.2</v>
      </c>
      <c r="ABM8" t="n">
        <v>10.2</v>
      </c>
      <c r="ABN8" t="n">
        <v>10.2</v>
      </c>
      <c r="ABO8" t="n">
        <v>10.2</v>
      </c>
      <c r="ABP8" t="n">
        <v>0</v>
      </c>
      <c r="ABR8" t="n">
        <v>12.79</v>
      </c>
      <c r="ABS8" t="n">
        <v>12.79</v>
      </c>
      <c r="ABT8" t="n">
        <v>12.79</v>
      </c>
      <c r="ABU8" t="n">
        <v>12.79</v>
      </c>
      <c r="ABV8" t="n">
        <v>0</v>
      </c>
      <c r="ABX8" t="n">
        <v>11.53</v>
      </c>
      <c r="ABY8" t="n">
        <v>11.53</v>
      </c>
      <c r="ABZ8" t="n">
        <v>11.53</v>
      </c>
      <c r="ACA8" t="n">
        <v>11.53</v>
      </c>
      <c r="ACB8" t="n">
        <v>0</v>
      </c>
      <c r="ACD8" t="n">
        <v>8.67</v>
      </c>
      <c r="ACE8" t="n">
        <v>8.67</v>
      </c>
      <c r="ACF8" t="n">
        <v>8.67</v>
      </c>
      <c r="ACG8" t="n">
        <v>8.67</v>
      </c>
      <c r="ACH8" t="n">
        <v>0</v>
      </c>
      <c r="ACJ8" t="n">
        <v>13.61</v>
      </c>
      <c r="ACK8" t="n">
        <v>13.61</v>
      </c>
      <c r="ACL8" t="n">
        <v>13.61</v>
      </c>
      <c r="ACM8" t="n">
        <v>13.61</v>
      </c>
      <c r="ACN8" t="n">
        <v>0</v>
      </c>
      <c r="ACP8" t="n">
        <v>9.890000000000001</v>
      </c>
      <c r="ACQ8" t="n">
        <v>9.890000000000001</v>
      </c>
      <c r="ACR8" t="n">
        <v>9.890000000000001</v>
      </c>
      <c r="ACS8" t="n">
        <v>9.890000000000001</v>
      </c>
      <c r="ACT8" t="n">
        <v>0</v>
      </c>
      <c r="ACV8" t="n">
        <v>179.2</v>
      </c>
      <c r="ACW8" t="n">
        <v>179.25</v>
      </c>
      <c r="ACX8" t="n">
        <v>178.13</v>
      </c>
      <c r="ACY8" t="n">
        <v>178.3</v>
      </c>
      <c r="ACZ8" t="n">
        <v>1532413</v>
      </c>
      <c r="ADB8" s="136" t="n">
        <v>15.42</v>
      </c>
      <c r="ADC8" s="136" t="n">
        <v>15.42</v>
      </c>
      <c r="ADD8" s="136" t="n">
        <v>15.42</v>
      </c>
      <c r="ADE8" s="136" t="n">
        <v>15.42</v>
      </c>
      <c r="ADF8" t="n">
        <v>0</v>
      </c>
      <c r="ADH8" t="n">
        <v>31.25</v>
      </c>
      <c r="ADI8" t="n">
        <v>31.4</v>
      </c>
      <c r="ADJ8" t="n">
        <v>28.94</v>
      </c>
      <c r="ADK8" t="n">
        <v>29.9834</v>
      </c>
      <c r="ADL8" t="n">
        <v>44652</v>
      </c>
      <c r="ADN8" t="e">
        <v>#N/A</v>
      </c>
      <c r="ADO8" t="e">
        <v>#N/A</v>
      </c>
      <c r="ADP8" t="e">
        <v>#N/A</v>
      </c>
      <c r="ADQ8" t="e">
        <v>#N/A</v>
      </c>
      <c r="ADR8" t="e">
        <v>#N/A</v>
      </c>
      <c r="ADT8" s="136" t="n">
        <v>67.2</v>
      </c>
      <c r="ADU8" s="136" t="n">
        <v>67.2</v>
      </c>
      <c r="ADV8" s="136" t="n">
        <v>67.2</v>
      </c>
      <c r="ADW8" s="136" t="n">
        <v>67.2</v>
      </c>
      <c r="ADX8" t="inlineStr">
        <is>
          <t>N/A</t>
        </is>
      </c>
      <c r="ADZ8" s="235" t="n">
        <v>939</v>
      </c>
      <c r="AEA8" s="235" t="n">
        <v>939</v>
      </c>
      <c r="AEB8" s="235" t="n">
        <v>939</v>
      </c>
      <c r="AEC8" s="235" t="n">
        <v>939</v>
      </c>
      <c r="AED8" t="inlineStr">
        <is>
          <t>N/A</t>
        </is>
      </c>
      <c r="AEF8" t="n">
        <v>97046.64</v>
      </c>
      <c r="AEG8" t="n">
        <v>102002.41</v>
      </c>
      <c r="AEH8" t="n">
        <v>95667.23</v>
      </c>
      <c r="AEI8" t="n">
        <v>100544.36</v>
      </c>
      <c r="AEJ8" t="n">
        <v>16196</v>
      </c>
      <c r="AEL8" t="n">
        <v>3790.814</v>
      </c>
      <c r="AEM8" t="n">
        <v>4090.265</v>
      </c>
      <c r="AEN8" t="n">
        <v>3722.163</v>
      </c>
      <c r="AEO8" t="n">
        <v>4025.423</v>
      </c>
      <c r="AEP8" t="n">
        <v>154077</v>
      </c>
      <c r="AER8" t="n">
        <v>0.78369</v>
      </c>
      <c r="AES8" t="n">
        <v>0.7860200000000001</v>
      </c>
      <c r="AET8" t="n">
        <v>0.78064</v>
      </c>
      <c r="AEU8" t="n">
        <v>0.78486</v>
      </c>
      <c r="AEV8" t="n">
        <v>75416</v>
      </c>
      <c r="AEX8" t="n">
        <v>150.087</v>
      </c>
      <c r="AEY8" t="n">
        <v>150.699</v>
      </c>
      <c r="AEZ8" t="n">
        <v>149.373</v>
      </c>
      <c r="AFA8" t="n">
        <v>150.031</v>
      </c>
      <c r="AFB8" t="n">
        <v>238200</v>
      </c>
      <c r="AFD8" t="n">
        <v>1.40232</v>
      </c>
      <c r="AFE8" t="n">
        <v>1.41647</v>
      </c>
      <c r="AFF8" t="n">
        <v>1.4019</v>
      </c>
      <c r="AFG8" t="n">
        <v>1.41591</v>
      </c>
      <c r="AFH8" t="n">
        <v>157579</v>
      </c>
      <c r="AFJ8" t="n">
        <v>0.94453</v>
      </c>
      <c r="AFK8" t="n">
        <v>0.94853</v>
      </c>
      <c r="AFL8" t="n">
        <v>0.9407799999999999</v>
      </c>
      <c r="AFM8" t="n">
        <v>0.94626</v>
      </c>
      <c r="AFN8" t="n">
        <v>113904</v>
      </c>
      <c r="AFP8" s="5" t="n">
        <v>2663.82</v>
      </c>
      <c r="AFQ8" s="5" t="n">
        <v>2663.82</v>
      </c>
      <c r="AFR8" s="5" t="n">
        <v>2663.82</v>
      </c>
      <c r="AFS8" s="5" t="n">
        <v>2663.82</v>
      </c>
      <c r="AFT8" t="n">
        <v>5213</v>
      </c>
      <c r="AFV8" s="136" t="n">
        <v>31.8933</v>
      </c>
      <c r="AFW8" s="136" t="n">
        <v>31.8933</v>
      </c>
      <c r="AFX8" s="136" t="n">
        <v>31.8933</v>
      </c>
      <c r="AFY8" s="136" t="n">
        <v>31.8933</v>
      </c>
      <c r="AFZ8" t="n">
        <v>3073</v>
      </c>
      <c r="AGB8" s="5" t="n">
        <v>6081.38</v>
      </c>
      <c r="AGC8" s="5" t="n">
        <v>6099.97</v>
      </c>
      <c r="AGD8" s="5" t="n">
        <v>6079.98</v>
      </c>
      <c r="AGE8" s="5" t="n">
        <v>6090.27</v>
      </c>
      <c r="AGF8" t="inlineStr">
        <is>
          <t>N/A</t>
        </is>
      </c>
      <c r="AGH8" s="5" t="n">
        <v>19743.96</v>
      </c>
      <c r="AGI8" s="5" t="n">
        <v>19863.14</v>
      </c>
      <c r="AGJ8" s="5" t="n">
        <v>19734.42</v>
      </c>
      <c r="AGK8" s="5" t="n">
        <v>19859.77</v>
      </c>
      <c r="AGL8" t="inlineStr">
        <is>
          <t>N/A</t>
        </is>
      </c>
      <c r="AGN8" s="5" t="n">
        <v>44824.29</v>
      </c>
      <c r="AGO8" s="5" t="n">
        <v>44923.74</v>
      </c>
      <c r="AGP8" s="5" t="n">
        <v>44596.46</v>
      </c>
      <c r="AGQ8" s="5" t="n">
        <v>44642.52</v>
      </c>
      <c r="AGR8" t="n">
        <v>466918860</v>
      </c>
      <c r="AGT8" t="n">
        <v>42.03</v>
      </c>
      <c r="AGU8" t="n">
        <v>42.09</v>
      </c>
      <c r="AGV8" t="n">
        <v>42.01</v>
      </c>
      <c r="AGW8" t="n">
        <v>42.06</v>
      </c>
      <c r="AGX8" t="n">
        <v>25107</v>
      </c>
      <c r="AGZ8" t="n">
        <v>36.73</v>
      </c>
      <c r="AHA8" t="n">
        <v>36.75</v>
      </c>
      <c r="AHB8" t="n">
        <v>36.69</v>
      </c>
      <c r="AHC8" t="n">
        <v>36.73</v>
      </c>
      <c r="AHD8" t="n">
        <v>19286</v>
      </c>
      <c r="AHF8" t="n">
        <v>40.28</v>
      </c>
      <c r="AHG8" t="n">
        <v>40.34</v>
      </c>
      <c r="AHH8" t="n">
        <v>40.24</v>
      </c>
      <c r="AHI8" t="n">
        <v>40.26</v>
      </c>
      <c r="AHJ8" t="n">
        <v>17138</v>
      </c>
      <c r="AHL8" t="n">
        <v>37.01</v>
      </c>
      <c r="AHM8" t="n">
        <v>37.11</v>
      </c>
      <c r="AHN8" t="n">
        <v>37.01</v>
      </c>
      <c r="AHO8" t="n">
        <v>37.1</v>
      </c>
      <c r="AHP8" t="n">
        <v>46781</v>
      </c>
      <c r="AHR8" t="n">
        <v>36.02</v>
      </c>
      <c r="AHS8" t="n">
        <v>36.07</v>
      </c>
      <c r="AHT8" t="n">
        <v>35.99</v>
      </c>
      <c r="AHU8" t="n">
        <v>36.01</v>
      </c>
      <c r="AHV8" t="n">
        <v>26156</v>
      </c>
      <c r="AHX8" t="n">
        <v>37.77</v>
      </c>
      <c r="AHY8" t="n">
        <v>37.81</v>
      </c>
      <c r="AHZ8" t="n">
        <v>37.77</v>
      </c>
      <c r="AIA8" t="n">
        <v>37.78</v>
      </c>
      <c r="AIB8" t="n">
        <v>15042</v>
      </c>
      <c r="AID8" t="n">
        <v>41.62</v>
      </c>
      <c r="AIE8" t="n">
        <v>41.69</v>
      </c>
      <c r="AIF8" t="n">
        <v>41.55</v>
      </c>
      <c r="AIG8" t="n">
        <v>41.6</v>
      </c>
      <c r="AIH8" t="n">
        <v>64869</v>
      </c>
      <c r="AIJ8" t="n">
        <v>38.88</v>
      </c>
      <c r="AIK8" t="n">
        <v>38.93</v>
      </c>
      <c r="AIL8" t="n">
        <v>38.87</v>
      </c>
      <c r="AIM8" t="n">
        <v>38.92</v>
      </c>
      <c r="AIN8" t="n">
        <v>22744</v>
      </c>
      <c r="AIP8" t="n">
        <v>39.48</v>
      </c>
      <c r="AIQ8" t="n">
        <v>39.58</v>
      </c>
      <c r="AIR8" t="n">
        <v>39.48</v>
      </c>
      <c r="AIS8" t="n">
        <v>39.51</v>
      </c>
      <c r="AIT8" t="n">
        <v>18275</v>
      </c>
      <c r="AIV8" t="n">
        <v>39.96</v>
      </c>
      <c r="AIW8" t="n">
        <v>40.08</v>
      </c>
      <c r="AIX8" t="n">
        <v>39.96</v>
      </c>
      <c r="AIY8" t="n">
        <v>39.98</v>
      </c>
      <c r="AIZ8" t="n">
        <v>21727</v>
      </c>
      <c r="AJB8" t="n">
        <v>38.33</v>
      </c>
      <c r="AJC8" t="n">
        <v>38.4</v>
      </c>
      <c r="AJD8" t="n">
        <v>38.24</v>
      </c>
      <c r="AJE8" t="n">
        <v>38.26</v>
      </c>
      <c r="AJF8" t="n">
        <v>12812</v>
      </c>
      <c r="AJH8" t="n">
        <v>39.01</v>
      </c>
      <c r="AJI8" t="n">
        <v>39.06</v>
      </c>
      <c r="AJJ8" t="n">
        <v>38.96</v>
      </c>
      <c r="AJK8" t="n">
        <v>39</v>
      </c>
      <c r="AJL8" t="n">
        <v>297696</v>
      </c>
      <c r="AJN8" t="n">
        <v>123.2</v>
      </c>
      <c r="AJO8" t="n">
        <v>123.38</v>
      </c>
      <c r="AJP8" t="n">
        <v>122.96</v>
      </c>
      <c r="AJQ8" t="n">
        <v>123.12</v>
      </c>
      <c r="AJR8" t="n">
        <v>1413951</v>
      </c>
      <c r="AJT8" t="n">
        <v>126.72</v>
      </c>
      <c r="AJU8" t="n">
        <v>127.15</v>
      </c>
      <c r="AJV8" t="n">
        <v>126.63</v>
      </c>
      <c r="AJW8" t="n">
        <v>126.71</v>
      </c>
      <c r="AJX8" t="n">
        <v>88757</v>
      </c>
      <c r="AJZ8" t="n">
        <v>28.81</v>
      </c>
      <c r="AKA8" t="n">
        <v>28.81</v>
      </c>
      <c r="AKB8" t="n">
        <v>28.75</v>
      </c>
      <c r="AKC8" t="n">
        <v>28.75</v>
      </c>
      <c r="AKD8" t="n">
        <v>203461</v>
      </c>
      <c r="AKF8" t="n">
        <v>82.31</v>
      </c>
      <c r="AKG8" t="n">
        <v>82.34</v>
      </c>
      <c r="AKH8" t="n">
        <v>82.09</v>
      </c>
      <c r="AKI8" t="n">
        <v>82.25</v>
      </c>
      <c r="AKJ8" t="n">
        <v>4029783</v>
      </c>
      <c r="AKL8" t="n">
        <v>50.48</v>
      </c>
      <c r="AKM8" t="n">
        <v>50.48</v>
      </c>
      <c r="AKN8" t="n">
        <v>50.47</v>
      </c>
      <c r="AKO8" t="n">
        <v>50.48</v>
      </c>
      <c r="AKP8" t="n">
        <v>4291845</v>
      </c>
      <c r="AKR8" t="n">
        <v>52.01</v>
      </c>
      <c r="AKS8" t="n">
        <v>52.13</v>
      </c>
      <c r="AKT8" t="n">
        <v>51.99</v>
      </c>
      <c r="AKU8" t="n">
        <v>52.1</v>
      </c>
      <c r="AKV8" t="n">
        <v>1148838</v>
      </c>
      <c r="AKX8" t="n">
        <v>41.85</v>
      </c>
      <c r="AKY8" t="n">
        <v>41.88</v>
      </c>
      <c r="AKZ8" t="n">
        <v>41.85</v>
      </c>
      <c r="ALA8" t="n">
        <v>41.86</v>
      </c>
      <c r="ALB8" t="n">
        <v>1507001</v>
      </c>
      <c r="ALD8" t="n">
        <v>55.74</v>
      </c>
      <c r="ALE8" t="n">
        <v>55.81</v>
      </c>
      <c r="ALF8" t="n">
        <v>55.37</v>
      </c>
      <c r="ALG8" t="n">
        <v>55.44</v>
      </c>
      <c r="ALH8" t="n">
        <v>40962</v>
      </c>
      <c r="ALJ8" t="n">
        <v>35.08</v>
      </c>
      <c r="ALK8" t="n">
        <v>35.14</v>
      </c>
      <c r="ALL8" t="n">
        <v>35.05</v>
      </c>
      <c r="ALM8" t="n">
        <v>35.08</v>
      </c>
      <c r="ALN8" t="n">
        <v>863</v>
      </c>
      <c r="ALP8" t="n">
        <v>25.51</v>
      </c>
      <c r="ALQ8" t="n">
        <v>25.98</v>
      </c>
      <c r="ALR8" t="n">
        <v>25.49</v>
      </c>
      <c r="ALS8" t="n">
        <v>25.74</v>
      </c>
      <c r="ALT8" t="n">
        <v>15293</v>
      </c>
      <c r="ALV8" t="n">
        <v>23.06</v>
      </c>
      <c r="ALW8" t="n">
        <v>23.12</v>
      </c>
      <c r="ALX8" t="n">
        <v>23.06</v>
      </c>
      <c r="ALY8" t="n">
        <v>23.08</v>
      </c>
      <c r="ALZ8" t="n">
        <v>70124</v>
      </c>
    </row>
    <row r="9" ht="15" customHeight="1">
      <c r="A9" s="4" t="n">
        <v>45635</v>
      </c>
      <c r="B9" t="n">
        <v>607.6900000000001</v>
      </c>
      <c r="C9" t="n">
        <v>607.86</v>
      </c>
      <c r="D9" t="n">
        <v>604.08</v>
      </c>
      <c r="E9" t="n">
        <v>604.6799999999999</v>
      </c>
      <c r="F9" t="n">
        <v>34407000</v>
      </c>
      <c r="H9" t="n">
        <v>302.53</v>
      </c>
      <c r="I9" t="n">
        <v>302.65</v>
      </c>
      <c r="J9" t="n">
        <v>300.33</v>
      </c>
      <c r="K9" t="n">
        <v>300.52</v>
      </c>
      <c r="L9" t="n">
        <v>2791549</v>
      </c>
      <c r="N9" t="n">
        <v>23.68</v>
      </c>
      <c r="O9" t="n">
        <v>23.69</v>
      </c>
      <c r="P9" t="n">
        <v>23.52</v>
      </c>
      <c r="Q9" t="n">
        <v>23.55</v>
      </c>
      <c r="R9" t="n">
        <v>2873923</v>
      </c>
      <c r="T9" t="n">
        <v>610.75</v>
      </c>
      <c r="U9" t="n">
        <v>610.85</v>
      </c>
      <c r="V9" t="n">
        <v>607.09</v>
      </c>
      <c r="W9" t="n">
        <v>607.6799999999999</v>
      </c>
      <c r="X9" t="n">
        <v>2963185</v>
      </c>
      <c r="Z9" t="n">
        <v>185.71</v>
      </c>
      <c r="AA9" t="n">
        <v>185.87</v>
      </c>
      <c r="AB9" t="n">
        <v>184.39</v>
      </c>
      <c r="AC9" t="n">
        <v>184.43</v>
      </c>
      <c r="AD9" t="n">
        <v>5119744</v>
      </c>
      <c r="AF9" t="n">
        <v>525.55</v>
      </c>
      <c r="AG9" t="n">
        <v>526.35</v>
      </c>
      <c r="AH9" t="n">
        <v>521.22</v>
      </c>
      <c r="AI9" t="n">
        <v>522.38</v>
      </c>
      <c r="AJ9" t="n">
        <v>20452844</v>
      </c>
      <c r="AL9" t="n">
        <v>422.81</v>
      </c>
      <c r="AM9" t="n">
        <v>422.86</v>
      </c>
      <c r="AN9" t="n">
        <v>419.07</v>
      </c>
      <c r="AO9" t="n">
        <v>420.4</v>
      </c>
      <c r="AP9" t="n">
        <v>918774</v>
      </c>
      <c r="AR9" t="n">
        <v>28.67</v>
      </c>
      <c r="AS9" t="n">
        <v>28.68</v>
      </c>
      <c r="AT9" t="n">
        <v>28.39</v>
      </c>
      <c r="AU9" t="n">
        <v>28.51</v>
      </c>
      <c r="AV9" t="n">
        <v>5929932</v>
      </c>
      <c r="AX9" t="n">
        <v>611.3</v>
      </c>
      <c r="AY9" t="n">
        <v>612.54</v>
      </c>
      <c r="AZ9" t="n">
        <v>605.76</v>
      </c>
      <c r="BA9" t="n">
        <v>606.21</v>
      </c>
      <c r="BB9" t="n">
        <v>806850</v>
      </c>
      <c r="BD9" t="n">
        <v>259.56</v>
      </c>
      <c r="BE9" t="n">
        <v>260.15</v>
      </c>
      <c r="BF9" t="n">
        <v>256.67</v>
      </c>
      <c r="BG9" t="n">
        <v>256.67</v>
      </c>
      <c r="BH9" t="n">
        <v>486112</v>
      </c>
      <c r="BJ9" t="n">
        <v>284.15</v>
      </c>
      <c r="BK9" t="n">
        <v>284.15</v>
      </c>
      <c r="BL9" t="n">
        <v>280.36</v>
      </c>
      <c r="BM9" t="n">
        <v>280.44</v>
      </c>
      <c r="BN9" t="n">
        <v>591864</v>
      </c>
      <c r="BP9" t="n">
        <v>110.54</v>
      </c>
      <c r="BQ9" t="n">
        <v>110.6</v>
      </c>
      <c r="BR9" t="n">
        <v>110.33</v>
      </c>
      <c r="BS9" t="n">
        <v>110.42</v>
      </c>
      <c r="BT9" t="n">
        <v>21130918</v>
      </c>
      <c r="BV9" t="n">
        <v>97.15000000000001</v>
      </c>
      <c r="BW9" t="n">
        <v>97.27</v>
      </c>
      <c r="BX9" t="n">
        <v>96.95</v>
      </c>
      <c r="BY9" t="n">
        <v>96.97</v>
      </c>
      <c r="BZ9" t="n">
        <v>1596025</v>
      </c>
      <c r="CB9" t="n">
        <v>40.61</v>
      </c>
      <c r="CC9" t="n">
        <v>40.61</v>
      </c>
      <c r="CD9" t="n">
        <v>40.61</v>
      </c>
      <c r="CE9" t="n">
        <v>40.61</v>
      </c>
      <c r="CF9" t="n">
        <v>0</v>
      </c>
      <c r="CH9" t="n">
        <v>447.65</v>
      </c>
      <c r="CI9" t="n">
        <v>448.28</v>
      </c>
      <c r="CJ9" t="n">
        <v>444.8</v>
      </c>
      <c r="CK9" t="n">
        <v>445.08</v>
      </c>
      <c r="CL9" t="n">
        <v>1990859</v>
      </c>
      <c r="CN9" t="n">
        <v>73.65000000000001</v>
      </c>
      <c r="CO9" t="n">
        <v>73.65000000000001</v>
      </c>
      <c r="CP9" t="n">
        <v>73.47</v>
      </c>
      <c r="CQ9" t="n">
        <v>73.48999999999999</v>
      </c>
      <c r="CR9" t="n">
        <v>5400779</v>
      </c>
      <c r="CT9" t="n">
        <v>23.26</v>
      </c>
      <c r="CU9" t="n">
        <v>23.28</v>
      </c>
      <c r="CV9" t="n">
        <v>23.22</v>
      </c>
      <c r="CW9" t="n">
        <v>23.23</v>
      </c>
      <c r="CX9" t="n">
        <v>1262485</v>
      </c>
      <c r="CZ9" t="n">
        <v>95.14</v>
      </c>
      <c r="DA9" t="n">
        <v>95.16</v>
      </c>
      <c r="DB9" t="n">
        <v>94.94</v>
      </c>
      <c r="DC9" t="n">
        <v>94.94</v>
      </c>
      <c r="DD9" t="n">
        <v>4301991</v>
      </c>
      <c r="DF9" t="n">
        <v>24.69</v>
      </c>
      <c r="DG9" t="n">
        <v>24.7</v>
      </c>
      <c r="DH9" t="n">
        <v>24.66</v>
      </c>
      <c r="DI9" t="n">
        <v>24.67</v>
      </c>
      <c r="DJ9" t="n">
        <v>1489492</v>
      </c>
      <c r="DL9" t="n">
        <v>93.98999999999999</v>
      </c>
      <c r="DM9" t="n">
        <v>94.04000000000001</v>
      </c>
      <c r="DN9" t="n">
        <v>93.45999999999999</v>
      </c>
      <c r="DO9" t="n">
        <v>93.52</v>
      </c>
      <c r="DP9" t="n">
        <v>30494566</v>
      </c>
      <c r="DR9" t="n">
        <v>108.71</v>
      </c>
      <c r="DS9" t="n">
        <v>108.73</v>
      </c>
      <c r="DT9" t="n">
        <v>108.57</v>
      </c>
      <c r="DU9" t="n">
        <v>108.63</v>
      </c>
      <c r="DV9" t="n">
        <v>1239233</v>
      </c>
      <c r="DX9" t="n">
        <v>26.38</v>
      </c>
      <c r="DY9" t="n">
        <v>26.39</v>
      </c>
      <c r="DZ9" t="n">
        <v>26.35</v>
      </c>
      <c r="EA9" t="n">
        <v>26.37</v>
      </c>
      <c r="EB9" t="n">
        <v>2329313</v>
      </c>
      <c r="ED9" t="n">
        <v>92.51000000000001</v>
      </c>
      <c r="EE9" t="n">
        <v>92.51000000000001</v>
      </c>
      <c r="EF9" t="n">
        <v>92.22</v>
      </c>
      <c r="EG9" t="n">
        <v>92.23999999999999</v>
      </c>
      <c r="EH9" t="n">
        <v>4376951</v>
      </c>
      <c r="EJ9" t="n">
        <v>21.04</v>
      </c>
      <c r="EK9" t="n">
        <v>21.05</v>
      </c>
      <c r="EL9" t="n">
        <v>20.97</v>
      </c>
      <c r="EM9" t="n">
        <v>20.98</v>
      </c>
      <c r="EN9" t="n">
        <v>170051</v>
      </c>
      <c r="EP9" t="n">
        <v>82.23</v>
      </c>
      <c r="EQ9" t="n">
        <v>82.23</v>
      </c>
      <c r="ER9" t="n">
        <v>82.2</v>
      </c>
      <c r="ES9" t="n">
        <v>82.2</v>
      </c>
      <c r="ET9" t="n">
        <v>4641642</v>
      </c>
      <c r="EV9" t="n">
        <v>24.22</v>
      </c>
      <c r="EW9" t="n">
        <v>24.22</v>
      </c>
      <c r="EX9" t="n">
        <v>24.21</v>
      </c>
      <c r="EY9" t="n">
        <v>24.22</v>
      </c>
      <c r="EZ9" t="n">
        <v>1971119</v>
      </c>
      <c r="FB9" t="n">
        <v>99.65000000000001</v>
      </c>
      <c r="FC9" t="n">
        <v>99.70999999999999</v>
      </c>
      <c r="FD9" t="n">
        <v>98.47</v>
      </c>
      <c r="FE9" t="n">
        <v>98.66</v>
      </c>
      <c r="FF9" t="n">
        <v>2082909</v>
      </c>
      <c r="FH9" t="n">
        <v>114.84</v>
      </c>
      <c r="FI9" t="n">
        <v>115.21</v>
      </c>
      <c r="FJ9" t="n">
        <v>112.98</v>
      </c>
      <c r="FK9" t="n">
        <v>113.48</v>
      </c>
      <c r="FL9" t="n">
        <v>1984249</v>
      </c>
      <c r="FN9" t="n">
        <v>78.28</v>
      </c>
      <c r="FO9" t="n">
        <v>78.7</v>
      </c>
      <c r="FP9" t="n">
        <v>76.95</v>
      </c>
      <c r="FQ9" t="n">
        <v>76.95</v>
      </c>
      <c r="FR9" t="n">
        <v>16925</v>
      </c>
      <c r="FT9" t="n">
        <v>82.5</v>
      </c>
      <c r="FU9" t="n">
        <v>82.88</v>
      </c>
      <c r="FV9" t="n">
        <v>82.03</v>
      </c>
      <c r="FW9" t="n">
        <v>82.25</v>
      </c>
      <c r="FX9" t="n">
        <v>11613104</v>
      </c>
      <c r="FZ9" t="n">
        <v>46.13</v>
      </c>
      <c r="GA9" t="n">
        <v>46.25</v>
      </c>
      <c r="GB9" t="n">
        <v>45.66</v>
      </c>
      <c r="GC9" t="n">
        <v>45.77</v>
      </c>
      <c r="GD9" t="n">
        <v>237017</v>
      </c>
      <c r="GF9" t="n">
        <v>144.42</v>
      </c>
      <c r="GG9" t="n">
        <v>145.09</v>
      </c>
      <c r="GH9" t="n">
        <v>143.92</v>
      </c>
      <c r="GI9" t="n">
        <v>144.7</v>
      </c>
      <c r="GJ9" t="n">
        <v>6255437</v>
      </c>
      <c r="GL9" t="n">
        <v>234.14</v>
      </c>
      <c r="GM9" t="n">
        <v>235.57</v>
      </c>
      <c r="GN9" t="n">
        <v>231.23</v>
      </c>
      <c r="GO9" t="n">
        <v>232.06</v>
      </c>
      <c r="GP9" t="n">
        <v>3255215</v>
      </c>
      <c r="GR9" t="n">
        <v>140.59</v>
      </c>
      <c r="GS9" t="n">
        <v>140.75</v>
      </c>
      <c r="GT9" t="n">
        <v>139.26</v>
      </c>
      <c r="GU9" t="n">
        <v>139.34</v>
      </c>
      <c r="GV9" t="n">
        <v>7433994</v>
      </c>
      <c r="GX9" t="n">
        <v>92.64</v>
      </c>
      <c r="GY9" t="n">
        <v>93.15000000000001</v>
      </c>
      <c r="GZ9" t="n">
        <v>91.87</v>
      </c>
      <c r="HA9" t="n">
        <v>91.89</v>
      </c>
      <c r="HB9" t="n">
        <v>4708802</v>
      </c>
      <c r="HD9" t="n">
        <v>239.94</v>
      </c>
      <c r="HE9" t="n">
        <v>240.8</v>
      </c>
      <c r="HF9" t="n">
        <v>238.66</v>
      </c>
      <c r="HG9" t="n">
        <v>239.27</v>
      </c>
      <c r="HH9" t="n">
        <v>4013207</v>
      </c>
      <c r="HJ9" t="n">
        <v>91.78</v>
      </c>
      <c r="HK9" t="n">
        <v>92.26000000000001</v>
      </c>
      <c r="HL9" t="n">
        <v>90.79000000000001</v>
      </c>
      <c r="HM9" t="n">
        <v>90.87</v>
      </c>
      <c r="HN9" t="n">
        <v>11809924</v>
      </c>
      <c r="HP9" t="n">
        <v>79.69</v>
      </c>
      <c r="HQ9" t="n">
        <v>79.8</v>
      </c>
      <c r="HR9" t="n">
        <v>78.64</v>
      </c>
      <c r="HS9" t="n">
        <v>78.69</v>
      </c>
      <c r="HT9" t="n">
        <v>10514094</v>
      </c>
      <c r="HV9" t="n">
        <v>50.44</v>
      </c>
      <c r="HW9" t="n">
        <v>50.49</v>
      </c>
      <c r="HX9" t="n">
        <v>49.69</v>
      </c>
      <c r="HY9" t="n">
        <v>49.71</v>
      </c>
      <c r="HZ9" t="n">
        <v>41392152</v>
      </c>
      <c r="IB9" t="n">
        <v>16.18</v>
      </c>
      <c r="IC9" t="n">
        <v>16.18</v>
      </c>
      <c r="ID9" t="n">
        <v>16.18</v>
      </c>
      <c r="IE9" t="n">
        <v>16.18</v>
      </c>
      <c r="IF9" t="n">
        <v>0</v>
      </c>
      <c r="IH9" t="n">
        <v>246.28</v>
      </c>
      <c r="II9" t="n">
        <v>247.11</v>
      </c>
      <c r="IJ9" t="n">
        <v>245.26</v>
      </c>
      <c r="IK9" t="n">
        <v>245.36</v>
      </c>
      <c r="IL9" t="n">
        <v>4592178</v>
      </c>
      <c r="IN9" t="n">
        <v>29.21</v>
      </c>
      <c r="IO9" t="n">
        <v>29.43</v>
      </c>
      <c r="IP9" t="n">
        <v>28.95</v>
      </c>
      <c r="IQ9" t="n">
        <v>28.98</v>
      </c>
      <c r="IR9" t="n">
        <v>37354480</v>
      </c>
      <c r="IT9" t="n">
        <v>27.44</v>
      </c>
      <c r="IU9" t="n">
        <v>27.47</v>
      </c>
      <c r="IV9" t="n">
        <v>27.17</v>
      </c>
      <c r="IW9" t="n">
        <v>27.36</v>
      </c>
      <c r="IX9" t="n">
        <v>570356</v>
      </c>
      <c r="IZ9" t="n">
        <v>22.16</v>
      </c>
      <c r="JA9" t="n">
        <v>22.27</v>
      </c>
      <c r="JB9" t="n">
        <v>22.12</v>
      </c>
      <c r="JC9" t="n">
        <v>22.12</v>
      </c>
      <c r="JD9" t="n">
        <v>698390</v>
      </c>
      <c r="JF9" t="n">
        <v>50.04</v>
      </c>
      <c r="JG9" t="n">
        <v>50.29</v>
      </c>
      <c r="JH9" t="n">
        <v>49.15</v>
      </c>
      <c r="JI9" t="n">
        <v>49.15</v>
      </c>
      <c r="JJ9" t="n">
        <v>1194897</v>
      </c>
      <c r="JL9" t="n">
        <v>21.15</v>
      </c>
      <c r="JM9" t="n">
        <v>21.26</v>
      </c>
      <c r="JN9" t="n">
        <v>21.14</v>
      </c>
      <c r="JO9" t="n">
        <v>21.15</v>
      </c>
      <c r="JP9" t="n">
        <v>264952</v>
      </c>
      <c r="JR9" t="n">
        <v>95.73999999999999</v>
      </c>
      <c r="JS9" t="n">
        <v>96.2</v>
      </c>
      <c r="JT9" t="n">
        <v>95.59999999999999</v>
      </c>
      <c r="JU9" t="n">
        <v>95.88</v>
      </c>
      <c r="JV9" t="n">
        <v>2871844</v>
      </c>
      <c r="JX9" t="n">
        <v>24.34</v>
      </c>
      <c r="JY9" t="n">
        <v>24.4</v>
      </c>
      <c r="JZ9" t="n">
        <v>24.15</v>
      </c>
      <c r="KA9" t="n">
        <v>24.15</v>
      </c>
      <c r="KB9" t="n">
        <v>31923</v>
      </c>
      <c r="KD9" t="n">
        <v>22.22</v>
      </c>
      <c r="KE9" t="n">
        <v>22.22</v>
      </c>
      <c r="KF9" t="n">
        <v>22.11</v>
      </c>
      <c r="KG9" t="n">
        <v>22.12</v>
      </c>
      <c r="KH9" t="n">
        <v>434633</v>
      </c>
      <c r="KJ9" t="n">
        <v>40.27</v>
      </c>
      <c r="KK9" t="n">
        <v>40.4</v>
      </c>
      <c r="KL9" t="n">
        <v>40.05</v>
      </c>
      <c r="KM9" t="n">
        <v>40.08</v>
      </c>
      <c r="KN9" t="n">
        <v>38771</v>
      </c>
      <c r="KP9" t="n">
        <v>50.93</v>
      </c>
      <c r="KQ9" t="n">
        <v>50.94</v>
      </c>
      <c r="KR9" t="n">
        <v>50.92</v>
      </c>
      <c r="KS9" t="n">
        <v>50.92</v>
      </c>
      <c r="KT9" t="n">
        <v>1716729</v>
      </c>
      <c r="KV9" t="n">
        <v>50.19</v>
      </c>
      <c r="KW9" t="n">
        <v>50.19</v>
      </c>
      <c r="KX9" t="n">
        <v>50.17</v>
      </c>
      <c r="KY9" t="n">
        <v>50.18</v>
      </c>
      <c r="KZ9" t="n">
        <v>354595</v>
      </c>
      <c r="LB9" t="n">
        <v>100.43</v>
      </c>
      <c r="LC9" t="n">
        <v>100.46</v>
      </c>
      <c r="LD9" t="n">
        <v>100.43</v>
      </c>
      <c r="LE9" t="n">
        <v>100.45</v>
      </c>
      <c r="LF9" t="n">
        <v>1601841</v>
      </c>
      <c r="LH9" t="n">
        <v>25.6</v>
      </c>
      <c r="LI9" t="n">
        <v>25.6</v>
      </c>
      <c r="LJ9" t="n">
        <v>25.55</v>
      </c>
      <c r="LK9" t="n">
        <v>25.56</v>
      </c>
      <c r="LL9" t="n">
        <v>3389916</v>
      </c>
      <c r="LN9" t="n">
        <v>29.03</v>
      </c>
      <c r="LO9" t="n">
        <v>29.15</v>
      </c>
      <c r="LP9" t="n">
        <v>28.87</v>
      </c>
      <c r="LQ9" t="n">
        <v>28.87</v>
      </c>
      <c r="LR9" t="n">
        <v>526848</v>
      </c>
      <c r="LT9" t="n">
        <v>140.19</v>
      </c>
      <c r="LU9" t="n">
        <v>140.36</v>
      </c>
      <c r="LV9" t="n">
        <v>138.62</v>
      </c>
      <c r="LW9" t="n">
        <v>138.7</v>
      </c>
      <c r="LX9" t="n">
        <v>518844</v>
      </c>
      <c r="LZ9" t="n">
        <v>44.79</v>
      </c>
      <c r="MA9" t="n">
        <v>45.1</v>
      </c>
      <c r="MB9" t="n">
        <v>44.73</v>
      </c>
      <c r="MC9" t="n">
        <v>44.75</v>
      </c>
      <c r="MD9" t="n">
        <v>34349902</v>
      </c>
      <c r="MF9" t="n">
        <v>47.69</v>
      </c>
      <c r="MG9" t="n">
        <v>47.9</v>
      </c>
      <c r="MH9" t="n">
        <v>47.51</v>
      </c>
      <c r="MI9" t="n">
        <v>47.54</v>
      </c>
      <c r="MJ9" t="n">
        <v>277166</v>
      </c>
      <c r="ML9" t="n">
        <v>80.53</v>
      </c>
      <c r="MM9" t="n">
        <v>80.63</v>
      </c>
      <c r="MN9" t="n">
        <v>80</v>
      </c>
      <c r="MO9" t="n">
        <v>80.03</v>
      </c>
      <c r="MP9" t="n">
        <v>7801051</v>
      </c>
      <c r="MR9" t="n">
        <v>24.29</v>
      </c>
      <c r="MS9" t="n">
        <v>24.29</v>
      </c>
      <c r="MT9" t="n">
        <v>24.29</v>
      </c>
      <c r="MU9" t="n">
        <v>24.29</v>
      </c>
      <c r="MV9" t="n">
        <v>0</v>
      </c>
      <c r="MX9" t="n">
        <v>94.66</v>
      </c>
      <c r="MY9" t="n">
        <v>94.98</v>
      </c>
      <c r="MZ9" t="n">
        <v>94.59999999999999</v>
      </c>
      <c r="NA9" t="n">
        <v>94.69</v>
      </c>
      <c r="NB9" t="n">
        <v>90264</v>
      </c>
      <c r="ND9" t="n">
        <v>79.90000000000001</v>
      </c>
      <c r="NE9" t="n">
        <v>79.94</v>
      </c>
      <c r="NF9" t="n">
        <v>79.78</v>
      </c>
      <c r="NG9" t="n">
        <v>79.8</v>
      </c>
      <c r="NH9" t="n">
        <v>21630770</v>
      </c>
      <c r="NJ9" t="n">
        <v>94.98999999999999</v>
      </c>
      <c r="NK9" t="n">
        <v>95.29000000000001</v>
      </c>
      <c r="NL9" t="n">
        <v>94.23</v>
      </c>
      <c r="NM9" t="n">
        <v>94.26000000000001</v>
      </c>
      <c r="NN9" t="n">
        <v>120321</v>
      </c>
      <c r="NP9" t="n">
        <v>44.29</v>
      </c>
      <c r="NQ9" t="n">
        <v>44.29</v>
      </c>
      <c r="NR9" t="n">
        <v>43.22</v>
      </c>
      <c r="NS9" t="n">
        <v>43.36</v>
      </c>
      <c r="NT9" t="n">
        <v>312182</v>
      </c>
      <c r="NV9" t="n">
        <v>32.69</v>
      </c>
      <c r="NW9" t="n">
        <v>32.8</v>
      </c>
      <c r="NX9" t="n">
        <v>32.66</v>
      </c>
      <c r="NY9" t="n">
        <v>32.71</v>
      </c>
      <c r="NZ9" t="n">
        <v>738736</v>
      </c>
      <c r="OB9" t="n">
        <v>80.13</v>
      </c>
      <c r="OC9" t="n">
        <v>80.2</v>
      </c>
      <c r="OD9" t="n">
        <v>79.77</v>
      </c>
      <c r="OE9" t="n">
        <v>79.81999999999999</v>
      </c>
      <c r="OF9" t="n">
        <v>203430</v>
      </c>
      <c r="OH9" t="n">
        <v>133.05</v>
      </c>
      <c r="OI9" t="n">
        <v>133.15</v>
      </c>
      <c r="OJ9" t="n">
        <v>131.81</v>
      </c>
      <c r="OK9" t="n">
        <v>131.91</v>
      </c>
      <c r="OL9" t="n">
        <v>1058565</v>
      </c>
      <c r="ON9" t="n">
        <v>101.01</v>
      </c>
      <c r="OO9" t="n">
        <v>101.03</v>
      </c>
      <c r="OP9" t="n">
        <v>100.99</v>
      </c>
      <c r="OQ9" t="n">
        <v>100.99</v>
      </c>
      <c r="OR9" t="n">
        <v>319123</v>
      </c>
      <c r="OT9" t="n">
        <v>117.1</v>
      </c>
      <c r="OU9" t="n">
        <v>117.1</v>
      </c>
      <c r="OV9" t="n">
        <v>116.97</v>
      </c>
      <c r="OW9" t="n">
        <v>116.98</v>
      </c>
      <c r="OX9" t="n">
        <v>909164</v>
      </c>
      <c r="OZ9" t="n">
        <v>41.53</v>
      </c>
      <c r="PA9" t="n">
        <v>41.78</v>
      </c>
      <c r="PB9" t="n">
        <v>41.53</v>
      </c>
      <c r="PC9" t="n">
        <v>41.75</v>
      </c>
      <c r="PD9" t="n">
        <v>2239572</v>
      </c>
      <c r="PF9" t="n">
        <v>47.84</v>
      </c>
      <c r="PG9" t="n">
        <v>47.85</v>
      </c>
      <c r="PH9" t="n">
        <v>47.81</v>
      </c>
      <c r="PI9" t="n">
        <v>47.82</v>
      </c>
      <c r="PJ9" t="n">
        <v>248713</v>
      </c>
      <c r="PL9" t="n">
        <v>59.74</v>
      </c>
      <c r="PM9" t="n">
        <v>59.77</v>
      </c>
      <c r="PN9" t="n">
        <v>59.49</v>
      </c>
      <c r="PO9" t="n">
        <v>59.5</v>
      </c>
      <c r="PP9" t="n">
        <v>466292</v>
      </c>
      <c r="PR9" t="n">
        <v>47.5</v>
      </c>
      <c r="PS9" t="n">
        <v>47.86</v>
      </c>
      <c r="PT9" t="n">
        <v>47.47</v>
      </c>
      <c r="PU9" t="n">
        <v>47.51</v>
      </c>
      <c r="PV9" t="n">
        <v>8016754</v>
      </c>
      <c r="PX9" t="n">
        <v>55.69</v>
      </c>
      <c r="PY9" t="n">
        <v>55.69</v>
      </c>
      <c r="PZ9" t="n">
        <v>55.29</v>
      </c>
      <c r="QA9" t="n">
        <v>55.35</v>
      </c>
      <c r="QB9" t="n">
        <v>120282</v>
      </c>
      <c r="QD9" t="n">
        <v>11.87</v>
      </c>
      <c r="QE9" t="n">
        <v>11.93</v>
      </c>
      <c r="QF9" t="n">
        <v>11.86</v>
      </c>
      <c r="QG9" t="n">
        <v>11.88</v>
      </c>
      <c r="QH9" t="n">
        <v>7136439</v>
      </c>
      <c r="QJ9" t="n">
        <v>64.34999999999999</v>
      </c>
      <c r="QK9" t="n">
        <v>64.98999999999999</v>
      </c>
      <c r="QL9" t="n">
        <v>62.05</v>
      </c>
      <c r="QM9" t="n">
        <v>62.07</v>
      </c>
      <c r="QN9" t="n">
        <v>840554</v>
      </c>
      <c r="QP9" t="n">
        <v>38.51</v>
      </c>
      <c r="QQ9" t="n">
        <v>38.53</v>
      </c>
      <c r="QR9" t="n">
        <v>38.42</v>
      </c>
      <c r="QS9" t="n">
        <v>38.44</v>
      </c>
      <c r="QT9" t="n">
        <v>159676</v>
      </c>
      <c r="QV9" t="n">
        <v>44.97</v>
      </c>
      <c r="QW9" t="n">
        <v>45.14</v>
      </c>
      <c r="QX9" t="n">
        <v>44.97</v>
      </c>
      <c r="QY9" t="n">
        <v>45.02</v>
      </c>
      <c r="QZ9" t="n">
        <v>202447</v>
      </c>
      <c r="RB9" t="n">
        <v>11.07</v>
      </c>
      <c r="RC9" t="n">
        <v>11.07</v>
      </c>
      <c r="RD9" t="n">
        <v>11.07</v>
      </c>
      <c r="RE9" t="n">
        <v>11.07</v>
      </c>
      <c r="RF9" t="n">
        <v>0</v>
      </c>
      <c r="RH9" t="n">
        <v>171.73</v>
      </c>
      <c r="RI9" t="n">
        <v>172.18</v>
      </c>
      <c r="RJ9" t="n">
        <v>164.32</v>
      </c>
      <c r="RK9" t="n">
        <v>164.58</v>
      </c>
      <c r="RL9" t="n">
        <v>586979</v>
      </c>
      <c r="RN9" t="n">
        <v>189</v>
      </c>
      <c r="RO9" t="n">
        <v>189.16</v>
      </c>
      <c r="RP9" t="n">
        <v>185.61</v>
      </c>
      <c r="RQ9" t="n">
        <v>186.16</v>
      </c>
      <c r="RR9" t="n">
        <v>2327179</v>
      </c>
      <c r="RT9" t="n">
        <v>34</v>
      </c>
      <c r="RU9" t="n">
        <v>34.7</v>
      </c>
      <c r="RV9" t="n">
        <v>33.89</v>
      </c>
      <c r="RW9" t="n">
        <v>34.01</v>
      </c>
      <c r="RX9" t="n">
        <v>197013</v>
      </c>
      <c r="RZ9" t="n">
        <v>412</v>
      </c>
      <c r="SA9" t="n">
        <v>412.56</v>
      </c>
      <c r="SB9" t="n">
        <v>408.77</v>
      </c>
      <c r="SC9" t="n">
        <v>410.09</v>
      </c>
      <c r="SD9" t="n">
        <v>1607712</v>
      </c>
      <c r="SF9" t="n">
        <v>275.91</v>
      </c>
      <c r="SG9" t="n">
        <v>275.91</v>
      </c>
      <c r="SH9" t="n">
        <v>270.42</v>
      </c>
      <c r="SI9" t="n">
        <v>270.89</v>
      </c>
      <c r="SJ9" t="n">
        <v>190285</v>
      </c>
      <c r="SL9" t="n">
        <v>122.22</v>
      </c>
      <c r="SM9" t="n">
        <v>122.77</v>
      </c>
      <c r="SN9" t="n">
        <v>121.63</v>
      </c>
      <c r="SO9" t="n">
        <v>121.67</v>
      </c>
      <c r="SP9" t="n">
        <v>143529</v>
      </c>
      <c r="SR9" t="n">
        <v>314.82</v>
      </c>
      <c r="SS9" t="n">
        <v>315.23</v>
      </c>
      <c r="ST9" t="n">
        <v>309.36</v>
      </c>
      <c r="SU9" t="n">
        <v>309.89</v>
      </c>
      <c r="SV9" t="n">
        <v>475863</v>
      </c>
      <c r="SX9" t="n">
        <v>93.84</v>
      </c>
      <c r="SY9" t="n">
        <v>93.93000000000001</v>
      </c>
      <c r="SZ9" t="n">
        <v>93.63</v>
      </c>
      <c r="TA9" t="n">
        <v>93.64</v>
      </c>
      <c r="TB9" t="n">
        <v>2077617</v>
      </c>
      <c r="TD9" t="n">
        <v>10.22</v>
      </c>
      <c r="TE9" t="n">
        <v>10.22</v>
      </c>
      <c r="TF9" t="n">
        <v>10.22</v>
      </c>
      <c r="TG9" t="n">
        <v>10.22</v>
      </c>
      <c r="TH9" s="2" t="n">
        <v>0</v>
      </c>
      <c r="TJ9" t="n">
        <v>9.710000000000001</v>
      </c>
      <c r="TK9" t="n">
        <v>9.710000000000001</v>
      </c>
      <c r="TL9" t="n">
        <v>9.710000000000001</v>
      </c>
      <c r="TM9" t="n">
        <v>9.710000000000001</v>
      </c>
      <c r="TN9" t="n">
        <v>0</v>
      </c>
      <c r="TP9" t="n">
        <v>29.9</v>
      </c>
      <c r="TQ9" t="n">
        <v>30</v>
      </c>
      <c r="TR9" t="n">
        <v>29.88</v>
      </c>
      <c r="TS9" t="n">
        <v>29.98</v>
      </c>
      <c r="TT9" t="n">
        <v>1351716</v>
      </c>
      <c r="TV9" t="n">
        <v>110.23</v>
      </c>
      <c r="TW9" t="n">
        <v>110.24</v>
      </c>
      <c r="TX9" t="n">
        <v>110.22</v>
      </c>
      <c r="TY9" t="n">
        <v>110.24</v>
      </c>
      <c r="TZ9" t="n">
        <v>2564184</v>
      </c>
      <c r="UB9" t="n">
        <v>62.98</v>
      </c>
      <c r="UC9" t="n">
        <v>63.17</v>
      </c>
      <c r="UD9" t="n">
        <v>62.69</v>
      </c>
      <c r="UE9" t="n">
        <v>62.71</v>
      </c>
      <c r="UF9" t="n">
        <v>2544955</v>
      </c>
      <c r="UH9" t="n">
        <v>46.69</v>
      </c>
      <c r="UI9" t="n">
        <v>46.71</v>
      </c>
      <c r="UJ9" t="n">
        <v>46.62</v>
      </c>
      <c r="UK9" t="n">
        <v>46.62</v>
      </c>
      <c r="UL9" t="n">
        <v>265832</v>
      </c>
      <c r="UN9" t="n">
        <v>99.2</v>
      </c>
      <c r="UO9" t="n">
        <v>99.22</v>
      </c>
      <c r="UP9" t="n">
        <v>99.03</v>
      </c>
      <c r="UQ9" t="n">
        <v>99.04000000000001</v>
      </c>
      <c r="UR9" t="n">
        <v>10688848</v>
      </c>
      <c r="UT9" t="n">
        <v>15.06</v>
      </c>
      <c r="UU9" t="n">
        <v>15.12</v>
      </c>
      <c r="UV9" t="n">
        <v>15.01</v>
      </c>
      <c r="UW9" t="n">
        <v>15.03</v>
      </c>
      <c r="UX9" t="n">
        <v>207056</v>
      </c>
      <c r="UZ9" t="n">
        <v>295.53</v>
      </c>
      <c r="VA9" t="n">
        <v>295.73</v>
      </c>
      <c r="VB9" t="n">
        <v>294.16</v>
      </c>
      <c r="VC9" t="n">
        <v>294.57</v>
      </c>
      <c r="VD9" t="n">
        <v>103395</v>
      </c>
      <c r="VF9" t="n">
        <v>50.64</v>
      </c>
      <c r="VG9" t="n">
        <v>50.64</v>
      </c>
      <c r="VH9" t="n">
        <v>50.56</v>
      </c>
      <c r="VI9" t="n">
        <v>50.57</v>
      </c>
      <c r="VJ9" t="n">
        <v>2685952</v>
      </c>
      <c r="VL9" t="n">
        <v>61.21</v>
      </c>
      <c r="VM9" t="n">
        <v>61.41</v>
      </c>
      <c r="VN9" t="n">
        <v>60.91</v>
      </c>
      <c r="VO9" t="n">
        <v>60.93</v>
      </c>
      <c r="VP9" t="n">
        <v>1868517</v>
      </c>
      <c r="VR9" t="n">
        <v>105.19</v>
      </c>
      <c r="VS9" t="n">
        <v>105.22</v>
      </c>
      <c r="VT9" t="n">
        <v>104.72</v>
      </c>
      <c r="VU9" t="n">
        <v>104.82</v>
      </c>
      <c r="VV9" t="n">
        <v>546817</v>
      </c>
      <c r="VX9" t="n">
        <v>11.03</v>
      </c>
      <c r="VY9" t="n">
        <v>11.03</v>
      </c>
      <c r="VZ9" t="n">
        <v>11.03</v>
      </c>
      <c r="WA9" t="n">
        <v>11.03</v>
      </c>
      <c r="WB9" t="n">
        <v>0</v>
      </c>
      <c r="WD9" t="n">
        <v>558.71</v>
      </c>
      <c r="WE9" t="n">
        <v>558.86</v>
      </c>
      <c r="WF9" t="n">
        <v>555.38</v>
      </c>
      <c r="WG9" t="n">
        <v>555.91</v>
      </c>
      <c r="WH9" t="n">
        <v>4395142</v>
      </c>
      <c r="WJ9" t="n">
        <v>21.11</v>
      </c>
      <c r="WK9" t="n">
        <v>21.11</v>
      </c>
      <c r="WL9" t="n">
        <v>21.11</v>
      </c>
      <c r="WM9" t="n">
        <v>21.11</v>
      </c>
      <c r="WN9" t="n">
        <v>0</v>
      </c>
      <c r="WP9" t="n">
        <v>191.75</v>
      </c>
      <c r="WQ9" t="n">
        <v>191.75</v>
      </c>
      <c r="WR9" t="n">
        <v>191.75</v>
      </c>
      <c r="WS9" t="n">
        <v>191.75</v>
      </c>
      <c r="WT9" t="n">
        <v>0</v>
      </c>
      <c r="WV9" t="n">
        <v>283.89</v>
      </c>
      <c r="WW9" t="n">
        <v>283.89</v>
      </c>
      <c r="WX9" t="n">
        <v>283.89</v>
      </c>
      <c r="WY9" t="n">
        <v>283.89</v>
      </c>
      <c r="WZ9" t="n">
        <v>0</v>
      </c>
      <c r="XB9" t="n">
        <v>21.02</v>
      </c>
      <c r="XC9" t="n">
        <v>21.02</v>
      </c>
      <c r="XD9" t="n">
        <v>21.02</v>
      </c>
      <c r="XE9" t="n">
        <v>21.02</v>
      </c>
      <c r="XF9" t="inlineStr">
        <is>
          <t>N/A</t>
        </is>
      </c>
      <c r="XH9" t="n">
        <v>72.26000000000001</v>
      </c>
      <c r="XI9" t="n">
        <v>72.26000000000001</v>
      </c>
      <c r="XJ9" t="n">
        <v>72.26000000000001</v>
      </c>
      <c r="XK9" t="n">
        <v>72.26000000000001</v>
      </c>
      <c r="XL9" t="n">
        <v>0</v>
      </c>
      <c r="XN9" t="n">
        <v>38.32</v>
      </c>
      <c r="XO9" t="n">
        <v>38.32</v>
      </c>
      <c r="XP9" t="n">
        <v>38.32</v>
      </c>
      <c r="XQ9" t="n">
        <v>38.32</v>
      </c>
      <c r="XR9" t="n">
        <v>0</v>
      </c>
      <c r="XT9" t="n">
        <v>17.04</v>
      </c>
      <c r="XU9" t="n">
        <v>17.04</v>
      </c>
      <c r="XV9" t="n">
        <v>17.04</v>
      </c>
      <c r="XW9" t="n">
        <v>17.04</v>
      </c>
      <c r="XX9" t="n">
        <v>0</v>
      </c>
      <c r="XZ9" t="n">
        <v>35.27</v>
      </c>
      <c r="YA9" t="n">
        <v>35.27</v>
      </c>
      <c r="YB9" t="n">
        <v>35.27</v>
      </c>
      <c r="YC9" t="n">
        <v>35.27</v>
      </c>
      <c r="YD9" t="n">
        <v>0</v>
      </c>
      <c r="YF9" t="n">
        <v>85.13</v>
      </c>
      <c r="YG9" t="n">
        <v>85.13</v>
      </c>
      <c r="YH9" t="n">
        <v>85.13</v>
      </c>
      <c r="YI9" t="n">
        <v>85.13</v>
      </c>
      <c r="YJ9" t="n">
        <v>0</v>
      </c>
      <c r="YL9" t="n">
        <v>29.17</v>
      </c>
      <c r="YM9" t="n">
        <v>29.17</v>
      </c>
      <c r="YN9" t="n">
        <v>29.17</v>
      </c>
      <c r="YO9" t="n">
        <v>29.17</v>
      </c>
      <c r="YP9" t="n">
        <v>0</v>
      </c>
      <c r="YR9" t="n">
        <v>51.83</v>
      </c>
      <c r="YS9" t="n">
        <v>51.83</v>
      </c>
      <c r="YT9" t="n">
        <v>51.83</v>
      </c>
      <c r="YU9" t="n">
        <v>51.83</v>
      </c>
      <c r="YV9" t="n">
        <v>0</v>
      </c>
      <c r="YX9" t="n">
        <v>22.48</v>
      </c>
      <c r="YY9" t="n">
        <v>22.48</v>
      </c>
      <c r="YZ9" t="n">
        <v>22.48</v>
      </c>
      <c r="ZA9" t="n">
        <v>22.48</v>
      </c>
      <c r="ZB9" t="inlineStr">
        <is>
          <t>N/A</t>
        </is>
      </c>
      <c r="ZD9" t="n">
        <v>17.5</v>
      </c>
      <c r="ZE9" t="n">
        <v>17.5</v>
      </c>
      <c r="ZF9" t="n">
        <v>17.5</v>
      </c>
      <c r="ZG9" t="n">
        <v>17.5</v>
      </c>
      <c r="ZH9" t="inlineStr">
        <is>
          <t>N/A</t>
        </is>
      </c>
      <c r="ZJ9" t="n">
        <v>34.31</v>
      </c>
      <c r="ZK9" t="n">
        <v>34.31</v>
      </c>
      <c r="ZL9" t="n">
        <v>34.31</v>
      </c>
      <c r="ZM9" t="n">
        <v>34.31</v>
      </c>
      <c r="ZN9" t="n">
        <v>0</v>
      </c>
      <c r="ZP9" t="n">
        <v>31.39</v>
      </c>
      <c r="ZQ9" t="n">
        <v>31.39</v>
      </c>
      <c r="ZR9" t="n">
        <v>31.39</v>
      </c>
      <c r="ZS9" t="n">
        <v>31.39</v>
      </c>
      <c r="ZT9" t="n">
        <v>0</v>
      </c>
      <c r="ZV9" t="n">
        <v>40.18</v>
      </c>
      <c r="ZW9" t="n">
        <v>40.18</v>
      </c>
      <c r="ZX9" t="n">
        <v>40.18</v>
      </c>
      <c r="ZY9" t="n">
        <v>40.18</v>
      </c>
      <c r="ZZ9" t="n">
        <v>0</v>
      </c>
      <c r="AAB9" t="n">
        <v>53.51</v>
      </c>
      <c r="AAC9" t="n">
        <v>53.51</v>
      </c>
      <c r="AAD9" t="n">
        <v>53.51</v>
      </c>
      <c r="AAE9" t="n">
        <v>53.51</v>
      </c>
      <c r="AAF9" t="n">
        <v>0</v>
      </c>
      <c r="AAH9" t="n">
        <v>17.58</v>
      </c>
      <c r="AAI9" t="n">
        <v>17.58</v>
      </c>
      <c r="AAJ9" t="n">
        <v>17.58</v>
      </c>
      <c r="AAK9" t="n">
        <v>17.58</v>
      </c>
      <c r="AAL9" t="n">
        <v>0</v>
      </c>
      <c r="AAN9" t="n">
        <v>48.45</v>
      </c>
      <c r="AAO9" t="n">
        <v>48.45</v>
      </c>
      <c r="AAP9" t="n">
        <v>48.45</v>
      </c>
      <c r="AAQ9" t="n">
        <v>48.45</v>
      </c>
      <c r="AAR9" t="n">
        <v>0</v>
      </c>
      <c r="AAT9" t="n">
        <v>27.69</v>
      </c>
      <c r="AAU9" t="n">
        <v>27.69</v>
      </c>
      <c r="AAV9" t="n">
        <v>27.69</v>
      </c>
      <c r="AAW9" t="n">
        <v>27.69</v>
      </c>
      <c r="AAX9" t="n">
        <v>0</v>
      </c>
      <c r="AAZ9" t="n">
        <v>16.18</v>
      </c>
      <c r="ABA9" t="n">
        <v>16.18</v>
      </c>
      <c r="ABB9" t="n">
        <v>16.18</v>
      </c>
      <c r="ABC9" t="n">
        <v>16.18</v>
      </c>
      <c r="ABD9" t="n">
        <v>0</v>
      </c>
      <c r="ABF9" t="n">
        <v>6.54</v>
      </c>
      <c r="ABG9" t="n">
        <v>6.54</v>
      </c>
      <c r="ABH9" t="n">
        <v>6.54</v>
      </c>
      <c r="ABI9" t="n">
        <v>6.54</v>
      </c>
      <c r="ABJ9" t="n">
        <v>0</v>
      </c>
      <c r="ABL9" t="n">
        <v>10.21</v>
      </c>
      <c r="ABM9" t="n">
        <v>10.21</v>
      </c>
      <c r="ABN9" t="n">
        <v>10.21</v>
      </c>
      <c r="ABO9" t="n">
        <v>10.21</v>
      </c>
      <c r="ABP9" t="n">
        <v>0</v>
      </c>
      <c r="ABR9" t="n">
        <v>12.82</v>
      </c>
      <c r="ABS9" t="n">
        <v>12.82</v>
      </c>
      <c r="ABT9" t="n">
        <v>12.82</v>
      </c>
      <c r="ABU9" t="n">
        <v>12.82</v>
      </c>
      <c r="ABV9" t="n">
        <v>0</v>
      </c>
      <c r="ABX9" t="n">
        <v>11.55</v>
      </c>
      <c r="ABY9" t="n">
        <v>11.55</v>
      </c>
      <c r="ABZ9" t="n">
        <v>11.55</v>
      </c>
      <c r="ACA9" t="n">
        <v>11.55</v>
      </c>
      <c r="ACB9" t="n">
        <v>0</v>
      </c>
      <c r="ACD9" t="n">
        <v>8.699999999999999</v>
      </c>
      <c r="ACE9" t="n">
        <v>8.699999999999999</v>
      </c>
      <c r="ACF9" t="n">
        <v>8.699999999999999</v>
      </c>
      <c r="ACG9" t="n">
        <v>8.699999999999999</v>
      </c>
      <c r="ACH9" t="n">
        <v>0</v>
      </c>
      <c r="ACJ9" t="n">
        <v>13.62</v>
      </c>
      <c r="ACK9" t="n">
        <v>13.62</v>
      </c>
      <c r="ACL9" t="n">
        <v>13.62</v>
      </c>
      <c r="ACM9" t="n">
        <v>13.62</v>
      </c>
      <c r="ACN9" t="n">
        <v>0</v>
      </c>
      <c r="ACP9" t="n">
        <v>9.91</v>
      </c>
      <c r="ACQ9" t="n">
        <v>9.91</v>
      </c>
      <c r="ACR9" t="n">
        <v>9.91</v>
      </c>
      <c r="ACS9" t="n">
        <v>9.91</v>
      </c>
      <c r="ACT9" t="n">
        <v>0</v>
      </c>
      <c r="ACV9" t="n">
        <v>178.67</v>
      </c>
      <c r="ACW9" t="n">
        <v>178.76</v>
      </c>
      <c r="ACX9" t="n">
        <v>177.15</v>
      </c>
      <c r="ACY9" t="n">
        <v>177.24</v>
      </c>
      <c r="ACZ9" t="n">
        <v>1716370</v>
      </c>
      <c r="ADB9" t="n">
        <v>15.37</v>
      </c>
      <c r="ADC9" t="n">
        <v>15.37</v>
      </c>
      <c r="ADD9" t="n">
        <v>15.37</v>
      </c>
      <c r="ADE9" t="n">
        <v>15.37</v>
      </c>
      <c r="ADF9" t="n">
        <v>0</v>
      </c>
      <c r="ADH9" t="n">
        <v>31.25</v>
      </c>
      <c r="ADI9" t="n">
        <v>31.4</v>
      </c>
      <c r="ADJ9" t="n">
        <v>28.94</v>
      </c>
      <c r="ADK9" t="n">
        <v>29.9834</v>
      </c>
      <c r="ADL9" t="n">
        <v>44652</v>
      </c>
      <c r="ADN9" t="e">
        <v>#N/A</v>
      </c>
      <c r="ADO9" t="e">
        <v>#N/A</v>
      </c>
      <c r="ADP9" t="e">
        <v>#N/A</v>
      </c>
      <c r="ADQ9" t="e">
        <v>#N/A</v>
      </c>
      <c r="ADR9" t="e">
        <v>#N/A</v>
      </c>
      <c r="ADT9" s="136" t="n">
        <v>68.40000000000001</v>
      </c>
      <c r="ADU9" s="136" t="n">
        <v>68.40000000000001</v>
      </c>
      <c r="ADV9" s="136" t="n">
        <v>68.40000000000001</v>
      </c>
      <c r="ADW9" s="136" t="n">
        <v>68.40000000000001</v>
      </c>
      <c r="ADX9" t="inlineStr">
        <is>
          <t>N/A</t>
        </is>
      </c>
      <c r="ADZ9" s="136" t="n">
        <v>955</v>
      </c>
      <c r="AEA9" s="136" t="n">
        <v>955</v>
      </c>
      <c r="AEB9" s="136" t="n">
        <v>955</v>
      </c>
      <c r="AEC9" s="136" t="n">
        <v>955</v>
      </c>
      <c r="AED9" t="n">
        <v>0</v>
      </c>
      <c r="AEF9" t="n">
        <v>101171.65</v>
      </c>
      <c r="AEG9" t="n">
        <v>101315.96</v>
      </c>
      <c r="AEH9" t="n">
        <v>94395.35000000001</v>
      </c>
      <c r="AEI9" t="n">
        <v>96919.35000000001</v>
      </c>
      <c r="AEJ9" t="n">
        <v>11169</v>
      </c>
      <c r="AEL9" t="n">
        <v>4005.583</v>
      </c>
      <c r="AEM9" t="n">
        <v>4042.341</v>
      </c>
      <c r="AEN9" t="n">
        <v>3526.76</v>
      </c>
      <c r="AEO9" t="n">
        <v>3717.022</v>
      </c>
      <c r="AEP9" t="n">
        <v>143767</v>
      </c>
      <c r="AER9" t="n">
        <v>0.78524</v>
      </c>
      <c r="AES9" t="n">
        <v>0.78633</v>
      </c>
      <c r="AET9" t="n">
        <v>0.78134</v>
      </c>
      <c r="AEU9" t="n">
        <v>0.78429</v>
      </c>
      <c r="AEV9" t="n">
        <v>65090</v>
      </c>
      <c r="AEX9" t="n">
        <v>149.846</v>
      </c>
      <c r="AEY9" t="n">
        <v>151.346</v>
      </c>
      <c r="AEZ9" t="n">
        <v>149.699</v>
      </c>
      <c r="AFA9" t="n">
        <v>151.201</v>
      </c>
      <c r="AFB9" t="n">
        <v>178142</v>
      </c>
      <c r="AFD9" t="n">
        <v>1.41551</v>
      </c>
      <c r="AFE9" t="n">
        <v>1.41751</v>
      </c>
      <c r="AFF9" t="n">
        <v>1.40937</v>
      </c>
      <c r="AFG9" t="n">
        <v>1.41717</v>
      </c>
      <c r="AFH9" t="n">
        <v>126910</v>
      </c>
      <c r="AFJ9" t="n">
        <v>0.94699</v>
      </c>
      <c r="AFK9" t="n">
        <v>0.94946</v>
      </c>
      <c r="AFL9" t="n">
        <v>0.94392</v>
      </c>
      <c r="AFM9" t="n">
        <v>0.94757</v>
      </c>
      <c r="AFN9" t="n">
        <v>100682</v>
      </c>
      <c r="AFP9" s="235" t="n">
        <v>2678.75</v>
      </c>
      <c r="AFQ9" s="235" t="n">
        <v>2678.75</v>
      </c>
      <c r="AFR9" s="235" t="n">
        <v>2678.75</v>
      </c>
      <c r="AFS9" s="235" t="n">
        <v>2678.75</v>
      </c>
      <c r="AFT9" t="n">
        <v>5025</v>
      </c>
      <c r="AFV9" s="136" t="n">
        <v>31.8652</v>
      </c>
      <c r="AFW9" s="136" t="n">
        <v>31.8652</v>
      </c>
      <c r="AFX9" s="136" t="n">
        <v>31.8652</v>
      </c>
      <c r="AFY9" s="136" t="n">
        <v>31.8652</v>
      </c>
      <c r="AFZ9" t="n">
        <v>2802</v>
      </c>
      <c r="AGB9" s="5" t="n">
        <v>6083.01</v>
      </c>
      <c r="AGC9" s="5" t="n">
        <v>6088.51</v>
      </c>
      <c r="AGD9" s="5" t="n">
        <v>6048.63</v>
      </c>
      <c r="AGE9" s="5" t="n">
        <v>6052.85</v>
      </c>
      <c r="AGF9" t="inlineStr">
        <is>
          <t>N/A</t>
        </is>
      </c>
      <c r="AGH9" s="5" t="n">
        <v>19824.09</v>
      </c>
      <c r="AGI9" s="5" t="n">
        <v>19872.79</v>
      </c>
      <c r="AGJ9" s="5" t="n">
        <v>19698.05</v>
      </c>
      <c r="AGK9" s="5" t="n">
        <v>19736.69</v>
      </c>
      <c r="AGL9" t="inlineStr">
        <is>
          <t>N/A</t>
        </is>
      </c>
      <c r="AGN9" s="5" t="n">
        <v>44637.97</v>
      </c>
      <c r="AGO9" s="5" t="n">
        <v>44728.51</v>
      </c>
      <c r="AGP9" s="5" t="n">
        <v>44382.83</v>
      </c>
      <c r="AGQ9" s="5" t="n">
        <v>44401.93</v>
      </c>
      <c r="AGR9" t="n">
        <v>503924907</v>
      </c>
      <c r="AGT9" t="n">
        <v>42.11</v>
      </c>
      <c r="AGU9" t="n">
        <v>42.14</v>
      </c>
      <c r="AGV9" t="n">
        <v>42.04</v>
      </c>
      <c r="AGW9" t="n">
        <v>42.12</v>
      </c>
      <c r="AGX9" t="n">
        <v>54382</v>
      </c>
      <c r="AGZ9" t="n">
        <v>36.76</v>
      </c>
      <c r="AHA9" t="n">
        <v>36.76</v>
      </c>
      <c r="AHB9" t="n">
        <v>36.71</v>
      </c>
      <c r="AHC9" t="n">
        <v>36.75</v>
      </c>
      <c r="AHD9" t="n">
        <v>10962</v>
      </c>
      <c r="AHF9" t="n">
        <v>40.32</v>
      </c>
      <c r="AHG9" t="n">
        <v>40.32</v>
      </c>
      <c r="AHH9" t="n">
        <v>40.22</v>
      </c>
      <c r="AHI9" t="n">
        <v>40.25</v>
      </c>
      <c r="AHJ9" t="n">
        <v>67998</v>
      </c>
      <c r="AHL9" t="n">
        <v>37.1</v>
      </c>
      <c r="AHM9" t="n">
        <v>37.1</v>
      </c>
      <c r="AHN9" t="n">
        <v>36.96</v>
      </c>
      <c r="AHO9" t="n">
        <v>37.03</v>
      </c>
      <c r="AHP9" t="n">
        <v>49469</v>
      </c>
      <c r="AHR9" t="n">
        <v>36.01</v>
      </c>
      <c r="AHS9" t="n">
        <v>36.03</v>
      </c>
      <c r="AHT9" t="n">
        <v>35.97</v>
      </c>
      <c r="AHU9" t="n">
        <v>36</v>
      </c>
      <c r="AHV9" t="n">
        <v>10134</v>
      </c>
      <c r="AHX9" t="n">
        <v>37.81</v>
      </c>
      <c r="AHY9" t="n">
        <v>37.81</v>
      </c>
      <c r="AHZ9" t="n">
        <v>37.73</v>
      </c>
      <c r="AIA9" t="n">
        <v>37.76</v>
      </c>
      <c r="AIB9" t="n">
        <v>3437</v>
      </c>
      <c r="AID9" t="n">
        <v>41.65</v>
      </c>
      <c r="AIE9" t="n">
        <v>41.65</v>
      </c>
      <c r="AIF9" t="n">
        <v>41.48</v>
      </c>
      <c r="AIG9" t="n">
        <v>41.55</v>
      </c>
      <c r="AIH9" t="n">
        <v>46654</v>
      </c>
      <c r="AIJ9" t="n">
        <v>38.95</v>
      </c>
      <c r="AIK9" t="n">
        <v>38.95</v>
      </c>
      <c r="AIL9" t="n">
        <v>38.81</v>
      </c>
      <c r="AIM9" t="n">
        <v>38.83</v>
      </c>
      <c r="AIN9" t="n">
        <v>13737</v>
      </c>
      <c r="AIP9" t="n">
        <v>39.5</v>
      </c>
      <c r="AIQ9" t="n">
        <v>39.55</v>
      </c>
      <c r="AIR9" t="n">
        <v>39.41</v>
      </c>
      <c r="AIS9" t="n">
        <v>39.44</v>
      </c>
      <c r="AIT9" t="n">
        <v>35342</v>
      </c>
      <c r="AIV9" t="n">
        <v>40.06</v>
      </c>
      <c r="AIW9" t="n">
        <v>40.06</v>
      </c>
      <c r="AIX9" t="n">
        <v>39.92</v>
      </c>
      <c r="AIY9" t="n">
        <v>39.96</v>
      </c>
      <c r="AIZ9" t="n">
        <v>63368</v>
      </c>
      <c r="AJB9" t="n">
        <v>38.31</v>
      </c>
      <c r="AJC9" t="n">
        <v>38.31</v>
      </c>
      <c r="AJD9" t="n">
        <v>38.19</v>
      </c>
      <c r="AJE9" t="n">
        <v>38.24</v>
      </c>
      <c r="AJF9" t="n">
        <v>32712</v>
      </c>
      <c r="AJH9" t="n">
        <v>39.01</v>
      </c>
      <c r="AJI9" t="n">
        <v>39.01</v>
      </c>
      <c r="AJJ9" t="n">
        <v>38.87</v>
      </c>
      <c r="AJK9" t="n">
        <v>38.88</v>
      </c>
      <c r="AJL9" t="n">
        <v>327071</v>
      </c>
      <c r="AJN9" t="n">
        <v>123.56</v>
      </c>
      <c r="AJO9" t="n">
        <v>123.58</v>
      </c>
      <c r="AJP9" t="n">
        <v>122.74</v>
      </c>
      <c r="AJQ9" t="n">
        <v>122.83</v>
      </c>
      <c r="AJR9" t="n">
        <v>4113700</v>
      </c>
      <c r="AJT9" t="n">
        <v>126.73</v>
      </c>
      <c r="AJU9" t="n">
        <v>126.8</v>
      </c>
      <c r="AJV9" t="n">
        <v>126.01</v>
      </c>
      <c r="AJW9" t="n">
        <v>126.12</v>
      </c>
      <c r="AJX9" t="n">
        <v>62299</v>
      </c>
      <c r="AJZ9" t="n">
        <v>28.89</v>
      </c>
      <c r="AKA9" t="n">
        <v>28.93</v>
      </c>
      <c r="AKB9" t="n">
        <v>28.86</v>
      </c>
      <c r="AKC9" t="n">
        <v>28.9</v>
      </c>
      <c r="AKD9" t="n">
        <v>16853</v>
      </c>
      <c r="AKF9" t="n">
        <v>82.17</v>
      </c>
      <c r="AKG9" t="n">
        <v>82.2</v>
      </c>
      <c r="AKH9" t="n">
        <v>82.06999999999999</v>
      </c>
      <c r="AKI9" t="n">
        <v>82.11</v>
      </c>
      <c r="AKJ9" t="n">
        <v>5702277</v>
      </c>
      <c r="AKL9" t="n">
        <v>50.48</v>
      </c>
      <c r="AKM9" t="n">
        <v>50.5</v>
      </c>
      <c r="AKN9" t="n">
        <v>50.48</v>
      </c>
      <c r="AKO9" t="n">
        <v>50.49</v>
      </c>
      <c r="AKP9" t="n">
        <v>12134796</v>
      </c>
      <c r="AKR9" t="n">
        <v>52.08</v>
      </c>
      <c r="AKS9" t="n">
        <v>52.1</v>
      </c>
      <c r="AKT9" t="n">
        <v>52.05</v>
      </c>
      <c r="AKU9" t="n">
        <v>52.07</v>
      </c>
      <c r="AKV9" t="n">
        <v>2167232</v>
      </c>
      <c r="AKX9" t="n">
        <v>41.91</v>
      </c>
      <c r="AKY9" t="n">
        <v>41.91</v>
      </c>
      <c r="AKZ9" t="n">
        <v>41.88</v>
      </c>
      <c r="ALA9" t="n">
        <v>41.9</v>
      </c>
      <c r="ALB9" t="n">
        <v>2363924</v>
      </c>
      <c r="ALD9" t="n">
        <v>55.25</v>
      </c>
      <c r="ALE9" t="n">
        <v>55.25</v>
      </c>
      <c r="ALF9" t="n">
        <v>55.04</v>
      </c>
      <c r="ALG9" t="n">
        <v>55.1</v>
      </c>
      <c r="ALH9" t="n">
        <v>58291</v>
      </c>
      <c r="ALJ9" t="n">
        <v>34.97</v>
      </c>
      <c r="ALK9" t="n">
        <v>34.97</v>
      </c>
      <c r="ALL9" t="n">
        <v>34.97</v>
      </c>
      <c r="ALM9" t="n">
        <v>34.97</v>
      </c>
      <c r="ALN9" t="n">
        <v>184</v>
      </c>
      <c r="ALP9" t="n">
        <v>25.64</v>
      </c>
      <c r="ALQ9" t="n">
        <v>25.97</v>
      </c>
      <c r="ALR9" t="n">
        <v>25.64</v>
      </c>
      <c r="ALS9" t="n">
        <v>25.83</v>
      </c>
      <c r="ALT9" t="n">
        <v>9185</v>
      </c>
      <c r="ALV9" t="n">
        <v>23.09</v>
      </c>
      <c r="ALW9" t="n">
        <v>23.09</v>
      </c>
      <c r="ALX9" t="n">
        <v>22.98</v>
      </c>
      <c r="ALY9" t="n">
        <v>23</v>
      </c>
      <c r="ALZ9" t="n">
        <v>24563</v>
      </c>
    </row>
    <row r="10" ht="15" customHeight="1">
      <c r="A10" s="4" t="n"/>
      <c r="TH10" s="2" t="n"/>
      <c r="ADZ10" s="5" t="n"/>
      <c r="AEA10" s="5" t="n"/>
      <c r="AEB10" s="5" t="n"/>
      <c r="AEC10" s="5" t="n"/>
      <c r="AFP10" s="235" t="n"/>
      <c r="AFQ10" s="235" t="n"/>
      <c r="AFR10" s="235" t="n"/>
      <c r="AFS10" s="235" t="n"/>
      <c r="AFV10" s="136" t="n"/>
      <c r="AFW10" s="136" t="n"/>
      <c r="AFX10" s="136" t="n"/>
      <c r="AFY10" s="136" t="n"/>
      <c r="AGB10" s="5" t="n"/>
      <c r="AGC10" s="5" t="n"/>
      <c r="AGD10" s="5" t="n"/>
      <c r="AGE10" s="5" t="n"/>
      <c r="AGH10" s="5" t="n"/>
      <c r="AGI10" s="5" t="n"/>
      <c r="AGJ10" s="5" t="n"/>
      <c r="AGK10" s="5" t="n"/>
      <c r="AGN10" s="5" t="n"/>
      <c r="AGO10" s="5" t="n"/>
      <c r="AGP10" s="5" t="n"/>
      <c r="AGQ10" s="5" t="n"/>
    </row>
    <row r="11">
      <c r="A11" s="4" t="n"/>
      <c r="TH11" s="2" t="n"/>
      <c r="ADZ11" s="5" t="n"/>
      <c r="AEA11" s="5" t="n"/>
      <c r="AEB11" s="5" t="n"/>
      <c r="AEC11" s="5" t="n"/>
      <c r="AFP11" s="5" t="n"/>
      <c r="AFQ11" s="5" t="n"/>
      <c r="AFR11" s="5" t="n"/>
      <c r="AFS11" s="5" t="n"/>
      <c r="AGB11" s="5" t="n"/>
      <c r="AGC11" s="5" t="n"/>
      <c r="AGD11" s="5" t="n"/>
      <c r="AGE11" s="5" t="n"/>
      <c r="AGH11" s="5" t="n"/>
      <c r="AGI11" s="5" t="n"/>
      <c r="AGJ11" s="5" t="n"/>
      <c r="AGK11" s="5" t="n"/>
      <c r="AGN11" s="5" t="n"/>
      <c r="AGO11" s="5" t="n"/>
      <c r="AGP11" s="5" t="n"/>
      <c r="AGQ11" s="5" t="n"/>
    </row>
    <row r="12">
      <c r="A12" s="4" t="n"/>
      <c r="TH12" s="2" t="n"/>
      <c r="ADZ12" s="5" t="n"/>
      <c r="AEA12" s="5" t="n"/>
      <c r="AEB12" s="5" t="n"/>
      <c r="AEC12" s="5" t="n"/>
      <c r="AFP12" s="5" t="n"/>
      <c r="AFQ12" s="5" t="n"/>
      <c r="AFR12" s="5" t="n"/>
      <c r="AFS12" s="5" t="n"/>
      <c r="AGB12" s="5" t="n"/>
      <c r="AGC12" s="5" t="n"/>
      <c r="AGD12" s="5" t="n"/>
      <c r="AGE12" s="5" t="n"/>
      <c r="AGH12" s="5" t="n"/>
      <c r="AGI12" s="5" t="n"/>
      <c r="AGJ12" s="5" t="n"/>
      <c r="AGK12" s="5" t="n"/>
      <c r="AGN12" s="5" t="n"/>
      <c r="AGO12" s="5" t="n"/>
      <c r="AGP12" s="5" t="n"/>
      <c r="AGQ12" s="5" t="n"/>
    </row>
    <row r="13" ht="16.5" customHeight="1">
      <c r="A13" s="4" t="n"/>
      <c r="TH13" s="2" t="n"/>
      <c r="ADT13" s="136" t="n"/>
      <c r="ADU13" s="136" t="n"/>
      <c r="ADV13" s="136" t="n"/>
      <c r="ADW13" s="136" t="n"/>
      <c r="ADZ13" s="260" t="n"/>
      <c r="AEA13" s="260" t="n"/>
      <c r="AEB13" s="260" t="n"/>
      <c r="AEC13" s="260" t="n"/>
      <c r="AFP13" s="5" t="n"/>
      <c r="AFQ13" s="5" t="n"/>
      <c r="AFR13" s="5" t="n"/>
      <c r="AFS13" s="5" t="n"/>
      <c r="AFV13" s="136" t="n"/>
      <c r="AFW13" s="136" t="n"/>
      <c r="AFX13" s="136" t="n"/>
      <c r="AFY13" s="136" t="n"/>
      <c r="AGB13" s="5" t="n"/>
      <c r="AGC13" s="5" t="n"/>
      <c r="AGD13" s="5" t="n"/>
      <c r="AGE13" s="5" t="n"/>
      <c r="AGH13" s="5" t="n"/>
      <c r="AGI13" s="5" t="n"/>
      <c r="AGJ13" s="5" t="n"/>
      <c r="AGK13" s="5" t="n"/>
      <c r="AGN13" s="5" t="n"/>
      <c r="AGO13" s="5" t="n"/>
      <c r="AGP13" s="5" t="n"/>
      <c r="AGQ13" s="5" t="n"/>
    </row>
    <row r="14" ht="15" customHeight="1">
      <c r="A14" s="4" t="n"/>
      <c r="TH14" s="2" t="n"/>
      <c r="ADT14" s="136" t="n"/>
      <c r="ADU14" s="136" t="n"/>
      <c r="ADV14" s="136" t="n"/>
      <c r="ADW14" s="136" t="n"/>
      <c r="ADZ14" s="136" t="n"/>
      <c r="AEA14" s="136" t="n"/>
      <c r="AEB14" s="136" t="n"/>
      <c r="AEC14" s="136" t="n"/>
      <c r="AFP14" s="5" t="n"/>
      <c r="AFQ14" s="5" t="n"/>
      <c r="AFR14" s="5" t="n"/>
      <c r="AFS14" s="5" t="n"/>
      <c r="AGB14" s="5" t="n"/>
      <c r="AGC14" s="5" t="n"/>
      <c r="AGD14" s="5" t="n"/>
      <c r="AGE14" s="5" t="n"/>
      <c r="AGH14" s="5" t="n"/>
      <c r="AGI14" s="5" t="n"/>
      <c r="AGJ14" s="5" t="n"/>
      <c r="AGK14" s="5" t="n"/>
      <c r="AGN14" s="5" t="n"/>
      <c r="AGO14" s="5" t="n"/>
      <c r="AGP14" s="5" t="n"/>
      <c r="AGQ14" s="5" t="n"/>
    </row>
    <row r="15" ht="15" customHeight="1">
      <c r="A15" s="4" t="n"/>
      <c r="TH15" s="2" t="n"/>
      <c r="ADT15" s="136" t="n"/>
      <c r="ADU15" s="136" t="n"/>
      <c r="ADV15" s="136" t="n"/>
      <c r="ADW15" s="136" t="n"/>
      <c r="ADZ15" s="136" t="n"/>
      <c r="AEA15" s="136" t="n"/>
      <c r="AEB15" s="136" t="n"/>
      <c r="AEC15" s="136" t="n"/>
      <c r="AFP15" s="235" t="n"/>
      <c r="AFQ15" s="235" t="n"/>
      <c r="AFR15" s="235" t="n"/>
      <c r="AFS15" s="235" t="n"/>
      <c r="AFV15" s="136" t="n"/>
      <c r="AFW15" s="136" t="n"/>
      <c r="AFX15" s="136" t="n"/>
      <c r="AFY15" s="136" t="n"/>
      <c r="AGB15" s="5" t="n"/>
      <c r="AGC15" s="5" t="n"/>
      <c r="AGD15" s="5" t="n"/>
      <c r="AGE15" s="5" t="n"/>
      <c r="AGH15" s="5" t="n"/>
      <c r="AGI15" s="5" t="n"/>
      <c r="AGJ15" s="5" t="n"/>
      <c r="AGK15" s="5" t="n"/>
      <c r="AGN15" s="5" t="n"/>
      <c r="AGO15" s="5" t="n"/>
      <c r="AGP15" s="5" t="n"/>
      <c r="AGQ15" s="5" t="n"/>
    </row>
    <row r="16" ht="15" customHeight="1">
      <c r="A16" s="4" t="n"/>
      <c r="ADT16" s="136" t="n"/>
      <c r="ADU16" s="136" t="n"/>
      <c r="ADV16" s="136" t="n"/>
      <c r="ADW16" s="136" t="n"/>
      <c r="ADZ16" s="5" t="n"/>
      <c r="AEA16" s="5" t="n"/>
      <c r="AEB16" s="5" t="n"/>
      <c r="AEC16" s="5" t="n"/>
      <c r="AFP16" s="5" t="n"/>
      <c r="AFQ16" s="5" t="n"/>
      <c r="AFR16" s="5" t="n"/>
      <c r="AFS16" s="5" t="n"/>
      <c r="AGB16" s="5" t="n"/>
      <c r="AGC16" s="5" t="n"/>
      <c r="AGD16" s="5" t="n"/>
      <c r="AGE16" s="5" t="n"/>
      <c r="AGH16" s="5" t="n"/>
      <c r="AGI16" s="5" t="n"/>
      <c r="AGJ16" s="5" t="n"/>
      <c r="AGK16" s="5" t="n"/>
      <c r="AGN16" s="5" t="n"/>
      <c r="AGO16" s="5" t="n"/>
      <c r="AGP16" s="5" t="n"/>
      <c r="AGQ16" s="5" t="n"/>
    </row>
    <row r="17">
      <c r="A17" s="4" t="n"/>
      <c r="ADZ17" s="5" t="n"/>
      <c r="AEA17" s="5" t="n"/>
      <c r="AEB17" s="5" t="n"/>
      <c r="AEC17" s="5" t="n"/>
      <c r="AFP17" s="213" t="n"/>
      <c r="AFQ17" s="213" t="n"/>
      <c r="AFR17" s="213" t="n"/>
      <c r="AFS17" s="213" t="n"/>
      <c r="AGB17" s="5" t="n"/>
      <c r="AGC17" s="5" t="n"/>
      <c r="AGD17" s="5" t="n"/>
      <c r="AGE17" s="5" t="n"/>
      <c r="AGH17" s="5" t="n"/>
      <c r="AGI17" s="5" t="n"/>
      <c r="AGJ17" s="5" t="n"/>
      <c r="AGK17" s="5" t="n"/>
      <c r="AGN17" s="5" t="n"/>
      <c r="AGO17" s="5" t="n"/>
      <c r="AGP17" s="5" t="n"/>
      <c r="AGQ17" s="5" t="n"/>
    </row>
    <row r="18" ht="15" customHeight="1">
      <c r="A18" s="4" t="n"/>
      <c r="ADT18" s="136" t="n"/>
      <c r="ADU18" s="136" t="n"/>
      <c r="ADV18" s="136" t="n"/>
      <c r="ADW18" s="136" t="n"/>
      <c r="ADZ18" s="5" t="n"/>
      <c r="AEA18" s="5" t="n"/>
      <c r="AEB18" s="5" t="n"/>
      <c r="AEC18" s="5" t="n"/>
      <c r="AEF18" s="5" t="n"/>
      <c r="AEG18" s="5" t="n"/>
      <c r="AEH18" s="5" t="n"/>
      <c r="AEI18" s="5" t="n"/>
      <c r="AFP18" s="5" t="n"/>
      <c r="AFQ18" s="5" t="n"/>
      <c r="AFR18" s="5" t="n"/>
      <c r="AFS18" s="5" t="n"/>
      <c r="AFV18" s="136" t="n"/>
      <c r="AFW18" s="136" t="n"/>
      <c r="AFX18" s="136" t="n"/>
      <c r="AFY18" s="136" t="n"/>
      <c r="AGB18" s="5" t="n"/>
      <c r="AGC18" s="5" t="n"/>
      <c r="AGD18" s="5" t="n"/>
      <c r="AGE18" s="5" t="n"/>
      <c r="AGH18" s="5" t="n"/>
      <c r="AGI18" s="5" t="n"/>
      <c r="AGJ18" s="5" t="n"/>
      <c r="AGK18" s="5" t="n"/>
      <c r="AGN18" s="5" t="n"/>
      <c r="AGO18" s="5" t="n"/>
      <c r="AGP18" s="5" t="n"/>
      <c r="AGQ18" s="5" t="n"/>
    </row>
    <row r="19" ht="15" customHeight="1">
      <c r="A19" s="4" t="n"/>
      <c r="ADB19" s="136" t="n"/>
      <c r="ADC19" s="136" t="n"/>
      <c r="ADD19" s="136" t="n"/>
      <c r="ADE19" s="136" t="n"/>
      <c r="ADT19" s="136" t="n"/>
      <c r="ADU19" s="136" t="n"/>
      <c r="ADV19" s="136" t="n"/>
      <c r="ADW19" s="136" t="n"/>
      <c r="ADZ19" s="5" t="n"/>
      <c r="AEA19" s="5" t="n"/>
      <c r="AEB19" s="5" t="n"/>
      <c r="AEC19" s="5" t="n"/>
      <c r="AFP19" s="5" t="n"/>
      <c r="AFQ19" s="5" t="n"/>
      <c r="AFR19" s="5" t="n"/>
      <c r="AFS19" s="5" t="n"/>
      <c r="AGB19" s="5" t="n"/>
      <c r="AGC19" s="5" t="n"/>
      <c r="AGD19" s="5" t="n"/>
      <c r="AGE19" s="5" t="n"/>
      <c r="AGH19" s="5" t="n"/>
      <c r="AGI19" s="5" t="n"/>
      <c r="AGJ19" s="5" t="n"/>
      <c r="AGK19" s="5" t="n"/>
      <c r="AGN19" s="5" t="n"/>
      <c r="AGO19" s="5" t="n"/>
      <c r="AGP19" s="5" t="n"/>
      <c r="AGQ19" s="5" t="n"/>
    </row>
    <row r="20">
      <c r="A20" s="4" t="n"/>
      <c r="ADZ20" s="5" t="n"/>
      <c r="AEA20" s="5" t="n"/>
      <c r="AEB20" s="5" t="n"/>
      <c r="AEC20" s="5" t="n"/>
      <c r="AFP20" s="5" t="n"/>
      <c r="AFQ20" s="5" t="n"/>
      <c r="AFR20" s="5" t="n"/>
      <c r="AFS20" s="5" t="n"/>
      <c r="AGB20" s="5" t="n"/>
      <c r="AGC20" s="5" t="n"/>
      <c r="AGD20" s="5" t="n"/>
      <c r="AGE20" s="5" t="n"/>
    </row>
    <row r="21" ht="15" customHeight="1">
      <c r="A21" s="4" t="n"/>
      <c r="ADZ21" s="235" t="n"/>
      <c r="AEA21" s="235" t="n"/>
      <c r="AEB21" s="235" t="n"/>
      <c r="AEC21" s="235" t="n"/>
      <c r="AFP21" s="5" t="n"/>
      <c r="AFQ21" s="5" t="n"/>
      <c r="AFR21" s="5" t="n"/>
      <c r="AFS21" s="5" t="n"/>
      <c r="AGB21" s="5" t="n"/>
      <c r="AGC21" s="5" t="n"/>
      <c r="AGD21" s="5" t="n"/>
      <c r="AGE21" s="5" t="n"/>
      <c r="AGH21" s="5" t="n"/>
      <c r="AGI21" s="5" t="n"/>
      <c r="AGJ21" s="5" t="n"/>
      <c r="AGK21" s="5" t="n"/>
      <c r="AGN21" s="5" t="n"/>
      <c r="AGO21" s="5" t="n"/>
      <c r="AGP21" s="5" t="n"/>
      <c r="AGQ21" s="5" t="n"/>
    </row>
    <row r="22">
      <c r="A22" s="4" t="n"/>
      <c r="TH22" s="2" t="n"/>
      <c r="ADZ22" s="5" t="n"/>
      <c r="AEA22" s="5" t="n"/>
      <c r="AEB22" s="5" t="n"/>
      <c r="AEC22" s="5" t="n"/>
      <c r="AFP22" s="5" t="n"/>
      <c r="AFQ22" s="5" t="n"/>
      <c r="AFR22" s="5" t="n"/>
      <c r="AFS22" s="5" t="n"/>
      <c r="AGB22" s="5" t="n"/>
      <c r="AGC22" s="5" t="n"/>
      <c r="AGD22" s="5" t="n"/>
      <c r="AGE22" s="5" t="n"/>
      <c r="AGH22" s="5" t="n"/>
      <c r="AGI22" s="5" t="n"/>
      <c r="AGJ22" s="5" t="n"/>
      <c r="AGK22" s="5" t="n"/>
      <c r="AGN22" s="5" t="n"/>
      <c r="AGO22" s="5" t="n"/>
      <c r="AGP22" s="5" t="n"/>
      <c r="AGQ22" s="5" t="n"/>
    </row>
    <row r="23" ht="15" customHeight="1">
      <c r="A23" s="4" t="n"/>
      <c r="TH23" s="2" t="n"/>
      <c r="ADZ23" s="136" t="n"/>
      <c r="AEA23" s="136" t="n"/>
      <c r="AEB23" s="136" t="n"/>
      <c r="AEC23" s="136" t="n"/>
      <c r="AFP23" s="5" t="n"/>
      <c r="AFQ23" s="5" t="n"/>
      <c r="AFR23" s="5" t="n"/>
      <c r="AFS23" s="5" t="n"/>
      <c r="AGB23" s="5" t="n"/>
      <c r="AGC23" s="5" t="n"/>
      <c r="AGD23" s="5" t="n"/>
      <c r="AGE23" s="5" t="n"/>
      <c r="AGH23" s="5" t="n"/>
      <c r="AGI23" s="5" t="n"/>
      <c r="AGJ23" s="5" t="n"/>
      <c r="AGK23" s="5" t="n"/>
      <c r="AGN23" s="5" t="n"/>
      <c r="AGO23" s="5" t="n"/>
      <c r="AGP23" s="5" t="n"/>
      <c r="AGQ23" s="5" t="n"/>
    </row>
    <row r="24">
      <c r="A24" s="4" t="n"/>
      <c r="ADZ24" s="5" t="n"/>
      <c r="AEA24" s="5" t="n"/>
      <c r="AEB24" s="5" t="n"/>
      <c r="AEC24" s="5" t="n"/>
      <c r="AFP24" s="5" t="n"/>
      <c r="AFQ24" s="5" t="n"/>
      <c r="AFR24" s="5" t="n"/>
      <c r="AFS24" s="5" t="n"/>
    </row>
    <row r="25">
      <c r="A25" s="4" t="n"/>
      <c r="ADZ25" s="5" t="n"/>
      <c r="AEA25" s="5" t="n"/>
      <c r="AEB25" s="5" t="n"/>
      <c r="AEC25" s="5" t="n"/>
      <c r="AFP25" s="5" t="n"/>
      <c r="AFQ25" s="5" t="n"/>
      <c r="AFR25" s="5" t="n"/>
      <c r="AFS25" s="5" t="n"/>
    </row>
    <row r="26">
      <c r="A26" s="4" t="n"/>
    </row>
    <row r="27">
      <c r="A27" s="4" t="n"/>
    </row>
    <row r="28">
      <c r="A28" s="4">
        <f>A4</f>
        <v/>
      </c>
      <c r="B28">
        <f>B4</f>
        <v/>
      </c>
      <c r="C28">
        <f>MAX(C4:C25)</f>
        <v/>
      </c>
      <c r="D28">
        <f>MIN(D4:D25)</f>
        <v/>
      </c>
      <c r="E28">
        <f>LOOKUP(EOMONTH($A4,1),$A4:$A25,E4:E25)</f>
        <v/>
      </c>
      <c r="H28">
        <f>H4</f>
        <v/>
      </c>
      <c r="I28">
        <f>MAX(I4:I25)</f>
        <v/>
      </c>
      <c r="J28">
        <f>MIN(J4:J25)</f>
        <v/>
      </c>
      <c r="K28">
        <f>LOOKUP(EOMONTH($A4,1),$A4:$A25,K4:K25)</f>
        <v/>
      </c>
      <c r="N28">
        <f>N4</f>
        <v/>
      </c>
      <c r="O28">
        <f>MAX(O4:O25)</f>
        <v/>
      </c>
      <c r="P28">
        <f>MIN(P4:P25)</f>
        <v/>
      </c>
      <c r="Q28">
        <f>LOOKUP(EOMONTH($A4,1),$A4:$A25,Q4:Q25)</f>
        <v/>
      </c>
      <c r="T28">
        <f>T4</f>
        <v/>
      </c>
      <c r="U28">
        <f>MAX(U4:U25)</f>
        <v/>
      </c>
      <c r="V28">
        <f>MIN(V4:V25)</f>
        <v/>
      </c>
      <c r="W28">
        <f>LOOKUP(EOMONTH($A4,1),$A4:$A25,W4:W25)</f>
        <v/>
      </c>
      <c r="Z28">
        <f>Z4</f>
        <v/>
      </c>
      <c r="AA28">
        <f>MAX(AA4:AA25)</f>
        <v/>
      </c>
      <c r="AB28">
        <f>MIN(AB4:AB25)</f>
        <v/>
      </c>
      <c r="AC28">
        <f>LOOKUP(EOMONTH($A4,1),$A4:$A25,AC4:AC25)</f>
        <v/>
      </c>
      <c r="AF28">
        <f>AF4</f>
        <v/>
      </c>
      <c r="AG28">
        <f>MAX(AG4:AG25)</f>
        <v/>
      </c>
      <c r="AH28">
        <f>MIN(AH4:AH25)</f>
        <v/>
      </c>
      <c r="AI28">
        <f>LOOKUP(EOMONTH($A4,1),$A4:$A25,AI4:AI25)</f>
        <v/>
      </c>
      <c r="AL28">
        <f>AL4</f>
        <v/>
      </c>
      <c r="AM28">
        <f>MAX(AM4:AM25)</f>
        <v/>
      </c>
      <c r="AN28">
        <f>MIN(AN4:AN25)</f>
        <v/>
      </c>
      <c r="AO28">
        <f>LOOKUP(EOMONTH($A4,1),$A4:$A25,AO4:AO25)</f>
        <v/>
      </c>
      <c r="AR28">
        <f>AR4</f>
        <v/>
      </c>
      <c r="AS28">
        <f>MAX(AS4:AS25)</f>
        <v/>
      </c>
      <c r="AT28">
        <f>MIN(AT4:AT25)</f>
        <v/>
      </c>
      <c r="AU28">
        <f>LOOKUP(EOMONTH($A4,1),$A4:$A25,AU4:AU25)</f>
        <v/>
      </c>
      <c r="AX28">
        <f>AX4</f>
        <v/>
      </c>
      <c r="AY28">
        <f>MAX(AY4:AY25)</f>
        <v/>
      </c>
      <c r="AZ28">
        <f>MIN(AZ4:AZ25)</f>
        <v/>
      </c>
      <c r="BA28">
        <f>LOOKUP(EOMONTH($A4,1),$A4:$A25,BA4:BA25)</f>
        <v/>
      </c>
      <c r="BD28">
        <f>BD4</f>
        <v/>
      </c>
      <c r="BE28">
        <f>MAX(BE4:BE25)</f>
        <v/>
      </c>
      <c r="BF28">
        <f>MIN(BF4:BF25)</f>
        <v/>
      </c>
      <c r="BG28">
        <f>LOOKUP(EOMONTH($A4,1),$A4:$A25,BG4:BG25)</f>
        <v/>
      </c>
      <c r="BJ28">
        <f>BJ4</f>
        <v/>
      </c>
      <c r="BK28">
        <f>MAX(BK4:BK25)</f>
        <v/>
      </c>
      <c r="BL28">
        <f>MIN(BL4:BL25)</f>
        <v/>
      </c>
      <c r="BM28">
        <f>LOOKUP(EOMONTH($A4,1),$A4:$A25,BM4:BM25)</f>
        <v/>
      </c>
      <c r="BP28">
        <f>BP4</f>
        <v/>
      </c>
      <c r="BQ28">
        <f>MAX(BQ4:BQ25)</f>
        <v/>
      </c>
      <c r="BR28">
        <f>MIN(BR4:BR25)</f>
        <v/>
      </c>
      <c r="BS28">
        <f>LOOKUP(EOMONTH($A4,1),$A4:$A25,BS4:BS25)</f>
        <v/>
      </c>
      <c r="BV28">
        <f>BV4</f>
        <v/>
      </c>
      <c r="BW28">
        <f>MAX(BW4:BW25)</f>
        <v/>
      </c>
      <c r="BX28">
        <f>MIN(BX4:BX25)</f>
        <v/>
      </c>
      <c r="BY28">
        <f>LOOKUP(EOMONTH($A4,1),$A4:$A25,BY4:BY25)</f>
        <v/>
      </c>
      <c r="CB28">
        <f>CB4</f>
        <v/>
      </c>
      <c r="CC28">
        <f>MAX(CC4:CC25)</f>
        <v/>
      </c>
      <c r="CD28">
        <f>MIN(CD4:CD25)</f>
        <v/>
      </c>
      <c r="CE28">
        <f>LOOKUP(EOMONTH($A4,1),$A4:$A25,CE4:CE25)</f>
        <v/>
      </c>
      <c r="CH28">
        <f>CH4</f>
        <v/>
      </c>
      <c r="CI28">
        <f>MAX(CI4:CI25)</f>
        <v/>
      </c>
      <c r="CJ28">
        <f>MIN(CJ4:CJ25)</f>
        <v/>
      </c>
      <c r="CK28">
        <f>LOOKUP(EOMONTH($A4,1),$A4:$A25,CK4:CK25)</f>
        <v/>
      </c>
      <c r="CN28">
        <f>CN4</f>
        <v/>
      </c>
      <c r="CO28">
        <f>MAX(CO4:CO25)</f>
        <v/>
      </c>
      <c r="CP28">
        <f>MIN(CP4:CP25)</f>
        <v/>
      </c>
      <c r="CQ28">
        <f>LOOKUP(EOMONTH($A4,1),$A4:$A25,CQ4:CQ25)</f>
        <v/>
      </c>
      <c r="CT28">
        <f>CT4</f>
        <v/>
      </c>
      <c r="CU28">
        <f>MAX(CU4:CU25)</f>
        <v/>
      </c>
      <c r="CV28">
        <f>MIN(CV4:CV25)</f>
        <v/>
      </c>
      <c r="CW28">
        <f>LOOKUP(EOMONTH($A4,1),$A4:$A25,CW4:CW25)</f>
        <v/>
      </c>
      <c r="CZ28">
        <f>CZ4</f>
        <v/>
      </c>
      <c r="DA28">
        <f>MAX(DA4:DA25)</f>
        <v/>
      </c>
      <c r="DB28">
        <f>MIN(DB4:DB25)</f>
        <v/>
      </c>
      <c r="DC28">
        <f>LOOKUP(EOMONTH($A4,1),$A4:$A25,DC4:DC25)</f>
        <v/>
      </c>
      <c r="DF28">
        <f>DF4</f>
        <v/>
      </c>
      <c r="DG28">
        <f>MAX(DG4:DG25)</f>
        <v/>
      </c>
      <c r="DH28">
        <f>MIN(DH4:DH25)</f>
        <v/>
      </c>
      <c r="DI28">
        <f>LOOKUP(EOMONTH($A4,1),$A4:$A25,DI4:DI25)</f>
        <v/>
      </c>
      <c r="DL28">
        <f>DL4</f>
        <v/>
      </c>
      <c r="DM28">
        <f>MAX(DM4:DM25)</f>
        <v/>
      </c>
      <c r="DN28">
        <f>MIN(DN4:DN25)</f>
        <v/>
      </c>
      <c r="DO28">
        <f>LOOKUP(EOMONTH($A4,1),$A4:$A25,DO4:DO25)</f>
        <v/>
      </c>
      <c r="DR28">
        <f>DR4</f>
        <v/>
      </c>
      <c r="DS28">
        <f>MAX(DS4:DS25)</f>
        <v/>
      </c>
      <c r="DT28">
        <f>MIN(DT4:DT25)</f>
        <v/>
      </c>
      <c r="DU28">
        <f>LOOKUP(EOMONTH($A4,1),$A4:$A25,DU4:DU25)</f>
        <v/>
      </c>
      <c r="DX28">
        <f>DX4</f>
        <v/>
      </c>
      <c r="DY28">
        <f>MAX(DY4:DY25)</f>
        <v/>
      </c>
      <c r="DZ28">
        <f>MIN(DZ4:DZ25)</f>
        <v/>
      </c>
      <c r="EA28">
        <f>LOOKUP(EOMONTH($A4,1),$A4:$A25,EA4:EA25)</f>
        <v/>
      </c>
      <c r="ED28">
        <f>ED4</f>
        <v/>
      </c>
      <c r="EE28">
        <f>MAX(EE4:EE25)</f>
        <v/>
      </c>
      <c r="EF28">
        <f>MIN(EF4:EF25)</f>
        <v/>
      </c>
      <c r="EG28">
        <f>LOOKUP(EOMONTH($A4,1),$A4:$A25,EG4:EG25)</f>
        <v/>
      </c>
      <c r="EJ28">
        <f>EJ4</f>
        <v/>
      </c>
      <c r="EK28">
        <f>MAX(EK4:EK25)</f>
        <v/>
      </c>
      <c r="EL28">
        <f>MIN(EL4:EL25)</f>
        <v/>
      </c>
      <c r="EM28">
        <f>LOOKUP(EOMONTH($A4,1),$A4:$A25,EM4:EM25)</f>
        <v/>
      </c>
      <c r="EP28">
        <f>EP4</f>
        <v/>
      </c>
      <c r="EQ28">
        <f>MAX(EQ4:EQ25)</f>
        <v/>
      </c>
      <c r="ER28">
        <f>MIN(ER4:ER25)</f>
        <v/>
      </c>
      <c r="ES28">
        <f>LOOKUP(EOMONTH($A4,1),$A4:$A25,ES4:ES25)</f>
        <v/>
      </c>
      <c r="EV28">
        <f>EV4</f>
        <v/>
      </c>
      <c r="EW28">
        <f>MAX(EW4:EW25)</f>
        <v/>
      </c>
      <c r="EX28">
        <f>MIN(EX4:EX25)</f>
        <v/>
      </c>
      <c r="EY28">
        <f>LOOKUP(EOMONTH($A4,1),$A4:$A25,EY4:EY25)</f>
        <v/>
      </c>
      <c r="FB28">
        <f>FB4</f>
        <v/>
      </c>
      <c r="FC28">
        <f>MAX(FC4:FC25)</f>
        <v/>
      </c>
      <c r="FD28">
        <f>MIN(FD4:FD25)</f>
        <v/>
      </c>
      <c r="FE28">
        <f>LOOKUP(EOMONTH($A4,1),$A4:$A25,FE4:FE25)</f>
        <v/>
      </c>
      <c r="FH28">
        <f>FH4</f>
        <v/>
      </c>
      <c r="FI28">
        <f>MAX(FI4:FI25)</f>
        <v/>
      </c>
      <c r="FJ28">
        <f>MIN(FJ4:FJ25)</f>
        <v/>
      </c>
      <c r="FK28">
        <f>LOOKUP(EOMONTH($A4,1),$A4:$A25,FK4:FK25)</f>
        <v/>
      </c>
      <c r="FN28">
        <f>FN4</f>
        <v/>
      </c>
      <c r="FO28">
        <f>MAX(FO4:FO25)</f>
        <v/>
      </c>
      <c r="FP28">
        <f>MIN(FP4:FP25)</f>
        <v/>
      </c>
      <c r="FQ28">
        <f>LOOKUP(EOMONTH($A4,1),$A4:$A25,FQ4:FQ25)</f>
        <v/>
      </c>
      <c r="FT28">
        <f>FT4</f>
        <v/>
      </c>
      <c r="FU28">
        <f>MAX(FU4:FU25)</f>
        <v/>
      </c>
      <c r="FV28">
        <f>MIN(FV4:FV25)</f>
        <v/>
      </c>
      <c r="FW28">
        <f>LOOKUP(EOMONTH($A4,1),$A4:$A25,FW4:FW25)</f>
        <v/>
      </c>
      <c r="FZ28">
        <f>FZ4</f>
        <v/>
      </c>
      <c r="GA28">
        <f>MAX(GA4:GA25)</f>
        <v/>
      </c>
      <c r="GB28">
        <f>MIN(GB4:GB25)</f>
        <v/>
      </c>
      <c r="GC28">
        <f>LOOKUP(EOMONTH($A4,1),$A4:$A25,GC4:GC25)</f>
        <v/>
      </c>
      <c r="GF28">
        <f>GF4</f>
        <v/>
      </c>
      <c r="GG28">
        <f>MAX(GG4:GG25)</f>
        <v/>
      </c>
      <c r="GH28">
        <f>MIN(GH4:GH25)</f>
        <v/>
      </c>
      <c r="GI28">
        <f>LOOKUP(EOMONTH($A4,1),$A4:$A25,GI4:GI25)</f>
        <v/>
      </c>
      <c r="GL28">
        <f>GL4</f>
        <v/>
      </c>
      <c r="GM28">
        <f>MAX(GM4:GM25)</f>
        <v/>
      </c>
      <c r="GN28">
        <f>MIN(GN4:GN25)</f>
        <v/>
      </c>
      <c r="GO28">
        <f>LOOKUP(EOMONTH($A4,1),$A4:$A25,GO4:GO25)</f>
        <v/>
      </c>
      <c r="GR28">
        <f>GR4</f>
        <v/>
      </c>
      <c r="GS28">
        <f>MAX(GS4:GS25)</f>
        <v/>
      </c>
      <c r="GT28">
        <f>MIN(GT4:GT25)</f>
        <v/>
      </c>
      <c r="GU28">
        <f>LOOKUP(EOMONTH($A4,1),$A4:$A25,GU4:GU25)</f>
        <v/>
      </c>
      <c r="GX28">
        <f>GX4</f>
        <v/>
      </c>
      <c r="GY28">
        <f>MAX(GY4:GY25)</f>
        <v/>
      </c>
      <c r="GZ28">
        <f>MIN(GZ4:GZ25)</f>
        <v/>
      </c>
      <c r="HA28">
        <f>LOOKUP(EOMONTH($A4,1),$A4:$A25,HA4:HA25)</f>
        <v/>
      </c>
      <c r="HD28">
        <f>HD4</f>
        <v/>
      </c>
      <c r="HE28">
        <f>MAX(HE4:HE25)</f>
        <v/>
      </c>
      <c r="HF28">
        <f>MIN(HF4:HF25)</f>
        <v/>
      </c>
      <c r="HG28">
        <f>LOOKUP(EOMONTH($A4,1),$A4:$A25,HG4:HG25)</f>
        <v/>
      </c>
      <c r="HJ28">
        <f>HJ4</f>
        <v/>
      </c>
      <c r="HK28">
        <f>MAX(HK4:HK25)</f>
        <v/>
      </c>
      <c r="HL28">
        <f>MIN(HL4:HL25)</f>
        <v/>
      </c>
      <c r="HM28">
        <f>LOOKUP(EOMONTH($A4,1),$A4:$A25,HM4:HM25)</f>
        <v/>
      </c>
      <c r="HP28">
        <f>HP4</f>
        <v/>
      </c>
      <c r="HQ28">
        <f>MAX(HQ4:HQ25)</f>
        <v/>
      </c>
      <c r="HR28">
        <f>MIN(HR4:HR25)</f>
        <v/>
      </c>
      <c r="HS28">
        <f>LOOKUP(EOMONTH($A4,1),$A4:$A25,HS4:HS25)</f>
        <v/>
      </c>
      <c r="HV28">
        <f>HV4</f>
        <v/>
      </c>
      <c r="HW28">
        <f>MAX(HW4:HW25)</f>
        <v/>
      </c>
      <c r="HX28">
        <f>MIN(HX4:HX25)</f>
        <v/>
      </c>
      <c r="HY28">
        <f>LOOKUP(EOMONTH($A4,1),$A4:$A25,HY4:HY25)</f>
        <v/>
      </c>
      <c r="IB28">
        <f>IB4</f>
        <v/>
      </c>
      <c r="IC28">
        <f>MAX(IC4:IC25)</f>
        <v/>
      </c>
      <c r="ID28">
        <f>MIN(ID4:ID25)</f>
        <v/>
      </c>
      <c r="IE28">
        <f>LOOKUP(EOMONTH($A4,1),$A4:$A25,IE4:IE25)</f>
        <v/>
      </c>
      <c r="IH28">
        <f>IH4</f>
        <v/>
      </c>
      <c r="II28">
        <f>MAX(II4:II25)</f>
        <v/>
      </c>
      <c r="IJ28">
        <f>MIN(IJ4:IJ25)</f>
        <v/>
      </c>
      <c r="IK28">
        <f>LOOKUP(EOMONTH($A4,1),$A4:$A25,IK4:IK25)</f>
        <v/>
      </c>
      <c r="IN28">
        <f>IN4</f>
        <v/>
      </c>
      <c r="IO28">
        <f>MAX(IO4:IO25)</f>
        <v/>
      </c>
      <c r="IP28">
        <f>MIN(IP4:IP25)</f>
        <v/>
      </c>
      <c r="IQ28">
        <f>LOOKUP(EOMONTH($A4,1),$A4:$A25,IQ4:IQ25)</f>
        <v/>
      </c>
      <c r="IT28">
        <f>IT4</f>
        <v/>
      </c>
      <c r="IU28">
        <f>MAX(IU4:IU25)</f>
        <v/>
      </c>
      <c r="IV28">
        <f>MIN(IV4:IV25)</f>
        <v/>
      </c>
      <c r="IW28">
        <f>LOOKUP(EOMONTH($A4,1),$A4:$A25,IW4:IW25)</f>
        <v/>
      </c>
      <c r="IZ28">
        <f>IZ4</f>
        <v/>
      </c>
      <c r="JA28">
        <f>MAX(JA4:JA25)</f>
        <v/>
      </c>
      <c r="JB28">
        <f>MIN(JB4:JB25)</f>
        <v/>
      </c>
      <c r="JC28">
        <f>LOOKUP(EOMONTH($A4,1),$A4:$A25,JC4:JC25)</f>
        <v/>
      </c>
      <c r="JF28">
        <f>JF4</f>
        <v/>
      </c>
      <c r="JG28">
        <f>MAX(JG4:JG25)</f>
        <v/>
      </c>
      <c r="JH28">
        <f>MIN(JH4:JH25)</f>
        <v/>
      </c>
      <c r="JI28">
        <f>LOOKUP(EOMONTH($A4,1),$A4:$A25,JI4:JI25)</f>
        <v/>
      </c>
      <c r="JL28">
        <f>JL4</f>
        <v/>
      </c>
      <c r="JM28">
        <f>MAX(JM4:JM25)</f>
        <v/>
      </c>
      <c r="JN28">
        <f>MIN(JN4:JN25)</f>
        <v/>
      </c>
      <c r="JO28">
        <f>LOOKUP(EOMONTH($A4,1),$A4:$A25,JO4:JO25)</f>
        <v/>
      </c>
      <c r="JR28">
        <f>JR4</f>
        <v/>
      </c>
      <c r="JS28">
        <f>MAX(JS4:JS25)</f>
        <v/>
      </c>
      <c r="JT28">
        <f>MIN(JT4:JT25)</f>
        <v/>
      </c>
      <c r="JU28">
        <f>LOOKUP(EOMONTH($A4,1),$A4:$A25,JU4:JU25)</f>
        <v/>
      </c>
      <c r="JX28">
        <f>JX4</f>
        <v/>
      </c>
      <c r="JY28">
        <f>MAX(JY4:JY25)</f>
        <v/>
      </c>
      <c r="JZ28">
        <f>MIN(JZ4:JZ25)</f>
        <v/>
      </c>
      <c r="KA28">
        <f>LOOKUP(EOMONTH($A4,1),$A4:$A25,KA4:KA25)</f>
        <v/>
      </c>
      <c r="KD28">
        <f>KD4</f>
        <v/>
      </c>
      <c r="KE28">
        <f>MAX(KE4:KE25)</f>
        <v/>
      </c>
      <c r="KF28">
        <f>MIN(KF4:KF25)</f>
        <v/>
      </c>
      <c r="KG28">
        <f>LOOKUP(EOMONTH($A4,1),$A4:$A25,KG4:KG25)</f>
        <v/>
      </c>
      <c r="KJ28">
        <f>KJ4</f>
        <v/>
      </c>
      <c r="KK28">
        <f>MAX(KK4:KK25)</f>
        <v/>
      </c>
      <c r="KL28">
        <f>MIN(KL4:KL25)</f>
        <v/>
      </c>
      <c r="KM28">
        <f>LOOKUP(EOMONTH($A4,1),$A4:$A25,KM4:KM25)</f>
        <v/>
      </c>
      <c r="KP28">
        <f>KP4</f>
        <v/>
      </c>
      <c r="KQ28">
        <f>MAX(KQ4:KQ25)</f>
        <v/>
      </c>
      <c r="KR28">
        <f>MIN(KR4:KR25)</f>
        <v/>
      </c>
      <c r="KS28">
        <f>LOOKUP(EOMONTH($A4,1),$A4:$A25,KS4:KS25)</f>
        <v/>
      </c>
      <c r="KV28">
        <f>KV4</f>
        <v/>
      </c>
      <c r="KW28">
        <f>MAX(KW4:KW25)</f>
        <v/>
      </c>
      <c r="KX28">
        <f>MIN(KX4:KX25)</f>
        <v/>
      </c>
      <c r="KY28">
        <f>LOOKUP(EOMONTH($A4,1),$A4:$A25,KY4:KY25)</f>
        <v/>
      </c>
      <c r="LB28">
        <f>LB4</f>
        <v/>
      </c>
      <c r="LC28">
        <f>MAX(LC4:LC25)</f>
        <v/>
      </c>
      <c r="LD28">
        <f>MIN(LD4:LD25)</f>
        <v/>
      </c>
      <c r="LE28">
        <f>LOOKUP(EOMONTH($A4,1),$A4:$A25,LE4:LE25)</f>
        <v/>
      </c>
      <c r="LH28">
        <f>LH4</f>
        <v/>
      </c>
      <c r="LI28">
        <f>MAX(LI4:LI25)</f>
        <v/>
      </c>
      <c r="LJ28">
        <f>MIN(LJ4:LJ25)</f>
        <v/>
      </c>
      <c r="LK28">
        <f>LOOKUP(EOMONTH($A4,1),$A4:$A25,LK4:LK25)</f>
        <v/>
      </c>
      <c r="LN28">
        <f>LN4</f>
        <v/>
      </c>
      <c r="LO28">
        <f>MAX(LO4:LO25)</f>
        <v/>
      </c>
      <c r="LP28">
        <f>MIN(LP4:LP25)</f>
        <v/>
      </c>
      <c r="LQ28">
        <f>LOOKUP(EOMONTH($A4,1),$A4:$A25,LQ4:LQ25)</f>
        <v/>
      </c>
      <c r="LT28">
        <f>LT4</f>
        <v/>
      </c>
      <c r="LU28">
        <f>MAX(LU4:LU25)</f>
        <v/>
      </c>
      <c r="LV28">
        <f>MIN(LV4:LV25)</f>
        <v/>
      </c>
      <c r="LW28">
        <f>LOOKUP(EOMONTH($A4,1),$A4:$A25,LW4:LW25)</f>
        <v/>
      </c>
      <c r="LZ28">
        <f>LZ4</f>
        <v/>
      </c>
      <c r="MA28">
        <f>MAX(MA4:MA25)</f>
        <v/>
      </c>
      <c r="MB28">
        <f>MIN(MB4:MB25)</f>
        <v/>
      </c>
      <c r="MC28">
        <f>LOOKUP(EOMONTH($A4,1),$A4:$A25,MC4:MC25)</f>
        <v/>
      </c>
      <c r="MF28">
        <f>MF4</f>
        <v/>
      </c>
      <c r="MG28">
        <f>MAX(MG4:MG25)</f>
        <v/>
      </c>
      <c r="MH28">
        <f>MIN(MH4:MH25)</f>
        <v/>
      </c>
      <c r="MI28">
        <f>LOOKUP(EOMONTH($A4,1),$A4:$A25,MI4:MI25)</f>
        <v/>
      </c>
      <c r="ML28">
        <f>ML4</f>
        <v/>
      </c>
      <c r="MM28">
        <f>MAX(MM4:MM25)</f>
        <v/>
      </c>
      <c r="MN28">
        <f>MIN(MN4:MN25)</f>
        <v/>
      </c>
      <c r="MO28">
        <f>LOOKUP(EOMONTH($A4,1),$A4:$A25,MO4:MO25)</f>
        <v/>
      </c>
      <c r="MR28">
        <f>MR4</f>
        <v/>
      </c>
      <c r="MS28">
        <f>MAX(MS4:MS25)</f>
        <v/>
      </c>
      <c r="MT28">
        <f>MIN(MT4:MT25)</f>
        <v/>
      </c>
      <c r="MU28">
        <f>LOOKUP(EOMONTH($A4,1),$A4:$A25,MU4:MU25)</f>
        <v/>
      </c>
      <c r="MX28">
        <f>MX4</f>
        <v/>
      </c>
      <c r="MY28">
        <f>MAX(MY4:MY25)</f>
        <v/>
      </c>
      <c r="MZ28">
        <f>MIN(MZ4:MZ25)</f>
        <v/>
      </c>
      <c r="NA28">
        <f>LOOKUP(EOMONTH($A4,1),$A4:$A25,NA4:NA25)</f>
        <v/>
      </c>
      <c r="ND28">
        <f>ND4</f>
        <v/>
      </c>
      <c r="NE28">
        <f>MAX(NE4:NE25)</f>
        <v/>
      </c>
      <c r="NF28">
        <f>MIN(NF4:NF25)</f>
        <v/>
      </c>
      <c r="NG28">
        <f>LOOKUP(EOMONTH($A4,1),$A4:$A25,NG4:NG25)</f>
        <v/>
      </c>
      <c r="NJ28">
        <f>NJ4</f>
        <v/>
      </c>
      <c r="NK28">
        <f>MAX(NK4:NK25)</f>
        <v/>
      </c>
      <c r="NL28">
        <f>MIN(NL4:NL25)</f>
        <v/>
      </c>
      <c r="NM28">
        <f>LOOKUP(EOMONTH($A4,1),$A4:$A25,NM4:NM25)</f>
        <v/>
      </c>
      <c r="NP28">
        <f>NP4</f>
        <v/>
      </c>
      <c r="NQ28">
        <f>MAX(NQ4:NQ25)</f>
        <v/>
      </c>
      <c r="NR28">
        <f>MIN(NR4:NR25)</f>
        <v/>
      </c>
      <c r="NS28">
        <f>LOOKUP(EOMONTH($A4,1),$A4:$A25,NS4:NS25)</f>
        <v/>
      </c>
      <c r="NV28">
        <f>NV4</f>
        <v/>
      </c>
      <c r="NW28">
        <f>MAX(NW4:NW25)</f>
        <v/>
      </c>
      <c r="NX28">
        <f>MIN(NX4:NX25)</f>
        <v/>
      </c>
      <c r="NY28">
        <f>LOOKUP(EOMONTH($A4,1),$A4:$A25,NY4:NY25)</f>
        <v/>
      </c>
      <c r="OB28">
        <f>OB4</f>
        <v/>
      </c>
      <c r="OC28">
        <f>MAX(OC4:OC25)</f>
        <v/>
      </c>
      <c r="OD28">
        <f>MIN(OD4:OD25)</f>
        <v/>
      </c>
      <c r="OE28">
        <f>LOOKUP(EOMONTH($A4,1),$A4:$A25,OE4:OE25)</f>
        <v/>
      </c>
      <c r="OH28">
        <f>OH4</f>
        <v/>
      </c>
      <c r="OI28">
        <f>MAX(OI4:OI25)</f>
        <v/>
      </c>
      <c r="OJ28">
        <f>MIN(OJ4:OJ25)</f>
        <v/>
      </c>
      <c r="OK28">
        <f>LOOKUP(EOMONTH($A4,1),$A4:$A25,OK4:OK25)</f>
        <v/>
      </c>
      <c r="ON28">
        <f>ON4</f>
        <v/>
      </c>
      <c r="OO28">
        <f>MAX(OO4:OO25)</f>
        <v/>
      </c>
      <c r="OP28">
        <f>MIN(OP4:OP25)</f>
        <v/>
      </c>
      <c r="OQ28">
        <f>LOOKUP(EOMONTH($A4,1),$A4:$A25,OQ4:OQ25)</f>
        <v/>
      </c>
      <c r="OT28">
        <f>OT4</f>
        <v/>
      </c>
      <c r="OU28">
        <f>MAX(OU4:OU25)</f>
        <v/>
      </c>
      <c r="OV28">
        <f>MIN(OV4:OV25)</f>
        <v/>
      </c>
      <c r="OW28">
        <f>LOOKUP(EOMONTH($A4,1),$A4:$A25,OW4:OW25)</f>
        <v/>
      </c>
      <c r="OZ28">
        <f>OZ4</f>
        <v/>
      </c>
      <c r="PA28">
        <f>MAX(PA4:PA25)</f>
        <v/>
      </c>
      <c r="PB28">
        <f>MIN(PB4:PB25)</f>
        <v/>
      </c>
      <c r="PC28">
        <f>LOOKUP(EOMONTH($A4,1),$A4:$A25,PC4:PC25)</f>
        <v/>
      </c>
      <c r="PF28">
        <f>PF4</f>
        <v/>
      </c>
      <c r="PG28">
        <f>MAX(PG4:PG25)</f>
        <v/>
      </c>
      <c r="PH28">
        <f>MIN(PH4:PH25)</f>
        <v/>
      </c>
      <c r="PI28">
        <f>LOOKUP(EOMONTH($A4,1),$A4:$A25,PI4:PI25)</f>
        <v/>
      </c>
      <c r="PL28">
        <f>PL4</f>
        <v/>
      </c>
      <c r="PM28">
        <f>MAX(PM4:PM25)</f>
        <v/>
      </c>
      <c r="PN28">
        <f>MIN(PN4:PN25)</f>
        <v/>
      </c>
      <c r="PO28">
        <f>LOOKUP(EOMONTH($A4,1),$A4:$A25,PO4:PO25)</f>
        <v/>
      </c>
      <c r="PR28">
        <f>PR4</f>
        <v/>
      </c>
      <c r="PS28">
        <f>MAX(PS4:PS25)</f>
        <v/>
      </c>
      <c r="PT28">
        <f>MIN(PT4:PT25)</f>
        <v/>
      </c>
      <c r="PU28">
        <f>LOOKUP(EOMONTH($A4,1),$A4:$A25,PU4:PU25)</f>
        <v/>
      </c>
      <c r="PX28">
        <f>PX4</f>
        <v/>
      </c>
      <c r="PY28">
        <f>MAX(PY4:PY25)</f>
        <v/>
      </c>
      <c r="PZ28">
        <f>MIN(PZ4:PZ25)</f>
        <v/>
      </c>
      <c r="QA28">
        <f>LOOKUP(EOMONTH($A4,1),$A4:$A25,QA4:QA25)</f>
        <v/>
      </c>
      <c r="QD28">
        <f>QD4</f>
        <v/>
      </c>
      <c r="QE28">
        <f>MAX(QE4:QE25)</f>
        <v/>
      </c>
      <c r="QF28">
        <f>MIN(QF4:QF25)</f>
        <v/>
      </c>
      <c r="QG28">
        <f>LOOKUP(EOMONTH($A4,1),$A4:$A25,QG4:QG25)</f>
        <v/>
      </c>
      <c r="QJ28">
        <f>QJ4</f>
        <v/>
      </c>
      <c r="QK28">
        <f>MAX(QK4:QK25)</f>
        <v/>
      </c>
      <c r="QL28">
        <f>MIN(QL4:QL25)</f>
        <v/>
      </c>
      <c r="QM28">
        <f>LOOKUP(EOMONTH($A4,1),$A4:$A25,QM4:QM25)</f>
        <v/>
      </c>
      <c r="QP28">
        <f>QP4</f>
        <v/>
      </c>
      <c r="QQ28">
        <f>MAX(QQ4:QQ25)</f>
        <v/>
      </c>
      <c r="QR28">
        <f>MIN(QR4:QR25)</f>
        <v/>
      </c>
      <c r="QS28">
        <f>LOOKUP(EOMONTH($A4,1),$A4:$A25,QS4:QS25)</f>
        <v/>
      </c>
      <c r="QV28">
        <f>QV4</f>
        <v/>
      </c>
      <c r="QW28">
        <f>MAX(QW4:QW25)</f>
        <v/>
      </c>
      <c r="QX28">
        <f>MIN(QX4:QX25)</f>
        <v/>
      </c>
      <c r="QY28">
        <f>LOOKUP(EOMONTH($A4,1),$A4:$A25,QY4:QY25)</f>
        <v/>
      </c>
      <c r="RB28">
        <f>RB4</f>
        <v/>
      </c>
      <c r="RC28">
        <f>MAX(RC4:RC25)</f>
        <v/>
      </c>
      <c r="RD28">
        <f>MIN(RD4:RD25)</f>
        <v/>
      </c>
      <c r="RE28">
        <f>LOOKUP(EOMONTH($A4,1),$A4:$A25,RE4:RE25)</f>
        <v/>
      </c>
      <c r="RH28">
        <f>RH4</f>
        <v/>
      </c>
      <c r="RI28">
        <f>MAX(RI4:RI25)</f>
        <v/>
      </c>
      <c r="RJ28">
        <f>MIN(RJ4:RJ25)</f>
        <v/>
      </c>
      <c r="RK28">
        <f>LOOKUP(EOMONTH($A4,1),$A4:$A25,RK4:RK25)</f>
        <v/>
      </c>
      <c r="RN28">
        <f>RN4</f>
        <v/>
      </c>
      <c r="RO28">
        <f>MAX(RO4:RO25)</f>
        <v/>
      </c>
      <c r="RP28">
        <f>MIN(RP4:RP25)</f>
        <v/>
      </c>
      <c r="RQ28">
        <f>LOOKUP(EOMONTH($A4,1),$A4:$A25,RQ4:RQ25)</f>
        <v/>
      </c>
      <c r="RT28">
        <f>RT4</f>
        <v/>
      </c>
      <c r="RU28">
        <f>MAX(RU4:RU25)</f>
        <v/>
      </c>
      <c r="RV28">
        <f>MIN(RV4:RV25)</f>
        <v/>
      </c>
      <c r="RW28">
        <f>LOOKUP(EOMONTH($A4,1),$A4:$A25,RW4:RW25)</f>
        <v/>
      </c>
      <c r="RZ28">
        <f>RZ4</f>
        <v/>
      </c>
      <c r="SA28">
        <f>MAX(SA4:SA25)</f>
        <v/>
      </c>
      <c r="SB28">
        <f>MIN(SB4:SB25)</f>
        <v/>
      </c>
      <c r="SC28">
        <f>LOOKUP(EOMONTH($A4,1),$A4:$A25,SC4:SC25)</f>
        <v/>
      </c>
      <c r="SF28">
        <f>SF4</f>
        <v/>
      </c>
      <c r="SG28">
        <f>MAX(SG4:SG25)</f>
        <v/>
      </c>
      <c r="SH28">
        <f>MIN(SH4:SH25)</f>
        <v/>
      </c>
      <c r="SI28">
        <f>LOOKUP(EOMONTH($A4,1),$A4:$A25,SI4:SI25)</f>
        <v/>
      </c>
      <c r="SL28">
        <f>SL4</f>
        <v/>
      </c>
      <c r="SM28">
        <f>MAX(SM4:SM25)</f>
        <v/>
      </c>
      <c r="SN28">
        <f>MIN(SN4:SN25)</f>
        <v/>
      </c>
      <c r="SO28">
        <f>LOOKUP(EOMONTH($A4,1),$A4:$A25,SO4:SO25)</f>
        <v/>
      </c>
      <c r="SR28">
        <f>SR4</f>
        <v/>
      </c>
      <c r="SS28">
        <f>MAX(SS4:SS25)</f>
        <v/>
      </c>
      <c r="ST28">
        <f>MIN(ST4:ST25)</f>
        <v/>
      </c>
      <c r="SU28">
        <f>LOOKUP(EOMONTH($A4,1),$A4:$A25,SU4:SU25)</f>
        <v/>
      </c>
      <c r="SX28">
        <f>SX4</f>
        <v/>
      </c>
      <c r="SY28">
        <f>MAX(SY4:SY25)</f>
        <v/>
      </c>
      <c r="SZ28">
        <f>MIN(SZ4:SZ25)</f>
        <v/>
      </c>
      <c r="TA28">
        <f>LOOKUP(EOMONTH($A4,1),$A4:$A25,TA4:TA25)</f>
        <v/>
      </c>
      <c r="TD28">
        <f>TD4</f>
        <v/>
      </c>
      <c r="TE28">
        <f>MAX(TE4:TE25)</f>
        <v/>
      </c>
      <c r="TF28">
        <f>MIN(TF4:TF25)</f>
        <v/>
      </c>
      <c r="TG28">
        <f>LOOKUP(EOMONTH($A4,1),$A4:$A25,TG4:TG25)</f>
        <v/>
      </c>
      <c r="TJ28">
        <f>TJ4</f>
        <v/>
      </c>
      <c r="TK28">
        <f>MAX(TK4:TK25)</f>
        <v/>
      </c>
      <c r="TL28">
        <f>MIN(TL4:TL25)</f>
        <v/>
      </c>
      <c r="TM28">
        <f>LOOKUP(EOMONTH($A4,1),$A4:$A25,TM4:TM25)</f>
        <v/>
      </c>
      <c r="TP28">
        <f>TP4</f>
        <v/>
      </c>
      <c r="TQ28">
        <f>MAX(TQ4:TQ25)</f>
        <v/>
      </c>
      <c r="TR28">
        <f>MIN(TR4:TR25)</f>
        <v/>
      </c>
      <c r="TS28">
        <f>LOOKUP(EOMONTH($A4,1),$A4:$A25,TS4:TS25)</f>
        <v/>
      </c>
      <c r="TV28">
        <f>TV4</f>
        <v/>
      </c>
      <c r="TW28">
        <f>MAX(TW4:TW25)</f>
        <v/>
      </c>
      <c r="TX28">
        <f>MIN(TX4:TX25)</f>
        <v/>
      </c>
      <c r="TY28">
        <f>LOOKUP(EOMONTH($A4,1),$A4:$A25,TY4:TY25)</f>
        <v/>
      </c>
      <c r="UB28">
        <f>UB4</f>
        <v/>
      </c>
      <c r="UC28">
        <f>MAX(UC4:UC25)</f>
        <v/>
      </c>
      <c r="UD28">
        <f>MIN(UD4:UD25)</f>
        <v/>
      </c>
      <c r="UE28">
        <f>LOOKUP(EOMONTH($A4,1),$A4:$A25,UE4:UE25)</f>
        <v/>
      </c>
      <c r="UH28">
        <f>UH4</f>
        <v/>
      </c>
      <c r="UI28">
        <f>MAX(UI4:UI25)</f>
        <v/>
      </c>
      <c r="UJ28">
        <f>MIN(UJ4:UJ25)</f>
        <v/>
      </c>
      <c r="UK28">
        <f>LOOKUP(EOMONTH($A4,1),$A4:$A25,UK4:UK25)</f>
        <v/>
      </c>
      <c r="UN28">
        <f>UN4</f>
        <v/>
      </c>
      <c r="UO28">
        <f>MAX(UO4:UO25)</f>
        <v/>
      </c>
      <c r="UP28">
        <f>MIN(UP4:UP25)</f>
        <v/>
      </c>
      <c r="UQ28">
        <f>LOOKUP(EOMONTH($A4,1),$A4:$A25,UQ4:UQ25)</f>
        <v/>
      </c>
      <c r="UT28">
        <f>UT4</f>
        <v/>
      </c>
      <c r="UU28">
        <f>MAX(UU4:UU25)</f>
        <v/>
      </c>
      <c r="UV28">
        <f>MIN(UV4:UV25)</f>
        <v/>
      </c>
      <c r="UW28">
        <f>LOOKUP(EOMONTH($A4,1),$A4:$A25,UW4:UW25)</f>
        <v/>
      </c>
      <c r="UZ28">
        <f>UZ4</f>
        <v/>
      </c>
      <c r="VA28">
        <f>MAX(VA4:VA25)</f>
        <v/>
      </c>
      <c r="VB28">
        <f>MIN(VB4:VB25)</f>
        <v/>
      </c>
      <c r="VC28">
        <f>LOOKUP(EOMONTH($A4,1),$A4:$A25,VC4:VC25)</f>
        <v/>
      </c>
      <c r="VF28">
        <f>VF4</f>
        <v/>
      </c>
      <c r="VG28">
        <f>MAX(VG4:VG25)</f>
        <v/>
      </c>
      <c r="VH28">
        <f>MIN(VH4:VH25)</f>
        <v/>
      </c>
      <c r="VI28">
        <f>LOOKUP(EOMONTH($A4,1),$A4:$A25,VI4:VI25)</f>
        <v/>
      </c>
      <c r="VL28">
        <f>VL4</f>
        <v/>
      </c>
      <c r="VM28">
        <f>MAX(VM4:VM25)</f>
        <v/>
      </c>
      <c r="VN28">
        <f>MIN(VN4:VN25)</f>
        <v/>
      </c>
      <c r="VO28">
        <f>LOOKUP(EOMONTH($A4,1),$A4:$A25,VO4:VO25)</f>
        <v/>
      </c>
      <c r="VR28">
        <f>VR4</f>
        <v/>
      </c>
      <c r="VS28">
        <f>MAX(VS4:VS25)</f>
        <v/>
      </c>
      <c r="VT28">
        <f>MIN(VT4:VT25)</f>
        <v/>
      </c>
      <c r="VU28">
        <f>LOOKUP(EOMONTH($A4,1),$A4:$A25,VU4:VU25)</f>
        <v/>
      </c>
      <c r="VX28">
        <f>VX4</f>
        <v/>
      </c>
      <c r="VY28">
        <f>MAX(VY4:VY25)</f>
        <v/>
      </c>
      <c r="VZ28">
        <f>MIN(VZ4:VZ25)</f>
        <v/>
      </c>
      <c r="WA28">
        <f>LOOKUP(EOMONTH($A4,1),$A4:$A25,WA4:WA25)</f>
        <v/>
      </c>
      <c r="WD28">
        <f>WD4</f>
        <v/>
      </c>
      <c r="WE28">
        <f>MAX(WE4:WE25)</f>
        <v/>
      </c>
      <c r="WF28">
        <f>MIN(WF4:WF25)</f>
        <v/>
      </c>
      <c r="WG28">
        <f>LOOKUP(EOMONTH($A4,1),$A4:$A25,WG4:WG25)</f>
        <v/>
      </c>
      <c r="WJ28">
        <f>WJ4</f>
        <v/>
      </c>
      <c r="WK28">
        <f>MAX(WK4:WK25)</f>
        <v/>
      </c>
      <c r="WL28">
        <f>MIN(WL4:WL25)</f>
        <v/>
      </c>
      <c r="WM28">
        <f>LOOKUP(EOMONTH($A4,1),$A4:$A25,WM4:WM25)</f>
        <v/>
      </c>
      <c r="WP28">
        <f>WP4</f>
        <v/>
      </c>
      <c r="WQ28">
        <f>MAX(WQ4:WQ25)</f>
        <v/>
      </c>
      <c r="WR28">
        <f>MIN(WR4:WR25)</f>
        <v/>
      </c>
      <c r="WS28">
        <f>LOOKUP(EOMONTH($A4,1),$A4:$A25,WS4:WS25)</f>
        <v/>
      </c>
      <c r="WV28">
        <f>WV4</f>
        <v/>
      </c>
      <c r="WW28">
        <f>MAX(WW4:WW25)</f>
        <v/>
      </c>
      <c r="WX28">
        <f>MIN(WX4:WX25)</f>
        <v/>
      </c>
      <c r="WY28">
        <f>LOOKUP(EOMONTH($A4,1),$A4:$A25,WY4:WY25)</f>
        <v/>
      </c>
      <c r="XB28">
        <f>XB4</f>
        <v/>
      </c>
      <c r="XC28">
        <f>MAX(XC4:XC25)</f>
        <v/>
      </c>
      <c r="XD28">
        <f>MIN(XD4:XD25)</f>
        <v/>
      </c>
      <c r="XE28">
        <f>LOOKUP(EOMONTH($A4,1),$A4:$A25,XE4:XE25)</f>
        <v/>
      </c>
      <c r="XH28">
        <f>XH4</f>
        <v/>
      </c>
      <c r="XI28">
        <f>MAX(XI4:XI25)</f>
        <v/>
      </c>
      <c r="XJ28">
        <f>MIN(XJ4:XJ25)</f>
        <v/>
      </c>
      <c r="XK28">
        <f>LOOKUP(EOMONTH($A4,1),$A4:$A25,XK4:XK25)</f>
        <v/>
      </c>
      <c r="XN28">
        <f>XN4</f>
        <v/>
      </c>
      <c r="XO28">
        <f>MAX(XO4:XO25)</f>
        <v/>
      </c>
      <c r="XP28">
        <f>MIN(XP4:XP25)</f>
        <v/>
      </c>
      <c r="XQ28">
        <f>LOOKUP(EOMONTH($A4,1),$A4:$A25,XQ4:XQ25)</f>
        <v/>
      </c>
      <c r="XT28">
        <f>XT4</f>
        <v/>
      </c>
      <c r="XU28">
        <f>MAX(XU4:XU25)</f>
        <v/>
      </c>
      <c r="XV28">
        <f>MIN(XV4:XV25)</f>
        <v/>
      </c>
      <c r="XW28">
        <f>LOOKUP(EOMONTH($A4,1),$A4:$A25,XW4:XW25)</f>
        <v/>
      </c>
      <c r="XZ28">
        <f>XZ4</f>
        <v/>
      </c>
      <c r="YA28">
        <f>MAX(YA4:YA25)</f>
        <v/>
      </c>
      <c r="YB28">
        <f>MIN(YB4:YB25)</f>
        <v/>
      </c>
      <c r="YC28">
        <f>LOOKUP(EOMONTH($A4,1),$A4:$A25,YC4:YC25)</f>
        <v/>
      </c>
      <c r="YF28">
        <f>YF4</f>
        <v/>
      </c>
      <c r="YG28">
        <f>MAX(YG4:YG25)</f>
        <v/>
      </c>
      <c r="YH28">
        <f>MIN(YH4:YH25)</f>
        <v/>
      </c>
      <c r="YI28">
        <f>LOOKUP(EOMONTH($A4,1),$A4:$A25,YI4:YI25)</f>
        <v/>
      </c>
      <c r="YL28">
        <f>YL4</f>
        <v/>
      </c>
      <c r="YM28">
        <f>MAX(YM4:YM25)</f>
        <v/>
      </c>
      <c r="YN28">
        <f>MIN(YN4:YN25)</f>
        <v/>
      </c>
      <c r="YO28">
        <f>LOOKUP(EOMONTH($A4,1),$A4:$A25,YO4:YO25)</f>
        <v/>
      </c>
      <c r="YR28">
        <f>YR4</f>
        <v/>
      </c>
      <c r="YS28">
        <f>MAX(YS4:YS25)</f>
        <v/>
      </c>
      <c r="YT28">
        <f>MIN(YT4:YT25)</f>
        <v/>
      </c>
      <c r="YU28">
        <f>LOOKUP(EOMONTH($A4,1),$A4:$A25,YU4:YU25)</f>
        <v/>
      </c>
      <c r="YX28">
        <f>YX4</f>
        <v/>
      </c>
      <c r="YY28">
        <f>MAX(YY4:YY25)</f>
        <v/>
      </c>
      <c r="YZ28">
        <f>MIN(YZ4:YZ25)</f>
        <v/>
      </c>
      <c r="ZA28">
        <f>LOOKUP(EOMONTH($A4,1),$A4:$A25,ZA4:ZA25)</f>
        <v/>
      </c>
      <c r="ZD28">
        <f>ZD4</f>
        <v/>
      </c>
      <c r="ZE28">
        <f>MAX(ZE4:ZE25)</f>
        <v/>
      </c>
      <c r="ZF28">
        <f>MIN(ZF4:ZF25)</f>
        <v/>
      </c>
      <c r="ZG28">
        <f>LOOKUP(EOMONTH($A4,1),$A4:$A25,ZG4:ZG25)</f>
        <v/>
      </c>
      <c r="ZJ28">
        <f>ZJ4</f>
        <v/>
      </c>
      <c r="ZK28">
        <f>MAX(ZK4:ZK25)</f>
        <v/>
      </c>
      <c r="ZL28">
        <f>MIN(ZL4:ZL25)</f>
        <v/>
      </c>
      <c r="ZM28">
        <f>LOOKUP(EOMONTH($A4,1),$A4:$A25,ZM4:ZM25)</f>
        <v/>
      </c>
      <c r="ZP28">
        <f>ZP4</f>
        <v/>
      </c>
      <c r="ZQ28">
        <f>MAX(ZQ4:ZQ25)</f>
        <v/>
      </c>
      <c r="ZR28">
        <f>MIN(ZR4:ZR25)</f>
        <v/>
      </c>
      <c r="ZS28">
        <f>LOOKUP(EOMONTH($A4,1),$A4:$A25,ZS4:ZS25)</f>
        <v/>
      </c>
      <c r="ZV28">
        <f>ZV4</f>
        <v/>
      </c>
      <c r="ZW28">
        <f>MAX(ZW4:ZW25)</f>
        <v/>
      </c>
      <c r="ZX28">
        <f>MIN(ZX4:ZX25)</f>
        <v/>
      </c>
      <c r="ZY28">
        <f>LOOKUP(EOMONTH($A4,1),$A4:$A25,ZY4:ZY25)</f>
        <v/>
      </c>
      <c r="AAB28">
        <f>AAB4</f>
        <v/>
      </c>
      <c r="AAC28">
        <f>MAX(AAC4:AAC25)</f>
        <v/>
      </c>
      <c r="AAD28">
        <f>MIN(AAD4:AAD25)</f>
        <v/>
      </c>
      <c r="AAE28">
        <f>LOOKUP(EOMONTH($A4,1),$A4:$A25,AAE4:AAE25)</f>
        <v/>
      </c>
      <c r="AAH28">
        <f>AAH4</f>
        <v/>
      </c>
      <c r="AAI28">
        <f>MAX(AAI4:AAI25)</f>
        <v/>
      </c>
      <c r="AAJ28">
        <f>MIN(AAJ4:AAJ25)</f>
        <v/>
      </c>
      <c r="AAK28">
        <f>LOOKUP(EOMONTH($A4,1),$A4:$A25,AAK4:AAK25)</f>
        <v/>
      </c>
      <c r="AAN28">
        <f>AAN4</f>
        <v/>
      </c>
      <c r="AAO28">
        <f>MAX(AAO4:AAO25)</f>
        <v/>
      </c>
      <c r="AAP28">
        <f>MIN(AAP4:AAP25)</f>
        <v/>
      </c>
      <c r="AAQ28">
        <f>LOOKUP(EOMONTH($A4,1),$A4:$A25,AAQ4:AAQ25)</f>
        <v/>
      </c>
      <c r="AAT28">
        <f>AAT4</f>
        <v/>
      </c>
      <c r="AAU28">
        <f>MAX(AAU4:AAU25)</f>
        <v/>
      </c>
      <c r="AAV28">
        <f>MIN(AAV4:AAV25)</f>
        <v/>
      </c>
      <c r="AAW28">
        <f>LOOKUP(EOMONTH($A4,1),$A4:$A25,AAW4:AAW25)</f>
        <v/>
      </c>
      <c r="AAZ28">
        <f>AAZ4</f>
        <v/>
      </c>
      <c r="ABA28">
        <f>MAX(ABA4:ABA25)</f>
        <v/>
      </c>
      <c r="ABB28">
        <f>MIN(ABB4:ABB25)</f>
        <v/>
      </c>
      <c r="ABC28">
        <f>LOOKUP(EOMONTH($A4,1),$A4:$A25,ABC4:ABC25)</f>
        <v/>
      </c>
      <c r="ABF28">
        <f>ABF4</f>
        <v/>
      </c>
      <c r="ABG28">
        <f>MAX(ABG4:ABG25)</f>
        <v/>
      </c>
      <c r="ABH28">
        <f>MIN(ABH4:ABH25)</f>
        <v/>
      </c>
      <c r="ABI28">
        <f>LOOKUP(EOMONTH($A4,1),$A4:$A25,ABI4:ABI25)</f>
        <v/>
      </c>
      <c r="ABL28">
        <f>ABL4</f>
        <v/>
      </c>
      <c r="ABM28">
        <f>MAX(ABM4:ABM25)</f>
        <v/>
      </c>
      <c r="ABN28">
        <f>MIN(ABN4:ABN25)</f>
        <v/>
      </c>
      <c r="ABO28">
        <f>LOOKUP(EOMONTH($A4,1),$A4:$A25,ABO4:ABO25)</f>
        <v/>
      </c>
      <c r="ABR28">
        <f>ABR4</f>
        <v/>
      </c>
      <c r="ABS28">
        <f>MAX(ABS4:ABS25)</f>
        <v/>
      </c>
      <c r="ABT28">
        <f>MIN(ABT4:ABT25)</f>
        <v/>
      </c>
      <c r="ABU28">
        <f>LOOKUP(EOMONTH($A4,1),$A4:$A25,ABU4:ABU25)</f>
        <v/>
      </c>
      <c r="ABX28">
        <f>ABX4</f>
        <v/>
      </c>
      <c r="ABY28">
        <f>MAX(ABY4:ABY25)</f>
        <v/>
      </c>
      <c r="ABZ28">
        <f>MIN(ABZ4:ABZ25)</f>
        <v/>
      </c>
      <c r="ACA28">
        <f>LOOKUP(EOMONTH($A4,1),$A4:$A25,ACA4:ACA25)</f>
        <v/>
      </c>
      <c r="ACD28">
        <f>ACD4</f>
        <v/>
      </c>
      <c r="ACE28">
        <f>MAX(ACE4:ACE25)</f>
        <v/>
      </c>
      <c r="ACF28">
        <f>MIN(ACF4:ACF25)</f>
        <v/>
      </c>
      <c r="ACG28">
        <f>LOOKUP(EOMONTH($A4,1),$A4:$A25,ACG4:ACG25)</f>
        <v/>
      </c>
      <c r="ACJ28">
        <f>ACJ4</f>
        <v/>
      </c>
      <c r="ACK28">
        <f>MAX(ACK4:ACK25)</f>
        <v/>
      </c>
      <c r="ACL28">
        <f>MIN(ACL4:ACL25)</f>
        <v/>
      </c>
      <c r="ACM28">
        <f>LOOKUP(EOMONTH($A4,1),$A4:$A25,ACM4:ACM25)</f>
        <v/>
      </c>
      <c r="ACP28">
        <f>ACP4</f>
        <v/>
      </c>
      <c r="ACQ28">
        <f>MAX(ACQ4:ACQ25)</f>
        <v/>
      </c>
      <c r="ACR28">
        <f>MIN(ACR4:ACR25)</f>
        <v/>
      </c>
      <c r="ACS28">
        <f>LOOKUP(EOMONTH($A4,1),$A4:$A25,ACS4:ACS25)</f>
        <v/>
      </c>
      <c r="ACV28">
        <f>ACV4</f>
        <v/>
      </c>
      <c r="ACW28">
        <f>MAX(ACW4:ACW25)</f>
        <v/>
      </c>
      <c r="ACX28">
        <f>MIN(ACX4:ACX25)</f>
        <v/>
      </c>
      <c r="ACY28">
        <f>LOOKUP(EOMONTH($A4,1),$A4:$A25,ACY4:ACY25)</f>
        <v/>
      </c>
      <c r="ADB28">
        <f>ADB4</f>
        <v/>
      </c>
      <c r="ADC28">
        <f>MAX(ADC4:ADC25)</f>
        <v/>
      </c>
      <c r="ADD28">
        <f>MIN(ADD4:ADD25)</f>
        <v/>
      </c>
      <c r="ADE28">
        <f>LOOKUP(EOMONTH($A4,1),$A4:$A25,ADE4:ADE25)</f>
        <v/>
      </c>
      <c r="ADH28">
        <f>ADH4</f>
        <v/>
      </c>
      <c r="ADI28">
        <f>MAX(ADI4:ADI25)</f>
        <v/>
      </c>
      <c r="ADJ28">
        <f>MIN(ADJ4:ADJ25)</f>
        <v/>
      </c>
      <c r="ADK28">
        <f>LOOKUP(EOMONTH($A4,1),$A4:$A25,ADK4:ADK25)</f>
        <v/>
      </c>
      <c r="ADN28">
        <f>ADN4</f>
        <v/>
      </c>
      <c r="ADO28">
        <f>MAX(ADO4:ADO25)</f>
        <v/>
      </c>
      <c r="ADP28">
        <f>MIN(ADP4:ADP25)</f>
        <v/>
      </c>
      <c r="ADQ28">
        <f>LOOKUP(EOMONTH($A4,1),$A4:$A25,ADQ4:ADQ25)</f>
        <v/>
      </c>
      <c r="ADT28">
        <f>ADT4</f>
        <v/>
      </c>
      <c r="ADU28">
        <f>MAX(ADU4:ADU25)</f>
        <v/>
      </c>
      <c r="ADV28">
        <f>MIN(ADV4:ADV25)</f>
        <v/>
      </c>
      <c r="ADW28">
        <f>LOOKUP(EOMONTH($A4,1),$A4:$A25,ADW4:ADW25)</f>
        <v/>
      </c>
      <c r="ADY28" s="32" t="n"/>
      <c r="ADZ28">
        <f>ADZ4</f>
        <v/>
      </c>
      <c r="AEA28">
        <f>MAX(AEA4:AEA25)</f>
        <v/>
      </c>
      <c r="AEB28">
        <f>MIN(AEB4:AEB25)</f>
        <v/>
      </c>
      <c r="AEC28">
        <f>LOOKUP(EOMONTH($A4,1),$A4:$A25,AEC4:AEC25)</f>
        <v/>
      </c>
      <c r="AEE28" s="32">
        <f>LOOKUP(EOMONTH($A4,1),$A4:$A25,AEE4:AEE25)</f>
        <v/>
      </c>
      <c r="AEF28">
        <f>AEF4</f>
        <v/>
      </c>
      <c r="AEG28">
        <f>MAX(AEG4:AEG25)</f>
        <v/>
      </c>
      <c r="AEH28">
        <f>MIN(AEH4:AEH25)</f>
        <v/>
      </c>
      <c r="AEI28">
        <f>LOOKUP(EOMONTH($A4,1),$A4:$A25,AEI4:AEI25)</f>
        <v/>
      </c>
      <c r="AEL28">
        <f>AEL4</f>
        <v/>
      </c>
      <c r="AEM28">
        <f>MAX(AEM4:AEM25)</f>
        <v/>
      </c>
      <c r="AEN28">
        <f>MIN(AEN4:AEN25)</f>
        <v/>
      </c>
      <c r="AEO28">
        <f>LOOKUP(EOMONTH($A4,1),$A4:$A25,AEO4:AEO25)</f>
        <v/>
      </c>
      <c r="AER28">
        <f>AER4</f>
        <v/>
      </c>
      <c r="AES28">
        <f>MAX(AES4:AES25)</f>
        <v/>
      </c>
      <c r="AET28">
        <f>MIN(AET4:AET25)</f>
        <v/>
      </c>
      <c r="AEU28">
        <f>LOOKUP(EOMONTH($A4,1),$A4:$A25,AEU4:AEU25)</f>
        <v/>
      </c>
      <c r="AEX28">
        <f>AEX4</f>
        <v/>
      </c>
      <c r="AEY28">
        <f>MAX(AEY4:AEY25)</f>
        <v/>
      </c>
      <c r="AEZ28">
        <f>MIN(AEZ4:AEZ25)</f>
        <v/>
      </c>
      <c r="AFA28">
        <f>LOOKUP(EOMONTH($A4,1),$A4:$A25,AFA4:AFA25)</f>
        <v/>
      </c>
      <c r="AFD28">
        <f>AFD4</f>
        <v/>
      </c>
      <c r="AFE28">
        <f>MAX(AFE4:AFE25)</f>
        <v/>
      </c>
      <c r="AFF28">
        <f>MIN(AFF4:AFF25)</f>
        <v/>
      </c>
      <c r="AFG28">
        <f>LOOKUP(EOMONTH($A4,1),$A4:$A25,AFG4:AFG25)</f>
        <v/>
      </c>
      <c r="AFJ28">
        <f>AFJ4</f>
        <v/>
      </c>
      <c r="AFK28">
        <f>MAX(AFK4:AFK25)</f>
        <v/>
      </c>
      <c r="AFL28">
        <f>MIN(AFL4:AFL25)</f>
        <v/>
      </c>
      <c r="AFM28">
        <f>LOOKUP(EOMONTH($A4,1),$A4:$A25,AFM4:AFM25)</f>
        <v/>
      </c>
      <c r="AFP28">
        <f>AFP4</f>
        <v/>
      </c>
      <c r="AFQ28">
        <f>MAX(AFQ4:AFQ25)</f>
        <v/>
      </c>
      <c r="AFR28">
        <f>MIN(AFR4:AFR25)</f>
        <v/>
      </c>
      <c r="AFS28">
        <f>LOOKUP(EOMONTH($A4,1),$A4:$A25,AFS4:AFS25)</f>
        <v/>
      </c>
      <c r="AFV28">
        <f>AFV4</f>
        <v/>
      </c>
      <c r="AFW28">
        <f>MAX(AFW4:AFW25)</f>
        <v/>
      </c>
      <c r="AFX28">
        <f>MIN(AFX4:AFX25)</f>
        <v/>
      </c>
      <c r="AFY28">
        <f>LOOKUP(EOMONTH($A4,1),$A4:$A25,AFY4:AFY25)</f>
        <v/>
      </c>
      <c r="AGB28">
        <f>AGB4</f>
        <v/>
      </c>
      <c r="AGC28">
        <f>MAX(AGC4:AGC25)</f>
        <v/>
      </c>
      <c r="AGD28">
        <f>MIN(AGD4:AGD25)</f>
        <v/>
      </c>
      <c r="AGE28">
        <f>LOOKUP(EOMONTH($A4,1),$A4:$A25,AGE4:AGE25)</f>
        <v/>
      </c>
      <c r="AGH28">
        <f>AGH4</f>
        <v/>
      </c>
      <c r="AGI28">
        <f>MAX(AGI4:AGI25)</f>
        <v/>
      </c>
      <c r="AGJ28">
        <f>MIN(AGJ4:AGJ25)</f>
        <v/>
      </c>
      <c r="AGK28">
        <f>LOOKUP(EOMONTH($A4,1),$A4:$A25,AGK4:AGK25)</f>
        <v/>
      </c>
      <c r="AGN28">
        <f>AGN4</f>
        <v/>
      </c>
      <c r="AGO28">
        <f>MAX(AGO4:AGO25)</f>
        <v/>
      </c>
      <c r="AGP28">
        <f>MIN(AGP4:AGP25)</f>
        <v/>
      </c>
      <c r="AGQ28">
        <f>LOOKUP(EOMONTH($A4,1),$A4:$A25,AGQ4:AGQ25)</f>
        <v/>
      </c>
      <c r="AGT28">
        <f>AGT4</f>
        <v/>
      </c>
      <c r="AGU28">
        <f>MAX(AGU4:AGU25)</f>
        <v/>
      </c>
      <c r="AGV28">
        <f>MIN(AGV4:AGV25)</f>
        <v/>
      </c>
      <c r="AGW28">
        <f>LOOKUP(EOMONTH($A4,1),$A4:$A25,AGW4:AGW25)</f>
        <v/>
      </c>
      <c r="AGZ28">
        <f>AGZ4</f>
        <v/>
      </c>
      <c r="AHA28">
        <f>MAX(AHA4:AHA25)</f>
        <v/>
      </c>
      <c r="AHB28">
        <f>MIN(AHB4:AHB25)</f>
        <v/>
      </c>
      <c r="AHC28">
        <f>LOOKUP(EOMONTH($A4,1),$A4:$A25,AHC4:AHC25)</f>
        <v/>
      </c>
      <c r="AHF28">
        <f>AHF4</f>
        <v/>
      </c>
      <c r="AHG28">
        <f>MAX(AHG4:AHG25)</f>
        <v/>
      </c>
      <c r="AHH28">
        <f>MIN(AHH4:AHH25)</f>
        <v/>
      </c>
      <c r="AHI28">
        <f>LOOKUP(EOMONTH($A4,1),$A4:$A25,AHI4:AHI25)</f>
        <v/>
      </c>
      <c r="AHL28">
        <f>AHL4</f>
        <v/>
      </c>
      <c r="AHM28">
        <f>MAX(AHM4:AHM25)</f>
        <v/>
      </c>
      <c r="AHN28">
        <f>MIN(AHN4:AHN25)</f>
        <v/>
      </c>
      <c r="AHO28">
        <f>LOOKUP(EOMONTH($A4,1),$A4:$A25,AHO4:AHO25)</f>
        <v/>
      </c>
      <c r="AHR28">
        <f>AHR4</f>
        <v/>
      </c>
      <c r="AHS28">
        <f>MAX(AHS4:AHS25)</f>
        <v/>
      </c>
      <c r="AHT28">
        <f>MIN(AHT4:AHT25)</f>
        <v/>
      </c>
      <c r="AHU28">
        <f>LOOKUP(EOMONTH($A4,1),$A4:$A25,AHU4:AHU25)</f>
        <v/>
      </c>
      <c r="AHX28">
        <f>AHX4</f>
        <v/>
      </c>
      <c r="AHY28">
        <f>MAX(AHY4:AHY25)</f>
        <v/>
      </c>
      <c r="AHZ28">
        <f>MIN(AHZ4:AHZ25)</f>
        <v/>
      </c>
      <c r="AIA28">
        <f>LOOKUP(EOMONTH($A4,1),$A4:$A25,AIA4:AIA25)</f>
        <v/>
      </c>
      <c r="AID28">
        <f>AID4</f>
        <v/>
      </c>
      <c r="AIE28">
        <f>MAX(AIE4:AIE25)</f>
        <v/>
      </c>
      <c r="AIF28">
        <f>MIN(AIF4:AIF25)</f>
        <v/>
      </c>
      <c r="AIG28">
        <f>LOOKUP(EOMONTH($A4,1),$A4:$A25,AIG4:AIG25)</f>
        <v/>
      </c>
      <c r="AIJ28">
        <f>AIJ4</f>
        <v/>
      </c>
      <c r="AIK28">
        <f>MAX(AIK4:AIK25)</f>
        <v/>
      </c>
      <c r="AIL28">
        <f>MIN(AIL4:AIL25)</f>
        <v/>
      </c>
      <c r="AIM28">
        <f>LOOKUP(EOMONTH($A4,1),$A4:$A25,AIM4:AIM25)</f>
        <v/>
      </c>
      <c r="AIP28">
        <f>AIP4</f>
        <v/>
      </c>
      <c r="AIQ28">
        <f>MAX(AIQ4:AIQ25)</f>
        <v/>
      </c>
      <c r="AIR28">
        <f>MIN(AIR4:AIR25)</f>
        <v/>
      </c>
      <c r="AIS28">
        <f>LOOKUP(EOMONTH($A4,1),$A4:$A25,AIS4:AIS25)</f>
        <v/>
      </c>
      <c r="AIV28">
        <f>AIV4</f>
        <v/>
      </c>
      <c r="AIW28">
        <f>MAX(AIW4:AIW25)</f>
        <v/>
      </c>
      <c r="AIX28">
        <f>MIN(AIX4:AIX25)</f>
        <v/>
      </c>
      <c r="AIY28">
        <f>LOOKUP(EOMONTH($A4,1),$A4:$A25,AIY4:AIY25)</f>
        <v/>
      </c>
      <c r="AJB28">
        <f>AJB4</f>
        <v/>
      </c>
      <c r="AJC28">
        <f>MAX(AJC4:AJC25)</f>
        <v/>
      </c>
      <c r="AJD28">
        <f>MIN(AJD4:AJD25)</f>
        <v/>
      </c>
      <c r="AJE28">
        <f>LOOKUP(EOMONTH($A4,1),$A4:$A25,AJE4:AJE25)</f>
        <v/>
      </c>
      <c r="AJH28">
        <f>AJH4</f>
        <v/>
      </c>
      <c r="AJI28">
        <f>MAX(AJI4:AJI25)</f>
        <v/>
      </c>
      <c r="AJJ28">
        <f>MIN(AJJ4:AJJ25)</f>
        <v/>
      </c>
      <c r="AJK28">
        <f>LOOKUP(EOMONTH($A4,1),$A4:$A25,AJK4:AJK25)</f>
        <v/>
      </c>
      <c r="AJN28">
        <f>AJN4</f>
        <v/>
      </c>
      <c r="AJO28">
        <f>MAX(AJO4:AJO25)</f>
        <v/>
      </c>
      <c r="AJP28">
        <f>MIN(AJP4:AJP25)</f>
        <v/>
      </c>
      <c r="AJQ28">
        <f>LOOKUP(EOMONTH($A4,1),$A4:$A25,AJQ4:AJQ25)</f>
        <v/>
      </c>
      <c r="AJT28">
        <f>AJT4</f>
        <v/>
      </c>
      <c r="AJU28">
        <f>MAX(AJU4:AJU25)</f>
        <v/>
      </c>
      <c r="AJV28">
        <f>MIN(AJV4:AJV25)</f>
        <v/>
      </c>
      <c r="AJW28">
        <f>LOOKUP(EOMONTH($A4,1),$A4:$A25,AJW4:AJW25)</f>
        <v/>
      </c>
      <c r="AJZ28">
        <f>AJZ4</f>
        <v/>
      </c>
      <c r="AKA28">
        <f>MAX(AKA4:AKA25)</f>
        <v/>
      </c>
      <c r="AKB28">
        <f>MIN(AKB4:AKB25)</f>
        <v/>
      </c>
      <c r="AKC28">
        <f>LOOKUP(EOMONTH($A4,1),$A4:$A25,AKC4:AKC25)</f>
        <v/>
      </c>
      <c r="AKF28">
        <f>AKF4</f>
        <v/>
      </c>
      <c r="AKG28">
        <f>MAX(AKG4:AKG25)</f>
        <v/>
      </c>
      <c r="AKH28">
        <f>MIN(AKH4:AKH25)</f>
        <v/>
      </c>
      <c r="AKI28">
        <f>LOOKUP(EOMONTH($A4,1),$A4:$A25,AKI4:AKI25)</f>
        <v/>
      </c>
      <c r="AKL28">
        <f>AKL4</f>
        <v/>
      </c>
      <c r="AKM28">
        <f>MAX(AKM4:AKM25)</f>
        <v/>
      </c>
      <c r="AKN28">
        <f>MIN(AKN4:AKN25)</f>
        <v/>
      </c>
      <c r="AKO28">
        <f>LOOKUP(EOMONTH($A4,1),$A4:$A25,AKO4:AKO25)</f>
        <v/>
      </c>
      <c r="AKR28">
        <f>AKR4</f>
        <v/>
      </c>
      <c r="AKS28">
        <f>MAX(AKS4:AKS25)</f>
        <v/>
      </c>
      <c r="AKT28">
        <f>MIN(AKT4:AKT25)</f>
        <v/>
      </c>
      <c r="AKU28">
        <f>LOOKUP(EOMONTH($A4,1),$A4:$A25,AKU4:AKU25)</f>
        <v/>
      </c>
      <c r="AKX28">
        <f>AKX4</f>
        <v/>
      </c>
      <c r="AKY28">
        <f>MAX(AKY4:AKY25)</f>
        <v/>
      </c>
      <c r="AKZ28">
        <f>MIN(AKZ4:AKZ25)</f>
        <v/>
      </c>
      <c r="ALA28">
        <f>LOOKUP(EOMONTH($A4,1),$A4:$A25,ALA4:ALA25)</f>
        <v/>
      </c>
      <c r="ALD28">
        <f>ALD4</f>
        <v/>
      </c>
      <c r="ALE28">
        <f>MAX(ALE4:ALE25)</f>
        <v/>
      </c>
      <c r="ALF28">
        <f>MIN(ALF4:ALF25)</f>
        <v/>
      </c>
      <c r="ALG28">
        <f>LOOKUP(EOMONTH($A4,1),$A4:$A25,ALG4:ALG25)</f>
        <v/>
      </c>
      <c r="ALJ28">
        <f>ALJ4</f>
        <v/>
      </c>
      <c r="ALK28">
        <f>MAX(ALK4:ALK25)</f>
        <v/>
      </c>
      <c r="ALL28">
        <f>MIN(ALL4:ALL25)</f>
        <v/>
      </c>
      <c r="ALM28">
        <f>LOOKUP(EOMONTH($A4,1),$A4:$A25,ALM4:ALM25)</f>
        <v/>
      </c>
      <c r="ALP28">
        <f>ALP4</f>
        <v/>
      </c>
      <c r="ALQ28">
        <f>MAX(ALQ4:ALQ25)</f>
        <v/>
      </c>
      <c r="ALR28">
        <f>MIN(ALR4:ALR25)</f>
        <v/>
      </c>
      <c r="ALS28">
        <f>LOOKUP(EOMONTH($A4,1),$A4:$A25,ALS4:ALS25)</f>
        <v/>
      </c>
      <c r="ALV28">
        <f>ALV4</f>
        <v/>
      </c>
      <c r="ALW28">
        <f>MAX(ALW4:ALW25)</f>
        <v/>
      </c>
      <c r="ALX28">
        <f>MIN(ALX4:ALX25)</f>
        <v/>
      </c>
      <c r="ALY28">
        <f>LOOKUP(EOMONTH($A4,1),$A4:$A25,ALY4:ALY25)</f>
        <v/>
      </c>
    </row>
    <row r="29">
      <c r="A29" s="4" t="n"/>
    </row>
    <row r="30">
      <c r="A30" s="4" t="n"/>
    </row>
    <row r="31">
      <c r="A31" s="4" t="n"/>
    </row>
    <row r="32">
      <c r="A32" s="4" t="n"/>
    </row>
    <row r="33">
      <c r="A33" s="4" t="n"/>
    </row>
    <row r="34">
      <c r="A34" s="4" t="n"/>
    </row>
    <row r="35">
      <c r="A35" s="4" t="n"/>
    </row>
    <row r="36">
      <c r="A36" s="4" t="n"/>
    </row>
    <row r="37">
      <c r="A37" s="4" t="n"/>
    </row>
    <row r="38">
      <c r="A38" s="4" t="n"/>
    </row>
    <row r="39">
      <c r="A39" s="4" t="n"/>
    </row>
    <row r="40">
      <c r="A40" s="4" t="n"/>
    </row>
    <row r="41">
      <c r="A41" s="4" t="n"/>
    </row>
    <row r="42">
      <c r="A42" s="4" t="n"/>
    </row>
    <row r="43">
      <c r="A43" s="4" t="n"/>
    </row>
    <row r="44">
      <c r="A44" s="4" t="n"/>
    </row>
    <row r="45">
      <c r="A45" s="4" t="n"/>
    </row>
    <row r="46">
      <c r="A46" s="4" t="n"/>
    </row>
    <row r="47">
      <c r="A47" s="4" t="n"/>
    </row>
    <row r="48">
      <c r="A48" s="4" t="n"/>
    </row>
    <row r="49">
      <c r="A49" s="4" t="n"/>
    </row>
    <row r="50">
      <c r="A50" s="4" t="n"/>
    </row>
    <row r="51">
      <c r="A51" s="4" t="n"/>
    </row>
    <row r="52">
      <c r="A52" s="4" t="n"/>
    </row>
    <row r="53">
      <c r="A53" s="4" t="n"/>
    </row>
    <row r="54">
      <c r="A54" s="4" t="n"/>
    </row>
    <row r="55">
      <c r="A55" s="4" t="n"/>
    </row>
    <row r="56">
      <c r="A56" s="4" t="n"/>
    </row>
    <row r="57">
      <c r="A57" s="4" t="n"/>
    </row>
    <row r="58">
      <c r="A58" s="4" t="n"/>
    </row>
    <row r="59">
      <c r="A59" s="4" t="n"/>
    </row>
    <row r="60">
      <c r="A60" s="4" t="n"/>
    </row>
    <row r="61">
      <c r="A61" s="4" t="n"/>
    </row>
    <row r="62">
      <c r="A62" s="4" t="n"/>
    </row>
    <row r="63">
      <c r="A63" s="4" t="n"/>
    </row>
    <row r="64">
      <c r="A64" s="4" t="n"/>
    </row>
    <row r="65">
      <c r="A65" s="4" t="n"/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 codeName="Sheet9">
    <tabColor theme="8"/>
    <outlinePr summaryBelow="1" summaryRight="1"/>
    <pageSetUpPr/>
  </sheetPr>
  <dimension ref="A1:IV67"/>
  <sheetViews>
    <sheetView workbookViewId="0">
      <selection activeCell="A1" sqref="A1"/>
    </sheetView>
  </sheetViews>
  <sheetFormatPr baseColWidth="8" defaultRowHeight="14.5"/>
  <cols>
    <col width="10.7265625" bestFit="1" customWidth="1" min="1" max="1"/>
    <col width="12" bestFit="1" customWidth="1" min="3" max="3"/>
    <col width="12.54296875" bestFit="1" customWidth="1" min="4" max="4"/>
    <col width="12" bestFit="1" customWidth="1" min="7" max="7"/>
    <col width="13.26953125" bestFit="1" customWidth="1" min="8" max="8"/>
    <col width="11.54296875" bestFit="1" customWidth="1" min="12" max="12"/>
    <col width="12" bestFit="1" customWidth="1" min="15" max="15"/>
    <col width="13.26953125" bestFit="1" customWidth="1" min="16" max="16"/>
    <col width="12" bestFit="1" customWidth="1" min="19" max="19"/>
    <col width="13.26953125" bestFit="1" customWidth="1" min="20" max="20"/>
    <col width="12" bestFit="1" customWidth="1" min="23" max="23"/>
    <col width="12.54296875" bestFit="1" customWidth="1" min="24" max="24"/>
    <col width="12" bestFit="1" customWidth="1" min="27" max="27"/>
    <col width="11.54296875" bestFit="1" customWidth="1" min="28" max="28"/>
    <col width="12" bestFit="1" customWidth="1" min="31" max="31"/>
    <col width="12" bestFit="1" customWidth="1" min="35" max="35"/>
    <col width="11.54296875" bestFit="1" customWidth="1" min="36" max="36"/>
    <col width="10.54296875" bestFit="1" customWidth="1" min="48" max="48"/>
    <col width="10.54296875" bestFit="1" customWidth="1" min="52" max="52"/>
    <col width="10.54296875" bestFit="1" customWidth="1" min="56" max="56"/>
    <col width="10.54296875" bestFit="1" customWidth="1" min="64" max="64"/>
    <col width="10.54296875" bestFit="1" customWidth="1" min="72" max="72"/>
    <col width="10.54296875" bestFit="1" customWidth="1" min="76" max="76"/>
    <col width="11.54296875" bestFit="1" customWidth="1" min="80" max="80"/>
    <col width="10.54296875" bestFit="1" customWidth="1" min="84" max="84"/>
    <col width="10.54296875" bestFit="1" customWidth="1" min="92" max="92"/>
    <col width="10.54296875" bestFit="1" customWidth="1" min="96" max="96"/>
    <col width="10.54296875" bestFit="1" customWidth="1" min="100" max="100"/>
    <col width="11.54296875" bestFit="1" customWidth="1" min="108" max="108"/>
    <col width="10.54296875" bestFit="1" customWidth="1" min="112" max="112"/>
    <col width="11.54296875" bestFit="1" customWidth="1" min="116" max="116"/>
    <col width="11.54296875" bestFit="1" customWidth="1" min="120" max="120"/>
    <col width="11.54296875" bestFit="1" customWidth="1" min="128" max="128"/>
    <col width="11.54296875" bestFit="1" customWidth="1" min="132" max="132"/>
    <col width="11.54296875" bestFit="1" customWidth="1" min="136" max="136"/>
    <col width="10.54296875" bestFit="1" customWidth="1" min="140" max="140"/>
    <col width="11.54296875" bestFit="1" customWidth="1" min="144" max="144"/>
    <col width="11.54296875" bestFit="1" customWidth="1" min="148" max="148"/>
    <col width="11.54296875" bestFit="1" customWidth="1" min="152" max="152"/>
    <col width="11.54296875" bestFit="1" customWidth="1" min="156" max="156"/>
    <col width="11.54296875" bestFit="1" customWidth="1" min="164" max="164"/>
    <col width="11.54296875" bestFit="1" customWidth="1" min="168" max="168"/>
    <col width="10.54296875" bestFit="1" customWidth="1" min="176" max="176"/>
    <col width="10.54296875" bestFit="1" customWidth="1" min="180" max="180"/>
    <col width="10.54296875" bestFit="1" customWidth="1" min="188" max="188"/>
    <col width="12.54296875" bestFit="1" customWidth="1" min="204" max="204"/>
    <col width="12.54296875" bestFit="1" customWidth="1" min="208" max="208"/>
    <col width="12.54296875" bestFit="1" customWidth="1" min="212" max="212"/>
    <col width="12.54296875" bestFit="1" customWidth="1" min="216" max="216"/>
    <col width="12.54296875" bestFit="1" customWidth="1" min="220" max="220"/>
    <col width="12.54296875" bestFit="1" customWidth="1" min="224" max="224"/>
    <col width="12.54296875" bestFit="1" customWidth="1" min="228" max="228"/>
    <col width="12.54296875" bestFit="1" customWidth="1" min="232" max="232"/>
    <col width="12.54296875" bestFit="1" customWidth="1" min="236" max="236"/>
    <col width="12.54296875" bestFit="1" customWidth="1" min="240" max="240"/>
    <col width="12.54296875" bestFit="1" customWidth="1" min="244" max="244"/>
    <col width="12.54296875" bestFit="1" customWidth="1" min="248" max="248"/>
    <col width="10.1796875" bestFit="1" customWidth="1" min="250" max="250"/>
    <col width="12.54296875" bestFit="1" customWidth="1" min="252" max="252"/>
    <col width="8.81640625" bestFit="1" customWidth="1" min="254" max="254"/>
    <col width="12.54296875" bestFit="1" customWidth="1" min="256" max="256"/>
  </cols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</row>
    <row r="2">
      <c r="B2" t="inlineStr">
        <is>
          <t>SPY</t>
        </is>
      </c>
      <c r="F2" t="inlineStr">
        <is>
          <t>VTI</t>
        </is>
      </c>
      <c r="J2" t="inlineStr">
        <is>
          <t>SCHB</t>
        </is>
      </c>
      <c r="N2" t="inlineStr">
        <is>
          <t>IVV</t>
        </is>
      </c>
      <c r="R2" t="inlineStr">
        <is>
          <t>RSP</t>
        </is>
      </c>
      <c r="V2" t="inlineStr">
        <is>
          <t>QQQ</t>
        </is>
      </c>
      <c r="Z2" t="inlineStr">
        <is>
          <t>VUG</t>
        </is>
      </c>
      <c r="AD2" t="inlineStr">
        <is>
          <t>SCHG</t>
        </is>
      </c>
      <c r="AH2" t="inlineStr">
        <is>
          <t>MDY</t>
        </is>
      </c>
      <c r="AL2" t="inlineStr">
        <is>
          <t>VB</t>
        </is>
      </c>
      <c r="AP2" t="inlineStr">
        <is>
          <t>VO</t>
        </is>
      </c>
      <c r="AT2" t="inlineStr">
        <is>
          <t>LQD</t>
        </is>
      </c>
      <c r="AX2" t="inlineStr">
        <is>
          <t>JNK</t>
        </is>
      </c>
      <c r="BB2" t="inlineStr">
        <is>
          <t>ACG</t>
        </is>
      </c>
      <c r="BF2" t="inlineStr">
        <is>
          <t>HYT</t>
        </is>
      </c>
      <c r="BJ2" t="inlineStr">
        <is>
          <t>BND</t>
        </is>
      </c>
      <c r="BN2" t="inlineStr">
        <is>
          <t>SCHZ</t>
        </is>
      </c>
      <c r="BR2" t="inlineStr">
        <is>
          <t>IEF</t>
        </is>
      </c>
      <c r="BV2" t="inlineStr">
        <is>
          <t>SCHR</t>
        </is>
      </c>
      <c r="BZ2" t="inlineStr">
        <is>
          <t>TLT</t>
        </is>
      </c>
      <c r="CD2" t="inlineStr">
        <is>
          <t>TIP</t>
        </is>
      </c>
      <c r="CH2" t="inlineStr">
        <is>
          <t>SCHP</t>
        </is>
      </c>
      <c r="CL2" t="inlineStr">
        <is>
          <t>EMB</t>
        </is>
      </c>
      <c r="CP2" t="inlineStr">
        <is>
          <t>PCY</t>
        </is>
      </c>
      <c r="CT2" t="inlineStr">
        <is>
          <t>SHY</t>
        </is>
      </c>
      <c r="CX2" t="inlineStr">
        <is>
          <t>SCHO</t>
        </is>
      </c>
      <c r="DB2" t="inlineStr">
        <is>
          <t>SSO</t>
        </is>
      </c>
      <c r="DF2" t="inlineStr">
        <is>
          <t>QLD</t>
        </is>
      </c>
      <c r="DJ2" t="inlineStr">
        <is>
          <t>MVV</t>
        </is>
      </c>
      <c r="DN2" t="inlineStr">
        <is>
          <t>XLP</t>
        </is>
      </c>
      <c r="DR2" t="inlineStr">
        <is>
          <t>XPH</t>
        </is>
      </c>
      <c r="DV2" t="inlineStr">
        <is>
          <t>XLV</t>
        </is>
      </c>
      <c r="DZ2" t="inlineStr">
        <is>
          <t>XLY</t>
        </is>
      </c>
      <c r="ED2" t="inlineStr">
        <is>
          <t>XLI</t>
        </is>
      </c>
      <c r="EH2" t="inlineStr">
        <is>
          <t>XLB</t>
        </is>
      </c>
      <c r="EL2" t="inlineStr">
        <is>
          <t>XLK</t>
        </is>
      </c>
      <c r="EP2" t="inlineStr">
        <is>
          <t>XLE</t>
        </is>
      </c>
      <c r="ET2" t="inlineStr">
        <is>
          <t>XLU</t>
        </is>
      </c>
      <c r="EX2" t="inlineStr">
        <is>
          <t>XLF</t>
        </is>
      </c>
      <c r="FB2" t="inlineStr">
        <is>
          <t>WDTI</t>
        </is>
      </c>
      <c r="FF2" t="inlineStr">
        <is>
          <t>GLD</t>
        </is>
      </c>
      <c r="FJ2" t="inlineStr">
        <is>
          <t>SLV</t>
        </is>
      </c>
      <c r="FN2" t="inlineStr">
        <is>
          <t>DBA</t>
        </is>
      </c>
      <c r="FR2" t="inlineStr">
        <is>
          <t>DBC</t>
        </is>
      </c>
      <c r="FV2" t="inlineStr">
        <is>
          <t>AMLP</t>
        </is>
      </c>
      <c r="FZ2" t="inlineStr">
        <is>
          <t>GSG</t>
        </is>
      </c>
      <c r="GD2" t="inlineStr">
        <is>
          <t>VNQ</t>
        </is>
      </c>
      <c r="GH2" t="inlineStr">
        <is>
          <t>RWX</t>
        </is>
      </c>
      <c r="GL2" t="inlineStr">
        <is>
          <t>MINT</t>
        </is>
      </c>
      <c r="GP2" t="inlineStr">
        <is>
          <t>$SPX</t>
        </is>
      </c>
      <c r="GT2" t="inlineStr">
        <is>
          <t>$DOWI</t>
        </is>
      </c>
      <c r="GX2" t="inlineStr">
        <is>
          <t>VYM</t>
        </is>
      </c>
      <c r="HB2" t="inlineStr">
        <is>
          <t>VTV</t>
        </is>
      </c>
      <c r="HF2" t="inlineStr">
        <is>
          <t>$NASX</t>
        </is>
      </c>
      <c r="HJ2" t="inlineStr">
        <is>
          <t>GCY00</t>
        </is>
      </c>
      <c r="HN2" t="inlineStr">
        <is>
          <t>SIY00</t>
        </is>
      </c>
      <c r="HR2" t="inlineStr">
        <is>
          <t>PLY00</t>
        </is>
      </c>
      <c r="HV2" t="inlineStr">
        <is>
          <t>CLY00</t>
        </is>
      </c>
      <c r="HZ2" t="inlineStr">
        <is>
          <t>^USDGBP</t>
        </is>
      </c>
      <c r="ID2" t="inlineStr">
        <is>
          <t>^USDJPY</t>
        </is>
      </c>
      <c r="IH2" t="inlineStr">
        <is>
          <t>^USDCAD</t>
        </is>
      </c>
      <c r="IL2" t="inlineStr">
        <is>
          <t>^USDEUR</t>
        </is>
      </c>
      <c r="IP2" t="inlineStr">
        <is>
          <t>^BTCUSD</t>
        </is>
      </c>
      <c r="IT2" t="inlineStr">
        <is>
          <t>^ETHUSD</t>
        </is>
      </c>
    </row>
    <row r="3">
      <c r="B3" t="inlineStr">
        <is>
          <t>Close</t>
        </is>
      </c>
      <c r="C3" t="inlineStr">
        <is>
          <t>MTD Change</t>
        </is>
      </c>
      <c r="D3" t="inlineStr">
        <is>
          <t>Volume</t>
        </is>
      </c>
      <c r="F3" t="inlineStr">
        <is>
          <t>Close</t>
        </is>
      </c>
      <c r="G3" t="inlineStr">
        <is>
          <t>MTD Change</t>
        </is>
      </c>
      <c r="H3" t="inlineStr">
        <is>
          <t>Volume</t>
        </is>
      </c>
      <c r="J3" t="inlineStr">
        <is>
          <t>Close</t>
        </is>
      </c>
      <c r="K3" t="inlineStr">
        <is>
          <t>MTD Change</t>
        </is>
      </c>
      <c r="L3" t="inlineStr">
        <is>
          <t>Volume</t>
        </is>
      </c>
      <c r="N3" t="inlineStr">
        <is>
          <t>Close</t>
        </is>
      </c>
      <c r="O3" t="inlineStr">
        <is>
          <t>MTD Change</t>
        </is>
      </c>
      <c r="P3" t="inlineStr">
        <is>
          <t>Volume</t>
        </is>
      </c>
      <c r="R3" t="inlineStr">
        <is>
          <t>Close</t>
        </is>
      </c>
      <c r="S3" t="inlineStr">
        <is>
          <t>MTD Change</t>
        </is>
      </c>
      <c r="T3" t="inlineStr">
        <is>
          <t>Volume</t>
        </is>
      </c>
      <c r="V3" t="inlineStr">
        <is>
          <t>Close</t>
        </is>
      </c>
      <c r="W3" t="inlineStr">
        <is>
          <t>MTD Change</t>
        </is>
      </c>
      <c r="X3" t="inlineStr">
        <is>
          <t>Volume</t>
        </is>
      </c>
      <c r="Z3" t="inlineStr">
        <is>
          <t>Close</t>
        </is>
      </c>
      <c r="AA3" t="inlineStr">
        <is>
          <t>MTD Change</t>
        </is>
      </c>
      <c r="AB3" t="inlineStr">
        <is>
          <t>Volume</t>
        </is>
      </c>
      <c r="AD3" t="inlineStr">
        <is>
          <t>Close</t>
        </is>
      </c>
      <c r="AE3" t="inlineStr">
        <is>
          <t>MTD Change</t>
        </is>
      </c>
      <c r="AF3" t="inlineStr">
        <is>
          <t>Volume</t>
        </is>
      </c>
      <c r="AH3" t="inlineStr">
        <is>
          <t>Close</t>
        </is>
      </c>
      <c r="AI3" t="inlineStr">
        <is>
          <t>MTD Change</t>
        </is>
      </c>
      <c r="AJ3" t="inlineStr">
        <is>
          <t>Volume</t>
        </is>
      </c>
      <c r="AL3" t="inlineStr">
        <is>
          <t>Close</t>
        </is>
      </c>
      <c r="AM3" t="inlineStr">
        <is>
          <t>MTD Change</t>
        </is>
      </c>
      <c r="AN3" t="inlineStr">
        <is>
          <t>Volume</t>
        </is>
      </c>
      <c r="AP3" t="inlineStr">
        <is>
          <t>Close</t>
        </is>
      </c>
      <c r="AQ3" t="inlineStr">
        <is>
          <t>MTD Change</t>
        </is>
      </c>
      <c r="AR3" t="inlineStr">
        <is>
          <t>Volume</t>
        </is>
      </c>
      <c r="AT3" t="inlineStr">
        <is>
          <t>Close</t>
        </is>
      </c>
      <c r="AU3" t="inlineStr">
        <is>
          <t>MTD Change</t>
        </is>
      </c>
      <c r="AV3" t="inlineStr">
        <is>
          <t>Volume</t>
        </is>
      </c>
      <c r="AX3" t="inlineStr">
        <is>
          <t>Close</t>
        </is>
      </c>
      <c r="AY3" t="inlineStr">
        <is>
          <t>MTD Change</t>
        </is>
      </c>
      <c r="AZ3" t="inlineStr">
        <is>
          <t>Volume</t>
        </is>
      </c>
      <c r="BB3" t="inlineStr">
        <is>
          <t>Close</t>
        </is>
      </c>
      <c r="BC3" t="inlineStr">
        <is>
          <t>MTD Change</t>
        </is>
      </c>
      <c r="BD3" t="inlineStr">
        <is>
          <t>Volume</t>
        </is>
      </c>
      <c r="BF3" t="inlineStr">
        <is>
          <t>Close</t>
        </is>
      </c>
      <c r="BG3" t="inlineStr">
        <is>
          <t>MTD Change</t>
        </is>
      </c>
      <c r="BH3" t="inlineStr">
        <is>
          <t>Volume</t>
        </is>
      </c>
      <c r="BJ3" t="inlineStr">
        <is>
          <t>Close</t>
        </is>
      </c>
      <c r="BK3" t="inlineStr">
        <is>
          <t>MTD Change</t>
        </is>
      </c>
      <c r="BL3" t="inlineStr">
        <is>
          <t>Volume</t>
        </is>
      </c>
      <c r="BN3" t="inlineStr">
        <is>
          <t>Close</t>
        </is>
      </c>
      <c r="BO3" t="inlineStr">
        <is>
          <t>MTD Change</t>
        </is>
      </c>
      <c r="BP3" t="inlineStr">
        <is>
          <t>Volume</t>
        </is>
      </c>
      <c r="BR3" t="inlineStr">
        <is>
          <t>Close</t>
        </is>
      </c>
      <c r="BS3" t="inlineStr">
        <is>
          <t>MTD Change</t>
        </is>
      </c>
      <c r="BT3" t="inlineStr">
        <is>
          <t>Volume</t>
        </is>
      </c>
      <c r="BV3" t="inlineStr">
        <is>
          <t>Close</t>
        </is>
      </c>
      <c r="BW3" t="inlineStr">
        <is>
          <t>MTD Change</t>
        </is>
      </c>
      <c r="BX3" t="inlineStr">
        <is>
          <t>Volume</t>
        </is>
      </c>
      <c r="BZ3" t="inlineStr">
        <is>
          <t>Close</t>
        </is>
      </c>
      <c r="CA3" t="inlineStr">
        <is>
          <t>MTD Change</t>
        </is>
      </c>
      <c r="CB3" t="inlineStr">
        <is>
          <t>Volume</t>
        </is>
      </c>
      <c r="CD3" t="inlineStr">
        <is>
          <t>Close</t>
        </is>
      </c>
      <c r="CE3" t="inlineStr">
        <is>
          <t>MTD Change</t>
        </is>
      </c>
      <c r="CF3" t="inlineStr">
        <is>
          <t>Volume</t>
        </is>
      </c>
      <c r="CH3" t="inlineStr">
        <is>
          <t>Close</t>
        </is>
      </c>
      <c r="CI3" t="inlineStr">
        <is>
          <t>MTD Change</t>
        </is>
      </c>
      <c r="CJ3" t="inlineStr">
        <is>
          <t>Volume</t>
        </is>
      </c>
      <c r="CL3" t="inlineStr">
        <is>
          <t>Close</t>
        </is>
      </c>
      <c r="CM3" t="inlineStr">
        <is>
          <t>MTD Change</t>
        </is>
      </c>
      <c r="CN3" t="inlineStr">
        <is>
          <t>Volume</t>
        </is>
      </c>
      <c r="CP3" t="inlineStr">
        <is>
          <t>Close</t>
        </is>
      </c>
      <c r="CQ3" t="inlineStr">
        <is>
          <t>MTD Change</t>
        </is>
      </c>
      <c r="CR3" t="inlineStr">
        <is>
          <t>Volume</t>
        </is>
      </c>
      <c r="CT3" t="inlineStr">
        <is>
          <t>Close</t>
        </is>
      </c>
      <c r="CU3" t="inlineStr">
        <is>
          <t>MTD Change</t>
        </is>
      </c>
      <c r="CV3" t="inlineStr">
        <is>
          <t>Volume</t>
        </is>
      </c>
      <c r="CX3" t="inlineStr">
        <is>
          <t>Close</t>
        </is>
      </c>
      <c r="CY3" t="inlineStr">
        <is>
          <t>MTD Change</t>
        </is>
      </c>
      <c r="CZ3" t="inlineStr">
        <is>
          <t>Volume</t>
        </is>
      </c>
      <c r="DB3" t="inlineStr">
        <is>
          <t>Close</t>
        </is>
      </c>
      <c r="DC3" t="inlineStr">
        <is>
          <t>MTD Change</t>
        </is>
      </c>
      <c r="DD3" t="inlineStr">
        <is>
          <t>Volume</t>
        </is>
      </c>
      <c r="DF3" t="inlineStr">
        <is>
          <t>Close</t>
        </is>
      </c>
      <c r="DG3" t="inlineStr">
        <is>
          <t>MTD Change</t>
        </is>
      </c>
      <c r="DH3" t="inlineStr">
        <is>
          <t>Volume</t>
        </is>
      </c>
      <c r="DJ3" t="inlineStr">
        <is>
          <t>Close</t>
        </is>
      </c>
      <c r="DK3" t="inlineStr">
        <is>
          <t>MTD Change</t>
        </is>
      </c>
      <c r="DL3" t="inlineStr">
        <is>
          <t>Volume</t>
        </is>
      </c>
      <c r="DN3" t="inlineStr">
        <is>
          <t>Close</t>
        </is>
      </c>
      <c r="DO3" t="inlineStr">
        <is>
          <t>MTD Change</t>
        </is>
      </c>
      <c r="DP3" t="inlineStr">
        <is>
          <t>Volume</t>
        </is>
      </c>
      <c r="DR3" t="inlineStr">
        <is>
          <t>Close</t>
        </is>
      </c>
      <c r="DS3" t="inlineStr">
        <is>
          <t>MTD Change</t>
        </is>
      </c>
      <c r="DT3" t="inlineStr">
        <is>
          <t>Volume</t>
        </is>
      </c>
      <c r="DV3" t="inlineStr">
        <is>
          <t>Close</t>
        </is>
      </c>
      <c r="DW3" t="inlineStr">
        <is>
          <t>MTD Change</t>
        </is>
      </c>
      <c r="DX3" t="inlineStr">
        <is>
          <t>Volume</t>
        </is>
      </c>
      <c r="DZ3" t="inlineStr">
        <is>
          <t>Close</t>
        </is>
      </c>
      <c r="EA3" t="inlineStr">
        <is>
          <t>MTD Change</t>
        </is>
      </c>
      <c r="EB3" t="inlineStr">
        <is>
          <t>Volume</t>
        </is>
      </c>
      <c r="ED3" t="inlineStr">
        <is>
          <t>Close</t>
        </is>
      </c>
      <c r="EE3" t="inlineStr">
        <is>
          <t>MTD Change</t>
        </is>
      </c>
      <c r="EF3" t="inlineStr">
        <is>
          <t>Volume</t>
        </is>
      </c>
      <c r="EH3" t="inlineStr">
        <is>
          <t>Close</t>
        </is>
      </c>
      <c r="EI3" t="inlineStr">
        <is>
          <t>MTD Change</t>
        </is>
      </c>
      <c r="EJ3" t="inlineStr">
        <is>
          <t>Volume</t>
        </is>
      </c>
      <c r="EL3" t="inlineStr">
        <is>
          <t>Close</t>
        </is>
      </c>
      <c r="EM3" t="inlineStr">
        <is>
          <t>MTD Change</t>
        </is>
      </c>
      <c r="EN3" t="inlineStr">
        <is>
          <t>Volume</t>
        </is>
      </c>
      <c r="EP3" t="inlineStr">
        <is>
          <t>Close</t>
        </is>
      </c>
      <c r="EQ3" t="inlineStr">
        <is>
          <t>MTD Change</t>
        </is>
      </c>
      <c r="ER3" t="inlineStr">
        <is>
          <t>Volume</t>
        </is>
      </c>
      <c r="ET3" t="inlineStr">
        <is>
          <t>Close</t>
        </is>
      </c>
      <c r="EU3" t="inlineStr">
        <is>
          <t>MTD Change</t>
        </is>
      </c>
      <c r="EV3" t="inlineStr">
        <is>
          <t>Volume</t>
        </is>
      </c>
      <c r="EX3" t="inlineStr">
        <is>
          <t>Close</t>
        </is>
      </c>
      <c r="EY3" t="inlineStr">
        <is>
          <t>MTD Change</t>
        </is>
      </c>
      <c r="EZ3" t="inlineStr">
        <is>
          <t>Volume</t>
        </is>
      </c>
      <c r="FB3" t="inlineStr">
        <is>
          <t>Close</t>
        </is>
      </c>
      <c r="FC3" t="inlineStr">
        <is>
          <t>MTD Change</t>
        </is>
      </c>
      <c r="FD3" t="inlineStr">
        <is>
          <t>Volume</t>
        </is>
      </c>
      <c r="FF3" t="inlineStr">
        <is>
          <t>Close</t>
        </is>
      </c>
      <c r="FG3" t="inlineStr">
        <is>
          <t>MTD Change</t>
        </is>
      </c>
      <c r="FH3" t="inlineStr">
        <is>
          <t>Volume</t>
        </is>
      </c>
      <c r="FJ3" t="inlineStr">
        <is>
          <t>Close</t>
        </is>
      </c>
      <c r="FK3" t="inlineStr">
        <is>
          <t>MTD Change</t>
        </is>
      </c>
      <c r="FL3" t="inlineStr">
        <is>
          <t>Volume</t>
        </is>
      </c>
      <c r="FN3" t="inlineStr">
        <is>
          <t>Close</t>
        </is>
      </c>
      <c r="FO3" t="inlineStr">
        <is>
          <t>MTD Change</t>
        </is>
      </c>
      <c r="FP3" t="inlineStr">
        <is>
          <t>Volume</t>
        </is>
      </c>
      <c r="FR3" t="inlineStr">
        <is>
          <t>Close</t>
        </is>
      </c>
      <c r="FS3" t="inlineStr">
        <is>
          <t>MTD Change</t>
        </is>
      </c>
      <c r="FT3" t="inlineStr">
        <is>
          <t>Volume</t>
        </is>
      </c>
      <c r="FV3" t="inlineStr">
        <is>
          <t>Close</t>
        </is>
      </c>
      <c r="FW3" t="inlineStr">
        <is>
          <t>MTD Change</t>
        </is>
      </c>
      <c r="FX3" t="inlineStr">
        <is>
          <t>Volume</t>
        </is>
      </c>
      <c r="FZ3" t="inlineStr">
        <is>
          <t>Close</t>
        </is>
      </c>
      <c r="GA3" t="inlineStr">
        <is>
          <t>MTD Change</t>
        </is>
      </c>
      <c r="GB3" t="inlineStr">
        <is>
          <t>Volume</t>
        </is>
      </c>
      <c r="GD3" t="inlineStr">
        <is>
          <t>Close</t>
        </is>
      </c>
      <c r="GE3" t="inlineStr">
        <is>
          <t>MTD Change</t>
        </is>
      </c>
      <c r="GF3" t="inlineStr">
        <is>
          <t>Volume</t>
        </is>
      </c>
      <c r="GH3" t="inlineStr">
        <is>
          <t>Close</t>
        </is>
      </c>
      <c r="GI3" t="inlineStr">
        <is>
          <t>MTD Change</t>
        </is>
      </c>
      <c r="GJ3" t="inlineStr">
        <is>
          <t>Volume</t>
        </is>
      </c>
      <c r="GL3" t="inlineStr">
        <is>
          <t>Close</t>
        </is>
      </c>
      <c r="GM3" t="inlineStr">
        <is>
          <t>MTD Change</t>
        </is>
      </c>
      <c r="GN3" t="inlineStr">
        <is>
          <t>Volume</t>
        </is>
      </c>
      <c r="GP3" t="inlineStr">
        <is>
          <t>Close</t>
        </is>
      </c>
      <c r="GQ3" t="inlineStr">
        <is>
          <t>MTD Change</t>
        </is>
      </c>
      <c r="GR3" t="inlineStr">
        <is>
          <t>Volume</t>
        </is>
      </c>
      <c r="GT3" t="inlineStr">
        <is>
          <t>Close</t>
        </is>
      </c>
      <c r="GU3" t="inlineStr">
        <is>
          <t>MTD Change</t>
        </is>
      </c>
      <c r="GV3" t="inlineStr">
        <is>
          <t>Volume</t>
        </is>
      </c>
      <c r="GX3" t="inlineStr">
        <is>
          <t>Close</t>
        </is>
      </c>
      <c r="GY3" t="inlineStr">
        <is>
          <t>MTD Change</t>
        </is>
      </c>
      <c r="GZ3" t="inlineStr">
        <is>
          <t>Volume</t>
        </is>
      </c>
      <c r="HB3" t="inlineStr">
        <is>
          <t>Close</t>
        </is>
      </c>
      <c r="HC3" t="inlineStr">
        <is>
          <t>MTD Change</t>
        </is>
      </c>
      <c r="HD3" t="inlineStr">
        <is>
          <t>Volume</t>
        </is>
      </c>
      <c r="HF3" t="inlineStr">
        <is>
          <t>Close</t>
        </is>
      </c>
      <c r="HG3" t="inlineStr">
        <is>
          <t>MTD Change</t>
        </is>
      </c>
      <c r="HH3" t="inlineStr">
        <is>
          <t>Volume</t>
        </is>
      </c>
      <c r="HJ3" t="inlineStr">
        <is>
          <t>Close</t>
        </is>
      </c>
      <c r="HK3" t="inlineStr">
        <is>
          <t>MTD Change</t>
        </is>
      </c>
      <c r="HL3" t="inlineStr">
        <is>
          <t>Volume</t>
        </is>
      </c>
      <c r="HN3" t="inlineStr">
        <is>
          <t>Close</t>
        </is>
      </c>
      <c r="HO3" t="inlineStr">
        <is>
          <t>MTD Change</t>
        </is>
      </c>
      <c r="HP3" t="inlineStr">
        <is>
          <t>Volume</t>
        </is>
      </c>
      <c r="HR3" t="inlineStr">
        <is>
          <t>Close</t>
        </is>
      </c>
      <c r="HS3" t="inlineStr">
        <is>
          <t>MTD Change</t>
        </is>
      </c>
      <c r="HT3" t="inlineStr">
        <is>
          <t>Volume</t>
        </is>
      </c>
      <c r="HV3" t="inlineStr">
        <is>
          <t>Close</t>
        </is>
      </c>
      <c r="HW3" t="inlineStr">
        <is>
          <t>MTD Change</t>
        </is>
      </c>
      <c r="HX3" t="inlineStr">
        <is>
          <t>Volume</t>
        </is>
      </c>
      <c r="HZ3" t="inlineStr">
        <is>
          <t>Close</t>
        </is>
      </c>
      <c r="IA3" t="inlineStr">
        <is>
          <t>MTD Change</t>
        </is>
      </c>
      <c r="IB3" t="inlineStr">
        <is>
          <t>Volume</t>
        </is>
      </c>
      <c r="ID3" t="inlineStr">
        <is>
          <t>Close</t>
        </is>
      </c>
      <c r="IE3" t="inlineStr">
        <is>
          <t>MTD Change</t>
        </is>
      </c>
      <c r="IF3" t="inlineStr">
        <is>
          <t>Volume</t>
        </is>
      </c>
      <c r="IH3" t="inlineStr">
        <is>
          <t>Close</t>
        </is>
      </c>
      <c r="II3" t="inlineStr">
        <is>
          <t>MTD Change</t>
        </is>
      </c>
      <c r="IJ3" t="inlineStr">
        <is>
          <t>Volume</t>
        </is>
      </c>
      <c r="IL3" t="inlineStr">
        <is>
          <t>Close</t>
        </is>
      </c>
      <c r="IM3" t="inlineStr">
        <is>
          <t>MTD Change</t>
        </is>
      </c>
      <c r="IN3" t="inlineStr">
        <is>
          <t>Volume</t>
        </is>
      </c>
      <c r="IP3" t="inlineStr">
        <is>
          <t>Close</t>
        </is>
      </c>
      <c r="IQ3" t="inlineStr">
        <is>
          <t>MTD Change</t>
        </is>
      </c>
      <c r="IR3" t="inlineStr">
        <is>
          <t>Volume</t>
        </is>
      </c>
      <c r="IT3" t="inlineStr">
        <is>
          <t>Close</t>
        </is>
      </c>
      <c r="IU3" t="inlineStr">
        <is>
          <t>MTD Change</t>
        </is>
      </c>
      <c r="IV3" t="inlineStr">
        <is>
          <t>Volume</t>
        </is>
      </c>
    </row>
    <row r="4">
      <c r="A4" s="4">
        <f>'ETF MTD'!A3</f>
        <v/>
      </c>
      <c r="B4">
        <f>'ETF MTD'!E3</f>
        <v/>
      </c>
      <c r="C4" t="n">
        <v>0</v>
      </c>
      <c r="D4" s="7">
        <f>'ETF MTD'!F3</f>
        <v/>
      </c>
      <c r="F4">
        <f>'ETF MTD'!K3</f>
        <v/>
      </c>
      <c r="G4" t="n">
        <v>0</v>
      </c>
      <c r="H4" s="7">
        <f>'ETF MTD'!L3</f>
        <v/>
      </c>
      <c r="J4">
        <f>'ETF MTD'!Q3</f>
        <v/>
      </c>
      <c r="K4" t="n">
        <v>0</v>
      </c>
      <c r="L4" s="7">
        <f>'ETF MTD'!R3</f>
        <v/>
      </c>
      <c r="N4">
        <f>'ETF MTD'!W3</f>
        <v/>
      </c>
      <c r="O4" t="n">
        <v>0</v>
      </c>
      <c r="P4" s="7">
        <f>'ETF MTD'!X3</f>
        <v/>
      </c>
      <c r="R4">
        <f>'ETF MTD'!AC3</f>
        <v/>
      </c>
      <c r="S4" t="n">
        <v>0</v>
      </c>
      <c r="T4" s="7">
        <f>'ETF MTD'!AD3</f>
        <v/>
      </c>
      <c r="V4">
        <f>'ETF MTD'!AI3</f>
        <v/>
      </c>
      <c r="W4" t="n">
        <v>0</v>
      </c>
      <c r="X4" s="7">
        <f>'ETF MTD'!AJ3</f>
        <v/>
      </c>
      <c r="Z4">
        <f>'ETF MTD'!AO3</f>
        <v/>
      </c>
      <c r="AA4" t="n">
        <v>0</v>
      </c>
      <c r="AB4" s="7">
        <f>'ETF MTD'!AP3</f>
        <v/>
      </c>
      <c r="AD4">
        <f>'ETF MTD'!AU3</f>
        <v/>
      </c>
      <c r="AE4" t="n">
        <v>0</v>
      </c>
      <c r="AF4" s="7">
        <f>'ETF MTD'!AV3</f>
        <v/>
      </c>
      <c r="AH4">
        <f>'ETF MTD'!BA3</f>
        <v/>
      </c>
      <c r="AI4" t="n">
        <v>0</v>
      </c>
      <c r="AJ4" s="7">
        <f>'ETF MTD'!BB3</f>
        <v/>
      </c>
      <c r="AL4">
        <f>'ETF MTD'!BG3</f>
        <v/>
      </c>
      <c r="AM4" t="n">
        <v>0</v>
      </c>
      <c r="AN4" s="7">
        <f>'ETF MTD'!BH3</f>
        <v/>
      </c>
      <c r="AP4">
        <f>'ETF MTD'!BM3</f>
        <v/>
      </c>
      <c r="AQ4" t="n">
        <v>0</v>
      </c>
      <c r="AR4" s="7">
        <f>'ETF MTD'!BN3</f>
        <v/>
      </c>
      <c r="AT4">
        <f>'ETF MTD'!BS3</f>
        <v/>
      </c>
      <c r="AU4" t="n">
        <v>0</v>
      </c>
      <c r="AV4" s="7">
        <f>'ETF MTD'!BT3</f>
        <v/>
      </c>
      <c r="AX4">
        <f>'ETF MTD'!BY3</f>
        <v/>
      </c>
      <c r="AY4" t="n">
        <v>0</v>
      </c>
      <c r="AZ4" s="7">
        <f>'ETF MTD'!BZ3</f>
        <v/>
      </c>
      <c r="BB4">
        <f>'ETF MTD'!CE3</f>
        <v/>
      </c>
      <c r="BC4" t="n">
        <v>0</v>
      </c>
      <c r="BD4" s="7">
        <f>'ETF MTD'!CF3</f>
        <v/>
      </c>
      <c r="BF4">
        <f>'ETF MTD'!CK3</f>
        <v/>
      </c>
      <c r="BG4" t="n">
        <v>0</v>
      </c>
      <c r="BH4" s="7">
        <f>'ETF MTD'!CL3</f>
        <v/>
      </c>
      <c r="BJ4">
        <f>'ETF MTD'!CQ3</f>
        <v/>
      </c>
      <c r="BK4" t="n">
        <v>0</v>
      </c>
      <c r="BL4" s="7">
        <f>'ETF MTD'!CR3</f>
        <v/>
      </c>
      <c r="BN4">
        <f>'ETF MTD'!CW3</f>
        <v/>
      </c>
      <c r="BO4" t="n">
        <v>0</v>
      </c>
      <c r="BP4" s="7">
        <f>'ETF MTD'!CX3</f>
        <v/>
      </c>
      <c r="BR4">
        <f>'ETF MTD'!DC3</f>
        <v/>
      </c>
      <c r="BS4" t="n">
        <v>0</v>
      </c>
      <c r="BT4" s="7">
        <f>'ETF MTD'!DD3</f>
        <v/>
      </c>
      <c r="BV4">
        <f>'ETF MTD'!DI3</f>
        <v/>
      </c>
      <c r="BW4" t="n">
        <v>0</v>
      </c>
      <c r="BX4" s="7">
        <f>'ETF MTD'!DJ3</f>
        <v/>
      </c>
      <c r="BZ4">
        <f>'ETF MTD'!DO3</f>
        <v/>
      </c>
      <c r="CA4" t="n">
        <v>0</v>
      </c>
      <c r="CB4" s="7">
        <f>'ETF MTD'!DP3</f>
        <v/>
      </c>
      <c r="CD4">
        <f>'ETF MTD'!DU3</f>
        <v/>
      </c>
      <c r="CE4" t="n">
        <v>0</v>
      </c>
      <c r="CF4" s="7">
        <f>'ETF MTD'!DV3</f>
        <v/>
      </c>
      <c r="CH4">
        <f>'ETF MTD'!EA3</f>
        <v/>
      </c>
      <c r="CI4" t="n">
        <v>0</v>
      </c>
      <c r="CJ4" s="7">
        <f>'ETF MTD'!EB3</f>
        <v/>
      </c>
      <c r="CL4">
        <f>'ETF MTD'!EG3</f>
        <v/>
      </c>
      <c r="CM4" t="n">
        <v>0</v>
      </c>
      <c r="CN4" s="7">
        <f>'ETF MTD'!EH3</f>
        <v/>
      </c>
      <c r="CP4">
        <f>'ETF MTD'!EM3</f>
        <v/>
      </c>
      <c r="CQ4" t="n">
        <v>0</v>
      </c>
      <c r="CR4" s="7">
        <f>'ETF MTD'!EN3</f>
        <v/>
      </c>
      <c r="CT4">
        <f>'ETF MTD'!ES3</f>
        <v/>
      </c>
      <c r="CU4" t="n">
        <v>0</v>
      </c>
      <c r="CV4" s="7">
        <f>'ETF MTD'!ET3</f>
        <v/>
      </c>
      <c r="CX4">
        <f>'ETF MTD'!EY3</f>
        <v/>
      </c>
      <c r="CY4" t="n">
        <v>0</v>
      </c>
      <c r="CZ4" s="7">
        <f>'ETF MTD'!EZ3</f>
        <v/>
      </c>
      <c r="DB4">
        <f>'ETF MTD'!FE3</f>
        <v/>
      </c>
      <c r="DC4" t="n">
        <v>0</v>
      </c>
      <c r="DD4" s="7">
        <f>'ETF MTD'!FF3</f>
        <v/>
      </c>
      <c r="DF4">
        <f>'ETF MTD'!FK3</f>
        <v/>
      </c>
      <c r="DG4" t="n">
        <v>0</v>
      </c>
      <c r="DH4" s="7">
        <f>'ETF MTD'!FL3</f>
        <v/>
      </c>
      <c r="DJ4">
        <f>'ETF MTD'!FQ3</f>
        <v/>
      </c>
      <c r="DK4" t="n">
        <v>0</v>
      </c>
      <c r="DL4" s="7">
        <f>'ETF MTD'!FR3</f>
        <v/>
      </c>
      <c r="DN4">
        <f>'ETF MTD'!FW3</f>
        <v/>
      </c>
      <c r="DO4" t="n">
        <v>0</v>
      </c>
      <c r="DP4" s="7">
        <f>'ETF MTD'!FX3</f>
        <v/>
      </c>
      <c r="DR4">
        <f>'ETF MTD'!GC3</f>
        <v/>
      </c>
      <c r="DS4" t="n">
        <v>0</v>
      </c>
      <c r="DT4" s="7">
        <f>'ETF MTD'!GD3</f>
        <v/>
      </c>
      <c r="DV4">
        <f>'ETF MTD'!GI3</f>
        <v/>
      </c>
      <c r="DW4" t="n">
        <v>0</v>
      </c>
      <c r="DX4" s="7">
        <f>'ETF MTD'!GJ3</f>
        <v/>
      </c>
      <c r="DZ4">
        <f>'ETF MTD'!GO3</f>
        <v/>
      </c>
      <c r="EA4" t="n">
        <v>0</v>
      </c>
      <c r="EB4" s="7">
        <f>'ETF MTD'!GP3</f>
        <v/>
      </c>
      <c r="ED4">
        <f>'ETF MTD'!GU3</f>
        <v/>
      </c>
      <c r="EE4" t="n">
        <v>0</v>
      </c>
      <c r="EF4" s="7">
        <f>'ETF MTD'!GV3</f>
        <v/>
      </c>
      <c r="EH4">
        <f>'ETF MTD'!HA3</f>
        <v/>
      </c>
      <c r="EI4" t="n">
        <v>0</v>
      </c>
      <c r="EJ4" s="7">
        <f>'ETF MTD'!HB3</f>
        <v/>
      </c>
      <c r="EL4">
        <f>'ETF MTD'!HG3</f>
        <v/>
      </c>
      <c r="EM4" t="n">
        <v>0</v>
      </c>
      <c r="EN4" s="7">
        <f>'ETF MTD'!HH3</f>
        <v/>
      </c>
      <c r="EP4">
        <f>'ETF MTD'!HM3</f>
        <v/>
      </c>
      <c r="EQ4" t="n">
        <v>0</v>
      </c>
      <c r="ER4" s="7">
        <f>'ETF MTD'!HN3</f>
        <v/>
      </c>
      <c r="ET4">
        <f>'ETF MTD'!HS3</f>
        <v/>
      </c>
      <c r="EU4" t="n">
        <v>0</v>
      </c>
      <c r="EV4" s="7">
        <f>'ETF MTD'!HT3</f>
        <v/>
      </c>
      <c r="EX4">
        <f>'ETF MTD'!HY3</f>
        <v/>
      </c>
      <c r="EY4" t="n">
        <v>0</v>
      </c>
      <c r="EZ4" s="7">
        <f>'ETF MTD'!HZ3</f>
        <v/>
      </c>
      <c r="FB4">
        <f>'ETF MTD'!IE3</f>
        <v/>
      </c>
      <c r="FC4" t="n">
        <v>0</v>
      </c>
      <c r="FD4" s="7">
        <f>'ETF MTD'!IF3</f>
        <v/>
      </c>
      <c r="FF4">
        <f>'ETF MTD'!IK3</f>
        <v/>
      </c>
      <c r="FG4" t="n">
        <v>0</v>
      </c>
      <c r="FH4" s="7">
        <f>'ETF MTD'!IL3</f>
        <v/>
      </c>
      <c r="FJ4">
        <f>'ETF MTD'!IQ3</f>
        <v/>
      </c>
      <c r="FK4" t="n">
        <v>0</v>
      </c>
      <c r="FL4" s="7">
        <f>'ETF MTD'!IR3</f>
        <v/>
      </c>
      <c r="FN4">
        <f>'ETF MTD'!IW3</f>
        <v/>
      </c>
      <c r="FO4" t="n">
        <v>0</v>
      </c>
      <c r="FP4" s="7">
        <f>'ETF MTD'!IX3</f>
        <v/>
      </c>
      <c r="FR4">
        <f>'ETF MTD'!JC3</f>
        <v/>
      </c>
      <c r="FS4" t="n">
        <v>0</v>
      </c>
      <c r="FT4" s="7">
        <f>'ETF MTD'!JD3</f>
        <v/>
      </c>
      <c r="FV4">
        <f>'ETF MTD'!JI3</f>
        <v/>
      </c>
      <c r="FW4" t="n">
        <v>0</v>
      </c>
      <c r="FX4" s="7">
        <f>'ETF MTD'!JJ3</f>
        <v/>
      </c>
      <c r="FZ4">
        <f>'ETF MTD'!JO3</f>
        <v/>
      </c>
      <c r="GA4" t="n">
        <v>0</v>
      </c>
      <c r="GB4" s="7">
        <f>'ETF MTD'!JP3</f>
        <v/>
      </c>
      <c r="GD4">
        <f>'ETF MTD'!JU3</f>
        <v/>
      </c>
      <c r="GE4" t="n">
        <v>0</v>
      </c>
      <c r="GF4" s="7">
        <f>'ETF MTD'!JV3</f>
        <v/>
      </c>
      <c r="GH4">
        <f>'ETF MTD'!KA3</f>
        <v/>
      </c>
      <c r="GI4" t="n">
        <v>0</v>
      </c>
      <c r="GJ4" s="7">
        <f>'ETF MTD'!KB3</f>
        <v/>
      </c>
      <c r="GL4">
        <f>'ETF MTD'!LE3</f>
        <v/>
      </c>
      <c r="GM4" t="n">
        <v>0</v>
      </c>
      <c r="GN4" s="7">
        <f>'ETF MTD'!LF3</f>
        <v/>
      </c>
      <c r="GP4" s="5">
        <f>'ETF MTD'!AGE3</f>
        <v/>
      </c>
      <c r="GQ4" t="n">
        <v>0</v>
      </c>
      <c r="GR4" s="7">
        <f>'ETF MTD'!AGF3</f>
        <v/>
      </c>
      <c r="GT4" s="5">
        <f>'ETF MTD'!AGQ3</f>
        <v/>
      </c>
      <c r="GU4" t="n">
        <v>0</v>
      </c>
      <c r="GV4" s="7">
        <f>'ETF MTD'!AGR3</f>
        <v/>
      </c>
      <c r="GX4" s="5">
        <f>'ETF MTD'!OK3</f>
        <v/>
      </c>
      <c r="GY4" t="n">
        <v>0</v>
      </c>
      <c r="GZ4" s="7">
        <f>'ETF MTD'!OL3</f>
        <v/>
      </c>
      <c r="HB4" s="5">
        <f>'ETF MTD'!ACY3</f>
        <v/>
      </c>
      <c r="HC4" t="n">
        <v>0</v>
      </c>
      <c r="HD4" s="7">
        <f>'ETF MTD'!ACZ3</f>
        <v/>
      </c>
      <c r="HF4" s="5">
        <f>'ETF MTD'!AGK3</f>
        <v/>
      </c>
      <c r="HG4" t="n">
        <v>0</v>
      </c>
      <c r="HH4" s="7">
        <f>'ETF MTD'!AGL3</f>
        <v/>
      </c>
      <c r="HJ4" s="5">
        <f>'ETF MTD'!AFS3</f>
        <v/>
      </c>
      <c r="HK4" t="n">
        <v>0</v>
      </c>
      <c r="HL4" s="7">
        <f>'ETF MTD'!AFT3</f>
        <v/>
      </c>
      <c r="HN4" s="5">
        <f>'ETF MTD'!AFY3</f>
        <v/>
      </c>
      <c r="HO4" t="n">
        <v>0</v>
      </c>
      <c r="HP4" s="7">
        <f>'ETF MTD'!AFZ3</f>
        <v/>
      </c>
      <c r="HR4" s="5">
        <f>'ETF MTD'!AEC3</f>
        <v/>
      </c>
      <c r="HS4" t="n">
        <v>0</v>
      </c>
      <c r="HT4" s="7">
        <f>'ETF MTD'!AED3</f>
        <v/>
      </c>
      <c r="HV4" s="5">
        <f>'ETF MTD'!ADW3</f>
        <v/>
      </c>
      <c r="HW4" t="n">
        <v>0</v>
      </c>
      <c r="HX4" s="7">
        <f>'ETF MTD'!ADX3</f>
        <v/>
      </c>
      <c r="HZ4" s="277">
        <f>'ETF MTD'!AEU3</f>
        <v/>
      </c>
      <c r="IA4" t="n">
        <v>0</v>
      </c>
      <c r="IB4" s="7">
        <f>'ETF MTD'!AEV3</f>
        <v/>
      </c>
      <c r="ID4" s="5">
        <f>'ETF MTD'!AFA3</f>
        <v/>
      </c>
      <c r="IE4" t="n">
        <v>0</v>
      </c>
      <c r="IF4" s="7">
        <f>'ETF MTD'!AFB3</f>
        <v/>
      </c>
      <c r="IH4" s="277">
        <f>'ETF MTD'!AFG3</f>
        <v/>
      </c>
      <c r="II4" t="n">
        <v>0</v>
      </c>
      <c r="IJ4" s="7">
        <f>'ETF MTD'!AFH3</f>
        <v/>
      </c>
      <c r="IL4" s="277">
        <f>'ETF MTD'!AFM3</f>
        <v/>
      </c>
      <c r="IM4" t="n">
        <v>0</v>
      </c>
      <c r="IN4" s="7">
        <f>'ETF MTD'!AFN3</f>
        <v/>
      </c>
      <c r="IP4" s="5">
        <f>'ETF MTD'!AEI3</f>
        <v/>
      </c>
      <c r="IQ4" t="n">
        <v>0</v>
      </c>
      <c r="IR4" s="7">
        <f>'ETF MTD'!AEJ3</f>
        <v/>
      </c>
      <c r="IT4" s="5">
        <f>'ETF MTD'!AEO3</f>
        <v/>
      </c>
      <c r="IU4" t="n">
        <v>0</v>
      </c>
      <c r="IV4" s="7">
        <f>'ETF MTD'!AEP3</f>
        <v/>
      </c>
    </row>
    <row r="5">
      <c r="A5" s="4">
        <f>'ETF MTD'!A4</f>
        <v/>
      </c>
      <c r="B5">
        <f>'ETF MTD'!E4</f>
        <v/>
      </c>
      <c r="C5" s="32">
        <f>B5/B$4-1</f>
        <v/>
      </c>
      <c r="D5" s="7">
        <f>'ETF MTD'!F4</f>
        <v/>
      </c>
      <c r="F5">
        <f>'ETF MTD'!K4</f>
        <v/>
      </c>
      <c r="G5" s="32">
        <f>F5/F$4-1</f>
        <v/>
      </c>
      <c r="H5" s="7">
        <f>'ETF MTD'!L4</f>
        <v/>
      </c>
      <c r="J5">
        <f>'ETF MTD'!Q4</f>
        <v/>
      </c>
      <c r="K5" s="32">
        <f>J5/J$4-1</f>
        <v/>
      </c>
      <c r="L5" s="7">
        <f>'ETF MTD'!R4</f>
        <v/>
      </c>
      <c r="N5">
        <f>'ETF MTD'!W4</f>
        <v/>
      </c>
      <c r="O5" s="32">
        <f>N5/N$4-1</f>
        <v/>
      </c>
      <c r="P5" s="7">
        <f>'ETF MTD'!X4</f>
        <v/>
      </c>
      <c r="R5">
        <f>'ETF MTD'!AC4</f>
        <v/>
      </c>
      <c r="S5" s="32">
        <f>R5/R$4-1</f>
        <v/>
      </c>
      <c r="T5" s="7">
        <f>'ETF MTD'!AD4</f>
        <v/>
      </c>
      <c r="V5">
        <f>'ETF MTD'!AI4</f>
        <v/>
      </c>
      <c r="W5" s="32">
        <f>V5/V$4-1</f>
        <v/>
      </c>
      <c r="X5" s="7">
        <f>'ETF MTD'!AJ4</f>
        <v/>
      </c>
      <c r="Z5">
        <f>'ETF MTD'!AO4</f>
        <v/>
      </c>
      <c r="AA5" s="32">
        <f>Z5/Z$4-1</f>
        <v/>
      </c>
      <c r="AB5" s="7">
        <f>'ETF MTD'!AP4</f>
        <v/>
      </c>
      <c r="AD5">
        <f>'ETF MTD'!AU4</f>
        <v/>
      </c>
      <c r="AE5" s="32">
        <f>AD5/AD$4-1</f>
        <v/>
      </c>
      <c r="AF5" s="7">
        <f>'ETF MTD'!AV4</f>
        <v/>
      </c>
      <c r="AH5">
        <f>'ETF MTD'!BA4</f>
        <v/>
      </c>
      <c r="AI5" s="32">
        <f>AH5/AH$4-1</f>
        <v/>
      </c>
      <c r="AJ5" s="7">
        <f>'ETF MTD'!BB4</f>
        <v/>
      </c>
      <c r="AL5">
        <f>'ETF MTD'!BG4</f>
        <v/>
      </c>
      <c r="AM5" s="32">
        <f>AL5/AL$4-1</f>
        <v/>
      </c>
      <c r="AN5" s="7">
        <f>'ETF MTD'!BH4</f>
        <v/>
      </c>
      <c r="AP5">
        <f>'ETF MTD'!BM4</f>
        <v/>
      </c>
      <c r="AQ5" s="32">
        <f>AP5/AP$4-1</f>
        <v/>
      </c>
      <c r="AR5" s="7">
        <f>'ETF MTD'!BN4</f>
        <v/>
      </c>
      <c r="AT5">
        <f>'ETF MTD'!BS4</f>
        <v/>
      </c>
      <c r="AU5" s="32">
        <f>AT5/AT$4-1</f>
        <v/>
      </c>
      <c r="AV5" s="7">
        <f>'ETF MTD'!BT4</f>
        <v/>
      </c>
      <c r="AX5">
        <f>'ETF MTD'!BY4</f>
        <v/>
      </c>
      <c r="AY5" s="32">
        <f>AX5/AX$4-1</f>
        <v/>
      </c>
      <c r="AZ5" s="7">
        <f>'ETF MTD'!BZ4</f>
        <v/>
      </c>
      <c r="BB5">
        <f>'ETF MTD'!CE4</f>
        <v/>
      </c>
      <c r="BC5" s="32">
        <f>BB5/BB$4-1</f>
        <v/>
      </c>
      <c r="BD5" s="7">
        <f>'ETF MTD'!CF4</f>
        <v/>
      </c>
      <c r="BF5">
        <f>'ETF MTD'!CK4</f>
        <v/>
      </c>
      <c r="BG5" s="32">
        <f>BF5/BF$4-1</f>
        <v/>
      </c>
      <c r="BH5" s="7">
        <f>'ETF MTD'!CL4</f>
        <v/>
      </c>
      <c r="BJ5">
        <f>'ETF MTD'!CQ4</f>
        <v/>
      </c>
      <c r="BK5" s="32">
        <f>BJ5/BJ$4-1</f>
        <v/>
      </c>
      <c r="BL5" s="7">
        <f>'ETF MTD'!CR4</f>
        <v/>
      </c>
      <c r="BN5">
        <f>'ETF MTD'!CW4</f>
        <v/>
      </c>
      <c r="BO5" s="32">
        <f>BN5/BN$4-1</f>
        <v/>
      </c>
      <c r="BP5" s="7">
        <f>'ETF MTD'!CX4</f>
        <v/>
      </c>
      <c r="BR5">
        <f>'ETF MTD'!DC4</f>
        <v/>
      </c>
      <c r="BS5" s="32">
        <f>BR5/BR$4-1</f>
        <v/>
      </c>
      <c r="BT5" s="7">
        <f>'ETF MTD'!DD4</f>
        <v/>
      </c>
      <c r="BV5">
        <f>'ETF MTD'!DI4</f>
        <v/>
      </c>
      <c r="BW5" s="32">
        <f>BV5/BV$4-1</f>
        <v/>
      </c>
      <c r="BX5" s="7">
        <f>'ETF MTD'!DJ4</f>
        <v/>
      </c>
      <c r="BZ5">
        <f>'ETF MTD'!DO4</f>
        <v/>
      </c>
      <c r="CA5" s="32">
        <f>BZ5/BZ$4-1</f>
        <v/>
      </c>
      <c r="CB5" s="7">
        <f>'ETF MTD'!DP4</f>
        <v/>
      </c>
      <c r="CD5">
        <f>'ETF MTD'!DU4</f>
        <v/>
      </c>
      <c r="CE5" s="32">
        <f>CD5/CD$4-1</f>
        <v/>
      </c>
      <c r="CF5" s="7">
        <f>'ETF MTD'!DV4</f>
        <v/>
      </c>
      <c r="CH5">
        <f>'ETF MTD'!EA4</f>
        <v/>
      </c>
      <c r="CI5" s="32">
        <f>CH5/CH$4-1</f>
        <v/>
      </c>
      <c r="CJ5" s="7">
        <f>'ETF MTD'!EB4</f>
        <v/>
      </c>
      <c r="CL5">
        <f>'ETF MTD'!EG4</f>
        <v/>
      </c>
      <c r="CM5" s="32">
        <f>CL5/CL$4-1</f>
        <v/>
      </c>
      <c r="CN5" s="7">
        <f>'ETF MTD'!EH4</f>
        <v/>
      </c>
      <c r="CP5">
        <f>'ETF MTD'!EM4</f>
        <v/>
      </c>
      <c r="CQ5" s="32">
        <f>CP5/CP$4-1</f>
        <v/>
      </c>
      <c r="CR5" s="7">
        <f>'ETF MTD'!EN4</f>
        <v/>
      </c>
      <c r="CT5">
        <f>'ETF MTD'!ES4</f>
        <v/>
      </c>
      <c r="CU5" s="32">
        <f>CT5/CT$4-1</f>
        <v/>
      </c>
      <c r="CV5" s="7">
        <f>'ETF MTD'!ET4</f>
        <v/>
      </c>
      <c r="CX5">
        <f>'ETF MTD'!EY4</f>
        <v/>
      </c>
      <c r="CY5" s="32">
        <f>CX5/CX$4-1</f>
        <v/>
      </c>
      <c r="CZ5" s="7">
        <f>'ETF MTD'!EZ4</f>
        <v/>
      </c>
      <c r="DB5">
        <f>'ETF MTD'!FE4</f>
        <v/>
      </c>
      <c r="DC5" s="32">
        <f>DB5/DB$4-1</f>
        <v/>
      </c>
      <c r="DD5" s="7">
        <f>'ETF MTD'!FF4</f>
        <v/>
      </c>
      <c r="DF5">
        <f>'ETF MTD'!FK4</f>
        <v/>
      </c>
      <c r="DG5" s="32">
        <f>DF5/DF$4-1</f>
        <v/>
      </c>
      <c r="DH5" s="7">
        <f>'ETF MTD'!FL4</f>
        <v/>
      </c>
      <c r="DJ5">
        <f>'ETF MTD'!FQ4</f>
        <v/>
      </c>
      <c r="DK5" s="32">
        <f>DJ5/DJ$4-1</f>
        <v/>
      </c>
      <c r="DL5" s="7">
        <f>'ETF MTD'!FR4</f>
        <v/>
      </c>
      <c r="DN5">
        <f>'ETF MTD'!FW4</f>
        <v/>
      </c>
      <c r="DO5" s="32">
        <f>DN5/DN$4-1</f>
        <v/>
      </c>
      <c r="DP5" s="7">
        <f>'ETF MTD'!FX4</f>
        <v/>
      </c>
      <c r="DR5">
        <f>'ETF MTD'!GC4</f>
        <v/>
      </c>
      <c r="DS5" s="32">
        <f>DR5/DR$4-1</f>
        <v/>
      </c>
      <c r="DT5" s="7">
        <f>'ETF MTD'!GD4</f>
        <v/>
      </c>
      <c r="DV5">
        <f>'ETF MTD'!GI4</f>
        <v/>
      </c>
      <c r="DW5" s="32">
        <f>DV5/DV$4-1</f>
        <v/>
      </c>
      <c r="DX5" s="7">
        <f>'ETF MTD'!GJ4</f>
        <v/>
      </c>
      <c r="DZ5">
        <f>'ETF MTD'!GO4</f>
        <v/>
      </c>
      <c r="EA5" s="32">
        <f>DZ5/DZ$4-1</f>
        <v/>
      </c>
      <c r="EB5" s="7">
        <f>'ETF MTD'!GP4</f>
        <v/>
      </c>
      <c r="ED5">
        <f>'ETF MTD'!GU4</f>
        <v/>
      </c>
      <c r="EE5" s="32">
        <f>ED5/ED$4-1</f>
        <v/>
      </c>
      <c r="EF5" s="7">
        <f>'ETF MTD'!GV4</f>
        <v/>
      </c>
      <c r="EH5">
        <f>'ETF MTD'!HA4</f>
        <v/>
      </c>
      <c r="EI5" s="32">
        <f>EH5/EH$4-1</f>
        <v/>
      </c>
      <c r="EJ5" s="7">
        <f>'ETF MTD'!HB4</f>
        <v/>
      </c>
      <c r="EL5">
        <f>'ETF MTD'!HG4</f>
        <v/>
      </c>
      <c r="EM5" s="32">
        <f>EL5/EL$4-1</f>
        <v/>
      </c>
      <c r="EN5" s="7">
        <f>'ETF MTD'!HH4</f>
        <v/>
      </c>
      <c r="EP5">
        <f>'ETF MTD'!HM4</f>
        <v/>
      </c>
      <c r="EQ5" s="32">
        <f>EP5/EP$4-1</f>
        <v/>
      </c>
      <c r="ER5" s="7">
        <f>'ETF MTD'!HN4</f>
        <v/>
      </c>
      <c r="ET5">
        <f>'ETF MTD'!HS4</f>
        <v/>
      </c>
      <c r="EU5" s="32">
        <f>ET5/ET$4-1</f>
        <v/>
      </c>
      <c r="EV5" s="7">
        <f>'ETF MTD'!HT4</f>
        <v/>
      </c>
      <c r="EX5">
        <f>'ETF MTD'!HY4</f>
        <v/>
      </c>
      <c r="EY5" s="32">
        <f>EX5/EX$4-1</f>
        <v/>
      </c>
      <c r="EZ5" s="7">
        <f>'ETF MTD'!HZ4</f>
        <v/>
      </c>
      <c r="FB5">
        <f>'ETF MTD'!IE4</f>
        <v/>
      </c>
      <c r="FC5" s="32">
        <f>FB5/FB$4-1</f>
        <v/>
      </c>
      <c r="FD5" s="7">
        <f>'ETF MTD'!IF4</f>
        <v/>
      </c>
      <c r="FF5">
        <f>'ETF MTD'!IK4</f>
        <v/>
      </c>
      <c r="FG5" s="32">
        <f>FF5/FF$4-1</f>
        <v/>
      </c>
      <c r="FH5" s="7">
        <f>'ETF MTD'!IL4</f>
        <v/>
      </c>
      <c r="FJ5">
        <f>'ETF MTD'!IQ4</f>
        <v/>
      </c>
      <c r="FK5" s="32">
        <f>FJ5/FJ$4-1</f>
        <v/>
      </c>
      <c r="FL5" s="7">
        <f>'ETF MTD'!IR4</f>
        <v/>
      </c>
      <c r="FN5">
        <f>'ETF MTD'!IW4</f>
        <v/>
      </c>
      <c r="FO5" s="32">
        <f>FN5/FN$4-1</f>
        <v/>
      </c>
      <c r="FP5" s="7">
        <f>'ETF MTD'!IX4</f>
        <v/>
      </c>
      <c r="FR5">
        <f>'ETF MTD'!JC4</f>
        <v/>
      </c>
      <c r="FS5" s="32">
        <f>FR5/FR$4-1</f>
        <v/>
      </c>
      <c r="FT5" s="7">
        <f>'ETF MTD'!JD4</f>
        <v/>
      </c>
      <c r="FV5">
        <f>'ETF MTD'!JI4</f>
        <v/>
      </c>
      <c r="FW5" s="32">
        <f>FV5/FV$4-1</f>
        <v/>
      </c>
      <c r="FX5" s="7">
        <f>'ETF MTD'!JJ4</f>
        <v/>
      </c>
      <c r="FZ5">
        <f>'ETF MTD'!JO4</f>
        <v/>
      </c>
      <c r="GA5" s="32">
        <f>FZ5/FZ$4-1</f>
        <v/>
      </c>
      <c r="GB5" s="7">
        <f>'ETF MTD'!JP4</f>
        <v/>
      </c>
      <c r="GD5">
        <f>'ETF MTD'!JU4</f>
        <v/>
      </c>
      <c r="GE5" s="32">
        <f>GD5/GD$4-1</f>
        <v/>
      </c>
      <c r="GF5" s="7">
        <f>'ETF MTD'!JV4</f>
        <v/>
      </c>
      <c r="GH5">
        <f>'ETF MTD'!KA4</f>
        <v/>
      </c>
      <c r="GI5" s="32">
        <f>GH5/GH$4-1</f>
        <v/>
      </c>
      <c r="GJ5" s="7">
        <f>'ETF MTD'!KB4</f>
        <v/>
      </c>
      <c r="GL5">
        <f>'ETF MTD'!LE4</f>
        <v/>
      </c>
      <c r="GM5" s="32">
        <f>GL5/GL$4-1</f>
        <v/>
      </c>
      <c r="GN5" s="7">
        <f>'ETF MTD'!LF4</f>
        <v/>
      </c>
      <c r="GP5" s="5">
        <f>'ETF MTD'!AGE4</f>
        <v/>
      </c>
      <c r="GQ5" s="32">
        <f>GP5/GP$4-1</f>
        <v/>
      </c>
      <c r="GR5" s="7">
        <f>'ETF MTD'!AGF4</f>
        <v/>
      </c>
      <c r="GT5" s="5">
        <f>'ETF MTD'!AGQ4</f>
        <v/>
      </c>
      <c r="GU5" s="32">
        <f>GT5/GT$4-1</f>
        <v/>
      </c>
      <c r="GV5" s="7">
        <f>'ETF MTD'!AGR4</f>
        <v/>
      </c>
      <c r="GX5" s="5">
        <f>'ETF MTD'!OK4</f>
        <v/>
      </c>
      <c r="GY5" s="32">
        <f>GX5/GX$4-1</f>
        <v/>
      </c>
      <c r="GZ5" s="7">
        <f>'ETF MTD'!OL4</f>
        <v/>
      </c>
      <c r="HB5" s="5">
        <f>'ETF MTD'!ACY4</f>
        <v/>
      </c>
      <c r="HC5" s="32">
        <f>HB5/HB$4-1</f>
        <v/>
      </c>
      <c r="HD5" s="7">
        <f>'ETF MTD'!ACZ4</f>
        <v/>
      </c>
      <c r="HF5" s="5">
        <f>'ETF MTD'!AGK4</f>
        <v/>
      </c>
      <c r="HG5" s="32">
        <f>HF5/HF$4-1</f>
        <v/>
      </c>
      <c r="HH5" s="7">
        <f>'ETF MTD'!AGL4</f>
        <v/>
      </c>
      <c r="HJ5" s="5">
        <f>'ETF MTD'!AFS4</f>
        <v/>
      </c>
      <c r="HK5" s="32">
        <f>HJ5/HJ$4-1</f>
        <v/>
      </c>
      <c r="HL5" s="7">
        <f>'ETF MTD'!AFT4</f>
        <v/>
      </c>
      <c r="HN5" s="5">
        <f>'ETF MTD'!AFY4</f>
        <v/>
      </c>
      <c r="HO5" s="32">
        <f>HN5/HN$4-1</f>
        <v/>
      </c>
      <c r="HP5" s="7">
        <f>'ETF MTD'!AFZ4</f>
        <v/>
      </c>
      <c r="HR5" s="5">
        <f>'ETF MTD'!AEC4</f>
        <v/>
      </c>
      <c r="HS5" s="32">
        <f>HR5/HR$4-1</f>
        <v/>
      </c>
      <c r="HT5" s="7">
        <f>'ETF MTD'!AED4</f>
        <v/>
      </c>
      <c r="HV5" s="5">
        <f>'ETF MTD'!ADW4</f>
        <v/>
      </c>
      <c r="HW5" s="32">
        <f>HV5/HV$4-1</f>
        <v/>
      </c>
      <c r="HX5" s="7">
        <f>'ETF MTD'!ADX4</f>
        <v/>
      </c>
      <c r="HZ5" s="277">
        <f>'ETF MTD'!AEU4</f>
        <v/>
      </c>
      <c r="IA5" s="32">
        <f>HZ5/HZ$4-1</f>
        <v/>
      </c>
      <c r="IB5" s="7">
        <f>'ETF MTD'!AEV4</f>
        <v/>
      </c>
      <c r="ID5" s="5">
        <f>'ETF MTD'!AFA4</f>
        <v/>
      </c>
      <c r="IE5" s="32">
        <f>ID5/ID$4-1</f>
        <v/>
      </c>
      <c r="IF5" s="7">
        <f>'ETF MTD'!AFB4</f>
        <v/>
      </c>
      <c r="IH5" s="277">
        <f>'ETF MTD'!AFG4</f>
        <v/>
      </c>
      <c r="II5" s="32">
        <f>IH5/IH$4-1</f>
        <v/>
      </c>
      <c r="IJ5" s="7">
        <f>'ETF MTD'!AFH4</f>
        <v/>
      </c>
      <c r="IL5" s="277">
        <f>'ETF MTD'!AFM4</f>
        <v/>
      </c>
      <c r="IM5" s="32">
        <f>IL5/IL$4-1</f>
        <v/>
      </c>
      <c r="IN5" s="7">
        <f>'ETF MTD'!AFN4</f>
        <v/>
      </c>
      <c r="IP5" s="5">
        <f>'ETF MTD'!AEI4</f>
        <v/>
      </c>
      <c r="IQ5" s="32">
        <f>IP5/IP$4-1</f>
        <v/>
      </c>
      <c r="IR5" s="7">
        <f>'ETF MTD'!AEJ4</f>
        <v/>
      </c>
      <c r="IT5" s="5">
        <f>'ETF MTD'!AEO4</f>
        <v/>
      </c>
      <c r="IU5" s="32">
        <f>IT5/IT$4-1</f>
        <v/>
      </c>
      <c r="IV5" s="7">
        <f>'ETF MTD'!AEP4</f>
        <v/>
      </c>
    </row>
    <row r="6">
      <c r="A6" s="4">
        <f>'ETF MTD'!A5</f>
        <v/>
      </c>
      <c r="B6">
        <f>'ETF MTD'!E5</f>
        <v/>
      </c>
      <c r="C6" s="32">
        <f>B6/B$4-1</f>
        <v/>
      </c>
      <c r="D6" s="7">
        <f>'ETF MTD'!F5</f>
        <v/>
      </c>
      <c r="F6">
        <f>'ETF MTD'!K5</f>
        <v/>
      </c>
      <c r="G6" s="32">
        <f>F6/F$4-1</f>
        <v/>
      </c>
      <c r="H6" s="7">
        <f>'ETF MTD'!L5</f>
        <v/>
      </c>
      <c r="J6">
        <f>'ETF MTD'!Q5</f>
        <v/>
      </c>
      <c r="K6" s="32">
        <f>J6/J$4-1</f>
        <v/>
      </c>
      <c r="L6" s="7">
        <f>'ETF MTD'!R5</f>
        <v/>
      </c>
      <c r="N6">
        <f>'ETF MTD'!W5</f>
        <v/>
      </c>
      <c r="O6" s="32">
        <f>N6/N$4-1</f>
        <v/>
      </c>
      <c r="P6" s="7">
        <f>'ETF MTD'!X5</f>
        <v/>
      </c>
      <c r="R6">
        <f>'ETF MTD'!AC5</f>
        <v/>
      </c>
      <c r="S6" s="32">
        <f>R6/R$4-1</f>
        <v/>
      </c>
      <c r="T6" s="7">
        <f>'ETF MTD'!AD5</f>
        <v/>
      </c>
      <c r="V6">
        <f>'ETF MTD'!AI5</f>
        <v/>
      </c>
      <c r="W6" s="32">
        <f>V6/V$4-1</f>
        <v/>
      </c>
      <c r="X6" s="7">
        <f>'ETF MTD'!AJ5</f>
        <v/>
      </c>
      <c r="Z6">
        <f>'ETF MTD'!AO5</f>
        <v/>
      </c>
      <c r="AA6" s="32">
        <f>Z6/Z$4-1</f>
        <v/>
      </c>
      <c r="AB6" s="7">
        <f>'ETF MTD'!AP5</f>
        <v/>
      </c>
      <c r="AD6">
        <f>'ETF MTD'!AU5</f>
        <v/>
      </c>
      <c r="AE6" s="32">
        <f>AD6/AD$4-1</f>
        <v/>
      </c>
      <c r="AF6" s="7">
        <f>'ETF MTD'!AV5</f>
        <v/>
      </c>
      <c r="AH6">
        <f>'ETF MTD'!BA5</f>
        <v/>
      </c>
      <c r="AI6" s="32">
        <f>AH6/AH$4-1</f>
        <v/>
      </c>
      <c r="AJ6" s="7">
        <f>'ETF MTD'!BB5</f>
        <v/>
      </c>
      <c r="AL6">
        <f>'ETF MTD'!BG5</f>
        <v/>
      </c>
      <c r="AM6" s="32">
        <f>AL6/AL$4-1</f>
        <v/>
      </c>
      <c r="AN6" s="7">
        <f>'ETF MTD'!BH5</f>
        <v/>
      </c>
      <c r="AP6">
        <f>'ETF MTD'!BM5</f>
        <v/>
      </c>
      <c r="AQ6" s="32">
        <f>AP6/AP$4-1</f>
        <v/>
      </c>
      <c r="AR6" s="7">
        <f>'ETF MTD'!BN5</f>
        <v/>
      </c>
      <c r="AT6">
        <f>'ETF MTD'!BS5</f>
        <v/>
      </c>
      <c r="AU6" s="32">
        <f>AT6/AT$4-1</f>
        <v/>
      </c>
      <c r="AV6" s="7">
        <f>'ETF MTD'!BT5</f>
        <v/>
      </c>
      <c r="AX6">
        <f>'ETF MTD'!BY5</f>
        <v/>
      </c>
      <c r="AY6" s="32">
        <f>AX6/AX$4-1</f>
        <v/>
      </c>
      <c r="AZ6" s="7">
        <f>'ETF MTD'!BZ5</f>
        <v/>
      </c>
      <c r="BB6">
        <f>'ETF MTD'!CE5</f>
        <v/>
      </c>
      <c r="BC6" s="32">
        <f>BB6/BB$4-1</f>
        <v/>
      </c>
      <c r="BD6" s="7">
        <f>'ETF MTD'!CF5</f>
        <v/>
      </c>
      <c r="BF6">
        <f>'ETF MTD'!CK5</f>
        <v/>
      </c>
      <c r="BG6" s="32">
        <f>BF6/BF$4-1</f>
        <v/>
      </c>
      <c r="BH6" s="7">
        <f>'ETF MTD'!CL5</f>
        <v/>
      </c>
      <c r="BJ6">
        <f>'ETF MTD'!CQ5</f>
        <v/>
      </c>
      <c r="BK6" s="32">
        <f>BJ6/BJ$4-1</f>
        <v/>
      </c>
      <c r="BL6" s="7">
        <f>'ETF MTD'!CR5</f>
        <v/>
      </c>
      <c r="BN6">
        <f>'ETF MTD'!CW5</f>
        <v/>
      </c>
      <c r="BO6" s="32">
        <f>BN6/BN$4-1</f>
        <v/>
      </c>
      <c r="BP6" s="7">
        <f>'ETF MTD'!CX5</f>
        <v/>
      </c>
      <c r="BR6">
        <f>'ETF MTD'!DC5</f>
        <v/>
      </c>
      <c r="BS6" s="32">
        <f>BR6/BR$4-1</f>
        <v/>
      </c>
      <c r="BT6" s="7">
        <f>'ETF MTD'!DD5</f>
        <v/>
      </c>
      <c r="BV6">
        <f>'ETF MTD'!DI5</f>
        <v/>
      </c>
      <c r="BW6" s="32">
        <f>BV6/BV$4-1</f>
        <v/>
      </c>
      <c r="BX6" s="7">
        <f>'ETF MTD'!DJ5</f>
        <v/>
      </c>
      <c r="BZ6">
        <f>'ETF MTD'!DO5</f>
        <v/>
      </c>
      <c r="CA6" s="32">
        <f>BZ6/BZ$4-1</f>
        <v/>
      </c>
      <c r="CB6" s="7">
        <f>'ETF MTD'!DP5</f>
        <v/>
      </c>
      <c r="CD6">
        <f>'ETF MTD'!DU5</f>
        <v/>
      </c>
      <c r="CE6" s="32">
        <f>CD6/CD$4-1</f>
        <v/>
      </c>
      <c r="CF6" s="7">
        <f>'ETF MTD'!DV5</f>
        <v/>
      </c>
      <c r="CH6">
        <f>'ETF MTD'!EA5</f>
        <v/>
      </c>
      <c r="CI6" s="32">
        <f>CH6/CH$4-1</f>
        <v/>
      </c>
      <c r="CJ6" s="7">
        <f>'ETF MTD'!EB5</f>
        <v/>
      </c>
      <c r="CL6">
        <f>'ETF MTD'!EG5</f>
        <v/>
      </c>
      <c r="CM6" s="32">
        <f>CL6/CL$4-1</f>
        <v/>
      </c>
      <c r="CN6" s="7">
        <f>'ETF MTD'!EH5</f>
        <v/>
      </c>
      <c r="CP6">
        <f>'ETF MTD'!EM5</f>
        <v/>
      </c>
      <c r="CQ6" s="32">
        <f>CP6/CP$4-1</f>
        <v/>
      </c>
      <c r="CR6" s="7">
        <f>'ETF MTD'!EN5</f>
        <v/>
      </c>
      <c r="CT6">
        <f>'ETF MTD'!ES5</f>
        <v/>
      </c>
      <c r="CU6" s="32">
        <f>CT6/CT$4-1</f>
        <v/>
      </c>
      <c r="CV6" s="7">
        <f>'ETF MTD'!ET5</f>
        <v/>
      </c>
      <c r="CX6">
        <f>'ETF MTD'!EY5</f>
        <v/>
      </c>
      <c r="CY6" s="32">
        <f>CX6/CX$4-1</f>
        <v/>
      </c>
      <c r="CZ6" s="7">
        <f>'ETF MTD'!EZ5</f>
        <v/>
      </c>
      <c r="DB6">
        <f>'ETF MTD'!FE5</f>
        <v/>
      </c>
      <c r="DC6" s="32">
        <f>DB6/DB$4-1</f>
        <v/>
      </c>
      <c r="DD6" s="7">
        <f>'ETF MTD'!FF5</f>
        <v/>
      </c>
      <c r="DF6">
        <f>'ETF MTD'!FK5</f>
        <v/>
      </c>
      <c r="DG6" s="32">
        <f>DF6/DF$4-1</f>
        <v/>
      </c>
      <c r="DH6" s="7">
        <f>'ETF MTD'!FL5</f>
        <v/>
      </c>
      <c r="DJ6">
        <f>'ETF MTD'!FQ5</f>
        <v/>
      </c>
      <c r="DK6" s="32">
        <f>DJ6/DJ$4-1</f>
        <v/>
      </c>
      <c r="DL6" s="7">
        <f>'ETF MTD'!FR5</f>
        <v/>
      </c>
      <c r="DN6">
        <f>'ETF MTD'!FW5</f>
        <v/>
      </c>
      <c r="DO6" s="32">
        <f>DN6/DN$4-1</f>
        <v/>
      </c>
      <c r="DP6" s="7">
        <f>'ETF MTD'!FX5</f>
        <v/>
      </c>
      <c r="DR6">
        <f>'ETF MTD'!GC5</f>
        <v/>
      </c>
      <c r="DS6" s="32">
        <f>DR6/DR$4-1</f>
        <v/>
      </c>
      <c r="DT6" s="7">
        <f>'ETF MTD'!GD5</f>
        <v/>
      </c>
      <c r="DV6">
        <f>'ETF MTD'!GI5</f>
        <v/>
      </c>
      <c r="DW6" s="32">
        <f>DV6/DV$4-1</f>
        <v/>
      </c>
      <c r="DX6" s="7">
        <f>'ETF MTD'!GJ5</f>
        <v/>
      </c>
      <c r="DZ6">
        <f>'ETF MTD'!GO5</f>
        <v/>
      </c>
      <c r="EA6" s="32">
        <f>DZ6/DZ$4-1</f>
        <v/>
      </c>
      <c r="EB6" s="7">
        <f>'ETF MTD'!GP5</f>
        <v/>
      </c>
      <c r="ED6">
        <f>'ETF MTD'!GU5</f>
        <v/>
      </c>
      <c r="EE6" s="32">
        <f>ED6/ED$4-1</f>
        <v/>
      </c>
      <c r="EF6" s="7">
        <f>'ETF MTD'!GV5</f>
        <v/>
      </c>
      <c r="EH6">
        <f>'ETF MTD'!HA5</f>
        <v/>
      </c>
      <c r="EI6" s="32">
        <f>EH6/EH$4-1</f>
        <v/>
      </c>
      <c r="EJ6" s="7">
        <f>'ETF MTD'!HB5</f>
        <v/>
      </c>
      <c r="EL6">
        <f>'ETF MTD'!HG5</f>
        <v/>
      </c>
      <c r="EM6" s="32">
        <f>EL6/EL$4-1</f>
        <v/>
      </c>
      <c r="EN6" s="7">
        <f>'ETF MTD'!HH5</f>
        <v/>
      </c>
      <c r="EP6">
        <f>'ETF MTD'!HM5</f>
        <v/>
      </c>
      <c r="EQ6" s="32">
        <f>EP6/EP$4-1</f>
        <v/>
      </c>
      <c r="ER6" s="7">
        <f>'ETF MTD'!HN5</f>
        <v/>
      </c>
      <c r="ET6">
        <f>'ETF MTD'!HS5</f>
        <v/>
      </c>
      <c r="EU6" s="32">
        <f>ET6/ET$4-1</f>
        <v/>
      </c>
      <c r="EV6" s="7">
        <f>'ETF MTD'!HT5</f>
        <v/>
      </c>
      <c r="EX6">
        <f>'ETF MTD'!HY5</f>
        <v/>
      </c>
      <c r="EY6" s="32">
        <f>EX6/EX$4-1</f>
        <v/>
      </c>
      <c r="EZ6" s="7">
        <f>'ETF MTD'!HZ5</f>
        <v/>
      </c>
      <c r="FB6">
        <f>'ETF MTD'!IE5</f>
        <v/>
      </c>
      <c r="FC6" s="32">
        <f>FB6/FB$4-1</f>
        <v/>
      </c>
      <c r="FD6" s="7">
        <f>'ETF MTD'!IF5</f>
        <v/>
      </c>
      <c r="FF6">
        <f>'ETF MTD'!IK5</f>
        <v/>
      </c>
      <c r="FG6" s="32">
        <f>FF6/FF$4-1</f>
        <v/>
      </c>
      <c r="FH6" s="7">
        <f>'ETF MTD'!IL5</f>
        <v/>
      </c>
      <c r="FJ6">
        <f>'ETF MTD'!IQ5</f>
        <v/>
      </c>
      <c r="FK6" s="32">
        <f>FJ6/FJ$4-1</f>
        <v/>
      </c>
      <c r="FL6" s="7">
        <f>'ETF MTD'!IR5</f>
        <v/>
      </c>
      <c r="FN6">
        <f>'ETF MTD'!IW5</f>
        <v/>
      </c>
      <c r="FO6" s="32">
        <f>FN6/FN$4-1</f>
        <v/>
      </c>
      <c r="FP6" s="7">
        <f>'ETF MTD'!IX5</f>
        <v/>
      </c>
      <c r="FR6">
        <f>'ETF MTD'!JC5</f>
        <v/>
      </c>
      <c r="FS6" s="32">
        <f>FR6/FR$4-1</f>
        <v/>
      </c>
      <c r="FT6" s="7">
        <f>'ETF MTD'!JD5</f>
        <v/>
      </c>
      <c r="FV6">
        <f>'ETF MTD'!JI5</f>
        <v/>
      </c>
      <c r="FW6" s="32">
        <f>FV6/FV$4-1</f>
        <v/>
      </c>
      <c r="FX6" s="7">
        <f>'ETF MTD'!JJ5</f>
        <v/>
      </c>
      <c r="FZ6">
        <f>'ETF MTD'!JO5</f>
        <v/>
      </c>
      <c r="GA6" s="32">
        <f>FZ6/FZ$4-1</f>
        <v/>
      </c>
      <c r="GB6" s="7">
        <f>'ETF MTD'!JP5</f>
        <v/>
      </c>
      <c r="GD6">
        <f>'ETF MTD'!JU5</f>
        <v/>
      </c>
      <c r="GE6" s="32">
        <f>GD6/GD$4-1</f>
        <v/>
      </c>
      <c r="GF6" s="7">
        <f>'ETF MTD'!JV5</f>
        <v/>
      </c>
      <c r="GH6">
        <f>'ETF MTD'!KA5</f>
        <v/>
      </c>
      <c r="GI6" s="32">
        <f>GH6/GH$4-1</f>
        <v/>
      </c>
      <c r="GJ6" s="7">
        <f>'ETF MTD'!KB5</f>
        <v/>
      </c>
      <c r="GL6">
        <f>'ETF MTD'!LE5</f>
        <v/>
      </c>
      <c r="GM6" s="32">
        <f>GL6/GL$4-1</f>
        <v/>
      </c>
      <c r="GN6" s="7">
        <f>'ETF MTD'!LF5</f>
        <v/>
      </c>
      <c r="GP6" s="5">
        <f>'ETF MTD'!AGE5</f>
        <v/>
      </c>
      <c r="GQ6" s="32">
        <f>GP6/GP$4-1</f>
        <v/>
      </c>
      <c r="GR6" s="7">
        <f>'ETF MTD'!AGF5</f>
        <v/>
      </c>
      <c r="GT6" s="5">
        <f>'ETF MTD'!AGQ5</f>
        <v/>
      </c>
      <c r="GU6" s="32">
        <f>GT6/GT$4-1</f>
        <v/>
      </c>
      <c r="GV6" s="7">
        <f>'ETF MTD'!AGR5</f>
        <v/>
      </c>
      <c r="GX6" s="5">
        <f>'ETF MTD'!OK5</f>
        <v/>
      </c>
      <c r="GY6" s="32">
        <f>GX6/GX$4-1</f>
        <v/>
      </c>
      <c r="GZ6" s="7">
        <f>'ETF MTD'!OL5</f>
        <v/>
      </c>
      <c r="HB6" s="5">
        <f>'ETF MTD'!ACY5</f>
        <v/>
      </c>
      <c r="HC6" s="32">
        <f>HB6/HB$4-1</f>
        <v/>
      </c>
      <c r="HD6" s="7">
        <f>'ETF MTD'!ACZ5</f>
        <v/>
      </c>
      <c r="HF6" s="5">
        <f>'ETF MTD'!AGK5</f>
        <v/>
      </c>
      <c r="HG6" s="32">
        <f>HF6/HF$4-1</f>
        <v/>
      </c>
      <c r="HH6" s="7">
        <f>'ETF MTD'!AGL5</f>
        <v/>
      </c>
      <c r="HJ6" s="5">
        <f>'ETF MTD'!AFS5</f>
        <v/>
      </c>
      <c r="HK6" s="32">
        <f>HJ6/HJ$4-1</f>
        <v/>
      </c>
      <c r="HL6" s="7">
        <f>'ETF MTD'!AFT5</f>
        <v/>
      </c>
      <c r="HN6" s="5">
        <f>'ETF MTD'!AFY5</f>
        <v/>
      </c>
      <c r="HO6" s="32">
        <f>HN6/HN$4-1</f>
        <v/>
      </c>
      <c r="HP6" s="7">
        <f>'ETF MTD'!AFZ5</f>
        <v/>
      </c>
      <c r="HR6" s="5">
        <f>'ETF MTD'!AEC5</f>
        <v/>
      </c>
      <c r="HS6" s="32">
        <f>HR6/HR$4-1</f>
        <v/>
      </c>
      <c r="HT6" s="7">
        <f>'ETF MTD'!AED5</f>
        <v/>
      </c>
      <c r="HV6" s="5">
        <f>'ETF MTD'!ADW5</f>
        <v/>
      </c>
      <c r="HW6" s="32">
        <f>HV6/HV$4-1</f>
        <v/>
      </c>
      <c r="HX6" s="7">
        <f>'ETF MTD'!ADX5</f>
        <v/>
      </c>
      <c r="HZ6" s="277">
        <f>'ETF MTD'!AEU5</f>
        <v/>
      </c>
      <c r="IA6" s="32">
        <f>HZ6/HZ$4-1</f>
        <v/>
      </c>
      <c r="IB6" s="7">
        <f>'ETF MTD'!AEV5</f>
        <v/>
      </c>
      <c r="ID6" s="5">
        <f>'ETF MTD'!AFA5</f>
        <v/>
      </c>
      <c r="IE6" s="32">
        <f>ID6/ID$4-1</f>
        <v/>
      </c>
      <c r="IF6" s="7">
        <f>'ETF MTD'!AFB5</f>
        <v/>
      </c>
      <c r="IH6" s="277">
        <f>'ETF MTD'!AFG5</f>
        <v/>
      </c>
      <c r="II6" s="32">
        <f>IH6/IH$4-1</f>
        <v/>
      </c>
      <c r="IJ6" s="7">
        <f>'ETF MTD'!AFH5</f>
        <v/>
      </c>
      <c r="IL6" s="277">
        <f>'ETF MTD'!AFM5</f>
        <v/>
      </c>
      <c r="IM6" s="32">
        <f>IL6/IL$4-1</f>
        <v/>
      </c>
      <c r="IN6" s="7">
        <f>'ETF MTD'!AFN5</f>
        <v/>
      </c>
      <c r="IP6" s="5">
        <f>'ETF MTD'!AEI5</f>
        <v/>
      </c>
      <c r="IQ6" s="32">
        <f>IP6/IP$4-1</f>
        <v/>
      </c>
      <c r="IR6" s="7">
        <f>'ETF MTD'!AEJ5</f>
        <v/>
      </c>
      <c r="IT6" s="5">
        <f>'ETF MTD'!AEO5</f>
        <v/>
      </c>
      <c r="IU6" s="32">
        <f>IT6/IT$4-1</f>
        <v/>
      </c>
      <c r="IV6" s="7">
        <f>'ETF MTD'!AEP5</f>
        <v/>
      </c>
    </row>
    <row r="7">
      <c r="A7" s="4">
        <f>'ETF MTD'!A6</f>
        <v/>
      </c>
      <c r="B7">
        <f>'ETF MTD'!E6</f>
        <v/>
      </c>
      <c r="C7" s="32">
        <f>B7/B$4-1</f>
        <v/>
      </c>
      <c r="D7" s="7">
        <f>'ETF MTD'!F6</f>
        <v/>
      </c>
      <c r="F7">
        <f>'ETF MTD'!K6</f>
        <v/>
      </c>
      <c r="G7" s="32">
        <f>F7/F$4-1</f>
        <v/>
      </c>
      <c r="H7" s="7">
        <f>'ETF MTD'!L6</f>
        <v/>
      </c>
      <c r="J7">
        <f>'ETF MTD'!Q6</f>
        <v/>
      </c>
      <c r="K7" s="32">
        <f>J7/J$4-1</f>
        <v/>
      </c>
      <c r="L7" s="7">
        <f>'ETF MTD'!R6</f>
        <v/>
      </c>
      <c r="N7">
        <f>'ETF MTD'!W6</f>
        <v/>
      </c>
      <c r="O7" s="32">
        <f>N7/N$4-1</f>
        <v/>
      </c>
      <c r="P7" s="7">
        <f>'ETF MTD'!X6</f>
        <v/>
      </c>
      <c r="R7">
        <f>'ETF MTD'!AC6</f>
        <v/>
      </c>
      <c r="S7" s="32">
        <f>R7/R$4-1</f>
        <v/>
      </c>
      <c r="T7" s="7">
        <f>'ETF MTD'!AD6</f>
        <v/>
      </c>
      <c r="V7">
        <f>'ETF MTD'!AI6</f>
        <v/>
      </c>
      <c r="W7" s="32">
        <f>V7/V$4-1</f>
        <v/>
      </c>
      <c r="X7" s="7">
        <f>'ETF MTD'!AJ6</f>
        <v/>
      </c>
      <c r="Z7">
        <f>'ETF MTD'!AO6</f>
        <v/>
      </c>
      <c r="AA7" s="32">
        <f>Z7/Z$4-1</f>
        <v/>
      </c>
      <c r="AB7" s="7">
        <f>'ETF MTD'!AP6</f>
        <v/>
      </c>
      <c r="AD7">
        <f>'ETF MTD'!AU6</f>
        <v/>
      </c>
      <c r="AE7" s="32">
        <f>AD7/AD$4-1</f>
        <v/>
      </c>
      <c r="AF7" s="7">
        <f>'ETF MTD'!AV6</f>
        <v/>
      </c>
      <c r="AH7">
        <f>'ETF MTD'!BA6</f>
        <v/>
      </c>
      <c r="AI7" s="32">
        <f>AH7/AH$4-1</f>
        <v/>
      </c>
      <c r="AJ7" s="7">
        <f>'ETF MTD'!BB6</f>
        <v/>
      </c>
      <c r="AL7">
        <f>'ETF MTD'!BG6</f>
        <v/>
      </c>
      <c r="AM7" s="32">
        <f>AL7/AL$4-1</f>
        <v/>
      </c>
      <c r="AN7" s="7">
        <f>'ETF MTD'!BH6</f>
        <v/>
      </c>
      <c r="AP7">
        <f>'ETF MTD'!BM6</f>
        <v/>
      </c>
      <c r="AQ7" s="32">
        <f>AP7/AP$4-1</f>
        <v/>
      </c>
      <c r="AR7" s="7">
        <f>'ETF MTD'!BN6</f>
        <v/>
      </c>
      <c r="AT7">
        <f>'ETF MTD'!BS6</f>
        <v/>
      </c>
      <c r="AU7" s="32">
        <f>AT7/AT$4-1</f>
        <v/>
      </c>
      <c r="AV7" s="7">
        <f>'ETF MTD'!BT6</f>
        <v/>
      </c>
      <c r="AX7">
        <f>'ETF MTD'!BY6</f>
        <v/>
      </c>
      <c r="AY7" s="32">
        <f>AX7/AX$4-1</f>
        <v/>
      </c>
      <c r="AZ7" s="7">
        <f>'ETF MTD'!BZ6</f>
        <v/>
      </c>
      <c r="BB7">
        <f>'ETF MTD'!CE6</f>
        <v/>
      </c>
      <c r="BC7" s="32">
        <f>BB7/BB$4-1</f>
        <v/>
      </c>
      <c r="BD7" s="7">
        <f>'ETF MTD'!CF6</f>
        <v/>
      </c>
      <c r="BF7">
        <f>'ETF MTD'!CK6</f>
        <v/>
      </c>
      <c r="BG7" s="32">
        <f>BF7/BF$4-1</f>
        <v/>
      </c>
      <c r="BH7" s="7">
        <f>'ETF MTD'!CL6</f>
        <v/>
      </c>
      <c r="BJ7">
        <f>'ETF MTD'!CQ6</f>
        <v/>
      </c>
      <c r="BK7" s="32">
        <f>BJ7/BJ$4-1</f>
        <v/>
      </c>
      <c r="BL7" s="7">
        <f>'ETF MTD'!CR6</f>
        <v/>
      </c>
      <c r="BN7">
        <f>'ETF MTD'!CW6</f>
        <v/>
      </c>
      <c r="BO7" s="32">
        <f>BN7/BN$4-1</f>
        <v/>
      </c>
      <c r="BP7" s="7">
        <f>'ETF MTD'!CX6</f>
        <v/>
      </c>
      <c r="BR7">
        <f>'ETF MTD'!DC6</f>
        <v/>
      </c>
      <c r="BS7" s="32">
        <f>BR7/BR$4-1</f>
        <v/>
      </c>
      <c r="BT7" s="7">
        <f>'ETF MTD'!DD6</f>
        <v/>
      </c>
      <c r="BV7">
        <f>'ETF MTD'!DI6</f>
        <v/>
      </c>
      <c r="BW7" s="32">
        <f>BV7/BV$4-1</f>
        <v/>
      </c>
      <c r="BX7" s="7">
        <f>'ETF MTD'!DJ6</f>
        <v/>
      </c>
      <c r="BZ7">
        <f>'ETF MTD'!DO6</f>
        <v/>
      </c>
      <c r="CA7" s="32">
        <f>BZ7/BZ$4-1</f>
        <v/>
      </c>
      <c r="CB7" s="7">
        <f>'ETF MTD'!DP6</f>
        <v/>
      </c>
      <c r="CD7">
        <f>'ETF MTD'!DU6</f>
        <v/>
      </c>
      <c r="CE7" s="32">
        <f>CD7/CD$4-1</f>
        <v/>
      </c>
      <c r="CF7" s="7">
        <f>'ETF MTD'!DV6</f>
        <v/>
      </c>
      <c r="CH7">
        <f>'ETF MTD'!EA6</f>
        <v/>
      </c>
      <c r="CI7" s="32">
        <f>CH7/CH$4-1</f>
        <v/>
      </c>
      <c r="CJ7" s="7">
        <f>'ETF MTD'!EB6</f>
        <v/>
      </c>
      <c r="CL7">
        <f>'ETF MTD'!EG6</f>
        <v/>
      </c>
      <c r="CM7" s="32">
        <f>CL7/CL$4-1</f>
        <v/>
      </c>
      <c r="CN7" s="7">
        <f>'ETF MTD'!EH6</f>
        <v/>
      </c>
      <c r="CP7">
        <f>'ETF MTD'!EM6</f>
        <v/>
      </c>
      <c r="CQ7" s="32">
        <f>CP7/CP$4-1</f>
        <v/>
      </c>
      <c r="CR7" s="7">
        <f>'ETF MTD'!EN6</f>
        <v/>
      </c>
      <c r="CT7">
        <f>'ETF MTD'!ES6</f>
        <v/>
      </c>
      <c r="CU7" s="32">
        <f>CT7/CT$4-1</f>
        <v/>
      </c>
      <c r="CV7" s="7">
        <f>'ETF MTD'!ET6</f>
        <v/>
      </c>
      <c r="CX7">
        <f>'ETF MTD'!EY6</f>
        <v/>
      </c>
      <c r="CY7" s="32">
        <f>CX7/CX$4-1</f>
        <v/>
      </c>
      <c r="CZ7" s="7">
        <f>'ETF MTD'!EZ6</f>
        <v/>
      </c>
      <c r="DB7">
        <f>'ETF MTD'!FE6</f>
        <v/>
      </c>
      <c r="DC7" s="32">
        <f>DB7/DB$4-1</f>
        <v/>
      </c>
      <c r="DD7" s="7">
        <f>'ETF MTD'!FF6</f>
        <v/>
      </c>
      <c r="DF7">
        <f>'ETF MTD'!FK6</f>
        <v/>
      </c>
      <c r="DG7" s="32">
        <f>DF7/DF$4-1</f>
        <v/>
      </c>
      <c r="DH7" s="7">
        <f>'ETF MTD'!FL6</f>
        <v/>
      </c>
      <c r="DJ7">
        <f>'ETF MTD'!FQ6</f>
        <v/>
      </c>
      <c r="DK7" s="32">
        <f>DJ7/DJ$4-1</f>
        <v/>
      </c>
      <c r="DL7" s="7">
        <f>'ETF MTD'!FR6</f>
        <v/>
      </c>
      <c r="DN7">
        <f>'ETF MTD'!FW6</f>
        <v/>
      </c>
      <c r="DO7" s="32">
        <f>DN7/DN$4-1</f>
        <v/>
      </c>
      <c r="DP7" s="7">
        <f>'ETF MTD'!FX6</f>
        <v/>
      </c>
      <c r="DR7">
        <f>'ETF MTD'!GC6</f>
        <v/>
      </c>
      <c r="DS7" s="32">
        <f>DR7/DR$4-1</f>
        <v/>
      </c>
      <c r="DT7" s="7">
        <f>'ETF MTD'!GD6</f>
        <v/>
      </c>
      <c r="DV7">
        <f>'ETF MTD'!GI6</f>
        <v/>
      </c>
      <c r="DW7" s="32">
        <f>DV7/DV$4-1</f>
        <v/>
      </c>
      <c r="DX7" s="7">
        <f>'ETF MTD'!GJ6</f>
        <v/>
      </c>
      <c r="DZ7">
        <f>'ETF MTD'!GO6</f>
        <v/>
      </c>
      <c r="EA7" s="32">
        <f>DZ7/DZ$4-1</f>
        <v/>
      </c>
      <c r="EB7" s="7">
        <f>'ETF MTD'!GP6</f>
        <v/>
      </c>
      <c r="ED7">
        <f>'ETF MTD'!GU6</f>
        <v/>
      </c>
      <c r="EE7" s="32">
        <f>ED7/ED$4-1</f>
        <v/>
      </c>
      <c r="EF7" s="7">
        <f>'ETF MTD'!GV6</f>
        <v/>
      </c>
      <c r="EH7">
        <f>'ETF MTD'!HA6</f>
        <v/>
      </c>
      <c r="EI7" s="32">
        <f>EH7/EH$4-1</f>
        <v/>
      </c>
      <c r="EJ7" s="7">
        <f>'ETF MTD'!HB6</f>
        <v/>
      </c>
      <c r="EL7">
        <f>'ETF MTD'!HG6</f>
        <v/>
      </c>
      <c r="EM7" s="32">
        <f>EL7/EL$4-1</f>
        <v/>
      </c>
      <c r="EN7" s="7">
        <f>'ETF MTD'!HH6</f>
        <v/>
      </c>
      <c r="EP7">
        <f>'ETF MTD'!HM6</f>
        <v/>
      </c>
      <c r="EQ7" s="32">
        <f>EP7/EP$4-1</f>
        <v/>
      </c>
      <c r="ER7" s="7">
        <f>'ETF MTD'!HN6</f>
        <v/>
      </c>
      <c r="ET7">
        <f>'ETF MTD'!HS6</f>
        <v/>
      </c>
      <c r="EU7" s="32">
        <f>ET7/ET$4-1</f>
        <v/>
      </c>
      <c r="EV7" s="7">
        <f>'ETF MTD'!HT6</f>
        <v/>
      </c>
      <c r="EX7">
        <f>'ETF MTD'!HY6</f>
        <v/>
      </c>
      <c r="EY7" s="32">
        <f>EX7/EX$4-1</f>
        <v/>
      </c>
      <c r="EZ7" s="7">
        <f>'ETF MTD'!HZ6</f>
        <v/>
      </c>
      <c r="FB7">
        <f>'ETF MTD'!IE6</f>
        <v/>
      </c>
      <c r="FC7" s="32">
        <f>FB7/FB$4-1</f>
        <v/>
      </c>
      <c r="FD7" s="7">
        <f>'ETF MTD'!IF6</f>
        <v/>
      </c>
      <c r="FF7">
        <f>'ETF MTD'!IK6</f>
        <v/>
      </c>
      <c r="FG7" s="32">
        <f>FF7/FF$4-1</f>
        <v/>
      </c>
      <c r="FH7" s="7">
        <f>'ETF MTD'!IL6</f>
        <v/>
      </c>
      <c r="FJ7">
        <f>'ETF MTD'!IQ6</f>
        <v/>
      </c>
      <c r="FK7" s="32">
        <f>FJ7/FJ$4-1</f>
        <v/>
      </c>
      <c r="FL7" s="7">
        <f>'ETF MTD'!IR6</f>
        <v/>
      </c>
      <c r="FN7">
        <f>'ETF MTD'!IW6</f>
        <v/>
      </c>
      <c r="FO7" s="32">
        <f>FN7/FN$4-1</f>
        <v/>
      </c>
      <c r="FP7" s="7">
        <f>'ETF MTD'!IX6</f>
        <v/>
      </c>
      <c r="FR7">
        <f>'ETF MTD'!JC6</f>
        <v/>
      </c>
      <c r="FS7" s="32">
        <f>FR7/FR$4-1</f>
        <v/>
      </c>
      <c r="FT7" s="7">
        <f>'ETF MTD'!JD6</f>
        <v/>
      </c>
      <c r="FV7">
        <f>'ETF MTD'!JI6</f>
        <v/>
      </c>
      <c r="FW7" s="32">
        <f>FV7/FV$4-1</f>
        <v/>
      </c>
      <c r="FX7" s="7">
        <f>'ETF MTD'!JJ6</f>
        <v/>
      </c>
      <c r="FZ7">
        <f>'ETF MTD'!JO6</f>
        <v/>
      </c>
      <c r="GA7" s="32">
        <f>FZ7/FZ$4-1</f>
        <v/>
      </c>
      <c r="GB7" s="7">
        <f>'ETF MTD'!JP6</f>
        <v/>
      </c>
      <c r="GD7">
        <f>'ETF MTD'!JU6</f>
        <v/>
      </c>
      <c r="GE7" s="32">
        <f>GD7/GD$4-1</f>
        <v/>
      </c>
      <c r="GF7" s="7">
        <f>'ETF MTD'!JV6</f>
        <v/>
      </c>
      <c r="GH7">
        <f>'ETF MTD'!KA6</f>
        <v/>
      </c>
      <c r="GI7" s="32">
        <f>GH7/GH$4-1</f>
        <v/>
      </c>
      <c r="GJ7" s="7">
        <f>'ETF MTD'!KB6</f>
        <v/>
      </c>
      <c r="GL7">
        <f>'ETF MTD'!LE6</f>
        <v/>
      </c>
      <c r="GM7" s="32">
        <f>GL7/GL$4-1</f>
        <v/>
      </c>
      <c r="GN7" s="7">
        <f>'ETF MTD'!LF6</f>
        <v/>
      </c>
      <c r="GP7" s="5">
        <f>'ETF MTD'!AGE6</f>
        <v/>
      </c>
      <c r="GQ7" s="32">
        <f>GP7/GP$4-1</f>
        <v/>
      </c>
      <c r="GR7" s="7">
        <f>'ETF MTD'!AGF6</f>
        <v/>
      </c>
      <c r="GT7" s="5">
        <f>'ETF MTD'!AGQ6</f>
        <v/>
      </c>
      <c r="GU7" s="32">
        <f>GT7/GT$4-1</f>
        <v/>
      </c>
      <c r="GV7" s="7">
        <f>'ETF MTD'!AGR6</f>
        <v/>
      </c>
      <c r="GX7" s="5">
        <f>'ETF MTD'!OK6</f>
        <v/>
      </c>
      <c r="GY7" s="32">
        <f>GX7/GX$4-1</f>
        <v/>
      </c>
      <c r="GZ7" s="7">
        <f>'ETF MTD'!OL6</f>
        <v/>
      </c>
      <c r="HB7" s="5">
        <f>'ETF MTD'!ACY6</f>
        <v/>
      </c>
      <c r="HC7" s="32">
        <f>HB7/HB$4-1</f>
        <v/>
      </c>
      <c r="HD7" s="7">
        <f>'ETF MTD'!ACZ6</f>
        <v/>
      </c>
      <c r="HF7" s="5">
        <f>'ETF MTD'!AGK6</f>
        <v/>
      </c>
      <c r="HG7" s="32">
        <f>HF7/HF$4-1</f>
        <v/>
      </c>
      <c r="HH7" s="7">
        <f>'ETF MTD'!AGL6</f>
        <v/>
      </c>
      <c r="HJ7" s="5">
        <f>'ETF MTD'!AFS6</f>
        <v/>
      </c>
      <c r="HK7" s="32">
        <f>HJ7/HJ$4-1</f>
        <v/>
      </c>
      <c r="HL7" s="7">
        <f>'ETF MTD'!AFT6</f>
        <v/>
      </c>
      <c r="HN7" s="5">
        <f>'ETF MTD'!AFY6</f>
        <v/>
      </c>
      <c r="HO7" s="32">
        <f>HN7/HN$4-1</f>
        <v/>
      </c>
      <c r="HP7" s="7">
        <f>'ETF MTD'!AFZ6</f>
        <v/>
      </c>
      <c r="HR7" s="5">
        <f>'ETF MTD'!AEC6</f>
        <v/>
      </c>
      <c r="HS7" s="32">
        <f>HR7/HR$4-1</f>
        <v/>
      </c>
      <c r="HT7" s="7">
        <f>'ETF MTD'!AED6</f>
        <v/>
      </c>
      <c r="HV7" s="5">
        <f>'ETF MTD'!ADW6</f>
        <v/>
      </c>
      <c r="HW7" s="32">
        <f>HV7/HV$4-1</f>
        <v/>
      </c>
      <c r="HX7" s="7">
        <f>'ETF MTD'!ADX6</f>
        <v/>
      </c>
      <c r="HZ7" s="277">
        <f>'ETF MTD'!AEU6</f>
        <v/>
      </c>
      <c r="IA7" s="32">
        <f>HZ7/HZ$4-1</f>
        <v/>
      </c>
      <c r="IB7" s="7">
        <f>'ETF MTD'!AEV6</f>
        <v/>
      </c>
      <c r="ID7" s="5">
        <f>'ETF MTD'!AFA6</f>
        <v/>
      </c>
      <c r="IE7" s="32">
        <f>ID7/ID$4-1</f>
        <v/>
      </c>
      <c r="IF7" s="7">
        <f>'ETF MTD'!AFB6</f>
        <v/>
      </c>
      <c r="IH7" s="277">
        <f>'ETF MTD'!AFG6</f>
        <v/>
      </c>
      <c r="II7" s="32">
        <f>IH7/IH$4-1</f>
        <v/>
      </c>
      <c r="IJ7" s="7">
        <f>'ETF MTD'!AFH6</f>
        <v/>
      </c>
      <c r="IL7" s="277">
        <f>'ETF MTD'!AFM6</f>
        <v/>
      </c>
      <c r="IM7" s="32">
        <f>IL7/IL$4-1</f>
        <v/>
      </c>
      <c r="IN7" s="7">
        <f>'ETF MTD'!AFN6</f>
        <v/>
      </c>
      <c r="IP7" s="5">
        <f>'ETF MTD'!AEI6</f>
        <v/>
      </c>
      <c r="IQ7" s="32">
        <f>IP7/IP$4-1</f>
        <v/>
      </c>
      <c r="IR7" s="7">
        <f>'ETF MTD'!AEJ6</f>
        <v/>
      </c>
      <c r="IT7" s="5">
        <f>'ETF MTD'!AEO6</f>
        <v/>
      </c>
      <c r="IU7" s="32">
        <f>IT7/IT$4-1</f>
        <v/>
      </c>
      <c r="IV7" s="7">
        <f>'ETF MTD'!AEP6</f>
        <v/>
      </c>
    </row>
    <row r="8">
      <c r="A8" s="4">
        <f>'ETF MTD'!A7</f>
        <v/>
      </c>
      <c r="B8">
        <f>'ETF MTD'!E7</f>
        <v/>
      </c>
      <c r="C8" s="32">
        <f>B8/B$4-1</f>
        <v/>
      </c>
      <c r="D8" s="7">
        <f>'ETF MTD'!F7</f>
        <v/>
      </c>
      <c r="F8">
        <f>'ETF MTD'!K7</f>
        <v/>
      </c>
      <c r="G8" s="32">
        <f>F8/F$4-1</f>
        <v/>
      </c>
      <c r="H8" s="7">
        <f>'ETF MTD'!L7</f>
        <v/>
      </c>
      <c r="J8">
        <f>'ETF MTD'!Q7</f>
        <v/>
      </c>
      <c r="K8" s="32">
        <f>J8/J$4-1</f>
        <v/>
      </c>
      <c r="L8" s="7">
        <f>'ETF MTD'!R7</f>
        <v/>
      </c>
      <c r="N8">
        <f>'ETF MTD'!W7</f>
        <v/>
      </c>
      <c r="O8" s="32">
        <f>N8/N$4-1</f>
        <v/>
      </c>
      <c r="P8" s="7">
        <f>'ETF MTD'!X7</f>
        <v/>
      </c>
      <c r="R8">
        <f>'ETF MTD'!AC7</f>
        <v/>
      </c>
      <c r="S8" s="32">
        <f>R8/R$4-1</f>
        <v/>
      </c>
      <c r="T8" s="7">
        <f>'ETF MTD'!AD7</f>
        <v/>
      </c>
      <c r="V8">
        <f>'ETF MTD'!AI7</f>
        <v/>
      </c>
      <c r="W8" s="32">
        <f>V8/V$4-1</f>
        <v/>
      </c>
      <c r="X8" s="7">
        <f>'ETF MTD'!AJ7</f>
        <v/>
      </c>
      <c r="Z8">
        <f>'ETF MTD'!AO7</f>
        <v/>
      </c>
      <c r="AA8" s="32">
        <f>Z8/Z$4-1</f>
        <v/>
      </c>
      <c r="AB8" s="7">
        <f>'ETF MTD'!AP7</f>
        <v/>
      </c>
      <c r="AD8">
        <f>'ETF MTD'!AU7</f>
        <v/>
      </c>
      <c r="AE8" s="32">
        <f>AD8/AD$4-1</f>
        <v/>
      </c>
      <c r="AF8" s="7">
        <f>'ETF MTD'!AV7</f>
        <v/>
      </c>
      <c r="AH8">
        <f>'ETF MTD'!BA7</f>
        <v/>
      </c>
      <c r="AI8" s="32">
        <f>AH8/AH$4-1</f>
        <v/>
      </c>
      <c r="AJ8" s="7">
        <f>'ETF MTD'!BB7</f>
        <v/>
      </c>
      <c r="AL8">
        <f>'ETF MTD'!BG7</f>
        <v/>
      </c>
      <c r="AM8" s="32">
        <f>AL8/AL$4-1</f>
        <v/>
      </c>
      <c r="AN8" s="7">
        <f>'ETF MTD'!BH7</f>
        <v/>
      </c>
      <c r="AP8">
        <f>'ETF MTD'!BM7</f>
        <v/>
      </c>
      <c r="AQ8" s="32">
        <f>AP8/AP$4-1</f>
        <v/>
      </c>
      <c r="AR8" s="7">
        <f>'ETF MTD'!BN7</f>
        <v/>
      </c>
      <c r="AT8">
        <f>'ETF MTD'!BS7</f>
        <v/>
      </c>
      <c r="AU8" s="32">
        <f>AT8/AT$4-1</f>
        <v/>
      </c>
      <c r="AV8" s="7">
        <f>'ETF MTD'!BT7</f>
        <v/>
      </c>
      <c r="AX8">
        <f>'ETF MTD'!BY7</f>
        <v/>
      </c>
      <c r="AY8" s="32">
        <f>AX8/AX$4-1</f>
        <v/>
      </c>
      <c r="AZ8" s="7">
        <f>'ETF MTD'!BZ7</f>
        <v/>
      </c>
      <c r="BB8">
        <f>'ETF MTD'!CE7</f>
        <v/>
      </c>
      <c r="BC8" s="32">
        <f>BB8/BB$4-1</f>
        <v/>
      </c>
      <c r="BD8" s="7">
        <f>'ETF MTD'!CF7</f>
        <v/>
      </c>
      <c r="BF8">
        <f>'ETF MTD'!CK7</f>
        <v/>
      </c>
      <c r="BG8" s="32">
        <f>BF8/BF$4-1</f>
        <v/>
      </c>
      <c r="BH8" s="7">
        <f>'ETF MTD'!CL7</f>
        <v/>
      </c>
      <c r="BJ8">
        <f>'ETF MTD'!CQ7</f>
        <v/>
      </c>
      <c r="BK8" s="32">
        <f>BJ8/BJ$4-1</f>
        <v/>
      </c>
      <c r="BL8" s="7">
        <f>'ETF MTD'!CR7</f>
        <v/>
      </c>
      <c r="BN8">
        <f>'ETF MTD'!CW7</f>
        <v/>
      </c>
      <c r="BO8" s="32">
        <f>BN8/BN$4-1</f>
        <v/>
      </c>
      <c r="BP8" s="7">
        <f>'ETF MTD'!CX7</f>
        <v/>
      </c>
      <c r="BR8">
        <f>'ETF MTD'!DC7</f>
        <v/>
      </c>
      <c r="BS8" s="32">
        <f>BR8/BR$4-1</f>
        <v/>
      </c>
      <c r="BT8" s="7">
        <f>'ETF MTD'!DD7</f>
        <v/>
      </c>
      <c r="BV8">
        <f>'ETF MTD'!DI7</f>
        <v/>
      </c>
      <c r="BW8" s="32">
        <f>BV8/BV$4-1</f>
        <v/>
      </c>
      <c r="BX8" s="7">
        <f>'ETF MTD'!DJ7</f>
        <v/>
      </c>
      <c r="BZ8">
        <f>'ETF MTD'!DO7</f>
        <v/>
      </c>
      <c r="CA8" s="32">
        <f>BZ8/BZ$4-1</f>
        <v/>
      </c>
      <c r="CB8" s="7">
        <f>'ETF MTD'!DP7</f>
        <v/>
      </c>
      <c r="CD8">
        <f>'ETF MTD'!DU7</f>
        <v/>
      </c>
      <c r="CE8" s="32">
        <f>CD8/CD$4-1</f>
        <v/>
      </c>
      <c r="CF8" s="7">
        <f>'ETF MTD'!DV7</f>
        <v/>
      </c>
      <c r="CH8">
        <f>'ETF MTD'!EA7</f>
        <v/>
      </c>
      <c r="CI8" s="32">
        <f>CH8/CH$4-1</f>
        <v/>
      </c>
      <c r="CJ8" s="7">
        <f>'ETF MTD'!EB7</f>
        <v/>
      </c>
      <c r="CL8">
        <f>'ETF MTD'!EG7</f>
        <v/>
      </c>
      <c r="CM8" s="32">
        <f>CL8/CL$4-1</f>
        <v/>
      </c>
      <c r="CN8" s="7">
        <f>'ETF MTD'!EH7</f>
        <v/>
      </c>
      <c r="CP8">
        <f>'ETF MTD'!EM7</f>
        <v/>
      </c>
      <c r="CQ8" s="32">
        <f>CP8/CP$4-1</f>
        <v/>
      </c>
      <c r="CR8" s="7">
        <f>'ETF MTD'!EN7</f>
        <v/>
      </c>
      <c r="CT8">
        <f>'ETF MTD'!ES7</f>
        <v/>
      </c>
      <c r="CU8" s="32">
        <f>CT8/CT$4-1</f>
        <v/>
      </c>
      <c r="CV8" s="7">
        <f>'ETF MTD'!ET7</f>
        <v/>
      </c>
      <c r="CX8">
        <f>'ETF MTD'!EY7</f>
        <v/>
      </c>
      <c r="CY8" s="32">
        <f>CX8/CX$4-1</f>
        <v/>
      </c>
      <c r="CZ8" s="7">
        <f>'ETF MTD'!EZ7</f>
        <v/>
      </c>
      <c r="DB8">
        <f>'ETF MTD'!FE7</f>
        <v/>
      </c>
      <c r="DC8" s="32">
        <f>DB8/DB$4-1</f>
        <v/>
      </c>
      <c r="DD8" s="7">
        <f>'ETF MTD'!FF7</f>
        <v/>
      </c>
      <c r="DF8">
        <f>'ETF MTD'!FK7</f>
        <v/>
      </c>
      <c r="DG8" s="32">
        <f>DF8/DF$4-1</f>
        <v/>
      </c>
      <c r="DH8" s="7">
        <f>'ETF MTD'!FL7</f>
        <v/>
      </c>
      <c r="DJ8">
        <f>'ETF MTD'!FQ7</f>
        <v/>
      </c>
      <c r="DK8" s="32">
        <f>DJ8/DJ$4-1</f>
        <v/>
      </c>
      <c r="DL8" s="7">
        <f>'ETF MTD'!FR7</f>
        <v/>
      </c>
      <c r="DN8">
        <f>'ETF MTD'!FW7</f>
        <v/>
      </c>
      <c r="DO8" s="32">
        <f>DN8/DN$4-1</f>
        <v/>
      </c>
      <c r="DP8" s="7">
        <f>'ETF MTD'!FX7</f>
        <v/>
      </c>
      <c r="DR8">
        <f>'ETF MTD'!GC7</f>
        <v/>
      </c>
      <c r="DS8" s="32">
        <f>DR8/DR$4-1</f>
        <v/>
      </c>
      <c r="DT8" s="7">
        <f>'ETF MTD'!GD7</f>
        <v/>
      </c>
      <c r="DV8">
        <f>'ETF MTD'!GI7</f>
        <v/>
      </c>
      <c r="DW8" s="32">
        <f>DV8/DV$4-1</f>
        <v/>
      </c>
      <c r="DX8" s="7">
        <f>'ETF MTD'!GJ7</f>
        <v/>
      </c>
      <c r="DZ8">
        <f>'ETF MTD'!GO7</f>
        <v/>
      </c>
      <c r="EA8" s="32">
        <f>DZ8/DZ$4-1</f>
        <v/>
      </c>
      <c r="EB8" s="7">
        <f>'ETF MTD'!GP7</f>
        <v/>
      </c>
      <c r="ED8">
        <f>'ETF MTD'!GU7</f>
        <v/>
      </c>
      <c r="EE8" s="32">
        <f>ED8/ED$4-1</f>
        <v/>
      </c>
      <c r="EF8" s="7">
        <f>'ETF MTD'!GV7</f>
        <v/>
      </c>
      <c r="EH8">
        <f>'ETF MTD'!HA7</f>
        <v/>
      </c>
      <c r="EI8" s="32">
        <f>EH8/EH$4-1</f>
        <v/>
      </c>
      <c r="EJ8" s="7">
        <f>'ETF MTD'!HB7</f>
        <v/>
      </c>
      <c r="EL8">
        <f>'ETF MTD'!HG7</f>
        <v/>
      </c>
      <c r="EM8" s="32">
        <f>EL8/EL$4-1</f>
        <v/>
      </c>
      <c r="EN8" s="7">
        <f>'ETF MTD'!HH7</f>
        <v/>
      </c>
      <c r="EP8">
        <f>'ETF MTD'!HM7</f>
        <v/>
      </c>
      <c r="EQ8" s="32">
        <f>EP8/EP$4-1</f>
        <v/>
      </c>
      <c r="ER8" s="7">
        <f>'ETF MTD'!HN7</f>
        <v/>
      </c>
      <c r="ET8">
        <f>'ETF MTD'!HS7</f>
        <v/>
      </c>
      <c r="EU8" s="32">
        <f>ET8/ET$4-1</f>
        <v/>
      </c>
      <c r="EV8" s="7">
        <f>'ETF MTD'!HT7</f>
        <v/>
      </c>
      <c r="EX8">
        <f>'ETF MTD'!HY7</f>
        <v/>
      </c>
      <c r="EY8" s="32">
        <f>EX8/EX$4-1</f>
        <v/>
      </c>
      <c r="EZ8" s="7">
        <f>'ETF MTD'!HZ7</f>
        <v/>
      </c>
      <c r="FB8">
        <f>'ETF MTD'!IE7</f>
        <v/>
      </c>
      <c r="FC8" s="32">
        <f>FB8/FB$4-1</f>
        <v/>
      </c>
      <c r="FD8" s="7">
        <f>'ETF MTD'!IF7</f>
        <v/>
      </c>
      <c r="FF8">
        <f>'ETF MTD'!IK7</f>
        <v/>
      </c>
      <c r="FG8" s="32">
        <f>FF8/FF$4-1</f>
        <v/>
      </c>
      <c r="FH8" s="7">
        <f>'ETF MTD'!IL7</f>
        <v/>
      </c>
      <c r="FJ8">
        <f>'ETF MTD'!IQ7</f>
        <v/>
      </c>
      <c r="FK8" s="32">
        <f>FJ8/FJ$4-1</f>
        <v/>
      </c>
      <c r="FL8" s="7">
        <f>'ETF MTD'!IR7</f>
        <v/>
      </c>
      <c r="FN8">
        <f>'ETF MTD'!IW7</f>
        <v/>
      </c>
      <c r="FO8" s="32">
        <f>FN8/FN$4-1</f>
        <v/>
      </c>
      <c r="FP8" s="7">
        <f>'ETF MTD'!IX7</f>
        <v/>
      </c>
      <c r="FR8">
        <f>'ETF MTD'!JC7</f>
        <v/>
      </c>
      <c r="FS8" s="32">
        <f>FR8/FR$4-1</f>
        <v/>
      </c>
      <c r="FT8" s="7">
        <f>'ETF MTD'!JD7</f>
        <v/>
      </c>
      <c r="FV8">
        <f>'ETF MTD'!JI7</f>
        <v/>
      </c>
      <c r="FW8" s="32">
        <f>FV8/FV$4-1</f>
        <v/>
      </c>
      <c r="FX8" s="7">
        <f>'ETF MTD'!JJ7</f>
        <v/>
      </c>
      <c r="FZ8">
        <f>'ETF MTD'!JO7</f>
        <v/>
      </c>
      <c r="GA8" s="32">
        <f>FZ8/FZ$4-1</f>
        <v/>
      </c>
      <c r="GB8" s="7">
        <f>'ETF MTD'!JP7</f>
        <v/>
      </c>
      <c r="GD8">
        <f>'ETF MTD'!JU7</f>
        <v/>
      </c>
      <c r="GE8" s="32">
        <f>GD8/GD$4-1</f>
        <v/>
      </c>
      <c r="GF8" s="7">
        <f>'ETF MTD'!JV7</f>
        <v/>
      </c>
      <c r="GH8">
        <f>'ETF MTD'!KA7</f>
        <v/>
      </c>
      <c r="GI8" s="32">
        <f>GH8/GH$4-1</f>
        <v/>
      </c>
      <c r="GJ8" s="7">
        <f>'ETF MTD'!KB7</f>
        <v/>
      </c>
      <c r="GL8">
        <f>'ETF MTD'!LE7</f>
        <v/>
      </c>
      <c r="GM8" s="32">
        <f>GL8/GL$4-1</f>
        <v/>
      </c>
      <c r="GN8" s="7">
        <f>'ETF MTD'!LF7</f>
        <v/>
      </c>
      <c r="GP8" s="5">
        <f>'ETF MTD'!AGE7</f>
        <v/>
      </c>
      <c r="GQ8" s="32">
        <f>GP8/GP$4-1</f>
        <v/>
      </c>
      <c r="GR8" s="7">
        <f>'ETF MTD'!AGF7</f>
        <v/>
      </c>
      <c r="GT8" s="5">
        <f>'ETF MTD'!AGQ7</f>
        <v/>
      </c>
      <c r="GU8" s="32">
        <f>GT8/GT$4-1</f>
        <v/>
      </c>
      <c r="GV8" s="7">
        <f>'ETF MTD'!AGR7</f>
        <v/>
      </c>
      <c r="GX8" s="5">
        <f>'ETF MTD'!OK7</f>
        <v/>
      </c>
      <c r="GY8" s="32">
        <f>GX8/GX$4-1</f>
        <v/>
      </c>
      <c r="GZ8" s="7">
        <f>'ETF MTD'!OL7</f>
        <v/>
      </c>
      <c r="HB8" s="5">
        <f>'ETF MTD'!ACY7</f>
        <v/>
      </c>
      <c r="HC8" s="32">
        <f>HB8/HB$4-1</f>
        <v/>
      </c>
      <c r="HD8" s="7">
        <f>'ETF MTD'!ACZ7</f>
        <v/>
      </c>
      <c r="HF8" s="5">
        <f>'ETF MTD'!AGK7</f>
        <v/>
      </c>
      <c r="HG8" s="32">
        <f>HF8/HF$4-1</f>
        <v/>
      </c>
      <c r="HH8" s="7">
        <f>'ETF MTD'!AGL7</f>
        <v/>
      </c>
      <c r="HJ8" s="5">
        <f>'ETF MTD'!AFS7</f>
        <v/>
      </c>
      <c r="HK8" s="32">
        <f>HJ8/HJ$4-1</f>
        <v/>
      </c>
      <c r="HL8" s="7">
        <f>'ETF MTD'!AFT7</f>
        <v/>
      </c>
      <c r="HN8" s="5">
        <f>'ETF MTD'!AFY7</f>
        <v/>
      </c>
      <c r="HO8" s="32">
        <f>HN8/HN$4-1</f>
        <v/>
      </c>
      <c r="HP8" s="7">
        <f>'ETF MTD'!AFZ7</f>
        <v/>
      </c>
      <c r="HR8" s="5">
        <f>'ETF MTD'!AEC7</f>
        <v/>
      </c>
      <c r="HS8" s="32">
        <f>HR8/HR$4-1</f>
        <v/>
      </c>
      <c r="HT8" s="7">
        <f>'ETF MTD'!AED7</f>
        <v/>
      </c>
      <c r="HV8" s="5">
        <f>'ETF MTD'!ADW7</f>
        <v/>
      </c>
      <c r="HW8" s="32">
        <f>HV8/HV$4-1</f>
        <v/>
      </c>
      <c r="HX8" s="7">
        <f>'ETF MTD'!ADX7</f>
        <v/>
      </c>
      <c r="HZ8" s="277">
        <f>'ETF MTD'!AEU7</f>
        <v/>
      </c>
      <c r="IA8" s="32">
        <f>HZ8/HZ$4-1</f>
        <v/>
      </c>
      <c r="IB8" s="7">
        <f>'ETF MTD'!AEV7</f>
        <v/>
      </c>
      <c r="ID8" s="5">
        <f>'ETF MTD'!AFA7</f>
        <v/>
      </c>
      <c r="IE8" s="32">
        <f>ID8/ID$4-1</f>
        <v/>
      </c>
      <c r="IF8" s="7">
        <f>'ETF MTD'!AFB7</f>
        <v/>
      </c>
      <c r="IH8" s="277">
        <f>'ETF MTD'!AFG7</f>
        <v/>
      </c>
      <c r="II8" s="32">
        <f>IH8/IH$4-1</f>
        <v/>
      </c>
      <c r="IJ8" s="7">
        <f>'ETF MTD'!AFH7</f>
        <v/>
      </c>
      <c r="IL8" s="277">
        <f>'ETF MTD'!AFM7</f>
        <v/>
      </c>
      <c r="IM8" s="32">
        <f>IL8/IL$4-1</f>
        <v/>
      </c>
      <c r="IN8" s="7">
        <f>'ETF MTD'!AFN7</f>
        <v/>
      </c>
      <c r="IP8" s="5">
        <f>'ETF MTD'!AEI7</f>
        <v/>
      </c>
      <c r="IQ8" s="32">
        <f>IP8/IP$4-1</f>
        <v/>
      </c>
      <c r="IR8" s="7">
        <f>'ETF MTD'!AEJ7</f>
        <v/>
      </c>
      <c r="IT8" s="5">
        <f>'ETF MTD'!AEO7</f>
        <v/>
      </c>
      <c r="IU8" s="32">
        <f>IT8/IT$4-1</f>
        <v/>
      </c>
      <c r="IV8" s="7">
        <f>'ETF MTD'!AEP7</f>
        <v/>
      </c>
    </row>
    <row r="9">
      <c r="A9" s="4">
        <f>'ETF MTD'!A8</f>
        <v/>
      </c>
      <c r="B9">
        <f>'ETF MTD'!E8</f>
        <v/>
      </c>
      <c r="C9" s="32">
        <f>B9/B$4-1</f>
        <v/>
      </c>
      <c r="D9" s="7">
        <f>'ETF MTD'!F8</f>
        <v/>
      </c>
      <c r="F9">
        <f>'ETF MTD'!K8</f>
        <v/>
      </c>
      <c r="G9" s="32">
        <f>F9/F$4-1</f>
        <v/>
      </c>
      <c r="H9" s="7">
        <f>'ETF MTD'!L8</f>
        <v/>
      </c>
      <c r="J9">
        <f>'ETF MTD'!Q8</f>
        <v/>
      </c>
      <c r="K9" s="32">
        <f>J9/J$4-1</f>
        <v/>
      </c>
      <c r="L9" s="7">
        <f>'ETF MTD'!R8</f>
        <v/>
      </c>
      <c r="N9">
        <f>'ETF MTD'!W8</f>
        <v/>
      </c>
      <c r="O9" s="32">
        <f>N9/N$4-1</f>
        <v/>
      </c>
      <c r="P9" s="7">
        <f>'ETF MTD'!X8</f>
        <v/>
      </c>
      <c r="R9">
        <f>'ETF MTD'!AC8</f>
        <v/>
      </c>
      <c r="S9" s="32">
        <f>R9/R$4-1</f>
        <v/>
      </c>
      <c r="T9" s="7">
        <f>'ETF MTD'!AD8</f>
        <v/>
      </c>
      <c r="V9">
        <f>'ETF MTD'!AI8</f>
        <v/>
      </c>
      <c r="W9" s="32">
        <f>V9/V$4-1</f>
        <v/>
      </c>
      <c r="X9" s="7">
        <f>'ETF MTD'!AJ8</f>
        <v/>
      </c>
      <c r="Z9">
        <f>'ETF MTD'!AO8</f>
        <v/>
      </c>
      <c r="AA9" s="32">
        <f>Z9/Z$4-1</f>
        <v/>
      </c>
      <c r="AB9" s="7">
        <f>'ETF MTD'!AP8</f>
        <v/>
      </c>
      <c r="AD9">
        <f>'ETF MTD'!AU8</f>
        <v/>
      </c>
      <c r="AE9" s="32">
        <f>AD9/AD$4-1</f>
        <v/>
      </c>
      <c r="AF9" s="7">
        <f>'ETF MTD'!AV8</f>
        <v/>
      </c>
      <c r="AH9">
        <f>'ETF MTD'!BA8</f>
        <v/>
      </c>
      <c r="AI9" s="32">
        <f>AH9/AH$4-1</f>
        <v/>
      </c>
      <c r="AJ9" s="7">
        <f>'ETF MTD'!BB8</f>
        <v/>
      </c>
      <c r="AL9">
        <f>'ETF MTD'!BG8</f>
        <v/>
      </c>
      <c r="AM9" s="32">
        <f>AL9/AL$4-1</f>
        <v/>
      </c>
      <c r="AN9" s="7">
        <f>'ETF MTD'!BH8</f>
        <v/>
      </c>
      <c r="AP9">
        <f>'ETF MTD'!BM8</f>
        <v/>
      </c>
      <c r="AQ9" s="32">
        <f>AP9/AP$4-1</f>
        <v/>
      </c>
      <c r="AR9" s="7">
        <f>'ETF MTD'!BN8</f>
        <v/>
      </c>
      <c r="AT9">
        <f>'ETF MTD'!BS8</f>
        <v/>
      </c>
      <c r="AU9" s="32">
        <f>AT9/AT$4-1</f>
        <v/>
      </c>
      <c r="AV9" s="7">
        <f>'ETF MTD'!BT8</f>
        <v/>
      </c>
      <c r="AX9">
        <f>'ETF MTD'!BY8</f>
        <v/>
      </c>
      <c r="AY9" s="32">
        <f>AX9/AX$4-1</f>
        <v/>
      </c>
      <c r="AZ9" s="7">
        <f>'ETF MTD'!BZ8</f>
        <v/>
      </c>
      <c r="BB9">
        <f>'ETF MTD'!CE8</f>
        <v/>
      </c>
      <c r="BC9" s="32">
        <f>BB9/BB$4-1</f>
        <v/>
      </c>
      <c r="BD9" s="7">
        <f>'ETF MTD'!CF8</f>
        <v/>
      </c>
      <c r="BF9">
        <f>'ETF MTD'!CK8</f>
        <v/>
      </c>
      <c r="BG9" s="32">
        <f>BF9/BF$4-1</f>
        <v/>
      </c>
      <c r="BH9" s="7">
        <f>'ETF MTD'!CL8</f>
        <v/>
      </c>
      <c r="BJ9">
        <f>'ETF MTD'!CQ8</f>
        <v/>
      </c>
      <c r="BK9" s="32">
        <f>BJ9/BJ$4-1</f>
        <v/>
      </c>
      <c r="BL9" s="7">
        <f>'ETF MTD'!CR8</f>
        <v/>
      </c>
      <c r="BN9">
        <f>'ETF MTD'!CW8</f>
        <v/>
      </c>
      <c r="BO9" s="32">
        <f>BN9/BN$4-1</f>
        <v/>
      </c>
      <c r="BP9" s="7">
        <f>'ETF MTD'!CX8</f>
        <v/>
      </c>
      <c r="BR9">
        <f>'ETF MTD'!DC8</f>
        <v/>
      </c>
      <c r="BS9" s="32">
        <f>BR9/BR$4-1</f>
        <v/>
      </c>
      <c r="BT9" s="7">
        <f>'ETF MTD'!DD8</f>
        <v/>
      </c>
      <c r="BV9">
        <f>'ETF MTD'!DI8</f>
        <v/>
      </c>
      <c r="BW9" s="32">
        <f>BV9/BV$4-1</f>
        <v/>
      </c>
      <c r="BX9" s="7">
        <f>'ETF MTD'!DJ8</f>
        <v/>
      </c>
      <c r="BZ9">
        <f>'ETF MTD'!DO8</f>
        <v/>
      </c>
      <c r="CA9" s="32">
        <f>BZ9/BZ$4-1</f>
        <v/>
      </c>
      <c r="CB9" s="7">
        <f>'ETF MTD'!DP8</f>
        <v/>
      </c>
      <c r="CD9">
        <f>'ETF MTD'!DU8</f>
        <v/>
      </c>
      <c r="CE9" s="32">
        <f>CD9/CD$4-1</f>
        <v/>
      </c>
      <c r="CF9" s="7">
        <f>'ETF MTD'!DV8</f>
        <v/>
      </c>
      <c r="CH9">
        <f>'ETF MTD'!EA8</f>
        <v/>
      </c>
      <c r="CI9" s="32">
        <f>CH9/CH$4-1</f>
        <v/>
      </c>
      <c r="CJ9" s="7">
        <f>'ETF MTD'!EB8</f>
        <v/>
      </c>
      <c r="CL9">
        <f>'ETF MTD'!EG8</f>
        <v/>
      </c>
      <c r="CM9" s="32">
        <f>CL9/CL$4-1</f>
        <v/>
      </c>
      <c r="CN9" s="7">
        <f>'ETF MTD'!EH8</f>
        <v/>
      </c>
      <c r="CP9">
        <f>'ETF MTD'!EM8</f>
        <v/>
      </c>
      <c r="CQ9" s="32">
        <f>CP9/CP$4-1</f>
        <v/>
      </c>
      <c r="CR9" s="7">
        <f>'ETF MTD'!EN8</f>
        <v/>
      </c>
      <c r="CT9">
        <f>'ETF MTD'!ES8</f>
        <v/>
      </c>
      <c r="CU9" s="32">
        <f>CT9/CT$4-1</f>
        <v/>
      </c>
      <c r="CV9" s="7">
        <f>'ETF MTD'!ET8</f>
        <v/>
      </c>
      <c r="CX9">
        <f>'ETF MTD'!EY8</f>
        <v/>
      </c>
      <c r="CY9" s="32">
        <f>CX9/CX$4-1</f>
        <v/>
      </c>
      <c r="CZ9" s="7">
        <f>'ETF MTD'!EZ8</f>
        <v/>
      </c>
      <c r="DB9">
        <f>'ETF MTD'!FE8</f>
        <v/>
      </c>
      <c r="DC9" s="32">
        <f>DB9/DB$4-1</f>
        <v/>
      </c>
      <c r="DD9" s="7">
        <f>'ETF MTD'!FF8</f>
        <v/>
      </c>
      <c r="DF9">
        <f>'ETF MTD'!FK8</f>
        <v/>
      </c>
      <c r="DG9" s="32">
        <f>DF9/DF$4-1</f>
        <v/>
      </c>
      <c r="DH9" s="7">
        <f>'ETF MTD'!FL8</f>
        <v/>
      </c>
      <c r="DJ9">
        <f>'ETF MTD'!FQ8</f>
        <v/>
      </c>
      <c r="DK9" s="32">
        <f>DJ9/DJ$4-1</f>
        <v/>
      </c>
      <c r="DL9" s="7">
        <f>'ETF MTD'!FR8</f>
        <v/>
      </c>
      <c r="DN9">
        <f>'ETF MTD'!FW8</f>
        <v/>
      </c>
      <c r="DO9" s="32">
        <f>DN9/DN$4-1</f>
        <v/>
      </c>
      <c r="DP9" s="7">
        <f>'ETF MTD'!FX8</f>
        <v/>
      </c>
      <c r="DR9">
        <f>'ETF MTD'!GC8</f>
        <v/>
      </c>
      <c r="DS9" s="32">
        <f>DR9/DR$4-1</f>
        <v/>
      </c>
      <c r="DT9" s="7">
        <f>'ETF MTD'!GD8</f>
        <v/>
      </c>
      <c r="DV9">
        <f>'ETF MTD'!GI8</f>
        <v/>
      </c>
      <c r="DW9" s="32">
        <f>DV9/DV$4-1</f>
        <v/>
      </c>
      <c r="DX9" s="7">
        <f>'ETF MTD'!GJ8</f>
        <v/>
      </c>
      <c r="DZ9">
        <f>'ETF MTD'!GO8</f>
        <v/>
      </c>
      <c r="EA9" s="32">
        <f>DZ9/DZ$4-1</f>
        <v/>
      </c>
      <c r="EB9" s="7">
        <f>'ETF MTD'!GP8</f>
        <v/>
      </c>
      <c r="ED9">
        <f>'ETF MTD'!GU8</f>
        <v/>
      </c>
      <c r="EE9" s="32">
        <f>ED9/ED$4-1</f>
        <v/>
      </c>
      <c r="EF9" s="7">
        <f>'ETF MTD'!GV8</f>
        <v/>
      </c>
      <c r="EH9">
        <f>'ETF MTD'!HA8</f>
        <v/>
      </c>
      <c r="EI9" s="32">
        <f>EH9/EH$4-1</f>
        <v/>
      </c>
      <c r="EJ9" s="7">
        <f>'ETF MTD'!HB8</f>
        <v/>
      </c>
      <c r="EL9">
        <f>'ETF MTD'!HG8</f>
        <v/>
      </c>
      <c r="EM9" s="32">
        <f>EL9/EL$4-1</f>
        <v/>
      </c>
      <c r="EN9" s="7">
        <f>'ETF MTD'!HH8</f>
        <v/>
      </c>
      <c r="EP9">
        <f>'ETF MTD'!HM8</f>
        <v/>
      </c>
      <c r="EQ9" s="32">
        <f>EP9/EP$4-1</f>
        <v/>
      </c>
      <c r="ER9" s="7">
        <f>'ETF MTD'!HN8</f>
        <v/>
      </c>
      <c r="ET9">
        <f>'ETF MTD'!HS8</f>
        <v/>
      </c>
      <c r="EU9" s="32">
        <f>ET9/ET$4-1</f>
        <v/>
      </c>
      <c r="EV9" s="7">
        <f>'ETF MTD'!HT8</f>
        <v/>
      </c>
      <c r="EX9">
        <f>'ETF MTD'!HY8</f>
        <v/>
      </c>
      <c r="EY9" s="32">
        <f>EX9/EX$4-1</f>
        <v/>
      </c>
      <c r="EZ9" s="7">
        <f>'ETF MTD'!HZ8</f>
        <v/>
      </c>
      <c r="FB9">
        <f>'ETF MTD'!IE8</f>
        <v/>
      </c>
      <c r="FC9" s="32">
        <f>FB9/FB$4-1</f>
        <v/>
      </c>
      <c r="FD9" s="7">
        <f>'ETF MTD'!IF8</f>
        <v/>
      </c>
      <c r="FF9">
        <f>'ETF MTD'!IK8</f>
        <v/>
      </c>
      <c r="FG9" s="32">
        <f>FF9/FF$4-1</f>
        <v/>
      </c>
      <c r="FH9" s="7">
        <f>'ETF MTD'!IL8</f>
        <v/>
      </c>
      <c r="FJ9">
        <f>'ETF MTD'!IQ8</f>
        <v/>
      </c>
      <c r="FK9" s="32">
        <f>FJ9/FJ$4-1</f>
        <v/>
      </c>
      <c r="FL9" s="7">
        <f>'ETF MTD'!IR8</f>
        <v/>
      </c>
      <c r="FN9">
        <f>'ETF MTD'!IW8</f>
        <v/>
      </c>
      <c r="FO9" s="32">
        <f>FN9/FN$4-1</f>
        <v/>
      </c>
      <c r="FP9" s="7">
        <f>'ETF MTD'!IX8</f>
        <v/>
      </c>
      <c r="FR9">
        <f>'ETF MTD'!JC8</f>
        <v/>
      </c>
      <c r="FS9" s="32">
        <f>FR9/FR$4-1</f>
        <v/>
      </c>
      <c r="FT9" s="7">
        <f>'ETF MTD'!JD8</f>
        <v/>
      </c>
      <c r="FV9">
        <f>'ETF MTD'!JI8</f>
        <v/>
      </c>
      <c r="FW9" s="32">
        <f>FV9/FV$4-1</f>
        <v/>
      </c>
      <c r="FX9" s="7">
        <f>'ETF MTD'!JJ8</f>
        <v/>
      </c>
      <c r="FZ9">
        <f>'ETF MTD'!JO8</f>
        <v/>
      </c>
      <c r="GA9" s="32">
        <f>FZ9/FZ$4-1</f>
        <v/>
      </c>
      <c r="GB9" s="7">
        <f>'ETF MTD'!JP8</f>
        <v/>
      </c>
      <c r="GD9">
        <f>'ETF MTD'!JU8</f>
        <v/>
      </c>
      <c r="GE9" s="32">
        <f>GD9/GD$4-1</f>
        <v/>
      </c>
      <c r="GF9" s="7">
        <f>'ETF MTD'!JV8</f>
        <v/>
      </c>
      <c r="GH9">
        <f>'ETF MTD'!KA8</f>
        <v/>
      </c>
      <c r="GI9" s="32">
        <f>GH9/GH$4-1</f>
        <v/>
      </c>
      <c r="GJ9" s="7">
        <f>'ETF MTD'!KB8</f>
        <v/>
      </c>
      <c r="GL9">
        <f>'ETF MTD'!LE8</f>
        <v/>
      </c>
      <c r="GM9" s="32">
        <f>GL9/GL$4-1</f>
        <v/>
      </c>
      <c r="GN9" s="7">
        <f>'ETF MTD'!LF8</f>
        <v/>
      </c>
      <c r="GP9" s="5">
        <f>'ETF MTD'!AGE8</f>
        <v/>
      </c>
      <c r="GQ9" s="32">
        <f>GP9/GP$4-1</f>
        <v/>
      </c>
      <c r="GR9" s="7">
        <f>'ETF MTD'!AGF8</f>
        <v/>
      </c>
      <c r="GT9" s="5">
        <f>'ETF MTD'!AGQ8</f>
        <v/>
      </c>
      <c r="GU9" s="32">
        <f>GT9/GT$4-1</f>
        <v/>
      </c>
      <c r="GV9" s="7">
        <f>'ETF MTD'!AGR8</f>
        <v/>
      </c>
      <c r="GX9" s="5">
        <f>'ETF MTD'!OK8</f>
        <v/>
      </c>
      <c r="GY9" s="32">
        <f>GX9/GX$4-1</f>
        <v/>
      </c>
      <c r="GZ9" s="7">
        <f>'ETF MTD'!OL8</f>
        <v/>
      </c>
      <c r="HB9" s="5">
        <f>'ETF MTD'!ACY8</f>
        <v/>
      </c>
      <c r="HC9" s="32">
        <f>HB9/HB$4-1</f>
        <v/>
      </c>
      <c r="HD9" s="7">
        <f>'ETF MTD'!ACZ8</f>
        <v/>
      </c>
      <c r="HF9" s="5">
        <f>'ETF MTD'!AGK8</f>
        <v/>
      </c>
      <c r="HG9" s="32">
        <f>HF9/HF$4-1</f>
        <v/>
      </c>
      <c r="HH9" s="7">
        <f>'ETF MTD'!AGL8</f>
        <v/>
      </c>
      <c r="HJ9" s="5">
        <f>'ETF MTD'!AFS8</f>
        <v/>
      </c>
      <c r="HK9" s="32">
        <f>HJ9/HJ$4-1</f>
        <v/>
      </c>
      <c r="HL9" s="7">
        <f>'ETF MTD'!AFT8</f>
        <v/>
      </c>
      <c r="HN9" s="5">
        <f>'ETF MTD'!AFY8</f>
        <v/>
      </c>
      <c r="HO9" s="32">
        <f>HN9/HN$4-1</f>
        <v/>
      </c>
      <c r="HP9" s="7">
        <f>'ETF MTD'!AFZ8</f>
        <v/>
      </c>
      <c r="HR9" s="5">
        <f>'ETF MTD'!AEC8</f>
        <v/>
      </c>
      <c r="HS9" s="32">
        <f>HR9/HR$4-1</f>
        <v/>
      </c>
      <c r="HT9" s="7">
        <f>'ETF MTD'!AED8</f>
        <v/>
      </c>
      <c r="HV9" s="5">
        <f>'ETF MTD'!ADW8</f>
        <v/>
      </c>
      <c r="HW9" s="32">
        <f>HV9/HV$4-1</f>
        <v/>
      </c>
      <c r="HX9" s="7">
        <f>'ETF MTD'!ADX8</f>
        <v/>
      </c>
      <c r="HZ9" s="277">
        <f>'ETF MTD'!AEU8</f>
        <v/>
      </c>
      <c r="IA9" s="32">
        <f>HZ9/HZ$4-1</f>
        <v/>
      </c>
      <c r="IB9" s="7">
        <f>'ETF MTD'!AEV8</f>
        <v/>
      </c>
      <c r="ID9" s="5">
        <f>'ETF MTD'!AFA8</f>
        <v/>
      </c>
      <c r="IE9" s="32">
        <f>ID9/ID$4-1</f>
        <v/>
      </c>
      <c r="IF9" s="7">
        <f>'ETF MTD'!AFB8</f>
        <v/>
      </c>
      <c r="IH9" s="277">
        <f>'ETF MTD'!AFG8</f>
        <v/>
      </c>
      <c r="II9" s="32">
        <f>IH9/IH$4-1</f>
        <v/>
      </c>
      <c r="IJ9" s="7">
        <f>'ETF MTD'!AFH8</f>
        <v/>
      </c>
      <c r="IL9" s="277">
        <f>'ETF MTD'!AFM8</f>
        <v/>
      </c>
      <c r="IM9" s="32">
        <f>IL9/IL$4-1</f>
        <v/>
      </c>
      <c r="IN9" s="7">
        <f>'ETF MTD'!AFN8</f>
        <v/>
      </c>
      <c r="IP9" s="5">
        <f>'ETF MTD'!AEI8</f>
        <v/>
      </c>
      <c r="IQ9" s="32">
        <f>IP9/IP$4-1</f>
        <v/>
      </c>
      <c r="IR9" s="7">
        <f>'ETF MTD'!AEJ8</f>
        <v/>
      </c>
      <c r="IT9" s="5">
        <f>'ETF MTD'!AEO8</f>
        <v/>
      </c>
      <c r="IU9" s="32">
        <f>IT9/IT$4-1</f>
        <v/>
      </c>
      <c r="IV9" s="7">
        <f>'ETF MTD'!AEP8</f>
        <v/>
      </c>
    </row>
    <row r="10">
      <c r="A10" s="4">
        <f>'ETF MTD'!A9</f>
        <v/>
      </c>
      <c r="B10">
        <f>'ETF MTD'!E9</f>
        <v/>
      </c>
      <c r="C10" s="32">
        <f>B10/B$4-1</f>
        <v/>
      </c>
      <c r="D10" s="7">
        <f>'ETF MTD'!F9</f>
        <v/>
      </c>
      <c r="F10">
        <f>'ETF MTD'!K9</f>
        <v/>
      </c>
      <c r="G10" s="32">
        <f>F10/F$4-1</f>
        <v/>
      </c>
      <c r="H10" s="7">
        <f>'ETF MTD'!L9</f>
        <v/>
      </c>
      <c r="J10">
        <f>'ETF MTD'!Q9</f>
        <v/>
      </c>
      <c r="K10" s="32">
        <f>J10/J$4-1</f>
        <v/>
      </c>
      <c r="L10" s="7">
        <f>'ETF MTD'!R9</f>
        <v/>
      </c>
      <c r="N10">
        <f>'ETF MTD'!W9</f>
        <v/>
      </c>
      <c r="O10" s="32">
        <f>N10/N$4-1</f>
        <v/>
      </c>
      <c r="P10" s="7">
        <f>'ETF MTD'!X9</f>
        <v/>
      </c>
      <c r="R10">
        <f>'ETF MTD'!AC9</f>
        <v/>
      </c>
      <c r="S10" s="32">
        <f>R10/R$4-1</f>
        <v/>
      </c>
      <c r="T10" s="7">
        <f>'ETF MTD'!AD9</f>
        <v/>
      </c>
      <c r="V10">
        <f>'ETF MTD'!AI9</f>
        <v/>
      </c>
      <c r="W10" s="32">
        <f>V10/V$4-1</f>
        <v/>
      </c>
      <c r="X10" s="7">
        <f>'ETF MTD'!AJ9</f>
        <v/>
      </c>
      <c r="Z10">
        <f>'ETF MTD'!AO9</f>
        <v/>
      </c>
      <c r="AA10" s="32">
        <f>Z10/Z$4-1</f>
        <v/>
      </c>
      <c r="AB10" s="7">
        <f>'ETF MTD'!AP9</f>
        <v/>
      </c>
      <c r="AD10">
        <f>'ETF MTD'!AU9</f>
        <v/>
      </c>
      <c r="AE10" s="32">
        <f>AD10/AD$4-1</f>
        <v/>
      </c>
      <c r="AF10" s="7">
        <f>'ETF MTD'!AV9</f>
        <v/>
      </c>
      <c r="AH10">
        <f>'ETF MTD'!BA9</f>
        <v/>
      </c>
      <c r="AI10" s="32">
        <f>AH10/AH$4-1</f>
        <v/>
      </c>
      <c r="AJ10" s="7">
        <f>'ETF MTD'!BB9</f>
        <v/>
      </c>
      <c r="AL10">
        <f>'ETF MTD'!BG9</f>
        <v/>
      </c>
      <c r="AM10" s="32">
        <f>AL10/AL$4-1</f>
        <v/>
      </c>
      <c r="AN10" s="7">
        <f>'ETF MTD'!BH9</f>
        <v/>
      </c>
      <c r="AP10">
        <f>'ETF MTD'!BM9</f>
        <v/>
      </c>
      <c r="AQ10" s="32">
        <f>AP10/AP$4-1</f>
        <v/>
      </c>
      <c r="AR10" s="7">
        <f>'ETF MTD'!BN9</f>
        <v/>
      </c>
      <c r="AT10">
        <f>'ETF MTD'!BS9</f>
        <v/>
      </c>
      <c r="AU10" s="32">
        <f>AT10/AT$4-1</f>
        <v/>
      </c>
      <c r="AV10" s="7">
        <f>'ETF MTD'!BT9</f>
        <v/>
      </c>
      <c r="AX10">
        <f>'ETF MTD'!BY9</f>
        <v/>
      </c>
      <c r="AY10" s="32">
        <f>AX10/AX$4-1</f>
        <v/>
      </c>
      <c r="AZ10" s="7">
        <f>'ETF MTD'!BZ9</f>
        <v/>
      </c>
      <c r="BB10">
        <f>'ETF MTD'!CE9</f>
        <v/>
      </c>
      <c r="BC10" s="32">
        <f>BB10/BB$4-1</f>
        <v/>
      </c>
      <c r="BD10" s="7">
        <f>'ETF MTD'!CF9</f>
        <v/>
      </c>
      <c r="BF10">
        <f>'ETF MTD'!CK9</f>
        <v/>
      </c>
      <c r="BG10" s="32">
        <f>BF10/BF$4-1</f>
        <v/>
      </c>
      <c r="BH10" s="7">
        <f>'ETF MTD'!CL9</f>
        <v/>
      </c>
      <c r="BJ10">
        <f>'ETF MTD'!CQ9</f>
        <v/>
      </c>
      <c r="BK10" s="32">
        <f>BJ10/BJ$4-1</f>
        <v/>
      </c>
      <c r="BL10" s="7">
        <f>'ETF MTD'!CR9</f>
        <v/>
      </c>
      <c r="BN10">
        <f>'ETF MTD'!CW9</f>
        <v/>
      </c>
      <c r="BO10" s="32">
        <f>BN10/BN$4-1</f>
        <v/>
      </c>
      <c r="BP10" s="7">
        <f>'ETF MTD'!CX9</f>
        <v/>
      </c>
      <c r="BR10">
        <f>'ETF MTD'!DC9</f>
        <v/>
      </c>
      <c r="BS10" s="32">
        <f>BR10/BR$4-1</f>
        <v/>
      </c>
      <c r="BT10" s="7">
        <f>'ETF MTD'!DD9</f>
        <v/>
      </c>
      <c r="BV10">
        <f>'ETF MTD'!DI9</f>
        <v/>
      </c>
      <c r="BW10" s="32">
        <f>BV10/BV$4-1</f>
        <v/>
      </c>
      <c r="BX10" s="7">
        <f>'ETF MTD'!DJ9</f>
        <v/>
      </c>
      <c r="BZ10">
        <f>'ETF MTD'!DO9</f>
        <v/>
      </c>
      <c r="CA10" s="32">
        <f>BZ10/BZ$4-1</f>
        <v/>
      </c>
      <c r="CB10" s="7">
        <f>'ETF MTD'!DP9</f>
        <v/>
      </c>
      <c r="CD10">
        <f>'ETF MTD'!DU9</f>
        <v/>
      </c>
      <c r="CE10" s="32">
        <f>CD10/CD$4-1</f>
        <v/>
      </c>
      <c r="CF10" s="7">
        <f>'ETF MTD'!DV9</f>
        <v/>
      </c>
      <c r="CH10">
        <f>'ETF MTD'!EA9</f>
        <v/>
      </c>
      <c r="CI10" s="32">
        <f>CH10/CH$4-1</f>
        <v/>
      </c>
      <c r="CJ10" s="7">
        <f>'ETF MTD'!EB9</f>
        <v/>
      </c>
      <c r="CL10">
        <f>'ETF MTD'!EG9</f>
        <v/>
      </c>
      <c r="CM10" s="32">
        <f>CL10/CL$4-1</f>
        <v/>
      </c>
      <c r="CN10" s="7">
        <f>'ETF MTD'!EH9</f>
        <v/>
      </c>
      <c r="CP10">
        <f>'ETF MTD'!EM9</f>
        <v/>
      </c>
      <c r="CQ10" s="32">
        <f>CP10/CP$4-1</f>
        <v/>
      </c>
      <c r="CR10" s="7">
        <f>'ETF MTD'!EN9</f>
        <v/>
      </c>
      <c r="CT10">
        <f>'ETF MTD'!ES9</f>
        <v/>
      </c>
      <c r="CU10" s="32">
        <f>CT10/CT$4-1</f>
        <v/>
      </c>
      <c r="CV10" s="7">
        <f>'ETF MTD'!ET9</f>
        <v/>
      </c>
      <c r="CX10">
        <f>'ETF MTD'!EY9</f>
        <v/>
      </c>
      <c r="CY10" s="32">
        <f>CX10/CX$4-1</f>
        <v/>
      </c>
      <c r="CZ10" s="7">
        <f>'ETF MTD'!EZ9</f>
        <v/>
      </c>
      <c r="DB10">
        <f>'ETF MTD'!FE9</f>
        <v/>
      </c>
      <c r="DC10" s="32">
        <f>DB10/DB$4-1</f>
        <v/>
      </c>
      <c r="DD10" s="7">
        <f>'ETF MTD'!FF9</f>
        <v/>
      </c>
      <c r="DF10">
        <f>'ETF MTD'!FK9</f>
        <v/>
      </c>
      <c r="DG10" s="32">
        <f>DF10/DF$4-1</f>
        <v/>
      </c>
      <c r="DH10" s="7">
        <f>'ETF MTD'!FL9</f>
        <v/>
      </c>
      <c r="DJ10">
        <f>'ETF MTD'!FQ9</f>
        <v/>
      </c>
      <c r="DK10" s="32">
        <f>DJ10/DJ$4-1</f>
        <v/>
      </c>
      <c r="DL10" s="7">
        <f>'ETF MTD'!FR9</f>
        <v/>
      </c>
      <c r="DN10">
        <f>'ETF MTD'!FW9</f>
        <v/>
      </c>
      <c r="DO10" s="32">
        <f>DN10/DN$4-1</f>
        <v/>
      </c>
      <c r="DP10" s="7">
        <f>'ETF MTD'!FX9</f>
        <v/>
      </c>
      <c r="DR10">
        <f>'ETF MTD'!GC9</f>
        <v/>
      </c>
      <c r="DS10" s="32">
        <f>DR10/DR$4-1</f>
        <v/>
      </c>
      <c r="DT10" s="7">
        <f>'ETF MTD'!GD9</f>
        <v/>
      </c>
      <c r="DV10">
        <f>'ETF MTD'!GI9</f>
        <v/>
      </c>
      <c r="DW10" s="32">
        <f>DV10/DV$4-1</f>
        <v/>
      </c>
      <c r="DX10" s="7">
        <f>'ETF MTD'!GJ9</f>
        <v/>
      </c>
      <c r="DZ10">
        <f>'ETF MTD'!GO9</f>
        <v/>
      </c>
      <c r="EA10" s="32">
        <f>DZ10/DZ$4-1</f>
        <v/>
      </c>
      <c r="EB10" s="7">
        <f>'ETF MTD'!GP9</f>
        <v/>
      </c>
      <c r="ED10">
        <f>'ETF MTD'!GU9</f>
        <v/>
      </c>
      <c r="EE10" s="32">
        <f>ED10/ED$4-1</f>
        <v/>
      </c>
      <c r="EF10" s="7">
        <f>'ETF MTD'!GV9</f>
        <v/>
      </c>
      <c r="EH10">
        <f>'ETF MTD'!HA9</f>
        <v/>
      </c>
      <c r="EI10" s="32">
        <f>EH10/EH$4-1</f>
        <v/>
      </c>
      <c r="EJ10" s="7">
        <f>'ETF MTD'!HB9</f>
        <v/>
      </c>
      <c r="EL10">
        <f>'ETF MTD'!HG9</f>
        <v/>
      </c>
      <c r="EM10" s="32">
        <f>EL10/EL$4-1</f>
        <v/>
      </c>
      <c r="EN10" s="7">
        <f>'ETF MTD'!HH9</f>
        <v/>
      </c>
      <c r="EP10">
        <f>'ETF MTD'!HM9</f>
        <v/>
      </c>
      <c r="EQ10" s="32">
        <f>EP10/EP$4-1</f>
        <v/>
      </c>
      <c r="ER10" s="7">
        <f>'ETF MTD'!HN9</f>
        <v/>
      </c>
      <c r="ET10">
        <f>'ETF MTD'!HS9</f>
        <v/>
      </c>
      <c r="EU10" s="32">
        <f>ET10/ET$4-1</f>
        <v/>
      </c>
      <c r="EV10" s="7">
        <f>'ETF MTD'!HT9</f>
        <v/>
      </c>
      <c r="EX10">
        <f>'ETF MTD'!HY9</f>
        <v/>
      </c>
      <c r="EY10" s="32">
        <f>EX10/EX$4-1</f>
        <v/>
      </c>
      <c r="EZ10" s="7">
        <f>'ETF MTD'!HZ9</f>
        <v/>
      </c>
      <c r="FB10">
        <f>'ETF MTD'!IE9</f>
        <v/>
      </c>
      <c r="FC10" s="32">
        <f>FB10/FB$4-1</f>
        <v/>
      </c>
      <c r="FD10" s="7">
        <f>'ETF MTD'!IF9</f>
        <v/>
      </c>
      <c r="FF10">
        <f>'ETF MTD'!IK9</f>
        <v/>
      </c>
      <c r="FG10" s="32">
        <f>FF10/FF$4-1</f>
        <v/>
      </c>
      <c r="FH10" s="7">
        <f>'ETF MTD'!IL9</f>
        <v/>
      </c>
      <c r="FJ10">
        <f>'ETF MTD'!IQ9</f>
        <v/>
      </c>
      <c r="FK10" s="32">
        <f>FJ10/FJ$4-1</f>
        <v/>
      </c>
      <c r="FL10" s="7">
        <f>'ETF MTD'!IR9</f>
        <v/>
      </c>
      <c r="FN10">
        <f>'ETF MTD'!IW9</f>
        <v/>
      </c>
      <c r="FO10" s="32">
        <f>FN10/FN$4-1</f>
        <v/>
      </c>
      <c r="FP10" s="7">
        <f>'ETF MTD'!IX9</f>
        <v/>
      </c>
      <c r="FR10">
        <f>'ETF MTD'!JC9</f>
        <v/>
      </c>
      <c r="FS10" s="32">
        <f>FR10/FR$4-1</f>
        <v/>
      </c>
      <c r="FT10" s="7">
        <f>'ETF MTD'!JD9</f>
        <v/>
      </c>
      <c r="FV10">
        <f>'ETF MTD'!JI9</f>
        <v/>
      </c>
      <c r="FW10" s="32">
        <f>FV10/FV$4-1</f>
        <v/>
      </c>
      <c r="FX10" s="7">
        <f>'ETF MTD'!JJ9</f>
        <v/>
      </c>
      <c r="FZ10">
        <f>'ETF MTD'!JO9</f>
        <v/>
      </c>
      <c r="GA10" s="32">
        <f>FZ10/FZ$4-1</f>
        <v/>
      </c>
      <c r="GB10" s="7">
        <f>'ETF MTD'!JP9</f>
        <v/>
      </c>
      <c r="GD10">
        <f>'ETF MTD'!JU9</f>
        <v/>
      </c>
      <c r="GE10" s="32">
        <f>GD10/GD$4-1</f>
        <v/>
      </c>
      <c r="GF10" s="7">
        <f>'ETF MTD'!JV9</f>
        <v/>
      </c>
      <c r="GH10">
        <f>'ETF MTD'!KA9</f>
        <v/>
      </c>
      <c r="GI10" s="32">
        <f>GH10/GH$4-1</f>
        <v/>
      </c>
      <c r="GJ10" s="7">
        <f>'ETF MTD'!KB9</f>
        <v/>
      </c>
      <c r="GL10">
        <f>'ETF MTD'!LE9</f>
        <v/>
      </c>
      <c r="GM10" s="32">
        <f>GL10/GL$4-1</f>
        <v/>
      </c>
      <c r="GN10" s="7">
        <f>'ETF MTD'!LF9</f>
        <v/>
      </c>
      <c r="GP10" s="5">
        <f>'ETF MTD'!AGE9</f>
        <v/>
      </c>
      <c r="GQ10" s="32">
        <f>GP10/GP$4-1</f>
        <v/>
      </c>
      <c r="GR10" s="7">
        <f>'ETF MTD'!AGF9</f>
        <v/>
      </c>
      <c r="GT10" s="5">
        <f>'ETF MTD'!AGQ9</f>
        <v/>
      </c>
      <c r="GU10" s="32">
        <f>GT10/GT$4-1</f>
        <v/>
      </c>
      <c r="GV10" s="7">
        <f>'ETF MTD'!AGR9</f>
        <v/>
      </c>
      <c r="GX10" s="5">
        <f>'ETF MTD'!OK9</f>
        <v/>
      </c>
      <c r="GY10" s="32">
        <f>GX10/GX$4-1</f>
        <v/>
      </c>
      <c r="GZ10" s="7">
        <f>'ETF MTD'!OL9</f>
        <v/>
      </c>
      <c r="HB10" s="5">
        <f>'ETF MTD'!ACY9</f>
        <v/>
      </c>
      <c r="HC10" s="32">
        <f>HB10/HB$4-1</f>
        <v/>
      </c>
      <c r="HD10" s="7">
        <f>'ETF MTD'!ACZ9</f>
        <v/>
      </c>
      <c r="HF10" s="5">
        <f>'ETF MTD'!AGK9</f>
        <v/>
      </c>
      <c r="HG10" s="32">
        <f>HF10/HF$4-1</f>
        <v/>
      </c>
      <c r="HH10" s="7">
        <f>'ETF MTD'!AGL9</f>
        <v/>
      </c>
      <c r="HJ10" s="5">
        <f>'ETF MTD'!AFS9</f>
        <v/>
      </c>
      <c r="HK10" s="32">
        <f>HJ10/HJ$4-1</f>
        <v/>
      </c>
      <c r="HL10" s="7">
        <f>'ETF MTD'!AFT9</f>
        <v/>
      </c>
      <c r="HN10" s="5">
        <f>'ETF MTD'!AFY9</f>
        <v/>
      </c>
      <c r="HO10" s="32">
        <f>HN10/HN$4-1</f>
        <v/>
      </c>
      <c r="HP10" s="7">
        <f>'ETF MTD'!AFZ9</f>
        <v/>
      </c>
      <c r="HR10" s="5">
        <f>'ETF MTD'!AEC9</f>
        <v/>
      </c>
      <c r="HS10" s="32">
        <f>HR10/HR$4-1</f>
        <v/>
      </c>
      <c r="HT10" s="7">
        <f>'ETF MTD'!AED9</f>
        <v/>
      </c>
      <c r="HV10" s="5">
        <f>'ETF MTD'!ADW9</f>
        <v/>
      </c>
      <c r="HW10" s="32">
        <f>HV10/HV$4-1</f>
        <v/>
      </c>
      <c r="HX10" s="7">
        <f>'ETF MTD'!ADX9</f>
        <v/>
      </c>
      <c r="HZ10" s="277">
        <f>'ETF MTD'!AEU9</f>
        <v/>
      </c>
      <c r="IA10" s="32">
        <f>HZ10/HZ$4-1</f>
        <v/>
      </c>
      <c r="IB10" s="7">
        <f>'ETF MTD'!AEV9</f>
        <v/>
      </c>
      <c r="ID10" s="5">
        <f>'ETF MTD'!AFA9</f>
        <v/>
      </c>
      <c r="IE10" s="32">
        <f>ID10/ID$4-1</f>
        <v/>
      </c>
      <c r="IF10" s="7">
        <f>'ETF MTD'!AFB9</f>
        <v/>
      </c>
      <c r="IH10" s="277">
        <f>'ETF MTD'!AFG9</f>
        <v/>
      </c>
      <c r="II10" s="32">
        <f>IH10/IH$4-1</f>
        <v/>
      </c>
      <c r="IJ10" s="7">
        <f>'ETF MTD'!AFH9</f>
        <v/>
      </c>
      <c r="IL10" s="277">
        <f>'ETF MTD'!AFM9</f>
        <v/>
      </c>
      <c r="IM10" s="32">
        <f>IL10/IL$4-1</f>
        <v/>
      </c>
      <c r="IN10" s="7">
        <f>'ETF MTD'!AFN9</f>
        <v/>
      </c>
      <c r="IP10" s="5">
        <f>'ETF MTD'!AEI9</f>
        <v/>
      </c>
      <c r="IQ10" s="32">
        <f>IP10/IP$4-1</f>
        <v/>
      </c>
      <c r="IR10" s="7">
        <f>'ETF MTD'!AEJ9</f>
        <v/>
      </c>
      <c r="IT10" s="5">
        <f>'ETF MTD'!AEO9</f>
        <v/>
      </c>
      <c r="IU10" s="32">
        <f>IT10/IT$4-1</f>
        <v/>
      </c>
      <c r="IV10" s="7">
        <f>'ETF MTD'!AEP9</f>
        <v/>
      </c>
    </row>
    <row r="11">
      <c r="A11" s="4">
        <f>'ETF MTD'!A10</f>
        <v/>
      </c>
      <c r="B11">
        <f>'ETF MTD'!E10</f>
        <v/>
      </c>
      <c r="C11" s="32">
        <f>B11/B$4-1</f>
        <v/>
      </c>
      <c r="D11" s="7">
        <f>'ETF MTD'!F10</f>
        <v/>
      </c>
      <c r="F11">
        <f>'ETF MTD'!K10</f>
        <v/>
      </c>
      <c r="G11" s="32">
        <f>F11/F$4-1</f>
        <v/>
      </c>
      <c r="H11" s="7">
        <f>'ETF MTD'!L10</f>
        <v/>
      </c>
      <c r="J11">
        <f>'ETF MTD'!Q10</f>
        <v/>
      </c>
      <c r="K11" s="32">
        <f>J11/J$4-1</f>
        <v/>
      </c>
      <c r="L11" s="7">
        <f>'ETF MTD'!R10</f>
        <v/>
      </c>
      <c r="N11">
        <f>'ETF MTD'!W10</f>
        <v/>
      </c>
      <c r="O11" s="32">
        <f>N11/N$4-1</f>
        <v/>
      </c>
      <c r="P11" s="7">
        <f>'ETF MTD'!X10</f>
        <v/>
      </c>
      <c r="R11">
        <f>'ETF MTD'!AC10</f>
        <v/>
      </c>
      <c r="S11" s="32">
        <f>R11/R$4-1</f>
        <v/>
      </c>
      <c r="T11" s="7">
        <f>'ETF MTD'!AD10</f>
        <v/>
      </c>
      <c r="V11">
        <f>'ETF MTD'!AI10</f>
        <v/>
      </c>
      <c r="W11" s="32">
        <f>V11/V$4-1</f>
        <v/>
      </c>
      <c r="X11" s="7">
        <f>'ETF MTD'!AJ10</f>
        <v/>
      </c>
      <c r="Z11">
        <f>'ETF MTD'!AO10</f>
        <v/>
      </c>
      <c r="AA11" s="32">
        <f>Z11/Z$4-1</f>
        <v/>
      </c>
      <c r="AB11" s="7">
        <f>'ETF MTD'!AP10</f>
        <v/>
      </c>
      <c r="AD11">
        <f>'ETF MTD'!AU10</f>
        <v/>
      </c>
      <c r="AE11" s="32">
        <f>AD11/AD$4-1</f>
        <v/>
      </c>
      <c r="AF11" s="7">
        <f>'ETF MTD'!AV10</f>
        <v/>
      </c>
      <c r="AH11">
        <f>'ETF MTD'!BA10</f>
        <v/>
      </c>
      <c r="AI11" s="32">
        <f>AH11/AH$4-1</f>
        <v/>
      </c>
      <c r="AJ11" s="7">
        <f>'ETF MTD'!BB10</f>
        <v/>
      </c>
      <c r="AL11">
        <f>'ETF MTD'!BG10</f>
        <v/>
      </c>
      <c r="AM11" s="32">
        <f>AL11/AL$4-1</f>
        <v/>
      </c>
      <c r="AN11" s="7">
        <f>'ETF MTD'!BH10</f>
        <v/>
      </c>
      <c r="AP11">
        <f>'ETF MTD'!BM10</f>
        <v/>
      </c>
      <c r="AQ11" s="32">
        <f>AP11/AP$4-1</f>
        <v/>
      </c>
      <c r="AR11" s="7">
        <f>'ETF MTD'!BN10</f>
        <v/>
      </c>
      <c r="AT11">
        <f>'ETF MTD'!BS10</f>
        <v/>
      </c>
      <c r="AU11" s="32">
        <f>AT11/AT$4-1</f>
        <v/>
      </c>
      <c r="AV11" s="7">
        <f>'ETF MTD'!BT10</f>
        <v/>
      </c>
      <c r="AX11">
        <f>'ETF MTD'!BY10</f>
        <v/>
      </c>
      <c r="AY11" s="32">
        <f>AX11/AX$4-1</f>
        <v/>
      </c>
      <c r="AZ11" s="7">
        <f>'ETF MTD'!BZ10</f>
        <v/>
      </c>
      <c r="BB11">
        <f>'ETF MTD'!CE10</f>
        <v/>
      </c>
      <c r="BC11" s="32">
        <f>BB11/BB$4-1</f>
        <v/>
      </c>
      <c r="BD11" s="7">
        <f>'ETF MTD'!CF10</f>
        <v/>
      </c>
      <c r="BF11">
        <f>'ETF MTD'!CK10</f>
        <v/>
      </c>
      <c r="BG11" s="32">
        <f>BF11/BF$4-1</f>
        <v/>
      </c>
      <c r="BH11" s="7">
        <f>'ETF MTD'!CL10</f>
        <v/>
      </c>
      <c r="BJ11">
        <f>'ETF MTD'!CQ10</f>
        <v/>
      </c>
      <c r="BK11" s="32">
        <f>BJ11/BJ$4-1</f>
        <v/>
      </c>
      <c r="BL11" s="7">
        <f>'ETF MTD'!CR10</f>
        <v/>
      </c>
      <c r="BN11">
        <f>'ETF MTD'!CW10</f>
        <v/>
      </c>
      <c r="BO11" s="32">
        <f>BN11/BN$4-1</f>
        <v/>
      </c>
      <c r="BP11" s="7">
        <f>'ETF MTD'!CX10</f>
        <v/>
      </c>
      <c r="BR11">
        <f>'ETF MTD'!DC10</f>
        <v/>
      </c>
      <c r="BS11" s="32">
        <f>BR11/BR$4-1</f>
        <v/>
      </c>
      <c r="BT11" s="7">
        <f>'ETF MTD'!DD10</f>
        <v/>
      </c>
      <c r="BV11">
        <f>'ETF MTD'!DI10</f>
        <v/>
      </c>
      <c r="BW11" s="32">
        <f>BV11/BV$4-1</f>
        <v/>
      </c>
      <c r="BX11" s="7">
        <f>'ETF MTD'!DJ10</f>
        <v/>
      </c>
      <c r="BZ11">
        <f>'ETF MTD'!DO10</f>
        <v/>
      </c>
      <c r="CA11" s="32">
        <f>BZ11/BZ$4-1</f>
        <v/>
      </c>
      <c r="CB11" s="7">
        <f>'ETF MTD'!DP10</f>
        <v/>
      </c>
      <c r="CD11">
        <f>'ETF MTD'!DU10</f>
        <v/>
      </c>
      <c r="CE11" s="32">
        <f>CD11/CD$4-1</f>
        <v/>
      </c>
      <c r="CF11" s="7">
        <f>'ETF MTD'!DV10</f>
        <v/>
      </c>
      <c r="CH11">
        <f>'ETF MTD'!EA10</f>
        <v/>
      </c>
      <c r="CI11" s="32">
        <f>CH11/CH$4-1</f>
        <v/>
      </c>
      <c r="CJ11" s="7">
        <f>'ETF MTD'!EB10</f>
        <v/>
      </c>
      <c r="CL11">
        <f>'ETF MTD'!EG10</f>
        <v/>
      </c>
      <c r="CM11" s="32">
        <f>CL11/CL$4-1</f>
        <v/>
      </c>
      <c r="CN11" s="7">
        <f>'ETF MTD'!EH10</f>
        <v/>
      </c>
      <c r="CP11">
        <f>'ETF MTD'!EM10</f>
        <v/>
      </c>
      <c r="CQ11" s="32">
        <f>CP11/CP$4-1</f>
        <v/>
      </c>
      <c r="CR11" s="7">
        <f>'ETF MTD'!EN10</f>
        <v/>
      </c>
      <c r="CT11">
        <f>'ETF MTD'!ES10</f>
        <v/>
      </c>
      <c r="CU11" s="32">
        <f>CT11/CT$4-1</f>
        <v/>
      </c>
      <c r="CV11" s="7">
        <f>'ETF MTD'!ET10</f>
        <v/>
      </c>
      <c r="CX11">
        <f>'ETF MTD'!EY10</f>
        <v/>
      </c>
      <c r="CY11" s="32">
        <f>CX11/CX$4-1</f>
        <v/>
      </c>
      <c r="CZ11" s="7">
        <f>'ETF MTD'!EZ10</f>
        <v/>
      </c>
      <c r="DB11">
        <f>'ETF MTD'!FE10</f>
        <v/>
      </c>
      <c r="DC11" s="32">
        <f>DB11/DB$4-1</f>
        <v/>
      </c>
      <c r="DD11" s="7">
        <f>'ETF MTD'!FF10</f>
        <v/>
      </c>
      <c r="DF11">
        <f>'ETF MTD'!FK10</f>
        <v/>
      </c>
      <c r="DG11" s="32">
        <f>DF11/DF$4-1</f>
        <v/>
      </c>
      <c r="DH11" s="7">
        <f>'ETF MTD'!FL10</f>
        <v/>
      </c>
      <c r="DJ11">
        <f>'ETF MTD'!FQ10</f>
        <v/>
      </c>
      <c r="DK11" s="32">
        <f>DJ11/DJ$4-1</f>
        <v/>
      </c>
      <c r="DL11" s="7">
        <f>'ETF MTD'!FR10</f>
        <v/>
      </c>
      <c r="DN11">
        <f>'ETF MTD'!FW10</f>
        <v/>
      </c>
      <c r="DO11" s="32">
        <f>DN11/DN$4-1</f>
        <v/>
      </c>
      <c r="DP11" s="7">
        <f>'ETF MTD'!FX10</f>
        <v/>
      </c>
      <c r="DR11">
        <f>'ETF MTD'!GC10</f>
        <v/>
      </c>
      <c r="DS11" s="32">
        <f>DR11/DR$4-1</f>
        <v/>
      </c>
      <c r="DT11" s="7">
        <f>'ETF MTD'!GD10</f>
        <v/>
      </c>
      <c r="DV11">
        <f>'ETF MTD'!GI10</f>
        <v/>
      </c>
      <c r="DW11" s="32">
        <f>DV11/DV$4-1</f>
        <v/>
      </c>
      <c r="DX11" s="7">
        <f>'ETF MTD'!GJ10</f>
        <v/>
      </c>
      <c r="DZ11">
        <f>'ETF MTD'!GO10</f>
        <v/>
      </c>
      <c r="EA11" s="32">
        <f>DZ11/DZ$4-1</f>
        <v/>
      </c>
      <c r="EB11" s="7">
        <f>'ETF MTD'!GP10</f>
        <v/>
      </c>
      <c r="ED11">
        <f>'ETF MTD'!GU10</f>
        <v/>
      </c>
      <c r="EE11" s="32">
        <f>ED11/ED$4-1</f>
        <v/>
      </c>
      <c r="EF11" s="7">
        <f>'ETF MTD'!GV10</f>
        <v/>
      </c>
      <c r="EH11">
        <f>'ETF MTD'!HA10</f>
        <v/>
      </c>
      <c r="EI11" s="32">
        <f>EH11/EH$4-1</f>
        <v/>
      </c>
      <c r="EJ11" s="7">
        <f>'ETF MTD'!HB10</f>
        <v/>
      </c>
      <c r="EL11">
        <f>'ETF MTD'!HG10</f>
        <v/>
      </c>
      <c r="EM11" s="32">
        <f>EL11/EL$4-1</f>
        <v/>
      </c>
      <c r="EN11" s="7">
        <f>'ETF MTD'!HH10</f>
        <v/>
      </c>
      <c r="EP11">
        <f>'ETF MTD'!HM10</f>
        <v/>
      </c>
      <c r="EQ11" s="32">
        <f>EP11/EP$4-1</f>
        <v/>
      </c>
      <c r="ER11" s="7">
        <f>'ETF MTD'!HN10</f>
        <v/>
      </c>
      <c r="ET11">
        <f>'ETF MTD'!HS10</f>
        <v/>
      </c>
      <c r="EU11" s="32">
        <f>ET11/ET$4-1</f>
        <v/>
      </c>
      <c r="EV11" s="7">
        <f>'ETF MTD'!HT10</f>
        <v/>
      </c>
      <c r="EX11">
        <f>'ETF MTD'!HY10</f>
        <v/>
      </c>
      <c r="EY11" s="32">
        <f>EX11/EX$4-1</f>
        <v/>
      </c>
      <c r="EZ11" s="7">
        <f>'ETF MTD'!HZ10</f>
        <v/>
      </c>
      <c r="FB11">
        <f>'ETF MTD'!IE10</f>
        <v/>
      </c>
      <c r="FC11" s="32">
        <f>FB11/FB$4-1</f>
        <v/>
      </c>
      <c r="FD11" s="7">
        <f>'ETF MTD'!IF10</f>
        <v/>
      </c>
      <c r="FF11">
        <f>'ETF MTD'!IK10</f>
        <v/>
      </c>
      <c r="FG11" s="32">
        <f>FF11/FF$4-1</f>
        <v/>
      </c>
      <c r="FH11" s="7">
        <f>'ETF MTD'!IL10</f>
        <v/>
      </c>
      <c r="FJ11">
        <f>'ETF MTD'!IQ10</f>
        <v/>
      </c>
      <c r="FK11" s="32">
        <f>FJ11/FJ$4-1</f>
        <v/>
      </c>
      <c r="FL11" s="7">
        <f>'ETF MTD'!IR10</f>
        <v/>
      </c>
      <c r="FN11">
        <f>'ETF MTD'!IW10</f>
        <v/>
      </c>
      <c r="FO11" s="32">
        <f>FN11/FN$4-1</f>
        <v/>
      </c>
      <c r="FP11" s="7">
        <f>'ETF MTD'!IX10</f>
        <v/>
      </c>
      <c r="FR11">
        <f>'ETF MTD'!JC10</f>
        <v/>
      </c>
      <c r="FS11" s="32">
        <f>FR11/FR$4-1</f>
        <v/>
      </c>
      <c r="FT11" s="7">
        <f>'ETF MTD'!JD10</f>
        <v/>
      </c>
      <c r="FV11">
        <f>'ETF MTD'!JI10</f>
        <v/>
      </c>
      <c r="FW11" s="32">
        <f>FV11/FV$4-1</f>
        <v/>
      </c>
      <c r="FX11" s="7">
        <f>'ETF MTD'!JJ10</f>
        <v/>
      </c>
      <c r="FZ11">
        <f>'ETF MTD'!JO10</f>
        <v/>
      </c>
      <c r="GA11" s="32">
        <f>FZ11/FZ$4-1</f>
        <v/>
      </c>
      <c r="GB11" s="7">
        <f>'ETF MTD'!JP10</f>
        <v/>
      </c>
      <c r="GD11">
        <f>'ETF MTD'!JU10</f>
        <v/>
      </c>
      <c r="GE11" s="32">
        <f>GD11/GD$4-1</f>
        <v/>
      </c>
      <c r="GF11" s="7">
        <f>'ETF MTD'!JV10</f>
        <v/>
      </c>
      <c r="GH11">
        <f>'ETF MTD'!KA10</f>
        <v/>
      </c>
      <c r="GI11" s="32">
        <f>GH11/GH$4-1</f>
        <v/>
      </c>
      <c r="GJ11" s="7">
        <f>'ETF MTD'!KB10</f>
        <v/>
      </c>
      <c r="GL11">
        <f>'ETF MTD'!LE10</f>
        <v/>
      </c>
      <c r="GM11" s="32">
        <f>GL11/GL$4-1</f>
        <v/>
      </c>
      <c r="GN11" s="7">
        <f>'ETF MTD'!LF10</f>
        <v/>
      </c>
      <c r="GP11" s="5">
        <f>'ETF MTD'!AGE10</f>
        <v/>
      </c>
      <c r="GQ11" s="32">
        <f>GP11/GP$4-1</f>
        <v/>
      </c>
      <c r="GR11" s="7">
        <f>'ETF MTD'!AGF10</f>
        <v/>
      </c>
      <c r="GT11" s="5">
        <f>'ETF MTD'!AGQ10</f>
        <v/>
      </c>
      <c r="GU11" s="32">
        <f>GT11/GT$4-1</f>
        <v/>
      </c>
      <c r="GV11" s="7">
        <f>'ETF MTD'!AGR10</f>
        <v/>
      </c>
      <c r="GX11" s="5">
        <f>'ETF MTD'!OK10</f>
        <v/>
      </c>
      <c r="GY11" s="32">
        <f>GX11/GX$4-1</f>
        <v/>
      </c>
      <c r="GZ11" s="7">
        <f>'ETF MTD'!OL10</f>
        <v/>
      </c>
      <c r="HB11" s="5">
        <f>'ETF MTD'!ACY10</f>
        <v/>
      </c>
      <c r="HC11" s="32">
        <f>HB11/HB$4-1</f>
        <v/>
      </c>
      <c r="HD11" s="7">
        <f>'ETF MTD'!ACZ10</f>
        <v/>
      </c>
      <c r="HF11" s="5">
        <f>'ETF MTD'!AGK10</f>
        <v/>
      </c>
      <c r="HG11" s="32">
        <f>HF11/HF$4-1</f>
        <v/>
      </c>
      <c r="HH11" s="7">
        <f>'ETF MTD'!AGL10</f>
        <v/>
      </c>
      <c r="HJ11" s="5">
        <f>'ETF MTD'!AFS10</f>
        <v/>
      </c>
      <c r="HK11" s="32">
        <f>HJ11/HJ$4-1</f>
        <v/>
      </c>
      <c r="HL11" s="7">
        <f>'ETF MTD'!AFT10</f>
        <v/>
      </c>
      <c r="HN11" s="5">
        <f>'ETF MTD'!AFY10</f>
        <v/>
      </c>
      <c r="HO11" s="32">
        <f>HN11/HN$4-1</f>
        <v/>
      </c>
      <c r="HP11" s="7">
        <f>'ETF MTD'!AFZ10</f>
        <v/>
      </c>
      <c r="HR11" s="5">
        <f>'ETF MTD'!AEC10</f>
        <v/>
      </c>
      <c r="HS11" s="32">
        <f>HR11/HR$4-1</f>
        <v/>
      </c>
      <c r="HT11" s="7">
        <f>'ETF MTD'!AED10</f>
        <v/>
      </c>
      <c r="HV11" s="5">
        <f>'ETF MTD'!ADW10</f>
        <v/>
      </c>
      <c r="HW11" s="32">
        <f>HV11/HV$4-1</f>
        <v/>
      </c>
      <c r="HX11" s="7">
        <f>'ETF MTD'!ADX10</f>
        <v/>
      </c>
      <c r="HZ11" s="277">
        <f>'ETF MTD'!AEU10</f>
        <v/>
      </c>
      <c r="IA11" s="32">
        <f>HZ11/HZ$4-1</f>
        <v/>
      </c>
      <c r="IB11" s="7">
        <f>'ETF MTD'!AEV10</f>
        <v/>
      </c>
      <c r="ID11" s="5">
        <f>'ETF MTD'!AFA10</f>
        <v/>
      </c>
      <c r="IE11" s="32">
        <f>ID11/ID$4-1</f>
        <v/>
      </c>
      <c r="IF11" s="7">
        <f>'ETF MTD'!AFB10</f>
        <v/>
      </c>
      <c r="IH11" s="277">
        <f>'ETF MTD'!AFG10</f>
        <v/>
      </c>
      <c r="II11" s="32">
        <f>IH11/IH$4-1</f>
        <v/>
      </c>
      <c r="IJ11" s="7">
        <f>'ETF MTD'!AFH10</f>
        <v/>
      </c>
      <c r="IL11" s="277">
        <f>'ETF MTD'!AFM10</f>
        <v/>
      </c>
      <c r="IM11" s="32">
        <f>IL11/IL$4-1</f>
        <v/>
      </c>
      <c r="IN11" s="7">
        <f>'ETF MTD'!AFN10</f>
        <v/>
      </c>
      <c r="IP11" s="5">
        <f>'ETF MTD'!AEI10</f>
        <v/>
      </c>
      <c r="IQ11" s="32">
        <f>IP11/IP$4-1</f>
        <v/>
      </c>
      <c r="IR11" s="7">
        <f>'ETF MTD'!AEJ10</f>
        <v/>
      </c>
      <c r="IT11" s="5">
        <f>'ETF MTD'!AEO10</f>
        <v/>
      </c>
      <c r="IU11" s="32">
        <f>IT11/IT$4-1</f>
        <v/>
      </c>
      <c r="IV11" s="7">
        <f>'ETF MTD'!AEP10</f>
        <v/>
      </c>
    </row>
    <row r="12">
      <c r="A12" s="4">
        <f>'ETF MTD'!A11</f>
        <v/>
      </c>
      <c r="B12">
        <f>'ETF MTD'!E11</f>
        <v/>
      </c>
      <c r="C12" s="32">
        <f>B12/B$4-1</f>
        <v/>
      </c>
      <c r="D12" s="7">
        <f>'ETF MTD'!F11</f>
        <v/>
      </c>
      <c r="F12">
        <f>'ETF MTD'!K11</f>
        <v/>
      </c>
      <c r="G12" s="32">
        <f>F12/F$4-1</f>
        <v/>
      </c>
      <c r="H12" s="7">
        <f>'ETF MTD'!L11</f>
        <v/>
      </c>
      <c r="J12">
        <f>'ETF MTD'!Q11</f>
        <v/>
      </c>
      <c r="K12" s="32">
        <f>J12/J$4-1</f>
        <v/>
      </c>
      <c r="L12" s="7">
        <f>'ETF MTD'!R11</f>
        <v/>
      </c>
      <c r="N12">
        <f>'ETF MTD'!W11</f>
        <v/>
      </c>
      <c r="O12" s="32">
        <f>N12/N$4-1</f>
        <v/>
      </c>
      <c r="P12" s="7">
        <f>'ETF MTD'!X11</f>
        <v/>
      </c>
      <c r="R12">
        <f>'ETF MTD'!AC11</f>
        <v/>
      </c>
      <c r="S12" s="32">
        <f>R12/R$4-1</f>
        <v/>
      </c>
      <c r="T12" s="7">
        <f>'ETF MTD'!AD11</f>
        <v/>
      </c>
      <c r="V12">
        <f>'ETF MTD'!AI11</f>
        <v/>
      </c>
      <c r="W12" s="32">
        <f>V12/V$4-1</f>
        <v/>
      </c>
      <c r="X12" s="7">
        <f>'ETF MTD'!AJ11</f>
        <v/>
      </c>
      <c r="Z12">
        <f>'ETF MTD'!AO11</f>
        <v/>
      </c>
      <c r="AA12" s="32">
        <f>Z12/Z$4-1</f>
        <v/>
      </c>
      <c r="AB12" s="7">
        <f>'ETF MTD'!AP11</f>
        <v/>
      </c>
      <c r="AD12">
        <f>'ETF MTD'!AU11</f>
        <v/>
      </c>
      <c r="AE12" s="32">
        <f>AD12/AD$4-1</f>
        <v/>
      </c>
      <c r="AF12" s="7">
        <f>'ETF MTD'!AV11</f>
        <v/>
      </c>
      <c r="AH12">
        <f>'ETF MTD'!BA11</f>
        <v/>
      </c>
      <c r="AI12" s="32">
        <f>AH12/AH$4-1</f>
        <v/>
      </c>
      <c r="AJ12" s="7">
        <f>'ETF MTD'!BB11</f>
        <v/>
      </c>
      <c r="AL12">
        <f>'ETF MTD'!BG11</f>
        <v/>
      </c>
      <c r="AM12" s="32">
        <f>AL12/AL$4-1</f>
        <v/>
      </c>
      <c r="AN12" s="7">
        <f>'ETF MTD'!BH11</f>
        <v/>
      </c>
      <c r="AP12">
        <f>'ETF MTD'!BM11</f>
        <v/>
      </c>
      <c r="AQ12" s="32">
        <f>AP12/AP$4-1</f>
        <v/>
      </c>
      <c r="AR12" s="7">
        <f>'ETF MTD'!BN11</f>
        <v/>
      </c>
      <c r="AT12">
        <f>'ETF MTD'!BS11</f>
        <v/>
      </c>
      <c r="AU12" s="32">
        <f>AT12/AT$4-1</f>
        <v/>
      </c>
      <c r="AV12" s="7">
        <f>'ETF MTD'!BT11</f>
        <v/>
      </c>
      <c r="AX12">
        <f>'ETF MTD'!BY11</f>
        <v/>
      </c>
      <c r="AY12" s="32">
        <f>AX12/AX$4-1</f>
        <v/>
      </c>
      <c r="AZ12" s="7">
        <f>'ETF MTD'!BZ11</f>
        <v/>
      </c>
      <c r="BB12">
        <f>'ETF MTD'!CE11</f>
        <v/>
      </c>
      <c r="BC12" s="32">
        <f>BB12/BB$4-1</f>
        <v/>
      </c>
      <c r="BD12" s="7">
        <f>'ETF MTD'!CF11</f>
        <v/>
      </c>
      <c r="BF12">
        <f>'ETF MTD'!CK11</f>
        <v/>
      </c>
      <c r="BG12" s="32">
        <f>BF12/BF$4-1</f>
        <v/>
      </c>
      <c r="BH12" s="7">
        <f>'ETF MTD'!CL11</f>
        <v/>
      </c>
      <c r="BJ12">
        <f>'ETF MTD'!CQ11</f>
        <v/>
      </c>
      <c r="BK12" s="32">
        <f>BJ12/BJ$4-1</f>
        <v/>
      </c>
      <c r="BL12" s="7">
        <f>'ETF MTD'!CR11</f>
        <v/>
      </c>
      <c r="BN12">
        <f>'ETF MTD'!CW11</f>
        <v/>
      </c>
      <c r="BO12" s="32">
        <f>BN12/BN$4-1</f>
        <v/>
      </c>
      <c r="BP12" s="7">
        <f>'ETF MTD'!CX11</f>
        <v/>
      </c>
      <c r="BR12">
        <f>'ETF MTD'!DC11</f>
        <v/>
      </c>
      <c r="BS12" s="32">
        <f>BR12/BR$4-1</f>
        <v/>
      </c>
      <c r="BT12" s="7">
        <f>'ETF MTD'!DD11</f>
        <v/>
      </c>
      <c r="BV12">
        <f>'ETF MTD'!DI11</f>
        <v/>
      </c>
      <c r="BW12" s="32">
        <f>BV12/BV$4-1</f>
        <v/>
      </c>
      <c r="BX12" s="7">
        <f>'ETF MTD'!DJ11</f>
        <v/>
      </c>
      <c r="BZ12">
        <f>'ETF MTD'!DO11</f>
        <v/>
      </c>
      <c r="CA12" s="32">
        <f>BZ12/BZ$4-1</f>
        <v/>
      </c>
      <c r="CB12" s="7">
        <f>'ETF MTD'!DP11</f>
        <v/>
      </c>
      <c r="CD12">
        <f>'ETF MTD'!DU11</f>
        <v/>
      </c>
      <c r="CE12" s="32">
        <f>CD12/CD$4-1</f>
        <v/>
      </c>
      <c r="CF12" s="7">
        <f>'ETF MTD'!DV11</f>
        <v/>
      </c>
      <c r="CH12">
        <f>'ETF MTD'!EA11</f>
        <v/>
      </c>
      <c r="CI12" s="32">
        <f>CH12/CH$4-1</f>
        <v/>
      </c>
      <c r="CJ12" s="7">
        <f>'ETF MTD'!EB11</f>
        <v/>
      </c>
      <c r="CL12">
        <f>'ETF MTD'!EG11</f>
        <v/>
      </c>
      <c r="CM12" s="32">
        <f>CL12/CL$4-1</f>
        <v/>
      </c>
      <c r="CN12" s="7">
        <f>'ETF MTD'!EH11</f>
        <v/>
      </c>
      <c r="CP12">
        <f>'ETF MTD'!EM11</f>
        <v/>
      </c>
      <c r="CQ12" s="32">
        <f>CP12/CP$4-1</f>
        <v/>
      </c>
      <c r="CR12" s="7">
        <f>'ETF MTD'!EN11</f>
        <v/>
      </c>
      <c r="CT12">
        <f>'ETF MTD'!ES11</f>
        <v/>
      </c>
      <c r="CU12" s="32">
        <f>CT12/CT$4-1</f>
        <v/>
      </c>
      <c r="CV12" s="7">
        <f>'ETF MTD'!ET11</f>
        <v/>
      </c>
      <c r="CX12">
        <f>'ETF MTD'!EY11</f>
        <v/>
      </c>
      <c r="CY12" s="32">
        <f>CX12/CX$4-1</f>
        <v/>
      </c>
      <c r="CZ12" s="7">
        <f>'ETF MTD'!EZ11</f>
        <v/>
      </c>
      <c r="DB12">
        <f>'ETF MTD'!FE11</f>
        <v/>
      </c>
      <c r="DC12" s="32">
        <f>DB12/DB$4-1</f>
        <v/>
      </c>
      <c r="DD12" s="7">
        <f>'ETF MTD'!FF11</f>
        <v/>
      </c>
      <c r="DF12">
        <f>'ETF MTD'!FK11</f>
        <v/>
      </c>
      <c r="DG12" s="32">
        <f>DF12/DF$4-1</f>
        <v/>
      </c>
      <c r="DH12" s="7">
        <f>'ETF MTD'!FL11</f>
        <v/>
      </c>
      <c r="DJ12">
        <f>'ETF MTD'!FQ11</f>
        <v/>
      </c>
      <c r="DK12" s="32">
        <f>DJ12/DJ$4-1</f>
        <v/>
      </c>
      <c r="DL12" s="7">
        <f>'ETF MTD'!FR11</f>
        <v/>
      </c>
      <c r="DN12">
        <f>'ETF MTD'!FW11</f>
        <v/>
      </c>
      <c r="DO12" s="32">
        <f>DN12/DN$4-1</f>
        <v/>
      </c>
      <c r="DP12" s="7">
        <f>'ETF MTD'!FX11</f>
        <v/>
      </c>
      <c r="DR12">
        <f>'ETF MTD'!GC11</f>
        <v/>
      </c>
      <c r="DS12" s="32">
        <f>DR12/DR$4-1</f>
        <v/>
      </c>
      <c r="DT12" s="7">
        <f>'ETF MTD'!GD11</f>
        <v/>
      </c>
      <c r="DV12">
        <f>'ETF MTD'!GI11</f>
        <v/>
      </c>
      <c r="DW12" s="32">
        <f>DV12/DV$4-1</f>
        <v/>
      </c>
      <c r="DX12" s="7">
        <f>'ETF MTD'!GJ11</f>
        <v/>
      </c>
      <c r="DZ12">
        <f>'ETF MTD'!GO11</f>
        <v/>
      </c>
      <c r="EA12" s="32">
        <f>DZ12/DZ$4-1</f>
        <v/>
      </c>
      <c r="EB12" s="7">
        <f>'ETF MTD'!GP11</f>
        <v/>
      </c>
      <c r="ED12">
        <f>'ETF MTD'!GU11</f>
        <v/>
      </c>
      <c r="EE12" s="32">
        <f>ED12/ED$4-1</f>
        <v/>
      </c>
      <c r="EF12" s="7">
        <f>'ETF MTD'!GV11</f>
        <v/>
      </c>
      <c r="EH12">
        <f>'ETF MTD'!HA11</f>
        <v/>
      </c>
      <c r="EI12" s="32">
        <f>EH12/EH$4-1</f>
        <v/>
      </c>
      <c r="EJ12" s="7">
        <f>'ETF MTD'!HB11</f>
        <v/>
      </c>
      <c r="EL12">
        <f>'ETF MTD'!HG11</f>
        <v/>
      </c>
      <c r="EM12" s="32">
        <f>EL12/EL$4-1</f>
        <v/>
      </c>
      <c r="EN12" s="7">
        <f>'ETF MTD'!HH11</f>
        <v/>
      </c>
      <c r="EP12">
        <f>'ETF MTD'!HM11</f>
        <v/>
      </c>
      <c r="EQ12" s="32">
        <f>EP12/EP$4-1</f>
        <v/>
      </c>
      <c r="ER12" s="7">
        <f>'ETF MTD'!HN11</f>
        <v/>
      </c>
      <c r="ET12">
        <f>'ETF MTD'!HS11</f>
        <v/>
      </c>
      <c r="EU12" s="32">
        <f>ET12/ET$4-1</f>
        <v/>
      </c>
      <c r="EV12" s="7">
        <f>'ETF MTD'!HT11</f>
        <v/>
      </c>
      <c r="EX12">
        <f>'ETF MTD'!HY11</f>
        <v/>
      </c>
      <c r="EY12" s="32">
        <f>EX12/EX$4-1</f>
        <v/>
      </c>
      <c r="EZ12" s="7">
        <f>'ETF MTD'!HZ11</f>
        <v/>
      </c>
      <c r="FB12">
        <f>'ETF MTD'!IE11</f>
        <v/>
      </c>
      <c r="FC12" s="32">
        <f>FB12/FB$4-1</f>
        <v/>
      </c>
      <c r="FD12" s="7">
        <f>'ETF MTD'!IF11</f>
        <v/>
      </c>
      <c r="FF12">
        <f>'ETF MTD'!IK11</f>
        <v/>
      </c>
      <c r="FG12" s="32">
        <f>FF12/FF$4-1</f>
        <v/>
      </c>
      <c r="FH12" s="7">
        <f>'ETF MTD'!IL11</f>
        <v/>
      </c>
      <c r="FJ12">
        <f>'ETF MTD'!IQ11</f>
        <v/>
      </c>
      <c r="FK12" s="32">
        <f>FJ12/FJ$4-1</f>
        <v/>
      </c>
      <c r="FL12" s="7">
        <f>'ETF MTD'!IR11</f>
        <v/>
      </c>
      <c r="FN12">
        <f>'ETF MTD'!IW11</f>
        <v/>
      </c>
      <c r="FO12" s="32">
        <f>FN12/FN$4-1</f>
        <v/>
      </c>
      <c r="FP12" s="7">
        <f>'ETF MTD'!IX11</f>
        <v/>
      </c>
      <c r="FR12">
        <f>'ETF MTD'!JC11</f>
        <v/>
      </c>
      <c r="FS12" s="32">
        <f>FR12/FR$4-1</f>
        <v/>
      </c>
      <c r="FT12" s="7">
        <f>'ETF MTD'!JD11</f>
        <v/>
      </c>
      <c r="FV12">
        <f>'ETF MTD'!JI11</f>
        <v/>
      </c>
      <c r="FW12" s="32">
        <f>FV12/FV$4-1</f>
        <v/>
      </c>
      <c r="FX12" s="7">
        <f>'ETF MTD'!JJ11</f>
        <v/>
      </c>
      <c r="FZ12">
        <f>'ETF MTD'!JO11</f>
        <v/>
      </c>
      <c r="GA12" s="32">
        <f>FZ12/FZ$4-1</f>
        <v/>
      </c>
      <c r="GB12" s="7">
        <f>'ETF MTD'!JP11</f>
        <v/>
      </c>
      <c r="GD12">
        <f>'ETF MTD'!JU11</f>
        <v/>
      </c>
      <c r="GE12" s="32">
        <f>GD12/GD$4-1</f>
        <v/>
      </c>
      <c r="GF12" s="7">
        <f>'ETF MTD'!JV11</f>
        <v/>
      </c>
      <c r="GH12">
        <f>'ETF MTD'!KA11</f>
        <v/>
      </c>
      <c r="GI12" s="32">
        <f>GH12/GH$4-1</f>
        <v/>
      </c>
      <c r="GJ12" s="7">
        <f>'ETF MTD'!KB11</f>
        <v/>
      </c>
      <c r="GL12">
        <f>'ETF MTD'!LE11</f>
        <v/>
      </c>
      <c r="GM12" s="32">
        <f>GL12/GL$4-1</f>
        <v/>
      </c>
      <c r="GN12" s="7">
        <f>'ETF MTD'!LF11</f>
        <v/>
      </c>
      <c r="GP12" s="5">
        <f>'ETF MTD'!AGE11</f>
        <v/>
      </c>
      <c r="GQ12" s="32">
        <f>GP12/GP$4-1</f>
        <v/>
      </c>
      <c r="GR12" s="7">
        <f>'ETF MTD'!AGF11</f>
        <v/>
      </c>
      <c r="GT12" s="5">
        <f>'ETF MTD'!AGQ11</f>
        <v/>
      </c>
      <c r="GU12" s="32">
        <f>GT12/GT$4-1</f>
        <v/>
      </c>
      <c r="GV12" s="7">
        <f>'ETF MTD'!AGR11</f>
        <v/>
      </c>
      <c r="GX12" s="5">
        <f>'ETF MTD'!OK11</f>
        <v/>
      </c>
      <c r="GY12" s="32">
        <f>GX12/GX$4-1</f>
        <v/>
      </c>
      <c r="GZ12" s="7">
        <f>'ETF MTD'!OL11</f>
        <v/>
      </c>
      <c r="HB12" s="5">
        <f>'ETF MTD'!ACY11</f>
        <v/>
      </c>
      <c r="HC12" s="32">
        <f>HB12/HB$4-1</f>
        <v/>
      </c>
      <c r="HD12" s="7">
        <f>'ETF MTD'!ACZ11</f>
        <v/>
      </c>
      <c r="HF12" s="5">
        <f>'ETF MTD'!AGK11</f>
        <v/>
      </c>
      <c r="HG12" s="32">
        <f>HF12/HF$4-1</f>
        <v/>
      </c>
      <c r="HH12" s="7">
        <f>'ETF MTD'!AGL11</f>
        <v/>
      </c>
      <c r="HJ12" s="5">
        <f>'ETF MTD'!AFS11</f>
        <v/>
      </c>
      <c r="HK12" s="32">
        <f>HJ12/HJ$4-1</f>
        <v/>
      </c>
      <c r="HL12" s="7">
        <f>'ETF MTD'!AFT11</f>
        <v/>
      </c>
      <c r="HN12" s="5">
        <f>'ETF MTD'!AFY11</f>
        <v/>
      </c>
      <c r="HO12" s="32">
        <f>HN12/HN$4-1</f>
        <v/>
      </c>
      <c r="HP12" s="7">
        <f>'ETF MTD'!AFZ11</f>
        <v/>
      </c>
      <c r="HR12" s="5">
        <f>'ETF MTD'!AEC11</f>
        <v/>
      </c>
      <c r="HS12" s="32">
        <f>HR12/HR$4-1</f>
        <v/>
      </c>
      <c r="HT12" s="7">
        <f>'ETF MTD'!AED11</f>
        <v/>
      </c>
      <c r="HV12" s="5">
        <f>'ETF MTD'!ADW11</f>
        <v/>
      </c>
      <c r="HW12" s="32">
        <f>HV12/HV$4-1</f>
        <v/>
      </c>
      <c r="HX12" s="7">
        <f>'ETF MTD'!ADX11</f>
        <v/>
      </c>
      <c r="HZ12" s="277">
        <f>'ETF MTD'!AEU11</f>
        <v/>
      </c>
      <c r="IA12" s="32">
        <f>HZ12/HZ$4-1</f>
        <v/>
      </c>
      <c r="IB12" s="7">
        <f>'ETF MTD'!AEV11</f>
        <v/>
      </c>
      <c r="ID12" s="5">
        <f>'ETF MTD'!AFA11</f>
        <v/>
      </c>
      <c r="IE12" s="32">
        <f>ID12/ID$4-1</f>
        <v/>
      </c>
      <c r="IF12" s="7">
        <f>'ETF MTD'!AFB11</f>
        <v/>
      </c>
      <c r="IH12" s="277">
        <f>'ETF MTD'!AFG11</f>
        <v/>
      </c>
      <c r="II12" s="32">
        <f>IH12/IH$4-1</f>
        <v/>
      </c>
      <c r="IJ12" s="7">
        <f>'ETF MTD'!AFH11</f>
        <v/>
      </c>
      <c r="IL12" s="277">
        <f>'ETF MTD'!AFM11</f>
        <v/>
      </c>
      <c r="IM12" s="32">
        <f>IL12/IL$4-1</f>
        <v/>
      </c>
      <c r="IN12" s="7">
        <f>'ETF MTD'!AFN11</f>
        <v/>
      </c>
      <c r="IP12" s="5">
        <f>'ETF MTD'!AEI11</f>
        <v/>
      </c>
      <c r="IQ12" s="32">
        <f>IP12/IP$4-1</f>
        <v/>
      </c>
      <c r="IR12" s="7">
        <f>'ETF MTD'!AEJ11</f>
        <v/>
      </c>
      <c r="IT12" s="5">
        <f>'ETF MTD'!AEO11</f>
        <v/>
      </c>
      <c r="IU12" s="32">
        <f>IT12/IT$4-1</f>
        <v/>
      </c>
      <c r="IV12" s="7">
        <f>'ETF MTD'!AEP11</f>
        <v/>
      </c>
    </row>
    <row r="13">
      <c r="A13" s="4">
        <f>'ETF MTD'!A12</f>
        <v/>
      </c>
      <c r="B13">
        <f>'ETF MTD'!E12</f>
        <v/>
      </c>
      <c r="C13" s="32">
        <f>B13/B$4-1</f>
        <v/>
      </c>
      <c r="D13" s="7">
        <f>'ETF MTD'!F12</f>
        <v/>
      </c>
      <c r="F13">
        <f>'ETF MTD'!K12</f>
        <v/>
      </c>
      <c r="G13" s="32">
        <f>F13/F$4-1</f>
        <v/>
      </c>
      <c r="H13" s="7">
        <f>'ETF MTD'!L12</f>
        <v/>
      </c>
      <c r="J13">
        <f>'ETF MTD'!Q12</f>
        <v/>
      </c>
      <c r="K13" s="32">
        <f>J13/J$4-1</f>
        <v/>
      </c>
      <c r="L13" s="7">
        <f>'ETF MTD'!R12</f>
        <v/>
      </c>
      <c r="N13">
        <f>'ETF MTD'!W12</f>
        <v/>
      </c>
      <c r="O13" s="32">
        <f>N13/N$4-1</f>
        <v/>
      </c>
      <c r="P13" s="7">
        <f>'ETF MTD'!X12</f>
        <v/>
      </c>
      <c r="R13">
        <f>'ETF MTD'!AC12</f>
        <v/>
      </c>
      <c r="S13" s="32">
        <f>R13/R$4-1</f>
        <v/>
      </c>
      <c r="T13" s="7">
        <f>'ETF MTD'!AD12</f>
        <v/>
      </c>
      <c r="V13">
        <f>'ETF MTD'!AI12</f>
        <v/>
      </c>
      <c r="W13" s="32">
        <f>V13/V$4-1</f>
        <v/>
      </c>
      <c r="X13" s="7">
        <f>'ETF MTD'!AJ12</f>
        <v/>
      </c>
      <c r="Z13">
        <f>'ETF MTD'!AO12</f>
        <v/>
      </c>
      <c r="AA13" s="32">
        <f>Z13/Z$4-1</f>
        <v/>
      </c>
      <c r="AB13" s="7">
        <f>'ETF MTD'!AP12</f>
        <v/>
      </c>
      <c r="AD13">
        <f>'ETF MTD'!AU12</f>
        <v/>
      </c>
      <c r="AE13" s="32">
        <f>AD13/AD$4-1</f>
        <v/>
      </c>
      <c r="AF13" s="7">
        <f>'ETF MTD'!AV12</f>
        <v/>
      </c>
      <c r="AH13">
        <f>'ETF MTD'!BA12</f>
        <v/>
      </c>
      <c r="AI13" s="32">
        <f>AH13/AH$4-1</f>
        <v/>
      </c>
      <c r="AJ13" s="7">
        <f>'ETF MTD'!BB12</f>
        <v/>
      </c>
      <c r="AL13">
        <f>'ETF MTD'!BG12</f>
        <v/>
      </c>
      <c r="AM13" s="32">
        <f>AL13/AL$4-1</f>
        <v/>
      </c>
      <c r="AN13" s="7">
        <f>'ETF MTD'!BH12</f>
        <v/>
      </c>
      <c r="AP13">
        <f>'ETF MTD'!BM12</f>
        <v/>
      </c>
      <c r="AQ13" s="32">
        <f>AP13/AP$4-1</f>
        <v/>
      </c>
      <c r="AR13" s="7">
        <f>'ETF MTD'!BN12</f>
        <v/>
      </c>
      <c r="AT13">
        <f>'ETF MTD'!BS12</f>
        <v/>
      </c>
      <c r="AU13" s="32">
        <f>AT13/AT$4-1</f>
        <v/>
      </c>
      <c r="AV13" s="7">
        <f>'ETF MTD'!BT12</f>
        <v/>
      </c>
      <c r="AX13">
        <f>'ETF MTD'!BY12</f>
        <v/>
      </c>
      <c r="AY13" s="32">
        <f>AX13/AX$4-1</f>
        <v/>
      </c>
      <c r="AZ13" s="7">
        <f>'ETF MTD'!BZ12</f>
        <v/>
      </c>
      <c r="BB13">
        <f>'ETF MTD'!CE12</f>
        <v/>
      </c>
      <c r="BC13" s="32">
        <f>BB13/BB$4-1</f>
        <v/>
      </c>
      <c r="BD13" s="7">
        <f>'ETF MTD'!CF12</f>
        <v/>
      </c>
      <c r="BF13">
        <f>'ETF MTD'!CK12</f>
        <v/>
      </c>
      <c r="BG13" s="32">
        <f>BF13/BF$4-1</f>
        <v/>
      </c>
      <c r="BH13" s="7">
        <f>'ETF MTD'!CL12</f>
        <v/>
      </c>
      <c r="BJ13">
        <f>'ETF MTD'!CQ12</f>
        <v/>
      </c>
      <c r="BK13" s="32">
        <f>BJ13/BJ$4-1</f>
        <v/>
      </c>
      <c r="BL13" s="7">
        <f>'ETF MTD'!CR12</f>
        <v/>
      </c>
      <c r="BN13">
        <f>'ETF MTD'!CW12</f>
        <v/>
      </c>
      <c r="BO13" s="32">
        <f>BN13/BN$4-1</f>
        <v/>
      </c>
      <c r="BP13" s="7">
        <f>'ETF MTD'!CX12</f>
        <v/>
      </c>
      <c r="BR13">
        <f>'ETF MTD'!DC12</f>
        <v/>
      </c>
      <c r="BS13" s="32">
        <f>BR13/BR$4-1</f>
        <v/>
      </c>
      <c r="BT13" s="7">
        <f>'ETF MTD'!DD12</f>
        <v/>
      </c>
      <c r="BV13">
        <f>'ETF MTD'!DI12</f>
        <v/>
      </c>
      <c r="BW13" s="32">
        <f>BV13/BV$4-1</f>
        <v/>
      </c>
      <c r="BX13" s="7">
        <f>'ETF MTD'!DJ12</f>
        <v/>
      </c>
      <c r="BZ13">
        <f>'ETF MTD'!DO12</f>
        <v/>
      </c>
      <c r="CA13" s="32">
        <f>BZ13/BZ$4-1</f>
        <v/>
      </c>
      <c r="CB13" s="7">
        <f>'ETF MTD'!DP12</f>
        <v/>
      </c>
      <c r="CD13">
        <f>'ETF MTD'!DU12</f>
        <v/>
      </c>
      <c r="CE13" s="32">
        <f>CD13/CD$4-1</f>
        <v/>
      </c>
      <c r="CF13" s="7">
        <f>'ETF MTD'!DV12</f>
        <v/>
      </c>
      <c r="CH13">
        <f>'ETF MTD'!EA12</f>
        <v/>
      </c>
      <c r="CI13" s="32">
        <f>CH13/CH$4-1</f>
        <v/>
      </c>
      <c r="CJ13" s="7">
        <f>'ETF MTD'!EB12</f>
        <v/>
      </c>
      <c r="CL13">
        <f>'ETF MTD'!EG12</f>
        <v/>
      </c>
      <c r="CM13" s="32">
        <f>CL13/CL$4-1</f>
        <v/>
      </c>
      <c r="CN13" s="7">
        <f>'ETF MTD'!EH12</f>
        <v/>
      </c>
      <c r="CP13">
        <f>'ETF MTD'!EM12</f>
        <v/>
      </c>
      <c r="CQ13" s="32">
        <f>CP13/CP$4-1</f>
        <v/>
      </c>
      <c r="CR13" s="7">
        <f>'ETF MTD'!EN12</f>
        <v/>
      </c>
      <c r="CT13">
        <f>'ETF MTD'!ES12</f>
        <v/>
      </c>
      <c r="CU13" s="32">
        <f>CT13/CT$4-1</f>
        <v/>
      </c>
      <c r="CV13" s="7">
        <f>'ETF MTD'!ET12</f>
        <v/>
      </c>
      <c r="CX13">
        <f>'ETF MTD'!EY12</f>
        <v/>
      </c>
      <c r="CY13" s="32">
        <f>CX13/CX$4-1</f>
        <v/>
      </c>
      <c r="CZ13" s="7">
        <f>'ETF MTD'!EZ12</f>
        <v/>
      </c>
      <c r="DB13">
        <f>'ETF MTD'!FE12</f>
        <v/>
      </c>
      <c r="DC13" s="32">
        <f>DB13/DB$4-1</f>
        <v/>
      </c>
      <c r="DD13" s="7">
        <f>'ETF MTD'!FF12</f>
        <v/>
      </c>
      <c r="DF13">
        <f>'ETF MTD'!FK12</f>
        <v/>
      </c>
      <c r="DG13" s="32">
        <f>DF13/DF$4-1</f>
        <v/>
      </c>
      <c r="DH13" s="7">
        <f>'ETF MTD'!FL12</f>
        <v/>
      </c>
      <c r="DJ13">
        <f>'ETF MTD'!FQ12</f>
        <v/>
      </c>
      <c r="DK13" s="32">
        <f>DJ13/DJ$4-1</f>
        <v/>
      </c>
      <c r="DL13" s="7">
        <f>'ETF MTD'!FR12</f>
        <v/>
      </c>
      <c r="DN13">
        <f>'ETF MTD'!FW12</f>
        <v/>
      </c>
      <c r="DO13" s="32">
        <f>DN13/DN$4-1</f>
        <v/>
      </c>
      <c r="DP13" s="7">
        <f>'ETF MTD'!FX12</f>
        <v/>
      </c>
      <c r="DR13">
        <f>'ETF MTD'!GC12</f>
        <v/>
      </c>
      <c r="DS13" s="32">
        <f>DR13/DR$4-1</f>
        <v/>
      </c>
      <c r="DT13" s="7">
        <f>'ETF MTD'!GD12</f>
        <v/>
      </c>
      <c r="DV13">
        <f>'ETF MTD'!GI12</f>
        <v/>
      </c>
      <c r="DW13" s="32">
        <f>DV13/DV$4-1</f>
        <v/>
      </c>
      <c r="DX13" s="7">
        <f>'ETF MTD'!GJ12</f>
        <v/>
      </c>
      <c r="DZ13">
        <f>'ETF MTD'!GO12</f>
        <v/>
      </c>
      <c r="EA13" s="32">
        <f>DZ13/DZ$4-1</f>
        <v/>
      </c>
      <c r="EB13" s="7">
        <f>'ETF MTD'!GP12</f>
        <v/>
      </c>
      <c r="ED13">
        <f>'ETF MTD'!GU12</f>
        <v/>
      </c>
      <c r="EE13" s="32">
        <f>ED13/ED$4-1</f>
        <v/>
      </c>
      <c r="EF13" s="7">
        <f>'ETF MTD'!GV12</f>
        <v/>
      </c>
      <c r="EH13">
        <f>'ETF MTD'!HA12</f>
        <v/>
      </c>
      <c r="EI13" s="32">
        <f>EH13/EH$4-1</f>
        <v/>
      </c>
      <c r="EJ13" s="7">
        <f>'ETF MTD'!HB12</f>
        <v/>
      </c>
      <c r="EL13">
        <f>'ETF MTD'!HG12</f>
        <v/>
      </c>
      <c r="EM13" s="32">
        <f>EL13/EL$4-1</f>
        <v/>
      </c>
      <c r="EN13" s="7">
        <f>'ETF MTD'!HH12</f>
        <v/>
      </c>
      <c r="EP13">
        <f>'ETF MTD'!HM12</f>
        <v/>
      </c>
      <c r="EQ13" s="32">
        <f>EP13/EP$4-1</f>
        <v/>
      </c>
      <c r="ER13" s="7">
        <f>'ETF MTD'!HN12</f>
        <v/>
      </c>
      <c r="ET13">
        <f>'ETF MTD'!HS12</f>
        <v/>
      </c>
      <c r="EU13" s="32">
        <f>ET13/ET$4-1</f>
        <v/>
      </c>
      <c r="EV13" s="7">
        <f>'ETF MTD'!HT12</f>
        <v/>
      </c>
      <c r="EX13">
        <f>'ETF MTD'!HY12</f>
        <v/>
      </c>
      <c r="EY13" s="32">
        <f>EX13/EX$4-1</f>
        <v/>
      </c>
      <c r="EZ13" s="7">
        <f>'ETF MTD'!HZ12</f>
        <v/>
      </c>
      <c r="FB13">
        <f>'ETF MTD'!IE12</f>
        <v/>
      </c>
      <c r="FC13" s="32">
        <f>FB13/FB$4-1</f>
        <v/>
      </c>
      <c r="FD13" s="7">
        <f>'ETF MTD'!IF12</f>
        <v/>
      </c>
      <c r="FF13">
        <f>'ETF MTD'!IK12</f>
        <v/>
      </c>
      <c r="FG13" s="32">
        <f>FF13/FF$4-1</f>
        <v/>
      </c>
      <c r="FH13" s="7">
        <f>'ETF MTD'!IL12</f>
        <v/>
      </c>
      <c r="FJ13">
        <f>'ETF MTD'!IQ12</f>
        <v/>
      </c>
      <c r="FK13" s="32">
        <f>FJ13/FJ$4-1</f>
        <v/>
      </c>
      <c r="FL13" s="7">
        <f>'ETF MTD'!IR12</f>
        <v/>
      </c>
      <c r="FN13">
        <f>'ETF MTD'!IW12</f>
        <v/>
      </c>
      <c r="FO13" s="32">
        <f>FN13/FN$4-1</f>
        <v/>
      </c>
      <c r="FP13" s="7">
        <f>'ETF MTD'!IX12</f>
        <v/>
      </c>
      <c r="FR13">
        <f>'ETF MTD'!JC12</f>
        <v/>
      </c>
      <c r="FS13" s="32">
        <f>FR13/FR$4-1</f>
        <v/>
      </c>
      <c r="FT13" s="7">
        <f>'ETF MTD'!JD12</f>
        <v/>
      </c>
      <c r="FV13">
        <f>'ETF MTD'!JI12</f>
        <v/>
      </c>
      <c r="FW13" s="32">
        <f>FV13/FV$4-1</f>
        <v/>
      </c>
      <c r="FX13" s="7">
        <f>'ETF MTD'!JJ12</f>
        <v/>
      </c>
      <c r="FZ13">
        <f>'ETF MTD'!JO12</f>
        <v/>
      </c>
      <c r="GA13" s="32">
        <f>FZ13/FZ$4-1</f>
        <v/>
      </c>
      <c r="GB13" s="7">
        <f>'ETF MTD'!JP12</f>
        <v/>
      </c>
      <c r="GD13">
        <f>'ETF MTD'!JU12</f>
        <v/>
      </c>
      <c r="GE13" s="32">
        <f>GD13/GD$4-1</f>
        <v/>
      </c>
      <c r="GF13" s="7">
        <f>'ETF MTD'!JV12</f>
        <v/>
      </c>
      <c r="GH13">
        <f>'ETF MTD'!KA12</f>
        <v/>
      </c>
      <c r="GI13" s="32">
        <f>GH13/GH$4-1</f>
        <v/>
      </c>
      <c r="GJ13" s="7">
        <f>'ETF MTD'!KB12</f>
        <v/>
      </c>
      <c r="GL13">
        <f>'ETF MTD'!LE12</f>
        <v/>
      </c>
      <c r="GM13" s="32">
        <f>GL13/GL$4-1</f>
        <v/>
      </c>
      <c r="GN13" s="7">
        <f>'ETF MTD'!LF12</f>
        <v/>
      </c>
      <c r="GP13" s="5">
        <f>'ETF MTD'!AGE12</f>
        <v/>
      </c>
      <c r="GQ13" s="32">
        <f>GP13/GP$4-1</f>
        <v/>
      </c>
      <c r="GR13" s="7">
        <f>'ETF MTD'!AGF12</f>
        <v/>
      </c>
      <c r="GT13" s="5">
        <f>'ETF MTD'!AGQ12</f>
        <v/>
      </c>
      <c r="GU13" s="32">
        <f>GT13/GT$4-1</f>
        <v/>
      </c>
      <c r="GV13" s="7">
        <f>'ETF MTD'!AGR12</f>
        <v/>
      </c>
      <c r="GX13" s="5">
        <f>'ETF MTD'!OK12</f>
        <v/>
      </c>
      <c r="GY13" s="32">
        <f>GX13/GX$4-1</f>
        <v/>
      </c>
      <c r="GZ13" s="7">
        <f>'ETF MTD'!OL12</f>
        <v/>
      </c>
      <c r="HB13" s="5">
        <f>'ETF MTD'!ACY12</f>
        <v/>
      </c>
      <c r="HC13" s="32">
        <f>HB13/HB$4-1</f>
        <v/>
      </c>
      <c r="HD13" s="7">
        <f>'ETF MTD'!ACZ12</f>
        <v/>
      </c>
      <c r="HF13" s="5">
        <f>'ETF MTD'!AGK12</f>
        <v/>
      </c>
      <c r="HG13" s="32">
        <f>HF13/HF$4-1</f>
        <v/>
      </c>
      <c r="HH13" s="7">
        <f>'ETF MTD'!AGL12</f>
        <v/>
      </c>
      <c r="HJ13" s="5">
        <f>'ETF MTD'!AFS12</f>
        <v/>
      </c>
      <c r="HK13" s="32">
        <f>HJ13/HJ$4-1</f>
        <v/>
      </c>
      <c r="HL13" s="7">
        <f>'ETF MTD'!AFT12</f>
        <v/>
      </c>
      <c r="HN13" s="5">
        <f>'ETF MTD'!AFY12</f>
        <v/>
      </c>
      <c r="HO13" s="32">
        <f>HN13/HN$4-1</f>
        <v/>
      </c>
      <c r="HP13" s="7">
        <f>'ETF MTD'!AFZ12</f>
        <v/>
      </c>
      <c r="HR13" s="5">
        <f>'ETF MTD'!AEC12</f>
        <v/>
      </c>
      <c r="HS13" s="32">
        <f>HR13/HR$4-1</f>
        <v/>
      </c>
      <c r="HT13" s="7">
        <f>'ETF MTD'!AED12</f>
        <v/>
      </c>
      <c r="HV13" s="5">
        <f>'ETF MTD'!ADW12</f>
        <v/>
      </c>
      <c r="HW13" s="32">
        <f>HV13/HV$4-1</f>
        <v/>
      </c>
      <c r="HX13" s="7">
        <f>'ETF MTD'!ADX12</f>
        <v/>
      </c>
      <c r="HZ13" s="277">
        <f>'ETF MTD'!AEU12</f>
        <v/>
      </c>
      <c r="IA13" s="32">
        <f>HZ13/HZ$4-1</f>
        <v/>
      </c>
      <c r="IB13" s="7">
        <f>'ETF MTD'!AEV12</f>
        <v/>
      </c>
      <c r="ID13" s="5">
        <f>'ETF MTD'!AFA12</f>
        <v/>
      </c>
      <c r="IE13" s="32">
        <f>ID13/ID$4-1</f>
        <v/>
      </c>
      <c r="IF13" s="7">
        <f>'ETF MTD'!AFB12</f>
        <v/>
      </c>
      <c r="IH13" s="277">
        <f>'ETF MTD'!AFG12</f>
        <v/>
      </c>
      <c r="II13" s="32">
        <f>IH13/IH$4-1</f>
        <v/>
      </c>
      <c r="IJ13" s="7">
        <f>'ETF MTD'!AFH12</f>
        <v/>
      </c>
      <c r="IL13" s="277">
        <f>'ETF MTD'!AFM12</f>
        <v/>
      </c>
      <c r="IM13" s="32">
        <f>IL13/IL$4-1</f>
        <v/>
      </c>
      <c r="IN13" s="7">
        <f>'ETF MTD'!AFN12</f>
        <v/>
      </c>
      <c r="IP13" s="5">
        <f>'ETF MTD'!AEI12</f>
        <v/>
      </c>
      <c r="IQ13" s="32">
        <f>IP13/IP$4-1</f>
        <v/>
      </c>
      <c r="IR13" s="7">
        <f>'ETF MTD'!AEJ12</f>
        <v/>
      </c>
      <c r="IT13" s="5">
        <f>'ETF MTD'!AEO12</f>
        <v/>
      </c>
      <c r="IU13" s="32">
        <f>IT13/IT$4-1</f>
        <v/>
      </c>
      <c r="IV13" s="7">
        <f>'ETF MTD'!AEP12</f>
        <v/>
      </c>
    </row>
    <row r="14">
      <c r="A14" s="4">
        <f>'ETF MTD'!A13</f>
        <v/>
      </c>
      <c r="B14">
        <f>'ETF MTD'!E13</f>
        <v/>
      </c>
      <c r="C14" s="32">
        <f>B14/B$4-1</f>
        <v/>
      </c>
      <c r="D14" s="7">
        <f>'ETF MTD'!F13</f>
        <v/>
      </c>
      <c r="F14">
        <f>'ETF MTD'!K13</f>
        <v/>
      </c>
      <c r="G14" s="32">
        <f>F14/F$4-1</f>
        <v/>
      </c>
      <c r="H14" s="7">
        <f>'ETF MTD'!L13</f>
        <v/>
      </c>
      <c r="J14">
        <f>'ETF MTD'!Q13</f>
        <v/>
      </c>
      <c r="K14" s="32">
        <f>J14/J$4-1</f>
        <v/>
      </c>
      <c r="L14" s="7">
        <f>'ETF MTD'!R13</f>
        <v/>
      </c>
      <c r="N14">
        <f>'ETF MTD'!W13</f>
        <v/>
      </c>
      <c r="O14" s="32">
        <f>N14/N$4-1</f>
        <v/>
      </c>
      <c r="P14" s="7">
        <f>'ETF MTD'!X13</f>
        <v/>
      </c>
      <c r="R14">
        <f>'ETF MTD'!AC13</f>
        <v/>
      </c>
      <c r="S14" s="32">
        <f>R14/R$4-1</f>
        <v/>
      </c>
      <c r="T14" s="7">
        <f>'ETF MTD'!AD13</f>
        <v/>
      </c>
      <c r="V14">
        <f>'ETF MTD'!AI13</f>
        <v/>
      </c>
      <c r="W14" s="32">
        <f>V14/V$4-1</f>
        <v/>
      </c>
      <c r="X14" s="7">
        <f>'ETF MTD'!AJ13</f>
        <v/>
      </c>
      <c r="Z14">
        <f>'ETF MTD'!AO13</f>
        <v/>
      </c>
      <c r="AA14" s="32">
        <f>Z14/Z$4-1</f>
        <v/>
      </c>
      <c r="AB14" s="7">
        <f>'ETF MTD'!AP13</f>
        <v/>
      </c>
      <c r="AD14">
        <f>'ETF MTD'!AU13</f>
        <v/>
      </c>
      <c r="AE14" s="32">
        <f>AD14/AD$4-1</f>
        <v/>
      </c>
      <c r="AF14" s="7">
        <f>'ETF MTD'!AV13</f>
        <v/>
      </c>
      <c r="AH14">
        <f>'ETF MTD'!BA13</f>
        <v/>
      </c>
      <c r="AI14" s="32">
        <f>AH14/AH$4-1</f>
        <v/>
      </c>
      <c r="AJ14" s="7">
        <f>'ETF MTD'!BB13</f>
        <v/>
      </c>
      <c r="AL14">
        <f>'ETF MTD'!BG13</f>
        <v/>
      </c>
      <c r="AM14" s="32">
        <f>AL14/AL$4-1</f>
        <v/>
      </c>
      <c r="AN14" s="7">
        <f>'ETF MTD'!BH13</f>
        <v/>
      </c>
      <c r="AP14">
        <f>'ETF MTD'!BM13</f>
        <v/>
      </c>
      <c r="AQ14" s="32">
        <f>AP14/AP$4-1</f>
        <v/>
      </c>
      <c r="AR14" s="7">
        <f>'ETF MTD'!BN13</f>
        <v/>
      </c>
      <c r="AT14">
        <f>'ETF MTD'!BS13</f>
        <v/>
      </c>
      <c r="AU14" s="32">
        <f>AT14/AT$4-1</f>
        <v/>
      </c>
      <c r="AV14" s="7">
        <f>'ETF MTD'!BT13</f>
        <v/>
      </c>
      <c r="AX14">
        <f>'ETF MTD'!BY13</f>
        <v/>
      </c>
      <c r="AY14" s="32">
        <f>AX14/AX$4-1</f>
        <v/>
      </c>
      <c r="AZ14" s="7">
        <f>'ETF MTD'!BZ13</f>
        <v/>
      </c>
      <c r="BB14">
        <f>'ETF MTD'!CE13</f>
        <v/>
      </c>
      <c r="BC14" s="32">
        <f>BB14/BB$4-1</f>
        <v/>
      </c>
      <c r="BD14" s="7">
        <f>'ETF MTD'!CF13</f>
        <v/>
      </c>
      <c r="BF14">
        <f>'ETF MTD'!CK13</f>
        <v/>
      </c>
      <c r="BG14" s="32">
        <f>BF14/BF$4-1</f>
        <v/>
      </c>
      <c r="BH14" s="7">
        <f>'ETF MTD'!CL13</f>
        <v/>
      </c>
      <c r="BJ14">
        <f>'ETF MTD'!CQ13</f>
        <v/>
      </c>
      <c r="BK14" s="32">
        <f>BJ14/BJ$4-1</f>
        <v/>
      </c>
      <c r="BL14" s="7">
        <f>'ETF MTD'!CR13</f>
        <v/>
      </c>
      <c r="BN14">
        <f>'ETF MTD'!CW13</f>
        <v/>
      </c>
      <c r="BO14" s="32">
        <f>BN14/BN$4-1</f>
        <v/>
      </c>
      <c r="BP14" s="7">
        <f>'ETF MTD'!CX13</f>
        <v/>
      </c>
      <c r="BR14">
        <f>'ETF MTD'!DC13</f>
        <v/>
      </c>
      <c r="BS14" s="32">
        <f>BR14/BR$4-1</f>
        <v/>
      </c>
      <c r="BT14" s="7">
        <f>'ETF MTD'!DD13</f>
        <v/>
      </c>
      <c r="BV14">
        <f>'ETF MTD'!DI13</f>
        <v/>
      </c>
      <c r="BW14" s="32">
        <f>BV14/BV$4-1</f>
        <v/>
      </c>
      <c r="BX14" s="7">
        <f>'ETF MTD'!DJ13</f>
        <v/>
      </c>
      <c r="BZ14">
        <f>'ETF MTD'!DO13</f>
        <v/>
      </c>
      <c r="CA14" s="32">
        <f>BZ14/BZ$4-1</f>
        <v/>
      </c>
      <c r="CB14" s="7">
        <f>'ETF MTD'!DP13</f>
        <v/>
      </c>
      <c r="CD14">
        <f>'ETF MTD'!DU13</f>
        <v/>
      </c>
      <c r="CE14" s="32">
        <f>CD14/CD$4-1</f>
        <v/>
      </c>
      <c r="CF14" s="7">
        <f>'ETF MTD'!DV13</f>
        <v/>
      </c>
      <c r="CH14">
        <f>'ETF MTD'!EA13</f>
        <v/>
      </c>
      <c r="CI14" s="32">
        <f>CH14/CH$4-1</f>
        <v/>
      </c>
      <c r="CJ14" s="7">
        <f>'ETF MTD'!EB13</f>
        <v/>
      </c>
      <c r="CL14">
        <f>'ETF MTD'!EG13</f>
        <v/>
      </c>
      <c r="CM14" s="32">
        <f>CL14/CL$4-1</f>
        <v/>
      </c>
      <c r="CN14" s="7">
        <f>'ETF MTD'!EH13</f>
        <v/>
      </c>
      <c r="CP14">
        <f>'ETF MTD'!EM13</f>
        <v/>
      </c>
      <c r="CQ14" s="32">
        <f>CP14/CP$4-1</f>
        <v/>
      </c>
      <c r="CR14" s="7">
        <f>'ETF MTD'!EN13</f>
        <v/>
      </c>
      <c r="CT14">
        <f>'ETF MTD'!ES13</f>
        <v/>
      </c>
      <c r="CU14" s="32">
        <f>CT14/CT$4-1</f>
        <v/>
      </c>
      <c r="CV14" s="7">
        <f>'ETF MTD'!ET13</f>
        <v/>
      </c>
      <c r="CX14">
        <f>'ETF MTD'!EY13</f>
        <v/>
      </c>
      <c r="CY14" s="32">
        <f>CX14/CX$4-1</f>
        <v/>
      </c>
      <c r="CZ14" s="7">
        <f>'ETF MTD'!EZ13</f>
        <v/>
      </c>
      <c r="DB14">
        <f>'ETF MTD'!FE13</f>
        <v/>
      </c>
      <c r="DC14" s="32">
        <f>DB14/DB$4-1</f>
        <v/>
      </c>
      <c r="DD14" s="7">
        <f>'ETF MTD'!FF13</f>
        <v/>
      </c>
      <c r="DF14">
        <f>'ETF MTD'!FK13</f>
        <v/>
      </c>
      <c r="DG14" s="32">
        <f>DF14/DF$4-1</f>
        <v/>
      </c>
      <c r="DH14" s="7">
        <f>'ETF MTD'!FL13</f>
        <v/>
      </c>
      <c r="DJ14">
        <f>'ETF MTD'!FQ13</f>
        <v/>
      </c>
      <c r="DK14" s="32">
        <f>DJ14/DJ$4-1</f>
        <v/>
      </c>
      <c r="DL14" s="7">
        <f>'ETF MTD'!FR13</f>
        <v/>
      </c>
      <c r="DN14">
        <f>'ETF MTD'!FW13</f>
        <v/>
      </c>
      <c r="DO14" s="32">
        <f>DN14/DN$4-1</f>
        <v/>
      </c>
      <c r="DP14" s="7">
        <f>'ETF MTD'!FX13</f>
        <v/>
      </c>
      <c r="DR14">
        <f>'ETF MTD'!GC13</f>
        <v/>
      </c>
      <c r="DS14" s="32">
        <f>DR14/DR$4-1</f>
        <v/>
      </c>
      <c r="DT14" s="7">
        <f>'ETF MTD'!GD13</f>
        <v/>
      </c>
      <c r="DV14">
        <f>'ETF MTD'!GI13</f>
        <v/>
      </c>
      <c r="DW14" s="32">
        <f>DV14/DV$4-1</f>
        <v/>
      </c>
      <c r="DX14" s="7">
        <f>'ETF MTD'!GJ13</f>
        <v/>
      </c>
      <c r="DZ14">
        <f>'ETF MTD'!GO13</f>
        <v/>
      </c>
      <c r="EA14" s="32">
        <f>DZ14/DZ$4-1</f>
        <v/>
      </c>
      <c r="EB14" s="7">
        <f>'ETF MTD'!GP13</f>
        <v/>
      </c>
      <c r="ED14">
        <f>'ETF MTD'!GU13</f>
        <v/>
      </c>
      <c r="EE14" s="32">
        <f>ED14/ED$4-1</f>
        <v/>
      </c>
      <c r="EF14" s="7">
        <f>'ETF MTD'!GV13</f>
        <v/>
      </c>
      <c r="EH14">
        <f>'ETF MTD'!HA13</f>
        <v/>
      </c>
      <c r="EI14" s="32">
        <f>EH14/EH$4-1</f>
        <v/>
      </c>
      <c r="EJ14" s="7">
        <f>'ETF MTD'!HB13</f>
        <v/>
      </c>
      <c r="EL14">
        <f>'ETF MTD'!HG13</f>
        <v/>
      </c>
      <c r="EM14" s="32">
        <f>EL14/EL$4-1</f>
        <v/>
      </c>
      <c r="EN14" s="7">
        <f>'ETF MTD'!HH13</f>
        <v/>
      </c>
      <c r="EP14">
        <f>'ETF MTD'!HM13</f>
        <v/>
      </c>
      <c r="EQ14" s="32">
        <f>EP14/EP$4-1</f>
        <v/>
      </c>
      <c r="ER14" s="7">
        <f>'ETF MTD'!HN13</f>
        <v/>
      </c>
      <c r="ET14">
        <f>'ETF MTD'!HS13</f>
        <v/>
      </c>
      <c r="EU14" s="32">
        <f>ET14/ET$4-1</f>
        <v/>
      </c>
      <c r="EV14" s="7">
        <f>'ETF MTD'!HT13</f>
        <v/>
      </c>
      <c r="EX14">
        <f>'ETF MTD'!HY13</f>
        <v/>
      </c>
      <c r="EY14" s="32">
        <f>EX14/EX$4-1</f>
        <v/>
      </c>
      <c r="EZ14" s="7">
        <f>'ETF MTD'!HZ13</f>
        <v/>
      </c>
      <c r="FB14">
        <f>'ETF MTD'!IE13</f>
        <v/>
      </c>
      <c r="FC14" s="32">
        <f>FB14/FB$4-1</f>
        <v/>
      </c>
      <c r="FD14" s="7">
        <f>'ETF MTD'!IF13</f>
        <v/>
      </c>
      <c r="FF14">
        <f>'ETF MTD'!IK13</f>
        <v/>
      </c>
      <c r="FG14" s="32">
        <f>FF14/FF$4-1</f>
        <v/>
      </c>
      <c r="FH14" s="7">
        <f>'ETF MTD'!IL13</f>
        <v/>
      </c>
      <c r="FJ14">
        <f>'ETF MTD'!IQ13</f>
        <v/>
      </c>
      <c r="FK14" s="32">
        <f>FJ14/FJ$4-1</f>
        <v/>
      </c>
      <c r="FL14" s="7">
        <f>'ETF MTD'!IR13</f>
        <v/>
      </c>
      <c r="FN14">
        <f>'ETF MTD'!IW13</f>
        <v/>
      </c>
      <c r="FO14" s="32">
        <f>FN14/FN$4-1</f>
        <v/>
      </c>
      <c r="FP14" s="7">
        <f>'ETF MTD'!IX13</f>
        <v/>
      </c>
      <c r="FR14">
        <f>'ETF MTD'!JC13</f>
        <v/>
      </c>
      <c r="FS14" s="32">
        <f>FR14/FR$4-1</f>
        <v/>
      </c>
      <c r="FT14" s="7">
        <f>'ETF MTD'!JD13</f>
        <v/>
      </c>
      <c r="FV14">
        <f>'ETF MTD'!JI13</f>
        <v/>
      </c>
      <c r="FW14" s="32">
        <f>FV14/FV$4-1</f>
        <v/>
      </c>
      <c r="FX14" s="7">
        <f>'ETF MTD'!JJ13</f>
        <v/>
      </c>
      <c r="FZ14">
        <f>'ETF MTD'!JO13</f>
        <v/>
      </c>
      <c r="GA14" s="32">
        <f>FZ14/FZ$4-1</f>
        <v/>
      </c>
      <c r="GB14" s="7">
        <f>'ETF MTD'!JP13</f>
        <v/>
      </c>
      <c r="GD14">
        <f>'ETF MTD'!JU13</f>
        <v/>
      </c>
      <c r="GE14" s="32">
        <f>GD14/GD$4-1</f>
        <v/>
      </c>
      <c r="GF14" s="7">
        <f>'ETF MTD'!JV13</f>
        <v/>
      </c>
      <c r="GH14">
        <f>'ETF MTD'!KA13</f>
        <v/>
      </c>
      <c r="GI14" s="32">
        <f>GH14/GH$4-1</f>
        <v/>
      </c>
      <c r="GJ14" s="7">
        <f>'ETF MTD'!KB13</f>
        <v/>
      </c>
      <c r="GL14">
        <f>'ETF MTD'!LE13</f>
        <v/>
      </c>
      <c r="GM14" s="32">
        <f>GL14/GL$4-1</f>
        <v/>
      </c>
      <c r="GN14" s="7">
        <f>'ETF MTD'!LF13</f>
        <v/>
      </c>
      <c r="GP14" s="5">
        <f>'ETF MTD'!AGE13</f>
        <v/>
      </c>
      <c r="GQ14" s="32">
        <f>GP14/GP$4-1</f>
        <v/>
      </c>
      <c r="GR14" s="7">
        <f>'ETF MTD'!AGF13</f>
        <v/>
      </c>
      <c r="GT14" s="5">
        <f>'ETF MTD'!AGQ13</f>
        <v/>
      </c>
      <c r="GU14" s="32">
        <f>GT14/GT$4-1</f>
        <v/>
      </c>
      <c r="GV14" s="7">
        <f>'ETF MTD'!AGR13</f>
        <v/>
      </c>
      <c r="GX14" s="5">
        <f>'ETF MTD'!OK13</f>
        <v/>
      </c>
      <c r="GY14" s="32">
        <f>GX14/GX$4-1</f>
        <v/>
      </c>
      <c r="GZ14" s="7">
        <f>'ETF MTD'!OL13</f>
        <v/>
      </c>
      <c r="HB14" s="5">
        <f>'ETF MTD'!ACY13</f>
        <v/>
      </c>
      <c r="HC14" s="32">
        <f>HB14/HB$4-1</f>
        <v/>
      </c>
      <c r="HD14" s="7">
        <f>'ETF MTD'!ACZ13</f>
        <v/>
      </c>
      <c r="HF14" s="5">
        <f>'ETF MTD'!AGK13</f>
        <v/>
      </c>
      <c r="HG14" s="32">
        <f>HF14/HF$4-1</f>
        <v/>
      </c>
      <c r="HH14" s="7">
        <f>'ETF MTD'!AGL13</f>
        <v/>
      </c>
      <c r="HJ14" s="5">
        <f>'ETF MTD'!AFS13</f>
        <v/>
      </c>
      <c r="HK14" s="32">
        <f>HJ14/HJ$4-1</f>
        <v/>
      </c>
      <c r="HL14" s="7">
        <f>'ETF MTD'!AFT13</f>
        <v/>
      </c>
      <c r="HN14" s="5">
        <f>'ETF MTD'!AFY13</f>
        <v/>
      </c>
      <c r="HO14" s="32">
        <f>HN14/HN$4-1</f>
        <v/>
      </c>
      <c r="HP14" s="7">
        <f>'ETF MTD'!AFZ13</f>
        <v/>
      </c>
      <c r="HR14" s="5">
        <f>'ETF MTD'!AEC13</f>
        <v/>
      </c>
      <c r="HS14" s="32">
        <f>HR14/HR$4-1</f>
        <v/>
      </c>
      <c r="HT14" s="7">
        <f>'ETF MTD'!AED13</f>
        <v/>
      </c>
      <c r="HV14" s="5">
        <f>'ETF MTD'!ADW13</f>
        <v/>
      </c>
      <c r="HW14" s="32">
        <f>HV14/HV$4-1</f>
        <v/>
      </c>
      <c r="HX14" s="7">
        <f>'ETF MTD'!ADX13</f>
        <v/>
      </c>
      <c r="HZ14" s="277">
        <f>'ETF MTD'!AEU13</f>
        <v/>
      </c>
      <c r="IA14" s="32">
        <f>HZ14/HZ$4-1</f>
        <v/>
      </c>
      <c r="IB14" s="7">
        <f>'ETF MTD'!AEV13</f>
        <v/>
      </c>
      <c r="ID14" s="5">
        <f>'ETF MTD'!AFA13</f>
        <v/>
      </c>
      <c r="IE14" s="32">
        <f>ID14/ID$4-1</f>
        <v/>
      </c>
      <c r="IF14" s="7">
        <f>'ETF MTD'!AFB13</f>
        <v/>
      </c>
      <c r="IH14" s="277">
        <f>'ETF MTD'!AFG13</f>
        <v/>
      </c>
      <c r="II14" s="32">
        <f>IH14/IH$4-1</f>
        <v/>
      </c>
      <c r="IJ14" s="7">
        <f>'ETF MTD'!AFH13</f>
        <v/>
      </c>
      <c r="IL14" s="277">
        <f>'ETF MTD'!AFM13</f>
        <v/>
      </c>
      <c r="IM14" s="32">
        <f>IL14/IL$4-1</f>
        <v/>
      </c>
      <c r="IN14" s="7">
        <f>'ETF MTD'!AFN13</f>
        <v/>
      </c>
      <c r="IP14" s="5">
        <f>'ETF MTD'!AEI13</f>
        <v/>
      </c>
      <c r="IQ14" s="32">
        <f>IP14/IP$4-1</f>
        <v/>
      </c>
      <c r="IR14" s="7">
        <f>'ETF MTD'!AEJ13</f>
        <v/>
      </c>
      <c r="IT14" s="5">
        <f>'ETF MTD'!AEO13</f>
        <v/>
      </c>
      <c r="IU14" s="32">
        <f>IT14/IT$4-1</f>
        <v/>
      </c>
      <c r="IV14" s="7">
        <f>'ETF MTD'!AEP13</f>
        <v/>
      </c>
    </row>
    <row r="15">
      <c r="A15" s="4">
        <f>'ETF MTD'!A14</f>
        <v/>
      </c>
      <c r="B15">
        <f>'ETF MTD'!E14</f>
        <v/>
      </c>
      <c r="C15" s="32">
        <f>B15/B$4-1</f>
        <v/>
      </c>
      <c r="D15" s="7">
        <f>'ETF MTD'!F14</f>
        <v/>
      </c>
      <c r="F15">
        <f>'ETF MTD'!K14</f>
        <v/>
      </c>
      <c r="G15" s="32">
        <f>F15/F$4-1</f>
        <v/>
      </c>
      <c r="H15" s="7">
        <f>'ETF MTD'!L14</f>
        <v/>
      </c>
      <c r="J15">
        <f>'ETF MTD'!Q14</f>
        <v/>
      </c>
      <c r="K15" s="32">
        <f>J15/J$4-1</f>
        <v/>
      </c>
      <c r="L15" s="7">
        <f>'ETF MTD'!R14</f>
        <v/>
      </c>
      <c r="N15">
        <f>'ETF MTD'!W14</f>
        <v/>
      </c>
      <c r="O15" s="32">
        <f>N15/N$4-1</f>
        <v/>
      </c>
      <c r="P15" s="7">
        <f>'ETF MTD'!X14</f>
        <v/>
      </c>
      <c r="R15">
        <f>'ETF MTD'!AC14</f>
        <v/>
      </c>
      <c r="S15" s="32">
        <f>R15/R$4-1</f>
        <v/>
      </c>
      <c r="T15" s="7">
        <f>'ETF MTD'!AD14</f>
        <v/>
      </c>
      <c r="V15">
        <f>'ETF MTD'!AI14</f>
        <v/>
      </c>
      <c r="W15" s="32">
        <f>V15/V$4-1</f>
        <v/>
      </c>
      <c r="X15" s="7">
        <f>'ETF MTD'!AJ14</f>
        <v/>
      </c>
      <c r="Z15">
        <f>'ETF MTD'!AO14</f>
        <v/>
      </c>
      <c r="AA15" s="32">
        <f>Z15/Z$4-1</f>
        <v/>
      </c>
      <c r="AB15" s="7">
        <f>'ETF MTD'!AP14</f>
        <v/>
      </c>
      <c r="AD15">
        <f>'ETF MTD'!AU14</f>
        <v/>
      </c>
      <c r="AE15" s="32">
        <f>AD15/AD$4-1</f>
        <v/>
      </c>
      <c r="AF15" s="7">
        <f>'ETF MTD'!AV14</f>
        <v/>
      </c>
      <c r="AH15">
        <f>'ETF MTD'!BA14</f>
        <v/>
      </c>
      <c r="AI15" s="32">
        <f>AH15/AH$4-1</f>
        <v/>
      </c>
      <c r="AJ15" s="7">
        <f>'ETF MTD'!BB14</f>
        <v/>
      </c>
      <c r="AL15">
        <f>'ETF MTD'!BG14</f>
        <v/>
      </c>
      <c r="AM15" s="32">
        <f>AL15/AL$4-1</f>
        <v/>
      </c>
      <c r="AN15" s="7">
        <f>'ETF MTD'!BH14</f>
        <v/>
      </c>
      <c r="AP15">
        <f>'ETF MTD'!BM14</f>
        <v/>
      </c>
      <c r="AQ15" s="32">
        <f>AP15/AP$4-1</f>
        <v/>
      </c>
      <c r="AR15" s="7">
        <f>'ETF MTD'!BN14</f>
        <v/>
      </c>
      <c r="AT15">
        <f>'ETF MTD'!BS14</f>
        <v/>
      </c>
      <c r="AU15" s="32">
        <f>AT15/AT$4-1</f>
        <v/>
      </c>
      <c r="AV15" s="7">
        <f>'ETF MTD'!BT14</f>
        <v/>
      </c>
      <c r="AX15">
        <f>'ETF MTD'!BY14</f>
        <v/>
      </c>
      <c r="AY15" s="32">
        <f>AX15/AX$4-1</f>
        <v/>
      </c>
      <c r="AZ15" s="7">
        <f>'ETF MTD'!BZ14</f>
        <v/>
      </c>
      <c r="BB15">
        <f>'ETF MTD'!CE14</f>
        <v/>
      </c>
      <c r="BC15" s="32">
        <f>BB15/BB$4-1</f>
        <v/>
      </c>
      <c r="BD15" s="7">
        <f>'ETF MTD'!CF14</f>
        <v/>
      </c>
      <c r="BF15">
        <f>'ETF MTD'!CK14</f>
        <v/>
      </c>
      <c r="BG15" s="32">
        <f>BF15/BF$4-1</f>
        <v/>
      </c>
      <c r="BH15" s="7">
        <f>'ETF MTD'!CL14</f>
        <v/>
      </c>
      <c r="BJ15">
        <f>'ETF MTD'!CQ14</f>
        <v/>
      </c>
      <c r="BK15" s="32">
        <f>BJ15/BJ$4-1</f>
        <v/>
      </c>
      <c r="BL15" s="7">
        <f>'ETF MTD'!CR14</f>
        <v/>
      </c>
      <c r="BN15">
        <f>'ETF MTD'!CW14</f>
        <v/>
      </c>
      <c r="BO15" s="32">
        <f>BN15/BN$4-1</f>
        <v/>
      </c>
      <c r="BP15" s="7">
        <f>'ETF MTD'!CX14</f>
        <v/>
      </c>
      <c r="BR15">
        <f>'ETF MTD'!DC14</f>
        <v/>
      </c>
      <c r="BS15" s="32">
        <f>BR15/BR$4-1</f>
        <v/>
      </c>
      <c r="BT15" s="7">
        <f>'ETF MTD'!DD14</f>
        <v/>
      </c>
      <c r="BV15">
        <f>'ETF MTD'!DI14</f>
        <v/>
      </c>
      <c r="BW15" s="32">
        <f>BV15/BV$4-1</f>
        <v/>
      </c>
      <c r="BX15" s="7">
        <f>'ETF MTD'!DJ14</f>
        <v/>
      </c>
      <c r="BZ15">
        <f>'ETF MTD'!DO14</f>
        <v/>
      </c>
      <c r="CA15" s="32">
        <f>BZ15/BZ$4-1</f>
        <v/>
      </c>
      <c r="CB15" s="7">
        <f>'ETF MTD'!DP14</f>
        <v/>
      </c>
      <c r="CD15">
        <f>'ETF MTD'!DU14</f>
        <v/>
      </c>
      <c r="CE15" s="32">
        <f>CD15/CD$4-1</f>
        <v/>
      </c>
      <c r="CF15" s="7">
        <f>'ETF MTD'!DV14</f>
        <v/>
      </c>
      <c r="CH15">
        <f>'ETF MTD'!EA14</f>
        <v/>
      </c>
      <c r="CI15" s="32">
        <f>CH15/CH$4-1</f>
        <v/>
      </c>
      <c r="CJ15" s="7">
        <f>'ETF MTD'!EB14</f>
        <v/>
      </c>
      <c r="CL15">
        <f>'ETF MTD'!EG14</f>
        <v/>
      </c>
      <c r="CM15" s="32">
        <f>CL15/CL$4-1</f>
        <v/>
      </c>
      <c r="CN15" s="7">
        <f>'ETF MTD'!EH14</f>
        <v/>
      </c>
      <c r="CP15">
        <f>'ETF MTD'!EM14</f>
        <v/>
      </c>
      <c r="CQ15" s="32">
        <f>CP15/CP$4-1</f>
        <v/>
      </c>
      <c r="CR15" s="7">
        <f>'ETF MTD'!EN14</f>
        <v/>
      </c>
      <c r="CT15">
        <f>'ETF MTD'!ES14</f>
        <v/>
      </c>
      <c r="CU15" s="32">
        <f>CT15/CT$4-1</f>
        <v/>
      </c>
      <c r="CV15" s="7">
        <f>'ETF MTD'!ET14</f>
        <v/>
      </c>
      <c r="CX15">
        <f>'ETF MTD'!EY14</f>
        <v/>
      </c>
      <c r="CY15" s="32">
        <f>CX15/CX$4-1</f>
        <v/>
      </c>
      <c r="CZ15" s="7">
        <f>'ETF MTD'!EZ14</f>
        <v/>
      </c>
      <c r="DB15">
        <f>'ETF MTD'!FE14</f>
        <v/>
      </c>
      <c r="DC15" s="32">
        <f>DB15/DB$4-1</f>
        <v/>
      </c>
      <c r="DD15" s="7">
        <f>'ETF MTD'!FF14</f>
        <v/>
      </c>
      <c r="DF15">
        <f>'ETF MTD'!FK14</f>
        <v/>
      </c>
      <c r="DG15" s="32">
        <f>DF15/DF$4-1</f>
        <v/>
      </c>
      <c r="DH15" s="7">
        <f>'ETF MTD'!FL14</f>
        <v/>
      </c>
      <c r="DJ15">
        <f>'ETF MTD'!FQ14</f>
        <v/>
      </c>
      <c r="DK15" s="32">
        <f>DJ15/DJ$4-1</f>
        <v/>
      </c>
      <c r="DL15" s="7">
        <f>'ETF MTD'!FR14</f>
        <v/>
      </c>
      <c r="DN15">
        <f>'ETF MTD'!FW14</f>
        <v/>
      </c>
      <c r="DO15" s="32">
        <f>DN15/DN$4-1</f>
        <v/>
      </c>
      <c r="DP15" s="7">
        <f>'ETF MTD'!FX14</f>
        <v/>
      </c>
      <c r="DR15">
        <f>'ETF MTD'!GC14</f>
        <v/>
      </c>
      <c r="DS15" s="32">
        <f>DR15/DR$4-1</f>
        <v/>
      </c>
      <c r="DT15" s="7">
        <f>'ETF MTD'!GD14</f>
        <v/>
      </c>
      <c r="DV15">
        <f>'ETF MTD'!GI14</f>
        <v/>
      </c>
      <c r="DW15" s="32">
        <f>DV15/DV$4-1</f>
        <v/>
      </c>
      <c r="DX15" s="7">
        <f>'ETF MTD'!GJ14</f>
        <v/>
      </c>
      <c r="DZ15">
        <f>'ETF MTD'!GO14</f>
        <v/>
      </c>
      <c r="EA15" s="32">
        <f>DZ15/DZ$4-1</f>
        <v/>
      </c>
      <c r="EB15" s="7">
        <f>'ETF MTD'!GP14</f>
        <v/>
      </c>
      <c r="ED15">
        <f>'ETF MTD'!GU14</f>
        <v/>
      </c>
      <c r="EE15" s="32">
        <f>ED15/ED$4-1</f>
        <v/>
      </c>
      <c r="EF15" s="7">
        <f>'ETF MTD'!GV14</f>
        <v/>
      </c>
      <c r="EH15">
        <f>'ETF MTD'!HA14</f>
        <v/>
      </c>
      <c r="EI15" s="32">
        <f>EH15/EH$4-1</f>
        <v/>
      </c>
      <c r="EJ15" s="7">
        <f>'ETF MTD'!HB14</f>
        <v/>
      </c>
      <c r="EL15">
        <f>'ETF MTD'!HG14</f>
        <v/>
      </c>
      <c r="EM15" s="32">
        <f>EL15/EL$4-1</f>
        <v/>
      </c>
      <c r="EN15" s="7">
        <f>'ETF MTD'!HH14</f>
        <v/>
      </c>
      <c r="EP15">
        <f>'ETF MTD'!HM14</f>
        <v/>
      </c>
      <c r="EQ15" s="32">
        <f>EP15/EP$4-1</f>
        <v/>
      </c>
      <c r="ER15" s="7">
        <f>'ETF MTD'!HN14</f>
        <v/>
      </c>
      <c r="ET15">
        <f>'ETF MTD'!HS14</f>
        <v/>
      </c>
      <c r="EU15" s="32">
        <f>ET15/ET$4-1</f>
        <v/>
      </c>
      <c r="EV15" s="7">
        <f>'ETF MTD'!HT14</f>
        <v/>
      </c>
      <c r="EX15">
        <f>'ETF MTD'!HY14</f>
        <v/>
      </c>
      <c r="EY15" s="32">
        <f>EX15/EX$4-1</f>
        <v/>
      </c>
      <c r="EZ15" s="7">
        <f>'ETF MTD'!HZ14</f>
        <v/>
      </c>
      <c r="FB15">
        <f>'ETF MTD'!IE14</f>
        <v/>
      </c>
      <c r="FC15" s="32">
        <f>FB15/FB$4-1</f>
        <v/>
      </c>
      <c r="FD15" s="7">
        <f>'ETF MTD'!IF14</f>
        <v/>
      </c>
      <c r="FF15">
        <f>'ETF MTD'!IK14</f>
        <v/>
      </c>
      <c r="FG15" s="32">
        <f>FF15/FF$4-1</f>
        <v/>
      </c>
      <c r="FH15" s="7">
        <f>'ETF MTD'!IL14</f>
        <v/>
      </c>
      <c r="FJ15">
        <f>'ETF MTD'!IQ14</f>
        <v/>
      </c>
      <c r="FK15" s="32">
        <f>FJ15/FJ$4-1</f>
        <v/>
      </c>
      <c r="FL15" s="7">
        <f>'ETF MTD'!IR14</f>
        <v/>
      </c>
      <c r="FN15">
        <f>'ETF MTD'!IW14</f>
        <v/>
      </c>
      <c r="FO15" s="32">
        <f>FN15/FN$4-1</f>
        <v/>
      </c>
      <c r="FP15" s="7">
        <f>'ETF MTD'!IX14</f>
        <v/>
      </c>
      <c r="FR15">
        <f>'ETF MTD'!JC14</f>
        <v/>
      </c>
      <c r="FS15" s="32">
        <f>FR15/FR$4-1</f>
        <v/>
      </c>
      <c r="FT15" s="7">
        <f>'ETF MTD'!JD14</f>
        <v/>
      </c>
      <c r="FV15">
        <f>'ETF MTD'!JI14</f>
        <v/>
      </c>
      <c r="FW15" s="32">
        <f>FV15/FV$4-1</f>
        <v/>
      </c>
      <c r="FX15" s="7">
        <f>'ETF MTD'!JJ14</f>
        <v/>
      </c>
      <c r="FZ15">
        <f>'ETF MTD'!JO14</f>
        <v/>
      </c>
      <c r="GA15" s="32">
        <f>FZ15/FZ$4-1</f>
        <v/>
      </c>
      <c r="GB15" s="7">
        <f>'ETF MTD'!JP14</f>
        <v/>
      </c>
      <c r="GD15">
        <f>'ETF MTD'!JU14</f>
        <v/>
      </c>
      <c r="GE15" s="32">
        <f>GD15/GD$4-1</f>
        <v/>
      </c>
      <c r="GF15" s="7">
        <f>'ETF MTD'!JV14</f>
        <v/>
      </c>
      <c r="GH15">
        <f>'ETF MTD'!KA14</f>
        <v/>
      </c>
      <c r="GI15" s="32">
        <f>GH15/GH$4-1</f>
        <v/>
      </c>
      <c r="GJ15" s="7">
        <f>'ETF MTD'!KB14</f>
        <v/>
      </c>
      <c r="GL15">
        <f>'ETF MTD'!LE14</f>
        <v/>
      </c>
      <c r="GM15" s="32">
        <f>GL15/GL$4-1</f>
        <v/>
      </c>
      <c r="GN15" s="7">
        <f>'ETF MTD'!LF14</f>
        <v/>
      </c>
      <c r="GP15" s="5">
        <f>'ETF MTD'!AGE14</f>
        <v/>
      </c>
      <c r="GQ15" s="32">
        <f>GP15/GP$4-1</f>
        <v/>
      </c>
      <c r="GR15" s="7">
        <f>'ETF MTD'!AGF14</f>
        <v/>
      </c>
      <c r="GT15" s="5">
        <f>'ETF MTD'!AGQ14</f>
        <v/>
      </c>
      <c r="GU15" s="32">
        <f>GT15/GT$4-1</f>
        <v/>
      </c>
      <c r="GV15" s="7">
        <f>'ETF MTD'!AGR14</f>
        <v/>
      </c>
      <c r="GX15" s="5">
        <f>'ETF MTD'!OK14</f>
        <v/>
      </c>
      <c r="GY15" s="32">
        <f>GX15/GX$4-1</f>
        <v/>
      </c>
      <c r="GZ15" s="7">
        <f>'ETF MTD'!OL14</f>
        <v/>
      </c>
      <c r="HB15" s="5">
        <f>'ETF MTD'!ACY14</f>
        <v/>
      </c>
      <c r="HC15" s="32">
        <f>HB15/HB$4-1</f>
        <v/>
      </c>
      <c r="HD15" s="7">
        <f>'ETF MTD'!ACZ14</f>
        <v/>
      </c>
      <c r="HF15" s="5">
        <f>'ETF MTD'!AGK14</f>
        <v/>
      </c>
      <c r="HG15" s="32">
        <f>HF15/HF$4-1</f>
        <v/>
      </c>
      <c r="HH15" s="7">
        <f>'ETF MTD'!AGL14</f>
        <v/>
      </c>
      <c r="HJ15" s="5">
        <f>'ETF MTD'!AFS14</f>
        <v/>
      </c>
      <c r="HK15" s="32">
        <f>HJ15/HJ$4-1</f>
        <v/>
      </c>
      <c r="HL15" s="7">
        <f>'ETF MTD'!AFT14</f>
        <v/>
      </c>
      <c r="HN15" s="5">
        <f>'ETF MTD'!AFY14</f>
        <v/>
      </c>
      <c r="HO15" s="32">
        <f>HN15/HN$4-1</f>
        <v/>
      </c>
      <c r="HP15" s="7">
        <f>'ETF MTD'!AFZ14</f>
        <v/>
      </c>
      <c r="HR15" s="5">
        <f>'ETF MTD'!AEC14</f>
        <v/>
      </c>
      <c r="HS15" s="32">
        <f>HR15/HR$4-1</f>
        <v/>
      </c>
      <c r="HT15" s="7">
        <f>'ETF MTD'!AED14</f>
        <v/>
      </c>
      <c r="HV15" s="5">
        <f>'ETF MTD'!ADW14</f>
        <v/>
      </c>
      <c r="HW15" s="32">
        <f>HV15/HV$4-1</f>
        <v/>
      </c>
      <c r="HX15" s="7">
        <f>'ETF MTD'!ADX14</f>
        <v/>
      </c>
      <c r="HZ15" s="277">
        <f>'ETF MTD'!AEU14</f>
        <v/>
      </c>
      <c r="IA15" s="32">
        <f>HZ15/HZ$4-1</f>
        <v/>
      </c>
      <c r="IB15" s="7">
        <f>'ETF MTD'!AEV14</f>
        <v/>
      </c>
      <c r="ID15" s="5">
        <f>'ETF MTD'!AFA14</f>
        <v/>
      </c>
      <c r="IE15" s="32">
        <f>ID15/ID$4-1</f>
        <v/>
      </c>
      <c r="IF15" s="7">
        <f>'ETF MTD'!AFB14</f>
        <v/>
      </c>
      <c r="IH15" s="277">
        <f>'ETF MTD'!AFG14</f>
        <v/>
      </c>
      <c r="II15" s="32">
        <f>IH15/IH$4-1</f>
        <v/>
      </c>
      <c r="IJ15" s="7">
        <f>'ETF MTD'!AFH14</f>
        <v/>
      </c>
      <c r="IL15" s="277">
        <f>'ETF MTD'!AFM14</f>
        <v/>
      </c>
      <c r="IM15" s="32">
        <f>IL15/IL$4-1</f>
        <v/>
      </c>
      <c r="IN15" s="7">
        <f>'ETF MTD'!AFN14</f>
        <v/>
      </c>
      <c r="IP15" s="5">
        <f>'ETF MTD'!AEI14</f>
        <v/>
      </c>
      <c r="IQ15" s="32">
        <f>IP15/IP$4-1</f>
        <v/>
      </c>
      <c r="IR15" s="7">
        <f>'ETF MTD'!AEJ14</f>
        <v/>
      </c>
      <c r="IT15" s="5">
        <f>'ETF MTD'!AEO14</f>
        <v/>
      </c>
      <c r="IU15" s="32">
        <f>IT15/IT$4-1</f>
        <v/>
      </c>
      <c r="IV15" s="7">
        <f>'ETF MTD'!AEP14</f>
        <v/>
      </c>
    </row>
    <row r="16">
      <c r="A16" s="4">
        <f>'ETF MTD'!A15</f>
        <v/>
      </c>
      <c r="B16">
        <f>'ETF MTD'!E15</f>
        <v/>
      </c>
      <c r="C16" s="32">
        <f>B16/B$4-1</f>
        <v/>
      </c>
      <c r="D16" s="7">
        <f>'ETF MTD'!F15</f>
        <v/>
      </c>
      <c r="F16">
        <f>'ETF MTD'!K15</f>
        <v/>
      </c>
      <c r="G16" s="32">
        <f>F16/F$4-1</f>
        <v/>
      </c>
      <c r="H16" s="7">
        <f>'ETF MTD'!L15</f>
        <v/>
      </c>
      <c r="J16">
        <f>'ETF MTD'!Q15</f>
        <v/>
      </c>
      <c r="K16" s="32">
        <f>J16/J$4-1</f>
        <v/>
      </c>
      <c r="L16" s="7">
        <f>'ETF MTD'!R15</f>
        <v/>
      </c>
      <c r="N16">
        <f>'ETF MTD'!W15</f>
        <v/>
      </c>
      <c r="O16" s="32">
        <f>N16/N$4-1</f>
        <v/>
      </c>
      <c r="P16" s="7">
        <f>'ETF MTD'!X15</f>
        <v/>
      </c>
      <c r="R16">
        <f>'ETF MTD'!AC15</f>
        <v/>
      </c>
      <c r="S16" s="32">
        <f>R16/R$4-1</f>
        <v/>
      </c>
      <c r="T16" s="7">
        <f>'ETF MTD'!AD15</f>
        <v/>
      </c>
      <c r="V16">
        <f>'ETF MTD'!AI15</f>
        <v/>
      </c>
      <c r="W16" s="32">
        <f>V16/V$4-1</f>
        <v/>
      </c>
      <c r="X16" s="7">
        <f>'ETF MTD'!AJ15</f>
        <v/>
      </c>
      <c r="Z16">
        <f>'ETF MTD'!AO15</f>
        <v/>
      </c>
      <c r="AA16" s="32">
        <f>Z16/Z$4-1</f>
        <v/>
      </c>
      <c r="AB16" s="7">
        <f>'ETF MTD'!AP15</f>
        <v/>
      </c>
      <c r="AD16">
        <f>'ETF MTD'!AU15</f>
        <v/>
      </c>
      <c r="AE16" s="32">
        <f>AD16/AD$4-1</f>
        <v/>
      </c>
      <c r="AF16" s="7">
        <f>'ETF MTD'!AV15</f>
        <v/>
      </c>
      <c r="AH16">
        <f>'ETF MTD'!BA15</f>
        <v/>
      </c>
      <c r="AI16" s="32">
        <f>AH16/AH$4-1</f>
        <v/>
      </c>
      <c r="AJ16" s="7">
        <f>'ETF MTD'!BB15</f>
        <v/>
      </c>
      <c r="AL16">
        <f>'ETF MTD'!BG15</f>
        <v/>
      </c>
      <c r="AM16" s="32">
        <f>AL16/AL$4-1</f>
        <v/>
      </c>
      <c r="AN16" s="7">
        <f>'ETF MTD'!BH15</f>
        <v/>
      </c>
      <c r="AP16">
        <f>'ETF MTD'!BM15</f>
        <v/>
      </c>
      <c r="AQ16" s="32">
        <f>AP16/AP$4-1</f>
        <v/>
      </c>
      <c r="AR16" s="7">
        <f>'ETF MTD'!BN15</f>
        <v/>
      </c>
      <c r="AT16">
        <f>'ETF MTD'!BS15</f>
        <v/>
      </c>
      <c r="AU16" s="32">
        <f>AT16/AT$4-1</f>
        <v/>
      </c>
      <c r="AV16" s="7">
        <f>'ETF MTD'!BT15</f>
        <v/>
      </c>
      <c r="AX16">
        <f>'ETF MTD'!BY15</f>
        <v/>
      </c>
      <c r="AY16" s="32">
        <f>AX16/AX$4-1</f>
        <v/>
      </c>
      <c r="AZ16" s="7">
        <f>'ETF MTD'!BZ15</f>
        <v/>
      </c>
      <c r="BB16">
        <f>'ETF MTD'!CE15</f>
        <v/>
      </c>
      <c r="BC16" s="32">
        <f>BB16/BB$4-1</f>
        <v/>
      </c>
      <c r="BD16" s="7">
        <f>'ETF MTD'!CF15</f>
        <v/>
      </c>
      <c r="BF16">
        <f>'ETF MTD'!CK15</f>
        <v/>
      </c>
      <c r="BG16" s="32">
        <f>BF16/BF$4-1</f>
        <v/>
      </c>
      <c r="BH16" s="7">
        <f>'ETF MTD'!CL15</f>
        <v/>
      </c>
      <c r="BJ16">
        <f>'ETF MTD'!CQ15</f>
        <v/>
      </c>
      <c r="BK16" s="32">
        <f>BJ16/BJ$4-1</f>
        <v/>
      </c>
      <c r="BL16" s="7">
        <f>'ETF MTD'!CR15</f>
        <v/>
      </c>
      <c r="BN16">
        <f>'ETF MTD'!CW15</f>
        <v/>
      </c>
      <c r="BO16" s="32">
        <f>BN16/BN$4-1</f>
        <v/>
      </c>
      <c r="BP16" s="7">
        <f>'ETF MTD'!CX15</f>
        <v/>
      </c>
      <c r="BR16">
        <f>'ETF MTD'!DC15</f>
        <v/>
      </c>
      <c r="BS16" s="32">
        <f>BR16/BR$4-1</f>
        <v/>
      </c>
      <c r="BT16" s="7">
        <f>'ETF MTD'!DD15</f>
        <v/>
      </c>
      <c r="BV16">
        <f>'ETF MTD'!DI15</f>
        <v/>
      </c>
      <c r="BW16" s="32">
        <f>BV16/BV$4-1</f>
        <v/>
      </c>
      <c r="BX16" s="7">
        <f>'ETF MTD'!DJ15</f>
        <v/>
      </c>
      <c r="BZ16">
        <f>'ETF MTD'!DO15</f>
        <v/>
      </c>
      <c r="CA16" s="32">
        <f>BZ16/BZ$4-1</f>
        <v/>
      </c>
      <c r="CB16" s="7">
        <f>'ETF MTD'!DP15</f>
        <v/>
      </c>
      <c r="CD16">
        <f>'ETF MTD'!DU15</f>
        <v/>
      </c>
      <c r="CE16" s="32">
        <f>CD16/CD$4-1</f>
        <v/>
      </c>
      <c r="CF16" s="7">
        <f>'ETF MTD'!DV15</f>
        <v/>
      </c>
      <c r="CH16">
        <f>'ETF MTD'!EA15</f>
        <v/>
      </c>
      <c r="CI16" s="32">
        <f>CH16/CH$4-1</f>
        <v/>
      </c>
      <c r="CJ16" s="7">
        <f>'ETF MTD'!EB15</f>
        <v/>
      </c>
      <c r="CL16">
        <f>'ETF MTD'!EG15</f>
        <v/>
      </c>
      <c r="CM16" s="32">
        <f>CL16/CL$4-1</f>
        <v/>
      </c>
      <c r="CN16" s="7">
        <f>'ETF MTD'!EH15</f>
        <v/>
      </c>
      <c r="CP16">
        <f>'ETF MTD'!EM15</f>
        <v/>
      </c>
      <c r="CQ16" s="32">
        <f>CP16/CP$4-1</f>
        <v/>
      </c>
      <c r="CR16" s="7">
        <f>'ETF MTD'!EN15</f>
        <v/>
      </c>
      <c r="CT16">
        <f>'ETF MTD'!ES15</f>
        <v/>
      </c>
      <c r="CU16" s="32">
        <f>CT16/CT$4-1</f>
        <v/>
      </c>
      <c r="CV16" s="7">
        <f>'ETF MTD'!ET15</f>
        <v/>
      </c>
      <c r="CX16">
        <f>'ETF MTD'!EY15</f>
        <v/>
      </c>
      <c r="CY16" s="32">
        <f>CX16/CX$4-1</f>
        <v/>
      </c>
      <c r="CZ16" s="7">
        <f>'ETF MTD'!EZ15</f>
        <v/>
      </c>
      <c r="DB16">
        <f>'ETF MTD'!FE15</f>
        <v/>
      </c>
      <c r="DC16" s="32">
        <f>DB16/DB$4-1</f>
        <v/>
      </c>
      <c r="DD16" s="7">
        <f>'ETF MTD'!FF15</f>
        <v/>
      </c>
      <c r="DF16">
        <f>'ETF MTD'!FK15</f>
        <v/>
      </c>
      <c r="DG16" s="32">
        <f>DF16/DF$4-1</f>
        <v/>
      </c>
      <c r="DH16" s="7">
        <f>'ETF MTD'!FL15</f>
        <v/>
      </c>
      <c r="DJ16">
        <f>'ETF MTD'!FQ15</f>
        <v/>
      </c>
      <c r="DK16" s="32">
        <f>DJ16/DJ$4-1</f>
        <v/>
      </c>
      <c r="DL16" s="7">
        <f>'ETF MTD'!FR15</f>
        <v/>
      </c>
      <c r="DN16">
        <f>'ETF MTD'!FW15</f>
        <v/>
      </c>
      <c r="DO16" s="32">
        <f>DN16/DN$4-1</f>
        <v/>
      </c>
      <c r="DP16" s="7">
        <f>'ETF MTD'!FX15</f>
        <v/>
      </c>
      <c r="DR16">
        <f>'ETF MTD'!GC15</f>
        <v/>
      </c>
      <c r="DS16" s="32">
        <f>DR16/DR$4-1</f>
        <v/>
      </c>
      <c r="DT16" s="7">
        <f>'ETF MTD'!GD15</f>
        <v/>
      </c>
      <c r="DV16">
        <f>'ETF MTD'!GI15</f>
        <v/>
      </c>
      <c r="DW16" s="32">
        <f>DV16/DV$4-1</f>
        <v/>
      </c>
      <c r="DX16" s="7">
        <f>'ETF MTD'!GJ15</f>
        <v/>
      </c>
      <c r="DZ16">
        <f>'ETF MTD'!GO15</f>
        <v/>
      </c>
      <c r="EA16" s="32">
        <f>DZ16/DZ$4-1</f>
        <v/>
      </c>
      <c r="EB16" s="7">
        <f>'ETF MTD'!GP15</f>
        <v/>
      </c>
      <c r="ED16">
        <f>'ETF MTD'!GU15</f>
        <v/>
      </c>
      <c r="EE16" s="32">
        <f>ED16/ED$4-1</f>
        <v/>
      </c>
      <c r="EF16" s="7">
        <f>'ETF MTD'!GV15</f>
        <v/>
      </c>
      <c r="EH16">
        <f>'ETF MTD'!HA15</f>
        <v/>
      </c>
      <c r="EI16" s="32">
        <f>EH16/EH$4-1</f>
        <v/>
      </c>
      <c r="EJ16" s="7">
        <f>'ETF MTD'!HB15</f>
        <v/>
      </c>
      <c r="EL16">
        <f>'ETF MTD'!HG15</f>
        <v/>
      </c>
      <c r="EM16" s="32">
        <f>EL16/EL$4-1</f>
        <v/>
      </c>
      <c r="EN16" s="7">
        <f>'ETF MTD'!HH15</f>
        <v/>
      </c>
      <c r="EP16">
        <f>'ETF MTD'!HM15</f>
        <v/>
      </c>
      <c r="EQ16" s="32">
        <f>EP16/EP$4-1</f>
        <v/>
      </c>
      <c r="ER16" s="7">
        <f>'ETF MTD'!HN15</f>
        <v/>
      </c>
      <c r="ET16">
        <f>'ETF MTD'!HS15</f>
        <v/>
      </c>
      <c r="EU16" s="32">
        <f>ET16/ET$4-1</f>
        <v/>
      </c>
      <c r="EV16" s="7">
        <f>'ETF MTD'!HT15</f>
        <v/>
      </c>
      <c r="EX16">
        <f>'ETF MTD'!HY15</f>
        <v/>
      </c>
      <c r="EY16" s="32">
        <f>EX16/EX$4-1</f>
        <v/>
      </c>
      <c r="EZ16" s="7">
        <f>'ETF MTD'!HZ15</f>
        <v/>
      </c>
      <c r="FB16">
        <f>'ETF MTD'!IE15</f>
        <v/>
      </c>
      <c r="FC16" s="32">
        <f>FB16/FB$4-1</f>
        <v/>
      </c>
      <c r="FD16" s="7">
        <f>'ETF MTD'!IF15</f>
        <v/>
      </c>
      <c r="FF16">
        <f>'ETF MTD'!IK15</f>
        <v/>
      </c>
      <c r="FG16" s="32">
        <f>FF16/FF$4-1</f>
        <v/>
      </c>
      <c r="FH16" s="7">
        <f>'ETF MTD'!IL15</f>
        <v/>
      </c>
      <c r="FJ16">
        <f>'ETF MTD'!IQ15</f>
        <v/>
      </c>
      <c r="FK16" s="32">
        <f>FJ16/FJ$4-1</f>
        <v/>
      </c>
      <c r="FL16" s="7">
        <f>'ETF MTD'!IR15</f>
        <v/>
      </c>
      <c r="FN16">
        <f>'ETF MTD'!IW15</f>
        <v/>
      </c>
      <c r="FO16" s="32">
        <f>FN16/FN$4-1</f>
        <v/>
      </c>
      <c r="FP16" s="7">
        <f>'ETF MTD'!IX15</f>
        <v/>
      </c>
      <c r="FR16">
        <f>'ETF MTD'!JC15</f>
        <v/>
      </c>
      <c r="FS16" s="32">
        <f>FR16/FR$4-1</f>
        <v/>
      </c>
      <c r="FT16" s="7">
        <f>'ETF MTD'!JD15</f>
        <v/>
      </c>
      <c r="FV16">
        <f>'ETF MTD'!JI15</f>
        <v/>
      </c>
      <c r="FW16" s="32">
        <f>FV16/FV$4-1</f>
        <v/>
      </c>
      <c r="FX16" s="7">
        <f>'ETF MTD'!JJ15</f>
        <v/>
      </c>
      <c r="FZ16">
        <f>'ETF MTD'!JO15</f>
        <v/>
      </c>
      <c r="GA16" s="32">
        <f>FZ16/FZ$4-1</f>
        <v/>
      </c>
      <c r="GB16" s="7">
        <f>'ETF MTD'!JP15</f>
        <v/>
      </c>
      <c r="GD16">
        <f>'ETF MTD'!JU15</f>
        <v/>
      </c>
      <c r="GE16" s="32">
        <f>GD16/GD$4-1</f>
        <v/>
      </c>
      <c r="GF16" s="7">
        <f>'ETF MTD'!JV15</f>
        <v/>
      </c>
      <c r="GH16">
        <f>'ETF MTD'!KA15</f>
        <v/>
      </c>
      <c r="GI16" s="32">
        <f>GH16/GH$4-1</f>
        <v/>
      </c>
      <c r="GJ16" s="7">
        <f>'ETF MTD'!KB15</f>
        <v/>
      </c>
      <c r="GL16">
        <f>'ETF MTD'!LE15</f>
        <v/>
      </c>
      <c r="GM16" s="32">
        <f>GL16/GL$4-1</f>
        <v/>
      </c>
      <c r="GN16" s="7">
        <f>'ETF MTD'!LF15</f>
        <v/>
      </c>
      <c r="GP16" s="5">
        <f>'ETF MTD'!AGE15</f>
        <v/>
      </c>
      <c r="GQ16" s="32">
        <f>GP16/GP$4-1</f>
        <v/>
      </c>
      <c r="GR16" s="7">
        <f>'ETF MTD'!AGF15</f>
        <v/>
      </c>
      <c r="GT16" s="5">
        <f>'ETF MTD'!AGQ15</f>
        <v/>
      </c>
      <c r="GU16" s="32">
        <f>GT16/GT$4-1</f>
        <v/>
      </c>
      <c r="GV16" s="7">
        <f>'ETF MTD'!AGR15</f>
        <v/>
      </c>
      <c r="GX16" s="5">
        <f>'ETF MTD'!OK15</f>
        <v/>
      </c>
      <c r="GY16" s="32">
        <f>GX16/GX$4-1</f>
        <v/>
      </c>
      <c r="GZ16" s="7">
        <f>'ETF MTD'!OL15</f>
        <v/>
      </c>
      <c r="HB16" s="5">
        <f>'ETF MTD'!ACY15</f>
        <v/>
      </c>
      <c r="HC16" s="32">
        <f>HB16/HB$4-1</f>
        <v/>
      </c>
      <c r="HD16" s="7">
        <f>'ETF MTD'!ACZ15</f>
        <v/>
      </c>
      <c r="HF16" s="5">
        <f>'ETF MTD'!AGK15</f>
        <v/>
      </c>
      <c r="HG16" s="32">
        <f>HF16/HF$4-1</f>
        <v/>
      </c>
      <c r="HH16" s="7">
        <f>'ETF MTD'!AGL15</f>
        <v/>
      </c>
      <c r="HJ16" s="5">
        <f>'ETF MTD'!AFS15</f>
        <v/>
      </c>
      <c r="HK16" s="32">
        <f>HJ16/HJ$4-1</f>
        <v/>
      </c>
      <c r="HL16" s="7">
        <f>'ETF MTD'!AFT15</f>
        <v/>
      </c>
      <c r="HN16" s="5">
        <f>'ETF MTD'!AFY15</f>
        <v/>
      </c>
      <c r="HO16" s="32">
        <f>HN16/HN$4-1</f>
        <v/>
      </c>
      <c r="HP16" s="7">
        <f>'ETF MTD'!AFZ15</f>
        <v/>
      </c>
      <c r="HR16" s="5">
        <f>'ETF MTD'!AEC15</f>
        <v/>
      </c>
      <c r="HS16" s="32">
        <f>HR16/HR$4-1</f>
        <v/>
      </c>
      <c r="HT16" s="7">
        <f>'ETF MTD'!AED15</f>
        <v/>
      </c>
      <c r="HV16" s="5">
        <f>'ETF MTD'!ADW15</f>
        <v/>
      </c>
      <c r="HW16" s="32">
        <f>HV16/HV$4-1</f>
        <v/>
      </c>
      <c r="HX16" s="7">
        <f>'ETF MTD'!ADX15</f>
        <v/>
      </c>
      <c r="HZ16" s="277">
        <f>'ETF MTD'!AEU15</f>
        <v/>
      </c>
      <c r="IA16" s="32">
        <f>HZ16/HZ$4-1</f>
        <v/>
      </c>
      <c r="IB16" s="7">
        <f>'ETF MTD'!AEV15</f>
        <v/>
      </c>
      <c r="ID16" s="5">
        <f>'ETF MTD'!AFA15</f>
        <v/>
      </c>
      <c r="IE16" s="32">
        <f>ID16/ID$4-1</f>
        <v/>
      </c>
      <c r="IF16" s="7">
        <f>'ETF MTD'!AFB15</f>
        <v/>
      </c>
      <c r="IH16" s="277">
        <f>'ETF MTD'!AFG15</f>
        <v/>
      </c>
      <c r="II16" s="32">
        <f>IH16/IH$4-1</f>
        <v/>
      </c>
      <c r="IJ16" s="7">
        <f>'ETF MTD'!AFH15</f>
        <v/>
      </c>
      <c r="IL16" s="277">
        <f>'ETF MTD'!AFM15</f>
        <v/>
      </c>
      <c r="IM16" s="32">
        <f>IL16/IL$4-1</f>
        <v/>
      </c>
      <c r="IN16" s="7">
        <f>'ETF MTD'!AFN15</f>
        <v/>
      </c>
      <c r="IP16" s="5">
        <f>'ETF MTD'!AEI15</f>
        <v/>
      </c>
      <c r="IQ16" s="32">
        <f>IP16/IP$4-1</f>
        <v/>
      </c>
      <c r="IR16" s="7">
        <f>'ETF MTD'!AEJ15</f>
        <v/>
      </c>
      <c r="IT16" s="5">
        <f>'ETF MTD'!AEO15</f>
        <v/>
      </c>
      <c r="IU16" s="32">
        <f>IT16/IT$4-1</f>
        <v/>
      </c>
      <c r="IV16" s="7">
        <f>'ETF MTD'!AEP15</f>
        <v/>
      </c>
    </row>
    <row r="17">
      <c r="A17" s="4">
        <f>'ETF MTD'!A16</f>
        <v/>
      </c>
      <c r="B17">
        <f>'ETF MTD'!E16</f>
        <v/>
      </c>
      <c r="C17" s="32">
        <f>B17/B$4-1</f>
        <v/>
      </c>
      <c r="D17" s="7">
        <f>'ETF MTD'!F16</f>
        <v/>
      </c>
      <c r="F17">
        <f>'ETF MTD'!K16</f>
        <v/>
      </c>
      <c r="G17" s="32">
        <f>F17/F$4-1</f>
        <v/>
      </c>
      <c r="H17" s="7">
        <f>'ETF MTD'!L16</f>
        <v/>
      </c>
      <c r="J17">
        <f>'ETF MTD'!Q16</f>
        <v/>
      </c>
      <c r="K17" s="32">
        <f>J17/J$4-1</f>
        <v/>
      </c>
      <c r="L17" s="7">
        <f>'ETF MTD'!R16</f>
        <v/>
      </c>
      <c r="N17">
        <f>'ETF MTD'!W16</f>
        <v/>
      </c>
      <c r="O17" s="32">
        <f>N17/N$4-1</f>
        <v/>
      </c>
      <c r="P17" s="7">
        <f>'ETF MTD'!X16</f>
        <v/>
      </c>
      <c r="R17">
        <f>'ETF MTD'!AC16</f>
        <v/>
      </c>
      <c r="S17" s="32">
        <f>R17/R$4-1</f>
        <v/>
      </c>
      <c r="T17" s="7">
        <f>'ETF MTD'!AD16</f>
        <v/>
      </c>
      <c r="V17">
        <f>'ETF MTD'!AI16</f>
        <v/>
      </c>
      <c r="W17" s="32">
        <f>V17/V$4-1</f>
        <v/>
      </c>
      <c r="X17" s="7">
        <f>'ETF MTD'!AJ16</f>
        <v/>
      </c>
      <c r="Z17">
        <f>'ETF MTD'!AO16</f>
        <v/>
      </c>
      <c r="AA17" s="32">
        <f>Z17/Z$4-1</f>
        <v/>
      </c>
      <c r="AB17" s="7">
        <f>'ETF MTD'!AP16</f>
        <v/>
      </c>
      <c r="AD17">
        <f>'ETF MTD'!AU16</f>
        <v/>
      </c>
      <c r="AE17" s="32">
        <f>AD17/AD$4-1</f>
        <v/>
      </c>
      <c r="AF17" s="7">
        <f>'ETF MTD'!AV16</f>
        <v/>
      </c>
      <c r="AH17">
        <f>'ETF MTD'!BA16</f>
        <v/>
      </c>
      <c r="AI17" s="32">
        <f>AH17/AH$4-1</f>
        <v/>
      </c>
      <c r="AJ17" s="7">
        <f>'ETF MTD'!BB16</f>
        <v/>
      </c>
      <c r="AL17">
        <f>'ETF MTD'!BG16</f>
        <v/>
      </c>
      <c r="AM17" s="32">
        <f>AL17/AL$4-1</f>
        <v/>
      </c>
      <c r="AN17" s="7">
        <f>'ETF MTD'!BH16</f>
        <v/>
      </c>
      <c r="AP17">
        <f>'ETF MTD'!BM16</f>
        <v/>
      </c>
      <c r="AQ17" s="32">
        <f>AP17/AP$4-1</f>
        <v/>
      </c>
      <c r="AR17" s="7">
        <f>'ETF MTD'!BN16</f>
        <v/>
      </c>
      <c r="AT17">
        <f>'ETF MTD'!BS16</f>
        <v/>
      </c>
      <c r="AU17" s="32">
        <f>AT17/AT$4-1</f>
        <v/>
      </c>
      <c r="AV17" s="7">
        <f>'ETF MTD'!BT16</f>
        <v/>
      </c>
      <c r="AX17">
        <f>'ETF MTD'!BY16</f>
        <v/>
      </c>
      <c r="AY17" s="32">
        <f>AX17/AX$4-1</f>
        <v/>
      </c>
      <c r="AZ17" s="7">
        <f>'ETF MTD'!BZ16</f>
        <v/>
      </c>
      <c r="BB17">
        <f>'ETF MTD'!CE16</f>
        <v/>
      </c>
      <c r="BC17" s="32">
        <f>BB17/BB$4-1</f>
        <v/>
      </c>
      <c r="BD17" s="7">
        <f>'ETF MTD'!CF16</f>
        <v/>
      </c>
      <c r="BF17">
        <f>'ETF MTD'!CK16</f>
        <v/>
      </c>
      <c r="BG17" s="32">
        <f>BF17/BF$4-1</f>
        <v/>
      </c>
      <c r="BH17" s="7">
        <f>'ETF MTD'!CL16</f>
        <v/>
      </c>
      <c r="BJ17">
        <f>'ETF MTD'!CQ16</f>
        <v/>
      </c>
      <c r="BK17" s="32">
        <f>BJ17/BJ$4-1</f>
        <v/>
      </c>
      <c r="BL17" s="7">
        <f>'ETF MTD'!CR16</f>
        <v/>
      </c>
      <c r="BN17">
        <f>'ETF MTD'!CW16</f>
        <v/>
      </c>
      <c r="BO17" s="32">
        <f>BN17/BN$4-1</f>
        <v/>
      </c>
      <c r="BP17" s="7">
        <f>'ETF MTD'!CX16</f>
        <v/>
      </c>
      <c r="BR17">
        <f>'ETF MTD'!DC16</f>
        <v/>
      </c>
      <c r="BS17" s="32">
        <f>BR17/BR$4-1</f>
        <v/>
      </c>
      <c r="BT17" s="7">
        <f>'ETF MTD'!DD16</f>
        <v/>
      </c>
      <c r="BV17">
        <f>'ETF MTD'!DI16</f>
        <v/>
      </c>
      <c r="BW17" s="32">
        <f>BV17/BV$4-1</f>
        <v/>
      </c>
      <c r="BX17" s="7">
        <f>'ETF MTD'!DJ16</f>
        <v/>
      </c>
      <c r="BZ17">
        <f>'ETF MTD'!DO16</f>
        <v/>
      </c>
      <c r="CA17" s="32">
        <f>BZ17/BZ$4-1</f>
        <v/>
      </c>
      <c r="CB17" s="7">
        <f>'ETF MTD'!DP16</f>
        <v/>
      </c>
      <c r="CD17">
        <f>'ETF MTD'!DU16</f>
        <v/>
      </c>
      <c r="CE17" s="32">
        <f>CD17/CD$4-1</f>
        <v/>
      </c>
      <c r="CF17" s="7">
        <f>'ETF MTD'!DV16</f>
        <v/>
      </c>
      <c r="CH17">
        <f>'ETF MTD'!EA16</f>
        <v/>
      </c>
      <c r="CI17" s="32">
        <f>CH17/CH$4-1</f>
        <v/>
      </c>
      <c r="CJ17" s="7">
        <f>'ETF MTD'!EB16</f>
        <v/>
      </c>
      <c r="CL17">
        <f>'ETF MTD'!EG16</f>
        <v/>
      </c>
      <c r="CM17" s="32">
        <f>CL17/CL$4-1</f>
        <v/>
      </c>
      <c r="CN17" s="7">
        <f>'ETF MTD'!EH16</f>
        <v/>
      </c>
      <c r="CP17">
        <f>'ETF MTD'!EM16</f>
        <v/>
      </c>
      <c r="CQ17" s="32">
        <f>CP17/CP$4-1</f>
        <v/>
      </c>
      <c r="CR17" s="7">
        <f>'ETF MTD'!EN16</f>
        <v/>
      </c>
      <c r="CT17">
        <f>'ETF MTD'!ES16</f>
        <v/>
      </c>
      <c r="CU17" s="32">
        <f>CT17/CT$4-1</f>
        <v/>
      </c>
      <c r="CV17" s="7">
        <f>'ETF MTD'!ET16</f>
        <v/>
      </c>
      <c r="CX17">
        <f>'ETF MTD'!EY16</f>
        <v/>
      </c>
      <c r="CY17" s="32">
        <f>CX17/CX$4-1</f>
        <v/>
      </c>
      <c r="CZ17" s="7">
        <f>'ETF MTD'!EZ16</f>
        <v/>
      </c>
      <c r="DB17">
        <f>'ETF MTD'!FE16</f>
        <v/>
      </c>
      <c r="DC17" s="32">
        <f>DB17/DB$4-1</f>
        <v/>
      </c>
      <c r="DD17" s="7">
        <f>'ETF MTD'!FF16</f>
        <v/>
      </c>
      <c r="DF17">
        <f>'ETF MTD'!FK16</f>
        <v/>
      </c>
      <c r="DG17" s="32">
        <f>DF17/DF$4-1</f>
        <v/>
      </c>
      <c r="DH17" s="7">
        <f>'ETF MTD'!FL16</f>
        <v/>
      </c>
      <c r="DJ17">
        <f>'ETF MTD'!FQ16</f>
        <v/>
      </c>
      <c r="DK17" s="32">
        <f>DJ17/DJ$4-1</f>
        <v/>
      </c>
      <c r="DL17" s="7">
        <f>'ETF MTD'!FR16</f>
        <v/>
      </c>
      <c r="DN17">
        <f>'ETF MTD'!FW16</f>
        <v/>
      </c>
      <c r="DO17" s="32">
        <f>DN17/DN$4-1</f>
        <v/>
      </c>
      <c r="DP17" s="7">
        <f>'ETF MTD'!FX16</f>
        <v/>
      </c>
      <c r="DR17">
        <f>'ETF MTD'!GC16</f>
        <v/>
      </c>
      <c r="DS17" s="32">
        <f>DR17/DR$4-1</f>
        <v/>
      </c>
      <c r="DT17" s="7">
        <f>'ETF MTD'!GD16</f>
        <v/>
      </c>
      <c r="DV17">
        <f>'ETF MTD'!GI16</f>
        <v/>
      </c>
      <c r="DW17" s="32">
        <f>DV17/DV$4-1</f>
        <v/>
      </c>
      <c r="DX17" s="7">
        <f>'ETF MTD'!GJ16</f>
        <v/>
      </c>
      <c r="DZ17">
        <f>'ETF MTD'!GO16</f>
        <v/>
      </c>
      <c r="EA17" s="32">
        <f>DZ17/DZ$4-1</f>
        <v/>
      </c>
      <c r="EB17" s="7">
        <f>'ETF MTD'!GP16</f>
        <v/>
      </c>
      <c r="ED17">
        <f>'ETF MTD'!GU16</f>
        <v/>
      </c>
      <c r="EE17" s="32">
        <f>ED17/ED$4-1</f>
        <v/>
      </c>
      <c r="EF17" s="7">
        <f>'ETF MTD'!GV16</f>
        <v/>
      </c>
      <c r="EH17">
        <f>'ETF MTD'!HA16</f>
        <v/>
      </c>
      <c r="EI17" s="32">
        <f>EH17/EH$4-1</f>
        <v/>
      </c>
      <c r="EJ17" s="7">
        <f>'ETF MTD'!HB16</f>
        <v/>
      </c>
      <c r="EL17">
        <f>'ETF MTD'!HG16</f>
        <v/>
      </c>
      <c r="EM17" s="32">
        <f>EL17/EL$4-1</f>
        <v/>
      </c>
      <c r="EN17" s="7">
        <f>'ETF MTD'!HH16</f>
        <v/>
      </c>
      <c r="EP17">
        <f>'ETF MTD'!HM16</f>
        <v/>
      </c>
      <c r="EQ17" s="32">
        <f>EP17/EP$4-1</f>
        <v/>
      </c>
      <c r="ER17" s="7">
        <f>'ETF MTD'!HN16</f>
        <v/>
      </c>
      <c r="ET17">
        <f>'ETF MTD'!HS16</f>
        <v/>
      </c>
      <c r="EU17" s="32">
        <f>ET17/ET$4-1</f>
        <v/>
      </c>
      <c r="EV17" s="7">
        <f>'ETF MTD'!HT16</f>
        <v/>
      </c>
      <c r="EX17">
        <f>'ETF MTD'!HY16</f>
        <v/>
      </c>
      <c r="EY17" s="32">
        <f>EX17/EX$4-1</f>
        <v/>
      </c>
      <c r="EZ17" s="7">
        <f>'ETF MTD'!HZ16</f>
        <v/>
      </c>
      <c r="FB17">
        <f>'ETF MTD'!IE16</f>
        <v/>
      </c>
      <c r="FC17" s="32">
        <f>FB17/FB$4-1</f>
        <v/>
      </c>
      <c r="FD17" s="7">
        <f>'ETF MTD'!IF16</f>
        <v/>
      </c>
      <c r="FF17">
        <f>'ETF MTD'!IK16</f>
        <v/>
      </c>
      <c r="FG17" s="32">
        <f>FF17/FF$4-1</f>
        <v/>
      </c>
      <c r="FH17" s="7">
        <f>'ETF MTD'!IL16</f>
        <v/>
      </c>
      <c r="FJ17">
        <f>'ETF MTD'!IQ16</f>
        <v/>
      </c>
      <c r="FK17" s="32">
        <f>FJ17/FJ$4-1</f>
        <v/>
      </c>
      <c r="FL17" s="7">
        <f>'ETF MTD'!IR16</f>
        <v/>
      </c>
      <c r="FN17">
        <f>'ETF MTD'!IW16</f>
        <v/>
      </c>
      <c r="FO17" s="32">
        <f>FN17/FN$4-1</f>
        <v/>
      </c>
      <c r="FP17" s="7">
        <f>'ETF MTD'!IX16</f>
        <v/>
      </c>
      <c r="FR17">
        <f>'ETF MTD'!JC16</f>
        <v/>
      </c>
      <c r="FS17" s="32">
        <f>FR17/FR$4-1</f>
        <v/>
      </c>
      <c r="FT17" s="7">
        <f>'ETF MTD'!JD16</f>
        <v/>
      </c>
      <c r="FV17">
        <f>'ETF MTD'!JI16</f>
        <v/>
      </c>
      <c r="FW17" s="32">
        <f>FV17/FV$4-1</f>
        <v/>
      </c>
      <c r="FX17" s="7">
        <f>'ETF MTD'!JJ16</f>
        <v/>
      </c>
      <c r="FZ17">
        <f>'ETF MTD'!JO16</f>
        <v/>
      </c>
      <c r="GA17" s="32">
        <f>FZ17/FZ$4-1</f>
        <v/>
      </c>
      <c r="GB17" s="7">
        <f>'ETF MTD'!JP16</f>
        <v/>
      </c>
      <c r="GD17">
        <f>'ETF MTD'!JU16</f>
        <v/>
      </c>
      <c r="GE17" s="32">
        <f>GD17/GD$4-1</f>
        <v/>
      </c>
      <c r="GF17" s="7">
        <f>'ETF MTD'!JV16</f>
        <v/>
      </c>
      <c r="GH17">
        <f>'ETF MTD'!KA16</f>
        <v/>
      </c>
      <c r="GI17" s="32">
        <f>GH17/GH$4-1</f>
        <v/>
      </c>
      <c r="GJ17" s="7">
        <f>'ETF MTD'!KB16</f>
        <v/>
      </c>
      <c r="GL17">
        <f>'ETF MTD'!LE16</f>
        <v/>
      </c>
      <c r="GM17" s="32">
        <f>GL17/GL$4-1</f>
        <v/>
      </c>
      <c r="GN17" s="7">
        <f>'ETF MTD'!LF16</f>
        <v/>
      </c>
      <c r="GP17" s="5">
        <f>'ETF MTD'!AGE16</f>
        <v/>
      </c>
      <c r="GQ17" s="32">
        <f>GP17/GP$4-1</f>
        <v/>
      </c>
      <c r="GR17" s="7">
        <f>'ETF MTD'!AGF16</f>
        <v/>
      </c>
      <c r="GT17" s="5">
        <f>'ETF MTD'!AGQ16</f>
        <v/>
      </c>
      <c r="GU17" s="32">
        <f>GT17/GT$4-1</f>
        <v/>
      </c>
      <c r="GV17" s="7">
        <f>'ETF MTD'!AGR16</f>
        <v/>
      </c>
      <c r="GX17" s="5">
        <f>'ETF MTD'!OK16</f>
        <v/>
      </c>
      <c r="GY17" s="32">
        <f>GX17/GX$4-1</f>
        <v/>
      </c>
      <c r="GZ17" s="7">
        <f>'ETF MTD'!OL16</f>
        <v/>
      </c>
      <c r="HB17" s="5">
        <f>'ETF MTD'!ACY16</f>
        <v/>
      </c>
      <c r="HC17" s="32">
        <f>HB17/HB$4-1</f>
        <v/>
      </c>
      <c r="HD17" s="7">
        <f>'ETF MTD'!ACZ16</f>
        <v/>
      </c>
      <c r="HF17" s="5">
        <f>'ETF MTD'!AGK16</f>
        <v/>
      </c>
      <c r="HG17" s="32">
        <f>HF17/HF$4-1</f>
        <v/>
      </c>
      <c r="HH17" s="7">
        <f>'ETF MTD'!AGL16</f>
        <v/>
      </c>
      <c r="HJ17" s="5">
        <f>'ETF MTD'!AFS16</f>
        <v/>
      </c>
      <c r="HK17" s="32">
        <f>HJ17/HJ$4-1</f>
        <v/>
      </c>
      <c r="HL17" s="7">
        <f>'ETF MTD'!AFT16</f>
        <v/>
      </c>
      <c r="HN17" s="5">
        <f>'ETF MTD'!AFY16</f>
        <v/>
      </c>
      <c r="HO17" s="32">
        <f>HN17/HN$4-1</f>
        <v/>
      </c>
      <c r="HP17" s="7">
        <f>'ETF MTD'!AFZ16</f>
        <v/>
      </c>
      <c r="HR17" s="5">
        <f>'ETF MTD'!AEC16</f>
        <v/>
      </c>
      <c r="HS17" s="32">
        <f>HR17/HR$4-1</f>
        <v/>
      </c>
      <c r="HT17" s="7">
        <f>'ETF MTD'!AED16</f>
        <v/>
      </c>
      <c r="HV17" s="5">
        <f>'ETF MTD'!ADW16</f>
        <v/>
      </c>
      <c r="HW17" s="32">
        <f>HV17/HV$4-1</f>
        <v/>
      </c>
      <c r="HX17" s="7">
        <f>'ETF MTD'!ADX16</f>
        <v/>
      </c>
      <c r="HZ17" s="277">
        <f>'ETF MTD'!AEU16</f>
        <v/>
      </c>
      <c r="IA17" s="32">
        <f>HZ17/HZ$4-1</f>
        <v/>
      </c>
      <c r="IB17" s="7">
        <f>'ETF MTD'!AEV16</f>
        <v/>
      </c>
      <c r="ID17" s="5">
        <f>'ETF MTD'!AFA16</f>
        <v/>
      </c>
      <c r="IE17" s="32">
        <f>ID17/ID$4-1</f>
        <v/>
      </c>
      <c r="IF17" s="7">
        <f>'ETF MTD'!AFB16</f>
        <v/>
      </c>
      <c r="IH17" s="277">
        <f>'ETF MTD'!AFG16</f>
        <v/>
      </c>
      <c r="II17" s="32">
        <f>IH17/IH$4-1</f>
        <v/>
      </c>
      <c r="IJ17" s="7">
        <f>'ETF MTD'!AFH16</f>
        <v/>
      </c>
      <c r="IL17" s="277">
        <f>'ETF MTD'!AFM16</f>
        <v/>
      </c>
      <c r="IM17" s="32">
        <f>IL17/IL$4-1</f>
        <v/>
      </c>
      <c r="IN17" s="7">
        <f>'ETF MTD'!AFN16</f>
        <v/>
      </c>
      <c r="IP17" s="5">
        <f>'ETF MTD'!AEI16</f>
        <v/>
      </c>
      <c r="IQ17" s="32">
        <f>IP17/IP$4-1</f>
        <v/>
      </c>
      <c r="IR17" s="7">
        <f>'ETF MTD'!AEJ16</f>
        <v/>
      </c>
      <c r="IT17" s="5">
        <f>'ETF MTD'!AEO16</f>
        <v/>
      </c>
      <c r="IU17" s="32">
        <f>IT17/IT$4-1</f>
        <v/>
      </c>
      <c r="IV17" s="7">
        <f>'ETF MTD'!AEP16</f>
        <v/>
      </c>
    </row>
    <row r="18">
      <c r="A18" s="4">
        <f>'ETF MTD'!A17</f>
        <v/>
      </c>
      <c r="B18">
        <f>'ETF MTD'!E17</f>
        <v/>
      </c>
      <c r="C18" s="32">
        <f>B18/B$4-1</f>
        <v/>
      </c>
      <c r="D18" s="7">
        <f>'ETF MTD'!F17</f>
        <v/>
      </c>
      <c r="F18">
        <f>'ETF MTD'!K17</f>
        <v/>
      </c>
      <c r="G18" s="32">
        <f>F18/F$4-1</f>
        <v/>
      </c>
      <c r="H18" s="7">
        <f>'ETF MTD'!L17</f>
        <v/>
      </c>
      <c r="J18">
        <f>'ETF MTD'!Q17</f>
        <v/>
      </c>
      <c r="K18" s="32">
        <f>J18/J$4-1</f>
        <v/>
      </c>
      <c r="L18" s="7">
        <f>'ETF MTD'!R17</f>
        <v/>
      </c>
      <c r="N18">
        <f>'ETF MTD'!W17</f>
        <v/>
      </c>
      <c r="O18" s="32">
        <f>N18/N$4-1</f>
        <v/>
      </c>
      <c r="P18" s="7">
        <f>'ETF MTD'!X17</f>
        <v/>
      </c>
      <c r="R18">
        <f>'ETF MTD'!AC17</f>
        <v/>
      </c>
      <c r="S18" s="32">
        <f>R18/R$4-1</f>
        <v/>
      </c>
      <c r="T18" s="7">
        <f>'ETF MTD'!AD17</f>
        <v/>
      </c>
      <c r="V18">
        <f>'ETF MTD'!AI17</f>
        <v/>
      </c>
      <c r="W18" s="32">
        <f>V18/V$4-1</f>
        <v/>
      </c>
      <c r="X18" s="7">
        <f>'ETF MTD'!AJ17</f>
        <v/>
      </c>
      <c r="Z18">
        <f>'ETF MTD'!AO17</f>
        <v/>
      </c>
      <c r="AA18" s="32">
        <f>Z18/Z$4-1</f>
        <v/>
      </c>
      <c r="AB18" s="7">
        <f>'ETF MTD'!AP17</f>
        <v/>
      </c>
      <c r="AD18">
        <f>'ETF MTD'!AU17</f>
        <v/>
      </c>
      <c r="AE18" s="32">
        <f>AD18/AD$4-1</f>
        <v/>
      </c>
      <c r="AF18" s="7">
        <f>'ETF MTD'!AV17</f>
        <v/>
      </c>
      <c r="AH18">
        <f>'ETF MTD'!BA17</f>
        <v/>
      </c>
      <c r="AI18" s="32">
        <f>AH18/AH$4-1</f>
        <v/>
      </c>
      <c r="AJ18" s="7">
        <f>'ETF MTD'!BB17</f>
        <v/>
      </c>
      <c r="AL18">
        <f>'ETF MTD'!BG17</f>
        <v/>
      </c>
      <c r="AM18" s="32">
        <f>AL18/AL$4-1</f>
        <v/>
      </c>
      <c r="AN18" s="7">
        <f>'ETF MTD'!BH17</f>
        <v/>
      </c>
      <c r="AP18">
        <f>'ETF MTD'!BM17</f>
        <v/>
      </c>
      <c r="AQ18" s="32">
        <f>AP18/AP$4-1</f>
        <v/>
      </c>
      <c r="AR18" s="7">
        <f>'ETF MTD'!BN17</f>
        <v/>
      </c>
      <c r="AT18">
        <f>'ETF MTD'!BS17</f>
        <v/>
      </c>
      <c r="AU18" s="32">
        <f>AT18/AT$4-1</f>
        <v/>
      </c>
      <c r="AV18" s="7">
        <f>'ETF MTD'!BT17</f>
        <v/>
      </c>
      <c r="AX18">
        <f>'ETF MTD'!BY17</f>
        <v/>
      </c>
      <c r="AY18" s="32">
        <f>AX18/AX$4-1</f>
        <v/>
      </c>
      <c r="AZ18" s="7">
        <f>'ETF MTD'!BZ17</f>
        <v/>
      </c>
      <c r="BB18">
        <f>'ETF MTD'!CE17</f>
        <v/>
      </c>
      <c r="BC18" s="32">
        <f>BB18/BB$4-1</f>
        <v/>
      </c>
      <c r="BD18" s="7">
        <f>'ETF MTD'!CF17</f>
        <v/>
      </c>
      <c r="BF18">
        <f>'ETF MTD'!CK17</f>
        <v/>
      </c>
      <c r="BG18" s="32">
        <f>BF18/BF$4-1</f>
        <v/>
      </c>
      <c r="BH18" s="7">
        <f>'ETF MTD'!CL17</f>
        <v/>
      </c>
      <c r="BJ18">
        <f>'ETF MTD'!CQ17</f>
        <v/>
      </c>
      <c r="BK18" s="32">
        <f>BJ18/BJ$4-1</f>
        <v/>
      </c>
      <c r="BL18" s="7">
        <f>'ETF MTD'!CR17</f>
        <v/>
      </c>
      <c r="BN18">
        <f>'ETF MTD'!CW17</f>
        <v/>
      </c>
      <c r="BO18" s="32">
        <f>BN18/BN$4-1</f>
        <v/>
      </c>
      <c r="BP18" s="7">
        <f>'ETF MTD'!CX17</f>
        <v/>
      </c>
      <c r="BR18">
        <f>'ETF MTD'!DC17</f>
        <v/>
      </c>
      <c r="BS18" s="32">
        <f>BR18/BR$4-1</f>
        <v/>
      </c>
      <c r="BT18" s="7">
        <f>'ETF MTD'!DD17</f>
        <v/>
      </c>
      <c r="BV18">
        <f>'ETF MTD'!DI17</f>
        <v/>
      </c>
      <c r="BW18" s="32">
        <f>BV18/BV$4-1</f>
        <v/>
      </c>
      <c r="BX18" s="7">
        <f>'ETF MTD'!DJ17</f>
        <v/>
      </c>
      <c r="BZ18">
        <f>'ETF MTD'!DO17</f>
        <v/>
      </c>
      <c r="CA18" s="32">
        <f>BZ18/BZ$4-1</f>
        <v/>
      </c>
      <c r="CB18" s="7">
        <f>'ETF MTD'!DP17</f>
        <v/>
      </c>
      <c r="CD18">
        <f>'ETF MTD'!DU17</f>
        <v/>
      </c>
      <c r="CE18" s="32">
        <f>CD18/CD$4-1</f>
        <v/>
      </c>
      <c r="CF18" s="7">
        <f>'ETF MTD'!DV17</f>
        <v/>
      </c>
      <c r="CH18">
        <f>'ETF MTD'!EA17</f>
        <v/>
      </c>
      <c r="CI18" s="32">
        <f>CH18/CH$4-1</f>
        <v/>
      </c>
      <c r="CJ18" s="7">
        <f>'ETF MTD'!EB17</f>
        <v/>
      </c>
      <c r="CL18">
        <f>'ETF MTD'!EG17</f>
        <v/>
      </c>
      <c r="CM18" s="32">
        <f>CL18/CL$4-1</f>
        <v/>
      </c>
      <c r="CN18" s="7">
        <f>'ETF MTD'!EH17</f>
        <v/>
      </c>
      <c r="CP18">
        <f>'ETF MTD'!EM17</f>
        <v/>
      </c>
      <c r="CQ18" s="32">
        <f>CP18/CP$4-1</f>
        <v/>
      </c>
      <c r="CR18" s="7">
        <f>'ETF MTD'!EN17</f>
        <v/>
      </c>
      <c r="CT18">
        <f>'ETF MTD'!ES17</f>
        <v/>
      </c>
      <c r="CU18" s="32">
        <f>CT18/CT$4-1</f>
        <v/>
      </c>
      <c r="CV18" s="7">
        <f>'ETF MTD'!ET17</f>
        <v/>
      </c>
      <c r="CX18">
        <f>'ETF MTD'!EY17</f>
        <v/>
      </c>
      <c r="CY18" s="32">
        <f>CX18/CX$4-1</f>
        <v/>
      </c>
      <c r="CZ18" s="7">
        <f>'ETF MTD'!EZ17</f>
        <v/>
      </c>
      <c r="DB18">
        <f>'ETF MTD'!FE17</f>
        <v/>
      </c>
      <c r="DC18" s="32">
        <f>DB18/DB$4-1</f>
        <v/>
      </c>
      <c r="DD18" s="7">
        <f>'ETF MTD'!FF17</f>
        <v/>
      </c>
      <c r="DF18">
        <f>'ETF MTD'!FK17</f>
        <v/>
      </c>
      <c r="DG18" s="32">
        <f>DF18/DF$4-1</f>
        <v/>
      </c>
      <c r="DH18" s="7">
        <f>'ETF MTD'!FL17</f>
        <v/>
      </c>
      <c r="DJ18">
        <f>'ETF MTD'!FQ17</f>
        <v/>
      </c>
      <c r="DK18" s="32">
        <f>DJ18/DJ$4-1</f>
        <v/>
      </c>
      <c r="DL18" s="7">
        <f>'ETF MTD'!FR17</f>
        <v/>
      </c>
      <c r="DN18">
        <f>'ETF MTD'!FW17</f>
        <v/>
      </c>
      <c r="DO18" s="32">
        <f>DN18/DN$4-1</f>
        <v/>
      </c>
      <c r="DP18" s="7">
        <f>'ETF MTD'!FX17</f>
        <v/>
      </c>
      <c r="DR18">
        <f>'ETF MTD'!GC17</f>
        <v/>
      </c>
      <c r="DS18" s="32">
        <f>DR18/DR$4-1</f>
        <v/>
      </c>
      <c r="DT18" s="7">
        <f>'ETF MTD'!GD17</f>
        <v/>
      </c>
      <c r="DV18">
        <f>'ETF MTD'!GI17</f>
        <v/>
      </c>
      <c r="DW18" s="32">
        <f>DV18/DV$4-1</f>
        <v/>
      </c>
      <c r="DX18" s="7">
        <f>'ETF MTD'!GJ17</f>
        <v/>
      </c>
      <c r="DZ18">
        <f>'ETF MTD'!GO17</f>
        <v/>
      </c>
      <c r="EA18" s="32">
        <f>DZ18/DZ$4-1</f>
        <v/>
      </c>
      <c r="EB18" s="7">
        <f>'ETF MTD'!GP17</f>
        <v/>
      </c>
      <c r="ED18">
        <f>'ETF MTD'!GU17</f>
        <v/>
      </c>
      <c r="EE18" s="32">
        <f>ED18/ED$4-1</f>
        <v/>
      </c>
      <c r="EF18" s="7">
        <f>'ETF MTD'!GV17</f>
        <v/>
      </c>
      <c r="EH18">
        <f>'ETF MTD'!HA17</f>
        <v/>
      </c>
      <c r="EI18" s="32">
        <f>EH18/EH$4-1</f>
        <v/>
      </c>
      <c r="EJ18" s="7">
        <f>'ETF MTD'!HB17</f>
        <v/>
      </c>
      <c r="EL18">
        <f>'ETF MTD'!HG17</f>
        <v/>
      </c>
      <c r="EM18" s="32">
        <f>EL18/EL$4-1</f>
        <v/>
      </c>
      <c r="EN18" s="7">
        <f>'ETF MTD'!HH17</f>
        <v/>
      </c>
      <c r="EP18">
        <f>'ETF MTD'!HM17</f>
        <v/>
      </c>
      <c r="EQ18" s="32">
        <f>EP18/EP$4-1</f>
        <v/>
      </c>
      <c r="ER18" s="7">
        <f>'ETF MTD'!HN17</f>
        <v/>
      </c>
      <c r="ET18">
        <f>'ETF MTD'!HS17</f>
        <v/>
      </c>
      <c r="EU18" s="32">
        <f>ET18/ET$4-1</f>
        <v/>
      </c>
      <c r="EV18" s="7">
        <f>'ETF MTD'!HT17</f>
        <v/>
      </c>
      <c r="EX18">
        <f>'ETF MTD'!HY17</f>
        <v/>
      </c>
      <c r="EY18" s="32">
        <f>EX18/EX$4-1</f>
        <v/>
      </c>
      <c r="EZ18" s="7">
        <f>'ETF MTD'!HZ17</f>
        <v/>
      </c>
      <c r="FB18">
        <f>'ETF MTD'!IE17</f>
        <v/>
      </c>
      <c r="FC18" s="32">
        <f>FB18/FB$4-1</f>
        <v/>
      </c>
      <c r="FD18" s="7">
        <f>'ETF MTD'!IF17</f>
        <v/>
      </c>
      <c r="FF18">
        <f>'ETF MTD'!IK17</f>
        <v/>
      </c>
      <c r="FG18" s="32">
        <f>FF18/FF$4-1</f>
        <v/>
      </c>
      <c r="FH18" s="7">
        <f>'ETF MTD'!IL17</f>
        <v/>
      </c>
      <c r="FJ18">
        <f>'ETF MTD'!IQ17</f>
        <v/>
      </c>
      <c r="FK18" s="32">
        <f>FJ18/FJ$4-1</f>
        <v/>
      </c>
      <c r="FL18" s="7">
        <f>'ETF MTD'!IR17</f>
        <v/>
      </c>
      <c r="FN18">
        <f>'ETF MTD'!IW17</f>
        <v/>
      </c>
      <c r="FO18" s="32">
        <f>FN18/FN$4-1</f>
        <v/>
      </c>
      <c r="FP18" s="7">
        <f>'ETF MTD'!IX17</f>
        <v/>
      </c>
      <c r="FR18">
        <f>'ETF MTD'!JC17</f>
        <v/>
      </c>
      <c r="FS18" s="32">
        <f>FR18/FR$4-1</f>
        <v/>
      </c>
      <c r="FT18" s="7">
        <f>'ETF MTD'!JD17</f>
        <v/>
      </c>
      <c r="FV18">
        <f>'ETF MTD'!JI17</f>
        <v/>
      </c>
      <c r="FW18" s="32">
        <f>FV18/FV$4-1</f>
        <v/>
      </c>
      <c r="FX18" s="7">
        <f>'ETF MTD'!JJ17</f>
        <v/>
      </c>
      <c r="FZ18">
        <f>'ETF MTD'!JO17</f>
        <v/>
      </c>
      <c r="GA18" s="32">
        <f>FZ18/FZ$4-1</f>
        <v/>
      </c>
      <c r="GB18" s="7">
        <f>'ETF MTD'!JP17</f>
        <v/>
      </c>
      <c r="GD18">
        <f>'ETF MTD'!JU17</f>
        <v/>
      </c>
      <c r="GE18" s="32">
        <f>GD18/GD$4-1</f>
        <v/>
      </c>
      <c r="GF18" s="7">
        <f>'ETF MTD'!JV17</f>
        <v/>
      </c>
      <c r="GH18">
        <f>'ETF MTD'!KA17</f>
        <v/>
      </c>
      <c r="GI18" s="32">
        <f>GH18/GH$4-1</f>
        <v/>
      </c>
      <c r="GJ18" s="7">
        <f>'ETF MTD'!KB17</f>
        <v/>
      </c>
      <c r="GL18">
        <f>'ETF MTD'!LE17</f>
        <v/>
      </c>
      <c r="GM18" s="32">
        <f>GL18/GL$4-1</f>
        <v/>
      </c>
      <c r="GN18" s="7">
        <f>'ETF MTD'!LF17</f>
        <v/>
      </c>
      <c r="GP18" s="5">
        <f>'ETF MTD'!AGE17</f>
        <v/>
      </c>
      <c r="GQ18" s="32">
        <f>GP18/GP$4-1</f>
        <v/>
      </c>
      <c r="GR18" s="7">
        <f>'ETF MTD'!AGF17</f>
        <v/>
      </c>
      <c r="GT18" s="5">
        <f>'ETF MTD'!AGQ17</f>
        <v/>
      </c>
      <c r="GU18" s="32">
        <f>GT18/GT$4-1</f>
        <v/>
      </c>
      <c r="GV18" s="7">
        <f>'ETF MTD'!AGR17</f>
        <v/>
      </c>
      <c r="GX18" s="5">
        <f>'ETF MTD'!OK17</f>
        <v/>
      </c>
      <c r="GY18" s="32">
        <f>GX18/GX$4-1</f>
        <v/>
      </c>
      <c r="GZ18" s="7">
        <f>'ETF MTD'!OL17</f>
        <v/>
      </c>
      <c r="HB18" s="5">
        <f>'ETF MTD'!ACY17</f>
        <v/>
      </c>
      <c r="HC18" s="32">
        <f>HB18/HB$4-1</f>
        <v/>
      </c>
      <c r="HD18" s="7">
        <f>'ETF MTD'!ACZ17</f>
        <v/>
      </c>
      <c r="HF18" s="5">
        <f>'ETF MTD'!AGK17</f>
        <v/>
      </c>
      <c r="HG18" s="32">
        <f>HF18/HF$4-1</f>
        <v/>
      </c>
      <c r="HH18" s="7">
        <f>'ETF MTD'!AGL17</f>
        <v/>
      </c>
      <c r="HJ18" s="5">
        <f>'ETF MTD'!AFS17</f>
        <v/>
      </c>
      <c r="HK18" s="32">
        <f>HJ18/HJ$4-1</f>
        <v/>
      </c>
      <c r="HL18" s="7">
        <f>'ETF MTD'!AFT17</f>
        <v/>
      </c>
      <c r="HN18" s="5">
        <f>'ETF MTD'!AFY17</f>
        <v/>
      </c>
      <c r="HO18" s="32">
        <f>HN18/HN$4-1</f>
        <v/>
      </c>
      <c r="HP18" s="7">
        <f>'ETF MTD'!AFZ17</f>
        <v/>
      </c>
      <c r="HR18" s="5">
        <f>'ETF MTD'!AEC17</f>
        <v/>
      </c>
      <c r="HS18" s="32">
        <f>HR18/HR$4-1</f>
        <v/>
      </c>
      <c r="HT18" s="7">
        <f>'ETF MTD'!AED17</f>
        <v/>
      </c>
      <c r="HV18" s="5">
        <f>'ETF MTD'!ADW17</f>
        <v/>
      </c>
      <c r="HW18" s="32">
        <f>HV18/HV$4-1</f>
        <v/>
      </c>
      <c r="HX18" s="7">
        <f>'ETF MTD'!ADX17</f>
        <v/>
      </c>
      <c r="HZ18" s="277">
        <f>'ETF MTD'!AEU17</f>
        <v/>
      </c>
      <c r="IA18" s="32">
        <f>HZ18/HZ$4-1</f>
        <v/>
      </c>
      <c r="IB18" s="7">
        <f>'ETF MTD'!AEV17</f>
        <v/>
      </c>
      <c r="ID18" s="5">
        <f>'ETF MTD'!AFA17</f>
        <v/>
      </c>
      <c r="IE18" s="32">
        <f>ID18/ID$4-1</f>
        <v/>
      </c>
      <c r="IF18" s="7">
        <f>'ETF MTD'!AFB17</f>
        <v/>
      </c>
      <c r="IH18" s="277">
        <f>'ETF MTD'!AFG17</f>
        <v/>
      </c>
      <c r="II18" s="32">
        <f>IH18/IH$4-1</f>
        <v/>
      </c>
      <c r="IJ18" s="7">
        <f>'ETF MTD'!AFH17</f>
        <v/>
      </c>
      <c r="IL18" s="277">
        <f>'ETF MTD'!AFM17</f>
        <v/>
      </c>
      <c r="IM18" s="32">
        <f>IL18/IL$4-1</f>
        <v/>
      </c>
      <c r="IN18" s="7">
        <f>'ETF MTD'!AFN17</f>
        <v/>
      </c>
      <c r="IP18" s="5">
        <f>'ETF MTD'!AEI17</f>
        <v/>
      </c>
      <c r="IQ18" s="32">
        <f>IP18/IP$4-1</f>
        <v/>
      </c>
      <c r="IR18" s="7">
        <f>'ETF MTD'!AEJ17</f>
        <v/>
      </c>
      <c r="IT18" s="5">
        <f>'ETF MTD'!AEO17</f>
        <v/>
      </c>
      <c r="IU18" s="32">
        <f>IT18/IT$4-1</f>
        <v/>
      </c>
      <c r="IV18" s="7">
        <f>'ETF MTD'!AEP17</f>
        <v/>
      </c>
    </row>
    <row r="19">
      <c r="A19" s="4">
        <f>'ETF MTD'!A18</f>
        <v/>
      </c>
      <c r="B19">
        <f>'ETF MTD'!E18</f>
        <v/>
      </c>
      <c r="C19" s="32">
        <f>B19/B$4-1</f>
        <v/>
      </c>
      <c r="D19" s="7">
        <f>'ETF MTD'!F18</f>
        <v/>
      </c>
      <c r="F19">
        <f>'ETF MTD'!K18</f>
        <v/>
      </c>
      <c r="G19" s="32">
        <f>F19/F$4-1</f>
        <v/>
      </c>
      <c r="H19" s="7">
        <f>'ETF MTD'!L18</f>
        <v/>
      </c>
      <c r="J19">
        <f>'ETF MTD'!Q18</f>
        <v/>
      </c>
      <c r="K19" s="32">
        <f>J19/J$4-1</f>
        <v/>
      </c>
      <c r="L19" s="7">
        <f>'ETF MTD'!R18</f>
        <v/>
      </c>
      <c r="N19">
        <f>'ETF MTD'!W18</f>
        <v/>
      </c>
      <c r="O19" s="32">
        <f>N19/N$4-1</f>
        <v/>
      </c>
      <c r="P19" s="7">
        <f>'ETF MTD'!X18</f>
        <v/>
      </c>
      <c r="R19">
        <f>'ETF MTD'!AC18</f>
        <v/>
      </c>
      <c r="S19" s="32">
        <f>R19/R$4-1</f>
        <v/>
      </c>
      <c r="T19" s="7">
        <f>'ETF MTD'!AD18</f>
        <v/>
      </c>
      <c r="V19">
        <f>'ETF MTD'!AI18</f>
        <v/>
      </c>
      <c r="W19" s="32">
        <f>V19/V$4-1</f>
        <v/>
      </c>
      <c r="X19" s="7">
        <f>'ETF MTD'!AJ18</f>
        <v/>
      </c>
      <c r="Z19">
        <f>'ETF MTD'!AO18</f>
        <v/>
      </c>
      <c r="AA19" s="32">
        <f>Z19/Z$4-1</f>
        <v/>
      </c>
      <c r="AB19" s="7">
        <f>'ETF MTD'!AP18</f>
        <v/>
      </c>
      <c r="AD19">
        <f>'ETF MTD'!AU18</f>
        <v/>
      </c>
      <c r="AE19" s="32">
        <f>AD19/AD$4-1</f>
        <v/>
      </c>
      <c r="AF19" s="7">
        <f>'ETF MTD'!AV18</f>
        <v/>
      </c>
      <c r="AH19">
        <f>'ETF MTD'!BA18</f>
        <v/>
      </c>
      <c r="AI19" s="32">
        <f>AH19/AH$4-1</f>
        <v/>
      </c>
      <c r="AJ19" s="7">
        <f>'ETF MTD'!BB18</f>
        <v/>
      </c>
      <c r="AL19">
        <f>'ETF MTD'!BG18</f>
        <v/>
      </c>
      <c r="AM19" s="32">
        <f>AL19/AL$4-1</f>
        <v/>
      </c>
      <c r="AN19" s="7">
        <f>'ETF MTD'!BH18</f>
        <v/>
      </c>
      <c r="AP19">
        <f>'ETF MTD'!BM18</f>
        <v/>
      </c>
      <c r="AQ19" s="32">
        <f>AP19/AP$4-1</f>
        <v/>
      </c>
      <c r="AR19" s="7">
        <f>'ETF MTD'!BN18</f>
        <v/>
      </c>
      <c r="AT19">
        <f>'ETF MTD'!BS18</f>
        <v/>
      </c>
      <c r="AU19" s="32">
        <f>AT19/AT$4-1</f>
        <v/>
      </c>
      <c r="AV19" s="7">
        <f>'ETF MTD'!BT18</f>
        <v/>
      </c>
      <c r="AX19">
        <f>'ETF MTD'!BY18</f>
        <v/>
      </c>
      <c r="AY19" s="32">
        <f>AX19/AX$4-1</f>
        <v/>
      </c>
      <c r="AZ19" s="7">
        <f>'ETF MTD'!BZ18</f>
        <v/>
      </c>
      <c r="BB19">
        <f>'ETF MTD'!CE18</f>
        <v/>
      </c>
      <c r="BC19" s="32">
        <f>BB19/BB$4-1</f>
        <v/>
      </c>
      <c r="BD19" s="7">
        <f>'ETF MTD'!CF18</f>
        <v/>
      </c>
      <c r="BF19">
        <f>'ETF MTD'!CK18</f>
        <v/>
      </c>
      <c r="BG19" s="32">
        <f>BF19/BF$4-1</f>
        <v/>
      </c>
      <c r="BH19" s="7">
        <f>'ETF MTD'!CL18</f>
        <v/>
      </c>
      <c r="BJ19">
        <f>'ETF MTD'!CQ18</f>
        <v/>
      </c>
      <c r="BK19" s="32">
        <f>BJ19/BJ$4-1</f>
        <v/>
      </c>
      <c r="BL19" s="7">
        <f>'ETF MTD'!CR18</f>
        <v/>
      </c>
      <c r="BN19">
        <f>'ETF MTD'!CW18</f>
        <v/>
      </c>
      <c r="BO19" s="32">
        <f>BN19/BN$4-1</f>
        <v/>
      </c>
      <c r="BP19" s="7">
        <f>'ETF MTD'!CX18</f>
        <v/>
      </c>
      <c r="BR19">
        <f>'ETF MTD'!DC18</f>
        <v/>
      </c>
      <c r="BS19" s="32">
        <f>BR19/BR$4-1</f>
        <v/>
      </c>
      <c r="BT19" s="7">
        <f>'ETF MTD'!DD18</f>
        <v/>
      </c>
      <c r="BV19">
        <f>'ETF MTD'!DI18</f>
        <v/>
      </c>
      <c r="BW19" s="32">
        <f>BV19/BV$4-1</f>
        <v/>
      </c>
      <c r="BX19" s="7">
        <f>'ETF MTD'!DJ18</f>
        <v/>
      </c>
      <c r="BZ19">
        <f>'ETF MTD'!DO18</f>
        <v/>
      </c>
      <c r="CA19" s="32">
        <f>BZ19/BZ$4-1</f>
        <v/>
      </c>
      <c r="CB19" s="7">
        <f>'ETF MTD'!DP18</f>
        <v/>
      </c>
      <c r="CD19">
        <f>'ETF MTD'!DU18</f>
        <v/>
      </c>
      <c r="CE19" s="32">
        <f>CD19/CD$4-1</f>
        <v/>
      </c>
      <c r="CF19" s="7">
        <f>'ETF MTD'!DV18</f>
        <v/>
      </c>
      <c r="CH19">
        <f>'ETF MTD'!EA18</f>
        <v/>
      </c>
      <c r="CI19" s="32">
        <f>CH19/CH$4-1</f>
        <v/>
      </c>
      <c r="CJ19" s="7">
        <f>'ETF MTD'!EB18</f>
        <v/>
      </c>
      <c r="CL19">
        <f>'ETF MTD'!EG18</f>
        <v/>
      </c>
      <c r="CM19" s="32">
        <f>CL19/CL$4-1</f>
        <v/>
      </c>
      <c r="CN19" s="7">
        <f>'ETF MTD'!EH18</f>
        <v/>
      </c>
      <c r="CP19">
        <f>'ETF MTD'!EM18</f>
        <v/>
      </c>
      <c r="CQ19" s="32">
        <f>CP19/CP$4-1</f>
        <v/>
      </c>
      <c r="CR19" s="7">
        <f>'ETF MTD'!EN18</f>
        <v/>
      </c>
      <c r="CT19">
        <f>'ETF MTD'!ES18</f>
        <v/>
      </c>
      <c r="CU19" s="32">
        <f>CT19/CT$4-1</f>
        <v/>
      </c>
      <c r="CV19" s="7">
        <f>'ETF MTD'!ET18</f>
        <v/>
      </c>
      <c r="CX19">
        <f>'ETF MTD'!EY18</f>
        <v/>
      </c>
      <c r="CY19" s="32">
        <f>CX19/CX$4-1</f>
        <v/>
      </c>
      <c r="CZ19" s="7">
        <f>'ETF MTD'!EZ18</f>
        <v/>
      </c>
      <c r="DB19">
        <f>'ETF MTD'!FE18</f>
        <v/>
      </c>
      <c r="DC19" s="32">
        <f>DB19/DB$4-1</f>
        <v/>
      </c>
      <c r="DD19" s="7">
        <f>'ETF MTD'!FF18</f>
        <v/>
      </c>
      <c r="DF19">
        <f>'ETF MTD'!FK18</f>
        <v/>
      </c>
      <c r="DG19" s="32">
        <f>DF19/DF$4-1</f>
        <v/>
      </c>
      <c r="DH19" s="7">
        <f>'ETF MTD'!FL18</f>
        <v/>
      </c>
      <c r="DJ19">
        <f>'ETF MTD'!FQ18</f>
        <v/>
      </c>
      <c r="DK19" s="32">
        <f>DJ19/DJ$4-1</f>
        <v/>
      </c>
      <c r="DL19" s="7">
        <f>'ETF MTD'!FR18</f>
        <v/>
      </c>
      <c r="DN19">
        <f>'ETF MTD'!FW18</f>
        <v/>
      </c>
      <c r="DO19" s="32">
        <f>DN19/DN$4-1</f>
        <v/>
      </c>
      <c r="DP19" s="7">
        <f>'ETF MTD'!FX18</f>
        <v/>
      </c>
      <c r="DR19">
        <f>'ETF MTD'!GC18</f>
        <v/>
      </c>
      <c r="DS19" s="32">
        <f>DR19/DR$4-1</f>
        <v/>
      </c>
      <c r="DT19" s="7">
        <f>'ETF MTD'!GD18</f>
        <v/>
      </c>
      <c r="DV19">
        <f>'ETF MTD'!GI18</f>
        <v/>
      </c>
      <c r="DW19" s="32">
        <f>DV19/DV$4-1</f>
        <v/>
      </c>
      <c r="DX19" s="7">
        <f>'ETF MTD'!GJ18</f>
        <v/>
      </c>
      <c r="DZ19">
        <f>'ETF MTD'!GO18</f>
        <v/>
      </c>
      <c r="EA19" s="32">
        <f>DZ19/DZ$4-1</f>
        <v/>
      </c>
      <c r="EB19" s="7">
        <f>'ETF MTD'!GP18</f>
        <v/>
      </c>
      <c r="ED19">
        <f>'ETF MTD'!GU18</f>
        <v/>
      </c>
      <c r="EE19" s="32">
        <f>ED19/ED$4-1</f>
        <v/>
      </c>
      <c r="EF19" s="7">
        <f>'ETF MTD'!GV18</f>
        <v/>
      </c>
      <c r="EH19">
        <f>'ETF MTD'!HA18</f>
        <v/>
      </c>
      <c r="EI19" s="32">
        <f>EH19/EH$4-1</f>
        <v/>
      </c>
      <c r="EJ19" s="7">
        <f>'ETF MTD'!HB18</f>
        <v/>
      </c>
      <c r="EL19">
        <f>'ETF MTD'!HG18</f>
        <v/>
      </c>
      <c r="EM19" s="32">
        <f>EL19/EL$4-1</f>
        <v/>
      </c>
      <c r="EN19" s="7">
        <f>'ETF MTD'!HH18</f>
        <v/>
      </c>
      <c r="EP19">
        <f>'ETF MTD'!HM18</f>
        <v/>
      </c>
      <c r="EQ19" s="32">
        <f>EP19/EP$4-1</f>
        <v/>
      </c>
      <c r="ER19" s="7">
        <f>'ETF MTD'!HN18</f>
        <v/>
      </c>
      <c r="ET19">
        <f>'ETF MTD'!HS18</f>
        <v/>
      </c>
      <c r="EU19" s="32">
        <f>ET19/ET$4-1</f>
        <v/>
      </c>
      <c r="EV19" s="7">
        <f>'ETF MTD'!HT18</f>
        <v/>
      </c>
      <c r="EX19">
        <f>'ETF MTD'!HY18</f>
        <v/>
      </c>
      <c r="EY19" s="32">
        <f>EX19/EX$4-1</f>
        <v/>
      </c>
      <c r="EZ19" s="7">
        <f>'ETF MTD'!HZ18</f>
        <v/>
      </c>
      <c r="FB19">
        <f>'ETF MTD'!IE18</f>
        <v/>
      </c>
      <c r="FC19" s="32">
        <f>FB19/FB$4-1</f>
        <v/>
      </c>
      <c r="FD19" s="7">
        <f>'ETF MTD'!IF18</f>
        <v/>
      </c>
      <c r="FF19">
        <f>'ETF MTD'!IK18</f>
        <v/>
      </c>
      <c r="FG19" s="32">
        <f>FF19/FF$4-1</f>
        <v/>
      </c>
      <c r="FH19" s="7">
        <f>'ETF MTD'!IL18</f>
        <v/>
      </c>
      <c r="FJ19">
        <f>'ETF MTD'!IQ18</f>
        <v/>
      </c>
      <c r="FK19" s="32">
        <f>FJ19/FJ$4-1</f>
        <v/>
      </c>
      <c r="FL19" s="7">
        <f>'ETF MTD'!IR18</f>
        <v/>
      </c>
      <c r="FN19">
        <f>'ETF MTD'!IW18</f>
        <v/>
      </c>
      <c r="FO19" s="32">
        <f>FN19/FN$4-1</f>
        <v/>
      </c>
      <c r="FP19" s="7">
        <f>'ETF MTD'!IX18</f>
        <v/>
      </c>
      <c r="FR19">
        <f>'ETF MTD'!JC18</f>
        <v/>
      </c>
      <c r="FS19" s="32">
        <f>FR19/FR$4-1</f>
        <v/>
      </c>
      <c r="FT19" s="7">
        <f>'ETF MTD'!JD18</f>
        <v/>
      </c>
      <c r="FV19">
        <f>'ETF MTD'!JI18</f>
        <v/>
      </c>
      <c r="FW19" s="32">
        <f>FV19/FV$4-1</f>
        <v/>
      </c>
      <c r="FX19" s="7">
        <f>'ETF MTD'!JJ18</f>
        <v/>
      </c>
      <c r="FZ19">
        <f>'ETF MTD'!JO18</f>
        <v/>
      </c>
      <c r="GA19" s="32">
        <f>FZ19/FZ$4-1</f>
        <v/>
      </c>
      <c r="GB19" s="7">
        <f>'ETF MTD'!JP18</f>
        <v/>
      </c>
      <c r="GD19">
        <f>'ETF MTD'!JU18</f>
        <v/>
      </c>
      <c r="GE19" s="32">
        <f>GD19/GD$4-1</f>
        <v/>
      </c>
      <c r="GF19" s="7">
        <f>'ETF MTD'!JV18</f>
        <v/>
      </c>
      <c r="GH19">
        <f>'ETF MTD'!KA18</f>
        <v/>
      </c>
      <c r="GI19" s="32">
        <f>GH19/GH$4-1</f>
        <v/>
      </c>
      <c r="GJ19" s="7">
        <f>'ETF MTD'!KB18</f>
        <v/>
      </c>
      <c r="GL19">
        <f>'ETF MTD'!LE18</f>
        <v/>
      </c>
      <c r="GM19" s="32">
        <f>GL19/GL$4-1</f>
        <v/>
      </c>
      <c r="GN19" s="7">
        <f>'ETF MTD'!LF18</f>
        <v/>
      </c>
      <c r="GP19" s="5">
        <f>'ETF MTD'!AGE18</f>
        <v/>
      </c>
      <c r="GQ19" s="32">
        <f>GP19/GP$4-1</f>
        <v/>
      </c>
      <c r="GR19" s="7">
        <f>'ETF MTD'!AGF18</f>
        <v/>
      </c>
      <c r="GT19" s="5">
        <f>'ETF MTD'!AGQ18</f>
        <v/>
      </c>
      <c r="GU19" s="32">
        <f>GT19/GT$4-1</f>
        <v/>
      </c>
      <c r="GV19" s="7">
        <f>'ETF MTD'!AGR18</f>
        <v/>
      </c>
      <c r="GX19" s="5">
        <f>'ETF MTD'!OK18</f>
        <v/>
      </c>
      <c r="GY19" s="32">
        <f>GX19/GX$4-1</f>
        <v/>
      </c>
      <c r="GZ19" s="7">
        <f>'ETF MTD'!OL18</f>
        <v/>
      </c>
      <c r="HB19" s="5">
        <f>'ETF MTD'!ACY18</f>
        <v/>
      </c>
      <c r="HC19" s="32">
        <f>HB19/HB$4-1</f>
        <v/>
      </c>
      <c r="HD19" s="7">
        <f>'ETF MTD'!ACZ18</f>
        <v/>
      </c>
      <c r="HF19" s="5">
        <f>'ETF MTD'!AGK18</f>
        <v/>
      </c>
      <c r="HG19" s="32">
        <f>HF19/HF$4-1</f>
        <v/>
      </c>
      <c r="HH19" s="7">
        <f>'ETF MTD'!AGL18</f>
        <v/>
      </c>
      <c r="HJ19" s="5">
        <f>'ETF MTD'!AFS18</f>
        <v/>
      </c>
      <c r="HK19" s="32">
        <f>HJ19/HJ$4-1</f>
        <v/>
      </c>
      <c r="HL19" s="7">
        <f>'ETF MTD'!AFT18</f>
        <v/>
      </c>
      <c r="HN19" s="5">
        <f>'ETF MTD'!AFY18</f>
        <v/>
      </c>
      <c r="HO19" s="32">
        <f>HN19/HN$4-1</f>
        <v/>
      </c>
      <c r="HP19" s="7">
        <f>'ETF MTD'!AFZ18</f>
        <v/>
      </c>
      <c r="HR19" s="5">
        <f>'ETF MTD'!AEC18</f>
        <v/>
      </c>
      <c r="HS19" s="32">
        <f>HR19/HR$4-1</f>
        <v/>
      </c>
      <c r="HT19" s="7">
        <f>'ETF MTD'!AED18</f>
        <v/>
      </c>
      <c r="HV19" s="5">
        <f>'ETF MTD'!ADW18</f>
        <v/>
      </c>
      <c r="HW19" s="32">
        <f>HV19/HV$4-1</f>
        <v/>
      </c>
      <c r="HX19" s="7">
        <f>'ETF MTD'!ADX18</f>
        <v/>
      </c>
      <c r="HZ19" s="277">
        <f>'ETF MTD'!AEU18</f>
        <v/>
      </c>
      <c r="IA19" s="32">
        <f>HZ19/HZ$4-1</f>
        <v/>
      </c>
      <c r="IB19" s="7">
        <f>'ETF MTD'!AEV18</f>
        <v/>
      </c>
      <c r="ID19" s="5">
        <f>'ETF MTD'!AFA18</f>
        <v/>
      </c>
      <c r="IE19" s="32">
        <f>ID19/ID$4-1</f>
        <v/>
      </c>
      <c r="IF19" s="7">
        <f>'ETF MTD'!AFB18</f>
        <v/>
      </c>
      <c r="IH19" s="277">
        <f>'ETF MTD'!AFG18</f>
        <v/>
      </c>
      <c r="II19" s="32">
        <f>IH19/IH$4-1</f>
        <v/>
      </c>
      <c r="IJ19" s="7">
        <f>'ETF MTD'!AFH18</f>
        <v/>
      </c>
      <c r="IL19" s="277">
        <f>'ETF MTD'!AFM18</f>
        <v/>
      </c>
      <c r="IM19" s="32">
        <f>IL19/IL$4-1</f>
        <v/>
      </c>
      <c r="IN19" s="7">
        <f>'ETF MTD'!AFN18</f>
        <v/>
      </c>
      <c r="IP19" s="5">
        <f>'ETF MTD'!AEI18</f>
        <v/>
      </c>
      <c r="IQ19" s="32">
        <f>IP19/IP$4-1</f>
        <v/>
      </c>
      <c r="IR19" s="7">
        <f>'ETF MTD'!AEJ18</f>
        <v/>
      </c>
      <c r="IT19" s="5">
        <f>'ETF MTD'!AEO18</f>
        <v/>
      </c>
      <c r="IU19" s="32">
        <f>IT19/IT$4-1</f>
        <v/>
      </c>
      <c r="IV19" s="7">
        <f>'ETF MTD'!AEP18</f>
        <v/>
      </c>
    </row>
    <row r="20">
      <c r="A20" s="4">
        <f>'ETF MTD'!A19</f>
        <v/>
      </c>
      <c r="B20">
        <f>'ETF MTD'!E19</f>
        <v/>
      </c>
      <c r="C20" s="32">
        <f>B20/B$4-1</f>
        <v/>
      </c>
      <c r="D20" s="7">
        <f>'ETF MTD'!F19</f>
        <v/>
      </c>
      <c r="F20">
        <f>'ETF MTD'!K19</f>
        <v/>
      </c>
      <c r="G20" s="32">
        <f>F20/F$4-1</f>
        <v/>
      </c>
      <c r="H20" s="7">
        <f>'ETF MTD'!L19</f>
        <v/>
      </c>
      <c r="J20">
        <f>'ETF MTD'!Q19</f>
        <v/>
      </c>
      <c r="K20" s="32">
        <f>J20/J$4-1</f>
        <v/>
      </c>
      <c r="L20" s="7">
        <f>'ETF MTD'!R19</f>
        <v/>
      </c>
      <c r="N20">
        <f>'ETF MTD'!W19</f>
        <v/>
      </c>
      <c r="O20" s="32">
        <f>N20/N$4-1</f>
        <v/>
      </c>
      <c r="P20" s="7">
        <f>'ETF MTD'!X19</f>
        <v/>
      </c>
      <c r="R20">
        <f>'ETF MTD'!AC19</f>
        <v/>
      </c>
      <c r="S20" s="32">
        <f>R20/R$4-1</f>
        <v/>
      </c>
      <c r="T20" s="7">
        <f>'ETF MTD'!AD19</f>
        <v/>
      </c>
      <c r="V20">
        <f>'ETF MTD'!AI19</f>
        <v/>
      </c>
      <c r="W20" s="32">
        <f>V20/V$4-1</f>
        <v/>
      </c>
      <c r="X20" s="7">
        <f>'ETF MTD'!AJ19</f>
        <v/>
      </c>
      <c r="Z20">
        <f>'ETF MTD'!AO19</f>
        <v/>
      </c>
      <c r="AA20" s="32">
        <f>Z20/Z$4-1</f>
        <v/>
      </c>
      <c r="AB20" s="7">
        <f>'ETF MTD'!AP19</f>
        <v/>
      </c>
      <c r="AD20">
        <f>'ETF MTD'!AU19</f>
        <v/>
      </c>
      <c r="AE20" s="32">
        <f>AD20/AD$4-1</f>
        <v/>
      </c>
      <c r="AF20" s="7">
        <f>'ETF MTD'!AV19</f>
        <v/>
      </c>
      <c r="AH20">
        <f>'ETF MTD'!BA19</f>
        <v/>
      </c>
      <c r="AI20" s="32">
        <f>AH20/AH$4-1</f>
        <v/>
      </c>
      <c r="AJ20" s="7">
        <f>'ETF MTD'!BB19</f>
        <v/>
      </c>
      <c r="AL20">
        <f>'ETF MTD'!BG19</f>
        <v/>
      </c>
      <c r="AM20" s="32">
        <f>AL20/AL$4-1</f>
        <v/>
      </c>
      <c r="AN20" s="7">
        <f>'ETF MTD'!BH19</f>
        <v/>
      </c>
      <c r="AP20">
        <f>'ETF MTD'!BM19</f>
        <v/>
      </c>
      <c r="AQ20" s="32">
        <f>AP20/AP$4-1</f>
        <v/>
      </c>
      <c r="AR20" s="7">
        <f>'ETF MTD'!BN19</f>
        <v/>
      </c>
      <c r="AT20">
        <f>'ETF MTD'!BS19</f>
        <v/>
      </c>
      <c r="AU20" s="32">
        <f>AT20/AT$4-1</f>
        <v/>
      </c>
      <c r="AV20" s="7">
        <f>'ETF MTD'!BT19</f>
        <v/>
      </c>
      <c r="AX20">
        <f>'ETF MTD'!BY19</f>
        <v/>
      </c>
      <c r="AY20" s="32">
        <f>AX20/AX$4-1</f>
        <v/>
      </c>
      <c r="AZ20" s="7">
        <f>'ETF MTD'!BZ19</f>
        <v/>
      </c>
      <c r="BB20">
        <f>'ETF MTD'!CE19</f>
        <v/>
      </c>
      <c r="BC20" s="32">
        <f>BB20/BB$4-1</f>
        <v/>
      </c>
      <c r="BD20" s="7">
        <f>'ETF MTD'!CF19</f>
        <v/>
      </c>
      <c r="BF20">
        <f>'ETF MTD'!CK19</f>
        <v/>
      </c>
      <c r="BG20" s="32">
        <f>BF20/BF$4-1</f>
        <v/>
      </c>
      <c r="BH20" s="7">
        <f>'ETF MTD'!CL19</f>
        <v/>
      </c>
      <c r="BJ20">
        <f>'ETF MTD'!CQ19</f>
        <v/>
      </c>
      <c r="BK20" s="32">
        <f>BJ20/BJ$4-1</f>
        <v/>
      </c>
      <c r="BL20" s="7">
        <f>'ETF MTD'!CR19</f>
        <v/>
      </c>
      <c r="BN20">
        <f>'ETF MTD'!CW19</f>
        <v/>
      </c>
      <c r="BO20" s="32">
        <f>BN20/BN$4-1</f>
        <v/>
      </c>
      <c r="BP20" s="7">
        <f>'ETF MTD'!CX19</f>
        <v/>
      </c>
      <c r="BR20">
        <f>'ETF MTD'!DC19</f>
        <v/>
      </c>
      <c r="BS20" s="32">
        <f>BR20/BR$4-1</f>
        <v/>
      </c>
      <c r="BT20" s="7">
        <f>'ETF MTD'!DD19</f>
        <v/>
      </c>
      <c r="BV20">
        <f>'ETF MTD'!DI19</f>
        <v/>
      </c>
      <c r="BW20" s="32">
        <f>BV20/BV$4-1</f>
        <v/>
      </c>
      <c r="BX20" s="7">
        <f>'ETF MTD'!DJ19</f>
        <v/>
      </c>
      <c r="BZ20">
        <f>'ETF MTD'!DO19</f>
        <v/>
      </c>
      <c r="CA20" s="32">
        <f>BZ20/BZ$4-1</f>
        <v/>
      </c>
      <c r="CB20" s="7">
        <f>'ETF MTD'!DP19</f>
        <v/>
      </c>
      <c r="CD20">
        <f>'ETF MTD'!DU19</f>
        <v/>
      </c>
      <c r="CE20" s="32">
        <f>CD20/CD$4-1</f>
        <v/>
      </c>
      <c r="CF20" s="7">
        <f>'ETF MTD'!DV19</f>
        <v/>
      </c>
      <c r="CH20">
        <f>'ETF MTD'!EA19</f>
        <v/>
      </c>
      <c r="CI20" s="32">
        <f>CH20/CH$4-1</f>
        <v/>
      </c>
      <c r="CJ20" s="7">
        <f>'ETF MTD'!EB19</f>
        <v/>
      </c>
      <c r="CL20">
        <f>'ETF MTD'!EG19</f>
        <v/>
      </c>
      <c r="CM20" s="32">
        <f>CL20/CL$4-1</f>
        <v/>
      </c>
      <c r="CN20" s="7">
        <f>'ETF MTD'!EH19</f>
        <v/>
      </c>
      <c r="CP20">
        <f>'ETF MTD'!EM19</f>
        <v/>
      </c>
      <c r="CQ20" s="32">
        <f>CP20/CP$4-1</f>
        <v/>
      </c>
      <c r="CR20" s="7">
        <f>'ETF MTD'!EN19</f>
        <v/>
      </c>
      <c r="CT20">
        <f>'ETF MTD'!ES19</f>
        <v/>
      </c>
      <c r="CU20" s="32">
        <f>CT20/CT$4-1</f>
        <v/>
      </c>
      <c r="CV20" s="7">
        <f>'ETF MTD'!ET19</f>
        <v/>
      </c>
      <c r="CX20">
        <f>'ETF MTD'!EY19</f>
        <v/>
      </c>
      <c r="CY20" s="32">
        <f>CX20/CX$4-1</f>
        <v/>
      </c>
      <c r="CZ20" s="7">
        <f>'ETF MTD'!EZ19</f>
        <v/>
      </c>
      <c r="DB20">
        <f>'ETF MTD'!FE19</f>
        <v/>
      </c>
      <c r="DC20" s="32">
        <f>DB20/DB$4-1</f>
        <v/>
      </c>
      <c r="DD20" s="7">
        <f>'ETF MTD'!FF19</f>
        <v/>
      </c>
      <c r="DF20">
        <f>'ETF MTD'!FK19</f>
        <v/>
      </c>
      <c r="DG20" s="32">
        <f>DF20/DF$4-1</f>
        <v/>
      </c>
      <c r="DH20" s="7">
        <f>'ETF MTD'!FL19</f>
        <v/>
      </c>
      <c r="DJ20">
        <f>'ETF MTD'!FQ19</f>
        <v/>
      </c>
      <c r="DK20" s="32">
        <f>DJ20/DJ$4-1</f>
        <v/>
      </c>
      <c r="DL20" s="7">
        <f>'ETF MTD'!FR19</f>
        <v/>
      </c>
      <c r="DN20">
        <f>'ETF MTD'!FW19</f>
        <v/>
      </c>
      <c r="DO20" s="32">
        <f>DN20/DN$4-1</f>
        <v/>
      </c>
      <c r="DP20" s="7">
        <f>'ETF MTD'!FX19</f>
        <v/>
      </c>
      <c r="DR20">
        <f>'ETF MTD'!GC19</f>
        <v/>
      </c>
      <c r="DS20" s="32">
        <f>DR20/DR$4-1</f>
        <v/>
      </c>
      <c r="DT20" s="7">
        <f>'ETF MTD'!GD19</f>
        <v/>
      </c>
      <c r="DV20">
        <f>'ETF MTD'!GI19</f>
        <v/>
      </c>
      <c r="DW20" s="32">
        <f>DV20/DV$4-1</f>
        <v/>
      </c>
      <c r="DX20" s="7">
        <f>'ETF MTD'!GJ19</f>
        <v/>
      </c>
      <c r="DZ20">
        <f>'ETF MTD'!GO19</f>
        <v/>
      </c>
      <c r="EA20" s="32">
        <f>DZ20/DZ$4-1</f>
        <v/>
      </c>
      <c r="EB20" s="7">
        <f>'ETF MTD'!GP19</f>
        <v/>
      </c>
      <c r="ED20">
        <f>'ETF MTD'!GU19</f>
        <v/>
      </c>
      <c r="EE20" s="32">
        <f>ED20/ED$4-1</f>
        <v/>
      </c>
      <c r="EF20" s="7">
        <f>'ETF MTD'!GV19</f>
        <v/>
      </c>
      <c r="EH20">
        <f>'ETF MTD'!HA19</f>
        <v/>
      </c>
      <c r="EI20" s="32">
        <f>EH20/EH$4-1</f>
        <v/>
      </c>
      <c r="EJ20" s="7">
        <f>'ETF MTD'!HB19</f>
        <v/>
      </c>
      <c r="EL20">
        <f>'ETF MTD'!HG19</f>
        <v/>
      </c>
      <c r="EM20" s="32">
        <f>EL20/EL$4-1</f>
        <v/>
      </c>
      <c r="EN20" s="7">
        <f>'ETF MTD'!HH19</f>
        <v/>
      </c>
      <c r="EP20">
        <f>'ETF MTD'!HM19</f>
        <v/>
      </c>
      <c r="EQ20" s="32">
        <f>EP20/EP$4-1</f>
        <v/>
      </c>
      <c r="ER20" s="7">
        <f>'ETF MTD'!HN19</f>
        <v/>
      </c>
      <c r="ET20">
        <f>'ETF MTD'!HS19</f>
        <v/>
      </c>
      <c r="EU20" s="32">
        <f>ET20/ET$4-1</f>
        <v/>
      </c>
      <c r="EV20" s="7">
        <f>'ETF MTD'!HT19</f>
        <v/>
      </c>
      <c r="EX20">
        <f>'ETF MTD'!HY19</f>
        <v/>
      </c>
      <c r="EY20" s="32">
        <f>EX20/EX$4-1</f>
        <v/>
      </c>
      <c r="EZ20" s="7">
        <f>'ETF MTD'!HZ19</f>
        <v/>
      </c>
      <c r="FB20">
        <f>'ETF MTD'!IE19</f>
        <v/>
      </c>
      <c r="FC20" s="32">
        <f>FB20/FB$4-1</f>
        <v/>
      </c>
      <c r="FD20" s="7">
        <f>'ETF MTD'!IF19</f>
        <v/>
      </c>
      <c r="FF20">
        <f>'ETF MTD'!IK19</f>
        <v/>
      </c>
      <c r="FG20" s="32">
        <f>FF20/FF$4-1</f>
        <v/>
      </c>
      <c r="FH20" s="7">
        <f>'ETF MTD'!IL19</f>
        <v/>
      </c>
      <c r="FJ20">
        <f>'ETF MTD'!IQ19</f>
        <v/>
      </c>
      <c r="FK20" s="32">
        <f>FJ20/FJ$4-1</f>
        <v/>
      </c>
      <c r="FL20" s="7">
        <f>'ETF MTD'!IR19</f>
        <v/>
      </c>
      <c r="FN20">
        <f>'ETF MTD'!IW19</f>
        <v/>
      </c>
      <c r="FO20" s="32">
        <f>FN20/FN$4-1</f>
        <v/>
      </c>
      <c r="FP20" s="7">
        <f>'ETF MTD'!IX19</f>
        <v/>
      </c>
      <c r="FR20">
        <f>'ETF MTD'!JC19</f>
        <v/>
      </c>
      <c r="FS20" s="32">
        <f>FR20/FR$4-1</f>
        <v/>
      </c>
      <c r="FT20" s="7">
        <f>'ETF MTD'!JD19</f>
        <v/>
      </c>
      <c r="FV20">
        <f>'ETF MTD'!JI19</f>
        <v/>
      </c>
      <c r="FW20" s="32">
        <f>FV20/FV$4-1</f>
        <v/>
      </c>
      <c r="FX20" s="7">
        <f>'ETF MTD'!JJ19</f>
        <v/>
      </c>
      <c r="FZ20">
        <f>'ETF MTD'!JO19</f>
        <v/>
      </c>
      <c r="GA20" s="32">
        <f>FZ20/FZ$4-1</f>
        <v/>
      </c>
      <c r="GB20" s="7">
        <f>'ETF MTD'!JP19</f>
        <v/>
      </c>
      <c r="GD20">
        <f>'ETF MTD'!JU19</f>
        <v/>
      </c>
      <c r="GE20" s="32">
        <f>GD20/GD$4-1</f>
        <v/>
      </c>
      <c r="GF20" s="7">
        <f>'ETF MTD'!JV19</f>
        <v/>
      </c>
      <c r="GH20">
        <f>'ETF MTD'!KA19</f>
        <v/>
      </c>
      <c r="GI20" s="32">
        <f>GH20/GH$4-1</f>
        <v/>
      </c>
      <c r="GJ20" s="7">
        <f>'ETF MTD'!KB19</f>
        <v/>
      </c>
      <c r="GL20">
        <f>'ETF MTD'!LE19</f>
        <v/>
      </c>
      <c r="GM20" s="32">
        <f>GL20/GL$4-1</f>
        <v/>
      </c>
      <c r="GN20" s="7">
        <f>'ETF MTD'!LF19</f>
        <v/>
      </c>
      <c r="GP20" s="5">
        <f>'ETF MTD'!AGE19</f>
        <v/>
      </c>
      <c r="GQ20" s="32">
        <f>GP20/GP$4-1</f>
        <v/>
      </c>
      <c r="GR20" s="7">
        <f>'ETF MTD'!AGF19</f>
        <v/>
      </c>
      <c r="GT20" s="5">
        <f>'ETF MTD'!AGQ19</f>
        <v/>
      </c>
      <c r="GU20" s="32">
        <f>GT20/GT$4-1</f>
        <v/>
      </c>
      <c r="GV20" s="7">
        <f>'ETF MTD'!AGR19</f>
        <v/>
      </c>
      <c r="GX20" s="5">
        <f>'ETF MTD'!OK19</f>
        <v/>
      </c>
      <c r="GY20" s="32">
        <f>GX20/GX$4-1</f>
        <v/>
      </c>
      <c r="GZ20" s="7">
        <f>'ETF MTD'!OL19</f>
        <v/>
      </c>
      <c r="HB20" s="5">
        <f>'ETF MTD'!ACY19</f>
        <v/>
      </c>
      <c r="HC20" s="32">
        <f>HB20/HB$4-1</f>
        <v/>
      </c>
      <c r="HD20" s="7">
        <f>'ETF MTD'!ACZ19</f>
        <v/>
      </c>
      <c r="HF20" s="5">
        <f>'ETF MTD'!AGK19</f>
        <v/>
      </c>
      <c r="HG20" s="32">
        <f>HF20/HF$4-1</f>
        <v/>
      </c>
      <c r="HH20" s="7">
        <f>'ETF MTD'!AGL19</f>
        <v/>
      </c>
      <c r="HJ20" s="5">
        <f>'ETF MTD'!AFS19</f>
        <v/>
      </c>
      <c r="HK20" s="32">
        <f>HJ20/HJ$4-1</f>
        <v/>
      </c>
      <c r="HL20" s="7">
        <f>'ETF MTD'!AFT19</f>
        <v/>
      </c>
      <c r="HN20" s="5">
        <f>'ETF MTD'!AFY19</f>
        <v/>
      </c>
      <c r="HO20" s="32">
        <f>HN20/HN$4-1</f>
        <v/>
      </c>
      <c r="HP20" s="7">
        <f>'ETF MTD'!AFZ19</f>
        <v/>
      </c>
      <c r="HR20" s="5">
        <f>'ETF MTD'!AEC19</f>
        <v/>
      </c>
      <c r="HS20" s="32">
        <f>HR20/HR$4-1</f>
        <v/>
      </c>
      <c r="HT20" s="7">
        <f>'ETF MTD'!AED19</f>
        <v/>
      </c>
      <c r="HV20" s="5">
        <f>'ETF MTD'!ADW19</f>
        <v/>
      </c>
      <c r="HW20" s="32">
        <f>HV20/HV$4-1</f>
        <v/>
      </c>
      <c r="HX20" s="7">
        <f>'ETF MTD'!ADX19</f>
        <v/>
      </c>
      <c r="HZ20" s="277">
        <f>'ETF MTD'!AEU19</f>
        <v/>
      </c>
      <c r="IA20" s="32">
        <f>HZ20/HZ$4-1</f>
        <v/>
      </c>
      <c r="IB20" s="7">
        <f>'ETF MTD'!AEV19</f>
        <v/>
      </c>
      <c r="ID20" s="5">
        <f>'ETF MTD'!AFA19</f>
        <v/>
      </c>
      <c r="IE20" s="32">
        <f>ID20/ID$4-1</f>
        <v/>
      </c>
      <c r="IF20" s="7">
        <f>'ETF MTD'!AFB19</f>
        <v/>
      </c>
      <c r="IH20" s="277">
        <f>'ETF MTD'!AFG19</f>
        <v/>
      </c>
      <c r="II20" s="32">
        <f>IH20/IH$4-1</f>
        <v/>
      </c>
      <c r="IJ20" s="7">
        <f>'ETF MTD'!AFH19</f>
        <v/>
      </c>
      <c r="IL20" s="277">
        <f>'ETF MTD'!AFM19</f>
        <v/>
      </c>
      <c r="IM20" s="32">
        <f>IL20/IL$4-1</f>
        <v/>
      </c>
      <c r="IN20" s="7">
        <f>'ETF MTD'!AFN19</f>
        <v/>
      </c>
      <c r="IP20" s="5">
        <f>'ETF MTD'!AEI19</f>
        <v/>
      </c>
      <c r="IQ20" s="32">
        <f>IP20/IP$4-1</f>
        <v/>
      </c>
      <c r="IR20" s="7">
        <f>'ETF MTD'!AEJ19</f>
        <v/>
      </c>
      <c r="IT20" s="5">
        <f>'ETF MTD'!AEO19</f>
        <v/>
      </c>
      <c r="IU20" s="32">
        <f>IT20/IT$4-1</f>
        <v/>
      </c>
      <c r="IV20" s="7">
        <f>'ETF MTD'!AEP19</f>
        <v/>
      </c>
    </row>
    <row r="21">
      <c r="A21" s="4">
        <f>'ETF MTD'!A20</f>
        <v/>
      </c>
      <c r="B21">
        <f>'ETF MTD'!E20</f>
        <v/>
      </c>
      <c r="C21" s="32">
        <f>B21/B$4-1</f>
        <v/>
      </c>
      <c r="D21" s="7">
        <f>'ETF MTD'!F20</f>
        <v/>
      </c>
      <c r="F21">
        <f>'ETF MTD'!K20</f>
        <v/>
      </c>
      <c r="G21" s="32">
        <f>F21/F$4-1</f>
        <v/>
      </c>
      <c r="H21" s="7">
        <f>'ETF MTD'!L20</f>
        <v/>
      </c>
      <c r="J21">
        <f>'ETF MTD'!Q20</f>
        <v/>
      </c>
      <c r="K21" s="32">
        <f>J21/J$4-1</f>
        <v/>
      </c>
      <c r="L21" s="7">
        <f>'ETF MTD'!R20</f>
        <v/>
      </c>
      <c r="N21">
        <f>'ETF MTD'!W20</f>
        <v/>
      </c>
      <c r="O21" s="32">
        <f>N21/N$4-1</f>
        <v/>
      </c>
      <c r="P21" s="7">
        <f>'ETF MTD'!X20</f>
        <v/>
      </c>
      <c r="R21">
        <f>'ETF MTD'!AC20</f>
        <v/>
      </c>
      <c r="S21" s="32">
        <f>R21/R$4-1</f>
        <v/>
      </c>
      <c r="T21" s="7">
        <f>'ETF MTD'!AD20</f>
        <v/>
      </c>
      <c r="V21">
        <f>'ETF MTD'!AI20</f>
        <v/>
      </c>
      <c r="W21" s="32">
        <f>V21/V$4-1</f>
        <v/>
      </c>
      <c r="X21" s="7">
        <f>'ETF MTD'!AJ20</f>
        <v/>
      </c>
      <c r="Z21">
        <f>'ETF MTD'!AO20</f>
        <v/>
      </c>
      <c r="AA21" s="32">
        <f>Z21/Z$4-1</f>
        <v/>
      </c>
      <c r="AB21" s="7">
        <f>'ETF MTD'!AP20</f>
        <v/>
      </c>
      <c r="AD21">
        <f>'ETF MTD'!AU20</f>
        <v/>
      </c>
      <c r="AE21" s="32">
        <f>AD21/AD$4-1</f>
        <v/>
      </c>
      <c r="AF21" s="7">
        <f>'ETF MTD'!AV20</f>
        <v/>
      </c>
      <c r="AH21">
        <f>'ETF MTD'!BA20</f>
        <v/>
      </c>
      <c r="AI21" s="32">
        <f>AH21/AH$4-1</f>
        <v/>
      </c>
      <c r="AJ21" s="7">
        <f>'ETF MTD'!BB20</f>
        <v/>
      </c>
      <c r="AL21">
        <f>'ETF MTD'!BG20</f>
        <v/>
      </c>
      <c r="AM21" s="32">
        <f>AL21/AL$4-1</f>
        <v/>
      </c>
      <c r="AN21" s="7">
        <f>'ETF MTD'!BH20</f>
        <v/>
      </c>
      <c r="AP21">
        <f>'ETF MTD'!BM20</f>
        <v/>
      </c>
      <c r="AQ21" s="32">
        <f>AP21/AP$4-1</f>
        <v/>
      </c>
      <c r="AR21" s="7">
        <f>'ETF MTD'!BN20</f>
        <v/>
      </c>
      <c r="AT21">
        <f>'ETF MTD'!BS20</f>
        <v/>
      </c>
      <c r="AU21" s="32">
        <f>AT21/AT$4-1</f>
        <v/>
      </c>
      <c r="AV21" s="7">
        <f>'ETF MTD'!BT20</f>
        <v/>
      </c>
      <c r="AX21">
        <f>'ETF MTD'!BY20</f>
        <v/>
      </c>
      <c r="AY21" s="32">
        <f>AX21/AX$4-1</f>
        <v/>
      </c>
      <c r="AZ21" s="7">
        <f>'ETF MTD'!BZ20</f>
        <v/>
      </c>
      <c r="BB21">
        <f>'ETF MTD'!CE20</f>
        <v/>
      </c>
      <c r="BC21" s="32">
        <f>BB21/BB$4-1</f>
        <v/>
      </c>
      <c r="BD21" s="7">
        <f>'ETF MTD'!CF20</f>
        <v/>
      </c>
      <c r="BF21">
        <f>'ETF MTD'!CK20</f>
        <v/>
      </c>
      <c r="BG21" s="32">
        <f>BF21/BF$4-1</f>
        <v/>
      </c>
      <c r="BH21" s="7">
        <f>'ETF MTD'!CL20</f>
        <v/>
      </c>
      <c r="BJ21">
        <f>'ETF MTD'!CQ20</f>
        <v/>
      </c>
      <c r="BK21" s="32">
        <f>BJ21/BJ$4-1</f>
        <v/>
      </c>
      <c r="BL21" s="7">
        <f>'ETF MTD'!CR20</f>
        <v/>
      </c>
      <c r="BN21">
        <f>'ETF MTD'!CW20</f>
        <v/>
      </c>
      <c r="BO21" s="32">
        <f>BN21/BN$4-1</f>
        <v/>
      </c>
      <c r="BP21" s="7">
        <f>'ETF MTD'!CX20</f>
        <v/>
      </c>
      <c r="BR21">
        <f>'ETF MTD'!DC20</f>
        <v/>
      </c>
      <c r="BS21" s="32">
        <f>BR21/BR$4-1</f>
        <v/>
      </c>
      <c r="BT21" s="7">
        <f>'ETF MTD'!DD20</f>
        <v/>
      </c>
      <c r="BV21">
        <f>'ETF MTD'!DI20</f>
        <v/>
      </c>
      <c r="BW21" s="32">
        <f>BV21/BV$4-1</f>
        <v/>
      </c>
      <c r="BX21" s="7">
        <f>'ETF MTD'!DJ20</f>
        <v/>
      </c>
      <c r="BZ21">
        <f>'ETF MTD'!DO20</f>
        <v/>
      </c>
      <c r="CA21" s="32">
        <f>BZ21/BZ$4-1</f>
        <v/>
      </c>
      <c r="CB21" s="7">
        <f>'ETF MTD'!DP20</f>
        <v/>
      </c>
      <c r="CD21">
        <f>'ETF MTD'!DU20</f>
        <v/>
      </c>
      <c r="CE21" s="32">
        <f>CD21/CD$4-1</f>
        <v/>
      </c>
      <c r="CF21" s="7">
        <f>'ETF MTD'!DV20</f>
        <v/>
      </c>
      <c r="CH21">
        <f>'ETF MTD'!EA20</f>
        <v/>
      </c>
      <c r="CI21" s="32">
        <f>CH21/CH$4-1</f>
        <v/>
      </c>
      <c r="CJ21" s="7">
        <f>'ETF MTD'!EB20</f>
        <v/>
      </c>
      <c r="CL21">
        <f>'ETF MTD'!EG20</f>
        <v/>
      </c>
      <c r="CM21" s="32">
        <f>CL21/CL$4-1</f>
        <v/>
      </c>
      <c r="CN21" s="7">
        <f>'ETF MTD'!EH20</f>
        <v/>
      </c>
      <c r="CP21">
        <f>'ETF MTD'!EM20</f>
        <v/>
      </c>
      <c r="CQ21" s="32">
        <f>CP21/CP$4-1</f>
        <v/>
      </c>
      <c r="CR21" s="7">
        <f>'ETF MTD'!EN20</f>
        <v/>
      </c>
      <c r="CT21">
        <f>'ETF MTD'!ES20</f>
        <v/>
      </c>
      <c r="CU21" s="32">
        <f>CT21/CT$4-1</f>
        <v/>
      </c>
      <c r="CV21" s="7">
        <f>'ETF MTD'!ET20</f>
        <v/>
      </c>
      <c r="CX21">
        <f>'ETF MTD'!EY20</f>
        <v/>
      </c>
      <c r="CY21" s="32">
        <f>CX21/CX$4-1</f>
        <v/>
      </c>
      <c r="CZ21" s="7">
        <f>'ETF MTD'!EZ20</f>
        <v/>
      </c>
      <c r="DB21">
        <f>'ETF MTD'!FE20</f>
        <v/>
      </c>
      <c r="DC21" s="32">
        <f>DB21/DB$4-1</f>
        <v/>
      </c>
      <c r="DD21" s="7">
        <f>'ETF MTD'!FF20</f>
        <v/>
      </c>
      <c r="DF21">
        <f>'ETF MTD'!FK20</f>
        <v/>
      </c>
      <c r="DG21" s="32">
        <f>DF21/DF$4-1</f>
        <v/>
      </c>
      <c r="DH21" s="7">
        <f>'ETF MTD'!FL20</f>
        <v/>
      </c>
      <c r="DJ21">
        <f>'ETF MTD'!FQ20</f>
        <v/>
      </c>
      <c r="DK21" s="32">
        <f>DJ21/DJ$4-1</f>
        <v/>
      </c>
      <c r="DL21" s="7">
        <f>'ETF MTD'!FR20</f>
        <v/>
      </c>
      <c r="DN21">
        <f>'ETF MTD'!FW20</f>
        <v/>
      </c>
      <c r="DO21" s="32">
        <f>DN21/DN$4-1</f>
        <v/>
      </c>
      <c r="DP21" s="7">
        <f>'ETF MTD'!FX20</f>
        <v/>
      </c>
      <c r="DR21">
        <f>'ETF MTD'!GC20</f>
        <v/>
      </c>
      <c r="DS21" s="32">
        <f>DR21/DR$4-1</f>
        <v/>
      </c>
      <c r="DT21" s="7">
        <f>'ETF MTD'!GD20</f>
        <v/>
      </c>
      <c r="DV21">
        <f>'ETF MTD'!GI20</f>
        <v/>
      </c>
      <c r="DW21" s="32">
        <f>DV21/DV$4-1</f>
        <v/>
      </c>
      <c r="DX21" s="7">
        <f>'ETF MTD'!GJ20</f>
        <v/>
      </c>
      <c r="DZ21">
        <f>'ETF MTD'!GO20</f>
        <v/>
      </c>
      <c r="EA21" s="32">
        <f>DZ21/DZ$4-1</f>
        <v/>
      </c>
      <c r="EB21" s="7">
        <f>'ETF MTD'!GP20</f>
        <v/>
      </c>
      <c r="ED21">
        <f>'ETF MTD'!GU20</f>
        <v/>
      </c>
      <c r="EE21" s="32">
        <f>ED21/ED$4-1</f>
        <v/>
      </c>
      <c r="EF21" s="7">
        <f>'ETF MTD'!GV20</f>
        <v/>
      </c>
      <c r="EH21">
        <f>'ETF MTD'!HA20</f>
        <v/>
      </c>
      <c r="EI21" s="32">
        <f>EH21/EH$4-1</f>
        <v/>
      </c>
      <c r="EJ21" s="7">
        <f>'ETF MTD'!HB20</f>
        <v/>
      </c>
      <c r="EL21">
        <f>'ETF MTD'!HG20</f>
        <v/>
      </c>
      <c r="EM21" s="32">
        <f>EL21/EL$4-1</f>
        <v/>
      </c>
      <c r="EN21" s="7">
        <f>'ETF MTD'!HH20</f>
        <v/>
      </c>
      <c r="EP21">
        <f>'ETF MTD'!HM20</f>
        <v/>
      </c>
      <c r="EQ21" s="32">
        <f>EP21/EP$4-1</f>
        <v/>
      </c>
      <c r="ER21" s="7">
        <f>'ETF MTD'!HN20</f>
        <v/>
      </c>
      <c r="ET21">
        <f>'ETF MTD'!HS20</f>
        <v/>
      </c>
      <c r="EU21" s="32">
        <f>ET21/ET$4-1</f>
        <v/>
      </c>
      <c r="EV21" s="7">
        <f>'ETF MTD'!HT20</f>
        <v/>
      </c>
      <c r="EX21">
        <f>'ETF MTD'!HY20</f>
        <v/>
      </c>
      <c r="EY21" s="32">
        <f>EX21/EX$4-1</f>
        <v/>
      </c>
      <c r="EZ21" s="7">
        <f>'ETF MTD'!HZ20</f>
        <v/>
      </c>
      <c r="FB21">
        <f>'ETF MTD'!IE20</f>
        <v/>
      </c>
      <c r="FC21" s="32">
        <f>FB21/FB$4-1</f>
        <v/>
      </c>
      <c r="FD21" s="7">
        <f>'ETF MTD'!IF20</f>
        <v/>
      </c>
      <c r="FF21">
        <f>'ETF MTD'!IK20</f>
        <v/>
      </c>
      <c r="FG21" s="32">
        <f>FF21/FF$4-1</f>
        <v/>
      </c>
      <c r="FH21" s="7">
        <f>'ETF MTD'!IL20</f>
        <v/>
      </c>
      <c r="FJ21">
        <f>'ETF MTD'!IQ20</f>
        <v/>
      </c>
      <c r="FK21" s="32">
        <f>FJ21/FJ$4-1</f>
        <v/>
      </c>
      <c r="FL21" s="7">
        <f>'ETF MTD'!IR20</f>
        <v/>
      </c>
      <c r="FN21">
        <f>'ETF MTD'!IW20</f>
        <v/>
      </c>
      <c r="FO21" s="32">
        <f>FN21/FN$4-1</f>
        <v/>
      </c>
      <c r="FP21" s="7">
        <f>'ETF MTD'!IX20</f>
        <v/>
      </c>
      <c r="FR21">
        <f>'ETF MTD'!JC20</f>
        <v/>
      </c>
      <c r="FS21" s="32">
        <f>FR21/FR$4-1</f>
        <v/>
      </c>
      <c r="FT21" s="7">
        <f>'ETF MTD'!JD20</f>
        <v/>
      </c>
      <c r="FV21">
        <f>'ETF MTD'!JI20</f>
        <v/>
      </c>
      <c r="FW21" s="32">
        <f>FV21/FV$4-1</f>
        <v/>
      </c>
      <c r="FX21" s="7">
        <f>'ETF MTD'!JJ20</f>
        <v/>
      </c>
      <c r="FZ21">
        <f>'ETF MTD'!JO20</f>
        <v/>
      </c>
      <c r="GA21" s="32">
        <f>FZ21/FZ$4-1</f>
        <v/>
      </c>
      <c r="GB21" s="7">
        <f>'ETF MTD'!JP20</f>
        <v/>
      </c>
      <c r="GD21">
        <f>'ETF MTD'!JU20</f>
        <v/>
      </c>
      <c r="GE21" s="32">
        <f>GD21/GD$4-1</f>
        <v/>
      </c>
      <c r="GF21" s="7">
        <f>'ETF MTD'!JV20</f>
        <v/>
      </c>
      <c r="GH21">
        <f>'ETF MTD'!KA20</f>
        <v/>
      </c>
      <c r="GI21" s="32">
        <f>GH21/GH$4-1</f>
        <v/>
      </c>
      <c r="GJ21" s="7">
        <f>'ETF MTD'!KB20</f>
        <v/>
      </c>
      <c r="GL21">
        <f>'ETF MTD'!LE20</f>
        <v/>
      </c>
      <c r="GM21" s="32">
        <f>GL21/GL$4-1</f>
        <v/>
      </c>
      <c r="GN21" s="7">
        <f>'ETF MTD'!LF20</f>
        <v/>
      </c>
      <c r="GP21" s="5">
        <f>'ETF MTD'!AGE20</f>
        <v/>
      </c>
      <c r="GQ21" s="32">
        <f>GP21/GP$4-1</f>
        <v/>
      </c>
      <c r="GR21" s="7">
        <f>'ETF MTD'!AGF20</f>
        <v/>
      </c>
      <c r="GT21" s="5">
        <f>'ETF MTD'!AGQ20</f>
        <v/>
      </c>
      <c r="GU21" s="32">
        <f>GT21/GT$4-1</f>
        <v/>
      </c>
      <c r="GV21" s="7">
        <f>'ETF MTD'!AGR20</f>
        <v/>
      </c>
      <c r="GX21" s="5">
        <f>'ETF MTD'!OK20</f>
        <v/>
      </c>
      <c r="GY21" s="32">
        <f>GX21/GX$4-1</f>
        <v/>
      </c>
      <c r="GZ21" s="7">
        <f>'ETF MTD'!OL20</f>
        <v/>
      </c>
      <c r="HB21" s="5">
        <f>'ETF MTD'!ACY20</f>
        <v/>
      </c>
      <c r="HC21" s="32">
        <f>HB21/HB$4-1</f>
        <v/>
      </c>
      <c r="HD21" s="7">
        <f>'ETF MTD'!ACZ20</f>
        <v/>
      </c>
      <c r="HF21" s="5">
        <f>'ETF MTD'!AGK20</f>
        <v/>
      </c>
      <c r="HG21" s="32">
        <f>HF21/HF$4-1</f>
        <v/>
      </c>
      <c r="HH21" s="7">
        <f>'ETF MTD'!AGL20</f>
        <v/>
      </c>
      <c r="HJ21" s="5">
        <f>'ETF MTD'!AFS20</f>
        <v/>
      </c>
      <c r="HK21" s="32">
        <f>HJ21/HJ$4-1</f>
        <v/>
      </c>
      <c r="HL21" s="7">
        <f>'ETF MTD'!AFT20</f>
        <v/>
      </c>
      <c r="HN21" s="5">
        <f>'ETF MTD'!AFY20</f>
        <v/>
      </c>
      <c r="HO21" s="32">
        <f>HN21/HN$4-1</f>
        <v/>
      </c>
      <c r="HP21" s="7">
        <f>'ETF MTD'!AFZ20</f>
        <v/>
      </c>
      <c r="HR21" s="5">
        <f>'ETF MTD'!AEC20</f>
        <v/>
      </c>
      <c r="HS21" s="32">
        <f>HR21/HR$4-1</f>
        <v/>
      </c>
      <c r="HT21" s="7">
        <f>'ETF MTD'!AED20</f>
        <v/>
      </c>
      <c r="HV21" s="5">
        <f>'ETF MTD'!ADW20</f>
        <v/>
      </c>
      <c r="HW21" s="32">
        <f>HV21/HV$4-1</f>
        <v/>
      </c>
      <c r="HX21" s="7">
        <f>'ETF MTD'!ADX20</f>
        <v/>
      </c>
      <c r="HZ21" s="277">
        <f>'ETF MTD'!AEU20</f>
        <v/>
      </c>
      <c r="IA21" s="32">
        <f>HZ21/HZ$4-1</f>
        <v/>
      </c>
      <c r="IB21" s="7">
        <f>'ETF MTD'!AEV20</f>
        <v/>
      </c>
      <c r="ID21" s="5">
        <f>'ETF MTD'!AFA20</f>
        <v/>
      </c>
      <c r="IE21" s="32">
        <f>ID21/ID$4-1</f>
        <v/>
      </c>
      <c r="IF21" s="7">
        <f>'ETF MTD'!AFB20</f>
        <v/>
      </c>
      <c r="IH21" s="277">
        <f>'ETF MTD'!AFG20</f>
        <v/>
      </c>
      <c r="II21" s="32">
        <f>IH21/IH$4-1</f>
        <v/>
      </c>
      <c r="IJ21" s="7">
        <f>'ETF MTD'!AFH20</f>
        <v/>
      </c>
      <c r="IL21" s="277">
        <f>'ETF MTD'!AFM20</f>
        <v/>
      </c>
      <c r="IM21" s="32">
        <f>IL21/IL$4-1</f>
        <v/>
      </c>
      <c r="IN21" s="7">
        <f>'ETF MTD'!AFN20</f>
        <v/>
      </c>
      <c r="IP21" s="5">
        <f>'ETF MTD'!AEI20</f>
        <v/>
      </c>
      <c r="IQ21" s="32">
        <f>IP21/IP$4-1</f>
        <v/>
      </c>
      <c r="IR21" s="7">
        <f>'ETF MTD'!AEJ20</f>
        <v/>
      </c>
      <c r="IT21" s="5">
        <f>'ETF MTD'!AEO20</f>
        <v/>
      </c>
      <c r="IU21" s="32">
        <f>IT21/IT$4-1</f>
        <v/>
      </c>
      <c r="IV21" s="7">
        <f>'ETF MTD'!AEP20</f>
        <v/>
      </c>
    </row>
    <row r="22">
      <c r="A22" s="4">
        <f>'ETF MTD'!A21</f>
        <v/>
      </c>
      <c r="B22">
        <f>'ETF MTD'!E21</f>
        <v/>
      </c>
      <c r="C22" s="32">
        <f>B22/B$4-1</f>
        <v/>
      </c>
      <c r="D22" s="7">
        <f>'ETF MTD'!F21</f>
        <v/>
      </c>
      <c r="F22">
        <f>'ETF MTD'!K21</f>
        <v/>
      </c>
      <c r="G22" s="32">
        <f>F22/F$4-1</f>
        <v/>
      </c>
      <c r="H22" s="7">
        <f>'ETF MTD'!L21</f>
        <v/>
      </c>
      <c r="J22">
        <f>'ETF MTD'!Q21</f>
        <v/>
      </c>
      <c r="K22" s="32">
        <f>J22/J$4-1</f>
        <v/>
      </c>
      <c r="L22" s="7">
        <f>'ETF MTD'!R21</f>
        <v/>
      </c>
      <c r="N22">
        <f>'ETF MTD'!W21</f>
        <v/>
      </c>
      <c r="O22" s="32">
        <f>N22/N$4-1</f>
        <v/>
      </c>
      <c r="P22" s="7">
        <f>'ETF MTD'!X21</f>
        <v/>
      </c>
      <c r="R22">
        <f>'ETF MTD'!AC21</f>
        <v/>
      </c>
      <c r="S22" s="32">
        <f>R22/R$4-1</f>
        <v/>
      </c>
      <c r="T22" s="7">
        <f>'ETF MTD'!AD21</f>
        <v/>
      </c>
      <c r="V22">
        <f>'ETF MTD'!AI21</f>
        <v/>
      </c>
      <c r="W22" s="32">
        <f>V22/V$4-1</f>
        <v/>
      </c>
      <c r="X22" s="7">
        <f>'ETF MTD'!AJ21</f>
        <v/>
      </c>
      <c r="Z22">
        <f>'ETF MTD'!AO21</f>
        <v/>
      </c>
      <c r="AA22" s="32">
        <f>Z22/Z$4-1</f>
        <v/>
      </c>
      <c r="AB22" s="7">
        <f>'ETF MTD'!AP21</f>
        <v/>
      </c>
      <c r="AD22">
        <f>'ETF MTD'!AU21</f>
        <v/>
      </c>
      <c r="AE22" s="32">
        <f>AD22/AD$4-1</f>
        <v/>
      </c>
      <c r="AF22" s="7">
        <f>'ETF MTD'!AV21</f>
        <v/>
      </c>
      <c r="AH22">
        <f>'ETF MTD'!BA21</f>
        <v/>
      </c>
      <c r="AI22" s="32">
        <f>AH22/AH$4-1</f>
        <v/>
      </c>
      <c r="AJ22" s="7">
        <f>'ETF MTD'!BB21</f>
        <v/>
      </c>
      <c r="AL22">
        <f>'ETF MTD'!BG21</f>
        <v/>
      </c>
      <c r="AM22" s="32">
        <f>AL22/AL$4-1</f>
        <v/>
      </c>
      <c r="AN22" s="7">
        <f>'ETF MTD'!BH21</f>
        <v/>
      </c>
      <c r="AP22">
        <f>'ETF MTD'!BM21</f>
        <v/>
      </c>
      <c r="AQ22" s="32">
        <f>AP22/AP$4-1</f>
        <v/>
      </c>
      <c r="AR22" s="7">
        <f>'ETF MTD'!BN21</f>
        <v/>
      </c>
      <c r="AT22">
        <f>'ETF MTD'!BS21</f>
        <v/>
      </c>
      <c r="AU22" s="32">
        <f>AT22/AT$4-1</f>
        <v/>
      </c>
      <c r="AV22" s="7">
        <f>'ETF MTD'!BT21</f>
        <v/>
      </c>
      <c r="AX22">
        <f>'ETF MTD'!BY21</f>
        <v/>
      </c>
      <c r="AY22" s="32">
        <f>AX22/AX$4-1</f>
        <v/>
      </c>
      <c r="AZ22" s="7">
        <f>'ETF MTD'!BZ21</f>
        <v/>
      </c>
      <c r="BB22">
        <f>'ETF MTD'!CE21</f>
        <v/>
      </c>
      <c r="BC22" s="32">
        <f>BB22/BB$4-1</f>
        <v/>
      </c>
      <c r="BD22" s="7">
        <f>'ETF MTD'!CF21</f>
        <v/>
      </c>
      <c r="BF22">
        <f>'ETF MTD'!CK21</f>
        <v/>
      </c>
      <c r="BG22" s="32">
        <f>BF22/BF$4-1</f>
        <v/>
      </c>
      <c r="BH22" s="7">
        <f>'ETF MTD'!CL21</f>
        <v/>
      </c>
      <c r="BJ22">
        <f>'ETF MTD'!CQ21</f>
        <v/>
      </c>
      <c r="BK22" s="32">
        <f>BJ22/BJ$4-1</f>
        <v/>
      </c>
      <c r="BL22" s="7">
        <f>'ETF MTD'!CR21</f>
        <v/>
      </c>
      <c r="BN22">
        <f>'ETF MTD'!CW21</f>
        <v/>
      </c>
      <c r="BO22" s="32">
        <f>BN22/BN$4-1</f>
        <v/>
      </c>
      <c r="BP22" s="7">
        <f>'ETF MTD'!CX21</f>
        <v/>
      </c>
      <c r="BR22">
        <f>'ETF MTD'!DC21</f>
        <v/>
      </c>
      <c r="BS22" s="32">
        <f>BR22/BR$4-1</f>
        <v/>
      </c>
      <c r="BT22" s="7">
        <f>'ETF MTD'!DD21</f>
        <v/>
      </c>
      <c r="BV22">
        <f>'ETF MTD'!DI21</f>
        <v/>
      </c>
      <c r="BW22" s="32">
        <f>BV22/BV$4-1</f>
        <v/>
      </c>
      <c r="BX22" s="7">
        <f>'ETF MTD'!DJ21</f>
        <v/>
      </c>
      <c r="BZ22">
        <f>'ETF MTD'!DO21</f>
        <v/>
      </c>
      <c r="CA22" s="32">
        <f>BZ22/BZ$4-1</f>
        <v/>
      </c>
      <c r="CB22" s="7">
        <f>'ETF MTD'!DP21</f>
        <v/>
      </c>
      <c r="CD22">
        <f>'ETF MTD'!DU21</f>
        <v/>
      </c>
      <c r="CE22" s="32">
        <f>CD22/CD$4-1</f>
        <v/>
      </c>
      <c r="CF22" s="7">
        <f>'ETF MTD'!DV21</f>
        <v/>
      </c>
      <c r="CH22">
        <f>'ETF MTD'!EA21</f>
        <v/>
      </c>
      <c r="CI22" s="32">
        <f>CH22/CH$4-1</f>
        <v/>
      </c>
      <c r="CJ22" s="7">
        <f>'ETF MTD'!EB21</f>
        <v/>
      </c>
      <c r="CL22">
        <f>'ETF MTD'!EG21</f>
        <v/>
      </c>
      <c r="CM22" s="32">
        <f>CL22/CL$4-1</f>
        <v/>
      </c>
      <c r="CN22" s="7">
        <f>'ETF MTD'!EH21</f>
        <v/>
      </c>
      <c r="CP22">
        <f>'ETF MTD'!EM21</f>
        <v/>
      </c>
      <c r="CQ22" s="32">
        <f>CP22/CP$4-1</f>
        <v/>
      </c>
      <c r="CR22" s="7">
        <f>'ETF MTD'!EN21</f>
        <v/>
      </c>
      <c r="CT22">
        <f>'ETF MTD'!ES21</f>
        <v/>
      </c>
      <c r="CU22" s="32">
        <f>CT22/CT$4-1</f>
        <v/>
      </c>
      <c r="CV22" s="7">
        <f>'ETF MTD'!ET21</f>
        <v/>
      </c>
      <c r="CX22">
        <f>'ETF MTD'!EY21</f>
        <v/>
      </c>
      <c r="CY22" s="32">
        <f>CX22/CX$4-1</f>
        <v/>
      </c>
      <c r="CZ22" s="7">
        <f>'ETF MTD'!EZ21</f>
        <v/>
      </c>
      <c r="DB22">
        <f>'ETF MTD'!FE21</f>
        <v/>
      </c>
      <c r="DC22" s="32">
        <f>DB22/DB$4-1</f>
        <v/>
      </c>
      <c r="DD22" s="7">
        <f>'ETF MTD'!FF21</f>
        <v/>
      </c>
      <c r="DF22">
        <f>'ETF MTD'!FK21</f>
        <v/>
      </c>
      <c r="DG22" s="32">
        <f>DF22/DF$4-1</f>
        <v/>
      </c>
      <c r="DH22" s="7">
        <f>'ETF MTD'!FL21</f>
        <v/>
      </c>
      <c r="DJ22">
        <f>'ETF MTD'!FQ21</f>
        <v/>
      </c>
      <c r="DK22" s="32">
        <f>DJ22/DJ$4-1</f>
        <v/>
      </c>
      <c r="DL22" s="7">
        <f>'ETF MTD'!FR21</f>
        <v/>
      </c>
      <c r="DN22">
        <f>'ETF MTD'!FW21</f>
        <v/>
      </c>
      <c r="DO22" s="32">
        <f>DN22/DN$4-1</f>
        <v/>
      </c>
      <c r="DP22" s="7">
        <f>'ETF MTD'!FX21</f>
        <v/>
      </c>
      <c r="DR22">
        <f>'ETF MTD'!GC21</f>
        <v/>
      </c>
      <c r="DS22" s="32">
        <f>DR22/DR$4-1</f>
        <v/>
      </c>
      <c r="DT22" s="7">
        <f>'ETF MTD'!GD21</f>
        <v/>
      </c>
      <c r="DV22">
        <f>'ETF MTD'!GI21</f>
        <v/>
      </c>
      <c r="DW22" s="32">
        <f>DV22/DV$4-1</f>
        <v/>
      </c>
      <c r="DX22" s="7">
        <f>'ETF MTD'!GJ21</f>
        <v/>
      </c>
      <c r="DZ22">
        <f>'ETF MTD'!GO21</f>
        <v/>
      </c>
      <c r="EA22" s="32">
        <f>DZ22/DZ$4-1</f>
        <v/>
      </c>
      <c r="EB22" s="7">
        <f>'ETF MTD'!GP21</f>
        <v/>
      </c>
      <c r="ED22">
        <f>'ETF MTD'!GU21</f>
        <v/>
      </c>
      <c r="EE22" s="32">
        <f>ED22/ED$4-1</f>
        <v/>
      </c>
      <c r="EF22" s="7">
        <f>'ETF MTD'!GV21</f>
        <v/>
      </c>
      <c r="EH22">
        <f>'ETF MTD'!HA21</f>
        <v/>
      </c>
      <c r="EI22" s="32">
        <f>EH22/EH$4-1</f>
        <v/>
      </c>
      <c r="EJ22" s="7">
        <f>'ETF MTD'!HB21</f>
        <v/>
      </c>
      <c r="EL22">
        <f>'ETF MTD'!HG21</f>
        <v/>
      </c>
      <c r="EM22" s="32">
        <f>EL22/EL$4-1</f>
        <v/>
      </c>
      <c r="EN22" s="7">
        <f>'ETF MTD'!HH21</f>
        <v/>
      </c>
      <c r="EP22">
        <f>'ETF MTD'!HM21</f>
        <v/>
      </c>
      <c r="EQ22" s="32">
        <f>EP22/EP$4-1</f>
        <v/>
      </c>
      <c r="ER22" s="7">
        <f>'ETF MTD'!HN21</f>
        <v/>
      </c>
      <c r="ET22">
        <f>'ETF MTD'!HS21</f>
        <v/>
      </c>
      <c r="EU22" s="32">
        <f>ET22/ET$4-1</f>
        <v/>
      </c>
      <c r="EV22" s="7">
        <f>'ETF MTD'!HT21</f>
        <v/>
      </c>
      <c r="EX22">
        <f>'ETF MTD'!HY21</f>
        <v/>
      </c>
      <c r="EY22" s="32">
        <f>EX22/EX$4-1</f>
        <v/>
      </c>
      <c r="EZ22" s="7">
        <f>'ETF MTD'!HZ21</f>
        <v/>
      </c>
      <c r="FB22">
        <f>'ETF MTD'!IE21</f>
        <v/>
      </c>
      <c r="FC22" s="32">
        <f>FB22/FB$4-1</f>
        <v/>
      </c>
      <c r="FD22" s="7">
        <f>'ETF MTD'!IF21</f>
        <v/>
      </c>
      <c r="FF22">
        <f>'ETF MTD'!IK21</f>
        <v/>
      </c>
      <c r="FG22" s="32">
        <f>FF22/FF$4-1</f>
        <v/>
      </c>
      <c r="FH22" s="7">
        <f>'ETF MTD'!IL21</f>
        <v/>
      </c>
      <c r="FJ22">
        <f>'ETF MTD'!IQ21</f>
        <v/>
      </c>
      <c r="FK22" s="32">
        <f>FJ22/FJ$4-1</f>
        <v/>
      </c>
      <c r="FL22" s="7">
        <f>'ETF MTD'!IR21</f>
        <v/>
      </c>
      <c r="FN22">
        <f>'ETF MTD'!IW21</f>
        <v/>
      </c>
      <c r="FO22" s="32">
        <f>FN22/FN$4-1</f>
        <v/>
      </c>
      <c r="FP22" s="7">
        <f>'ETF MTD'!IX21</f>
        <v/>
      </c>
      <c r="FR22">
        <f>'ETF MTD'!JC21</f>
        <v/>
      </c>
      <c r="FS22" s="32">
        <f>FR22/FR$4-1</f>
        <v/>
      </c>
      <c r="FT22" s="7">
        <f>'ETF MTD'!JD21</f>
        <v/>
      </c>
      <c r="FV22">
        <f>'ETF MTD'!JI21</f>
        <v/>
      </c>
      <c r="FW22" s="32">
        <f>FV22/FV$4-1</f>
        <v/>
      </c>
      <c r="FX22" s="7">
        <f>'ETF MTD'!JJ21</f>
        <v/>
      </c>
      <c r="FZ22">
        <f>'ETF MTD'!JO21</f>
        <v/>
      </c>
      <c r="GA22" s="32">
        <f>FZ22/FZ$4-1</f>
        <v/>
      </c>
      <c r="GB22" s="7">
        <f>'ETF MTD'!JP21</f>
        <v/>
      </c>
      <c r="GD22">
        <f>'ETF MTD'!JU21</f>
        <v/>
      </c>
      <c r="GE22" s="32">
        <f>GD22/GD$4-1</f>
        <v/>
      </c>
      <c r="GF22" s="7">
        <f>'ETF MTD'!JV21</f>
        <v/>
      </c>
      <c r="GH22">
        <f>'ETF MTD'!KA21</f>
        <v/>
      </c>
      <c r="GI22" s="32">
        <f>GH22/GH$4-1</f>
        <v/>
      </c>
      <c r="GJ22" s="7">
        <f>'ETF MTD'!KB21</f>
        <v/>
      </c>
      <c r="GL22">
        <f>'ETF MTD'!LE21</f>
        <v/>
      </c>
      <c r="GM22" s="32">
        <f>GL22/GL$4-1</f>
        <v/>
      </c>
      <c r="GN22" s="7">
        <f>'ETF MTD'!LF21</f>
        <v/>
      </c>
      <c r="GP22" s="5">
        <f>'ETF MTD'!AGE21</f>
        <v/>
      </c>
      <c r="GQ22" s="32">
        <f>GP22/GP$4-1</f>
        <v/>
      </c>
      <c r="GR22" s="7">
        <f>'ETF MTD'!AGF21</f>
        <v/>
      </c>
      <c r="GT22" s="5">
        <f>'ETF MTD'!AGQ21</f>
        <v/>
      </c>
      <c r="GU22" s="32">
        <f>GT22/GT$4-1</f>
        <v/>
      </c>
      <c r="GV22" s="7">
        <f>'ETF MTD'!AGR21</f>
        <v/>
      </c>
      <c r="GX22" s="5">
        <f>'ETF MTD'!OK21</f>
        <v/>
      </c>
      <c r="GY22" s="32">
        <f>GX22/GX$4-1</f>
        <v/>
      </c>
      <c r="GZ22" s="7">
        <f>'ETF MTD'!OL21</f>
        <v/>
      </c>
      <c r="HB22" s="5">
        <f>'ETF MTD'!ACY21</f>
        <v/>
      </c>
      <c r="HC22" s="32">
        <f>HB22/HB$4-1</f>
        <v/>
      </c>
      <c r="HD22" s="7">
        <f>'ETF MTD'!ACZ21</f>
        <v/>
      </c>
      <c r="HF22" s="5">
        <f>'ETF MTD'!AGK21</f>
        <v/>
      </c>
      <c r="HG22" s="32">
        <f>HF22/HF$4-1</f>
        <v/>
      </c>
      <c r="HH22" s="7">
        <f>'ETF MTD'!AGL21</f>
        <v/>
      </c>
      <c r="HJ22" s="5">
        <f>'ETF MTD'!AFS21</f>
        <v/>
      </c>
      <c r="HK22" s="32">
        <f>HJ22/HJ$4-1</f>
        <v/>
      </c>
      <c r="HL22" s="7">
        <f>'ETF MTD'!AFT21</f>
        <v/>
      </c>
      <c r="HN22" s="5">
        <f>'ETF MTD'!AFY21</f>
        <v/>
      </c>
      <c r="HO22" s="32">
        <f>HN22/HN$4-1</f>
        <v/>
      </c>
      <c r="HP22" s="7">
        <f>'ETF MTD'!AFZ21</f>
        <v/>
      </c>
      <c r="HR22" s="5">
        <f>'ETF MTD'!AEC21</f>
        <v/>
      </c>
      <c r="HS22" s="32">
        <f>HR22/HR$4-1</f>
        <v/>
      </c>
      <c r="HT22" s="7">
        <f>'ETF MTD'!AED21</f>
        <v/>
      </c>
      <c r="HV22" s="5">
        <f>'ETF MTD'!ADW21</f>
        <v/>
      </c>
      <c r="HW22" s="32">
        <f>HV22/HV$4-1</f>
        <v/>
      </c>
      <c r="HX22" s="7">
        <f>'ETF MTD'!ADX21</f>
        <v/>
      </c>
      <c r="HZ22" s="277">
        <f>'ETF MTD'!AEU21</f>
        <v/>
      </c>
      <c r="IA22" s="32">
        <f>HZ22/HZ$4-1</f>
        <v/>
      </c>
      <c r="IB22" s="7">
        <f>'ETF MTD'!AEV21</f>
        <v/>
      </c>
      <c r="ID22" s="5">
        <f>'ETF MTD'!AFA21</f>
        <v/>
      </c>
      <c r="IE22" s="32">
        <f>ID22/ID$4-1</f>
        <v/>
      </c>
      <c r="IF22" s="7">
        <f>'ETF MTD'!AFB21</f>
        <v/>
      </c>
      <c r="IH22" s="277">
        <f>'ETF MTD'!AFG21</f>
        <v/>
      </c>
      <c r="II22" s="32">
        <f>IH22/IH$4-1</f>
        <v/>
      </c>
      <c r="IJ22" s="7">
        <f>'ETF MTD'!AFH21</f>
        <v/>
      </c>
      <c r="IL22" s="277">
        <f>'ETF MTD'!AFM21</f>
        <v/>
      </c>
      <c r="IM22" s="32">
        <f>IL22/IL$4-1</f>
        <v/>
      </c>
      <c r="IN22" s="7">
        <f>'ETF MTD'!AFN21</f>
        <v/>
      </c>
      <c r="IP22" s="5">
        <f>'ETF MTD'!AEI21</f>
        <v/>
      </c>
      <c r="IQ22" s="32">
        <f>IP22/IP$4-1</f>
        <v/>
      </c>
      <c r="IR22" s="7">
        <f>'ETF MTD'!AEJ21</f>
        <v/>
      </c>
      <c r="IT22" s="5">
        <f>'ETF MTD'!AEO21</f>
        <v/>
      </c>
      <c r="IU22" s="32">
        <f>IT22/IT$4-1</f>
        <v/>
      </c>
      <c r="IV22" s="7">
        <f>'ETF MTD'!AEP21</f>
        <v/>
      </c>
    </row>
    <row r="23">
      <c r="A23" s="4">
        <f>'ETF MTD'!A22</f>
        <v/>
      </c>
      <c r="B23">
        <f>'ETF MTD'!E22</f>
        <v/>
      </c>
      <c r="C23" s="32">
        <f>B23/B$4-1</f>
        <v/>
      </c>
      <c r="D23" s="7">
        <f>'ETF MTD'!F22</f>
        <v/>
      </c>
      <c r="F23">
        <f>'ETF MTD'!K22</f>
        <v/>
      </c>
      <c r="G23" s="32">
        <f>F23/F$4-1</f>
        <v/>
      </c>
      <c r="H23" s="7">
        <f>'ETF MTD'!L22</f>
        <v/>
      </c>
      <c r="J23">
        <f>'ETF MTD'!Q22</f>
        <v/>
      </c>
      <c r="K23" s="32">
        <f>J23/J$4-1</f>
        <v/>
      </c>
      <c r="L23" s="7">
        <f>'ETF MTD'!R22</f>
        <v/>
      </c>
      <c r="N23">
        <f>'ETF MTD'!W22</f>
        <v/>
      </c>
      <c r="O23" s="32">
        <f>N23/N$4-1</f>
        <v/>
      </c>
      <c r="P23" s="7">
        <f>'ETF MTD'!X22</f>
        <v/>
      </c>
      <c r="R23">
        <f>'ETF MTD'!AC22</f>
        <v/>
      </c>
      <c r="S23" s="32">
        <f>R23/R$4-1</f>
        <v/>
      </c>
      <c r="T23" s="7">
        <f>'ETF MTD'!AD22</f>
        <v/>
      </c>
      <c r="V23">
        <f>'ETF MTD'!AI22</f>
        <v/>
      </c>
      <c r="W23" s="32">
        <f>V23/V$4-1</f>
        <v/>
      </c>
      <c r="X23" s="7">
        <f>'ETF MTD'!AJ22</f>
        <v/>
      </c>
      <c r="Z23">
        <f>'ETF MTD'!AO22</f>
        <v/>
      </c>
      <c r="AA23" s="32">
        <f>Z23/Z$4-1</f>
        <v/>
      </c>
      <c r="AB23" s="7">
        <f>'ETF MTD'!AP22</f>
        <v/>
      </c>
      <c r="AD23">
        <f>'ETF MTD'!AU22</f>
        <v/>
      </c>
      <c r="AE23" s="32">
        <f>AD23/AD$4-1</f>
        <v/>
      </c>
      <c r="AF23" s="7">
        <f>'ETF MTD'!AV22</f>
        <v/>
      </c>
      <c r="AH23">
        <f>'ETF MTD'!BA22</f>
        <v/>
      </c>
      <c r="AI23" s="32">
        <f>AH23/AH$4-1</f>
        <v/>
      </c>
      <c r="AJ23" s="7">
        <f>'ETF MTD'!BB22</f>
        <v/>
      </c>
      <c r="AL23">
        <f>'ETF MTD'!BG22</f>
        <v/>
      </c>
      <c r="AM23" s="32">
        <f>AL23/AL$4-1</f>
        <v/>
      </c>
      <c r="AN23" s="7">
        <f>'ETF MTD'!BH22</f>
        <v/>
      </c>
      <c r="AP23">
        <f>'ETF MTD'!BM22</f>
        <v/>
      </c>
      <c r="AQ23" s="32">
        <f>AP23/AP$4-1</f>
        <v/>
      </c>
      <c r="AR23" s="7">
        <f>'ETF MTD'!BN22</f>
        <v/>
      </c>
      <c r="AT23">
        <f>'ETF MTD'!BS22</f>
        <v/>
      </c>
      <c r="AU23" s="32">
        <f>AT23/AT$4-1</f>
        <v/>
      </c>
      <c r="AV23" s="7">
        <f>'ETF MTD'!BT22</f>
        <v/>
      </c>
      <c r="AX23">
        <f>'ETF MTD'!BY22</f>
        <v/>
      </c>
      <c r="AY23" s="32">
        <f>AX23/AX$4-1</f>
        <v/>
      </c>
      <c r="AZ23" s="7">
        <f>'ETF MTD'!BZ22</f>
        <v/>
      </c>
      <c r="BB23">
        <f>'ETF MTD'!CE22</f>
        <v/>
      </c>
      <c r="BC23" s="32">
        <f>BB23/BB$4-1</f>
        <v/>
      </c>
      <c r="BD23" s="7">
        <f>'ETF MTD'!CF22</f>
        <v/>
      </c>
      <c r="BF23">
        <f>'ETF MTD'!CK22</f>
        <v/>
      </c>
      <c r="BG23" s="32">
        <f>BF23/BF$4-1</f>
        <v/>
      </c>
      <c r="BH23" s="7">
        <f>'ETF MTD'!CL22</f>
        <v/>
      </c>
      <c r="BJ23">
        <f>'ETF MTD'!CQ22</f>
        <v/>
      </c>
      <c r="BK23" s="32">
        <f>BJ23/BJ$4-1</f>
        <v/>
      </c>
      <c r="BL23" s="7">
        <f>'ETF MTD'!CR22</f>
        <v/>
      </c>
      <c r="BN23">
        <f>'ETF MTD'!CW22</f>
        <v/>
      </c>
      <c r="BO23" s="32">
        <f>BN23/BN$4-1</f>
        <v/>
      </c>
      <c r="BP23" s="7">
        <f>'ETF MTD'!CX22</f>
        <v/>
      </c>
      <c r="BR23">
        <f>'ETF MTD'!DC22</f>
        <v/>
      </c>
      <c r="BS23" s="32">
        <f>BR23/BR$4-1</f>
        <v/>
      </c>
      <c r="BT23" s="7">
        <f>'ETF MTD'!DD22</f>
        <v/>
      </c>
      <c r="BV23">
        <f>'ETF MTD'!DI22</f>
        <v/>
      </c>
      <c r="BW23" s="32">
        <f>BV23/BV$4-1</f>
        <v/>
      </c>
      <c r="BX23" s="7">
        <f>'ETF MTD'!DJ22</f>
        <v/>
      </c>
      <c r="BZ23">
        <f>'ETF MTD'!DO22</f>
        <v/>
      </c>
      <c r="CA23" s="32">
        <f>BZ23/BZ$4-1</f>
        <v/>
      </c>
      <c r="CB23" s="7">
        <f>'ETF MTD'!DP22</f>
        <v/>
      </c>
      <c r="CD23">
        <f>'ETF MTD'!DU22</f>
        <v/>
      </c>
      <c r="CE23" s="32">
        <f>CD23/CD$4-1</f>
        <v/>
      </c>
      <c r="CF23" s="7">
        <f>'ETF MTD'!DV22</f>
        <v/>
      </c>
      <c r="CH23">
        <f>'ETF MTD'!EA22</f>
        <v/>
      </c>
      <c r="CI23" s="32">
        <f>CH23/CH$4-1</f>
        <v/>
      </c>
      <c r="CJ23" s="7">
        <f>'ETF MTD'!EB22</f>
        <v/>
      </c>
      <c r="CL23">
        <f>'ETF MTD'!EG22</f>
        <v/>
      </c>
      <c r="CM23" s="32">
        <f>CL23/CL$4-1</f>
        <v/>
      </c>
      <c r="CN23" s="7">
        <f>'ETF MTD'!EH22</f>
        <v/>
      </c>
      <c r="CP23">
        <f>'ETF MTD'!EM22</f>
        <v/>
      </c>
      <c r="CQ23" s="32">
        <f>CP23/CP$4-1</f>
        <v/>
      </c>
      <c r="CR23" s="7">
        <f>'ETF MTD'!EN22</f>
        <v/>
      </c>
      <c r="CT23">
        <f>'ETF MTD'!ES22</f>
        <v/>
      </c>
      <c r="CU23" s="32">
        <f>CT23/CT$4-1</f>
        <v/>
      </c>
      <c r="CV23" s="7">
        <f>'ETF MTD'!ET22</f>
        <v/>
      </c>
      <c r="CX23">
        <f>'ETF MTD'!EY22</f>
        <v/>
      </c>
      <c r="CY23" s="32">
        <f>CX23/CX$4-1</f>
        <v/>
      </c>
      <c r="CZ23" s="7">
        <f>'ETF MTD'!EZ22</f>
        <v/>
      </c>
      <c r="DB23">
        <f>'ETF MTD'!FE22</f>
        <v/>
      </c>
      <c r="DC23" s="32">
        <f>DB23/DB$4-1</f>
        <v/>
      </c>
      <c r="DD23" s="7">
        <f>'ETF MTD'!FF22</f>
        <v/>
      </c>
      <c r="DF23">
        <f>'ETF MTD'!FK22</f>
        <v/>
      </c>
      <c r="DG23" s="32">
        <f>DF23/DF$4-1</f>
        <v/>
      </c>
      <c r="DH23" s="7">
        <f>'ETF MTD'!FL22</f>
        <v/>
      </c>
      <c r="DJ23">
        <f>'ETF MTD'!FQ22</f>
        <v/>
      </c>
      <c r="DK23" s="32">
        <f>DJ23/DJ$4-1</f>
        <v/>
      </c>
      <c r="DL23" s="7">
        <f>'ETF MTD'!FR22</f>
        <v/>
      </c>
      <c r="DN23">
        <f>'ETF MTD'!FW22</f>
        <v/>
      </c>
      <c r="DO23" s="32">
        <f>DN23/DN$4-1</f>
        <v/>
      </c>
      <c r="DP23" s="7">
        <f>'ETF MTD'!FX22</f>
        <v/>
      </c>
      <c r="DR23">
        <f>'ETF MTD'!GC22</f>
        <v/>
      </c>
      <c r="DS23" s="32">
        <f>DR23/DR$4-1</f>
        <v/>
      </c>
      <c r="DT23" s="7">
        <f>'ETF MTD'!GD22</f>
        <v/>
      </c>
      <c r="DV23">
        <f>'ETF MTD'!GI22</f>
        <v/>
      </c>
      <c r="DW23" s="32">
        <f>DV23/DV$4-1</f>
        <v/>
      </c>
      <c r="DX23" s="7">
        <f>'ETF MTD'!GJ22</f>
        <v/>
      </c>
      <c r="DZ23">
        <f>'ETF MTD'!GO22</f>
        <v/>
      </c>
      <c r="EA23" s="32">
        <f>DZ23/DZ$4-1</f>
        <v/>
      </c>
      <c r="EB23" s="7">
        <f>'ETF MTD'!GP22</f>
        <v/>
      </c>
      <c r="ED23">
        <f>'ETF MTD'!GU22</f>
        <v/>
      </c>
      <c r="EE23" s="32">
        <f>ED23/ED$4-1</f>
        <v/>
      </c>
      <c r="EF23" s="7">
        <f>'ETF MTD'!GV22</f>
        <v/>
      </c>
      <c r="EH23">
        <f>'ETF MTD'!HA22</f>
        <v/>
      </c>
      <c r="EI23" s="32">
        <f>EH23/EH$4-1</f>
        <v/>
      </c>
      <c r="EJ23" s="7">
        <f>'ETF MTD'!HB22</f>
        <v/>
      </c>
      <c r="EL23">
        <f>'ETF MTD'!HG22</f>
        <v/>
      </c>
      <c r="EM23" s="32">
        <f>EL23/EL$4-1</f>
        <v/>
      </c>
      <c r="EN23" s="7">
        <f>'ETF MTD'!HH22</f>
        <v/>
      </c>
      <c r="EP23">
        <f>'ETF MTD'!HM22</f>
        <v/>
      </c>
      <c r="EQ23" s="32">
        <f>EP23/EP$4-1</f>
        <v/>
      </c>
      <c r="ER23" s="7">
        <f>'ETF MTD'!HN22</f>
        <v/>
      </c>
      <c r="ET23">
        <f>'ETF MTD'!HS22</f>
        <v/>
      </c>
      <c r="EU23" s="32">
        <f>ET23/ET$4-1</f>
        <v/>
      </c>
      <c r="EV23" s="7">
        <f>'ETF MTD'!HT22</f>
        <v/>
      </c>
      <c r="EX23">
        <f>'ETF MTD'!HY22</f>
        <v/>
      </c>
      <c r="EY23" s="32">
        <f>EX23/EX$4-1</f>
        <v/>
      </c>
      <c r="EZ23" s="7">
        <f>'ETF MTD'!HZ22</f>
        <v/>
      </c>
      <c r="FB23">
        <f>'ETF MTD'!IE22</f>
        <v/>
      </c>
      <c r="FC23" s="32">
        <f>FB23/FB$4-1</f>
        <v/>
      </c>
      <c r="FD23" s="7">
        <f>'ETF MTD'!IF22</f>
        <v/>
      </c>
      <c r="FF23">
        <f>'ETF MTD'!IK22</f>
        <v/>
      </c>
      <c r="FG23" s="32">
        <f>FF23/FF$4-1</f>
        <v/>
      </c>
      <c r="FH23" s="7">
        <f>'ETF MTD'!IL22</f>
        <v/>
      </c>
      <c r="FJ23">
        <f>'ETF MTD'!IQ22</f>
        <v/>
      </c>
      <c r="FK23" s="32">
        <f>FJ23/FJ$4-1</f>
        <v/>
      </c>
      <c r="FL23" s="7">
        <f>'ETF MTD'!IR22</f>
        <v/>
      </c>
      <c r="FN23">
        <f>'ETF MTD'!IW22</f>
        <v/>
      </c>
      <c r="FO23" s="32">
        <f>FN23/FN$4-1</f>
        <v/>
      </c>
      <c r="FP23" s="7">
        <f>'ETF MTD'!IX22</f>
        <v/>
      </c>
      <c r="FR23">
        <f>'ETF MTD'!JC22</f>
        <v/>
      </c>
      <c r="FS23" s="32">
        <f>FR23/FR$4-1</f>
        <v/>
      </c>
      <c r="FT23" s="7">
        <f>'ETF MTD'!JD22</f>
        <v/>
      </c>
      <c r="FV23">
        <f>'ETF MTD'!JI22</f>
        <v/>
      </c>
      <c r="FW23" s="32">
        <f>FV23/FV$4-1</f>
        <v/>
      </c>
      <c r="FX23" s="7">
        <f>'ETF MTD'!JJ22</f>
        <v/>
      </c>
      <c r="FZ23">
        <f>'ETF MTD'!JO22</f>
        <v/>
      </c>
      <c r="GA23" s="32">
        <f>FZ23/FZ$4-1</f>
        <v/>
      </c>
      <c r="GB23" s="7">
        <f>'ETF MTD'!JP22</f>
        <v/>
      </c>
      <c r="GD23">
        <f>'ETF MTD'!JU22</f>
        <v/>
      </c>
      <c r="GE23" s="32">
        <f>GD23/GD$4-1</f>
        <v/>
      </c>
      <c r="GF23" s="7">
        <f>'ETF MTD'!JV22</f>
        <v/>
      </c>
      <c r="GH23">
        <f>'ETF MTD'!KA22</f>
        <v/>
      </c>
      <c r="GI23" s="32">
        <f>GH23/GH$4-1</f>
        <v/>
      </c>
      <c r="GJ23" s="7">
        <f>'ETF MTD'!KB22</f>
        <v/>
      </c>
      <c r="GL23">
        <f>'ETF MTD'!LE22</f>
        <v/>
      </c>
      <c r="GM23" s="32">
        <f>GL23/GL$4-1</f>
        <v/>
      </c>
      <c r="GN23" s="7">
        <f>'ETF MTD'!LF22</f>
        <v/>
      </c>
      <c r="GP23" s="5">
        <f>'ETF MTD'!AGE22</f>
        <v/>
      </c>
      <c r="GQ23" s="32">
        <f>GP23/GP$4-1</f>
        <v/>
      </c>
      <c r="GR23" s="7">
        <f>'ETF MTD'!AGF22</f>
        <v/>
      </c>
      <c r="GT23" s="5">
        <f>'ETF MTD'!AGQ22</f>
        <v/>
      </c>
      <c r="GU23" s="32">
        <f>GT23/GT$4-1</f>
        <v/>
      </c>
      <c r="GV23" s="7">
        <f>'ETF MTD'!AGR22</f>
        <v/>
      </c>
      <c r="GX23" s="5">
        <f>'ETF MTD'!OK22</f>
        <v/>
      </c>
      <c r="GY23" s="32">
        <f>GX23/GX$4-1</f>
        <v/>
      </c>
      <c r="GZ23" s="7">
        <f>'ETF MTD'!OL22</f>
        <v/>
      </c>
      <c r="HB23" s="5">
        <f>'ETF MTD'!ACY22</f>
        <v/>
      </c>
      <c r="HC23" s="32">
        <f>HB23/HB$4-1</f>
        <v/>
      </c>
      <c r="HD23" s="7">
        <f>'ETF MTD'!ACZ22</f>
        <v/>
      </c>
      <c r="HF23" s="5">
        <f>'ETF MTD'!AGK22</f>
        <v/>
      </c>
      <c r="HG23" s="32">
        <f>HF23/HF$4-1</f>
        <v/>
      </c>
      <c r="HH23" s="7">
        <f>'ETF MTD'!AGL22</f>
        <v/>
      </c>
      <c r="HJ23" s="5">
        <f>'ETF MTD'!AFS22</f>
        <v/>
      </c>
      <c r="HK23" s="32">
        <f>HJ23/HJ$4-1</f>
        <v/>
      </c>
      <c r="HL23" s="7">
        <f>'ETF MTD'!AFT22</f>
        <v/>
      </c>
      <c r="HN23" s="5">
        <f>'ETF MTD'!AFY22</f>
        <v/>
      </c>
      <c r="HO23" s="32">
        <f>HN23/HN$4-1</f>
        <v/>
      </c>
      <c r="HP23" s="7">
        <f>'ETF MTD'!AFZ22</f>
        <v/>
      </c>
      <c r="HR23" s="5">
        <f>'ETF MTD'!AEC22</f>
        <v/>
      </c>
      <c r="HS23" s="32">
        <f>HR23/HR$4-1</f>
        <v/>
      </c>
      <c r="HT23" s="7">
        <f>'ETF MTD'!AED22</f>
        <v/>
      </c>
      <c r="HV23" s="5">
        <f>'ETF MTD'!ADW22</f>
        <v/>
      </c>
      <c r="HW23" s="32">
        <f>HV23/HV$4-1</f>
        <v/>
      </c>
      <c r="HX23" s="7">
        <f>'ETF MTD'!ADX22</f>
        <v/>
      </c>
      <c r="HZ23" s="277">
        <f>'ETF MTD'!AEU22</f>
        <v/>
      </c>
      <c r="IA23" s="32">
        <f>HZ23/HZ$4-1</f>
        <v/>
      </c>
      <c r="IB23" s="7">
        <f>'ETF MTD'!AEV22</f>
        <v/>
      </c>
      <c r="ID23" s="5">
        <f>'ETF MTD'!AFA22</f>
        <v/>
      </c>
      <c r="IE23" s="32">
        <f>ID23/ID$4-1</f>
        <v/>
      </c>
      <c r="IF23" s="7">
        <f>'ETF MTD'!AFB22</f>
        <v/>
      </c>
      <c r="IH23" s="277">
        <f>'ETF MTD'!AFG22</f>
        <v/>
      </c>
      <c r="II23" s="32">
        <f>IH23/IH$4-1</f>
        <v/>
      </c>
      <c r="IJ23" s="7">
        <f>'ETF MTD'!AFH22</f>
        <v/>
      </c>
      <c r="IL23" s="277">
        <f>'ETF MTD'!AFM22</f>
        <v/>
      </c>
      <c r="IM23" s="32">
        <f>IL23/IL$4-1</f>
        <v/>
      </c>
      <c r="IN23" s="7">
        <f>'ETF MTD'!AFN22</f>
        <v/>
      </c>
      <c r="IP23" s="5">
        <f>'ETF MTD'!AEI22</f>
        <v/>
      </c>
      <c r="IQ23" s="32">
        <f>IP23/IP$4-1</f>
        <v/>
      </c>
      <c r="IR23" s="7">
        <f>'ETF MTD'!AEJ22</f>
        <v/>
      </c>
      <c r="IT23" s="5">
        <f>'ETF MTD'!AEO22</f>
        <v/>
      </c>
      <c r="IU23" s="32">
        <f>IT23/IT$4-1</f>
        <v/>
      </c>
      <c r="IV23" s="7">
        <f>'ETF MTD'!AEP22</f>
        <v/>
      </c>
    </row>
    <row r="24">
      <c r="A24" s="4">
        <f>'ETF MTD'!A23</f>
        <v/>
      </c>
      <c r="B24">
        <f>'ETF MTD'!E23</f>
        <v/>
      </c>
      <c r="C24" s="32">
        <f>B24/B$4-1</f>
        <v/>
      </c>
      <c r="D24" s="7">
        <f>'ETF MTD'!F23</f>
        <v/>
      </c>
      <c r="F24">
        <f>'ETF MTD'!K23</f>
        <v/>
      </c>
      <c r="G24" s="32">
        <f>F24/F$4-1</f>
        <v/>
      </c>
      <c r="H24" s="7">
        <f>'ETF MTD'!L23</f>
        <v/>
      </c>
      <c r="J24">
        <f>'ETF MTD'!Q23</f>
        <v/>
      </c>
      <c r="K24" s="32">
        <f>J24/J$4-1</f>
        <v/>
      </c>
      <c r="L24" s="7">
        <f>'ETF MTD'!R23</f>
        <v/>
      </c>
      <c r="N24">
        <f>'ETF MTD'!W23</f>
        <v/>
      </c>
      <c r="O24" s="32">
        <f>N24/N$4-1</f>
        <v/>
      </c>
      <c r="P24" s="7">
        <f>'ETF MTD'!X23</f>
        <v/>
      </c>
      <c r="R24">
        <f>'ETF MTD'!AC23</f>
        <v/>
      </c>
      <c r="S24" s="32">
        <f>R24/R$4-1</f>
        <v/>
      </c>
      <c r="T24" s="7">
        <f>'ETF MTD'!AD23</f>
        <v/>
      </c>
      <c r="V24">
        <f>'ETF MTD'!AI23</f>
        <v/>
      </c>
      <c r="W24" s="32">
        <f>V24/V$4-1</f>
        <v/>
      </c>
      <c r="X24" s="7">
        <f>'ETF MTD'!AJ23</f>
        <v/>
      </c>
      <c r="Z24">
        <f>'ETF MTD'!AO23</f>
        <v/>
      </c>
      <c r="AA24" s="32">
        <f>Z24/Z$4-1</f>
        <v/>
      </c>
      <c r="AB24" s="7">
        <f>'ETF MTD'!AP23</f>
        <v/>
      </c>
      <c r="AD24">
        <f>'ETF MTD'!AU23</f>
        <v/>
      </c>
      <c r="AE24" s="32">
        <f>AD24/AD$4-1</f>
        <v/>
      </c>
      <c r="AF24" s="7">
        <f>'ETF MTD'!AV23</f>
        <v/>
      </c>
      <c r="AH24">
        <f>'ETF MTD'!BA23</f>
        <v/>
      </c>
      <c r="AI24" s="32">
        <f>AH24/AH$4-1</f>
        <v/>
      </c>
      <c r="AJ24" s="7">
        <f>'ETF MTD'!BB23</f>
        <v/>
      </c>
      <c r="AL24">
        <f>'ETF MTD'!BG23</f>
        <v/>
      </c>
      <c r="AM24" s="32">
        <f>AL24/AL$4-1</f>
        <v/>
      </c>
      <c r="AN24" s="7">
        <f>'ETF MTD'!BH23</f>
        <v/>
      </c>
      <c r="AP24">
        <f>'ETF MTD'!BM23</f>
        <v/>
      </c>
      <c r="AQ24" s="32">
        <f>AP24/AP$4-1</f>
        <v/>
      </c>
      <c r="AR24" s="7">
        <f>'ETF MTD'!BN23</f>
        <v/>
      </c>
      <c r="AT24">
        <f>'ETF MTD'!BS23</f>
        <v/>
      </c>
      <c r="AU24" s="32">
        <f>AT24/AT$4-1</f>
        <v/>
      </c>
      <c r="AV24" s="7">
        <f>'ETF MTD'!BT23</f>
        <v/>
      </c>
      <c r="AX24">
        <f>'ETF MTD'!BY23</f>
        <v/>
      </c>
      <c r="AY24" s="32">
        <f>AX24/AX$4-1</f>
        <v/>
      </c>
      <c r="AZ24" s="7">
        <f>'ETF MTD'!BZ23</f>
        <v/>
      </c>
      <c r="BB24">
        <f>'ETF MTD'!CE23</f>
        <v/>
      </c>
      <c r="BC24" s="32">
        <f>BB24/BB$4-1</f>
        <v/>
      </c>
      <c r="BD24" s="7">
        <f>'ETF MTD'!CF23</f>
        <v/>
      </c>
      <c r="BF24">
        <f>'ETF MTD'!CK23</f>
        <v/>
      </c>
      <c r="BG24" s="32">
        <f>BF24/BF$4-1</f>
        <v/>
      </c>
      <c r="BH24" s="7">
        <f>'ETF MTD'!CL23</f>
        <v/>
      </c>
      <c r="BJ24">
        <f>'ETF MTD'!CQ23</f>
        <v/>
      </c>
      <c r="BK24" s="32">
        <f>BJ24/BJ$4-1</f>
        <v/>
      </c>
      <c r="BL24" s="7">
        <f>'ETF MTD'!CR23</f>
        <v/>
      </c>
      <c r="BN24">
        <f>'ETF MTD'!CW23</f>
        <v/>
      </c>
      <c r="BO24" s="32">
        <f>BN24/BN$4-1</f>
        <v/>
      </c>
      <c r="BP24" s="7">
        <f>'ETF MTD'!CX23</f>
        <v/>
      </c>
      <c r="BR24">
        <f>'ETF MTD'!DC23</f>
        <v/>
      </c>
      <c r="BS24" s="32">
        <f>BR24/BR$4-1</f>
        <v/>
      </c>
      <c r="BT24" s="7">
        <f>'ETF MTD'!DD23</f>
        <v/>
      </c>
      <c r="BV24">
        <f>'ETF MTD'!DI23</f>
        <v/>
      </c>
      <c r="BW24" s="32">
        <f>BV24/BV$4-1</f>
        <v/>
      </c>
      <c r="BX24" s="7">
        <f>'ETF MTD'!DJ23</f>
        <v/>
      </c>
      <c r="BZ24">
        <f>'ETF MTD'!DO23</f>
        <v/>
      </c>
      <c r="CA24" s="32">
        <f>BZ24/BZ$4-1</f>
        <v/>
      </c>
      <c r="CB24" s="7">
        <f>'ETF MTD'!DP23</f>
        <v/>
      </c>
      <c r="CD24">
        <f>'ETF MTD'!DU23</f>
        <v/>
      </c>
      <c r="CE24" s="32">
        <f>CD24/CD$4-1</f>
        <v/>
      </c>
      <c r="CF24" s="7">
        <f>'ETF MTD'!DV23</f>
        <v/>
      </c>
      <c r="CH24">
        <f>'ETF MTD'!EA23</f>
        <v/>
      </c>
      <c r="CI24" s="32">
        <f>CH24/CH$4-1</f>
        <v/>
      </c>
      <c r="CJ24" s="7">
        <f>'ETF MTD'!EB23</f>
        <v/>
      </c>
      <c r="CL24">
        <f>'ETF MTD'!EG23</f>
        <v/>
      </c>
      <c r="CM24" s="32">
        <f>CL24/CL$4-1</f>
        <v/>
      </c>
      <c r="CN24" s="7">
        <f>'ETF MTD'!EH23</f>
        <v/>
      </c>
      <c r="CP24">
        <f>'ETF MTD'!EM23</f>
        <v/>
      </c>
      <c r="CQ24" s="32">
        <f>CP24/CP$4-1</f>
        <v/>
      </c>
      <c r="CR24" s="7">
        <f>'ETF MTD'!EN23</f>
        <v/>
      </c>
      <c r="CT24">
        <f>'ETF MTD'!ES23</f>
        <v/>
      </c>
      <c r="CU24" s="32">
        <f>CT24/CT$4-1</f>
        <v/>
      </c>
      <c r="CV24" s="7">
        <f>'ETF MTD'!ET23</f>
        <v/>
      </c>
      <c r="CX24">
        <f>'ETF MTD'!EY23</f>
        <v/>
      </c>
      <c r="CY24" s="32">
        <f>CX24/CX$4-1</f>
        <v/>
      </c>
      <c r="CZ24" s="7">
        <f>'ETF MTD'!EZ23</f>
        <v/>
      </c>
      <c r="DB24">
        <f>'ETF MTD'!FE23</f>
        <v/>
      </c>
      <c r="DC24" s="32">
        <f>DB24/DB$4-1</f>
        <v/>
      </c>
      <c r="DD24" s="7">
        <f>'ETF MTD'!FF23</f>
        <v/>
      </c>
      <c r="DF24">
        <f>'ETF MTD'!FK23</f>
        <v/>
      </c>
      <c r="DG24" s="32">
        <f>DF24/DF$4-1</f>
        <v/>
      </c>
      <c r="DH24" s="7">
        <f>'ETF MTD'!FL23</f>
        <v/>
      </c>
      <c r="DJ24">
        <f>'ETF MTD'!FQ23</f>
        <v/>
      </c>
      <c r="DK24" s="32">
        <f>DJ24/DJ$4-1</f>
        <v/>
      </c>
      <c r="DL24" s="7">
        <f>'ETF MTD'!FR23</f>
        <v/>
      </c>
      <c r="DN24">
        <f>'ETF MTD'!FW23</f>
        <v/>
      </c>
      <c r="DO24" s="32">
        <f>DN24/DN$4-1</f>
        <v/>
      </c>
      <c r="DP24" s="7">
        <f>'ETF MTD'!FX23</f>
        <v/>
      </c>
      <c r="DR24">
        <f>'ETF MTD'!GC23</f>
        <v/>
      </c>
      <c r="DS24" s="32">
        <f>DR24/DR$4-1</f>
        <v/>
      </c>
      <c r="DT24" s="7">
        <f>'ETF MTD'!GD23</f>
        <v/>
      </c>
      <c r="DV24">
        <f>'ETF MTD'!GI23</f>
        <v/>
      </c>
      <c r="DW24" s="32">
        <f>DV24/DV$4-1</f>
        <v/>
      </c>
      <c r="DX24" s="7">
        <f>'ETF MTD'!GJ23</f>
        <v/>
      </c>
      <c r="DZ24">
        <f>'ETF MTD'!GO23</f>
        <v/>
      </c>
      <c r="EA24" s="32">
        <f>DZ24/DZ$4-1</f>
        <v/>
      </c>
      <c r="EB24" s="7">
        <f>'ETF MTD'!GP23</f>
        <v/>
      </c>
      <c r="ED24">
        <f>'ETF MTD'!GU23</f>
        <v/>
      </c>
      <c r="EE24" s="32">
        <f>ED24/ED$4-1</f>
        <v/>
      </c>
      <c r="EF24" s="7">
        <f>'ETF MTD'!GV23</f>
        <v/>
      </c>
      <c r="EH24">
        <f>'ETF MTD'!HA23</f>
        <v/>
      </c>
      <c r="EI24" s="32">
        <f>EH24/EH$4-1</f>
        <v/>
      </c>
      <c r="EJ24" s="7">
        <f>'ETF MTD'!HB23</f>
        <v/>
      </c>
      <c r="EL24">
        <f>'ETF MTD'!HG23</f>
        <v/>
      </c>
      <c r="EM24" s="32">
        <f>EL24/EL$4-1</f>
        <v/>
      </c>
      <c r="EN24" s="7">
        <f>'ETF MTD'!HH23</f>
        <v/>
      </c>
      <c r="EP24">
        <f>'ETF MTD'!HM23</f>
        <v/>
      </c>
      <c r="EQ24" s="32">
        <f>EP24/EP$4-1</f>
        <v/>
      </c>
      <c r="ER24" s="7">
        <f>'ETF MTD'!HN23</f>
        <v/>
      </c>
      <c r="ET24">
        <f>'ETF MTD'!HS23</f>
        <v/>
      </c>
      <c r="EU24" s="32">
        <f>ET24/ET$4-1</f>
        <v/>
      </c>
      <c r="EV24" s="7">
        <f>'ETF MTD'!HT23</f>
        <v/>
      </c>
      <c r="EX24">
        <f>'ETF MTD'!HY23</f>
        <v/>
      </c>
      <c r="EY24" s="32">
        <f>EX24/EX$4-1</f>
        <v/>
      </c>
      <c r="EZ24" s="7">
        <f>'ETF MTD'!HZ23</f>
        <v/>
      </c>
      <c r="FB24">
        <f>'ETF MTD'!IE23</f>
        <v/>
      </c>
      <c r="FC24" s="32">
        <f>FB24/FB$4-1</f>
        <v/>
      </c>
      <c r="FD24" s="7">
        <f>'ETF MTD'!IF23</f>
        <v/>
      </c>
      <c r="FF24">
        <f>'ETF MTD'!IK23</f>
        <v/>
      </c>
      <c r="FG24" s="32">
        <f>FF24/FF$4-1</f>
        <v/>
      </c>
      <c r="FH24" s="7">
        <f>'ETF MTD'!IL23</f>
        <v/>
      </c>
      <c r="FJ24">
        <f>'ETF MTD'!IQ23</f>
        <v/>
      </c>
      <c r="FK24" s="32">
        <f>FJ24/FJ$4-1</f>
        <v/>
      </c>
      <c r="FL24" s="7">
        <f>'ETF MTD'!IR23</f>
        <v/>
      </c>
      <c r="FN24">
        <f>'ETF MTD'!IW23</f>
        <v/>
      </c>
      <c r="FO24" s="32">
        <f>FN24/FN$4-1</f>
        <v/>
      </c>
      <c r="FP24" s="7">
        <f>'ETF MTD'!IX23</f>
        <v/>
      </c>
      <c r="FR24">
        <f>'ETF MTD'!JC23</f>
        <v/>
      </c>
      <c r="FS24" s="32">
        <f>FR24/FR$4-1</f>
        <v/>
      </c>
      <c r="FT24" s="7">
        <f>'ETF MTD'!JD23</f>
        <v/>
      </c>
      <c r="FV24">
        <f>'ETF MTD'!JI23</f>
        <v/>
      </c>
      <c r="FW24" s="32">
        <f>FV24/FV$4-1</f>
        <v/>
      </c>
      <c r="FX24" s="7">
        <f>'ETF MTD'!JJ23</f>
        <v/>
      </c>
      <c r="FZ24">
        <f>'ETF MTD'!JO23</f>
        <v/>
      </c>
      <c r="GA24" s="32">
        <f>FZ24/FZ$4-1</f>
        <v/>
      </c>
      <c r="GB24" s="7">
        <f>'ETF MTD'!JP23</f>
        <v/>
      </c>
      <c r="GD24">
        <f>'ETF MTD'!JU23</f>
        <v/>
      </c>
      <c r="GE24" s="32">
        <f>GD24/GD$4-1</f>
        <v/>
      </c>
      <c r="GF24" s="7">
        <f>'ETF MTD'!JV23</f>
        <v/>
      </c>
      <c r="GH24">
        <f>'ETF MTD'!KA23</f>
        <v/>
      </c>
      <c r="GI24" s="32">
        <f>GH24/GH$4-1</f>
        <v/>
      </c>
      <c r="GJ24" s="7">
        <f>'ETF MTD'!KB23</f>
        <v/>
      </c>
      <c r="GL24">
        <f>'ETF MTD'!LE23</f>
        <v/>
      </c>
      <c r="GM24" s="32">
        <f>GL24/GL$4-1</f>
        <v/>
      </c>
      <c r="GN24" s="7">
        <f>'ETF MTD'!LF23</f>
        <v/>
      </c>
      <c r="GP24" s="5">
        <f>'ETF MTD'!AGE23</f>
        <v/>
      </c>
      <c r="GQ24" s="32">
        <f>GP24/GP$4-1</f>
        <v/>
      </c>
      <c r="GR24" s="7">
        <f>'ETF MTD'!AGF23</f>
        <v/>
      </c>
      <c r="GT24" s="5">
        <f>'ETF MTD'!AGQ23</f>
        <v/>
      </c>
      <c r="GU24" s="32">
        <f>GT24/GT$4-1</f>
        <v/>
      </c>
      <c r="GV24" s="7">
        <f>'ETF MTD'!AGR23</f>
        <v/>
      </c>
      <c r="GX24" s="5">
        <f>'ETF MTD'!OK23</f>
        <v/>
      </c>
      <c r="GY24" s="32">
        <f>GX24/GX$4-1</f>
        <v/>
      </c>
      <c r="GZ24" s="7">
        <f>'ETF MTD'!OL23</f>
        <v/>
      </c>
      <c r="HB24" s="5">
        <f>'ETF MTD'!ACY23</f>
        <v/>
      </c>
      <c r="HC24" s="32">
        <f>HB24/HB$4-1</f>
        <v/>
      </c>
      <c r="HD24" s="7">
        <f>'ETF MTD'!ACZ23</f>
        <v/>
      </c>
      <c r="HF24" s="5">
        <f>'ETF MTD'!AGK23</f>
        <v/>
      </c>
      <c r="HG24" s="32">
        <f>HF24/HF$4-1</f>
        <v/>
      </c>
      <c r="HH24" s="7">
        <f>'ETF MTD'!AGL23</f>
        <v/>
      </c>
      <c r="HJ24" s="5">
        <f>'ETF MTD'!AFS23</f>
        <v/>
      </c>
      <c r="HK24" s="32">
        <f>HJ24/HJ$4-1</f>
        <v/>
      </c>
      <c r="HL24" s="7">
        <f>'ETF MTD'!AFT23</f>
        <v/>
      </c>
      <c r="HN24" s="5">
        <f>'ETF MTD'!AFY23</f>
        <v/>
      </c>
      <c r="HO24" s="32">
        <f>HN24/HN$4-1</f>
        <v/>
      </c>
      <c r="HP24" s="7">
        <f>'ETF MTD'!AFZ23</f>
        <v/>
      </c>
      <c r="HR24" s="5">
        <f>'ETF MTD'!AEC23</f>
        <v/>
      </c>
      <c r="HS24" s="32">
        <f>HR24/HR$4-1</f>
        <v/>
      </c>
      <c r="HT24" s="7">
        <f>'ETF MTD'!AED23</f>
        <v/>
      </c>
      <c r="HV24" s="5">
        <f>'ETF MTD'!ADW23</f>
        <v/>
      </c>
      <c r="HW24" s="32">
        <f>HV24/HV$4-1</f>
        <v/>
      </c>
      <c r="HX24" s="7">
        <f>'ETF MTD'!ADX23</f>
        <v/>
      </c>
      <c r="HZ24" s="277">
        <f>'ETF MTD'!AEU23</f>
        <v/>
      </c>
      <c r="IA24" s="32">
        <f>HZ24/HZ$4-1</f>
        <v/>
      </c>
      <c r="IB24" s="7">
        <f>'ETF MTD'!AEV23</f>
        <v/>
      </c>
      <c r="ID24" s="5">
        <f>'ETF MTD'!AFA23</f>
        <v/>
      </c>
      <c r="IE24" s="32">
        <f>ID24/ID$4-1</f>
        <v/>
      </c>
      <c r="IF24" s="7">
        <f>'ETF MTD'!AFB23</f>
        <v/>
      </c>
      <c r="IH24" s="277">
        <f>'ETF MTD'!AFG23</f>
        <v/>
      </c>
      <c r="II24" s="32">
        <f>IH24/IH$4-1</f>
        <v/>
      </c>
      <c r="IJ24" s="7">
        <f>'ETF MTD'!AFH23</f>
        <v/>
      </c>
      <c r="IL24" s="277">
        <f>'ETF MTD'!AFM23</f>
        <v/>
      </c>
      <c r="IM24" s="32">
        <f>IL24/IL$4-1</f>
        <v/>
      </c>
      <c r="IN24" s="7">
        <f>'ETF MTD'!AFN23</f>
        <v/>
      </c>
      <c r="IP24" s="5">
        <f>'ETF MTD'!AEI23</f>
        <v/>
      </c>
      <c r="IQ24" s="32">
        <f>IP24/IP$4-1</f>
        <v/>
      </c>
      <c r="IR24" s="7">
        <f>'ETF MTD'!AEJ23</f>
        <v/>
      </c>
      <c r="IT24" s="5">
        <f>'ETF MTD'!AEO23</f>
        <v/>
      </c>
      <c r="IU24" s="32">
        <f>IT24/IT$4-1</f>
        <v/>
      </c>
      <c r="IV24" s="7">
        <f>'ETF MTD'!AEP23</f>
        <v/>
      </c>
    </row>
    <row r="25">
      <c r="A25" s="4">
        <f>'ETF MTD'!A24</f>
        <v/>
      </c>
      <c r="B25">
        <f>'ETF MTD'!E24</f>
        <v/>
      </c>
      <c r="C25" s="32">
        <f>B25/B$4-1</f>
        <v/>
      </c>
      <c r="D25" s="7">
        <f>'ETF MTD'!F24</f>
        <v/>
      </c>
      <c r="F25">
        <f>'ETF MTD'!K24</f>
        <v/>
      </c>
      <c r="G25" s="32">
        <f>F25/F$4-1</f>
        <v/>
      </c>
      <c r="H25" s="7">
        <f>'ETF MTD'!L24</f>
        <v/>
      </c>
      <c r="J25">
        <f>'ETF MTD'!Q24</f>
        <v/>
      </c>
      <c r="K25" s="32">
        <f>J25/J$4-1</f>
        <v/>
      </c>
      <c r="L25" s="7">
        <f>'ETF MTD'!R24</f>
        <v/>
      </c>
      <c r="N25">
        <f>'ETF MTD'!W24</f>
        <v/>
      </c>
      <c r="O25" s="32">
        <f>N25/N$4-1</f>
        <v/>
      </c>
      <c r="P25" s="7">
        <f>'ETF MTD'!X24</f>
        <v/>
      </c>
      <c r="R25">
        <f>'ETF MTD'!AC24</f>
        <v/>
      </c>
      <c r="S25" s="32">
        <f>R25/R$4-1</f>
        <v/>
      </c>
      <c r="T25" s="7">
        <f>'ETF MTD'!AD24</f>
        <v/>
      </c>
      <c r="V25">
        <f>'ETF MTD'!AI24</f>
        <v/>
      </c>
      <c r="W25" s="32">
        <f>V25/V$4-1</f>
        <v/>
      </c>
      <c r="X25" s="7">
        <f>'ETF MTD'!AJ24</f>
        <v/>
      </c>
      <c r="Z25">
        <f>'ETF MTD'!AO24</f>
        <v/>
      </c>
      <c r="AA25" s="32">
        <f>Z25/Z$4-1</f>
        <v/>
      </c>
      <c r="AB25" s="7">
        <f>'ETF MTD'!AP24</f>
        <v/>
      </c>
      <c r="AD25">
        <f>'ETF MTD'!AU24</f>
        <v/>
      </c>
      <c r="AE25" s="32">
        <f>AD25/AD$4-1</f>
        <v/>
      </c>
      <c r="AF25" s="7">
        <f>'ETF MTD'!AV24</f>
        <v/>
      </c>
      <c r="AH25">
        <f>'ETF MTD'!BA24</f>
        <v/>
      </c>
      <c r="AI25" s="32">
        <f>AH25/AH$4-1</f>
        <v/>
      </c>
      <c r="AJ25" s="7">
        <f>'ETF MTD'!BB24</f>
        <v/>
      </c>
      <c r="AL25">
        <f>'ETF MTD'!BG24</f>
        <v/>
      </c>
      <c r="AM25" s="32">
        <f>AL25/AL$4-1</f>
        <v/>
      </c>
      <c r="AN25" s="7">
        <f>'ETF MTD'!BH24</f>
        <v/>
      </c>
      <c r="AP25">
        <f>'ETF MTD'!BM24</f>
        <v/>
      </c>
      <c r="AQ25" s="32">
        <f>AP25/AP$4-1</f>
        <v/>
      </c>
      <c r="AR25" s="7">
        <f>'ETF MTD'!BN24</f>
        <v/>
      </c>
      <c r="AT25">
        <f>'ETF MTD'!BS24</f>
        <v/>
      </c>
      <c r="AU25" s="32">
        <f>AT25/AT$4-1</f>
        <v/>
      </c>
      <c r="AV25" s="7">
        <f>'ETF MTD'!BT24</f>
        <v/>
      </c>
      <c r="AX25">
        <f>'ETF MTD'!BY24</f>
        <v/>
      </c>
      <c r="AY25" s="32">
        <f>AX25/AX$4-1</f>
        <v/>
      </c>
      <c r="AZ25" s="7">
        <f>'ETF MTD'!BZ24</f>
        <v/>
      </c>
      <c r="BB25">
        <f>'ETF MTD'!CE24</f>
        <v/>
      </c>
      <c r="BC25" s="32">
        <f>BB25/BB$4-1</f>
        <v/>
      </c>
      <c r="BD25" s="7">
        <f>'ETF MTD'!CF24</f>
        <v/>
      </c>
      <c r="BF25">
        <f>'ETF MTD'!CK24</f>
        <v/>
      </c>
      <c r="BG25" s="32">
        <f>BF25/BF$4-1</f>
        <v/>
      </c>
      <c r="BH25" s="7">
        <f>'ETF MTD'!CL24</f>
        <v/>
      </c>
      <c r="BJ25">
        <f>'ETF MTD'!CQ24</f>
        <v/>
      </c>
      <c r="BK25" s="32">
        <f>BJ25/BJ$4-1</f>
        <v/>
      </c>
      <c r="BL25" s="7">
        <f>'ETF MTD'!CR24</f>
        <v/>
      </c>
      <c r="BN25">
        <f>'ETF MTD'!CW24</f>
        <v/>
      </c>
      <c r="BO25" s="32">
        <f>BN25/BN$4-1</f>
        <v/>
      </c>
      <c r="BP25" s="7">
        <f>'ETF MTD'!CX24</f>
        <v/>
      </c>
      <c r="BR25">
        <f>'ETF MTD'!DC24</f>
        <v/>
      </c>
      <c r="BS25" s="32">
        <f>BR25/BR$4-1</f>
        <v/>
      </c>
      <c r="BT25" s="7">
        <f>'ETF MTD'!DD24</f>
        <v/>
      </c>
      <c r="BV25">
        <f>'ETF MTD'!DI24</f>
        <v/>
      </c>
      <c r="BW25" s="32">
        <f>BV25/BV$4-1</f>
        <v/>
      </c>
      <c r="BX25" s="7">
        <f>'ETF MTD'!DJ24</f>
        <v/>
      </c>
      <c r="BZ25">
        <f>'ETF MTD'!DO24</f>
        <v/>
      </c>
      <c r="CA25" s="32">
        <f>BZ25/BZ$4-1</f>
        <v/>
      </c>
      <c r="CB25" s="7">
        <f>'ETF MTD'!DP24</f>
        <v/>
      </c>
      <c r="CD25">
        <f>'ETF MTD'!DU24</f>
        <v/>
      </c>
      <c r="CE25" s="32">
        <f>CD25/CD$4-1</f>
        <v/>
      </c>
      <c r="CF25" s="7">
        <f>'ETF MTD'!DV24</f>
        <v/>
      </c>
      <c r="CH25">
        <f>'ETF MTD'!EA24</f>
        <v/>
      </c>
      <c r="CI25" s="32">
        <f>CH25/CH$4-1</f>
        <v/>
      </c>
      <c r="CJ25" s="7">
        <f>'ETF MTD'!EB24</f>
        <v/>
      </c>
      <c r="CL25">
        <f>'ETF MTD'!EG24</f>
        <v/>
      </c>
      <c r="CM25" s="32">
        <f>CL25/CL$4-1</f>
        <v/>
      </c>
      <c r="CN25" s="7">
        <f>'ETF MTD'!EH24</f>
        <v/>
      </c>
      <c r="CP25">
        <f>'ETF MTD'!EM24</f>
        <v/>
      </c>
      <c r="CQ25" s="32">
        <f>CP25/CP$4-1</f>
        <v/>
      </c>
      <c r="CR25" s="7">
        <f>'ETF MTD'!EN24</f>
        <v/>
      </c>
      <c r="CT25">
        <f>'ETF MTD'!ES24</f>
        <v/>
      </c>
      <c r="CU25" s="32">
        <f>CT25/CT$4-1</f>
        <v/>
      </c>
      <c r="CV25" s="7">
        <f>'ETF MTD'!ET24</f>
        <v/>
      </c>
      <c r="CX25">
        <f>'ETF MTD'!EY24</f>
        <v/>
      </c>
      <c r="CY25" s="32">
        <f>CX25/CX$4-1</f>
        <v/>
      </c>
      <c r="CZ25" s="7">
        <f>'ETF MTD'!EZ24</f>
        <v/>
      </c>
      <c r="DB25">
        <f>'ETF MTD'!FE24</f>
        <v/>
      </c>
      <c r="DC25" s="32">
        <f>DB25/DB$4-1</f>
        <v/>
      </c>
      <c r="DD25" s="7">
        <f>'ETF MTD'!FF24</f>
        <v/>
      </c>
      <c r="DF25">
        <f>'ETF MTD'!FK24</f>
        <v/>
      </c>
      <c r="DG25" s="32">
        <f>DF25/DF$4-1</f>
        <v/>
      </c>
      <c r="DH25" s="7">
        <f>'ETF MTD'!FL24</f>
        <v/>
      </c>
      <c r="DJ25">
        <f>'ETF MTD'!FQ24</f>
        <v/>
      </c>
      <c r="DK25" s="32">
        <f>DJ25/DJ$4-1</f>
        <v/>
      </c>
      <c r="DL25" s="7">
        <f>'ETF MTD'!FR24</f>
        <v/>
      </c>
      <c r="DN25">
        <f>'ETF MTD'!FW24</f>
        <v/>
      </c>
      <c r="DO25" s="32">
        <f>DN25/DN$4-1</f>
        <v/>
      </c>
      <c r="DP25" s="7">
        <f>'ETF MTD'!FX24</f>
        <v/>
      </c>
      <c r="DR25">
        <f>'ETF MTD'!GC24</f>
        <v/>
      </c>
      <c r="DS25" s="32">
        <f>DR25/DR$4-1</f>
        <v/>
      </c>
      <c r="DT25" s="7">
        <f>'ETF MTD'!GD24</f>
        <v/>
      </c>
      <c r="DV25">
        <f>'ETF MTD'!GI24</f>
        <v/>
      </c>
      <c r="DW25" s="32">
        <f>DV25/DV$4-1</f>
        <v/>
      </c>
      <c r="DX25" s="7">
        <f>'ETF MTD'!GJ24</f>
        <v/>
      </c>
      <c r="DZ25">
        <f>'ETF MTD'!GO24</f>
        <v/>
      </c>
      <c r="EA25" s="32">
        <f>DZ25/DZ$4-1</f>
        <v/>
      </c>
      <c r="EB25" s="7">
        <f>'ETF MTD'!GP24</f>
        <v/>
      </c>
      <c r="ED25">
        <f>'ETF MTD'!GU24</f>
        <v/>
      </c>
      <c r="EE25" s="32">
        <f>ED25/ED$4-1</f>
        <v/>
      </c>
      <c r="EF25" s="7">
        <f>'ETF MTD'!GV24</f>
        <v/>
      </c>
      <c r="EH25">
        <f>'ETF MTD'!HA24</f>
        <v/>
      </c>
      <c r="EI25" s="32">
        <f>EH25/EH$4-1</f>
        <v/>
      </c>
      <c r="EJ25" s="7">
        <f>'ETF MTD'!HB24</f>
        <v/>
      </c>
      <c r="EL25">
        <f>'ETF MTD'!HG24</f>
        <v/>
      </c>
      <c r="EM25" s="32">
        <f>EL25/EL$4-1</f>
        <v/>
      </c>
      <c r="EN25" s="7">
        <f>'ETF MTD'!HH24</f>
        <v/>
      </c>
      <c r="EP25">
        <f>'ETF MTD'!HM24</f>
        <v/>
      </c>
      <c r="EQ25" s="32">
        <f>EP25/EP$4-1</f>
        <v/>
      </c>
      <c r="ER25" s="7">
        <f>'ETF MTD'!HN24</f>
        <v/>
      </c>
      <c r="ET25">
        <f>'ETF MTD'!HS24</f>
        <v/>
      </c>
      <c r="EU25" s="32">
        <f>ET25/ET$4-1</f>
        <v/>
      </c>
      <c r="EV25" s="7">
        <f>'ETF MTD'!HT24</f>
        <v/>
      </c>
      <c r="EX25">
        <f>'ETF MTD'!HY24</f>
        <v/>
      </c>
      <c r="EY25" s="32">
        <f>EX25/EX$4-1</f>
        <v/>
      </c>
      <c r="EZ25" s="7">
        <f>'ETF MTD'!HZ24</f>
        <v/>
      </c>
      <c r="FB25">
        <f>'ETF MTD'!IE24</f>
        <v/>
      </c>
      <c r="FC25" s="32">
        <f>FB25/FB$4-1</f>
        <v/>
      </c>
      <c r="FD25" s="7">
        <f>'ETF MTD'!IF24</f>
        <v/>
      </c>
      <c r="FF25">
        <f>'ETF MTD'!IK24</f>
        <v/>
      </c>
      <c r="FG25" s="32">
        <f>FF25/FF$4-1</f>
        <v/>
      </c>
      <c r="FH25" s="7">
        <f>'ETF MTD'!IL24</f>
        <v/>
      </c>
      <c r="FJ25">
        <f>'ETF MTD'!IQ24</f>
        <v/>
      </c>
      <c r="FK25" s="32">
        <f>FJ25/FJ$4-1</f>
        <v/>
      </c>
      <c r="FL25" s="7">
        <f>'ETF MTD'!IR24</f>
        <v/>
      </c>
      <c r="FN25">
        <f>'ETF MTD'!IW24</f>
        <v/>
      </c>
      <c r="FO25" s="32">
        <f>FN25/FN$4-1</f>
        <v/>
      </c>
      <c r="FP25" s="7">
        <f>'ETF MTD'!IX24</f>
        <v/>
      </c>
      <c r="FR25">
        <f>'ETF MTD'!JC24</f>
        <v/>
      </c>
      <c r="FS25" s="32">
        <f>FR25/FR$4-1</f>
        <v/>
      </c>
      <c r="FT25" s="7">
        <f>'ETF MTD'!JD24</f>
        <v/>
      </c>
      <c r="FV25">
        <f>'ETF MTD'!JI24</f>
        <v/>
      </c>
      <c r="FW25" s="32">
        <f>FV25/FV$4-1</f>
        <v/>
      </c>
      <c r="FX25" s="7">
        <f>'ETF MTD'!JJ24</f>
        <v/>
      </c>
      <c r="FZ25">
        <f>'ETF MTD'!JO24</f>
        <v/>
      </c>
      <c r="GA25" s="32">
        <f>FZ25/FZ$4-1</f>
        <v/>
      </c>
      <c r="GB25" s="7">
        <f>'ETF MTD'!JP24</f>
        <v/>
      </c>
      <c r="GD25">
        <f>'ETF MTD'!JU24</f>
        <v/>
      </c>
      <c r="GE25" s="32">
        <f>GD25/GD$4-1</f>
        <v/>
      </c>
      <c r="GF25" s="7">
        <f>'ETF MTD'!JV24</f>
        <v/>
      </c>
      <c r="GH25">
        <f>'ETF MTD'!KA24</f>
        <v/>
      </c>
      <c r="GI25" s="32">
        <f>GH25/GH$4-1</f>
        <v/>
      </c>
      <c r="GJ25" s="7">
        <f>'ETF MTD'!KB24</f>
        <v/>
      </c>
      <c r="GL25">
        <f>'ETF MTD'!LE24</f>
        <v/>
      </c>
      <c r="GM25" s="32">
        <f>GL25/GL$4-1</f>
        <v/>
      </c>
      <c r="GN25" s="7">
        <f>'ETF MTD'!LF24</f>
        <v/>
      </c>
      <c r="GP25" s="5">
        <f>'ETF MTD'!AGE24</f>
        <v/>
      </c>
      <c r="GQ25" s="32">
        <f>GP25/GP$4-1</f>
        <v/>
      </c>
      <c r="GR25" s="7">
        <f>'ETF MTD'!AGF24</f>
        <v/>
      </c>
      <c r="GT25" s="5">
        <f>'ETF MTD'!AGQ24</f>
        <v/>
      </c>
      <c r="GU25" s="32">
        <f>GT25/GT$4-1</f>
        <v/>
      </c>
      <c r="GV25" s="7">
        <f>'ETF MTD'!AGR24</f>
        <v/>
      </c>
      <c r="GX25" s="5">
        <f>'ETF MTD'!OK24</f>
        <v/>
      </c>
      <c r="GY25" s="32">
        <f>GX25/GX$4-1</f>
        <v/>
      </c>
      <c r="GZ25" s="7">
        <f>'ETF MTD'!OL24</f>
        <v/>
      </c>
      <c r="HB25" s="5">
        <f>'ETF MTD'!ACY24</f>
        <v/>
      </c>
      <c r="HC25" s="32">
        <f>HB25/HB$4-1</f>
        <v/>
      </c>
      <c r="HD25" s="7">
        <f>'ETF MTD'!ACZ24</f>
        <v/>
      </c>
      <c r="HF25" s="5">
        <f>'ETF MTD'!AGK24</f>
        <v/>
      </c>
      <c r="HG25" s="32">
        <f>HF25/HF$4-1</f>
        <v/>
      </c>
      <c r="HH25" s="7">
        <f>'ETF MTD'!AGL24</f>
        <v/>
      </c>
      <c r="HJ25" s="5">
        <f>'ETF MTD'!AFS24</f>
        <v/>
      </c>
      <c r="HK25" s="32">
        <f>HJ25/HJ$4-1</f>
        <v/>
      </c>
      <c r="HL25" s="7">
        <f>'ETF MTD'!AFT24</f>
        <v/>
      </c>
      <c r="HN25" s="5">
        <f>'ETF MTD'!AFY24</f>
        <v/>
      </c>
      <c r="HO25" s="32">
        <f>HN25/HN$4-1</f>
        <v/>
      </c>
      <c r="HP25" s="7">
        <f>'ETF MTD'!AFZ24</f>
        <v/>
      </c>
      <c r="HR25" s="5">
        <f>'ETF MTD'!AEC24</f>
        <v/>
      </c>
      <c r="HS25" s="32">
        <f>HR25/HR$4-1</f>
        <v/>
      </c>
      <c r="HT25" s="7">
        <f>'ETF MTD'!AED24</f>
        <v/>
      </c>
      <c r="HV25" s="5">
        <f>'ETF MTD'!ADW24</f>
        <v/>
      </c>
      <c r="HW25" s="32">
        <f>HV25/HV$4-1</f>
        <v/>
      </c>
      <c r="HX25" s="7">
        <f>'ETF MTD'!ADX24</f>
        <v/>
      </c>
      <c r="HZ25" s="277">
        <f>'ETF MTD'!AEU24</f>
        <v/>
      </c>
      <c r="IA25" s="32">
        <f>HZ25/HZ$4-1</f>
        <v/>
      </c>
      <c r="IB25" s="7">
        <f>'ETF MTD'!AEV24</f>
        <v/>
      </c>
      <c r="ID25" s="5">
        <f>'ETF MTD'!AFA24</f>
        <v/>
      </c>
      <c r="IE25" s="32">
        <f>ID25/ID$4-1</f>
        <v/>
      </c>
      <c r="IF25" s="7">
        <f>'ETF MTD'!AFB24</f>
        <v/>
      </c>
      <c r="IH25" s="277">
        <f>'ETF MTD'!AFG24</f>
        <v/>
      </c>
      <c r="II25" s="32">
        <f>IH25/IH$4-1</f>
        <v/>
      </c>
      <c r="IJ25" s="7">
        <f>'ETF MTD'!AFH24</f>
        <v/>
      </c>
      <c r="IL25" s="277">
        <f>'ETF MTD'!AFM24</f>
        <v/>
      </c>
      <c r="IM25" s="32">
        <f>IL25/IL$4-1</f>
        <v/>
      </c>
      <c r="IN25" s="7">
        <f>'ETF MTD'!AFN24</f>
        <v/>
      </c>
      <c r="IP25" s="5">
        <f>'ETF MTD'!AEI24</f>
        <v/>
      </c>
      <c r="IQ25" s="32">
        <f>IP25/IP$4-1</f>
        <v/>
      </c>
      <c r="IR25" s="7">
        <f>'ETF MTD'!AEJ24</f>
        <v/>
      </c>
      <c r="IT25" s="5">
        <f>'ETF MTD'!AEO24</f>
        <v/>
      </c>
      <c r="IU25" s="32">
        <f>IT25/IT$4-1</f>
        <v/>
      </c>
      <c r="IV25" s="7">
        <f>'ETF MTD'!AEP24</f>
        <v/>
      </c>
    </row>
    <row r="26">
      <c r="A26" s="4">
        <f>'ETF MTD'!A25</f>
        <v/>
      </c>
      <c r="B26">
        <f>'ETF MTD'!E25</f>
        <v/>
      </c>
      <c r="C26" s="32">
        <f>B26/B$4-1</f>
        <v/>
      </c>
      <c r="D26" s="7">
        <f>'ETF MTD'!F25</f>
        <v/>
      </c>
      <c r="F26">
        <f>'ETF MTD'!K25</f>
        <v/>
      </c>
      <c r="G26" s="32">
        <f>F26/F$4-1</f>
        <v/>
      </c>
      <c r="H26" s="7">
        <f>'ETF MTD'!L25</f>
        <v/>
      </c>
      <c r="J26">
        <f>'ETF MTD'!Q25</f>
        <v/>
      </c>
      <c r="K26" s="32">
        <f>J26/J$4-1</f>
        <v/>
      </c>
      <c r="L26" s="7">
        <f>'ETF MTD'!R25</f>
        <v/>
      </c>
      <c r="N26">
        <f>'ETF MTD'!W25</f>
        <v/>
      </c>
      <c r="O26" s="32">
        <f>N26/N$4-1</f>
        <v/>
      </c>
      <c r="P26" s="7">
        <f>'ETF MTD'!X25</f>
        <v/>
      </c>
      <c r="R26">
        <f>'ETF MTD'!AC25</f>
        <v/>
      </c>
      <c r="S26" s="32">
        <f>R26/R$4-1</f>
        <v/>
      </c>
      <c r="T26" s="7">
        <f>'ETF MTD'!AD25</f>
        <v/>
      </c>
      <c r="V26">
        <f>'ETF MTD'!AI25</f>
        <v/>
      </c>
      <c r="W26" s="32">
        <f>V26/V$4-1</f>
        <v/>
      </c>
      <c r="X26" s="7">
        <f>'ETF MTD'!AJ25</f>
        <v/>
      </c>
      <c r="Z26">
        <f>'ETF MTD'!AO25</f>
        <v/>
      </c>
      <c r="AA26" s="32">
        <f>Z26/Z$4-1</f>
        <v/>
      </c>
      <c r="AB26" s="7">
        <f>'ETF MTD'!AP25</f>
        <v/>
      </c>
      <c r="AD26">
        <f>'ETF MTD'!AU25</f>
        <v/>
      </c>
      <c r="AE26" s="32">
        <f>AD26/AD$4-1</f>
        <v/>
      </c>
      <c r="AF26" s="7">
        <f>'ETF MTD'!AV25</f>
        <v/>
      </c>
      <c r="AH26">
        <f>'ETF MTD'!BA25</f>
        <v/>
      </c>
      <c r="AI26" s="32">
        <f>AH26/AH$4-1</f>
        <v/>
      </c>
      <c r="AJ26" s="7">
        <f>'ETF MTD'!BB25</f>
        <v/>
      </c>
      <c r="AL26">
        <f>'ETF MTD'!BG25</f>
        <v/>
      </c>
      <c r="AM26" s="32">
        <f>AL26/AL$4-1</f>
        <v/>
      </c>
      <c r="AN26" s="7">
        <f>'ETF MTD'!BH25</f>
        <v/>
      </c>
      <c r="AP26">
        <f>'ETF MTD'!BM25</f>
        <v/>
      </c>
      <c r="AQ26" s="32">
        <f>AP26/AP$4-1</f>
        <v/>
      </c>
      <c r="AR26" s="7">
        <f>'ETF MTD'!BN25</f>
        <v/>
      </c>
      <c r="AT26">
        <f>'ETF MTD'!BS25</f>
        <v/>
      </c>
      <c r="AU26" s="32">
        <f>AT26/AT$4-1</f>
        <v/>
      </c>
      <c r="AV26" s="7">
        <f>'ETF MTD'!BT25</f>
        <v/>
      </c>
      <c r="AX26">
        <f>'ETF MTD'!BY25</f>
        <v/>
      </c>
      <c r="AY26" s="32">
        <f>AX26/AX$4-1</f>
        <v/>
      </c>
      <c r="AZ26" s="7">
        <f>'ETF MTD'!BZ25</f>
        <v/>
      </c>
      <c r="BB26">
        <f>'ETF MTD'!CE25</f>
        <v/>
      </c>
      <c r="BC26" s="32">
        <f>BB26/BB$4-1</f>
        <v/>
      </c>
      <c r="BD26" s="7">
        <f>'ETF MTD'!CF25</f>
        <v/>
      </c>
      <c r="BF26">
        <f>'ETF MTD'!CK25</f>
        <v/>
      </c>
      <c r="BG26" s="32">
        <f>BF26/BF$4-1</f>
        <v/>
      </c>
      <c r="BH26" s="7">
        <f>'ETF MTD'!CL25</f>
        <v/>
      </c>
      <c r="BJ26">
        <f>'ETF MTD'!CQ25</f>
        <v/>
      </c>
      <c r="BK26" s="32">
        <f>BJ26/BJ$4-1</f>
        <v/>
      </c>
      <c r="BL26" s="7">
        <f>'ETF MTD'!CR25</f>
        <v/>
      </c>
      <c r="BN26">
        <f>'ETF MTD'!CW25</f>
        <v/>
      </c>
      <c r="BO26" s="32">
        <f>BN26/BN$4-1</f>
        <v/>
      </c>
      <c r="BP26" s="7">
        <f>'ETF MTD'!CX25</f>
        <v/>
      </c>
      <c r="BR26">
        <f>'ETF MTD'!DC25</f>
        <v/>
      </c>
      <c r="BS26" s="32">
        <f>BR26/BR$4-1</f>
        <v/>
      </c>
      <c r="BT26" s="7">
        <f>'ETF MTD'!DD25</f>
        <v/>
      </c>
      <c r="BV26">
        <f>'ETF MTD'!DI25</f>
        <v/>
      </c>
      <c r="BW26" s="32">
        <f>BV26/BV$4-1</f>
        <v/>
      </c>
      <c r="BX26" s="7">
        <f>'ETF MTD'!DJ25</f>
        <v/>
      </c>
      <c r="BZ26">
        <f>'ETF MTD'!DO25</f>
        <v/>
      </c>
      <c r="CA26" s="32">
        <f>BZ26/BZ$4-1</f>
        <v/>
      </c>
      <c r="CB26" s="7">
        <f>'ETF MTD'!DP25</f>
        <v/>
      </c>
      <c r="CD26">
        <f>'ETF MTD'!DU25</f>
        <v/>
      </c>
      <c r="CE26" s="32">
        <f>CD26/CD$4-1</f>
        <v/>
      </c>
      <c r="CF26" s="7">
        <f>'ETF MTD'!DV25</f>
        <v/>
      </c>
      <c r="CH26">
        <f>'ETF MTD'!EA25</f>
        <v/>
      </c>
      <c r="CI26" s="32">
        <f>CH26/CH$4-1</f>
        <v/>
      </c>
      <c r="CJ26" s="7">
        <f>'ETF MTD'!EB25</f>
        <v/>
      </c>
      <c r="CL26">
        <f>'ETF MTD'!EG25</f>
        <v/>
      </c>
      <c r="CM26" s="32">
        <f>CL26/CL$4-1</f>
        <v/>
      </c>
      <c r="CN26" s="7">
        <f>'ETF MTD'!EH25</f>
        <v/>
      </c>
      <c r="CP26">
        <f>'ETF MTD'!EM25</f>
        <v/>
      </c>
      <c r="CQ26" s="32">
        <f>CP26/CP$4-1</f>
        <v/>
      </c>
      <c r="CR26" s="7">
        <f>'ETF MTD'!EN25</f>
        <v/>
      </c>
      <c r="CT26">
        <f>'ETF MTD'!ES25</f>
        <v/>
      </c>
      <c r="CU26" s="32">
        <f>CT26/CT$4-1</f>
        <v/>
      </c>
      <c r="CV26" s="7">
        <f>'ETF MTD'!ET25</f>
        <v/>
      </c>
      <c r="CX26">
        <f>'ETF MTD'!EY25</f>
        <v/>
      </c>
      <c r="CY26" s="32">
        <f>CX26/CX$4-1</f>
        <v/>
      </c>
      <c r="CZ26" s="7">
        <f>'ETF MTD'!EZ25</f>
        <v/>
      </c>
      <c r="DB26">
        <f>'ETF MTD'!FE25</f>
        <v/>
      </c>
      <c r="DC26" s="32">
        <f>DB26/DB$4-1</f>
        <v/>
      </c>
      <c r="DD26" s="7">
        <f>'ETF MTD'!FF25</f>
        <v/>
      </c>
      <c r="DF26">
        <f>'ETF MTD'!FK25</f>
        <v/>
      </c>
      <c r="DG26" s="32">
        <f>DF26/DF$4-1</f>
        <v/>
      </c>
      <c r="DH26" s="7">
        <f>'ETF MTD'!FL25</f>
        <v/>
      </c>
      <c r="DJ26">
        <f>'ETF MTD'!FQ25</f>
        <v/>
      </c>
      <c r="DK26" s="32">
        <f>DJ26/DJ$4-1</f>
        <v/>
      </c>
      <c r="DL26" s="7">
        <f>'ETF MTD'!FR25</f>
        <v/>
      </c>
      <c r="DN26">
        <f>'ETF MTD'!FW25</f>
        <v/>
      </c>
      <c r="DO26" s="32">
        <f>DN26/DN$4-1</f>
        <v/>
      </c>
      <c r="DP26" s="7">
        <f>'ETF MTD'!FX25</f>
        <v/>
      </c>
      <c r="DR26">
        <f>'ETF MTD'!GC25</f>
        <v/>
      </c>
      <c r="DS26" s="32">
        <f>DR26/DR$4-1</f>
        <v/>
      </c>
      <c r="DT26" s="7">
        <f>'ETF MTD'!GD25</f>
        <v/>
      </c>
      <c r="DV26">
        <f>'ETF MTD'!GI25</f>
        <v/>
      </c>
      <c r="DW26" s="32">
        <f>DV26/DV$4-1</f>
        <v/>
      </c>
      <c r="DX26" s="7">
        <f>'ETF MTD'!GJ25</f>
        <v/>
      </c>
      <c r="DZ26">
        <f>'ETF MTD'!GO25</f>
        <v/>
      </c>
      <c r="EA26" s="32">
        <f>DZ26/DZ$4-1</f>
        <v/>
      </c>
      <c r="EB26" s="7">
        <f>'ETF MTD'!GP25</f>
        <v/>
      </c>
      <c r="ED26">
        <f>'ETF MTD'!GU25</f>
        <v/>
      </c>
      <c r="EE26" s="32">
        <f>ED26/ED$4-1</f>
        <v/>
      </c>
      <c r="EF26" s="7">
        <f>'ETF MTD'!GV25</f>
        <v/>
      </c>
      <c r="EH26">
        <f>'ETF MTD'!HA25</f>
        <v/>
      </c>
      <c r="EI26" s="32">
        <f>EH26/EH$4-1</f>
        <v/>
      </c>
      <c r="EJ26" s="7">
        <f>'ETF MTD'!HB25</f>
        <v/>
      </c>
      <c r="EL26">
        <f>'ETF MTD'!HG25</f>
        <v/>
      </c>
      <c r="EM26" s="32">
        <f>EL26/EL$4-1</f>
        <v/>
      </c>
      <c r="EN26" s="7">
        <f>'ETF MTD'!HH25</f>
        <v/>
      </c>
      <c r="EP26">
        <f>'ETF MTD'!HM25</f>
        <v/>
      </c>
      <c r="EQ26" s="32">
        <f>EP26/EP$4-1</f>
        <v/>
      </c>
      <c r="ER26" s="7">
        <f>'ETF MTD'!HN25</f>
        <v/>
      </c>
      <c r="ET26">
        <f>'ETF MTD'!HS25</f>
        <v/>
      </c>
      <c r="EU26" s="32">
        <f>ET26/ET$4-1</f>
        <v/>
      </c>
      <c r="EV26" s="7">
        <f>'ETF MTD'!HT25</f>
        <v/>
      </c>
      <c r="EX26">
        <f>'ETF MTD'!HY25</f>
        <v/>
      </c>
      <c r="EY26" s="32">
        <f>EX26/EX$4-1</f>
        <v/>
      </c>
      <c r="EZ26" s="7">
        <f>'ETF MTD'!HZ25</f>
        <v/>
      </c>
      <c r="FB26">
        <f>'ETF MTD'!IE25</f>
        <v/>
      </c>
      <c r="FC26" s="32">
        <f>FB26/FB$4-1</f>
        <v/>
      </c>
      <c r="FD26" s="7">
        <f>'ETF MTD'!IF25</f>
        <v/>
      </c>
      <c r="FF26">
        <f>'ETF MTD'!IK25</f>
        <v/>
      </c>
      <c r="FG26" s="32">
        <f>FF26/FF$4-1</f>
        <v/>
      </c>
      <c r="FH26" s="7">
        <f>'ETF MTD'!IL25</f>
        <v/>
      </c>
      <c r="FJ26">
        <f>'ETF MTD'!IQ25</f>
        <v/>
      </c>
      <c r="FK26" s="32">
        <f>FJ26/FJ$4-1</f>
        <v/>
      </c>
      <c r="FL26" s="7">
        <f>'ETF MTD'!IR25</f>
        <v/>
      </c>
      <c r="FN26">
        <f>'ETF MTD'!IW25</f>
        <v/>
      </c>
      <c r="FO26" s="32">
        <f>FN26/FN$4-1</f>
        <v/>
      </c>
      <c r="FP26" s="7">
        <f>'ETF MTD'!IX25</f>
        <v/>
      </c>
      <c r="FR26">
        <f>'ETF MTD'!JC25</f>
        <v/>
      </c>
      <c r="FS26" s="32">
        <f>FR26/FR$4-1</f>
        <v/>
      </c>
      <c r="FT26" s="7">
        <f>'ETF MTD'!JD25</f>
        <v/>
      </c>
      <c r="FV26">
        <f>'ETF MTD'!JI25</f>
        <v/>
      </c>
      <c r="FW26" s="32">
        <f>FV26/FV$4-1</f>
        <v/>
      </c>
      <c r="FX26" s="7">
        <f>'ETF MTD'!JJ25</f>
        <v/>
      </c>
      <c r="FZ26">
        <f>'ETF MTD'!JO25</f>
        <v/>
      </c>
      <c r="GA26" s="32">
        <f>FZ26/FZ$4-1</f>
        <v/>
      </c>
      <c r="GB26" s="7">
        <f>'ETF MTD'!JP25</f>
        <v/>
      </c>
      <c r="GD26">
        <f>'ETF MTD'!JU25</f>
        <v/>
      </c>
      <c r="GE26" s="32">
        <f>GD26/GD$4-1</f>
        <v/>
      </c>
      <c r="GF26" s="7">
        <f>'ETF MTD'!JV25</f>
        <v/>
      </c>
      <c r="GH26">
        <f>'ETF MTD'!KA25</f>
        <v/>
      </c>
      <c r="GI26" s="32">
        <f>GH26/GH$4-1</f>
        <v/>
      </c>
      <c r="GJ26" s="7">
        <f>'ETF MTD'!KB25</f>
        <v/>
      </c>
      <c r="GL26">
        <f>'ETF MTD'!LE25</f>
        <v/>
      </c>
      <c r="GM26" s="32">
        <f>GL26/GL$4-1</f>
        <v/>
      </c>
      <c r="GN26" s="7">
        <f>'ETF MTD'!LF25</f>
        <v/>
      </c>
      <c r="GP26" s="5">
        <f>'ETF MTD'!AGE25</f>
        <v/>
      </c>
      <c r="GQ26" s="32">
        <f>GP26/GP$4-1</f>
        <v/>
      </c>
      <c r="GR26" s="7">
        <f>'ETF MTD'!AGF25</f>
        <v/>
      </c>
      <c r="GT26" s="5">
        <f>'ETF MTD'!AGQ25</f>
        <v/>
      </c>
      <c r="GU26" s="32">
        <f>GT26/GT$4-1</f>
        <v/>
      </c>
      <c r="GV26" s="7">
        <f>'ETF MTD'!AGR25</f>
        <v/>
      </c>
      <c r="GX26" s="5">
        <f>'ETF MTD'!OK25</f>
        <v/>
      </c>
      <c r="GY26" s="32">
        <f>GX26/GX$4-1</f>
        <v/>
      </c>
      <c r="GZ26" s="7">
        <f>'ETF MTD'!OL25</f>
        <v/>
      </c>
      <c r="HB26" s="5">
        <f>'ETF MTD'!ACY25</f>
        <v/>
      </c>
      <c r="HC26" s="32">
        <f>HB26/HB$4-1</f>
        <v/>
      </c>
      <c r="HD26" s="7">
        <f>'ETF MTD'!ACZ25</f>
        <v/>
      </c>
      <c r="HF26" s="5">
        <f>'ETF MTD'!AGK25</f>
        <v/>
      </c>
      <c r="HG26" s="32">
        <f>HF26/HF$4-1</f>
        <v/>
      </c>
      <c r="HH26" s="7">
        <f>'ETF MTD'!AGL25</f>
        <v/>
      </c>
      <c r="HJ26" s="5">
        <f>'ETF MTD'!AFS25</f>
        <v/>
      </c>
      <c r="HK26" s="32">
        <f>HJ26/HJ$4-1</f>
        <v/>
      </c>
      <c r="HL26" s="7">
        <f>'ETF MTD'!AFT25</f>
        <v/>
      </c>
      <c r="HN26" s="5">
        <f>'ETF MTD'!AFY25</f>
        <v/>
      </c>
      <c r="HO26" s="32">
        <f>HN26/HN$4-1</f>
        <v/>
      </c>
      <c r="HP26" s="7">
        <f>'ETF MTD'!AFZ25</f>
        <v/>
      </c>
      <c r="HR26" s="5">
        <f>'ETF MTD'!AEC25</f>
        <v/>
      </c>
      <c r="HS26" s="32">
        <f>HR26/HR$4-1</f>
        <v/>
      </c>
      <c r="HT26" s="7">
        <f>'ETF MTD'!AED25</f>
        <v/>
      </c>
      <c r="HV26" s="5">
        <f>'ETF MTD'!ADW25</f>
        <v/>
      </c>
      <c r="HW26" s="32">
        <f>HV26/HV$4-1</f>
        <v/>
      </c>
      <c r="HX26" s="7">
        <f>'ETF MTD'!ADX25</f>
        <v/>
      </c>
      <c r="HZ26" s="277">
        <f>'ETF MTD'!AEU25</f>
        <v/>
      </c>
      <c r="IA26" s="32">
        <f>HZ26/HZ$4-1</f>
        <v/>
      </c>
      <c r="IB26" s="7">
        <f>'ETF MTD'!AEV25</f>
        <v/>
      </c>
      <c r="ID26" s="5">
        <f>'ETF MTD'!AFA25</f>
        <v/>
      </c>
      <c r="IE26" s="32">
        <f>ID26/ID$4-1</f>
        <v/>
      </c>
      <c r="IF26" s="7">
        <f>'ETF MTD'!AFB25</f>
        <v/>
      </c>
      <c r="IH26" s="277">
        <f>'ETF MTD'!AFG25</f>
        <v/>
      </c>
      <c r="II26" s="32">
        <f>IH26/IH$4-1</f>
        <v/>
      </c>
      <c r="IJ26" s="7">
        <f>'ETF MTD'!AFH25</f>
        <v/>
      </c>
      <c r="IL26" s="277">
        <f>'ETF MTD'!AFM25</f>
        <v/>
      </c>
      <c r="IM26" s="32">
        <f>IL26/IL$4-1</f>
        <v/>
      </c>
      <c r="IN26" s="7">
        <f>'ETF MTD'!AFN25</f>
        <v/>
      </c>
      <c r="IP26" s="5">
        <f>'ETF MTD'!AEI25</f>
        <v/>
      </c>
      <c r="IQ26" s="32">
        <f>IP26/IP$4-1</f>
        <v/>
      </c>
      <c r="IR26" s="7">
        <f>'ETF MTD'!AEJ25</f>
        <v/>
      </c>
      <c r="IT26" s="5">
        <f>'ETF MTD'!AEO25</f>
        <v/>
      </c>
      <c r="IU26" s="32">
        <f>IT26/IT$4-1</f>
        <v/>
      </c>
      <c r="IV26" s="7">
        <f>'ETF MTD'!AEP25</f>
        <v/>
      </c>
    </row>
    <row r="27">
      <c r="A27" s="4">
        <f>'ETF MTD'!A26</f>
        <v/>
      </c>
      <c r="B27">
        <f>'ETF MTD'!E26</f>
        <v/>
      </c>
      <c r="C27" s="32">
        <f>B27/B$4-1</f>
        <v/>
      </c>
      <c r="D27" s="7">
        <f>'ETF MTD'!F26</f>
        <v/>
      </c>
      <c r="F27">
        <f>'ETF MTD'!K26</f>
        <v/>
      </c>
      <c r="G27" s="32">
        <f>F27/F$4-1</f>
        <v/>
      </c>
      <c r="H27" s="7">
        <f>'ETF MTD'!L26</f>
        <v/>
      </c>
      <c r="J27">
        <f>'ETF MTD'!Q26</f>
        <v/>
      </c>
      <c r="K27" s="32">
        <f>J27/J$4-1</f>
        <v/>
      </c>
      <c r="L27" s="7">
        <f>'ETF MTD'!R26</f>
        <v/>
      </c>
      <c r="N27">
        <f>'ETF MTD'!W26</f>
        <v/>
      </c>
      <c r="O27" s="32">
        <f>N27/N$4-1</f>
        <v/>
      </c>
      <c r="P27" s="7">
        <f>'ETF MTD'!X26</f>
        <v/>
      </c>
      <c r="R27">
        <f>'ETF MTD'!AC26</f>
        <v/>
      </c>
      <c r="S27" s="32">
        <f>R27/R$4-1</f>
        <v/>
      </c>
      <c r="T27" s="7">
        <f>'ETF MTD'!AD26</f>
        <v/>
      </c>
      <c r="V27">
        <f>'ETF MTD'!AI26</f>
        <v/>
      </c>
      <c r="W27" s="32">
        <f>V27/V$4-1</f>
        <v/>
      </c>
      <c r="X27" s="7">
        <f>'ETF MTD'!AJ26</f>
        <v/>
      </c>
      <c r="Z27">
        <f>'ETF MTD'!AO26</f>
        <v/>
      </c>
      <c r="AA27" s="32">
        <f>Z27/Z$4-1</f>
        <v/>
      </c>
      <c r="AB27" s="7">
        <f>'ETF MTD'!AP26</f>
        <v/>
      </c>
      <c r="AD27">
        <f>'ETF MTD'!AU26</f>
        <v/>
      </c>
      <c r="AE27" s="32">
        <f>AD27/AD$4-1</f>
        <v/>
      </c>
      <c r="AF27" s="7">
        <f>'ETF MTD'!AV26</f>
        <v/>
      </c>
      <c r="AH27">
        <f>'ETF MTD'!BA26</f>
        <v/>
      </c>
      <c r="AI27" s="32">
        <f>AH27/AH$4-1</f>
        <v/>
      </c>
      <c r="AJ27" s="7">
        <f>'ETF MTD'!BB26</f>
        <v/>
      </c>
      <c r="AL27">
        <f>'ETF MTD'!BG26</f>
        <v/>
      </c>
      <c r="AM27" s="32">
        <f>AL27/AL$4-1</f>
        <v/>
      </c>
      <c r="AN27" s="7">
        <f>'ETF MTD'!BH26</f>
        <v/>
      </c>
      <c r="AP27">
        <f>'ETF MTD'!BM26</f>
        <v/>
      </c>
      <c r="AQ27" s="32">
        <f>AP27/AP$4-1</f>
        <v/>
      </c>
      <c r="AR27" s="7">
        <f>'ETF MTD'!BN26</f>
        <v/>
      </c>
      <c r="AT27">
        <f>'ETF MTD'!BS26</f>
        <v/>
      </c>
      <c r="AU27" s="32">
        <f>AT27/AT$4-1</f>
        <v/>
      </c>
      <c r="AV27" s="7">
        <f>'ETF MTD'!BT26</f>
        <v/>
      </c>
      <c r="AX27">
        <f>'ETF MTD'!BY26</f>
        <v/>
      </c>
      <c r="AY27" s="32">
        <f>AX27/AX$4-1</f>
        <v/>
      </c>
      <c r="AZ27" s="7">
        <f>'ETF MTD'!BZ26</f>
        <v/>
      </c>
      <c r="BB27">
        <f>'ETF MTD'!CE26</f>
        <v/>
      </c>
      <c r="BC27" s="32">
        <f>BB27/BB$4-1</f>
        <v/>
      </c>
      <c r="BD27" s="7">
        <f>'ETF MTD'!CF26</f>
        <v/>
      </c>
      <c r="BF27">
        <f>'ETF MTD'!CK26</f>
        <v/>
      </c>
      <c r="BG27" s="32">
        <f>BF27/BF$4-1</f>
        <v/>
      </c>
      <c r="BH27" s="7">
        <f>'ETF MTD'!CL26</f>
        <v/>
      </c>
      <c r="BJ27">
        <f>'ETF MTD'!CQ26</f>
        <v/>
      </c>
      <c r="BK27" s="32">
        <f>BJ27/BJ$4-1</f>
        <v/>
      </c>
      <c r="BL27" s="7">
        <f>'ETF MTD'!CR26</f>
        <v/>
      </c>
      <c r="BN27">
        <f>'ETF MTD'!CW26</f>
        <v/>
      </c>
      <c r="BO27" s="32">
        <f>BN27/BN$4-1</f>
        <v/>
      </c>
      <c r="BP27" s="7">
        <f>'ETF MTD'!CX26</f>
        <v/>
      </c>
      <c r="BR27">
        <f>'ETF MTD'!DC26</f>
        <v/>
      </c>
      <c r="BS27" s="32">
        <f>BR27/BR$4-1</f>
        <v/>
      </c>
      <c r="BT27" s="7">
        <f>'ETF MTD'!DD26</f>
        <v/>
      </c>
      <c r="BV27">
        <f>'ETF MTD'!DI26</f>
        <v/>
      </c>
      <c r="BW27" s="32">
        <f>BV27/BV$4-1</f>
        <v/>
      </c>
      <c r="BX27" s="7">
        <f>'ETF MTD'!DJ26</f>
        <v/>
      </c>
      <c r="BZ27">
        <f>'ETF MTD'!DO26</f>
        <v/>
      </c>
      <c r="CA27" s="32">
        <f>BZ27/BZ$4-1</f>
        <v/>
      </c>
      <c r="CB27" s="7">
        <f>'ETF MTD'!DP26</f>
        <v/>
      </c>
      <c r="CD27">
        <f>'ETF MTD'!DU26</f>
        <v/>
      </c>
      <c r="CE27" s="32">
        <f>CD27/CD$4-1</f>
        <v/>
      </c>
      <c r="CF27" s="7">
        <f>'ETF MTD'!DV26</f>
        <v/>
      </c>
      <c r="CH27">
        <f>'ETF MTD'!EA26</f>
        <v/>
      </c>
      <c r="CI27" s="32">
        <f>CH27/CH$4-1</f>
        <v/>
      </c>
      <c r="CJ27" s="7">
        <f>'ETF MTD'!EB26</f>
        <v/>
      </c>
      <c r="CL27">
        <f>'ETF MTD'!EG26</f>
        <v/>
      </c>
      <c r="CM27" s="32">
        <f>CL27/CL$4-1</f>
        <v/>
      </c>
      <c r="CN27" s="7">
        <f>'ETF MTD'!EH26</f>
        <v/>
      </c>
      <c r="CP27">
        <f>'ETF MTD'!EM26</f>
        <v/>
      </c>
      <c r="CQ27" s="32">
        <f>CP27/CP$4-1</f>
        <v/>
      </c>
      <c r="CR27" s="7">
        <f>'ETF MTD'!EN26</f>
        <v/>
      </c>
      <c r="CT27">
        <f>'ETF MTD'!ES26</f>
        <v/>
      </c>
      <c r="CU27" s="32">
        <f>CT27/CT$4-1</f>
        <v/>
      </c>
      <c r="CV27" s="7">
        <f>'ETF MTD'!ET26</f>
        <v/>
      </c>
      <c r="CX27">
        <f>'ETF MTD'!EY26</f>
        <v/>
      </c>
      <c r="CY27" s="32">
        <f>CX27/CX$4-1</f>
        <v/>
      </c>
      <c r="CZ27" s="7">
        <f>'ETF MTD'!EZ26</f>
        <v/>
      </c>
      <c r="DB27">
        <f>'ETF MTD'!FE26</f>
        <v/>
      </c>
      <c r="DC27" s="32">
        <f>DB27/DB$4-1</f>
        <v/>
      </c>
      <c r="DD27" s="7">
        <f>'ETF MTD'!FF26</f>
        <v/>
      </c>
      <c r="DF27">
        <f>'ETF MTD'!FK26</f>
        <v/>
      </c>
      <c r="DG27" s="32">
        <f>DF27/DF$4-1</f>
        <v/>
      </c>
      <c r="DH27" s="7">
        <f>'ETF MTD'!FL26</f>
        <v/>
      </c>
      <c r="DJ27">
        <f>'ETF MTD'!FQ26</f>
        <v/>
      </c>
      <c r="DK27" s="32">
        <f>DJ27/DJ$4-1</f>
        <v/>
      </c>
      <c r="DL27" s="7">
        <f>'ETF MTD'!FR26</f>
        <v/>
      </c>
      <c r="DN27">
        <f>'ETF MTD'!FW26</f>
        <v/>
      </c>
      <c r="DO27" s="32">
        <f>DN27/DN$4-1</f>
        <v/>
      </c>
      <c r="DP27" s="7">
        <f>'ETF MTD'!FX26</f>
        <v/>
      </c>
      <c r="DR27">
        <f>'ETF MTD'!GC26</f>
        <v/>
      </c>
      <c r="DS27" s="32">
        <f>DR27/DR$4-1</f>
        <v/>
      </c>
      <c r="DT27" s="7">
        <f>'ETF MTD'!GD26</f>
        <v/>
      </c>
      <c r="DV27">
        <f>'ETF MTD'!GI26</f>
        <v/>
      </c>
      <c r="DW27" s="32">
        <f>DV27/DV$4-1</f>
        <v/>
      </c>
      <c r="DX27" s="7">
        <f>'ETF MTD'!GJ26</f>
        <v/>
      </c>
      <c r="DZ27">
        <f>'ETF MTD'!GO26</f>
        <v/>
      </c>
      <c r="EA27" s="32">
        <f>DZ27/DZ$4-1</f>
        <v/>
      </c>
      <c r="EB27" s="7">
        <f>'ETF MTD'!GP26</f>
        <v/>
      </c>
      <c r="ED27">
        <f>'ETF MTD'!GU26</f>
        <v/>
      </c>
      <c r="EE27" s="32">
        <f>ED27/ED$4-1</f>
        <v/>
      </c>
      <c r="EF27" s="7">
        <f>'ETF MTD'!GV26</f>
        <v/>
      </c>
      <c r="EH27">
        <f>'ETF MTD'!HA26</f>
        <v/>
      </c>
      <c r="EI27" s="32">
        <f>EH27/EH$4-1</f>
        <v/>
      </c>
      <c r="EJ27" s="7">
        <f>'ETF MTD'!HB26</f>
        <v/>
      </c>
      <c r="EL27">
        <f>'ETF MTD'!HG26</f>
        <v/>
      </c>
      <c r="EM27" s="32">
        <f>EL27/EL$4-1</f>
        <v/>
      </c>
      <c r="EN27" s="7">
        <f>'ETF MTD'!HH26</f>
        <v/>
      </c>
      <c r="EP27">
        <f>'ETF MTD'!HM26</f>
        <v/>
      </c>
      <c r="EQ27" s="32">
        <f>EP27/EP$4-1</f>
        <v/>
      </c>
      <c r="ER27" s="7">
        <f>'ETF MTD'!HN26</f>
        <v/>
      </c>
      <c r="ET27">
        <f>'ETF MTD'!HS26</f>
        <v/>
      </c>
      <c r="EU27" s="32">
        <f>ET27/ET$4-1</f>
        <v/>
      </c>
      <c r="EV27" s="7">
        <f>'ETF MTD'!HT26</f>
        <v/>
      </c>
      <c r="EX27">
        <f>'ETF MTD'!HY26</f>
        <v/>
      </c>
      <c r="EY27" s="32">
        <f>EX27/EX$4-1</f>
        <v/>
      </c>
      <c r="EZ27" s="7">
        <f>'ETF MTD'!HZ26</f>
        <v/>
      </c>
      <c r="FB27">
        <f>'ETF MTD'!IE26</f>
        <v/>
      </c>
      <c r="FC27" s="32">
        <f>FB27/FB$4-1</f>
        <v/>
      </c>
      <c r="FD27" s="7">
        <f>'ETF MTD'!IF26</f>
        <v/>
      </c>
      <c r="FF27">
        <f>'ETF MTD'!IK26</f>
        <v/>
      </c>
      <c r="FG27" s="32">
        <f>FF27/FF$4-1</f>
        <v/>
      </c>
      <c r="FH27" s="7">
        <f>'ETF MTD'!IL26</f>
        <v/>
      </c>
      <c r="FJ27">
        <f>'ETF MTD'!IQ26</f>
        <v/>
      </c>
      <c r="FK27" s="32">
        <f>FJ27/FJ$4-1</f>
        <v/>
      </c>
      <c r="FL27" s="7">
        <f>'ETF MTD'!IR26</f>
        <v/>
      </c>
      <c r="FN27">
        <f>'ETF MTD'!IW26</f>
        <v/>
      </c>
      <c r="FO27" s="32">
        <f>FN27/FN$4-1</f>
        <v/>
      </c>
      <c r="FP27" s="7">
        <f>'ETF MTD'!IX26</f>
        <v/>
      </c>
      <c r="FR27">
        <f>'ETF MTD'!JC26</f>
        <v/>
      </c>
      <c r="FS27" s="32">
        <f>FR27/FR$4-1</f>
        <v/>
      </c>
      <c r="FT27" s="7">
        <f>'ETF MTD'!JD26</f>
        <v/>
      </c>
      <c r="FV27">
        <f>'ETF MTD'!JI26</f>
        <v/>
      </c>
      <c r="FW27" s="32">
        <f>FV27/FV$4-1</f>
        <v/>
      </c>
      <c r="FX27" s="7">
        <f>'ETF MTD'!JJ26</f>
        <v/>
      </c>
      <c r="FZ27">
        <f>'ETF MTD'!JO26</f>
        <v/>
      </c>
      <c r="GA27" s="32">
        <f>FZ27/FZ$4-1</f>
        <v/>
      </c>
      <c r="GB27" s="7">
        <f>'ETF MTD'!JP26</f>
        <v/>
      </c>
      <c r="GD27">
        <f>'ETF MTD'!JU26</f>
        <v/>
      </c>
      <c r="GE27" s="32">
        <f>GD27/GD$4-1</f>
        <v/>
      </c>
      <c r="GF27" s="7">
        <f>'ETF MTD'!JV26</f>
        <v/>
      </c>
      <c r="GH27">
        <f>'ETF MTD'!KA26</f>
        <v/>
      </c>
      <c r="GI27" s="32">
        <f>GH27/GH$4-1</f>
        <v/>
      </c>
      <c r="GJ27" s="7">
        <f>'ETF MTD'!KB26</f>
        <v/>
      </c>
      <c r="GL27">
        <f>'ETF MTD'!LE26</f>
        <v/>
      </c>
      <c r="GM27" s="32">
        <f>GL27/GL$4-1</f>
        <v/>
      </c>
      <c r="GN27" s="7">
        <f>'ETF MTD'!LF26</f>
        <v/>
      </c>
      <c r="GP27" s="5">
        <f>'ETF MTD'!AGE26</f>
        <v/>
      </c>
      <c r="GQ27" s="32">
        <f>GP27/GP$4-1</f>
        <v/>
      </c>
      <c r="GR27" s="7">
        <f>'ETF MTD'!AGF26</f>
        <v/>
      </c>
      <c r="GT27" s="5">
        <f>'ETF MTD'!AGQ26</f>
        <v/>
      </c>
      <c r="GU27" s="32">
        <f>GT27/GT$4-1</f>
        <v/>
      </c>
      <c r="GV27" s="7">
        <f>'ETF MTD'!AGR26</f>
        <v/>
      </c>
      <c r="GX27" s="5">
        <f>'ETF MTD'!OK26</f>
        <v/>
      </c>
      <c r="GY27" s="32">
        <f>GX27/GX$4-1</f>
        <v/>
      </c>
      <c r="GZ27" s="7">
        <f>'ETF MTD'!OL26</f>
        <v/>
      </c>
      <c r="HB27" s="5">
        <f>'ETF MTD'!ACY26</f>
        <v/>
      </c>
      <c r="HC27" s="32">
        <f>HB27/HB$4-1</f>
        <v/>
      </c>
      <c r="HD27" s="7">
        <f>'ETF MTD'!ACZ26</f>
        <v/>
      </c>
      <c r="HF27" s="5">
        <f>'ETF MTD'!AGK26</f>
        <v/>
      </c>
      <c r="HG27" s="32">
        <f>HF27/HF$4-1</f>
        <v/>
      </c>
      <c r="HH27" s="7">
        <f>'ETF MTD'!AGL26</f>
        <v/>
      </c>
      <c r="HJ27" s="5">
        <f>'ETF MTD'!AFS26</f>
        <v/>
      </c>
      <c r="HK27" s="32">
        <f>HJ27/HJ$4-1</f>
        <v/>
      </c>
      <c r="HL27" s="7">
        <f>'ETF MTD'!AFT26</f>
        <v/>
      </c>
      <c r="HN27" s="5">
        <f>'ETF MTD'!AFY26</f>
        <v/>
      </c>
      <c r="HO27" s="32">
        <f>HN27/HN$4-1</f>
        <v/>
      </c>
      <c r="HP27" s="7">
        <f>'ETF MTD'!AFZ26</f>
        <v/>
      </c>
      <c r="HR27" s="5">
        <f>'ETF MTD'!AEC26</f>
        <v/>
      </c>
      <c r="HS27" s="32">
        <f>HR27/HR$4-1</f>
        <v/>
      </c>
      <c r="HT27" s="7">
        <f>'ETF MTD'!AED26</f>
        <v/>
      </c>
      <c r="HV27" s="5">
        <f>'ETF MTD'!ADW26</f>
        <v/>
      </c>
      <c r="HW27" s="32">
        <f>HV27/HV$4-1</f>
        <v/>
      </c>
      <c r="HX27" s="7">
        <f>'ETF MTD'!ADX26</f>
        <v/>
      </c>
      <c r="HZ27" s="277">
        <f>'ETF MTD'!AEU26</f>
        <v/>
      </c>
      <c r="IA27" s="32">
        <f>HZ27/HZ$4-1</f>
        <v/>
      </c>
      <c r="IB27" s="7">
        <f>'ETF MTD'!AEV26</f>
        <v/>
      </c>
      <c r="ID27" s="5">
        <f>'ETF MTD'!AFA26</f>
        <v/>
      </c>
      <c r="IE27" s="32">
        <f>ID27/ID$4-1</f>
        <v/>
      </c>
      <c r="IF27" s="7">
        <f>'ETF MTD'!AFB26</f>
        <v/>
      </c>
      <c r="IH27" s="277">
        <f>'ETF MTD'!AFG26</f>
        <v/>
      </c>
      <c r="II27" s="32">
        <f>IH27/IH$4-1</f>
        <v/>
      </c>
      <c r="IJ27" s="7">
        <f>'ETF MTD'!AFH26</f>
        <v/>
      </c>
      <c r="IL27" s="277">
        <f>'ETF MTD'!AFM26</f>
        <v/>
      </c>
      <c r="IM27" s="32">
        <f>IL27/IL$4-1</f>
        <v/>
      </c>
      <c r="IN27" s="7">
        <f>'ETF MTD'!AFN26</f>
        <v/>
      </c>
      <c r="IP27" s="5">
        <f>'ETF MTD'!AEI26</f>
        <v/>
      </c>
      <c r="IQ27" s="32">
        <f>IP27/IP$4-1</f>
        <v/>
      </c>
      <c r="IR27" s="7">
        <f>'ETF MTD'!AEJ26</f>
        <v/>
      </c>
      <c r="IT27" s="5">
        <f>'ETF MTD'!AEO26</f>
        <v/>
      </c>
      <c r="IU27" s="32">
        <f>IT27/IT$4-1</f>
        <v/>
      </c>
      <c r="IV27" s="7">
        <f>'ETF MTD'!AEP26</f>
        <v/>
      </c>
    </row>
    <row r="28">
      <c r="A28" s="4" t="n"/>
    </row>
    <row r="29">
      <c r="A29" s="4" t="n"/>
      <c r="C29" s="32" t="n"/>
    </row>
    <row r="30">
      <c r="A30" s="4" t="n"/>
      <c r="GQ30" s="32">
        <f>LOOKUP(EOMONTH($A5,1),$A5:$A27,GQ5:GQ27)</f>
        <v/>
      </c>
      <c r="GU30" s="32">
        <f>LOOKUP(EOMONTH($A5,1),$A5:$A27,GU5:GU27)</f>
        <v/>
      </c>
      <c r="GY30" s="32">
        <f>LOOKUP(EOMONTH($A5,1),$A5:$A27,GY5:GY27)</f>
        <v/>
      </c>
      <c r="HC30" s="32">
        <f>LOOKUP(EOMONTH($A5,1),$A5:$A27,HC5:HC27)</f>
        <v/>
      </c>
      <c r="HG30" s="32">
        <f>LOOKUP(EOMONTH($A5,1),$A5:$A27,HG5:HG27)</f>
        <v/>
      </c>
      <c r="HK30" s="32">
        <f>LOOKUP(EOMONTH($A5,1),$A5:$A27,HK5:HK27)</f>
        <v/>
      </c>
      <c r="HO30" s="32">
        <f>LOOKUP(EOMONTH($A5,1),$A5:$A27,HO5:HO27)</f>
        <v/>
      </c>
      <c r="HS30" s="32">
        <f>LOOKUP(EOMONTH($A5,1),$A5:$A27,HS5:HS27)</f>
        <v/>
      </c>
      <c r="HW30" s="32">
        <f>LOOKUP(EOMONTH($A5,1),$A5:$A27,HW5:HW27)</f>
        <v/>
      </c>
      <c r="IA30" s="32">
        <f>LOOKUP(EOMONTH($A5,1),$A5:$A27,IA5:IA27)</f>
        <v/>
      </c>
      <c r="IE30" s="32">
        <f>LOOKUP(EOMONTH($A5,1),$A5:$A27,IE5:IE27)</f>
        <v/>
      </c>
      <c r="II30" s="32">
        <f>LOOKUP(EOMONTH($A5,1),$A5:$A27,II5:II27)</f>
        <v/>
      </c>
      <c r="IM30" s="32">
        <f>LOOKUP(EOMONTH($A5,1),$A5:$A27,IM5:IM27)</f>
        <v/>
      </c>
      <c r="IQ30" s="32">
        <f>LOOKUP(EOMONTH($A5,1),$A5:$A27,IQ5:IQ27)</f>
        <v/>
      </c>
      <c r="IU30" s="32">
        <f>LOOKUP(EOMONTH($A5,1),$A5:$A27,IU5:IU27)</f>
        <v/>
      </c>
    </row>
    <row r="31">
      <c r="A31" s="4" t="n"/>
    </row>
    <row r="32">
      <c r="A32" s="4" t="n"/>
    </row>
    <row r="33">
      <c r="A33" s="4" t="n"/>
    </row>
    <row r="34">
      <c r="A34" s="4" t="n"/>
    </row>
    <row r="35">
      <c r="A35" s="4" t="n"/>
    </row>
    <row r="36">
      <c r="A36" s="4" t="n"/>
    </row>
    <row r="37">
      <c r="A37" s="4" t="n"/>
    </row>
    <row r="38">
      <c r="A38" s="4" t="n"/>
    </row>
    <row r="39">
      <c r="A39" s="4" t="n"/>
    </row>
    <row r="40">
      <c r="A40" s="4" t="n"/>
    </row>
    <row r="41">
      <c r="A41" s="4" t="n"/>
    </row>
    <row r="42">
      <c r="A42" s="4" t="n"/>
    </row>
    <row r="43">
      <c r="A43" s="4" t="n"/>
    </row>
    <row r="44">
      <c r="A44" s="4" t="n"/>
    </row>
    <row r="45">
      <c r="A45" s="4" t="n"/>
    </row>
    <row r="46">
      <c r="A46" s="4" t="n"/>
    </row>
    <row r="47">
      <c r="A47" s="4" t="n"/>
    </row>
    <row r="48">
      <c r="A48" s="4" t="n"/>
    </row>
    <row r="49">
      <c r="A49" s="4" t="n"/>
    </row>
    <row r="50">
      <c r="A50" s="4" t="n"/>
    </row>
    <row r="51">
      <c r="A51" s="4" t="n"/>
    </row>
    <row r="52">
      <c r="A52" s="4" t="n"/>
    </row>
    <row r="53">
      <c r="A53" s="4" t="n"/>
    </row>
    <row r="54">
      <c r="A54" s="4" t="n"/>
    </row>
    <row r="55">
      <c r="A55" s="4" t="n"/>
    </row>
    <row r="56">
      <c r="A56" s="4" t="n"/>
    </row>
    <row r="57">
      <c r="A57" s="4" t="n"/>
    </row>
    <row r="58">
      <c r="A58" s="4" t="n"/>
    </row>
    <row r="59">
      <c r="A59" s="4" t="n"/>
    </row>
    <row r="60">
      <c r="A60" s="4" t="n"/>
    </row>
    <row r="61">
      <c r="A61" s="4" t="n"/>
    </row>
    <row r="62">
      <c r="A62" s="4" t="n"/>
    </row>
    <row r="63">
      <c r="A63" s="4" t="n"/>
    </row>
    <row r="64">
      <c r="A64" s="4" t="n"/>
    </row>
    <row r="65">
      <c r="A65" s="4" t="n"/>
    </row>
    <row r="66">
      <c r="A66" s="4" t="n"/>
    </row>
    <row r="67">
      <c r="A67" s="4" t="n"/>
    </row>
  </sheetData>
  <pageMargins left="0.7" right="0.7" top="0.75" bottom="0.75" header="0.3" footer="0.3"/>
  <pageSetup orientation="portrait" horizontalDpi="300"/>
</worksheet>
</file>

<file path=xl/worksheets/sheet5.xml><?xml version="1.0" encoding="utf-8"?>
<worksheet xmlns="http://schemas.openxmlformats.org/spreadsheetml/2006/main">
  <sheetPr>
    <tabColor theme="8"/>
    <outlinePr summaryBelow="1" summaryRight="1"/>
    <pageSetUpPr/>
  </sheetPr>
  <dimension ref="A1:Y27"/>
  <sheetViews>
    <sheetView workbookViewId="0">
      <selection activeCell="A1" sqref="A1"/>
    </sheetView>
  </sheetViews>
  <sheetFormatPr baseColWidth="8" defaultRowHeight="14.5"/>
  <cols>
    <col width="10.7265625" bestFit="1" customWidth="1" min="1" max="1"/>
  </cols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</row>
    <row r="3">
      <c r="B3" t="inlineStr">
        <is>
          <t>$SPX</t>
        </is>
      </c>
      <c r="C3" t="inlineStr">
        <is>
          <t>$NASX</t>
        </is>
      </c>
      <c r="D3" t="inlineStr">
        <is>
          <t>$DOWI</t>
        </is>
      </c>
      <c r="E3" t="inlineStr">
        <is>
          <t>VYM</t>
        </is>
      </c>
      <c r="F3" t="inlineStr">
        <is>
          <t>VUG</t>
        </is>
      </c>
      <c r="G3" t="inlineStr">
        <is>
          <t>VTV</t>
        </is>
      </c>
      <c r="H3" t="inlineStr">
        <is>
          <t>Gold</t>
        </is>
      </c>
      <c r="I3" t="inlineStr">
        <is>
          <t>Silver</t>
        </is>
      </c>
      <c r="J3" t="inlineStr">
        <is>
          <t>Platinum</t>
        </is>
      </c>
      <c r="K3" t="inlineStr">
        <is>
          <t>Oil</t>
        </is>
      </c>
      <c r="L3" t="inlineStr">
        <is>
          <t>^USDGBP</t>
        </is>
      </c>
      <c r="M3" t="inlineStr">
        <is>
          <t>^USDJPY</t>
        </is>
      </c>
      <c r="N3" t="inlineStr">
        <is>
          <t>^USDCAD</t>
        </is>
      </c>
      <c r="O3" t="inlineStr">
        <is>
          <t>^USDEUR</t>
        </is>
      </c>
      <c r="P3" t="inlineStr">
        <is>
          <t>^BTCUSD</t>
        </is>
      </c>
      <c r="Q3" t="inlineStr">
        <is>
          <t>^ETHUSD</t>
        </is>
      </c>
      <c r="R3" t="inlineStr">
        <is>
          <t>VO</t>
        </is>
      </c>
      <c r="S3" t="inlineStr">
        <is>
          <t>VB</t>
        </is>
      </c>
      <c r="T3" t="inlineStr">
        <is>
          <t>VEU</t>
        </is>
      </c>
      <c r="U3" t="inlineStr">
        <is>
          <t>VWO</t>
        </is>
      </c>
      <c r="V3" t="inlineStr">
        <is>
          <t>VNQ</t>
        </is>
      </c>
      <c r="W3" t="inlineStr">
        <is>
          <t>AGG</t>
        </is>
      </c>
      <c r="X3" t="inlineStr">
        <is>
          <t>TIP</t>
        </is>
      </c>
      <c r="Y3" t="inlineStr">
        <is>
          <t>BWX</t>
        </is>
      </c>
    </row>
    <row r="4">
      <c r="A4" s="4">
        <f>'ETF MTD'!A3</f>
        <v/>
      </c>
    </row>
    <row r="5">
      <c r="A5" s="4">
        <f>'ETF MTD'!A4</f>
        <v/>
      </c>
      <c r="B5" s="32">
        <f>'ETF MTD'!AGE4/'ETF MTD'!AGE3-1</f>
        <v/>
      </c>
      <c r="C5" s="32">
        <f>'ETF MTD'!AGK4/'ETF MTD'!AGK3-1</f>
        <v/>
      </c>
      <c r="D5" s="32">
        <f>'ETF MTD'!AGQ4/'ETF MTD'!AGQ3-1</f>
        <v/>
      </c>
      <c r="E5" s="32">
        <f>'ETF MTD'!OK4/'ETF MTD'!OK3-1</f>
        <v/>
      </c>
      <c r="F5" s="32">
        <f>'ETF MTD'!AO4/'ETF MTD'!AO3-1</f>
        <v/>
      </c>
      <c r="G5" s="32">
        <f>'ETF MTD'!ACY4/'ETF MTD'!ACY3-1</f>
        <v/>
      </c>
      <c r="H5" s="32">
        <f>'ETF MTD'!AFS4/'ETF MTD'!AFS3-1</f>
        <v/>
      </c>
      <c r="I5" s="32">
        <f>'ETF MTD'!AFY4/'ETF MTD'!AFY3-1</f>
        <v/>
      </c>
      <c r="J5" s="32">
        <f>'ETF MTD'!AEC4/'ETF MTD'!AEC3-1</f>
        <v/>
      </c>
      <c r="K5" s="32">
        <f>'ETF MTD'!ADW4/'ETF MTD'!ADW3-1</f>
        <v/>
      </c>
      <c r="L5" s="32">
        <f>'ETF MTD'!AEU4/'ETF MTD'!AEU3-1</f>
        <v/>
      </c>
      <c r="M5" s="32">
        <f>'ETF MTD'!AFA4/'ETF MTD'!AFA3-1</f>
        <v/>
      </c>
      <c r="N5" s="32">
        <f>'ETF MTD'!AFG4/'ETF MTD'!AFG3-1</f>
        <v/>
      </c>
      <c r="O5" s="32">
        <f>'ETF MTD'!AFM4/'ETF MTD'!AFM3-1</f>
        <v/>
      </c>
      <c r="P5" s="32">
        <f>'ETF MTD'!AEI4/'ETF MTD'!AEI3-1</f>
        <v/>
      </c>
      <c r="Q5" s="32">
        <f>'ETF MTD'!AEO4/'ETF MTD'!AEO3-1</f>
        <v/>
      </c>
      <c r="R5" s="32">
        <f>'ETF MTD'!BM4/'ETF MTD'!BM3-1</f>
        <v/>
      </c>
      <c r="S5" s="32">
        <f>'ETF MTD'!BG4/'ETF MTD'!BG3-1</f>
        <v/>
      </c>
      <c r="T5" s="32">
        <f>'ETF MTD'!VO4/'ETF MTD'!VO3-1</f>
        <v/>
      </c>
      <c r="U5" s="32">
        <f>'ETF MTD'!PU4/'ETF MTD'!PU3-1</f>
        <v/>
      </c>
      <c r="V5" s="32">
        <f>'ETF MTD'!JU4/'ETF MTD'!JU3-1</f>
        <v/>
      </c>
      <c r="W5" s="32">
        <f>'ETF MTD'!UQ4/'ETF MTD'!UQ3-1</f>
        <v/>
      </c>
      <c r="X5" s="32">
        <f>'ETF MTD'!DU4/'ETF MTD'!DU3-1</f>
        <v/>
      </c>
      <c r="Y5" s="32">
        <f>'ETF MTD'!KG4/'ETF MTD'!KG3-1</f>
        <v/>
      </c>
    </row>
    <row r="6">
      <c r="A6" s="4">
        <f>'ETF MTD'!A5</f>
        <v/>
      </c>
      <c r="B6" s="32">
        <f>'ETF MTD'!AGE5/'ETF MTD'!AGE4-1</f>
        <v/>
      </c>
      <c r="C6" s="32">
        <f>'ETF MTD'!AGK5/'ETF MTD'!AGK4-1</f>
        <v/>
      </c>
      <c r="D6" s="32">
        <f>'ETF MTD'!AGQ5/'ETF MTD'!AGQ4-1</f>
        <v/>
      </c>
      <c r="E6" s="32">
        <f>'ETF MTD'!OK5/'ETF MTD'!OK4-1</f>
        <v/>
      </c>
      <c r="F6" s="32">
        <f>'ETF MTD'!AO5/'ETF MTD'!AO4-1</f>
        <v/>
      </c>
      <c r="G6" s="32">
        <f>'ETF MTD'!ACY5/'ETF MTD'!ACY4-1</f>
        <v/>
      </c>
      <c r="H6" s="32">
        <f>'ETF MTD'!AFS5/'ETF MTD'!AFS4-1</f>
        <v/>
      </c>
      <c r="I6" s="32">
        <f>'ETF MTD'!AFY5/'ETF MTD'!AFY4-1</f>
        <v/>
      </c>
      <c r="J6" s="32">
        <f>'ETF MTD'!AEC5/'ETF MTD'!AEC4-1</f>
        <v/>
      </c>
      <c r="K6" s="32">
        <f>'ETF MTD'!ADW5/'ETF MTD'!ADW4-1</f>
        <v/>
      </c>
      <c r="L6" s="32">
        <f>'ETF MTD'!AEU5/'ETF MTD'!AEU4-1</f>
        <v/>
      </c>
      <c r="M6" s="32">
        <f>'ETF MTD'!AFA5/'ETF MTD'!AFA4-1</f>
        <v/>
      </c>
      <c r="N6" s="32">
        <f>'ETF MTD'!AFG5/'ETF MTD'!AFG4-1</f>
        <v/>
      </c>
      <c r="O6" s="32">
        <f>'ETF MTD'!AFM5/'ETF MTD'!AFM4-1</f>
        <v/>
      </c>
      <c r="P6" s="32">
        <f>'ETF MTD'!AEI5/'ETF MTD'!AEI4-1</f>
        <v/>
      </c>
      <c r="Q6" s="32">
        <f>'ETF MTD'!AEO5/'ETF MTD'!AEO4-1</f>
        <v/>
      </c>
      <c r="R6" s="32">
        <f>'ETF MTD'!BM5/'ETF MTD'!BM4-1</f>
        <v/>
      </c>
      <c r="S6" s="32">
        <f>'ETF MTD'!BG5/'ETF MTD'!BG4-1</f>
        <v/>
      </c>
      <c r="T6" s="32">
        <f>'ETF MTD'!VO5/'ETF MTD'!VO4-1</f>
        <v/>
      </c>
      <c r="U6" s="32">
        <f>'ETF MTD'!PU5/'ETF MTD'!PU4-1</f>
        <v/>
      </c>
      <c r="V6" s="32">
        <f>'ETF MTD'!JU5/'ETF MTD'!JU4-1</f>
        <v/>
      </c>
      <c r="W6" s="32">
        <f>'ETF MTD'!UQ5/'ETF MTD'!UQ4-1</f>
        <v/>
      </c>
      <c r="X6" s="32">
        <f>'ETF MTD'!DU5/'ETF MTD'!DU4-1</f>
        <v/>
      </c>
      <c r="Y6" s="32">
        <f>'ETF MTD'!KG5/'ETF MTD'!KG4-1</f>
        <v/>
      </c>
    </row>
    <row r="7">
      <c r="A7" s="4">
        <f>'ETF MTD'!A6</f>
        <v/>
      </c>
      <c r="B7" s="32">
        <f>'ETF MTD'!AGE6/'ETF MTD'!AGE5-1</f>
        <v/>
      </c>
      <c r="C7" s="32">
        <f>'ETF MTD'!AGK6/'ETF MTD'!AGK5-1</f>
        <v/>
      </c>
      <c r="D7" s="32">
        <f>'ETF MTD'!AGQ6/'ETF MTD'!AGQ5-1</f>
        <v/>
      </c>
      <c r="E7" s="32">
        <f>'ETF MTD'!OK6/'ETF MTD'!OK5-1</f>
        <v/>
      </c>
      <c r="F7" s="32">
        <f>'ETF MTD'!AO6/'ETF MTD'!AO5-1</f>
        <v/>
      </c>
      <c r="G7" s="32">
        <f>'ETF MTD'!ACY6/'ETF MTD'!ACY5-1</f>
        <v/>
      </c>
      <c r="H7" s="32">
        <f>'ETF MTD'!AFS6/'ETF MTD'!AFS5-1</f>
        <v/>
      </c>
      <c r="I7" s="32">
        <f>'ETF MTD'!AFY6/'ETF MTD'!AFY5-1</f>
        <v/>
      </c>
      <c r="J7" s="32">
        <f>'ETF MTD'!AEC6/'ETF MTD'!AEC5-1</f>
        <v/>
      </c>
      <c r="K7" s="32">
        <f>'ETF MTD'!ADW6/'ETF MTD'!ADW5-1</f>
        <v/>
      </c>
      <c r="L7" s="32">
        <f>'ETF MTD'!AEU6/'ETF MTD'!AEU5-1</f>
        <v/>
      </c>
      <c r="M7" s="32">
        <f>'ETF MTD'!AFA6/'ETF MTD'!AFA5-1</f>
        <v/>
      </c>
      <c r="N7" s="32">
        <f>'ETF MTD'!AFG6/'ETF MTD'!AFG5-1</f>
        <v/>
      </c>
      <c r="O7" s="32">
        <f>'ETF MTD'!AFM6/'ETF MTD'!AFM5-1</f>
        <v/>
      </c>
      <c r="P7" s="32">
        <f>'ETF MTD'!AEI6/'ETF MTD'!AEI5-1</f>
        <v/>
      </c>
      <c r="Q7" s="32">
        <f>'ETF MTD'!AEO6/'ETF MTD'!AEO5-1</f>
        <v/>
      </c>
      <c r="R7" s="32">
        <f>'ETF MTD'!BM6/'ETF MTD'!BM5-1</f>
        <v/>
      </c>
      <c r="S7" s="32">
        <f>'ETF MTD'!BG6/'ETF MTD'!BG5-1</f>
        <v/>
      </c>
      <c r="T7" s="32">
        <f>'ETF MTD'!VO6/'ETF MTD'!VO5-1</f>
        <v/>
      </c>
      <c r="U7" s="32">
        <f>'ETF MTD'!PU6/'ETF MTD'!PU5-1</f>
        <v/>
      </c>
      <c r="V7" s="32">
        <f>'ETF MTD'!JU6/'ETF MTD'!JU5-1</f>
        <v/>
      </c>
      <c r="W7" s="32">
        <f>'ETF MTD'!UQ6/'ETF MTD'!UQ5-1</f>
        <v/>
      </c>
      <c r="X7" s="32">
        <f>'ETF MTD'!DU6/'ETF MTD'!DU5-1</f>
        <v/>
      </c>
      <c r="Y7" s="32">
        <f>'ETF MTD'!KG6/'ETF MTD'!KG5-1</f>
        <v/>
      </c>
    </row>
    <row r="8">
      <c r="A8" s="4">
        <f>'ETF MTD'!A7</f>
        <v/>
      </c>
      <c r="B8" s="32">
        <f>'ETF MTD'!AGE7/'ETF MTD'!AGE6-1</f>
        <v/>
      </c>
      <c r="C8" s="32">
        <f>'ETF MTD'!AGK7/'ETF MTD'!AGK6-1</f>
        <v/>
      </c>
      <c r="D8" s="32">
        <f>'ETF MTD'!AGQ7/'ETF MTD'!AGQ6-1</f>
        <v/>
      </c>
      <c r="E8" s="32">
        <f>'ETF MTD'!OK7/'ETF MTD'!OK6-1</f>
        <v/>
      </c>
      <c r="F8" s="32">
        <f>'ETF MTD'!AO7/'ETF MTD'!AO6-1</f>
        <v/>
      </c>
      <c r="G8" s="32">
        <f>'ETF MTD'!ACY7/'ETF MTD'!ACY6-1</f>
        <v/>
      </c>
      <c r="H8" s="32">
        <f>'ETF MTD'!AFS7/'ETF MTD'!AFS6-1</f>
        <v/>
      </c>
      <c r="I8" s="32">
        <f>'ETF MTD'!AFY7/'ETF MTD'!AFY6-1</f>
        <v/>
      </c>
      <c r="J8" s="32">
        <f>'ETF MTD'!AEC7/'ETF MTD'!AEC6-1</f>
        <v/>
      </c>
      <c r="K8" s="32">
        <f>'ETF MTD'!ADW7/'ETF MTD'!ADW6-1</f>
        <v/>
      </c>
      <c r="L8" s="32">
        <f>'ETF MTD'!AEU7/'ETF MTD'!AEU6-1</f>
        <v/>
      </c>
      <c r="M8" s="32">
        <f>'ETF MTD'!AFA7/'ETF MTD'!AFA6-1</f>
        <v/>
      </c>
      <c r="N8" s="32">
        <f>'ETF MTD'!AFG7/'ETF MTD'!AFG6-1</f>
        <v/>
      </c>
      <c r="O8" s="32">
        <f>'ETF MTD'!AFM7/'ETF MTD'!AFM6-1</f>
        <v/>
      </c>
      <c r="P8" s="32">
        <f>'ETF MTD'!AEI7/'ETF MTD'!AEI6-1</f>
        <v/>
      </c>
      <c r="Q8" s="32">
        <f>'ETF MTD'!AEO7/'ETF MTD'!AEO6-1</f>
        <v/>
      </c>
      <c r="R8" s="32">
        <f>'ETF MTD'!BM7/'ETF MTD'!BM6-1</f>
        <v/>
      </c>
      <c r="S8" s="32">
        <f>'ETF MTD'!BG7/'ETF MTD'!BG6-1</f>
        <v/>
      </c>
      <c r="T8" s="32">
        <f>'ETF MTD'!VO7/'ETF MTD'!VO6-1</f>
        <v/>
      </c>
      <c r="U8" s="32">
        <f>'ETF MTD'!PU7/'ETF MTD'!PU6-1</f>
        <v/>
      </c>
      <c r="V8" s="32">
        <f>'ETF MTD'!JU7/'ETF MTD'!JU6-1</f>
        <v/>
      </c>
      <c r="W8" s="32">
        <f>'ETF MTD'!UQ7/'ETF MTD'!UQ6-1</f>
        <v/>
      </c>
      <c r="X8" s="32">
        <f>'ETF MTD'!DU7/'ETF MTD'!DU6-1</f>
        <v/>
      </c>
      <c r="Y8" s="32">
        <f>'ETF MTD'!KG7/'ETF MTD'!KG6-1</f>
        <v/>
      </c>
    </row>
    <row r="9">
      <c r="A9" s="4">
        <f>'ETF MTD'!A8</f>
        <v/>
      </c>
      <c r="B9" s="32">
        <f>'ETF MTD'!AGE8/'ETF MTD'!AGE7-1</f>
        <v/>
      </c>
      <c r="C9" s="32">
        <f>'ETF MTD'!AGK8/'ETF MTD'!AGK7-1</f>
        <v/>
      </c>
      <c r="D9" s="32">
        <f>'ETF MTD'!AGQ8/'ETF MTD'!AGQ7-1</f>
        <v/>
      </c>
      <c r="E9" s="32">
        <f>'ETF MTD'!OK8/'ETF MTD'!OK7-1</f>
        <v/>
      </c>
      <c r="F9" s="32">
        <f>'ETF MTD'!AO8/'ETF MTD'!AO7-1</f>
        <v/>
      </c>
      <c r="G9" s="32">
        <f>'ETF MTD'!ACY8/'ETF MTD'!ACY7-1</f>
        <v/>
      </c>
      <c r="H9" s="32">
        <f>'ETF MTD'!AFS8/'ETF MTD'!AFS7-1</f>
        <v/>
      </c>
      <c r="I9" s="32">
        <f>'ETF MTD'!AFY8/'ETF MTD'!AFY7-1</f>
        <v/>
      </c>
      <c r="J9" s="32">
        <f>'ETF MTD'!AEC8/'ETF MTD'!AEC7-1</f>
        <v/>
      </c>
      <c r="K9" s="32">
        <f>'ETF MTD'!ADW8/'ETF MTD'!ADW7-1</f>
        <v/>
      </c>
      <c r="L9" s="32">
        <f>'ETF MTD'!AEU8/'ETF MTD'!AEU7-1</f>
        <v/>
      </c>
      <c r="M9" s="32">
        <f>'ETF MTD'!AFA8/'ETF MTD'!AFA7-1</f>
        <v/>
      </c>
      <c r="N9" s="32">
        <f>'ETF MTD'!AFG8/'ETF MTD'!AFG7-1</f>
        <v/>
      </c>
      <c r="O9" s="32">
        <f>'ETF MTD'!AFM8/'ETF MTD'!AFM7-1</f>
        <v/>
      </c>
      <c r="P9" s="32">
        <f>'ETF MTD'!AEI8/'ETF MTD'!AEI7-1</f>
        <v/>
      </c>
      <c r="Q9" s="32">
        <f>'ETF MTD'!AEO8/'ETF MTD'!AEO7-1</f>
        <v/>
      </c>
      <c r="R9" s="32">
        <f>'ETF MTD'!BM8/'ETF MTD'!BM7-1</f>
        <v/>
      </c>
      <c r="S9" s="32">
        <f>'ETF MTD'!BG8/'ETF MTD'!BG7-1</f>
        <v/>
      </c>
      <c r="T9" s="32">
        <f>'ETF MTD'!VO8/'ETF MTD'!VO7-1</f>
        <v/>
      </c>
      <c r="U9" s="32">
        <f>'ETF MTD'!PU8/'ETF MTD'!PU7-1</f>
        <v/>
      </c>
      <c r="V9" s="32">
        <f>'ETF MTD'!JU8/'ETF MTD'!JU7-1</f>
        <v/>
      </c>
      <c r="W9" s="32">
        <f>'ETF MTD'!UQ8/'ETF MTD'!UQ7-1</f>
        <v/>
      </c>
      <c r="X9" s="32">
        <f>'ETF MTD'!DU8/'ETF MTD'!DU7-1</f>
        <v/>
      </c>
      <c r="Y9" s="32">
        <f>'ETF MTD'!KG8/'ETF MTD'!KG7-1</f>
        <v/>
      </c>
    </row>
    <row r="10">
      <c r="A10" s="4">
        <f>'ETF MTD'!A9</f>
        <v/>
      </c>
      <c r="B10" s="32">
        <f>'ETF MTD'!AGE9/'ETF MTD'!AGE8-1</f>
        <v/>
      </c>
      <c r="C10" s="32">
        <f>'ETF MTD'!AGK9/'ETF MTD'!AGK8-1</f>
        <v/>
      </c>
      <c r="D10" s="32">
        <f>'ETF MTD'!AGQ9/'ETF MTD'!AGQ8-1</f>
        <v/>
      </c>
      <c r="E10" s="32">
        <f>'ETF MTD'!OK9/'ETF MTD'!OK8-1</f>
        <v/>
      </c>
      <c r="F10" s="32">
        <f>'ETF MTD'!AO9/'ETF MTD'!AO8-1</f>
        <v/>
      </c>
      <c r="G10" s="32">
        <f>'ETF MTD'!ACY9/'ETF MTD'!ACY8-1</f>
        <v/>
      </c>
      <c r="H10" s="32">
        <f>'ETF MTD'!AFS9/'ETF MTD'!AFS8-1</f>
        <v/>
      </c>
      <c r="I10" s="32">
        <f>'ETF MTD'!AFY9/'ETF MTD'!AFY8-1</f>
        <v/>
      </c>
      <c r="J10" s="32">
        <f>'ETF MTD'!AEC9/'ETF MTD'!AEC8-1</f>
        <v/>
      </c>
      <c r="K10" s="32">
        <f>'ETF MTD'!ADW9/'ETF MTD'!ADW8-1</f>
        <v/>
      </c>
      <c r="L10" s="32">
        <f>'ETF MTD'!AEU9/'ETF MTD'!AEU8-1</f>
        <v/>
      </c>
      <c r="M10" s="32">
        <f>'ETF MTD'!AFA9/'ETF MTD'!AFA8-1</f>
        <v/>
      </c>
      <c r="N10" s="32">
        <f>'ETF MTD'!AFG9/'ETF MTD'!AFG8-1</f>
        <v/>
      </c>
      <c r="O10" s="32">
        <f>'ETF MTD'!AFM9/'ETF MTD'!AFM8-1</f>
        <v/>
      </c>
      <c r="P10" s="32">
        <f>'ETF MTD'!AEI9/'ETF MTD'!AEI8-1</f>
        <v/>
      </c>
      <c r="Q10" s="32">
        <f>'ETF MTD'!AEO9/'ETF MTD'!AEO8-1</f>
        <v/>
      </c>
      <c r="R10" s="32">
        <f>'ETF MTD'!BM9/'ETF MTD'!BM8-1</f>
        <v/>
      </c>
      <c r="S10" s="32">
        <f>'ETF MTD'!BG9/'ETF MTD'!BG8-1</f>
        <v/>
      </c>
      <c r="T10" s="32">
        <f>'ETF MTD'!VO9/'ETF MTD'!VO8-1</f>
        <v/>
      </c>
      <c r="U10" s="32">
        <f>'ETF MTD'!PU9/'ETF MTD'!PU8-1</f>
        <v/>
      </c>
      <c r="V10" s="32">
        <f>'ETF MTD'!JU9/'ETF MTD'!JU8-1</f>
        <v/>
      </c>
      <c r="W10" s="32">
        <f>'ETF MTD'!UQ9/'ETF MTD'!UQ8-1</f>
        <v/>
      </c>
      <c r="X10" s="32">
        <f>'ETF MTD'!DU9/'ETF MTD'!DU8-1</f>
        <v/>
      </c>
      <c r="Y10" s="32">
        <f>'ETF MTD'!KG9/'ETF MTD'!KG8-1</f>
        <v/>
      </c>
    </row>
    <row r="11">
      <c r="A11" s="4">
        <f>'ETF MTD'!A10</f>
        <v/>
      </c>
      <c r="B11" s="32">
        <f>'ETF MTD'!AGE10/'ETF MTD'!AGE9-1</f>
        <v/>
      </c>
      <c r="C11" s="32">
        <f>'ETF MTD'!AGK10/'ETF MTD'!AGK9-1</f>
        <v/>
      </c>
      <c r="D11" s="32">
        <f>'ETF MTD'!AGQ10/'ETF MTD'!AGQ9-1</f>
        <v/>
      </c>
      <c r="E11" s="32">
        <f>'ETF MTD'!OK10/'ETF MTD'!OK9-1</f>
        <v/>
      </c>
      <c r="F11" s="32">
        <f>'ETF MTD'!AO10/'ETF MTD'!AO9-1</f>
        <v/>
      </c>
      <c r="G11" s="32">
        <f>'ETF MTD'!ACY10/'ETF MTD'!ACY9-1</f>
        <v/>
      </c>
      <c r="H11" s="32">
        <f>'ETF MTD'!AFS10/'ETF MTD'!AFS9-1</f>
        <v/>
      </c>
      <c r="I11" s="32">
        <f>'ETF MTD'!AFY10/'ETF MTD'!AFY9-1</f>
        <v/>
      </c>
      <c r="J11" s="32">
        <f>'ETF MTD'!AEC10/'ETF MTD'!AEC9-1</f>
        <v/>
      </c>
      <c r="K11" s="32">
        <f>'ETF MTD'!ADW10/'ETF MTD'!ADW9-1</f>
        <v/>
      </c>
      <c r="L11" s="32">
        <f>'ETF MTD'!AEU10/'ETF MTD'!AEU9-1</f>
        <v/>
      </c>
      <c r="M11" s="32">
        <f>'ETF MTD'!AFA10/'ETF MTD'!AFA9-1</f>
        <v/>
      </c>
      <c r="N11" s="32">
        <f>'ETF MTD'!AFG10/'ETF MTD'!AFG9-1</f>
        <v/>
      </c>
      <c r="O11" s="32">
        <f>'ETF MTD'!AFM10/'ETF MTD'!AFM9-1</f>
        <v/>
      </c>
      <c r="P11" s="32">
        <f>'ETF MTD'!AEI10/'ETF MTD'!AEI9-1</f>
        <v/>
      </c>
      <c r="Q11" s="32">
        <f>'ETF MTD'!AEO10/'ETF MTD'!AEO9-1</f>
        <v/>
      </c>
      <c r="R11" s="32">
        <f>'ETF MTD'!BM10/'ETF MTD'!BM9-1</f>
        <v/>
      </c>
      <c r="S11" s="32">
        <f>'ETF MTD'!BG10/'ETF MTD'!BG9-1</f>
        <v/>
      </c>
      <c r="T11" s="32">
        <f>'ETF MTD'!VO10/'ETF MTD'!VO9-1</f>
        <v/>
      </c>
      <c r="U11" s="32">
        <f>'ETF MTD'!PU10/'ETF MTD'!PU9-1</f>
        <v/>
      </c>
      <c r="V11" s="32">
        <f>'ETF MTD'!JU10/'ETF MTD'!JU9-1</f>
        <v/>
      </c>
      <c r="W11" s="32">
        <f>'ETF MTD'!UQ10/'ETF MTD'!UQ9-1</f>
        <v/>
      </c>
      <c r="X11" s="32">
        <f>'ETF MTD'!DU10/'ETF MTD'!DU9-1</f>
        <v/>
      </c>
      <c r="Y11" s="32">
        <f>'ETF MTD'!KG10/'ETF MTD'!KG9-1</f>
        <v/>
      </c>
    </row>
    <row r="12">
      <c r="A12" s="4">
        <f>'ETF MTD'!A11</f>
        <v/>
      </c>
      <c r="B12" s="32">
        <f>'ETF MTD'!AGE11/'ETF MTD'!AGE10-1</f>
        <v/>
      </c>
      <c r="C12" s="32">
        <f>'ETF MTD'!AGK11/'ETF MTD'!AGK10-1</f>
        <v/>
      </c>
      <c r="D12" s="32">
        <f>'ETF MTD'!AGQ11/'ETF MTD'!AGQ10-1</f>
        <v/>
      </c>
      <c r="E12" s="32">
        <f>'ETF MTD'!OK11/'ETF MTD'!OK10-1</f>
        <v/>
      </c>
      <c r="F12" s="32">
        <f>'ETF MTD'!AO11/'ETF MTD'!AO10-1</f>
        <v/>
      </c>
      <c r="G12" s="32">
        <f>'ETF MTD'!ACY11/'ETF MTD'!ACY10-1</f>
        <v/>
      </c>
      <c r="H12" s="32">
        <f>'ETF MTD'!AFS11/'ETF MTD'!AFS10-1</f>
        <v/>
      </c>
      <c r="I12" s="32">
        <f>'ETF MTD'!AFY11/'ETF MTD'!AFY10-1</f>
        <v/>
      </c>
      <c r="J12" s="32">
        <f>'ETF MTD'!AEC11/'ETF MTD'!AEC10-1</f>
        <v/>
      </c>
      <c r="K12" s="32">
        <f>'ETF MTD'!ADW11/'ETF MTD'!ADW10-1</f>
        <v/>
      </c>
      <c r="L12" s="32">
        <f>'ETF MTD'!AEU11/'ETF MTD'!AEU10-1</f>
        <v/>
      </c>
      <c r="M12" s="32">
        <f>'ETF MTD'!AFA11/'ETF MTD'!AFA10-1</f>
        <v/>
      </c>
      <c r="N12" s="32">
        <f>'ETF MTD'!AFG11/'ETF MTD'!AFG10-1</f>
        <v/>
      </c>
      <c r="O12" s="32">
        <f>'ETF MTD'!AFM11/'ETF MTD'!AFM10-1</f>
        <v/>
      </c>
      <c r="P12" s="32">
        <f>'ETF MTD'!AEI11/'ETF MTD'!AEI10-1</f>
        <v/>
      </c>
      <c r="Q12" s="32">
        <f>'ETF MTD'!AEO11/'ETF MTD'!AEO10-1</f>
        <v/>
      </c>
      <c r="R12" s="32">
        <f>'ETF MTD'!BM11/'ETF MTD'!BM10-1</f>
        <v/>
      </c>
      <c r="S12" s="32">
        <f>'ETF MTD'!BG11/'ETF MTD'!BG10-1</f>
        <v/>
      </c>
      <c r="T12" s="32">
        <f>'ETF MTD'!VO11/'ETF MTD'!VO10-1</f>
        <v/>
      </c>
      <c r="U12" s="32">
        <f>'ETF MTD'!PU11/'ETF MTD'!PU10-1</f>
        <v/>
      </c>
      <c r="V12" s="32">
        <f>'ETF MTD'!JU11/'ETF MTD'!JU10-1</f>
        <v/>
      </c>
      <c r="W12" s="32">
        <f>'ETF MTD'!UQ11/'ETF MTD'!UQ10-1</f>
        <v/>
      </c>
      <c r="X12" s="32">
        <f>'ETF MTD'!DU11/'ETF MTD'!DU10-1</f>
        <v/>
      </c>
      <c r="Y12" s="32">
        <f>'ETF MTD'!KG11/'ETF MTD'!KG10-1</f>
        <v/>
      </c>
    </row>
    <row r="13">
      <c r="A13" s="4">
        <f>'ETF MTD'!A12</f>
        <v/>
      </c>
      <c r="B13" s="32">
        <f>'ETF MTD'!AGE12/'ETF MTD'!AGE11-1</f>
        <v/>
      </c>
      <c r="C13" s="32">
        <f>'ETF MTD'!AGK12/'ETF MTD'!AGK11-1</f>
        <v/>
      </c>
      <c r="D13" s="32">
        <f>'ETF MTD'!AGQ12/'ETF MTD'!AGQ11-1</f>
        <v/>
      </c>
      <c r="E13" s="32">
        <f>'ETF MTD'!OK12/'ETF MTD'!OK11-1</f>
        <v/>
      </c>
      <c r="F13" s="32">
        <f>'ETF MTD'!AO12/'ETF MTD'!AO11-1</f>
        <v/>
      </c>
      <c r="G13" s="32">
        <f>'ETF MTD'!ACY12/'ETF MTD'!ACY11-1</f>
        <v/>
      </c>
      <c r="H13" s="32">
        <f>'ETF MTD'!AFS12/'ETF MTD'!AFS11-1</f>
        <v/>
      </c>
      <c r="I13" s="32">
        <f>'ETF MTD'!AFY12/'ETF MTD'!AFY11-1</f>
        <v/>
      </c>
      <c r="J13" s="32">
        <f>'ETF MTD'!AEC12/'ETF MTD'!AEC11-1</f>
        <v/>
      </c>
      <c r="K13" s="32">
        <f>'ETF MTD'!ADW12/'ETF MTD'!ADW11-1</f>
        <v/>
      </c>
      <c r="L13" s="32">
        <f>'ETF MTD'!AEU12/'ETF MTD'!AEU11-1</f>
        <v/>
      </c>
      <c r="M13" s="32">
        <f>'ETF MTD'!AFA12/'ETF MTD'!AFA11-1</f>
        <v/>
      </c>
      <c r="N13" s="32">
        <f>'ETF MTD'!AFG12/'ETF MTD'!AFG11-1</f>
        <v/>
      </c>
      <c r="O13" s="32">
        <f>'ETF MTD'!AFM12/'ETF MTD'!AFM11-1</f>
        <v/>
      </c>
      <c r="P13" s="32">
        <f>'ETF MTD'!AEI12/'ETF MTD'!AEI11-1</f>
        <v/>
      </c>
      <c r="Q13" s="32">
        <f>'ETF MTD'!AEO12/'ETF MTD'!AEO11-1</f>
        <v/>
      </c>
      <c r="R13" s="32">
        <f>'ETF MTD'!BM12/'ETF MTD'!BM11-1</f>
        <v/>
      </c>
      <c r="S13" s="32">
        <f>'ETF MTD'!BG12/'ETF MTD'!BG11-1</f>
        <v/>
      </c>
      <c r="T13" s="32">
        <f>'ETF MTD'!VO12/'ETF MTD'!VO11-1</f>
        <v/>
      </c>
      <c r="U13" s="32">
        <f>'ETF MTD'!PU12/'ETF MTD'!PU11-1</f>
        <v/>
      </c>
      <c r="V13" s="32">
        <f>'ETF MTD'!JU12/'ETF MTD'!JU11-1</f>
        <v/>
      </c>
      <c r="W13" s="32">
        <f>'ETF MTD'!UQ12/'ETF MTD'!UQ11-1</f>
        <v/>
      </c>
      <c r="X13" s="32">
        <f>'ETF MTD'!DU12/'ETF MTD'!DU11-1</f>
        <v/>
      </c>
      <c r="Y13" s="32">
        <f>'ETF MTD'!KG12/'ETF MTD'!KG11-1</f>
        <v/>
      </c>
    </row>
    <row r="14">
      <c r="A14" s="4">
        <f>'ETF MTD'!A13</f>
        <v/>
      </c>
      <c r="B14" s="32">
        <f>'ETF MTD'!AGE13/'ETF MTD'!AGE12-1</f>
        <v/>
      </c>
      <c r="C14" s="32">
        <f>'ETF MTD'!AGK13/'ETF MTD'!AGK12-1</f>
        <v/>
      </c>
      <c r="D14" s="32">
        <f>'ETF MTD'!AGQ13/'ETF MTD'!AGQ12-1</f>
        <v/>
      </c>
      <c r="E14" s="32">
        <f>'ETF MTD'!OK13/'ETF MTD'!OK12-1</f>
        <v/>
      </c>
      <c r="F14" s="32">
        <f>'ETF MTD'!AO13/'ETF MTD'!AO12-1</f>
        <v/>
      </c>
      <c r="G14" s="32">
        <f>'ETF MTD'!ACY13/'ETF MTD'!ACY12-1</f>
        <v/>
      </c>
      <c r="H14" s="32">
        <f>'ETF MTD'!AFS13/'ETF MTD'!AFS12-1</f>
        <v/>
      </c>
      <c r="I14" s="32">
        <f>'ETF MTD'!AFY13/'ETF MTD'!AFY12-1</f>
        <v/>
      </c>
      <c r="J14" s="32">
        <f>'ETF MTD'!AEC13/'ETF MTD'!AEC12-1</f>
        <v/>
      </c>
      <c r="K14" s="32">
        <f>'ETF MTD'!ADW13/'ETF MTD'!ADW12-1</f>
        <v/>
      </c>
      <c r="L14" s="32">
        <f>'ETF MTD'!AEU13/'ETF MTD'!AEU12-1</f>
        <v/>
      </c>
      <c r="M14" s="32">
        <f>'ETF MTD'!AFA13/'ETF MTD'!AFA12-1</f>
        <v/>
      </c>
      <c r="N14" s="32">
        <f>'ETF MTD'!AFG13/'ETF MTD'!AFG12-1</f>
        <v/>
      </c>
      <c r="O14" s="32">
        <f>'ETF MTD'!AFM13/'ETF MTD'!AFM12-1</f>
        <v/>
      </c>
      <c r="P14" s="32">
        <f>'ETF MTD'!AEI13/'ETF MTD'!AEI12-1</f>
        <v/>
      </c>
      <c r="Q14" s="32">
        <f>'ETF MTD'!AEO13/'ETF MTD'!AEO12-1</f>
        <v/>
      </c>
      <c r="R14" s="32">
        <f>'ETF MTD'!BM13/'ETF MTD'!BM12-1</f>
        <v/>
      </c>
      <c r="S14" s="32">
        <f>'ETF MTD'!BG13/'ETF MTD'!BG12-1</f>
        <v/>
      </c>
      <c r="T14" s="32">
        <f>'ETF MTD'!VO13/'ETF MTD'!VO12-1</f>
        <v/>
      </c>
      <c r="U14" s="32">
        <f>'ETF MTD'!PU13/'ETF MTD'!PU12-1</f>
        <v/>
      </c>
      <c r="V14" s="32">
        <f>'ETF MTD'!JU13/'ETF MTD'!JU12-1</f>
        <v/>
      </c>
      <c r="W14" s="32">
        <f>'ETF MTD'!UQ13/'ETF MTD'!UQ12-1</f>
        <v/>
      </c>
      <c r="X14" s="32">
        <f>'ETF MTD'!DU13/'ETF MTD'!DU12-1</f>
        <v/>
      </c>
      <c r="Y14" s="32">
        <f>'ETF MTD'!KG13/'ETF MTD'!KG12-1</f>
        <v/>
      </c>
    </row>
    <row r="15">
      <c r="A15" s="4">
        <f>'ETF MTD'!A14</f>
        <v/>
      </c>
      <c r="B15" s="32">
        <f>'ETF MTD'!AGE14/'ETF MTD'!AGE13-1</f>
        <v/>
      </c>
      <c r="C15" s="32">
        <f>'ETF MTD'!AGK14/'ETF MTD'!AGK13-1</f>
        <v/>
      </c>
      <c r="D15" s="32">
        <f>'ETF MTD'!AGQ14/'ETF MTD'!AGQ13-1</f>
        <v/>
      </c>
      <c r="E15" s="32">
        <f>'ETF MTD'!OK14/'ETF MTD'!OK13-1</f>
        <v/>
      </c>
      <c r="F15" s="32">
        <f>'ETF MTD'!AO14/'ETF MTD'!AO13-1</f>
        <v/>
      </c>
      <c r="G15" s="32">
        <f>'ETF MTD'!ACY14/'ETF MTD'!ACY13-1</f>
        <v/>
      </c>
      <c r="H15" s="32">
        <f>'ETF MTD'!AFS14/'ETF MTD'!AFS13-1</f>
        <v/>
      </c>
      <c r="I15" s="32">
        <f>'ETF MTD'!AFY14/'ETF MTD'!AFY13-1</f>
        <v/>
      </c>
      <c r="J15" s="32">
        <f>'ETF MTD'!AEC14/'ETF MTD'!AEC13-1</f>
        <v/>
      </c>
      <c r="K15" s="32">
        <f>'ETF MTD'!ADW14/'ETF MTD'!ADW13-1</f>
        <v/>
      </c>
      <c r="L15" s="32">
        <f>'ETF MTD'!AEU14/'ETF MTD'!AEU13-1</f>
        <v/>
      </c>
      <c r="M15" s="32">
        <f>'ETF MTD'!AFA14/'ETF MTD'!AFA13-1</f>
        <v/>
      </c>
      <c r="N15" s="32">
        <f>'ETF MTD'!AFG14/'ETF MTD'!AFG13-1</f>
        <v/>
      </c>
      <c r="O15" s="32">
        <f>'ETF MTD'!AFM14/'ETF MTD'!AFM13-1</f>
        <v/>
      </c>
      <c r="P15" s="32">
        <f>'ETF MTD'!AEI14/'ETF MTD'!AEI13-1</f>
        <v/>
      </c>
      <c r="Q15" s="32">
        <f>'ETF MTD'!AEO14/'ETF MTD'!AEO13-1</f>
        <v/>
      </c>
      <c r="R15" s="32">
        <f>'ETF MTD'!BM14/'ETF MTD'!BM13-1</f>
        <v/>
      </c>
      <c r="S15" s="32">
        <f>'ETF MTD'!BG14/'ETF MTD'!BG13-1</f>
        <v/>
      </c>
      <c r="T15" s="32">
        <f>'ETF MTD'!VO14/'ETF MTD'!VO13-1</f>
        <v/>
      </c>
      <c r="U15" s="32">
        <f>'ETF MTD'!PU14/'ETF MTD'!PU13-1</f>
        <v/>
      </c>
      <c r="V15" s="32">
        <f>'ETF MTD'!JU14/'ETF MTD'!JU13-1</f>
        <v/>
      </c>
      <c r="W15" s="32">
        <f>'ETF MTD'!UQ14/'ETF MTD'!UQ13-1</f>
        <v/>
      </c>
      <c r="X15" s="32">
        <f>'ETF MTD'!DU14/'ETF MTD'!DU13-1</f>
        <v/>
      </c>
      <c r="Y15" s="32">
        <f>'ETF MTD'!KG14/'ETF MTD'!KG13-1</f>
        <v/>
      </c>
    </row>
    <row r="16">
      <c r="A16" s="4">
        <f>'ETF MTD'!A15</f>
        <v/>
      </c>
      <c r="B16" s="32">
        <f>'ETF MTD'!AGE15/'ETF MTD'!AGE14-1</f>
        <v/>
      </c>
      <c r="C16" s="32">
        <f>'ETF MTD'!AGK15/'ETF MTD'!AGK14-1</f>
        <v/>
      </c>
      <c r="D16" s="32">
        <f>'ETF MTD'!AGQ15/'ETF MTD'!AGQ14-1</f>
        <v/>
      </c>
      <c r="E16" s="32">
        <f>'ETF MTD'!OK15/'ETF MTD'!OK14-1</f>
        <v/>
      </c>
      <c r="F16" s="32">
        <f>'ETF MTD'!AO15/'ETF MTD'!AO14-1</f>
        <v/>
      </c>
      <c r="G16" s="32">
        <f>'ETF MTD'!ACY15/'ETF MTD'!ACY14-1</f>
        <v/>
      </c>
      <c r="H16" s="32">
        <f>'ETF MTD'!AFS15/'ETF MTD'!AFS14-1</f>
        <v/>
      </c>
      <c r="I16" s="32">
        <f>'ETF MTD'!AFY15/'ETF MTD'!AFY14-1</f>
        <v/>
      </c>
      <c r="J16" s="32">
        <f>'ETF MTD'!AEC15/'ETF MTD'!AEC14-1</f>
        <v/>
      </c>
      <c r="K16" s="32">
        <f>'ETF MTD'!ADW15/'ETF MTD'!ADW14-1</f>
        <v/>
      </c>
      <c r="L16" s="32">
        <f>'ETF MTD'!AEU15/'ETF MTD'!AEU14-1</f>
        <v/>
      </c>
      <c r="M16" s="32">
        <f>'ETF MTD'!AFA15/'ETF MTD'!AFA14-1</f>
        <v/>
      </c>
      <c r="N16" s="32">
        <f>'ETF MTD'!AFG15/'ETF MTD'!AFG14-1</f>
        <v/>
      </c>
      <c r="O16" s="32">
        <f>'ETF MTD'!AFM15/'ETF MTD'!AFM14-1</f>
        <v/>
      </c>
      <c r="P16" s="32">
        <f>'ETF MTD'!AEI15/'ETF MTD'!AEI14-1</f>
        <v/>
      </c>
      <c r="Q16" s="32">
        <f>'ETF MTD'!AEO15/'ETF MTD'!AEO14-1</f>
        <v/>
      </c>
      <c r="R16" s="32">
        <f>'ETF MTD'!BM15/'ETF MTD'!BM14-1</f>
        <v/>
      </c>
      <c r="S16" s="32">
        <f>'ETF MTD'!BG15/'ETF MTD'!BG14-1</f>
        <v/>
      </c>
      <c r="T16" s="32">
        <f>'ETF MTD'!VO15/'ETF MTD'!VO14-1</f>
        <v/>
      </c>
      <c r="U16" s="32">
        <f>'ETF MTD'!PU15/'ETF MTD'!PU14-1</f>
        <v/>
      </c>
      <c r="V16" s="32">
        <f>'ETF MTD'!JU15/'ETF MTD'!JU14-1</f>
        <v/>
      </c>
      <c r="W16" s="32">
        <f>'ETF MTD'!UQ15/'ETF MTD'!UQ14-1</f>
        <v/>
      </c>
      <c r="X16" s="32">
        <f>'ETF MTD'!DU15/'ETF MTD'!DU14-1</f>
        <v/>
      </c>
      <c r="Y16" s="32">
        <f>'ETF MTD'!KG15/'ETF MTD'!KG14-1</f>
        <v/>
      </c>
    </row>
    <row r="17">
      <c r="A17" s="4">
        <f>'ETF MTD'!A16</f>
        <v/>
      </c>
      <c r="B17" s="32">
        <f>'ETF MTD'!AGE16/'ETF MTD'!AGE15-1</f>
        <v/>
      </c>
      <c r="C17" s="32">
        <f>'ETF MTD'!AGK16/'ETF MTD'!AGK15-1</f>
        <v/>
      </c>
      <c r="D17" s="32">
        <f>'ETF MTD'!AGQ16/'ETF MTD'!AGQ15-1</f>
        <v/>
      </c>
      <c r="E17" s="32">
        <f>'ETF MTD'!OK16/'ETF MTD'!OK15-1</f>
        <v/>
      </c>
      <c r="F17" s="32">
        <f>'ETF MTD'!AO16/'ETF MTD'!AO15-1</f>
        <v/>
      </c>
      <c r="G17" s="32">
        <f>'ETF MTD'!ACY16/'ETF MTD'!ACY15-1</f>
        <v/>
      </c>
      <c r="H17" s="32">
        <f>'ETF MTD'!AFS16/'ETF MTD'!AFS15-1</f>
        <v/>
      </c>
      <c r="I17" s="32">
        <f>'ETF MTD'!AFY16/'ETF MTD'!AFY15-1</f>
        <v/>
      </c>
      <c r="J17" s="32">
        <f>'ETF MTD'!AEC16/'ETF MTD'!AEC15-1</f>
        <v/>
      </c>
      <c r="K17" s="32">
        <f>'ETF MTD'!ADW16/'ETF MTD'!ADW15-1</f>
        <v/>
      </c>
      <c r="L17" s="32">
        <f>'ETF MTD'!AEU16/'ETF MTD'!AEU15-1</f>
        <v/>
      </c>
      <c r="M17" s="32">
        <f>'ETF MTD'!AFA16/'ETF MTD'!AFA15-1</f>
        <v/>
      </c>
      <c r="N17" s="32">
        <f>'ETF MTD'!AFG16/'ETF MTD'!AFG15-1</f>
        <v/>
      </c>
      <c r="O17" s="32">
        <f>'ETF MTD'!AFM16/'ETF MTD'!AFM15-1</f>
        <v/>
      </c>
      <c r="P17" s="32">
        <f>'ETF MTD'!AEI16/'ETF MTD'!AEI15-1</f>
        <v/>
      </c>
      <c r="Q17" s="32">
        <f>'ETF MTD'!AEO16/'ETF MTD'!AEO15-1</f>
        <v/>
      </c>
      <c r="R17" s="32">
        <f>'ETF MTD'!BM16/'ETF MTD'!BM15-1</f>
        <v/>
      </c>
      <c r="S17" s="32">
        <f>'ETF MTD'!BG16/'ETF MTD'!BG15-1</f>
        <v/>
      </c>
      <c r="T17" s="32">
        <f>'ETF MTD'!VO16/'ETF MTD'!VO15-1</f>
        <v/>
      </c>
      <c r="U17" s="32">
        <f>'ETF MTD'!PU16/'ETF MTD'!PU15-1</f>
        <v/>
      </c>
      <c r="V17" s="32">
        <f>'ETF MTD'!JU16/'ETF MTD'!JU15-1</f>
        <v/>
      </c>
      <c r="W17" s="32">
        <f>'ETF MTD'!UQ16/'ETF MTD'!UQ15-1</f>
        <v/>
      </c>
      <c r="X17" s="32">
        <f>'ETF MTD'!DU16/'ETF MTD'!DU15-1</f>
        <v/>
      </c>
      <c r="Y17" s="32">
        <f>'ETF MTD'!KG16/'ETF MTD'!KG15-1</f>
        <v/>
      </c>
    </row>
    <row r="18">
      <c r="A18" s="4">
        <f>'ETF MTD'!A17</f>
        <v/>
      </c>
      <c r="B18" s="32">
        <f>'ETF MTD'!AGE17/'ETF MTD'!AGE16-1</f>
        <v/>
      </c>
      <c r="C18" s="32">
        <f>'ETF MTD'!AGK17/'ETF MTD'!AGK16-1</f>
        <v/>
      </c>
      <c r="D18" s="32">
        <f>'ETF MTD'!AGQ17/'ETF MTD'!AGQ16-1</f>
        <v/>
      </c>
      <c r="E18" s="32">
        <f>'ETF MTD'!OK17/'ETF MTD'!OK16-1</f>
        <v/>
      </c>
      <c r="F18" s="32">
        <f>'ETF MTD'!AO17/'ETF MTD'!AO16-1</f>
        <v/>
      </c>
      <c r="G18" s="32">
        <f>'ETF MTD'!ACY17/'ETF MTD'!ACY16-1</f>
        <v/>
      </c>
      <c r="H18" s="32">
        <f>'ETF MTD'!AFS17/'ETF MTD'!AFS16-1</f>
        <v/>
      </c>
      <c r="I18" s="32">
        <f>'ETF MTD'!AFY17/'ETF MTD'!AFY16-1</f>
        <v/>
      </c>
      <c r="J18" s="32">
        <f>'ETF MTD'!AEC17/'ETF MTD'!AEC16-1</f>
        <v/>
      </c>
      <c r="K18" s="32">
        <f>'ETF MTD'!ADW17/'ETF MTD'!ADW16-1</f>
        <v/>
      </c>
      <c r="L18" s="32">
        <f>'ETF MTD'!AEU17/'ETF MTD'!AEU16-1</f>
        <v/>
      </c>
      <c r="M18" s="32">
        <f>'ETF MTD'!AFA17/'ETF MTD'!AFA16-1</f>
        <v/>
      </c>
      <c r="N18" s="32">
        <f>'ETF MTD'!AFG17/'ETF MTD'!AFG16-1</f>
        <v/>
      </c>
      <c r="O18" s="32">
        <f>'ETF MTD'!AFM17/'ETF MTD'!AFM16-1</f>
        <v/>
      </c>
      <c r="P18" s="32">
        <f>'ETF MTD'!AEI17/'ETF MTD'!AEI16-1</f>
        <v/>
      </c>
      <c r="Q18" s="32">
        <f>'ETF MTD'!AEO17/'ETF MTD'!AEO16-1</f>
        <v/>
      </c>
      <c r="R18" s="32">
        <f>'ETF MTD'!BM17/'ETF MTD'!BM16-1</f>
        <v/>
      </c>
      <c r="S18" s="32">
        <f>'ETF MTD'!BG17/'ETF MTD'!BG16-1</f>
        <v/>
      </c>
      <c r="T18" s="32">
        <f>'ETF MTD'!VO17/'ETF MTD'!VO16-1</f>
        <v/>
      </c>
      <c r="U18" s="32">
        <f>'ETF MTD'!PU17/'ETF MTD'!PU16-1</f>
        <v/>
      </c>
      <c r="V18" s="32">
        <f>'ETF MTD'!JU17/'ETF MTD'!JU16-1</f>
        <v/>
      </c>
      <c r="W18" s="32">
        <f>'ETF MTD'!UQ17/'ETF MTD'!UQ16-1</f>
        <v/>
      </c>
      <c r="X18" s="32">
        <f>'ETF MTD'!DU17/'ETF MTD'!DU16-1</f>
        <v/>
      </c>
      <c r="Y18" s="32">
        <f>'ETF MTD'!KG17/'ETF MTD'!KG16-1</f>
        <v/>
      </c>
    </row>
    <row r="19">
      <c r="A19" s="4">
        <f>'ETF MTD'!A18</f>
        <v/>
      </c>
      <c r="B19" s="32">
        <f>'ETF MTD'!AGE18/'ETF MTD'!AGE17-1</f>
        <v/>
      </c>
      <c r="C19" s="32">
        <f>'ETF MTD'!AGK18/'ETF MTD'!AGK17-1</f>
        <v/>
      </c>
      <c r="D19" s="32">
        <f>'ETF MTD'!AGQ18/'ETF MTD'!AGQ17-1</f>
        <v/>
      </c>
      <c r="E19" s="32">
        <f>'ETF MTD'!OK18/'ETF MTD'!OK17-1</f>
        <v/>
      </c>
      <c r="F19" s="32">
        <f>'ETF MTD'!AO18/'ETF MTD'!AO17-1</f>
        <v/>
      </c>
      <c r="G19" s="32">
        <f>'ETF MTD'!ACY18/'ETF MTD'!ACY17-1</f>
        <v/>
      </c>
      <c r="H19" s="32">
        <f>'ETF MTD'!AFS18/'ETF MTD'!AFS17-1</f>
        <v/>
      </c>
      <c r="I19" s="32">
        <f>'ETF MTD'!AFY18/'ETF MTD'!AFY17-1</f>
        <v/>
      </c>
      <c r="J19" s="32">
        <f>'ETF MTD'!AEC18/'ETF MTD'!AEC17-1</f>
        <v/>
      </c>
      <c r="K19" s="32">
        <f>'ETF MTD'!ADW18/'ETF MTD'!ADW17-1</f>
        <v/>
      </c>
      <c r="L19" s="32">
        <f>'ETF MTD'!AEU18/'ETF MTD'!AEU17-1</f>
        <v/>
      </c>
      <c r="M19" s="32">
        <f>'ETF MTD'!AFA18/'ETF MTD'!AFA17-1</f>
        <v/>
      </c>
      <c r="N19" s="32">
        <f>'ETF MTD'!AFG18/'ETF MTD'!AFG17-1</f>
        <v/>
      </c>
      <c r="O19" s="32">
        <f>'ETF MTD'!AFM18/'ETF MTD'!AFM17-1</f>
        <v/>
      </c>
      <c r="P19" s="32">
        <f>'ETF MTD'!AEI18/'ETF MTD'!AEI17-1</f>
        <v/>
      </c>
      <c r="Q19" s="32">
        <f>'ETF MTD'!AEO18/'ETF MTD'!AEO17-1</f>
        <v/>
      </c>
      <c r="R19" s="32">
        <f>'ETF MTD'!BM18/'ETF MTD'!BM17-1</f>
        <v/>
      </c>
      <c r="S19" s="32">
        <f>'ETF MTD'!BG18/'ETF MTD'!BG17-1</f>
        <v/>
      </c>
      <c r="T19" s="32">
        <f>'ETF MTD'!VO18/'ETF MTD'!VO17-1</f>
        <v/>
      </c>
      <c r="U19" s="32">
        <f>'ETF MTD'!PU18/'ETF MTD'!PU17-1</f>
        <v/>
      </c>
      <c r="V19" s="32">
        <f>'ETF MTD'!JU18/'ETF MTD'!JU17-1</f>
        <v/>
      </c>
      <c r="W19" s="32">
        <f>'ETF MTD'!UQ18/'ETF MTD'!UQ17-1</f>
        <v/>
      </c>
      <c r="X19" s="32">
        <f>'ETF MTD'!DU18/'ETF MTD'!DU17-1</f>
        <v/>
      </c>
      <c r="Y19" s="32">
        <f>'ETF MTD'!KG18/'ETF MTD'!KG17-1</f>
        <v/>
      </c>
    </row>
    <row r="20">
      <c r="A20" s="4">
        <f>'ETF MTD'!A19</f>
        <v/>
      </c>
      <c r="B20" s="32">
        <f>'ETF MTD'!AGE19/'ETF MTD'!AGE18-1</f>
        <v/>
      </c>
      <c r="C20" s="32">
        <f>'ETF MTD'!AGK19/'ETF MTD'!AGK18-1</f>
        <v/>
      </c>
      <c r="D20" s="32">
        <f>'ETF MTD'!AGQ19/'ETF MTD'!AGQ18-1</f>
        <v/>
      </c>
      <c r="E20" s="32">
        <f>'ETF MTD'!OK19/'ETF MTD'!OK18-1</f>
        <v/>
      </c>
      <c r="F20" s="32">
        <f>'ETF MTD'!AO19/'ETF MTD'!AO18-1</f>
        <v/>
      </c>
      <c r="G20" s="32">
        <f>'ETF MTD'!ACY19/'ETF MTD'!ACY18-1</f>
        <v/>
      </c>
      <c r="H20" s="32">
        <f>'ETF MTD'!AFS19/'ETF MTD'!AFS18-1</f>
        <v/>
      </c>
      <c r="I20" s="32">
        <f>'ETF MTD'!AFY19/'ETF MTD'!AFY18-1</f>
        <v/>
      </c>
      <c r="J20" s="32">
        <f>'ETF MTD'!AEC19/'ETF MTD'!AEC18-1</f>
        <v/>
      </c>
      <c r="K20" s="32">
        <f>'ETF MTD'!ADW19/'ETF MTD'!ADW18-1</f>
        <v/>
      </c>
      <c r="L20" s="32">
        <f>'ETF MTD'!AEU19/'ETF MTD'!AEU18-1</f>
        <v/>
      </c>
      <c r="M20" s="32">
        <f>'ETF MTD'!AFA19/'ETF MTD'!AFA18-1</f>
        <v/>
      </c>
      <c r="N20" s="32">
        <f>'ETF MTD'!AFG19/'ETF MTD'!AFG18-1</f>
        <v/>
      </c>
      <c r="O20" s="32">
        <f>'ETF MTD'!AFM19/'ETF MTD'!AFM18-1</f>
        <v/>
      </c>
      <c r="P20" s="32">
        <f>'ETF MTD'!AEI19/'ETF MTD'!AEI18-1</f>
        <v/>
      </c>
      <c r="Q20" s="32">
        <f>'ETF MTD'!AEO19/'ETF MTD'!AEO18-1</f>
        <v/>
      </c>
      <c r="R20" s="32">
        <f>'ETF MTD'!BM19/'ETF MTD'!BM18-1</f>
        <v/>
      </c>
      <c r="S20" s="32">
        <f>'ETF MTD'!BG19/'ETF MTD'!BG18-1</f>
        <v/>
      </c>
      <c r="T20" s="32">
        <f>'ETF MTD'!VO19/'ETF MTD'!VO18-1</f>
        <v/>
      </c>
      <c r="U20" s="32">
        <f>'ETF MTD'!PU19/'ETF MTD'!PU18-1</f>
        <v/>
      </c>
      <c r="V20" s="32">
        <f>'ETF MTD'!JU19/'ETF MTD'!JU18-1</f>
        <v/>
      </c>
      <c r="W20" s="32">
        <f>'ETF MTD'!UQ19/'ETF MTD'!UQ18-1</f>
        <v/>
      </c>
      <c r="X20" s="32">
        <f>'ETF MTD'!DU19/'ETF MTD'!DU18-1</f>
        <v/>
      </c>
      <c r="Y20" s="32">
        <f>'ETF MTD'!KG19/'ETF MTD'!KG18-1</f>
        <v/>
      </c>
    </row>
    <row r="21">
      <c r="A21" s="4">
        <f>'ETF MTD'!A20</f>
        <v/>
      </c>
      <c r="B21" s="32">
        <f>'ETF MTD'!AGE20/'ETF MTD'!AGE19-1</f>
        <v/>
      </c>
      <c r="C21" s="32">
        <f>'ETF MTD'!AGK20/'ETF MTD'!AGK19-1</f>
        <v/>
      </c>
      <c r="D21" s="32">
        <f>'ETF MTD'!AGQ20/'ETF MTD'!AGQ19-1</f>
        <v/>
      </c>
      <c r="E21" s="32">
        <f>'ETF MTD'!OK20/'ETF MTD'!OK19-1</f>
        <v/>
      </c>
      <c r="F21" s="32">
        <f>'ETF MTD'!AO20/'ETF MTD'!AO19-1</f>
        <v/>
      </c>
      <c r="G21" s="32">
        <f>'ETF MTD'!ACY20/'ETF MTD'!ACY19-1</f>
        <v/>
      </c>
      <c r="H21" s="32">
        <f>'ETF MTD'!AFS20/'ETF MTD'!AFS19-1</f>
        <v/>
      </c>
      <c r="I21" s="32">
        <f>'ETF MTD'!AFY20/'ETF MTD'!AFY19-1</f>
        <v/>
      </c>
      <c r="J21" s="32">
        <f>'ETF MTD'!AEC20/'ETF MTD'!AEC19-1</f>
        <v/>
      </c>
      <c r="K21" s="32">
        <f>'ETF MTD'!ADW20/'ETF MTD'!ADW19-1</f>
        <v/>
      </c>
      <c r="L21" s="32">
        <f>'ETF MTD'!AEU20/'ETF MTD'!AEU19-1</f>
        <v/>
      </c>
      <c r="M21" s="32">
        <f>'ETF MTD'!AFA20/'ETF MTD'!AFA19-1</f>
        <v/>
      </c>
      <c r="N21" s="32">
        <f>'ETF MTD'!AFG20/'ETF MTD'!AFG19-1</f>
        <v/>
      </c>
      <c r="O21" s="32">
        <f>'ETF MTD'!AFM20/'ETF MTD'!AFM19-1</f>
        <v/>
      </c>
      <c r="P21" s="32">
        <f>'ETF MTD'!AEI20/'ETF MTD'!AEI19-1</f>
        <v/>
      </c>
      <c r="Q21" s="32">
        <f>'ETF MTD'!AEO20/'ETF MTD'!AEO19-1</f>
        <v/>
      </c>
      <c r="R21" s="32">
        <f>'ETF MTD'!BM20/'ETF MTD'!BM19-1</f>
        <v/>
      </c>
      <c r="S21" s="32">
        <f>'ETF MTD'!BG20/'ETF MTD'!BG19-1</f>
        <v/>
      </c>
      <c r="T21" s="32">
        <f>'ETF MTD'!VO20/'ETF MTD'!VO19-1</f>
        <v/>
      </c>
      <c r="U21" s="32">
        <f>'ETF MTD'!PU20/'ETF MTD'!PU19-1</f>
        <v/>
      </c>
      <c r="V21" s="32">
        <f>'ETF MTD'!JU20/'ETF MTD'!JU19-1</f>
        <v/>
      </c>
      <c r="W21" s="32">
        <f>'ETF MTD'!UQ20/'ETF MTD'!UQ19-1</f>
        <v/>
      </c>
      <c r="X21" s="32">
        <f>'ETF MTD'!DU20/'ETF MTD'!DU19-1</f>
        <v/>
      </c>
      <c r="Y21" s="32">
        <f>'ETF MTD'!KG20/'ETF MTD'!KG19-1</f>
        <v/>
      </c>
    </row>
    <row r="22">
      <c r="A22" s="4">
        <f>'ETF MTD'!A21</f>
        <v/>
      </c>
      <c r="B22" s="32">
        <f>'ETF MTD'!AGE21/'ETF MTD'!AGE20-1</f>
        <v/>
      </c>
      <c r="C22" s="32">
        <f>'ETF MTD'!AGK21/'ETF MTD'!AGK20-1</f>
        <v/>
      </c>
      <c r="D22" s="32">
        <f>'ETF MTD'!AGQ21/'ETF MTD'!AGQ20-1</f>
        <v/>
      </c>
      <c r="E22" s="32">
        <f>'ETF MTD'!OK21/'ETF MTD'!OK20-1</f>
        <v/>
      </c>
      <c r="F22" s="32">
        <f>'ETF MTD'!AO21/'ETF MTD'!AO20-1</f>
        <v/>
      </c>
      <c r="G22" s="32">
        <f>'ETF MTD'!ACY21/'ETF MTD'!ACY20-1</f>
        <v/>
      </c>
      <c r="H22" s="32">
        <f>'ETF MTD'!AFS21/'ETF MTD'!AFS20-1</f>
        <v/>
      </c>
      <c r="I22" s="32">
        <f>'ETF MTD'!AFY21/'ETF MTD'!AFY20-1</f>
        <v/>
      </c>
      <c r="J22" s="32">
        <f>'ETF MTD'!AEC21/'ETF MTD'!AEC20-1</f>
        <v/>
      </c>
      <c r="K22" s="32">
        <f>'ETF MTD'!ADW21/'ETF MTD'!ADW20-1</f>
        <v/>
      </c>
      <c r="L22" s="32">
        <f>'ETF MTD'!AEU21/'ETF MTD'!AEU20-1</f>
        <v/>
      </c>
      <c r="M22" s="32">
        <f>'ETF MTD'!AFA21/'ETF MTD'!AFA20-1</f>
        <v/>
      </c>
      <c r="N22" s="32">
        <f>'ETF MTD'!AFG21/'ETF MTD'!AFG20-1</f>
        <v/>
      </c>
      <c r="O22" s="32">
        <f>'ETF MTD'!AFM21/'ETF MTD'!AFM20-1</f>
        <v/>
      </c>
      <c r="P22" s="32">
        <f>'ETF MTD'!AEI21/'ETF MTD'!AEI20-1</f>
        <v/>
      </c>
      <c r="Q22" s="32">
        <f>'ETF MTD'!AEO21/'ETF MTD'!AEO20-1</f>
        <v/>
      </c>
      <c r="R22" s="32">
        <f>'ETF MTD'!BM21/'ETF MTD'!BM20-1</f>
        <v/>
      </c>
      <c r="S22" s="32">
        <f>'ETF MTD'!BG21/'ETF MTD'!BG20-1</f>
        <v/>
      </c>
      <c r="T22" s="32">
        <f>'ETF MTD'!VO21/'ETF MTD'!VO20-1</f>
        <v/>
      </c>
      <c r="U22" s="32">
        <f>'ETF MTD'!PU21/'ETF MTD'!PU20-1</f>
        <v/>
      </c>
      <c r="V22" s="32">
        <f>'ETF MTD'!JU21/'ETF MTD'!JU20-1</f>
        <v/>
      </c>
      <c r="W22" s="32">
        <f>'ETF MTD'!UQ21/'ETF MTD'!UQ20-1</f>
        <v/>
      </c>
      <c r="X22" s="32">
        <f>'ETF MTD'!DU21/'ETF MTD'!DU20-1</f>
        <v/>
      </c>
      <c r="Y22" s="32">
        <f>'ETF MTD'!KG21/'ETF MTD'!KG20-1</f>
        <v/>
      </c>
    </row>
    <row r="23">
      <c r="A23" s="4">
        <f>'ETF MTD'!A22</f>
        <v/>
      </c>
      <c r="B23" s="32">
        <f>'ETF MTD'!AGE22/'ETF MTD'!AGE21-1</f>
        <v/>
      </c>
      <c r="C23" s="32">
        <f>'ETF MTD'!AGK22/'ETF MTD'!AGK21-1</f>
        <v/>
      </c>
      <c r="D23" s="32">
        <f>'ETF MTD'!AGQ22/'ETF MTD'!AGQ21-1</f>
        <v/>
      </c>
      <c r="E23" s="32">
        <f>'ETF MTD'!OK22/'ETF MTD'!OK21-1</f>
        <v/>
      </c>
      <c r="F23" s="32">
        <f>'ETF MTD'!AO22/'ETF MTD'!AO21-1</f>
        <v/>
      </c>
      <c r="G23" s="32">
        <f>'ETF MTD'!ACY22/'ETF MTD'!ACY21-1</f>
        <v/>
      </c>
      <c r="H23" s="32">
        <f>'ETF MTD'!AFS22/'ETF MTD'!AFS21-1</f>
        <v/>
      </c>
      <c r="I23" s="32">
        <f>'ETF MTD'!AFY22/'ETF MTD'!AFY21-1</f>
        <v/>
      </c>
      <c r="J23" s="32">
        <f>'ETF MTD'!AEC22/'ETF MTD'!AEC21-1</f>
        <v/>
      </c>
      <c r="K23" s="32">
        <f>'ETF MTD'!ADW22/'ETF MTD'!ADW21-1</f>
        <v/>
      </c>
      <c r="L23" s="32">
        <f>'ETF MTD'!AEU22/'ETF MTD'!AEU21-1</f>
        <v/>
      </c>
      <c r="M23" s="32">
        <f>'ETF MTD'!AFA22/'ETF MTD'!AFA21-1</f>
        <v/>
      </c>
      <c r="N23" s="32">
        <f>'ETF MTD'!AFG22/'ETF MTD'!AFG21-1</f>
        <v/>
      </c>
      <c r="O23" s="32">
        <f>'ETF MTD'!AFM22/'ETF MTD'!AFM21-1</f>
        <v/>
      </c>
      <c r="P23" s="32">
        <f>'ETF MTD'!AEI22/'ETF MTD'!AEI21-1</f>
        <v/>
      </c>
      <c r="Q23" s="32">
        <f>'ETF MTD'!AEO22/'ETF MTD'!AEO21-1</f>
        <v/>
      </c>
      <c r="R23" s="32">
        <f>'ETF MTD'!BM22/'ETF MTD'!BM21-1</f>
        <v/>
      </c>
      <c r="S23" s="32">
        <f>'ETF MTD'!BG22/'ETF MTD'!BG21-1</f>
        <v/>
      </c>
      <c r="T23" s="32">
        <f>'ETF MTD'!VO22/'ETF MTD'!VO21-1</f>
        <v/>
      </c>
      <c r="U23" s="32">
        <f>'ETF MTD'!PU22/'ETF MTD'!PU21-1</f>
        <v/>
      </c>
      <c r="V23" s="32">
        <f>'ETF MTD'!JU22/'ETF MTD'!JU21-1</f>
        <v/>
      </c>
      <c r="W23" s="32">
        <f>'ETF MTD'!UQ22/'ETF MTD'!UQ21-1</f>
        <v/>
      </c>
      <c r="X23" s="32">
        <f>'ETF MTD'!DU22/'ETF MTD'!DU21-1</f>
        <v/>
      </c>
      <c r="Y23" s="32">
        <f>'ETF MTD'!KG22/'ETF MTD'!KG21-1</f>
        <v/>
      </c>
    </row>
    <row r="24">
      <c r="A24" s="4">
        <f>'ETF MTD'!A23</f>
        <v/>
      </c>
      <c r="B24" s="32">
        <f>'ETF MTD'!AGE23/'ETF MTD'!AGE22-1</f>
        <v/>
      </c>
      <c r="C24" s="32">
        <f>'ETF MTD'!AGK23/'ETF MTD'!AGK22-1</f>
        <v/>
      </c>
      <c r="D24" s="32">
        <f>'ETF MTD'!AGQ23/'ETF MTD'!AGQ22-1</f>
        <v/>
      </c>
      <c r="E24" s="32">
        <f>'ETF MTD'!OK23/'ETF MTD'!OK22-1</f>
        <v/>
      </c>
      <c r="F24" s="32">
        <f>'ETF MTD'!AO23/'ETF MTD'!AO22-1</f>
        <v/>
      </c>
      <c r="G24" s="32">
        <f>'ETF MTD'!ACY23/'ETF MTD'!ACY22-1</f>
        <v/>
      </c>
      <c r="H24" s="32">
        <f>'ETF MTD'!AFS23/'ETF MTD'!AFS22-1</f>
        <v/>
      </c>
      <c r="I24" s="32">
        <f>'ETF MTD'!AFY23/'ETF MTD'!AFY22-1</f>
        <v/>
      </c>
      <c r="J24" s="32">
        <f>'ETF MTD'!AEC23/'ETF MTD'!AEC22-1</f>
        <v/>
      </c>
      <c r="K24" s="32">
        <f>'ETF MTD'!ADW23/'ETF MTD'!ADW22-1</f>
        <v/>
      </c>
      <c r="L24" s="32">
        <f>'ETF MTD'!AEU23/'ETF MTD'!AEU22-1</f>
        <v/>
      </c>
      <c r="M24" s="32">
        <f>'ETF MTD'!AFA23/'ETF MTD'!AFA22-1</f>
        <v/>
      </c>
      <c r="N24" s="32">
        <f>'ETF MTD'!AFG23/'ETF MTD'!AFG22-1</f>
        <v/>
      </c>
      <c r="O24" s="32">
        <f>'ETF MTD'!AFM23/'ETF MTD'!AFM22-1</f>
        <v/>
      </c>
      <c r="P24" s="32">
        <f>'ETF MTD'!AEI23/'ETF MTD'!AEI22-1</f>
        <v/>
      </c>
      <c r="Q24" s="32">
        <f>'ETF MTD'!AEO23/'ETF MTD'!AEO22-1</f>
        <v/>
      </c>
      <c r="R24" s="32">
        <f>'ETF MTD'!BM23/'ETF MTD'!BM22-1</f>
        <v/>
      </c>
      <c r="S24" s="32">
        <f>'ETF MTD'!BG23/'ETF MTD'!BG22-1</f>
        <v/>
      </c>
      <c r="T24" s="32">
        <f>'ETF MTD'!VO23/'ETF MTD'!VO22-1</f>
        <v/>
      </c>
      <c r="U24" s="32">
        <f>'ETF MTD'!PU23/'ETF MTD'!PU22-1</f>
        <v/>
      </c>
      <c r="V24" s="32">
        <f>'ETF MTD'!JU23/'ETF MTD'!JU22-1</f>
        <v/>
      </c>
      <c r="W24" s="32">
        <f>'ETF MTD'!UQ23/'ETF MTD'!UQ22-1</f>
        <v/>
      </c>
      <c r="X24" s="32">
        <f>'ETF MTD'!DU23/'ETF MTD'!DU22-1</f>
        <v/>
      </c>
      <c r="Y24" s="32">
        <f>'ETF MTD'!KG23/'ETF MTD'!KG22-1</f>
        <v/>
      </c>
    </row>
    <row r="25">
      <c r="A25" s="4">
        <f>'ETF MTD'!A24</f>
        <v/>
      </c>
      <c r="B25" s="32">
        <f>'ETF MTD'!AGE24/'ETF MTD'!AGE23-1</f>
        <v/>
      </c>
      <c r="C25" s="32">
        <f>'ETF MTD'!AGK24/'ETF MTD'!AGK23-1</f>
        <v/>
      </c>
      <c r="D25" s="32">
        <f>'ETF MTD'!AGQ24/'ETF MTD'!AGQ23-1</f>
        <v/>
      </c>
      <c r="E25" s="32">
        <f>'ETF MTD'!OK24/'ETF MTD'!OK23-1</f>
        <v/>
      </c>
      <c r="F25" s="32">
        <f>'ETF MTD'!AO24/'ETF MTD'!AO23-1</f>
        <v/>
      </c>
      <c r="G25" s="32">
        <f>'ETF MTD'!ACY24/'ETF MTD'!ACY23-1</f>
        <v/>
      </c>
      <c r="H25" s="32">
        <f>'ETF MTD'!AFS24/'ETF MTD'!AFS23-1</f>
        <v/>
      </c>
      <c r="I25" s="32">
        <f>'ETF MTD'!AFY24/'ETF MTD'!AFY23-1</f>
        <v/>
      </c>
      <c r="J25" s="32">
        <f>'ETF MTD'!AEC24/'ETF MTD'!AEC23-1</f>
        <v/>
      </c>
      <c r="K25" s="32">
        <f>'ETF MTD'!ADW24/'ETF MTD'!ADW23-1</f>
        <v/>
      </c>
      <c r="L25" s="32">
        <f>'ETF MTD'!AEU24/'ETF MTD'!AEU23-1</f>
        <v/>
      </c>
      <c r="M25" s="32">
        <f>'ETF MTD'!AFA24/'ETF MTD'!AFA23-1</f>
        <v/>
      </c>
      <c r="N25" s="32">
        <f>'ETF MTD'!AFG24/'ETF MTD'!AFG23-1</f>
        <v/>
      </c>
      <c r="O25" s="32">
        <f>'ETF MTD'!AFM24/'ETF MTD'!AFM23-1</f>
        <v/>
      </c>
      <c r="P25" s="32">
        <f>'ETF MTD'!AEI24/'ETF MTD'!AEI23-1</f>
        <v/>
      </c>
      <c r="Q25" s="32">
        <f>'ETF MTD'!AEO24/'ETF MTD'!AEO23-1</f>
        <v/>
      </c>
      <c r="R25" s="32">
        <f>'ETF MTD'!BM24/'ETF MTD'!BM23-1</f>
        <v/>
      </c>
      <c r="S25" s="32">
        <f>'ETF MTD'!BG24/'ETF MTD'!BG23-1</f>
        <v/>
      </c>
      <c r="T25" s="32">
        <f>'ETF MTD'!VO24/'ETF MTD'!VO23-1</f>
        <v/>
      </c>
      <c r="U25" s="32">
        <f>'ETF MTD'!PU24/'ETF MTD'!PU23-1</f>
        <v/>
      </c>
      <c r="V25" s="32">
        <f>'ETF MTD'!JU24/'ETF MTD'!JU23-1</f>
        <v/>
      </c>
      <c r="W25" s="32">
        <f>'ETF MTD'!UQ24/'ETF MTD'!UQ23-1</f>
        <v/>
      </c>
      <c r="X25" s="32">
        <f>'ETF MTD'!DU24/'ETF MTD'!DU23-1</f>
        <v/>
      </c>
      <c r="Y25" s="32">
        <f>'ETF MTD'!KG24/'ETF MTD'!KG23-1</f>
        <v/>
      </c>
    </row>
    <row r="26">
      <c r="A26" s="4">
        <f>'ETF MTD'!A25</f>
        <v/>
      </c>
      <c r="B26" s="32">
        <f>'ETF MTD'!AGE25/'ETF MTD'!AGE24-1</f>
        <v/>
      </c>
      <c r="C26" s="32">
        <f>'ETF MTD'!AGK25/'ETF MTD'!AGK24-1</f>
        <v/>
      </c>
      <c r="D26" s="32">
        <f>'ETF MTD'!AGQ25/'ETF MTD'!AGQ24-1</f>
        <v/>
      </c>
      <c r="E26" s="32">
        <f>'ETF MTD'!OK25/'ETF MTD'!OK24-1</f>
        <v/>
      </c>
      <c r="F26" s="32">
        <f>'ETF MTD'!AO25/'ETF MTD'!AO24-1</f>
        <v/>
      </c>
      <c r="G26" s="32">
        <f>'ETF MTD'!ACY25/'ETF MTD'!ACY24-1</f>
        <v/>
      </c>
      <c r="H26" s="32">
        <f>'ETF MTD'!AFS25/'ETF MTD'!AFS24-1</f>
        <v/>
      </c>
      <c r="I26" s="32">
        <f>'ETF MTD'!AFY25/'ETF MTD'!AFY24-1</f>
        <v/>
      </c>
      <c r="J26" s="32">
        <f>'ETF MTD'!AEC25/'ETF MTD'!AEC24-1</f>
        <v/>
      </c>
      <c r="K26" s="32">
        <f>'ETF MTD'!ADW25/'ETF MTD'!ADW24-1</f>
        <v/>
      </c>
      <c r="L26" s="32">
        <f>'ETF MTD'!AEU25/'ETF MTD'!AEU24-1</f>
        <v/>
      </c>
      <c r="M26" s="32">
        <f>'ETF MTD'!AFA25/'ETF MTD'!AFA24-1</f>
        <v/>
      </c>
      <c r="N26" s="32">
        <f>'ETF MTD'!AFG25/'ETF MTD'!AFG24-1</f>
        <v/>
      </c>
      <c r="O26" s="32">
        <f>'ETF MTD'!AFM25/'ETF MTD'!AFM24-1</f>
        <v/>
      </c>
      <c r="P26" s="32">
        <f>'ETF MTD'!AEI25/'ETF MTD'!AEI24-1</f>
        <v/>
      </c>
      <c r="Q26" s="32">
        <f>'ETF MTD'!AEO25/'ETF MTD'!AEO24-1</f>
        <v/>
      </c>
      <c r="R26" s="32">
        <f>'ETF MTD'!BM25/'ETF MTD'!BM24-1</f>
        <v/>
      </c>
      <c r="S26" s="32">
        <f>'ETF MTD'!BG25/'ETF MTD'!BG24-1</f>
        <v/>
      </c>
      <c r="T26" s="32">
        <f>'ETF MTD'!VO25/'ETF MTD'!VO24-1</f>
        <v/>
      </c>
      <c r="U26" s="32">
        <f>'ETF MTD'!PU25/'ETF MTD'!PU24-1</f>
        <v/>
      </c>
      <c r="V26" s="32">
        <f>'ETF MTD'!JU25/'ETF MTD'!JU24-1</f>
        <v/>
      </c>
      <c r="W26" s="32">
        <f>'ETF MTD'!UQ25/'ETF MTD'!UQ24-1</f>
        <v/>
      </c>
      <c r="X26" s="32">
        <f>'ETF MTD'!DU25/'ETF MTD'!DU24-1</f>
        <v/>
      </c>
      <c r="Y26" s="32">
        <f>'ETF MTD'!KG25/'ETF MTD'!KG24-1</f>
        <v/>
      </c>
    </row>
    <row r="27">
      <c r="A27" s="4">
        <f>'ETF MTD'!A26</f>
        <v/>
      </c>
      <c r="B27" s="32">
        <f>'ETF MTD'!AGE26/'ETF MTD'!AGE25-1</f>
        <v/>
      </c>
      <c r="C27" s="32">
        <f>'ETF MTD'!AGK26/'ETF MTD'!AGK25-1</f>
        <v/>
      </c>
      <c r="D27" s="32">
        <f>'ETF MTD'!AGQ26/'ETF MTD'!AGQ25-1</f>
        <v/>
      </c>
      <c r="E27" s="32">
        <f>'ETF MTD'!OK26/'ETF MTD'!OK25-1</f>
        <v/>
      </c>
      <c r="F27" s="32">
        <f>'ETF MTD'!AO26/'ETF MTD'!AO25-1</f>
        <v/>
      </c>
      <c r="G27" s="32">
        <f>'ETF MTD'!ACY26/'ETF MTD'!ACY25-1</f>
        <v/>
      </c>
      <c r="H27" s="32">
        <f>'ETF MTD'!AFS26/'ETF MTD'!AFS25-1</f>
        <v/>
      </c>
      <c r="I27" s="32">
        <f>'ETF MTD'!AFY26/'ETF MTD'!AFY25-1</f>
        <v/>
      </c>
      <c r="J27" s="32">
        <f>'ETF MTD'!AEC26/'ETF MTD'!AEC25-1</f>
        <v/>
      </c>
      <c r="K27" s="32">
        <f>'ETF MTD'!ADW26/'ETF MTD'!ADW25-1</f>
        <v/>
      </c>
      <c r="L27" s="32">
        <f>'ETF MTD'!AEU26/'ETF MTD'!AEU25-1</f>
        <v/>
      </c>
      <c r="M27" s="32">
        <f>'ETF MTD'!AFA26/'ETF MTD'!AFA25-1</f>
        <v/>
      </c>
      <c r="N27" s="32">
        <f>'ETF MTD'!AFG26/'ETF MTD'!AFG25-1</f>
        <v/>
      </c>
      <c r="O27" s="32">
        <f>'ETF MTD'!AFM26/'ETF MTD'!AFM25-1</f>
        <v/>
      </c>
      <c r="P27" s="32">
        <f>'ETF MTD'!AEI26/'ETF MTD'!AEI25-1</f>
        <v/>
      </c>
      <c r="Q27" s="32">
        <f>'ETF MTD'!AEO26/'ETF MTD'!AEO25-1</f>
        <v/>
      </c>
      <c r="R27" s="32">
        <f>'ETF MTD'!BM26/'ETF MTD'!BM25-1</f>
        <v/>
      </c>
      <c r="S27" s="32">
        <f>'ETF MTD'!BG26/'ETF MTD'!BG25-1</f>
        <v/>
      </c>
      <c r="T27" s="32">
        <f>'ETF MTD'!VO26/'ETF MTD'!VO25-1</f>
        <v/>
      </c>
      <c r="U27" s="32">
        <f>'ETF MTD'!PU26/'ETF MTD'!PU25-1</f>
        <v/>
      </c>
      <c r="V27" s="32">
        <f>'ETF MTD'!JU26/'ETF MTD'!JU25-1</f>
        <v/>
      </c>
      <c r="W27" s="32">
        <f>'ETF MTD'!UQ26/'ETF MTD'!UQ25-1</f>
        <v/>
      </c>
      <c r="X27" s="32">
        <f>'ETF MTD'!DU26/'ETF MTD'!DU25-1</f>
        <v/>
      </c>
      <c r="Y27" s="32">
        <f>'ETF MTD'!KG26/'ETF MTD'!KG25-1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theme="8"/>
    <outlinePr summaryBelow="1" summaryRight="1"/>
    <pageSetUpPr/>
  </sheetPr>
  <dimension ref="A3:C15"/>
  <sheetViews>
    <sheetView workbookViewId="0">
      <selection activeCell="B21" sqref="B21"/>
    </sheetView>
  </sheetViews>
  <sheetFormatPr baseColWidth="8" defaultRowHeight="14.5"/>
  <cols>
    <col width="147.7265625" bestFit="1" customWidth="1" min="2" max="2"/>
    <col width="20.54296875" bestFit="1" customWidth="1" min="3" max="3"/>
  </cols>
  <sheetData>
    <row r="3">
      <c r="A3" t="inlineStr">
        <is>
          <t>Step</t>
        </is>
      </c>
      <c r="B3" t="inlineStr">
        <is>
          <t>Description</t>
        </is>
      </c>
      <c r="C3" t="inlineStr">
        <is>
          <t>Tab</t>
        </is>
      </c>
    </row>
    <row r="4">
      <c r="A4" t="n">
        <v>1</v>
      </c>
      <c r="B4" t="inlineStr">
        <is>
          <t>Open the BLUIX Daily Performance Report email from Ultimus and copy the closing net asset value from Global Allocation Index, paste in cell Q5</t>
        </is>
      </c>
      <c r="C4" t="inlineStr">
        <is>
          <t>Monthly Strategy Perf</t>
        </is>
      </c>
    </row>
    <row r="5">
      <c r="A5" t="n">
        <v>2</v>
      </c>
      <c r="B5" t="inlineStr">
        <is>
          <t>For ESG strategy return, log into TD SAE and copy current account value for Stanberry x9653, paste into cell X5</t>
        </is>
      </c>
      <c r="C5" t="inlineStr">
        <is>
          <t>Monthly Strategy Perf</t>
        </is>
      </c>
    </row>
    <row r="6">
      <c r="A6" t="n">
        <v>3</v>
      </c>
      <c r="B6" t="inlineStr">
        <is>
          <t>Open email from Barchart.com with daily market prices. At bottom open the full email. Copy starting at ETF and Fund List to bottom, paste values into B1</t>
        </is>
      </c>
      <c r="C6" t="inlineStr">
        <is>
          <t>DROP DATA HERE</t>
        </is>
      </c>
    </row>
    <row r="7">
      <c r="A7" t="n">
        <v>4</v>
      </c>
      <c r="B7" t="inlineStr">
        <is>
          <t>Copy row in ETF tab and paste values into first empty row in ETF MTD tab</t>
        </is>
      </c>
      <c r="C7" t="inlineStr">
        <is>
          <t>ETF MTD</t>
        </is>
      </c>
    </row>
    <row r="8">
      <c r="A8" t="n">
        <v>5</v>
      </c>
      <c r="B8" t="inlineStr">
        <is>
          <t>In ETF MTD tab must manually change values for BLUIX starting in column ADB and Oil (CLY00), (PLY00), (GCY00), &amp; (SIY00) starting in column ADT</t>
        </is>
      </c>
      <c r="C8" t="inlineStr">
        <is>
          <t>ETF MTD</t>
        </is>
      </c>
    </row>
    <row r="9">
      <c r="A9" t="n">
        <v>6</v>
      </c>
      <c r="B9" t="inlineStr">
        <is>
          <t>Update the date in Monthly Strategy Perf tab in cell A2</t>
        </is>
      </c>
      <c r="C9" t="inlineStr">
        <is>
          <t>Monthly Strategy Perf</t>
        </is>
      </c>
    </row>
    <row r="10">
      <c r="A10" t="n">
        <v>7</v>
      </c>
      <c r="B10" t="inlineStr">
        <is>
          <t>Update the date in Daily Blueprint tab in cell A1</t>
        </is>
      </c>
      <c r="C10" t="inlineStr">
        <is>
          <t>Daily Blueprint</t>
        </is>
      </c>
    </row>
    <row r="11">
      <c r="A11" t="n">
        <v>8</v>
      </c>
      <c r="B11" t="inlineStr">
        <is>
          <t>Check for any trend changes in Daily Blueprint tab</t>
        </is>
      </c>
      <c r="C11" t="inlineStr">
        <is>
          <t>Daily Blueprint</t>
        </is>
      </c>
    </row>
    <row r="12">
      <c r="A12" t="n">
        <v>9</v>
      </c>
      <c r="B12" t="inlineStr">
        <is>
          <t>Copy strategy performance starting in row 2 through disclaimers in row 28. I have to paste into ppt next to get image that can then be copied and pasted into Slack</t>
        </is>
      </c>
      <c r="C12" t="inlineStr">
        <is>
          <t>Monthly Strategy Perf</t>
        </is>
      </c>
    </row>
    <row r="13">
      <c r="A13" t="n">
        <v>10</v>
      </c>
      <c r="B13" t="inlineStr">
        <is>
          <t>First round of performance is pasted into Products channel, SAP Daily Updates, Solas-Blueprint, SWA BP dailymarket, and Spartan Slack Blueprint SPG Content</t>
        </is>
      </c>
      <c r="C13" t="inlineStr">
        <is>
          <t>Monthly Strategy Perf</t>
        </is>
      </c>
    </row>
    <row r="14">
      <c r="A14" t="n">
        <v>11</v>
      </c>
      <c r="B14" t="inlineStr">
        <is>
          <t>Copy Adolos performance in row 43 through 73, paste in ppt to get image and paste in Adolos Slack General tab</t>
        </is>
      </c>
      <c r="C14" t="inlineStr">
        <is>
          <t>Monthly Strategy Perf</t>
        </is>
      </c>
    </row>
    <row r="15">
      <c r="A15" t="n">
        <v>12</v>
      </c>
      <c r="B15" t="inlineStr">
        <is>
          <t>Copy Market data in Daily Blueprint tab starting in row 1 through the disclaimer, paste into ppt, copy and paste into all Slack channels in step 10-11</t>
        </is>
      </c>
      <c r="C15" t="inlineStr">
        <is>
          <t>Daily Blueprint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8"/>
    <outlinePr summaryBelow="1" summaryRight="1"/>
    <pageSetUpPr fitToPage="1"/>
  </sheetPr>
  <dimension ref="A1:W77"/>
  <sheetViews>
    <sheetView topLeftCell="A16" zoomScaleNormal="100" workbookViewId="0">
      <selection activeCell="A2" sqref="A2:K39"/>
    </sheetView>
  </sheetViews>
  <sheetFormatPr baseColWidth="8" defaultRowHeight="14.5"/>
  <cols>
    <col width="26" customWidth="1" min="1" max="1"/>
    <col width="9.81640625" customWidth="1" min="2" max="2"/>
    <col width="25.1796875" customWidth="1" min="5" max="5"/>
    <col width="10" customWidth="1" min="6" max="6"/>
    <col width="10.26953125" customWidth="1" min="7" max="7"/>
    <col width="26.7265625" customWidth="1" min="9" max="9"/>
    <col width="10.54296875" customWidth="1" min="10" max="10"/>
    <col width="10.1796875" customWidth="1" min="11" max="11"/>
    <col width="11" bestFit="1" customWidth="1" min="14" max="15"/>
    <col width="15" bestFit="1" customWidth="1" min="16" max="16"/>
    <col width="15.26953125" customWidth="1" min="17" max="17"/>
    <col width="22.54296875" bestFit="1" customWidth="1" min="18" max="18"/>
    <col width="14.54296875" customWidth="1" min="19" max="19"/>
    <col width="10.54296875" bestFit="1" customWidth="1" min="20" max="20"/>
    <col width="16.1796875" bestFit="1" customWidth="1" min="21" max="21"/>
    <col width="17.54296875" customWidth="1" min="23" max="23"/>
    <col width="12.7265625" bestFit="1" customWidth="1" min="24" max="24"/>
    <col width="16.1796875" customWidth="1" min="25" max="25"/>
  </cols>
  <sheetData>
    <row r="1">
      <c r="A1" s="95" t="n"/>
      <c r="B1" s="107" t="inlineStr">
        <is>
          <t>Fee</t>
        </is>
      </c>
      <c r="C1" s="107" t="n">
        <v>0.005</v>
      </c>
      <c r="D1" s="95" t="n"/>
      <c r="E1" s="95" t="n"/>
      <c r="F1" s="95" t="n"/>
      <c r="G1" s="95" t="n"/>
      <c r="H1" s="95" t="n"/>
      <c r="I1" s="95" t="n"/>
      <c r="J1" s="95" t="n"/>
      <c r="K1" s="95" t="n"/>
      <c r="S1" s="23" t="inlineStr">
        <is>
          <t>ESG</t>
        </is>
      </c>
      <c r="U1" s="23" t="inlineStr">
        <is>
          <t>S&amp;P 100</t>
        </is>
      </c>
      <c r="W1" s="23" t="inlineStr">
        <is>
          <t>Sector Rotation</t>
        </is>
      </c>
    </row>
    <row r="2">
      <c r="A2" s="153" t="n">
        <v>45635</v>
      </c>
      <c r="B2" s="102" t="inlineStr">
        <is>
          <t xml:space="preserve">All results net of 50 bps annual fee, which has been calculated as the highest fee paid by all accounts within Blueprint composites. </t>
        </is>
      </c>
      <c r="C2" s="95" t="n"/>
      <c r="D2" s="95" t="n"/>
      <c r="E2" s="95" t="n"/>
      <c r="F2" s="95" t="n"/>
      <c r="G2" s="95" t="n"/>
      <c r="H2" s="95" t="n"/>
      <c r="I2" s="95" t="n"/>
      <c r="J2" s="95" t="n"/>
      <c r="K2" s="95" t="n"/>
      <c r="O2" t="inlineStr">
        <is>
          <t>Mstar Global Alloc.</t>
        </is>
      </c>
      <c r="S2" t="inlineStr">
        <is>
          <t xml:space="preserve">Gotwals (3439) </t>
        </is>
      </c>
      <c r="U2" s="278" t="inlineStr">
        <is>
          <t>Loflin (5103)</t>
        </is>
      </c>
      <c r="W2" t="inlineStr">
        <is>
          <t>Guran (9058)</t>
        </is>
      </c>
    </row>
    <row r="3">
      <c r="A3" s="152" t="n"/>
      <c r="B3" s="102" t="inlineStr">
        <is>
          <t>Calculations are available upon request.</t>
        </is>
      </c>
      <c r="C3" s="95" t="n"/>
      <c r="D3" s="95" t="n"/>
      <c r="E3" s="95" t="n"/>
      <c r="F3" s="95" t="n"/>
      <c r="G3" s="95" t="n"/>
      <c r="H3" s="95" t="n"/>
      <c r="I3" s="95" t="n"/>
      <c r="J3" s="95" t="n"/>
      <c r="K3" s="95" t="n"/>
      <c r="N3" s="4" t="n">
        <v>43555</v>
      </c>
      <c r="O3" t="n">
        <v>3075.51</v>
      </c>
      <c r="P3" s="32">
        <f>O6/O3-1</f>
        <v/>
      </c>
      <c r="S3" s="258" t="n"/>
      <c r="U3" s="258" t="n"/>
      <c r="W3" s="258" t="n"/>
    </row>
    <row r="4">
      <c r="A4" s="96" t="inlineStr">
        <is>
          <t>US Equities</t>
        </is>
      </c>
      <c r="B4" s="272" t="inlineStr">
        <is>
          <t>MTD</t>
        </is>
      </c>
      <c r="C4" s="272" t="inlineStr">
        <is>
          <t>YTD</t>
        </is>
      </c>
      <c r="D4" s="95" t="n"/>
      <c r="E4" s="96" t="inlineStr">
        <is>
          <t>Aggressive Growth</t>
        </is>
      </c>
      <c r="F4" s="272" t="inlineStr">
        <is>
          <t>MTD</t>
        </is>
      </c>
      <c r="G4" s="272" t="inlineStr">
        <is>
          <t>YTD</t>
        </is>
      </c>
      <c r="H4" s="95" t="n"/>
      <c r="I4" s="96" t="inlineStr">
        <is>
          <t>Growth</t>
        </is>
      </c>
      <c r="J4" s="272" t="inlineStr">
        <is>
          <t>MTD</t>
        </is>
      </c>
      <c r="K4" s="272" t="inlineStr">
        <is>
          <t>YTD</t>
        </is>
      </c>
      <c r="M4" s="83" t="n"/>
      <c r="O4" s="5" t="n">
        <v>4228.73</v>
      </c>
      <c r="R4" s="83" t="n">
        <v>44561</v>
      </c>
      <c r="S4" s="5" t="n">
        <v>376685.38</v>
      </c>
      <c r="U4" s="5" t="n">
        <v>431707.67</v>
      </c>
      <c r="V4" s="32" t="n"/>
      <c r="W4" s="5" t="n">
        <v>33601.96</v>
      </c>
    </row>
    <row r="5">
      <c r="A5" s="95" t="inlineStr">
        <is>
          <t>Trend Sector Rotation</t>
        </is>
      </c>
      <c r="B5" s="63">
        <f>W7-($C$1/12)</f>
        <v/>
      </c>
      <c r="C5" s="81">
        <f>(((1+22.62%)*1000)*(1+B5))/1000-1</f>
        <v/>
      </c>
      <c r="D5" s="95" t="n"/>
      <c r="E5" s="96" t="n"/>
      <c r="F5" s="272" t="n"/>
      <c r="G5" s="272" t="n"/>
      <c r="H5" s="95" t="n"/>
      <c r="I5" s="96" t="n"/>
      <c r="J5" s="272" t="n"/>
      <c r="K5" s="272" t="n"/>
      <c r="O5" s="5" t="n">
        <v>4758.62</v>
      </c>
      <c r="R5" t="inlineStr">
        <is>
          <t>Last Month</t>
        </is>
      </c>
      <c r="S5" s="5" t="n">
        <v>437938.87</v>
      </c>
      <c r="U5" s="5" t="n">
        <v>608680.84</v>
      </c>
      <c r="W5" s="5" t="n">
        <v>41256.15</v>
      </c>
    </row>
    <row r="6">
      <c r="A6" s="95" t="inlineStr">
        <is>
          <t>Tactical (S20)</t>
        </is>
      </c>
      <c r="B6" s="63">
        <f>'Add''l Spartan'!QC19-($C$1/12)</f>
        <v/>
      </c>
      <c r="C6" s="81">
        <f>(((1+23.81%)*1000)*(1+B6))/1000-1</f>
        <v/>
      </c>
      <c r="D6" s="95" t="n"/>
      <c r="E6" s="95" t="inlineStr">
        <is>
          <t>Tactical (S20)</t>
        </is>
      </c>
      <c r="F6" s="63">
        <f>'Custodial Allocations-Dec24'!D275-($C$1/12)</f>
        <v/>
      </c>
      <c r="G6" s="81">
        <f>(((1+19.94%)*1000)*(1+F6))/1000-1</f>
        <v/>
      </c>
      <c r="H6" s="95" t="n"/>
      <c r="I6" s="95" t="inlineStr">
        <is>
          <t>Tactical (S20)</t>
        </is>
      </c>
      <c r="J6" s="63">
        <f>'Custodial Allocations-Dec24'!D22-($C$1/12)</f>
        <v/>
      </c>
      <c r="K6" s="81">
        <f>(((1+17.21%)*1000)*(1+J6))/1000-1</f>
        <v/>
      </c>
      <c r="O6" s="137" t="n">
        <v>4788.32</v>
      </c>
      <c r="R6" t="inlineStr">
        <is>
          <t>Curr</t>
        </is>
      </c>
      <c r="S6" s="5" t="n">
        <v>440832.97</v>
      </c>
      <c r="U6" s="5" t="n">
        <v>617862.53</v>
      </c>
      <c r="W6" s="5" t="n">
        <v>41296.83</v>
      </c>
    </row>
    <row r="7">
      <c r="A7" s="95" t="inlineStr">
        <is>
          <t>Dynamic (S50)</t>
        </is>
      </c>
      <c r="B7" s="63">
        <f>'Add''l Spartan'!QC91-($C$1/12)</f>
        <v/>
      </c>
      <c r="C7" s="81">
        <f>(((1+23.7%)*1000)*(1+B7))/1000-1</f>
        <v/>
      </c>
      <c r="D7" s="95" t="n"/>
      <c r="E7" s="95" t="inlineStr">
        <is>
          <t>Dynamic (S50)</t>
        </is>
      </c>
      <c r="F7" s="63">
        <f>MODEL!RK312-($C$1/12)</f>
        <v/>
      </c>
      <c r="G7" s="81">
        <f>(((1+18.69%)*1000)*(1+F7))/1000-1</f>
        <v/>
      </c>
      <c r="H7" s="95" t="n"/>
      <c r="I7" s="95" t="inlineStr">
        <is>
          <t>Dynamic (S50)</t>
        </is>
      </c>
      <c r="J7" s="63">
        <f>'Custodial Allocations-Dec24'!D99-($C$1/12)</f>
        <v/>
      </c>
      <c r="K7" s="81">
        <f>(((1+18.09%)*1000)*(1+J7))/1000-1</f>
        <v/>
      </c>
      <c r="O7" s="32">
        <f>O6/O4-1</f>
        <v/>
      </c>
      <c r="R7" t="inlineStr">
        <is>
          <t>Hard coded from Orion</t>
        </is>
      </c>
      <c r="S7" s="14" t="n">
        <v>0.0066</v>
      </c>
      <c r="U7" s="14" t="n">
        <v>0.0153</v>
      </c>
      <c r="W7" s="14" t="n">
        <v>0.001</v>
      </c>
    </row>
    <row r="8">
      <c r="A8" s="103" t="inlineStr">
        <is>
          <t>Strategic (S70)</t>
        </is>
      </c>
      <c r="B8" s="82">
        <f>'Add''l Spartan'!QC71-($C$1/12)</f>
        <v/>
      </c>
      <c r="C8" s="82">
        <f>(((1+23.7%)*1000)*(1+B8))/1000-1</f>
        <v/>
      </c>
      <c r="D8" s="103" t="n"/>
      <c r="E8" s="103" t="inlineStr">
        <is>
          <t>Strategic (S70)</t>
        </is>
      </c>
      <c r="F8" s="82">
        <f>MODEL!RK331-($C$1/12)</f>
        <v/>
      </c>
      <c r="G8" s="82">
        <f>(((1+18.69%)*1000)*(1+F8))/1000-1</f>
        <v/>
      </c>
      <c r="H8" s="103" t="n"/>
      <c r="I8" s="103" t="inlineStr">
        <is>
          <t>Strategic (S70)</t>
        </is>
      </c>
      <c r="J8" s="82">
        <f>'Custodial Allocations-Dec24'!D177-($C$1/12)</f>
        <v/>
      </c>
      <c r="K8" s="82">
        <f>(((1+18.24%)*1000)*(1+J8))/1000-1</f>
        <v/>
      </c>
      <c r="O8" s="32">
        <f>O6/O5-1</f>
        <v/>
      </c>
    </row>
    <row r="9">
      <c r="A9" s="95" t="inlineStr">
        <is>
          <t>ishares Core Aggressive</t>
        </is>
      </c>
      <c r="B9" s="63">
        <f>Comps!$L$3</f>
        <v/>
      </c>
      <c r="C9" s="63">
        <f>Comps!$M$3</f>
        <v/>
      </c>
      <c r="D9" s="95" t="n"/>
      <c r="E9" s="95" t="inlineStr">
        <is>
          <t>ishares Core Aggressive</t>
        </is>
      </c>
      <c r="F9" s="63">
        <f>Comps!$L$3</f>
        <v/>
      </c>
      <c r="G9" s="63">
        <f>Comps!$M$3</f>
        <v/>
      </c>
      <c r="H9" s="95" t="n"/>
      <c r="I9" s="95" t="inlineStr">
        <is>
          <t>ishares Core Growth</t>
        </is>
      </c>
      <c r="J9" s="63">
        <f>Comps!L4</f>
        <v/>
      </c>
      <c r="K9" s="63">
        <f>Comps!M4</f>
        <v/>
      </c>
      <c r="R9" t="inlineStr">
        <is>
          <t>YTD through Aug - Orion</t>
        </is>
      </c>
      <c r="S9" s="32" t="n">
        <v>0.1415</v>
      </c>
      <c r="T9" s="32" t="n"/>
      <c r="U9" s="32" t="n">
        <v>0.1995</v>
      </c>
      <c r="V9" s="32" t="n"/>
      <c r="W9" s="32" t="n">
        <v>0.1482</v>
      </c>
    </row>
    <row r="10">
      <c r="A10" s="95" t="n"/>
      <c r="B10" s="95" t="n"/>
      <c r="C10" s="95" t="n"/>
      <c r="D10" s="95" t="n"/>
      <c r="E10" s="95" t="n"/>
      <c r="F10" s="95" t="n"/>
      <c r="G10" s="95" t="n"/>
      <c r="H10" s="95" t="n"/>
      <c r="I10" s="95" t="n"/>
      <c r="J10" s="95" t="n"/>
      <c r="K10" s="95" t="n"/>
      <c r="R10" t="inlineStr">
        <is>
          <t>sheet before update</t>
        </is>
      </c>
      <c r="S10" s="32" t="n">
        <v>0.1099</v>
      </c>
      <c r="T10" s="32" t="n"/>
      <c r="U10" s="32" t="n">
        <v>0.1929</v>
      </c>
      <c r="V10" s="32" t="n"/>
      <c r="W10" s="32" t="n">
        <v>0.146</v>
      </c>
    </row>
    <row r="11">
      <c r="A11" s="96" t="inlineStr">
        <is>
          <t>Moderate Growth</t>
        </is>
      </c>
      <c r="B11" s="272" t="inlineStr">
        <is>
          <t>MTD</t>
        </is>
      </c>
      <c r="C11" s="272" t="inlineStr">
        <is>
          <t>YTD</t>
        </is>
      </c>
      <c r="D11" s="95" t="n"/>
      <c r="E11" s="96" t="inlineStr">
        <is>
          <t>Balanced</t>
        </is>
      </c>
      <c r="F11" s="272" t="inlineStr">
        <is>
          <t>MTD</t>
        </is>
      </c>
      <c r="G11" s="272" t="inlineStr">
        <is>
          <t>YTD</t>
        </is>
      </c>
      <c r="H11" s="95" t="n"/>
      <c r="I11" s="96" t="inlineStr">
        <is>
          <t>Conservative</t>
        </is>
      </c>
      <c r="J11" s="272" t="inlineStr">
        <is>
          <t>MTD</t>
        </is>
      </c>
      <c r="K11" s="272" t="inlineStr">
        <is>
          <t>YTD</t>
        </is>
      </c>
      <c r="N11" t="inlineStr">
        <is>
          <t>BLUIX Inception</t>
        </is>
      </c>
      <c r="O11" t="n">
        <v>3075.51</v>
      </c>
      <c r="Q11" s="278" t="n"/>
      <c r="S11" s="23" t="n"/>
    </row>
    <row r="12">
      <c r="A12" s="95" t="inlineStr">
        <is>
          <t>Tactical (S20)</t>
        </is>
      </c>
      <c r="B12" s="63">
        <f>'Custodial Allocations-Dec24'!D41-($C$1/12)</f>
        <v/>
      </c>
      <c r="C12" s="81">
        <f>(((1+15.15%)*1000)*(1+B12))/1000-1</f>
        <v/>
      </c>
      <c r="D12" s="95" t="n"/>
      <c r="E12" s="95" t="inlineStr">
        <is>
          <t>Tactical (S20)</t>
        </is>
      </c>
      <c r="F12" s="63">
        <f>'Custodial Allocations-Dec24'!D60-($C$1/12)</f>
        <v/>
      </c>
      <c r="G12" s="81">
        <f>(((1+13.98%)*1000)*(1+F12))/1000-1</f>
        <v/>
      </c>
      <c r="H12" s="95" t="n"/>
      <c r="I12" s="95" t="inlineStr">
        <is>
          <t>Tactical (S20)</t>
        </is>
      </c>
      <c r="J12" s="63">
        <f>'Custodial Allocations-Dec24'!D79-($C$1/12)</f>
        <v/>
      </c>
      <c r="K12" s="81">
        <f>(((1+10.79%)*1000)*(1+J12))/1000-1</f>
        <v/>
      </c>
      <c r="N12" s="32">
        <f>'ETF MTD'!$ADE$28/10-1</f>
        <v/>
      </c>
      <c r="O12" s="32">
        <f>O6/O11-1</f>
        <v/>
      </c>
      <c r="Q12" s="279" t="n"/>
      <c r="S12" s="23" t="n"/>
    </row>
    <row r="13">
      <c r="A13" s="95" t="inlineStr">
        <is>
          <t>Dynamic (S50)</t>
        </is>
      </c>
      <c r="B13" s="63">
        <f>'Custodial Allocations-Dec24'!D118-($C$1/12)</f>
        <v/>
      </c>
      <c r="C13" s="81">
        <f>(((1+15.97%)*1000)*(1+B13))/1000-1</f>
        <v/>
      </c>
      <c r="D13" s="95" t="n"/>
      <c r="E13" s="95" t="inlineStr">
        <is>
          <t>Dynamic (S50)</t>
        </is>
      </c>
      <c r="F13" s="63">
        <f>'Custodial Allocations-Dec24'!D137-($C$1/12)</f>
        <v/>
      </c>
      <c r="G13" s="81">
        <f>(((1+15.27%)*1000)*(1+F13))/1000-1</f>
        <v/>
      </c>
      <c r="H13" s="95" t="n"/>
      <c r="I13" s="95" t="inlineStr">
        <is>
          <t>Dynamic (S50)</t>
        </is>
      </c>
      <c r="J13" s="63">
        <f>'Custodial Allocations-Dec24'!D156-($C$1/12)</f>
        <v/>
      </c>
      <c r="K13" s="81">
        <f>(((1+11.92%)*1000)*(1+J13))/1000-1</f>
        <v/>
      </c>
      <c r="N13" s="32" t="n"/>
      <c r="O13" s="32" t="n"/>
      <c r="P13" s="32" t="n"/>
      <c r="Q13" s="32" t="n"/>
      <c r="S13" s="23" t="n"/>
    </row>
    <row r="14">
      <c r="A14" s="103" t="inlineStr">
        <is>
          <t>Strategic (S70)</t>
        </is>
      </c>
      <c r="B14" s="82">
        <f>'Custodial Allocations-Dec24'!D196-($C$1/12)</f>
        <v/>
      </c>
      <c r="C14" s="82">
        <f>(((1+16.3%)*1000)*(1+B14))/1000-1</f>
        <v/>
      </c>
      <c r="D14" s="103" t="n"/>
      <c r="E14" s="103" t="inlineStr">
        <is>
          <t>Strategic (S70)</t>
        </is>
      </c>
      <c r="F14" s="82">
        <f>'Custodial Allocations-Dec24'!D215-($C$1/12)</f>
        <v/>
      </c>
      <c r="G14" s="82">
        <f>(((1+15.84%)*1000)*(1+F14))/1000-1</f>
        <v/>
      </c>
      <c r="H14" s="103" t="n"/>
      <c r="I14" s="103" t="inlineStr">
        <is>
          <t>Strategic (S70)</t>
        </is>
      </c>
      <c r="J14" s="82">
        <f>'Custodial Allocations-Dec24'!D234-($C$1/12)</f>
        <v/>
      </c>
      <c r="K14" s="82">
        <f>(((1+12.65%)*1000)*(1+J14))/1000-1</f>
        <v/>
      </c>
      <c r="M14" t="n">
        <v>1</v>
      </c>
      <c r="N14" s="32" t="n"/>
      <c r="O14" s="32" t="n"/>
      <c r="P14" s="32" t="n"/>
      <c r="Q14" s="32" t="n"/>
      <c r="S14" s="23" t="n"/>
      <c r="U14" s="280" t="n"/>
    </row>
    <row r="15">
      <c r="A15" s="95" t="inlineStr">
        <is>
          <t>ishares Core Moderate</t>
        </is>
      </c>
      <c r="B15" s="63">
        <f>Comps!L5</f>
        <v/>
      </c>
      <c r="C15" s="81">
        <f>Comps!M5</f>
        <v/>
      </c>
      <c r="D15" s="95" t="n"/>
      <c r="E15" s="95" t="inlineStr">
        <is>
          <t>ishares Core Moderate</t>
        </is>
      </c>
      <c r="F15" s="63">
        <f>Comps!L5</f>
        <v/>
      </c>
      <c r="G15" s="81">
        <f>Comps!M5</f>
        <v/>
      </c>
      <c r="H15" s="95" t="n"/>
      <c r="I15" s="95" t="inlineStr">
        <is>
          <t>ishares Core Conservative</t>
        </is>
      </c>
      <c r="J15" s="63">
        <f>Comps!L6</f>
        <v/>
      </c>
      <c r="K15" s="81">
        <f>Comps!M6</f>
        <v/>
      </c>
      <c r="N15" s="32" t="n"/>
      <c r="O15" s="32" t="n"/>
      <c r="P15" s="32" t="n"/>
      <c r="Q15" s="32" t="n"/>
      <c r="S15" s="23" t="n"/>
      <c r="U15" s="280" t="n"/>
    </row>
    <row r="16">
      <c r="A16" s="95" t="n"/>
      <c r="B16" s="95" t="n"/>
      <c r="C16" s="95" t="n"/>
      <c r="D16" s="95" t="n"/>
      <c r="E16" s="95" t="n"/>
      <c r="F16" s="95" t="n"/>
      <c r="G16" s="95" t="n"/>
      <c r="H16" s="95" t="n"/>
      <c r="I16" s="95" t="n"/>
      <c r="J16" s="95" t="n"/>
      <c r="K16" s="95" t="n"/>
      <c r="N16" s="95" t="inlineStr">
        <is>
          <t>BLUIX</t>
        </is>
      </c>
      <c r="O16" s="63">
        <f>'ETF MTD'!$ADE$28/'ETF MTD'!$ADE$3-1</f>
        <v/>
      </c>
      <c r="P16" s="81">
        <f>'ETF MTD'!$ADE$28/'ETF MTD'!$ADE$1-1</f>
        <v/>
      </c>
      <c r="Q16" s="32" t="n"/>
      <c r="S16" s="23" t="n"/>
      <c r="T16" s="279" t="n"/>
      <c r="U16" s="280" t="n"/>
    </row>
    <row r="17">
      <c r="A17" s="96" t="inlineStr">
        <is>
          <t>Leveraged Strategies</t>
        </is>
      </c>
      <c r="B17" s="272" t="inlineStr">
        <is>
          <t>MTD</t>
        </is>
      </c>
      <c r="C17" s="272" t="inlineStr">
        <is>
          <t>YTD</t>
        </is>
      </c>
      <c r="D17" s="95" t="n"/>
      <c r="E17" s="96" t="inlineStr">
        <is>
          <t>Single Stock Strategies</t>
        </is>
      </c>
      <c r="F17" s="272" t="inlineStr">
        <is>
          <t>MTD</t>
        </is>
      </c>
      <c r="G17" s="272" t="inlineStr">
        <is>
          <t>YTD</t>
        </is>
      </c>
      <c r="H17" s="95" t="n"/>
      <c r="I17" s="95" t="n"/>
      <c r="J17" s="95" t="n"/>
      <c r="K17" s="95" t="n"/>
      <c r="N17" s="95" t="inlineStr">
        <is>
          <t>OCIO</t>
        </is>
      </c>
      <c r="O17" s="63">
        <f>'ETF MTD'!$ALM$28/'ETF MTD'!$ALM$3-1</f>
        <v/>
      </c>
      <c r="P17" s="63">
        <f>'ETF MTD'!$ALM$28/'ETF MTD'!$ALM$1-1</f>
        <v/>
      </c>
      <c r="Q17" s="32" t="n"/>
      <c r="S17" s="23" t="n"/>
      <c r="T17" s="4" t="n"/>
      <c r="U17" s="279" t="n"/>
    </row>
    <row r="18">
      <c r="A18" s="95" t="inlineStr">
        <is>
          <t>U.S. 1.5x Leveraged ETF</t>
        </is>
      </c>
      <c r="B18" s="63">
        <f>'Add''l Spartan'!QC32-($C$1/12)</f>
        <v/>
      </c>
      <c r="C18" s="81">
        <f>(((1+36.6%)*1000)*(1+B18))/1000-1</f>
        <v/>
      </c>
      <c r="D18" s="95" t="n"/>
      <c r="E18" s="95" t="inlineStr">
        <is>
          <t>S&amp;P 100 (Single Stocks)</t>
        </is>
      </c>
      <c r="F18" s="63">
        <f>U7-($C$1/12)</f>
        <v/>
      </c>
      <c r="G18" s="81">
        <f>(((1+27.78%)*1000)*(1+F18))/1000-1</f>
        <v/>
      </c>
      <c r="H18" s="95" t="n"/>
      <c r="I18" s="95" t="n"/>
      <c r="J18" s="95" t="n"/>
      <c r="K18" s="95" t="n"/>
      <c r="N18" s="32" t="inlineStr">
        <is>
          <t>TFPN</t>
        </is>
      </c>
      <c r="O18" s="63">
        <f>'ETF MTD'!$ALS$28/'ETF MTD'!$ALS$3-1</f>
        <v/>
      </c>
      <c r="P18" s="63">
        <f>'ETF MTD'!$ALS$28/'ETF MTD'!$ALS$1-1</f>
        <v/>
      </c>
      <c r="Q18" s="32" t="n"/>
      <c r="S18" s="279" t="n"/>
      <c r="T18" s="4" t="n"/>
      <c r="U18" s="279" t="n"/>
      <c r="V18" s="32" t="n"/>
    </row>
    <row r="19">
      <c r="A19" s="103" t="inlineStr">
        <is>
          <t>US 10/100 3x ETF</t>
        </is>
      </c>
      <c r="B19" s="82">
        <f>IF(M14=0,0,'ETF MTD'!$RQ$28/'ETF MTD'!$RQ$3-1)-($C$1/12)</f>
        <v/>
      </c>
      <c r="C19" s="82">
        <f>(((1+76.67%)*1000)*(1+B19))/1000-1</f>
        <v/>
      </c>
      <c r="D19" s="95" t="n"/>
      <c r="E19" s="103" t="inlineStr">
        <is>
          <t>ESG (Single Stocks)</t>
        </is>
      </c>
      <c r="F19" s="82">
        <f>S7-($C$1/12)</f>
        <v/>
      </c>
      <c r="G19" s="82">
        <f>(((1+21.25%)*1000)*(1+F19))/1000-1</f>
        <v/>
      </c>
      <c r="H19" s="95" t="n"/>
      <c r="I19" s="95" t="n"/>
      <c r="J19" s="95" t="n"/>
      <c r="K19" s="95" t="n"/>
      <c r="N19" s="32" t="n"/>
      <c r="O19" s="32" t="n"/>
      <c r="P19" s="32" t="n"/>
      <c r="Q19" s="32" t="n"/>
      <c r="S19" s="279" t="n"/>
      <c r="T19" s="4" t="n"/>
      <c r="U19" s="279" t="n"/>
      <c r="V19" s="32" t="n"/>
      <c r="W19" s="32" t="n"/>
    </row>
    <row r="20">
      <c r="A20" s="95" t="inlineStr">
        <is>
          <t>ishares Core Aggressive</t>
        </is>
      </c>
      <c r="B20" s="63">
        <f>B9</f>
        <v/>
      </c>
      <c r="C20" s="81">
        <f>C9</f>
        <v/>
      </c>
      <c r="D20" s="95" t="n"/>
      <c r="E20" s="95" t="inlineStr">
        <is>
          <t>ishares Core Aggressive</t>
        </is>
      </c>
      <c r="F20" s="63">
        <f>F9</f>
        <v/>
      </c>
      <c r="G20" s="81">
        <f>G9</f>
        <v/>
      </c>
      <c r="H20" s="95" t="n"/>
      <c r="I20" s="95" t="n"/>
      <c r="J20" s="95" t="n"/>
      <c r="K20" s="95" t="n"/>
      <c r="N20" s="32" t="n"/>
      <c r="O20" s="32" t="n"/>
      <c r="P20" s="32" t="n"/>
      <c r="Q20" s="32" t="n"/>
      <c r="S20" s="279" t="n"/>
      <c r="T20" s="4" t="n"/>
      <c r="U20" s="279" t="n"/>
      <c r="V20" s="32" t="n"/>
      <c r="W20" s="32" t="n"/>
    </row>
    <row r="21">
      <c r="A21" s="119" t="n"/>
      <c r="B21" s="95" t="n"/>
      <c r="C21" s="95" t="n"/>
      <c r="D21" s="95" t="n"/>
      <c r="E21" s="95" t="n"/>
      <c r="F21" s="95" t="n"/>
      <c r="G21" s="95" t="n"/>
      <c r="H21" s="95" t="n"/>
      <c r="I21" s="95" t="n"/>
      <c r="J21" s="95" t="n"/>
      <c r="K21" s="95" t="n"/>
      <c r="N21" s="96" t="inlineStr">
        <is>
          <t>Growth</t>
        </is>
      </c>
      <c r="O21" s="272" t="n">
        <v>2021</v>
      </c>
      <c r="P21" s="117" t="n">
        <v>2022</v>
      </c>
      <c r="Q21" s="272" t="n">
        <v>2023</v>
      </c>
      <c r="R21" s="117" t="n">
        <v>2024</v>
      </c>
      <c r="S21" s="279" t="n"/>
      <c r="T21" s="4" t="n"/>
      <c r="U21" s="279" t="n"/>
      <c r="V21" s="32" t="n"/>
      <c r="W21" s="32" t="n"/>
    </row>
    <row r="22">
      <c r="A22" s="119" t="inlineStr">
        <is>
          <t>For financial professional use only.</t>
        </is>
      </c>
      <c r="B22" s="95" t="n"/>
      <c r="C22" s="95" t="n"/>
      <c r="D22" s="95" t="n"/>
      <c r="E22" s="95" t="n"/>
      <c r="F22" s="95" t="n"/>
      <c r="G22" s="95" t="n"/>
      <c r="H22" s="95" t="n"/>
      <c r="I22" s="95" t="n"/>
      <c r="J22" s="95" t="n"/>
      <c r="K22" s="95" t="n"/>
      <c r="N22" s="95" t="inlineStr">
        <is>
          <t>BLUIX</t>
        </is>
      </c>
      <c r="O22" s="63" t="n">
        <v>0.1551071878940733</v>
      </c>
      <c r="P22" s="63" t="n">
        <v>-0.182882223847842</v>
      </c>
      <c r="Q22" s="63" t="n">
        <v>0.1136974037600715</v>
      </c>
      <c r="R22" s="63">
        <f>P16</f>
        <v/>
      </c>
      <c r="S22" s="81">
        <f>(1000*(1+O22)*(1+P22)*(1+Q22)*(1+R22))/1000-1</f>
        <v/>
      </c>
      <c r="T22" s="279" t="n"/>
      <c r="U22" s="279" t="n"/>
      <c r="V22" s="32" t="n"/>
      <c r="W22" s="32" t="n"/>
    </row>
    <row r="23">
      <c r="A23" s="119" t="inlineStr">
        <is>
          <t xml:space="preserve">Blueprint Investment Partners is an investment adviser registered under the Investment Advisers Act of 1940. Registration as an </t>
        </is>
      </c>
      <c r="B23" s="95" t="n"/>
      <c r="C23" s="95" t="n"/>
      <c r="D23" s="95" t="n"/>
      <c r="E23" s="95" t="n"/>
      <c r="F23" s="95" t="n"/>
      <c r="G23" s="95" t="n"/>
      <c r="H23" s="95" t="n"/>
      <c r="I23" s="95" t="n"/>
      <c r="J23" s="95" t="n"/>
      <c r="K23" s="95" t="n"/>
      <c r="N23" s="32" t="n"/>
      <c r="O23" s="32" t="n"/>
      <c r="P23" s="32" t="n"/>
      <c r="Q23" s="32" t="n"/>
      <c r="S23" s="279" t="n"/>
      <c r="T23" s="279" t="n"/>
      <c r="U23" s="279" t="n"/>
    </row>
    <row r="24">
      <c r="A24" s="119" t="inlineStr">
        <is>
          <t xml:space="preserve">investment adviser does not imply any level of skill or training. The oral and written communications of an adviser provide you with information about which you determine to hire or </t>
        </is>
      </c>
      <c r="B24" s="95" t="n"/>
      <c r="C24" s="95" t="n"/>
      <c r="D24" s="95" t="n"/>
      <c r="E24" s="95" t="n"/>
      <c r="F24" s="95" t="n"/>
      <c r="G24" s="95" t="n"/>
      <c r="H24" s="95" t="n"/>
      <c r="I24" s="95" t="n"/>
      <c r="J24" s="95" t="n"/>
      <c r="K24" s="95" t="n"/>
      <c r="N24" s="32" t="n"/>
      <c r="O24" s="32" t="n"/>
      <c r="P24" s="32" t="n"/>
      <c r="Q24" s="32" t="n"/>
      <c r="S24" s="279" t="n"/>
      <c r="T24" s="279" t="n"/>
      <c r="U24" s="279" t="n"/>
    </row>
    <row r="25">
      <c r="A25" s="119" t="inlineStr">
        <is>
          <t xml:space="preserve">retain an adviser. For more information please visit adviserinfo.sec.gov and search for our firm name. Performance listed is net of fees. Investing involves the risk of loss and investors </t>
        </is>
      </c>
      <c r="B25" s="95" t="n"/>
      <c r="C25" s="95" t="n"/>
      <c r="D25" s="95" t="n"/>
      <c r="E25" s="95" t="n"/>
      <c r="F25" s="95" t="n"/>
      <c r="G25" s="95" t="n"/>
      <c r="H25" s="95" t="n"/>
      <c r="I25" s="95" t="n"/>
      <c r="J25" s="95" t="n"/>
      <c r="K25" s="95" t="n"/>
      <c r="N25" s="32" t="n"/>
      <c r="O25" s="32" t="n"/>
      <c r="P25" s="32" t="n"/>
      <c r="Q25" s="32" t="n"/>
      <c r="S25" s="279" t="n"/>
      <c r="T25" s="279" t="n"/>
      <c r="U25" s="279" t="n"/>
    </row>
    <row r="26">
      <c r="A26" s="119" t="inlineStr">
        <is>
          <t xml:space="preserve">should be prepared to bear potential losses. Past performance is not indicative of future results. Model returns do not reflect actual trading and may not reflect the impact that material </t>
        </is>
      </c>
      <c r="B26" s="95" t="n"/>
      <c r="C26" s="95" t="n"/>
      <c r="D26" s="95" t="n"/>
      <c r="E26" s="95" t="n"/>
      <c r="F26" s="95" t="n"/>
      <c r="G26" s="95" t="n"/>
      <c r="H26" s="95" t="n"/>
      <c r="I26" s="95" t="n"/>
      <c r="J26" s="95" t="n"/>
      <c r="K26" s="95" t="n"/>
      <c r="N26" s="32" t="n"/>
      <c r="O26" s="32" t="n"/>
      <c r="P26" s="32" t="n"/>
      <c r="Q26" s="32" t="n"/>
      <c r="S26" s="279" t="n"/>
      <c r="T26" s="279" t="n"/>
      <c r="U26" s="279" t="n"/>
    </row>
    <row r="27">
      <c r="A27" s="119" t="inlineStr">
        <is>
          <t xml:space="preserve">economic and market factors may have had on the advisor’s decision-making had the advisor managed client’s funds. Client’s investment results may differ materially from the results </t>
        </is>
      </c>
      <c r="B27" s="95" t="n"/>
      <c r="C27" s="95" t="n"/>
      <c r="D27" s="95" t="n"/>
      <c r="E27" s="95" t="n"/>
      <c r="F27" s="95" t="n"/>
      <c r="G27" s="95" t="n"/>
      <c r="H27" s="95" t="n"/>
      <c r="I27" s="95" t="n"/>
      <c r="J27" s="95" t="n"/>
      <c r="K27" s="95" t="n"/>
      <c r="N27" s="32" t="n"/>
      <c r="O27" s="32" t="n"/>
      <c r="P27" s="32" t="n"/>
      <c r="Q27" s="32" t="n"/>
      <c r="S27" s="279" t="n"/>
      <c r="T27" s="279" t="n"/>
      <c r="U27" s="279" t="n"/>
    </row>
    <row r="28">
      <c r="A28" s="119" t="inlineStr">
        <is>
          <t>portrayed in the model. Representation of securities or models presented in this piece does not guarantee the current or future use of such models or securities by Blueprint Investment Partners.</t>
        </is>
      </c>
      <c r="B28" s="95" t="n"/>
      <c r="C28" s="95" t="n"/>
      <c r="D28" s="95" t="n"/>
      <c r="E28" s="95" t="n"/>
      <c r="F28" s="95" t="n"/>
      <c r="G28" s="95" t="n"/>
      <c r="H28" s="95" t="n"/>
      <c r="I28" s="95" t="n"/>
      <c r="J28" s="95" t="n"/>
      <c r="K28" s="95" t="n"/>
      <c r="N28" s="32" t="n"/>
      <c r="O28" s="32" t="n"/>
      <c r="P28" s="32" t="n"/>
      <c r="Q28" s="32" t="n"/>
      <c r="S28" s="279" t="n"/>
      <c r="T28" s="279" t="n"/>
      <c r="U28" s="279" t="n"/>
    </row>
    <row r="29">
      <c r="B29" s="95" t="n"/>
      <c r="C29" s="95" t="n"/>
      <c r="D29" s="95" t="n"/>
      <c r="E29" s="95" t="n"/>
      <c r="F29" s="95" t="n"/>
      <c r="G29" s="95" t="n"/>
      <c r="H29" s="95" t="n"/>
      <c r="I29" s="95" t="n"/>
      <c r="J29" s="95" t="n"/>
      <c r="K29" s="95" t="n"/>
      <c r="N29" s="32" t="n"/>
      <c r="O29" s="32" t="n"/>
      <c r="P29" s="32" t="n"/>
      <c r="Q29" s="32" t="n"/>
      <c r="S29" s="279" t="n"/>
      <c r="T29" s="279" t="n"/>
      <c r="U29" s="279" t="n"/>
    </row>
    <row r="30">
      <c r="A30" s="96" t="inlineStr">
        <is>
          <t>Indexes &amp; Comps</t>
        </is>
      </c>
      <c r="B30" s="272" t="inlineStr">
        <is>
          <t>MTD</t>
        </is>
      </c>
      <c r="C30" s="272" t="inlineStr">
        <is>
          <t>YTD</t>
        </is>
      </c>
      <c r="D30" s="95" t="n"/>
      <c r="E30" s="96" t="inlineStr">
        <is>
          <t>Asset Classes</t>
        </is>
      </c>
      <c r="F30" s="272" t="inlineStr">
        <is>
          <t>MTD</t>
        </is>
      </c>
      <c r="G30" s="272" t="inlineStr">
        <is>
          <t>YTD</t>
        </is>
      </c>
      <c r="H30" s="95" t="n"/>
      <c r="I30" s="95" t="n"/>
      <c r="J30" s="272" t="inlineStr">
        <is>
          <t>MTD</t>
        </is>
      </c>
      <c r="K30" s="272" t="inlineStr">
        <is>
          <t>YTD</t>
        </is>
      </c>
      <c r="N30" s="32" t="n"/>
      <c r="O30" s="32" t="n"/>
      <c r="P30" s="32" t="n"/>
      <c r="Q30" s="32" t="n"/>
      <c r="S30" s="279" t="n"/>
      <c r="T30" s="279" t="n"/>
      <c r="U30" s="279" t="n"/>
    </row>
    <row r="31">
      <c r="A31" s="95" t="inlineStr">
        <is>
          <t>S&amp;P 500 (SPY)</t>
        </is>
      </c>
      <c r="B31" s="63">
        <f>Comps!L8</f>
        <v/>
      </c>
      <c r="C31" s="81">
        <f>Comps!M8</f>
        <v/>
      </c>
      <c r="D31" s="95" t="n"/>
      <c r="E31" s="95" t="inlineStr">
        <is>
          <t>U.S. Total Equities (VTI)</t>
        </is>
      </c>
      <c r="F31" s="63">
        <f>'ETF MTD'!$K$28/'ETF MTD'!$K$3-1</f>
        <v/>
      </c>
      <c r="G31" s="81">
        <f>'ETF MTD'!$K$28/'ETF MTD'!$K$1-1</f>
        <v/>
      </c>
      <c r="H31" s="95" t="n"/>
      <c r="I31" s="95" t="inlineStr">
        <is>
          <t>MStar Global Alloc</t>
        </is>
      </c>
      <c r="J31" s="63">
        <f>O8</f>
        <v/>
      </c>
      <c r="K31" s="81">
        <f>O7</f>
        <v/>
      </c>
      <c r="N31" s="32" t="n"/>
      <c r="O31" s="32" t="n"/>
      <c r="P31" s="32" t="n"/>
      <c r="Q31" s="32" t="n"/>
      <c r="S31" s="279" t="n"/>
      <c r="T31" s="279" t="n"/>
      <c r="U31" s="279" t="n"/>
    </row>
    <row r="32">
      <c r="A32" s="95" t="inlineStr">
        <is>
          <t>Dow Jones (DIA)</t>
        </is>
      </c>
      <c r="B32" s="63">
        <f>Comps!L14</f>
        <v/>
      </c>
      <c r="C32" s="81">
        <f>Comps!M14</f>
        <v/>
      </c>
      <c r="D32" s="95" t="n"/>
      <c r="E32" s="95" t="inlineStr">
        <is>
          <t>Foreigned Developed (VEU)</t>
        </is>
      </c>
      <c r="F32" s="63">
        <f>'ETF MTD'!$VO$28/'ETF MTD'!$VO$3-1</f>
        <v/>
      </c>
      <c r="G32" s="81">
        <f>'ETF MTD'!$VO$28/'ETF MTD'!$VO$1-1</f>
        <v/>
      </c>
      <c r="H32" s="95" t="n"/>
      <c r="I32" s="95" t="n"/>
      <c r="J32" s="95" t="n"/>
      <c r="K32" s="95" t="n"/>
      <c r="N32" s="32" t="n"/>
      <c r="O32" s="32" t="n"/>
      <c r="P32" s="32" t="n"/>
      <c r="Q32" s="32" t="n"/>
      <c r="S32" s="279" t="n"/>
      <c r="T32" s="279" t="n"/>
      <c r="U32" s="279" t="n"/>
    </row>
    <row r="33">
      <c r="A33" s="95" t="inlineStr">
        <is>
          <t>Nasdaq 100 (QQQ)</t>
        </is>
      </c>
      <c r="B33" s="63">
        <f>Comps!L18</f>
        <v/>
      </c>
      <c r="C33" s="81">
        <f>Comps!M18</f>
        <v/>
      </c>
      <c r="D33" s="95" t="n"/>
      <c r="E33" s="95" t="inlineStr">
        <is>
          <t>Emerging Markets (VWO)</t>
        </is>
      </c>
      <c r="F33" s="63">
        <f>'ETF MTD'!$PU$28/'ETF MTD'!$PU$3-1</f>
        <v/>
      </c>
      <c r="G33" s="81">
        <f>'ETF MTD'!$PU$28/'ETF MTD'!$PU$1-1</f>
        <v/>
      </c>
      <c r="H33" s="95" t="n"/>
      <c r="I33" s="95" t="n"/>
      <c r="J33" s="95" t="n"/>
      <c r="K33" s="95" t="n"/>
      <c r="N33" s="32" t="n"/>
      <c r="O33" s="32" t="n"/>
      <c r="P33" s="32" t="n"/>
      <c r="Q33" s="32" t="n"/>
      <c r="S33" s="279" t="n"/>
      <c r="T33" s="279" t="n"/>
      <c r="U33" s="279" t="n"/>
    </row>
    <row r="34">
      <c r="A34" s="95" t="inlineStr">
        <is>
          <t>High Dividend (VYM)</t>
        </is>
      </c>
      <c r="B34" s="63">
        <f>Comps!P10</f>
        <v/>
      </c>
      <c r="C34" s="81">
        <f>Comps!Q10</f>
        <v/>
      </c>
      <c r="D34" s="95" t="n"/>
      <c r="E34" s="95" t="inlineStr">
        <is>
          <t>U.S. Real Estate (VNQ)</t>
        </is>
      </c>
      <c r="F34" s="63">
        <f>'ETF MTD'!$JU$28/'ETF MTD'!$JU$3-1</f>
        <v/>
      </c>
      <c r="G34" s="81">
        <f>'ETF MTD'!$JU$28/'ETF MTD'!$JU$1-1</f>
        <v/>
      </c>
      <c r="H34" s="95" t="n"/>
      <c r="I34" s="95" t="n"/>
      <c r="J34" s="95" t="n"/>
      <c r="K34" s="95" t="n"/>
      <c r="N34" s="32" t="n"/>
      <c r="O34" s="32" t="n"/>
      <c r="P34" s="32" t="n"/>
      <c r="Q34" s="32" t="n"/>
      <c r="S34" s="279" t="n"/>
      <c r="T34" s="279" t="n"/>
      <c r="U34" s="279" t="n"/>
    </row>
    <row r="35">
      <c r="A35" s="95" t="inlineStr">
        <is>
          <t>Value (VTV)</t>
        </is>
      </c>
      <c r="B35" s="63">
        <f>Comps!L17</f>
        <v/>
      </c>
      <c r="C35" s="81">
        <f>Comps!M17</f>
        <v/>
      </c>
      <c r="D35" s="95" t="n"/>
      <c r="E35" s="95" t="inlineStr">
        <is>
          <t>U.S. Aggregate Bond (AGG)</t>
        </is>
      </c>
      <c r="F35" s="63">
        <f>'ETF MTD'!$UQ$28/'ETF MTD'!$UQ$3-1</f>
        <v/>
      </c>
      <c r="G35" s="81">
        <f>'ETF MTD'!$UQ$28/'ETF MTD'!$UQ$1-1</f>
        <v/>
      </c>
      <c r="H35" s="95" t="n"/>
      <c r="I35" s="95" t="n"/>
      <c r="J35" s="95" t="n"/>
      <c r="K35" s="95" t="n"/>
    </row>
    <row r="36">
      <c r="A36" s="95" t="inlineStr">
        <is>
          <t>Growth (VUG)</t>
        </is>
      </c>
      <c r="B36" s="63">
        <f>Comps!L16</f>
        <v/>
      </c>
      <c r="C36" s="81">
        <f>Comps!M16</f>
        <v/>
      </c>
      <c r="D36" s="95" t="n"/>
      <c r="E36" s="95" t="inlineStr">
        <is>
          <t>TIPS (TIP)</t>
        </is>
      </c>
      <c r="F36" s="63">
        <f>'ETF MTD'!$DU$28/'ETF MTD'!$DU$3-1</f>
        <v/>
      </c>
      <c r="G36" s="81">
        <f>'ETF MTD'!$DU$28/'ETF MTD'!$DU$1-1</f>
        <v/>
      </c>
      <c r="H36" s="95" t="n"/>
      <c r="I36" s="95" t="n"/>
      <c r="J36" s="95" t="n"/>
      <c r="K36" s="95" t="n"/>
      <c r="S36" s="32" t="n"/>
      <c r="T36" s="32" t="n"/>
      <c r="U36" s="32" t="n"/>
    </row>
    <row r="37">
      <c r="A37" s="95" t="inlineStr">
        <is>
          <t>Equal Weight S&amp;P (RSP)</t>
        </is>
      </c>
      <c r="B37" s="63">
        <f>Comps!L12</f>
        <v/>
      </c>
      <c r="C37" s="81">
        <f>Comps!M12</f>
        <v/>
      </c>
      <c r="D37" s="95" t="n"/>
      <c r="E37" s="95" t="inlineStr">
        <is>
          <t>Global Bonds (BWX)</t>
        </is>
      </c>
      <c r="F37" s="63">
        <f>'ETF MTD'!$KG$28/'ETF MTD'!$KG$3-1</f>
        <v/>
      </c>
      <c r="G37" s="81">
        <f>'ETF MTD'!$KG$28/'ETF MTD'!$KG$1-1</f>
        <v/>
      </c>
      <c r="H37" s="95" t="n"/>
      <c r="I37" s="95" t="n"/>
      <c r="J37" s="95" t="n"/>
      <c r="K37" s="95" t="n"/>
    </row>
    <row r="38">
      <c r="A38" s="95" t="inlineStr">
        <is>
          <t>US Mid Caps (VO)</t>
        </is>
      </c>
      <c r="B38" s="63">
        <f>Comps!$L$19</f>
        <v/>
      </c>
      <c r="C38" s="81">
        <f>Comps!$M$19</f>
        <v/>
      </c>
      <c r="D38" s="95" t="n"/>
      <c r="E38" s="95" t="inlineStr">
        <is>
          <t>Gold (GLD)</t>
        </is>
      </c>
      <c r="F38" s="63">
        <f>'ETF MTD'!$IK$28/'ETF MTD'!$IK$3-1</f>
        <v/>
      </c>
      <c r="G38" s="81">
        <f>'ETF MTD'!$IK$28/'ETF MTD'!$IK$1-1</f>
        <v/>
      </c>
      <c r="H38" s="95" t="n"/>
      <c r="I38" s="95" t="n"/>
      <c r="J38" s="95" t="n"/>
      <c r="K38" s="95" t="n"/>
    </row>
    <row r="39">
      <c r="A39" s="95" t="inlineStr">
        <is>
          <t>US Small Caps (VB)</t>
        </is>
      </c>
      <c r="B39" s="63">
        <f>Comps!$L$20</f>
        <v/>
      </c>
      <c r="C39" s="81">
        <f>Comps!$M$20</f>
        <v/>
      </c>
      <c r="D39" s="95" t="n"/>
      <c r="E39" s="95" t="n"/>
      <c r="F39" s="95" t="n"/>
      <c r="G39" s="95" t="n"/>
      <c r="H39" s="95" t="n"/>
      <c r="I39" s="95" t="n"/>
      <c r="J39" s="95" t="n"/>
      <c r="K39" s="95" t="n"/>
    </row>
    <row r="40">
      <c r="A40" s="95" t="n"/>
      <c r="B40" s="95" t="n"/>
      <c r="C40" s="95" t="n"/>
      <c r="D40" s="95" t="n"/>
      <c r="E40" s="95" t="n"/>
      <c r="F40" s="95" t="n"/>
      <c r="G40" s="95" t="n"/>
      <c r="H40" s="95" t="n"/>
      <c r="I40" s="95" t="n"/>
      <c r="J40" s="95" t="n"/>
      <c r="K40" s="95" t="n"/>
    </row>
    <row r="41">
      <c r="A41" s="95" t="n"/>
      <c r="B41" s="95" t="n"/>
      <c r="C41" s="95" t="n"/>
      <c r="D41" s="95" t="n"/>
      <c r="E41" s="95" t="n"/>
      <c r="F41" s="95" t="n"/>
      <c r="G41" s="95" t="n"/>
      <c r="H41" s="95" t="n"/>
      <c r="I41" s="95" t="n"/>
      <c r="J41" s="95" t="n"/>
      <c r="K41" s="95" t="n"/>
    </row>
    <row r="42">
      <c r="A42" s="232" t="n"/>
      <c r="B42" s="233" t="n"/>
      <c r="C42" s="233" t="n"/>
      <c r="D42" s="234" t="n"/>
      <c r="E42" s="234" t="n"/>
      <c r="F42" s="234" t="n"/>
      <c r="G42" s="234" t="n"/>
      <c r="H42" s="234" t="n"/>
      <c r="I42" s="234" t="n"/>
      <c r="J42" s="234" t="n"/>
      <c r="K42" s="234" t="n"/>
    </row>
    <row r="43">
      <c r="A43" s="96" t="n"/>
      <c r="B43" s="272" t="n"/>
      <c r="C43" s="272" t="n"/>
      <c r="D43" s="95" t="n"/>
      <c r="E43" s="95" t="n"/>
      <c r="F43" s="95" t="n"/>
      <c r="G43" s="95" t="n"/>
      <c r="H43" s="95" t="n"/>
      <c r="I43" s="95" t="n"/>
      <c r="J43" s="95" t="n"/>
      <c r="K43" s="95" t="n"/>
    </row>
    <row r="44">
      <c r="A44" s="96" t="n"/>
      <c r="B44" s="272" t="n"/>
      <c r="C44" s="272" t="n"/>
      <c r="D44" s="95" t="n"/>
      <c r="E44" s="95" t="n"/>
      <c r="F44" s="95" t="n"/>
      <c r="G44" s="95" t="n"/>
      <c r="H44" s="95" t="n"/>
      <c r="I44" s="95" t="n"/>
      <c r="J44" s="95" t="n"/>
      <c r="K44" s="95" t="n"/>
    </row>
    <row r="45" ht="18.5" customFormat="1" customHeight="1" s="95">
      <c r="A45" s="104" t="inlineStr">
        <is>
          <t>Adolos Profile Performance</t>
        </is>
      </c>
      <c r="B45" s="107" t="n"/>
      <c r="C45" s="107" t="n"/>
      <c r="E45" s="94">
        <f>A2</f>
        <v/>
      </c>
    </row>
    <row r="46" customFormat="1" s="95">
      <c r="A46" s="105" t="inlineStr">
        <is>
          <t>Aggressive</t>
        </is>
      </c>
      <c r="B46" s="108" t="inlineStr">
        <is>
          <t>MTD</t>
        </is>
      </c>
      <c r="C46" s="108" t="inlineStr">
        <is>
          <t>YTD</t>
        </is>
      </c>
      <c r="D46" s="106" t="n"/>
      <c r="E46" s="105" t="inlineStr">
        <is>
          <t>Growth</t>
        </is>
      </c>
      <c r="F46" s="108" t="inlineStr">
        <is>
          <t>MTD</t>
        </is>
      </c>
      <c r="G46" s="108" t="inlineStr">
        <is>
          <t>YTD</t>
        </is>
      </c>
      <c r="H46" s="106" t="n"/>
      <c r="I46" s="105" t="inlineStr">
        <is>
          <t>Moderate</t>
        </is>
      </c>
      <c r="J46" s="108" t="inlineStr">
        <is>
          <t>MTD</t>
        </is>
      </c>
      <c r="K46" s="108" t="inlineStr">
        <is>
          <t>YTD</t>
        </is>
      </c>
    </row>
    <row r="47" customFormat="1" s="95">
      <c r="A47" s="95" t="inlineStr">
        <is>
          <t>Adolos Aggressive</t>
        </is>
      </c>
      <c r="B47" s="63">
        <f>Adolos!E31</f>
        <v/>
      </c>
      <c r="C47" s="81">
        <f>(((1+20.02%)*1000)*(1+B47))/1000-1</f>
        <v/>
      </c>
      <c r="E47" s="95" t="inlineStr">
        <is>
          <t>Adolos Growth</t>
        </is>
      </c>
      <c r="F47" s="63">
        <f>Adolos!J31</f>
        <v/>
      </c>
      <c r="G47" s="81">
        <f>(((1+16.26%)*1000)*(1+F47))/1000-1</f>
        <v/>
      </c>
      <c r="I47" s="95" t="inlineStr">
        <is>
          <t>Adolos Moderate</t>
        </is>
      </c>
      <c r="J47" s="63">
        <f>Adolos!O31</f>
        <v/>
      </c>
      <c r="K47" s="81">
        <f>(((1+12.27%)*1000)*(1+J47))/1000-1</f>
        <v/>
      </c>
    </row>
    <row r="48">
      <c r="A48" s="95" t="inlineStr">
        <is>
          <t>Aggressive Benchmark</t>
        </is>
      </c>
      <c r="B48" s="63">
        <f>Adolos!E40</f>
        <v/>
      </c>
      <c r="C48" s="81">
        <f>Adolos!F40</f>
        <v/>
      </c>
      <c r="D48" s="95" t="n"/>
      <c r="E48" s="95" t="inlineStr">
        <is>
          <t>Growth Benchmark</t>
        </is>
      </c>
      <c r="F48" s="63">
        <f>Adolos!J40</f>
        <v/>
      </c>
      <c r="G48" s="81">
        <f>Adolos!K40</f>
        <v/>
      </c>
      <c r="H48" s="95" t="n"/>
      <c r="I48" s="95" t="inlineStr">
        <is>
          <t>Moderate Benchmark</t>
        </is>
      </c>
      <c r="J48" s="63">
        <f>Adolos!O40</f>
        <v/>
      </c>
      <c r="K48" s="81">
        <f>Adolos!P40</f>
        <v/>
      </c>
    </row>
    <row r="49">
      <c r="A49" s="95" t="inlineStr">
        <is>
          <t>ishares Core Aggressive</t>
        </is>
      </c>
      <c r="B49" s="63">
        <f>B9</f>
        <v/>
      </c>
      <c r="C49" s="81">
        <f>C9</f>
        <v/>
      </c>
      <c r="D49" s="95" t="n"/>
      <c r="E49" s="95" t="inlineStr">
        <is>
          <t>ishares Core Growth</t>
        </is>
      </c>
      <c r="F49" s="63">
        <f>J9</f>
        <v/>
      </c>
      <c r="G49" s="81">
        <f>K9</f>
        <v/>
      </c>
      <c r="H49" s="95" t="n"/>
      <c r="I49" s="95" t="inlineStr">
        <is>
          <t>ishares Core Moderate</t>
        </is>
      </c>
      <c r="J49" s="63">
        <f>B15</f>
        <v/>
      </c>
      <c r="K49" s="81">
        <f>C15</f>
        <v/>
      </c>
    </row>
    <row r="50">
      <c r="A50" s="95" t="n"/>
      <c r="B50" s="100" t="n"/>
      <c r="C50" s="101" t="n"/>
      <c r="D50" s="95" t="n"/>
      <c r="E50" s="95" t="n"/>
      <c r="F50" s="100" t="n"/>
      <c r="G50" s="101" t="n"/>
      <c r="H50" s="95" t="n"/>
      <c r="I50" s="95" t="n"/>
      <c r="J50" s="100" t="n"/>
      <c r="K50" s="101" t="n"/>
    </row>
    <row r="51">
      <c r="A51" s="96" t="inlineStr">
        <is>
          <t>Blueprint Strategies</t>
        </is>
      </c>
      <c r="B51" s="100" t="n"/>
      <c r="C51" s="101" t="n"/>
      <c r="D51" s="95" t="n"/>
      <c r="E51" s="95" t="n"/>
      <c r="F51" s="100" t="n"/>
      <c r="G51" s="101" t="n"/>
      <c r="H51" s="95" t="n"/>
      <c r="I51" s="95" t="n"/>
      <c r="J51" s="100" t="n"/>
      <c r="K51" s="101" t="n"/>
    </row>
    <row r="52">
      <c r="A52" s="95" t="inlineStr">
        <is>
          <t>BP Tactical Global Equity</t>
        </is>
      </c>
      <c r="B52" s="63">
        <f>MODEL!RK87</f>
        <v/>
      </c>
      <c r="C52" s="81">
        <f>(((1+13.49%)*1000)*(1+B52))/1000-1</f>
        <v/>
      </c>
      <c r="D52" s="95" t="n"/>
      <c r="E52" s="95" t="inlineStr">
        <is>
          <t>BP Tactical Growth</t>
        </is>
      </c>
      <c r="F52" s="63">
        <f>J6</f>
        <v/>
      </c>
      <c r="G52" s="81">
        <f>K6</f>
        <v/>
      </c>
      <c r="H52" s="95" t="n"/>
      <c r="I52" s="95" t="inlineStr">
        <is>
          <t>BP Tactical Moderate</t>
        </is>
      </c>
      <c r="J52" s="63">
        <f>B12</f>
        <v/>
      </c>
      <c r="K52" s="81">
        <f>C12</f>
        <v/>
      </c>
    </row>
    <row r="53">
      <c r="A53" s="95" t="inlineStr">
        <is>
          <t>BP Tactical US Equity</t>
        </is>
      </c>
      <c r="B53" s="63">
        <f>B6</f>
        <v/>
      </c>
      <c r="C53" s="81">
        <f>C6</f>
        <v/>
      </c>
      <c r="D53" s="95" t="n"/>
      <c r="E53" s="95" t="inlineStr">
        <is>
          <t>BP Dynamic Growth</t>
        </is>
      </c>
      <c r="F53" s="63">
        <f>J7</f>
        <v/>
      </c>
      <c r="G53" s="81">
        <f>K7</f>
        <v/>
      </c>
      <c r="H53" s="95" t="n"/>
      <c r="I53" s="95" t="inlineStr">
        <is>
          <t>BP Dynamic Moderate</t>
        </is>
      </c>
      <c r="J53" s="63">
        <f>B13</f>
        <v/>
      </c>
      <c r="K53" s="81">
        <f>C13</f>
        <v/>
      </c>
    </row>
    <row r="54">
      <c r="A54" s="95" t="inlineStr">
        <is>
          <t>BP Dynamic US Equity</t>
        </is>
      </c>
      <c r="B54" s="63">
        <f>B7</f>
        <v/>
      </c>
      <c r="C54" s="81">
        <f>C7</f>
        <v/>
      </c>
      <c r="D54" s="95" t="n"/>
      <c r="E54" s="95" t="inlineStr">
        <is>
          <t>BP Strategic Growth</t>
        </is>
      </c>
      <c r="F54" s="63">
        <f>J8</f>
        <v/>
      </c>
      <c r="G54" s="81">
        <f>K8</f>
        <v/>
      </c>
      <c r="H54" s="95" t="n"/>
      <c r="I54" s="95" t="inlineStr">
        <is>
          <t>BP Strategic Moderate</t>
        </is>
      </c>
      <c r="J54" s="63">
        <f>B14</f>
        <v/>
      </c>
      <c r="K54" s="81">
        <f>C14</f>
        <v/>
      </c>
    </row>
    <row r="55">
      <c r="A55" s="95" t="inlineStr">
        <is>
          <t>BP Strategic US Equity</t>
        </is>
      </c>
      <c r="B55" s="63">
        <f>B8</f>
        <v/>
      </c>
      <c r="C55" s="81">
        <f>C8</f>
        <v/>
      </c>
      <c r="D55" s="95" t="n"/>
      <c r="E55" s="95" t="n"/>
      <c r="F55" s="95" t="n"/>
      <c r="G55" s="95" t="n"/>
      <c r="H55" s="95" t="n"/>
      <c r="I55" s="95" t="n"/>
      <c r="J55" s="95" t="n"/>
      <c r="K55" s="95" t="n"/>
    </row>
    <row r="56">
      <c r="A56" s="95" t="inlineStr">
        <is>
          <t>BP Leveraged US 1.5x ETF</t>
        </is>
      </c>
      <c r="B56" s="63">
        <f>B18</f>
        <v/>
      </c>
      <c r="C56" s="81">
        <f>C18</f>
        <v/>
      </c>
      <c r="D56" s="95" t="n"/>
      <c r="E56" s="95" t="n"/>
      <c r="F56" s="95" t="n"/>
      <c r="G56" s="95" t="n"/>
      <c r="H56" s="95" t="n"/>
      <c r="I56" s="95" t="n"/>
      <c r="J56" s="95" t="n"/>
      <c r="K56" s="95" t="n"/>
    </row>
    <row r="57">
      <c r="A57" s="95" t="inlineStr">
        <is>
          <t>BP Leveraged US 3x ETF</t>
        </is>
      </c>
      <c r="B57" s="63">
        <f>B19</f>
        <v/>
      </c>
      <c r="C57" s="81">
        <f>C19</f>
        <v/>
      </c>
      <c r="D57" s="95" t="n"/>
      <c r="E57" s="95" t="n"/>
      <c r="F57" s="95" t="n"/>
      <c r="G57" s="95" t="n"/>
      <c r="H57" s="95" t="n"/>
      <c r="I57" s="95" t="n"/>
      <c r="J57" s="95" t="n"/>
      <c r="K57" s="95" t="n"/>
    </row>
    <row r="58">
      <c r="A58" s="95" t="n"/>
      <c r="B58" s="95" t="n"/>
      <c r="C58" s="95" t="n"/>
      <c r="D58" s="95" t="n"/>
      <c r="E58" s="95" t="n"/>
      <c r="F58" s="95" t="n"/>
      <c r="G58" s="95" t="n"/>
      <c r="H58" s="95" t="n"/>
      <c r="I58" s="95" t="n"/>
      <c r="J58" s="95" t="n"/>
      <c r="K58" s="95" t="n"/>
    </row>
    <row r="59">
      <c r="A59" s="105" t="inlineStr">
        <is>
          <t>Balanced</t>
        </is>
      </c>
      <c r="B59" s="108" t="inlineStr">
        <is>
          <t>MTD</t>
        </is>
      </c>
      <c r="C59" s="108" t="inlineStr">
        <is>
          <t>YTD</t>
        </is>
      </c>
      <c r="D59" s="106" t="n"/>
      <c r="E59" s="105" t="inlineStr">
        <is>
          <t>Liquid</t>
        </is>
      </c>
      <c r="F59" s="108" t="inlineStr">
        <is>
          <t>MTD</t>
        </is>
      </c>
      <c r="G59" s="108" t="inlineStr">
        <is>
          <t>YTD</t>
        </is>
      </c>
      <c r="H59" s="95" t="n"/>
      <c r="I59" s="95" t="n"/>
      <c r="J59" s="95" t="n"/>
      <c r="K59" s="95" t="n"/>
    </row>
    <row r="60">
      <c r="A60" s="95" t="inlineStr">
        <is>
          <t>Adolos Balanced</t>
        </is>
      </c>
      <c r="B60" s="63">
        <f>Adolos!T31</f>
        <v/>
      </c>
      <c r="C60" s="81">
        <f>(((1+9.27%)*1000)*(1+B60))/1000-1</f>
        <v/>
      </c>
      <c r="D60" s="95" t="n"/>
      <c r="E60" s="95" t="inlineStr">
        <is>
          <t>Adolos Liquid</t>
        </is>
      </c>
      <c r="F60" s="63">
        <f>Adolos!Y31</f>
        <v/>
      </c>
      <c r="G60" s="81">
        <f>(((1-0.12%)*1000)*(1+F60))/1000-1</f>
        <v/>
      </c>
      <c r="H60" s="95" t="n"/>
      <c r="I60" s="95" t="n"/>
      <c r="J60" s="95" t="n"/>
      <c r="K60" s="95" t="n"/>
    </row>
    <row r="61">
      <c r="A61" s="95" t="inlineStr">
        <is>
          <t>Balanced Benchmark</t>
        </is>
      </c>
      <c r="B61" s="63">
        <f>Adolos!T40</f>
        <v/>
      </c>
      <c r="C61" s="81">
        <f>Adolos!U40</f>
        <v/>
      </c>
      <c r="D61" s="95" t="n"/>
      <c r="E61" s="95" t="inlineStr">
        <is>
          <t>Liquid Benchmark</t>
        </is>
      </c>
      <c r="F61" s="63">
        <f>Adolos!Y40</f>
        <v/>
      </c>
      <c r="G61" s="81">
        <f>Adolos!Z40</f>
        <v/>
      </c>
      <c r="H61" s="95" t="n"/>
      <c r="I61" s="95" t="n"/>
      <c r="J61" s="95" t="n"/>
      <c r="K61" s="95" t="n"/>
    </row>
    <row r="62">
      <c r="A62" s="95" t="inlineStr">
        <is>
          <t>ishares Core Moderate</t>
        </is>
      </c>
      <c r="B62" s="63">
        <f>F15</f>
        <v/>
      </c>
      <c r="C62" s="81">
        <f>G15</f>
        <v/>
      </c>
      <c r="D62" s="95" t="n"/>
      <c r="E62" s="95" t="inlineStr">
        <is>
          <t>ishares Core Conservative</t>
        </is>
      </c>
      <c r="F62" s="63">
        <f>J15</f>
        <v/>
      </c>
      <c r="G62" s="81">
        <f>K15</f>
        <v/>
      </c>
      <c r="H62" s="95" t="n"/>
      <c r="I62" s="95" t="n"/>
      <c r="J62" s="95" t="n"/>
      <c r="K62" s="95" t="n"/>
    </row>
    <row r="63">
      <c r="A63" s="95" t="n"/>
      <c r="B63" s="100" t="n"/>
      <c r="C63" s="101" t="n"/>
      <c r="D63" s="95" t="n"/>
      <c r="E63" s="95" t="n"/>
      <c r="F63" s="100" t="n"/>
      <c r="G63" s="101" t="n"/>
      <c r="H63" s="95" t="n"/>
      <c r="I63" s="95" t="n"/>
      <c r="J63" s="95" t="n"/>
      <c r="K63" s="95" t="n"/>
    </row>
    <row r="64">
      <c r="A64" s="96" t="inlineStr">
        <is>
          <t>Blueprint Strategies</t>
        </is>
      </c>
      <c r="B64" s="100" t="n"/>
      <c r="C64" s="101" t="n"/>
      <c r="D64" s="95" t="n"/>
      <c r="E64" s="95" t="n"/>
      <c r="F64" s="100" t="n"/>
      <c r="G64" s="101" t="n"/>
      <c r="H64" s="95" t="n"/>
      <c r="I64" s="95" t="n"/>
      <c r="J64" s="95" t="n"/>
      <c r="K64" s="95" t="n"/>
    </row>
    <row r="65">
      <c r="A65" s="95" t="inlineStr">
        <is>
          <t>BP Tactical Balanced</t>
        </is>
      </c>
      <c r="B65" s="63">
        <f>F12</f>
        <v/>
      </c>
      <c r="C65" s="81">
        <f>G12</f>
        <v/>
      </c>
      <c r="D65" s="95" t="n"/>
      <c r="E65" s="95" t="inlineStr">
        <is>
          <t>BP Tactical Conservative</t>
        </is>
      </c>
      <c r="F65" s="63">
        <f>J12</f>
        <v/>
      </c>
      <c r="G65" s="81">
        <f>K12</f>
        <v/>
      </c>
      <c r="H65" s="95" t="n"/>
      <c r="I65" s="95" t="n"/>
      <c r="J65" s="95" t="n"/>
      <c r="K65" s="95" t="n"/>
    </row>
    <row r="66">
      <c r="A66" s="95" t="inlineStr">
        <is>
          <t>BP Dynamic Balanced</t>
        </is>
      </c>
      <c r="B66" s="63">
        <f>F13</f>
        <v/>
      </c>
      <c r="C66" s="81">
        <f>G13</f>
        <v/>
      </c>
      <c r="D66" s="95" t="n"/>
      <c r="E66" s="95" t="inlineStr">
        <is>
          <t>BP Dynamic Conservative</t>
        </is>
      </c>
      <c r="F66" s="63">
        <f>J13</f>
        <v/>
      </c>
      <c r="G66" s="81">
        <f>K13</f>
        <v/>
      </c>
      <c r="H66" s="95" t="n"/>
      <c r="I66" s="95" t="n"/>
      <c r="J66" s="95" t="n"/>
      <c r="K66" s="95" t="n"/>
    </row>
    <row r="67">
      <c r="A67" s="95" t="inlineStr">
        <is>
          <t>BP Strategic Balanced</t>
        </is>
      </c>
      <c r="B67" s="63">
        <f>F14</f>
        <v/>
      </c>
      <c r="C67" s="81">
        <f>G14</f>
        <v/>
      </c>
      <c r="D67" s="95" t="n"/>
      <c r="E67" s="95" t="inlineStr">
        <is>
          <t>BP Strategic Conservative</t>
        </is>
      </c>
      <c r="F67" s="63">
        <f>J14</f>
        <v/>
      </c>
      <c r="G67" s="81">
        <f>K14</f>
        <v/>
      </c>
      <c r="H67" s="95" t="n"/>
      <c r="I67" s="95" t="n"/>
      <c r="J67" s="95" t="n"/>
      <c r="K67" s="95" t="n"/>
    </row>
    <row r="68">
      <c r="A68" s="119" t="n"/>
      <c r="B68" s="119" t="n"/>
      <c r="C68" s="119" t="n"/>
      <c r="D68" s="119" t="n"/>
      <c r="E68" s="119" t="n"/>
      <c r="F68" s="119" t="n"/>
      <c r="G68" s="119" t="n"/>
      <c r="H68" s="119" t="n"/>
      <c r="I68" s="119" t="n"/>
      <c r="J68" s="119" t="n"/>
      <c r="K68" s="119" t="n"/>
    </row>
    <row r="69">
      <c r="A69" s="119" t="inlineStr">
        <is>
          <t>For financial professional use only.</t>
        </is>
      </c>
      <c r="B69" s="119" t="n"/>
      <c r="C69" s="119" t="n"/>
      <c r="D69" s="119" t="n"/>
      <c r="E69" s="119" t="n"/>
      <c r="F69" s="119" t="n"/>
      <c r="G69" s="119" t="n"/>
      <c r="H69" s="119" t="n"/>
      <c r="I69" s="119" t="n"/>
      <c r="J69" s="119" t="n"/>
      <c r="K69" s="119" t="n"/>
    </row>
    <row r="70">
      <c r="A70" s="119" t="inlineStr">
        <is>
          <t xml:space="preserve"> Blueprint Investment Partners is an investment adviser registered under the Investment Advisers Act of 1940. Registration as an </t>
        </is>
      </c>
      <c r="B70" s="119" t="n"/>
      <c r="C70" s="119" t="n"/>
      <c r="D70" s="119" t="n"/>
      <c r="E70" s="119" t="n"/>
      <c r="F70" s="119" t="n"/>
      <c r="G70" s="119" t="n"/>
      <c r="H70" s="119" t="n"/>
      <c r="I70" s="119" t="n"/>
      <c r="J70" s="119" t="n"/>
      <c r="K70" s="119" t="n"/>
    </row>
    <row r="71">
      <c r="A71" s="119" t="inlineStr">
        <is>
          <t xml:space="preserve">investment adviser does not imply any level of skill or training. The oral and written communications of an adviser provide you with information about which you determine to hire or </t>
        </is>
      </c>
      <c r="B71" s="119" t="n"/>
      <c r="C71" s="119" t="n"/>
      <c r="D71" s="119" t="n"/>
      <c r="E71" s="119" t="n"/>
      <c r="F71" s="119" t="n"/>
      <c r="G71" s="119" t="n"/>
      <c r="H71" s="119" t="n"/>
      <c r="I71" s="119" t="n"/>
      <c r="J71" s="119" t="n"/>
      <c r="K71" s="119" t="n"/>
    </row>
    <row r="72">
      <c r="A72" s="119" t="inlineStr">
        <is>
          <t xml:space="preserve">retain an adviser. For more information please visit adviserinfo.sec.gov and search for our firm name. Performance listed is net of fees. Investing involves the risk of loss and investors </t>
        </is>
      </c>
      <c r="B72" s="119" t="n"/>
      <c r="C72" s="119" t="n"/>
      <c r="D72" s="119" t="n"/>
      <c r="E72" s="119" t="n"/>
      <c r="F72" s="119" t="n"/>
      <c r="G72" s="119" t="n"/>
      <c r="H72" s="119" t="n"/>
      <c r="I72" s="119" t="n"/>
      <c r="J72" s="119" t="n"/>
      <c r="K72" s="119" t="n"/>
    </row>
    <row r="73">
      <c r="A73" s="119" t="inlineStr">
        <is>
          <t xml:space="preserve">should be prepared to bear potential losses. Past performance is not indicative of future results. Model returns do not reflect actual trading and may not reflect the impact that material </t>
        </is>
      </c>
      <c r="B73" s="119" t="n"/>
      <c r="C73" s="119" t="n"/>
      <c r="D73" s="119" t="n"/>
      <c r="E73" s="119" t="n"/>
      <c r="F73" s="119" t="n"/>
      <c r="G73" s="119" t="n"/>
      <c r="H73" s="119" t="n"/>
      <c r="I73" s="119" t="n"/>
      <c r="J73" s="119" t="n"/>
      <c r="K73" s="119" t="n"/>
    </row>
    <row r="74">
      <c r="A74" s="119" t="inlineStr">
        <is>
          <t xml:space="preserve">economic and market factors may have had on the advisor’s decision-making had the advisor managed client’s funds. Client’s investment results may differ materially from the results </t>
        </is>
      </c>
      <c r="B74" s="119" t="n"/>
      <c r="C74" s="119" t="n"/>
      <c r="D74" s="119" t="n"/>
      <c r="E74" s="119" t="n"/>
      <c r="F74" s="119" t="n"/>
      <c r="G74" s="119" t="n"/>
      <c r="H74" s="119" t="n"/>
      <c r="I74" s="119" t="n"/>
      <c r="J74" s="119" t="n"/>
      <c r="K74" s="119" t="n"/>
    </row>
    <row r="75">
      <c r="A75" s="119" t="inlineStr">
        <is>
          <t>portrayed in the model. Representation of securities or models presented in this piece does not guarantee the current or future use of such models or securities by Blueprint Investment Partners.</t>
        </is>
      </c>
      <c r="B75" s="119" t="n"/>
      <c r="C75" s="119" t="n"/>
      <c r="D75" s="119" t="n"/>
      <c r="E75" s="119" t="n"/>
      <c r="F75" s="119" t="n"/>
      <c r="G75" s="119" t="n"/>
      <c r="H75" s="119" t="n"/>
      <c r="I75" s="119" t="n"/>
      <c r="J75" s="119" t="n"/>
      <c r="K75" s="119" t="n"/>
    </row>
    <row r="76">
      <c r="A76" s="95" t="n"/>
      <c r="B76" s="95" t="n"/>
      <c r="C76" s="95" t="n"/>
      <c r="D76" s="95" t="n"/>
      <c r="E76" s="95" t="n"/>
      <c r="F76" s="95" t="n"/>
      <c r="G76" s="95" t="n"/>
      <c r="H76" s="95" t="n"/>
      <c r="I76" s="95" t="n"/>
      <c r="J76" s="95" t="n"/>
      <c r="K76" s="95" t="n"/>
    </row>
    <row r="77">
      <c r="A77" s="232" t="n"/>
      <c r="B77" s="233" t="n"/>
      <c r="C77" s="233" t="n"/>
      <c r="D77" s="234" t="n"/>
      <c r="E77" s="234" t="n"/>
      <c r="F77" s="234" t="n"/>
      <c r="G77" s="234" t="n"/>
      <c r="H77" s="234" t="n"/>
      <c r="I77" s="234" t="n"/>
      <c r="J77" s="234" t="n"/>
      <c r="K77" s="234" t="n"/>
    </row>
  </sheetData>
  <conditionalFormatting sqref="B5:C9">
    <cfRule type="cellIs" priority="3" operator="lessThan" dxfId="1">
      <formula>0</formula>
    </cfRule>
    <cfRule type="cellIs" priority="4" operator="greaterThan" dxfId="0">
      <formula>0</formula>
    </cfRule>
  </conditionalFormatting>
  <conditionalFormatting sqref="B18:C20">
    <cfRule type="cellIs" priority="23" operator="lessThan" dxfId="1">
      <formula>0</formula>
    </cfRule>
    <cfRule type="cellIs" priority="24" operator="greaterThan" dxfId="0">
      <formula>0</formula>
    </cfRule>
  </conditionalFormatting>
  <conditionalFormatting sqref="B31:C39">
    <cfRule type="cellIs" priority="55" operator="lessThan" dxfId="1">
      <formula>0</formula>
    </cfRule>
    <cfRule type="cellIs" priority="56" operator="greaterThan" dxfId="0">
      <formula>0</formula>
    </cfRule>
  </conditionalFormatting>
  <conditionalFormatting sqref="B47:C58 B60:C67">
    <cfRule type="cellIs" priority="31" operator="lessThan" dxfId="1">
      <formula>0</formula>
    </cfRule>
    <cfRule type="cellIs" priority="32" operator="greaterThan" dxfId="0">
      <formula>0</formula>
    </cfRule>
  </conditionalFormatting>
  <conditionalFormatting sqref="B12:D15 F12:H15 J12:K15">
    <cfRule type="cellIs" priority="61" operator="lessThan" dxfId="1">
      <formula>0</formula>
    </cfRule>
    <cfRule type="cellIs" priority="62" operator="greaterThan" dxfId="0">
      <formula>0</formula>
    </cfRule>
  </conditionalFormatting>
  <conditionalFormatting sqref="F12:G16 F31:G45 F47:G58 F60:G67">
    <cfRule type="cellIs" priority="25" operator="lessThan" dxfId="1">
      <formula>0</formula>
    </cfRule>
    <cfRule type="cellIs" priority="26" operator="greaterThan" dxfId="0">
      <formula>0</formula>
    </cfRule>
  </conditionalFormatting>
  <conditionalFormatting sqref="F77:G77">
    <cfRule type="cellIs" priority="1" operator="lessThan" dxfId="1">
      <formula>0</formula>
    </cfRule>
    <cfRule type="cellIs" priority="2" operator="greaterThan" dxfId="0">
      <formula>0</formula>
    </cfRule>
  </conditionalFormatting>
  <conditionalFormatting sqref="F6:G10 F18:G29 J6:K9 J31:K31 J47:K54">
    <cfRule type="cellIs" priority="69" operator="lessThan" dxfId="1">
      <formula>0</formula>
    </cfRule>
    <cfRule type="cellIs" priority="70" operator="greaterThan" dxfId="0">
      <formula>0</formula>
    </cfRule>
  </conditionalFormatting>
  <conditionalFormatting sqref="O16:P18">
    <cfRule type="cellIs" priority="19" operator="lessThan" dxfId="1">
      <formula>0</formula>
    </cfRule>
    <cfRule type="cellIs" priority="20" operator="greaterThan" dxfId="0">
      <formula>0</formula>
    </cfRule>
  </conditionalFormatting>
  <conditionalFormatting sqref="O22:S22">
    <cfRule type="cellIs" priority="11" operator="lessThan" dxfId="1">
      <formula>0</formula>
    </cfRule>
    <cfRule type="cellIs" priority="12" operator="greaterThan" dxfId="0">
      <formula>0</formula>
    </cfRule>
  </conditionalFormatting>
  <pageMargins left="0.7" right="0.7" top="0.75" bottom="0.75" header="0.3" footer="0.3"/>
  <pageSetup orientation="landscape" scale="48"/>
</worksheet>
</file>

<file path=xl/worksheets/sheet8.xml><?xml version="1.0" encoding="utf-8"?>
<worksheet xmlns="http://schemas.openxmlformats.org/spreadsheetml/2006/main">
  <sheetPr>
    <tabColor theme="8"/>
    <outlinePr summaryBelow="1" summaryRight="1"/>
    <pageSetUpPr fitToPage="1"/>
  </sheetPr>
  <dimension ref="A1:J45"/>
  <sheetViews>
    <sheetView zoomScaleNormal="100" workbookViewId="0">
      <selection activeCell="R20" sqref="R20"/>
    </sheetView>
  </sheetViews>
  <sheetFormatPr baseColWidth="8" defaultRowHeight="14.5"/>
  <cols>
    <col width="26.1796875" bestFit="1" customWidth="1" min="1" max="1"/>
    <col width="14.54296875" customWidth="1" min="2" max="2"/>
    <col width="9.81640625" bestFit="1" customWidth="1" min="3" max="3"/>
    <col width="13.81640625" customWidth="1" min="6" max="6"/>
    <col width="12.453125" bestFit="1" customWidth="1" min="7" max="7"/>
    <col width="34.7265625" bestFit="1" customWidth="1" min="9" max="9"/>
    <col width="14.7265625" customWidth="1" min="10" max="10"/>
  </cols>
  <sheetData>
    <row r="1">
      <c r="A1" s="153" t="n">
        <v>45635</v>
      </c>
      <c r="B1" s="95" t="n"/>
      <c r="C1" s="95" t="n"/>
      <c r="D1" s="95" t="n"/>
      <c r="E1" s="95" t="n"/>
      <c r="F1" s="95" t="n"/>
      <c r="G1" s="95" t="n"/>
      <c r="H1" s="95" t="n"/>
      <c r="I1" s="95" t="n"/>
      <c r="J1" s="95" t="n"/>
    </row>
    <row r="2">
      <c r="A2" s="95" t="n"/>
      <c r="B2" s="95" t="n"/>
      <c r="C2" s="95" t="n"/>
      <c r="D2" s="95" t="n"/>
      <c r="E2" s="95" t="n"/>
      <c r="F2" s="272" t="inlineStr">
        <is>
          <t>Trends</t>
        </is>
      </c>
      <c r="H2" s="95" t="n"/>
      <c r="I2" s="95" t="n"/>
      <c r="J2" s="95" t="n"/>
    </row>
    <row r="3">
      <c r="A3" s="96" t="inlineStr">
        <is>
          <t>Equities</t>
        </is>
      </c>
      <c r="B3" s="96" t="inlineStr">
        <is>
          <t>Last Price</t>
        </is>
      </c>
      <c r="C3" s="96" t="inlineStr">
        <is>
          <t>Yesterday</t>
        </is>
      </c>
      <c r="D3" s="272" t="inlineStr">
        <is>
          <t>MTD</t>
        </is>
      </c>
      <c r="E3" s="272" t="inlineStr">
        <is>
          <t>YTD</t>
        </is>
      </c>
      <c r="F3" s="96" t="inlineStr">
        <is>
          <t>Intermediate</t>
        </is>
      </c>
      <c r="G3" s="96" t="inlineStr">
        <is>
          <t>Long-Term</t>
        </is>
      </c>
      <c r="H3" s="95" t="n"/>
      <c r="I3" s="96" t="inlineStr">
        <is>
          <t>Yields &amp; Rates</t>
        </is>
      </c>
      <c r="J3" s="272" t="inlineStr">
        <is>
          <t>Last</t>
        </is>
      </c>
    </row>
    <row r="4">
      <c r="A4" s="95" t="inlineStr">
        <is>
          <t>S&amp;P 500 Index ($SPX)</t>
        </is>
      </c>
      <c r="B4" s="97">
        <f>'ETF MTD'!AGE28</f>
        <v/>
      </c>
      <c r="C4" s="63">
        <f>VLOOKUP($A$1,'MTD RoR'!$A$4:$Y$27,2,0)</f>
        <v/>
      </c>
      <c r="D4" s="81">
        <f>'ETF MTD'!AGE$28/'ETF MTD'!AGE$3-1</f>
        <v/>
      </c>
      <c r="E4" s="63">
        <f>'ETF MTD'!AGE$28/'ETF MTD'!AGE$1-1</f>
        <v/>
      </c>
      <c r="F4" s="86" t="inlineStr">
        <is>
          <t>+</t>
        </is>
      </c>
      <c r="G4" s="86" t="inlineStr">
        <is>
          <t>+</t>
        </is>
      </c>
      <c r="H4" s="95" t="n"/>
      <c r="I4" s="95" t="inlineStr">
        <is>
          <t>Fed Funds Rate</t>
        </is>
      </c>
      <c r="J4" s="99">
        <f>LOOKUP(2,1/('Econ Data'!H:H&lt;&gt;""),'Econ Data'!H:H)</f>
        <v/>
      </c>
    </row>
    <row r="5">
      <c r="A5" s="95" t="inlineStr">
        <is>
          <t>Dow Jones Index ($DOWI)</t>
        </is>
      </c>
      <c r="B5" s="97">
        <f>'ETF MTD'!AGQ28</f>
        <v/>
      </c>
      <c r="C5" s="63">
        <f>VLOOKUP($A$1,'MTD RoR'!$A$4:$Y$27,4,0)</f>
        <v/>
      </c>
      <c r="D5" s="81">
        <f>'ETF MTD'!$AGQ$28/'ETF MTD'!$AGQ$3-1</f>
        <v/>
      </c>
      <c r="E5" s="63">
        <f>'ETF MTD'!$AGQ$28/'ETF MTD'!$AGQ$1-1</f>
        <v/>
      </c>
      <c r="F5" s="86" t="inlineStr">
        <is>
          <t>+</t>
        </is>
      </c>
      <c r="G5" s="86" t="inlineStr">
        <is>
          <t>+</t>
        </is>
      </c>
      <c r="H5" s="95" t="n"/>
      <c r="I5" s="95" t="inlineStr">
        <is>
          <t>2-Year Treasury</t>
        </is>
      </c>
      <c r="J5" s="99">
        <f>LOOKUP(2,1/('Econ Data'!B:B&lt;&gt;""),'Econ Data'!B:B)</f>
        <v/>
      </c>
    </row>
    <row r="6">
      <c r="A6" s="95" t="inlineStr">
        <is>
          <t>Nasdaq Composite ($NASX)</t>
        </is>
      </c>
      <c r="B6" s="97">
        <f>'ETF MTD'!AGK28</f>
        <v/>
      </c>
      <c r="C6" s="63">
        <f>VLOOKUP($A$1,'MTD RoR'!$A$4:$Y$27,3,0)</f>
        <v/>
      </c>
      <c r="D6" s="81">
        <f>'ETF MTD'!$AGK$28/'ETF MTD'!$AGK$3-1</f>
        <v/>
      </c>
      <c r="E6" s="63">
        <f>'ETF MTD'!$AGK$28/'ETF MTD'!$AGK$1-1</f>
        <v/>
      </c>
      <c r="F6" s="86" t="inlineStr">
        <is>
          <t>+</t>
        </is>
      </c>
      <c r="G6" s="86" t="inlineStr">
        <is>
          <t>+</t>
        </is>
      </c>
      <c r="H6" s="95" t="n"/>
      <c r="I6" s="95" t="inlineStr">
        <is>
          <t>10-Year Treasury</t>
        </is>
      </c>
      <c r="J6" s="99">
        <f>LOOKUP(2,1/('Econ Data'!E:E&lt;&gt;""),'Econ Data'!E:E)</f>
        <v/>
      </c>
    </row>
    <row r="7">
      <c r="A7" s="95" t="inlineStr">
        <is>
          <t>S&amp;P High Dividend (VYM)</t>
        </is>
      </c>
      <c r="B7" s="95">
        <f>'ETF MTD'!$OK$28</f>
        <v/>
      </c>
      <c r="C7" s="63">
        <f>VLOOKUP($A$1,'MTD RoR'!$A$4:$Y$27,5,0)</f>
        <v/>
      </c>
      <c r="D7" s="81">
        <f>Comps!P10</f>
        <v/>
      </c>
      <c r="E7" s="63">
        <f>Comps!Q10</f>
        <v/>
      </c>
      <c r="F7" s="140" t="inlineStr">
        <is>
          <t>+</t>
        </is>
      </c>
      <c r="G7" s="86" t="inlineStr">
        <is>
          <t>+</t>
        </is>
      </c>
      <c r="H7" s="95" t="n"/>
      <c r="I7" s="95" t="inlineStr">
        <is>
          <t>10Y - 2Y Spread</t>
        </is>
      </c>
      <c r="J7" s="99">
        <f>J6-J5</f>
        <v/>
      </c>
    </row>
    <row r="8">
      <c r="A8" s="95" t="inlineStr">
        <is>
          <t>Growth (VUG)</t>
        </is>
      </c>
      <c r="B8" s="95">
        <f>'ETF MTD'!$AO$28</f>
        <v/>
      </c>
      <c r="C8" s="63">
        <f>VLOOKUP($A$1,'MTD RoR'!$A$4:$Y$27,6,0)</f>
        <v/>
      </c>
      <c r="D8" s="81">
        <f>Comps!L16</f>
        <v/>
      </c>
      <c r="E8" s="63">
        <f>Comps!M16</f>
        <v/>
      </c>
      <c r="F8" s="86" t="inlineStr">
        <is>
          <t>+</t>
        </is>
      </c>
      <c r="G8" s="86" t="inlineStr">
        <is>
          <t>+</t>
        </is>
      </c>
      <c r="H8" s="95" t="n"/>
      <c r="I8" s="95" t="inlineStr">
        <is>
          <t>30-Year Fixed Rate Mortgage Average</t>
        </is>
      </c>
      <c r="J8" s="99">
        <f>LOOKUP(2,1/('Econ Data'!K:K&lt;&gt;""),'Econ Data'!K:K)</f>
        <v/>
      </c>
    </row>
    <row r="9">
      <c r="A9" s="95" t="inlineStr">
        <is>
          <t>Value (VTV)</t>
        </is>
      </c>
      <c r="B9" s="95">
        <f>'ETF MTD'!$ACY$28</f>
        <v/>
      </c>
      <c r="C9" s="63">
        <f>VLOOKUP($A$1,'MTD RoR'!$A$4:$Y$27,7,0)</f>
        <v/>
      </c>
      <c r="D9" s="81">
        <f>Comps!L17</f>
        <v/>
      </c>
      <c r="E9" s="63">
        <f>Comps!M17</f>
        <v/>
      </c>
      <c r="F9" s="140" t="inlineStr">
        <is>
          <t>+</t>
        </is>
      </c>
      <c r="G9" s="86" t="inlineStr">
        <is>
          <t>+</t>
        </is>
      </c>
      <c r="H9" s="95" t="n"/>
      <c r="I9" s="95" t="n"/>
      <c r="J9" s="95" t="n"/>
    </row>
    <row r="10">
      <c r="A10" s="95" t="inlineStr">
        <is>
          <t>US Mid Caps (VO)</t>
        </is>
      </c>
      <c r="B10" s="95">
        <f>'ETF MTD'!$BM$28</f>
        <v/>
      </c>
      <c r="C10" s="63">
        <f>VLOOKUP($A$1,'MTD RoR'!$A$4:$Y$27,18,0)</f>
        <v/>
      </c>
      <c r="D10" s="63">
        <f>Comps!$L$19</f>
        <v/>
      </c>
      <c r="E10" s="81">
        <f>Comps!$M$19</f>
        <v/>
      </c>
      <c r="F10" s="140" t="inlineStr">
        <is>
          <t>+</t>
        </is>
      </c>
      <c r="G10" s="86" t="inlineStr">
        <is>
          <t>+</t>
        </is>
      </c>
      <c r="H10" s="95" t="n"/>
      <c r="I10" s="96" t="inlineStr">
        <is>
          <t>Inflation</t>
        </is>
      </c>
      <c r="J10" s="95" t="n"/>
    </row>
    <row r="11">
      <c r="A11" s="95" t="inlineStr">
        <is>
          <t>US Small Caps (VB)</t>
        </is>
      </c>
      <c r="B11" s="95">
        <f>'ETF MTD'!$BG$28</f>
        <v/>
      </c>
      <c r="C11" s="63">
        <f>VLOOKUP($A$1,'MTD RoR'!$A$4:$Y$27,19,0)</f>
        <v/>
      </c>
      <c r="D11" s="63">
        <f>Comps!$L$20</f>
        <v/>
      </c>
      <c r="E11" s="81">
        <f>Comps!$M$20</f>
        <v/>
      </c>
      <c r="F11" s="86" t="inlineStr">
        <is>
          <t>+</t>
        </is>
      </c>
      <c r="G11" s="86" t="inlineStr">
        <is>
          <t>+</t>
        </is>
      </c>
      <c r="H11" s="95" t="n"/>
      <c r="I11" s="95" t="inlineStr">
        <is>
          <t>CPI</t>
        </is>
      </c>
      <c r="J11" s="99">
        <f>LOOKUP(2,1/('Econ Data'!W:W&lt;&gt;""),'Econ Data'!W:W)</f>
        <v/>
      </c>
    </row>
    <row r="12">
      <c r="A12" s="95" t="inlineStr">
        <is>
          <t>Foreign Developed (VEU)</t>
        </is>
      </c>
      <c r="B12" s="95">
        <f>'ETF MTD'!$VO$28</f>
        <v/>
      </c>
      <c r="C12" s="63">
        <f>VLOOKUP($A$1,'MTD RoR'!$A$4:$Y$27,20,0)</f>
        <v/>
      </c>
      <c r="D12" s="63">
        <f>'ETF MTD'!$VO$28/'ETF MTD'!$VO$3-1</f>
        <v/>
      </c>
      <c r="E12" s="81">
        <f>'ETF MTD'!$VO$28/'ETF MTD'!$VO$1-1</f>
        <v/>
      </c>
      <c r="F12" s="87" t="inlineStr">
        <is>
          <t>-</t>
        </is>
      </c>
      <c r="G12" s="86" t="inlineStr">
        <is>
          <t>+</t>
        </is>
      </c>
      <c r="H12" s="95" t="n"/>
      <c r="I12" s="95" t="inlineStr">
        <is>
          <t>PCE</t>
        </is>
      </c>
      <c r="J12" s="99">
        <f>LOOKUP(2,1/('Econ Data'!Z:Z&lt;&gt;""),'Econ Data'!Z:Z)</f>
        <v/>
      </c>
    </row>
    <row r="13">
      <c r="A13" s="95" t="inlineStr">
        <is>
          <t>Emerging Markets (VWO)</t>
        </is>
      </c>
      <c r="B13" s="95">
        <f>'ETF MTD'!$PU$28</f>
        <v/>
      </c>
      <c r="C13" s="63">
        <f>VLOOKUP($A$1,'MTD RoR'!$A$4:$Y$27,21,0)</f>
        <v/>
      </c>
      <c r="D13" s="63">
        <f>'ETF MTD'!$PU$28/'ETF MTD'!$PU$3-1</f>
        <v/>
      </c>
      <c r="E13" s="81">
        <f>'ETF MTD'!$PU$28/'ETF MTD'!$PU$1-1</f>
        <v/>
      </c>
      <c r="F13" s="86" t="inlineStr">
        <is>
          <t>+</t>
        </is>
      </c>
      <c r="G13" s="86" t="inlineStr">
        <is>
          <t>+</t>
        </is>
      </c>
      <c r="H13" s="95" t="n"/>
      <c r="I13" s="95" t="inlineStr">
        <is>
          <t>5-Year, 5-Year Forward Inflation Rate</t>
        </is>
      </c>
      <c r="J13" s="99">
        <f>LOOKUP(2,1/('Econ Data'!T:T&lt;&gt;""),'Econ Data'!AB:AB)</f>
        <v/>
      </c>
    </row>
    <row r="14">
      <c r="A14" s="95" t="inlineStr">
        <is>
          <t>U.S. Real Estate (VNQ)</t>
        </is>
      </c>
      <c r="B14" s="95">
        <f>'ETF MTD'!$JU$28</f>
        <v/>
      </c>
      <c r="C14" s="63">
        <f>VLOOKUP($A$1,'MTD RoR'!$A$4:$Y$27,22,0)</f>
        <v/>
      </c>
      <c r="D14" s="63">
        <f>'ETF MTD'!$JU$28/'ETF MTD'!$JU$3-1</f>
        <v/>
      </c>
      <c r="E14" s="81">
        <f>'ETF MTD'!$JU$28/'ETF MTD'!$JU$1-1</f>
        <v/>
      </c>
      <c r="F14" s="140" t="inlineStr">
        <is>
          <t>+</t>
        </is>
      </c>
      <c r="G14" s="86" t="inlineStr">
        <is>
          <t>+</t>
        </is>
      </c>
      <c r="H14" s="95" t="n"/>
      <c r="I14" s="95" t="inlineStr">
        <is>
          <t>10-Year Breakeven Inflation Rate</t>
        </is>
      </c>
      <c r="J14" s="99">
        <f>LOOKUP(2,1/('Econ Data'!T:T&lt;&gt;""),'Econ Data'!T:T)</f>
        <v/>
      </c>
    </row>
    <row r="15">
      <c r="A15" s="95" t="n"/>
      <c r="B15" s="97" t="n"/>
      <c r="C15" s="100" t="n"/>
      <c r="D15" s="101" t="n"/>
      <c r="E15" s="100" t="n"/>
      <c r="F15" s="101" t="n"/>
      <c r="G15" s="100" t="n"/>
      <c r="H15" s="95" t="n"/>
      <c r="I15" s="95" t="n"/>
      <c r="J15" s="95" t="n"/>
    </row>
    <row r="16">
      <c r="A16" s="96" t="inlineStr">
        <is>
          <t>Fixed Income</t>
        </is>
      </c>
      <c r="B16" s="96" t="inlineStr">
        <is>
          <t>Last Price</t>
        </is>
      </c>
      <c r="C16" s="96" t="inlineStr">
        <is>
          <t>Yesterday</t>
        </is>
      </c>
      <c r="D16" s="272" t="inlineStr">
        <is>
          <t>MTD</t>
        </is>
      </c>
      <c r="E16" s="272" t="inlineStr">
        <is>
          <t>YTD</t>
        </is>
      </c>
      <c r="F16" s="96" t="inlineStr">
        <is>
          <t>Intermediate</t>
        </is>
      </c>
      <c r="G16" s="96" t="inlineStr">
        <is>
          <t>Long-Term</t>
        </is>
      </c>
      <c r="H16" s="95" t="n"/>
      <c r="I16" s="96" t="inlineStr">
        <is>
          <t>Employment</t>
        </is>
      </c>
      <c r="J16" s="95" t="n"/>
    </row>
    <row r="17">
      <c r="A17" s="95" t="inlineStr">
        <is>
          <t>U.S. Aggregate Bond (AGG)</t>
        </is>
      </c>
      <c r="B17" s="95">
        <f>'ETF MTD'!$UQ$28</f>
        <v/>
      </c>
      <c r="C17" s="63">
        <f>VLOOKUP($A$1,'MTD RoR'!$A$4:$Y$27,23,0)</f>
        <v/>
      </c>
      <c r="D17" s="63">
        <f>'ETF MTD'!$UQ$28/'ETF MTD'!$UQ$3-1</f>
        <v/>
      </c>
      <c r="E17" s="81">
        <f>'ETF MTD'!$UQ$28/'ETF MTD'!$UQ$1-1</f>
        <v/>
      </c>
      <c r="F17" s="87" t="inlineStr">
        <is>
          <t>-</t>
        </is>
      </c>
      <c r="G17" s="86" t="inlineStr">
        <is>
          <t>+</t>
        </is>
      </c>
      <c r="H17" s="95" t="n"/>
      <c r="I17" s="95" t="inlineStr">
        <is>
          <t>Unemployment Rate (U-3)</t>
        </is>
      </c>
      <c r="J17" s="99">
        <f>LOOKUP(2,1/('Econ Data'!N:N&lt;&gt;""),'Econ Data'!N:N)</f>
        <v/>
      </c>
    </row>
    <row r="18">
      <c r="A18" s="95" t="inlineStr">
        <is>
          <t>TIPS (TIP)</t>
        </is>
      </c>
      <c r="B18" s="95">
        <f>'ETF MTD'!$DU$28</f>
        <v/>
      </c>
      <c r="C18" s="63">
        <f>VLOOKUP($A$1,'MTD RoR'!$A$4:$Y$27,24,0)</f>
        <v/>
      </c>
      <c r="D18" s="63">
        <f>'ETF MTD'!$DU$28/'ETF MTD'!$DU$3-1</f>
        <v/>
      </c>
      <c r="E18" s="81">
        <f>'ETF MTD'!$DU$28/'ETF MTD'!$DU$1-1</f>
        <v/>
      </c>
      <c r="F18" s="86" t="inlineStr">
        <is>
          <t>+</t>
        </is>
      </c>
      <c r="G18" s="86" t="inlineStr">
        <is>
          <t>+</t>
        </is>
      </c>
      <c r="H18" s="95" t="n"/>
      <c r="I18" s="95" t="inlineStr">
        <is>
          <t>Unemployment Rate (U-6)</t>
        </is>
      </c>
      <c r="J18" s="99">
        <f>LOOKUP(2,1/('Econ Data'!N:N&lt;&gt;""),'Econ Data'!Q:Q)</f>
        <v/>
      </c>
    </row>
    <row r="19">
      <c r="A19" s="95" t="inlineStr">
        <is>
          <t>Global Bonds (BWX)</t>
        </is>
      </c>
      <c r="B19" s="95">
        <f>'ETF MTD'!$KG$28</f>
        <v/>
      </c>
      <c r="C19" s="63">
        <f>VLOOKUP($A$1,'MTD RoR'!$A$4:$Y$27,25,0)</f>
        <v/>
      </c>
      <c r="D19" s="63">
        <f>'ETF MTD'!$KG$28/'ETF MTD'!$KG$3-1</f>
        <v/>
      </c>
      <c r="E19" s="81">
        <f>'ETF MTD'!$KG$28/'ETF MTD'!$KG$1-1</f>
        <v/>
      </c>
      <c r="F19" s="87" t="inlineStr">
        <is>
          <t>-</t>
        </is>
      </c>
      <c r="G19" s="87" t="inlineStr">
        <is>
          <t>-</t>
        </is>
      </c>
      <c r="H19" s="95" t="n"/>
      <c r="I19" s="95" t="n"/>
      <c r="J19" s="95" t="n"/>
    </row>
    <row r="20">
      <c r="A20" s="95" t="n"/>
      <c r="B20" s="95" t="n"/>
      <c r="C20" s="95" t="n"/>
      <c r="D20" s="95" t="n"/>
      <c r="E20" s="95" t="n"/>
      <c r="F20" s="95" t="n"/>
      <c r="G20" s="95" t="n"/>
      <c r="H20" s="95" t="n"/>
      <c r="I20" s="102" t="inlineStr">
        <is>
          <t>Economic data retrieved from FRED, Federal Reserve</t>
        </is>
      </c>
      <c r="J20" s="95" t="n"/>
    </row>
    <row r="21">
      <c r="A21" s="96" t="inlineStr">
        <is>
          <t>Commodities</t>
        </is>
      </c>
      <c r="B21" s="96" t="inlineStr">
        <is>
          <t>Last Price</t>
        </is>
      </c>
      <c r="C21" s="96" t="inlineStr">
        <is>
          <t>Yesterday</t>
        </is>
      </c>
      <c r="D21" s="272" t="inlineStr">
        <is>
          <t>MTD</t>
        </is>
      </c>
      <c r="E21" s="272" t="inlineStr">
        <is>
          <t>YTD</t>
        </is>
      </c>
      <c r="F21" s="96" t="inlineStr">
        <is>
          <t>Intermediate</t>
        </is>
      </c>
      <c r="G21" s="96" t="inlineStr">
        <is>
          <t>Long-Term</t>
        </is>
      </c>
      <c r="H21" s="95" t="n"/>
      <c r="I21" s="102" t="inlineStr">
        <is>
          <t>Bank of St. Louis https://fred.stlouisfed.org/</t>
        </is>
      </c>
      <c r="J21" s="95" t="n"/>
    </row>
    <row r="22">
      <c r="A22" s="95" t="inlineStr">
        <is>
          <t>Gold (IAU)</t>
        </is>
      </c>
      <c r="B22" s="95">
        <f>'ETF MTD'!AFS28</f>
        <v/>
      </c>
      <c r="C22" s="63">
        <f>VLOOKUP($A$1,'MTD RoR'!$A$4:$Q$27,8,0)</f>
        <v/>
      </c>
      <c r="D22" s="81">
        <f>'ETF MTD'!$AFS$28/'ETF MTD'!$AFS$3-1</f>
        <v/>
      </c>
      <c r="E22" s="63">
        <f>'ETF MTD'!$AFS$28/'ETF MTD'!$AFS$1-1</f>
        <v/>
      </c>
      <c r="F22" s="140" t="inlineStr">
        <is>
          <t>+</t>
        </is>
      </c>
      <c r="G22" s="140" t="inlineStr">
        <is>
          <t>+</t>
        </is>
      </c>
      <c r="H22" s="95" t="n"/>
      <c r="I22" s="95" t="n"/>
      <c r="J22" s="95" t="n"/>
    </row>
    <row r="23">
      <c r="A23" s="95" t="inlineStr">
        <is>
          <t>Silver (SLV)</t>
        </is>
      </c>
      <c r="B23" s="95">
        <f>'ETF MTD'!AFY28</f>
        <v/>
      </c>
      <c r="C23" s="63">
        <f>VLOOKUP($A$1,'MTD RoR'!$A$4:$Q$27,9,0)</f>
        <v/>
      </c>
      <c r="D23" s="81">
        <f>'ETF MTD'!$AFY$28/'ETF MTD'!$AFY$3-1</f>
        <v/>
      </c>
      <c r="E23" s="63">
        <f>'ETF MTD'!$AFY$28/'ETF MTD'!$AFY$1-1</f>
        <v/>
      </c>
      <c r="F23" s="140" t="inlineStr">
        <is>
          <t>+</t>
        </is>
      </c>
      <c r="G23" s="140" t="inlineStr">
        <is>
          <t>+</t>
        </is>
      </c>
      <c r="H23" s="95" t="n"/>
      <c r="I23" s="95" t="n"/>
      <c r="J23" s="95" t="n"/>
    </row>
    <row r="24">
      <c r="A24" s="95" t="inlineStr">
        <is>
          <t>Platinum (PPLT)</t>
        </is>
      </c>
      <c r="B24" s="97">
        <f>'ETF MTD'!AEC28</f>
        <v/>
      </c>
      <c r="C24" s="63">
        <f>VLOOKUP($A$1,'MTD RoR'!$A$4:$Q$27,10,0)</f>
        <v/>
      </c>
      <c r="D24" s="81">
        <f>'ETF MTD'!$AEC$28/'ETF MTD'!$AEC$3-1</f>
        <v/>
      </c>
      <c r="E24" s="63">
        <f>'ETF MTD'!$AEC$28/'ETF MTD'!$AEC$1-1</f>
        <v/>
      </c>
      <c r="F24" s="87" t="inlineStr">
        <is>
          <t>-</t>
        </is>
      </c>
      <c r="G24" s="87" t="inlineStr">
        <is>
          <t>-</t>
        </is>
      </c>
      <c r="H24" s="95" t="n"/>
      <c r="I24" s="95" t="n"/>
      <c r="J24" s="95" t="n"/>
    </row>
    <row r="25">
      <c r="A25" s="95" t="inlineStr">
        <is>
          <t>Oil (CLY00)</t>
        </is>
      </c>
      <c r="B25" s="95">
        <f>'ETF MTD'!ADW28</f>
        <v/>
      </c>
      <c r="C25" s="63">
        <f>VLOOKUP($A$1,'MTD RoR'!$A$4:$Q$27,11,0)</f>
        <v/>
      </c>
      <c r="D25" s="81">
        <f>'ETF MTD'!$ADW$28/'ETF MTD'!$ADW$3-1</f>
        <v/>
      </c>
      <c r="E25" s="63">
        <f>'ETF MTD'!$ADW$28/'ETF MTD'!$ADW$1-1</f>
        <v/>
      </c>
      <c r="F25" s="87" t="inlineStr">
        <is>
          <t>-</t>
        </is>
      </c>
      <c r="G25" s="87" t="inlineStr">
        <is>
          <t>-</t>
        </is>
      </c>
      <c r="H25" s="95" t="n"/>
      <c r="I25" s="95" t="n"/>
      <c r="J25" s="95" t="n"/>
    </row>
    <row r="26">
      <c r="A26" s="95" t="n"/>
      <c r="B26" s="95" t="n"/>
      <c r="C26" s="95" t="n"/>
      <c r="D26" s="95" t="n"/>
      <c r="E26" s="95" t="n"/>
      <c r="F26" s="95" t="n"/>
      <c r="G26" s="95" t="n"/>
      <c r="H26" s="95" t="n"/>
      <c r="I26" s="95" t="n"/>
      <c r="J26" s="95" t="n"/>
    </row>
    <row r="27">
      <c r="A27" s="96" t="inlineStr">
        <is>
          <t>Currencies</t>
        </is>
      </c>
      <c r="B27" s="96" t="inlineStr">
        <is>
          <t>Last Price</t>
        </is>
      </c>
      <c r="C27" s="96" t="inlineStr">
        <is>
          <t>Yesterday</t>
        </is>
      </c>
      <c r="D27" s="272" t="inlineStr">
        <is>
          <t>MTD</t>
        </is>
      </c>
      <c r="E27" s="272" t="inlineStr">
        <is>
          <t>YTD</t>
        </is>
      </c>
      <c r="F27" s="96" t="inlineStr">
        <is>
          <t>Intermediate</t>
        </is>
      </c>
      <c r="G27" s="96" t="inlineStr">
        <is>
          <t>Long-Term</t>
        </is>
      </c>
      <c r="H27" s="95" t="n"/>
      <c r="I27" s="95" t="n"/>
      <c r="J27" s="95" t="n"/>
    </row>
    <row r="28">
      <c r="A28" s="95" t="inlineStr">
        <is>
          <t>USD/GBP (^USDGBP)</t>
        </is>
      </c>
      <c r="B28" s="95">
        <f>'ETF MTD'!AEU28</f>
        <v/>
      </c>
      <c r="C28" s="63">
        <f>VLOOKUP($A$1,'MTD RoR'!$A$4:$Q$27,12,0)</f>
        <v/>
      </c>
      <c r="D28" s="81">
        <f>'ETF MTD'!$AEU$28/'ETF MTD'!$AEU$3-1</f>
        <v/>
      </c>
      <c r="E28" s="63">
        <f>'ETF MTD'!$AEU$28/'ETF MTD'!$AEU$1-1</f>
        <v/>
      </c>
      <c r="F28" s="86" t="inlineStr">
        <is>
          <t>+</t>
        </is>
      </c>
      <c r="G28" s="139" t="inlineStr">
        <is>
          <t>-</t>
        </is>
      </c>
      <c r="H28" s="95" t="n"/>
      <c r="I28" s="95" t="n"/>
      <c r="J28" s="95" t="n"/>
    </row>
    <row r="29">
      <c r="A29" s="95" t="inlineStr">
        <is>
          <t>USD/EUR (^USDEUR)</t>
        </is>
      </c>
      <c r="B29" s="95">
        <f>'ETF MTD'!AFM28</f>
        <v/>
      </c>
      <c r="C29" s="63">
        <f>VLOOKUP($A$1,'MTD RoR'!$A$4:$Q$27,15,0)</f>
        <v/>
      </c>
      <c r="D29" s="81">
        <f>'ETF MTD'!$AFM$28/'ETF MTD'!$AFM$3-1</f>
        <v/>
      </c>
      <c r="E29" s="63">
        <f>'ETF MTD'!$AFM$28/'ETF MTD'!$AFM$1-1</f>
        <v/>
      </c>
      <c r="F29" s="86" t="inlineStr">
        <is>
          <t>+</t>
        </is>
      </c>
      <c r="G29" s="86" t="inlineStr">
        <is>
          <t>+</t>
        </is>
      </c>
      <c r="H29" s="95" t="n"/>
      <c r="I29" s="95" t="n"/>
      <c r="J29" s="95" t="n"/>
    </row>
    <row r="30">
      <c r="A30" s="95" t="inlineStr">
        <is>
          <t>USD/JPY (^USDJPY)</t>
        </is>
      </c>
      <c r="B30" s="95">
        <f>'ETF MTD'!AFA28</f>
        <v/>
      </c>
      <c r="C30" s="63">
        <f>VLOOKUP($A$1,'MTD RoR'!$A$4:$Q$27,13,0)</f>
        <v/>
      </c>
      <c r="D30" s="81">
        <f>'ETF MTD'!$AFA$28/'ETF MTD'!$AFA$3-1</f>
        <v/>
      </c>
      <c r="E30" s="63">
        <f>'ETF MTD'!$AFA$28/'ETF MTD'!$AFA$1-1</f>
        <v/>
      </c>
      <c r="F30" s="86" t="inlineStr">
        <is>
          <t>+</t>
        </is>
      </c>
      <c r="G30" s="86" t="inlineStr">
        <is>
          <t>+</t>
        </is>
      </c>
      <c r="H30" s="95" t="n"/>
      <c r="I30" s="95" t="n"/>
      <c r="J30" s="95" t="n"/>
    </row>
    <row r="31">
      <c r="A31" s="95" t="inlineStr">
        <is>
          <t>USD/CAD (^USDCAD)</t>
        </is>
      </c>
      <c r="B31" s="95">
        <f>'ETF MTD'!AFG28</f>
        <v/>
      </c>
      <c r="C31" s="63">
        <f>VLOOKUP($A$1,'MTD RoR'!$A$4:$Q$27,14,0)</f>
        <v/>
      </c>
      <c r="D31" s="81">
        <f>'ETF MTD'!$AFG$28/'ETF MTD'!$AFG$3-1</f>
        <v/>
      </c>
      <c r="E31" s="63">
        <f>'ETF MTD'!$AFG$28/'ETF MTD'!$AFG$1-1</f>
        <v/>
      </c>
      <c r="F31" s="86" t="inlineStr">
        <is>
          <t>+</t>
        </is>
      </c>
      <c r="G31" s="86" t="inlineStr">
        <is>
          <t>+</t>
        </is>
      </c>
      <c r="H31" s="95" t="n"/>
      <c r="I31" s="95" t="n"/>
      <c r="J31" s="95" t="n"/>
    </row>
    <row r="32">
      <c r="A32" s="95" t="n"/>
      <c r="B32" s="95" t="n"/>
      <c r="C32" s="95" t="n"/>
      <c r="D32" s="95" t="n"/>
      <c r="E32" s="95" t="n"/>
      <c r="F32" s="95" t="n"/>
      <c r="G32" s="95" t="n"/>
      <c r="H32" s="95" t="n"/>
      <c r="I32" s="95" t="n"/>
      <c r="J32" s="95" t="n"/>
    </row>
    <row r="33">
      <c r="A33" s="96" t="inlineStr">
        <is>
          <t>Crypto</t>
        </is>
      </c>
      <c r="B33" s="96" t="inlineStr">
        <is>
          <t>Last Price</t>
        </is>
      </c>
      <c r="C33" s="96" t="inlineStr">
        <is>
          <t>Yesterday</t>
        </is>
      </c>
      <c r="D33" s="272" t="inlineStr">
        <is>
          <t>MTD</t>
        </is>
      </c>
      <c r="E33" s="272" t="inlineStr">
        <is>
          <t>YTD</t>
        </is>
      </c>
      <c r="F33" s="96" t="inlineStr">
        <is>
          <t>Intermediate</t>
        </is>
      </c>
      <c r="G33" s="96" t="inlineStr">
        <is>
          <t>Long-Term</t>
        </is>
      </c>
      <c r="H33" s="95" t="n"/>
      <c r="I33" s="95" t="n"/>
      <c r="J33" s="95" t="n"/>
    </row>
    <row r="34">
      <c r="A34" s="95" t="inlineStr">
        <is>
          <t>Bitcoin (^BTCUSD)</t>
        </is>
      </c>
      <c r="B34" s="97">
        <f>'ETF MTD'!AEI28</f>
        <v/>
      </c>
      <c r="C34" s="63">
        <f>VLOOKUP($A$1,'MTD RoR'!$A$4:$Q$27,16,0)</f>
        <v/>
      </c>
      <c r="D34" s="81">
        <f>'ETF MTD'!$AEI$28/'ETF MTD'!$AEI$3-1</f>
        <v/>
      </c>
      <c r="E34" s="63">
        <f>'ETF MTD'!$AEI$28/'ETF MTD'!$AEI$1-1</f>
        <v/>
      </c>
      <c r="F34" s="86" t="inlineStr">
        <is>
          <t>+</t>
        </is>
      </c>
      <c r="G34" s="86" t="inlineStr">
        <is>
          <t>+</t>
        </is>
      </c>
      <c r="H34" s="95" t="n"/>
      <c r="I34" s="95" t="n"/>
      <c r="J34" s="95" t="n"/>
    </row>
    <row r="35">
      <c r="A35" s="95" t="inlineStr">
        <is>
          <t>Ethereum (^ETHUSD)</t>
        </is>
      </c>
      <c r="B35" s="97">
        <f>'ETF MTD'!AEO28</f>
        <v/>
      </c>
      <c r="C35" s="63">
        <f>VLOOKUP($A$1,'MTD RoR'!$A$4:$Q$27,17,0)</f>
        <v/>
      </c>
      <c r="D35" s="81">
        <f>'ETF MTD'!$AEO$28/'ETF MTD'!$AEO$3-1</f>
        <v/>
      </c>
      <c r="E35" s="63">
        <f>'ETF MTD'!$AEO$28/'ETF MTD'!$AEO$1-1</f>
        <v/>
      </c>
      <c r="F35" s="86" t="inlineStr">
        <is>
          <t>+</t>
        </is>
      </c>
      <c r="G35" s="86" t="inlineStr">
        <is>
          <t>+</t>
        </is>
      </c>
      <c r="H35" s="95" t="n"/>
      <c r="I35" s="95" t="n"/>
      <c r="J35" s="95" t="n"/>
    </row>
    <row r="36">
      <c r="A36" s="119" t="n"/>
      <c r="B36" s="119" t="n"/>
      <c r="C36" s="119" t="n"/>
      <c r="D36" s="119" t="n"/>
      <c r="E36" s="119" t="n"/>
      <c r="F36" s="119" t="n"/>
      <c r="G36" s="119" t="n"/>
      <c r="H36" s="119" t="n"/>
      <c r="I36" s="119" t="n"/>
      <c r="J36" s="119" t="n"/>
    </row>
    <row r="37">
      <c r="A37" s="119" t="inlineStr">
        <is>
          <t xml:space="preserve">This report was prepared by Blueprint Investment Partners, a federally registered investment adviser under the Investment Advisers Act of 1940. Registration as an investment adviser does not </t>
        </is>
      </c>
      <c r="B37" s="119" t="n"/>
      <c r="C37" s="119" t="n"/>
      <c r="D37" s="119" t="n"/>
      <c r="E37" s="119" t="n"/>
      <c r="F37" s="119" t="n"/>
      <c r="G37" s="119" t="n"/>
      <c r="H37" s="119" t="n"/>
      <c r="I37" s="119" t="n"/>
      <c r="J37" s="119" t="n"/>
    </row>
    <row r="38">
      <c r="A38" s="119" t="inlineStr">
        <is>
          <t xml:space="preserve">imply a certain level of skill or training. All information is strictly as of the date indicated and does not reflect positioning or characteristics averaged over any period. All information referenced </t>
        </is>
      </c>
      <c r="B38" s="119" t="n"/>
      <c r="C38" s="119" t="n"/>
      <c r="D38" s="119" t="n"/>
      <c r="E38" s="119" t="n"/>
      <c r="F38" s="119" t="n"/>
      <c r="G38" s="119" t="n"/>
      <c r="H38" s="119" t="n"/>
      <c r="I38" s="119" t="n"/>
      <c r="J38" s="119" t="n"/>
    </row>
    <row r="39">
      <c r="A39" s="119" t="inlineStr">
        <is>
          <t xml:space="preserve">is for strictly information purposes only, and this piece should not be construed as a recommendation to purchase or sell the security referenced. Investing in any security, including the securities </t>
        </is>
      </c>
      <c r="B39" s="119" t="n"/>
      <c r="C39" s="119" t="n"/>
      <c r="D39" s="119" t="n"/>
      <c r="E39" s="119" t="n"/>
      <c r="F39" s="119" t="n"/>
      <c r="G39" s="119" t="n"/>
      <c r="H39" s="119" t="n"/>
      <c r="I39" s="119" t="n"/>
      <c r="J39" s="119" t="n"/>
    </row>
    <row r="40">
      <c r="A40" s="119" t="inlineStr">
        <is>
          <t xml:space="preserve">presented in this presentation, involves the potential loss of principal, and past performance it not necessarily indicative of future results. An index is an unmanaged portfolio of specific </t>
        </is>
      </c>
      <c r="B40" s="119" t="n"/>
      <c r="C40" s="119" t="n"/>
      <c r="D40" s="119" t="n"/>
      <c r="E40" s="119" t="n"/>
      <c r="F40" s="119" t="n"/>
      <c r="G40" s="119" t="n"/>
      <c r="H40" s="119" t="n"/>
      <c r="I40" s="119" t="n"/>
      <c r="J40" s="119" t="n"/>
    </row>
    <row r="41">
      <c r="A41" s="119" t="inlineStr">
        <is>
          <t xml:space="preserve">securities, the performance of which is often used as a benchmark in judging the relative performance of certain asset classes. Investors cannot invest directly in an index. An index does not </t>
        </is>
      </c>
      <c r="B41" s="119" t="n"/>
      <c r="C41" s="119" t="n"/>
      <c r="D41" s="119" t="n"/>
      <c r="E41" s="119" t="n"/>
      <c r="F41" s="119" t="n"/>
      <c r="G41" s="119" t="n"/>
      <c r="H41" s="119" t="n"/>
      <c r="I41" s="119" t="n"/>
      <c r="J41" s="119" t="n"/>
    </row>
    <row r="42">
      <c r="A42" s="119" t="inlineStr">
        <is>
          <t>charge management fees or brokerage expenses, and no such fees or expenses were deducted from the performance shown.</t>
        </is>
      </c>
      <c r="B42" s="119" t="n"/>
      <c r="C42" s="119" t="n"/>
      <c r="D42" s="119" t="n"/>
      <c r="E42" s="119" t="n"/>
      <c r="F42" s="119" t="n"/>
      <c r="G42" s="119" t="n"/>
      <c r="H42" s="119" t="n"/>
      <c r="I42" s="119" t="n"/>
      <c r="J42" s="119" t="n"/>
    </row>
    <row r="43">
      <c r="A43" s="119" t="inlineStr">
        <is>
          <t>Source: Barchart.com</t>
        </is>
      </c>
      <c r="B43" s="119" t="n"/>
      <c r="C43" s="119" t="n"/>
      <c r="D43" s="119" t="n"/>
      <c r="E43" s="119" t="n"/>
      <c r="F43" s="119" t="n"/>
      <c r="G43" s="119" t="n"/>
      <c r="H43" s="119" t="n"/>
      <c r="I43" s="119" t="n"/>
      <c r="J43" s="119" t="n"/>
    </row>
    <row r="44">
      <c r="A44" s="259" t="n"/>
      <c r="B44" s="259" t="n"/>
      <c r="C44" s="259" t="n"/>
      <c r="D44" s="259" t="n"/>
      <c r="E44" s="259" t="n"/>
      <c r="F44" s="259" t="n"/>
      <c r="G44" s="259" t="n"/>
      <c r="H44" s="259" t="n"/>
      <c r="I44" s="259" t="n"/>
      <c r="J44" s="259" t="n"/>
    </row>
    <row r="45">
      <c r="A45" s="232" t="n"/>
      <c r="B45" s="233" t="n"/>
      <c r="C45" s="233" t="n"/>
      <c r="D45" s="234" t="n"/>
      <c r="E45" s="234" t="n"/>
      <c r="F45" s="234" t="n"/>
      <c r="G45" s="234" t="n"/>
      <c r="H45" s="234" t="n"/>
      <c r="I45" s="234" t="n"/>
      <c r="J45" s="234" t="n"/>
    </row>
  </sheetData>
  <mergeCells count="1">
    <mergeCell ref="F2:G2"/>
  </mergeCells>
  <conditionalFormatting sqref="C4:E15">
    <cfRule type="cellIs" priority="19" operator="lessThan" dxfId="1">
      <formula>0</formula>
    </cfRule>
    <cfRule type="cellIs" priority="20" operator="greaterThan" dxfId="0">
      <formula>0</formula>
    </cfRule>
  </conditionalFormatting>
  <conditionalFormatting sqref="C17:E20 C22:E26 C28:E32 C34:E35">
    <cfRule type="cellIs" priority="23" operator="lessThan" dxfId="1">
      <formula>0</formula>
    </cfRule>
    <cfRule type="cellIs" priority="24" operator="greaterThan" dxfId="0">
      <formula>0</formula>
    </cfRule>
  </conditionalFormatting>
  <conditionalFormatting sqref="F15:G15">
    <cfRule type="cellIs" priority="1" operator="lessThan" dxfId="1">
      <formula>0</formula>
    </cfRule>
    <cfRule type="cellIs" priority="2" operator="greaterThan" dxfId="0">
      <formula>0</formula>
    </cfRule>
  </conditionalFormatting>
  <conditionalFormatting sqref="F45:G45">
    <cfRule type="cellIs" priority="5" operator="lessThan" dxfId="1">
      <formula>0</formula>
    </cfRule>
    <cfRule type="cellIs" priority="6" operator="greaterThan" dxfId="0">
      <formula>0</formula>
    </cfRule>
  </conditionalFormatting>
  <pageMargins left="0.7" right="0.7" top="0.75" bottom="0.75" header="0.3" footer="0.3"/>
  <pageSetup orientation="landscape" scale="83"/>
</worksheet>
</file>

<file path=xl/worksheets/sheet9.xml><?xml version="1.0" encoding="utf-8"?>
<worksheet xmlns="http://schemas.openxmlformats.org/spreadsheetml/2006/main">
  <sheetPr>
    <tabColor theme="8"/>
    <outlinePr summaryBelow="1" summaryRight="1"/>
    <pageSetUpPr/>
  </sheetPr>
  <dimension ref="A1:AB185"/>
  <sheetViews>
    <sheetView topLeftCell="A16" workbookViewId="0">
      <selection activeCell="H27" sqref="H27"/>
    </sheetView>
  </sheetViews>
  <sheetFormatPr baseColWidth="8" defaultColWidth="12" defaultRowHeight="14.5"/>
  <cols>
    <col width="12" customWidth="1" style="281" min="1" max="1"/>
    <col width="12" customWidth="1" style="282" min="2" max="2"/>
    <col width="12" customWidth="1" style="283" min="3" max="3"/>
    <col width="12" customWidth="1" style="281" min="4" max="4"/>
    <col width="12" customWidth="1" style="282" min="5" max="5"/>
    <col width="12" customWidth="1" style="283" min="6" max="6"/>
    <col width="12" customWidth="1" style="281" min="7" max="7"/>
    <col width="12" customWidth="1" style="282" min="8" max="8"/>
    <col width="12" customWidth="1" style="283" min="9" max="9"/>
    <col width="12" customWidth="1" style="281" min="10" max="10"/>
    <col width="12" customWidth="1" style="282" min="11" max="11"/>
    <col width="12" customWidth="1" min="12" max="12"/>
    <col width="12" customWidth="1" style="281" min="13" max="13"/>
    <col width="12" customWidth="1" style="282" min="14" max="14"/>
    <col width="12" customWidth="1" style="283" min="15" max="15"/>
    <col width="12" customWidth="1" style="281" min="16" max="16"/>
    <col width="12" customWidth="1" style="282" min="17" max="17"/>
    <col width="12" customWidth="1" min="18" max="18"/>
    <col width="12" customWidth="1" style="281" min="19" max="19"/>
    <col width="12" customWidth="1" style="282" min="20" max="20"/>
    <col width="12" customWidth="1" style="281" min="22" max="22"/>
    <col width="12" customWidth="1" style="282" min="23" max="23"/>
    <col width="12" customWidth="1" style="281" min="25" max="25"/>
    <col width="12" customWidth="1" style="282" min="26" max="26"/>
    <col width="12" customWidth="1" style="281" min="27" max="27"/>
    <col width="12" customWidth="1" style="283" min="28" max="28"/>
  </cols>
  <sheetData>
    <row r="1">
      <c r="A1" s="284" t="inlineStr">
        <is>
          <t>DGS2</t>
        </is>
      </c>
      <c r="D1" s="284" t="inlineStr">
        <is>
          <t>DGS10</t>
        </is>
      </c>
      <c r="G1" s="284" t="inlineStr">
        <is>
          <t>DFF</t>
        </is>
      </c>
      <c r="J1" s="284" t="inlineStr">
        <is>
          <t>MORTGAGE30US</t>
        </is>
      </c>
      <c r="M1" s="284" t="inlineStr">
        <is>
          <t>UNRATE</t>
        </is>
      </c>
      <c r="P1" s="284" t="inlineStr">
        <is>
          <t>U6RATE</t>
        </is>
      </c>
      <c r="S1" s="284" t="inlineStr">
        <is>
          <t>T10YIE</t>
        </is>
      </c>
      <c r="V1" s="281" t="inlineStr">
        <is>
          <t>CPIAUCSL</t>
        </is>
      </c>
      <c r="Y1" s="284" t="inlineStr">
        <is>
          <t>PCEPILFE</t>
        </is>
      </c>
      <c r="AA1" s="284" t="inlineStr">
        <is>
          <t>T5YIFR</t>
        </is>
      </c>
    </row>
    <row r="2">
      <c r="A2" s="281" t="inlineStr">
        <is>
          <t>lin</t>
        </is>
      </c>
      <c r="B2" s="283" t="inlineStr">
        <is>
          <t>Percent, Not Seasonally Adjusted</t>
        </is>
      </c>
      <c r="D2" s="281" t="inlineStr">
        <is>
          <t>lin</t>
        </is>
      </c>
      <c r="E2" s="283" t="inlineStr">
        <is>
          <t>Percent, Not Seasonally Adjusted</t>
        </is>
      </c>
      <c r="G2" s="281" t="inlineStr">
        <is>
          <t>lin</t>
        </is>
      </c>
      <c r="H2" s="283" t="inlineStr">
        <is>
          <t>Percent, Not Seasonally Adjusted</t>
        </is>
      </c>
      <c r="J2" s="281" t="inlineStr">
        <is>
          <t>lin</t>
        </is>
      </c>
      <c r="K2" s="283" t="inlineStr">
        <is>
          <t>Percent, Not Seasonally Adjusted</t>
        </is>
      </c>
      <c r="M2" s="281" t="inlineStr">
        <is>
          <t>lin</t>
        </is>
      </c>
      <c r="N2" s="283" t="inlineStr">
        <is>
          <t>Percent, Seasonally Adjusted</t>
        </is>
      </c>
      <c r="P2" s="281" t="inlineStr">
        <is>
          <t>lin</t>
        </is>
      </c>
      <c r="Q2" s="283" t="inlineStr">
        <is>
          <t>Percent, Seasonally Adjusted</t>
        </is>
      </c>
      <c r="S2" s="281" t="inlineStr">
        <is>
          <t>lin</t>
        </is>
      </c>
      <c r="T2" s="283" t="inlineStr">
        <is>
          <t>Percent, Not Seasonally Adjusted</t>
        </is>
      </c>
      <c r="V2" s="281" t="inlineStr">
        <is>
          <t>pc1</t>
        </is>
      </c>
      <c r="W2" s="283" t="inlineStr">
        <is>
          <t>Percent Change from Year Ago, Index 1982-1984=100, Seasonally Adjusted</t>
        </is>
      </c>
      <c r="Y2" s="281" t="inlineStr">
        <is>
          <t>pc1</t>
        </is>
      </c>
      <c r="Z2" s="283" t="inlineStr">
        <is>
          <t>Percent Change from Year Ago, Index 2017=100, Seasonally Adjusted</t>
        </is>
      </c>
      <c r="AA2" s="281" t="inlineStr">
        <is>
          <t>lin</t>
        </is>
      </c>
      <c r="AB2" s="283" t="inlineStr">
        <is>
          <t>Percent, Not Seasonally Adjusted</t>
        </is>
      </c>
    </row>
    <row r="3">
      <c r="A3" s="281" t="inlineStr">
        <is>
          <t>d</t>
        </is>
      </c>
      <c r="B3" s="283" t="inlineStr">
        <is>
          <t>Daily</t>
        </is>
      </c>
      <c r="D3" s="281" t="inlineStr">
        <is>
          <t>d</t>
        </is>
      </c>
      <c r="E3" s="283" t="inlineStr">
        <is>
          <t>Daily</t>
        </is>
      </c>
      <c r="G3" s="281" t="inlineStr">
        <is>
          <t>w, avg</t>
        </is>
      </c>
      <c r="H3" s="283" t="inlineStr">
        <is>
          <t>Weekly, Ending Friday</t>
        </is>
      </c>
      <c r="J3" s="281" t="inlineStr">
        <is>
          <t>w</t>
        </is>
      </c>
      <c r="K3" s="283" t="inlineStr">
        <is>
          <t>Weekly, Ending Thursday</t>
        </is>
      </c>
      <c r="M3" s="281" t="inlineStr">
        <is>
          <t>m</t>
        </is>
      </c>
      <c r="N3" s="283" t="inlineStr">
        <is>
          <t>Monthly</t>
        </is>
      </c>
      <c r="P3" s="281" t="inlineStr">
        <is>
          <t>m</t>
        </is>
      </c>
      <c r="Q3" s="283" t="inlineStr">
        <is>
          <t>Monthly</t>
        </is>
      </c>
      <c r="S3" s="281" t="inlineStr">
        <is>
          <t>d</t>
        </is>
      </c>
      <c r="T3" s="283" t="inlineStr">
        <is>
          <t>Daily</t>
        </is>
      </c>
      <c r="V3" s="281" t="inlineStr">
        <is>
          <t>m</t>
        </is>
      </c>
      <c r="W3" s="283" t="inlineStr">
        <is>
          <t>Monthly</t>
        </is>
      </c>
      <c r="Y3" s="281" t="inlineStr">
        <is>
          <t>m</t>
        </is>
      </c>
      <c r="Z3" s="283" t="inlineStr">
        <is>
          <t>Monthly</t>
        </is>
      </c>
      <c r="AA3" s="281" t="inlineStr">
        <is>
          <t>d</t>
        </is>
      </c>
      <c r="AB3" s="283" t="inlineStr">
        <is>
          <t>Daily</t>
        </is>
      </c>
    </row>
    <row r="4">
      <c r="A4" s="281" t="n">
        <v>45474</v>
      </c>
      <c r="B4" s="283" t="inlineStr">
        <is>
          <t>2024-07-01 to 2024-12-06</t>
        </is>
      </c>
      <c r="D4" s="281" t="n">
        <v>45474</v>
      </c>
      <c r="E4" s="283" t="inlineStr">
        <is>
          <t>2024-07-01 to 2024-12-06</t>
        </is>
      </c>
      <c r="G4" s="281" t="n">
        <v>45478</v>
      </c>
      <c r="H4" s="283" t="inlineStr">
        <is>
          <t>2024-07-05 to 2024-12-06</t>
        </is>
      </c>
      <c r="J4" s="281" t="n">
        <v>45476</v>
      </c>
      <c r="K4" s="283" t="inlineStr">
        <is>
          <t>2024-07-03 to 2024-12-05</t>
        </is>
      </c>
      <c r="M4" s="281" t="n">
        <v>45170</v>
      </c>
      <c r="N4" s="283" t="inlineStr">
        <is>
          <t>2023-09-01 to 2024-11-01</t>
        </is>
      </c>
      <c r="P4" s="281" t="n">
        <v>45170</v>
      </c>
      <c r="Q4" s="283" t="inlineStr">
        <is>
          <t>2023-09-01 to 2024-11-01</t>
        </is>
      </c>
      <c r="S4" s="281" t="n">
        <v>45474</v>
      </c>
      <c r="T4" s="283" t="inlineStr">
        <is>
          <t>2024-07-01 to 2024-12-09</t>
        </is>
      </c>
      <c r="V4" s="281" t="n">
        <v>45170</v>
      </c>
      <c r="W4" s="283" t="inlineStr">
        <is>
          <t>2023-09-01 to 2024-10-01</t>
        </is>
      </c>
      <c r="Y4" s="281" t="n">
        <v>45170</v>
      </c>
      <c r="Z4" s="283" t="inlineStr">
        <is>
          <t>2023-09-01 to 2024-10-01</t>
        </is>
      </c>
      <c r="AA4" s="281" t="n">
        <v>45474</v>
      </c>
      <c r="AB4" s="283" t="inlineStr">
        <is>
          <t>2024-07-01 to 2024-12-09</t>
        </is>
      </c>
    </row>
    <row r="5" ht="124.5" customFormat="1" customHeight="1" s="161">
      <c r="A5" s="285" t="inlineStr">
        <is>
          <t>Market Yield on U.S. Treasury Securities at 2-Year Constant Maturity, Quoted on an Investment Basis</t>
        </is>
      </c>
      <c r="B5" s="286" t="n"/>
      <c r="C5" s="287" t="n"/>
      <c r="D5" s="285" t="inlineStr">
        <is>
          <t>Market Yield on U.S. Treasury Securities at 10-Year Constant Maturity, Quoted on an Investment Basis</t>
        </is>
      </c>
      <c r="E5" s="286" t="n"/>
      <c r="F5" s="287" t="n"/>
      <c r="G5" s="285" t="inlineStr">
        <is>
          <t>Federal Funds Effective Rate</t>
        </is>
      </c>
      <c r="H5" s="286" t="n"/>
      <c r="I5" s="287" t="n"/>
      <c r="J5" s="285" t="inlineStr">
        <is>
          <t>30-Year Fixed Rate Mortgage Average in the United States</t>
        </is>
      </c>
      <c r="K5" s="286" t="n"/>
      <c r="M5" s="285" t="inlineStr">
        <is>
          <t>Unemployment Rate</t>
        </is>
      </c>
      <c r="N5" s="286" t="n"/>
      <c r="O5" s="287" t="n"/>
      <c r="P5" s="285" t="inlineStr">
        <is>
          <t>Total Unemployed, Plus All Persons Marginally Attached to the Labor Force, Plus Total Employed Part Time for Economic Reasons, as a Percent of the Civilian Labor Force Plus All Persons Marginally Attached to the Labor Force (U-6)</t>
        </is>
      </c>
      <c r="Q5" s="286" t="n"/>
      <c r="S5" s="285" t="inlineStr">
        <is>
          <t>10-Year Breakeven Inflation Rate</t>
        </is>
      </c>
      <c r="T5" s="286" t="n"/>
      <c r="V5" s="285" t="inlineStr">
        <is>
          <t>Consumer Price Index for All Urban Consumers: All Items in U.S. City Average</t>
        </is>
      </c>
      <c r="W5" s="286" t="n"/>
      <c r="Y5" s="285" t="inlineStr">
        <is>
          <t>Personal Consumption Expenditures Excluding Food and Energy (Chain-Type Price Index)</t>
        </is>
      </c>
      <c r="Z5" s="286" t="n"/>
      <c r="AA5" s="287" t="inlineStr">
        <is>
          <t>5-Year, 5-Year Forward Inflation Expectation Rate</t>
        </is>
      </c>
      <c r="AB5" s="288" t="n"/>
    </row>
    <row r="6">
      <c r="A6" s="281" t="inlineStr">
        <is>
          <t>Board of Governors of the Federal Reserve System (US)</t>
        </is>
      </c>
      <c r="D6" s="281" t="inlineStr">
        <is>
          <t>Board of Governors of the Federal Reserve System (US)</t>
        </is>
      </c>
      <c r="G6" s="281" t="inlineStr">
        <is>
          <t>Board of Governors of the Federal Reserve System (US)</t>
        </is>
      </c>
      <c r="J6" s="281" t="inlineStr">
        <is>
          <t>Freddie Mac</t>
        </is>
      </c>
      <c r="M6" s="281" t="inlineStr">
        <is>
          <t>U.S. Bureau of Labor Statistics</t>
        </is>
      </c>
      <c r="P6" s="281" t="inlineStr">
        <is>
          <t>U.S. Bureau of Labor Statistics</t>
        </is>
      </c>
      <c r="S6" s="281" t="inlineStr">
        <is>
          <t>Federal Reserve Bank of St. Louis</t>
        </is>
      </c>
      <c r="V6" s="281" t="inlineStr">
        <is>
          <t>U.S. Bureau of Labor Statistics</t>
        </is>
      </c>
      <c r="Y6" s="281" t="inlineStr">
        <is>
          <t>U.S. Bureau of Economic Analysis</t>
        </is>
      </c>
      <c r="AA6" s="281" t="inlineStr">
        <is>
          <t>Federal Reserve Bank of St. Louis</t>
        </is>
      </c>
    </row>
    <row r="7">
      <c r="A7" s="281" t="inlineStr">
        <is>
          <t>date</t>
        </is>
      </c>
      <c r="B7" s="282" t="inlineStr">
        <is>
          <t>value</t>
        </is>
      </c>
      <c r="D7" s="281" t="inlineStr">
        <is>
          <t>date</t>
        </is>
      </c>
      <c r="E7" s="282" t="inlineStr">
        <is>
          <t>value</t>
        </is>
      </c>
      <c r="G7" s="281" t="inlineStr">
        <is>
          <t>date</t>
        </is>
      </c>
      <c r="H7" s="282" t="inlineStr">
        <is>
          <t>value</t>
        </is>
      </c>
      <c r="J7" s="281" t="inlineStr">
        <is>
          <t>date</t>
        </is>
      </c>
      <c r="K7" s="282" t="inlineStr">
        <is>
          <t>value</t>
        </is>
      </c>
      <c r="M7" s="281" t="inlineStr">
        <is>
          <t>date</t>
        </is>
      </c>
      <c r="N7" s="282" t="inlineStr">
        <is>
          <t>value</t>
        </is>
      </c>
      <c r="P7" s="281" t="inlineStr">
        <is>
          <t>date</t>
        </is>
      </c>
      <c r="Q7" s="282" t="inlineStr">
        <is>
          <t>value</t>
        </is>
      </c>
      <c r="S7" s="281" t="inlineStr">
        <is>
          <t>date</t>
        </is>
      </c>
      <c r="T7" s="282" t="inlineStr">
        <is>
          <t>value</t>
        </is>
      </c>
      <c r="V7" s="281" t="inlineStr">
        <is>
          <t>date</t>
        </is>
      </c>
      <c r="W7" s="282" t="inlineStr">
        <is>
          <t>value</t>
        </is>
      </c>
      <c r="Y7" s="281" t="inlineStr">
        <is>
          <t>date</t>
        </is>
      </c>
      <c r="Z7" s="282" t="inlineStr">
        <is>
          <t>value</t>
        </is>
      </c>
      <c r="AA7" s="281" t="inlineStr">
        <is>
          <t>date</t>
        </is>
      </c>
      <c r="AB7" s="283" t="inlineStr">
        <is>
          <t>value</t>
        </is>
      </c>
    </row>
    <row r="8">
      <c r="A8" s="4" t="n">
        <v>45474</v>
      </c>
      <c r="B8" s="163" t="n">
        <v>4.77</v>
      </c>
      <c r="D8" s="4" t="n">
        <v>45474</v>
      </c>
      <c r="E8" s="163" t="n">
        <v>4.48</v>
      </c>
      <c r="G8" s="4" t="n">
        <v>45478</v>
      </c>
      <c r="H8" s="163" t="n">
        <v>5.33</v>
      </c>
      <c r="I8" s="13" t="n"/>
      <c r="J8" s="4" t="n">
        <v>45476</v>
      </c>
      <c r="K8" s="163" t="n">
        <v>6.95</v>
      </c>
      <c r="M8" s="4" t="n">
        <v>45170</v>
      </c>
      <c r="N8" s="163" t="n">
        <v>3.8</v>
      </c>
      <c r="P8" s="4" t="n">
        <v>45170</v>
      </c>
      <c r="Q8" s="163" t="n">
        <v>7</v>
      </c>
      <c r="S8" s="4" t="n">
        <v>45474</v>
      </c>
      <c r="T8" s="163" t="n">
        <v>2.32</v>
      </c>
      <c r="V8" s="4" t="n">
        <v>45170</v>
      </c>
      <c r="W8" s="163" t="n">
        <v>3.69406</v>
      </c>
      <c r="Y8" s="4" t="n">
        <v>45170</v>
      </c>
      <c r="Z8" s="163" t="n">
        <v>3.65701</v>
      </c>
      <c r="AA8" s="4" t="n">
        <v>45474</v>
      </c>
      <c r="AB8" t="n">
        <v>2.35</v>
      </c>
    </row>
    <row r="9">
      <c r="A9" s="4" t="n">
        <v>45475</v>
      </c>
      <c r="B9" s="163" t="n">
        <v>4.74</v>
      </c>
      <c r="D9" s="4" t="n">
        <v>45475</v>
      </c>
      <c r="E9" s="163" t="n">
        <v>4.43</v>
      </c>
      <c r="G9" s="4" t="n">
        <v>45485</v>
      </c>
      <c r="H9" s="163" t="n">
        <v>5.33</v>
      </c>
      <c r="J9" s="4" t="n">
        <v>45484</v>
      </c>
      <c r="K9" s="163" t="n">
        <v>6.89</v>
      </c>
      <c r="M9" s="4" t="n">
        <v>45200</v>
      </c>
      <c r="N9" s="163" t="n">
        <v>3.8</v>
      </c>
      <c r="P9" s="4" t="n">
        <v>45200</v>
      </c>
      <c r="Q9" s="163" t="n">
        <v>7.2</v>
      </c>
      <c r="S9" s="4" t="n">
        <v>45475</v>
      </c>
      <c r="T9" s="163" t="n">
        <v>2.3</v>
      </c>
      <c r="V9" s="4" t="n">
        <v>45200</v>
      </c>
      <c r="W9" s="163" t="n">
        <v>3.24579</v>
      </c>
      <c r="Y9" s="4" t="n">
        <v>45200</v>
      </c>
      <c r="Z9" s="163" t="n">
        <v>3.44234</v>
      </c>
      <c r="AA9" s="4" t="n">
        <v>45475</v>
      </c>
      <c r="AB9" t="n">
        <v>2.34</v>
      </c>
    </row>
    <row r="10">
      <c r="A10" s="4" t="n">
        <v>45476</v>
      </c>
      <c r="B10" s="163" t="n">
        <v>4.71</v>
      </c>
      <c r="D10" s="4" t="n">
        <v>45476</v>
      </c>
      <c r="E10" s="163" t="n">
        <v>4.36</v>
      </c>
      <c r="G10" s="4" t="n">
        <v>45492</v>
      </c>
      <c r="H10" s="163" t="n">
        <v>5.33</v>
      </c>
      <c r="J10" s="4" t="n">
        <v>45491</v>
      </c>
      <c r="K10" s="163" t="n">
        <v>6.77</v>
      </c>
      <c r="M10" s="4" t="n">
        <v>45231</v>
      </c>
      <c r="N10" s="163" t="n">
        <v>3.7</v>
      </c>
      <c r="P10" s="4" t="n">
        <v>45231</v>
      </c>
      <c r="Q10" s="163" t="n">
        <v>7</v>
      </c>
      <c r="S10" s="4" t="n">
        <v>45476</v>
      </c>
      <c r="T10" s="163" t="n">
        <v>2.27</v>
      </c>
      <c r="V10" s="4" t="n">
        <v>45231</v>
      </c>
      <c r="W10" s="163" t="n">
        <v>3.13948</v>
      </c>
      <c r="Y10" s="4" t="n">
        <v>45231</v>
      </c>
      <c r="Z10" s="163" t="n">
        <v>3.22168</v>
      </c>
      <c r="AA10" s="4" t="n">
        <v>45476</v>
      </c>
      <c r="AB10" t="n">
        <v>2.31</v>
      </c>
    </row>
    <row r="11">
      <c r="A11" s="4" t="n">
        <v>45477</v>
      </c>
      <c r="B11" s="163">
        <f>NA()</f>
        <v/>
      </c>
      <c r="D11" s="4" t="n">
        <v>45477</v>
      </c>
      <c r="E11" s="163">
        <f>NA()</f>
        <v/>
      </c>
      <c r="G11" s="4" t="n">
        <v>45499</v>
      </c>
      <c r="H11" s="163" t="n">
        <v>5.33</v>
      </c>
      <c r="J11" s="4" t="n">
        <v>45498</v>
      </c>
      <c r="K11" s="163" t="n">
        <v>6.78</v>
      </c>
      <c r="M11" s="4" t="n">
        <v>45261</v>
      </c>
      <c r="N11" s="163" t="n">
        <v>3.7</v>
      </c>
      <c r="P11" s="4" t="n">
        <v>45261</v>
      </c>
      <c r="Q11" s="163" t="n">
        <v>7.1</v>
      </c>
      <c r="S11" s="4" t="n">
        <v>45477</v>
      </c>
      <c r="T11" s="163">
        <f>NA()</f>
        <v/>
      </c>
      <c r="V11" s="4" t="n">
        <v>45261</v>
      </c>
      <c r="W11" s="163" t="n">
        <v>3.32316</v>
      </c>
      <c r="Y11" s="4" t="n">
        <v>45261</v>
      </c>
      <c r="Z11" s="163" t="n">
        <v>3.03564</v>
      </c>
      <c r="AA11" s="4" t="n">
        <v>45477</v>
      </c>
      <c r="AB11">
        <f>NA()</f>
        <v/>
      </c>
    </row>
    <row r="12">
      <c r="A12" s="4" t="n">
        <v>45478</v>
      </c>
      <c r="B12" s="163" t="n">
        <v>4.6</v>
      </c>
      <c r="D12" s="4" t="n">
        <v>45478</v>
      </c>
      <c r="E12" s="163" t="n">
        <v>4.28</v>
      </c>
      <c r="G12" s="4" t="n">
        <v>45506</v>
      </c>
      <c r="H12" s="163" t="n">
        <v>5.33</v>
      </c>
      <c r="J12" s="4" t="n">
        <v>45505</v>
      </c>
      <c r="K12" s="163" t="n">
        <v>6.73</v>
      </c>
      <c r="M12" s="4" t="n">
        <v>45292</v>
      </c>
      <c r="N12" s="163" t="n">
        <v>3.7</v>
      </c>
      <c r="P12" s="4" t="n">
        <v>45292</v>
      </c>
      <c r="Q12" s="163" t="n">
        <v>7.2</v>
      </c>
      <c r="S12" s="4" t="n">
        <v>45478</v>
      </c>
      <c r="T12" s="163" t="n">
        <v>2.28</v>
      </c>
      <c r="V12" s="4" t="n">
        <v>45292</v>
      </c>
      <c r="W12" s="163" t="n">
        <v>3.10598</v>
      </c>
      <c r="Y12" s="4" t="n">
        <v>45292</v>
      </c>
      <c r="Z12" s="163" t="n">
        <v>3.06485</v>
      </c>
      <c r="AA12" s="4" t="n">
        <v>45478</v>
      </c>
      <c r="AB12" t="n">
        <v>2.34</v>
      </c>
    </row>
    <row r="13">
      <c r="A13" s="4" t="n">
        <v>45481</v>
      </c>
      <c r="B13" s="163" t="n">
        <v>4.62</v>
      </c>
      <c r="D13" s="4" t="n">
        <v>45481</v>
      </c>
      <c r="E13" s="163" t="n">
        <v>4.28</v>
      </c>
      <c r="G13" s="4" t="n">
        <v>45513</v>
      </c>
      <c r="H13" s="163" t="n">
        <v>5.33</v>
      </c>
      <c r="J13" s="4" t="n">
        <v>45512</v>
      </c>
      <c r="K13" s="163" t="n">
        <v>6.47</v>
      </c>
      <c r="M13" s="4" t="n">
        <v>45323</v>
      </c>
      <c r="N13" s="163" t="n">
        <v>3.9</v>
      </c>
      <c r="P13" s="4" t="n">
        <v>45323</v>
      </c>
      <c r="Q13" s="163" t="n">
        <v>7.3</v>
      </c>
      <c r="S13" s="4" t="n">
        <v>45481</v>
      </c>
      <c r="T13" s="163" t="n">
        <v>2.27</v>
      </c>
      <c r="V13" s="4" t="n">
        <v>45323</v>
      </c>
      <c r="W13" s="163" t="n">
        <v>3.16574</v>
      </c>
      <c r="Y13" s="4" t="n">
        <v>45323</v>
      </c>
      <c r="Z13" s="163" t="n">
        <v>2.92888</v>
      </c>
      <c r="AA13" s="4" t="n">
        <v>45481</v>
      </c>
      <c r="AB13" t="n">
        <v>2.32</v>
      </c>
    </row>
    <row r="14">
      <c r="A14" s="4" t="n">
        <v>45482</v>
      </c>
      <c r="B14" s="163" t="n">
        <v>4.62</v>
      </c>
      <c r="D14" s="4" t="n">
        <v>45482</v>
      </c>
      <c r="E14" s="163" t="n">
        <v>4.3</v>
      </c>
      <c r="G14" s="4" t="n">
        <v>45520</v>
      </c>
      <c r="H14" s="163" t="n">
        <v>5.33</v>
      </c>
      <c r="J14" s="4" t="n">
        <v>45519</v>
      </c>
      <c r="K14" s="163" t="n">
        <v>6.49</v>
      </c>
      <c r="M14" s="4" t="n">
        <v>45352</v>
      </c>
      <c r="N14" s="163" t="n">
        <v>3.8</v>
      </c>
      <c r="P14" s="4" t="n">
        <v>45352</v>
      </c>
      <c r="Q14" s="163" t="n">
        <v>7.3</v>
      </c>
      <c r="S14" s="4" t="n">
        <v>45482</v>
      </c>
      <c r="T14" s="163" t="n">
        <v>2.26</v>
      </c>
      <c r="V14" s="4" t="n">
        <v>45352</v>
      </c>
      <c r="W14" s="163" t="n">
        <v>3.47513</v>
      </c>
      <c r="Y14" s="4" t="n">
        <v>45352</v>
      </c>
      <c r="Z14" s="163" t="n">
        <v>2.97961</v>
      </c>
      <c r="AA14" s="4" t="n">
        <v>45482</v>
      </c>
      <c r="AB14" t="n">
        <v>2.31</v>
      </c>
    </row>
    <row r="15">
      <c r="A15" s="4" t="n">
        <v>45483</v>
      </c>
      <c r="B15" s="163" t="n">
        <v>4.62</v>
      </c>
      <c r="D15" s="4" t="n">
        <v>45483</v>
      </c>
      <c r="E15" s="163" t="n">
        <v>4.28</v>
      </c>
      <c r="G15" s="4" t="n">
        <v>45527</v>
      </c>
      <c r="H15" s="163" t="n">
        <v>5.33</v>
      </c>
      <c r="J15" s="4" t="n">
        <v>45526</v>
      </c>
      <c r="K15" s="163" t="n">
        <v>6.46</v>
      </c>
      <c r="M15" s="4" t="n">
        <v>45383</v>
      </c>
      <c r="N15" s="163" t="n">
        <v>3.9</v>
      </c>
      <c r="P15" s="4" t="n">
        <v>45383</v>
      </c>
      <c r="Q15" s="163" t="n">
        <v>7.4</v>
      </c>
      <c r="S15" s="4" t="n">
        <v>45483</v>
      </c>
      <c r="T15" s="163" t="n">
        <v>2.27</v>
      </c>
      <c r="V15" s="4" t="n">
        <v>45383</v>
      </c>
      <c r="W15" s="163" t="n">
        <v>3.35773</v>
      </c>
      <c r="Y15" s="4" t="n">
        <v>45383</v>
      </c>
      <c r="Z15" s="163" t="n">
        <v>2.88506</v>
      </c>
      <c r="AA15" s="4" t="n">
        <v>45483</v>
      </c>
      <c r="AB15" t="n">
        <v>2.32</v>
      </c>
    </row>
    <row r="16">
      <c r="A16" s="4" t="n">
        <v>45484</v>
      </c>
      <c r="B16" s="163" t="n">
        <v>4.5</v>
      </c>
      <c r="D16" s="4" t="n">
        <v>45484</v>
      </c>
      <c r="E16" s="163" t="n">
        <v>4.2</v>
      </c>
      <c r="G16" s="4" t="n">
        <v>45534</v>
      </c>
      <c r="H16" s="163" t="n">
        <v>5.33</v>
      </c>
      <c r="J16" s="4" t="n">
        <v>45533</v>
      </c>
      <c r="K16" s="163" t="n">
        <v>6.35</v>
      </c>
      <c r="M16" s="4" t="n">
        <v>45413</v>
      </c>
      <c r="N16" s="163" t="n">
        <v>4</v>
      </c>
      <c r="P16" s="4" t="n">
        <v>45413</v>
      </c>
      <c r="Q16" s="163" t="n">
        <v>7.4</v>
      </c>
      <c r="S16" s="4" t="n">
        <v>45484</v>
      </c>
      <c r="T16" s="163" t="n">
        <v>2.25</v>
      </c>
      <c r="V16" s="4" t="n">
        <v>45413</v>
      </c>
      <c r="W16" s="163" t="n">
        <v>3.25021</v>
      </c>
      <c r="Y16" s="4" t="n">
        <v>45413</v>
      </c>
      <c r="Z16" s="163" t="n">
        <v>2.6675</v>
      </c>
      <c r="AA16" s="4" t="n">
        <v>45484</v>
      </c>
      <c r="AB16" t="n">
        <v>2.32</v>
      </c>
    </row>
    <row r="17">
      <c r="A17" s="4" t="n">
        <v>45485</v>
      </c>
      <c r="B17" s="163" t="n">
        <v>4.45</v>
      </c>
      <c r="D17" s="4" t="n">
        <v>45485</v>
      </c>
      <c r="E17" s="163" t="n">
        <v>4.18</v>
      </c>
      <c r="G17" s="4" t="n">
        <v>45541</v>
      </c>
      <c r="H17" s="163" t="n">
        <v>5.33</v>
      </c>
      <c r="J17" s="4" t="n">
        <v>45540</v>
      </c>
      <c r="K17" s="163" t="n">
        <v>6.35</v>
      </c>
      <c r="M17" s="4" t="n">
        <v>45444</v>
      </c>
      <c r="N17" s="163" t="n">
        <v>4.1</v>
      </c>
      <c r="P17" s="4" t="n">
        <v>45444</v>
      </c>
      <c r="Q17" s="163" t="n">
        <v>7.4</v>
      </c>
      <c r="S17" s="4" t="n">
        <v>45485</v>
      </c>
      <c r="T17" s="163" t="n">
        <v>2.24</v>
      </c>
      <c r="V17" s="4" t="n">
        <v>45444</v>
      </c>
      <c r="W17" s="163" t="n">
        <v>2.97563</v>
      </c>
      <c r="Y17" s="4" t="n">
        <v>45444</v>
      </c>
      <c r="Z17" s="163" t="n">
        <v>2.63048</v>
      </c>
      <c r="AA17" s="4" t="n">
        <v>45485</v>
      </c>
      <c r="AB17" t="n">
        <v>2.33</v>
      </c>
    </row>
    <row r="18">
      <c r="A18" s="4" t="n">
        <v>45488</v>
      </c>
      <c r="B18" s="163" t="n">
        <v>4.44</v>
      </c>
      <c r="D18" s="4" t="n">
        <v>45488</v>
      </c>
      <c r="E18" s="163" t="n">
        <v>4.23</v>
      </c>
      <c r="G18" s="4" t="n">
        <v>45548</v>
      </c>
      <c r="H18" s="163" t="n">
        <v>5.33</v>
      </c>
      <c r="J18" s="4" t="n">
        <v>45547</v>
      </c>
      <c r="K18" s="163" t="n">
        <v>6.2</v>
      </c>
      <c r="M18" s="4" t="n">
        <v>45474</v>
      </c>
      <c r="N18" s="163" t="n">
        <v>4.3</v>
      </c>
      <c r="P18" s="4" t="n">
        <v>45474</v>
      </c>
      <c r="Q18" s="163" t="n">
        <v>7.8</v>
      </c>
      <c r="S18" s="4" t="n">
        <v>45488</v>
      </c>
      <c r="T18" s="163" t="n">
        <v>2.27</v>
      </c>
      <c r="V18" s="4" t="n">
        <v>45474</v>
      </c>
      <c r="W18" s="163" t="n">
        <v>2.92357</v>
      </c>
      <c r="Y18" s="4" t="n">
        <v>45474</v>
      </c>
      <c r="Z18" s="163" t="n">
        <v>2.65527</v>
      </c>
      <c r="AA18" s="4" t="n">
        <v>45488</v>
      </c>
      <c r="AB18" t="n">
        <v>2.34</v>
      </c>
    </row>
    <row r="19">
      <c r="A19" s="4" t="n">
        <v>45489</v>
      </c>
      <c r="B19" s="163" t="n">
        <v>4.43</v>
      </c>
      <c r="D19" s="4" t="n">
        <v>45489</v>
      </c>
      <c r="E19" s="163" t="n">
        <v>4.17</v>
      </c>
      <c r="G19" s="4" t="n">
        <v>45555</v>
      </c>
      <c r="H19" s="163" t="n">
        <v>5.19</v>
      </c>
      <c r="J19" s="4" t="n">
        <v>45554</v>
      </c>
      <c r="K19" s="163" t="n">
        <v>6.09</v>
      </c>
      <c r="M19" s="4" t="n">
        <v>45505</v>
      </c>
      <c r="N19" s="163" t="n">
        <v>4.2</v>
      </c>
      <c r="P19" s="4" t="n">
        <v>45505</v>
      </c>
      <c r="Q19" s="163" t="n">
        <v>7.9</v>
      </c>
      <c r="S19" s="4" t="n">
        <v>45489</v>
      </c>
      <c r="T19" s="163" t="n">
        <v>2.26</v>
      </c>
      <c r="V19" s="4" t="n">
        <v>45505</v>
      </c>
      <c r="W19" s="163" t="n">
        <v>2.59123</v>
      </c>
      <c r="Y19" s="4" t="n">
        <v>45505</v>
      </c>
      <c r="Z19" s="163" t="n">
        <v>2.71273</v>
      </c>
      <c r="AA19" s="4" t="n">
        <v>45489</v>
      </c>
      <c r="AB19" t="n">
        <v>2.32</v>
      </c>
    </row>
    <row r="20">
      <c r="A20" s="4" t="n">
        <v>45490</v>
      </c>
      <c r="B20" s="163" t="n">
        <v>4.42</v>
      </c>
      <c r="D20" s="4" t="n">
        <v>45490</v>
      </c>
      <c r="E20" s="163" t="n">
        <v>4.16</v>
      </c>
      <c r="G20" s="4" t="n">
        <v>45562</v>
      </c>
      <c r="H20" s="163" t="n">
        <v>4.83</v>
      </c>
      <c r="J20" s="4" t="n">
        <v>45561</v>
      </c>
      <c r="K20" s="163" t="n">
        <v>6.08</v>
      </c>
      <c r="M20" s="4" t="n">
        <v>45536</v>
      </c>
      <c r="N20" s="163" t="n">
        <v>4.1</v>
      </c>
      <c r="P20" s="4" t="n">
        <v>45536</v>
      </c>
      <c r="Q20" s="163" t="n">
        <v>7.7</v>
      </c>
      <c r="S20" s="4" t="n">
        <v>45490</v>
      </c>
      <c r="T20" s="163" t="n">
        <v>2.26</v>
      </c>
      <c r="V20" s="4" t="n">
        <v>45536</v>
      </c>
      <c r="W20" s="163" t="n">
        <v>2.40751</v>
      </c>
      <c r="Y20" s="4" t="n">
        <v>45536</v>
      </c>
      <c r="Z20" s="163" t="n">
        <v>2.65328</v>
      </c>
      <c r="AA20" s="4" t="n">
        <v>45490</v>
      </c>
      <c r="AB20" t="n">
        <v>2.33</v>
      </c>
    </row>
    <row r="21">
      <c r="A21" s="4" t="n">
        <v>45491</v>
      </c>
      <c r="B21" s="163" t="n">
        <v>4.46</v>
      </c>
      <c r="D21" s="4" t="n">
        <v>45491</v>
      </c>
      <c r="E21" s="163" t="n">
        <v>4.2</v>
      </c>
      <c r="G21" s="4" t="n">
        <v>45569</v>
      </c>
      <c r="H21" s="163" t="n">
        <v>4.83</v>
      </c>
      <c r="J21" s="4" t="n">
        <v>45568</v>
      </c>
      <c r="K21" s="163" t="n">
        <v>6.12</v>
      </c>
      <c r="M21" s="4" t="n">
        <v>45566</v>
      </c>
      <c r="N21" s="163" t="n">
        <v>4.1</v>
      </c>
      <c r="P21" s="4" t="n">
        <v>45566</v>
      </c>
      <c r="Q21" s="163" t="n">
        <v>7.7</v>
      </c>
      <c r="S21" s="4" t="n">
        <v>45491</v>
      </c>
      <c r="T21" s="163" t="n">
        <v>2.31</v>
      </c>
      <c r="V21" s="4" t="n">
        <v>45566</v>
      </c>
      <c r="W21" s="163" t="n">
        <v>2.57633</v>
      </c>
      <c r="Y21" s="4" t="n">
        <v>45566</v>
      </c>
      <c r="Z21" s="163" t="n">
        <v>2.79617</v>
      </c>
      <c r="AA21" s="4" t="n">
        <v>45491</v>
      </c>
      <c r="AB21" t="n">
        <v>2.43</v>
      </c>
    </row>
    <row r="22">
      <c r="A22" s="4" t="n">
        <v>45492</v>
      </c>
      <c r="B22" s="163" t="n">
        <v>4.49</v>
      </c>
      <c r="D22" s="4" t="n">
        <v>45492</v>
      </c>
      <c r="E22" s="163" t="n">
        <v>4.25</v>
      </c>
      <c r="G22" s="4" t="n">
        <v>45576</v>
      </c>
      <c r="H22" s="163" t="n">
        <v>4.83</v>
      </c>
      <c r="J22" s="4" t="n">
        <v>45575</v>
      </c>
      <c r="K22" s="163" t="n">
        <v>6.32</v>
      </c>
      <c r="M22" s="4" t="n">
        <v>45597</v>
      </c>
      <c r="N22" s="163" t="n">
        <v>4.2</v>
      </c>
      <c r="P22" s="4" t="n">
        <v>45597</v>
      </c>
      <c r="Q22" s="163" t="n">
        <v>7.8</v>
      </c>
      <c r="S22" s="4" t="n">
        <v>45492</v>
      </c>
      <c r="T22" s="163" t="n">
        <v>2.32</v>
      </c>
      <c r="AA22" s="4" t="n">
        <v>45492</v>
      </c>
      <c r="AB22" t="n">
        <v>2.46</v>
      </c>
    </row>
    <row r="23">
      <c r="A23" s="4" t="n">
        <v>45495</v>
      </c>
      <c r="B23" s="163" t="n">
        <v>4.5</v>
      </c>
      <c r="D23" s="4" t="n">
        <v>45495</v>
      </c>
      <c r="E23" s="163" t="n">
        <v>4.26</v>
      </c>
      <c r="G23" s="4" t="n">
        <v>45583</v>
      </c>
      <c r="H23" s="163" t="n">
        <v>4.83</v>
      </c>
      <c r="J23" s="4" t="n">
        <v>45582</v>
      </c>
      <c r="K23" s="163" t="n">
        <v>6.44</v>
      </c>
      <c r="S23" s="4" t="n">
        <v>45495</v>
      </c>
      <c r="T23" s="163" t="n">
        <v>2.3</v>
      </c>
      <c r="AA23" s="4" t="n">
        <v>45495</v>
      </c>
      <c r="AB23" t="n">
        <v>2.42</v>
      </c>
    </row>
    <row r="24">
      <c r="A24" s="4" t="n">
        <v>45496</v>
      </c>
      <c r="B24" s="163" t="n">
        <v>4.4</v>
      </c>
      <c r="D24" s="4" t="n">
        <v>45496</v>
      </c>
      <c r="E24" s="163" t="n">
        <v>4.25</v>
      </c>
      <c r="G24" s="4" t="n">
        <v>45590</v>
      </c>
      <c r="H24" s="163" t="n">
        <v>4.83</v>
      </c>
      <c r="J24" s="4" t="n">
        <v>45589</v>
      </c>
      <c r="K24" s="163" t="n">
        <v>6.54</v>
      </c>
      <c r="S24" s="4" t="n">
        <v>45496</v>
      </c>
      <c r="T24" s="163" t="n">
        <v>2.29</v>
      </c>
      <c r="AA24" s="4" t="n">
        <v>45496</v>
      </c>
      <c r="AB24" t="n">
        <v>2.41</v>
      </c>
    </row>
    <row r="25">
      <c r="A25" s="4" t="n">
        <v>45497</v>
      </c>
      <c r="B25" s="163" t="n">
        <v>4.37</v>
      </c>
      <c r="D25" s="4" t="n">
        <v>45497</v>
      </c>
      <c r="E25" s="163" t="n">
        <v>4.28</v>
      </c>
      <c r="G25" s="4" t="n">
        <v>45597</v>
      </c>
      <c r="H25" s="163" t="n">
        <v>4.83</v>
      </c>
      <c r="J25" s="4" t="n">
        <v>45596</v>
      </c>
      <c r="K25" s="163" t="n">
        <v>6.72</v>
      </c>
      <c r="S25" s="4" t="n">
        <v>45497</v>
      </c>
      <c r="T25" s="163" t="n">
        <v>2.28</v>
      </c>
      <c r="AA25" s="4" t="n">
        <v>45497</v>
      </c>
      <c r="AB25" t="n">
        <v>2.43</v>
      </c>
    </row>
    <row r="26">
      <c r="A26" s="4" t="n">
        <v>45498</v>
      </c>
      <c r="B26" s="163" t="n">
        <v>4.41</v>
      </c>
      <c r="D26" s="4" t="n">
        <v>45498</v>
      </c>
      <c r="E26" s="163" t="n">
        <v>4.27</v>
      </c>
      <c r="G26" s="4" t="n">
        <v>45604</v>
      </c>
      <c r="H26" s="163" t="n">
        <v>4.79</v>
      </c>
      <c r="J26" s="4" t="n">
        <v>45603</v>
      </c>
      <c r="K26" s="163" t="n">
        <v>6.79</v>
      </c>
      <c r="S26" s="4" t="n">
        <v>45498</v>
      </c>
      <c r="T26" s="163" t="n">
        <v>2.28</v>
      </c>
      <c r="AA26" s="4" t="n">
        <v>45498</v>
      </c>
      <c r="AB26" t="n">
        <v>2.43</v>
      </c>
    </row>
    <row r="27">
      <c r="A27" s="4" t="n">
        <v>45499</v>
      </c>
      <c r="B27" s="163" t="n">
        <v>4.36</v>
      </c>
      <c r="D27" s="4" t="n">
        <v>45499</v>
      </c>
      <c r="E27" s="163" t="n">
        <v>4.2</v>
      </c>
      <c r="G27" s="4" t="n">
        <v>45611</v>
      </c>
      <c r="H27" s="163" t="n">
        <v>4.58</v>
      </c>
      <c r="J27" s="4" t="n">
        <v>45610</v>
      </c>
      <c r="K27" s="163" t="n">
        <v>6.78</v>
      </c>
      <c r="S27" s="4" t="n">
        <v>45499</v>
      </c>
      <c r="T27" s="163" t="n">
        <v>2.27</v>
      </c>
      <c r="AA27" s="4" t="n">
        <v>45499</v>
      </c>
      <c r="AB27" t="n">
        <v>2.41</v>
      </c>
    </row>
    <row r="28">
      <c r="A28" s="4" t="n">
        <v>45502</v>
      </c>
      <c r="B28" s="163" t="n">
        <v>4.36</v>
      </c>
      <c r="D28" s="4" t="n">
        <v>45502</v>
      </c>
      <c r="E28" s="163" t="n">
        <v>4.17</v>
      </c>
      <c r="G28" s="4" t="n">
        <v>45618</v>
      </c>
      <c r="H28" s="163" t="n">
        <v>4.58</v>
      </c>
      <c r="J28" s="4" t="n">
        <v>45617</v>
      </c>
      <c r="K28" s="163" t="n">
        <v>6.84</v>
      </c>
      <c r="S28" s="4" t="n">
        <v>45502</v>
      </c>
      <c r="T28" s="163" t="n">
        <v>2.25</v>
      </c>
      <c r="AA28" s="4" t="n">
        <v>45502</v>
      </c>
      <c r="AB28" t="n">
        <v>2.37</v>
      </c>
    </row>
    <row r="29">
      <c r="A29" s="4" t="n">
        <v>45503</v>
      </c>
      <c r="B29" s="163" t="n">
        <v>4.35</v>
      </c>
      <c r="D29" s="4" t="n">
        <v>45503</v>
      </c>
      <c r="E29" s="163" t="n">
        <v>4.15</v>
      </c>
      <c r="G29" s="4" t="n">
        <v>45625</v>
      </c>
      <c r="H29" s="163" t="n">
        <v>4.58</v>
      </c>
      <c r="J29" s="4" t="n">
        <v>45623</v>
      </c>
      <c r="K29" s="163" t="n">
        <v>6.81</v>
      </c>
      <c r="S29" s="4" t="n">
        <v>45503</v>
      </c>
      <c r="T29" s="163" t="n">
        <v>2.25</v>
      </c>
      <c r="AA29" s="4" t="n">
        <v>45503</v>
      </c>
      <c r="AB29" t="n">
        <v>2.38</v>
      </c>
    </row>
    <row r="30">
      <c r="A30" s="4" t="n">
        <v>45504</v>
      </c>
      <c r="B30" s="163" t="n">
        <v>4.29</v>
      </c>
      <c r="D30" s="4" t="n">
        <v>45504</v>
      </c>
      <c r="E30" s="163" t="n">
        <v>4.09</v>
      </c>
      <c r="G30" s="4" t="n">
        <v>45632</v>
      </c>
      <c r="H30" s="163" t="n">
        <v>4.58</v>
      </c>
      <c r="J30" s="4" t="n">
        <v>45631</v>
      </c>
      <c r="K30" s="163" t="n">
        <v>6.69</v>
      </c>
      <c r="S30" s="4" t="n">
        <v>45504</v>
      </c>
      <c r="T30" s="163" t="n">
        <v>2.24</v>
      </c>
      <c r="AA30" s="4" t="n">
        <v>45504</v>
      </c>
      <c r="AB30" t="n">
        <v>2.35</v>
      </c>
    </row>
    <row r="31">
      <c r="A31" s="4" t="n">
        <v>45505</v>
      </c>
      <c r="B31" s="163" t="n">
        <v>4.16</v>
      </c>
      <c r="D31" s="4" t="n">
        <v>45505</v>
      </c>
      <c r="E31" s="163" t="n">
        <v>3.99</v>
      </c>
      <c r="G31" s="4" t="n"/>
      <c r="H31" s="163" t="n"/>
      <c r="J31" s="4" t="n"/>
      <c r="K31" s="163" t="n"/>
      <c r="S31" s="4" t="n">
        <v>45505</v>
      </c>
      <c r="T31" s="163" t="n">
        <v>2.2</v>
      </c>
      <c r="AA31" s="4" t="n">
        <v>45505</v>
      </c>
      <c r="AB31" t="n">
        <v>2.34</v>
      </c>
    </row>
    <row r="32">
      <c r="A32" s="4" t="n">
        <v>45506</v>
      </c>
      <c r="B32" s="163" t="n">
        <v>3.88</v>
      </c>
      <c r="D32" s="4" t="n">
        <v>45506</v>
      </c>
      <c r="E32" s="163" t="n">
        <v>3.8</v>
      </c>
      <c r="G32" s="4" t="n"/>
      <c r="H32" s="163" t="n"/>
      <c r="J32" s="4" t="n"/>
      <c r="K32" s="163" t="n"/>
      <c r="S32" s="4" t="n">
        <v>45506</v>
      </c>
      <c r="T32" s="163" t="n">
        <v>2.04</v>
      </c>
      <c r="AA32" s="4" t="n">
        <v>45506</v>
      </c>
      <c r="AB32" t="n">
        <v>2.19</v>
      </c>
    </row>
    <row r="33">
      <c r="A33" s="4" t="n">
        <v>45509</v>
      </c>
      <c r="B33" s="163" t="n">
        <v>3.89</v>
      </c>
      <c r="D33" s="4" t="n">
        <v>45509</v>
      </c>
      <c r="E33" s="163" t="n">
        <v>3.78</v>
      </c>
      <c r="G33" s="4" t="n"/>
      <c r="H33" s="163" t="n"/>
      <c r="J33" s="4" t="n"/>
      <c r="K33" s="163" t="n"/>
      <c r="S33" s="4" t="n">
        <v>45509</v>
      </c>
      <c r="T33" s="163" t="n">
        <v>2.07</v>
      </c>
      <c r="AA33" s="4" t="n">
        <v>45509</v>
      </c>
      <c r="AB33" t="n">
        <v>2.23</v>
      </c>
    </row>
    <row r="34">
      <c r="A34" s="4" t="n">
        <v>45510</v>
      </c>
      <c r="B34" s="163" t="n">
        <v>3.99</v>
      </c>
      <c r="D34" s="4" t="n">
        <v>45510</v>
      </c>
      <c r="E34" s="163" t="n">
        <v>3.9</v>
      </c>
      <c r="G34" s="4" t="n"/>
      <c r="H34" s="163" t="n"/>
      <c r="J34" s="4" t="n"/>
      <c r="K34" s="163" t="n"/>
      <c r="S34" s="4" t="n">
        <v>45510</v>
      </c>
      <c r="T34" s="163" t="n">
        <v>2.12</v>
      </c>
      <c r="AA34" s="4" t="n">
        <v>45510</v>
      </c>
      <c r="AB34" t="n">
        <v>2.28</v>
      </c>
    </row>
    <row r="35">
      <c r="A35" s="4" t="n">
        <v>45511</v>
      </c>
      <c r="B35" s="163" t="n">
        <v>4</v>
      </c>
      <c r="D35" s="4" t="n">
        <v>45511</v>
      </c>
      <c r="E35" s="163" t="n">
        <v>3.96</v>
      </c>
      <c r="G35" s="4" t="n"/>
      <c r="H35" s="163" t="n"/>
      <c r="J35" s="4" t="n"/>
      <c r="K35" s="163" t="n"/>
      <c r="S35" s="4" t="n">
        <v>45511</v>
      </c>
      <c r="T35" s="163" t="n">
        <v>2.11</v>
      </c>
      <c r="AA35" s="4" t="n">
        <v>45511</v>
      </c>
      <c r="AB35" t="n">
        <v>2.25</v>
      </c>
    </row>
    <row r="36">
      <c r="A36" s="4" t="n">
        <v>45512</v>
      </c>
      <c r="B36" s="163" t="n">
        <v>4.04</v>
      </c>
      <c r="D36" s="4" t="n">
        <v>45512</v>
      </c>
      <c r="E36" s="163" t="n">
        <v>3.99</v>
      </c>
      <c r="G36" s="4" t="n"/>
      <c r="H36" s="163" t="n"/>
      <c r="J36" s="4" t="n"/>
      <c r="K36" s="163" t="n"/>
      <c r="S36" s="4" t="n">
        <v>45512</v>
      </c>
      <c r="T36" s="163" t="n">
        <v>2.12</v>
      </c>
      <c r="AA36" s="4" t="n">
        <v>45512</v>
      </c>
      <c r="AB36" t="n">
        <v>2.26</v>
      </c>
    </row>
    <row r="37">
      <c r="A37" s="4" t="n">
        <v>45513</v>
      </c>
      <c r="B37" s="163" t="n">
        <v>4.05</v>
      </c>
      <c r="D37" s="4" t="n">
        <v>45513</v>
      </c>
      <c r="E37" s="163" t="n">
        <v>3.94</v>
      </c>
      <c r="G37" s="4" t="n"/>
      <c r="H37" s="163" t="n"/>
      <c r="J37" s="4" t="n"/>
      <c r="K37" s="163" t="n"/>
      <c r="S37" s="4" t="n">
        <v>45513</v>
      </c>
      <c r="T37" s="163" t="n">
        <v>2.1</v>
      </c>
      <c r="AA37" s="4" t="n">
        <v>45513</v>
      </c>
      <c r="AB37" t="n">
        <v>2.24</v>
      </c>
    </row>
    <row r="38">
      <c r="A38" s="4" t="n">
        <v>45516</v>
      </c>
      <c r="B38" s="163" t="n">
        <v>4.01</v>
      </c>
      <c r="D38" s="4" t="n">
        <v>45516</v>
      </c>
      <c r="E38" s="163" t="n">
        <v>3.9</v>
      </c>
      <c r="G38" s="4" t="n"/>
      <c r="H38" s="163" t="n"/>
      <c r="J38" s="4" t="n"/>
      <c r="K38" s="163" t="n"/>
      <c r="S38" s="4" t="n">
        <v>45516</v>
      </c>
      <c r="T38" s="163" t="n">
        <v>2.11</v>
      </c>
      <c r="AA38" s="4" t="n">
        <v>45516</v>
      </c>
      <c r="AB38" t="n">
        <v>2.24</v>
      </c>
    </row>
    <row r="39">
      <c r="A39" s="4" t="n">
        <v>45517</v>
      </c>
      <c r="B39" s="163" t="n">
        <v>3.93</v>
      </c>
      <c r="D39" s="4" t="n">
        <v>45517</v>
      </c>
      <c r="E39" s="163" t="n">
        <v>3.85</v>
      </c>
      <c r="G39" s="4" t="n"/>
      <c r="H39" s="163" t="n"/>
      <c r="J39" s="4" t="n"/>
      <c r="K39" s="163" t="n"/>
      <c r="S39" s="4" t="n">
        <v>45517</v>
      </c>
      <c r="T39" s="163" t="n">
        <v>2.09</v>
      </c>
      <c r="AA39" s="4" t="n">
        <v>45517</v>
      </c>
      <c r="AB39" t="n">
        <v>2.22</v>
      </c>
    </row>
    <row r="40">
      <c r="A40" s="4" t="n">
        <v>45518</v>
      </c>
      <c r="B40" s="163" t="n">
        <v>3.94</v>
      </c>
      <c r="D40" s="4" t="n">
        <v>45518</v>
      </c>
      <c r="E40" s="163" t="n">
        <v>3.83</v>
      </c>
      <c r="G40" s="4" t="n"/>
      <c r="H40" s="163" t="n"/>
      <c r="J40" s="4" t="n"/>
      <c r="K40" s="163" t="n"/>
      <c r="S40" s="4" t="n">
        <v>45518</v>
      </c>
      <c r="T40" s="163" t="n">
        <v>2.06</v>
      </c>
      <c r="AA40" s="4" t="n">
        <v>45518</v>
      </c>
      <c r="AB40" t="n">
        <v>2.19</v>
      </c>
    </row>
    <row r="41">
      <c r="A41" s="4" t="n">
        <v>45519</v>
      </c>
      <c r="B41" s="163" t="n">
        <v>4.08</v>
      </c>
      <c r="D41" s="4" t="n">
        <v>45519</v>
      </c>
      <c r="E41" s="163" t="n">
        <v>3.92</v>
      </c>
      <c r="G41" s="4" t="n"/>
      <c r="H41" s="163" t="n"/>
      <c r="J41" s="4" t="n"/>
      <c r="K41" s="163" t="n"/>
      <c r="S41" s="4" t="n">
        <v>45519</v>
      </c>
      <c r="T41" s="163" t="n">
        <v>2.12</v>
      </c>
      <c r="AA41" s="4" t="n">
        <v>45519</v>
      </c>
      <c r="AB41" t="n">
        <v>2.25</v>
      </c>
    </row>
    <row r="42">
      <c r="A42" s="4" t="n">
        <v>45520</v>
      </c>
      <c r="B42" s="163" t="n">
        <v>4.06</v>
      </c>
      <c r="D42" s="4" t="n">
        <v>45520</v>
      </c>
      <c r="E42" s="163" t="n">
        <v>3.89</v>
      </c>
      <c r="G42" s="4" t="n"/>
      <c r="H42" s="163" t="n"/>
      <c r="J42" s="4" t="n"/>
      <c r="K42" s="163" t="n"/>
      <c r="S42" s="4" t="n">
        <v>45520</v>
      </c>
      <c r="T42" s="163" t="n">
        <v>2.08</v>
      </c>
      <c r="AA42" s="4" t="n">
        <v>45520</v>
      </c>
      <c r="AB42" t="n">
        <v>2.19</v>
      </c>
    </row>
    <row r="43">
      <c r="A43" s="4" t="n">
        <v>45523</v>
      </c>
      <c r="B43" s="163" t="n">
        <v>4.06</v>
      </c>
      <c r="D43" s="4" t="n">
        <v>45523</v>
      </c>
      <c r="E43" s="163" t="n">
        <v>3.86</v>
      </c>
      <c r="G43" s="4" t="n"/>
      <c r="H43" s="163" t="n"/>
      <c r="J43" s="4" t="n"/>
      <c r="K43" s="163" t="n"/>
      <c r="S43" s="4" t="n">
        <v>45523</v>
      </c>
      <c r="T43" s="163" t="n">
        <v>2.07</v>
      </c>
      <c r="AA43" s="4" t="n">
        <v>45523</v>
      </c>
      <c r="AB43" t="n">
        <v>2.2</v>
      </c>
    </row>
    <row r="44">
      <c r="A44" s="4" t="n">
        <v>45524</v>
      </c>
      <c r="B44" s="163" t="n">
        <v>3.99</v>
      </c>
      <c r="D44" s="4" t="n">
        <v>45524</v>
      </c>
      <c r="E44" s="163" t="n">
        <v>3.82</v>
      </c>
      <c r="G44" s="4" t="n"/>
      <c r="H44" s="163" t="n"/>
      <c r="S44" s="4" t="n">
        <v>45524</v>
      </c>
      <c r="T44" s="163" t="n">
        <v>2.07</v>
      </c>
      <c r="AA44" s="4" t="n">
        <v>45524</v>
      </c>
      <c r="AB44" t="n">
        <v>2.19</v>
      </c>
    </row>
    <row r="45">
      <c r="A45" s="4" t="n">
        <v>45525</v>
      </c>
      <c r="B45" s="163" t="n">
        <v>3.92</v>
      </c>
      <c r="D45" s="4" t="n">
        <v>45525</v>
      </c>
      <c r="E45" s="163" t="n">
        <v>3.79</v>
      </c>
      <c r="S45" s="4" t="n">
        <v>45525</v>
      </c>
      <c r="T45" s="163" t="n">
        <v>2.07</v>
      </c>
      <c r="AA45" s="4" t="n">
        <v>45525</v>
      </c>
      <c r="AB45" t="n">
        <v>2.2</v>
      </c>
    </row>
    <row r="46">
      <c r="A46" s="4" t="n">
        <v>45526</v>
      </c>
      <c r="B46" s="163" t="n">
        <v>3.99</v>
      </c>
      <c r="D46" s="4" t="n">
        <v>45526</v>
      </c>
      <c r="E46" s="163" t="n">
        <v>3.86</v>
      </c>
      <c r="S46" s="4" t="n">
        <v>45526</v>
      </c>
      <c r="T46" s="163" t="n">
        <v>2.1</v>
      </c>
      <c r="AA46" s="4" t="n">
        <v>45526</v>
      </c>
      <c r="AB46" t="n">
        <v>2.24</v>
      </c>
    </row>
    <row r="47">
      <c r="A47" s="4" t="n">
        <v>45527</v>
      </c>
      <c r="B47" s="163" t="n">
        <v>3.9</v>
      </c>
      <c r="D47" s="4" t="n">
        <v>45527</v>
      </c>
      <c r="E47" s="163" t="n">
        <v>3.81</v>
      </c>
      <c r="S47" s="4" t="n">
        <v>45527</v>
      </c>
      <c r="T47" s="163" t="n">
        <v>2.13</v>
      </c>
      <c r="AA47" s="4" t="n">
        <v>45527</v>
      </c>
      <c r="AB47" t="n">
        <v>2.25</v>
      </c>
    </row>
    <row r="48">
      <c r="A48" s="4" t="n">
        <v>45530</v>
      </c>
      <c r="B48" s="163" t="n">
        <v>3.91</v>
      </c>
      <c r="D48" s="4" t="n">
        <v>45530</v>
      </c>
      <c r="E48" s="163" t="n">
        <v>3.82</v>
      </c>
      <c r="S48" s="4" t="n">
        <v>45530</v>
      </c>
      <c r="T48" s="163" t="n">
        <v>2.15</v>
      </c>
      <c r="AA48" s="4" t="n">
        <v>45530</v>
      </c>
      <c r="AB48" t="n">
        <v>2.28</v>
      </c>
    </row>
    <row r="49">
      <c r="A49" s="4" t="n">
        <v>45531</v>
      </c>
      <c r="B49" s="163" t="n">
        <v>3.83</v>
      </c>
      <c r="D49" s="4" t="n">
        <v>45531</v>
      </c>
      <c r="E49" s="163" t="n">
        <v>3.83</v>
      </c>
      <c r="S49" s="4" t="n">
        <v>45531</v>
      </c>
      <c r="T49" s="163" t="n">
        <v>2.15</v>
      </c>
      <c r="AA49" s="4" t="n">
        <v>45531</v>
      </c>
      <c r="AB49" t="n">
        <v>2.28</v>
      </c>
    </row>
    <row r="50">
      <c r="A50" s="4" t="n">
        <v>45532</v>
      </c>
      <c r="B50" s="163" t="n">
        <v>3.83</v>
      </c>
      <c r="D50" s="4" t="n">
        <v>45532</v>
      </c>
      <c r="E50" s="163" t="n">
        <v>3.84</v>
      </c>
      <c r="S50" s="4" t="n">
        <v>45532</v>
      </c>
      <c r="T50" s="163" t="n">
        <v>2.15</v>
      </c>
      <c r="AA50" s="4" t="n">
        <v>45532</v>
      </c>
      <c r="AB50" t="n">
        <v>2.31</v>
      </c>
    </row>
    <row r="51">
      <c r="A51" s="4" t="n">
        <v>45533</v>
      </c>
      <c r="B51" s="163" t="n">
        <v>3.87</v>
      </c>
      <c r="D51" s="4" t="n">
        <v>45533</v>
      </c>
      <c r="E51" s="163" t="n">
        <v>3.87</v>
      </c>
      <c r="S51" s="4" t="n">
        <v>45533</v>
      </c>
      <c r="T51" s="163" t="n">
        <v>2.16</v>
      </c>
      <c r="AA51" s="4" t="n">
        <v>45533</v>
      </c>
      <c r="AB51" t="n">
        <v>2.31</v>
      </c>
    </row>
    <row r="52">
      <c r="A52" s="4" t="n">
        <v>45534</v>
      </c>
      <c r="B52" s="163" t="n">
        <v>3.91</v>
      </c>
      <c r="D52" s="4" t="n">
        <v>45534</v>
      </c>
      <c r="E52" s="163" t="n">
        <v>3.91</v>
      </c>
      <c r="S52" s="4" t="n">
        <v>45534</v>
      </c>
      <c r="T52" s="163" t="n">
        <v>2.15</v>
      </c>
      <c r="AA52" s="4" t="n">
        <v>45534</v>
      </c>
      <c r="AB52" t="n">
        <v>2.29</v>
      </c>
    </row>
    <row r="53">
      <c r="A53" s="4" t="n">
        <v>45537</v>
      </c>
      <c r="B53" s="163">
        <f>NA()</f>
        <v/>
      </c>
      <c r="D53" s="4" t="n">
        <v>45537</v>
      </c>
      <c r="E53" s="163">
        <f>NA()</f>
        <v/>
      </c>
      <c r="S53" s="4" t="n">
        <v>45537</v>
      </c>
      <c r="T53" s="163">
        <f>NA()</f>
        <v/>
      </c>
      <c r="AA53" s="4" t="n">
        <v>45537</v>
      </c>
      <c r="AB53">
        <f>NA()</f>
        <v/>
      </c>
    </row>
    <row r="54">
      <c r="A54" s="4" t="n">
        <v>45538</v>
      </c>
      <c r="B54" s="163" t="n">
        <v>3.88</v>
      </c>
      <c r="D54" s="4" t="n">
        <v>45538</v>
      </c>
      <c r="E54" s="163" t="n">
        <v>3.84</v>
      </c>
      <c r="S54" s="4" t="n">
        <v>45538</v>
      </c>
      <c r="T54" s="163" t="n">
        <v>2.11</v>
      </c>
      <c r="AA54" s="4" t="n">
        <v>45538</v>
      </c>
      <c r="AB54" t="n">
        <v>2.27</v>
      </c>
    </row>
    <row r="55">
      <c r="A55" s="4" t="n">
        <v>45539</v>
      </c>
      <c r="B55" s="163" t="n">
        <v>3.76</v>
      </c>
      <c r="D55" s="4" t="n">
        <v>45539</v>
      </c>
      <c r="E55" s="163" t="n">
        <v>3.77</v>
      </c>
      <c r="S55" s="4" t="n">
        <v>45539</v>
      </c>
      <c r="T55" s="163" t="n">
        <v>2.07</v>
      </c>
      <c r="AA55" s="4" t="n">
        <v>45539</v>
      </c>
      <c r="AB55" t="n">
        <v>2.24</v>
      </c>
    </row>
    <row r="56">
      <c r="A56" s="4" t="n">
        <v>45540</v>
      </c>
      <c r="B56" s="163" t="n">
        <v>3.75</v>
      </c>
      <c r="D56" s="4" t="n">
        <v>45540</v>
      </c>
      <c r="E56" s="163" t="n">
        <v>3.73</v>
      </c>
      <c r="S56" s="4" t="n">
        <v>45540</v>
      </c>
      <c r="T56" s="163" t="n">
        <v>2.03</v>
      </c>
      <c r="AA56" s="4" t="n">
        <v>45540</v>
      </c>
      <c r="AB56" t="n">
        <v>2.19</v>
      </c>
    </row>
    <row r="57">
      <c r="A57" s="4" t="n">
        <v>45541</v>
      </c>
      <c r="B57" s="163" t="n">
        <v>3.66</v>
      </c>
      <c r="D57" s="4" t="n">
        <v>45541</v>
      </c>
      <c r="E57" s="163" t="n">
        <v>3.72</v>
      </c>
      <c r="S57" s="4" t="n">
        <v>45541</v>
      </c>
      <c r="T57" s="163" t="n">
        <v>2.03</v>
      </c>
      <c r="AA57" s="4" t="n">
        <v>45541</v>
      </c>
      <c r="AB57" t="n">
        <v>2.2</v>
      </c>
    </row>
    <row r="58">
      <c r="A58" s="4" t="n">
        <v>45544</v>
      </c>
      <c r="B58" s="163" t="n">
        <v>3.68</v>
      </c>
      <c r="D58" s="4" t="n">
        <v>45544</v>
      </c>
      <c r="E58" s="163" t="n">
        <v>3.7</v>
      </c>
      <c r="S58" s="4" t="n">
        <v>45544</v>
      </c>
      <c r="T58" s="163" t="n">
        <v>2.04</v>
      </c>
      <c r="AA58" s="4" t="n">
        <v>45544</v>
      </c>
      <c r="AB58" t="n">
        <v>2.2</v>
      </c>
    </row>
    <row r="59">
      <c r="A59" s="4" t="n">
        <v>45545</v>
      </c>
      <c r="B59" s="163" t="n">
        <v>3.59</v>
      </c>
      <c r="D59" s="4" t="n">
        <v>45545</v>
      </c>
      <c r="E59" s="163" t="n">
        <v>3.65</v>
      </c>
      <c r="S59" s="4" t="n">
        <v>45545</v>
      </c>
      <c r="T59" s="163" t="n">
        <v>2.02</v>
      </c>
      <c r="AA59" s="4" t="n">
        <v>45545</v>
      </c>
      <c r="AB59" t="n">
        <v>2.18</v>
      </c>
    </row>
    <row r="60">
      <c r="A60" s="4" t="n">
        <v>45546</v>
      </c>
      <c r="B60" s="163" t="n">
        <v>3.62</v>
      </c>
      <c r="D60" s="4" t="n">
        <v>45546</v>
      </c>
      <c r="E60" s="163" t="n">
        <v>3.65</v>
      </c>
      <c r="S60" s="4" t="n">
        <v>45546</v>
      </c>
      <c r="T60" s="163" t="n">
        <v>2.04</v>
      </c>
      <c r="AA60" s="4" t="n">
        <v>45546</v>
      </c>
      <c r="AB60" t="n">
        <v>2.18</v>
      </c>
    </row>
    <row r="61">
      <c r="A61" s="4" t="n">
        <v>45547</v>
      </c>
      <c r="B61" s="163" t="n">
        <v>3.64</v>
      </c>
      <c r="D61" s="4" t="n">
        <v>45547</v>
      </c>
      <c r="E61" s="163" t="n">
        <v>3.68</v>
      </c>
      <c r="S61" s="4" t="n">
        <v>45547</v>
      </c>
      <c r="T61" s="163" t="n">
        <v>2.05</v>
      </c>
      <c r="AA61" s="4" t="n">
        <v>45547</v>
      </c>
      <c r="AB61" t="n">
        <v>2.17</v>
      </c>
    </row>
    <row r="62">
      <c r="A62" s="4" t="n">
        <v>45548</v>
      </c>
      <c r="B62" s="163" t="n">
        <v>3.57</v>
      </c>
      <c r="D62" s="4" t="n">
        <v>45548</v>
      </c>
      <c r="E62" s="163" t="n">
        <v>3.66</v>
      </c>
      <c r="S62" s="4" t="n">
        <v>45548</v>
      </c>
      <c r="T62" s="163" t="n">
        <v>2.08</v>
      </c>
      <c r="AA62" s="4" t="n">
        <v>45548</v>
      </c>
      <c r="AB62" t="n">
        <v>2.21</v>
      </c>
    </row>
    <row r="63">
      <c r="A63" s="4" t="n">
        <v>45551</v>
      </c>
      <c r="B63" s="163" t="n">
        <v>3.56</v>
      </c>
      <c r="D63" s="4" t="n">
        <v>45551</v>
      </c>
      <c r="E63" s="163" t="n">
        <v>3.63</v>
      </c>
      <c r="S63" s="4" t="n">
        <v>45551</v>
      </c>
      <c r="T63" s="163" t="n">
        <v>2.09</v>
      </c>
      <c r="AA63" s="4" t="n">
        <v>45551</v>
      </c>
      <c r="AB63" t="n">
        <v>2.24</v>
      </c>
    </row>
    <row r="64">
      <c r="A64" s="4" t="n">
        <v>45552</v>
      </c>
      <c r="B64" s="163" t="n">
        <v>3.59</v>
      </c>
      <c r="D64" s="4" t="n">
        <v>45552</v>
      </c>
      <c r="E64" s="163" t="n">
        <v>3.65</v>
      </c>
      <c r="S64" s="4" t="n">
        <v>45552</v>
      </c>
      <c r="T64" s="163" t="n">
        <v>2.12</v>
      </c>
      <c r="AA64" s="4" t="n">
        <v>45552</v>
      </c>
      <c r="AB64" t="n">
        <v>2.27</v>
      </c>
    </row>
    <row r="65">
      <c r="A65" s="4" t="n">
        <v>45553</v>
      </c>
      <c r="B65" s="163" t="n">
        <v>3.61</v>
      </c>
      <c r="D65" s="4" t="n">
        <v>45553</v>
      </c>
      <c r="E65" s="163" t="n">
        <v>3.7</v>
      </c>
      <c r="S65" s="4" t="n">
        <v>45553</v>
      </c>
      <c r="T65" s="163" t="n">
        <v>2.12</v>
      </c>
      <c r="AA65" s="4" t="n">
        <v>45553</v>
      </c>
      <c r="AB65" t="n">
        <v>2.26</v>
      </c>
    </row>
    <row r="66">
      <c r="A66" s="4" t="n">
        <v>45554</v>
      </c>
      <c r="B66" s="163" t="n">
        <v>3.59</v>
      </c>
      <c r="D66" s="4" t="n">
        <v>45554</v>
      </c>
      <c r="E66" s="163" t="n">
        <v>3.73</v>
      </c>
      <c r="S66" s="4" t="n">
        <v>45554</v>
      </c>
      <c r="T66" s="163" t="n">
        <v>2.17</v>
      </c>
      <c r="AA66" s="4" t="n">
        <v>45554</v>
      </c>
      <c r="AB66" t="n">
        <v>2.3</v>
      </c>
    </row>
    <row r="67">
      <c r="A67" s="4" t="n">
        <v>45555</v>
      </c>
      <c r="B67" s="163" t="n">
        <v>3.55</v>
      </c>
      <c r="D67" s="4" t="n">
        <v>45555</v>
      </c>
      <c r="E67" s="163" t="n">
        <v>3.73</v>
      </c>
      <c r="S67" s="4" t="n">
        <v>45555</v>
      </c>
      <c r="T67" s="163" t="n">
        <v>2.15</v>
      </c>
      <c r="AA67" s="4" t="n">
        <v>45555</v>
      </c>
      <c r="AB67" t="n">
        <v>2.28</v>
      </c>
    </row>
    <row r="68">
      <c r="A68" s="4" t="n">
        <v>45558</v>
      </c>
      <c r="B68" s="163" t="n">
        <v>3.57</v>
      </c>
      <c r="D68" s="4" t="n">
        <v>45558</v>
      </c>
      <c r="E68" s="163" t="n">
        <v>3.75</v>
      </c>
      <c r="S68" s="4" t="n">
        <v>45558</v>
      </c>
      <c r="T68" s="163" t="n">
        <v>2.17</v>
      </c>
      <c r="AA68" s="4" t="n">
        <v>45558</v>
      </c>
      <c r="AB68" t="n">
        <v>2.3</v>
      </c>
    </row>
    <row r="69">
      <c r="A69" s="4" t="n">
        <v>45559</v>
      </c>
      <c r="B69" s="163" t="n">
        <v>3.49</v>
      </c>
      <c r="D69" s="4" t="n">
        <v>45559</v>
      </c>
      <c r="E69" s="163" t="n">
        <v>3.74</v>
      </c>
      <c r="S69" s="4" t="n">
        <v>45559</v>
      </c>
      <c r="T69" s="163" t="n">
        <v>2.19</v>
      </c>
      <c r="AA69" s="4" t="n">
        <v>45559</v>
      </c>
      <c r="AB69" t="n">
        <v>2.32</v>
      </c>
    </row>
    <row r="70">
      <c r="A70" s="4" t="n">
        <v>45560</v>
      </c>
      <c r="B70" s="163" t="n">
        <v>3.53</v>
      </c>
      <c r="D70" s="4" t="n">
        <v>45560</v>
      </c>
      <c r="E70" s="163" t="n">
        <v>3.79</v>
      </c>
      <c r="S70" s="4" t="n">
        <v>45560</v>
      </c>
      <c r="T70" s="163" t="n">
        <v>2.18</v>
      </c>
      <c r="AA70" s="4" t="n">
        <v>45560</v>
      </c>
      <c r="AB70" t="n">
        <v>2.3</v>
      </c>
    </row>
    <row r="71">
      <c r="A71" s="4" t="n">
        <v>45561</v>
      </c>
      <c r="B71" s="163" t="n">
        <v>3.6</v>
      </c>
      <c r="D71" s="4" t="n">
        <v>45561</v>
      </c>
      <c r="E71" s="163" t="n">
        <v>3.79</v>
      </c>
      <c r="S71" s="4" t="n">
        <v>45561</v>
      </c>
      <c r="T71" s="163" t="n">
        <v>2.16</v>
      </c>
      <c r="AA71" s="4" t="n">
        <v>45561</v>
      </c>
      <c r="AB71" t="n">
        <v>2.29</v>
      </c>
    </row>
    <row r="72">
      <c r="A72" s="4" t="n">
        <v>45562</v>
      </c>
      <c r="B72" s="163" t="n">
        <v>3.55</v>
      </c>
      <c r="D72" s="4" t="n">
        <v>45562</v>
      </c>
      <c r="E72" s="163" t="n">
        <v>3.75</v>
      </c>
      <c r="S72" s="4" t="n">
        <v>45562</v>
      </c>
      <c r="T72" s="163" t="n">
        <v>2.15</v>
      </c>
      <c r="AA72" s="4" t="n">
        <v>45562</v>
      </c>
      <c r="AB72" t="n">
        <v>2.27</v>
      </c>
    </row>
    <row r="73">
      <c r="A73" s="4" t="n">
        <v>45565</v>
      </c>
      <c r="B73" s="163" t="n">
        <v>3.66</v>
      </c>
      <c r="D73" s="4" t="n">
        <v>45565</v>
      </c>
      <c r="E73" s="163" t="n">
        <v>3.81</v>
      </c>
      <c r="S73" s="4" t="n">
        <v>45565</v>
      </c>
      <c r="T73" s="163" t="n">
        <v>2.18</v>
      </c>
      <c r="AA73" s="4" t="n">
        <v>45565</v>
      </c>
      <c r="AB73" t="n">
        <v>2.29</v>
      </c>
    </row>
    <row r="74">
      <c r="A74" s="4" t="n">
        <v>45566</v>
      </c>
      <c r="B74" s="163" t="n">
        <v>3.61</v>
      </c>
      <c r="D74" s="4" t="n">
        <v>45566</v>
      </c>
      <c r="E74" s="163" t="n">
        <v>3.74</v>
      </c>
      <c r="S74" s="4" t="n">
        <v>45566</v>
      </c>
      <c r="T74" s="163" t="n">
        <v>2.19</v>
      </c>
      <c r="AA74" s="4" t="n">
        <v>45566</v>
      </c>
      <c r="AB74" t="n">
        <v>2.31</v>
      </c>
    </row>
    <row r="75">
      <c r="A75" s="4" t="n">
        <v>45567</v>
      </c>
      <c r="B75" s="163" t="n">
        <v>3.63</v>
      </c>
      <c r="D75" s="4" t="n">
        <v>45567</v>
      </c>
      <c r="E75" s="163" t="n">
        <v>3.79</v>
      </c>
      <c r="S75" s="4" t="n">
        <v>45567</v>
      </c>
      <c r="T75" s="163" t="n">
        <v>2.21</v>
      </c>
      <c r="AA75" s="4" t="n">
        <v>45567</v>
      </c>
      <c r="AB75" t="n">
        <v>2.32</v>
      </c>
    </row>
    <row r="76">
      <c r="A76" s="4" t="n">
        <v>45568</v>
      </c>
      <c r="B76" s="163" t="n">
        <v>3.7</v>
      </c>
      <c r="D76" s="4" t="n">
        <v>45568</v>
      </c>
      <c r="E76" s="163" t="n">
        <v>3.85</v>
      </c>
      <c r="S76" s="4" t="n">
        <v>45568</v>
      </c>
      <c r="T76" s="163" t="n">
        <v>2.21</v>
      </c>
      <c r="AA76" s="4" t="n">
        <v>45568</v>
      </c>
      <c r="AB76" t="n">
        <v>2.31</v>
      </c>
    </row>
    <row r="77">
      <c r="A77" s="4" t="n">
        <v>45569</v>
      </c>
      <c r="B77" s="163" t="n">
        <v>3.93</v>
      </c>
      <c r="D77" s="4" t="n">
        <v>45569</v>
      </c>
      <c r="E77" s="163" t="n">
        <v>3.98</v>
      </c>
      <c r="S77" s="4" t="n">
        <v>45569</v>
      </c>
      <c r="T77" s="163" t="n">
        <v>2.23</v>
      </c>
      <c r="AA77" s="4" t="n">
        <v>45569</v>
      </c>
      <c r="AB77" t="n">
        <v>2.32</v>
      </c>
    </row>
    <row r="78">
      <c r="A78" s="4" t="n">
        <v>45572</v>
      </c>
      <c r="B78" s="163" t="n">
        <v>3.99</v>
      </c>
      <c r="D78" s="4" t="n">
        <v>45572</v>
      </c>
      <c r="E78" s="163" t="n">
        <v>4.03</v>
      </c>
      <c r="S78" s="4" t="n">
        <v>45572</v>
      </c>
      <c r="T78" s="163" t="n">
        <v>2.27</v>
      </c>
      <c r="AA78" s="4" t="n">
        <v>45572</v>
      </c>
      <c r="AB78" t="n">
        <v>2.37</v>
      </c>
    </row>
    <row r="79">
      <c r="A79" s="4" t="n">
        <v>45573</v>
      </c>
      <c r="B79" s="163" t="n">
        <v>3.98</v>
      </c>
      <c r="D79" s="4" t="n">
        <v>45573</v>
      </c>
      <c r="E79" s="163" t="n">
        <v>4.04</v>
      </c>
      <c r="S79" s="4" t="n">
        <v>45573</v>
      </c>
      <c r="T79" s="163" t="n">
        <v>2.27</v>
      </c>
      <c r="AA79" s="4" t="n">
        <v>45573</v>
      </c>
      <c r="AB79" t="n">
        <v>2.37</v>
      </c>
    </row>
    <row r="80">
      <c r="A80" s="4" t="n">
        <v>45574</v>
      </c>
      <c r="B80" s="163" t="n">
        <v>3.99</v>
      </c>
      <c r="D80" s="4" t="n">
        <v>45574</v>
      </c>
      <c r="E80" s="163" t="n">
        <v>4.06</v>
      </c>
      <c r="S80" s="4" t="n">
        <v>45574</v>
      </c>
      <c r="T80" s="163" t="n">
        <v>2.29</v>
      </c>
      <c r="AA80" s="4" t="n">
        <v>45574</v>
      </c>
      <c r="AB80" t="n">
        <v>2.37</v>
      </c>
    </row>
    <row r="81">
      <c r="A81" s="4" t="n">
        <v>45575</v>
      </c>
      <c r="B81" s="163" t="n">
        <v>3.98</v>
      </c>
      <c r="D81" s="4" t="n">
        <v>45575</v>
      </c>
      <c r="E81" s="163" t="n">
        <v>4.09</v>
      </c>
      <c r="S81" s="4" t="n">
        <v>45575</v>
      </c>
      <c r="T81" s="163" t="n">
        <v>2.33</v>
      </c>
      <c r="AA81" s="4" t="n">
        <v>45575</v>
      </c>
      <c r="AB81" t="n">
        <v>2.4</v>
      </c>
    </row>
    <row r="82">
      <c r="A82" s="4" t="n">
        <v>45576</v>
      </c>
      <c r="B82" s="163" t="n">
        <v>3.95</v>
      </c>
      <c r="D82" s="4" t="n">
        <v>45576</v>
      </c>
      <c r="E82" s="163" t="n">
        <v>4.08</v>
      </c>
      <c r="S82" s="4" t="n">
        <v>45576</v>
      </c>
      <c r="T82" s="163" t="n">
        <v>2.33</v>
      </c>
      <c r="AA82" s="4" t="n">
        <v>45576</v>
      </c>
      <c r="AB82" t="n">
        <v>2.41</v>
      </c>
    </row>
    <row r="83">
      <c r="A83" s="4" t="n">
        <v>45579</v>
      </c>
      <c r="B83" s="163">
        <f>NA()</f>
        <v/>
      </c>
      <c r="D83" s="4" t="n">
        <v>45579</v>
      </c>
      <c r="E83" s="163">
        <f>NA()</f>
        <v/>
      </c>
      <c r="S83" s="4" t="n">
        <v>45579</v>
      </c>
      <c r="T83" s="163">
        <f>NA()</f>
        <v/>
      </c>
      <c r="AA83" s="4" t="n">
        <v>45579</v>
      </c>
      <c r="AB83">
        <f>NA()</f>
        <v/>
      </c>
    </row>
    <row r="84">
      <c r="A84" s="4" t="n">
        <v>45580</v>
      </c>
      <c r="B84" s="163" t="n">
        <v>3.95</v>
      </c>
      <c r="D84" s="4" t="n">
        <v>45580</v>
      </c>
      <c r="E84" s="163" t="n">
        <v>4.03</v>
      </c>
      <c r="S84" s="4" t="n">
        <v>45580</v>
      </c>
      <c r="T84" s="163" t="n">
        <v>2.28</v>
      </c>
      <c r="AA84" s="4" t="n">
        <v>45580</v>
      </c>
      <c r="AB84" t="n">
        <v>2.34</v>
      </c>
    </row>
    <row r="85">
      <c r="A85" s="4" t="n">
        <v>45581</v>
      </c>
      <c r="B85" s="163" t="n">
        <v>3.93</v>
      </c>
      <c r="D85" s="4" t="n">
        <v>45581</v>
      </c>
      <c r="E85" s="163" t="n">
        <v>4.02</v>
      </c>
      <c r="S85" s="4" t="n">
        <v>45581</v>
      </c>
      <c r="T85" s="163" t="n">
        <v>2.27</v>
      </c>
      <c r="AA85" s="4" t="n">
        <v>45581</v>
      </c>
      <c r="AB85" t="n">
        <v>2.35</v>
      </c>
    </row>
    <row r="86">
      <c r="A86" s="4" t="n">
        <v>45582</v>
      </c>
      <c r="B86" s="163" t="n">
        <v>3.96</v>
      </c>
      <c r="D86" s="4" t="n">
        <v>45582</v>
      </c>
      <c r="E86" s="163" t="n">
        <v>4.09</v>
      </c>
      <c r="S86" s="4" t="n">
        <v>45582</v>
      </c>
      <c r="T86" s="163" t="n">
        <v>2.3</v>
      </c>
      <c r="AA86" s="4" t="n">
        <v>45582</v>
      </c>
      <c r="AB86" t="n">
        <v>2.38</v>
      </c>
    </row>
    <row r="87">
      <c r="A87" s="4" t="n">
        <v>45583</v>
      </c>
      <c r="B87" s="163" t="n">
        <v>3.95</v>
      </c>
      <c r="D87" s="4" t="n">
        <v>45583</v>
      </c>
      <c r="E87" s="163" t="n">
        <v>4.08</v>
      </c>
      <c r="S87" s="4" t="n">
        <v>45583</v>
      </c>
      <c r="T87" s="163" t="n">
        <v>2.31</v>
      </c>
      <c r="AA87" s="4" t="n">
        <v>45583</v>
      </c>
      <c r="AB87" t="n">
        <v>2.39</v>
      </c>
    </row>
    <row r="88">
      <c r="A88" s="4" t="n">
        <v>45586</v>
      </c>
      <c r="B88" s="163" t="n">
        <v>4.02</v>
      </c>
      <c r="D88" s="4" t="n">
        <v>45586</v>
      </c>
      <c r="E88" s="163" t="n">
        <v>4.19</v>
      </c>
      <c r="S88" s="4" t="n">
        <v>45586</v>
      </c>
      <c r="T88" s="163" t="n">
        <v>2.31</v>
      </c>
      <c r="AA88" s="4" t="n">
        <v>45586</v>
      </c>
      <c r="AB88" t="n">
        <v>2.39</v>
      </c>
    </row>
    <row r="89">
      <c r="A89" s="4" t="n">
        <v>45587</v>
      </c>
      <c r="B89" s="163" t="n">
        <v>4.03</v>
      </c>
      <c r="D89" s="4" t="n">
        <v>45587</v>
      </c>
      <c r="E89" s="163" t="n">
        <v>4.2</v>
      </c>
      <c r="S89" s="4" t="n">
        <v>45587</v>
      </c>
      <c r="T89" s="163" t="n">
        <v>2.33</v>
      </c>
      <c r="AA89" s="4" t="n">
        <v>45587</v>
      </c>
      <c r="AB89" t="n">
        <v>2.41</v>
      </c>
    </row>
    <row r="90">
      <c r="A90" s="4" t="n">
        <v>45588</v>
      </c>
      <c r="B90" s="163" t="n">
        <v>4.07</v>
      </c>
      <c r="D90" s="4" t="n">
        <v>45588</v>
      </c>
      <c r="E90" s="163" t="n">
        <v>4.24</v>
      </c>
      <c r="S90" s="4" t="n">
        <v>45588</v>
      </c>
      <c r="T90" s="163" t="n">
        <v>2.31</v>
      </c>
      <c r="AA90" s="4" t="n">
        <v>45588</v>
      </c>
      <c r="AB90" t="n">
        <v>2.39</v>
      </c>
    </row>
    <row r="91">
      <c r="A91" s="4" t="n">
        <v>45589</v>
      </c>
      <c r="B91" s="163" t="n">
        <v>4.07</v>
      </c>
      <c r="D91" s="4" t="n">
        <v>45589</v>
      </c>
      <c r="E91" s="163" t="n">
        <v>4.21</v>
      </c>
      <c r="S91" s="4" t="n">
        <v>45589</v>
      </c>
      <c r="T91" s="163" t="n">
        <v>2.3</v>
      </c>
      <c r="AA91" s="4" t="n">
        <v>45589</v>
      </c>
      <c r="AB91" t="n">
        <v>2.27</v>
      </c>
    </row>
    <row r="92">
      <c r="A92" s="4" t="n">
        <v>45590</v>
      </c>
      <c r="B92" s="163" t="n">
        <v>4.11</v>
      </c>
      <c r="D92" s="4" t="n">
        <v>45590</v>
      </c>
      <c r="E92" s="163" t="n">
        <v>4.25</v>
      </c>
      <c r="S92" s="4" t="n">
        <v>45590</v>
      </c>
      <c r="T92" s="163" t="n">
        <v>2.29</v>
      </c>
      <c r="AA92" s="4" t="n">
        <v>45590</v>
      </c>
      <c r="AB92" t="n">
        <v>2.26</v>
      </c>
    </row>
    <row r="93">
      <c r="A93" s="4" t="n">
        <v>45593</v>
      </c>
      <c r="B93" s="163" t="n">
        <v>4.12</v>
      </c>
      <c r="D93" s="4" t="n">
        <v>45593</v>
      </c>
      <c r="E93" s="163" t="n">
        <v>4.28</v>
      </c>
      <c r="S93" s="4" t="n">
        <v>45593</v>
      </c>
      <c r="T93" s="163" t="n">
        <v>2.29</v>
      </c>
      <c r="AA93" s="4" t="n">
        <v>45593</v>
      </c>
      <c r="AB93" t="n">
        <v>2.27</v>
      </c>
    </row>
    <row r="94">
      <c r="A94" s="4" t="n">
        <v>45594</v>
      </c>
      <c r="B94" s="163" t="n">
        <v>4.11</v>
      </c>
      <c r="D94" s="4" t="n">
        <v>45594</v>
      </c>
      <c r="E94" s="163" t="n">
        <v>4.28</v>
      </c>
      <c r="S94" s="4" t="n">
        <v>45594</v>
      </c>
      <c r="T94" s="163" t="n">
        <v>2.3</v>
      </c>
      <c r="AA94" s="4" t="n">
        <v>45594</v>
      </c>
      <c r="AB94" t="n">
        <v>2.27</v>
      </c>
    </row>
    <row r="95">
      <c r="A95" s="4" t="n">
        <v>45595</v>
      </c>
      <c r="B95" s="163" t="n">
        <v>4.15</v>
      </c>
      <c r="D95" s="4" t="n">
        <v>45595</v>
      </c>
      <c r="E95" s="163" t="n">
        <v>4.29</v>
      </c>
      <c r="S95" s="4" t="n">
        <v>45595</v>
      </c>
      <c r="T95" s="163" t="n">
        <v>2.34</v>
      </c>
      <c r="AA95" s="4" t="n">
        <v>45595</v>
      </c>
      <c r="AB95" t="n">
        <v>2.31</v>
      </c>
    </row>
    <row r="96">
      <c r="A96" s="4" t="n">
        <v>45596</v>
      </c>
      <c r="B96" s="163" t="n">
        <v>4.16</v>
      </c>
      <c r="D96" s="4" t="n">
        <v>45596</v>
      </c>
      <c r="E96" s="163" t="n">
        <v>4.28</v>
      </c>
      <c r="S96" s="4" t="n">
        <v>45596</v>
      </c>
      <c r="T96" s="163" t="n">
        <v>2.33</v>
      </c>
      <c r="AA96" s="4" t="n">
        <v>45596</v>
      </c>
      <c r="AB96" t="n">
        <v>2.28</v>
      </c>
    </row>
    <row r="97">
      <c r="A97" s="4" t="n">
        <v>45597</v>
      </c>
      <c r="B97" s="163" t="n">
        <v>4.21</v>
      </c>
      <c r="D97" s="4" t="n">
        <v>45597</v>
      </c>
      <c r="E97" s="163" t="n">
        <v>4.37</v>
      </c>
      <c r="S97" s="4" t="n">
        <v>45597</v>
      </c>
      <c r="T97" s="163" t="n">
        <v>2.33</v>
      </c>
      <c r="AA97" s="4" t="n">
        <v>45597</v>
      </c>
      <c r="AB97" t="n">
        <v>2.29</v>
      </c>
    </row>
    <row r="98">
      <c r="A98" s="4" t="n">
        <v>45600</v>
      </c>
      <c r="B98" s="163" t="n">
        <v>4.17</v>
      </c>
      <c r="D98" s="4" t="n">
        <v>45600</v>
      </c>
      <c r="E98" s="163" t="n">
        <v>4.31</v>
      </c>
      <c r="S98" s="4" t="n">
        <v>45600</v>
      </c>
      <c r="T98" s="163" t="n">
        <v>2.28</v>
      </c>
      <c r="AA98" s="4" t="n">
        <v>45600</v>
      </c>
      <c r="AB98" t="n">
        <v>2.24</v>
      </c>
    </row>
    <row r="99">
      <c r="A99" s="4" t="n">
        <v>45601</v>
      </c>
      <c r="B99" s="163" t="n">
        <v>4.19</v>
      </c>
      <c r="D99" s="4" t="n">
        <v>45601</v>
      </c>
      <c r="E99" s="163" t="n">
        <v>4.26</v>
      </c>
      <c r="S99" s="4" t="n">
        <v>45601</v>
      </c>
      <c r="T99" s="163" t="n">
        <v>2.27</v>
      </c>
      <c r="AA99" s="4" t="n">
        <v>45601</v>
      </c>
      <c r="AB99" t="n">
        <v>2.22</v>
      </c>
    </row>
    <row r="100">
      <c r="A100" s="4" t="n">
        <v>45602</v>
      </c>
      <c r="B100" s="163" t="n">
        <v>4.27</v>
      </c>
      <c r="D100" s="4" t="n">
        <v>45602</v>
      </c>
      <c r="E100" s="163" t="n">
        <v>4.42</v>
      </c>
      <c r="S100" s="4" t="n">
        <v>45602</v>
      </c>
      <c r="T100" s="163" t="n">
        <v>2.38</v>
      </c>
      <c r="AA100" s="4" t="n">
        <v>45602</v>
      </c>
      <c r="AB100" t="n">
        <v>2.3</v>
      </c>
    </row>
    <row r="101">
      <c r="A101" s="4" t="n">
        <v>45603</v>
      </c>
      <c r="B101" s="163" t="n">
        <v>4.21</v>
      </c>
      <c r="D101" s="4" t="n">
        <v>45603</v>
      </c>
      <c r="E101" s="163" t="n">
        <v>4.31</v>
      </c>
      <c r="S101" s="4" t="n">
        <v>45603</v>
      </c>
      <c r="T101" s="163" t="n">
        <v>2.33</v>
      </c>
      <c r="AA101" s="4" t="n">
        <v>45603</v>
      </c>
      <c r="AB101" t="n">
        <v>2.26</v>
      </c>
    </row>
    <row r="102">
      <c r="A102" s="4" t="n">
        <v>45604</v>
      </c>
      <c r="B102" s="163" t="n">
        <v>4.26</v>
      </c>
      <c r="D102" s="4" t="n">
        <v>45604</v>
      </c>
      <c r="E102" s="163" t="n">
        <v>4.3</v>
      </c>
      <c r="S102" s="4" t="n">
        <v>45604</v>
      </c>
      <c r="T102" s="163" t="n">
        <v>2.35</v>
      </c>
      <c r="AA102" s="4" t="n">
        <v>45604</v>
      </c>
      <c r="AB102" t="n">
        <v>2.27</v>
      </c>
    </row>
    <row r="103">
      <c r="A103" s="4" t="n">
        <v>45607</v>
      </c>
      <c r="B103" s="163">
        <f>NA()</f>
        <v/>
      </c>
      <c r="D103" s="4" t="n">
        <v>45607</v>
      </c>
      <c r="E103" s="163">
        <f>NA()</f>
        <v/>
      </c>
      <c r="S103" s="4" t="n">
        <v>45607</v>
      </c>
      <c r="T103" s="163">
        <f>NA()</f>
        <v/>
      </c>
      <c r="AA103" s="4" t="n">
        <v>45607</v>
      </c>
      <c r="AB103">
        <f>NA()</f>
        <v/>
      </c>
    </row>
    <row r="104">
      <c r="A104" s="4" t="n">
        <v>45608</v>
      </c>
      <c r="B104" s="163" t="n">
        <v>4.34</v>
      </c>
      <c r="D104" s="4" t="n">
        <v>45608</v>
      </c>
      <c r="E104" s="163" t="n">
        <v>4.43</v>
      </c>
      <c r="S104" s="4" t="n">
        <v>45608</v>
      </c>
      <c r="T104" s="163" t="n">
        <v>2.35</v>
      </c>
      <c r="AA104" s="4" t="n">
        <v>45608</v>
      </c>
      <c r="AB104" t="n">
        <v>2.27</v>
      </c>
    </row>
    <row r="105">
      <c r="A105" s="4" t="n">
        <v>45609</v>
      </c>
      <c r="B105" s="163" t="n">
        <v>4.27</v>
      </c>
      <c r="D105" s="4" t="n">
        <v>45609</v>
      </c>
      <c r="E105" s="163" t="n">
        <v>4.44</v>
      </c>
      <c r="S105" s="4" t="n">
        <v>45609</v>
      </c>
      <c r="T105" s="163" t="n">
        <v>2.35</v>
      </c>
      <c r="AA105" s="4" t="n">
        <v>45609</v>
      </c>
      <c r="AB105" t="n">
        <v>2.28</v>
      </c>
    </row>
    <row r="106">
      <c r="A106" s="4" t="n">
        <v>45610</v>
      </c>
      <c r="B106" s="163" t="n">
        <v>4.34</v>
      </c>
      <c r="D106" s="4" t="n">
        <v>45610</v>
      </c>
      <c r="E106" s="163" t="n">
        <v>4.43</v>
      </c>
      <c r="S106" s="4" t="n">
        <v>45610</v>
      </c>
      <c r="T106" s="163" t="n">
        <v>2.33</v>
      </c>
      <c r="AA106" s="4" t="n">
        <v>45610</v>
      </c>
      <c r="AB106" t="n">
        <v>2.26</v>
      </c>
    </row>
    <row r="107">
      <c r="A107" s="4" t="n">
        <v>45611</v>
      </c>
      <c r="B107" s="163" t="n">
        <v>4.31</v>
      </c>
      <c r="D107" s="4" t="n">
        <v>45611</v>
      </c>
      <c r="E107" s="163" t="n">
        <v>4.43</v>
      </c>
      <c r="S107" s="4" t="n">
        <v>45611</v>
      </c>
      <c r="T107" s="163" t="n">
        <v>2.33</v>
      </c>
      <c r="AA107" s="4" t="n">
        <v>45611</v>
      </c>
      <c r="AB107" t="n">
        <v>2.27</v>
      </c>
    </row>
    <row r="108">
      <c r="A108" s="4" t="n">
        <v>45614</v>
      </c>
      <c r="B108" s="163" t="n">
        <v>4.29</v>
      </c>
      <c r="D108" s="4" t="n">
        <v>45614</v>
      </c>
      <c r="E108" s="163" t="n">
        <v>4.42</v>
      </c>
      <c r="S108" s="4" t="n">
        <v>45614</v>
      </c>
      <c r="T108" s="163" t="n">
        <v>2.34</v>
      </c>
      <c r="AA108" s="4" t="n">
        <v>45614</v>
      </c>
      <c r="AB108" t="n">
        <v>2.27</v>
      </c>
    </row>
    <row r="109">
      <c r="A109" s="4" t="n">
        <v>45615</v>
      </c>
      <c r="B109" s="163" t="n">
        <v>4.27</v>
      </c>
      <c r="D109" s="4" t="n">
        <v>45615</v>
      </c>
      <c r="E109" s="163" t="n">
        <v>4.39</v>
      </c>
      <c r="S109" s="4" t="n">
        <v>45615</v>
      </c>
      <c r="T109" s="163" t="n">
        <v>2.34</v>
      </c>
      <c r="AA109" s="4" t="n">
        <v>45615</v>
      </c>
      <c r="AB109" t="n">
        <v>2.27</v>
      </c>
    </row>
    <row r="110">
      <c r="A110" s="4" t="n">
        <v>45616</v>
      </c>
      <c r="B110" s="163" t="n">
        <v>4.31</v>
      </c>
      <c r="D110" s="4" t="n">
        <v>45616</v>
      </c>
      <c r="E110" s="163" t="n">
        <v>4.41</v>
      </c>
      <c r="S110" s="4" t="n">
        <v>45616</v>
      </c>
      <c r="T110" s="163" t="n">
        <v>2.35</v>
      </c>
      <c r="AA110" s="4" t="n">
        <v>45616</v>
      </c>
      <c r="AB110" t="n">
        <v>2.27</v>
      </c>
    </row>
    <row r="111">
      <c r="A111" s="4" t="n">
        <v>45617</v>
      </c>
      <c r="B111" s="163" t="n">
        <v>4.34</v>
      </c>
      <c r="D111" s="4" t="n">
        <v>45617</v>
      </c>
      <c r="E111" s="163" t="n">
        <v>4.43</v>
      </c>
      <c r="S111" s="4" t="n">
        <v>45617</v>
      </c>
      <c r="T111" s="163" t="n">
        <v>2.34</v>
      </c>
      <c r="AA111" s="4" t="n">
        <v>45617</v>
      </c>
      <c r="AB111" t="n">
        <v>2.26</v>
      </c>
    </row>
    <row r="112">
      <c r="A112" s="4" t="n">
        <v>45618</v>
      </c>
      <c r="B112" s="163" t="n">
        <v>4.37</v>
      </c>
      <c r="D112" s="4" t="n">
        <v>45618</v>
      </c>
      <c r="E112" s="163" t="n">
        <v>4.41</v>
      </c>
      <c r="S112" s="4" t="n">
        <v>45618</v>
      </c>
      <c r="T112" s="163" t="n">
        <v>2.34</v>
      </c>
      <c r="AA112" s="4" t="n">
        <v>45618</v>
      </c>
      <c r="AB112" t="n">
        <v>2.25</v>
      </c>
    </row>
    <row r="113">
      <c r="A113" s="4" t="n">
        <v>45621</v>
      </c>
      <c r="B113" s="163" t="n">
        <v>4.21</v>
      </c>
      <c r="D113" s="4" t="n">
        <v>45621</v>
      </c>
      <c r="E113" s="163" t="n">
        <v>4.27</v>
      </c>
      <c r="S113" s="4" t="n">
        <v>45621</v>
      </c>
      <c r="T113" s="163" t="n">
        <v>2.29</v>
      </c>
      <c r="AA113" s="4" t="n">
        <v>45621</v>
      </c>
      <c r="AB113" t="n">
        <v>2.23</v>
      </c>
    </row>
    <row r="114">
      <c r="A114" s="4" t="n">
        <v>45622</v>
      </c>
      <c r="B114" s="163" t="n">
        <v>4.21</v>
      </c>
      <c r="D114" s="4" t="n">
        <v>45622</v>
      </c>
      <c r="E114" s="163" t="n">
        <v>4.3</v>
      </c>
      <c r="S114" s="4" t="n">
        <v>45622</v>
      </c>
      <c r="T114" s="163" t="n">
        <v>2.28</v>
      </c>
      <c r="AA114" s="4" t="n">
        <v>45622</v>
      </c>
      <c r="AB114" t="n">
        <v>2.23</v>
      </c>
    </row>
    <row r="115">
      <c r="A115" s="4" t="n">
        <v>45623</v>
      </c>
      <c r="B115" s="163" t="n">
        <v>4.19</v>
      </c>
      <c r="D115" s="4" t="n">
        <v>45623</v>
      </c>
      <c r="E115" s="163" t="n">
        <v>4.25</v>
      </c>
      <c r="S115" s="4" t="n">
        <v>45623</v>
      </c>
      <c r="T115" s="163" t="n">
        <v>2.26</v>
      </c>
      <c r="AA115" s="4" t="n">
        <v>45623</v>
      </c>
      <c r="AB115" t="n">
        <v>2.2</v>
      </c>
    </row>
    <row r="116">
      <c r="A116" s="4" t="n">
        <v>45624</v>
      </c>
      <c r="B116" s="163">
        <f>NA()</f>
        <v/>
      </c>
      <c r="D116" s="4" t="n">
        <v>45624</v>
      </c>
      <c r="E116" s="163">
        <f>NA()</f>
        <v/>
      </c>
      <c r="S116" s="4" t="n">
        <v>45624</v>
      </c>
      <c r="T116" s="163">
        <f>NA()</f>
        <v/>
      </c>
      <c r="AA116" s="4" t="n">
        <v>45624</v>
      </c>
      <c r="AB116">
        <f>NA()</f>
        <v/>
      </c>
    </row>
    <row r="117">
      <c r="A117" s="4" t="n">
        <v>45625</v>
      </c>
      <c r="B117" s="163" t="n">
        <v>4.13</v>
      </c>
      <c r="D117" s="4" t="n">
        <v>45625</v>
      </c>
      <c r="E117" s="163" t="n">
        <v>4.18</v>
      </c>
      <c r="S117" s="4" t="n">
        <v>45625</v>
      </c>
      <c r="T117" s="163" t="n">
        <v>2.26</v>
      </c>
      <c r="AA117" s="4" t="n">
        <v>45625</v>
      </c>
      <c r="AB117" t="n">
        <v>2.19</v>
      </c>
    </row>
    <row r="118">
      <c r="A118" s="4" t="n">
        <v>45628</v>
      </c>
      <c r="B118" s="163" t="n">
        <v>4.17</v>
      </c>
      <c r="D118" s="4" t="n">
        <v>45628</v>
      </c>
      <c r="E118" s="163" t="n">
        <v>4.19</v>
      </c>
      <c r="S118" s="4" t="n">
        <v>45628</v>
      </c>
      <c r="T118" s="163" t="n">
        <v>2.26</v>
      </c>
      <c r="AA118" s="4" t="n">
        <v>45628</v>
      </c>
      <c r="AB118" t="n">
        <v>2.19</v>
      </c>
    </row>
    <row r="119">
      <c r="A119" s="4" t="n">
        <v>45629</v>
      </c>
      <c r="B119" s="163" t="n">
        <v>4.17</v>
      </c>
      <c r="D119" s="4" t="n">
        <v>45629</v>
      </c>
      <c r="E119" s="163" t="n">
        <v>4.23</v>
      </c>
      <c r="S119" s="4" t="n">
        <v>45629</v>
      </c>
      <c r="T119" s="163" t="n">
        <v>2.28</v>
      </c>
      <c r="AA119" s="4" t="n">
        <v>45629</v>
      </c>
      <c r="AB119" t="n">
        <v>2.2</v>
      </c>
    </row>
    <row r="120">
      <c r="A120" s="4" t="n">
        <v>45630</v>
      </c>
      <c r="B120" s="163" t="n">
        <v>4.13</v>
      </c>
      <c r="D120" s="4" t="n">
        <v>45630</v>
      </c>
      <c r="E120" s="163" t="n">
        <v>4.19</v>
      </c>
      <c r="S120" s="4" t="n">
        <v>45630</v>
      </c>
      <c r="T120" s="163" t="n">
        <v>2.29</v>
      </c>
      <c r="AA120" s="4" t="n">
        <v>45630</v>
      </c>
      <c r="AB120" t="n">
        <v>2.21</v>
      </c>
    </row>
    <row r="121">
      <c r="A121" s="4" t="n">
        <v>45631</v>
      </c>
      <c r="B121" s="163" t="n">
        <v>4.15</v>
      </c>
      <c r="D121" s="4" t="n">
        <v>45631</v>
      </c>
      <c r="E121" s="163" t="n">
        <v>4.17</v>
      </c>
      <c r="S121" s="4" t="n">
        <v>45631</v>
      </c>
      <c r="T121" s="163" t="n">
        <v>2.25</v>
      </c>
      <c r="AA121" s="4" t="n">
        <v>45631</v>
      </c>
      <c r="AB121" t="n">
        <v>2.15</v>
      </c>
    </row>
    <row r="122">
      <c r="A122" s="4" t="n">
        <v>45632</v>
      </c>
      <c r="B122" s="163" t="n">
        <v>4.1</v>
      </c>
      <c r="D122" s="4" t="n">
        <v>45632</v>
      </c>
      <c r="E122" s="163" t="n">
        <v>4.15</v>
      </c>
      <c r="S122" s="4" t="n">
        <v>45632</v>
      </c>
      <c r="T122" s="163" t="n">
        <v>2.24</v>
      </c>
      <c r="AA122" s="4" t="n">
        <v>45632</v>
      </c>
      <c r="AB122" t="n">
        <v>2.17</v>
      </c>
    </row>
    <row r="123">
      <c r="A123" s="4" t="n"/>
      <c r="B123" s="163" t="n"/>
      <c r="D123" s="4" t="n"/>
      <c r="E123" s="163" t="n"/>
      <c r="S123" s="4" t="n">
        <v>45635</v>
      </c>
      <c r="T123" s="163" t="n">
        <v>2.27</v>
      </c>
      <c r="AA123" s="4" t="n">
        <v>45635</v>
      </c>
      <c r="AB123" t="n">
        <v>2.21</v>
      </c>
    </row>
    <row r="124">
      <c r="A124" s="4" t="n"/>
      <c r="B124" s="163" t="n"/>
      <c r="D124" s="4" t="n"/>
      <c r="E124" s="163" t="n"/>
      <c r="S124" s="4" t="n"/>
      <c r="T124" s="163" t="n"/>
      <c r="AA124" s="4" t="n"/>
    </row>
    <row r="125">
      <c r="A125" s="4" t="n"/>
      <c r="B125" s="163" t="n"/>
      <c r="D125" s="4" t="n"/>
      <c r="E125" s="163" t="n"/>
      <c r="S125" s="4" t="n"/>
      <c r="T125" s="163" t="n"/>
      <c r="AA125" s="4" t="n"/>
    </row>
    <row r="126">
      <c r="A126" s="4" t="n"/>
      <c r="B126" s="163" t="n"/>
      <c r="D126" s="4" t="n"/>
      <c r="E126" s="163" t="n"/>
      <c r="S126" s="4" t="n"/>
      <c r="T126" s="163" t="n"/>
      <c r="AA126" s="4" t="n"/>
    </row>
    <row r="127">
      <c r="A127" s="4" t="n"/>
      <c r="B127" s="163" t="n"/>
      <c r="D127" s="4" t="n"/>
      <c r="E127" s="163" t="n"/>
      <c r="S127" s="4" t="n"/>
      <c r="T127" s="163" t="n"/>
      <c r="AA127" s="4" t="n"/>
    </row>
    <row r="128">
      <c r="A128" s="4" t="n"/>
      <c r="B128" s="163" t="n"/>
      <c r="D128" s="4" t="n"/>
      <c r="E128" s="163" t="n"/>
      <c r="S128" s="4" t="n"/>
      <c r="T128" s="163" t="n"/>
      <c r="AA128" s="4" t="n"/>
    </row>
    <row r="129">
      <c r="A129" s="4" t="n"/>
      <c r="B129" s="163" t="n"/>
      <c r="D129" s="4" t="n"/>
      <c r="E129" s="163" t="n"/>
      <c r="S129" s="4" t="n"/>
      <c r="T129" s="163" t="n"/>
      <c r="AA129" s="4" t="n"/>
    </row>
    <row r="130">
      <c r="A130" s="4" t="n"/>
      <c r="B130" s="163" t="n"/>
      <c r="D130" s="4" t="n"/>
      <c r="E130" s="163" t="n"/>
      <c r="S130" s="4" t="n"/>
      <c r="T130" s="163" t="n"/>
      <c r="AA130" s="4" t="n"/>
    </row>
    <row r="131">
      <c r="A131" s="4" t="n"/>
      <c r="B131" s="163" t="n"/>
      <c r="D131" s="4" t="n"/>
      <c r="E131" s="163" t="n"/>
      <c r="S131" s="4" t="n"/>
      <c r="T131" s="163" t="n"/>
      <c r="AA131" s="4" t="n"/>
    </row>
    <row r="132">
      <c r="A132" s="4" t="n"/>
      <c r="B132" s="163" t="n"/>
      <c r="D132" s="4" t="n"/>
      <c r="E132" s="163" t="n"/>
      <c r="S132" s="4" t="n"/>
      <c r="T132" s="163" t="n"/>
      <c r="AA132" s="4" t="n"/>
    </row>
    <row r="133">
      <c r="A133" s="4" t="n"/>
      <c r="B133" s="163" t="n"/>
      <c r="D133" s="4" t="n"/>
      <c r="E133" s="163" t="n"/>
      <c r="S133" s="4" t="n"/>
      <c r="T133" s="163" t="n"/>
      <c r="AA133" s="4" t="n"/>
    </row>
    <row r="134">
      <c r="A134" s="4" t="n"/>
      <c r="B134" s="163" t="n"/>
      <c r="D134" s="4" t="n"/>
      <c r="E134" s="163" t="n"/>
      <c r="S134" s="4" t="n"/>
      <c r="T134" s="163" t="n"/>
      <c r="AA134" s="4" t="n"/>
    </row>
    <row r="135">
      <c r="A135" s="4" t="n"/>
      <c r="B135" s="163" t="n"/>
      <c r="D135" s="4" t="n"/>
      <c r="E135" s="163" t="n"/>
      <c r="S135" s="4" t="n"/>
      <c r="T135" s="163" t="n"/>
      <c r="AA135" s="4" t="n"/>
    </row>
    <row r="136">
      <c r="A136" s="4" t="n"/>
      <c r="B136" s="163" t="n"/>
      <c r="D136" s="4" t="n"/>
      <c r="E136" s="163" t="n"/>
      <c r="S136" s="4" t="n"/>
      <c r="T136" s="163" t="n"/>
      <c r="AA136" s="4" t="n"/>
    </row>
    <row r="137">
      <c r="A137" s="4" t="n"/>
      <c r="B137" s="163" t="n"/>
      <c r="D137" s="4" t="n"/>
      <c r="E137" s="163" t="n"/>
      <c r="S137" s="4" t="n"/>
      <c r="T137" s="163" t="n"/>
      <c r="AA137" s="4" t="n"/>
    </row>
    <row r="138">
      <c r="A138" s="4" t="n"/>
      <c r="B138" s="163" t="n"/>
      <c r="D138" s="4" t="n"/>
      <c r="E138" s="163" t="n"/>
      <c r="S138" s="4" t="n"/>
      <c r="T138" s="163" t="n"/>
      <c r="AA138" s="4" t="n"/>
    </row>
    <row r="139">
      <c r="A139" s="4" t="n"/>
      <c r="B139" s="163" t="n"/>
      <c r="D139" s="4" t="n"/>
      <c r="E139" s="163" t="n"/>
      <c r="S139" s="4" t="n"/>
      <c r="T139" s="163" t="n"/>
      <c r="AA139" s="4" t="n"/>
    </row>
    <row r="140">
      <c r="A140" s="4" t="n"/>
      <c r="B140" s="163" t="n"/>
      <c r="D140" s="4" t="n"/>
      <c r="E140" s="163" t="n"/>
      <c r="S140" s="4" t="n"/>
      <c r="T140" s="163" t="n"/>
      <c r="AA140" s="4" t="n"/>
    </row>
    <row r="141">
      <c r="A141" s="4" t="n"/>
      <c r="B141" s="163" t="n"/>
      <c r="D141" s="4" t="n"/>
      <c r="E141" s="163" t="n"/>
      <c r="S141" s="4" t="n"/>
      <c r="T141" s="163" t="n"/>
      <c r="AA141" s="4" t="n"/>
    </row>
    <row r="142">
      <c r="A142" s="4" t="n"/>
      <c r="B142" s="163" t="n"/>
      <c r="D142" s="4" t="n"/>
      <c r="E142" s="163" t="n"/>
      <c r="S142" s="4" t="n"/>
      <c r="T142" s="163" t="n"/>
      <c r="AA142" s="4" t="n"/>
    </row>
    <row r="143">
      <c r="A143" s="4" t="n"/>
      <c r="B143" s="163" t="n"/>
      <c r="D143" s="4" t="n"/>
      <c r="E143" s="163" t="n"/>
      <c r="S143" s="4" t="n"/>
      <c r="T143" s="163" t="n"/>
      <c r="AA143" s="4" t="n"/>
    </row>
    <row r="144">
      <c r="A144" s="4" t="n"/>
      <c r="B144" s="163" t="n"/>
      <c r="D144" s="4" t="n"/>
      <c r="E144" s="163" t="n"/>
      <c r="S144" s="4" t="n"/>
      <c r="T144" s="163" t="n"/>
      <c r="AA144" s="4" t="n"/>
    </row>
    <row r="145">
      <c r="A145" s="4" t="n"/>
      <c r="B145" s="163" t="n"/>
      <c r="D145" s="4" t="n"/>
      <c r="E145" s="163" t="n"/>
      <c r="S145" s="4" t="n"/>
      <c r="T145" s="163" t="n"/>
      <c r="AA145" s="4" t="n"/>
    </row>
    <row r="146">
      <c r="A146" s="4" t="n"/>
      <c r="B146" s="163" t="n"/>
      <c r="D146" s="4" t="n"/>
      <c r="E146" s="163" t="n"/>
      <c r="S146" s="4" t="n"/>
      <c r="T146" s="163" t="n"/>
      <c r="AA146" s="4" t="n"/>
    </row>
    <row r="147">
      <c r="A147" s="4" t="n"/>
      <c r="B147" s="163" t="n"/>
      <c r="D147" s="4" t="n"/>
      <c r="E147" s="163" t="n"/>
      <c r="S147" s="4" t="n"/>
      <c r="T147" s="163" t="n"/>
      <c r="AA147" s="4" t="n"/>
    </row>
    <row r="148">
      <c r="A148" s="4" t="n"/>
      <c r="B148" s="163" t="n"/>
      <c r="D148" s="4" t="n"/>
      <c r="E148" s="163" t="n"/>
      <c r="S148" s="4" t="n"/>
      <c r="T148" s="163" t="n"/>
      <c r="AA148" s="4" t="n"/>
    </row>
    <row r="149">
      <c r="A149" s="4" t="n"/>
      <c r="B149" s="163" t="n"/>
      <c r="D149" s="4" t="n"/>
      <c r="E149" s="163" t="n"/>
      <c r="S149" s="4" t="n"/>
      <c r="T149" s="163" t="n"/>
      <c r="AA149" s="4" t="n"/>
    </row>
    <row r="150">
      <c r="A150" s="4" t="n"/>
      <c r="B150" s="163" t="n"/>
      <c r="D150" s="4" t="n"/>
      <c r="E150" s="163" t="n"/>
      <c r="S150" s="4" t="n"/>
      <c r="T150" s="163" t="n"/>
      <c r="AA150" s="4" t="n"/>
    </row>
    <row r="151">
      <c r="A151" s="4" t="n"/>
      <c r="B151" s="163" t="n"/>
      <c r="D151" s="4" t="n"/>
      <c r="E151" s="163" t="n"/>
      <c r="S151" s="4" t="n"/>
      <c r="T151" s="163" t="n"/>
      <c r="AA151" s="4" t="n"/>
    </row>
    <row r="152">
      <c r="A152" s="4" t="n"/>
      <c r="B152" s="163" t="n"/>
      <c r="D152" s="4" t="n"/>
      <c r="E152" s="163" t="n"/>
      <c r="S152" s="4" t="n"/>
      <c r="T152" s="163" t="n"/>
      <c r="AA152" s="4" t="n"/>
    </row>
    <row r="153">
      <c r="A153" s="4" t="n"/>
      <c r="B153" s="163" t="n"/>
      <c r="D153" s="4" t="n"/>
      <c r="E153" s="163" t="n"/>
      <c r="S153" s="4" t="n"/>
      <c r="T153" s="163" t="n"/>
      <c r="AA153" s="4" t="n"/>
    </row>
    <row r="154">
      <c r="A154" s="4" t="n"/>
      <c r="B154" s="163" t="n"/>
      <c r="D154" s="4" t="n"/>
      <c r="E154" s="163" t="n"/>
      <c r="S154" s="4" t="n"/>
      <c r="T154" s="163" t="n"/>
      <c r="AA154" s="4" t="n"/>
    </row>
    <row r="155">
      <c r="A155" s="4" t="n"/>
      <c r="B155" s="163" t="n"/>
      <c r="D155" s="4" t="n"/>
      <c r="E155" s="163" t="n"/>
      <c r="S155" s="4" t="n"/>
      <c r="T155" s="163" t="n"/>
      <c r="AA155" s="4" t="n"/>
    </row>
    <row r="156">
      <c r="A156" s="4" t="n"/>
      <c r="B156" s="163" t="n"/>
      <c r="D156" s="4" t="n"/>
      <c r="E156" s="163" t="n"/>
      <c r="S156" s="4" t="n"/>
      <c r="T156" s="163" t="n"/>
      <c r="AA156" s="4" t="n"/>
    </row>
    <row r="157">
      <c r="A157" s="4" t="n"/>
      <c r="B157" s="163" t="n"/>
      <c r="D157" s="4" t="n"/>
      <c r="E157" s="163" t="n"/>
      <c r="S157" s="4" t="n"/>
      <c r="T157" s="163" t="n"/>
      <c r="AA157" s="4" t="n"/>
    </row>
    <row r="158">
      <c r="A158" s="4" t="n"/>
      <c r="B158" s="163" t="n"/>
      <c r="D158" s="4" t="n"/>
      <c r="E158" s="163" t="n"/>
      <c r="S158" s="4" t="n"/>
      <c r="T158" s="163" t="n"/>
      <c r="AA158" s="4" t="n"/>
    </row>
    <row r="159">
      <c r="A159" s="4" t="n"/>
      <c r="B159" s="163" t="n"/>
      <c r="D159" s="4" t="n"/>
      <c r="E159" s="163" t="n"/>
      <c r="S159" s="4" t="n"/>
      <c r="T159" s="163" t="n"/>
      <c r="AA159" s="4" t="n"/>
    </row>
    <row r="160">
      <c r="A160" s="4" t="n"/>
      <c r="B160" s="163" t="n"/>
      <c r="D160" s="4" t="n"/>
      <c r="E160" s="163" t="n"/>
      <c r="S160" s="4" t="n"/>
      <c r="T160" s="163" t="n"/>
      <c r="AA160" s="4" t="n"/>
    </row>
    <row r="161">
      <c r="A161" s="4" t="n"/>
      <c r="B161" s="163" t="n"/>
      <c r="D161" s="4" t="n"/>
      <c r="E161" s="163" t="n"/>
      <c r="S161" s="4" t="n"/>
      <c r="T161" s="163" t="n"/>
      <c r="AA161" s="4" t="n"/>
    </row>
    <row r="162">
      <c r="A162" s="4" t="n"/>
      <c r="B162" s="163" t="n"/>
      <c r="D162" s="4" t="n"/>
      <c r="E162" s="163" t="n"/>
      <c r="S162" s="4" t="n"/>
      <c r="T162" s="163" t="n"/>
      <c r="AA162" s="4" t="n"/>
    </row>
    <row r="163">
      <c r="A163" s="4" t="n"/>
      <c r="B163" s="163" t="n"/>
      <c r="D163" s="4" t="n"/>
      <c r="E163" s="163" t="n"/>
      <c r="S163" s="4" t="n"/>
      <c r="T163" s="163" t="n"/>
      <c r="AA163" s="4" t="n"/>
    </row>
    <row r="164">
      <c r="A164" s="4" t="n"/>
      <c r="B164" s="163" t="n"/>
      <c r="D164" s="4" t="n"/>
      <c r="E164" s="163" t="n"/>
      <c r="S164" s="4" t="n"/>
      <c r="T164" s="163" t="n"/>
      <c r="AA164" s="4" t="n"/>
    </row>
    <row r="165">
      <c r="A165" s="4" t="n"/>
      <c r="B165" s="163" t="n"/>
      <c r="D165" s="4" t="n"/>
      <c r="E165" s="163" t="n"/>
      <c r="S165" s="4" t="n"/>
      <c r="T165" s="163" t="n"/>
      <c r="AA165" s="4" t="n"/>
    </row>
    <row r="166">
      <c r="A166" s="4" t="n"/>
      <c r="B166" s="163" t="n"/>
      <c r="D166" s="4" t="n"/>
      <c r="E166" s="163" t="n"/>
      <c r="S166" s="4" t="n"/>
      <c r="T166" s="163" t="n"/>
      <c r="AA166" s="4" t="n"/>
    </row>
    <row r="167">
      <c r="A167" s="4" t="n"/>
      <c r="B167" s="163" t="n"/>
      <c r="D167" s="4" t="n"/>
      <c r="E167" s="163" t="n"/>
      <c r="S167" s="4" t="n"/>
      <c r="T167" s="163" t="n"/>
      <c r="AA167" s="4" t="n"/>
    </row>
    <row r="168">
      <c r="A168" s="4" t="n"/>
      <c r="B168" s="163" t="n"/>
      <c r="D168" s="4" t="n"/>
      <c r="E168" s="163" t="n"/>
      <c r="S168" s="4" t="n"/>
      <c r="T168" s="163" t="n"/>
      <c r="AA168" s="4" t="n"/>
    </row>
    <row r="169">
      <c r="A169" s="4" t="n"/>
      <c r="B169" s="163" t="n"/>
      <c r="D169" s="4" t="n"/>
      <c r="E169" s="163" t="n"/>
      <c r="S169" s="4" t="n"/>
      <c r="T169" s="163" t="n"/>
      <c r="AA169" s="4" t="n"/>
    </row>
    <row r="170">
      <c r="A170" s="4" t="n"/>
      <c r="B170" s="163" t="n"/>
      <c r="D170" s="4" t="n"/>
      <c r="E170" s="163" t="n"/>
      <c r="S170" s="4" t="n"/>
      <c r="T170" s="163" t="n"/>
      <c r="AA170" s="4" t="n"/>
    </row>
    <row r="171">
      <c r="A171" s="4" t="n"/>
      <c r="B171" s="163" t="n"/>
      <c r="D171" s="4" t="n"/>
      <c r="E171" s="163" t="n"/>
      <c r="S171" s="4" t="n"/>
      <c r="T171" s="163" t="n"/>
      <c r="AA171" s="4" t="n"/>
    </row>
    <row r="172">
      <c r="A172" s="4" t="n"/>
      <c r="B172" s="163" t="n"/>
      <c r="D172" s="4" t="n"/>
      <c r="E172" s="163" t="n"/>
      <c r="S172" s="4" t="n"/>
      <c r="T172" s="163" t="n"/>
      <c r="AA172" s="4" t="n"/>
    </row>
    <row r="173">
      <c r="A173" s="4" t="n"/>
      <c r="B173" s="163" t="n"/>
      <c r="D173" s="4" t="n"/>
      <c r="E173" s="163" t="n"/>
      <c r="S173" s="4" t="n"/>
      <c r="T173" s="163" t="n"/>
      <c r="AA173" s="4" t="n"/>
    </row>
    <row r="174">
      <c r="A174" s="4" t="n"/>
      <c r="B174" s="163" t="n"/>
      <c r="D174" s="4" t="n"/>
      <c r="E174" s="163" t="n"/>
      <c r="S174" s="4" t="n"/>
      <c r="T174" s="163" t="n"/>
      <c r="AA174" s="4" t="n"/>
    </row>
    <row r="175">
      <c r="A175" s="4" t="n"/>
      <c r="B175" s="163" t="n"/>
      <c r="D175" s="4" t="n"/>
      <c r="E175" s="163" t="n"/>
      <c r="S175" s="4" t="n"/>
      <c r="T175" s="163" t="n"/>
      <c r="AA175" s="4" t="n"/>
    </row>
    <row r="176">
      <c r="A176" s="4" t="n"/>
      <c r="B176" s="163" t="n"/>
      <c r="D176" s="4" t="n"/>
      <c r="E176" s="163" t="n"/>
      <c r="S176" s="4" t="n"/>
      <c r="T176" s="163" t="n"/>
      <c r="AA176" s="4" t="n"/>
    </row>
    <row r="177">
      <c r="A177" s="4" t="n"/>
      <c r="B177" s="163" t="n"/>
      <c r="D177" s="4" t="n"/>
      <c r="E177" s="163" t="n"/>
      <c r="S177" s="4" t="n"/>
      <c r="T177" s="163" t="n"/>
      <c r="AA177" s="4" t="n"/>
    </row>
    <row r="178">
      <c r="A178" s="4" t="n"/>
      <c r="B178" s="163" t="n"/>
      <c r="D178" s="4" t="n"/>
      <c r="E178" s="163" t="n"/>
      <c r="S178" s="4" t="n"/>
      <c r="T178" s="163" t="n"/>
      <c r="AA178" s="4" t="n"/>
    </row>
    <row r="179">
      <c r="A179" s="4" t="n"/>
      <c r="B179" s="163" t="n"/>
      <c r="D179" s="4" t="n"/>
      <c r="E179" s="163" t="n"/>
      <c r="S179" s="4" t="n"/>
      <c r="T179" s="163" t="n"/>
      <c r="AA179" s="4" t="n"/>
    </row>
    <row r="180">
      <c r="A180" s="4" t="n"/>
      <c r="B180" s="163" t="n"/>
      <c r="D180" s="4" t="n"/>
      <c r="E180" s="163" t="n"/>
      <c r="S180" s="4" t="n"/>
      <c r="T180" s="163" t="n"/>
      <c r="AA180" s="4" t="n"/>
    </row>
    <row r="181">
      <c r="A181" s="4" t="n"/>
      <c r="B181" s="163" t="n"/>
      <c r="D181" s="4" t="n"/>
      <c r="E181" s="163" t="n"/>
      <c r="S181" s="4" t="n"/>
      <c r="T181" s="163" t="n"/>
      <c r="AA181" s="4" t="n"/>
    </row>
    <row r="182">
      <c r="A182" s="4" t="n"/>
      <c r="B182" s="163" t="n"/>
      <c r="D182" s="4" t="n"/>
      <c r="E182" s="163" t="n"/>
      <c r="S182" s="4" t="n"/>
      <c r="T182" s="163" t="n"/>
      <c r="AA182" s="4" t="n"/>
    </row>
    <row r="183">
      <c r="A183" s="4" t="n"/>
      <c r="B183" s="163" t="n"/>
      <c r="D183" s="4" t="n"/>
      <c r="E183" s="163" t="n"/>
      <c r="S183" s="4" t="n"/>
      <c r="T183" s="163" t="n"/>
      <c r="AA183" s="4" t="n"/>
    </row>
    <row r="184">
      <c r="A184" s="4" t="n"/>
      <c r="B184" s="163" t="n"/>
      <c r="D184" s="4" t="n"/>
      <c r="E184" s="163" t="n"/>
      <c r="S184" s="4" t="n"/>
      <c r="T184" s="163" t="n"/>
      <c r="AA184" s="4" t="n"/>
    </row>
    <row r="185">
      <c r="S185" s="4" t="n"/>
      <c r="T185" s="163" t="n"/>
      <c r="AA185" s="4" t="n"/>
    </row>
  </sheetData>
  <hyperlinks>
    <hyperlink xmlns:r="http://schemas.openxmlformats.org/officeDocument/2006/relationships" ref="A5" r:id="rId1"/>
    <hyperlink xmlns:r="http://schemas.openxmlformats.org/officeDocument/2006/relationships" ref="D5" r:id="rId2"/>
    <hyperlink xmlns:r="http://schemas.openxmlformats.org/officeDocument/2006/relationships" ref="G5" r:id="rId3"/>
    <hyperlink xmlns:r="http://schemas.openxmlformats.org/officeDocument/2006/relationships" ref="J5" r:id="rId4"/>
    <hyperlink xmlns:r="http://schemas.openxmlformats.org/officeDocument/2006/relationships" ref="M5" r:id="rId5"/>
    <hyperlink xmlns:r="http://schemas.openxmlformats.org/officeDocument/2006/relationships" ref="P5" r:id="rId6"/>
    <hyperlink xmlns:r="http://schemas.openxmlformats.org/officeDocument/2006/relationships" ref="S5" r:id="rId7"/>
    <hyperlink xmlns:r="http://schemas.openxmlformats.org/officeDocument/2006/relationships" ref="V5" r:id="rId8"/>
    <hyperlink xmlns:r="http://schemas.openxmlformats.org/officeDocument/2006/relationships" ref="Y5" r:id="rId9"/>
    <hyperlink xmlns:r="http://schemas.openxmlformats.org/officeDocument/2006/relationships" ref="AA5" r:id="rId10"/>
  </hyperlink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>
  <sheetPr>
    <tabColor rgb="FFFF0000"/>
    <outlinePr summaryBelow="1" summaryRight="1"/>
    <pageSetUpPr/>
  </sheetPr>
  <dimension ref="A1:A1"/>
  <sheetViews>
    <sheetView workbookViewId="0">
      <selection activeCell="E27" sqref="E27"/>
    </sheetView>
  </sheetViews>
  <sheetFormatPr baseColWidth="8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 codeName="Sheet19">
    <tabColor rgb="FFFF0000"/>
    <outlinePr summaryBelow="1" summaryRight="1"/>
    <pageSetUpPr/>
  </sheetPr>
  <dimension ref="A1:SC331"/>
  <sheetViews>
    <sheetView topLeftCell="RD1" zoomScaleNormal="100" workbookViewId="0">
      <selection activeCell="RI5" sqref="RI5:RI9"/>
    </sheetView>
  </sheetViews>
  <sheetFormatPr baseColWidth="8" defaultColWidth="9.1796875" defaultRowHeight="14.5"/>
  <cols>
    <col width="11" customWidth="1" style="19" min="1" max="1"/>
    <col width="9.1796875" customWidth="1" style="19" min="2" max="3"/>
    <col width="9.54296875" customWidth="1" style="19" min="4" max="5"/>
    <col width="14.1796875" customWidth="1" style="19" min="6" max="6"/>
    <col width="13.453125" customWidth="1" style="19" min="7" max="7"/>
    <col width="9.1796875" customWidth="1" style="19" min="8" max="10"/>
    <col width="14.1796875" customWidth="1" style="19" min="11" max="11"/>
    <col width="13.453125" customWidth="1" style="19" min="12" max="12"/>
    <col width="9.1796875" customWidth="1" style="19" min="13" max="20"/>
    <col width="14.1796875" customWidth="1" style="19" min="21" max="21"/>
    <col width="13.453125" customWidth="1" style="19" min="22" max="22"/>
    <col width="9.1796875" customWidth="1" style="19" min="23" max="25"/>
    <col width="14.1796875" customWidth="1" style="19" min="26" max="26"/>
    <col width="13.453125" customWidth="1" style="19" min="27" max="27"/>
    <col width="9.1796875" customWidth="1" style="19" min="28" max="29"/>
    <col width="9" customWidth="1" style="19" min="30" max="30"/>
    <col width="14.1796875" customWidth="1" style="19" min="31" max="31"/>
    <col width="13.453125" customWidth="1" style="19" min="32" max="32"/>
    <col width="9" customWidth="1" style="19" min="33" max="34"/>
    <col width="9.1796875" customWidth="1" style="19" min="35" max="35"/>
    <col width="14.1796875" customWidth="1" style="19" min="36" max="36"/>
    <col width="13.453125" customWidth="1" style="19" min="37" max="37"/>
    <col width="9.1796875" customWidth="1" style="19" min="38" max="40"/>
    <col width="14.1796875" customWidth="1" style="19" min="41" max="41"/>
    <col width="13.453125" customWidth="1" style="19" min="42" max="42"/>
    <col width="9.1796875" customWidth="1" style="19" min="43" max="45"/>
    <col width="14.1796875" customWidth="1" style="19" min="46" max="46"/>
    <col width="13.453125" customWidth="1" style="19" min="47" max="47"/>
    <col width="9.1796875" customWidth="1" style="19" min="48" max="50"/>
    <col width="14.1796875" customWidth="1" style="19" min="51" max="51"/>
    <col width="13.453125" customWidth="1" style="19" min="52" max="52"/>
    <col width="9.1796875" customWidth="1" style="19" min="53" max="55"/>
    <col width="14.1796875" customWidth="1" style="19" min="56" max="56"/>
    <col width="13.453125" customWidth="1" style="19" min="57" max="57"/>
    <col width="9.1796875" customWidth="1" style="19" min="58" max="60"/>
    <col width="14.1796875" customWidth="1" style="19" min="61" max="61"/>
    <col width="13.453125" customWidth="1" style="19" min="62" max="62"/>
    <col width="9.1796875" customWidth="1" style="19" min="63" max="65"/>
    <col width="14.1796875" customWidth="1" style="19" min="66" max="66"/>
    <col width="13.453125" customWidth="1" style="19" min="67" max="67"/>
    <col width="9.1796875" customWidth="1" style="19" min="68" max="70"/>
    <col width="14.1796875" customWidth="1" style="19" min="71" max="71"/>
    <col width="13.453125" customWidth="1" style="19" min="72" max="72"/>
    <col width="9.1796875" customWidth="1" style="19" min="73" max="75"/>
    <col width="14.1796875" customWidth="1" style="19" min="76" max="76"/>
    <col width="13.453125" customWidth="1" style="19" min="77" max="77"/>
    <col width="9.1796875" customWidth="1" style="19" min="78" max="80"/>
    <col width="14.1796875" customWidth="1" style="19" min="81" max="81"/>
    <col width="13.453125" customWidth="1" style="19" min="82" max="82"/>
    <col width="9.1796875" customWidth="1" style="19" min="83" max="85"/>
    <col width="14.1796875" customWidth="1" style="19" min="86" max="86"/>
    <col width="13.453125" customWidth="1" style="19" min="87" max="87"/>
    <col width="9.1796875" customWidth="1" style="19" min="88" max="90"/>
    <col width="14.1796875" customWidth="1" style="19" min="91" max="91"/>
    <col width="13.453125" customWidth="1" style="19" min="92" max="92"/>
    <col width="9.1796875" customWidth="1" style="19" min="93" max="95"/>
    <col width="14.1796875" customWidth="1" style="19" min="96" max="96"/>
    <col width="13.453125" customWidth="1" style="19" min="97" max="97"/>
    <col width="9.1796875" customWidth="1" style="19" min="98" max="100"/>
    <col width="14.1796875" customWidth="1" style="19" min="101" max="101"/>
    <col width="13.453125" customWidth="1" style="19" min="102" max="102"/>
    <col width="9.1796875" customWidth="1" style="19" min="103" max="105"/>
    <col width="14.1796875" customWidth="1" style="19" min="106" max="106"/>
    <col width="13.453125" customWidth="1" style="19" min="107" max="107"/>
    <col width="9.1796875" customWidth="1" style="19" min="108" max="110"/>
    <col width="14.1796875" customWidth="1" style="19" min="111" max="111"/>
    <col width="13.453125" customWidth="1" style="19" min="112" max="112"/>
    <col width="9.1796875" customWidth="1" style="19" min="113" max="115"/>
    <col width="14.1796875" customWidth="1" style="19" min="116" max="116"/>
    <col width="13.453125" customWidth="1" style="19" min="117" max="117"/>
    <col width="9.1796875" customWidth="1" style="19" min="118" max="120"/>
    <col width="14.1796875" customWidth="1" style="19" min="121" max="121"/>
    <col width="13.453125" customWidth="1" style="19" min="122" max="122"/>
    <col width="9.1796875" customWidth="1" style="19" min="123" max="125"/>
    <col width="14.1796875" customWidth="1" style="19" min="126" max="126"/>
    <col width="13.453125" customWidth="1" style="19" min="127" max="127"/>
    <col width="9.1796875" customWidth="1" style="19" min="128" max="130"/>
    <col width="14.1796875" customWidth="1" style="19" min="131" max="131"/>
    <col width="13.453125" customWidth="1" style="19" min="132" max="132"/>
    <col width="9.1796875" customWidth="1" style="19" min="133" max="135"/>
    <col width="14.1796875" customWidth="1" style="19" min="136" max="136"/>
    <col width="13.453125" customWidth="1" style="19" min="137" max="137"/>
    <col width="9.1796875" customWidth="1" style="19" min="138" max="140"/>
    <col width="14.1796875" customWidth="1" style="19" min="141" max="141"/>
    <col width="13.453125" customWidth="1" style="19" min="142" max="142"/>
    <col width="9.1796875" customWidth="1" style="19" min="143" max="145"/>
    <col width="14.1796875" customWidth="1" style="19" min="146" max="146"/>
    <col width="13.453125" customWidth="1" style="19" min="147" max="147"/>
    <col width="9.1796875" customWidth="1" style="19" min="148" max="150"/>
    <col width="14.1796875" customWidth="1" style="19" min="151" max="151"/>
    <col width="13.453125" customWidth="1" style="19" min="152" max="152"/>
    <col width="9.1796875" customWidth="1" style="19" min="153" max="155"/>
    <col width="14.1796875" customWidth="1" style="19" min="156" max="156"/>
    <col width="13.453125" customWidth="1" style="19" min="157" max="157"/>
    <col width="9.1796875" customWidth="1" style="19" min="158" max="160"/>
    <col width="14.1796875" customWidth="1" style="19" min="161" max="161"/>
    <col width="13.453125" customWidth="1" style="19" min="162" max="162"/>
    <col width="9.1796875" customWidth="1" style="19" min="163" max="165"/>
    <col width="14.1796875" customWidth="1" style="19" min="166" max="166"/>
    <col width="13.453125" customWidth="1" style="19" min="167" max="167"/>
    <col width="9.1796875" customWidth="1" style="19" min="168" max="170"/>
    <col width="14.1796875" customWidth="1" style="19" min="171" max="171"/>
    <col width="13.453125" customWidth="1" style="19" min="172" max="172"/>
    <col width="9.1796875" customWidth="1" style="19" min="173" max="175"/>
    <col width="14.1796875" customWidth="1" style="19" min="176" max="176"/>
    <col width="13.453125" customWidth="1" style="19" min="177" max="177"/>
    <col width="9.1796875" customWidth="1" style="19" min="178" max="180"/>
    <col width="14.1796875" customWidth="1" style="19" min="181" max="181"/>
    <col width="13.453125" customWidth="1" style="27" min="182" max="182"/>
    <col width="9.1796875" customWidth="1" style="19" min="183" max="185"/>
    <col width="14.1796875" customWidth="1" style="19" min="186" max="186"/>
    <col width="13.453125" customWidth="1" style="27" min="187" max="187"/>
    <col width="9.1796875" customWidth="1" style="19" min="188" max="190"/>
    <col width="17" customWidth="1" style="19" min="191" max="191"/>
    <col width="13.453125" customWidth="1" style="27" min="192" max="192"/>
    <col width="9.1796875" customWidth="1" style="19" min="193" max="195"/>
    <col width="17" customWidth="1" style="19" min="196" max="196"/>
    <col width="13.453125" customWidth="1" style="27" min="197" max="197"/>
    <col width="9.1796875" customWidth="1" style="19" min="198" max="200"/>
    <col width="17" customWidth="1" style="19" min="201" max="201"/>
    <col width="13.453125" customWidth="1" style="27" min="202" max="202"/>
    <col width="9.1796875" customWidth="1" style="19" min="203" max="205"/>
    <col width="17" customWidth="1" style="19" min="206" max="206"/>
    <col width="13.453125" customWidth="1" style="27" min="207" max="207"/>
    <col width="9.7265625" bestFit="1" customWidth="1" style="19" min="208" max="208"/>
    <col width="9.1796875" customWidth="1" style="19" min="209" max="210"/>
    <col width="17" customWidth="1" style="19" min="211" max="211"/>
    <col width="13.453125" customWidth="1" style="27" min="212" max="212"/>
    <col width="9.7265625" bestFit="1" customWidth="1" style="19" min="213" max="213"/>
    <col width="9.1796875" customWidth="1" style="19" min="214" max="215"/>
    <col width="17" customWidth="1" style="19" min="216" max="216"/>
    <col width="13.453125" customWidth="1" style="27" min="217" max="217"/>
    <col width="9.7265625" bestFit="1" customWidth="1" style="19" min="218" max="218"/>
    <col width="9.1796875" customWidth="1" style="19" min="219" max="220"/>
    <col width="17" customWidth="1" style="19" min="221" max="221"/>
    <col width="13.453125" customWidth="1" style="27" min="222" max="222"/>
    <col width="9.7265625" bestFit="1" customWidth="1" style="19" min="223" max="223"/>
    <col width="9.1796875" customWidth="1" style="19" min="224" max="225"/>
    <col width="17" customWidth="1" style="19" min="226" max="226"/>
    <col width="13.453125" customWidth="1" style="27" min="227" max="227"/>
    <col width="9.7265625" bestFit="1" customWidth="1" style="19" min="228" max="228"/>
    <col width="9.1796875" customWidth="1" style="19" min="229" max="230"/>
    <col width="17" customWidth="1" style="19" min="231" max="231"/>
    <col width="13.453125" customWidth="1" style="27" min="232" max="232"/>
    <col width="9.7265625" bestFit="1" customWidth="1" style="19" min="233" max="233"/>
    <col width="9.1796875" customWidth="1" style="19" min="234" max="235"/>
    <col width="17" customWidth="1" style="19" min="236" max="236"/>
    <col width="13.453125" customWidth="1" style="27" min="237" max="237"/>
    <col width="9.7265625" bestFit="1" customWidth="1" style="19" min="238" max="238"/>
    <col width="9.1796875" customWidth="1" style="19" min="239" max="240"/>
    <col width="17" customWidth="1" style="19" min="241" max="241"/>
    <col width="13.453125" customWidth="1" style="27" min="242" max="242"/>
    <col width="9.7265625" bestFit="1" customWidth="1" style="19" min="243" max="243"/>
    <col width="9.1796875" customWidth="1" style="19" min="244" max="245"/>
    <col width="17" customWidth="1" style="19" min="246" max="246"/>
    <col width="13.453125" customWidth="1" style="27" min="247" max="247"/>
    <col width="9.7265625" bestFit="1" customWidth="1" style="19" min="248" max="248"/>
    <col width="9.1796875" customWidth="1" style="19" min="249" max="250"/>
    <col width="17" customWidth="1" style="19" min="251" max="251"/>
    <col width="13.453125" customWidth="1" style="27" min="252" max="252"/>
    <col width="9.7265625" bestFit="1" customWidth="1" style="19" min="253" max="253"/>
    <col width="9.1796875" customWidth="1" style="19" min="254" max="255"/>
    <col width="17" customWidth="1" style="19" min="256" max="256"/>
    <col width="13.453125" customWidth="1" style="27" min="257" max="257"/>
    <col width="9.7265625" bestFit="1" customWidth="1" style="19" min="258" max="258"/>
    <col width="9.1796875" customWidth="1" style="19" min="259" max="260"/>
    <col width="17" customWidth="1" style="19" min="261" max="261"/>
    <col width="13.453125" customWidth="1" style="27" min="262" max="262"/>
    <col width="9.7265625" bestFit="1" customWidth="1" style="19" min="263" max="263"/>
    <col width="9.1796875" customWidth="1" style="19" min="264" max="265"/>
    <col width="17" customWidth="1" style="19" min="266" max="266"/>
    <col width="13.453125" customWidth="1" style="27" min="267" max="267"/>
    <col width="9.7265625" bestFit="1" customWidth="1" style="19" min="268" max="268"/>
    <col width="9.1796875" customWidth="1" style="19" min="269" max="270"/>
    <col width="17" customWidth="1" style="19" min="271" max="271"/>
    <col width="13.453125" customWidth="1" style="27" min="272" max="272"/>
    <col width="9.7265625" bestFit="1" customWidth="1" style="19" min="273" max="273"/>
    <col width="9.1796875" customWidth="1" style="19" min="274" max="275"/>
    <col width="17" customWidth="1" style="19" min="276" max="276"/>
    <col width="13.453125" customWidth="1" style="27" min="277" max="277"/>
    <col width="9.7265625" bestFit="1" customWidth="1" style="19" min="278" max="278"/>
    <col width="9.1796875" customWidth="1" style="19" min="279" max="280"/>
    <col width="17" customWidth="1" style="19" min="281" max="281"/>
    <col width="13.453125" customWidth="1" style="27" min="282" max="282"/>
    <col width="9.7265625" bestFit="1" customWidth="1" style="19" min="283" max="283"/>
    <col width="9.1796875" customWidth="1" style="19" min="284" max="285"/>
    <col width="17" customWidth="1" style="19" min="286" max="286"/>
    <col width="13.453125" customWidth="1" style="27" min="287" max="287"/>
    <col width="9.7265625" bestFit="1" customWidth="1" style="19" min="288" max="288"/>
    <col width="9.1796875" customWidth="1" style="19" min="289" max="290"/>
    <col width="17" customWidth="1" style="19" min="291" max="291"/>
    <col width="13.453125" customWidth="1" style="27" min="292" max="292"/>
    <col width="9.7265625" bestFit="1" customWidth="1" style="19" min="293" max="293"/>
    <col width="9.1796875" customWidth="1" style="19" min="294" max="295"/>
    <col width="17" customWidth="1" style="19" min="296" max="296"/>
    <col width="13.453125" customWidth="1" style="27" min="297" max="297"/>
    <col width="9.7265625" bestFit="1" customWidth="1" style="19" min="298" max="298"/>
    <col width="9.1796875" customWidth="1" style="19" min="299" max="300"/>
    <col width="17" customWidth="1" style="19" min="301" max="301"/>
    <col width="13.453125" customWidth="1" style="27" min="302" max="302"/>
    <col width="9.7265625" bestFit="1" customWidth="1" style="19" min="303" max="303"/>
    <col width="9.1796875" customWidth="1" style="19" min="304" max="305"/>
    <col width="17" customWidth="1" style="19" min="306" max="306"/>
    <col width="13.453125" customWidth="1" style="27" min="307" max="307"/>
    <col width="9.7265625" bestFit="1" customWidth="1" style="19" min="308" max="308"/>
    <col width="9.1796875" customWidth="1" style="19" min="309" max="310"/>
    <col width="17" customWidth="1" style="19" min="311" max="311"/>
    <col width="13.453125" customWidth="1" style="27" min="312" max="312"/>
    <col width="9.7265625" bestFit="1" customWidth="1" style="19" min="313" max="313"/>
    <col width="9.1796875" customWidth="1" style="19" min="314" max="315"/>
    <col width="17" customWidth="1" style="19" min="316" max="316"/>
    <col width="13.453125" customWidth="1" style="27" min="317" max="317"/>
    <col width="9.7265625" bestFit="1" customWidth="1" style="19" min="318" max="318"/>
    <col width="9.1796875" customWidth="1" style="19" min="319" max="320"/>
    <col width="17" customWidth="1" style="19" min="321" max="321"/>
    <col width="13.453125" customWidth="1" style="27" min="322" max="322"/>
    <col width="9.7265625" bestFit="1" customWidth="1" style="19" min="323" max="323"/>
    <col width="9.1796875" customWidth="1" style="19" min="324" max="325"/>
    <col width="17" customWidth="1" style="19" min="326" max="326"/>
    <col width="13.453125" customWidth="1" style="27" min="327" max="327"/>
    <col width="9.7265625" bestFit="1" customWidth="1" style="19" min="328" max="328"/>
    <col width="9.1796875" customWidth="1" style="19" min="329" max="330"/>
    <col width="17" customWidth="1" style="19" min="331" max="331"/>
    <col width="13.453125" customWidth="1" style="27" min="332" max="332"/>
    <col width="9.7265625" bestFit="1" customWidth="1" style="19" min="333" max="333"/>
    <col width="9.1796875" customWidth="1" style="19" min="334" max="335"/>
    <col width="17" customWidth="1" style="19" min="336" max="336"/>
    <col width="13.453125" customWidth="1" style="27" min="337" max="337"/>
    <col width="9.7265625" bestFit="1" customWidth="1" style="19" min="338" max="338"/>
    <col width="9.1796875" customWidth="1" style="19" min="339" max="340"/>
    <col width="17" customWidth="1" style="19" min="341" max="341"/>
    <col width="13.453125" customWidth="1" style="27" min="342" max="342"/>
    <col width="9.7265625" bestFit="1" customWidth="1" style="19" min="343" max="343"/>
    <col width="9.1796875" customWidth="1" style="19" min="344" max="345"/>
    <col width="17" customWidth="1" style="19" min="346" max="346"/>
    <col width="13.453125" customWidth="1" style="27" min="347" max="347"/>
    <col width="9.7265625" bestFit="1" customWidth="1" style="19" min="348" max="348"/>
    <col width="9.1796875" customWidth="1" style="19" min="349" max="350"/>
    <col width="17" customWidth="1" style="19" min="351" max="351"/>
    <col width="13.453125" customWidth="1" style="27" min="352" max="352"/>
    <col width="9.7265625" bestFit="1" customWidth="1" style="19" min="353" max="353"/>
    <col width="9.1796875" customWidth="1" style="19" min="354" max="355"/>
    <col width="17" customWidth="1" style="19" min="356" max="356"/>
    <col width="13.453125" customWidth="1" style="27" min="357" max="357"/>
    <col width="9.7265625" bestFit="1" customWidth="1" style="19" min="358" max="358"/>
    <col width="9.1796875" customWidth="1" style="19" min="359" max="360"/>
    <col width="17" customWidth="1" style="19" min="361" max="361"/>
    <col width="13.453125" customWidth="1" style="27" min="362" max="362"/>
    <col width="9.7265625" bestFit="1" customWidth="1" style="19" min="363" max="363"/>
    <col width="9.1796875" customWidth="1" style="19" min="364" max="365"/>
    <col width="17" customWidth="1" style="19" min="366" max="366"/>
    <col width="13.453125" customWidth="1" style="132" min="367" max="367"/>
    <col width="9.7265625" bestFit="1" customWidth="1" style="19" min="368" max="368"/>
    <col width="9.1796875" customWidth="1" style="19" min="369" max="370"/>
    <col width="17" customWidth="1" style="19" min="371" max="371"/>
    <col width="13.453125" customWidth="1" style="132" min="372" max="372"/>
    <col width="9.7265625" bestFit="1" customWidth="1" style="19" min="373" max="373"/>
    <col width="9.1796875" customWidth="1" style="19" min="374" max="375"/>
    <col width="17" customWidth="1" style="19" min="376" max="376"/>
    <col width="13.453125" customWidth="1" style="132" min="377" max="377"/>
    <col width="9.7265625" bestFit="1" customWidth="1" style="19" min="378" max="378"/>
    <col width="9.1796875" customWidth="1" style="19" min="379" max="380"/>
    <col width="17" customWidth="1" style="19" min="381" max="381"/>
    <col width="13.453125" customWidth="1" style="132" min="382" max="382"/>
    <col width="9.7265625" bestFit="1" customWidth="1" style="19" min="383" max="383"/>
    <col width="9.1796875" customWidth="1" style="19" min="384" max="385"/>
    <col width="17" customWidth="1" style="19" min="386" max="386"/>
    <col width="13.453125" customWidth="1" style="132" min="387" max="387"/>
    <col width="9.7265625" bestFit="1" customWidth="1" style="19" min="388" max="388"/>
    <col width="9.1796875" customWidth="1" style="19" min="389" max="390"/>
    <col width="17" customWidth="1" style="19" min="391" max="391"/>
    <col width="13.453125" customWidth="1" style="132" min="392" max="392"/>
    <col width="9.7265625" bestFit="1" customWidth="1" style="19" min="393" max="393"/>
    <col width="9.1796875" customWidth="1" style="19" min="394" max="395"/>
    <col width="17" customWidth="1" style="19" min="396" max="396"/>
    <col width="13.453125" customWidth="1" style="132" min="397" max="397"/>
    <col width="9.7265625" bestFit="1" customWidth="1" style="19" min="398" max="398"/>
    <col width="9.1796875" customWidth="1" style="19" min="399" max="400"/>
    <col width="17" customWidth="1" style="19" min="401" max="401"/>
    <col width="13.453125" customWidth="1" style="132" min="402" max="402"/>
    <col width="9.7265625" bestFit="1" customWidth="1" style="19" min="403" max="403"/>
    <col width="9.1796875" customWidth="1" style="19" min="404" max="405"/>
    <col width="17" customWidth="1" style="19" min="406" max="406"/>
    <col width="13.453125" customWidth="1" style="132" min="407" max="407"/>
    <col width="9.7265625" bestFit="1" customWidth="1" style="19" min="408" max="408"/>
    <col width="9.1796875" customWidth="1" style="19" min="409" max="410"/>
    <col width="17" customWidth="1" style="19" min="411" max="411"/>
    <col width="13.453125" customWidth="1" style="132" min="412" max="412"/>
    <col width="9.7265625" bestFit="1" customWidth="1" style="19" min="413" max="413"/>
    <col width="9.1796875" customWidth="1" style="19" min="414" max="415"/>
    <col width="17" customWidth="1" style="33" min="416" max="416"/>
    <col width="13.453125" customWidth="1" style="41" min="417" max="417"/>
    <col width="9.7265625" bestFit="1" customWidth="1" style="19" min="418" max="418"/>
    <col width="9.1796875" customWidth="1" style="19" min="419" max="420"/>
    <col width="17" customWidth="1" style="19" min="421" max="421"/>
    <col width="13.453125" customWidth="1" style="132" min="422" max="422"/>
    <col width="9.7265625" bestFit="1" customWidth="1" style="19" min="423" max="423"/>
    <col width="9.1796875" customWidth="1" style="19" min="424" max="425"/>
    <col width="17" customWidth="1" style="19" min="426" max="426"/>
    <col width="13.453125" customWidth="1" style="132" min="427" max="427"/>
    <col width="9.7265625" bestFit="1" customWidth="1" style="19" min="428" max="428"/>
    <col width="9.1796875" customWidth="1" style="19" min="429" max="430"/>
    <col width="17" customWidth="1" style="19" min="431" max="431"/>
    <col width="13.453125" customWidth="1" style="132" min="432" max="432"/>
    <col width="9.7265625" bestFit="1" customWidth="1" style="19" min="433" max="433"/>
    <col width="9.1796875" customWidth="1" style="19" min="434" max="435"/>
    <col width="17" customWidth="1" style="19" min="436" max="436"/>
    <col width="13.453125" customWidth="1" style="132" min="437" max="437"/>
    <col width="9.7265625" bestFit="1" customWidth="1" style="19" min="438" max="438"/>
    <col width="9.1796875" customWidth="1" style="19" min="439" max="440"/>
    <col width="17" customWidth="1" style="19" min="441" max="441"/>
    <col width="13.453125" customWidth="1" style="132" min="442" max="442"/>
    <col width="9.7265625" bestFit="1" customWidth="1" style="19" min="443" max="443"/>
    <col width="9.1796875" customWidth="1" style="19" min="444" max="445"/>
    <col width="17" customWidth="1" style="19" min="446" max="446"/>
    <col width="13.453125" customWidth="1" style="132" min="447" max="447"/>
    <col width="9.7265625" bestFit="1" customWidth="1" style="19" min="448" max="448"/>
    <col width="9.1796875" customWidth="1" style="19" min="449" max="450"/>
    <col width="17" customWidth="1" style="19" min="451" max="451"/>
    <col width="13.453125" customWidth="1" style="132" min="452" max="452"/>
    <col width="9.7265625" bestFit="1" customWidth="1" style="19" min="453" max="453"/>
    <col width="9.1796875" customWidth="1" style="19" min="454" max="455"/>
    <col width="17" customWidth="1" style="19" min="456" max="456"/>
    <col width="13.453125" customWidth="1" style="132" min="457" max="457"/>
    <col width="9.7265625" bestFit="1" customWidth="1" style="19" min="458" max="458"/>
    <col width="9.1796875" customWidth="1" style="19" min="459" max="460"/>
    <col width="17" customWidth="1" style="19" min="461" max="461"/>
    <col width="13.453125" customWidth="1" style="132" min="462" max="462"/>
    <col width="9.7265625" bestFit="1" customWidth="1" style="19" min="463" max="463"/>
    <col width="9.1796875" customWidth="1" style="19" min="464" max="465"/>
    <col width="17" customWidth="1" style="19" min="466" max="466"/>
    <col width="13.453125" customWidth="1" style="132" min="467" max="467"/>
    <col width="9.7265625" bestFit="1" customWidth="1" style="19" min="468" max="468"/>
    <col width="9.1796875" customWidth="1" style="19" min="469" max="470"/>
    <col width="17" customWidth="1" style="19" min="471" max="471"/>
    <col width="13.453125" customWidth="1" style="132" min="472" max="472"/>
    <col width="9.7265625" bestFit="1" customWidth="1" style="19" min="473" max="473"/>
    <col width="9.1796875" customWidth="1" style="19" min="474" max="475"/>
    <col width="17" customWidth="1" style="19" min="476" max="476"/>
    <col width="13.453125" customWidth="1" style="132" min="477" max="477"/>
    <col width="9.7265625" bestFit="1" customWidth="1" style="19" min="478" max="478"/>
    <col width="9.1796875" customWidth="1" style="19" min="479" max="479"/>
    <col width="8.81640625" customWidth="1" style="19" min="480" max="480"/>
    <col width="9.1796875" customWidth="1" style="27" min="481" max="481"/>
    <col width="13" bestFit="1" customWidth="1" style="29" min="482" max="482"/>
    <col width="9.1796875" customWidth="1" style="29" min="483" max="484"/>
    <col width="9.1796875" customWidth="1" style="19" min="485" max="486"/>
    <col width="12" bestFit="1" customWidth="1" style="19" min="487" max="487"/>
    <col width="9.1796875" customWidth="1" style="19" min="488" max="488"/>
    <col width="12.54296875" bestFit="1" customWidth="1" style="20" min="489" max="489"/>
    <col width="10.26953125" bestFit="1" customWidth="1" style="19" min="490" max="490"/>
    <col width="19.26953125" bestFit="1" customWidth="1" style="19" min="491" max="491"/>
    <col width="9.1796875" customWidth="1" style="19" min="492" max="16384"/>
  </cols>
  <sheetData>
    <row r="1">
      <c r="LI1" s="23" t="n"/>
      <c r="LN1" s="23" t="n"/>
      <c r="LS1" s="23" t="n"/>
      <c r="LX1" s="23" t="n"/>
      <c r="MC1" s="23" t="n"/>
      <c r="MH1" s="23" t="n"/>
      <c r="MM1" s="23" t="n"/>
      <c r="MR1" s="23" t="n"/>
      <c r="MW1" s="23" t="n"/>
      <c r="NB1" s="23" t="n"/>
      <c r="NG1" s="23" t="n"/>
      <c r="NL1" s="23" t="n"/>
      <c r="NQ1" s="23" t="n"/>
      <c r="NV1" s="23" t="n"/>
      <c r="OA1" s="23" t="n"/>
      <c r="OF1" s="23" t="n"/>
      <c r="OK1" s="23" t="n"/>
      <c r="OP1" s="23" t="n"/>
      <c r="OU1" s="23" t="n"/>
      <c r="OZ1" s="23" t="n"/>
      <c r="PE1" s="23" t="n"/>
      <c r="PJ1" s="23" t="n"/>
      <c r="PO1" s="23" t="n"/>
      <c r="PT1" s="23" t="n"/>
      <c r="PY1" s="23" t="n"/>
      <c r="QD1" s="23" t="n"/>
      <c r="QI1" s="23" t="n"/>
      <c r="QN1" s="23" t="n"/>
      <c r="QS1" s="23" t="n"/>
      <c r="QX1" s="23" t="n"/>
      <c r="RC1" s="23" t="n"/>
      <c r="RH1" s="23" t="inlineStr">
        <is>
          <t>Current Asset Class Models</t>
        </is>
      </c>
    </row>
    <row r="2">
      <c r="A2" s="33" t="n"/>
      <c r="B2" s="33" t="n"/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3" t="n"/>
      <c r="P2" s="33" t="n"/>
      <c r="Q2" s="33" t="n"/>
      <c r="R2" s="33" t="n"/>
      <c r="S2" s="33" t="n"/>
      <c r="T2" s="33" t="n"/>
      <c r="U2" s="33" t="n"/>
      <c r="V2" s="33" t="n"/>
      <c r="W2" s="33" t="n"/>
      <c r="X2" s="33" t="n"/>
      <c r="Y2" s="33" t="n"/>
      <c r="Z2" s="33" t="n"/>
      <c r="AA2" s="33" t="n"/>
      <c r="AB2" s="33" t="n"/>
      <c r="AC2" s="33" t="n"/>
      <c r="AD2" s="33" t="n"/>
      <c r="AE2" s="33" t="n"/>
      <c r="AF2" s="33" t="n"/>
      <c r="AG2" s="33" t="n"/>
      <c r="AH2" s="33" t="n"/>
      <c r="AI2" s="33" t="n"/>
      <c r="AJ2" s="33" t="n"/>
      <c r="AK2" s="33" t="n"/>
      <c r="AL2" s="33" t="n"/>
      <c r="AM2" s="33" t="n"/>
      <c r="AN2" s="33" t="n"/>
      <c r="AO2" s="33" t="n"/>
      <c r="AP2" s="33" t="n"/>
      <c r="AQ2" s="33" t="n"/>
      <c r="AR2" s="33" t="n"/>
      <c r="AS2" s="33" t="n"/>
      <c r="AT2" s="33" t="n"/>
      <c r="AU2" s="33" t="n"/>
      <c r="AV2" s="33" t="n"/>
      <c r="AW2" s="33" t="n"/>
      <c r="AX2" s="33" t="n"/>
      <c r="AY2" s="33" t="n"/>
      <c r="AZ2" s="33" t="n"/>
      <c r="BA2" s="33" t="n"/>
      <c r="BB2" s="33" t="n"/>
      <c r="BC2" s="33" t="n"/>
      <c r="BD2" s="33" t="n"/>
      <c r="BE2" s="33" t="n"/>
      <c r="BF2" s="33" t="n"/>
      <c r="BG2" s="33" t="n"/>
      <c r="BH2" s="33" t="n"/>
      <c r="BI2" s="33" t="n"/>
      <c r="BJ2" s="33" t="n"/>
      <c r="BK2" s="33" t="n"/>
      <c r="BL2" s="33" t="n"/>
      <c r="BM2" s="33" t="n"/>
      <c r="BN2" s="33" t="n"/>
      <c r="BO2" s="33" t="n"/>
      <c r="BP2" s="33" t="n"/>
      <c r="BQ2" s="33" t="n"/>
      <c r="BR2" s="33" t="n"/>
      <c r="BS2" s="33" t="n"/>
      <c r="BT2" s="33" t="n"/>
      <c r="BU2" s="33" t="n"/>
      <c r="BV2" s="33" t="n"/>
      <c r="BW2" s="33" t="n"/>
      <c r="BX2" s="33" t="n"/>
      <c r="BY2" s="33" t="n"/>
      <c r="BZ2" s="33" t="n"/>
      <c r="CA2" s="33" t="n"/>
      <c r="CB2" s="33" t="n"/>
      <c r="CC2" s="33" t="n"/>
      <c r="CD2" s="33" t="n"/>
      <c r="CE2" s="33" t="n"/>
      <c r="CF2" s="33" t="n"/>
      <c r="CG2" s="33" t="n"/>
      <c r="CH2" s="33" t="n"/>
      <c r="CI2" s="33" t="n"/>
      <c r="CJ2" s="33" t="n"/>
      <c r="CK2" s="33" t="n"/>
      <c r="CL2" s="33" t="n"/>
      <c r="CM2" s="33" t="n"/>
      <c r="CN2" s="33" t="n"/>
      <c r="CO2" s="33" t="n"/>
      <c r="CP2" s="33" t="n"/>
      <c r="CQ2" s="33" t="n"/>
      <c r="CR2" s="33" t="n"/>
      <c r="CS2" s="33" t="n"/>
      <c r="CT2" s="33" t="n"/>
      <c r="CU2" s="33" t="n"/>
      <c r="CV2" s="33" t="n"/>
      <c r="CW2" s="33" t="n"/>
      <c r="CX2" s="33" t="n"/>
      <c r="CY2" s="33" t="n"/>
      <c r="CZ2" s="33" t="n"/>
      <c r="DA2" s="33" t="n"/>
      <c r="DB2" s="33" t="n"/>
      <c r="DC2" s="33" t="n"/>
      <c r="DD2" s="33" t="n"/>
      <c r="DE2" s="33" t="n"/>
      <c r="DF2" s="33" t="n"/>
      <c r="DG2" s="33" t="n"/>
      <c r="DH2" s="33" t="n"/>
      <c r="DI2" s="33" t="n"/>
      <c r="DJ2" s="33" t="n"/>
      <c r="DK2" s="33" t="n"/>
      <c r="DL2" s="33" t="n"/>
      <c r="DM2" s="33" t="n"/>
      <c r="DN2" s="33" t="n"/>
      <c r="DO2" s="33" t="n"/>
      <c r="DP2" s="33" t="n"/>
      <c r="DQ2" s="33" t="n"/>
      <c r="DR2" s="33" t="n"/>
      <c r="DS2" s="33" t="n"/>
      <c r="DT2" s="33" t="n"/>
      <c r="DU2" s="33" t="n"/>
      <c r="DV2" s="33" t="n"/>
      <c r="DW2" s="33" t="n"/>
      <c r="DX2" s="33" t="n"/>
      <c r="DY2" s="33" t="n"/>
      <c r="DZ2" s="33" t="n"/>
      <c r="EA2" s="33" t="n"/>
      <c r="EB2" s="33" t="n"/>
      <c r="EC2" s="33" t="n"/>
      <c r="ED2" s="33" t="n"/>
      <c r="EE2" s="33" t="n"/>
      <c r="EF2" s="33" t="n"/>
      <c r="EG2" s="33" t="n"/>
      <c r="EH2" s="33" t="n"/>
      <c r="EI2" s="33" t="n"/>
      <c r="EJ2" s="33" t="n"/>
      <c r="EK2" s="33" t="n"/>
      <c r="EL2" s="33" t="n"/>
      <c r="EM2" s="33" t="n"/>
      <c r="EN2" s="33" t="n"/>
      <c r="EO2" s="33" t="n"/>
      <c r="EP2" s="33" t="n"/>
      <c r="EQ2" s="33" t="n"/>
      <c r="ER2" s="33" t="n"/>
      <c r="ES2" s="33" t="n"/>
      <c r="ET2" s="33" t="n"/>
      <c r="EU2" s="33" t="n"/>
      <c r="EV2" s="33" t="n"/>
      <c r="EW2" s="33" t="n"/>
      <c r="EX2" s="33" t="n"/>
      <c r="EY2" s="33" t="n"/>
      <c r="EZ2" s="33" t="n"/>
      <c r="FA2" s="33" t="n"/>
      <c r="FB2" s="33" t="n"/>
      <c r="FC2" s="33" t="n"/>
      <c r="FD2" s="33" t="n"/>
      <c r="FE2" s="33" t="n"/>
      <c r="FF2" s="33" t="n"/>
      <c r="FG2" s="33" t="n"/>
      <c r="FH2" s="33" t="n"/>
      <c r="FI2" s="33" t="n"/>
      <c r="FJ2" s="33" t="n"/>
      <c r="FK2" s="33" t="n"/>
      <c r="FL2" s="33" t="n"/>
      <c r="FM2" s="33" t="n"/>
      <c r="FN2" s="33" t="n"/>
      <c r="FO2" s="33" t="n"/>
      <c r="FP2" s="33" t="n"/>
      <c r="FQ2" s="33" t="n"/>
      <c r="FR2" s="33" t="n"/>
      <c r="FS2" s="33" t="n"/>
      <c r="FT2" s="33" t="n"/>
      <c r="FU2" s="33" t="n"/>
      <c r="FV2" s="33" t="n"/>
      <c r="FW2" s="33" t="n"/>
      <c r="FX2" s="33" t="n"/>
      <c r="FY2" s="33" t="n"/>
      <c r="FZ2" s="28" t="inlineStr">
        <is>
          <t>Slide 1</t>
        </is>
      </c>
      <c r="GA2" s="33" t="n"/>
      <c r="GB2" s="33" t="n"/>
      <c r="GC2" s="33" t="n"/>
      <c r="GD2" s="33" t="n"/>
      <c r="GE2" s="34" t="n"/>
      <c r="GF2" s="33" t="n"/>
      <c r="GG2" s="33" t="n"/>
      <c r="GH2" s="33" t="n"/>
      <c r="GI2" s="33" t="n"/>
      <c r="GJ2" s="34" t="n"/>
      <c r="GK2" s="33" t="n"/>
      <c r="GL2" s="33" t="n"/>
      <c r="GM2" s="33" t="n"/>
      <c r="GN2" s="33" t="n"/>
      <c r="GO2" s="34" t="n"/>
      <c r="GP2" s="33" t="n"/>
      <c r="GQ2" s="33" t="n"/>
      <c r="GR2" s="33" t="n"/>
      <c r="GS2" s="33" t="n"/>
      <c r="GT2" s="34" t="n"/>
      <c r="GU2" s="33" t="n"/>
      <c r="GV2" s="33" t="n"/>
      <c r="GW2" s="33" t="n"/>
      <c r="GX2" s="33" t="n"/>
      <c r="GY2" s="34" t="n"/>
      <c r="GZ2" s="33" t="n"/>
      <c r="HA2" s="33" t="n"/>
      <c r="HB2" s="33" t="n"/>
      <c r="HC2" s="33" t="n"/>
      <c r="HD2" s="34" t="n"/>
      <c r="HE2" s="33" t="n"/>
      <c r="HF2" s="33" t="n"/>
      <c r="HG2" s="33" t="n"/>
      <c r="HH2" s="33" t="n"/>
      <c r="HI2" s="34" t="n"/>
      <c r="HJ2" s="33" t="n"/>
      <c r="HK2" s="33" t="n"/>
      <c r="HL2" s="33" t="n"/>
      <c r="HM2" s="33" t="n"/>
      <c r="HN2" s="34" t="n"/>
      <c r="HO2" s="33" t="n"/>
      <c r="HP2" s="33" t="n"/>
      <c r="HQ2" s="33" t="n"/>
      <c r="HR2" s="33" t="n"/>
      <c r="HS2" s="34" t="n"/>
      <c r="HT2" s="33" t="n"/>
      <c r="HU2" s="33" t="n"/>
      <c r="HV2" s="33" t="n"/>
      <c r="HW2" s="33" t="n"/>
      <c r="HX2" s="34" t="n"/>
      <c r="HY2" s="33" t="n"/>
      <c r="HZ2" s="33" t="n"/>
      <c r="IA2" s="33" t="n"/>
      <c r="IB2" s="33" t="n"/>
      <c r="IC2" s="34" t="n"/>
      <c r="ID2" s="33" t="n"/>
      <c r="IE2" s="33" t="n"/>
      <c r="IF2" s="33" t="n"/>
      <c r="IG2" s="33" t="n"/>
      <c r="IH2" s="34" t="n"/>
      <c r="II2" s="33" t="n"/>
      <c r="IJ2" s="33" t="n"/>
      <c r="IK2" s="33" t="n"/>
      <c r="IL2" s="33" t="n"/>
      <c r="IM2" s="34" t="n"/>
      <c r="IN2" s="33" t="n"/>
      <c r="IO2" s="33" t="n"/>
      <c r="IP2" s="33" t="n"/>
      <c r="IQ2" s="33" t="n"/>
      <c r="IR2" s="34" t="n"/>
      <c r="IS2" s="33" t="n"/>
      <c r="IT2" s="33" t="n"/>
      <c r="IU2" s="33" t="n"/>
      <c r="IV2" s="33" t="n"/>
      <c r="IW2" s="34" t="n"/>
      <c r="IX2" s="33" t="n"/>
      <c r="IY2" s="33" t="n"/>
      <c r="IZ2" s="33" t="n"/>
      <c r="JA2" s="33" t="n"/>
      <c r="JB2" s="34" t="n"/>
      <c r="JC2" s="33" t="n"/>
      <c r="JD2" s="33" t="n"/>
      <c r="JE2" s="33" t="n"/>
      <c r="JF2" s="33" t="n"/>
      <c r="JG2" s="34" t="n"/>
      <c r="JH2" s="33" t="n"/>
      <c r="JI2" s="33" t="n"/>
      <c r="JJ2" s="33" t="n"/>
      <c r="JK2" s="33" t="n"/>
      <c r="JL2" s="34" t="n"/>
      <c r="JM2" s="33" t="n"/>
      <c r="JN2" s="33" t="n"/>
      <c r="JO2" s="33" t="n"/>
      <c r="JP2" s="33" t="n"/>
      <c r="JQ2" s="34" t="n"/>
      <c r="JR2" s="33" t="n"/>
      <c r="JS2" s="33" t="n"/>
      <c r="JT2" s="33" t="n"/>
      <c r="JU2" s="33" t="n"/>
      <c r="JV2" s="34" t="n"/>
      <c r="JW2" s="33" t="n"/>
      <c r="JX2" s="33" t="n"/>
      <c r="JY2" s="33" t="n"/>
      <c r="JZ2" s="33" t="n"/>
      <c r="KA2" s="34" t="n"/>
      <c r="KB2" s="33" t="n"/>
      <c r="KC2" s="33" t="n"/>
      <c r="KD2" s="33" t="n"/>
      <c r="KE2" s="33" t="n"/>
      <c r="KF2" s="34" t="n"/>
      <c r="KG2" s="33" t="n"/>
      <c r="KH2" s="33" t="n"/>
      <c r="KI2" s="33" t="n"/>
      <c r="KJ2" s="33" t="n"/>
      <c r="KK2" s="34" t="n"/>
      <c r="KL2" s="33" t="n"/>
      <c r="KM2" s="33" t="n"/>
      <c r="KN2" s="33" t="n"/>
      <c r="KO2" s="33" t="n"/>
      <c r="KP2" s="34" t="n"/>
      <c r="KQ2" s="33" t="n"/>
      <c r="KR2" s="33" t="n"/>
      <c r="KS2" s="33" t="n"/>
      <c r="KT2" s="33" t="n"/>
      <c r="KU2" s="34" t="n"/>
      <c r="KV2" s="33" t="n"/>
      <c r="KW2" s="33" t="n"/>
      <c r="KX2" s="33" t="n"/>
      <c r="KY2" s="33" t="n"/>
      <c r="KZ2" s="34" t="n"/>
      <c r="LA2" s="33" t="n"/>
      <c r="LB2" s="33" t="n"/>
      <c r="LC2" s="33" t="n"/>
      <c r="LD2" s="33" t="n"/>
      <c r="LE2" s="34" t="n"/>
      <c r="LF2" s="33" t="n"/>
      <c r="LG2" s="33" t="n"/>
      <c r="LH2" s="33" t="n"/>
      <c r="LI2" s="33" t="n"/>
      <c r="LJ2" s="34" t="n"/>
      <c r="LK2" s="33" t="n"/>
      <c r="LL2" s="33" t="n"/>
      <c r="LM2" s="33" t="n"/>
      <c r="LN2" s="33" t="n"/>
      <c r="LO2" s="34" t="n"/>
      <c r="LP2" s="33" t="n"/>
      <c r="LQ2" s="33" t="n"/>
      <c r="LR2" s="33" t="n"/>
      <c r="LS2" s="33" t="n"/>
      <c r="LT2" s="34" t="n"/>
      <c r="LU2" s="33" t="n"/>
      <c r="LV2" s="33" t="n"/>
      <c r="LW2" s="33" t="n"/>
      <c r="LX2" s="33" t="n"/>
      <c r="LY2" s="34" t="n"/>
      <c r="LZ2" s="33" t="n"/>
      <c r="MA2" s="33" t="n"/>
      <c r="MB2" s="33" t="n"/>
      <c r="MC2" s="33" t="n"/>
      <c r="MD2" s="34" t="n"/>
      <c r="ME2" s="33" t="n"/>
      <c r="MF2" s="33" t="n"/>
      <c r="MG2" s="33" t="n"/>
      <c r="MH2" s="33" t="n"/>
      <c r="MI2" s="34" t="n"/>
      <c r="MJ2" s="33" t="n"/>
      <c r="MK2" s="33" t="n"/>
      <c r="ML2" s="33" t="n"/>
      <c r="MM2" s="33" t="n"/>
      <c r="MN2" s="34" t="n"/>
      <c r="MO2" s="33" t="n"/>
      <c r="MP2" s="33" t="n"/>
      <c r="MQ2" s="33" t="n"/>
      <c r="MR2" s="33" t="n"/>
      <c r="MS2" s="34" t="n"/>
      <c r="MT2" s="33" t="n"/>
      <c r="MU2" s="33" t="n"/>
      <c r="MV2" s="33" t="n"/>
      <c r="MW2" s="33" t="n"/>
      <c r="MX2" s="34" t="n"/>
      <c r="MY2" s="33" t="n"/>
      <c r="MZ2" s="33" t="n"/>
      <c r="NA2" s="33" t="n"/>
      <c r="NB2" s="33" t="n"/>
      <c r="NC2" s="41" t="n"/>
      <c r="ND2" s="33" t="n"/>
      <c r="NE2" s="33" t="n"/>
      <c r="NF2" s="33" t="n"/>
      <c r="NG2" s="33" t="n"/>
      <c r="NH2" s="41" t="n"/>
      <c r="NI2" s="33" t="n"/>
      <c r="NJ2" s="33" t="n"/>
      <c r="NK2" s="33" t="n"/>
      <c r="NL2" s="33" t="n"/>
      <c r="NM2" s="41" t="n"/>
      <c r="NN2" s="33" t="n"/>
      <c r="NO2" s="33" t="n"/>
      <c r="NP2" s="33" t="n"/>
      <c r="NQ2" s="33" t="n"/>
      <c r="NR2" s="41" t="n"/>
      <c r="NS2" s="33" t="n"/>
      <c r="NT2" s="33" t="n"/>
      <c r="NU2" s="33" t="n"/>
      <c r="NV2" s="33" t="n"/>
      <c r="NW2" s="41" t="n"/>
      <c r="NX2" s="33" t="n"/>
      <c r="NY2" s="33" t="n"/>
      <c r="NZ2" s="33" t="n"/>
      <c r="OA2" s="33" t="n"/>
      <c r="OB2" s="41" t="n"/>
      <c r="OC2" s="33" t="n"/>
      <c r="OD2" s="33" t="n"/>
      <c r="OE2" s="33" t="n"/>
      <c r="OF2" s="33" t="n"/>
      <c r="OG2" s="41" t="n"/>
      <c r="OH2" s="33" t="n"/>
      <c r="OI2" s="33" t="n"/>
      <c r="OJ2" s="33" t="n"/>
      <c r="OK2" s="33" t="n"/>
      <c r="OL2" s="41" t="n"/>
      <c r="OM2" s="33" t="n"/>
      <c r="ON2" s="33" t="n"/>
      <c r="OO2" s="33" t="n"/>
      <c r="OP2" s="33" t="n"/>
      <c r="OQ2" s="41" t="n"/>
      <c r="OR2" s="33" t="n"/>
      <c r="OS2" s="33" t="n"/>
      <c r="OT2" s="33" t="n"/>
      <c r="OU2" s="33" t="n"/>
      <c r="OV2" s="41" t="n"/>
      <c r="OW2" s="33" t="n"/>
      <c r="OX2" s="33" t="n"/>
      <c r="OY2" s="33" t="n"/>
      <c r="PB2" s="33" t="n"/>
      <c r="PC2" s="33" t="n"/>
      <c r="PD2" s="33" t="n"/>
      <c r="PE2" s="33" t="n"/>
      <c r="PF2" s="41" t="n"/>
      <c r="PG2" s="33" t="n"/>
      <c r="PH2" s="33" t="n"/>
      <c r="PI2" s="33" t="n"/>
      <c r="PJ2" s="33" t="n"/>
      <c r="PK2" s="41" t="n"/>
      <c r="PL2" s="33" t="n"/>
      <c r="PM2" s="33" t="n"/>
      <c r="PN2" s="33" t="n"/>
      <c r="PO2" s="33" t="n"/>
      <c r="PP2" s="41" t="n"/>
      <c r="PQ2" s="33" t="n"/>
      <c r="PR2" s="33" t="n"/>
      <c r="PS2" s="33" t="n"/>
      <c r="PT2" s="33" t="n"/>
      <c r="PU2" s="41" t="n"/>
      <c r="PV2" s="33" t="n"/>
      <c r="PW2" s="33" t="n"/>
      <c r="PX2" s="33" t="n"/>
      <c r="PY2" s="33" t="n"/>
      <c r="PZ2" s="41" t="n"/>
      <c r="QA2" s="33" t="n"/>
      <c r="QB2" s="33" t="n"/>
      <c r="QC2" s="33" t="n"/>
      <c r="QD2" s="33" t="n"/>
      <c r="QE2" s="41" t="n"/>
      <c r="QF2" s="33" t="n"/>
      <c r="QG2" s="33" t="n"/>
      <c r="QH2" s="33" t="n"/>
      <c r="QI2" s="33" t="n"/>
      <c r="QJ2" s="41" t="n"/>
      <c r="QK2" s="33" t="n"/>
      <c r="QL2" s="33" t="n"/>
      <c r="QM2" s="33" t="n"/>
      <c r="QN2" s="33" t="n"/>
      <c r="QO2" s="41" t="n"/>
      <c r="QP2" s="33" t="n"/>
      <c r="QQ2" s="33" t="n"/>
      <c r="QR2" s="33" t="n"/>
      <c r="QS2" s="33" t="n"/>
      <c r="QT2" s="41" t="n"/>
      <c r="QU2" s="33" t="n"/>
      <c r="QV2" s="33" t="n"/>
      <c r="QW2" s="33" t="n"/>
      <c r="QX2" s="33" t="n"/>
      <c r="QY2" s="41" t="n"/>
      <c r="QZ2" s="33" t="n"/>
      <c r="RA2" s="33" t="n"/>
      <c r="RB2" s="33" t="n"/>
      <c r="RC2" s="33" t="n"/>
      <c r="RD2" s="41" t="n"/>
      <c r="RE2" s="33" t="n"/>
      <c r="RF2" s="33" t="n"/>
      <c r="RG2" s="33" t="n"/>
      <c r="RH2" s="33" t="n"/>
      <c r="RI2" s="41" t="n"/>
      <c r="RJ2" s="33" t="n"/>
      <c r="RK2" s="33" t="n"/>
      <c r="RL2" s="33" t="n"/>
      <c r="RM2" s="34" t="n"/>
      <c r="RN2" s="31" t="inlineStr">
        <is>
          <t>Slide 2</t>
        </is>
      </c>
      <c r="RO2" s="35" t="n"/>
      <c r="RP2" s="35" t="n"/>
      <c r="RQ2" s="33" t="n"/>
      <c r="RR2" s="33" t="n"/>
      <c r="RS2" s="33" t="n"/>
      <c r="RT2" s="33" t="n"/>
      <c r="RU2" s="61" t="n"/>
      <c r="RV2" s="33" t="n"/>
      <c r="RW2" s="33" t="n"/>
      <c r="RX2" s="33" t="inlineStr">
        <is>
          <t>Baseline with BLUIX</t>
        </is>
      </c>
      <c r="RY2" s="33" t="n"/>
      <c r="RZ2" s="33" t="n"/>
    </row>
    <row r="3">
      <c r="A3" s="33" t="inlineStr">
        <is>
          <t>Previous</t>
        </is>
      </c>
      <c r="B3" s="33" t="n"/>
      <c r="C3" s="33" t="n"/>
      <c r="D3" s="33" t="n"/>
      <c r="E3" s="33" t="n"/>
      <c r="F3" s="37" t="n">
        <v>42461</v>
      </c>
      <c r="G3" s="33" t="n"/>
      <c r="H3" s="33" t="n"/>
      <c r="I3" s="33" t="n"/>
      <c r="J3" s="33" t="n"/>
      <c r="K3" s="37" t="n">
        <v>42491</v>
      </c>
      <c r="L3" s="33" t="n"/>
      <c r="M3" s="33" t="n"/>
      <c r="N3" s="33" t="n"/>
      <c r="O3" s="33" t="n"/>
      <c r="P3" s="37" t="n">
        <v>42522</v>
      </c>
      <c r="Q3" s="33" t="n"/>
      <c r="R3" s="33" t="n"/>
      <c r="S3" s="33" t="n"/>
      <c r="T3" s="33" t="n"/>
      <c r="U3" s="37" t="n">
        <v>42552</v>
      </c>
      <c r="V3" s="33" t="n"/>
      <c r="W3" s="33" t="n"/>
      <c r="X3" s="33" t="n"/>
      <c r="Y3" s="33" t="n"/>
      <c r="Z3" s="37" t="n">
        <v>42583</v>
      </c>
      <c r="AA3" s="33" t="n"/>
      <c r="AB3" s="33" t="n"/>
      <c r="AC3" s="33" t="n"/>
      <c r="AD3" s="33" t="n"/>
      <c r="AE3" s="37" t="n">
        <v>42614</v>
      </c>
      <c r="AF3" s="33" t="n"/>
      <c r="AG3" s="33" t="n"/>
      <c r="AH3" s="33" t="n"/>
      <c r="AI3" s="33" t="n"/>
      <c r="AJ3" s="37" t="n">
        <v>42675</v>
      </c>
      <c r="AK3" s="33" t="n"/>
      <c r="AL3" s="33" t="n"/>
      <c r="AM3" s="33" t="n"/>
      <c r="AN3" s="33" t="n"/>
      <c r="AO3" s="37" t="n">
        <v>42705</v>
      </c>
      <c r="AP3" s="33" t="n"/>
      <c r="AQ3" s="33" t="n"/>
      <c r="AR3" s="33" t="n"/>
      <c r="AS3" s="33" t="n"/>
      <c r="AT3" s="37" t="n">
        <v>42736</v>
      </c>
      <c r="AU3" s="33" t="n"/>
      <c r="AV3" s="33" t="n"/>
      <c r="AW3" s="33" t="n"/>
      <c r="AX3" s="33" t="n"/>
      <c r="AY3" s="37" t="n">
        <v>42767</v>
      </c>
      <c r="AZ3" s="33" t="n"/>
      <c r="BA3" s="33" t="n"/>
      <c r="BB3" s="33" t="n"/>
      <c r="BC3" s="33" t="n"/>
      <c r="BD3" s="37" t="n">
        <v>42856</v>
      </c>
      <c r="BE3" s="33" t="n"/>
      <c r="BF3" s="33" t="n"/>
      <c r="BG3" s="33" t="n"/>
      <c r="BH3" s="33" t="n"/>
      <c r="BI3" s="37" t="n">
        <v>42917</v>
      </c>
      <c r="BJ3" s="33" t="n"/>
      <c r="BK3" s="33" t="n"/>
      <c r="BL3" s="33" t="n"/>
      <c r="BM3" s="33" t="n"/>
      <c r="BN3" s="37" t="n">
        <v>42979</v>
      </c>
      <c r="BO3" s="33" t="n"/>
      <c r="BP3" s="33" t="n"/>
      <c r="BQ3" s="33" t="n"/>
      <c r="BR3" s="33" t="n"/>
      <c r="BS3" s="37" t="n">
        <v>43040</v>
      </c>
      <c r="BT3" s="33" t="n"/>
      <c r="BU3" s="33" t="n"/>
      <c r="BV3" s="33" t="n"/>
      <c r="BW3" s="33" t="n"/>
      <c r="BX3" s="37" t="n">
        <v>43070</v>
      </c>
      <c r="BY3" s="33" t="n"/>
      <c r="BZ3" s="33" t="n"/>
      <c r="CA3" s="33" t="n"/>
      <c r="CB3" s="33" t="n"/>
      <c r="CC3" s="37" t="n">
        <v>43101</v>
      </c>
      <c r="CD3" s="33" t="n"/>
      <c r="CE3" s="33" t="n"/>
      <c r="CF3" s="33" t="n"/>
      <c r="CG3" s="33" t="n"/>
      <c r="CH3" s="37" t="n">
        <v>43132</v>
      </c>
      <c r="CI3" s="33" t="n"/>
      <c r="CJ3" s="33" t="n"/>
      <c r="CK3" s="33" t="n"/>
      <c r="CL3" s="33" t="n"/>
      <c r="CM3" s="37" t="n">
        <v>43191</v>
      </c>
      <c r="CN3" s="33" t="n"/>
      <c r="CO3" s="33" t="n"/>
      <c r="CP3" s="33" t="n"/>
      <c r="CQ3" s="33" t="n"/>
      <c r="CR3" s="37" t="n">
        <v>43221</v>
      </c>
      <c r="CS3" s="33" t="n"/>
      <c r="CT3" s="33" t="n"/>
      <c r="CU3" s="33" t="n"/>
      <c r="CV3" s="33" t="n"/>
      <c r="CW3" s="37" t="n">
        <v>43252</v>
      </c>
      <c r="CX3" s="33" t="n"/>
      <c r="CY3" s="33" t="n"/>
      <c r="CZ3" s="33" t="n"/>
      <c r="DA3" s="33" t="n"/>
      <c r="DB3" s="37" t="n">
        <v>43282</v>
      </c>
      <c r="DC3" s="33" t="n"/>
      <c r="DD3" s="33" t="n"/>
      <c r="DE3" s="33" t="n"/>
      <c r="DF3" s="33" t="n"/>
      <c r="DG3" s="37" t="n">
        <v>43313</v>
      </c>
      <c r="DH3" s="33" t="n"/>
      <c r="DI3" s="33" t="n"/>
      <c r="DJ3" s="33" t="n"/>
      <c r="DK3" s="33" t="n"/>
      <c r="DL3" s="37" t="n">
        <v>43344</v>
      </c>
      <c r="DM3" s="33" t="n"/>
      <c r="DN3" s="33" t="n"/>
      <c r="DO3" s="33" t="n"/>
      <c r="DP3" s="33" t="n"/>
      <c r="DQ3" s="37" t="n">
        <v>43374</v>
      </c>
      <c r="DR3" s="33" t="n"/>
      <c r="DS3" s="33" t="n"/>
      <c r="DT3" s="33" t="n"/>
      <c r="DU3" s="33" t="n"/>
      <c r="DV3" s="37" t="n">
        <v>43405</v>
      </c>
      <c r="DW3" s="33" t="n"/>
      <c r="DX3" s="33" t="n"/>
      <c r="DY3" s="33" t="n"/>
      <c r="DZ3" s="33" t="n"/>
      <c r="EA3" s="37" t="n">
        <v>43435</v>
      </c>
      <c r="EB3" s="33" t="n"/>
      <c r="EC3" s="33" t="n"/>
      <c r="ED3" s="33" t="n"/>
      <c r="EE3" s="33" t="n"/>
      <c r="EF3" s="37" t="n">
        <v>43466</v>
      </c>
      <c r="EG3" s="33" t="n"/>
      <c r="EH3" s="33" t="n"/>
      <c r="EI3" s="33" t="n"/>
      <c r="EJ3" s="33" t="n"/>
      <c r="EK3" s="37" t="n">
        <v>43497</v>
      </c>
      <c r="EL3" s="33" t="n"/>
      <c r="EM3" s="33" t="n"/>
      <c r="EN3" s="33" t="n"/>
      <c r="EO3" s="33" t="n"/>
      <c r="EP3" s="37" t="n">
        <v>43525</v>
      </c>
      <c r="EQ3" s="33" t="n"/>
      <c r="ER3" s="33" t="n"/>
      <c r="ES3" s="33" t="n"/>
      <c r="ET3" s="33" t="n"/>
      <c r="EU3" s="37" t="n">
        <v>43556</v>
      </c>
      <c r="EV3" s="33" t="n"/>
      <c r="EW3" s="33" t="n"/>
      <c r="EX3" s="33" t="n"/>
      <c r="EY3" s="33" t="n"/>
      <c r="EZ3" s="37" t="n">
        <v>43586</v>
      </c>
      <c r="FA3" s="33" t="n"/>
      <c r="FB3" s="33" t="n"/>
      <c r="FC3" s="33" t="n"/>
      <c r="FD3" s="33" t="n"/>
      <c r="FE3" s="37" t="n">
        <v>43617</v>
      </c>
      <c r="FF3" s="33" t="n"/>
      <c r="FG3" s="33" t="n"/>
      <c r="FH3" s="33" t="n"/>
      <c r="FI3" s="33" t="n"/>
      <c r="FJ3" s="37" t="n">
        <v>43647</v>
      </c>
      <c r="FK3" s="33" t="n"/>
      <c r="FL3" s="33" t="n"/>
      <c r="FM3" s="33" t="n"/>
      <c r="FN3" s="33" t="n"/>
      <c r="FO3" s="37" t="n">
        <v>43678</v>
      </c>
      <c r="FP3" s="33" t="n"/>
      <c r="FQ3" s="33" t="n"/>
      <c r="FR3" s="33" t="n"/>
      <c r="FS3" s="33" t="n"/>
      <c r="FT3" s="37" t="n">
        <v>43709</v>
      </c>
      <c r="FU3" s="33" t="n"/>
      <c r="FV3" s="33" t="n"/>
      <c r="FW3" s="33" t="n"/>
      <c r="FX3" s="33" t="n"/>
      <c r="FY3" s="37" t="n">
        <v>43739</v>
      </c>
      <c r="FZ3" s="34" t="n"/>
      <c r="GA3" s="33" t="n"/>
      <c r="GB3" s="33" t="n"/>
      <c r="GC3" s="33" t="n"/>
      <c r="GD3" s="37" t="n">
        <v>43770</v>
      </c>
      <c r="GE3" s="34" t="n"/>
      <c r="GF3" s="33" t="n"/>
      <c r="GG3" s="33" t="n"/>
      <c r="GH3" s="33" t="n"/>
      <c r="GI3" s="37" t="n">
        <v>43800</v>
      </c>
      <c r="GJ3" s="34" t="n"/>
      <c r="GK3" s="33" t="n"/>
      <c r="GL3" s="33" t="n"/>
      <c r="GM3" s="33" t="n"/>
      <c r="GN3" s="37" t="n">
        <v>43831</v>
      </c>
      <c r="GO3" s="34" t="n"/>
      <c r="GP3" s="33" t="n"/>
      <c r="GQ3" s="33" t="n"/>
      <c r="GR3" s="33" t="n"/>
      <c r="GS3" s="37" t="n">
        <v>43862</v>
      </c>
      <c r="GT3" s="34" t="n"/>
      <c r="GU3" s="33" t="n"/>
      <c r="GV3" s="33" t="n"/>
      <c r="GW3" s="33" t="n"/>
      <c r="GX3" s="37" t="n">
        <v>43891</v>
      </c>
      <c r="GY3" s="34" t="n"/>
      <c r="GZ3" s="33" t="n"/>
      <c r="HA3" s="33" t="n"/>
      <c r="HB3" s="33" t="n"/>
      <c r="HC3" s="37" t="n">
        <v>43922</v>
      </c>
      <c r="HD3" s="34" t="n"/>
      <c r="HE3" s="33" t="n"/>
      <c r="HF3" s="33" t="n"/>
      <c r="HG3" s="33" t="n"/>
      <c r="HH3" s="37" t="n">
        <v>43983</v>
      </c>
      <c r="HI3" s="34" t="n"/>
      <c r="HJ3" s="33" t="n"/>
      <c r="HK3" s="33" t="n"/>
      <c r="HL3" s="33" t="n"/>
      <c r="HM3" s="37" t="n">
        <v>44013</v>
      </c>
      <c r="HN3" s="34" t="n"/>
      <c r="HO3" s="33" t="n"/>
      <c r="HP3" s="33" t="n"/>
      <c r="HQ3" s="33" t="n"/>
      <c r="HR3" s="37" t="inlineStr">
        <is>
          <t>8/1/2020-10/1/2020</t>
        </is>
      </c>
      <c r="HS3" s="34" t="n"/>
      <c r="HT3" s="33" t="n"/>
      <c r="HU3" s="33" t="n"/>
      <c r="HV3" s="33" t="n"/>
      <c r="HW3" s="37" t="n">
        <v>44136</v>
      </c>
      <c r="HX3" s="34" t="n"/>
      <c r="HY3" s="33" t="n"/>
      <c r="HZ3" s="33" t="n"/>
      <c r="IA3" s="33" t="n"/>
      <c r="IB3" s="37" t="n">
        <v>44166</v>
      </c>
      <c r="IC3" s="34" t="n"/>
      <c r="ID3" s="33" t="n"/>
      <c r="IE3" s="33" t="n"/>
      <c r="IF3" s="33" t="n"/>
      <c r="IG3" s="37" t="n">
        <v>44197</v>
      </c>
      <c r="IH3" s="34" t="n"/>
      <c r="II3" s="33" t="n"/>
      <c r="IJ3" s="33" t="n"/>
      <c r="IK3" s="33" t="n"/>
      <c r="IL3" s="37" t="n">
        <v>44228</v>
      </c>
      <c r="IM3" s="34" t="n"/>
      <c r="IN3" s="33" t="n"/>
      <c r="IO3" s="33" t="n"/>
      <c r="IP3" s="33" t="n"/>
      <c r="IQ3" s="37" t="n">
        <v>44256</v>
      </c>
      <c r="IR3" s="34" t="n"/>
      <c r="IS3" s="33" t="n"/>
      <c r="IT3" s="33" t="n"/>
      <c r="IU3" s="33" t="n"/>
      <c r="IV3" s="37" t="n">
        <v>44287</v>
      </c>
      <c r="IW3" s="34" t="n"/>
      <c r="IX3" s="33" t="n"/>
      <c r="IY3" s="33" t="n"/>
      <c r="IZ3" s="33" t="n"/>
      <c r="JA3" s="37" t="n">
        <v>44317</v>
      </c>
      <c r="JB3" s="34" t="n"/>
      <c r="JC3" s="33" t="n"/>
      <c r="JD3" s="33" t="n"/>
      <c r="JE3" s="33" t="n"/>
      <c r="JF3" s="37" t="n">
        <v>44348</v>
      </c>
      <c r="JG3" s="34" t="n"/>
      <c r="JH3" s="33" t="n"/>
      <c r="JI3" s="33" t="n"/>
      <c r="JJ3" s="33" t="n"/>
      <c r="JK3" s="37" t="n">
        <v>44378</v>
      </c>
      <c r="JL3" s="34" t="n"/>
      <c r="JM3" s="33" t="n"/>
      <c r="JN3" s="33" t="n"/>
      <c r="JO3" s="33" t="n"/>
      <c r="JP3" s="37" t="n">
        <v>44409</v>
      </c>
      <c r="JQ3" s="34" t="n"/>
      <c r="JR3" s="33" t="n"/>
      <c r="JS3" s="33" t="n"/>
      <c r="JT3" s="33" t="n"/>
      <c r="JU3" s="37" t="n">
        <v>44440</v>
      </c>
      <c r="JV3" s="34" t="n"/>
      <c r="JW3" s="33" t="n"/>
      <c r="JX3" s="33" t="n"/>
      <c r="JY3" s="33" t="n"/>
      <c r="JZ3" s="37" t="n">
        <v>44470</v>
      </c>
      <c r="KA3" s="34" t="n"/>
      <c r="KB3" s="33" t="n"/>
      <c r="KC3" s="33" t="n"/>
      <c r="KD3" s="33" t="n"/>
      <c r="KE3" s="37" t="n">
        <v>44501</v>
      </c>
      <c r="KF3" s="34" t="n"/>
      <c r="KG3" s="33" t="n"/>
      <c r="KH3" s="33" t="n"/>
      <c r="KI3" s="33" t="n"/>
      <c r="KJ3" s="37" t="n">
        <v>44531</v>
      </c>
      <c r="KK3" s="34" t="n"/>
      <c r="KL3" s="33" t="n"/>
      <c r="KM3" s="33" t="n"/>
      <c r="KN3" s="33" t="n"/>
      <c r="KO3" s="37" t="n">
        <v>44562</v>
      </c>
      <c r="KP3" s="34" t="n"/>
      <c r="KQ3" s="33" t="n"/>
      <c r="KR3" s="33" t="n"/>
      <c r="KS3" s="33" t="n"/>
      <c r="KT3" s="37" t="n">
        <v>44593</v>
      </c>
      <c r="KU3" s="34" t="n"/>
      <c r="KV3" s="33" t="n"/>
      <c r="KW3" s="33" t="n"/>
      <c r="KX3" s="33" t="n"/>
      <c r="KY3" s="37" t="n">
        <v>44621</v>
      </c>
      <c r="KZ3" s="34" t="n"/>
      <c r="LA3" s="33" t="n"/>
      <c r="LB3" s="33" t="n"/>
      <c r="LC3" s="33" t="n"/>
      <c r="LD3" s="37" t="n">
        <v>44652</v>
      </c>
      <c r="LE3" s="34" t="n"/>
      <c r="LF3" s="33" t="n"/>
      <c r="LG3" s="33" t="n"/>
      <c r="LH3" s="33" t="n"/>
      <c r="LI3" s="37" t="n">
        <v>44682</v>
      </c>
      <c r="LJ3" s="34" t="n"/>
      <c r="LK3" s="33" t="n"/>
      <c r="LL3" s="33" t="n"/>
      <c r="LM3" s="33" t="n"/>
      <c r="LN3" s="37" t="n">
        <v>44713</v>
      </c>
      <c r="LO3" s="34" t="n"/>
      <c r="LP3" s="33" t="n"/>
      <c r="LQ3" s="33" t="n"/>
      <c r="LR3" s="33" t="n"/>
      <c r="LS3" s="37" t="n">
        <v>44743</v>
      </c>
      <c r="LT3" s="34" t="n"/>
      <c r="LU3" s="33" t="n"/>
      <c r="LV3" s="33" t="n"/>
      <c r="LW3" s="33" t="n"/>
      <c r="LX3" s="37" t="n">
        <v>44774</v>
      </c>
      <c r="LY3" s="34" t="n"/>
      <c r="LZ3" s="33" t="n"/>
      <c r="MA3" s="33" t="n"/>
      <c r="MB3" s="33" t="n"/>
      <c r="MC3" s="37" t="n">
        <v>44805</v>
      </c>
      <c r="MD3" s="34" t="n"/>
      <c r="ME3" s="33" t="n"/>
      <c r="MF3" s="33" t="n"/>
      <c r="MG3" s="33" t="n"/>
      <c r="MH3" s="37" t="n">
        <v>44835</v>
      </c>
      <c r="MI3" s="34" t="n"/>
      <c r="MJ3" s="33" t="n"/>
      <c r="MK3" s="33" t="n"/>
      <c r="ML3" s="33" t="n"/>
      <c r="MM3" s="37" t="n">
        <v>44866</v>
      </c>
      <c r="MN3" s="34" t="n"/>
      <c r="MO3" s="33" t="n"/>
      <c r="MP3" s="33" t="n"/>
      <c r="MQ3" s="33" t="n"/>
      <c r="MR3" s="37" t="n">
        <v>44896</v>
      </c>
      <c r="MS3" s="34" t="n"/>
      <c r="MT3" s="33" t="n"/>
      <c r="MU3" s="33" t="n"/>
      <c r="MV3" s="33" t="n"/>
      <c r="MW3" s="37" t="n">
        <v>44927</v>
      </c>
      <c r="MX3" s="34" t="n"/>
      <c r="MY3" s="33" t="n"/>
      <c r="MZ3" s="33" t="n"/>
      <c r="NA3" s="33" t="n"/>
      <c r="NB3" s="37" t="n">
        <v>44958</v>
      </c>
      <c r="NC3" s="41" t="n"/>
      <c r="ND3" s="33" t="n"/>
      <c r="NE3" s="33" t="n"/>
      <c r="NF3" s="33" t="n"/>
      <c r="NG3" s="37" t="n">
        <v>44986</v>
      </c>
      <c r="NH3" s="41" t="n"/>
      <c r="NI3" s="33" t="n"/>
      <c r="NJ3" s="33" t="n"/>
      <c r="NK3" s="33" t="n"/>
      <c r="NL3" s="37" t="n">
        <v>45017</v>
      </c>
      <c r="NM3" s="41" t="n"/>
      <c r="NN3" s="33" t="n"/>
      <c r="NO3" s="33" t="n"/>
      <c r="NP3" s="33" t="n"/>
      <c r="NQ3" s="37" t="n">
        <v>45047</v>
      </c>
      <c r="NR3" s="41" t="n"/>
      <c r="NS3" s="33" t="n"/>
      <c r="NT3" s="33" t="n"/>
      <c r="NU3" s="33" t="n"/>
      <c r="NV3" s="37" t="n">
        <v>45078</v>
      </c>
      <c r="NW3" s="41" t="n"/>
      <c r="NX3" s="33" t="n"/>
      <c r="NY3" s="33" t="n"/>
      <c r="NZ3" s="33" t="n"/>
      <c r="OA3" s="37" t="n">
        <v>45108</v>
      </c>
      <c r="OB3" s="41" t="n"/>
      <c r="OC3" s="33" t="n"/>
      <c r="OD3" s="33" t="n"/>
      <c r="OE3" s="33" t="n"/>
      <c r="OF3" s="37" t="n">
        <v>45139</v>
      </c>
      <c r="OG3" s="41" t="n"/>
      <c r="OH3" s="33" t="n"/>
      <c r="OI3" s="33" t="n"/>
      <c r="OJ3" s="33" t="n"/>
      <c r="OK3" s="37" t="n">
        <v>45170</v>
      </c>
      <c r="OL3" s="41" t="n"/>
      <c r="OM3" s="33" t="n"/>
      <c r="ON3" s="33" t="n"/>
      <c r="OO3" s="33" t="n"/>
      <c r="OP3" s="37" t="n">
        <v>45200</v>
      </c>
      <c r="OQ3" s="41" t="n"/>
      <c r="OR3" s="33" t="n"/>
      <c r="OS3" s="33" t="n"/>
      <c r="OT3" s="33" t="n"/>
      <c r="OU3" s="37" t="n">
        <v>45231</v>
      </c>
      <c r="OV3" s="41" t="n"/>
      <c r="OW3" s="33" t="n"/>
      <c r="OX3" s="33" t="n"/>
      <c r="OY3" s="33" t="n"/>
      <c r="OZ3" s="37" t="n">
        <v>45261</v>
      </c>
      <c r="PB3" s="33" t="n"/>
      <c r="PC3" s="33" t="n"/>
      <c r="PD3" s="33" t="n"/>
      <c r="PE3" s="37" t="n">
        <v>45292</v>
      </c>
      <c r="PF3" s="41" t="n"/>
      <c r="PG3" s="33" t="n"/>
      <c r="PH3" s="33" t="n"/>
      <c r="PI3" s="33" t="n"/>
      <c r="PJ3" s="37" t="n">
        <v>45323</v>
      </c>
      <c r="PK3" s="41" t="n"/>
      <c r="PL3" s="33" t="n"/>
      <c r="PM3" s="33" t="n"/>
      <c r="PN3" s="33" t="n"/>
      <c r="PO3" s="37" t="n">
        <v>45352</v>
      </c>
      <c r="PP3" s="41" t="n"/>
      <c r="PQ3" s="33" t="n"/>
      <c r="PR3" s="33" t="n"/>
      <c r="PS3" s="33" t="n"/>
      <c r="PT3" s="37" t="n">
        <v>45383</v>
      </c>
      <c r="PU3" s="41" t="n"/>
      <c r="PV3" s="33" t="n"/>
      <c r="PW3" s="33" t="n"/>
      <c r="PX3" s="33" t="n"/>
      <c r="PY3" s="37" t="n">
        <v>45413</v>
      </c>
      <c r="PZ3" s="41" t="n"/>
      <c r="QA3" s="33" t="n"/>
      <c r="QB3" s="33" t="n"/>
      <c r="QC3" s="33" t="n"/>
      <c r="QD3" s="37" t="n">
        <v>45444</v>
      </c>
      <c r="QE3" s="41" t="n"/>
      <c r="QF3" s="33" t="n"/>
      <c r="QG3" s="33" t="n"/>
      <c r="QH3" s="33" t="n"/>
      <c r="QI3" s="37" t="n">
        <v>45474</v>
      </c>
      <c r="QJ3" s="41" t="n"/>
      <c r="QK3" s="33" t="n"/>
      <c r="QL3" s="33" t="n"/>
      <c r="QM3" s="33" t="n"/>
      <c r="QN3" s="37" t="n">
        <v>45505</v>
      </c>
      <c r="QO3" s="41" t="n"/>
      <c r="QP3" s="33" t="n"/>
      <c r="QQ3" s="33" t="n"/>
      <c r="QR3" s="33" t="n"/>
      <c r="QS3" s="37" t="n">
        <v>45536</v>
      </c>
      <c r="QT3" s="41" t="n"/>
      <c r="QU3" s="33" t="n"/>
      <c r="QV3" s="33" t="n"/>
      <c r="QW3" s="33" t="n"/>
      <c r="QX3" s="37" t="n">
        <v>45566</v>
      </c>
      <c r="QY3" s="41" t="n"/>
      <c r="QZ3" s="33" t="n"/>
      <c r="RA3" s="33" t="n"/>
      <c r="RB3" s="33" t="n"/>
      <c r="RC3" s="37" t="n">
        <v>45597</v>
      </c>
      <c r="RD3" s="41" t="n"/>
      <c r="RE3" s="33" t="n"/>
      <c r="RF3" s="33" t="n"/>
      <c r="RG3" s="33" t="n"/>
      <c r="RH3" s="37" t="n">
        <v>45627</v>
      </c>
      <c r="RI3" s="41" t="n"/>
      <c r="RJ3" s="33" t="n"/>
      <c r="RK3" s="33" t="n"/>
      <c r="RL3" s="33" t="n"/>
      <c r="RM3" s="34" t="n"/>
      <c r="RN3" s="38" t="n"/>
      <c r="RO3" s="35" t="n"/>
      <c r="RP3" s="35" t="n"/>
      <c r="RQ3" s="33" t="n"/>
      <c r="RR3" s="33" t="inlineStr">
        <is>
          <t>TD</t>
        </is>
      </c>
      <c r="RS3" s="33" t="n"/>
      <c r="RT3" s="33" t="inlineStr">
        <is>
          <t>schwab</t>
        </is>
      </c>
      <c r="RU3" s="61" t="n"/>
      <c r="RV3" s="33" t="n"/>
      <c r="RW3" s="33" t="n"/>
      <c r="RX3" s="33" t="n"/>
      <c r="RY3" s="33" t="n"/>
      <c r="RZ3" s="33" t="n"/>
    </row>
    <row r="4">
      <c r="A4" s="33" t="inlineStr">
        <is>
          <t>Spartan - EQ8 Growth (w/ handoffs)</t>
        </is>
      </c>
      <c r="B4" s="33" t="n"/>
      <c r="C4" s="33" t="n"/>
      <c r="D4" s="33" t="n"/>
      <c r="E4" s="33" t="n"/>
      <c r="F4" s="33" t="inlineStr">
        <is>
          <t>Spartan - EQ8 Growth (w/ handoffs)</t>
        </is>
      </c>
      <c r="G4" s="33" t="n"/>
      <c r="H4" s="33" t="n"/>
      <c r="I4" s="33" t="n"/>
      <c r="J4" s="39" t="n"/>
      <c r="K4" s="33" t="inlineStr">
        <is>
          <t>Spartan - EQ8 Growth (w/ handoffs)</t>
        </is>
      </c>
      <c r="L4" s="33" t="n"/>
      <c r="M4" s="33" t="n"/>
      <c r="N4" s="33" t="n"/>
      <c r="O4" s="33" t="n"/>
      <c r="P4" s="33" t="inlineStr">
        <is>
          <t>Spartan - EQ8 Growth (w/ handoffs)</t>
        </is>
      </c>
      <c r="Q4" s="33" t="n"/>
      <c r="R4" s="33" t="n"/>
      <c r="S4" s="33" t="n"/>
      <c r="T4" s="33" t="n"/>
      <c r="U4" s="33" t="inlineStr">
        <is>
          <t>EQ8 S20 Growth (w/ handoffs)</t>
        </is>
      </c>
      <c r="V4" s="33" t="n"/>
      <c r="W4" s="33" t="n"/>
      <c r="X4" s="33" t="n"/>
      <c r="Y4" s="33" t="n"/>
      <c r="Z4" s="33" t="inlineStr">
        <is>
          <t>EQ8 S20 Growth (w/ handoffs)</t>
        </is>
      </c>
      <c r="AA4" s="33" t="n"/>
      <c r="AB4" s="33" t="n"/>
      <c r="AC4" s="33" t="n"/>
      <c r="AD4" s="33" t="n"/>
      <c r="AE4" s="33" t="inlineStr">
        <is>
          <t>EQ8 S20 Growth (w/ handoffs)</t>
        </is>
      </c>
      <c r="AF4" s="33" t="n"/>
      <c r="AG4" s="33" t="n"/>
      <c r="AH4" s="33" t="n"/>
      <c r="AI4" s="33" t="n"/>
      <c r="AJ4" s="33" t="inlineStr">
        <is>
          <t>EQ8 S20 Growth (w/ handoffs)</t>
        </is>
      </c>
      <c r="AK4" s="33" t="n"/>
      <c r="AL4" s="33" t="n"/>
      <c r="AM4" s="33" t="n"/>
      <c r="AN4" s="33" t="n"/>
      <c r="AO4" s="33" t="inlineStr">
        <is>
          <t>EQ8 S20 Growth (w/ handoffs)</t>
        </is>
      </c>
      <c r="AP4" s="33" t="n"/>
      <c r="AQ4" s="33" t="n"/>
      <c r="AR4" s="33" t="n"/>
      <c r="AS4" s="33" t="n"/>
      <c r="AT4" s="33" t="inlineStr">
        <is>
          <t>EQ8 S20 Growth (w/ handoffs)</t>
        </is>
      </c>
      <c r="AU4" s="33" t="n"/>
      <c r="AV4" s="33" t="n"/>
      <c r="AW4" s="33" t="n"/>
      <c r="AX4" s="33" t="n"/>
      <c r="AY4" s="33" t="inlineStr">
        <is>
          <t>EQ8 S20 Growth (w/ handoffs)</t>
        </is>
      </c>
      <c r="AZ4" s="33" t="n"/>
      <c r="BA4" s="33" t="n"/>
      <c r="BB4" s="33" t="n"/>
      <c r="BC4" s="33" t="n"/>
      <c r="BD4" s="33" t="inlineStr">
        <is>
          <t>EQ8 S20 Growth (w/ handoffs)</t>
        </is>
      </c>
      <c r="BE4" s="33" t="n"/>
      <c r="BF4" s="33" t="n"/>
      <c r="BG4" s="33" t="n"/>
      <c r="BH4" s="33" t="n"/>
      <c r="BI4" s="33" t="inlineStr">
        <is>
          <t>EQ8 S20 Growth (w/ handoffs)</t>
        </is>
      </c>
      <c r="BJ4" s="33" t="n"/>
      <c r="BK4" s="33" t="n"/>
      <c r="BL4" s="33" t="n"/>
      <c r="BM4" s="33" t="n"/>
      <c r="BN4" s="33" t="inlineStr">
        <is>
          <t>EQ8 S20 Growth (w/ handoffs)</t>
        </is>
      </c>
      <c r="BO4" s="33" t="n"/>
      <c r="BP4" s="33" t="n"/>
      <c r="BQ4" s="33" t="n"/>
      <c r="BR4" s="33" t="n"/>
      <c r="BS4" s="33" t="inlineStr">
        <is>
          <t>EQ8 S20 Growth (w/ handoffs)</t>
        </is>
      </c>
      <c r="BT4" s="33" t="n"/>
      <c r="BU4" s="33" t="n"/>
      <c r="BV4" s="33" t="n"/>
      <c r="BW4" s="33" t="n"/>
      <c r="BX4" s="33" t="inlineStr">
        <is>
          <t>EQ8 S20 Growth (w/ handoffs)</t>
        </is>
      </c>
      <c r="BY4" s="33" t="n"/>
      <c r="BZ4" s="33" t="n"/>
      <c r="CA4" s="33" t="n"/>
      <c r="CB4" s="33" t="n"/>
      <c r="CC4" s="33" t="inlineStr">
        <is>
          <t>EQ8 S20 Growth (w/ handoffs)</t>
        </is>
      </c>
      <c r="CD4" s="33" t="n"/>
      <c r="CE4" s="33" t="n"/>
      <c r="CF4" s="33" t="n"/>
      <c r="CG4" s="33" t="n"/>
      <c r="CH4" s="33" t="inlineStr">
        <is>
          <t>EQ8 S20 Growth (w/ handoffs)</t>
        </is>
      </c>
      <c r="CI4" s="33" t="n"/>
      <c r="CJ4" s="33" t="n"/>
      <c r="CK4" s="33" t="n"/>
      <c r="CL4" s="33" t="n"/>
      <c r="CM4" s="33" t="inlineStr">
        <is>
          <t>EQ8 S20 Growth (w/ handoffs)</t>
        </is>
      </c>
      <c r="CN4" s="33" t="n"/>
      <c r="CO4" s="33" t="n"/>
      <c r="CP4" s="33" t="n"/>
      <c r="CQ4" s="33" t="n"/>
      <c r="CR4" s="33" t="inlineStr">
        <is>
          <t>EQ8 S20 Growth (w/ handoffs)</t>
        </is>
      </c>
      <c r="CS4" s="33" t="n"/>
      <c r="CT4" s="33" t="n"/>
      <c r="CU4" s="33" t="n"/>
      <c r="CV4" s="33" t="n"/>
      <c r="CW4" s="33" t="inlineStr">
        <is>
          <t>EQ8 S20 Growth (w/ handoffs)</t>
        </is>
      </c>
      <c r="CX4" s="33" t="n"/>
      <c r="CY4" s="33" t="n"/>
      <c r="CZ4" s="33" t="n"/>
      <c r="DA4" s="33" t="n"/>
      <c r="DB4" s="33" t="inlineStr">
        <is>
          <t>EQ8 S20 Growth (w/ handoffs)</t>
        </is>
      </c>
      <c r="DC4" s="33" t="n"/>
      <c r="DD4" s="33" t="n"/>
      <c r="DE4" s="33" t="n"/>
      <c r="DF4" s="33" t="n"/>
      <c r="DG4" s="33" t="inlineStr">
        <is>
          <t>EQ8 S20 Growth (w/ handoffs)</t>
        </is>
      </c>
      <c r="DH4" s="33" t="n"/>
      <c r="DI4" s="33" t="n"/>
      <c r="DJ4" s="33" t="n"/>
      <c r="DK4" s="33" t="n"/>
      <c r="DL4" s="33" t="inlineStr">
        <is>
          <t>EQ8 S20 Growth (w/ handoffs)</t>
        </is>
      </c>
      <c r="DM4" s="33" t="n"/>
      <c r="DN4" s="33" t="n"/>
      <c r="DO4" s="33" t="n"/>
      <c r="DP4" s="33" t="n"/>
      <c r="DQ4" s="33" t="inlineStr">
        <is>
          <t>EQ8 S20 Growth (w/ handoffs)</t>
        </is>
      </c>
      <c r="DR4" s="33" t="n"/>
      <c r="DS4" s="33" t="n"/>
      <c r="DT4" s="33" t="n"/>
      <c r="DU4" s="33" t="n"/>
      <c r="DV4" s="33" t="inlineStr">
        <is>
          <t>EQ8 S20 Growth (w/ handoffs)</t>
        </is>
      </c>
      <c r="DW4" s="33" t="n"/>
      <c r="DX4" s="33" t="n"/>
      <c r="DY4" s="33" t="n"/>
      <c r="DZ4" s="33" t="n"/>
      <c r="EA4" s="33" t="inlineStr">
        <is>
          <t>EQ8 S20 Growth (w/ handoffs)</t>
        </is>
      </c>
      <c r="EB4" s="33" t="n"/>
      <c r="EC4" s="33" t="n"/>
      <c r="ED4" s="33" t="n"/>
      <c r="EE4" s="33" t="n"/>
      <c r="EF4" s="33" t="inlineStr">
        <is>
          <t>EQ8 S20 Growth (w/ handoffs)</t>
        </is>
      </c>
      <c r="EG4" s="33" t="n"/>
      <c r="EH4" s="33" t="n"/>
      <c r="EI4" s="33" t="n"/>
      <c r="EJ4" s="33" t="n"/>
      <c r="EK4" s="33" t="inlineStr">
        <is>
          <t>EQ8 S20 Growth (w/ handoffs)</t>
        </is>
      </c>
      <c r="EL4" s="33" t="n"/>
      <c r="EM4" s="33" t="n"/>
      <c r="EN4" s="33" t="n"/>
      <c r="EO4" s="33" t="n"/>
      <c r="EP4" s="33" t="inlineStr">
        <is>
          <t>EQ8 S20 Growth (w/ handoffs)</t>
        </is>
      </c>
      <c r="EQ4" s="33" t="n"/>
      <c r="ER4" s="33" t="n"/>
      <c r="ES4" s="33" t="n"/>
      <c r="ET4" s="33" t="n"/>
      <c r="EU4" s="33" t="inlineStr">
        <is>
          <t>EQ8 S20 Growth (w/ handoffs)</t>
        </is>
      </c>
      <c r="EV4" s="33" t="n"/>
      <c r="EW4" s="33" t="n"/>
      <c r="EX4" s="33" t="n"/>
      <c r="EY4" s="33" t="n"/>
      <c r="EZ4" s="33" t="inlineStr">
        <is>
          <t>EQ8 S20 Growth (w/ handoffs)</t>
        </is>
      </c>
      <c r="FA4" s="33" t="n"/>
      <c r="FB4" s="33" t="n"/>
      <c r="FC4" s="33" t="n"/>
      <c r="FD4" s="33" t="n"/>
      <c r="FE4" s="33" t="inlineStr">
        <is>
          <t>EQ8 S20 Growth (w/ handoffs)</t>
        </is>
      </c>
      <c r="FF4" s="33" t="n"/>
      <c r="FG4" s="33" t="n"/>
      <c r="FH4" s="33" t="n"/>
      <c r="FI4" s="33" t="n"/>
      <c r="FJ4" s="33" t="inlineStr">
        <is>
          <t>EQ8 S20 Growth (w/ handoffs)</t>
        </is>
      </c>
      <c r="FK4" s="33" t="n"/>
      <c r="FL4" s="33" t="n"/>
      <c r="FM4" s="33" t="n"/>
      <c r="FN4" s="33" t="n"/>
      <c r="FO4" s="33" t="inlineStr">
        <is>
          <t>EQ8 S20 Growth (w/ handoffs)</t>
        </is>
      </c>
      <c r="FP4" s="33" t="n"/>
      <c r="FQ4" s="33" t="n"/>
      <c r="FR4" s="33" t="n"/>
      <c r="FS4" s="33" t="n"/>
      <c r="FT4" s="33" t="inlineStr">
        <is>
          <t>EQ8 S20 Growth (w/ handoffs)</t>
        </is>
      </c>
      <c r="FU4" s="33" t="n"/>
      <c r="FV4" s="33" t="n"/>
      <c r="FW4" s="33" t="n"/>
      <c r="FX4" s="33" t="n"/>
      <c r="FY4" s="33" t="inlineStr">
        <is>
          <t>EQ8 S20 Growth (w/ handoffs)</t>
        </is>
      </c>
      <c r="FZ4" s="34" t="n"/>
      <c r="GA4" s="33" t="n"/>
      <c r="GB4" s="33" t="n"/>
      <c r="GC4" s="33" t="n"/>
      <c r="GD4" s="33" t="inlineStr">
        <is>
          <t>EQ8 S20 Growth (w/ handoffs)</t>
        </is>
      </c>
      <c r="GE4" s="34" t="n"/>
      <c r="GF4" t="inlineStr">
        <is>
          <t>RoR</t>
        </is>
      </c>
      <c r="GG4" s="33" t="n"/>
      <c r="GH4" s="33" t="n"/>
      <c r="GI4" s="33" t="inlineStr">
        <is>
          <t>EQ8 S20 Growth (w/ handoffs)</t>
        </is>
      </c>
      <c r="GJ4" s="34" t="n"/>
      <c r="GK4" t="inlineStr">
        <is>
          <t>RoR</t>
        </is>
      </c>
      <c r="GL4" s="33" t="n"/>
      <c r="GM4" s="33" t="n"/>
      <c r="GN4" s="33" t="inlineStr">
        <is>
          <t>EQ8 S20 Growth (w/ handoffs)</t>
        </is>
      </c>
      <c r="GO4" s="34" t="n"/>
      <c r="GP4" t="inlineStr">
        <is>
          <t>RoR</t>
        </is>
      </c>
      <c r="GQ4" s="33" t="n"/>
      <c r="GR4" s="33" t="n"/>
      <c r="GS4" s="33" t="inlineStr">
        <is>
          <t>EQ8 S20 Growth (w/ handoffs)</t>
        </is>
      </c>
      <c r="GT4" s="34" t="n"/>
      <c r="GU4" t="inlineStr">
        <is>
          <t>RoR</t>
        </is>
      </c>
      <c r="GV4" s="33" t="n"/>
      <c r="GW4" s="33" t="n"/>
      <c r="GX4" s="33" t="inlineStr">
        <is>
          <t>EQ8 S20 Growth (w/ handoffs)</t>
        </is>
      </c>
      <c r="GY4" s="34" t="n"/>
      <c r="GZ4" t="inlineStr">
        <is>
          <t>RoR</t>
        </is>
      </c>
      <c r="HA4" s="33" t="n"/>
      <c r="HB4" s="33" t="n"/>
      <c r="HC4" s="33" t="inlineStr">
        <is>
          <t>EQ8 S20 Growth (w/ handoffs)</t>
        </is>
      </c>
      <c r="HD4" s="34" t="n"/>
      <c r="HE4" t="inlineStr">
        <is>
          <t>RoR</t>
        </is>
      </c>
      <c r="HF4" s="33" t="n"/>
      <c r="HG4" s="33" t="n"/>
      <c r="HH4" s="33" t="inlineStr">
        <is>
          <t>EQ8 S20 Growth (w/ handoffs)</t>
        </is>
      </c>
      <c r="HI4" s="34" t="n"/>
      <c r="HJ4" t="inlineStr">
        <is>
          <t>RoR</t>
        </is>
      </c>
      <c r="HK4" s="33" t="n"/>
      <c r="HL4" s="33" t="n"/>
      <c r="HM4" s="33" t="inlineStr">
        <is>
          <t>EQ8 S20 Growth (w/ handoffs)</t>
        </is>
      </c>
      <c r="HN4" s="34" t="n"/>
      <c r="HO4" t="inlineStr">
        <is>
          <t>RoR</t>
        </is>
      </c>
      <c r="HP4" s="33" t="n"/>
      <c r="HQ4" s="33" t="n"/>
      <c r="HR4" s="33" t="inlineStr">
        <is>
          <t>EQ8 S20 Growth (w/ handoffs)</t>
        </is>
      </c>
      <c r="HS4" s="34" t="n"/>
      <c r="HT4" t="inlineStr">
        <is>
          <t>RoR</t>
        </is>
      </c>
      <c r="HU4" s="33" t="n"/>
      <c r="HV4" s="33" t="n"/>
      <c r="HW4" s="33" t="inlineStr">
        <is>
          <t>EQ8 S20 Growth (w/ handoffs)</t>
        </is>
      </c>
      <c r="HX4" s="34" t="n"/>
      <c r="HY4" t="inlineStr">
        <is>
          <t>RoR</t>
        </is>
      </c>
      <c r="HZ4" s="33" t="n"/>
      <c r="IA4" s="33" t="n"/>
      <c r="IB4" s="33" t="inlineStr">
        <is>
          <t>EQ8 S20 Growth (w/ handoffs)</t>
        </is>
      </c>
      <c r="IC4" s="34" t="n"/>
      <c r="ID4" t="inlineStr">
        <is>
          <t>RoR</t>
        </is>
      </c>
      <c r="IE4" s="33" t="n"/>
      <c r="IF4" s="33" t="n"/>
      <c r="IG4" s="33" t="inlineStr">
        <is>
          <t>EQ8 S20 Growth (w/ handoffs)</t>
        </is>
      </c>
      <c r="IH4" s="34" t="n"/>
      <c r="II4" t="inlineStr">
        <is>
          <t>RoR</t>
        </is>
      </c>
      <c r="IJ4" s="33" t="n"/>
      <c r="IK4" s="33" t="n"/>
      <c r="IL4" s="33" t="inlineStr">
        <is>
          <t>EQ8 S20 Growth (w/ handoffs)</t>
        </is>
      </c>
      <c r="IM4" s="34" t="n"/>
      <c r="IN4" t="inlineStr">
        <is>
          <t>RoR</t>
        </is>
      </c>
      <c r="IO4" s="33" t="n"/>
      <c r="IP4" s="33" t="n"/>
      <c r="IQ4" s="33" t="inlineStr">
        <is>
          <t>EQ8 S20 Growth (w/ handoffs)</t>
        </is>
      </c>
      <c r="IR4" s="34" t="n"/>
      <c r="IS4" t="inlineStr">
        <is>
          <t>RoR</t>
        </is>
      </c>
      <c r="IT4" s="33" t="n"/>
      <c r="IU4" s="33" t="n"/>
      <c r="IV4" s="33" t="inlineStr">
        <is>
          <t>EQ8 S20 Growth (w/ handoffs)</t>
        </is>
      </c>
      <c r="IW4" s="34" t="n"/>
      <c r="IX4" t="inlineStr">
        <is>
          <t>RoR</t>
        </is>
      </c>
      <c r="IY4" s="33" t="n"/>
      <c r="IZ4" s="33" t="n"/>
      <c r="JA4" s="33" t="inlineStr">
        <is>
          <t>EQ8 S20 Growth (w/ handoffs)</t>
        </is>
      </c>
      <c r="JB4" s="34" t="n"/>
      <c r="JC4" t="inlineStr">
        <is>
          <t>RoR</t>
        </is>
      </c>
      <c r="JD4" s="33" t="n"/>
      <c r="JE4" s="33" t="n"/>
      <c r="JF4" s="33" t="inlineStr">
        <is>
          <t>EQ8 S20 Growth (w/ handoffs)</t>
        </is>
      </c>
      <c r="JG4" s="34" t="n"/>
      <c r="JH4" t="inlineStr">
        <is>
          <t>RoR</t>
        </is>
      </c>
      <c r="JI4" s="33" t="n"/>
      <c r="JJ4" s="33" t="n"/>
      <c r="JK4" s="33" t="inlineStr">
        <is>
          <t>EQ8 S20 Growth (w/ handoffs)</t>
        </is>
      </c>
      <c r="JL4" s="34" t="n"/>
      <c r="JM4" t="inlineStr">
        <is>
          <t>RoR</t>
        </is>
      </c>
      <c r="JN4" s="33" t="n"/>
      <c r="JO4" s="33" t="n"/>
      <c r="JP4" s="33" t="inlineStr">
        <is>
          <t>EQ8 S20 Growth (w/ handoffs)</t>
        </is>
      </c>
      <c r="JQ4" s="34" t="n"/>
      <c r="JR4" t="inlineStr">
        <is>
          <t>RoR</t>
        </is>
      </c>
      <c r="JS4" s="33" t="n"/>
      <c r="JT4" s="33" t="n"/>
      <c r="JU4" s="33" t="inlineStr">
        <is>
          <t>EQ8 S20 Growth (w/ handoffs)</t>
        </is>
      </c>
      <c r="JV4" s="34" t="n"/>
      <c r="JW4" t="inlineStr">
        <is>
          <t>RoR</t>
        </is>
      </c>
      <c r="JX4" s="33" t="n"/>
      <c r="JY4" s="33" t="n"/>
      <c r="JZ4" s="33" t="inlineStr">
        <is>
          <t>EQ8 S20 Growth (w/ handoffs)</t>
        </is>
      </c>
      <c r="KA4" s="34" t="n"/>
      <c r="KB4" t="inlineStr">
        <is>
          <t>RoR</t>
        </is>
      </c>
      <c r="KC4" s="33" t="n"/>
      <c r="KD4" s="33" t="n"/>
      <c r="KE4" s="33" t="inlineStr">
        <is>
          <t>EQ8 S20 Growth (w/ handoffs)</t>
        </is>
      </c>
      <c r="KF4" s="34" t="n"/>
      <c r="KG4" t="inlineStr">
        <is>
          <t>RoR</t>
        </is>
      </c>
      <c r="KH4" s="33" t="n"/>
      <c r="KI4" s="33" t="n"/>
      <c r="KJ4" s="33" t="inlineStr">
        <is>
          <t>EQ8 S20 Growth (w/ handoffs)</t>
        </is>
      </c>
      <c r="KK4" s="34" t="n"/>
      <c r="KL4" t="inlineStr">
        <is>
          <t>RoR</t>
        </is>
      </c>
      <c r="KM4" s="33" t="n"/>
      <c r="KN4" s="33" t="n"/>
      <c r="KO4" s="33" t="inlineStr">
        <is>
          <t>Tactical (S20) Growth</t>
        </is>
      </c>
      <c r="KP4" s="34" t="n"/>
      <c r="KQ4" t="inlineStr">
        <is>
          <t>RoR</t>
        </is>
      </c>
      <c r="KR4" s="33" t="n"/>
      <c r="KS4" s="33" t="n"/>
      <c r="KT4" s="33" t="inlineStr">
        <is>
          <t>Tactical (S20) Growth</t>
        </is>
      </c>
      <c r="KU4" s="34" t="n"/>
      <c r="KV4" t="inlineStr">
        <is>
          <t>RoR</t>
        </is>
      </c>
      <c r="KW4" s="33" t="n"/>
      <c r="KX4" s="33" t="n"/>
      <c r="KY4" s="33" t="inlineStr">
        <is>
          <t>Tactical (S20) Growth</t>
        </is>
      </c>
      <c r="KZ4" s="34" t="n"/>
      <c r="LA4" t="inlineStr">
        <is>
          <t>RoR</t>
        </is>
      </c>
      <c r="LB4" s="33" t="n"/>
      <c r="LC4" s="33" t="n"/>
      <c r="LD4" s="33" t="inlineStr">
        <is>
          <t>Tactical (S20) Growth</t>
        </is>
      </c>
      <c r="LE4" s="34" t="n"/>
      <c r="LF4" t="inlineStr">
        <is>
          <t>RoR</t>
        </is>
      </c>
      <c r="LG4" s="33" t="n"/>
      <c r="LH4" s="33" t="n"/>
      <c r="LI4" s="33" t="inlineStr">
        <is>
          <t>Tactical (S20) Growth</t>
        </is>
      </c>
      <c r="LJ4" s="34" t="n"/>
      <c r="LK4" t="inlineStr">
        <is>
          <t>RoR</t>
        </is>
      </c>
      <c r="LL4" s="33" t="n"/>
      <c r="LM4" s="33" t="n"/>
      <c r="LN4" s="33" t="inlineStr">
        <is>
          <t>Tactical (S20) Growth</t>
        </is>
      </c>
      <c r="LO4" s="34" t="n"/>
      <c r="LP4" t="inlineStr">
        <is>
          <t>RoR</t>
        </is>
      </c>
      <c r="LQ4" s="33" t="n"/>
      <c r="LR4" s="33" t="n"/>
      <c r="LS4" s="33" t="inlineStr">
        <is>
          <t>Tactical (S20) Growth</t>
        </is>
      </c>
      <c r="LT4" s="34" t="n"/>
      <c r="LU4" t="inlineStr">
        <is>
          <t>RoR</t>
        </is>
      </c>
      <c r="LV4" s="33" t="n"/>
      <c r="LW4" s="33" t="n"/>
      <c r="LX4" s="33" t="inlineStr">
        <is>
          <t>Tactical (S20) Growth</t>
        </is>
      </c>
      <c r="LY4" s="34" t="n"/>
      <c r="LZ4" t="inlineStr">
        <is>
          <t>RoR</t>
        </is>
      </c>
      <c r="MA4" s="33" t="n"/>
      <c r="MB4" s="33" t="n"/>
      <c r="MC4" s="33" t="inlineStr">
        <is>
          <t>Tactical (S20) Growth</t>
        </is>
      </c>
      <c r="MD4" s="34" t="n"/>
      <c r="ME4" t="inlineStr">
        <is>
          <t>RoR</t>
        </is>
      </c>
      <c r="MF4" s="33" t="n"/>
      <c r="MG4" s="33" t="n"/>
      <c r="MH4" s="33" t="inlineStr">
        <is>
          <t>Tactical (S20) Growth</t>
        </is>
      </c>
      <c r="MI4" s="34" t="n"/>
      <c r="MJ4" t="inlineStr">
        <is>
          <t>RoR</t>
        </is>
      </c>
      <c r="MK4" s="33" t="n"/>
      <c r="ML4" s="33" t="n"/>
      <c r="MM4" s="33" t="inlineStr">
        <is>
          <t>Tactical (S20) Growth</t>
        </is>
      </c>
      <c r="MN4" s="34" t="n"/>
      <c r="MO4" t="inlineStr">
        <is>
          <t>RoR</t>
        </is>
      </c>
      <c r="MP4" s="33" t="n"/>
      <c r="MQ4" s="33" t="n"/>
      <c r="MR4" s="33" t="inlineStr">
        <is>
          <t>Tactical (S20) Growth</t>
        </is>
      </c>
      <c r="MS4" s="34" t="n"/>
      <c r="MT4" t="inlineStr">
        <is>
          <t>RoR</t>
        </is>
      </c>
      <c r="MU4" s="33" t="n"/>
      <c r="MV4" s="33" t="n"/>
      <c r="MW4" s="33" t="inlineStr">
        <is>
          <t>Tactical (S20) Growth</t>
        </is>
      </c>
      <c r="MX4" s="34" t="n"/>
      <c r="MY4" t="inlineStr">
        <is>
          <t>RoR</t>
        </is>
      </c>
      <c r="MZ4" s="33" t="n"/>
      <c r="NA4" s="33" t="n"/>
      <c r="NB4" s="33" t="inlineStr">
        <is>
          <t>Tactical (S20) Growth</t>
        </is>
      </c>
      <c r="NC4" s="41" t="n"/>
      <c r="ND4" t="inlineStr">
        <is>
          <t>RoR</t>
        </is>
      </c>
      <c r="NE4" s="33" t="n"/>
      <c r="NF4" s="33" t="n"/>
      <c r="NG4" s="33" t="inlineStr">
        <is>
          <t>Tactical (S20) Growth</t>
        </is>
      </c>
      <c r="NH4" s="41" t="n"/>
      <c r="NI4" t="inlineStr">
        <is>
          <t>RoR</t>
        </is>
      </c>
      <c r="NJ4" s="33" t="n"/>
      <c r="NK4" s="33" t="n"/>
      <c r="NL4" s="33" t="inlineStr">
        <is>
          <t>Tactical (S20) Growth</t>
        </is>
      </c>
      <c r="NM4" s="41" t="n"/>
      <c r="NN4" t="inlineStr">
        <is>
          <t>RoR</t>
        </is>
      </c>
      <c r="NO4" s="33" t="n"/>
      <c r="NP4" s="33" t="n"/>
      <c r="NQ4" s="33" t="inlineStr">
        <is>
          <t>Tactical (S20) Growth</t>
        </is>
      </c>
      <c r="NR4" s="41" t="n"/>
      <c r="NS4" t="inlineStr">
        <is>
          <t>RoR</t>
        </is>
      </c>
      <c r="NT4" s="33" t="n"/>
      <c r="NU4" s="33" t="n"/>
      <c r="NV4" s="33" t="inlineStr">
        <is>
          <t>Tactical (S20) Growth</t>
        </is>
      </c>
      <c r="NW4" s="41" t="n"/>
      <c r="NX4" t="inlineStr">
        <is>
          <t>RoR</t>
        </is>
      </c>
      <c r="NY4" s="33" t="n"/>
      <c r="NZ4" s="33" t="n"/>
      <c r="OA4" s="33" t="inlineStr">
        <is>
          <t>Tactical (S20) Growth</t>
        </is>
      </c>
      <c r="OB4" s="41" t="n"/>
      <c r="OC4" t="inlineStr">
        <is>
          <t>RoR</t>
        </is>
      </c>
      <c r="OD4" s="33" t="n"/>
      <c r="OE4" s="33" t="n"/>
      <c r="OF4" s="33" t="inlineStr">
        <is>
          <t>Tactical (S20) Growth</t>
        </is>
      </c>
      <c r="OG4" s="41" t="n"/>
      <c r="OH4" t="inlineStr">
        <is>
          <t>RoR</t>
        </is>
      </c>
      <c r="OI4" s="33" t="n"/>
      <c r="OJ4" s="33" t="n"/>
      <c r="OK4" s="33" t="inlineStr">
        <is>
          <t>Tactical (S20) Growth</t>
        </is>
      </c>
      <c r="OL4" s="41" t="n"/>
      <c r="OM4" t="inlineStr">
        <is>
          <t>RoR</t>
        </is>
      </c>
      <c r="ON4" s="33" t="n"/>
      <c r="OO4" s="33" t="n"/>
      <c r="OP4" s="33" t="inlineStr">
        <is>
          <t>Tactical (S20) Growth</t>
        </is>
      </c>
      <c r="OQ4" s="41" t="n"/>
      <c r="OR4" t="inlineStr">
        <is>
          <t>RoR</t>
        </is>
      </c>
      <c r="OS4" s="33" t="n"/>
      <c r="OT4" s="33" t="n"/>
      <c r="OU4" s="33" t="inlineStr">
        <is>
          <t>Tactical (S20) Growth</t>
        </is>
      </c>
      <c r="OV4" s="41" t="n"/>
      <c r="OW4" t="inlineStr">
        <is>
          <t>RoR</t>
        </is>
      </c>
      <c r="OX4" s="33" t="n"/>
      <c r="OY4" s="33" t="n"/>
      <c r="OZ4" s="33" t="inlineStr">
        <is>
          <t>Tactical (S20) Growth</t>
        </is>
      </c>
      <c r="PB4" t="inlineStr">
        <is>
          <t>RoR</t>
        </is>
      </c>
      <c r="PC4" s="33" t="n"/>
      <c r="PD4" s="33" t="n"/>
      <c r="PE4" s="33" t="inlineStr">
        <is>
          <t>Tactical (S20) Growth</t>
        </is>
      </c>
      <c r="PF4" s="41" t="n"/>
      <c r="PG4" t="inlineStr">
        <is>
          <t>RoR</t>
        </is>
      </c>
      <c r="PH4" s="33" t="n"/>
      <c r="PI4" s="33" t="n"/>
      <c r="PJ4" s="33" t="inlineStr">
        <is>
          <t>Tactical (S20) Growth</t>
        </is>
      </c>
      <c r="PK4" s="41" t="n"/>
      <c r="PL4" t="inlineStr">
        <is>
          <t>RoR</t>
        </is>
      </c>
      <c r="PM4" s="33" t="n"/>
      <c r="PN4" s="33" t="n"/>
      <c r="PO4" s="33" t="inlineStr">
        <is>
          <t>Tactical (S20) Growth</t>
        </is>
      </c>
      <c r="PP4" s="41" t="n"/>
      <c r="PQ4" t="inlineStr">
        <is>
          <t>RoR</t>
        </is>
      </c>
      <c r="PR4" s="33" t="n"/>
      <c r="PS4" s="33" t="n"/>
      <c r="PT4" s="33" t="inlineStr">
        <is>
          <t>Tactical (S20) Growth</t>
        </is>
      </c>
      <c r="PU4" s="41" t="n"/>
      <c r="PV4" t="inlineStr">
        <is>
          <t>RoR</t>
        </is>
      </c>
      <c r="PW4" s="33" t="n"/>
      <c r="PX4" s="33" t="n"/>
      <c r="PY4" s="33" t="inlineStr">
        <is>
          <t>Tactical (S20) Growth</t>
        </is>
      </c>
      <c r="PZ4" s="41" t="n"/>
      <c r="QA4" t="inlineStr">
        <is>
          <t>RoR</t>
        </is>
      </c>
      <c r="QB4" s="33" t="n"/>
      <c r="QC4" s="33" t="n"/>
      <c r="QD4" s="33" t="inlineStr">
        <is>
          <t>Tactical (S20) Growth</t>
        </is>
      </c>
      <c r="QE4" s="41" t="n"/>
      <c r="QF4" t="inlineStr">
        <is>
          <t>RoR</t>
        </is>
      </c>
      <c r="QG4" s="33" t="n"/>
      <c r="QH4" s="33" t="n"/>
      <c r="QI4" s="33" t="inlineStr">
        <is>
          <t>Tactical (S20) Growth</t>
        </is>
      </c>
      <c r="QJ4" s="41" t="n"/>
      <c r="QK4" t="inlineStr">
        <is>
          <t>RoR</t>
        </is>
      </c>
      <c r="QL4" s="33" t="n"/>
      <c r="QM4" s="33" t="n"/>
      <c r="QN4" s="33" t="inlineStr">
        <is>
          <t>Tactical (S20) Growth</t>
        </is>
      </c>
      <c r="QO4" s="41" t="n"/>
      <c r="QP4" t="inlineStr">
        <is>
          <t>RoR</t>
        </is>
      </c>
      <c r="QQ4" s="33" t="n"/>
      <c r="QR4" s="33" t="n"/>
      <c r="QS4" s="33" t="inlineStr">
        <is>
          <t>Tactical (S20) Growth</t>
        </is>
      </c>
      <c r="QT4" s="41" t="n"/>
      <c r="QU4" t="inlineStr">
        <is>
          <t>RoR</t>
        </is>
      </c>
      <c r="QV4" s="33" t="n"/>
      <c r="QW4" s="33" t="n"/>
      <c r="QX4" s="33" t="inlineStr">
        <is>
          <t>Tactical (S20) Growth</t>
        </is>
      </c>
      <c r="QY4" s="41" t="n"/>
      <c r="QZ4" t="inlineStr">
        <is>
          <t>RoR</t>
        </is>
      </c>
      <c r="RA4" s="33" t="n"/>
      <c r="RB4" s="33" t="n"/>
      <c r="RC4" s="33" t="inlineStr">
        <is>
          <t>Tactical (S20) Growth</t>
        </is>
      </c>
      <c r="RD4" s="41" t="n"/>
      <c r="RE4" t="inlineStr">
        <is>
          <t>RoR</t>
        </is>
      </c>
      <c r="RF4" s="33" t="n"/>
      <c r="RG4" s="33" t="n"/>
      <c r="RH4" s="33" t="inlineStr">
        <is>
          <t>Tactical (S20) Growth</t>
        </is>
      </c>
      <c r="RI4" s="41" t="n"/>
      <c r="RJ4" t="inlineStr">
        <is>
          <t>RoR</t>
        </is>
      </c>
      <c r="RK4" s="33" t="n"/>
      <c r="RL4" s="33" t="n"/>
      <c r="RM4" s="28" t="inlineStr">
        <is>
          <t>Baseline</t>
        </is>
      </c>
      <c r="RN4" s="30" t="inlineStr">
        <is>
          <t>Static</t>
        </is>
      </c>
      <c r="RO4" s="30" t="inlineStr">
        <is>
          <t>Intermediate</t>
        </is>
      </c>
      <c r="RP4" s="30" t="inlineStr">
        <is>
          <t>Long-Term</t>
        </is>
      </c>
      <c r="RR4" s="33" t="inlineStr">
        <is>
          <t>Exp Ratio</t>
        </is>
      </c>
      <c r="RS4" s="33" t="n"/>
      <c r="RT4" s="39" t="n"/>
      <c r="RU4" s="61" t="n"/>
      <c r="RV4" s="33" t="n"/>
      <c r="RW4" s="33" t="n"/>
      <c r="RX4" s="39" t="n">
        <v>0.15</v>
      </c>
      <c r="RY4" s="33" t="n"/>
      <c r="RZ4" s="33" t="n"/>
    </row>
    <row r="5">
      <c r="A5" s="61" t="inlineStr">
        <is>
          <t>VTI</t>
        </is>
      </c>
      <c r="B5" s="49" t="n">
        <v>0.07000000000000001</v>
      </c>
      <c r="C5" s="61">
        <f>'ETF MTD'!$K$28/'ETF MTD'!$K$3-1</f>
        <v/>
      </c>
      <c r="D5" s="61">
        <f>B5*C5</f>
        <v/>
      </c>
      <c r="E5" s="61" t="n"/>
      <c r="F5" s="61" t="inlineStr">
        <is>
          <t>VTI</t>
        </is>
      </c>
      <c r="G5" s="49" t="n">
        <v>0.21</v>
      </c>
      <c r="H5" s="61">
        <f>'ETF MTD'!$K$28/'ETF MTD'!$K$3-1</f>
        <v/>
      </c>
      <c r="I5" s="61">
        <f>G5*H5</f>
        <v/>
      </c>
      <c r="J5" s="39" t="n"/>
      <c r="K5" s="61" t="inlineStr">
        <is>
          <t>VTI</t>
        </is>
      </c>
      <c r="L5" s="49" t="n">
        <v>0.44</v>
      </c>
      <c r="M5" s="61">
        <f>'ETF MTD'!$K$28/'ETF MTD'!$K$3-1</f>
        <v/>
      </c>
      <c r="N5" s="61">
        <f>L5*M5</f>
        <v/>
      </c>
      <c r="O5" s="61" t="n"/>
      <c r="P5" s="61" t="inlineStr">
        <is>
          <t>VTI</t>
        </is>
      </c>
      <c r="Q5" s="61" t="n">
        <v>0.44</v>
      </c>
      <c r="R5" s="61">
        <f>'ETF MTD'!$K$28/'ETF MTD'!$K$3-1</f>
        <v/>
      </c>
      <c r="S5" s="61">
        <f>Q5*R5</f>
        <v/>
      </c>
      <c r="T5" s="61" t="n"/>
      <c r="U5" s="61" t="inlineStr">
        <is>
          <t>VTI</t>
        </is>
      </c>
      <c r="V5" s="49" t="n">
        <v>0.52</v>
      </c>
      <c r="W5" s="61">
        <f>'ETF MTD'!$K$28/'ETF MTD'!$K$3-1</f>
        <v/>
      </c>
      <c r="X5" s="61">
        <f>V5*W5</f>
        <v/>
      </c>
      <c r="Y5" s="61" t="n"/>
      <c r="Z5" s="61" t="inlineStr">
        <is>
          <t>VTI</t>
        </is>
      </c>
      <c r="AA5" s="49" t="n">
        <v>0.4299999999999999</v>
      </c>
      <c r="AB5" s="61">
        <f>'ETF MTD'!$K$28/'ETF MTD'!$K$3-1</f>
        <v/>
      </c>
      <c r="AC5" s="61">
        <f>AA5*AB5</f>
        <v/>
      </c>
      <c r="AD5" s="61" t="n"/>
      <c r="AE5" s="61" t="inlineStr">
        <is>
          <t>VTI</t>
        </is>
      </c>
      <c r="AF5" s="49" t="n">
        <v>0.35</v>
      </c>
      <c r="AG5" s="61">
        <f>'ETF MTD'!$K$28/'ETF MTD'!$K$3-1</f>
        <v/>
      </c>
      <c r="AH5" s="61">
        <f>AF5*AG5</f>
        <v/>
      </c>
      <c r="AI5" s="61" t="n"/>
      <c r="AJ5" s="61" t="inlineStr">
        <is>
          <t>VTI</t>
        </is>
      </c>
      <c r="AK5" s="49" t="n">
        <v>0.21</v>
      </c>
      <c r="AL5" s="61">
        <f>'ETF MTD'!$K$28/'ETF MTD'!$K$3-1</f>
        <v/>
      </c>
      <c r="AM5" s="61">
        <f>AK5*AL5</f>
        <v/>
      </c>
      <c r="AN5" s="61" t="n"/>
      <c r="AO5" s="61" t="inlineStr">
        <is>
          <t>VTI</t>
        </is>
      </c>
      <c r="AP5" s="49" t="n">
        <v>0.6499999999999999</v>
      </c>
      <c r="AQ5" s="61">
        <f>'ETF MTD'!$K$28/'ETF MTD'!$K$3-1</f>
        <v/>
      </c>
      <c r="AR5" s="61">
        <f>AP5*AQ5</f>
        <v/>
      </c>
      <c r="AS5" s="61" t="n"/>
      <c r="AT5" s="61" t="inlineStr">
        <is>
          <t>VTI</t>
        </is>
      </c>
      <c r="AU5" s="49" t="n">
        <v>0.6499999999999999</v>
      </c>
      <c r="AV5" s="61">
        <f>'ETF MTD'!$K$28/'ETF MTD'!$K$3-1</f>
        <v/>
      </c>
      <c r="AW5" s="61">
        <f>AU5*AV5</f>
        <v/>
      </c>
      <c r="AX5" s="61" t="n"/>
      <c r="AY5" s="61" t="inlineStr">
        <is>
          <t>VTI</t>
        </is>
      </c>
      <c r="AZ5" s="49" t="n">
        <v>0.43</v>
      </c>
      <c r="BA5" s="61">
        <f>'ETF MTD'!$K$28/'ETF MTD'!$K$3-1</f>
        <v/>
      </c>
      <c r="BB5" s="61">
        <f>AZ5*BA5</f>
        <v/>
      </c>
      <c r="BC5" s="61" t="n"/>
      <c r="BD5" s="61" t="inlineStr">
        <is>
          <t>VTI</t>
        </is>
      </c>
      <c r="BE5" s="49" t="n">
        <v>0.402</v>
      </c>
      <c r="BF5" s="61">
        <f>'ETF MTD'!$K$28/'ETF MTD'!$K$3-1</f>
        <v/>
      </c>
      <c r="BG5" s="61">
        <f>BE5*BF5</f>
        <v/>
      </c>
      <c r="BH5" s="61" t="n"/>
      <c r="BI5" s="61" t="inlineStr">
        <is>
          <t>VTI</t>
        </is>
      </c>
      <c r="BJ5" s="49" t="n">
        <v>0.37</v>
      </c>
      <c r="BK5" s="61">
        <f>'ETF MTD'!$K$28/'ETF MTD'!$K$3-1</f>
        <v/>
      </c>
      <c r="BL5" s="61">
        <f>BJ5*BK5</f>
        <v/>
      </c>
      <c r="BM5" s="61" t="n"/>
      <c r="BN5" s="61" t="inlineStr">
        <is>
          <t>VTI</t>
        </is>
      </c>
      <c r="BO5" s="49" t="n">
        <v>0.39</v>
      </c>
      <c r="BP5" s="61">
        <f>'ETF MTD'!$K$28/'ETF MTD'!$K$3-1</f>
        <v/>
      </c>
      <c r="BQ5" s="61">
        <f>BO5*BP5</f>
        <v/>
      </c>
      <c r="BR5" s="61" t="n"/>
      <c r="BS5" s="61" t="inlineStr">
        <is>
          <t>VTI</t>
        </is>
      </c>
      <c r="BT5" s="49" t="n">
        <v>0.4419999999999999</v>
      </c>
      <c r="BU5" s="61">
        <f>'ETF MTD'!$K$28/'ETF MTD'!$K$3-1</f>
        <v/>
      </c>
      <c r="BV5" s="61">
        <f>BT5*BU5</f>
        <v/>
      </c>
      <c r="BW5" s="61" t="n"/>
      <c r="BX5" s="61" t="inlineStr">
        <is>
          <t>VTI</t>
        </is>
      </c>
      <c r="BY5" s="49" t="n">
        <v>0.35</v>
      </c>
      <c r="BZ5" s="61">
        <f>'ETF MTD'!$K$28/'ETF MTD'!$K$3-1</f>
        <v/>
      </c>
      <c r="CA5" s="61">
        <f>BY5*BZ5</f>
        <v/>
      </c>
      <c r="CB5" s="61" t="n"/>
      <c r="CC5" s="61" t="inlineStr">
        <is>
          <t>VTI</t>
        </is>
      </c>
      <c r="CD5" s="49" t="n">
        <v>0.39</v>
      </c>
      <c r="CE5" s="61">
        <f>'ETF MTD'!$K$28/'ETF MTD'!$K$3-1</f>
        <v/>
      </c>
      <c r="CF5" s="61">
        <f>CD5*CE5</f>
        <v/>
      </c>
      <c r="CG5" s="61" t="n"/>
      <c r="CH5" s="61" t="inlineStr">
        <is>
          <t>VTI</t>
        </is>
      </c>
      <c r="CI5" s="49" t="n">
        <v>0.43</v>
      </c>
      <c r="CJ5" s="61">
        <f>'ETF MTD'!$K$28/'ETF MTD'!$K$3-1</f>
        <v/>
      </c>
      <c r="CK5" s="61">
        <f>CI5*CJ5</f>
        <v/>
      </c>
      <c r="CL5" s="61" t="n"/>
      <c r="CM5" s="61" t="inlineStr">
        <is>
          <t>VTI</t>
        </is>
      </c>
      <c r="CN5" s="49" t="n">
        <v>0.25</v>
      </c>
      <c r="CO5" s="61">
        <f>'ETF MTD'!$K$28/'ETF MTD'!$K$3-1</f>
        <v/>
      </c>
      <c r="CP5" s="61">
        <f>CN5*CO5</f>
        <v/>
      </c>
      <c r="CQ5" s="61" t="n"/>
      <c r="CR5" s="61" t="inlineStr">
        <is>
          <t>VTI</t>
        </is>
      </c>
      <c r="CS5" s="49" t="n">
        <v>0.25</v>
      </c>
      <c r="CT5" s="61">
        <f>'ETF MTD'!$K$28/'ETF MTD'!$K$3-1</f>
        <v/>
      </c>
      <c r="CU5" s="61">
        <f>CS5*CT5</f>
        <v/>
      </c>
      <c r="CV5" s="61" t="n"/>
      <c r="CW5" s="61" t="inlineStr">
        <is>
          <t>VTI</t>
        </is>
      </c>
      <c r="CX5" s="49" t="n">
        <v>0.582</v>
      </c>
      <c r="CY5" s="61">
        <f>'ETF MTD'!$K$28/'ETF MTD'!$K$3-1</f>
        <v/>
      </c>
      <c r="CZ5" s="61">
        <f>CX5*CY5</f>
        <v/>
      </c>
      <c r="DA5" s="61" t="n"/>
      <c r="DB5" s="61" t="inlineStr">
        <is>
          <t>VTI</t>
        </is>
      </c>
      <c r="DC5" s="49" t="n">
        <v>0.642</v>
      </c>
      <c r="DD5" s="61">
        <f>'ETF MTD'!$K$28/'ETF MTD'!$K$3-1</f>
        <v/>
      </c>
      <c r="DE5" s="61">
        <f>DC5*DD5</f>
        <v/>
      </c>
      <c r="DF5" s="61" t="n"/>
      <c r="DG5" s="61" t="inlineStr">
        <is>
          <t>VTI</t>
        </is>
      </c>
      <c r="DH5" s="49" t="n">
        <v>0.734</v>
      </c>
      <c r="DI5" s="61">
        <f>'ETF MTD'!$K$28/'ETF MTD'!$K$3-1</f>
        <v/>
      </c>
      <c r="DJ5" s="61">
        <f>DH5*DI5</f>
        <v/>
      </c>
      <c r="DK5" s="61" t="n"/>
      <c r="DL5" s="61" t="inlineStr">
        <is>
          <t>VTI</t>
        </is>
      </c>
      <c r="DM5" s="49" t="n">
        <v>0.6819999999999999</v>
      </c>
      <c r="DN5" s="61">
        <f>'ETF MTD'!$K$28/'ETF MTD'!$K$3-1</f>
        <v/>
      </c>
      <c r="DO5" s="61">
        <f>DM5*DN5</f>
        <v/>
      </c>
      <c r="DP5" s="61" t="n"/>
      <c r="DQ5" s="61" t="inlineStr">
        <is>
          <t>VTI</t>
        </is>
      </c>
      <c r="DR5" s="49" t="n">
        <v>0.774</v>
      </c>
      <c r="DS5" s="61">
        <f>'ETF MTD'!$K$28/'ETF MTD'!$K$3-1</f>
        <v/>
      </c>
      <c r="DT5" s="61">
        <f>DR5*DS5</f>
        <v/>
      </c>
      <c r="DU5" s="61" t="n"/>
      <c r="DV5" s="61" t="inlineStr">
        <is>
          <t>VTI</t>
        </is>
      </c>
      <c r="DW5" s="49" t="n">
        <v>0.4419999999999999</v>
      </c>
      <c r="DX5" s="61">
        <f>'ETF MTD'!$K$28/'ETF MTD'!$K$3-1</f>
        <v/>
      </c>
      <c r="DY5" s="61">
        <f>DW5*DX5</f>
        <v/>
      </c>
      <c r="DZ5" s="61" t="n"/>
      <c r="EA5" s="61" t="inlineStr">
        <is>
          <t>VTI</t>
        </is>
      </c>
      <c r="EB5" s="49" t="n">
        <v>0.06999999999999999</v>
      </c>
      <c r="EC5" s="61">
        <f>'ETF MTD'!$K$28/'ETF MTD'!$K$3-1</f>
        <v/>
      </c>
      <c r="ED5" s="61">
        <f>EB5*EC5</f>
        <v/>
      </c>
      <c r="EE5" s="61" t="n"/>
      <c r="EF5" s="61" t="inlineStr">
        <is>
          <t>VTI</t>
        </is>
      </c>
      <c r="EG5" s="49" t="n">
        <v>0.06999999999999999</v>
      </c>
      <c r="EH5" s="61">
        <f>'ETF MTD'!$K$28/'ETF MTD'!$K$3-1</f>
        <v/>
      </c>
      <c r="EI5" s="61">
        <f>EG5*EH5</f>
        <v/>
      </c>
      <c r="EJ5" s="61" t="n"/>
      <c r="EK5" s="61" t="inlineStr">
        <is>
          <t>VTI</t>
        </is>
      </c>
      <c r="EL5" s="49" t="n">
        <v>0.06999999999999999</v>
      </c>
      <c r="EM5" s="61">
        <f>'ETF MTD'!$K$28/'ETF MTD'!$K$3-1</f>
        <v/>
      </c>
      <c r="EN5" s="61">
        <f>EL5*EM5</f>
        <v/>
      </c>
      <c r="EO5" s="61" t="n"/>
      <c r="EP5" s="61" t="inlineStr">
        <is>
          <t>VTI</t>
        </is>
      </c>
      <c r="EQ5" s="49" t="n">
        <v>0.21</v>
      </c>
      <c r="ER5" s="61">
        <f>'ETF MTD'!$K$28/'ETF MTD'!$K$3-1</f>
        <v/>
      </c>
      <c r="ES5" s="61">
        <f>EQ5*ER5</f>
        <v/>
      </c>
      <c r="ET5" s="61" t="n"/>
      <c r="EU5" s="61" t="inlineStr">
        <is>
          <t>VTI</t>
        </is>
      </c>
      <c r="EV5" s="49" t="n">
        <v>0.4299999999999999</v>
      </c>
      <c r="EW5" s="61">
        <f>'ETF MTD'!$K$28/'ETF MTD'!$K$3-1</f>
        <v/>
      </c>
      <c r="EX5" s="61">
        <f>EV5*EW5</f>
        <v/>
      </c>
      <c r="EY5" s="61" t="n"/>
      <c r="EZ5" s="61" t="inlineStr">
        <is>
          <t>VTI</t>
        </is>
      </c>
      <c r="FA5" s="49" t="n">
        <v>0.35</v>
      </c>
      <c r="FB5" s="61">
        <f>'ETF MTD'!$K$28/'ETF MTD'!$K$3-1</f>
        <v/>
      </c>
      <c r="FC5" s="61">
        <f>FA5*FB5</f>
        <v/>
      </c>
      <c r="FD5" s="61" t="n"/>
      <c r="FE5" s="61" t="inlineStr">
        <is>
          <t>VTI</t>
        </is>
      </c>
      <c r="FF5" s="49" t="n">
        <v>0.29</v>
      </c>
      <c r="FG5" s="61">
        <f>'ETF MTD'!$K$28/'ETF MTD'!$K$3-1</f>
        <v/>
      </c>
      <c r="FH5" s="61">
        <f>FF5*FG5</f>
        <v/>
      </c>
      <c r="FI5" s="61" t="n"/>
      <c r="FJ5" s="61" t="inlineStr">
        <is>
          <t>VTI</t>
        </is>
      </c>
      <c r="FK5" s="49" t="n">
        <v>0.4899999999999999</v>
      </c>
      <c r="FL5" s="61">
        <f>'ETF MTD'!$K$28/'ETF MTD'!$K$3-1</f>
        <v/>
      </c>
      <c r="FM5" s="61">
        <f>FK5*FL5</f>
        <v/>
      </c>
      <c r="FN5" s="61" t="n"/>
      <c r="FO5" s="61" t="inlineStr">
        <is>
          <t>VTI</t>
        </is>
      </c>
      <c r="FP5" s="49" t="n">
        <v>0.35</v>
      </c>
      <c r="FQ5" s="61">
        <f>'ETF MTD'!$K$28/'ETF MTD'!$K$3-1</f>
        <v/>
      </c>
      <c r="FR5" s="61">
        <f>FP5*FQ5</f>
        <v/>
      </c>
      <c r="FS5" s="61" t="n"/>
      <c r="FT5" s="61" t="inlineStr">
        <is>
          <t>VTI</t>
        </is>
      </c>
      <c r="FU5" s="49" t="n">
        <v>0.35</v>
      </c>
      <c r="FV5" s="61">
        <f>'ETF MTD'!$K$28/'ETF MTD'!$K$3-1</f>
        <v/>
      </c>
      <c r="FW5" s="61">
        <f>FU5*FV5</f>
        <v/>
      </c>
      <c r="FX5" s="61" t="n"/>
      <c r="FY5" s="61" t="inlineStr">
        <is>
          <t>VTI</t>
        </is>
      </c>
      <c r="FZ5" s="41" t="n">
        <v>0.4899999999999999</v>
      </c>
      <c r="GA5" s="61">
        <f>'ETF MTD'!$K$28/'ETF MTD'!$K$3-1</f>
        <v/>
      </c>
      <c r="GB5" s="61">
        <f>FZ5*GA5</f>
        <v/>
      </c>
      <c r="GC5" s="61" t="n"/>
      <c r="GD5" s="32" t="inlineStr">
        <is>
          <t>U.S. Equity</t>
        </is>
      </c>
      <c r="GE5" s="41" t="n">
        <v>0.35</v>
      </c>
      <c r="GF5" s="61">
        <f>'ETF MTD'!$K$28/'ETF MTD'!$K$3-1</f>
        <v/>
      </c>
      <c r="GG5" s="61">
        <f>GE5*GF5</f>
        <v/>
      </c>
      <c r="GH5" s="61" t="n"/>
      <c r="GI5" s="32" t="inlineStr">
        <is>
          <t>U.S. Equity</t>
        </is>
      </c>
      <c r="GJ5" s="41" t="n">
        <v>0.35</v>
      </c>
      <c r="GK5" s="61">
        <f>'ETF MTD'!$K$28/'ETF MTD'!$K$3-1</f>
        <v/>
      </c>
      <c r="GL5" s="61">
        <f>GJ5*GK5</f>
        <v/>
      </c>
      <c r="GM5" s="61" t="n"/>
      <c r="GN5" s="32" t="inlineStr">
        <is>
          <t>U.S. Equity</t>
        </is>
      </c>
      <c r="GO5" s="41" t="n">
        <v>0.406</v>
      </c>
      <c r="GP5" s="61">
        <f>'ETF MTD'!$K$28/'ETF MTD'!$K$3-1</f>
        <v/>
      </c>
      <c r="GQ5" s="61">
        <f>GO5*GP5</f>
        <v/>
      </c>
      <c r="GR5" s="61" t="n"/>
      <c r="GS5" s="32" t="inlineStr">
        <is>
          <t>U.S. Equity</t>
        </is>
      </c>
      <c r="GT5" s="41" t="n">
        <v>0.35</v>
      </c>
      <c r="GU5" s="61">
        <f>'ETF MTD'!$K$28/'ETF MTD'!$K$3-1</f>
        <v/>
      </c>
      <c r="GV5" s="61">
        <f>GT5*GU5</f>
        <v/>
      </c>
      <c r="GW5" s="61" t="n"/>
      <c r="GX5" s="32" t="inlineStr">
        <is>
          <t>U.S. Equity</t>
        </is>
      </c>
      <c r="GY5" s="41" t="n">
        <v>0.21</v>
      </c>
      <c r="GZ5" s="61">
        <f>'ETF MTD'!$K$28/'ETF MTD'!$K$3-1</f>
        <v/>
      </c>
      <c r="HA5" s="61">
        <f>GY5*GZ5</f>
        <v/>
      </c>
      <c r="HB5" s="61" t="n"/>
      <c r="HC5" s="32" t="inlineStr">
        <is>
          <t>U.S. Equity</t>
        </is>
      </c>
      <c r="HD5" s="41" t="n">
        <v>0.07000000000000001</v>
      </c>
      <c r="HE5" s="61">
        <f>'ETF MTD'!$K$28/'ETF MTD'!$K$3-1</f>
        <v/>
      </c>
      <c r="HF5" s="61">
        <f>HD5*HE5</f>
        <v/>
      </c>
      <c r="HG5" s="61" t="n"/>
      <c r="HH5" s="32" t="inlineStr">
        <is>
          <t>U.S. Equity</t>
        </is>
      </c>
      <c r="HI5" s="41" t="n">
        <v>0.35</v>
      </c>
      <c r="HJ5" s="61">
        <f>'ETF MTD'!$K$28/'ETF MTD'!$K$3-1</f>
        <v/>
      </c>
      <c r="HK5" s="61">
        <f>HI5*HJ5</f>
        <v/>
      </c>
      <c r="HL5" s="61" t="n"/>
      <c r="HM5" s="32" t="inlineStr">
        <is>
          <t>U.S. Equity</t>
        </is>
      </c>
      <c r="HN5" s="41" t="n">
        <v>0.49</v>
      </c>
      <c r="HO5" s="61">
        <f>'ETF MTD'!$K$28/'ETF MTD'!$K$3-1</f>
        <v/>
      </c>
      <c r="HP5" s="61">
        <f>HN5*HO5</f>
        <v/>
      </c>
      <c r="HQ5" s="61" t="n"/>
      <c r="HR5" s="32" t="inlineStr">
        <is>
          <t>U.S. Equity</t>
        </is>
      </c>
      <c r="HS5" s="41" t="n">
        <v>0.39</v>
      </c>
      <c r="HT5" s="61">
        <f>'ETF MTD'!$K$28/'ETF MTD'!$K$3-1</f>
        <v/>
      </c>
      <c r="HU5" s="61">
        <f>HS5*HT5</f>
        <v/>
      </c>
      <c r="HV5" s="61" t="n"/>
      <c r="HW5" s="32" t="inlineStr">
        <is>
          <t>U.S. Equity</t>
        </is>
      </c>
      <c r="HX5" s="41" t="n">
        <v>0.39</v>
      </c>
      <c r="HY5" s="61">
        <f>'ETF MTD'!$K$28/'ETF MTD'!$K$3-1</f>
        <v/>
      </c>
      <c r="HZ5" s="61">
        <f>HX5*HY5</f>
        <v/>
      </c>
      <c r="IA5" s="61" t="n"/>
      <c r="IB5" s="32" t="inlineStr">
        <is>
          <t>U.S. Equity</t>
        </is>
      </c>
      <c r="IC5" s="41" t="n">
        <v>0.35</v>
      </c>
      <c r="ID5" s="61">
        <f>'ETF MTD'!$K$28/'ETF MTD'!$K$3-1</f>
        <v/>
      </c>
      <c r="IE5" s="61">
        <f>IC5*ID5</f>
        <v/>
      </c>
      <c r="IF5" s="61" t="n"/>
      <c r="IG5" s="32" t="inlineStr">
        <is>
          <t>U.S. Equity</t>
        </is>
      </c>
      <c r="IH5" s="41" t="n">
        <v>0.35</v>
      </c>
      <c r="II5" s="61">
        <f>'ETF MTD'!$K$28/'ETF MTD'!$K$3-1</f>
        <v/>
      </c>
      <c r="IJ5" s="61">
        <f>IH5*II5</f>
        <v/>
      </c>
      <c r="IK5" s="61" t="n"/>
      <c r="IL5" s="32" t="inlineStr">
        <is>
          <t>U.S. Equity</t>
        </is>
      </c>
      <c r="IM5" s="41" t="n">
        <v>0.35</v>
      </c>
      <c r="IN5" s="61">
        <f>'ETF MTD'!$K$28/'ETF MTD'!$K$3-1</f>
        <v/>
      </c>
      <c r="IO5" s="61">
        <f>IM5*IN5</f>
        <v/>
      </c>
      <c r="IP5" s="61" t="n"/>
      <c r="IQ5" s="32" t="inlineStr">
        <is>
          <t>U.S. Equity</t>
        </is>
      </c>
      <c r="IR5" s="41" t="n">
        <v>0.42</v>
      </c>
      <c r="IS5" s="61">
        <f>'ETF MTD'!$K$28/'ETF MTD'!$K$3-1</f>
        <v/>
      </c>
      <c r="IT5" s="61">
        <f>IR5*IS5</f>
        <v/>
      </c>
      <c r="IU5" s="61" t="n"/>
      <c r="IV5" s="32" t="inlineStr">
        <is>
          <t>U.S. Equity</t>
        </is>
      </c>
      <c r="IW5" s="41" t="n">
        <v>0.44</v>
      </c>
      <c r="IX5" s="61">
        <f>'ETF MTD'!$K$28/'ETF MTD'!$K$3-1</f>
        <v/>
      </c>
      <c r="IY5" s="61">
        <f>IW5*IX5</f>
        <v/>
      </c>
      <c r="IZ5" s="61" t="n"/>
      <c r="JA5" s="32" t="inlineStr">
        <is>
          <t>U.S. Equity</t>
        </is>
      </c>
      <c r="JB5" s="41" t="n">
        <v>0.42</v>
      </c>
      <c r="JC5" s="61">
        <f>'ETF MTD'!$K$28/'ETF MTD'!$K$3-1</f>
        <v/>
      </c>
      <c r="JD5" s="61">
        <f>JB5*JC5</f>
        <v/>
      </c>
      <c r="JE5" s="61" t="n"/>
      <c r="JF5" s="32" t="inlineStr">
        <is>
          <t>U.S. Equity</t>
        </is>
      </c>
      <c r="JG5" s="41" t="n">
        <v>0.38</v>
      </c>
      <c r="JH5" s="61">
        <f>'ETF MTD'!$K$28/'ETF MTD'!$K$3-1</f>
        <v/>
      </c>
      <c r="JI5" s="61">
        <f>JG5*JH5</f>
        <v/>
      </c>
      <c r="JJ5" s="61" t="n"/>
      <c r="JK5" s="32" t="inlineStr">
        <is>
          <t>U.S. Equity</t>
        </is>
      </c>
      <c r="JL5" s="41" t="n">
        <v>0.38</v>
      </c>
      <c r="JM5" s="61">
        <f>'ETF MTD'!$K$28/'ETF MTD'!$K$3-1</f>
        <v/>
      </c>
      <c r="JN5" s="61">
        <f>JL5*JM5</f>
        <v/>
      </c>
      <c r="JO5" s="61" t="n"/>
      <c r="JP5" s="32" t="inlineStr">
        <is>
          <t>U.S. Equity</t>
        </is>
      </c>
      <c r="JQ5" s="41" t="n">
        <v>0.449</v>
      </c>
      <c r="JR5" s="61">
        <f>'ETF MTD'!$K$28/'ETF MTD'!$K$3-1</f>
        <v/>
      </c>
      <c r="JS5" s="61">
        <f>JQ5*JR5</f>
        <v/>
      </c>
      <c r="JT5" s="61" t="n"/>
      <c r="JU5" s="32" t="inlineStr">
        <is>
          <t>U.S. Equity</t>
        </is>
      </c>
      <c r="JV5" s="41" t="n">
        <v>0.449</v>
      </c>
      <c r="JW5" s="61">
        <f>'ETF MTD'!$K$28/'ETF MTD'!$K$3-1</f>
        <v/>
      </c>
      <c r="JX5" s="61">
        <f>JV5*JW5</f>
        <v/>
      </c>
      <c r="JY5" s="61" t="n"/>
      <c r="JZ5" s="32" t="inlineStr">
        <is>
          <t>U.S. Equity</t>
        </is>
      </c>
      <c r="KA5" s="41" t="n">
        <v>0.529</v>
      </c>
      <c r="KB5" s="61">
        <f>'ETF MTD'!$K$28/'ETF MTD'!$K$3-1</f>
        <v/>
      </c>
      <c r="KC5" s="61">
        <f>KA5*KB5</f>
        <v/>
      </c>
      <c r="KD5" s="61" t="n"/>
      <c r="KE5" s="32" t="inlineStr">
        <is>
          <t>U.S. Equity</t>
        </is>
      </c>
      <c r="KF5" s="41" t="n">
        <v>0.529</v>
      </c>
      <c r="KG5" s="61">
        <f>'ETF MTD'!$K$28/'ETF MTD'!$K$3-1</f>
        <v/>
      </c>
      <c r="KH5" s="61">
        <f>KF5*KG5</f>
        <v/>
      </c>
      <c r="KI5" s="61" t="n"/>
      <c r="KJ5" s="32" t="inlineStr">
        <is>
          <t>U.S. Equity</t>
        </is>
      </c>
      <c r="KK5" s="41" t="n">
        <v>0.589</v>
      </c>
      <c r="KL5" s="61">
        <f>'ETF MTD'!$K$28/'ETF MTD'!$K$3-1</f>
        <v/>
      </c>
      <c r="KM5" s="61">
        <f>KK5*KL5</f>
        <v/>
      </c>
      <c r="KN5" s="61" t="n"/>
      <c r="KO5" s="32" t="inlineStr">
        <is>
          <t>U.S. Equity</t>
        </is>
      </c>
      <c r="KP5" s="41" t="n">
        <v>0.59</v>
      </c>
      <c r="KQ5" s="61">
        <f>'ETF MTD'!$K$28/'ETF MTD'!$K$3-1</f>
        <v/>
      </c>
      <c r="KR5" s="61">
        <f>KP5*KQ5</f>
        <v/>
      </c>
      <c r="KS5" s="61" t="n"/>
      <c r="KT5" s="32" t="inlineStr">
        <is>
          <t>U.S. Equity</t>
        </is>
      </c>
      <c r="KU5" s="41" t="n">
        <v>0.4</v>
      </c>
      <c r="KV5" s="61">
        <f>'ETF MTD'!$K$28/'ETF MTD'!$K$3-1</f>
        <v/>
      </c>
      <c r="KW5" s="61">
        <f>KU5*KV5</f>
        <v/>
      </c>
      <c r="KX5" s="61" t="n"/>
      <c r="KY5" s="32" t="inlineStr">
        <is>
          <t>U.S. Equity</t>
        </is>
      </c>
      <c r="KZ5" s="41" t="n">
        <v>0.4</v>
      </c>
      <c r="LA5" s="61">
        <f>'ETF MTD'!$K$28/'ETF MTD'!$K$3-1</f>
        <v/>
      </c>
      <c r="LB5" s="61">
        <f>KZ5*LA5</f>
        <v/>
      </c>
      <c r="LC5" s="61" t="n"/>
      <c r="LD5" s="32" t="inlineStr">
        <is>
          <t>U.S. Equity</t>
        </is>
      </c>
      <c r="LE5" s="41" t="n">
        <v>0.734</v>
      </c>
      <c r="LF5" s="61">
        <f>'ETF MTD'!$K$28/'ETF MTD'!$K$3-1</f>
        <v/>
      </c>
      <c r="LG5" s="61">
        <f>LE5*LF5</f>
        <v/>
      </c>
      <c r="LH5" s="61" t="n"/>
      <c r="LI5" s="32" t="inlineStr">
        <is>
          <t>U.S. Equity</t>
        </is>
      </c>
      <c r="LJ5" s="41" t="n">
        <v>0.07000000000000001</v>
      </c>
      <c r="LK5" s="61">
        <f>'ETF MTD'!$K$28/'ETF MTD'!$K$3-1</f>
        <v/>
      </c>
      <c r="LL5" s="61">
        <f>LJ5*LK5</f>
        <v/>
      </c>
      <c r="LM5" s="61" t="n"/>
      <c r="LN5" s="32" t="inlineStr">
        <is>
          <t>U.S. Equity</t>
        </is>
      </c>
      <c r="LO5" s="41" t="n">
        <v>0.07000000000000001</v>
      </c>
      <c r="LP5" s="61">
        <f>'ETF MTD'!$K$28/'ETF MTD'!$K$3-1</f>
        <v/>
      </c>
      <c r="LQ5" s="61">
        <f>LO5*LP5</f>
        <v/>
      </c>
      <c r="LR5" s="61" t="n"/>
      <c r="LS5" s="32" t="inlineStr">
        <is>
          <t>U.S. Equity</t>
        </is>
      </c>
      <c r="LT5" s="41" t="n">
        <v>0.07000000000000001</v>
      </c>
      <c r="LU5" s="61">
        <f>'ETF MTD'!$K$28/'ETF MTD'!$K$3-1</f>
        <v/>
      </c>
      <c r="LV5" s="61">
        <f>LT5*LU5</f>
        <v/>
      </c>
      <c r="LW5" s="61" t="n"/>
      <c r="LX5" s="32" t="inlineStr">
        <is>
          <t>U.S. Equity</t>
        </is>
      </c>
      <c r="LY5" s="41" t="n">
        <v>0.07000000000000001</v>
      </c>
      <c r="LZ5" s="61">
        <f>'ETF MTD'!$K$28/'ETF MTD'!$K$3-1</f>
        <v/>
      </c>
      <c r="MA5" s="61">
        <f>LY5*LZ5</f>
        <v/>
      </c>
      <c r="MB5" s="61" t="n"/>
      <c r="MC5" s="32" t="inlineStr">
        <is>
          <t>U.S. Equity</t>
        </is>
      </c>
      <c r="MD5" s="41" t="n">
        <v>0.07000000000000001</v>
      </c>
      <c r="ME5" s="61">
        <f>'ETF MTD'!$K$28/'ETF MTD'!$K$3-1</f>
        <v/>
      </c>
      <c r="MF5" s="61">
        <f>MD5*ME5</f>
        <v/>
      </c>
      <c r="MG5" s="61" t="n"/>
      <c r="MH5" s="32" t="inlineStr">
        <is>
          <t>U.S. Equity</t>
        </is>
      </c>
      <c r="MI5" s="41" t="n">
        <v>0.07000000000000001</v>
      </c>
      <c r="MJ5" s="61">
        <f>'ETF MTD'!$K$28/'ETF MTD'!$K$3-1</f>
        <v/>
      </c>
      <c r="MK5" s="61">
        <f>MI5*MJ5</f>
        <v/>
      </c>
      <c r="ML5" s="61" t="n"/>
      <c r="MM5" s="32" t="inlineStr">
        <is>
          <t>U.S. Equity</t>
        </is>
      </c>
      <c r="MN5" s="41" t="n">
        <v>0.07000000000000001</v>
      </c>
      <c r="MO5" s="61">
        <f>'ETF MTD'!$K$28/'ETF MTD'!$K$3-1</f>
        <v/>
      </c>
      <c r="MP5" s="61">
        <f>MN5*MO5</f>
        <v/>
      </c>
      <c r="MQ5" s="61" t="n"/>
      <c r="MR5" s="32" t="inlineStr">
        <is>
          <t>U.S. Equity</t>
        </is>
      </c>
      <c r="MS5" s="41" t="n">
        <v>0.25</v>
      </c>
      <c r="MT5" s="61">
        <f>'ETF MTD'!$K$28/'ETF MTD'!$K$3-1</f>
        <v/>
      </c>
      <c r="MU5" s="61">
        <f>MS5*MT5</f>
        <v/>
      </c>
      <c r="MV5" s="61" t="n"/>
      <c r="MW5" s="32" t="inlineStr">
        <is>
          <t>U.S. Equity</t>
        </is>
      </c>
      <c r="MX5" s="41" t="n">
        <v>0.07000000000000001</v>
      </c>
      <c r="MY5" s="61">
        <f>'ETF MTD'!$K$28/'ETF MTD'!$K$3-1</f>
        <v/>
      </c>
      <c r="MZ5" s="61">
        <f>MX5*MY5</f>
        <v/>
      </c>
      <c r="NA5" s="61" t="n"/>
      <c r="NB5" s="32" t="inlineStr">
        <is>
          <t>U.S. Equity</t>
        </is>
      </c>
      <c r="NC5" s="41" t="n">
        <v>0.21</v>
      </c>
      <c r="ND5" s="61">
        <f>'ETF MTD'!$K$28/'ETF MTD'!$K$3-1</f>
        <v/>
      </c>
      <c r="NE5" s="61">
        <f>NC5*ND5</f>
        <v/>
      </c>
      <c r="NF5" s="61" t="n"/>
      <c r="NG5" s="32" t="inlineStr">
        <is>
          <t>U.S. Equity</t>
        </is>
      </c>
      <c r="NH5" s="41" t="n">
        <v>0.25</v>
      </c>
      <c r="NI5" s="61">
        <f>'ETF MTD'!$K$28/'ETF MTD'!$K$3-1</f>
        <v/>
      </c>
      <c r="NJ5" s="61">
        <f>NH5*NI5</f>
        <v/>
      </c>
      <c r="NK5" s="61" t="n"/>
      <c r="NL5" s="32" t="inlineStr">
        <is>
          <t>U.S. Equity</t>
        </is>
      </c>
      <c r="NM5" s="41" t="n">
        <v>0.25</v>
      </c>
      <c r="NN5" s="61">
        <f>'ETF MTD'!$K$28/'ETF MTD'!$K$3-1</f>
        <v/>
      </c>
      <c r="NO5" s="61">
        <f>NM5*NN5</f>
        <v/>
      </c>
      <c r="NP5" s="61" t="n"/>
      <c r="NQ5" s="32" t="inlineStr">
        <is>
          <t>U.S. Equity</t>
        </is>
      </c>
      <c r="NR5" s="41" t="n">
        <v>0.482</v>
      </c>
      <c r="NS5" s="61">
        <f>'ETF MTD'!$K$28/'ETF MTD'!$K$3-1</f>
        <v/>
      </c>
      <c r="NT5" s="61">
        <f>NR5*NS5</f>
        <v/>
      </c>
      <c r="NU5" s="61" t="n"/>
      <c r="NV5" s="32" t="inlineStr">
        <is>
          <t>U.S. Equity</t>
        </is>
      </c>
      <c r="NW5" s="41" t="n">
        <v>0.482</v>
      </c>
      <c r="NX5" s="61">
        <f>'ETF MTD'!$K$28/'ETF MTD'!$K$3-1</f>
        <v/>
      </c>
      <c r="NY5" s="61">
        <f>NW5*NX5</f>
        <v/>
      </c>
      <c r="NZ5" s="61" t="n"/>
      <c r="OA5" s="32" t="inlineStr">
        <is>
          <t>U.S. Equity</t>
        </is>
      </c>
      <c r="OB5" s="41" t="n">
        <v>0.482</v>
      </c>
      <c r="OC5" s="61">
        <f>'ETF MTD'!$K$28/'ETF MTD'!$K$3-1</f>
        <v/>
      </c>
      <c r="OD5" s="61">
        <f>OB5*OC5</f>
        <v/>
      </c>
      <c r="OE5" s="61" t="n"/>
      <c r="OF5" s="32" t="inlineStr">
        <is>
          <t>U.S. Equity</t>
        </is>
      </c>
      <c r="OG5" s="41" t="n">
        <v>0.442</v>
      </c>
      <c r="OH5" s="61">
        <f>'ETF MTD'!$K$28/'ETF MTD'!$K$3-1</f>
        <v/>
      </c>
      <c r="OI5" s="61">
        <f>OG5*OH5</f>
        <v/>
      </c>
      <c r="OJ5" s="61" t="n"/>
      <c r="OK5" s="32" t="inlineStr">
        <is>
          <t>U.S. Equity</t>
        </is>
      </c>
      <c r="OL5" s="41" t="n">
        <v>0.644</v>
      </c>
      <c r="OM5" s="61">
        <f>'ETF MTD'!$K$28/'ETF MTD'!$K$3-1</f>
        <v/>
      </c>
      <c r="ON5" s="61">
        <f>OL5*OM5</f>
        <v/>
      </c>
      <c r="OO5" s="61" t="n"/>
      <c r="OP5" s="32" t="inlineStr">
        <is>
          <t>U.S. Equity</t>
        </is>
      </c>
      <c r="OQ5" s="41" t="n">
        <v>0.302</v>
      </c>
      <c r="OR5" s="61">
        <f>'ETF MTD'!$K$28/'ETF MTD'!$K$3-1</f>
        <v/>
      </c>
      <c r="OS5" s="61">
        <f>OQ5*OR5</f>
        <v/>
      </c>
      <c r="OT5" s="61" t="n"/>
      <c r="OU5" s="32" t="inlineStr">
        <is>
          <t>U.S. Equity</t>
        </is>
      </c>
      <c r="OV5" s="41" t="n">
        <v>0.35</v>
      </c>
      <c r="OW5" s="61">
        <f>'ETF MTD'!$K$28/'ETF MTD'!$K$3-1</f>
        <v/>
      </c>
      <c r="OX5" s="61">
        <f>OV5*OW5</f>
        <v/>
      </c>
      <c r="OY5" s="61" t="n"/>
      <c r="OZ5" s="32" t="inlineStr">
        <is>
          <t>U.S. Equity</t>
        </is>
      </c>
      <c r="PA5" s="41" t="n">
        <v>0.582</v>
      </c>
      <c r="PB5" s="61">
        <f>'ETF MTD'!$K$28/'ETF MTD'!$K$3-1</f>
        <v/>
      </c>
      <c r="PC5" s="61">
        <f>PA5*PB5</f>
        <v/>
      </c>
      <c r="PD5" s="61" t="n"/>
      <c r="PE5" s="32" t="inlineStr">
        <is>
          <t>U.S. Equity</t>
        </is>
      </c>
      <c r="PF5" s="41" t="n">
        <v>0.522</v>
      </c>
      <c r="PG5" s="61">
        <f>'ETF MTD'!$K$28/'ETF MTD'!$K$3-1</f>
        <v/>
      </c>
      <c r="PH5" s="61">
        <f>PF5*PG5</f>
        <v/>
      </c>
      <c r="PI5" s="61" t="n"/>
      <c r="PJ5" s="32" t="inlineStr">
        <is>
          <t>U.S. Equity</t>
        </is>
      </c>
      <c r="PK5" s="41">
        <f>0.98-SUM(PK6:PK15)</f>
        <v/>
      </c>
      <c r="PL5" s="61">
        <f>'ETF MTD'!$K$28/'ETF MTD'!$K$3-1</f>
        <v/>
      </c>
      <c r="PM5" s="61">
        <f>PK5*PL5</f>
        <v/>
      </c>
      <c r="PN5" s="61" t="n"/>
      <c r="PO5" s="32" t="inlineStr">
        <is>
          <t>U.S. Equity</t>
        </is>
      </c>
      <c r="PP5" s="41">
        <f>0.98-SUM(PP6:PP15)</f>
        <v/>
      </c>
      <c r="PQ5" s="61">
        <f>'ETF MTD'!$K$28/'ETF MTD'!$K$3-1</f>
        <v/>
      </c>
      <c r="PR5" s="61">
        <f>PP5*PQ5</f>
        <v/>
      </c>
      <c r="PS5" s="61" t="n"/>
      <c r="PT5" s="32" t="inlineStr">
        <is>
          <t>U.S. Equity</t>
        </is>
      </c>
      <c r="PU5" s="41">
        <f>0.98-SUM(PU6:PU15)</f>
        <v/>
      </c>
      <c r="PV5" s="61">
        <f>'ETF MTD'!$K$28/'ETF MTD'!$K$3-1</f>
        <v/>
      </c>
      <c r="PW5" s="61">
        <f>PU5*PV5</f>
        <v/>
      </c>
      <c r="PX5" s="61" t="n"/>
      <c r="PY5" s="32" t="inlineStr">
        <is>
          <t>U.S. Equity</t>
        </is>
      </c>
      <c r="PZ5" s="41" t="n">
        <v>0.482</v>
      </c>
      <c r="QA5" s="61">
        <f>'ETF MTD'!$K$28/'ETF MTD'!$K$3-1</f>
        <v/>
      </c>
      <c r="QB5" s="61">
        <f>PZ5*QA5</f>
        <v/>
      </c>
      <c r="QC5" s="61" t="n"/>
      <c r="QD5" s="32" t="inlineStr">
        <is>
          <t>U.S. Equity</t>
        </is>
      </c>
      <c r="QE5" s="41" t="n">
        <v>0.482</v>
      </c>
      <c r="QF5" s="61">
        <f>'ETF MTD'!$K$28/'ETF MTD'!$K$3-1</f>
        <v/>
      </c>
      <c r="QG5" s="61">
        <f>QE5*QF5</f>
        <v/>
      </c>
      <c r="QH5" s="61" t="n"/>
      <c r="QI5" s="32" t="inlineStr">
        <is>
          <t>U.S. Equity</t>
        </is>
      </c>
      <c r="QJ5" s="41" t="n">
        <v>0.462</v>
      </c>
      <c r="QK5" s="61">
        <f>'ETF MTD'!$K$28/'ETF MTD'!$K$3-1</f>
        <v/>
      </c>
      <c r="QL5" s="61">
        <f>QJ5*QK5</f>
        <v/>
      </c>
      <c r="QM5" s="61" t="n"/>
      <c r="QN5" s="32" t="inlineStr">
        <is>
          <t>U.S. Equity</t>
        </is>
      </c>
      <c r="QO5" s="41" t="n">
        <v>0.422</v>
      </c>
      <c r="QP5" s="61">
        <f>'ETF MTD'!$K$28/'ETF MTD'!$K$3-1</f>
        <v/>
      </c>
      <c r="QQ5" s="61">
        <f>QO5*QP5</f>
        <v/>
      </c>
      <c r="QR5" s="61" t="n"/>
      <c r="QS5" s="32" t="inlineStr">
        <is>
          <t>U.S. Equity</t>
        </is>
      </c>
      <c r="QT5" s="41" t="n">
        <v>0.422</v>
      </c>
      <c r="QU5" s="61">
        <f>'ETF MTD'!$K$28/'ETF MTD'!$K$3-1</f>
        <v/>
      </c>
      <c r="QV5" s="61">
        <f>QT5*QU5</f>
        <v/>
      </c>
      <c r="QW5" s="61" t="n"/>
      <c r="QX5" s="32" t="inlineStr">
        <is>
          <t>U.S. Equity</t>
        </is>
      </c>
      <c r="QY5" s="41" t="n">
        <v>0.35</v>
      </c>
      <c r="QZ5" s="61">
        <f>'ETF MTD'!$K$28/'ETF MTD'!$K$3-1</f>
        <v/>
      </c>
      <c r="RA5" s="61">
        <f>QY5*QZ5</f>
        <v/>
      </c>
      <c r="RB5" s="61" t="n"/>
      <c r="RC5" s="32" t="inlineStr">
        <is>
          <t>U.S. Equity</t>
        </is>
      </c>
      <c r="RD5" s="41" t="n">
        <v>0.35</v>
      </c>
      <c r="RE5" s="61">
        <f>'ETF MTD'!$K$28/'ETF MTD'!$K$3-1</f>
        <v/>
      </c>
      <c r="RF5" s="61">
        <f>RD5*RE5</f>
        <v/>
      </c>
      <c r="RG5" s="61" t="n"/>
      <c r="RH5" s="32" t="inlineStr">
        <is>
          <t>U.S. Equity</t>
        </is>
      </c>
      <c r="RI5" s="41" t="n">
        <v>0.456</v>
      </c>
      <c r="RJ5" s="61">
        <f>'ETF MTD'!$K$28/'ETF MTD'!$K$3-1</f>
        <v/>
      </c>
      <c r="RK5" s="61">
        <f>RI5*RJ5</f>
        <v/>
      </c>
      <c r="RL5" s="61" t="n"/>
      <c r="RM5" s="42" t="n">
        <v>0.35</v>
      </c>
      <c r="RN5" s="43">
        <f>0.2*RM5</f>
        <v/>
      </c>
      <c r="RO5" s="44">
        <f>RM5*0.4</f>
        <v/>
      </c>
      <c r="RP5" s="44">
        <f>RI5-SUM(RN5:RO5)</f>
        <v/>
      </c>
      <c r="RQ5" s="45" t="n"/>
      <c r="RR5" s="46" t="n">
        <v>0.0003</v>
      </c>
      <c r="RS5" s="61">
        <f>RI5*RR5</f>
        <v/>
      </c>
      <c r="RT5" s="49" t="n">
        <v>0.0003</v>
      </c>
      <c r="RU5" s="61">
        <f>RT5*RI5</f>
        <v/>
      </c>
      <c r="RV5" s="49" t="n"/>
      <c r="RW5" s="61" t="n"/>
      <c r="RX5" s="61">
        <f>RM5*(1-$RX$4)</f>
        <v/>
      </c>
      <c r="RY5" s="33" t="n"/>
      <c r="RZ5" s="33" t="n"/>
      <c r="SC5" s="110">
        <f>RX5+SB8</f>
        <v/>
      </c>
    </row>
    <row r="6">
      <c r="A6" s="33" t="inlineStr">
        <is>
          <t>VEU</t>
        </is>
      </c>
      <c r="B6" s="49" t="n">
        <v>0.04</v>
      </c>
      <c r="C6" s="61">
        <f>'ETF MTD'!$VO$28/'ETF MTD'!$VO$3-1</f>
        <v/>
      </c>
      <c r="D6" s="61">
        <f>B6*C6</f>
        <v/>
      </c>
      <c r="E6" s="61" t="n"/>
      <c r="F6" s="33" t="inlineStr">
        <is>
          <t>VEU</t>
        </is>
      </c>
      <c r="G6" s="49" t="n">
        <v>0.12</v>
      </c>
      <c r="H6" s="61">
        <f>'ETF MTD'!$VO$28/'ETF MTD'!$VO$3-1</f>
        <v/>
      </c>
      <c r="I6" s="61">
        <f>G6*H6</f>
        <v/>
      </c>
      <c r="J6" s="39" t="n"/>
      <c r="K6" s="33" t="inlineStr">
        <is>
          <t>VEU</t>
        </is>
      </c>
      <c r="L6" s="49" t="n">
        <v>0.12</v>
      </c>
      <c r="M6" s="61">
        <f>'ETF MTD'!$VO$28/'ETF MTD'!$VO$3-1</f>
        <v/>
      </c>
      <c r="N6" s="61">
        <f>L6*M6</f>
        <v/>
      </c>
      <c r="O6" s="61" t="n"/>
      <c r="P6" s="61" t="inlineStr">
        <is>
          <t>VEU</t>
        </is>
      </c>
      <c r="Q6" s="61" t="n">
        <v>0.18</v>
      </c>
      <c r="R6" s="61">
        <f>'ETF MTD'!$VO$28/'ETF MTD'!$VO$3-1</f>
        <v/>
      </c>
      <c r="S6" s="61">
        <f>Q6*R6</f>
        <v/>
      </c>
      <c r="T6" s="61" t="n"/>
      <c r="U6" s="33" t="inlineStr">
        <is>
          <t>VEU</t>
        </is>
      </c>
      <c r="V6" s="49" t="n">
        <v>0.04000000000000001</v>
      </c>
      <c r="W6" s="61">
        <f>'ETF MTD'!$VO$28/'ETF MTD'!$VO$3-1</f>
        <v/>
      </c>
      <c r="X6" s="61">
        <f>V6*W6</f>
        <v/>
      </c>
      <c r="Y6" s="61" t="n"/>
      <c r="Z6" s="33" t="inlineStr">
        <is>
          <t>VEU</t>
        </is>
      </c>
      <c r="AA6" s="49" t="n">
        <v>0.07000000000000001</v>
      </c>
      <c r="AB6" s="61">
        <f>'ETF MTD'!$VO$28/'ETF MTD'!$VO$3-1</f>
        <v/>
      </c>
      <c r="AC6" s="61">
        <f>AA6*AB6</f>
        <v/>
      </c>
      <c r="AD6" s="61" t="n"/>
      <c r="AE6" s="33" t="inlineStr">
        <is>
          <t>VEU</t>
        </is>
      </c>
      <c r="AF6" s="49" t="n">
        <v>0.2</v>
      </c>
      <c r="AG6" s="61">
        <f>'ETF MTD'!$VO$28/'ETF MTD'!$VO$3-1</f>
        <v/>
      </c>
      <c r="AH6" s="61">
        <f>AF6*AG6</f>
        <v/>
      </c>
      <c r="AI6" s="61" t="n"/>
      <c r="AJ6" s="33" t="inlineStr">
        <is>
          <t>VEU</t>
        </is>
      </c>
      <c r="AK6" s="49" t="n">
        <v>0.2</v>
      </c>
      <c r="AL6" s="61">
        <f>'ETF MTD'!$VO$28/'ETF MTD'!$VO$3-1</f>
        <v/>
      </c>
      <c r="AM6" s="61">
        <f>AK6*AL6</f>
        <v/>
      </c>
      <c r="AN6" s="61" t="n"/>
      <c r="AO6" s="33" t="inlineStr">
        <is>
          <t>VEU</t>
        </is>
      </c>
      <c r="AP6" s="49" t="n">
        <v>0.04000000000000001</v>
      </c>
      <c r="AQ6" s="61">
        <f>'ETF MTD'!$VO$28/'ETF MTD'!$VO$3-1</f>
        <v/>
      </c>
      <c r="AR6" s="61">
        <f>AP6*AQ6</f>
        <v/>
      </c>
      <c r="AS6" s="61" t="n"/>
      <c r="AT6" s="33" t="inlineStr">
        <is>
          <t>VEU</t>
        </is>
      </c>
      <c r="AU6" s="49" t="n">
        <v>0.04000000000000001</v>
      </c>
      <c r="AV6" s="61">
        <f>'ETF MTD'!$VO$28/'ETF MTD'!$VO$3-1</f>
        <v/>
      </c>
      <c r="AW6" s="61">
        <f>AU6*AV6</f>
        <v/>
      </c>
      <c r="AX6" s="61" t="n"/>
      <c r="AY6" s="33" t="inlineStr">
        <is>
          <t>VEU</t>
        </is>
      </c>
      <c r="AZ6" s="49" t="n">
        <v>0.2</v>
      </c>
      <c r="BA6" s="61">
        <f>'ETF MTD'!$VO$28/'ETF MTD'!$VO$3-1</f>
        <v/>
      </c>
      <c r="BB6" s="61">
        <f>AZ6*BA6</f>
        <v/>
      </c>
      <c r="BC6" s="61" t="n"/>
      <c r="BD6" s="33" t="inlineStr">
        <is>
          <t>VEU</t>
        </is>
      </c>
      <c r="BE6" s="49" t="n">
        <v>0.2</v>
      </c>
      <c r="BF6" s="61">
        <f>'ETF MTD'!$VO$28/'ETF MTD'!$VO$3-1</f>
        <v/>
      </c>
      <c r="BG6" s="61">
        <f>BE6*BF6</f>
        <v/>
      </c>
      <c r="BH6" s="61" t="n"/>
      <c r="BI6" s="33" t="inlineStr">
        <is>
          <t>VEU</t>
        </is>
      </c>
      <c r="BJ6" s="49" t="n">
        <v>0.2</v>
      </c>
      <c r="BK6" s="61">
        <f>'ETF MTD'!$VO$28/'ETF MTD'!$VO$3-1</f>
        <v/>
      </c>
      <c r="BL6" s="61">
        <f>BJ6*BK6</f>
        <v/>
      </c>
      <c r="BM6" s="61" t="n"/>
      <c r="BN6" s="33" t="inlineStr">
        <is>
          <t>VEU</t>
        </is>
      </c>
      <c r="BO6" s="49" t="n">
        <v>0.2</v>
      </c>
      <c r="BP6" s="61">
        <f>'ETF MTD'!$VO$28/'ETF MTD'!$VO$3-1</f>
        <v/>
      </c>
      <c r="BQ6" s="61">
        <f>BO6*BP6</f>
        <v/>
      </c>
      <c r="BR6" s="61" t="n"/>
      <c r="BS6" s="33" t="inlineStr">
        <is>
          <t>VEU</t>
        </is>
      </c>
      <c r="BT6" s="49" t="n">
        <v>0.2</v>
      </c>
      <c r="BU6" s="61">
        <f>'ETF MTD'!$VO$28/'ETF MTD'!$VO$3-1</f>
        <v/>
      </c>
      <c r="BV6" s="61">
        <f>BT6*BU6</f>
        <v/>
      </c>
      <c r="BW6" s="61" t="n"/>
      <c r="BX6" s="33" t="inlineStr">
        <is>
          <t>VEU</t>
        </is>
      </c>
      <c r="BY6" s="49" t="n">
        <v>0.2</v>
      </c>
      <c r="BZ6" s="61">
        <f>'ETF MTD'!$VO$28/'ETF MTD'!$VO$3-1</f>
        <v/>
      </c>
      <c r="CA6" s="61">
        <f>BY6*BZ6</f>
        <v/>
      </c>
      <c r="CB6" s="61" t="n"/>
      <c r="CC6" s="33" t="inlineStr">
        <is>
          <t>VEU</t>
        </is>
      </c>
      <c r="CD6" s="49" t="n">
        <v>0.2</v>
      </c>
      <c r="CE6" s="61">
        <f>'ETF MTD'!$VO$28/'ETF MTD'!$VO$3-1</f>
        <v/>
      </c>
      <c r="CF6" s="61">
        <f>CD6*CE6</f>
        <v/>
      </c>
      <c r="CG6" s="61" t="n"/>
      <c r="CH6" s="33" t="inlineStr">
        <is>
          <t>VEU</t>
        </is>
      </c>
      <c r="CI6" s="49" t="n">
        <v>0.2</v>
      </c>
      <c r="CJ6" s="61">
        <f>'ETF MTD'!$VO$28/'ETF MTD'!$VO$3-1</f>
        <v/>
      </c>
      <c r="CK6" s="61">
        <f>CI6*CJ6</f>
        <v/>
      </c>
      <c r="CL6" s="61" t="n"/>
      <c r="CM6" s="33" t="inlineStr">
        <is>
          <t>VEU</t>
        </is>
      </c>
      <c r="CN6" s="49" t="n">
        <v>0.12</v>
      </c>
      <c r="CO6" s="61">
        <f>'ETF MTD'!$VO$28/'ETF MTD'!$VO$3-1</f>
        <v/>
      </c>
      <c r="CP6" s="61">
        <f>CN6*CO6</f>
        <v/>
      </c>
      <c r="CQ6" s="61" t="n"/>
      <c r="CR6" s="33" t="inlineStr">
        <is>
          <t>VEU</t>
        </is>
      </c>
      <c r="CS6" s="49" t="n">
        <v>0.26</v>
      </c>
      <c r="CT6" s="61">
        <f>'ETF MTD'!$VO$28/'ETF MTD'!$VO$3-1</f>
        <v/>
      </c>
      <c r="CU6" s="61">
        <f>CS6*CT6</f>
        <v/>
      </c>
      <c r="CV6" s="61" t="n"/>
      <c r="CW6" s="33" t="inlineStr">
        <is>
          <t>VEU</t>
        </is>
      </c>
      <c r="CX6" s="49" t="n">
        <v>0.12</v>
      </c>
      <c r="CY6" s="61">
        <f>'ETF MTD'!$VO$28/'ETF MTD'!$VO$3-1</f>
        <v/>
      </c>
      <c r="CZ6" s="61">
        <f>CX6*CY6</f>
        <v/>
      </c>
      <c r="DA6" s="61" t="n"/>
      <c r="DB6" s="33" t="inlineStr">
        <is>
          <t>VEU</t>
        </is>
      </c>
      <c r="DC6" s="49" t="n">
        <v>0.12</v>
      </c>
      <c r="DD6" s="61">
        <f>'ETF MTD'!$VO$28/'ETF MTD'!$VO$3-1</f>
        <v/>
      </c>
      <c r="DE6" s="61">
        <f>DC6*DD6</f>
        <v/>
      </c>
      <c r="DF6" s="61" t="n"/>
      <c r="DG6" s="33" t="inlineStr">
        <is>
          <t>VEU</t>
        </is>
      </c>
      <c r="DH6" s="49" t="n">
        <v>0.04000000000000001</v>
      </c>
      <c r="DI6" s="61">
        <f>'ETF MTD'!$VO$28/'ETF MTD'!$VO$3-1</f>
        <v/>
      </c>
      <c r="DJ6" s="61">
        <f>DH6*DI6</f>
        <v/>
      </c>
      <c r="DK6" s="61" t="n"/>
      <c r="DL6" s="33" t="inlineStr">
        <is>
          <t>VEU</t>
        </is>
      </c>
      <c r="DM6" s="49" t="n">
        <v>0.04000000000000001</v>
      </c>
      <c r="DN6" s="61">
        <f>'ETF MTD'!$VO$28/'ETF MTD'!$VO$3-1</f>
        <v/>
      </c>
      <c r="DO6" s="61">
        <f>DM6*DN6</f>
        <v/>
      </c>
      <c r="DP6" s="61" t="n"/>
      <c r="DQ6" s="33" t="inlineStr">
        <is>
          <t>VEU</t>
        </is>
      </c>
      <c r="DR6" s="49" t="n">
        <v>0.04000000000000001</v>
      </c>
      <c r="DS6" s="61">
        <f>'ETF MTD'!$VO$28/'ETF MTD'!$VO$3-1</f>
        <v/>
      </c>
      <c r="DT6" s="61">
        <f>DR6*DS6</f>
        <v/>
      </c>
      <c r="DU6" s="61" t="n"/>
      <c r="DV6" s="33" t="inlineStr">
        <is>
          <t>VEU</t>
        </is>
      </c>
      <c r="DW6" s="49" t="n">
        <v>0.04000000000000001</v>
      </c>
      <c r="DX6" s="61">
        <f>'ETF MTD'!$VO$28/'ETF MTD'!$VO$3-1</f>
        <v/>
      </c>
      <c r="DY6" s="61">
        <f>DW6*DX6</f>
        <v/>
      </c>
      <c r="DZ6" s="61" t="n"/>
      <c r="EA6" s="33" t="inlineStr">
        <is>
          <t>VEU</t>
        </is>
      </c>
      <c r="EB6" s="49" t="n">
        <v>0.04000000000000001</v>
      </c>
      <c r="EC6" s="61">
        <f>'ETF MTD'!$VO$28/'ETF MTD'!$VO$3-1</f>
        <v/>
      </c>
      <c r="ED6" s="61">
        <f>EB6*EC6</f>
        <v/>
      </c>
      <c r="EE6" s="61" t="n"/>
      <c r="EF6" s="33" t="inlineStr">
        <is>
          <t>VEU</t>
        </is>
      </c>
      <c r="EG6" s="49" t="n">
        <v>0.04000000000000001</v>
      </c>
      <c r="EH6" s="61">
        <f>'ETF MTD'!$VO$28/'ETF MTD'!$VO$3-1</f>
        <v/>
      </c>
      <c r="EI6" s="61">
        <f>EG6*EH6</f>
        <v/>
      </c>
      <c r="EJ6" s="61" t="n"/>
      <c r="EK6" s="33" t="inlineStr">
        <is>
          <t>VEU</t>
        </is>
      </c>
      <c r="EL6" s="49" t="n">
        <v>0.04000000000000001</v>
      </c>
      <c r="EM6" s="61">
        <f>'ETF MTD'!$VO$28/'ETF MTD'!$VO$3-1</f>
        <v/>
      </c>
      <c r="EN6" s="61">
        <f>EL6*EM6</f>
        <v/>
      </c>
      <c r="EO6" s="61" t="n"/>
      <c r="EP6" s="33" t="inlineStr">
        <is>
          <t>VEU</t>
        </is>
      </c>
      <c r="EQ6" s="49" t="n">
        <v>0.12</v>
      </c>
      <c r="ER6" s="61">
        <f>'ETF MTD'!$VO$28/'ETF MTD'!$VO$3-1</f>
        <v/>
      </c>
      <c r="ES6" s="61">
        <f>EQ6*ER6</f>
        <v/>
      </c>
      <c r="ET6" s="61" t="n"/>
      <c r="EU6" s="33" t="inlineStr">
        <is>
          <t>VEU</t>
        </is>
      </c>
      <c r="EV6" s="49" t="n">
        <v>0.12</v>
      </c>
      <c r="EW6" s="61">
        <f>'ETF MTD'!$VO$28/'ETF MTD'!$VO$3-1</f>
        <v/>
      </c>
      <c r="EX6" s="61">
        <f>EV6*EW6</f>
        <v/>
      </c>
      <c r="EY6" s="61" t="n"/>
      <c r="EZ6" s="33" t="inlineStr">
        <is>
          <t>VEU</t>
        </is>
      </c>
      <c r="FA6" s="49" t="n">
        <v>0.2</v>
      </c>
      <c r="FB6" s="61">
        <f>'ETF MTD'!$VO$28/'ETF MTD'!$VO$3-1</f>
        <v/>
      </c>
      <c r="FC6" s="61">
        <f>FA6*FB6</f>
        <v/>
      </c>
      <c r="FD6" s="61" t="n"/>
      <c r="FE6" s="33" t="inlineStr">
        <is>
          <t>VEU</t>
        </is>
      </c>
      <c r="FF6" s="49" t="n">
        <v>0.04000000000000001</v>
      </c>
      <c r="FG6" s="61">
        <f>'ETF MTD'!$VO$28/'ETF MTD'!$VO$3-1</f>
        <v/>
      </c>
      <c r="FH6" s="61">
        <f>FF6*FG6</f>
        <v/>
      </c>
      <c r="FI6" s="61" t="n"/>
      <c r="FJ6" s="33" t="inlineStr">
        <is>
          <t>VEU</t>
        </is>
      </c>
      <c r="FK6" s="49" t="n">
        <v>0.12</v>
      </c>
      <c r="FL6" s="61">
        <f>'ETF MTD'!$VO$28/'ETF MTD'!$VO$3-1</f>
        <v/>
      </c>
      <c r="FM6" s="61">
        <f>FK6*FL6</f>
        <v/>
      </c>
      <c r="FN6" s="61" t="n"/>
      <c r="FO6" s="33" t="inlineStr">
        <is>
          <t>VEU</t>
        </is>
      </c>
      <c r="FP6" s="49" t="n">
        <v>0.2</v>
      </c>
      <c r="FQ6" s="61">
        <f>'ETF MTD'!$VO$28/'ETF MTD'!$VO$3-1</f>
        <v/>
      </c>
      <c r="FR6" s="61">
        <f>FP6*FQ6</f>
        <v/>
      </c>
      <c r="FS6" s="61" t="n"/>
      <c r="FT6" s="33" t="inlineStr">
        <is>
          <t>VEU</t>
        </is>
      </c>
      <c r="FU6" s="49" t="n">
        <v>0.04000000000000001</v>
      </c>
      <c r="FV6" s="61">
        <f>'ETF MTD'!$VO$28/'ETF MTD'!$VO$3-1</f>
        <v/>
      </c>
      <c r="FW6" s="61">
        <f>FU6*FV6</f>
        <v/>
      </c>
      <c r="FX6" s="61" t="n"/>
      <c r="FY6" s="33" t="inlineStr">
        <is>
          <t>VEU</t>
        </is>
      </c>
      <c r="FZ6" s="41" t="n">
        <v>0.18</v>
      </c>
      <c r="GA6" s="61">
        <f>'ETF MTD'!$VO$28/'ETF MTD'!$VO$3-1</f>
        <v/>
      </c>
      <c r="GB6" s="61">
        <f>FZ6*GA6</f>
        <v/>
      </c>
      <c r="GC6" s="61" t="n"/>
      <c r="GD6" t="inlineStr">
        <is>
          <t>Foreign Developed</t>
        </is>
      </c>
      <c r="GE6" s="41" t="n">
        <v>0.26</v>
      </c>
      <c r="GF6" s="61">
        <f>'ETF MTD'!$VO$28/'ETF MTD'!$VO$3-1</f>
        <v/>
      </c>
      <c r="GG6" s="61">
        <f>GE6*GF6</f>
        <v/>
      </c>
      <c r="GH6" s="61" t="n"/>
      <c r="GI6" t="inlineStr">
        <is>
          <t>Foreign Developed</t>
        </is>
      </c>
      <c r="GJ6" s="41" t="n">
        <v>0.2</v>
      </c>
      <c r="GK6" s="61">
        <f>'ETF MTD'!$VO$28/'ETF MTD'!$VO$3-1</f>
        <v/>
      </c>
      <c r="GL6" s="61">
        <f>GJ6*GK6</f>
        <v/>
      </c>
      <c r="GM6" s="61" t="n"/>
      <c r="GN6" t="inlineStr">
        <is>
          <t>Foreign Developed</t>
        </is>
      </c>
      <c r="GO6" s="41" t="n">
        <v>0.2</v>
      </c>
      <c r="GP6" s="61">
        <f>'ETF MTD'!$VO$28/'ETF MTD'!$VO$3-1</f>
        <v/>
      </c>
      <c r="GQ6" s="61">
        <f>GO6*GP6</f>
        <v/>
      </c>
      <c r="GR6" s="61" t="n"/>
      <c r="GS6" t="inlineStr">
        <is>
          <t>Foreign Developed</t>
        </is>
      </c>
      <c r="GT6" s="41" t="n">
        <v>0.2</v>
      </c>
      <c r="GU6" s="61">
        <f>'ETF MTD'!$VO$28/'ETF MTD'!$VO$3-1</f>
        <v/>
      </c>
      <c r="GV6" s="61">
        <f>GT6*GU6</f>
        <v/>
      </c>
      <c r="GW6" s="61" t="n"/>
      <c r="GX6" t="inlineStr">
        <is>
          <t>Foreign Developed</t>
        </is>
      </c>
      <c r="GY6" s="41" t="n">
        <v>0.12</v>
      </c>
      <c r="GZ6" s="61">
        <f>'ETF MTD'!$VO$28/'ETF MTD'!$VO$3-1</f>
        <v/>
      </c>
      <c r="HA6" s="61">
        <f>GY6*GZ6</f>
        <v/>
      </c>
      <c r="HB6" s="61" t="n"/>
      <c r="HC6" t="inlineStr">
        <is>
          <t>Foreign Developed</t>
        </is>
      </c>
      <c r="HD6" s="41" t="n">
        <v>0.04</v>
      </c>
      <c r="HE6" s="61">
        <f>'ETF MTD'!$VO$28/'ETF MTD'!$VO$3-1</f>
        <v/>
      </c>
      <c r="HF6" s="61">
        <f>HD6*HE6</f>
        <v/>
      </c>
      <c r="HG6" s="61" t="n"/>
      <c r="HH6" t="inlineStr">
        <is>
          <t>Foreign Developed</t>
        </is>
      </c>
      <c r="HI6" s="41" t="n">
        <v>0.04</v>
      </c>
      <c r="HJ6" s="61">
        <f>'ETF MTD'!$VO$28/'ETF MTD'!$VO$3-1</f>
        <v/>
      </c>
      <c r="HK6" s="61">
        <f>HI6*HJ6</f>
        <v/>
      </c>
      <c r="HL6" s="61" t="n"/>
      <c r="HM6" t="inlineStr">
        <is>
          <t>Foreign Developed</t>
        </is>
      </c>
      <c r="HN6" s="41" t="n">
        <v>0.12</v>
      </c>
      <c r="HO6" s="61">
        <f>'ETF MTD'!$VO$28/'ETF MTD'!$VO$3-1</f>
        <v/>
      </c>
      <c r="HP6" s="61">
        <f>HN6*HO6</f>
        <v/>
      </c>
      <c r="HQ6" s="61" t="n"/>
      <c r="HR6" t="inlineStr">
        <is>
          <t>Foreign Developed</t>
        </is>
      </c>
      <c r="HS6" s="41" t="n">
        <v>0.2</v>
      </c>
      <c r="HT6" s="61">
        <f>'ETF MTD'!$VO$28/'ETF MTD'!$VO$3-1</f>
        <v/>
      </c>
      <c r="HU6" s="61">
        <f>HS6*HT6</f>
        <v/>
      </c>
      <c r="HV6" s="61" t="n"/>
      <c r="HW6" t="inlineStr">
        <is>
          <t>Foreign Developed</t>
        </is>
      </c>
      <c r="HX6" s="41" t="n">
        <v>0.2</v>
      </c>
      <c r="HY6" s="61">
        <f>'ETF MTD'!$VO$28/'ETF MTD'!$VO$3-1</f>
        <v/>
      </c>
      <c r="HZ6" s="61">
        <f>HX6*HY6</f>
        <v/>
      </c>
      <c r="IA6" s="61" t="n"/>
      <c r="IB6" t="inlineStr">
        <is>
          <t>Foreign Developed</t>
        </is>
      </c>
      <c r="IC6" s="41" t="n">
        <v>0.2</v>
      </c>
      <c r="ID6" s="61">
        <f>'ETF MTD'!$VO$28/'ETF MTD'!$VO$3-1</f>
        <v/>
      </c>
      <c r="IE6" s="61">
        <f>IC6*ID6</f>
        <v/>
      </c>
      <c r="IF6" s="61" t="n"/>
      <c r="IG6" t="inlineStr">
        <is>
          <t>Foreign Developed</t>
        </is>
      </c>
      <c r="IH6" s="41" t="n">
        <v>0.2</v>
      </c>
      <c r="II6" s="61">
        <f>'ETF MTD'!$VO$28/'ETF MTD'!$VO$3-1</f>
        <v/>
      </c>
      <c r="IJ6" s="61">
        <f>IH6*II6</f>
        <v/>
      </c>
      <c r="IK6" s="61" t="n"/>
      <c r="IL6" t="inlineStr">
        <is>
          <t>Foreign Developed</t>
        </is>
      </c>
      <c r="IM6" s="41" t="n">
        <v>0.2</v>
      </c>
      <c r="IN6" s="61">
        <f>'ETF MTD'!$VO$28/'ETF MTD'!$VO$3-1</f>
        <v/>
      </c>
      <c r="IO6" s="61">
        <f>IM6*IN6</f>
        <v/>
      </c>
      <c r="IP6" s="61" t="n"/>
      <c r="IQ6" t="inlineStr">
        <is>
          <t>Foreign Developed</t>
        </is>
      </c>
      <c r="IR6" s="41" t="n">
        <v>0.2</v>
      </c>
      <c r="IS6" s="61">
        <f>'ETF MTD'!$VO$28/'ETF MTD'!$VO$3-1</f>
        <v/>
      </c>
      <c r="IT6" s="61">
        <f>IR6*IS6</f>
        <v/>
      </c>
      <c r="IU6" s="61" t="n"/>
      <c r="IV6" t="inlineStr">
        <is>
          <t>Foreign Developed</t>
        </is>
      </c>
      <c r="IW6" s="41" t="n">
        <v>0.2</v>
      </c>
      <c r="IX6" s="61">
        <f>'ETF MTD'!$VO$28/'ETF MTD'!$VO$3-1</f>
        <v/>
      </c>
      <c r="IY6" s="61">
        <f>IW6*IX6</f>
        <v/>
      </c>
      <c r="IZ6" s="61" t="n"/>
      <c r="JA6" t="inlineStr">
        <is>
          <t>Foreign Developed</t>
        </is>
      </c>
      <c r="JB6" s="41" t="n">
        <v>0.2</v>
      </c>
      <c r="JC6" s="61">
        <f>'ETF MTD'!$VO$28/'ETF MTD'!$VO$3-1</f>
        <v/>
      </c>
      <c r="JD6" s="61">
        <f>JB6*JC6</f>
        <v/>
      </c>
      <c r="JE6" s="61" t="n"/>
      <c r="JF6" t="inlineStr">
        <is>
          <t>Foreign Developed</t>
        </is>
      </c>
      <c r="JG6" s="41" t="n">
        <v>0.2</v>
      </c>
      <c r="JH6" s="61">
        <f>'ETF MTD'!$VO$28/'ETF MTD'!$VO$3-1</f>
        <v/>
      </c>
      <c r="JI6" s="61">
        <f>JG6*JH6</f>
        <v/>
      </c>
      <c r="JJ6" s="61" t="n"/>
      <c r="JK6" t="inlineStr">
        <is>
          <t>Foreign Developed</t>
        </is>
      </c>
      <c r="JL6" s="41" t="n">
        <v>0.2</v>
      </c>
      <c r="JM6" s="61">
        <f>'ETF MTD'!$VO$28/'ETF MTD'!$VO$3-1</f>
        <v/>
      </c>
      <c r="JN6" s="61">
        <f>JL6*JM6</f>
        <v/>
      </c>
      <c r="JO6" s="61" t="n"/>
      <c r="JP6" t="inlineStr">
        <is>
          <t>Foreign Developed</t>
        </is>
      </c>
      <c r="JQ6" s="41" t="n">
        <v>0.2</v>
      </c>
      <c r="JR6" s="61">
        <f>'ETF MTD'!$VO$28/'ETF MTD'!$VO$3-1</f>
        <v/>
      </c>
      <c r="JS6" s="61">
        <f>JQ6*JR6</f>
        <v/>
      </c>
      <c r="JT6" s="61" t="n"/>
      <c r="JU6" t="inlineStr">
        <is>
          <t>Foreign Developed</t>
        </is>
      </c>
      <c r="JV6" s="41" t="n">
        <v>0.2</v>
      </c>
      <c r="JW6" s="61">
        <f>'ETF MTD'!$VO$28/'ETF MTD'!$VO$3-1</f>
        <v/>
      </c>
      <c r="JX6" s="61">
        <f>JV6*JW6</f>
        <v/>
      </c>
      <c r="JY6" s="61" t="n"/>
      <c r="JZ6" t="inlineStr">
        <is>
          <t>Foreign Developed</t>
        </is>
      </c>
      <c r="KA6" s="41" t="n">
        <v>0.12</v>
      </c>
      <c r="KB6" s="61">
        <f>'ETF MTD'!$VO$28/'ETF MTD'!$VO$3-1</f>
        <v/>
      </c>
      <c r="KC6" s="61">
        <f>KA6*KB6</f>
        <v/>
      </c>
      <c r="KD6" s="61" t="n"/>
      <c r="KE6" t="inlineStr">
        <is>
          <t>Foreign Developed</t>
        </is>
      </c>
      <c r="KF6" s="41" t="n">
        <v>0.12</v>
      </c>
      <c r="KG6" s="61">
        <f>'ETF MTD'!$VO$28/'ETF MTD'!$VO$3-1</f>
        <v/>
      </c>
      <c r="KH6" s="61">
        <f>KF6*KG6</f>
        <v/>
      </c>
      <c r="KI6" s="61" t="n"/>
      <c r="KJ6" t="inlineStr">
        <is>
          <t>Foreign Developed</t>
        </is>
      </c>
      <c r="KK6" s="41" t="n">
        <v>0.12</v>
      </c>
      <c r="KL6" s="61">
        <f>'ETF MTD'!$VO$28/'ETF MTD'!$VO$3-1</f>
        <v/>
      </c>
      <c r="KM6" s="61">
        <f>KK6*KL6</f>
        <v/>
      </c>
      <c r="KN6" s="61" t="n"/>
      <c r="KO6" t="inlineStr">
        <is>
          <t>Foreign Developed</t>
        </is>
      </c>
      <c r="KP6" s="41" t="n">
        <v>0.12</v>
      </c>
      <c r="KQ6" s="61">
        <f>'ETF MTD'!$VO$28/'ETF MTD'!$VO$3-1</f>
        <v/>
      </c>
      <c r="KR6" s="61">
        <f>KP6*KQ6</f>
        <v/>
      </c>
      <c r="KS6" s="61" t="n"/>
      <c r="KT6" t="inlineStr">
        <is>
          <t>Foreign Developed</t>
        </is>
      </c>
      <c r="KU6" s="41" t="n">
        <v>0.04</v>
      </c>
      <c r="KV6" s="61">
        <f>'ETF MTD'!$VO$28/'ETF MTD'!$VO$3-1</f>
        <v/>
      </c>
      <c r="KW6" s="61">
        <f>KU6*KV6</f>
        <v/>
      </c>
      <c r="KX6" s="61" t="n"/>
      <c r="KY6" t="inlineStr">
        <is>
          <t>Foreign Developed</t>
        </is>
      </c>
      <c r="KZ6" s="41" t="n">
        <v>0.04</v>
      </c>
      <c r="LA6" s="61">
        <f>'ETF MTD'!$VO$28/'ETF MTD'!$VO$3-1</f>
        <v/>
      </c>
      <c r="LB6" s="61">
        <f>KZ6*LA6</f>
        <v/>
      </c>
      <c r="LC6" s="61" t="n"/>
      <c r="LD6" t="inlineStr">
        <is>
          <t>Foreign Developed</t>
        </is>
      </c>
      <c r="LE6" s="41" t="n">
        <v>0.04000000000000001</v>
      </c>
      <c r="LF6" s="61">
        <f>'ETF MTD'!$VO$28/'ETF MTD'!$VO$3-1</f>
        <v/>
      </c>
      <c r="LG6" s="61">
        <f>LE6*LF6</f>
        <v/>
      </c>
      <c r="LH6" s="61" t="n"/>
      <c r="LI6" t="inlineStr">
        <is>
          <t>Foreign Developed</t>
        </is>
      </c>
      <c r="LJ6" s="41" t="n">
        <v>0.04000000000000001</v>
      </c>
      <c r="LK6" s="61">
        <f>'ETF MTD'!$VO$28/'ETF MTD'!$VO$3-1</f>
        <v/>
      </c>
      <c r="LL6" s="61">
        <f>LJ6*LK6</f>
        <v/>
      </c>
      <c r="LM6" s="61" t="n"/>
      <c r="LN6" t="inlineStr">
        <is>
          <t>Foreign Developed</t>
        </is>
      </c>
      <c r="LO6" s="41" t="n">
        <v>0.04000000000000001</v>
      </c>
      <c r="LP6" s="61">
        <f>'ETF MTD'!$VO$28/'ETF MTD'!$VO$3-1</f>
        <v/>
      </c>
      <c r="LQ6" s="61">
        <f>LO6*LP6</f>
        <v/>
      </c>
      <c r="LR6" s="61" t="n"/>
      <c r="LS6" t="inlineStr">
        <is>
          <t>Foreign Developed</t>
        </is>
      </c>
      <c r="LT6" s="41" t="n">
        <v>0.04000000000000001</v>
      </c>
      <c r="LU6" s="61">
        <f>'ETF MTD'!$VO$28/'ETF MTD'!$VO$3-1</f>
        <v/>
      </c>
      <c r="LV6" s="61">
        <f>LT6*LU6</f>
        <v/>
      </c>
      <c r="LW6" s="61" t="n"/>
      <c r="LX6" t="inlineStr">
        <is>
          <t>Foreign Developed</t>
        </is>
      </c>
      <c r="LY6" s="41" t="n">
        <v>0.04000000000000001</v>
      </c>
      <c r="LZ6" s="61">
        <f>'ETF MTD'!$VO$28/'ETF MTD'!$VO$3-1</f>
        <v/>
      </c>
      <c r="MA6" s="61">
        <f>LY6*LZ6</f>
        <v/>
      </c>
      <c r="MB6" s="61" t="n"/>
      <c r="MC6" t="inlineStr">
        <is>
          <t>Foreign Developed</t>
        </is>
      </c>
      <c r="MD6" s="41" t="n">
        <v>0.04000000000000001</v>
      </c>
      <c r="ME6" s="61">
        <f>'ETF MTD'!$VO$28/'ETF MTD'!$VO$3-1</f>
        <v/>
      </c>
      <c r="MF6" s="61">
        <f>MD6*ME6</f>
        <v/>
      </c>
      <c r="MG6" s="61" t="n"/>
      <c r="MH6" t="inlineStr">
        <is>
          <t>Foreign Developed</t>
        </is>
      </c>
      <c r="MI6" s="41" t="n">
        <v>0.04000000000000001</v>
      </c>
      <c r="MJ6" s="61">
        <f>'ETF MTD'!$VO$28/'ETF MTD'!$VO$3-1</f>
        <v/>
      </c>
      <c r="MK6" s="61">
        <f>MI6*MJ6</f>
        <v/>
      </c>
      <c r="ML6" s="61" t="n"/>
      <c r="MM6" t="inlineStr">
        <is>
          <t>Foreign Developed</t>
        </is>
      </c>
      <c r="MN6" s="41" t="n">
        <v>0.04000000000000001</v>
      </c>
      <c r="MO6" s="61">
        <f>'ETF MTD'!$VO$28/'ETF MTD'!$VO$3-1</f>
        <v/>
      </c>
      <c r="MP6" s="61">
        <f>MN6*MO6</f>
        <v/>
      </c>
      <c r="MQ6" s="61" t="n"/>
      <c r="MR6" t="inlineStr">
        <is>
          <t>Foreign Developed</t>
        </is>
      </c>
      <c r="MS6" s="41" t="n">
        <v>0.18</v>
      </c>
      <c r="MT6" s="61">
        <f>'ETF MTD'!$VO$28/'ETF MTD'!$VO$3-1</f>
        <v/>
      </c>
      <c r="MU6" s="61">
        <f>MS6*MT6</f>
        <v/>
      </c>
      <c r="MV6" s="61" t="n"/>
      <c r="MW6" t="inlineStr">
        <is>
          <t>Foreign Developed</t>
        </is>
      </c>
      <c r="MX6" s="41" t="n">
        <v>0.18</v>
      </c>
      <c r="MY6" s="61">
        <f>'ETF MTD'!$VO$28/'ETF MTD'!$VO$3-1</f>
        <v/>
      </c>
      <c r="MZ6" s="61">
        <f>MX6*MY6</f>
        <v/>
      </c>
      <c r="NA6" s="61" t="n"/>
      <c r="NB6" t="inlineStr">
        <is>
          <t>Foreign Developed</t>
        </is>
      </c>
      <c r="NC6" s="41" t="n">
        <v>0.26</v>
      </c>
      <c r="ND6" s="61">
        <f>'ETF MTD'!$VO$28/'ETF MTD'!$VO$3-1</f>
        <v/>
      </c>
      <c r="NE6" s="61">
        <f>NC6*ND6</f>
        <v/>
      </c>
      <c r="NF6" s="61" t="n"/>
      <c r="NG6" t="inlineStr">
        <is>
          <t>Foreign Developed</t>
        </is>
      </c>
      <c r="NH6" s="41" t="n">
        <v>0.32</v>
      </c>
      <c r="NI6" s="61">
        <f>'ETF MTD'!$VO$28/'ETF MTD'!$VO$3-1</f>
        <v/>
      </c>
      <c r="NJ6" s="61">
        <f>NH6*NI6</f>
        <v/>
      </c>
      <c r="NK6" s="61" t="n"/>
      <c r="NL6" t="inlineStr">
        <is>
          <t>Foreign Developed</t>
        </is>
      </c>
      <c r="NM6" s="41" t="n">
        <v>0.32</v>
      </c>
      <c r="NN6" s="61">
        <f>'ETF MTD'!$VO$28/'ETF MTD'!$VO$3-1</f>
        <v/>
      </c>
      <c r="NO6" s="61">
        <f>NM6*NN6</f>
        <v/>
      </c>
      <c r="NP6" s="61" t="n"/>
      <c r="NQ6" t="inlineStr">
        <is>
          <t>Foreign Developed</t>
        </is>
      </c>
      <c r="NR6" s="41" t="n">
        <v>0.32</v>
      </c>
      <c r="NS6" s="61">
        <f>'ETF MTD'!$VO$28/'ETF MTD'!$VO$3-1</f>
        <v/>
      </c>
      <c r="NT6" s="61">
        <f>NR6*NS6</f>
        <v/>
      </c>
      <c r="NU6" s="61" t="n"/>
      <c r="NV6" t="inlineStr">
        <is>
          <t>Foreign Developed</t>
        </is>
      </c>
      <c r="NW6" s="41" t="n">
        <v>0.32</v>
      </c>
      <c r="NX6" s="61">
        <f>'ETF MTD'!$VO$28/'ETF MTD'!$VO$3-1</f>
        <v/>
      </c>
      <c r="NY6" s="61">
        <f>NW6*NX6</f>
        <v/>
      </c>
      <c r="NZ6" s="61" t="n"/>
      <c r="OA6" t="inlineStr">
        <is>
          <t>Foreign Developed</t>
        </is>
      </c>
      <c r="OB6" s="41" t="n">
        <v>0.26</v>
      </c>
      <c r="OC6" s="61">
        <f>'ETF MTD'!$VO$28/'ETF MTD'!$VO$3-1</f>
        <v/>
      </c>
      <c r="OD6" s="61">
        <f>OB6*OC6</f>
        <v/>
      </c>
      <c r="OE6" s="61" t="n"/>
      <c r="OF6" t="inlineStr">
        <is>
          <t>Foreign Developed</t>
        </is>
      </c>
      <c r="OG6" s="41" t="n">
        <v>0.2</v>
      </c>
      <c r="OH6" s="61">
        <f>'ETF MTD'!$VO$28/'ETF MTD'!$VO$3-1</f>
        <v/>
      </c>
      <c r="OI6" s="61">
        <f>OG6*OH6</f>
        <v/>
      </c>
      <c r="OJ6" s="61" t="n"/>
      <c r="OK6" t="inlineStr">
        <is>
          <t>Foreign Developed</t>
        </is>
      </c>
      <c r="OL6" s="41" t="n">
        <v>0.12</v>
      </c>
      <c r="OM6" s="61">
        <f>'ETF MTD'!$VO$28/'ETF MTD'!$VO$3-1</f>
        <v/>
      </c>
      <c r="ON6" s="61">
        <f>OL6*OM6</f>
        <v/>
      </c>
      <c r="OO6" s="61" t="n"/>
      <c r="OP6" t="inlineStr">
        <is>
          <t>Foreign Developed</t>
        </is>
      </c>
      <c r="OQ6" s="41" t="n">
        <v>0.18</v>
      </c>
      <c r="OR6" s="61">
        <f>'ETF MTD'!$VO$28/'ETF MTD'!$VO$3-1</f>
        <v/>
      </c>
      <c r="OS6" s="61">
        <f>OQ6*OR6</f>
        <v/>
      </c>
      <c r="OT6" s="61" t="n"/>
      <c r="OU6" t="inlineStr">
        <is>
          <t>Foreign Developed</t>
        </is>
      </c>
      <c r="OV6" s="41" t="n">
        <v>0.04</v>
      </c>
      <c r="OW6" s="61">
        <f>'ETF MTD'!$VO$28/'ETF MTD'!$VO$3-1</f>
        <v/>
      </c>
      <c r="OX6" s="61">
        <f>OV6*OW6</f>
        <v/>
      </c>
      <c r="OY6" s="61" t="n"/>
      <c r="OZ6" t="inlineStr">
        <is>
          <t>Foreign Developed</t>
        </is>
      </c>
      <c r="PA6" s="41" t="n">
        <v>0.12</v>
      </c>
      <c r="PB6" s="61">
        <f>'ETF MTD'!$VO$28/'ETF MTD'!$VO$3-1</f>
        <v/>
      </c>
      <c r="PC6" s="61">
        <f>PA6*PB6</f>
        <v/>
      </c>
      <c r="PD6" s="61" t="n"/>
      <c r="PE6" t="inlineStr">
        <is>
          <t>Foreign Developed</t>
        </is>
      </c>
      <c r="PF6" s="41" t="n">
        <v>0.14</v>
      </c>
      <c r="PG6" s="61">
        <f>'ETF MTD'!$VO$28/'ETF MTD'!$VO$3-1</f>
        <v/>
      </c>
      <c r="PH6" s="61">
        <f>PF6*PG6</f>
        <v/>
      </c>
      <c r="PI6" s="61" t="n"/>
      <c r="PJ6" t="inlineStr">
        <is>
          <t>Foreign Developed</t>
        </is>
      </c>
      <c r="PK6" s="41" t="n">
        <v>0.2</v>
      </c>
      <c r="PL6" s="61">
        <f>'ETF MTD'!$VO$28/'ETF MTD'!$VO$3-1</f>
        <v/>
      </c>
      <c r="PM6" s="61">
        <f>PK6*PL6</f>
        <v/>
      </c>
      <c r="PN6" s="61" t="n"/>
      <c r="PO6" t="inlineStr">
        <is>
          <t>Foreign Developed</t>
        </is>
      </c>
      <c r="PP6" s="41" t="n">
        <v>0.2</v>
      </c>
      <c r="PQ6" s="61">
        <f>'ETF MTD'!$VO$28/'ETF MTD'!$VO$3-1</f>
        <v/>
      </c>
      <c r="PR6" s="61">
        <f>PP6*PQ6</f>
        <v/>
      </c>
      <c r="PS6" s="61" t="n"/>
      <c r="PT6" t="inlineStr">
        <is>
          <t>Foreign Developed</t>
        </is>
      </c>
      <c r="PU6" s="41" t="n">
        <v>0.2</v>
      </c>
      <c r="PV6" s="61">
        <f>'ETF MTD'!$VO$28/'ETF MTD'!$VO$3-1</f>
        <v/>
      </c>
      <c r="PW6" s="61">
        <f>PU6*PV6</f>
        <v/>
      </c>
      <c r="PX6" s="61" t="n"/>
      <c r="PY6" t="inlineStr">
        <is>
          <t>Foreign Developed</t>
        </is>
      </c>
      <c r="PZ6" s="41" t="n">
        <v>0.2</v>
      </c>
      <c r="QA6" s="61">
        <f>'ETF MTD'!$VO$28/'ETF MTD'!$VO$3-1</f>
        <v/>
      </c>
      <c r="QB6" s="61">
        <f>PZ6*QA6</f>
        <v/>
      </c>
      <c r="QC6" s="61" t="n"/>
      <c r="QD6" t="inlineStr">
        <is>
          <t>Foreign Developed</t>
        </is>
      </c>
      <c r="QE6" s="41" t="n">
        <v>0.2</v>
      </c>
      <c r="QF6" s="61">
        <f>'ETF MTD'!$VO$28/'ETF MTD'!$VO$3-1</f>
        <v/>
      </c>
      <c r="QG6" s="61">
        <f>QE6*QF6</f>
        <v/>
      </c>
      <c r="QH6" s="61" t="n"/>
      <c r="QI6" t="inlineStr">
        <is>
          <t>Foreign Developed</t>
        </is>
      </c>
      <c r="QJ6" s="41" t="n">
        <v>0.2</v>
      </c>
      <c r="QK6" s="61">
        <f>'ETF MTD'!$VO$28/'ETF MTD'!$VO$3-1</f>
        <v/>
      </c>
      <c r="QL6" s="61">
        <f>QJ6*QK6</f>
        <v/>
      </c>
      <c r="QM6" s="61" t="n"/>
      <c r="QN6" t="inlineStr">
        <is>
          <t>Foreign Developed</t>
        </is>
      </c>
      <c r="QO6" s="41" t="n">
        <v>0.2</v>
      </c>
      <c r="QP6" s="61">
        <f>'ETF MTD'!$VO$28/'ETF MTD'!$VO$3-1</f>
        <v/>
      </c>
      <c r="QQ6" s="61">
        <f>QO6*QP6</f>
        <v/>
      </c>
      <c r="QR6" s="61" t="n"/>
      <c r="QS6" t="inlineStr">
        <is>
          <t>Foreign Developed</t>
        </is>
      </c>
      <c r="QT6" s="41" t="n">
        <v>0.2</v>
      </c>
      <c r="QU6" s="61">
        <f>'ETF MTD'!$VO$28/'ETF MTD'!$VO$3-1</f>
        <v/>
      </c>
      <c r="QV6" s="61">
        <f>QT6*QU6</f>
        <v/>
      </c>
      <c r="QW6" s="61" t="n"/>
      <c r="QX6" t="inlineStr">
        <is>
          <t>Foreign Developed</t>
        </is>
      </c>
      <c r="QY6" s="41" t="n">
        <v>0.2</v>
      </c>
      <c r="QZ6" s="61">
        <f>'ETF MTD'!$VO$28/'ETF MTD'!$VO$3-1</f>
        <v/>
      </c>
      <c r="RA6" s="61">
        <f>QY6*QZ6</f>
        <v/>
      </c>
      <c r="RB6" s="61" t="n"/>
      <c r="RC6" t="inlineStr">
        <is>
          <t>Foreign Developed</t>
        </is>
      </c>
      <c r="RD6" s="41" t="n">
        <v>0.2</v>
      </c>
      <c r="RE6" s="61">
        <f>'ETF MTD'!$VO$28/'ETF MTD'!$VO$3-1</f>
        <v/>
      </c>
      <c r="RF6" s="61">
        <f>RD6*RE6</f>
        <v/>
      </c>
      <c r="RG6" s="61" t="n"/>
      <c r="RH6" t="inlineStr">
        <is>
          <t>Foreign Developed</t>
        </is>
      </c>
      <c r="RI6" s="41" t="n">
        <v>0.12</v>
      </c>
      <c r="RJ6" s="61">
        <f>'ETF MTD'!$VO$28/'ETF MTD'!$VO$3-1</f>
        <v/>
      </c>
      <c r="RK6" s="61">
        <f>RI6*RJ6</f>
        <v/>
      </c>
      <c r="RL6" s="61" t="n"/>
      <c r="RM6" s="42" t="n">
        <v>0.2</v>
      </c>
      <c r="RN6" s="43">
        <f>0.2*RM6</f>
        <v/>
      </c>
      <c r="RO6" s="44">
        <f>RM6*0.4</f>
        <v/>
      </c>
      <c r="RP6" s="44">
        <f>RI6-SUM(RN6:RO6)</f>
        <v/>
      </c>
      <c r="RQ6" s="45" t="n"/>
      <c r="RR6" s="46" t="n">
        <v>0.0004</v>
      </c>
      <c r="RS6" s="61">
        <f>RI6*RR6</f>
        <v/>
      </c>
      <c r="RT6" s="49" t="n">
        <v>0.0005999999999999999</v>
      </c>
      <c r="RU6" s="61">
        <f>RT6*RI6</f>
        <v/>
      </c>
      <c r="RV6" s="49" t="n"/>
      <c r="RW6" s="61" t="n"/>
      <c r="RX6" s="61">
        <f>RM6*(1-$RX$4)</f>
        <v/>
      </c>
      <c r="RY6" s="61">
        <f>Spartan!G8</f>
        <v/>
      </c>
      <c r="RZ6" s="46">
        <f>RX6-RY6</f>
        <v/>
      </c>
    </row>
    <row r="7">
      <c r="A7" s="33" t="inlineStr">
        <is>
          <t>VWO</t>
        </is>
      </c>
      <c r="B7" s="49" t="n">
        <v>0.03</v>
      </c>
      <c r="C7" s="61">
        <f>'ETF MTD'!$PU$28/'ETF MTD'!$PU$3-1</f>
        <v/>
      </c>
      <c r="D7" s="61">
        <f>B7*C7</f>
        <v/>
      </c>
      <c r="E7" s="61" t="n"/>
      <c r="F7" s="33" t="inlineStr">
        <is>
          <t>VWO</t>
        </is>
      </c>
      <c r="G7" s="49" t="n">
        <v>0.09</v>
      </c>
      <c r="H7" s="61">
        <f>'ETF MTD'!$PU$28/'ETF MTD'!$PU$3-1</f>
        <v/>
      </c>
      <c r="I7" s="61">
        <f>G7*H7</f>
        <v/>
      </c>
      <c r="J7" s="39" t="n"/>
      <c r="K7" s="33" t="inlineStr">
        <is>
          <t>VWO</t>
        </is>
      </c>
      <c r="L7" s="49" t="n">
        <v>0.09</v>
      </c>
      <c r="M7" s="61">
        <f>'ETF MTD'!$PU$28/'ETF MTD'!$PU$3-1</f>
        <v/>
      </c>
      <c r="N7" s="61">
        <f>L7*M7</f>
        <v/>
      </c>
      <c r="O7" s="61" t="n"/>
      <c r="P7" s="61" t="inlineStr">
        <is>
          <t>VWO</t>
        </is>
      </c>
      <c r="Q7" s="61" t="n">
        <v>0.03</v>
      </c>
      <c r="R7" s="61">
        <f>'ETF MTD'!$PU$28/'ETF MTD'!$PU$3-1</f>
        <v/>
      </c>
      <c r="S7" s="61">
        <f>Q7*R7</f>
        <v/>
      </c>
      <c r="T7" s="61" t="n"/>
      <c r="U7" s="33" t="inlineStr">
        <is>
          <t>VWO</t>
        </is>
      </c>
      <c r="V7" s="49" t="n">
        <v>0.09</v>
      </c>
      <c r="W7" s="61">
        <f>'ETF MTD'!$PU$28/'ETF MTD'!$PU$3-1</f>
        <v/>
      </c>
      <c r="X7" s="61">
        <f>V7*W7</f>
        <v/>
      </c>
      <c r="Y7" s="61" t="n"/>
      <c r="Z7" s="33" t="inlineStr">
        <is>
          <t>VWO</t>
        </is>
      </c>
      <c r="AA7" s="49" t="n">
        <v>0.15</v>
      </c>
      <c r="AB7" s="61">
        <f>'ETF MTD'!$PU$28/'ETF MTD'!$PU$3-1</f>
        <v/>
      </c>
      <c r="AC7" s="61">
        <f>AA7*AB7</f>
        <v/>
      </c>
      <c r="AD7" s="61" t="n"/>
      <c r="AE7" s="33" t="inlineStr">
        <is>
          <t>VWO</t>
        </is>
      </c>
      <c r="AF7" s="49" t="n">
        <v>0.15</v>
      </c>
      <c r="AG7" s="61">
        <f>'ETF MTD'!$PU$28/'ETF MTD'!$PU$3-1</f>
        <v/>
      </c>
      <c r="AH7" s="61">
        <f>AF7*AG7</f>
        <v/>
      </c>
      <c r="AI7" s="61" t="n"/>
      <c r="AJ7" s="33" t="inlineStr">
        <is>
          <t>VWO</t>
        </is>
      </c>
      <c r="AK7" s="49" t="n">
        <v>0.15</v>
      </c>
      <c r="AL7" s="61">
        <f>'ETF MTD'!$PU$28/'ETF MTD'!$PU$3-1</f>
        <v/>
      </c>
      <c r="AM7" s="61">
        <f>AK7*AL7</f>
        <v/>
      </c>
      <c r="AN7" s="61" t="n"/>
      <c r="AO7" s="33" t="inlineStr">
        <is>
          <t>VWO</t>
        </is>
      </c>
      <c r="AP7" s="49" t="n">
        <v>0.09</v>
      </c>
      <c r="AQ7" s="61">
        <f>'ETF MTD'!$PU$28/'ETF MTD'!$PU$3-1</f>
        <v/>
      </c>
      <c r="AR7" s="61">
        <f>AP7*AQ7</f>
        <v/>
      </c>
      <c r="AS7" s="61" t="n"/>
      <c r="AT7" s="33" t="inlineStr">
        <is>
          <t>VWO</t>
        </is>
      </c>
      <c r="AU7" s="49" t="n">
        <v>0.09</v>
      </c>
      <c r="AV7" s="61">
        <f>'ETF MTD'!$PU$28/'ETF MTD'!$PU$3-1</f>
        <v/>
      </c>
      <c r="AW7" s="61">
        <f>AU7*AV7</f>
        <v/>
      </c>
      <c r="AX7" s="61" t="n"/>
      <c r="AY7" s="33" t="inlineStr">
        <is>
          <t>VWO</t>
        </is>
      </c>
      <c r="AZ7" s="49" t="n">
        <v>0.15</v>
      </c>
      <c r="BA7" s="61">
        <f>'ETF MTD'!$PU$28/'ETF MTD'!$PU$3-1</f>
        <v/>
      </c>
      <c r="BB7" s="61">
        <f>AZ7*BA7</f>
        <v/>
      </c>
      <c r="BC7" s="61" t="n"/>
      <c r="BD7" s="33" t="inlineStr">
        <is>
          <t>VWO</t>
        </is>
      </c>
      <c r="BE7" s="49" t="n">
        <v>0.15</v>
      </c>
      <c r="BF7" s="61">
        <f>'ETF MTD'!$PU$28/'ETF MTD'!$PU$3-1</f>
        <v/>
      </c>
      <c r="BG7" s="61">
        <f>BE7*BF7</f>
        <v/>
      </c>
      <c r="BH7" s="61" t="n"/>
      <c r="BI7" s="33" t="inlineStr">
        <is>
          <t>VWO</t>
        </is>
      </c>
      <c r="BJ7" s="49" t="n">
        <v>0.15</v>
      </c>
      <c r="BK7" s="61">
        <f>'ETF MTD'!$PU$28/'ETF MTD'!$PU$3-1</f>
        <v/>
      </c>
      <c r="BL7" s="61">
        <f>BJ7*BK7</f>
        <v/>
      </c>
      <c r="BM7" s="61" t="n"/>
      <c r="BN7" s="33" t="inlineStr">
        <is>
          <t>VWO</t>
        </is>
      </c>
      <c r="BO7" s="49" t="n">
        <v>0.15</v>
      </c>
      <c r="BP7" s="61">
        <f>'ETF MTD'!$PU$28/'ETF MTD'!$PU$3-1</f>
        <v/>
      </c>
      <c r="BQ7" s="61">
        <f>BO7*BP7</f>
        <v/>
      </c>
      <c r="BR7" s="61" t="n"/>
      <c r="BS7" s="33" t="inlineStr">
        <is>
          <t>VWO</t>
        </is>
      </c>
      <c r="BT7" s="49" t="n">
        <v>0.15</v>
      </c>
      <c r="BU7" s="61">
        <f>'ETF MTD'!$PU$28/'ETF MTD'!$PU$3-1</f>
        <v/>
      </c>
      <c r="BV7" s="61">
        <f>BT7*BU7</f>
        <v/>
      </c>
      <c r="BW7" s="61" t="n"/>
      <c r="BX7" s="33" t="inlineStr">
        <is>
          <t>VWO</t>
        </is>
      </c>
      <c r="BY7" s="49" t="n">
        <v>0.15</v>
      </c>
      <c r="BZ7" s="61">
        <f>'ETF MTD'!$PU$28/'ETF MTD'!$PU$3-1</f>
        <v/>
      </c>
      <c r="CA7" s="61">
        <f>BY7*BZ7</f>
        <v/>
      </c>
      <c r="CB7" s="61" t="n"/>
      <c r="CC7" s="33" t="inlineStr">
        <is>
          <t>VWO</t>
        </is>
      </c>
      <c r="CD7" s="49" t="n">
        <v>0.15</v>
      </c>
      <c r="CE7" s="61">
        <f>'ETF MTD'!$PU$28/'ETF MTD'!$PU$3-1</f>
        <v/>
      </c>
      <c r="CF7" s="61">
        <f>CD7*CE7</f>
        <v/>
      </c>
      <c r="CG7" s="61" t="n"/>
      <c r="CH7" s="33" t="inlineStr">
        <is>
          <t>VWO</t>
        </is>
      </c>
      <c r="CI7" s="49" t="n">
        <v>0.15</v>
      </c>
      <c r="CJ7" s="61">
        <f>'ETF MTD'!$PU$28/'ETF MTD'!$PU$3-1</f>
        <v/>
      </c>
      <c r="CK7" s="61">
        <f>CI7*CJ7</f>
        <v/>
      </c>
      <c r="CL7" s="61" t="n"/>
      <c r="CM7" s="33" t="inlineStr">
        <is>
          <t>VWO</t>
        </is>
      </c>
      <c r="CN7" s="49" t="n">
        <v>0.15</v>
      </c>
      <c r="CO7" s="61">
        <f>'ETF MTD'!$PU$28/'ETF MTD'!$PU$3-1</f>
        <v/>
      </c>
      <c r="CP7" s="61">
        <f>CN7*CO7</f>
        <v/>
      </c>
      <c r="CQ7" s="61" t="n"/>
      <c r="CR7" s="33" t="inlineStr">
        <is>
          <t>VWO</t>
        </is>
      </c>
      <c r="CS7" s="49" t="n">
        <v>0.09</v>
      </c>
      <c r="CT7" s="61">
        <f>'ETF MTD'!$PU$28/'ETF MTD'!$PU$3-1</f>
        <v/>
      </c>
      <c r="CU7" s="61">
        <f>CS7*CT7</f>
        <v/>
      </c>
      <c r="CV7" s="61" t="n"/>
      <c r="CW7" s="33" t="inlineStr">
        <is>
          <t>VWO</t>
        </is>
      </c>
      <c r="CX7" s="49" t="n">
        <v>0.09</v>
      </c>
      <c r="CY7" s="61">
        <f>'ETF MTD'!$PU$28/'ETF MTD'!$PU$3-1</f>
        <v/>
      </c>
      <c r="CZ7" s="61">
        <f>CX7*CY7</f>
        <v/>
      </c>
      <c r="DA7" s="61" t="n"/>
      <c r="DB7" s="33" t="inlineStr">
        <is>
          <t>VWO</t>
        </is>
      </c>
      <c r="DC7" s="49" t="n">
        <v>0.03</v>
      </c>
      <c r="DD7" s="61">
        <f>'ETF MTD'!$PU$28/'ETF MTD'!$PU$3-1</f>
        <v/>
      </c>
      <c r="DE7" s="61">
        <f>DC7*DD7</f>
        <v/>
      </c>
      <c r="DF7" s="61" t="n"/>
      <c r="DG7" s="33" t="inlineStr">
        <is>
          <t>VWO</t>
        </is>
      </c>
      <c r="DH7" s="49" t="n">
        <v>0.03</v>
      </c>
      <c r="DI7" s="61">
        <f>'ETF MTD'!$PU$28/'ETF MTD'!$PU$3-1</f>
        <v/>
      </c>
      <c r="DJ7" s="61">
        <f>DH7*DI7</f>
        <v/>
      </c>
      <c r="DK7" s="61" t="n"/>
      <c r="DL7" s="33" t="inlineStr">
        <is>
          <t>VWO</t>
        </is>
      </c>
      <c r="DM7" s="49" t="n">
        <v>0.03</v>
      </c>
      <c r="DN7" s="61">
        <f>'ETF MTD'!$PU$28/'ETF MTD'!$PU$3-1</f>
        <v/>
      </c>
      <c r="DO7" s="61">
        <f>DM7*DN7</f>
        <v/>
      </c>
      <c r="DP7" s="61" t="n"/>
      <c r="DQ7" s="33" t="inlineStr">
        <is>
          <t>VWO</t>
        </is>
      </c>
      <c r="DR7" s="49" t="n">
        <v>0.03</v>
      </c>
      <c r="DS7" s="61">
        <f>'ETF MTD'!$PU$28/'ETF MTD'!$PU$3-1</f>
        <v/>
      </c>
      <c r="DT7" s="61">
        <f>DR7*DS7</f>
        <v/>
      </c>
      <c r="DU7" s="61" t="n"/>
      <c r="DV7" s="33" t="inlineStr">
        <is>
          <t>VWO</t>
        </is>
      </c>
      <c r="DW7" s="49" t="n">
        <v>0.03</v>
      </c>
      <c r="DX7" s="61">
        <f>'ETF MTD'!$PU$28/'ETF MTD'!$PU$3-1</f>
        <v/>
      </c>
      <c r="DY7" s="61">
        <f>DW7*DX7</f>
        <v/>
      </c>
      <c r="DZ7" s="61" t="n"/>
      <c r="EA7" s="33" t="inlineStr">
        <is>
          <t>VWO</t>
        </is>
      </c>
      <c r="EB7" s="49" t="n">
        <v>0.03</v>
      </c>
      <c r="EC7" s="61">
        <f>'ETF MTD'!$PU$28/'ETF MTD'!$PU$3-1</f>
        <v/>
      </c>
      <c r="ED7" s="61">
        <f>EB7*EC7</f>
        <v/>
      </c>
      <c r="EE7" s="61" t="n"/>
      <c r="EF7" s="33" t="inlineStr">
        <is>
          <t>VWO</t>
        </is>
      </c>
      <c r="EG7" s="49" t="n">
        <v>0.03</v>
      </c>
      <c r="EH7" s="61">
        <f>'ETF MTD'!$PU$28/'ETF MTD'!$PU$3-1</f>
        <v/>
      </c>
      <c r="EI7" s="61">
        <f>EG7*EH7</f>
        <v/>
      </c>
      <c r="EJ7" s="61" t="n"/>
      <c r="EK7" s="33" t="inlineStr">
        <is>
          <t>VWO</t>
        </is>
      </c>
      <c r="EL7" s="49" t="n">
        <v>0.09</v>
      </c>
      <c r="EM7" s="61">
        <f>'ETF MTD'!$PU$28/'ETF MTD'!$PU$3-1</f>
        <v/>
      </c>
      <c r="EN7" s="61">
        <f>EL7*EM7</f>
        <v/>
      </c>
      <c r="EO7" s="61" t="n"/>
      <c r="EP7" s="33" t="inlineStr">
        <is>
          <t>VWO</t>
        </is>
      </c>
      <c r="EQ7" s="49" t="n">
        <v>0.09</v>
      </c>
      <c r="ER7" s="61">
        <f>'ETF MTD'!$PU$28/'ETF MTD'!$PU$3-1</f>
        <v/>
      </c>
      <c r="ES7" s="61">
        <f>EQ7*ER7</f>
        <v/>
      </c>
      <c r="ET7" s="61" t="n"/>
      <c r="EU7" s="33" t="inlineStr">
        <is>
          <t>VWO</t>
        </is>
      </c>
      <c r="EV7" s="49" t="n">
        <v>0.15</v>
      </c>
      <c r="EW7" s="61">
        <f>'ETF MTD'!$PU$28/'ETF MTD'!$PU$3-1</f>
        <v/>
      </c>
      <c r="EX7" s="61">
        <f>EV7*EW7</f>
        <v/>
      </c>
      <c r="EY7" s="61" t="n"/>
      <c r="EZ7" s="33" t="inlineStr">
        <is>
          <t>VWO</t>
        </is>
      </c>
      <c r="FA7" s="49" t="n">
        <v>0.15</v>
      </c>
      <c r="FB7" s="61">
        <f>'ETF MTD'!$PU$28/'ETF MTD'!$PU$3-1</f>
        <v/>
      </c>
      <c r="FC7" s="61">
        <f>FA7*FB7</f>
        <v/>
      </c>
      <c r="FD7" s="61" t="n"/>
      <c r="FE7" s="33" t="inlineStr">
        <is>
          <t>VWO</t>
        </is>
      </c>
      <c r="FF7" s="49" t="n">
        <v>0.09</v>
      </c>
      <c r="FG7" s="61">
        <f>'ETF MTD'!$PU$28/'ETF MTD'!$PU$3-1</f>
        <v/>
      </c>
      <c r="FH7" s="61">
        <f>FF7*FG7</f>
        <v/>
      </c>
      <c r="FI7" s="61" t="n"/>
      <c r="FJ7" s="33" t="inlineStr">
        <is>
          <t>VWO</t>
        </is>
      </c>
      <c r="FK7" s="49" t="n">
        <v>0.09</v>
      </c>
      <c r="FL7" s="61">
        <f>'ETF MTD'!$PU$28/'ETF MTD'!$PU$3-1</f>
        <v/>
      </c>
      <c r="FM7" s="61">
        <f>FK7*FL7</f>
        <v/>
      </c>
      <c r="FN7" s="61" t="n"/>
      <c r="FO7" s="33" t="inlineStr">
        <is>
          <t>VWO</t>
        </is>
      </c>
      <c r="FP7" s="49" t="n">
        <v>0.15</v>
      </c>
      <c r="FQ7" s="61">
        <f>'ETF MTD'!$PU$28/'ETF MTD'!$PU$3-1</f>
        <v/>
      </c>
      <c r="FR7" s="61">
        <f>FP7*FQ7</f>
        <v/>
      </c>
      <c r="FS7" s="61" t="n"/>
      <c r="FT7" s="33" t="inlineStr">
        <is>
          <t>VWO</t>
        </is>
      </c>
      <c r="FU7" s="49" t="n">
        <v>0.03</v>
      </c>
      <c r="FV7" s="61">
        <f>'ETF MTD'!$PU$28/'ETF MTD'!$PU$3-1</f>
        <v/>
      </c>
      <c r="FW7" s="61">
        <f>FU7*FV7</f>
        <v/>
      </c>
      <c r="FX7" s="61" t="n"/>
      <c r="FY7" s="33" t="inlineStr">
        <is>
          <t>VWO</t>
        </is>
      </c>
      <c r="FZ7" s="41" t="n">
        <v>0.03</v>
      </c>
      <c r="GA7" s="61">
        <f>'ETF MTD'!$PU$28/'ETF MTD'!$PU$3-1</f>
        <v/>
      </c>
      <c r="GB7" s="61">
        <f>FZ7*GA7</f>
        <v/>
      </c>
      <c r="GC7" s="61" t="n"/>
      <c r="GD7" t="inlineStr">
        <is>
          <t>Emerging Markets</t>
        </is>
      </c>
      <c r="GE7" s="41" t="n">
        <v>0.09</v>
      </c>
      <c r="GF7" s="61">
        <f>'ETF MTD'!$PU$28/'ETF MTD'!$PU$3-1</f>
        <v/>
      </c>
      <c r="GG7" s="61">
        <f>GE7*GF7</f>
        <v/>
      </c>
      <c r="GH7" s="61" t="n"/>
      <c r="GI7" t="inlineStr">
        <is>
          <t>Emerging Markets</t>
        </is>
      </c>
      <c r="GJ7" s="41" t="n">
        <v>0.15</v>
      </c>
      <c r="GK7" s="61">
        <f>'ETF MTD'!$PU$28/'ETF MTD'!$PU$3-1</f>
        <v/>
      </c>
      <c r="GL7" s="61">
        <f>GJ7*GK7</f>
        <v/>
      </c>
      <c r="GM7" s="61" t="n"/>
      <c r="GN7" t="inlineStr">
        <is>
          <t>Emerging Markets</t>
        </is>
      </c>
      <c r="GO7" s="41" t="n">
        <v>0.15</v>
      </c>
      <c r="GP7" s="61">
        <f>'ETF MTD'!$PU$28/'ETF MTD'!$PU$3-1</f>
        <v/>
      </c>
      <c r="GQ7" s="61">
        <f>GO7*GP7</f>
        <v/>
      </c>
      <c r="GR7" s="61" t="n"/>
      <c r="GS7" t="inlineStr">
        <is>
          <t>Emerging Markets</t>
        </is>
      </c>
      <c r="GT7" s="41" t="n">
        <v>0.15</v>
      </c>
      <c r="GU7" s="61">
        <f>'ETF MTD'!$PU$28/'ETF MTD'!$PU$3-1</f>
        <v/>
      </c>
      <c r="GV7" s="61">
        <f>GT7*GU7</f>
        <v/>
      </c>
      <c r="GW7" s="61" t="n"/>
      <c r="GX7" t="inlineStr">
        <is>
          <t>Emerging Markets</t>
        </is>
      </c>
      <c r="GY7" s="41" t="n">
        <v>0.09</v>
      </c>
      <c r="GZ7" s="61">
        <f>'ETF MTD'!$PU$28/'ETF MTD'!$PU$3-1</f>
        <v/>
      </c>
      <c r="HA7" s="61">
        <f>GY7*GZ7</f>
        <v/>
      </c>
      <c r="HB7" s="61" t="n"/>
      <c r="HC7" t="inlineStr">
        <is>
          <t>Emerging Markets</t>
        </is>
      </c>
      <c r="HD7" s="41" t="n">
        <v>0.03</v>
      </c>
      <c r="HE7" s="61">
        <f>'ETF MTD'!$PU$28/'ETF MTD'!$PU$3-1</f>
        <v/>
      </c>
      <c r="HF7" s="61">
        <f>HD7*HE7</f>
        <v/>
      </c>
      <c r="HG7" s="61" t="n"/>
      <c r="HH7" t="inlineStr">
        <is>
          <t>Emerging Markets</t>
        </is>
      </c>
      <c r="HI7" s="41" t="n">
        <v>0.03</v>
      </c>
      <c r="HJ7" s="61">
        <f>'ETF MTD'!$PU$28/'ETF MTD'!$PU$3-1</f>
        <v/>
      </c>
      <c r="HK7" s="61">
        <f>HI7*HJ7</f>
        <v/>
      </c>
      <c r="HL7" s="61" t="n"/>
      <c r="HM7" t="inlineStr">
        <is>
          <t>Emerging Markets</t>
        </is>
      </c>
      <c r="HN7" s="41" t="n">
        <v>0.09</v>
      </c>
      <c r="HO7" s="61">
        <f>'ETF MTD'!$PU$28/'ETF MTD'!$PU$3-1</f>
        <v/>
      </c>
      <c r="HP7" s="61">
        <f>HN7*HO7</f>
        <v/>
      </c>
      <c r="HQ7" s="61" t="n"/>
      <c r="HR7" t="inlineStr">
        <is>
          <t>Emerging Markets</t>
        </is>
      </c>
      <c r="HS7" s="41" t="n">
        <v>0.15</v>
      </c>
      <c r="HT7" s="61">
        <f>'ETF MTD'!$PU$28/'ETF MTD'!$PU$3-1</f>
        <v/>
      </c>
      <c r="HU7" s="61">
        <f>HS7*HT7</f>
        <v/>
      </c>
      <c r="HV7" s="61" t="n"/>
      <c r="HW7" t="inlineStr">
        <is>
          <t>Emerging Markets</t>
        </is>
      </c>
      <c r="HX7" s="41" t="n">
        <v>0.15</v>
      </c>
      <c r="HY7" s="61">
        <f>'ETF MTD'!$PU$28/'ETF MTD'!$PU$3-1</f>
        <v/>
      </c>
      <c r="HZ7" s="61">
        <f>HX7*HY7</f>
        <v/>
      </c>
      <c r="IA7" s="61" t="n"/>
      <c r="IB7" t="inlineStr">
        <is>
          <t>Emerging Markets</t>
        </is>
      </c>
      <c r="IC7" s="41" t="n">
        <v>0.15</v>
      </c>
      <c r="ID7" s="61">
        <f>'ETF MTD'!$PU$28/'ETF MTD'!$PU$3-1</f>
        <v/>
      </c>
      <c r="IE7" s="61">
        <f>IC7*ID7</f>
        <v/>
      </c>
      <c r="IF7" s="61" t="n"/>
      <c r="IG7" t="inlineStr">
        <is>
          <t>Emerging Markets</t>
        </is>
      </c>
      <c r="IH7" s="41" t="n">
        <v>0.15</v>
      </c>
      <c r="II7" s="61">
        <f>'ETF MTD'!$PU$28/'ETF MTD'!$PU$3-1</f>
        <v/>
      </c>
      <c r="IJ7" s="61">
        <f>IH7*II7</f>
        <v/>
      </c>
      <c r="IK7" s="61" t="n"/>
      <c r="IL7" t="inlineStr">
        <is>
          <t>Emerging Markets</t>
        </is>
      </c>
      <c r="IM7" s="41" t="n">
        <v>0.15</v>
      </c>
      <c r="IN7" s="61">
        <f>'ETF MTD'!$PU$28/'ETF MTD'!$PU$3-1</f>
        <v/>
      </c>
      <c r="IO7" s="61">
        <f>IM7*IN7</f>
        <v/>
      </c>
      <c r="IP7" s="61" t="n"/>
      <c r="IQ7" t="inlineStr">
        <is>
          <t>Emerging Markets</t>
        </is>
      </c>
      <c r="IR7" s="41" t="n">
        <v>0.15</v>
      </c>
      <c r="IS7" s="61">
        <f>'ETF MTD'!$PU$28/'ETF MTD'!$PU$3-1</f>
        <v/>
      </c>
      <c r="IT7" s="61">
        <f>IR7*IS7</f>
        <v/>
      </c>
      <c r="IU7" s="61" t="n"/>
      <c r="IV7" t="inlineStr">
        <is>
          <t>Emerging Markets</t>
        </is>
      </c>
      <c r="IW7" s="41" t="n">
        <v>0.15</v>
      </c>
      <c r="IX7" s="61">
        <f>'ETF MTD'!$PU$28/'ETF MTD'!$PU$3-1</f>
        <v/>
      </c>
      <c r="IY7" s="61">
        <f>IW7*IX7</f>
        <v/>
      </c>
      <c r="IZ7" s="61" t="n"/>
      <c r="JA7" t="inlineStr">
        <is>
          <t>Emerging Markets</t>
        </is>
      </c>
      <c r="JB7" s="41" t="n">
        <v>0.15</v>
      </c>
      <c r="JC7" s="61">
        <f>'ETF MTD'!$PU$28/'ETF MTD'!$PU$3-1</f>
        <v/>
      </c>
      <c r="JD7" s="61">
        <f>JB7*JC7</f>
        <v/>
      </c>
      <c r="JE7" s="61" t="n"/>
      <c r="JF7" t="inlineStr">
        <is>
          <t>Emerging Markets</t>
        </is>
      </c>
      <c r="JG7" s="41" t="n">
        <v>0.15</v>
      </c>
      <c r="JH7" s="61">
        <f>'ETF MTD'!$PU$28/'ETF MTD'!$PU$3-1</f>
        <v/>
      </c>
      <c r="JI7" s="61">
        <f>JG7*JH7</f>
        <v/>
      </c>
      <c r="JJ7" s="61" t="n"/>
      <c r="JK7" t="inlineStr">
        <is>
          <t>Emerging Markets</t>
        </is>
      </c>
      <c r="JL7" s="41" t="n">
        <v>0.15</v>
      </c>
      <c r="JM7" s="61">
        <f>'ETF MTD'!$PU$28/'ETF MTD'!$PU$3-1</f>
        <v/>
      </c>
      <c r="JN7" s="61">
        <f>JL7*JM7</f>
        <v/>
      </c>
      <c r="JO7" s="61" t="n"/>
      <c r="JP7" t="inlineStr">
        <is>
          <t>Emerging Markets</t>
        </is>
      </c>
      <c r="JQ7" s="41" t="n">
        <v>0.09</v>
      </c>
      <c r="JR7" s="61">
        <f>'ETF MTD'!$PU$28/'ETF MTD'!$PU$3-1</f>
        <v/>
      </c>
      <c r="JS7" s="61">
        <f>JQ7*JR7</f>
        <v/>
      </c>
      <c r="JT7" s="61" t="n"/>
      <c r="JU7" t="inlineStr">
        <is>
          <t>Emerging Markets</t>
        </is>
      </c>
      <c r="JV7" s="41" t="n">
        <v>0.09</v>
      </c>
      <c r="JW7" s="61">
        <f>'ETF MTD'!$PU$28/'ETF MTD'!$PU$3-1</f>
        <v/>
      </c>
      <c r="JX7" s="61">
        <f>JV7*JW7</f>
        <v/>
      </c>
      <c r="JY7" s="61" t="n"/>
      <c r="JZ7" t="inlineStr">
        <is>
          <t>Emerging Markets</t>
        </is>
      </c>
      <c r="KA7" s="41" t="n">
        <v>0.09</v>
      </c>
      <c r="KB7" s="61">
        <f>'ETF MTD'!$PU$28/'ETF MTD'!$PU$3-1</f>
        <v/>
      </c>
      <c r="KC7" s="61">
        <f>KA7*KB7</f>
        <v/>
      </c>
      <c r="KD7" s="61" t="n"/>
      <c r="KE7" t="inlineStr">
        <is>
          <t>Emerging Markets</t>
        </is>
      </c>
      <c r="KF7" s="41" t="n">
        <v>0.09</v>
      </c>
      <c r="KG7" s="61">
        <f>'ETF MTD'!$PU$28/'ETF MTD'!$PU$3-1</f>
        <v/>
      </c>
      <c r="KH7" s="61">
        <f>KF7*KG7</f>
        <v/>
      </c>
      <c r="KI7" s="61" t="n"/>
      <c r="KJ7" t="inlineStr">
        <is>
          <t>Emerging Markets</t>
        </is>
      </c>
      <c r="KK7" s="41" t="n">
        <v>0.03</v>
      </c>
      <c r="KL7" s="61">
        <f>'ETF MTD'!$PU$28/'ETF MTD'!$PU$3-1</f>
        <v/>
      </c>
      <c r="KM7" s="61">
        <f>KK7*KL7</f>
        <v/>
      </c>
      <c r="KN7" s="61" t="n"/>
      <c r="KO7" t="inlineStr">
        <is>
          <t>Emerging Markets</t>
        </is>
      </c>
      <c r="KP7" s="41" t="n">
        <v>0.03</v>
      </c>
      <c r="KQ7" s="61">
        <f>'ETF MTD'!$PU$28/'ETF MTD'!$PU$3-1</f>
        <v/>
      </c>
      <c r="KR7" s="61">
        <f>KP7*KQ7</f>
        <v/>
      </c>
      <c r="KS7" s="61" t="n"/>
      <c r="KT7" t="inlineStr">
        <is>
          <t>Emerging Markets</t>
        </is>
      </c>
      <c r="KU7" s="41" t="n">
        <v>0.03</v>
      </c>
      <c r="KV7" s="61">
        <f>'ETF MTD'!$PU$28/'ETF MTD'!$PU$3-1</f>
        <v/>
      </c>
      <c r="KW7" s="61">
        <f>KU7*KV7</f>
        <v/>
      </c>
      <c r="KX7" s="61" t="n"/>
      <c r="KY7" t="inlineStr">
        <is>
          <t>Emerging Markets</t>
        </is>
      </c>
      <c r="KZ7" s="41" t="n">
        <v>0.03</v>
      </c>
      <c r="LA7" s="61">
        <f>'ETF MTD'!$PU$28/'ETF MTD'!$PU$3-1</f>
        <v/>
      </c>
      <c r="LB7" s="61">
        <f>KZ7*LA7</f>
        <v/>
      </c>
      <c r="LC7" s="61" t="n"/>
      <c r="LD7" t="inlineStr">
        <is>
          <t>Emerging Markets</t>
        </is>
      </c>
      <c r="LE7" s="41" t="n">
        <v>0.03</v>
      </c>
      <c r="LF7" s="61">
        <f>'ETF MTD'!$PU$28/'ETF MTD'!$PU$3-1</f>
        <v/>
      </c>
      <c r="LG7" s="61">
        <f>LE7*LF7</f>
        <v/>
      </c>
      <c r="LH7" s="61" t="n"/>
      <c r="LI7" t="inlineStr">
        <is>
          <t>Emerging Markets</t>
        </is>
      </c>
      <c r="LJ7" s="41" t="n">
        <v>0.03</v>
      </c>
      <c r="LK7" s="61">
        <f>'ETF MTD'!$PU$28/'ETF MTD'!$PU$3-1</f>
        <v/>
      </c>
      <c r="LL7" s="61">
        <f>LJ7*LK7</f>
        <v/>
      </c>
      <c r="LM7" s="61" t="n"/>
      <c r="LN7" t="inlineStr">
        <is>
          <t>Emerging Markets</t>
        </is>
      </c>
      <c r="LO7" s="41" t="n">
        <v>0.03</v>
      </c>
      <c r="LP7" s="61">
        <f>'ETF MTD'!$PU$28/'ETF MTD'!$PU$3-1</f>
        <v/>
      </c>
      <c r="LQ7" s="61">
        <f>LO7*LP7</f>
        <v/>
      </c>
      <c r="LR7" s="61" t="n"/>
      <c r="LS7" t="inlineStr">
        <is>
          <t>Emerging Markets</t>
        </is>
      </c>
      <c r="LT7" s="41" t="n">
        <v>0.03</v>
      </c>
      <c r="LU7" s="61">
        <f>'ETF MTD'!$PU$28/'ETF MTD'!$PU$3-1</f>
        <v/>
      </c>
      <c r="LV7" s="61">
        <f>LT7*LU7</f>
        <v/>
      </c>
      <c r="LW7" s="61" t="n"/>
      <c r="LX7" t="inlineStr">
        <is>
          <t>Emerging Markets</t>
        </is>
      </c>
      <c r="LY7" s="41" t="n">
        <v>0.03</v>
      </c>
      <c r="LZ7" s="61">
        <f>'ETF MTD'!$PU$28/'ETF MTD'!$PU$3-1</f>
        <v/>
      </c>
      <c r="MA7" s="61">
        <f>LY7*LZ7</f>
        <v/>
      </c>
      <c r="MB7" s="61" t="n"/>
      <c r="MC7" t="inlineStr">
        <is>
          <t>Emerging Markets</t>
        </is>
      </c>
      <c r="MD7" s="41" t="n">
        <v>0.03</v>
      </c>
      <c r="ME7" s="61">
        <f>'ETF MTD'!$PU$28/'ETF MTD'!$PU$3-1</f>
        <v/>
      </c>
      <c r="MF7" s="61">
        <f>MD7*ME7</f>
        <v/>
      </c>
      <c r="MG7" s="61" t="n"/>
      <c r="MH7" t="inlineStr">
        <is>
          <t>Emerging Markets</t>
        </is>
      </c>
      <c r="MI7" s="41" t="n">
        <v>0.03</v>
      </c>
      <c r="MJ7" s="61">
        <f>'ETF MTD'!$PU$28/'ETF MTD'!$PU$3-1</f>
        <v/>
      </c>
      <c r="MK7" s="61">
        <f>MI7*MJ7</f>
        <v/>
      </c>
      <c r="ML7" s="61" t="n"/>
      <c r="MM7" t="inlineStr">
        <is>
          <t>Emerging Markets</t>
        </is>
      </c>
      <c r="MN7" s="41" t="n">
        <v>0.03</v>
      </c>
      <c r="MO7" s="61">
        <f>'ETF MTD'!$PU$28/'ETF MTD'!$PU$3-1</f>
        <v/>
      </c>
      <c r="MP7" s="61">
        <f>MN7*MO7</f>
        <v/>
      </c>
      <c r="MQ7" s="61" t="n"/>
      <c r="MR7" t="inlineStr">
        <is>
          <t>Emerging Markets</t>
        </is>
      </c>
      <c r="MS7" s="41" t="n">
        <v>0.03</v>
      </c>
      <c r="MT7" s="61">
        <f>'ETF MTD'!$PU$28/'ETF MTD'!$PU$3-1</f>
        <v/>
      </c>
      <c r="MU7" s="61">
        <f>MS7*MT7</f>
        <v/>
      </c>
      <c r="MV7" s="61" t="n"/>
      <c r="MW7" t="inlineStr">
        <is>
          <t>Emerging Markets</t>
        </is>
      </c>
      <c r="MX7" s="41" t="n">
        <v>0.03</v>
      </c>
      <c r="MY7" s="61">
        <f>'ETF MTD'!$PU$28/'ETF MTD'!$PU$3-1</f>
        <v/>
      </c>
      <c r="MZ7" s="61">
        <f>MX7*MY7</f>
        <v/>
      </c>
      <c r="NA7" s="61" t="n"/>
      <c r="NB7" t="inlineStr">
        <is>
          <t>Emerging Markets</t>
        </is>
      </c>
      <c r="NC7" s="41" t="n">
        <v>0.09</v>
      </c>
      <c r="ND7" s="61">
        <f>'ETF MTD'!$PU$28/'ETF MTD'!$PU$3-1</f>
        <v/>
      </c>
      <c r="NE7" s="61">
        <f>NC7*ND7</f>
        <v/>
      </c>
      <c r="NF7" s="61" t="n"/>
      <c r="NG7" t="inlineStr">
        <is>
          <t>Emerging Markets</t>
        </is>
      </c>
      <c r="NH7" s="41" t="n">
        <v>0.03</v>
      </c>
      <c r="NI7" s="61">
        <f>'ETF MTD'!$PU$28/'ETF MTD'!$PU$3-1</f>
        <v/>
      </c>
      <c r="NJ7" s="61">
        <f>NH7*NI7</f>
        <v/>
      </c>
      <c r="NK7" s="61" t="n"/>
      <c r="NL7" t="inlineStr">
        <is>
          <t>Emerging Markets</t>
        </is>
      </c>
      <c r="NM7" s="41" t="n">
        <v>0.03</v>
      </c>
      <c r="NN7" s="61">
        <f>'ETF MTD'!$PU$28/'ETF MTD'!$PU$3-1</f>
        <v/>
      </c>
      <c r="NO7" s="61">
        <f>NM7*NN7</f>
        <v/>
      </c>
      <c r="NP7" s="61" t="n"/>
      <c r="NQ7" t="inlineStr">
        <is>
          <t>Emerging Markets</t>
        </is>
      </c>
      <c r="NR7" s="41" t="n">
        <v>0.03</v>
      </c>
      <c r="NS7" s="61">
        <f>'ETF MTD'!$PU$28/'ETF MTD'!$PU$3-1</f>
        <v/>
      </c>
      <c r="NT7" s="61">
        <f>NR7*NS7</f>
        <v/>
      </c>
      <c r="NU7" s="61" t="n"/>
      <c r="NV7" t="inlineStr">
        <is>
          <t>Emerging Markets</t>
        </is>
      </c>
      <c r="NW7" s="41" t="n">
        <v>0.03</v>
      </c>
      <c r="NX7" s="61">
        <f>'ETF MTD'!$PU$28/'ETF MTD'!$PU$3-1</f>
        <v/>
      </c>
      <c r="NY7" s="61">
        <f>NW7*NX7</f>
        <v/>
      </c>
      <c r="NZ7" s="61" t="n"/>
      <c r="OA7" t="inlineStr">
        <is>
          <t>Emerging Markets</t>
        </is>
      </c>
      <c r="OB7" s="41" t="n">
        <v>0.09</v>
      </c>
      <c r="OC7" s="61">
        <f>'ETF MTD'!$PU$28/'ETF MTD'!$PU$3-1</f>
        <v/>
      </c>
      <c r="OD7" s="61">
        <f>OB7*OC7</f>
        <v/>
      </c>
      <c r="OE7" s="61" t="n"/>
      <c r="OF7" t="inlineStr">
        <is>
          <t>Emerging Markets</t>
        </is>
      </c>
      <c r="OG7" s="41" t="n">
        <v>0.15</v>
      </c>
      <c r="OH7" s="61">
        <f>'ETF MTD'!$PU$28/'ETF MTD'!$PU$3-1</f>
        <v/>
      </c>
      <c r="OI7" s="61">
        <f>OG7*OH7</f>
        <v/>
      </c>
      <c r="OJ7" s="61" t="n"/>
      <c r="OK7" t="inlineStr">
        <is>
          <t>Emerging Markets</t>
        </is>
      </c>
      <c r="OL7" s="41" t="n">
        <v>0.09</v>
      </c>
      <c r="OM7" s="61">
        <f>'ETF MTD'!$PU$28/'ETF MTD'!$PU$3-1</f>
        <v/>
      </c>
      <c r="ON7" s="61">
        <f>OL7*OM7</f>
        <v/>
      </c>
      <c r="OO7" s="61" t="n"/>
      <c r="OP7" t="inlineStr">
        <is>
          <t>Emerging Markets</t>
        </is>
      </c>
      <c r="OQ7" s="41" t="n">
        <v>0.03</v>
      </c>
      <c r="OR7" s="61">
        <f>'ETF MTD'!$PU$28/'ETF MTD'!$PU$3-1</f>
        <v/>
      </c>
      <c r="OS7" s="61">
        <f>OQ7*OR7</f>
        <v/>
      </c>
      <c r="OT7" s="61" t="n"/>
      <c r="OU7" t="inlineStr">
        <is>
          <t>Emerging Markets</t>
        </is>
      </c>
      <c r="OV7" s="41" t="n">
        <v>0.03</v>
      </c>
      <c r="OW7" s="61">
        <f>'ETF MTD'!$PU$28/'ETF MTD'!$PU$3-1</f>
        <v/>
      </c>
      <c r="OX7" s="61">
        <f>OV7*OW7</f>
        <v/>
      </c>
      <c r="OY7" s="61" t="n"/>
      <c r="OZ7" t="inlineStr">
        <is>
          <t>Emerging Markets</t>
        </is>
      </c>
      <c r="PA7" s="41" t="n">
        <v>0.09</v>
      </c>
      <c r="PB7" s="61">
        <f>'ETF MTD'!$PU$28/'ETF MTD'!$PU$3-1</f>
        <v/>
      </c>
      <c r="PC7" s="61">
        <f>PA7*PB7</f>
        <v/>
      </c>
      <c r="PD7" s="61" t="n"/>
      <c r="PE7" t="inlineStr">
        <is>
          <t>Emerging Markets</t>
        </is>
      </c>
      <c r="PF7" s="41" t="n">
        <v>0.09</v>
      </c>
      <c r="PG7" s="61">
        <f>'ETF MTD'!$PU$28/'ETF MTD'!$PU$3-1</f>
        <v/>
      </c>
      <c r="PH7" s="61">
        <f>PF7*PG7</f>
        <v/>
      </c>
      <c r="PI7" s="61" t="n"/>
      <c r="PJ7" t="inlineStr">
        <is>
          <t>Emerging Markets</t>
        </is>
      </c>
      <c r="PK7" s="41" t="n">
        <v>0.03</v>
      </c>
      <c r="PL7" s="61">
        <f>'ETF MTD'!$PU$28/'ETF MTD'!$PU$3-1</f>
        <v/>
      </c>
      <c r="PM7" s="61">
        <f>PK7*PL7</f>
        <v/>
      </c>
      <c r="PN7" s="61" t="n"/>
      <c r="PO7" t="inlineStr">
        <is>
          <t>Emerging Markets</t>
        </is>
      </c>
      <c r="PP7" s="41" t="n">
        <v>0.09</v>
      </c>
      <c r="PQ7" s="61">
        <f>'ETF MTD'!$PU$28/'ETF MTD'!$PU$3-1</f>
        <v/>
      </c>
      <c r="PR7" s="61">
        <f>PP7*PQ7</f>
        <v/>
      </c>
      <c r="PS7" s="61" t="n"/>
      <c r="PT7" t="inlineStr">
        <is>
          <t>Emerging Markets</t>
        </is>
      </c>
      <c r="PU7" s="41" t="n">
        <v>0.09</v>
      </c>
      <c r="PV7" s="61">
        <f>'ETF MTD'!$PU$28/'ETF MTD'!$PU$3-1</f>
        <v/>
      </c>
      <c r="PW7" s="61">
        <f>PU7*PV7</f>
        <v/>
      </c>
      <c r="PX7" s="61" t="n"/>
      <c r="PY7" t="inlineStr">
        <is>
          <t>Emerging Markets</t>
        </is>
      </c>
      <c r="PZ7" s="41" t="n">
        <v>0.15</v>
      </c>
      <c r="QA7" s="61">
        <f>'ETF MTD'!$PU$28/'ETF MTD'!$PU$3-1</f>
        <v/>
      </c>
      <c r="QB7" s="61">
        <f>PZ7*QA7</f>
        <v/>
      </c>
      <c r="QC7" s="61" t="n"/>
      <c r="QD7" t="inlineStr">
        <is>
          <t>Emerging Markets</t>
        </is>
      </c>
      <c r="QE7" s="41" t="n">
        <v>0.15</v>
      </c>
      <c r="QF7" s="61">
        <f>'ETF MTD'!$PU$28/'ETF MTD'!$PU$3-1</f>
        <v/>
      </c>
      <c r="QG7" s="61">
        <f>QE7*QF7</f>
        <v/>
      </c>
      <c r="QH7" s="61" t="n"/>
      <c r="QI7" t="inlineStr">
        <is>
          <t>Emerging Markets</t>
        </is>
      </c>
      <c r="QJ7" s="41" t="n">
        <v>0.15</v>
      </c>
      <c r="QK7" s="61">
        <f>'ETF MTD'!$PU$28/'ETF MTD'!$PU$3-1</f>
        <v/>
      </c>
      <c r="QL7" s="61">
        <f>QJ7*QK7</f>
        <v/>
      </c>
      <c r="QM7" s="61" t="n"/>
      <c r="QN7" t="inlineStr">
        <is>
          <t>Emerging Markets</t>
        </is>
      </c>
      <c r="QO7" s="41" t="n">
        <v>0.15</v>
      </c>
      <c r="QP7" s="61">
        <f>'ETF MTD'!$PU$28/'ETF MTD'!$PU$3-1</f>
        <v/>
      </c>
      <c r="QQ7" s="61">
        <f>QO7*QP7</f>
        <v/>
      </c>
      <c r="QR7" s="61" t="n"/>
      <c r="QS7" t="inlineStr">
        <is>
          <t>Emerging Markets</t>
        </is>
      </c>
      <c r="QT7" s="41" t="n">
        <v>0.15</v>
      </c>
      <c r="QU7" s="61">
        <f>'ETF MTD'!$PU$28/'ETF MTD'!$PU$3-1</f>
        <v/>
      </c>
      <c r="QV7" s="61">
        <f>QT7*QU7</f>
        <v/>
      </c>
      <c r="QW7" s="61" t="n"/>
      <c r="QX7" t="inlineStr">
        <is>
          <t>Emerging Markets</t>
        </is>
      </c>
      <c r="QY7" s="41" t="n">
        <v>0.15</v>
      </c>
      <c r="QZ7" s="61">
        <f>'ETF MTD'!$PU$28/'ETF MTD'!$PU$3-1</f>
        <v/>
      </c>
      <c r="RA7" s="61">
        <f>QY7*QZ7</f>
        <v/>
      </c>
      <c r="RB7" s="61" t="n"/>
      <c r="RC7" t="inlineStr">
        <is>
          <t>Emerging Markets</t>
        </is>
      </c>
      <c r="RD7" s="41" t="n">
        <v>0.15</v>
      </c>
      <c r="RE7" s="61">
        <f>'ETF MTD'!$PU$28/'ETF MTD'!$PU$3-1</f>
        <v/>
      </c>
      <c r="RF7" s="61">
        <f>RD7*RE7</f>
        <v/>
      </c>
      <c r="RG7" s="61" t="n"/>
      <c r="RH7" t="inlineStr">
        <is>
          <t>Emerging Markets</t>
        </is>
      </c>
      <c r="RI7" s="41" t="n">
        <v>0.09</v>
      </c>
      <c r="RJ7" s="61">
        <f>'ETF MTD'!$PU$28/'ETF MTD'!$PU$3-1</f>
        <v/>
      </c>
      <c r="RK7" s="61">
        <f>RI7*RJ7</f>
        <v/>
      </c>
      <c r="RL7" s="61" t="n"/>
      <c r="RM7" s="42" t="n">
        <v>0.15</v>
      </c>
      <c r="RN7" s="43">
        <f>0.2*RM7</f>
        <v/>
      </c>
      <c r="RO7" s="44">
        <f>RM7*0.4</f>
        <v/>
      </c>
      <c r="RP7" s="44" t="n">
        <v>0.06</v>
      </c>
      <c r="RQ7" s="48" t="n"/>
      <c r="RR7" s="46" t="n">
        <v>0.001</v>
      </c>
      <c r="RS7" s="61">
        <f>RI7*RR7</f>
        <v/>
      </c>
      <c r="RT7" s="49" t="n">
        <v>0.0013</v>
      </c>
      <c r="RU7" s="61">
        <f>RT7*RI7</f>
        <v/>
      </c>
      <c r="RV7" s="49" t="n"/>
      <c r="RW7" s="61" t="n"/>
      <c r="RX7" s="61">
        <f>RM7*(1-$RX$4)</f>
        <v/>
      </c>
      <c r="RY7" s="61">
        <f>Spartan!G9</f>
        <v/>
      </c>
      <c r="RZ7" s="46">
        <f>RX7-RY7</f>
        <v/>
      </c>
    </row>
    <row r="8">
      <c r="A8" s="33" t="inlineStr">
        <is>
          <t>VNQ</t>
        </is>
      </c>
      <c r="B8" s="49" t="n">
        <v>0.02</v>
      </c>
      <c r="C8" s="61">
        <f>'ETF MTD'!$JU$28/'ETF MTD'!$JU$3-1</f>
        <v/>
      </c>
      <c r="D8" s="61">
        <f>B8*C8</f>
        <v/>
      </c>
      <c r="E8" s="61" t="n"/>
      <c r="F8" s="33" t="inlineStr">
        <is>
          <t>VNQ</t>
        </is>
      </c>
      <c r="G8" s="49" t="n">
        <v>0.1</v>
      </c>
      <c r="H8" s="61">
        <f>'ETF MTD'!$JU$28/'ETF MTD'!$JU$3-1</f>
        <v/>
      </c>
      <c r="I8" s="61">
        <f>G8*H8</f>
        <v/>
      </c>
      <c r="J8" s="39" t="n"/>
      <c r="K8" s="33" t="inlineStr">
        <is>
          <t>VNQ</t>
        </is>
      </c>
      <c r="L8" s="49" t="n">
        <v>0.1</v>
      </c>
      <c r="M8" s="61">
        <f>'ETF MTD'!$JU$28/'ETF MTD'!$JU$3-1</f>
        <v/>
      </c>
      <c r="N8" s="61">
        <f>L8*M8</f>
        <v/>
      </c>
      <c r="O8" s="61" t="n"/>
      <c r="P8" s="61" t="inlineStr">
        <is>
          <t>VNQ</t>
        </is>
      </c>
      <c r="Q8" s="61" t="n">
        <v>0.1</v>
      </c>
      <c r="R8" s="61">
        <f>'ETF MTD'!$JU$28/'ETF MTD'!$JU$3-1</f>
        <v/>
      </c>
      <c r="S8" s="61">
        <f>Q8*R8</f>
        <v/>
      </c>
      <c r="T8" s="61" t="n"/>
      <c r="U8" s="33" t="inlineStr">
        <is>
          <t>VNQ</t>
        </is>
      </c>
      <c r="V8" s="49" t="n">
        <v>0.1</v>
      </c>
      <c r="W8" s="61">
        <f>'ETF MTD'!$JU$28/'ETF MTD'!$JU$3-1</f>
        <v/>
      </c>
      <c r="X8" s="61">
        <f>V8*W8</f>
        <v/>
      </c>
      <c r="Y8" s="61" t="n"/>
      <c r="Z8" s="33" t="inlineStr">
        <is>
          <t>VNQ</t>
        </is>
      </c>
      <c r="AA8" s="49" t="n">
        <v>0.1</v>
      </c>
      <c r="AB8" s="61">
        <f>'ETF MTD'!$JU$28/'ETF MTD'!$JU$3-1</f>
        <v/>
      </c>
      <c r="AC8" s="61">
        <f>AA8*AB8</f>
        <v/>
      </c>
      <c r="AD8" s="61" t="n"/>
      <c r="AE8" s="33" t="inlineStr">
        <is>
          <t>VNQ</t>
        </is>
      </c>
      <c r="AF8" s="49" t="n">
        <v>0.1</v>
      </c>
      <c r="AG8" s="61">
        <f>'ETF MTD'!$JU$28/'ETF MTD'!$JU$3-1</f>
        <v/>
      </c>
      <c r="AH8" s="61">
        <f>AF8*AG8</f>
        <v/>
      </c>
      <c r="AI8" s="61" t="n"/>
      <c r="AJ8" s="33" t="inlineStr">
        <is>
          <t>VNQ</t>
        </is>
      </c>
      <c r="AK8" s="49" t="n">
        <v>0.06000000000000001</v>
      </c>
      <c r="AL8" s="61">
        <f>'ETF MTD'!$JU$28/'ETF MTD'!$JU$3-1</f>
        <v/>
      </c>
      <c r="AM8" s="61">
        <f>AK8*AL8</f>
        <v/>
      </c>
      <c r="AN8" s="61" t="n"/>
      <c r="AO8" s="33" t="inlineStr">
        <is>
          <t>VNQ</t>
        </is>
      </c>
      <c r="AP8" s="49" t="n">
        <v>0.02</v>
      </c>
      <c r="AQ8" s="61">
        <f>'ETF MTD'!$JU$28/'ETF MTD'!$JU$3-1</f>
        <v/>
      </c>
      <c r="AR8" s="61">
        <f>AP8*AQ8</f>
        <v/>
      </c>
      <c r="AS8" s="61" t="n"/>
      <c r="AT8" s="33" t="inlineStr">
        <is>
          <t>VNQ</t>
        </is>
      </c>
      <c r="AU8" s="49" t="n">
        <v>0.02</v>
      </c>
      <c r="AV8" s="61">
        <f>'ETF MTD'!$JU$28/'ETF MTD'!$JU$3-1</f>
        <v/>
      </c>
      <c r="AW8" s="61">
        <f>AU8*AV8</f>
        <v/>
      </c>
      <c r="AX8" s="61" t="n"/>
      <c r="AY8" s="33" t="inlineStr">
        <is>
          <t>VNQ</t>
        </is>
      </c>
      <c r="AZ8" s="49" t="n">
        <v>0.02</v>
      </c>
      <c r="BA8" s="61">
        <f>'ETF MTD'!$JU$28/'ETF MTD'!$JU$3-1</f>
        <v/>
      </c>
      <c r="BB8" s="61">
        <f>AZ8*BA8</f>
        <v/>
      </c>
      <c r="BC8" s="61" t="n"/>
      <c r="BD8" s="33" t="inlineStr">
        <is>
          <t>VNQ</t>
        </is>
      </c>
      <c r="BE8" s="49" t="n">
        <v>0.1</v>
      </c>
      <c r="BF8" s="61">
        <f>'ETF MTD'!$JU$28/'ETF MTD'!$JU$3-1</f>
        <v/>
      </c>
      <c r="BG8" s="61">
        <f>BE8*BF8</f>
        <v/>
      </c>
      <c r="BH8" s="61" t="n"/>
      <c r="BI8" s="33" t="inlineStr">
        <is>
          <t>VNQ</t>
        </is>
      </c>
      <c r="BJ8" s="49" t="n">
        <v>0.1</v>
      </c>
      <c r="BK8" s="61">
        <f>'ETF MTD'!$JU$28/'ETF MTD'!$JU$3-1</f>
        <v/>
      </c>
      <c r="BL8" s="61">
        <f>BJ8*BK8</f>
        <v/>
      </c>
      <c r="BM8" s="61" t="n"/>
      <c r="BN8" s="33" t="inlineStr">
        <is>
          <t>VNQ</t>
        </is>
      </c>
      <c r="BO8" s="49" t="n">
        <v>0.06</v>
      </c>
      <c r="BP8" s="61">
        <f>'ETF MTD'!$JU$28/'ETF MTD'!$JU$3-1</f>
        <v/>
      </c>
      <c r="BQ8" s="61">
        <f>BO8*BP8</f>
        <v/>
      </c>
      <c r="BR8" s="61" t="n"/>
      <c r="BS8" s="33" t="inlineStr">
        <is>
          <t>VNQ</t>
        </is>
      </c>
      <c r="BT8" s="49" t="n">
        <v>0.06000000000000001</v>
      </c>
      <c r="BU8" s="61">
        <f>'ETF MTD'!$JU$28/'ETF MTD'!$JU$3-1</f>
        <v/>
      </c>
      <c r="BV8" s="61">
        <f>BT8*BU8</f>
        <v/>
      </c>
      <c r="BW8" s="61" t="n"/>
      <c r="BX8" s="33" t="inlineStr">
        <is>
          <t>VNQ</t>
        </is>
      </c>
      <c r="BY8" s="49" t="n">
        <v>0.1</v>
      </c>
      <c r="BZ8" s="61">
        <f>'ETF MTD'!$JU$28/'ETF MTD'!$JU$3-1</f>
        <v/>
      </c>
      <c r="CA8" s="61">
        <f>BY8*BZ8</f>
        <v/>
      </c>
      <c r="CB8" s="61" t="n"/>
      <c r="CC8" s="33" t="inlineStr">
        <is>
          <t>VNQ</t>
        </is>
      </c>
      <c r="CD8" s="49" t="n">
        <v>0.06000000000000001</v>
      </c>
      <c r="CE8" s="61">
        <f>'ETF MTD'!$JU$28/'ETF MTD'!$JU$3-1</f>
        <v/>
      </c>
      <c r="CF8" s="61">
        <f>CD8*CE8</f>
        <v/>
      </c>
      <c r="CG8" s="61" t="n"/>
      <c r="CH8" s="33" t="inlineStr">
        <is>
          <t>VNQ</t>
        </is>
      </c>
      <c r="CI8" s="49" t="n">
        <v>0.02</v>
      </c>
      <c r="CJ8" s="61">
        <f>'ETF MTD'!$JU$28/'ETF MTD'!$JU$3-1</f>
        <v/>
      </c>
      <c r="CK8" s="61">
        <f>CI8*CJ8</f>
        <v/>
      </c>
      <c r="CL8" s="61" t="n"/>
      <c r="CM8" s="33" t="inlineStr">
        <is>
          <t>VNQ</t>
        </is>
      </c>
      <c r="CN8" s="49" t="n">
        <v>0.02</v>
      </c>
      <c r="CO8" s="61">
        <f>'ETF MTD'!$JU$28/'ETF MTD'!$JU$3-1</f>
        <v/>
      </c>
      <c r="CP8" s="61">
        <f>CN8*CO8</f>
        <v/>
      </c>
      <c r="CQ8" s="61" t="n"/>
      <c r="CR8" s="33" t="inlineStr">
        <is>
          <t>VNQ</t>
        </is>
      </c>
      <c r="CS8" s="49" t="n">
        <v>0.02</v>
      </c>
      <c r="CT8" s="61">
        <f>'ETF MTD'!$JU$28/'ETF MTD'!$JU$3-1</f>
        <v/>
      </c>
      <c r="CU8" s="61">
        <f>CS8*CT8</f>
        <v/>
      </c>
      <c r="CV8" s="61" t="n"/>
      <c r="CW8" s="33" t="inlineStr">
        <is>
          <t>VNQ</t>
        </is>
      </c>
      <c r="CX8" s="49" t="n">
        <v>0.06000000000000001</v>
      </c>
      <c r="CY8" s="61">
        <f>'ETF MTD'!$JU$28/'ETF MTD'!$JU$3-1</f>
        <v/>
      </c>
      <c r="CZ8" s="61">
        <f>CX8*CY8</f>
        <v/>
      </c>
      <c r="DA8" s="61" t="n"/>
      <c r="DB8" s="33" t="inlineStr">
        <is>
          <t>VNQ</t>
        </is>
      </c>
      <c r="DC8" s="49" t="n">
        <v>0.06000000000000001</v>
      </c>
      <c r="DD8" s="61">
        <f>'ETF MTD'!$JU$28/'ETF MTD'!$JU$3-1</f>
        <v/>
      </c>
      <c r="DE8" s="61">
        <f>DC8*DD8</f>
        <v/>
      </c>
      <c r="DF8" s="61" t="n"/>
      <c r="DG8" s="33" t="inlineStr">
        <is>
          <t>VNQ</t>
        </is>
      </c>
      <c r="DH8" s="49" t="n">
        <v>0.1</v>
      </c>
      <c r="DI8" s="61">
        <f>'ETF MTD'!$JU$28/'ETF MTD'!$JU$3-1</f>
        <v/>
      </c>
      <c r="DJ8" s="61">
        <f>DH8*DI8</f>
        <v/>
      </c>
      <c r="DK8" s="61" t="n"/>
      <c r="DL8" s="33" t="inlineStr">
        <is>
          <t>VNQ</t>
        </is>
      </c>
      <c r="DM8" s="49" t="n">
        <v>0.1</v>
      </c>
      <c r="DN8" s="61">
        <f>'ETF MTD'!$JU$28/'ETF MTD'!$JU$3-1</f>
        <v/>
      </c>
      <c r="DO8" s="61">
        <f>DM8*DN8</f>
        <v/>
      </c>
      <c r="DP8" s="61" t="n"/>
      <c r="DQ8" s="33" t="inlineStr">
        <is>
          <t>VNQ</t>
        </is>
      </c>
      <c r="DR8" s="49" t="n">
        <v>0.06</v>
      </c>
      <c r="DS8" s="61">
        <f>'ETF MTD'!$JU$28/'ETF MTD'!$JU$3-1</f>
        <v/>
      </c>
      <c r="DT8" s="61">
        <f>DR8*DS8</f>
        <v/>
      </c>
      <c r="DU8" s="61" t="n"/>
      <c r="DV8" s="33" t="inlineStr">
        <is>
          <t>VNQ</t>
        </is>
      </c>
      <c r="DW8" s="49" t="n">
        <v>0.02</v>
      </c>
      <c r="DX8" s="61">
        <f>'ETF MTD'!$JU$28/'ETF MTD'!$JU$3-1</f>
        <v/>
      </c>
      <c r="DY8" s="61">
        <f>DW8*DX8</f>
        <v/>
      </c>
      <c r="DZ8" s="61" t="n"/>
      <c r="EA8" s="33" t="inlineStr">
        <is>
          <t>VNQ</t>
        </is>
      </c>
      <c r="EB8" s="49" t="n">
        <v>0.06000000000000001</v>
      </c>
      <c r="EC8" s="61">
        <f>'ETF MTD'!$JU$28/'ETF MTD'!$JU$3-1</f>
        <v/>
      </c>
      <c r="ED8" s="61">
        <f>EB8*EC8</f>
        <v/>
      </c>
      <c r="EE8" s="61" t="n"/>
      <c r="EF8" s="33" t="inlineStr">
        <is>
          <t>VNQ</t>
        </is>
      </c>
      <c r="EG8" s="49" t="n">
        <v>0.02</v>
      </c>
      <c r="EH8" s="61">
        <f>'ETF MTD'!$JU$28/'ETF MTD'!$JU$3-1</f>
        <v/>
      </c>
      <c r="EI8" s="61">
        <f>EG8*EH8</f>
        <v/>
      </c>
      <c r="EJ8" s="61" t="n"/>
      <c r="EK8" s="33" t="inlineStr">
        <is>
          <t>VNQ</t>
        </is>
      </c>
      <c r="EL8" s="49" t="n">
        <v>0.06000000000000001</v>
      </c>
      <c r="EM8" s="61">
        <f>'ETF MTD'!$JU$28/'ETF MTD'!$JU$3-1</f>
        <v/>
      </c>
      <c r="EN8" s="61">
        <f>EL8*EM8</f>
        <v/>
      </c>
      <c r="EO8" s="61" t="n"/>
      <c r="EP8" s="33" t="inlineStr">
        <is>
          <t>VNQ</t>
        </is>
      </c>
      <c r="EQ8" s="49" t="n">
        <v>0.1</v>
      </c>
      <c r="ER8" s="61">
        <f>'ETF MTD'!$JU$28/'ETF MTD'!$JU$3-1</f>
        <v/>
      </c>
      <c r="ES8" s="61">
        <f>EQ8*ER8</f>
        <v/>
      </c>
      <c r="ET8" s="61" t="n"/>
      <c r="EU8" s="33" t="inlineStr">
        <is>
          <t>VNQ</t>
        </is>
      </c>
      <c r="EV8" s="49" t="n">
        <v>0.1</v>
      </c>
      <c r="EW8" s="61">
        <f>'ETF MTD'!$JU$28/'ETF MTD'!$JU$3-1</f>
        <v/>
      </c>
      <c r="EX8" s="61">
        <f>EV8*EW8</f>
        <v/>
      </c>
      <c r="EY8" s="61" t="n"/>
      <c r="EZ8" s="33" t="inlineStr">
        <is>
          <t>VNQ</t>
        </is>
      </c>
      <c r="FA8" s="49" t="n">
        <v>0.1</v>
      </c>
      <c r="FB8" s="61">
        <f>'ETF MTD'!$JU$28/'ETF MTD'!$JU$3-1</f>
        <v/>
      </c>
      <c r="FC8" s="61">
        <f>FA8*FB8</f>
        <v/>
      </c>
      <c r="FD8" s="61" t="n"/>
      <c r="FE8" s="33" t="inlineStr">
        <is>
          <t>VNQ</t>
        </is>
      </c>
      <c r="FF8" s="49" t="n">
        <v>0.1</v>
      </c>
      <c r="FG8" s="61">
        <f>'ETF MTD'!$JU$28/'ETF MTD'!$JU$3-1</f>
        <v/>
      </c>
      <c r="FH8" s="61">
        <f>FF8*FG8</f>
        <v/>
      </c>
      <c r="FI8" s="61" t="n"/>
      <c r="FJ8" s="33" t="inlineStr">
        <is>
          <t>VNQ</t>
        </is>
      </c>
      <c r="FK8" s="49" t="n">
        <v>0.1</v>
      </c>
      <c r="FL8" s="61">
        <f>'ETF MTD'!$JU$28/'ETF MTD'!$JU$3-1</f>
        <v/>
      </c>
      <c r="FM8" s="61">
        <f>FK8*FL8</f>
        <v/>
      </c>
      <c r="FN8" s="61" t="n"/>
      <c r="FO8" s="33" t="inlineStr">
        <is>
          <t>VNQ</t>
        </is>
      </c>
      <c r="FP8" s="49" t="n">
        <v>0.1</v>
      </c>
      <c r="FQ8" s="61">
        <f>'ETF MTD'!$JU$28/'ETF MTD'!$JU$3-1</f>
        <v/>
      </c>
      <c r="FR8" s="61">
        <f>FP8*FQ8</f>
        <v/>
      </c>
      <c r="FS8" s="61" t="n"/>
      <c r="FT8" s="33" t="inlineStr">
        <is>
          <t>VNQ</t>
        </is>
      </c>
      <c r="FU8" s="49" t="n">
        <v>0.1</v>
      </c>
      <c r="FV8" s="61">
        <f>'ETF MTD'!$JU$28/'ETF MTD'!$JU$3-1</f>
        <v/>
      </c>
      <c r="FW8" s="61">
        <f>FU8*FV8</f>
        <v/>
      </c>
      <c r="FX8" s="61" t="n"/>
      <c r="FY8" s="33" t="inlineStr">
        <is>
          <t>VNQ</t>
        </is>
      </c>
      <c r="FZ8" s="41" t="n">
        <v>0.1</v>
      </c>
      <c r="GA8" s="61">
        <f>'ETF MTD'!$JU$28/'ETF MTD'!$JU$3-1</f>
        <v/>
      </c>
      <c r="GB8" s="61">
        <f>FZ8*GA8</f>
        <v/>
      </c>
      <c r="GC8" s="61" t="n"/>
      <c r="GD8" t="inlineStr">
        <is>
          <t>REITS</t>
        </is>
      </c>
      <c r="GE8" s="41" t="n">
        <v>0.1</v>
      </c>
      <c r="GF8" s="61">
        <f>'ETF MTD'!$JU$28/'ETF MTD'!$JU$3-1</f>
        <v/>
      </c>
      <c r="GG8" s="61">
        <f>GE8*GF8</f>
        <v/>
      </c>
      <c r="GH8" s="61" t="n"/>
      <c r="GI8" t="inlineStr">
        <is>
          <t>REITS</t>
        </is>
      </c>
      <c r="GJ8" s="41" t="n">
        <v>0.1</v>
      </c>
      <c r="GK8" s="61">
        <f>'ETF MTD'!$JU$28/'ETF MTD'!$JU$3-1</f>
        <v/>
      </c>
      <c r="GL8" s="61">
        <f>GJ8*GK8</f>
        <v/>
      </c>
      <c r="GM8" s="61" t="n"/>
      <c r="GN8" t="inlineStr">
        <is>
          <t>REITS</t>
        </is>
      </c>
      <c r="GO8" s="41" t="n">
        <v>0.06000000000000001</v>
      </c>
      <c r="GP8" s="61">
        <f>'ETF MTD'!$JU$28/'ETF MTD'!$JU$3-1</f>
        <v/>
      </c>
      <c r="GQ8" s="61">
        <f>GO8*GP8</f>
        <v/>
      </c>
      <c r="GR8" s="61" t="n"/>
      <c r="GS8" t="inlineStr">
        <is>
          <t>REITS</t>
        </is>
      </c>
      <c r="GT8" s="41" t="n">
        <v>0.1</v>
      </c>
      <c r="GU8" s="61">
        <f>'ETF MTD'!$JU$28/'ETF MTD'!$JU$3-1</f>
        <v/>
      </c>
      <c r="GV8" s="61">
        <f>GT8*GU8</f>
        <v/>
      </c>
      <c r="GW8" s="61" t="n"/>
      <c r="GX8" t="inlineStr">
        <is>
          <t>REITS</t>
        </is>
      </c>
      <c r="GY8" s="41" t="n">
        <v>0.06</v>
      </c>
      <c r="GZ8" s="61">
        <f>'ETF MTD'!$JU$28/'ETF MTD'!$JU$3-1</f>
        <v/>
      </c>
      <c r="HA8" s="61">
        <f>GY8*GZ8</f>
        <v/>
      </c>
      <c r="HB8" s="61" t="n"/>
      <c r="HC8" t="inlineStr">
        <is>
          <t>REITS</t>
        </is>
      </c>
      <c r="HD8" s="41" t="n">
        <v>0.02</v>
      </c>
      <c r="HE8" s="61">
        <f>'ETF MTD'!$JU$28/'ETF MTD'!$JU$3-1</f>
        <v/>
      </c>
      <c r="HF8" s="61">
        <f>HD8*HE8</f>
        <v/>
      </c>
      <c r="HG8" s="61" t="n"/>
      <c r="HH8" t="inlineStr">
        <is>
          <t>REITS</t>
        </is>
      </c>
      <c r="HI8" s="41" t="n">
        <v>0.02</v>
      </c>
      <c r="HJ8" s="61">
        <f>'ETF MTD'!$JU$28/'ETF MTD'!$JU$3-1</f>
        <v/>
      </c>
      <c r="HK8" s="61">
        <f>HI8*HJ8</f>
        <v/>
      </c>
      <c r="HL8" s="61" t="n"/>
      <c r="HM8" t="inlineStr">
        <is>
          <t>REITS</t>
        </is>
      </c>
      <c r="HN8" s="41" t="n">
        <v>0.02</v>
      </c>
      <c r="HO8" s="61">
        <f>'ETF MTD'!$JU$28/'ETF MTD'!$JU$3-1</f>
        <v/>
      </c>
      <c r="HP8" s="61">
        <f>HN8*HO8</f>
        <v/>
      </c>
      <c r="HQ8" s="61" t="n"/>
      <c r="HR8" t="inlineStr">
        <is>
          <t>REITS</t>
        </is>
      </c>
      <c r="HS8" s="41" t="n">
        <v>0.02</v>
      </c>
      <c r="HT8" s="61">
        <f>'ETF MTD'!$JU$28/'ETF MTD'!$JU$3-1</f>
        <v/>
      </c>
      <c r="HU8" s="61">
        <f>HS8*HT8</f>
        <v/>
      </c>
      <c r="HV8" s="61" t="n"/>
      <c r="HW8" t="inlineStr">
        <is>
          <t>REITS</t>
        </is>
      </c>
      <c r="HX8" s="41" t="n">
        <v>0.02</v>
      </c>
      <c r="HY8" s="61">
        <f>'ETF MTD'!$JU$28/'ETF MTD'!$JU$3-1</f>
        <v/>
      </c>
      <c r="HZ8" s="61">
        <f>HX8*HY8</f>
        <v/>
      </c>
      <c r="IA8" s="61" t="n"/>
      <c r="IB8" t="inlineStr">
        <is>
          <t>REITS</t>
        </is>
      </c>
      <c r="IC8" s="41" t="n">
        <v>0.1</v>
      </c>
      <c r="ID8" s="61">
        <f>'ETF MTD'!$JU$28/'ETF MTD'!$JU$3-1</f>
        <v/>
      </c>
      <c r="IE8" s="61">
        <f>IC8*ID8</f>
        <v/>
      </c>
      <c r="IF8" s="61" t="n"/>
      <c r="IG8" t="inlineStr">
        <is>
          <t>REITS</t>
        </is>
      </c>
      <c r="IH8" s="41" t="n">
        <v>0.1</v>
      </c>
      <c r="II8" s="61">
        <f>'ETF MTD'!$JU$28/'ETF MTD'!$JU$3-1</f>
        <v/>
      </c>
      <c r="IJ8" s="61">
        <f>IH8*II8</f>
        <v/>
      </c>
      <c r="IK8" s="61" t="n"/>
      <c r="IL8" t="inlineStr">
        <is>
          <t>REITS</t>
        </is>
      </c>
      <c r="IM8" s="41" t="n">
        <v>0.1</v>
      </c>
      <c r="IN8" s="61">
        <f>'ETF MTD'!$JU$28/'ETF MTD'!$JU$3-1</f>
        <v/>
      </c>
      <c r="IO8" s="61">
        <f>IM8*IN8</f>
        <v/>
      </c>
      <c r="IP8" s="61" t="n"/>
      <c r="IQ8" t="inlineStr">
        <is>
          <t>REITS</t>
        </is>
      </c>
      <c r="IR8" s="41" t="n">
        <v>0.1</v>
      </c>
      <c r="IS8" s="61">
        <f>'ETF MTD'!$JU$28/'ETF MTD'!$JU$3-1</f>
        <v/>
      </c>
      <c r="IT8" s="61">
        <f>IR8*IS8</f>
        <v/>
      </c>
      <c r="IU8" s="61" t="n"/>
      <c r="IV8" t="inlineStr">
        <is>
          <t>REITS</t>
        </is>
      </c>
      <c r="IW8" s="41" t="n">
        <v>0.1</v>
      </c>
      <c r="IX8" s="61">
        <f>'ETF MTD'!$JU$28/'ETF MTD'!$JU$3-1</f>
        <v/>
      </c>
      <c r="IY8" s="61">
        <f>IW8*IX8</f>
        <v/>
      </c>
      <c r="IZ8" s="61" t="n"/>
      <c r="JA8" t="inlineStr">
        <is>
          <t>REITS</t>
        </is>
      </c>
      <c r="JB8" s="41" t="n">
        <v>0.1</v>
      </c>
      <c r="JC8" s="61">
        <f>'ETF MTD'!$JU$28/'ETF MTD'!$JU$3-1</f>
        <v/>
      </c>
      <c r="JD8" s="61">
        <f>JB8*JC8</f>
        <v/>
      </c>
      <c r="JE8" s="61" t="n"/>
      <c r="JF8" t="inlineStr">
        <is>
          <t>REITS</t>
        </is>
      </c>
      <c r="JG8" s="41" t="n">
        <v>0.1</v>
      </c>
      <c r="JH8" s="61">
        <f>'ETF MTD'!$JU$28/'ETF MTD'!$JU$3-1</f>
        <v/>
      </c>
      <c r="JI8" s="61">
        <f>JG8*JH8</f>
        <v/>
      </c>
      <c r="JJ8" s="61" t="n"/>
      <c r="JK8" t="inlineStr">
        <is>
          <t>REITS</t>
        </is>
      </c>
      <c r="JL8" s="41" t="n">
        <v>0.1</v>
      </c>
      <c r="JM8" s="61">
        <f>'ETF MTD'!$JU$28/'ETF MTD'!$JU$3-1</f>
        <v/>
      </c>
      <c r="JN8" s="61">
        <f>JL8*JM8</f>
        <v/>
      </c>
      <c r="JO8" s="61" t="n"/>
      <c r="JP8" t="inlineStr">
        <is>
          <t>REITS</t>
        </is>
      </c>
      <c r="JQ8" s="41" t="n">
        <v>0.1</v>
      </c>
      <c r="JR8" s="61">
        <f>'ETF MTD'!$JU$28/'ETF MTD'!$JU$3-1</f>
        <v/>
      </c>
      <c r="JS8" s="61">
        <f>JQ8*JR8</f>
        <v/>
      </c>
      <c r="JT8" s="61" t="n"/>
      <c r="JU8" t="inlineStr">
        <is>
          <t>REITS</t>
        </is>
      </c>
      <c r="JV8" s="41" t="n">
        <v>0.1</v>
      </c>
      <c r="JW8" s="61">
        <f>'ETF MTD'!$JU$28/'ETF MTD'!$JU$3-1</f>
        <v/>
      </c>
      <c r="JX8" s="61">
        <f>JV8*JW8</f>
        <v/>
      </c>
      <c r="JY8" s="61" t="n"/>
      <c r="JZ8" t="inlineStr">
        <is>
          <t>REITS</t>
        </is>
      </c>
      <c r="KA8" s="41" t="n">
        <v>0.1</v>
      </c>
      <c r="KB8" s="61">
        <f>'ETF MTD'!$JU$28/'ETF MTD'!$JU$3-1</f>
        <v/>
      </c>
      <c r="KC8" s="61">
        <f>KA8*KB8</f>
        <v/>
      </c>
      <c r="KD8" s="61" t="n"/>
      <c r="KE8" t="inlineStr">
        <is>
          <t>REITS</t>
        </is>
      </c>
      <c r="KF8" s="41" t="n">
        <v>0.1</v>
      </c>
      <c r="KG8" s="61">
        <f>'ETF MTD'!$JU$28/'ETF MTD'!$JU$3-1</f>
        <v/>
      </c>
      <c r="KH8" s="61">
        <f>KF8*KG8</f>
        <v/>
      </c>
      <c r="KI8" s="61" t="n"/>
      <c r="KJ8" t="inlineStr">
        <is>
          <t>REITS</t>
        </is>
      </c>
      <c r="KK8" s="41" t="n">
        <v>0.1</v>
      </c>
      <c r="KL8" s="61">
        <f>'ETF MTD'!$JU$28/'ETF MTD'!$JU$3-1</f>
        <v/>
      </c>
      <c r="KM8" s="61">
        <f>KK8*KL8</f>
        <v/>
      </c>
      <c r="KN8" s="61" t="n"/>
      <c r="KO8" t="inlineStr">
        <is>
          <t>REITS</t>
        </is>
      </c>
      <c r="KP8" s="41" t="n">
        <v>0.1</v>
      </c>
      <c r="KQ8" s="61">
        <f>'ETF MTD'!$JU$28/'ETF MTD'!$JU$3-1</f>
        <v/>
      </c>
      <c r="KR8" s="61">
        <f>KP8*KQ8</f>
        <v/>
      </c>
      <c r="KS8" s="61" t="n"/>
      <c r="KT8" t="inlineStr">
        <is>
          <t>REITS</t>
        </is>
      </c>
      <c r="KU8" s="41" t="n">
        <v>0.06</v>
      </c>
      <c r="KV8" s="61">
        <f>'ETF MTD'!$JU$28/'ETF MTD'!$JU$3-1</f>
        <v/>
      </c>
      <c r="KW8" s="61">
        <f>KU8*KV8</f>
        <v/>
      </c>
      <c r="KX8" s="61" t="n"/>
      <c r="KY8" t="inlineStr">
        <is>
          <t>REITS</t>
        </is>
      </c>
      <c r="KZ8" s="41" t="n">
        <v>0.06</v>
      </c>
      <c r="LA8" s="61">
        <f>'ETF MTD'!$JU$28/'ETF MTD'!$JU$3-1</f>
        <v/>
      </c>
      <c r="LB8" s="61">
        <f>KZ8*LA8</f>
        <v/>
      </c>
      <c r="LC8" s="61" t="n"/>
      <c r="LD8" t="inlineStr">
        <is>
          <t>REITS</t>
        </is>
      </c>
      <c r="LE8" s="41" t="n">
        <v>0.1</v>
      </c>
      <c r="LF8" s="61">
        <f>'ETF MTD'!$JU$28/'ETF MTD'!$JU$3-1</f>
        <v/>
      </c>
      <c r="LG8" s="61">
        <f>LE8*LF8</f>
        <v/>
      </c>
      <c r="LH8" s="61" t="n"/>
      <c r="LI8" t="inlineStr">
        <is>
          <t>REITS</t>
        </is>
      </c>
      <c r="LJ8" s="41" t="n">
        <v>0.1</v>
      </c>
      <c r="LK8" s="61">
        <f>'ETF MTD'!$JU$28/'ETF MTD'!$JU$3-1</f>
        <v/>
      </c>
      <c r="LL8" s="61">
        <f>LJ8*LK8</f>
        <v/>
      </c>
      <c r="LM8" s="61" t="n"/>
      <c r="LN8" t="inlineStr">
        <is>
          <t>REITS</t>
        </is>
      </c>
      <c r="LO8" s="41" t="n">
        <v>0.02</v>
      </c>
      <c r="LP8" s="61">
        <f>'ETF MTD'!$JU$28/'ETF MTD'!$JU$3-1</f>
        <v/>
      </c>
      <c r="LQ8" s="61">
        <f>LO8*LP8</f>
        <v/>
      </c>
      <c r="LR8" s="61" t="n"/>
      <c r="LS8" t="inlineStr">
        <is>
          <t>REITS</t>
        </is>
      </c>
      <c r="LT8" s="41" t="n">
        <v>0.02</v>
      </c>
      <c r="LU8" s="61">
        <f>'ETF MTD'!$JU$28/'ETF MTD'!$JU$3-1</f>
        <v/>
      </c>
      <c r="LV8" s="61">
        <f>LT8*LU8</f>
        <v/>
      </c>
      <c r="LW8" s="61" t="n"/>
      <c r="LX8" t="inlineStr">
        <is>
          <t>REITS</t>
        </is>
      </c>
      <c r="LY8" s="41" t="n">
        <v>0.02</v>
      </c>
      <c r="LZ8" s="61">
        <f>'ETF MTD'!$JU$28/'ETF MTD'!$JU$3-1</f>
        <v/>
      </c>
      <c r="MA8" s="61">
        <f>LY8*LZ8</f>
        <v/>
      </c>
      <c r="MB8" s="61" t="n"/>
      <c r="MC8" t="inlineStr">
        <is>
          <t>REITS</t>
        </is>
      </c>
      <c r="MD8" s="41" t="n">
        <v>0.02</v>
      </c>
      <c r="ME8" s="61">
        <f>'ETF MTD'!$JU$28/'ETF MTD'!$JU$3-1</f>
        <v/>
      </c>
      <c r="MF8" s="61">
        <f>MD8*ME8</f>
        <v/>
      </c>
      <c r="MG8" s="61" t="n"/>
      <c r="MH8" t="inlineStr">
        <is>
          <t>REITS</t>
        </is>
      </c>
      <c r="MI8" s="41" t="n">
        <v>0.02</v>
      </c>
      <c r="MJ8" s="61">
        <f>'ETF MTD'!$JU$28/'ETF MTD'!$JU$3-1</f>
        <v/>
      </c>
      <c r="MK8" s="61">
        <f>MI8*MJ8</f>
        <v/>
      </c>
      <c r="ML8" s="61" t="n"/>
      <c r="MM8" t="inlineStr">
        <is>
          <t>REITS</t>
        </is>
      </c>
      <c r="MN8" s="41" t="n">
        <v>0.02</v>
      </c>
      <c r="MO8" s="61">
        <f>'ETF MTD'!$JU$28/'ETF MTD'!$JU$3-1</f>
        <v/>
      </c>
      <c r="MP8" s="61">
        <f>MN8*MO8</f>
        <v/>
      </c>
      <c r="MQ8" s="61" t="n"/>
      <c r="MR8" t="inlineStr">
        <is>
          <t>REITS</t>
        </is>
      </c>
      <c r="MS8" s="41" t="n">
        <v>0.02</v>
      </c>
      <c r="MT8" s="61">
        <f>'ETF MTD'!$JU$28/'ETF MTD'!$JU$3-1</f>
        <v/>
      </c>
      <c r="MU8" s="61">
        <f>MS8*MT8</f>
        <v/>
      </c>
      <c r="MV8" s="61" t="n"/>
      <c r="MW8" t="inlineStr">
        <is>
          <t>REITS</t>
        </is>
      </c>
      <c r="MX8" s="41" t="n">
        <v>0.02</v>
      </c>
      <c r="MY8" s="61">
        <f>'ETF MTD'!$JU$28/'ETF MTD'!$JU$3-1</f>
        <v/>
      </c>
      <c r="MZ8" s="61">
        <f>MX8*MY8</f>
        <v/>
      </c>
      <c r="NA8" s="61" t="n"/>
      <c r="NB8" t="inlineStr">
        <is>
          <t>REITS</t>
        </is>
      </c>
      <c r="NC8" s="41" t="n">
        <v>0.06000000000000001</v>
      </c>
      <c r="ND8" s="61">
        <f>'ETF MTD'!$JU$28/'ETF MTD'!$JU$3-1</f>
        <v/>
      </c>
      <c r="NE8" s="61">
        <f>NC8*ND8</f>
        <v/>
      </c>
      <c r="NF8" s="61" t="n"/>
      <c r="NG8" t="inlineStr">
        <is>
          <t>REITS</t>
        </is>
      </c>
      <c r="NH8" s="41" t="n">
        <v>0.02</v>
      </c>
      <c r="NI8" s="61">
        <f>'ETF MTD'!$JU$28/'ETF MTD'!$JU$3-1</f>
        <v/>
      </c>
      <c r="NJ8" s="61">
        <f>NH8*NI8</f>
        <v/>
      </c>
      <c r="NK8" s="61" t="n"/>
      <c r="NL8" t="inlineStr">
        <is>
          <t>REITS</t>
        </is>
      </c>
      <c r="NM8" s="41" t="n">
        <v>0.02</v>
      </c>
      <c r="NN8" s="61">
        <f>'ETF MTD'!$JU$28/'ETF MTD'!$JU$3-1</f>
        <v/>
      </c>
      <c r="NO8" s="61">
        <f>NM8*NN8</f>
        <v/>
      </c>
      <c r="NP8" s="61" t="n"/>
      <c r="NQ8" t="inlineStr">
        <is>
          <t>REITS</t>
        </is>
      </c>
      <c r="NR8" s="41" t="n">
        <v>0.02</v>
      </c>
      <c r="NS8" s="61">
        <f>'ETF MTD'!$JU$28/'ETF MTD'!$JU$3-1</f>
        <v/>
      </c>
      <c r="NT8" s="61">
        <f>NR8*NS8</f>
        <v/>
      </c>
      <c r="NU8" s="61" t="n"/>
      <c r="NV8" t="inlineStr">
        <is>
          <t>REITS</t>
        </is>
      </c>
      <c r="NW8" s="41" t="n">
        <v>0.02</v>
      </c>
      <c r="NX8" s="61">
        <f>'ETF MTD'!$JU$28/'ETF MTD'!$JU$3-1</f>
        <v/>
      </c>
      <c r="NY8" s="61">
        <f>NW8*NX8</f>
        <v/>
      </c>
      <c r="NZ8" s="61" t="n"/>
      <c r="OA8" t="inlineStr">
        <is>
          <t>REITS</t>
        </is>
      </c>
      <c r="OB8" s="41" t="n">
        <v>0.02</v>
      </c>
      <c r="OC8" s="61">
        <f>'ETF MTD'!$JU$28/'ETF MTD'!$JU$3-1</f>
        <v/>
      </c>
      <c r="OD8" s="61">
        <f>OB8*OC8</f>
        <v/>
      </c>
      <c r="OE8" s="61" t="n"/>
      <c r="OF8" t="inlineStr">
        <is>
          <t>REITS</t>
        </is>
      </c>
      <c r="OG8" s="41" t="n">
        <v>0.06</v>
      </c>
      <c r="OH8" s="61">
        <f>'ETF MTD'!$JU$28/'ETF MTD'!$JU$3-1</f>
        <v/>
      </c>
      <c r="OI8" s="61">
        <f>OG8*OH8</f>
        <v/>
      </c>
      <c r="OJ8" s="61" t="n"/>
      <c r="OK8" t="inlineStr">
        <is>
          <t>REITS</t>
        </is>
      </c>
      <c r="OL8" s="41" t="n">
        <v>0.02</v>
      </c>
      <c r="OM8" s="61">
        <f>'ETF MTD'!$JU$28/'ETF MTD'!$JU$3-1</f>
        <v/>
      </c>
      <c r="ON8" s="61">
        <f>OL8*OM8</f>
        <v/>
      </c>
      <c r="OO8" s="61" t="n"/>
      <c r="OP8" t="inlineStr">
        <is>
          <t>REITS</t>
        </is>
      </c>
      <c r="OQ8" s="41" t="n">
        <v>0.02</v>
      </c>
      <c r="OR8" s="61">
        <f>'ETF MTD'!$JU$28/'ETF MTD'!$JU$3-1</f>
        <v/>
      </c>
      <c r="OS8" s="61">
        <f>OQ8*OR8</f>
        <v/>
      </c>
      <c r="OT8" s="61" t="n"/>
      <c r="OU8" t="inlineStr">
        <is>
          <t>REITS</t>
        </is>
      </c>
      <c r="OV8" s="41" t="n">
        <v>0.02</v>
      </c>
      <c r="OW8" s="61">
        <f>'ETF MTD'!$JU$28/'ETF MTD'!$JU$3-1</f>
        <v/>
      </c>
      <c r="OX8" s="61">
        <f>OV8*OW8</f>
        <v/>
      </c>
      <c r="OY8" s="61" t="n"/>
      <c r="OZ8" t="inlineStr">
        <is>
          <t>REITS</t>
        </is>
      </c>
      <c r="PA8" s="41" t="n">
        <v>0.06</v>
      </c>
      <c r="PB8" s="61">
        <f>'ETF MTD'!$JU$28/'ETF MTD'!$JU$3-1</f>
        <v/>
      </c>
      <c r="PC8" s="61">
        <f>PA8*PB8</f>
        <v/>
      </c>
      <c r="PD8" s="61" t="n"/>
      <c r="PE8" t="inlineStr">
        <is>
          <t>REITS</t>
        </is>
      </c>
      <c r="PF8" s="41" t="n">
        <v>0.1</v>
      </c>
      <c r="PG8" s="61">
        <f>'ETF MTD'!$JU$28/'ETF MTD'!$JU$3-1</f>
        <v/>
      </c>
      <c r="PH8" s="61">
        <f>PF8*PG8</f>
        <v/>
      </c>
      <c r="PI8" s="61" t="n"/>
      <c r="PJ8" t="inlineStr">
        <is>
          <t>REITS</t>
        </is>
      </c>
      <c r="PK8" s="41" t="n">
        <v>0.1</v>
      </c>
      <c r="PL8" s="61">
        <f>'ETF MTD'!$JU$28/'ETF MTD'!$JU$3-1</f>
        <v/>
      </c>
      <c r="PM8" s="61">
        <f>PK8*PL8</f>
        <v/>
      </c>
      <c r="PN8" s="61" t="n"/>
      <c r="PO8" t="inlineStr">
        <is>
          <t>REITS</t>
        </is>
      </c>
      <c r="PP8" s="41" t="n">
        <v>0.1</v>
      </c>
      <c r="PQ8" s="61">
        <f>'ETF MTD'!$JU$28/'ETF MTD'!$JU$3-1</f>
        <v/>
      </c>
      <c r="PR8" s="61">
        <f>PP8*PQ8</f>
        <v/>
      </c>
      <c r="PS8" s="61" t="n"/>
      <c r="PT8" t="inlineStr">
        <is>
          <t>REITS</t>
        </is>
      </c>
      <c r="PU8" s="41" t="n">
        <v>0.1</v>
      </c>
      <c r="PV8" s="61">
        <f>'ETF MTD'!$JU$28/'ETF MTD'!$JU$3-1</f>
        <v/>
      </c>
      <c r="PW8" s="61">
        <f>PU8*PV8</f>
        <v/>
      </c>
      <c r="PX8" s="61" t="n"/>
      <c r="PY8" t="inlineStr">
        <is>
          <t>REITS</t>
        </is>
      </c>
      <c r="PZ8" s="41" t="n">
        <v>0.02</v>
      </c>
      <c r="QA8" s="61">
        <f>'ETF MTD'!$JU$28/'ETF MTD'!$JU$3-1</f>
        <v/>
      </c>
      <c r="QB8" s="61">
        <f>PZ8*QA8</f>
        <v/>
      </c>
      <c r="QC8" s="61" t="n"/>
      <c r="QD8" t="inlineStr">
        <is>
          <t>REITS</t>
        </is>
      </c>
      <c r="QE8" s="41" t="n">
        <v>0.02</v>
      </c>
      <c r="QF8" s="61">
        <f>'ETF MTD'!$JU$28/'ETF MTD'!$JU$3-1</f>
        <v/>
      </c>
      <c r="QG8" s="61">
        <f>QE8*QF8</f>
        <v/>
      </c>
      <c r="QH8" s="61" t="n"/>
      <c r="QI8" t="inlineStr">
        <is>
          <t>REITS</t>
        </is>
      </c>
      <c r="QJ8" s="41" t="n">
        <v>0.04</v>
      </c>
      <c r="QK8" s="61">
        <f>'ETF MTD'!$JU$28/'ETF MTD'!$JU$3-1</f>
        <v/>
      </c>
      <c r="QL8" s="61">
        <f>QJ8*QK8</f>
        <v/>
      </c>
      <c r="QM8" s="61" t="n"/>
      <c r="QN8" t="inlineStr">
        <is>
          <t>REITS</t>
        </is>
      </c>
      <c r="QO8" s="41" t="n">
        <v>0.08</v>
      </c>
      <c r="QP8" s="61">
        <f>'ETF MTD'!$JU$28/'ETF MTD'!$JU$3-1</f>
        <v/>
      </c>
      <c r="QQ8" s="61">
        <f>QO8*QP8</f>
        <v/>
      </c>
      <c r="QR8" s="61" t="n"/>
      <c r="QS8" t="inlineStr">
        <is>
          <t>REITS</t>
        </is>
      </c>
      <c r="QT8" s="41" t="n">
        <v>0.08</v>
      </c>
      <c r="QU8" s="61">
        <f>'ETF MTD'!$JU$28/'ETF MTD'!$JU$3-1</f>
        <v/>
      </c>
      <c r="QV8" s="61">
        <f>QT8*QU8</f>
        <v/>
      </c>
      <c r="QW8" s="61" t="n"/>
      <c r="QX8" t="inlineStr">
        <is>
          <t>REITS</t>
        </is>
      </c>
      <c r="QY8" s="41" t="n">
        <v>0.1</v>
      </c>
      <c r="QZ8" s="61">
        <f>'ETF MTD'!$JU$28/'ETF MTD'!$JU$3-1</f>
        <v/>
      </c>
      <c r="RA8" s="61">
        <f>QY8*QZ8</f>
        <v/>
      </c>
      <c r="RB8" s="61" t="n"/>
      <c r="RC8" t="inlineStr">
        <is>
          <t>REITS</t>
        </is>
      </c>
      <c r="RD8" s="41" t="n">
        <v>0.1</v>
      </c>
      <c r="RE8" s="61">
        <f>'ETF MTD'!$JU$28/'ETF MTD'!$JU$3-1</f>
        <v/>
      </c>
      <c r="RF8" s="61">
        <f>RD8*RE8</f>
        <v/>
      </c>
      <c r="RG8" s="61" t="n"/>
      <c r="RH8" t="inlineStr">
        <is>
          <t>REITS</t>
        </is>
      </c>
      <c r="RI8" s="41" t="n">
        <v>0.1</v>
      </c>
      <c r="RJ8" s="61">
        <f>'ETF MTD'!$JU$28/'ETF MTD'!$JU$3-1</f>
        <v/>
      </c>
      <c r="RK8" s="61">
        <f>RI8*RJ8</f>
        <v/>
      </c>
      <c r="RL8" s="61" t="n"/>
      <c r="RM8" s="42" t="n">
        <v>0.1</v>
      </c>
      <c r="RN8" s="43">
        <f>0.2*RM8</f>
        <v/>
      </c>
      <c r="RO8" s="44">
        <f>RM8*0.4</f>
        <v/>
      </c>
      <c r="RP8" s="44" t="n">
        <v>0.04</v>
      </c>
      <c r="RQ8" s="45" t="n"/>
      <c r="RR8" s="46" t="n">
        <v>0.0008</v>
      </c>
      <c r="RS8" s="61">
        <f>RI8*RR8</f>
        <v/>
      </c>
      <c r="RT8" s="49" t="n">
        <v>0.0007</v>
      </c>
      <c r="RU8" s="61">
        <f>RT8*RI8</f>
        <v/>
      </c>
      <c r="RV8" s="49" t="n"/>
      <c r="RW8" s="61" t="n"/>
      <c r="RX8" s="61">
        <f>RM8*(1-$RX$4)</f>
        <v/>
      </c>
      <c r="RY8" s="61">
        <f>Spartan!G10</f>
        <v/>
      </c>
      <c r="RZ8" s="46">
        <f>RX8-RY8</f>
        <v/>
      </c>
      <c r="SA8" s="110">
        <f>SUM(RZ6:RZ8)</f>
        <v/>
      </c>
      <c r="SB8" s="20">
        <f>SA8/2</f>
        <v/>
      </c>
    </row>
    <row r="9">
      <c r="A9" s="33" t="inlineStr">
        <is>
          <t>TLH</t>
        </is>
      </c>
      <c r="B9" s="49" t="n">
        <v>0</v>
      </c>
      <c r="C9" s="61">
        <f>'ETF MTD'!$VU$28/'ETF MTD'!$VU$3-1</f>
        <v/>
      </c>
      <c r="D9" s="61">
        <f>B9*C9</f>
        <v/>
      </c>
      <c r="E9" s="61" t="n"/>
      <c r="F9" s="33" t="inlineStr">
        <is>
          <t>TLH</t>
        </is>
      </c>
      <c r="G9" s="49" t="n"/>
      <c r="H9" s="61">
        <f>'ETF MTD'!$VU$28/'ETF MTD'!$VU$3-1</f>
        <v/>
      </c>
      <c r="I9" s="61">
        <f>G9*H9</f>
        <v/>
      </c>
      <c r="J9" s="39" t="n"/>
      <c r="K9" s="33" t="inlineStr">
        <is>
          <t>TLH</t>
        </is>
      </c>
      <c r="L9" s="49" t="n">
        <v>0</v>
      </c>
      <c r="M9" s="61">
        <f>'ETF MTD'!$VU$28/'ETF MTD'!$VU$3-1</f>
        <v/>
      </c>
      <c r="N9" s="61">
        <f>L9*M9</f>
        <v/>
      </c>
      <c r="O9" s="61" t="n"/>
      <c r="P9" s="61" t="inlineStr">
        <is>
          <t>TLH</t>
        </is>
      </c>
      <c r="Q9" s="61" t="n">
        <v>0</v>
      </c>
      <c r="R9" s="61">
        <f>'ETF MTD'!$VU$28/'ETF MTD'!$VU$3-1</f>
        <v/>
      </c>
      <c r="S9" s="61">
        <f>Q9*R9</f>
        <v/>
      </c>
      <c r="T9" s="61" t="n"/>
      <c r="U9" s="33" t="inlineStr">
        <is>
          <t>TLH</t>
        </is>
      </c>
      <c r="V9" s="49" t="n">
        <v>0</v>
      </c>
      <c r="W9" s="61">
        <f>'ETF MTD'!$VU$28/'ETF MTD'!$VU$3-1</f>
        <v/>
      </c>
      <c r="X9" s="61">
        <f>V9*W9</f>
        <v/>
      </c>
      <c r="Y9" s="61" t="n"/>
      <c r="Z9" s="33" t="inlineStr">
        <is>
          <t>TLH</t>
        </is>
      </c>
      <c r="AA9" s="49" t="n">
        <v>0</v>
      </c>
      <c r="AB9" s="61">
        <f>'ETF MTD'!$VU$28/'ETF MTD'!$VU$3-1</f>
        <v/>
      </c>
      <c r="AC9" s="61">
        <f>AA9*AB9</f>
        <v/>
      </c>
      <c r="AD9" s="61" t="n"/>
      <c r="AE9" s="33" t="inlineStr">
        <is>
          <t>TLH</t>
        </is>
      </c>
      <c r="AF9" s="49" t="n">
        <v>0</v>
      </c>
      <c r="AG9" s="61">
        <f>'ETF MTD'!$VU$28/'ETF MTD'!$VU$3-1</f>
        <v/>
      </c>
      <c r="AH9" s="61">
        <f>AF9*AG9</f>
        <v/>
      </c>
      <c r="AI9" s="61" t="n"/>
      <c r="AJ9" s="33" t="inlineStr">
        <is>
          <t>TLH</t>
        </is>
      </c>
      <c r="AK9" s="49" t="n">
        <v>0</v>
      </c>
      <c r="AL9" s="61">
        <f>'ETF MTD'!$VU$28/'ETF MTD'!$VU$3-1</f>
        <v/>
      </c>
      <c r="AM9" s="61">
        <f>AK9*AL9</f>
        <v/>
      </c>
      <c r="AN9" s="61" t="n"/>
      <c r="AO9" s="33" t="inlineStr">
        <is>
          <t>TLH</t>
        </is>
      </c>
      <c r="AP9" s="49" t="n">
        <v>0</v>
      </c>
      <c r="AQ9" s="61">
        <f>'ETF MTD'!$VU$28/'ETF MTD'!$VU$3-1</f>
        <v/>
      </c>
      <c r="AR9" s="61">
        <f>AP9*AQ9</f>
        <v/>
      </c>
      <c r="AS9" s="61" t="n"/>
      <c r="AT9" s="33" t="inlineStr">
        <is>
          <t>TLH</t>
        </is>
      </c>
      <c r="AU9" s="49" t="n">
        <v>0</v>
      </c>
      <c r="AV9" s="61">
        <f>'ETF MTD'!$VU$28/'ETF MTD'!$VU$3-1</f>
        <v/>
      </c>
      <c r="AW9" s="61">
        <f>AU9*AV9</f>
        <v/>
      </c>
      <c r="AX9" s="61" t="n"/>
      <c r="AY9" s="33" t="inlineStr">
        <is>
          <t>TLH</t>
        </is>
      </c>
      <c r="AZ9" s="49" t="n">
        <v>0</v>
      </c>
      <c r="BA9" s="61">
        <f>'ETF MTD'!$VU$28/'ETF MTD'!$VU$3-1</f>
        <v/>
      </c>
      <c r="BB9" s="61">
        <f>AZ9*BA9</f>
        <v/>
      </c>
      <c r="BC9" s="61" t="n"/>
      <c r="BD9" s="33" t="inlineStr">
        <is>
          <t>TLH</t>
        </is>
      </c>
      <c r="BE9" s="49" t="n">
        <v>0</v>
      </c>
      <c r="BF9" s="61">
        <f>'ETF MTD'!$VU$28/'ETF MTD'!$VU$3-1</f>
        <v/>
      </c>
      <c r="BG9" s="61">
        <f>BE9*BF9</f>
        <v/>
      </c>
      <c r="BH9" s="61" t="n"/>
      <c r="BI9" s="33" t="inlineStr">
        <is>
          <t>TLH</t>
        </is>
      </c>
      <c r="BJ9" s="49" t="n">
        <v>0</v>
      </c>
      <c r="BK9" s="61">
        <f>'ETF MTD'!$VU$28/'ETF MTD'!$VU$3-1</f>
        <v/>
      </c>
      <c r="BL9" s="61">
        <f>BJ9*BK9</f>
        <v/>
      </c>
      <c r="BM9" s="61" t="n"/>
      <c r="BN9" s="33" t="inlineStr">
        <is>
          <t>TLH</t>
        </is>
      </c>
      <c r="BO9" s="49" t="n">
        <v>0</v>
      </c>
      <c r="BP9" s="61">
        <f>'ETF MTD'!$VU$28/'ETF MTD'!$VU$3-1</f>
        <v/>
      </c>
      <c r="BQ9" s="61">
        <f>BO9*BP9</f>
        <v/>
      </c>
      <c r="BR9" s="61" t="n"/>
      <c r="BS9" s="33" t="inlineStr">
        <is>
          <t>TLH</t>
        </is>
      </c>
      <c r="BT9" s="49" t="n">
        <v>0</v>
      </c>
      <c r="BU9" s="61">
        <f>'ETF MTD'!$VU$28/'ETF MTD'!$VU$3-1</f>
        <v/>
      </c>
      <c r="BV9" s="61">
        <f>BT9*BU9</f>
        <v/>
      </c>
      <c r="BW9" s="61" t="n"/>
      <c r="BX9" s="33" t="inlineStr">
        <is>
          <t>TLH</t>
        </is>
      </c>
      <c r="BY9" s="49" t="n">
        <v>0</v>
      </c>
      <c r="BZ9" s="61">
        <f>'ETF MTD'!$VU$28/'ETF MTD'!$VU$3-1</f>
        <v/>
      </c>
      <c r="CA9" s="61">
        <f>BY9*BZ9</f>
        <v/>
      </c>
      <c r="CB9" s="61" t="n"/>
      <c r="CC9" s="33" t="inlineStr">
        <is>
          <t>TLH</t>
        </is>
      </c>
      <c r="CD9" s="49" t="n">
        <v>0</v>
      </c>
      <c r="CE9" s="61">
        <f>'ETF MTD'!$VU$28/'ETF MTD'!$VU$3-1</f>
        <v/>
      </c>
      <c r="CF9" s="61">
        <f>CD9*CE9</f>
        <v/>
      </c>
      <c r="CG9" s="61" t="n"/>
      <c r="CH9" s="33" t="inlineStr">
        <is>
          <t>TLH</t>
        </is>
      </c>
      <c r="CI9" s="49" t="n">
        <v>0</v>
      </c>
      <c r="CJ9" s="61">
        <f>'ETF MTD'!$VU$28/'ETF MTD'!$VU$3-1</f>
        <v/>
      </c>
      <c r="CK9" s="61">
        <f>CI9*CJ9</f>
        <v/>
      </c>
      <c r="CL9" s="61" t="n"/>
      <c r="CM9" s="33" t="inlineStr">
        <is>
          <t>TLH</t>
        </is>
      </c>
      <c r="CN9" s="49" t="n">
        <v>0</v>
      </c>
      <c r="CO9" s="61">
        <f>'ETF MTD'!$VU$28/'ETF MTD'!$VU$3-1</f>
        <v/>
      </c>
      <c r="CP9" s="61">
        <f>CN9*CO9</f>
        <v/>
      </c>
      <c r="CQ9" s="61" t="n"/>
      <c r="CR9" s="33" t="inlineStr">
        <is>
          <t>TLH</t>
        </is>
      </c>
      <c r="CS9" s="49" t="n">
        <v>0</v>
      </c>
      <c r="CT9" s="61">
        <f>'ETF MTD'!$VU$28/'ETF MTD'!$VU$3-1</f>
        <v/>
      </c>
      <c r="CU9" s="61">
        <f>CS9*CT9</f>
        <v/>
      </c>
      <c r="CV9" s="61" t="n"/>
      <c r="CW9" s="33" t="inlineStr">
        <is>
          <t>TLH</t>
        </is>
      </c>
      <c r="CX9" s="49" t="n">
        <v>0</v>
      </c>
      <c r="CY9" s="61">
        <f>'ETF MTD'!$VU$28/'ETF MTD'!$VU$3-1</f>
        <v/>
      </c>
      <c r="CZ9" s="61">
        <f>CX9*CY9</f>
        <v/>
      </c>
      <c r="DA9" s="61" t="n"/>
      <c r="DB9" t="inlineStr">
        <is>
          <t>TLT</t>
        </is>
      </c>
      <c r="DC9" s="49" t="n">
        <v>0.032</v>
      </c>
      <c r="DD9" s="61">
        <f>'ETF MTD'!$DO$28/'ETF MTD'!$DO$3-1</f>
        <v/>
      </c>
      <c r="DE9" s="61">
        <f>DC9*DD9</f>
        <v/>
      </c>
      <c r="DF9" s="61" t="n"/>
      <c r="DG9" t="inlineStr">
        <is>
          <t>TLT</t>
        </is>
      </c>
      <c r="DH9" s="49" t="n">
        <v>0</v>
      </c>
      <c r="DI9" s="61">
        <f>'ETF MTD'!$DO$28/'ETF MTD'!$DO$3-1</f>
        <v/>
      </c>
      <c r="DJ9" s="61">
        <f>DH9*DI9</f>
        <v/>
      </c>
      <c r="DK9" s="61" t="n"/>
      <c r="DL9" t="inlineStr">
        <is>
          <t>TLT</t>
        </is>
      </c>
      <c r="DM9" s="49" t="n">
        <v>0.032</v>
      </c>
      <c r="DN9" s="61">
        <f>'ETF MTD'!$DO$28/'ETF MTD'!$DO$3-1</f>
        <v/>
      </c>
      <c r="DO9" s="61">
        <f>DM9*DN9</f>
        <v/>
      </c>
      <c r="DP9" s="61" t="n"/>
      <c r="DQ9" t="inlineStr">
        <is>
          <t>TLT</t>
        </is>
      </c>
      <c r="DR9" s="49" t="n">
        <v>0</v>
      </c>
      <c r="DS9" s="61">
        <f>'ETF MTD'!$DO$28/'ETF MTD'!$DO$3-1</f>
        <v/>
      </c>
      <c r="DT9" s="61">
        <f>DR9*DS9</f>
        <v/>
      </c>
      <c r="DU9" s="61" t="n"/>
      <c r="DV9" t="inlineStr">
        <is>
          <t>TLT</t>
        </is>
      </c>
      <c r="DW9" s="49" t="n">
        <v>0</v>
      </c>
      <c r="DX9" s="61">
        <f>'ETF MTD'!$DO$28/'ETF MTD'!$DO$3-1</f>
        <v/>
      </c>
      <c r="DY9" s="61">
        <f>DW9*DX9</f>
        <v/>
      </c>
      <c r="DZ9" s="61" t="n"/>
      <c r="EA9" t="inlineStr">
        <is>
          <t>TLT</t>
        </is>
      </c>
      <c r="EB9" s="49" t="n">
        <v>0</v>
      </c>
      <c r="EC9" s="61">
        <f>'ETF MTD'!$DO$28/'ETF MTD'!$DO$3-1</f>
        <v/>
      </c>
      <c r="ED9" s="61">
        <f>EB9*EC9</f>
        <v/>
      </c>
      <c r="EE9" s="61" t="n"/>
      <c r="EF9" t="inlineStr">
        <is>
          <t>TLT</t>
        </is>
      </c>
      <c r="EG9" s="49" t="n">
        <v>0</v>
      </c>
      <c r="EH9" s="61">
        <f>'ETF MTD'!$DO$28/'ETF MTD'!$DO$3-1</f>
        <v/>
      </c>
      <c r="EI9" s="61">
        <f>EG9*EH9</f>
        <v/>
      </c>
      <c r="EJ9" s="61" t="n"/>
      <c r="EK9" t="inlineStr">
        <is>
          <t>TLT</t>
        </is>
      </c>
      <c r="EL9" s="49" t="n">
        <v>0</v>
      </c>
      <c r="EM9" s="61">
        <f>'ETF MTD'!$DO$28/'ETF MTD'!$DO$3-1</f>
        <v/>
      </c>
      <c r="EN9" s="61">
        <f>EL9*EM9</f>
        <v/>
      </c>
      <c r="EO9" s="61" t="n"/>
      <c r="EP9" t="inlineStr">
        <is>
          <t>TLT</t>
        </is>
      </c>
      <c r="EQ9" s="49" t="n">
        <v>0</v>
      </c>
      <c r="ER9" s="61">
        <f>'ETF MTD'!$DO$28/'ETF MTD'!$DO$3-1</f>
        <v/>
      </c>
      <c r="ES9" s="61">
        <f>EQ9*ER9</f>
        <v/>
      </c>
      <c r="ET9" s="61" t="n"/>
      <c r="EU9" t="inlineStr">
        <is>
          <t>TLT</t>
        </is>
      </c>
      <c r="EV9" s="49" t="n">
        <v>0</v>
      </c>
      <c r="EW9" s="61">
        <f>'ETF MTD'!$DO$28/'ETF MTD'!$DO$3-1</f>
        <v/>
      </c>
      <c r="EX9" s="61">
        <f>EV9*EW9</f>
        <v/>
      </c>
      <c r="EY9" s="61" t="n"/>
      <c r="EZ9" t="inlineStr">
        <is>
          <t>TLT</t>
        </is>
      </c>
      <c r="FA9" s="49" t="n">
        <v>0</v>
      </c>
      <c r="FB9" s="61">
        <f>'ETF MTD'!$DO$28/'ETF MTD'!$DO$3-1</f>
        <v/>
      </c>
      <c r="FC9" s="61">
        <f>FA9*FB9</f>
        <v/>
      </c>
      <c r="FD9" s="61" t="n"/>
      <c r="FE9" t="inlineStr">
        <is>
          <t>TLT</t>
        </is>
      </c>
      <c r="FF9" s="49" t="n">
        <v>0</v>
      </c>
      <c r="FG9" s="61">
        <f>'ETF MTD'!$DO$28/'ETF MTD'!$DO$3-1</f>
        <v/>
      </c>
      <c r="FH9" s="61">
        <f>FF9*FG9</f>
        <v/>
      </c>
      <c r="FI9" s="61" t="n"/>
      <c r="FJ9" t="inlineStr">
        <is>
          <t>TLT</t>
        </is>
      </c>
      <c r="FK9" s="49" t="n">
        <v>0</v>
      </c>
      <c r="FL9" s="61">
        <f>'ETF MTD'!$DO$28/'ETF MTD'!$DO$3-1</f>
        <v/>
      </c>
      <c r="FM9" s="61">
        <f>FK9*FL9</f>
        <v/>
      </c>
      <c r="FN9" s="61" t="n"/>
      <c r="FO9" t="inlineStr">
        <is>
          <t>TLT</t>
        </is>
      </c>
      <c r="FP9" s="49" t="n">
        <v>0</v>
      </c>
      <c r="FQ9" s="61">
        <f>'ETF MTD'!$DO$28/'ETF MTD'!$DO$3-1</f>
        <v/>
      </c>
      <c r="FR9" s="61">
        <f>FP9*FQ9</f>
        <v/>
      </c>
      <c r="FS9" s="61" t="n"/>
      <c r="FT9" t="inlineStr">
        <is>
          <t>TLT</t>
        </is>
      </c>
      <c r="FU9" s="49" t="n">
        <v>0</v>
      </c>
      <c r="FV9" s="61">
        <f>'ETF MTD'!$DO$28/'ETF MTD'!$DO$3-1</f>
        <v/>
      </c>
      <c r="FW9" s="61">
        <f>FU9*FV9</f>
        <v/>
      </c>
      <c r="FX9" s="61" t="n"/>
      <c r="FY9" t="inlineStr">
        <is>
          <t>TLT</t>
        </is>
      </c>
      <c r="FZ9" s="41" t="n">
        <v>0</v>
      </c>
      <c r="GA9" s="61">
        <f>'ETF MTD'!$DO$28/'ETF MTD'!$DO$3-1</f>
        <v/>
      </c>
      <c r="GB9" s="61">
        <f>FZ9*GA9</f>
        <v/>
      </c>
      <c r="GC9" s="61" t="n"/>
      <c r="GD9" t="inlineStr">
        <is>
          <t>U.S. Govt LT</t>
        </is>
      </c>
      <c r="GE9" s="41" t="n">
        <v>0</v>
      </c>
      <c r="GF9" s="61">
        <f>'ETF MTD'!$DO$28/'ETF MTD'!$DO$3-1</f>
        <v/>
      </c>
      <c r="GG9" s="61">
        <f>GE9*GF9</f>
        <v/>
      </c>
      <c r="GH9" s="61" t="n"/>
      <c r="GI9" t="inlineStr">
        <is>
          <t>U.S. Govt LT</t>
        </is>
      </c>
      <c r="GJ9" s="41" t="n">
        <v>0</v>
      </c>
      <c r="GK9" s="61">
        <f>'ETF MTD'!$DO$28/'ETF MTD'!$DO$3-1</f>
        <v/>
      </c>
      <c r="GL9" s="61">
        <f>GJ9*GK9</f>
        <v/>
      </c>
      <c r="GM9" s="61" t="n"/>
      <c r="GN9" t="inlineStr">
        <is>
          <t>U.S. Govt LT</t>
        </is>
      </c>
      <c r="GO9" s="41" t="n">
        <v>0</v>
      </c>
      <c r="GP9" s="61">
        <f>'ETF MTD'!$DO$28/'ETF MTD'!$DO$3-1</f>
        <v/>
      </c>
      <c r="GQ9" s="61">
        <f>GO9*GP9</f>
        <v/>
      </c>
      <c r="GR9" s="61" t="n"/>
      <c r="GS9" t="inlineStr">
        <is>
          <t>U.S. Govt LT</t>
        </is>
      </c>
      <c r="GT9" s="41" t="n">
        <v>0.016</v>
      </c>
      <c r="GU9" s="61">
        <f>'ETF MTD'!$DO$28/'ETF MTD'!$DO$3-1</f>
        <v/>
      </c>
      <c r="GV9" s="61">
        <f>GT9*GU9</f>
        <v/>
      </c>
      <c r="GW9" s="61" t="n"/>
      <c r="GX9" t="inlineStr">
        <is>
          <t>U.S. Govt LT</t>
        </is>
      </c>
      <c r="GY9" s="41" t="n">
        <v>0.02</v>
      </c>
      <c r="GZ9" s="61">
        <f>'ETF MTD'!$DO$28/'ETF MTD'!$DO$3-1</f>
        <v/>
      </c>
      <c r="HA9" s="61">
        <f>GY9*GZ9</f>
        <v/>
      </c>
      <c r="HB9" s="61" t="n"/>
      <c r="HC9" t="inlineStr">
        <is>
          <t>U.S. Govt LT</t>
        </is>
      </c>
      <c r="HD9" s="41" t="n">
        <v>0.02</v>
      </c>
      <c r="HE9" s="61">
        <f>'ETF MTD'!$DO$28/'ETF MTD'!$DO$3-1</f>
        <v/>
      </c>
      <c r="HF9" s="61">
        <f>HD9*HE9</f>
        <v/>
      </c>
      <c r="HG9" s="61" t="n"/>
      <c r="HH9" t="inlineStr">
        <is>
          <t>U.S. Govt LT</t>
        </is>
      </c>
      <c r="HI9" s="41" t="n">
        <v>0.02</v>
      </c>
      <c r="HJ9" s="61">
        <f>'ETF MTD'!$DO$28/'ETF MTD'!$DO$3-1</f>
        <v/>
      </c>
      <c r="HK9" s="61">
        <f>HI9*HJ9</f>
        <v/>
      </c>
      <c r="HL9" s="61" t="n"/>
      <c r="HM9" t="inlineStr">
        <is>
          <t>U.S. Govt LT</t>
        </is>
      </c>
      <c r="HN9" s="41" t="n">
        <v>0.02</v>
      </c>
      <c r="HO9" s="61">
        <f>'ETF MTD'!$DO$28/'ETF MTD'!$DO$3-1</f>
        <v/>
      </c>
      <c r="HP9" s="61">
        <f>HN9*HO9</f>
        <v/>
      </c>
      <c r="HQ9" s="61" t="n"/>
      <c r="HR9" t="inlineStr">
        <is>
          <t>U.S. Govt LT</t>
        </is>
      </c>
      <c r="HS9" s="41" t="n">
        <v>0.02</v>
      </c>
      <c r="HT9" s="61">
        <f>'ETF MTD'!$DO$28/'ETF MTD'!$DO$3-1</f>
        <v/>
      </c>
      <c r="HU9" s="61">
        <f>HS9*HT9</f>
        <v/>
      </c>
      <c r="HV9" s="61" t="n"/>
      <c r="HW9" t="inlineStr">
        <is>
          <t>U.S. Govt LT</t>
        </is>
      </c>
      <c r="HX9" s="41" t="n">
        <v>0</v>
      </c>
      <c r="HY9" s="61">
        <f>'ETF MTD'!$DO$28/'ETF MTD'!$DO$3-1</f>
        <v/>
      </c>
      <c r="HZ9" s="61">
        <f>HX9*HY9</f>
        <v/>
      </c>
      <c r="IA9" s="61" t="n"/>
      <c r="IB9" t="inlineStr">
        <is>
          <t>U.S. Govt LT</t>
        </is>
      </c>
      <c r="IC9" s="41" t="n">
        <v>0</v>
      </c>
      <c r="ID9" s="61">
        <f>'ETF MTD'!$DO$28/'ETF MTD'!$DO$3-1</f>
        <v/>
      </c>
      <c r="IE9" s="61">
        <f>IC9*ID9</f>
        <v/>
      </c>
      <c r="IF9" s="61" t="n"/>
      <c r="IG9" t="inlineStr">
        <is>
          <t>U.S. Govt LT</t>
        </is>
      </c>
      <c r="IH9" s="41" t="n">
        <v>0</v>
      </c>
      <c r="II9" s="61">
        <f>'ETF MTD'!$DO$28/'ETF MTD'!$DO$3-1</f>
        <v/>
      </c>
      <c r="IJ9" s="61">
        <f>IH9*II9</f>
        <v/>
      </c>
      <c r="IK9" s="61" t="n"/>
      <c r="IL9" t="inlineStr">
        <is>
          <t>U.S. Govt LT</t>
        </is>
      </c>
      <c r="IM9" s="41" t="n">
        <v>0</v>
      </c>
      <c r="IN9" s="61">
        <f>'ETF MTD'!$DO$28/'ETF MTD'!$DO$3-1</f>
        <v/>
      </c>
      <c r="IO9" s="61">
        <f>IM9*IN9</f>
        <v/>
      </c>
      <c r="IP9" s="61" t="n"/>
      <c r="IQ9" t="inlineStr">
        <is>
          <t>U.S. Govt LT</t>
        </is>
      </c>
      <c r="IR9" s="41" t="n">
        <v>0</v>
      </c>
      <c r="IS9" s="61">
        <f>'ETF MTD'!$DO$28/'ETF MTD'!$DO$3-1</f>
        <v/>
      </c>
      <c r="IT9" s="61">
        <f>IR9*IS9</f>
        <v/>
      </c>
      <c r="IU9" s="61" t="n"/>
      <c r="IV9" t="inlineStr">
        <is>
          <t>U.S. Govt LT</t>
        </is>
      </c>
      <c r="IW9" s="41" t="n">
        <v>0</v>
      </c>
      <c r="IX9" s="61">
        <f>'ETF MTD'!$DO$28/'ETF MTD'!$DO$3-1</f>
        <v/>
      </c>
      <c r="IY9" s="61">
        <f>IW9*IX9</f>
        <v/>
      </c>
      <c r="IZ9" s="61" t="n"/>
      <c r="JA9" t="inlineStr">
        <is>
          <t>U.S. Govt LT</t>
        </is>
      </c>
      <c r="JB9" s="41" t="n">
        <v>0</v>
      </c>
      <c r="JC9" s="61">
        <f>'ETF MTD'!$DO$28/'ETF MTD'!$DO$3-1</f>
        <v/>
      </c>
      <c r="JD9" s="61">
        <f>JB9*JC9</f>
        <v/>
      </c>
      <c r="JE9" s="61" t="n"/>
      <c r="JF9" t="inlineStr">
        <is>
          <t>U.S. Govt LT</t>
        </is>
      </c>
      <c r="JG9" s="41" t="n">
        <v>0</v>
      </c>
      <c r="JH9" s="61">
        <f>'ETF MTD'!$DO$28/'ETF MTD'!$DO$3-1</f>
        <v/>
      </c>
      <c r="JI9" s="61">
        <f>JG9*JH9</f>
        <v/>
      </c>
      <c r="JJ9" s="61" t="n"/>
      <c r="JK9" t="inlineStr">
        <is>
          <t>U.S. Govt LT</t>
        </is>
      </c>
      <c r="JL9" s="41" t="n">
        <v>0.02</v>
      </c>
      <c r="JM9" s="61">
        <f>'ETF MTD'!$DO$28/'ETF MTD'!$DO$3-1</f>
        <v/>
      </c>
      <c r="JN9" s="61">
        <f>JL9*JM9</f>
        <v/>
      </c>
      <c r="JO9" s="61" t="n"/>
      <c r="JP9" t="inlineStr">
        <is>
          <t>U.S. Govt LT</t>
        </is>
      </c>
      <c r="JQ9" s="41" t="n">
        <v>0.031</v>
      </c>
      <c r="JR9" s="61">
        <f>'ETF MTD'!$DO$28/'ETF MTD'!$DO$3-1</f>
        <v/>
      </c>
      <c r="JS9" s="61">
        <f>JQ9*JR9</f>
        <v/>
      </c>
      <c r="JT9" s="61" t="n"/>
      <c r="JU9" t="inlineStr">
        <is>
          <t>U.S. Govt LT</t>
        </is>
      </c>
      <c r="JV9" s="41" t="n">
        <v>0.031</v>
      </c>
      <c r="JW9" s="61">
        <f>'ETF MTD'!$DO$28/'ETF MTD'!$DO$3-1</f>
        <v/>
      </c>
      <c r="JX9" s="61">
        <f>JV9*JW9</f>
        <v/>
      </c>
      <c r="JY9" s="61" t="n"/>
      <c r="JZ9" t="inlineStr">
        <is>
          <t>U.S. Govt LT</t>
        </is>
      </c>
      <c r="KA9" s="41" t="n">
        <v>0.031</v>
      </c>
      <c r="KB9" s="61">
        <f>'ETF MTD'!$DO$28/'ETF MTD'!$DO$3-1</f>
        <v/>
      </c>
      <c r="KC9" s="61">
        <f>KA9*KB9</f>
        <v/>
      </c>
      <c r="KD9" s="61" t="n"/>
      <c r="KE9" t="inlineStr">
        <is>
          <t>U.S. Govt LT</t>
        </is>
      </c>
      <c r="KF9" s="41" t="n">
        <v>0</v>
      </c>
      <c r="KG9" s="61">
        <f>'ETF MTD'!$DO$28/'ETF MTD'!$DO$3-1</f>
        <v/>
      </c>
      <c r="KH9" s="61">
        <f>KF9*KG9</f>
        <v/>
      </c>
      <c r="KI9" s="61" t="n"/>
      <c r="KJ9" t="inlineStr">
        <is>
          <t>U.S. Govt LT</t>
        </is>
      </c>
      <c r="KK9" s="41" t="n">
        <v>0.015</v>
      </c>
      <c r="KL9" s="61">
        <f>'ETF MTD'!$DO$28/'ETF MTD'!$DO$3-1</f>
        <v/>
      </c>
      <c r="KM9" s="61">
        <f>KK9*KL9</f>
        <v/>
      </c>
      <c r="KN9" s="61" t="n"/>
      <c r="KO9" t="inlineStr">
        <is>
          <t>U.S. Govt LT</t>
        </is>
      </c>
      <c r="KP9" s="41" t="n">
        <v>0.032</v>
      </c>
      <c r="KQ9" s="61">
        <f>'ETF MTD'!$DO$28/'ETF MTD'!$DO$3-1</f>
        <v/>
      </c>
      <c r="KR9" s="61">
        <f>KP9*KQ9</f>
        <v/>
      </c>
      <c r="KS9" s="61" t="n"/>
      <c r="KT9" t="inlineStr">
        <is>
          <t>U.S. Govt LT</t>
        </is>
      </c>
      <c r="KU9" s="41" t="n">
        <v>0</v>
      </c>
      <c r="KV9" s="61">
        <f>'ETF MTD'!$DO$28/'ETF MTD'!$DO$3-1</f>
        <v/>
      </c>
      <c r="KW9" s="61">
        <f>KU9*KV9</f>
        <v/>
      </c>
      <c r="KX9" s="61" t="n"/>
      <c r="KY9" t="inlineStr">
        <is>
          <t>U.S. Govt LT</t>
        </is>
      </c>
      <c r="KZ9" s="41" t="n">
        <v>0</v>
      </c>
      <c r="LA9" s="61">
        <f>'ETF MTD'!$DO$28/'ETF MTD'!$DO$3-1</f>
        <v/>
      </c>
      <c r="LB9" s="61">
        <f>KZ9*LA9</f>
        <v/>
      </c>
      <c r="LC9" s="61" t="n"/>
      <c r="LD9" t="inlineStr">
        <is>
          <t>U.S. Govt LT</t>
        </is>
      </c>
      <c r="LE9" s="41" t="n">
        <v>0</v>
      </c>
      <c r="LF9" s="61">
        <f>'ETF MTD'!$DO$28/'ETF MTD'!$DO$3-1</f>
        <v/>
      </c>
      <c r="LG9" s="61">
        <f>LE9*LF9</f>
        <v/>
      </c>
      <c r="LH9" s="61" t="n"/>
      <c r="LI9" t="inlineStr">
        <is>
          <t>U.S. Govt LT</t>
        </is>
      </c>
      <c r="LJ9" s="41" t="n">
        <v>0</v>
      </c>
      <c r="LK9" s="61">
        <f>'ETF MTD'!$DO$28/'ETF MTD'!$DO$3-1</f>
        <v/>
      </c>
      <c r="LL9" s="61">
        <f>LJ9*LK9</f>
        <v/>
      </c>
      <c r="LM9" s="61" t="n"/>
      <c r="LN9" t="inlineStr">
        <is>
          <t>U.S. Govt LT</t>
        </is>
      </c>
      <c r="LO9" s="41" t="n">
        <v>0</v>
      </c>
      <c r="LP9" s="61">
        <f>'ETF MTD'!$DO$28/'ETF MTD'!$DO$3-1</f>
        <v/>
      </c>
      <c r="LQ9" s="61">
        <f>LO9*LP9</f>
        <v/>
      </c>
      <c r="LR9" s="61" t="n"/>
      <c r="LS9" t="inlineStr">
        <is>
          <t>U.S. Govt LT</t>
        </is>
      </c>
      <c r="LT9" s="41" t="n">
        <v>0</v>
      </c>
      <c r="LU9" s="61">
        <f>'ETF MTD'!$DO$28/'ETF MTD'!$DO$3-1</f>
        <v/>
      </c>
      <c r="LV9" s="61">
        <f>LT9*LU9</f>
        <v/>
      </c>
      <c r="LW9" s="61" t="n"/>
      <c r="LX9" t="inlineStr">
        <is>
          <t>U.S. Govt LT</t>
        </is>
      </c>
      <c r="LY9" s="41" t="n">
        <v>0</v>
      </c>
      <c r="LZ9" s="61">
        <f>'ETF MTD'!$DO$28/'ETF MTD'!$DO$3-1</f>
        <v/>
      </c>
      <c r="MA9" s="61">
        <f>LY9*LZ9</f>
        <v/>
      </c>
      <c r="MB9" s="61" t="n"/>
      <c r="MC9" t="inlineStr">
        <is>
          <t>U.S. Govt LT</t>
        </is>
      </c>
      <c r="MD9" s="41" t="n">
        <v>0</v>
      </c>
      <c r="ME9" s="61">
        <f>'ETF MTD'!$DO$28/'ETF MTD'!$DO$3-1</f>
        <v/>
      </c>
      <c r="MF9" s="61">
        <f>MD9*ME9</f>
        <v/>
      </c>
      <c r="MG9" s="61" t="n"/>
      <c r="MH9" t="inlineStr">
        <is>
          <t>U.S. Govt LT</t>
        </is>
      </c>
      <c r="MI9" s="41" t="n">
        <v>0</v>
      </c>
      <c r="MJ9" s="61">
        <f>'ETF MTD'!$DO$28/'ETF MTD'!$DO$3-1</f>
        <v/>
      </c>
      <c r="MK9" s="61">
        <f>MI9*MJ9</f>
        <v/>
      </c>
      <c r="ML9" s="61" t="n"/>
      <c r="MM9" t="inlineStr">
        <is>
          <t>U.S. Govt LT</t>
        </is>
      </c>
      <c r="MN9" s="41" t="n">
        <v>0</v>
      </c>
      <c r="MO9" s="61">
        <f>'ETF MTD'!$DO$28/'ETF MTD'!$DO$3-1</f>
        <v/>
      </c>
      <c r="MP9" s="61">
        <f>MN9*MO9</f>
        <v/>
      </c>
      <c r="MQ9" s="61" t="n"/>
      <c r="MR9" t="inlineStr">
        <is>
          <t>U.S. Govt LT</t>
        </is>
      </c>
      <c r="MS9" s="41" t="n">
        <v>0</v>
      </c>
      <c r="MT9" s="61">
        <f>'ETF MTD'!$DO$28/'ETF MTD'!$DO$3-1</f>
        <v/>
      </c>
      <c r="MU9" s="61">
        <f>MS9*MT9</f>
        <v/>
      </c>
      <c r="MV9" s="61" t="n"/>
      <c r="MW9" t="inlineStr">
        <is>
          <t>U.S. Govt LT</t>
        </is>
      </c>
      <c r="MX9" s="41" t="n">
        <v>0</v>
      </c>
      <c r="MY9" s="61">
        <f>'ETF MTD'!$DO$28/'ETF MTD'!$DO$3-1</f>
        <v/>
      </c>
      <c r="MZ9" s="61">
        <f>MX9*MY9</f>
        <v/>
      </c>
      <c r="NA9" s="61" t="n"/>
      <c r="NB9" t="inlineStr">
        <is>
          <t>U.S. Govt LT</t>
        </is>
      </c>
      <c r="NC9" s="41" t="n">
        <v>0.02</v>
      </c>
      <c r="ND9" s="61">
        <f>'ETF MTD'!$DO$28/'ETF MTD'!$DO$3-1</f>
        <v/>
      </c>
      <c r="NE9" s="61">
        <f>NC9*ND9</f>
        <v/>
      </c>
      <c r="NF9" s="61" t="n"/>
      <c r="NG9" t="inlineStr">
        <is>
          <t>U.S. Govt LT</t>
        </is>
      </c>
      <c r="NH9" s="41" t="n">
        <v>0</v>
      </c>
      <c r="NI9" s="61">
        <f>'ETF MTD'!$DO$28/'ETF MTD'!$DO$3-1</f>
        <v/>
      </c>
      <c r="NJ9" s="61">
        <f>NH9*NI9</f>
        <v/>
      </c>
      <c r="NK9" s="61" t="n"/>
      <c r="NL9" t="inlineStr">
        <is>
          <t>U.S. Govt LT</t>
        </is>
      </c>
      <c r="NM9" s="41" t="n">
        <v>0</v>
      </c>
      <c r="NN9" s="61">
        <f>'ETF MTD'!$DO$28/'ETF MTD'!$DO$3-1</f>
        <v/>
      </c>
      <c r="NO9" s="61">
        <f>NM9*NN9</f>
        <v/>
      </c>
      <c r="NP9" s="61" t="n"/>
      <c r="NQ9" t="inlineStr">
        <is>
          <t>U.S. Govt LT</t>
        </is>
      </c>
      <c r="NR9" s="41" t="n">
        <v>0</v>
      </c>
      <c r="NS9" s="61">
        <f>'ETF MTD'!$DO$28/'ETF MTD'!$DO$3-1</f>
        <v/>
      </c>
      <c r="NT9" s="61">
        <f>NR9*NS9</f>
        <v/>
      </c>
      <c r="NU9" s="61" t="n"/>
      <c r="NV9" t="inlineStr">
        <is>
          <t>U.S. Govt LT</t>
        </is>
      </c>
      <c r="NW9" s="41" t="n">
        <v>0</v>
      </c>
      <c r="NX9" s="61">
        <f>'ETF MTD'!$DO$28/'ETF MTD'!$DO$3-1</f>
        <v/>
      </c>
      <c r="NY9" s="61">
        <f>NW9*NX9</f>
        <v/>
      </c>
      <c r="NZ9" s="61" t="n"/>
      <c r="OA9" t="inlineStr">
        <is>
          <t>U.S. Govt LT</t>
        </is>
      </c>
      <c r="OB9" s="41" t="n">
        <v>0</v>
      </c>
      <c r="OC9" s="61">
        <f>'ETF MTD'!$DO$28/'ETF MTD'!$DO$3-1</f>
        <v/>
      </c>
      <c r="OD9" s="61">
        <f>OB9*OC9</f>
        <v/>
      </c>
      <c r="OE9" s="61" t="n"/>
      <c r="OF9" t="inlineStr">
        <is>
          <t>U.S. Govt LT</t>
        </is>
      </c>
      <c r="OG9" s="41" t="n">
        <v>0</v>
      </c>
      <c r="OH9" s="61">
        <f>'ETF MTD'!$DO$28/'ETF MTD'!$DO$3-1</f>
        <v/>
      </c>
      <c r="OI9" s="61">
        <f>OG9*OH9</f>
        <v/>
      </c>
      <c r="OJ9" s="61" t="n"/>
      <c r="OK9" t="inlineStr">
        <is>
          <t>U.S. Govt LT</t>
        </is>
      </c>
      <c r="OL9" s="41" t="n">
        <v>0</v>
      </c>
      <c r="OM9" s="61">
        <f>'ETF MTD'!$DO$28/'ETF MTD'!$DO$3-1</f>
        <v/>
      </c>
      <c r="ON9" s="61">
        <f>OL9*OM9</f>
        <v/>
      </c>
      <c r="OO9" s="61" t="n"/>
      <c r="OP9" t="inlineStr">
        <is>
          <t>U.S. Govt LT</t>
        </is>
      </c>
      <c r="OQ9" s="41" t="n">
        <v>0</v>
      </c>
      <c r="OR9" s="61">
        <f>'ETF MTD'!$DO$28/'ETF MTD'!$DO$3-1</f>
        <v/>
      </c>
      <c r="OS9" s="61">
        <f>OQ9*OR9</f>
        <v/>
      </c>
      <c r="OT9" s="61" t="n"/>
      <c r="OU9" t="inlineStr">
        <is>
          <t>U.S. Govt LT</t>
        </is>
      </c>
      <c r="OV9" s="41" t="n">
        <v>0</v>
      </c>
      <c r="OW9" s="61">
        <f>'ETF MTD'!$DO$28/'ETF MTD'!$DO$3-1</f>
        <v/>
      </c>
      <c r="OX9" s="61">
        <f>OV9*OW9</f>
        <v/>
      </c>
      <c r="OY9" s="61" t="n"/>
      <c r="OZ9" t="inlineStr">
        <is>
          <t>U.S. Govt LT</t>
        </is>
      </c>
      <c r="PA9" s="41" t="n">
        <v>0</v>
      </c>
      <c r="PB9" s="61">
        <f>'ETF MTD'!$DO$28/'ETF MTD'!$DO$3-1</f>
        <v/>
      </c>
      <c r="PC9" s="61">
        <f>PA9*PB9</f>
        <v/>
      </c>
      <c r="PD9" s="61" t="n"/>
      <c r="PE9" t="inlineStr">
        <is>
          <t>U.S. Govt LT</t>
        </is>
      </c>
      <c r="PF9" s="41" t="n">
        <v>0.02</v>
      </c>
      <c r="PG9" s="61">
        <f>'ETF MTD'!$DO$28/'ETF MTD'!$DO$3-1</f>
        <v/>
      </c>
      <c r="PH9" s="61">
        <f>PF9*PG9</f>
        <v/>
      </c>
      <c r="PI9" s="61" t="n"/>
      <c r="PJ9" t="inlineStr">
        <is>
          <t>U.S. Govt LT</t>
        </is>
      </c>
      <c r="PK9" s="41" t="n">
        <v>0.02</v>
      </c>
      <c r="PL9" s="61">
        <f>'ETF MTD'!$DO$28/'ETF MTD'!$DO$3-1</f>
        <v/>
      </c>
      <c r="PM9" s="61">
        <f>PK9*PL9</f>
        <v/>
      </c>
      <c r="PN9" s="61" t="n"/>
      <c r="PO9" t="inlineStr">
        <is>
          <t>U.S. Govt LT</t>
        </is>
      </c>
      <c r="PP9" s="41" t="n">
        <v>0</v>
      </c>
      <c r="PQ9" s="61">
        <f>'ETF MTD'!$DO$28/'ETF MTD'!$DO$3-1</f>
        <v/>
      </c>
      <c r="PR9" s="61">
        <f>PP9*PQ9</f>
        <v/>
      </c>
      <c r="PS9" s="61" t="n"/>
      <c r="PT9" t="inlineStr">
        <is>
          <t>U.S. Govt LT</t>
        </is>
      </c>
      <c r="PU9" s="41" t="n">
        <v>0</v>
      </c>
      <c r="PV9" s="61">
        <f>'ETF MTD'!$DO$28/'ETF MTD'!$DO$3-1</f>
        <v/>
      </c>
      <c r="PW9" s="61">
        <f>PU9*PV9</f>
        <v/>
      </c>
      <c r="PX9" s="61" t="n"/>
      <c r="PY9" t="inlineStr">
        <is>
          <t>U.S. Govt LT</t>
        </is>
      </c>
      <c r="PZ9" s="41" t="n">
        <v>0</v>
      </c>
      <c r="QA9" s="61">
        <f>'ETF MTD'!$DO$28/'ETF MTD'!$DO$3-1</f>
        <v/>
      </c>
      <c r="QB9" s="61">
        <f>PZ9*QA9</f>
        <v/>
      </c>
      <c r="QC9" s="61" t="n"/>
      <c r="QD9" t="inlineStr">
        <is>
          <t>U.S. Govt LT</t>
        </is>
      </c>
      <c r="QE9" s="41" t="n">
        <v>0</v>
      </c>
      <c r="QF9" s="61">
        <f>'ETF MTD'!$DO$28/'ETF MTD'!$DO$3-1</f>
        <v/>
      </c>
      <c r="QG9" s="61">
        <f>QE9*QF9</f>
        <v/>
      </c>
      <c r="QH9" s="61" t="n"/>
      <c r="QI9" t="inlineStr">
        <is>
          <t>U.S. Govt LT</t>
        </is>
      </c>
      <c r="QJ9" s="41" t="n">
        <v>0</v>
      </c>
      <c r="QK9" s="61">
        <f>'ETF MTD'!$DO$28/'ETF MTD'!$DO$3-1</f>
        <v/>
      </c>
      <c r="QL9" s="61">
        <f>QJ9*QK9</f>
        <v/>
      </c>
      <c r="QM9" s="61" t="n"/>
      <c r="QN9" t="inlineStr">
        <is>
          <t>U.S. Govt LT</t>
        </is>
      </c>
      <c r="QO9" s="41" t="n">
        <v>0</v>
      </c>
      <c r="QP9" s="61">
        <f>'ETF MTD'!$DO$28/'ETF MTD'!$DO$3-1</f>
        <v/>
      </c>
      <c r="QQ9" s="61">
        <f>QO9*QP9</f>
        <v/>
      </c>
      <c r="QR9" s="61" t="n"/>
      <c r="QS9" t="inlineStr">
        <is>
          <t>U.S. Govt LT</t>
        </is>
      </c>
      <c r="QT9" s="41" t="n">
        <v>0</v>
      </c>
      <c r="QU9" s="61">
        <f>'ETF MTD'!$DO$28/'ETF MTD'!$DO$3-1</f>
        <v/>
      </c>
      <c r="QV9" s="61">
        <f>QT9*QU9</f>
        <v/>
      </c>
      <c r="QW9" s="61" t="n"/>
      <c r="QX9" t="inlineStr">
        <is>
          <t>U.S. Govt LT</t>
        </is>
      </c>
      <c r="QY9" s="41" t="n">
        <v>0.03</v>
      </c>
      <c r="QZ9" s="61">
        <f>'ETF MTD'!$DO$28/'ETF MTD'!$DO$3-1</f>
        <v/>
      </c>
      <c r="RA9" s="61">
        <f>QY9*QZ9</f>
        <v/>
      </c>
      <c r="RB9" s="61" t="n"/>
      <c r="RC9" t="inlineStr">
        <is>
          <t>U.S. Govt LT</t>
        </is>
      </c>
      <c r="RD9" s="41" t="n">
        <v>0</v>
      </c>
      <c r="RE9" s="61">
        <f>'ETF MTD'!$DO$28/'ETF MTD'!$DO$3-1</f>
        <v/>
      </c>
      <c r="RF9" s="61">
        <f>RD9*RE9</f>
        <v/>
      </c>
      <c r="RG9" s="61" t="n"/>
      <c r="RH9" s="32" t="inlineStr">
        <is>
          <t>U.S. Equity (Hedged)</t>
        </is>
      </c>
      <c r="RI9" s="41" t="n">
        <v>0.05</v>
      </c>
      <c r="RJ9" s="61">
        <f>'ETF MTD'!$DO$28/'ETF MTD'!$DO$3-1</f>
        <v/>
      </c>
      <c r="RK9" s="61">
        <f>RI9*RJ9</f>
        <v/>
      </c>
      <c r="RL9" s="61" t="n"/>
      <c r="RM9" s="42" t="n">
        <v>0</v>
      </c>
      <c r="RN9" s="43">
        <f>0.2*RM9</f>
        <v/>
      </c>
      <c r="RO9" s="43" t="n">
        <v>0</v>
      </c>
      <c r="RP9" s="44" t="n">
        <v>0</v>
      </c>
      <c r="RQ9" s="49" t="n"/>
      <c r="RR9" s="46" t="n">
        <v>0.0005999999999999999</v>
      </c>
      <c r="RS9" s="61">
        <f>RI9*RR9</f>
        <v/>
      </c>
      <c r="RT9" s="49" t="n"/>
      <c r="RU9" s="61">
        <f>RT9*RI9</f>
        <v/>
      </c>
      <c r="RV9" s="49" t="n"/>
      <c r="RW9" s="61" t="n"/>
      <c r="RX9" s="61">
        <f>RM9*(1-$RX$4)</f>
        <v/>
      </c>
      <c r="RY9" s="61">
        <f>Spartan!G11</f>
        <v/>
      </c>
      <c r="RZ9" s="33" t="n"/>
    </row>
    <row r="10">
      <c r="A10" s="33" t="inlineStr">
        <is>
          <t>IEI</t>
        </is>
      </c>
      <c r="B10" s="49" t="n">
        <v>0.66</v>
      </c>
      <c r="C10" s="61">
        <f>'ETF MTD'!$OW$28/'ETF MTD'!$OW$3-1</f>
        <v/>
      </c>
      <c r="D10" s="61">
        <f>B10*C10</f>
        <v/>
      </c>
      <c r="E10" s="61" t="n"/>
      <c r="F10" s="33" t="inlineStr">
        <is>
          <t>IEI</t>
        </is>
      </c>
      <c r="G10" s="49" t="n">
        <v>0.28</v>
      </c>
      <c r="H10" s="61">
        <f>'ETF MTD'!$OW$28/'ETF MTD'!$OW$3-1</f>
        <v/>
      </c>
      <c r="I10" s="61">
        <f>G10*H10</f>
        <v/>
      </c>
      <c r="J10" s="39" t="n"/>
      <c r="K10" s="33" t="inlineStr">
        <is>
          <t>IEI</t>
        </is>
      </c>
      <c r="L10" s="49" t="n">
        <v>0.0499999999999999</v>
      </c>
      <c r="M10" s="61">
        <f>'ETF MTD'!$OW$28/'ETF MTD'!$OW$3-1</f>
        <v/>
      </c>
      <c r="N10" s="61">
        <f>L10*M10</f>
        <v/>
      </c>
      <c r="O10" s="61" t="n"/>
      <c r="P10" s="61" t="inlineStr">
        <is>
          <t>IEI</t>
        </is>
      </c>
      <c r="Q10" s="61" t="n">
        <v>0.0499999999999999</v>
      </c>
      <c r="R10" s="61">
        <f>'ETF MTD'!$OW$28/'ETF MTD'!$OW$3-1</f>
        <v/>
      </c>
      <c r="S10" s="61">
        <f>Q10*R10</f>
        <v/>
      </c>
      <c r="T10" s="61" t="n"/>
      <c r="U10" s="33" t="inlineStr">
        <is>
          <t>IEI</t>
        </is>
      </c>
      <c r="V10" s="49" t="n">
        <v>0.0499999999999999</v>
      </c>
      <c r="W10" s="61">
        <f>'ETF MTD'!$OW$28/'ETF MTD'!$OW$3-1</f>
        <v/>
      </c>
      <c r="X10" s="61">
        <f>V10*W10</f>
        <v/>
      </c>
      <c r="Y10" s="61" t="n"/>
      <c r="Z10" s="33" t="inlineStr">
        <is>
          <t>IEI</t>
        </is>
      </c>
      <c r="AA10" s="49" t="n">
        <v>0.04999999999999979</v>
      </c>
      <c r="AB10" s="61">
        <f>'ETF MTD'!$OW$28/'ETF MTD'!$OW$3-1</f>
        <v/>
      </c>
      <c r="AC10" s="61">
        <f>AA10*AB10</f>
        <v/>
      </c>
      <c r="AD10" s="61" t="n"/>
      <c r="AE10" s="33" t="inlineStr">
        <is>
          <t>IEI</t>
        </is>
      </c>
      <c r="AF10" s="49" t="n">
        <v>0.035</v>
      </c>
      <c r="AG10" s="61">
        <f>'ETF MTD'!$OW$28/'ETF MTD'!$OW$3-1</f>
        <v/>
      </c>
      <c r="AH10" s="61">
        <f>AF10*AG10</f>
        <v/>
      </c>
      <c r="AI10" s="61" t="n"/>
      <c r="AJ10" s="33" t="inlineStr">
        <is>
          <t>IEI</t>
        </is>
      </c>
      <c r="AK10" s="49" t="n">
        <v>0.021</v>
      </c>
      <c r="AL10" s="61">
        <f>'ETF MTD'!$OW$28/'ETF MTD'!$OW$3-1</f>
        <v/>
      </c>
      <c r="AM10" s="61">
        <f>AK10*AL10</f>
        <v/>
      </c>
      <c r="AN10" s="61" t="n"/>
      <c r="AO10" s="33" t="inlineStr">
        <is>
          <t>IEI</t>
        </is>
      </c>
      <c r="AP10" s="49" t="n">
        <v>0.007000000000000001</v>
      </c>
      <c r="AQ10" s="61">
        <f>'ETF MTD'!$OW$28/'ETF MTD'!$OW$3-1</f>
        <v/>
      </c>
      <c r="AR10" s="61">
        <f>AP10*AQ10</f>
        <v/>
      </c>
      <c r="AS10" s="61" t="n"/>
      <c r="AT10" s="33" t="inlineStr">
        <is>
          <t>IEI</t>
        </is>
      </c>
      <c r="AU10" s="49" t="n">
        <v>0.007000000000000001</v>
      </c>
      <c r="AV10" s="61">
        <f>'ETF MTD'!$OW$28/'ETF MTD'!$OW$3-1</f>
        <v/>
      </c>
      <c r="AW10" s="61">
        <f>AU10*AV10</f>
        <v/>
      </c>
      <c r="AX10" s="61" t="n"/>
      <c r="AY10" s="33" t="inlineStr">
        <is>
          <t>IEI</t>
        </is>
      </c>
      <c r="AZ10" s="49" t="n">
        <v>0.007000000000000001</v>
      </c>
      <c r="BA10" s="61">
        <f>'ETF MTD'!$OW$28/'ETF MTD'!$OW$3-1</f>
        <v/>
      </c>
      <c r="BB10" s="61">
        <f>AZ10*BA10</f>
        <v/>
      </c>
      <c r="BC10" s="61" t="n"/>
      <c r="BD10" s="33" t="inlineStr">
        <is>
          <t>IEI</t>
        </is>
      </c>
      <c r="BE10" s="49" t="n">
        <v>0.024</v>
      </c>
      <c r="BF10" s="61">
        <f>'ETF MTD'!$OW$28/'ETF MTD'!$OW$3-1</f>
        <v/>
      </c>
      <c r="BG10" s="61">
        <f>BE10*BF10</f>
        <v/>
      </c>
      <c r="BH10" s="61" t="n"/>
      <c r="BI10" s="33" t="inlineStr">
        <is>
          <t>IEI</t>
        </is>
      </c>
      <c r="BJ10" s="49" t="n">
        <v>0.044</v>
      </c>
      <c r="BK10" s="61">
        <f>'ETF MTD'!$OW$28/'ETF MTD'!$OW$3-1</f>
        <v/>
      </c>
      <c r="BL10" s="61">
        <f>BJ10*BK10</f>
        <v/>
      </c>
      <c r="BM10" s="61" t="n"/>
      <c r="BN10" s="33" t="inlineStr">
        <is>
          <t>IEI</t>
        </is>
      </c>
      <c r="BO10" s="49" t="n">
        <v>0.044</v>
      </c>
      <c r="BP10" s="61">
        <f>'ETF MTD'!$OW$28/'ETF MTD'!$OW$3-1</f>
        <v/>
      </c>
      <c r="BQ10" s="61">
        <f>BO10*BP10</f>
        <v/>
      </c>
      <c r="BR10" s="61" t="n"/>
      <c r="BS10" s="33" t="inlineStr">
        <is>
          <t>IEI</t>
        </is>
      </c>
      <c r="BT10" s="49" t="n">
        <v>0.008</v>
      </c>
      <c r="BU10" s="61">
        <f>'ETF MTD'!$OW$28/'ETF MTD'!$OW$3-1</f>
        <v/>
      </c>
      <c r="BV10" s="61">
        <f>BT10*BU10</f>
        <v/>
      </c>
      <c r="BW10" s="61" t="n"/>
      <c r="BX10" s="33" t="inlineStr">
        <is>
          <t>IEI</t>
        </is>
      </c>
      <c r="BY10" s="49" t="n">
        <v>0.008</v>
      </c>
      <c r="BZ10" s="61">
        <f>'ETF MTD'!$OW$28/'ETF MTD'!$OW$3-1</f>
        <v/>
      </c>
      <c r="CA10" s="61">
        <f>BY10*BZ10</f>
        <v/>
      </c>
      <c r="CB10" s="61" t="n"/>
      <c r="CC10" s="33" t="inlineStr">
        <is>
          <t>IEI</t>
        </is>
      </c>
      <c r="CD10" s="49" t="n">
        <v>0.008</v>
      </c>
      <c r="CE10" s="61">
        <f>'ETF MTD'!$OW$28/'ETF MTD'!$OW$3-1</f>
        <v/>
      </c>
      <c r="CF10" s="61">
        <f>CD10*CE10</f>
        <v/>
      </c>
      <c r="CG10" s="61" t="n"/>
      <c r="CH10" s="33" t="inlineStr">
        <is>
          <t>IEI</t>
        </is>
      </c>
      <c r="CI10" s="49" t="n">
        <v>0.008</v>
      </c>
      <c r="CJ10" s="61">
        <f>'ETF MTD'!$OW$28/'ETF MTD'!$OW$3-1</f>
        <v/>
      </c>
      <c r="CK10" s="61">
        <f>CI10*CJ10</f>
        <v/>
      </c>
      <c r="CL10" s="61" t="n"/>
      <c r="CM10" s="33" t="inlineStr">
        <is>
          <t>IEI</t>
        </is>
      </c>
      <c r="CN10" s="49" t="n">
        <v>0.008</v>
      </c>
      <c r="CO10" s="61">
        <f>'ETF MTD'!$OW$28/'ETF MTD'!$OW$3-1</f>
        <v/>
      </c>
      <c r="CP10" s="61">
        <f>CN10*CO10</f>
        <v/>
      </c>
      <c r="CQ10" s="61" t="n"/>
      <c r="CR10" s="33" t="inlineStr">
        <is>
          <t>IEI</t>
        </is>
      </c>
      <c r="CS10" s="49" t="n">
        <v>0.008</v>
      </c>
      <c r="CT10" s="61">
        <f>'ETF MTD'!$OW$28/'ETF MTD'!$OW$3-1</f>
        <v/>
      </c>
      <c r="CU10" s="61">
        <f>CS10*CT10</f>
        <v/>
      </c>
      <c r="CV10" s="61" t="n"/>
      <c r="CW10" s="33" t="inlineStr">
        <is>
          <t>IEI</t>
        </is>
      </c>
      <c r="CX10" s="49" t="n">
        <v>0.008</v>
      </c>
      <c r="CY10" s="61">
        <f>'ETF MTD'!$OW$28/'ETF MTD'!$OW$3-1</f>
        <v/>
      </c>
      <c r="CZ10" s="61">
        <f>CX10*CY10</f>
        <v/>
      </c>
      <c r="DA10" s="61" t="n"/>
      <c r="DB10" s="33" t="inlineStr">
        <is>
          <t>IEI</t>
        </is>
      </c>
      <c r="DC10" s="49" t="n">
        <v>0.008</v>
      </c>
      <c r="DD10" s="61">
        <f>'ETF MTD'!$OW$28/'ETF MTD'!$OW$3-1</f>
        <v/>
      </c>
      <c r="DE10" s="61">
        <f>DC10*DD10</f>
        <v/>
      </c>
      <c r="DF10" s="61" t="n"/>
      <c r="DG10" s="33" t="inlineStr">
        <is>
          <t>IEI</t>
        </is>
      </c>
      <c r="DH10" s="49" t="n">
        <v>0.008</v>
      </c>
      <c r="DI10" s="61">
        <f>'ETF MTD'!$OW$28/'ETF MTD'!$OW$3-1</f>
        <v/>
      </c>
      <c r="DJ10" s="61">
        <f>DH10*DI10</f>
        <v/>
      </c>
      <c r="DK10" s="61" t="n"/>
      <c r="DL10" s="33" t="inlineStr">
        <is>
          <t>IEI</t>
        </is>
      </c>
      <c r="DM10" s="49" t="n">
        <v>0.008</v>
      </c>
      <c r="DN10" s="61">
        <f>'ETF MTD'!$OW$28/'ETF MTD'!$OW$3-1</f>
        <v/>
      </c>
      <c r="DO10" s="61">
        <f>DM10*DN10</f>
        <v/>
      </c>
      <c r="DP10" s="61" t="n"/>
      <c r="DQ10" s="33" t="inlineStr">
        <is>
          <t>IEI</t>
        </is>
      </c>
      <c r="DR10" s="49" t="n">
        <v>0.008</v>
      </c>
      <c r="DS10" s="61">
        <f>'ETF MTD'!$OW$28/'ETF MTD'!$OW$3-1</f>
        <v/>
      </c>
      <c r="DT10" s="61">
        <f>DR10*DS10</f>
        <v/>
      </c>
      <c r="DU10" s="61" t="n"/>
      <c r="DV10" s="33" t="inlineStr">
        <is>
          <t>IEI</t>
        </is>
      </c>
      <c r="DW10" s="49" t="n">
        <v>0.008</v>
      </c>
      <c r="DX10" s="61">
        <f>'ETF MTD'!$OW$28/'ETF MTD'!$OW$3-1</f>
        <v/>
      </c>
      <c r="DY10" s="61">
        <f>DW10*DX10</f>
        <v/>
      </c>
      <c r="DZ10" s="61" t="n"/>
      <c r="EA10" s="33" t="inlineStr">
        <is>
          <t>IEI</t>
        </is>
      </c>
      <c r="EB10" s="49" t="n">
        <v>0.008</v>
      </c>
      <c r="EC10" s="61">
        <f>'ETF MTD'!$OW$28/'ETF MTD'!$OW$3-1</f>
        <v/>
      </c>
      <c r="ED10" s="61">
        <f>EB10*EC10</f>
        <v/>
      </c>
      <c r="EE10" s="61" t="n"/>
      <c r="EF10" s="33" t="inlineStr">
        <is>
          <t>IEI</t>
        </is>
      </c>
      <c r="EG10" s="49" t="n">
        <v>0.364</v>
      </c>
      <c r="EH10" s="61">
        <f>'ETF MTD'!$OW$28/'ETF MTD'!$OW$3-1</f>
        <v/>
      </c>
      <c r="EI10" s="61">
        <f>EG10*EH10</f>
        <v/>
      </c>
      <c r="EJ10" s="61" t="n"/>
      <c r="EK10" s="33" t="inlineStr">
        <is>
          <t>IEI</t>
        </is>
      </c>
      <c r="EL10" s="49" t="n">
        <v>0.6360000000000001</v>
      </c>
      <c r="EM10" s="61">
        <f>'ETF MTD'!$OW$28/'ETF MTD'!$OW$3-1</f>
        <v/>
      </c>
      <c r="EN10" s="61">
        <f>EL10*EM10</f>
        <v/>
      </c>
      <c r="EO10" s="61" t="n"/>
      <c r="EP10" s="33" t="inlineStr">
        <is>
          <t>IEI</t>
        </is>
      </c>
      <c r="EQ10" s="49" t="n">
        <v>0.356</v>
      </c>
      <c r="ER10" s="61">
        <f>'ETF MTD'!$OW$28/'ETF MTD'!$OW$3-1</f>
        <v/>
      </c>
      <c r="ES10" s="61">
        <f>EQ10*ER10</f>
        <v/>
      </c>
      <c r="ET10" s="61" t="n"/>
      <c r="EU10" s="33" t="inlineStr">
        <is>
          <t>IEI</t>
        </is>
      </c>
      <c r="EV10" s="49" t="n">
        <v>0.06000000000000002</v>
      </c>
      <c r="EW10" s="61">
        <f>'ETF MTD'!$OW$28/'ETF MTD'!$OW$3-1</f>
        <v/>
      </c>
      <c r="EX10" s="61">
        <f>EV10*EW10</f>
        <v/>
      </c>
      <c r="EY10" s="61" t="n"/>
      <c r="EZ10" s="33" t="inlineStr">
        <is>
          <t>IEI</t>
        </is>
      </c>
      <c r="FA10" s="49" t="n">
        <v>0.05600000000000002</v>
      </c>
      <c r="FB10" s="61">
        <f>'ETF MTD'!$OW$28/'ETF MTD'!$OW$3-1</f>
        <v/>
      </c>
      <c r="FC10" s="61">
        <f>FA10*FB10</f>
        <v/>
      </c>
      <c r="FD10" s="61" t="n"/>
      <c r="FE10" s="33" t="inlineStr">
        <is>
          <t>IEI</t>
        </is>
      </c>
      <c r="FF10" s="49" t="n">
        <v>0.3200000000000001</v>
      </c>
      <c r="FG10" s="61">
        <f>'ETF MTD'!$OW$28/'ETF MTD'!$OW$3-1</f>
        <v/>
      </c>
      <c r="FH10" s="61">
        <f>FF10*FG10</f>
        <v/>
      </c>
      <c r="FI10" s="61" t="n"/>
      <c r="FJ10" s="33" t="inlineStr">
        <is>
          <t>IEI</t>
        </is>
      </c>
      <c r="FK10" s="49" t="n">
        <v>0.04000000000000011</v>
      </c>
      <c r="FL10" s="61">
        <f>'ETF MTD'!$OW$28/'ETF MTD'!$OW$3-1</f>
        <v/>
      </c>
      <c r="FM10" s="61">
        <f>FK10*FL10</f>
        <v/>
      </c>
      <c r="FN10" s="61" t="n"/>
      <c r="FO10" s="33" t="inlineStr">
        <is>
          <t>IEI</t>
        </is>
      </c>
      <c r="FP10" s="49" t="n">
        <v>0.04</v>
      </c>
      <c r="FQ10" s="61">
        <f>'ETF MTD'!$OW$28/'ETF MTD'!$OW$3-1</f>
        <v/>
      </c>
      <c r="FR10" s="61">
        <f>FP10*FQ10</f>
        <v/>
      </c>
      <c r="FS10" s="61" t="n"/>
      <c r="FT10" s="33" t="inlineStr">
        <is>
          <t>IEI</t>
        </is>
      </c>
      <c r="FU10" s="49" t="n">
        <v>0.3200000000000002</v>
      </c>
      <c r="FV10" s="61">
        <f>'ETF MTD'!$OW$28/'ETF MTD'!$OW$3-1</f>
        <v/>
      </c>
      <c r="FW10" s="61">
        <f>FU10*FV10</f>
        <v/>
      </c>
      <c r="FX10" s="61" t="n"/>
      <c r="FY10" s="33" t="inlineStr">
        <is>
          <t>IEI</t>
        </is>
      </c>
      <c r="FZ10" s="41" t="n">
        <v>0.04000000000000011</v>
      </c>
      <c r="GA10" s="61">
        <f>'ETF MTD'!$OW$28/'ETF MTD'!$OW$3-1</f>
        <v/>
      </c>
      <c r="GB10" s="61">
        <f>FZ10*GA10</f>
        <v/>
      </c>
      <c r="GC10" s="61" t="n"/>
      <c r="GD10" t="inlineStr">
        <is>
          <t>U.S. Govt</t>
        </is>
      </c>
      <c r="GE10" s="41" t="n">
        <v>0.04</v>
      </c>
      <c r="GF10" s="61">
        <f>'ETF MTD'!$OW$28/'ETF MTD'!$OW$3-1</f>
        <v/>
      </c>
      <c r="GG10" s="61">
        <f>GE10*GF10</f>
        <v/>
      </c>
      <c r="GH10" s="61" t="n"/>
      <c r="GI10" t="inlineStr">
        <is>
          <t>U.S. Govt</t>
        </is>
      </c>
      <c r="GJ10" s="41" t="n">
        <v>0.05600000000000002</v>
      </c>
      <c r="GK10" s="61">
        <f>'ETF MTD'!$OW$28/'ETF MTD'!$OW$3-1</f>
        <v/>
      </c>
      <c r="GL10" s="61">
        <f>GJ10*GK10</f>
        <v/>
      </c>
      <c r="GM10" s="61" t="n"/>
      <c r="GN10" t="inlineStr">
        <is>
          <t>U.S. Govt</t>
        </is>
      </c>
      <c r="GO10" s="41" t="n">
        <v>0.024</v>
      </c>
      <c r="GP10" s="61">
        <f>'ETF MTD'!$OW$28/'ETF MTD'!$OW$3-1</f>
        <v/>
      </c>
      <c r="GQ10" s="61">
        <f>GO10*GP10</f>
        <v/>
      </c>
      <c r="GR10" s="61" t="n"/>
      <c r="GS10" t="inlineStr">
        <is>
          <t>U.S. Govt</t>
        </is>
      </c>
      <c r="GT10" s="41" t="n">
        <v>0.024</v>
      </c>
      <c r="GU10" s="61">
        <f>'ETF MTD'!$OW$28/'ETF MTD'!$OW$3-1</f>
        <v/>
      </c>
      <c r="GV10" s="61">
        <f>GT10*GU10</f>
        <v/>
      </c>
      <c r="GW10" s="61" t="n"/>
      <c r="GX10" t="inlineStr">
        <is>
          <t>U.S. Govt</t>
        </is>
      </c>
      <c r="GY10" s="41" t="n">
        <v>0.17</v>
      </c>
      <c r="GZ10" s="61">
        <f>'ETF MTD'!$OW$28/'ETF MTD'!$OW$3-1</f>
        <v/>
      </c>
      <c r="HA10" s="61">
        <f>GY10*GZ10</f>
        <v/>
      </c>
      <c r="HB10" s="61" t="n"/>
      <c r="HC10" t="inlineStr">
        <is>
          <t>U.S. Govt</t>
        </is>
      </c>
      <c r="HD10" s="41" t="n">
        <v>0.17</v>
      </c>
      <c r="HE10" s="61">
        <f>'ETF MTD'!$OW$28/'ETF MTD'!$OW$3-1</f>
        <v/>
      </c>
      <c r="HF10" s="61">
        <f>HD10*HE10</f>
        <v/>
      </c>
      <c r="HG10" s="61" t="n"/>
      <c r="HH10" t="inlineStr">
        <is>
          <t>U.S. Govt</t>
        </is>
      </c>
      <c r="HI10" s="41" t="n">
        <v>0.17</v>
      </c>
      <c r="HJ10" s="61">
        <f>'ETF MTD'!$OW$28/'ETF MTD'!$OW$3-1</f>
        <v/>
      </c>
      <c r="HK10" s="61">
        <f>HI10*HJ10</f>
        <v/>
      </c>
      <c r="HL10" s="61" t="n"/>
      <c r="HM10" t="inlineStr">
        <is>
          <t>U.S. Govt</t>
        </is>
      </c>
      <c r="HN10" s="41" t="n">
        <v>0.1</v>
      </c>
      <c r="HO10" s="61">
        <f>'ETF MTD'!$OW$28/'ETF MTD'!$OW$3-1</f>
        <v/>
      </c>
      <c r="HP10" s="61">
        <f>HN10*HO10</f>
        <v/>
      </c>
      <c r="HQ10" s="61" t="n"/>
      <c r="HR10" t="inlineStr">
        <is>
          <t>U.S. Govt</t>
        </is>
      </c>
      <c r="HS10" s="41" t="n">
        <v>0.06</v>
      </c>
      <c r="HT10" s="61">
        <f>'ETF MTD'!$OW$28/'ETF MTD'!$OW$3-1</f>
        <v/>
      </c>
      <c r="HU10" s="61">
        <f>HS10*HT10</f>
        <v/>
      </c>
      <c r="HV10" s="61" t="n"/>
      <c r="HW10" t="inlineStr">
        <is>
          <t>U.S. Govt IT</t>
        </is>
      </c>
      <c r="HX10" s="41" t="n">
        <v>0.024</v>
      </c>
      <c r="HY10" s="61">
        <f>'ETF MTD'!$OW$28/'ETF MTD'!$OW$3-1</f>
        <v/>
      </c>
      <c r="HZ10" s="61">
        <f>HX10*HY10</f>
        <v/>
      </c>
      <c r="IA10" s="61" t="n"/>
      <c r="IB10" t="inlineStr">
        <is>
          <t>U.S. Govt IT</t>
        </is>
      </c>
      <c r="IC10" s="41" t="n">
        <v>0.024</v>
      </c>
      <c r="ID10" s="61">
        <f>'ETF MTD'!$OW$28/'ETF MTD'!$OW$3-1</f>
        <v/>
      </c>
      <c r="IE10" s="61">
        <f>IC10*ID10</f>
        <v/>
      </c>
      <c r="IF10" s="61" t="n"/>
      <c r="IG10" t="inlineStr">
        <is>
          <t>U.S. Govt IT</t>
        </is>
      </c>
      <c r="IH10" s="41" t="n">
        <v>0.024</v>
      </c>
      <c r="II10" s="61">
        <f>'ETF MTD'!$OW$28/'ETF MTD'!$OW$3-1</f>
        <v/>
      </c>
      <c r="IJ10" s="61">
        <f>IH10*II10</f>
        <v/>
      </c>
      <c r="IK10" s="61" t="n"/>
      <c r="IL10" t="inlineStr">
        <is>
          <t>U.S. Govt IT</t>
        </is>
      </c>
      <c r="IM10" s="41" t="n">
        <v>0.024</v>
      </c>
      <c r="IN10" s="61">
        <f>'ETF MTD'!$OW$28/'ETF MTD'!$OW$3-1</f>
        <v/>
      </c>
      <c r="IO10" s="61">
        <f>IM10*IN10</f>
        <v/>
      </c>
      <c r="IP10" s="61" t="n"/>
      <c r="IQ10" t="inlineStr">
        <is>
          <t>U.S. Govt IT</t>
        </is>
      </c>
      <c r="IR10" s="41" t="n">
        <v>0.008</v>
      </c>
      <c r="IS10" s="61">
        <f>'ETF MTD'!$OW$28/'ETF MTD'!$OW$3-1</f>
        <v/>
      </c>
      <c r="IT10" s="61">
        <f>IR10*IS10</f>
        <v/>
      </c>
      <c r="IU10" s="61" t="n"/>
      <c r="IV10" t="inlineStr">
        <is>
          <t>U.S. Govt IT</t>
        </is>
      </c>
      <c r="IW10" s="41" t="n">
        <v>0.008</v>
      </c>
      <c r="IX10" s="61">
        <f>'ETF MTD'!$OW$28/'ETF MTD'!$OW$3-1</f>
        <v/>
      </c>
      <c r="IY10" s="61">
        <f>IW10*IX10</f>
        <v/>
      </c>
      <c r="IZ10" s="61" t="n"/>
      <c r="JA10" t="inlineStr">
        <is>
          <t>U.S. Govt IT</t>
        </is>
      </c>
      <c r="JB10" s="41" t="n">
        <v>0.008</v>
      </c>
      <c r="JC10" s="61">
        <f>'ETF MTD'!$OW$28/'ETF MTD'!$OW$3-1</f>
        <v/>
      </c>
      <c r="JD10" s="61">
        <f>JB10*JC10</f>
        <v/>
      </c>
      <c r="JE10" s="61" t="n"/>
      <c r="JF10" t="inlineStr">
        <is>
          <t>U.S. Govt IT</t>
        </is>
      </c>
      <c r="JG10" s="41" t="n">
        <v>0.008</v>
      </c>
      <c r="JH10" s="61">
        <f>'ETF MTD'!$OW$28/'ETF MTD'!$OW$3-1</f>
        <v/>
      </c>
      <c r="JI10" s="61">
        <f>JG10*JH10</f>
        <v/>
      </c>
      <c r="JJ10" s="61" t="n"/>
      <c r="JK10" t="inlineStr">
        <is>
          <t>U.S. Govt IT</t>
        </is>
      </c>
      <c r="JL10" s="41" t="n">
        <v>0.008</v>
      </c>
      <c r="JM10" s="61">
        <f>'ETF MTD'!$OW$28/'ETF MTD'!$OW$3-1</f>
        <v/>
      </c>
      <c r="JN10" s="61">
        <f>JL10*JM10</f>
        <v/>
      </c>
      <c r="JO10" s="61" t="n"/>
      <c r="JP10" t="inlineStr">
        <is>
          <t>U.S. Govt IT</t>
        </is>
      </c>
      <c r="JQ10" s="41" t="n">
        <v>0.008</v>
      </c>
      <c r="JR10" s="61">
        <f>'ETF MTD'!$OW$28/'ETF MTD'!$OW$3-1</f>
        <v/>
      </c>
      <c r="JS10" s="61">
        <f>JQ10*JR10</f>
        <v/>
      </c>
      <c r="JT10" s="61" t="n"/>
      <c r="JU10" t="inlineStr">
        <is>
          <t>U.S. Govt IT</t>
        </is>
      </c>
      <c r="JV10" s="41" t="n">
        <v>0.008</v>
      </c>
      <c r="JW10" s="61">
        <f>'ETF MTD'!$OW$28/'ETF MTD'!$OW$3-1</f>
        <v/>
      </c>
      <c r="JX10" s="61">
        <f>JV10*JW10</f>
        <v/>
      </c>
      <c r="JY10" s="61" t="n"/>
      <c r="JZ10" t="inlineStr">
        <is>
          <t>U.S. Govt IT</t>
        </is>
      </c>
      <c r="KA10" s="41" t="n">
        <v>0.008</v>
      </c>
      <c r="KB10" s="61">
        <f>'ETF MTD'!$OW$28/'ETF MTD'!$OW$3-1</f>
        <v/>
      </c>
      <c r="KC10" s="61">
        <f>KA10*KB10</f>
        <v/>
      </c>
      <c r="KD10" s="61" t="n"/>
      <c r="KE10" t="inlineStr">
        <is>
          <t>U.S. Govt IT</t>
        </is>
      </c>
      <c r="KF10" s="41" t="n">
        <v>0.008</v>
      </c>
      <c r="KG10" s="61">
        <f>'ETF MTD'!$OW$28/'ETF MTD'!$OW$3-1</f>
        <v/>
      </c>
      <c r="KH10" s="61">
        <f>KF10*KG10</f>
        <v/>
      </c>
      <c r="KI10" s="61" t="n"/>
      <c r="KJ10" t="inlineStr">
        <is>
          <t>U.S. Govt IT</t>
        </is>
      </c>
      <c r="KK10" s="41" t="n">
        <v>0.008</v>
      </c>
      <c r="KL10" s="61">
        <f>'ETF MTD'!$OW$28/'ETF MTD'!$OW$3-1</f>
        <v/>
      </c>
      <c r="KM10" s="61">
        <f>KK10*KL10</f>
        <v/>
      </c>
      <c r="KN10" s="61" t="n"/>
      <c r="KO10" t="inlineStr">
        <is>
          <t>U.S. Govt IT</t>
        </is>
      </c>
      <c r="KP10" s="41" t="n">
        <v>0.008</v>
      </c>
      <c r="KQ10" s="61">
        <f>'ETF MTD'!$OW$28/'ETF MTD'!$OW$3-1</f>
        <v/>
      </c>
      <c r="KR10" s="61">
        <f>KP10*KQ10</f>
        <v/>
      </c>
      <c r="KS10" s="61" t="n"/>
      <c r="KT10" t="inlineStr">
        <is>
          <t>U.S. Govt IT</t>
        </is>
      </c>
      <c r="KU10" s="41" t="n">
        <v>0.008</v>
      </c>
      <c r="KV10" s="61">
        <f>'ETF MTD'!$OW$28/'ETF MTD'!$OW$3-1</f>
        <v/>
      </c>
      <c r="KW10" s="61">
        <f>KU10*KV10</f>
        <v/>
      </c>
      <c r="KX10" s="61" t="n"/>
      <c r="KY10" t="inlineStr">
        <is>
          <t>U.S. Govt IT</t>
        </is>
      </c>
      <c r="KZ10" s="41" t="n">
        <v>0.008</v>
      </c>
      <c r="LA10" s="61">
        <f>'ETF MTD'!$OW$28/'ETF MTD'!$OW$3-1</f>
        <v/>
      </c>
      <c r="LB10" s="61">
        <f>KZ10*LA10</f>
        <v/>
      </c>
      <c r="LC10" s="61" t="n"/>
      <c r="LD10" t="inlineStr">
        <is>
          <t>U.S. Govt IT</t>
        </is>
      </c>
      <c r="LE10" s="41" t="n">
        <v>0.008</v>
      </c>
      <c r="LF10" s="61">
        <f>'ETF MTD'!$OW$28/'ETF MTD'!$OW$3-1</f>
        <v/>
      </c>
      <c r="LG10" s="61">
        <f>LE10*LF10</f>
        <v/>
      </c>
      <c r="LH10" s="61" t="n"/>
      <c r="LI10" t="inlineStr">
        <is>
          <t>U.S. Govt IT</t>
        </is>
      </c>
      <c r="LJ10" s="41" t="n">
        <v>0.008</v>
      </c>
      <c r="LK10" s="61">
        <f>'ETF MTD'!$OW$28/'ETF MTD'!$OW$3-1</f>
        <v/>
      </c>
      <c r="LL10" s="61">
        <f>LJ10*LK10</f>
        <v/>
      </c>
      <c r="LM10" s="61" t="n"/>
      <c r="LN10" t="inlineStr">
        <is>
          <t>U.S. Govt IT</t>
        </is>
      </c>
      <c r="LO10" s="41" t="n">
        <v>0.008</v>
      </c>
      <c r="LP10" s="61">
        <f>'ETF MTD'!$OW$28/'ETF MTD'!$OW$3-1</f>
        <v/>
      </c>
      <c r="LQ10" s="61">
        <f>LO10*LP10</f>
        <v/>
      </c>
      <c r="LR10" s="61" t="n"/>
      <c r="LS10" t="inlineStr">
        <is>
          <t>U.S. Govt IT</t>
        </is>
      </c>
      <c r="LT10" s="41" t="n">
        <v>0.008</v>
      </c>
      <c r="LU10" s="61">
        <f>'ETF MTD'!$OW$28/'ETF MTD'!$OW$3-1</f>
        <v/>
      </c>
      <c r="LV10" s="61">
        <f>LT10*LU10</f>
        <v/>
      </c>
      <c r="LW10" s="61" t="n"/>
      <c r="LX10" t="inlineStr">
        <is>
          <t>U.S. Govt IT</t>
        </is>
      </c>
      <c r="LY10" s="41" t="n">
        <v>0.008</v>
      </c>
      <c r="LZ10" s="61">
        <f>'ETF MTD'!$OW$28/'ETF MTD'!$OW$3-1</f>
        <v/>
      </c>
      <c r="MA10" s="61">
        <f>LY10*LZ10</f>
        <v/>
      </c>
      <c r="MB10" s="61" t="n"/>
      <c r="MC10" t="inlineStr">
        <is>
          <t>U.S. Govt IT</t>
        </is>
      </c>
      <c r="MD10" s="41" t="n">
        <v>0.008</v>
      </c>
      <c r="ME10" s="61">
        <f>'ETF MTD'!$OW$28/'ETF MTD'!$OW$3-1</f>
        <v/>
      </c>
      <c r="MF10" s="61">
        <f>MD10*ME10</f>
        <v/>
      </c>
      <c r="MG10" s="61" t="n"/>
      <c r="MH10" t="inlineStr">
        <is>
          <t>U.S. Govt IT</t>
        </is>
      </c>
      <c r="MI10" s="41" t="n">
        <v>0.008</v>
      </c>
      <c r="MJ10" s="61">
        <f>'ETF MTD'!$OW$28/'ETF MTD'!$OW$3-1</f>
        <v/>
      </c>
      <c r="MK10" s="61">
        <f>MI10*MJ10</f>
        <v/>
      </c>
      <c r="ML10" s="61" t="n"/>
      <c r="MM10" t="inlineStr">
        <is>
          <t>U.S. Govt IT</t>
        </is>
      </c>
      <c r="MN10" s="41" t="n">
        <v>0.008</v>
      </c>
      <c r="MO10" s="61">
        <f>'ETF MTD'!$OW$28/'ETF MTD'!$OW$3-1</f>
        <v/>
      </c>
      <c r="MP10" s="61">
        <f>MN10*MO10</f>
        <v/>
      </c>
      <c r="MQ10" s="61" t="n"/>
      <c r="MR10" t="inlineStr">
        <is>
          <t>U.S. Govt IT</t>
        </is>
      </c>
      <c r="MS10" s="41" t="n">
        <v>0.008</v>
      </c>
      <c r="MT10" s="61">
        <f>'ETF MTD'!$OW$28/'ETF MTD'!$OW$3-1</f>
        <v/>
      </c>
      <c r="MU10" s="61">
        <f>MS10*MT10</f>
        <v/>
      </c>
      <c r="MV10" s="61" t="n"/>
      <c r="MW10" t="inlineStr">
        <is>
          <t>U.S. Govt IT</t>
        </is>
      </c>
      <c r="MX10" s="41" t="n">
        <v>0.008</v>
      </c>
      <c r="MY10" s="61">
        <f>'ETF MTD'!$OW$28/'ETF MTD'!$OW$3-1</f>
        <v/>
      </c>
      <c r="MZ10" s="61">
        <f>MX10*MY10</f>
        <v/>
      </c>
      <c r="NA10" s="61" t="n"/>
      <c r="NB10" t="inlineStr">
        <is>
          <t>U.S. Govt IT</t>
        </is>
      </c>
      <c r="NC10" s="41" t="n">
        <v>0.024</v>
      </c>
      <c r="ND10" s="61">
        <f>'ETF MTD'!$OW$28/'ETF MTD'!$OW$3-1</f>
        <v/>
      </c>
      <c r="NE10" s="61">
        <f>NC10*ND10</f>
        <v/>
      </c>
      <c r="NF10" s="61" t="n"/>
      <c r="NG10" t="inlineStr">
        <is>
          <t>U.S. Govt IT</t>
        </is>
      </c>
      <c r="NH10" s="41" t="n">
        <v>0.008</v>
      </c>
      <c r="NI10" s="61">
        <f>'ETF MTD'!$OW$28/'ETF MTD'!$OW$3-1</f>
        <v/>
      </c>
      <c r="NJ10" s="61">
        <f>NH10*NI10</f>
        <v/>
      </c>
      <c r="NK10" s="61" t="n"/>
      <c r="NL10" t="inlineStr">
        <is>
          <t>U.S. Govt IT</t>
        </is>
      </c>
      <c r="NM10" s="41" t="n">
        <v>0.024</v>
      </c>
      <c r="NN10" s="61">
        <f>'ETF MTD'!$OW$28/'ETF MTD'!$OW$3-1</f>
        <v/>
      </c>
      <c r="NO10" s="61">
        <f>NM10*NN10</f>
        <v/>
      </c>
      <c r="NP10" s="61" t="n"/>
      <c r="NQ10" t="inlineStr">
        <is>
          <t>U.S. Govt IT</t>
        </is>
      </c>
      <c r="NR10" s="41" t="n">
        <v>0.024</v>
      </c>
      <c r="NS10" s="61">
        <f>'ETF MTD'!$OW$28/'ETF MTD'!$OW$3-1</f>
        <v/>
      </c>
      <c r="NT10" s="61">
        <f>NR10*NS10</f>
        <v/>
      </c>
      <c r="NU10" s="61" t="n"/>
      <c r="NV10" t="inlineStr">
        <is>
          <t>U.S. Govt IT</t>
        </is>
      </c>
      <c r="NW10" s="41" t="n">
        <v>0.008</v>
      </c>
      <c r="NX10" s="61">
        <f>'ETF MTD'!$OW$28/'ETF MTD'!$OW$3-1</f>
        <v/>
      </c>
      <c r="NY10" s="61">
        <f>NW10*NX10</f>
        <v/>
      </c>
      <c r="NZ10" s="61" t="n"/>
      <c r="OA10" t="inlineStr">
        <is>
          <t>U.S. Govt IT</t>
        </is>
      </c>
      <c r="OB10" s="41" t="n">
        <v>0.008</v>
      </c>
      <c r="OC10" s="61">
        <f>'ETF MTD'!$OW$28/'ETF MTD'!$OW$3-1</f>
        <v/>
      </c>
      <c r="OD10" s="61">
        <f>OB10*OC10</f>
        <v/>
      </c>
      <c r="OE10" s="61" t="n"/>
      <c r="OF10" t="inlineStr">
        <is>
          <t>U.S. Govt IT</t>
        </is>
      </c>
      <c r="OG10" s="41" t="n">
        <v>0.008</v>
      </c>
      <c r="OH10" s="61">
        <f>'ETF MTD'!$OW$28/'ETF MTD'!$OW$3-1</f>
        <v/>
      </c>
      <c r="OI10" s="61">
        <f>OG10*OH10</f>
        <v/>
      </c>
      <c r="OJ10" s="61" t="n"/>
      <c r="OK10" t="inlineStr">
        <is>
          <t>U.S. Govt IT</t>
        </is>
      </c>
      <c r="OL10" s="41" t="n">
        <v>0.008</v>
      </c>
      <c r="OM10" s="61">
        <f>'ETF MTD'!$OW$28/'ETF MTD'!$OW$3-1</f>
        <v/>
      </c>
      <c r="ON10" s="61">
        <f>OL10*OM10</f>
        <v/>
      </c>
      <c r="OO10" s="61" t="n"/>
      <c r="OP10" t="inlineStr">
        <is>
          <t>U.S. Govt IT</t>
        </is>
      </c>
      <c r="OQ10" s="41" t="n">
        <v>0.008</v>
      </c>
      <c r="OR10" s="61">
        <f>'ETF MTD'!$OW$28/'ETF MTD'!$OW$3-1</f>
        <v/>
      </c>
      <c r="OS10" s="61">
        <f>OQ10*OR10</f>
        <v/>
      </c>
      <c r="OT10" s="61" t="n"/>
      <c r="OU10" t="inlineStr">
        <is>
          <t>U.S. Govt IT</t>
        </is>
      </c>
      <c r="OV10" s="41" t="n">
        <v>0.008</v>
      </c>
      <c r="OW10" s="61">
        <f>'ETF MTD'!$OW$28/'ETF MTD'!$OW$3-1</f>
        <v/>
      </c>
      <c r="OX10" s="61">
        <f>OV10*OW10</f>
        <v/>
      </c>
      <c r="OY10" s="61" t="n"/>
      <c r="OZ10" t="inlineStr">
        <is>
          <t>U.S. Govt IT</t>
        </is>
      </c>
      <c r="PA10" s="41" t="n">
        <v>0.054</v>
      </c>
      <c r="PB10" s="61">
        <f>'ETF MTD'!$OW$28/'ETF MTD'!$OW$3-1</f>
        <v/>
      </c>
      <c r="PC10" s="61">
        <f>PA10*PB10</f>
        <v/>
      </c>
      <c r="PD10" s="61" t="n"/>
      <c r="PE10" t="inlineStr">
        <is>
          <t>U.S. Govt IT</t>
        </is>
      </c>
      <c r="PF10" s="41" t="n">
        <v>0.034</v>
      </c>
      <c r="PG10" s="61">
        <f>'ETF MTD'!$OW$28/'ETF MTD'!$OW$3-1</f>
        <v/>
      </c>
      <c r="PH10" s="61">
        <f>PF10*PG10</f>
        <v/>
      </c>
      <c r="PI10" s="61" t="n"/>
      <c r="PJ10" t="inlineStr">
        <is>
          <t>U.S. Govt IT</t>
        </is>
      </c>
      <c r="PK10" s="41" t="n">
        <v>0.07000000000000001</v>
      </c>
      <c r="PL10" s="61">
        <f>'ETF MTD'!$OW$28/'ETF MTD'!$OW$3-1</f>
        <v/>
      </c>
      <c r="PM10" s="61">
        <f>PK10*PL10</f>
        <v/>
      </c>
      <c r="PN10" s="61" t="n"/>
      <c r="PO10" t="inlineStr">
        <is>
          <t>U.S. Govt IT</t>
        </is>
      </c>
      <c r="PP10" s="41" t="n">
        <v>0.054</v>
      </c>
      <c r="PQ10" s="61">
        <f>'ETF MTD'!$OW$28/'ETF MTD'!$OW$3-1</f>
        <v/>
      </c>
      <c r="PR10" s="61">
        <f>PP10*PQ10</f>
        <v/>
      </c>
      <c r="PS10" s="61" t="n"/>
      <c r="PT10" t="inlineStr">
        <is>
          <t>U.S. Govt IT</t>
        </is>
      </c>
      <c r="PU10" s="41" t="n">
        <v>0.054</v>
      </c>
      <c r="PV10" s="61">
        <f>'ETF MTD'!$OW$28/'ETF MTD'!$OW$3-1</f>
        <v/>
      </c>
      <c r="PW10" s="61">
        <f>PU10*PV10</f>
        <v/>
      </c>
      <c r="PX10" s="61" t="n"/>
      <c r="PY10" t="inlineStr">
        <is>
          <t>U.S. Govt IT</t>
        </is>
      </c>
      <c r="PZ10" s="41" t="n">
        <v>0.018</v>
      </c>
      <c r="QA10" s="61">
        <f>'ETF MTD'!$OW$28/'ETF MTD'!$OW$3-1</f>
        <v/>
      </c>
      <c r="QB10" s="61">
        <f>PZ10*QA10</f>
        <v/>
      </c>
      <c r="QC10" s="61" t="n"/>
      <c r="QD10" t="inlineStr">
        <is>
          <t>U.S. Govt IT</t>
        </is>
      </c>
      <c r="QE10" s="41" t="n">
        <v>0.018</v>
      </c>
      <c r="QF10" s="61">
        <f>'ETF MTD'!$OW$28/'ETF MTD'!$OW$3-1</f>
        <v/>
      </c>
      <c r="QG10" s="61">
        <f>QE10*QF10</f>
        <v/>
      </c>
      <c r="QH10" s="61" t="n"/>
      <c r="QI10" t="inlineStr">
        <is>
          <t>U.S. Govt IT</t>
        </is>
      </c>
      <c r="QJ10" s="41" t="n">
        <v>0.036</v>
      </c>
      <c r="QK10" s="61">
        <f>'ETF MTD'!$OW$28/'ETF MTD'!$OW$3-1</f>
        <v/>
      </c>
      <c r="QL10" s="61">
        <f>QJ10*QK10</f>
        <v/>
      </c>
      <c r="QM10" s="61" t="n"/>
      <c r="QN10" t="inlineStr">
        <is>
          <t>U.S. Govt IT</t>
        </is>
      </c>
      <c r="QO10" s="41" t="n">
        <v>0.06</v>
      </c>
      <c r="QP10" s="61">
        <f>'ETF MTD'!$OW$28/'ETF MTD'!$OW$3-1</f>
        <v/>
      </c>
      <c r="QQ10" s="61">
        <f>QO10*QP10</f>
        <v/>
      </c>
      <c r="QR10" s="61" t="n"/>
      <c r="QS10" t="inlineStr">
        <is>
          <t>U.S. Govt IT</t>
        </is>
      </c>
      <c r="QT10" s="41" t="n">
        <v>0.06</v>
      </c>
      <c r="QU10" s="61">
        <f>'ETF MTD'!$OW$28/'ETF MTD'!$OW$3-1</f>
        <v/>
      </c>
      <c r="QV10" s="61">
        <f>QT10*QU10</f>
        <v/>
      </c>
      <c r="QW10" s="61" t="n"/>
      <c r="QX10" t="inlineStr">
        <is>
          <t>U.S. Govt IT</t>
        </is>
      </c>
      <c r="QY10" s="41" t="n">
        <v>0.06</v>
      </c>
      <c r="QZ10" s="61">
        <f>'ETF MTD'!$OW$28/'ETF MTD'!$OW$3-1</f>
        <v/>
      </c>
      <c r="RA10" s="61">
        <f>QY10*QZ10</f>
        <v/>
      </c>
      <c r="RB10" s="61" t="n"/>
      <c r="RC10" t="inlineStr">
        <is>
          <t>U.S. Govt IT</t>
        </is>
      </c>
      <c r="RD10" s="41" t="n">
        <v>0.054</v>
      </c>
      <c r="RE10" s="61">
        <f>'ETF MTD'!$OW$28/'ETF MTD'!$OW$3-1</f>
        <v/>
      </c>
      <c r="RF10" s="61">
        <f>RD10*RE10</f>
        <v/>
      </c>
      <c r="RG10" s="61" t="n"/>
      <c r="RH10" t="inlineStr">
        <is>
          <t>U.S. Govt IT</t>
        </is>
      </c>
      <c r="RI10" s="41" t="n">
        <v>0.054</v>
      </c>
      <c r="RJ10" s="61">
        <f>'ETF MTD'!$OW$28/'ETF MTD'!$OW$3-1</f>
        <v/>
      </c>
      <c r="RK10" s="61">
        <f>RI10*RJ10</f>
        <v/>
      </c>
      <c r="RL10" s="61" t="n"/>
      <c r="RM10" s="42" t="n">
        <v>0.09</v>
      </c>
      <c r="RN10" s="43">
        <f>0.2*RM10</f>
        <v/>
      </c>
      <c r="RO10" s="44" t="n">
        <v>0</v>
      </c>
      <c r="RP10" s="44" t="n">
        <v>0.036</v>
      </c>
      <c r="RQ10" s="48" t="n"/>
      <c r="RR10" s="46" t="n">
        <v>0.0015</v>
      </c>
      <c r="RS10" s="61">
        <f>RI10*RR10</f>
        <v/>
      </c>
      <c r="RT10" s="48" t="n">
        <v>0.0005999999999999999</v>
      </c>
      <c r="RU10" s="61">
        <f>RT10*RI10</f>
        <v/>
      </c>
      <c r="RV10" s="49" t="n"/>
      <c r="RW10" s="61" t="n"/>
      <c r="RX10" s="61">
        <f>RM10*(1-$RX$4)</f>
        <v/>
      </c>
      <c r="RY10" s="61">
        <f>Spartan!G12</f>
        <v/>
      </c>
      <c r="RZ10" s="46">
        <f>RX10-RY10</f>
        <v/>
      </c>
    </row>
    <row r="11">
      <c r="A11" s="33" t="inlineStr">
        <is>
          <t>BWX</t>
        </is>
      </c>
      <c r="B11" s="49" t="n">
        <v>0.01</v>
      </c>
      <c r="C11" s="61">
        <f>'ETF MTD'!$KG$28/'ETF MTD'!$KG$3-1</f>
        <v/>
      </c>
      <c r="D11" s="61">
        <f>B11*C11</f>
        <v/>
      </c>
      <c r="E11" s="61" t="n"/>
      <c r="F11" s="33" t="inlineStr">
        <is>
          <t>BWX</t>
        </is>
      </c>
      <c r="G11" s="49" t="n">
        <v>0.05000000000000001</v>
      </c>
      <c r="H11" s="61">
        <f>'ETF MTD'!$KG$28/'ETF MTD'!$KG$3-1</f>
        <v/>
      </c>
      <c r="I11" s="61">
        <f>G11*H11</f>
        <v/>
      </c>
      <c r="J11" s="39" t="n"/>
      <c r="K11" s="33" t="inlineStr">
        <is>
          <t>BWX</t>
        </is>
      </c>
      <c r="L11" s="49" t="n">
        <v>0.05000000000000001</v>
      </c>
      <c r="M11" s="61">
        <f>'ETF MTD'!$KG$28/'ETF MTD'!$KG$3-1</f>
        <v/>
      </c>
      <c r="N11" s="61">
        <f>L11*M11</f>
        <v/>
      </c>
      <c r="O11" s="61" t="n"/>
      <c r="P11" s="61" t="inlineStr">
        <is>
          <t>BWX</t>
        </is>
      </c>
      <c r="Q11" s="61" t="n">
        <v>0.05000000000000001</v>
      </c>
      <c r="R11" s="61">
        <f>'ETF MTD'!$KG$28/'ETF MTD'!$KG$3-1</f>
        <v/>
      </c>
      <c r="S11" s="61">
        <f>Q11*R11</f>
        <v/>
      </c>
      <c r="T11" s="61" t="n"/>
      <c r="U11" s="33" t="inlineStr">
        <is>
          <t>BWX</t>
        </is>
      </c>
      <c r="V11" s="49" t="n">
        <v>0.05000000000000001</v>
      </c>
      <c r="W11" s="61">
        <f>'ETF MTD'!$KG$28/'ETF MTD'!$KG$3-1</f>
        <v/>
      </c>
      <c r="X11" s="61">
        <f>V11*W11</f>
        <v/>
      </c>
      <c r="Y11" s="61" t="n"/>
      <c r="Z11" s="33" t="inlineStr">
        <is>
          <t>BWX</t>
        </is>
      </c>
      <c r="AA11" s="49" t="n">
        <v>0.05000000000000001</v>
      </c>
      <c r="AB11" s="61">
        <f>'ETF MTD'!$KG$28/'ETF MTD'!$KG$3-1</f>
        <v/>
      </c>
      <c r="AC11" s="61">
        <f>AA11*AB11</f>
        <v/>
      </c>
      <c r="AD11" s="61" t="n"/>
      <c r="AE11" s="33" t="inlineStr">
        <is>
          <t>BWX</t>
        </is>
      </c>
      <c r="AF11" s="49" t="n">
        <v>0.04</v>
      </c>
      <c r="AG11" s="61">
        <f>'ETF MTD'!$KG$28/'ETF MTD'!$KG$3-1</f>
        <v/>
      </c>
      <c r="AH11" s="61">
        <f>AF11*AG11</f>
        <v/>
      </c>
      <c r="AI11" s="61" t="n"/>
      <c r="AJ11" s="33" t="inlineStr">
        <is>
          <t>BWX</t>
        </is>
      </c>
      <c r="AK11" s="49" t="n">
        <v>0.024</v>
      </c>
      <c r="AL11" s="61">
        <f>'ETF MTD'!$KG$28/'ETF MTD'!$KG$3-1</f>
        <v/>
      </c>
      <c r="AM11" s="61">
        <f>AK11*AL11</f>
        <v/>
      </c>
      <c r="AN11" s="61" t="n"/>
      <c r="AO11" s="33" t="inlineStr">
        <is>
          <t>BWX</t>
        </is>
      </c>
      <c r="AP11" s="49" t="n">
        <v>0.008</v>
      </c>
      <c r="AQ11" s="61">
        <f>'ETF MTD'!$KG$28/'ETF MTD'!$KG$3-1</f>
        <v/>
      </c>
      <c r="AR11" s="61">
        <f>AP11*AQ11</f>
        <v/>
      </c>
      <c r="AS11" s="61" t="n"/>
      <c r="AT11" s="33" t="inlineStr">
        <is>
          <t>BWX</t>
        </is>
      </c>
      <c r="AU11" s="49" t="n">
        <v>0.008</v>
      </c>
      <c r="AV11" s="61">
        <f>'ETF MTD'!$KG$28/'ETF MTD'!$KG$3-1</f>
        <v/>
      </c>
      <c r="AW11" s="61">
        <f>AU11*AV11</f>
        <v/>
      </c>
      <c r="AX11" s="61" t="n"/>
      <c r="AY11" s="33" t="inlineStr">
        <is>
          <t>BWX</t>
        </is>
      </c>
      <c r="AZ11" s="49" t="n">
        <v>0.008</v>
      </c>
      <c r="BA11" s="61">
        <f>'ETF MTD'!$KG$28/'ETF MTD'!$KG$3-1</f>
        <v/>
      </c>
      <c r="BB11" s="61">
        <f>AZ11*BA11</f>
        <v/>
      </c>
      <c r="BC11" s="61" t="n"/>
      <c r="BD11" s="33" t="inlineStr">
        <is>
          <t>BWX</t>
        </is>
      </c>
      <c r="BE11" s="49" t="n">
        <v>0.024</v>
      </c>
      <c r="BF11" s="61">
        <f>'ETF MTD'!$KG$28/'ETF MTD'!$KG$3-1</f>
        <v/>
      </c>
      <c r="BG11" s="61">
        <f>BE11*BF11</f>
        <v/>
      </c>
      <c r="BH11" s="61" t="n"/>
      <c r="BI11" s="33" t="inlineStr">
        <is>
          <t>BWX</t>
        </is>
      </c>
      <c r="BJ11" s="49" t="n">
        <v>0.056</v>
      </c>
      <c r="BK11" s="61">
        <f>'ETF MTD'!$KG$28/'ETF MTD'!$KG$3-1</f>
        <v/>
      </c>
      <c r="BL11" s="61">
        <f>BJ11*BK11</f>
        <v/>
      </c>
      <c r="BM11" s="61" t="n"/>
      <c r="BN11" s="33" t="inlineStr">
        <is>
          <t>BWX</t>
        </is>
      </c>
      <c r="BO11" s="49" t="n">
        <v>0.056</v>
      </c>
      <c r="BP11" s="61">
        <f>'ETF MTD'!$KG$28/'ETF MTD'!$KG$3-1</f>
        <v/>
      </c>
      <c r="BQ11" s="61">
        <f>BO11*BP11</f>
        <v/>
      </c>
      <c r="BR11" s="61" t="n"/>
      <c r="BS11" s="33" t="inlineStr">
        <is>
          <t>BWX</t>
        </is>
      </c>
      <c r="BT11" s="49" t="n">
        <v>0.04</v>
      </c>
      <c r="BU11" s="61">
        <f>'ETF MTD'!$KG$28/'ETF MTD'!$KG$3-1</f>
        <v/>
      </c>
      <c r="BV11" s="61">
        <f>BT11*BU11</f>
        <v/>
      </c>
      <c r="BW11" s="61" t="n"/>
      <c r="BX11" s="33" t="inlineStr">
        <is>
          <t>BWX</t>
        </is>
      </c>
      <c r="BY11" s="49" t="n">
        <v>0.07200000000000001</v>
      </c>
      <c r="BZ11" s="61">
        <f>'ETF MTD'!$KG$28/'ETF MTD'!$KG$3-1</f>
        <v/>
      </c>
      <c r="CA11" s="61">
        <f>BY11*BZ11</f>
        <v/>
      </c>
      <c r="CB11" s="61" t="n"/>
      <c r="CC11" s="33" t="inlineStr">
        <is>
          <t>BWX</t>
        </is>
      </c>
      <c r="CD11" s="49" t="n">
        <v>0.07200000000000001</v>
      </c>
      <c r="CE11" s="61">
        <f>'ETF MTD'!$KG$28/'ETF MTD'!$KG$3-1</f>
        <v/>
      </c>
      <c r="CF11" s="61">
        <f>CD11*CE11</f>
        <v/>
      </c>
      <c r="CG11" s="61" t="n"/>
      <c r="CH11" s="33" t="inlineStr">
        <is>
          <t>BWX</t>
        </is>
      </c>
      <c r="CI11" s="49" t="n">
        <v>0.07200000000000001</v>
      </c>
      <c r="CJ11" s="61">
        <f>'ETF MTD'!$KG$28/'ETF MTD'!$KG$3-1</f>
        <v/>
      </c>
      <c r="CK11" s="61">
        <f>CI11*CJ11</f>
        <v/>
      </c>
      <c r="CL11" s="61" t="n"/>
      <c r="CM11" s="33" t="inlineStr">
        <is>
          <t>BWX</t>
        </is>
      </c>
      <c r="CN11" s="49" t="n">
        <v>0.07200000000000001</v>
      </c>
      <c r="CO11" s="61">
        <f>'ETF MTD'!$KG$28/'ETF MTD'!$KG$3-1</f>
        <v/>
      </c>
      <c r="CP11" s="61">
        <f>CN11*CO11</f>
        <v/>
      </c>
      <c r="CQ11" s="61" t="n"/>
      <c r="CR11" s="33" t="inlineStr">
        <is>
          <t>BWX</t>
        </is>
      </c>
      <c r="CS11" s="49" t="n">
        <v>0.07200000000000001</v>
      </c>
      <c r="CT11" s="61">
        <f>'ETF MTD'!$KG$28/'ETF MTD'!$KG$3-1</f>
        <v/>
      </c>
      <c r="CU11" s="61">
        <f>CS11*CT11</f>
        <v/>
      </c>
      <c r="CV11" s="61" t="n"/>
      <c r="CW11" s="33" t="inlineStr">
        <is>
          <t>BWX</t>
        </is>
      </c>
      <c r="CX11" s="49" t="n">
        <v>0.04</v>
      </c>
      <c r="CY11" s="61">
        <f>'ETF MTD'!$KG$28/'ETF MTD'!$KG$3-1</f>
        <v/>
      </c>
      <c r="CZ11" s="61">
        <f>CX11*CY11</f>
        <v/>
      </c>
      <c r="DA11" s="61" t="n"/>
      <c r="DB11" s="33" t="inlineStr">
        <is>
          <t>BWX</t>
        </is>
      </c>
      <c r="DC11" s="49" t="n">
        <v>0.008</v>
      </c>
      <c r="DD11" s="61">
        <f>'ETF MTD'!$KG$28/'ETF MTD'!$KG$3-1</f>
        <v/>
      </c>
      <c r="DE11" s="61">
        <f>DC11*DD11</f>
        <v/>
      </c>
      <c r="DF11" s="61" t="n"/>
      <c r="DG11" s="33" t="inlineStr">
        <is>
          <t>BWX</t>
        </is>
      </c>
      <c r="DH11" s="49" t="n">
        <v>0.008</v>
      </c>
      <c r="DI11" s="61">
        <f>'ETF MTD'!$KG$28/'ETF MTD'!$KG$3-1</f>
        <v/>
      </c>
      <c r="DJ11" s="61">
        <f>DH11*DI11</f>
        <v/>
      </c>
      <c r="DK11" s="61" t="n"/>
      <c r="DL11" s="33" t="inlineStr">
        <is>
          <t>BWX</t>
        </is>
      </c>
      <c r="DM11" s="49" t="n">
        <v>0.008</v>
      </c>
      <c r="DN11" s="61">
        <f>'ETF MTD'!$KG$28/'ETF MTD'!$KG$3-1</f>
        <v/>
      </c>
      <c r="DO11" s="61">
        <f>DM11*DN11</f>
        <v/>
      </c>
      <c r="DP11" s="61" t="n"/>
      <c r="DQ11" s="33" t="inlineStr">
        <is>
          <t>BWX</t>
        </is>
      </c>
      <c r="DR11" s="49" t="n">
        <v>0.008</v>
      </c>
      <c r="DS11" s="61">
        <f>'ETF MTD'!$KG$28/'ETF MTD'!$KG$3-1</f>
        <v/>
      </c>
      <c r="DT11" s="61">
        <f>DR11*DS11</f>
        <v/>
      </c>
      <c r="DU11" s="61" t="n"/>
      <c r="DV11" s="33" t="inlineStr">
        <is>
          <t>BWX</t>
        </is>
      </c>
      <c r="DW11" s="49" t="n">
        <v>0.008</v>
      </c>
      <c r="DX11" s="61">
        <f>'ETF MTD'!$KG$28/'ETF MTD'!$KG$3-1</f>
        <v/>
      </c>
      <c r="DY11" s="61">
        <f>DW11*DX11</f>
        <v/>
      </c>
      <c r="DZ11" s="61" t="n"/>
      <c r="EA11" s="33" t="inlineStr">
        <is>
          <t>BWX</t>
        </is>
      </c>
      <c r="EB11" s="49" t="n">
        <v>0.008</v>
      </c>
      <c r="EC11" s="61">
        <f>'ETF MTD'!$KG$28/'ETF MTD'!$KG$3-1</f>
        <v/>
      </c>
      <c r="ED11" s="61">
        <f>EB11*EC11</f>
        <v/>
      </c>
      <c r="EE11" s="61" t="n"/>
      <c r="EF11" s="33" t="inlineStr">
        <is>
          <t>BWX</t>
        </is>
      </c>
      <c r="EG11" s="49" t="n">
        <v>0.024</v>
      </c>
      <c r="EH11" s="61">
        <f>'ETF MTD'!$KG$28/'ETF MTD'!$KG$3-1</f>
        <v/>
      </c>
      <c r="EI11" s="61">
        <f>EG11*EH11</f>
        <v/>
      </c>
      <c r="EJ11" s="61" t="n"/>
      <c r="EK11" s="33" t="inlineStr">
        <is>
          <t>BWX</t>
        </is>
      </c>
      <c r="EL11" s="49" t="n">
        <v>0.024</v>
      </c>
      <c r="EM11" s="61">
        <f>'ETF MTD'!$KG$28/'ETF MTD'!$KG$3-1</f>
        <v/>
      </c>
      <c r="EN11" s="61">
        <f>EL11*EM11</f>
        <v/>
      </c>
      <c r="EO11" s="61" t="n"/>
      <c r="EP11" s="33" t="inlineStr">
        <is>
          <t>BWX</t>
        </is>
      </c>
      <c r="EQ11" s="49" t="n">
        <v>0.024</v>
      </c>
      <c r="ER11" s="61">
        <f>'ETF MTD'!$KG$28/'ETF MTD'!$KG$3-1</f>
        <v/>
      </c>
      <c r="ES11" s="61">
        <f>EQ11*ER11</f>
        <v/>
      </c>
      <c r="ET11" s="61" t="n"/>
      <c r="EU11" s="33" t="inlineStr">
        <is>
          <t>BWX</t>
        </is>
      </c>
      <c r="EV11" s="49" t="n">
        <v>0.04</v>
      </c>
      <c r="EW11" s="61">
        <f>'ETF MTD'!$KG$28/'ETF MTD'!$KG$3-1</f>
        <v/>
      </c>
      <c r="EX11" s="61">
        <f>EV11*EW11</f>
        <v/>
      </c>
      <c r="EY11" s="61" t="n"/>
      <c r="EZ11" s="33" t="inlineStr">
        <is>
          <t>BWX</t>
        </is>
      </c>
      <c r="FA11" s="49" t="n">
        <v>0.024</v>
      </c>
      <c r="FB11" s="61">
        <f>'ETF MTD'!$KG$28/'ETF MTD'!$KG$3-1</f>
        <v/>
      </c>
      <c r="FC11" s="61">
        <f>FA11*FB11</f>
        <v/>
      </c>
      <c r="FD11" s="61" t="n"/>
      <c r="FE11" s="33" t="inlineStr">
        <is>
          <t>BWX</t>
        </is>
      </c>
      <c r="FF11" s="49" t="n">
        <v>0.04</v>
      </c>
      <c r="FG11" s="61">
        <f>'ETF MTD'!$KG$28/'ETF MTD'!$KG$3-1</f>
        <v/>
      </c>
      <c r="FH11" s="61">
        <f>FF11*FG11</f>
        <v/>
      </c>
      <c r="FI11" s="61" t="n"/>
      <c r="FJ11" s="33" t="inlineStr">
        <is>
          <t>BWX</t>
        </is>
      </c>
      <c r="FK11" s="49" t="n">
        <v>0.04</v>
      </c>
      <c r="FL11" s="61">
        <f>'ETF MTD'!$KG$28/'ETF MTD'!$KG$3-1</f>
        <v/>
      </c>
      <c r="FM11" s="61">
        <f>FK11*FL11</f>
        <v/>
      </c>
      <c r="FN11" s="61" t="n"/>
      <c r="FO11" s="33" t="inlineStr">
        <is>
          <t>BWX</t>
        </is>
      </c>
      <c r="FP11" s="49" t="n">
        <v>0.04</v>
      </c>
      <c r="FQ11" s="61">
        <f>'ETF MTD'!$KG$28/'ETF MTD'!$KG$3-1</f>
        <v/>
      </c>
      <c r="FR11" s="61">
        <f>FP11*FQ11</f>
        <v/>
      </c>
      <c r="FS11" s="61" t="n"/>
      <c r="FT11" s="33" t="inlineStr">
        <is>
          <t>BWX</t>
        </is>
      </c>
      <c r="FU11" s="49" t="n">
        <v>0.04</v>
      </c>
      <c r="FV11" s="61">
        <f>'ETF MTD'!$KG$28/'ETF MTD'!$KG$3-1</f>
        <v/>
      </c>
      <c r="FW11" s="61">
        <f>FU11*FV11</f>
        <v/>
      </c>
      <c r="FX11" s="61" t="n"/>
      <c r="FY11" s="33" t="inlineStr">
        <is>
          <t>BWX</t>
        </is>
      </c>
      <c r="FZ11" s="41" t="n">
        <v>0.04</v>
      </c>
      <c r="GA11" s="61">
        <f>'ETF MTD'!$KG$28/'ETF MTD'!$KG$3-1</f>
        <v/>
      </c>
      <c r="GB11" s="61">
        <f>FZ11*GA11</f>
        <v/>
      </c>
      <c r="GC11" s="61" t="n"/>
      <c r="GD11" t="inlineStr">
        <is>
          <t>Foreign Bonds</t>
        </is>
      </c>
      <c r="GE11" s="41" t="n">
        <v>0.04</v>
      </c>
      <c r="GF11" s="61">
        <f>'ETF MTD'!$KG$28/'ETF MTD'!$KG$3-1</f>
        <v/>
      </c>
      <c r="GG11" s="61">
        <f>GE11*GF11</f>
        <v/>
      </c>
      <c r="GH11" s="61" t="n"/>
      <c r="GI11" t="inlineStr">
        <is>
          <t>Foreign Bonds</t>
        </is>
      </c>
      <c r="GJ11" s="41" t="n">
        <v>0.024</v>
      </c>
      <c r="GK11" s="61">
        <f>'ETF MTD'!$KG$28/'ETF MTD'!$KG$3-1</f>
        <v/>
      </c>
      <c r="GL11" s="61">
        <f>GJ11*GK11</f>
        <v/>
      </c>
      <c r="GM11" s="61" t="n"/>
      <c r="GN11" t="inlineStr">
        <is>
          <t>Foreign Bonds</t>
        </is>
      </c>
      <c r="GO11" s="41" t="n">
        <v>0.024</v>
      </c>
      <c r="GP11" s="61">
        <f>'ETF MTD'!$KG$28/'ETF MTD'!$KG$3-1</f>
        <v/>
      </c>
      <c r="GQ11" s="61">
        <f>GO11*GP11</f>
        <v/>
      </c>
      <c r="GR11" s="61" t="n"/>
      <c r="GS11" t="inlineStr">
        <is>
          <t>Foreign Bonds</t>
        </is>
      </c>
      <c r="GT11" s="41" t="n">
        <v>0.04</v>
      </c>
      <c r="GU11" s="61">
        <f>'ETF MTD'!$KG$28/'ETF MTD'!$KG$3-1</f>
        <v/>
      </c>
      <c r="GV11" s="61">
        <f>GT11*GU11</f>
        <v/>
      </c>
      <c r="GW11" s="61" t="n"/>
      <c r="GX11" t="inlineStr">
        <is>
          <t>Foreign Bonds</t>
        </is>
      </c>
      <c r="GY11" s="41" t="n">
        <v>0.04</v>
      </c>
      <c r="GZ11" s="61">
        <f>'ETF MTD'!$KG$28/'ETF MTD'!$KG$3-1</f>
        <v/>
      </c>
      <c r="HA11" s="61">
        <f>GY11*GZ11</f>
        <v/>
      </c>
      <c r="HB11" s="61" t="n"/>
      <c r="HC11" t="inlineStr">
        <is>
          <t>Foreign Bonds</t>
        </is>
      </c>
      <c r="HD11" s="41" t="n">
        <v>0.008</v>
      </c>
      <c r="HE11" s="61">
        <f>'ETF MTD'!$KG$28/'ETF MTD'!$KG$3-1</f>
        <v/>
      </c>
      <c r="HF11" s="61">
        <f>HD11*HE11</f>
        <v/>
      </c>
      <c r="HG11" s="61" t="n"/>
      <c r="HH11" t="inlineStr">
        <is>
          <t>Foreign Bonds</t>
        </is>
      </c>
      <c r="HI11" s="41" t="n">
        <v>0.008</v>
      </c>
      <c r="HJ11" s="61">
        <f>'ETF MTD'!$KG$28/'ETF MTD'!$KG$3-1</f>
        <v/>
      </c>
      <c r="HK11" s="61">
        <f>HI11*HJ11</f>
        <v/>
      </c>
      <c r="HL11" s="61" t="n"/>
      <c r="HM11" t="inlineStr">
        <is>
          <t>Foreign Bonds</t>
        </is>
      </c>
      <c r="HN11" s="41" t="n">
        <v>0.04</v>
      </c>
      <c r="HO11" s="61">
        <f>'ETF MTD'!$KG$28/'ETF MTD'!$KG$3-1</f>
        <v/>
      </c>
      <c r="HP11" s="61">
        <f>HN11*HO11</f>
        <v/>
      </c>
      <c r="HQ11" s="61" t="n"/>
      <c r="HR11" t="inlineStr">
        <is>
          <t>Foreign Bonds</t>
        </is>
      </c>
      <c r="HS11" s="41" t="n">
        <v>0.04</v>
      </c>
      <c r="HT11" s="61">
        <f>'ETF MTD'!$KG$28/'ETF MTD'!$KG$3-1</f>
        <v/>
      </c>
      <c r="HU11" s="61">
        <f>HS11*HT11</f>
        <v/>
      </c>
      <c r="HV11" s="61" t="n"/>
      <c r="HW11" t="inlineStr">
        <is>
          <t>Foreign Bonds</t>
        </is>
      </c>
      <c r="HX11" s="41" t="n">
        <v>0.056</v>
      </c>
      <c r="HY11" s="61">
        <f>'ETF MTD'!$KG$28/'ETF MTD'!$KG$3-1</f>
        <v/>
      </c>
      <c r="HZ11" s="61">
        <f>HX11*HY11</f>
        <v/>
      </c>
      <c r="IA11" s="61" t="n"/>
      <c r="IB11" t="inlineStr">
        <is>
          <t>Foreign Bonds</t>
        </is>
      </c>
      <c r="IC11" s="41" t="n">
        <v>0.056</v>
      </c>
      <c r="ID11" s="61">
        <f>'ETF MTD'!$KG$28/'ETF MTD'!$KG$3-1</f>
        <v/>
      </c>
      <c r="IE11" s="61">
        <f>IC11*ID11</f>
        <v/>
      </c>
      <c r="IF11" s="61" t="n"/>
      <c r="IG11" t="inlineStr">
        <is>
          <t>Foreign Bonds</t>
        </is>
      </c>
      <c r="IH11" s="41" t="n">
        <v>0.04</v>
      </c>
      <c r="II11" s="61">
        <f>'ETF MTD'!$KG$28/'ETF MTD'!$KG$3-1</f>
        <v/>
      </c>
      <c r="IJ11" s="61">
        <f>IH11*II11</f>
        <v/>
      </c>
      <c r="IK11" s="61" t="n"/>
      <c r="IL11" t="inlineStr">
        <is>
          <t>Foreign Bonds</t>
        </is>
      </c>
      <c r="IM11" s="41" t="n">
        <v>0.04</v>
      </c>
      <c r="IN11" s="61">
        <f>'ETF MTD'!$KG$28/'ETF MTD'!$KG$3-1</f>
        <v/>
      </c>
      <c r="IO11" s="61">
        <f>IM11*IN11</f>
        <v/>
      </c>
      <c r="IP11" s="61" t="n"/>
      <c r="IQ11" t="inlineStr">
        <is>
          <t>Foreign Bonds</t>
        </is>
      </c>
      <c r="IR11" s="41" t="n">
        <v>0.01</v>
      </c>
      <c r="IS11" s="61">
        <f>'ETF MTD'!$KG$28/'ETF MTD'!$KG$3-1</f>
        <v/>
      </c>
      <c r="IT11" s="61">
        <f>IR11*IS11</f>
        <v/>
      </c>
      <c r="IU11" s="61" t="n"/>
      <c r="IV11" t="inlineStr">
        <is>
          <t>Foreign Bonds</t>
        </is>
      </c>
      <c r="IW11" s="41" t="n">
        <v>0.01</v>
      </c>
      <c r="IX11" s="61">
        <f>'ETF MTD'!$KG$28/'ETF MTD'!$KG$3-1</f>
        <v/>
      </c>
      <c r="IY11" s="61">
        <f>IW11*IX11</f>
        <v/>
      </c>
      <c r="IZ11" s="61" t="n"/>
      <c r="JA11" t="inlineStr">
        <is>
          <t>Foreign Bonds</t>
        </is>
      </c>
      <c r="JB11" s="41" t="n">
        <v>0.01</v>
      </c>
      <c r="JC11" s="61">
        <f>'ETF MTD'!$KG$28/'ETF MTD'!$KG$3-1</f>
        <v/>
      </c>
      <c r="JD11" s="61">
        <f>JB11*JC11</f>
        <v/>
      </c>
      <c r="JE11" s="61" t="n"/>
      <c r="JF11" t="inlineStr">
        <is>
          <t>Foreign Bonds</t>
        </is>
      </c>
      <c r="JG11" s="41" t="n">
        <v>0.01</v>
      </c>
      <c r="JH11" s="61">
        <f>'ETF MTD'!$KG$28/'ETF MTD'!$KG$3-1</f>
        <v/>
      </c>
      <c r="JI11" s="61">
        <f>JG11*JH11</f>
        <v/>
      </c>
      <c r="JJ11" s="61" t="n"/>
      <c r="JK11" t="inlineStr">
        <is>
          <t>Foreign Bonds</t>
        </is>
      </c>
      <c r="JL11" s="41" t="n">
        <v>0.01</v>
      </c>
      <c r="JM11" s="61">
        <f>'ETF MTD'!$KG$28/'ETF MTD'!$KG$3-1</f>
        <v/>
      </c>
      <c r="JN11" s="61">
        <f>JL11*JM11</f>
        <v/>
      </c>
      <c r="JO11" s="61" t="n"/>
      <c r="JP11" t="inlineStr">
        <is>
          <t>Foreign Bonds</t>
        </is>
      </c>
      <c r="JQ11" s="41" t="n">
        <v>0.025</v>
      </c>
      <c r="JR11" s="61">
        <f>'ETF MTD'!$KG$28/'ETF MTD'!$KG$3-1</f>
        <v/>
      </c>
      <c r="JS11" s="61">
        <f>JQ11*JR11</f>
        <v/>
      </c>
      <c r="JT11" s="61" t="n"/>
      <c r="JU11" t="inlineStr">
        <is>
          <t>Foreign Bonds</t>
        </is>
      </c>
      <c r="JV11" s="41" t="n">
        <v>0.025</v>
      </c>
      <c r="JW11" s="61">
        <f>'ETF MTD'!$KG$28/'ETF MTD'!$KG$3-1</f>
        <v/>
      </c>
      <c r="JX11" s="61">
        <f>JV11*JW11</f>
        <v/>
      </c>
      <c r="JY11" s="61" t="n"/>
      <c r="JZ11" t="inlineStr">
        <is>
          <t>Foreign Bonds</t>
        </is>
      </c>
      <c r="KA11" s="41" t="n">
        <v>0.01</v>
      </c>
      <c r="KB11" s="61">
        <f>'ETF MTD'!$KG$28/'ETF MTD'!$KG$3-1</f>
        <v/>
      </c>
      <c r="KC11" s="61">
        <f>KA11*KB11</f>
        <v/>
      </c>
      <c r="KD11" s="61" t="n"/>
      <c r="KE11" t="inlineStr">
        <is>
          <t>Foreign Bonds</t>
        </is>
      </c>
      <c r="KF11" s="41" t="n">
        <v>0.01</v>
      </c>
      <c r="KG11" s="61">
        <f>'ETF MTD'!$KG$28/'ETF MTD'!$KG$3-1</f>
        <v/>
      </c>
      <c r="KH11" s="61">
        <f>KF11*KG11</f>
        <v/>
      </c>
      <c r="KI11" s="61" t="n"/>
      <c r="KJ11" t="inlineStr">
        <is>
          <t>Foreign Bonds</t>
        </is>
      </c>
      <c r="KK11" s="41" t="n">
        <v>0.01</v>
      </c>
      <c r="KL11" s="61">
        <f>'ETF MTD'!$KG$28/'ETF MTD'!$KG$3-1</f>
        <v/>
      </c>
      <c r="KM11" s="61">
        <f>KK11*KL11</f>
        <v/>
      </c>
      <c r="KN11" s="61" t="n"/>
      <c r="KO11" t="inlineStr">
        <is>
          <t>Foreign Bonds</t>
        </is>
      </c>
      <c r="KP11" s="41" t="n">
        <v>0.01</v>
      </c>
      <c r="KQ11" s="61">
        <f>'ETF MTD'!$KG$28/'ETF MTD'!$KG$3-1</f>
        <v/>
      </c>
      <c r="KR11" s="61">
        <f>KP11*KQ11</f>
        <v/>
      </c>
      <c r="KS11" s="61" t="n"/>
      <c r="KT11" t="inlineStr">
        <is>
          <t>Foreign Bonds</t>
        </is>
      </c>
      <c r="KU11" s="41" t="n">
        <v>0.01</v>
      </c>
      <c r="KV11" s="61">
        <f>'ETF MTD'!$KG$28/'ETF MTD'!$KG$3-1</f>
        <v/>
      </c>
      <c r="KW11" s="61">
        <f>KU11*KV11</f>
        <v/>
      </c>
      <c r="KX11" s="61" t="n"/>
      <c r="KY11" t="inlineStr">
        <is>
          <t>Foreign Bonds</t>
        </is>
      </c>
      <c r="KZ11" s="41" t="n">
        <v>0.01</v>
      </c>
      <c r="LA11" s="61">
        <f>'ETF MTD'!$KG$28/'ETF MTD'!$KG$3-1</f>
        <v/>
      </c>
      <c r="LB11" s="61">
        <f>KZ11*LA11</f>
        <v/>
      </c>
      <c r="LC11" s="61" t="n"/>
      <c r="LD11" t="inlineStr">
        <is>
          <t>Foreign Bonds</t>
        </is>
      </c>
      <c r="LE11" s="41" t="n">
        <v>0.008</v>
      </c>
      <c r="LF11" s="61">
        <f>'ETF MTD'!$KG$28/'ETF MTD'!$KG$3-1</f>
        <v/>
      </c>
      <c r="LG11" s="61">
        <f>LE11*LF11</f>
        <v/>
      </c>
      <c r="LH11" s="61" t="n"/>
      <c r="LI11" t="inlineStr">
        <is>
          <t>Foreign Bonds</t>
        </is>
      </c>
      <c r="LJ11" s="41" t="n">
        <v>0.008</v>
      </c>
      <c r="LK11" s="61">
        <f>'ETF MTD'!$KG$28/'ETF MTD'!$KG$3-1</f>
        <v/>
      </c>
      <c r="LL11" s="61">
        <f>LJ11*LK11</f>
        <v/>
      </c>
      <c r="LM11" s="61" t="n"/>
      <c r="LN11" t="inlineStr">
        <is>
          <t>Foreign Bonds</t>
        </is>
      </c>
      <c r="LO11" s="41" t="n">
        <v>0.008</v>
      </c>
      <c r="LP11" s="61">
        <f>'ETF MTD'!$KG$28/'ETF MTD'!$KG$3-1</f>
        <v/>
      </c>
      <c r="LQ11" s="61">
        <f>LO11*LP11</f>
        <v/>
      </c>
      <c r="LR11" s="61" t="n"/>
      <c r="LS11" t="inlineStr">
        <is>
          <t>Foreign Bonds</t>
        </is>
      </c>
      <c r="LT11" s="41" t="n">
        <v>0.008</v>
      </c>
      <c r="LU11" s="61">
        <f>'ETF MTD'!$KG$28/'ETF MTD'!$KG$3-1</f>
        <v/>
      </c>
      <c r="LV11" s="61">
        <f>LT11*LU11</f>
        <v/>
      </c>
      <c r="LW11" s="61" t="n"/>
      <c r="LX11" t="inlineStr">
        <is>
          <t>Foreign Bonds</t>
        </is>
      </c>
      <c r="LY11" s="41" t="n">
        <v>0.008</v>
      </c>
      <c r="LZ11" s="61">
        <f>'ETF MTD'!$KG$28/'ETF MTD'!$KG$3-1</f>
        <v/>
      </c>
      <c r="MA11" s="61">
        <f>LY11*LZ11</f>
        <v/>
      </c>
      <c r="MB11" s="61" t="n"/>
      <c r="MC11" t="inlineStr">
        <is>
          <t>Foreign Bonds</t>
        </is>
      </c>
      <c r="MD11" s="41" t="n">
        <v>0.008</v>
      </c>
      <c r="ME11" s="61">
        <f>'ETF MTD'!$KG$28/'ETF MTD'!$KG$3-1</f>
        <v/>
      </c>
      <c r="MF11" s="61">
        <f>MD11*ME11</f>
        <v/>
      </c>
      <c r="MG11" s="61" t="n"/>
      <c r="MH11" t="inlineStr">
        <is>
          <t>Foreign Bonds</t>
        </is>
      </c>
      <c r="MI11" s="41" t="n">
        <v>0.008</v>
      </c>
      <c r="MJ11" s="61">
        <f>'ETF MTD'!$KG$28/'ETF MTD'!$KG$3-1</f>
        <v/>
      </c>
      <c r="MK11" s="61">
        <f>MI11*MJ11</f>
        <v/>
      </c>
      <c r="ML11" s="61" t="n"/>
      <c r="MM11" t="inlineStr">
        <is>
          <t>Foreign Bonds</t>
        </is>
      </c>
      <c r="MN11" s="41" t="n">
        <v>0.008</v>
      </c>
      <c r="MO11" s="61">
        <f>'ETF MTD'!$KG$28/'ETF MTD'!$KG$3-1</f>
        <v/>
      </c>
      <c r="MP11" s="61">
        <f>MN11*MO11</f>
        <v/>
      </c>
      <c r="MQ11" s="61" t="n"/>
      <c r="MR11" t="inlineStr">
        <is>
          <t>Foreign Bonds</t>
        </is>
      </c>
      <c r="MS11" s="41" t="n">
        <v>0.04</v>
      </c>
      <c r="MT11" s="61">
        <f>'ETF MTD'!$KG$28/'ETF MTD'!$KG$3-1</f>
        <v/>
      </c>
      <c r="MU11" s="61">
        <f>MS11*MT11</f>
        <v/>
      </c>
      <c r="MV11" s="61" t="n"/>
      <c r="MW11" t="inlineStr">
        <is>
          <t>Foreign Bonds</t>
        </is>
      </c>
      <c r="MX11" s="41" t="n">
        <v>0.04</v>
      </c>
      <c r="MY11" s="61">
        <f>'ETF MTD'!$KG$28/'ETF MTD'!$KG$3-1</f>
        <v/>
      </c>
      <c r="MZ11" s="61">
        <f>MX11*MY11</f>
        <v/>
      </c>
      <c r="NA11" s="61" t="n"/>
      <c r="NB11" t="inlineStr">
        <is>
          <t>Foreign Bonds</t>
        </is>
      </c>
      <c r="NC11" s="41" t="n">
        <v>0.024</v>
      </c>
      <c r="ND11" s="61">
        <f>'ETF MTD'!$KG$28/'ETF MTD'!$KG$3-1</f>
        <v/>
      </c>
      <c r="NE11" s="61">
        <f>NC11*ND11</f>
        <v/>
      </c>
      <c r="NF11" s="61" t="n"/>
      <c r="NG11" t="inlineStr">
        <is>
          <t>Foreign Bonds</t>
        </is>
      </c>
      <c r="NH11" s="41" t="n">
        <v>0.008</v>
      </c>
      <c r="NI11" s="61">
        <f>'ETF MTD'!$KG$28/'ETF MTD'!$KG$3-1</f>
        <v/>
      </c>
      <c r="NJ11" s="61">
        <f>NH11*NI11</f>
        <v/>
      </c>
      <c r="NK11" s="61" t="n"/>
      <c r="NL11" t="inlineStr">
        <is>
          <t>Foreign Bonds</t>
        </is>
      </c>
      <c r="NM11" s="41" t="n">
        <v>0.024</v>
      </c>
      <c r="NN11" s="61">
        <f>'ETF MTD'!$KG$28/'ETF MTD'!$KG$3-1</f>
        <v/>
      </c>
      <c r="NO11" s="61">
        <f>NM11*NN11</f>
        <v/>
      </c>
      <c r="NP11" s="61" t="n"/>
      <c r="NQ11" t="inlineStr">
        <is>
          <t>Foreign Bonds</t>
        </is>
      </c>
      <c r="NR11" s="41" t="n">
        <v>0.008</v>
      </c>
      <c r="NS11" s="61">
        <f>'ETF MTD'!$KG$28/'ETF MTD'!$KG$3-1</f>
        <v/>
      </c>
      <c r="NT11" s="61">
        <f>NR11*NS11</f>
        <v/>
      </c>
      <c r="NU11" s="61" t="n"/>
      <c r="NV11" t="inlineStr">
        <is>
          <t>Foreign Bonds</t>
        </is>
      </c>
      <c r="NW11" s="41" t="n">
        <v>0.008</v>
      </c>
      <c r="NX11" s="61">
        <f>'ETF MTD'!$KG$28/'ETF MTD'!$KG$3-1</f>
        <v/>
      </c>
      <c r="NY11" s="61">
        <f>NW11*NX11</f>
        <v/>
      </c>
      <c r="NZ11" s="61" t="n"/>
      <c r="OA11" t="inlineStr">
        <is>
          <t>Foreign Bonds</t>
        </is>
      </c>
      <c r="OB11" s="41" t="n">
        <v>0.008</v>
      </c>
      <c r="OC11" s="61">
        <f>'ETF MTD'!$KG$28/'ETF MTD'!$KG$3-1</f>
        <v/>
      </c>
      <c r="OD11" s="61">
        <f>OB11*OC11</f>
        <v/>
      </c>
      <c r="OE11" s="61" t="n"/>
      <c r="OF11" t="inlineStr">
        <is>
          <t>Foreign Bonds</t>
        </is>
      </c>
      <c r="OG11" s="41" t="n">
        <v>0.03</v>
      </c>
      <c r="OH11" s="61">
        <f>'ETF MTD'!$KG$28/'ETF MTD'!$KG$3-1</f>
        <v/>
      </c>
      <c r="OI11" s="61">
        <f>OG11*OH11</f>
        <v/>
      </c>
      <c r="OJ11" s="61" t="n"/>
      <c r="OK11" t="inlineStr">
        <is>
          <t>Foreign Bonds</t>
        </is>
      </c>
      <c r="OL11" s="41" t="n">
        <v>0.008</v>
      </c>
      <c r="OM11" s="61">
        <f>'ETF MTD'!$KG$28/'ETF MTD'!$KG$3-1</f>
        <v/>
      </c>
      <c r="ON11" s="61">
        <f>OL11*OM11</f>
        <v/>
      </c>
      <c r="OO11" s="61" t="n"/>
      <c r="OP11" t="inlineStr">
        <is>
          <t>Foreign Bonds</t>
        </is>
      </c>
      <c r="OQ11" s="41" t="n">
        <v>0.008</v>
      </c>
      <c r="OR11" s="61">
        <f>'ETF MTD'!$KG$28/'ETF MTD'!$KG$3-1</f>
        <v/>
      </c>
      <c r="OS11" s="61">
        <f>OQ11*OR11</f>
        <v/>
      </c>
      <c r="OT11" s="61" t="n"/>
      <c r="OU11" t="inlineStr">
        <is>
          <t>Foreign Bonds</t>
        </is>
      </c>
      <c r="OV11" s="41" t="n">
        <v>0.008</v>
      </c>
      <c r="OW11" s="61">
        <f>'ETF MTD'!$KG$28/'ETF MTD'!$KG$3-1</f>
        <v/>
      </c>
      <c r="OX11" s="61">
        <f>OV11*OW11</f>
        <v/>
      </c>
      <c r="OY11" s="61" t="n"/>
      <c r="OZ11" t="inlineStr">
        <is>
          <t>Foreign Bonds</t>
        </is>
      </c>
      <c r="PA11" s="41" t="n">
        <v>0.024</v>
      </c>
      <c r="PB11" s="61">
        <f>'ETF MTD'!$KG$28/'ETF MTD'!$KG$3-1</f>
        <v/>
      </c>
      <c r="PC11" s="61">
        <f>PA11*PB11</f>
        <v/>
      </c>
      <c r="PD11" s="61" t="n"/>
      <c r="PE11" t="inlineStr">
        <is>
          <t>Foreign Bonds</t>
        </is>
      </c>
      <c r="PF11" s="41" t="n">
        <v>0.024</v>
      </c>
      <c r="PG11" s="61">
        <f>'ETF MTD'!$KG$28/'ETF MTD'!$KG$3-1</f>
        <v/>
      </c>
      <c r="PH11" s="61">
        <f>PF11*PG11</f>
        <v/>
      </c>
      <c r="PI11" s="61" t="n"/>
      <c r="PJ11" t="inlineStr">
        <is>
          <t>Foreign Bonds</t>
        </is>
      </c>
      <c r="PK11" s="41" t="n">
        <v>0.04</v>
      </c>
      <c r="PL11" s="61">
        <f>'ETF MTD'!$KG$28/'ETF MTD'!$KG$3-1</f>
        <v/>
      </c>
      <c r="PM11" s="61">
        <f>PK11*PL11</f>
        <v/>
      </c>
      <c r="PN11" s="61" t="n"/>
      <c r="PO11" t="inlineStr">
        <is>
          <t>Foreign Bonds</t>
        </is>
      </c>
      <c r="PP11" s="41" t="n">
        <v>0.008</v>
      </c>
      <c r="PQ11" s="61">
        <f>'ETF MTD'!$KG$28/'ETF MTD'!$KG$3-1</f>
        <v/>
      </c>
      <c r="PR11" s="61">
        <f>PP11*PQ11</f>
        <v/>
      </c>
      <c r="PS11" s="61" t="n"/>
      <c r="PT11" t="inlineStr">
        <is>
          <t>Foreign Bonds</t>
        </is>
      </c>
      <c r="PU11" s="41" t="n">
        <v>0.008</v>
      </c>
      <c r="PV11" s="61">
        <f>'ETF MTD'!$KG$28/'ETF MTD'!$KG$3-1</f>
        <v/>
      </c>
      <c r="PW11" s="61">
        <f>PU11*PV11</f>
        <v/>
      </c>
      <c r="PX11" s="61" t="n"/>
      <c r="PY11" t="inlineStr">
        <is>
          <t>Foreign Bonds</t>
        </is>
      </c>
      <c r="PZ11" s="41" t="n">
        <v>0.008</v>
      </c>
      <c r="QA11" s="61">
        <f>'ETF MTD'!$KG$28/'ETF MTD'!$KG$3-1</f>
        <v/>
      </c>
      <c r="QB11" s="61">
        <f>PZ11*QA11</f>
        <v/>
      </c>
      <c r="QC11" s="61" t="n"/>
      <c r="QD11" t="inlineStr">
        <is>
          <t>Foreign Bonds</t>
        </is>
      </c>
      <c r="QE11" s="41" t="n">
        <v>0.008</v>
      </c>
      <c r="QF11" s="61">
        <f>'ETF MTD'!$KG$28/'ETF MTD'!$KG$3-1</f>
        <v/>
      </c>
      <c r="QG11" s="61">
        <f>QE11*QF11</f>
        <v/>
      </c>
      <c r="QH11" s="61" t="n"/>
      <c r="QI11" t="inlineStr">
        <is>
          <t>Foreign Bonds</t>
        </is>
      </c>
      <c r="QJ11" s="41" t="n">
        <v>0.008</v>
      </c>
      <c r="QK11" s="61">
        <f>'ETF MTD'!$KG$28/'ETF MTD'!$KG$3-1</f>
        <v/>
      </c>
      <c r="QL11" s="61">
        <f>QJ11*QK11</f>
        <v/>
      </c>
      <c r="QM11" s="61" t="n"/>
      <c r="QN11" t="inlineStr">
        <is>
          <t>Foreign Bonds</t>
        </is>
      </c>
      <c r="QO11" s="41" t="n">
        <v>0.008</v>
      </c>
      <c r="QP11" s="61">
        <f>'ETF MTD'!$KG$28/'ETF MTD'!$KG$3-1</f>
        <v/>
      </c>
      <c r="QQ11" s="61">
        <f>QO11*QP11</f>
        <v/>
      </c>
      <c r="QR11" s="61" t="n"/>
      <c r="QS11" t="inlineStr">
        <is>
          <t>Foreign Bonds</t>
        </is>
      </c>
      <c r="QT11" s="41" t="n">
        <v>0.018</v>
      </c>
      <c r="QU11" s="61">
        <f>'ETF MTD'!$KG$28/'ETF MTD'!$KG$3-1</f>
        <v/>
      </c>
      <c r="QV11" s="61">
        <f>QT11*QU11</f>
        <v/>
      </c>
      <c r="QW11" s="61" t="n"/>
      <c r="QX11" t="inlineStr">
        <is>
          <t>Foreign Bonds</t>
        </is>
      </c>
      <c r="QY11" s="41" t="n">
        <v>0.04</v>
      </c>
      <c r="QZ11" s="61">
        <f>'ETF MTD'!$KG$28/'ETF MTD'!$KG$3-1</f>
        <v/>
      </c>
      <c r="RA11" s="61">
        <f>QY11*QZ11</f>
        <v/>
      </c>
      <c r="RB11" s="61" t="n"/>
      <c r="RC11" t="inlineStr">
        <is>
          <t>Foreign Bonds</t>
        </is>
      </c>
      <c r="RD11" s="41" t="n">
        <v>0.024</v>
      </c>
      <c r="RE11" s="61">
        <f>'ETF MTD'!$KG$28/'ETF MTD'!$KG$3-1</f>
        <v/>
      </c>
      <c r="RF11" s="61">
        <f>RD11*RE11</f>
        <v/>
      </c>
      <c r="RG11" s="61" t="n"/>
      <c r="RH11" t="inlineStr">
        <is>
          <t>Foreign Bonds</t>
        </is>
      </c>
      <c r="RI11" s="41" t="n">
        <v>0.008</v>
      </c>
      <c r="RJ11" s="61">
        <f>'ETF MTD'!$KG$28/'ETF MTD'!$KG$3-1</f>
        <v/>
      </c>
      <c r="RK11" s="61">
        <f>RI11*RJ11</f>
        <v/>
      </c>
      <c r="RL11" s="61" t="n"/>
      <c r="RM11" s="42" t="n">
        <v>0.04</v>
      </c>
      <c r="RN11" s="43" t="n">
        <v>0.008</v>
      </c>
      <c r="RO11" s="44" t="n">
        <v>0</v>
      </c>
      <c r="RP11" s="44" t="n">
        <v>0.016</v>
      </c>
      <c r="RQ11" s="48" t="n"/>
      <c r="RR11" s="46" t="n">
        <v>0.0009</v>
      </c>
      <c r="RS11" s="61">
        <f>RI11*RR11</f>
        <v/>
      </c>
      <c r="RT11" s="49" t="n">
        <v>0.005</v>
      </c>
      <c r="RU11" s="61">
        <f>RT11*RI11</f>
        <v/>
      </c>
      <c r="RV11" s="49" t="n"/>
      <c r="RW11" s="49" t="n"/>
      <c r="RX11" s="61">
        <f>RM11*(1-$RX$4)</f>
        <v/>
      </c>
      <c r="RY11" s="61">
        <f>Spartan!G13</f>
        <v/>
      </c>
      <c r="RZ11" s="46">
        <f>RX11-RY11</f>
        <v/>
      </c>
    </row>
    <row r="12">
      <c r="A12" s="33" t="inlineStr">
        <is>
          <t>TIP</t>
        </is>
      </c>
      <c r="B12" s="49" t="n">
        <v>0.07000000000000001</v>
      </c>
      <c r="C12" s="61">
        <f>'ETF MTD'!$DU$28/'ETF MTD'!$DU$3-1</f>
        <v/>
      </c>
      <c r="D12" s="61">
        <f>B12*C12</f>
        <v/>
      </c>
      <c r="E12" s="61" t="n"/>
      <c r="F12" s="33" t="inlineStr">
        <is>
          <t>TIP</t>
        </is>
      </c>
      <c r="G12" s="49" t="n">
        <v>0.05000000000000001</v>
      </c>
      <c r="H12" s="61">
        <f>'ETF MTD'!$DU$28/'ETF MTD'!$DU$3-1</f>
        <v/>
      </c>
      <c r="I12" s="61">
        <f>G12*H12</f>
        <v/>
      </c>
      <c r="J12" s="39" t="n"/>
      <c r="K12" s="33" t="inlineStr">
        <is>
          <t>TIP</t>
        </is>
      </c>
      <c r="L12" s="49" t="n">
        <v>0.05000000000000001</v>
      </c>
      <c r="M12" s="61">
        <f>'ETF MTD'!$DU$28/'ETF MTD'!$DU$3-1</f>
        <v/>
      </c>
      <c r="N12" s="61">
        <f>L12*M12</f>
        <v/>
      </c>
      <c r="O12" s="61" t="n"/>
      <c r="P12" s="61" t="inlineStr">
        <is>
          <t>TIP</t>
        </is>
      </c>
      <c r="Q12" s="61" t="n">
        <v>0.05000000000000001</v>
      </c>
      <c r="R12" s="61">
        <f>'ETF MTD'!$DU$28/'ETF MTD'!$DU$3-1</f>
        <v/>
      </c>
      <c r="S12" s="61">
        <f>Q12*R12</f>
        <v/>
      </c>
      <c r="T12" s="61" t="n"/>
      <c r="U12" s="33" t="inlineStr">
        <is>
          <t>TIP</t>
        </is>
      </c>
      <c r="V12" s="49" t="n">
        <v>0.05000000000000001</v>
      </c>
      <c r="W12" s="61">
        <f>'ETF MTD'!$DU$28/'ETF MTD'!$DU$3-1</f>
        <v/>
      </c>
      <c r="X12" s="61">
        <f>V12*W12</f>
        <v/>
      </c>
      <c r="Y12" s="61" t="n"/>
      <c r="Z12" s="33" t="inlineStr">
        <is>
          <t>TIP</t>
        </is>
      </c>
      <c r="AA12" s="49" t="n">
        <v>0.05000000000000001</v>
      </c>
      <c r="AB12" s="61">
        <f>'ETF MTD'!$DU$28/'ETF MTD'!$DU$3-1</f>
        <v/>
      </c>
      <c r="AC12" s="61">
        <f>AA12*AB12</f>
        <v/>
      </c>
      <c r="AD12" s="61" t="n"/>
      <c r="AE12" s="33" t="inlineStr">
        <is>
          <t>TIP</t>
        </is>
      </c>
      <c r="AF12" s="49" t="n">
        <v>0.035</v>
      </c>
      <c r="AG12" s="61">
        <f>'ETF MTD'!$DU$28/'ETF MTD'!$DU$3-1</f>
        <v/>
      </c>
      <c r="AH12" s="61">
        <f>AF12*AG12</f>
        <v/>
      </c>
      <c r="AI12" s="61" t="n"/>
      <c r="AJ12" s="33" t="inlineStr">
        <is>
          <t>TIP</t>
        </is>
      </c>
      <c r="AK12" s="49" t="n">
        <v>0.07500000000000001</v>
      </c>
      <c r="AL12" s="61">
        <f>'ETF MTD'!$DU$28/'ETF MTD'!$DU$3-1</f>
        <v/>
      </c>
      <c r="AM12" s="61">
        <f>AK12*AL12</f>
        <v/>
      </c>
      <c r="AN12" s="61" t="n"/>
      <c r="AO12" s="33" t="inlineStr">
        <is>
          <t>TIP</t>
        </is>
      </c>
      <c r="AP12" s="49" t="n">
        <v>0.021</v>
      </c>
      <c r="AQ12" s="61">
        <f>'ETF MTD'!$DU$28/'ETF MTD'!$DU$3-1</f>
        <v/>
      </c>
      <c r="AR12" s="61">
        <f>AP12*AQ12</f>
        <v/>
      </c>
      <c r="AS12" s="61" t="n"/>
      <c r="AT12" s="33" t="inlineStr">
        <is>
          <t>TIP</t>
        </is>
      </c>
      <c r="AU12" s="49" t="n">
        <v>0.021</v>
      </c>
      <c r="AV12" s="61">
        <f>'ETF MTD'!$DU$28/'ETF MTD'!$DU$3-1</f>
        <v/>
      </c>
      <c r="AW12" s="61">
        <f>AU12*AV12</f>
        <v/>
      </c>
      <c r="AX12" s="61" t="n"/>
      <c r="AY12" s="33" t="inlineStr">
        <is>
          <t>TIP</t>
        </is>
      </c>
      <c r="AZ12" s="49" t="n">
        <v>0.021</v>
      </c>
      <c r="BA12" s="61">
        <f>'ETF MTD'!$DU$28/'ETF MTD'!$DU$3-1</f>
        <v/>
      </c>
      <c r="BB12" s="61">
        <f>AZ12*BA12</f>
        <v/>
      </c>
      <c r="BC12" s="61" t="n"/>
      <c r="BD12" s="33" t="inlineStr">
        <is>
          <t>TIP</t>
        </is>
      </c>
      <c r="BE12" s="49" t="n">
        <v>0.03000000000000001</v>
      </c>
      <c r="BF12" s="61">
        <f>'ETF MTD'!$DU$28/'ETF MTD'!$DU$3-1</f>
        <v/>
      </c>
      <c r="BG12" s="61">
        <f>BE12*BF12</f>
        <v/>
      </c>
      <c r="BH12" s="61" t="n"/>
      <c r="BI12" s="33" t="inlineStr">
        <is>
          <t>TIP</t>
        </is>
      </c>
      <c r="BJ12" s="49" t="n">
        <v>0.01</v>
      </c>
      <c r="BK12" s="61">
        <f>'ETF MTD'!$DU$28/'ETF MTD'!$DU$3-1</f>
        <v/>
      </c>
      <c r="BL12" s="61">
        <f>BJ12*BK12</f>
        <v/>
      </c>
      <c r="BM12" s="61" t="n"/>
      <c r="BN12" s="33" t="inlineStr">
        <is>
          <t>TIP</t>
        </is>
      </c>
      <c r="BO12" s="49" t="n">
        <v>0.03</v>
      </c>
      <c r="BP12" s="61">
        <f>'ETF MTD'!$DU$28/'ETF MTD'!$DU$3-1</f>
        <v/>
      </c>
      <c r="BQ12" s="61">
        <f>BO12*BP12</f>
        <v/>
      </c>
      <c r="BR12" s="61" t="n"/>
      <c r="BS12" s="33" t="inlineStr">
        <is>
          <t>TIP</t>
        </is>
      </c>
      <c r="BT12" s="49" t="n">
        <v>0.01</v>
      </c>
      <c r="BU12" s="61">
        <f>'ETF MTD'!$DU$28/'ETF MTD'!$DU$3-1</f>
        <v/>
      </c>
      <c r="BV12" s="61">
        <f>BT12*BU12</f>
        <v/>
      </c>
      <c r="BW12" s="61" t="n"/>
      <c r="BX12" s="33" t="inlineStr">
        <is>
          <t>TIP</t>
        </is>
      </c>
      <c r="BY12" s="49" t="n">
        <v>0.03000000000000001</v>
      </c>
      <c r="BZ12" s="61">
        <f>'ETF MTD'!$DU$28/'ETF MTD'!$DU$3-1</f>
        <v/>
      </c>
      <c r="CA12" s="61">
        <f>BY12*BZ12</f>
        <v/>
      </c>
      <c r="CB12" s="61" t="n"/>
      <c r="CC12" s="33" t="inlineStr">
        <is>
          <t>TIP</t>
        </is>
      </c>
      <c r="CD12" s="49" t="n">
        <v>0.01</v>
      </c>
      <c r="CE12" s="61">
        <f>'ETF MTD'!$DU$28/'ETF MTD'!$DU$3-1</f>
        <v/>
      </c>
      <c r="CF12" s="61">
        <f>CD12*CE12</f>
        <v/>
      </c>
      <c r="CG12" s="61" t="n"/>
      <c r="CH12" s="33" t="inlineStr">
        <is>
          <t>TIP</t>
        </is>
      </c>
      <c r="CI12" s="49" t="n">
        <v>0.01</v>
      </c>
      <c r="CJ12" s="61">
        <f>'ETF MTD'!$DU$28/'ETF MTD'!$DU$3-1</f>
        <v/>
      </c>
      <c r="CK12" s="61">
        <f>CI12*CJ12</f>
        <v/>
      </c>
      <c r="CL12" s="61" t="n"/>
      <c r="CM12" s="33" t="inlineStr">
        <is>
          <t>TIP</t>
        </is>
      </c>
      <c r="CN12" s="49" t="n">
        <v>0.01</v>
      </c>
      <c r="CO12" s="61">
        <f>'ETF MTD'!$DU$28/'ETF MTD'!$DU$3-1</f>
        <v/>
      </c>
      <c r="CP12" s="61">
        <f>CN12*CO12</f>
        <v/>
      </c>
      <c r="CQ12" s="61" t="n"/>
      <c r="CR12" s="33" t="inlineStr">
        <is>
          <t>TIP</t>
        </is>
      </c>
      <c r="CS12" s="49" t="n">
        <v>0.01</v>
      </c>
      <c r="CT12" s="61">
        <f>'ETF MTD'!$DU$28/'ETF MTD'!$DU$3-1</f>
        <v/>
      </c>
      <c r="CU12" s="61">
        <f>CS12*CT12</f>
        <v/>
      </c>
      <c r="CV12" s="61" t="n"/>
      <c r="CW12" s="33" t="inlineStr">
        <is>
          <t>TIP</t>
        </is>
      </c>
      <c r="CX12" s="49" t="n">
        <v>0.01</v>
      </c>
      <c r="CY12" s="61">
        <f>'ETF MTD'!$DU$28/'ETF MTD'!$DU$3-1</f>
        <v/>
      </c>
      <c r="CZ12" s="61">
        <f>CX12*CY12</f>
        <v/>
      </c>
      <c r="DA12" s="61" t="n"/>
      <c r="DB12" s="33" t="inlineStr">
        <is>
          <t>TIP</t>
        </is>
      </c>
      <c r="DC12" s="49" t="n">
        <v>0.03</v>
      </c>
      <c r="DD12" s="61">
        <f>'ETF MTD'!$DU$28/'ETF MTD'!$DU$3-1</f>
        <v/>
      </c>
      <c r="DE12" s="61">
        <f>DC12*DD12</f>
        <v/>
      </c>
      <c r="DF12" s="61" t="n"/>
      <c r="DG12" s="33" t="inlineStr">
        <is>
          <t>TIP</t>
        </is>
      </c>
      <c r="DH12" s="49" t="n">
        <v>0.01</v>
      </c>
      <c r="DI12" s="61">
        <f>'ETF MTD'!$DU$28/'ETF MTD'!$DU$3-1</f>
        <v/>
      </c>
      <c r="DJ12" s="61">
        <f>DH12*DI12</f>
        <v/>
      </c>
      <c r="DK12" s="61" t="n"/>
      <c r="DL12" s="33" t="inlineStr">
        <is>
          <t>TIP</t>
        </is>
      </c>
      <c r="DM12" s="49" t="n">
        <v>0.03000000000000001</v>
      </c>
      <c r="DN12" s="61">
        <f>'ETF MTD'!$DU$28/'ETF MTD'!$DU$3-1</f>
        <v/>
      </c>
      <c r="DO12" s="61">
        <f>DM12*DN12</f>
        <v/>
      </c>
      <c r="DP12" s="61" t="n"/>
      <c r="DQ12" s="33" t="inlineStr">
        <is>
          <t>TIP</t>
        </is>
      </c>
      <c r="DR12" s="49" t="n">
        <v>0.01</v>
      </c>
      <c r="DS12" s="61">
        <f>'ETF MTD'!$DU$28/'ETF MTD'!$DU$3-1</f>
        <v/>
      </c>
      <c r="DT12" s="61">
        <f>DR12*DS12</f>
        <v/>
      </c>
      <c r="DU12" s="61" t="n"/>
      <c r="DV12" s="33" t="inlineStr">
        <is>
          <t>TIP</t>
        </is>
      </c>
      <c r="DW12" s="49" t="n">
        <v>0.01</v>
      </c>
      <c r="DX12" s="61">
        <f>'ETF MTD'!$DU$28/'ETF MTD'!$DU$3-1</f>
        <v/>
      </c>
      <c r="DY12" s="61">
        <f>DW12*DX12</f>
        <v/>
      </c>
      <c r="DZ12" s="61" t="n"/>
      <c r="EA12" s="33" t="inlineStr">
        <is>
          <t>TIP</t>
        </is>
      </c>
      <c r="EB12" s="49" t="n">
        <v>0.01</v>
      </c>
      <c r="EC12" s="61">
        <f>'ETF MTD'!$DU$28/'ETF MTD'!$DU$3-1</f>
        <v/>
      </c>
      <c r="ED12" s="61">
        <f>EB12*EC12</f>
        <v/>
      </c>
      <c r="EE12" s="61" t="n"/>
      <c r="EF12" s="33" t="inlineStr">
        <is>
          <t>TIP</t>
        </is>
      </c>
      <c r="EG12" s="49" t="n">
        <v>0.01</v>
      </c>
      <c r="EH12" s="61">
        <f>'ETF MTD'!$DU$28/'ETF MTD'!$DU$3-1</f>
        <v/>
      </c>
      <c r="EI12" s="61">
        <f>EG12*EH12</f>
        <v/>
      </c>
      <c r="EJ12" s="61" t="n"/>
      <c r="EK12" s="33" t="inlineStr">
        <is>
          <t>TIP</t>
        </is>
      </c>
      <c r="EL12" s="49" t="n">
        <v>0.01</v>
      </c>
      <c r="EM12" s="61">
        <f>'ETF MTD'!$DU$28/'ETF MTD'!$DU$3-1</f>
        <v/>
      </c>
      <c r="EN12" s="61">
        <f>EL12*EM12</f>
        <v/>
      </c>
      <c r="EO12" s="61" t="n"/>
      <c r="EP12" s="33" t="inlineStr">
        <is>
          <t>TIP</t>
        </is>
      </c>
      <c r="EQ12" s="49" t="n">
        <v>0.03000000000000001</v>
      </c>
      <c r="ER12" s="61">
        <f>'ETF MTD'!$DU$28/'ETF MTD'!$DU$3-1</f>
        <v/>
      </c>
      <c r="ES12" s="61">
        <f>EQ12*ER12</f>
        <v/>
      </c>
      <c r="ET12" s="61" t="n"/>
      <c r="EU12" s="33" t="inlineStr">
        <is>
          <t>TIP</t>
        </is>
      </c>
      <c r="EV12" s="49" t="n">
        <v>0.03000000000000001</v>
      </c>
      <c r="EW12" s="61">
        <f>'ETF MTD'!$DU$28/'ETF MTD'!$DU$3-1</f>
        <v/>
      </c>
      <c r="EX12" s="61">
        <f>EV12*EW12</f>
        <v/>
      </c>
      <c r="EY12" s="61" t="n"/>
      <c r="EZ12" s="33" t="inlineStr">
        <is>
          <t>TIP</t>
        </is>
      </c>
      <c r="FA12" s="49" t="n">
        <v>0.05000000000000001</v>
      </c>
      <c r="FB12" s="61">
        <f>'ETF MTD'!$DU$28/'ETF MTD'!$DU$3-1</f>
        <v/>
      </c>
      <c r="FC12" s="61">
        <f>FA12*FB12</f>
        <v/>
      </c>
      <c r="FD12" s="61" t="n"/>
      <c r="FE12" s="33" t="inlineStr">
        <is>
          <t>TIP</t>
        </is>
      </c>
      <c r="FF12" s="49" t="n">
        <v>0.05000000000000001</v>
      </c>
      <c r="FG12" s="61">
        <f>'ETF MTD'!$DU$28/'ETF MTD'!$DU$3-1</f>
        <v/>
      </c>
      <c r="FH12" s="61">
        <f>FF12*FG12</f>
        <v/>
      </c>
      <c r="FI12" s="61" t="n"/>
      <c r="FJ12" s="33" t="inlineStr">
        <is>
          <t>TIP</t>
        </is>
      </c>
      <c r="FK12" s="49" t="n">
        <v>0.05000000000000001</v>
      </c>
      <c r="FL12" s="61">
        <f>'ETF MTD'!$DU$28/'ETF MTD'!$DU$3-1</f>
        <v/>
      </c>
      <c r="FM12" s="61">
        <f>FK12*FL12</f>
        <v/>
      </c>
      <c r="FN12" s="61" t="n"/>
      <c r="FO12" s="33" t="inlineStr">
        <is>
          <t>TIP</t>
        </is>
      </c>
      <c r="FP12" s="49" t="n">
        <v>0.05000000000000001</v>
      </c>
      <c r="FQ12" s="61">
        <f>'ETF MTD'!$DU$28/'ETF MTD'!$DU$3-1</f>
        <v/>
      </c>
      <c r="FR12" s="61">
        <f>FP12*FQ12</f>
        <v/>
      </c>
      <c r="FS12" s="61" t="n"/>
      <c r="FT12" s="33" t="inlineStr">
        <is>
          <t>TIP</t>
        </is>
      </c>
      <c r="FU12" s="49" t="n">
        <v>0.05000000000000001</v>
      </c>
      <c r="FV12" s="61">
        <f>'ETF MTD'!$DU$28/'ETF MTD'!$DU$3-1</f>
        <v/>
      </c>
      <c r="FW12" s="61">
        <f>FU12*FV12</f>
        <v/>
      </c>
      <c r="FX12" s="61" t="n"/>
      <c r="FY12" s="33" t="inlineStr">
        <is>
          <t>TIP</t>
        </is>
      </c>
      <c r="FZ12" s="41" t="n">
        <v>0.05000000000000001</v>
      </c>
      <c r="GA12" s="61">
        <f>'ETF MTD'!$DU$28/'ETF MTD'!$DU$3-1</f>
        <v/>
      </c>
      <c r="GB12" s="61">
        <f>FZ12*GA12</f>
        <v/>
      </c>
      <c r="GC12" s="61" t="n"/>
      <c r="GD12" t="inlineStr">
        <is>
          <t>TIPs</t>
        </is>
      </c>
      <c r="GE12" s="41" t="n">
        <v>0.05000000000000001</v>
      </c>
      <c r="GF12" s="61">
        <f>'ETF MTD'!$DU$28/'ETF MTD'!$DU$3-1</f>
        <v/>
      </c>
      <c r="GG12" s="61">
        <f>GE12*GF12</f>
        <v/>
      </c>
      <c r="GH12" s="61" t="n"/>
      <c r="GI12" t="inlineStr">
        <is>
          <t>TIPs</t>
        </is>
      </c>
      <c r="GJ12" s="41" t="n">
        <v>0.05000000000000001</v>
      </c>
      <c r="GK12" s="61">
        <f>'ETF MTD'!$DU$28/'ETF MTD'!$DU$3-1</f>
        <v/>
      </c>
      <c r="GL12" s="61">
        <f>GJ12*GK12</f>
        <v/>
      </c>
      <c r="GM12" s="61" t="n"/>
      <c r="GN12" t="inlineStr">
        <is>
          <t>TIPs</t>
        </is>
      </c>
      <c r="GO12" s="41" t="n">
        <v>0.066</v>
      </c>
      <c r="GP12" s="61">
        <f>'ETF MTD'!$DU$28/'ETF MTD'!$DU$3-1</f>
        <v/>
      </c>
      <c r="GQ12" s="61">
        <f>GO12*GP12</f>
        <v/>
      </c>
      <c r="GR12" s="61" t="n"/>
      <c r="GS12" t="inlineStr">
        <is>
          <t>TIPs</t>
        </is>
      </c>
      <c r="GT12" s="41" t="n">
        <v>0.05</v>
      </c>
      <c r="GU12" s="61">
        <f>'ETF MTD'!$DU$28/'ETF MTD'!$DU$3-1</f>
        <v/>
      </c>
      <c r="GV12" s="61">
        <f>GT12*GU12</f>
        <v/>
      </c>
      <c r="GW12" s="61" t="n"/>
      <c r="GX12" t="inlineStr">
        <is>
          <t>TIPs</t>
        </is>
      </c>
      <c r="GY12" s="41" t="n">
        <v>0.05</v>
      </c>
      <c r="GZ12" s="61">
        <f>'ETF MTD'!$DU$28/'ETF MTD'!$DU$3-1</f>
        <v/>
      </c>
      <c r="HA12" s="61">
        <f>GY12*GZ12</f>
        <v/>
      </c>
      <c r="HB12" s="61" t="n"/>
      <c r="HC12" t="inlineStr">
        <is>
          <t>TIPs</t>
        </is>
      </c>
      <c r="HD12" s="41" t="n">
        <v>0.05</v>
      </c>
      <c r="HE12" s="61">
        <f>'ETF MTD'!$DU$28/'ETF MTD'!$DU$3-1</f>
        <v/>
      </c>
      <c r="HF12" s="61">
        <f>HD12*HE12</f>
        <v/>
      </c>
      <c r="HG12" s="61" t="n"/>
      <c r="HH12" t="inlineStr">
        <is>
          <t>TIPs</t>
        </is>
      </c>
      <c r="HI12" s="41" t="n">
        <v>0.05</v>
      </c>
      <c r="HJ12" s="61">
        <f>'ETF MTD'!$DU$28/'ETF MTD'!$DU$3-1</f>
        <v/>
      </c>
      <c r="HK12" s="61">
        <f>HI12*HJ12</f>
        <v/>
      </c>
      <c r="HL12" s="61" t="n"/>
      <c r="HM12" t="inlineStr">
        <is>
          <t>TIPs</t>
        </is>
      </c>
      <c r="HN12" s="41" t="n">
        <v>0.05</v>
      </c>
      <c r="HO12" s="61">
        <f>'ETF MTD'!$DU$28/'ETF MTD'!$DU$3-1</f>
        <v/>
      </c>
      <c r="HP12" s="61">
        <f>HN12*HO12</f>
        <v/>
      </c>
      <c r="HQ12" s="61" t="n"/>
      <c r="HR12" t="inlineStr">
        <is>
          <t>TIPs</t>
        </is>
      </c>
      <c r="HS12" s="41" t="n">
        <v>0.05</v>
      </c>
      <c r="HT12" s="61">
        <f>'ETF MTD'!$DU$28/'ETF MTD'!$DU$3-1</f>
        <v/>
      </c>
      <c r="HU12" s="61">
        <f>HS12*HT12</f>
        <v/>
      </c>
      <c r="HV12" s="61" t="n"/>
      <c r="HW12" t="inlineStr">
        <is>
          <t>TIPs</t>
        </is>
      </c>
      <c r="HX12" s="41" t="n">
        <v>0.05</v>
      </c>
      <c r="HY12" s="61">
        <f>'ETF MTD'!$DU$28/'ETF MTD'!$DU$3-1</f>
        <v/>
      </c>
      <c r="HZ12" s="61">
        <f>HX12*HY12</f>
        <v/>
      </c>
      <c r="IA12" s="61" t="n"/>
      <c r="IB12" t="inlineStr">
        <is>
          <t>TIPs</t>
        </is>
      </c>
      <c r="IC12" s="41" t="n">
        <v>0.05</v>
      </c>
      <c r="ID12" s="61">
        <f>'ETF MTD'!$DU$28/'ETF MTD'!$DU$3-1</f>
        <v/>
      </c>
      <c r="IE12" s="61">
        <f>IC12*ID12</f>
        <v/>
      </c>
      <c r="IF12" s="61" t="n"/>
      <c r="IG12" t="inlineStr">
        <is>
          <t>TIPs</t>
        </is>
      </c>
      <c r="IH12" s="41" t="n">
        <v>0.05</v>
      </c>
      <c r="II12" s="61">
        <f>'ETF MTD'!$DU$28/'ETF MTD'!$DU$3-1</f>
        <v/>
      </c>
      <c r="IJ12" s="61">
        <f>IH12*II12</f>
        <v/>
      </c>
      <c r="IK12" s="61" t="n"/>
      <c r="IL12" t="inlineStr">
        <is>
          <t>TIPs</t>
        </is>
      </c>
      <c r="IM12" s="41" t="n">
        <v>0.07000000000000001</v>
      </c>
      <c r="IN12" s="61">
        <f>'ETF MTD'!$DU$28/'ETF MTD'!$DU$3-1</f>
        <v/>
      </c>
      <c r="IO12" s="61">
        <f>IM12*IN12</f>
        <v/>
      </c>
      <c r="IP12" s="61" t="n"/>
      <c r="IQ12" t="inlineStr">
        <is>
          <t>TIPs</t>
        </is>
      </c>
      <c r="IR12" s="41" t="n">
        <v>0.04600000000000001</v>
      </c>
      <c r="IS12" s="61">
        <f>'ETF MTD'!$DU$28/'ETF MTD'!$DU$3-1</f>
        <v/>
      </c>
      <c r="IT12" s="61">
        <f>IR12*IS12</f>
        <v/>
      </c>
      <c r="IU12" s="61" t="n"/>
      <c r="IV12" t="inlineStr">
        <is>
          <t>TIPs</t>
        </is>
      </c>
      <c r="IW12" s="41" t="n">
        <v>0.04600000000000001</v>
      </c>
      <c r="IX12" s="61">
        <f>'ETF MTD'!$DU$28/'ETF MTD'!$DU$3-1</f>
        <v/>
      </c>
      <c r="IY12" s="61">
        <f>IW12*IX12</f>
        <v/>
      </c>
      <c r="IZ12" s="61" t="n"/>
      <c r="JA12" t="inlineStr">
        <is>
          <t>TIPs</t>
        </is>
      </c>
      <c r="JB12" s="41" t="n">
        <v>0.066</v>
      </c>
      <c r="JC12" s="61">
        <f>'ETF MTD'!$DU$28/'ETF MTD'!$DU$3-1</f>
        <v/>
      </c>
      <c r="JD12" s="61">
        <f>JB12*JC12</f>
        <v/>
      </c>
      <c r="JE12" s="61" t="n"/>
      <c r="JF12" t="inlineStr">
        <is>
          <t>TIPs</t>
        </is>
      </c>
      <c r="JG12" s="41" t="n">
        <v>0.066</v>
      </c>
      <c r="JH12" s="61">
        <f>'ETF MTD'!$DU$28/'ETF MTD'!$DU$3-1</f>
        <v/>
      </c>
      <c r="JI12" s="61">
        <f>JG12*JH12</f>
        <v/>
      </c>
      <c r="JJ12" s="61" t="n"/>
      <c r="JK12" t="inlineStr">
        <is>
          <t>TIPs</t>
        </is>
      </c>
      <c r="JL12" s="41" t="n">
        <v>0.066</v>
      </c>
      <c r="JM12" s="61">
        <f>'ETF MTD'!$DU$28/'ETF MTD'!$DU$3-1</f>
        <v/>
      </c>
      <c r="JN12" s="61">
        <f>JL12*JM12</f>
        <v/>
      </c>
      <c r="JO12" s="61" t="n"/>
      <c r="JP12" t="inlineStr">
        <is>
          <t>TIPs</t>
        </is>
      </c>
      <c r="JQ12" s="41" t="n">
        <v>0.051</v>
      </c>
      <c r="JR12" s="61">
        <f>'ETF MTD'!$DU$28/'ETF MTD'!$DU$3-1</f>
        <v/>
      </c>
      <c r="JS12" s="61">
        <f>JQ12*JR12</f>
        <v/>
      </c>
      <c r="JT12" s="61" t="n"/>
      <c r="JU12" t="inlineStr">
        <is>
          <t>TIPs</t>
        </is>
      </c>
      <c r="JV12" s="41" t="n">
        <v>0.051</v>
      </c>
      <c r="JW12" s="61">
        <f>'ETF MTD'!$DU$28/'ETF MTD'!$DU$3-1</f>
        <v/>
      </c>
      <c r="JX12" s="61">
        <f>JV12*JW12</f>
        <v/>
      </c>
      <c r="JY12" s="61" t="n"/>
      <c r="JZ12" t="inlineStr">
        <is>
          <t>TIPs</t>
        </is>
      </c>
      <c r="KA12" s="41" t="n">
        <v>0.046</v>
      </c>
      <c r="KB12" s="61">
        <f>'ETF MTD'!$DU$28/'ETF MTD'!$DU$3-1</f>
        <v/>
      </c>
      <c r="KC12" s="61">
        <f>KA12*KB12</f>
        <v/>
      </c>
      <c r="KD12" s="61" t="n"/>
      <c r="KE12" t="inlineStr">
        <is>
          <t>TIPs</t>
        </is>
      </c>
      <c r="KF12" s="41" t="n">
        <v>0.082</v>
      </c>
      <c r="KG12" s="61">
        <f>'ETF MTD'!$DU$28/'ETF MTD'!$DU$3-1</f>
        <v/>
      </c>
      <c r="KH12" s="61">
        <f>KF12*KG12</f>
        <v/>
      </c>
      <c r="KI12" s="61" t="n"/>
      <c r="KJ12" t="inlineStr">
        <is>
          <t>TIPs</t>
        </is>
      </c>
      <c r="KK12" s="41" t="n">
        <v>0.082</v>
      </c>
      <c r="KL12" s="61">
        <f>'ETF MTD'!$DU$28/'ETF MTD'!$DU$3-1</f>
        <v/>
      </c>
      <c r="KM12" s="61">
        <f>KK12*KL12</f>
        <v/>
      </c>
      <c r="KN12" s="61" t="n"/>
      <c r="KO12" t="inlineStr">
        <is>
          <t>TIPs</t>
        </is>
      </c>
      <c r="KP12" s="41" t="n">
        <v>0.046</v>
      </c>
      <c r="KQ12" s="61">
        <f>'ETF MTD'!$DU$28/'ETF MTD'!$DU$3-1</f>
        <v/>
      </c>
      <c r="KR12" s="61">
        <f>KP12*KQ12</f>
        <v/>
      </c>
      <c r="KS12" s="61" t="n"/>
      <c r="KT12" t="inlineStr">
        <is>
          <t>TIPs</t>
        </is>
      </c>
      <c r="KU12" s="41" t="n">
        <v>0.01</v>
      </c>
      <c r="KV12" s="61">
        <f>'ETF MTD'!$DU$28/'ETF MTD'!$DU$3-1</f>
        <v/>
      </c>
      <c r="KW12" s="61">
        <f>KU12*KV12</f>
        <v/>
      </c>
      <c r="KX12" s="61" t="n"/>
      <c r="KY12" t="inlineStr">
        <is>
          <t>TIPs</t>
        </is>
      </c>
      <c r="KZ12" s="41" t="n">
        <v>0.01</v>
      </c>
      <c r="LA12" s="61">
        <f>'ETF MTD'!$DU$28/'ETF MTD'!$DU$3-1</f>
        <v/>
      </c>
      <c r="LB12" s="61">
        <f>KZ12*LA12</f>
        <v/>
      </c>
      <c r="LC12" s="61" t="n"/>
      <c r="LD12" t="inlineStr">
        <is>
          <t>TIPs</t>
        </is>
      </c>
      <c r="LE12" s="41" t="n">
        <v>0.01</v>
      </c>
      <c r="LF12" s="61">
        <f>'ETF MTD'!$DU$28/'ETF MTD'!$DU$3-1</f>
        <v/>
      </c>
      <c r="LG12" s="61">
        <f>LE12*LF12</f>
        <v/>
      </c>
      <c r="LH12" s="61" t="n"/>
      <c r="LI12" t="inlineStr">
        <is>
          <t>TIPs</t>
        </is>
      </c>
      <c r="LJ12" s="41" t="n">
        <v>0.01</v>
      </c>
      <c r="LK12" s="61">
        <f>'ETF MTD'!$DU$28/'ETF MTD'!$DU$3-1</f>
        <v/>
      </c>
      <c r="LL12" s="61">
        <f>LJ12*LK12</f>
        <v/>
      </c>
      <c r="LM12" s="61" t="n"/>
      <c r="LN12" t="inlineStr">
        <is>
          <t>TIPs</t>
        </is>
      </c>
      <c r="LO12" s="41" t="n">
        <v>0.01</v>
      </c>
      <c r="LP12" s="61">
        <f>'ETF MTD'!$DU$28/'ETF MTD'!$DU$3-1</f>
        <v/>
      </c>
      <c r="LQ12" s="61">
        <f>LO12*LP12</f>
        <v/>
      </c>
      <c r="LR12" s="61" t="n"/>
      <c r="LS12" t="inlineStr">
        <is>
          <t>TIPs</t>
        </is>
      </c>
      <c r="LT12" s="41" t="n">
        <v>0.01</v>
      </c>
      <c r="LU12" s="61">
        <f>'ETF MTD'!$DU$28/'ETF MTD'!$DU$3-1</f>
        <v/>
      </c>
      <c r="LV12" s="61">
        <f>LT12*LU12</f>
        <v/>
      </c>
      <c r="LW12" s="61" t="n"/>
      <c r="LX12" t="inlineStr">
        <is>
          <t>TIPs</t>
        </is>
      </c>
      <c r="LY12" s="41" t="n">
        <v>0.01</v>
      </c>
      <c r="LZ12" s="61">
        <f>'ETF MTD'!$DU$28/'ETF MTD'!$DU$3-1</f>
        <v/>
      </c>
      <c r="MA12" s="61">
        <f>LY12*LZ12</f>
        <v/>
      </c>
      <c r="MB12" s="61" t="n"/>
      <c r="MC12" t="inlineStr">
        <is>
          <t>TIPs</t>
        </is>
      </c>
      <c r="MD12" s="41" t="n">
        <v>0.01</v>
      </c>
      <c r="ME12" s="61">
        <f>'ETF MTD'!$DU$28/'ETF MTD'!$DU$3-1</f>
        <v/>
      </c>
      <c r="MF12" s="61">
        <f>MD12*ME12</f>
        <v/>
      </c>
      <c r="MG12" s="61" t="n"/>
      <c r="MH12" t="inlineStr">
        <is>
          <t>TIPs</t>
        </is>
      </c>
      <c r="MI12" s="41" t="n">
        <v>0.01</v>
      </c>
      <c r="MJ12" s="61">
        <f>'ETF MTD'!$DU$28/'ETF MTD'!$DU$3-1</f>
        <v/>
      </c>
      <c r="MK12" s="61">
        <f>MI12*MJ12</f>
        <v/>
      </c>
      <c r="ML12" s="61" t="n"/>
      <c r="MM12" t="inlineStr">
        <is>
          <t>TIPs</t>
        </is>
      </c>
      <c r="MN12" s="41" t="n">
        <v>0.01</v>
      </c>
      <c r="MO12" s="61">
        <f>'ETF MTD'!$DU$28/'ETF MTD'!$DU$3-1</f>
        <v/>
      </c>
      <c r="MP12" s="61">
        <f>MN12*MO12</f>
        <v/>
      </c>
      <c r="MQ12" s="61" t="n"/>
      <c r="MR12" t="inlineStr">
        <is>
          <t>TIPs</t>
        </is>
      </c>
      <c r="MS12" s="41" t="n">
        <v>0.01</v>
      </c>
      <c r="MT12" s="61">
        <f>'ETF MTD'!$DU$28/'ETF MTD'!$DU$3-1</f>
        <v/>
      </c>
      <c r="MU12" s="61">
        <f>MS12*MT12</f>
        <v/>
      </c>
      <c r="MV12" s="61" t="n"/>
      <c r="MW12" t="inlineStr">
        <is>
          <t>TIPs</t>
        </is>
      </c>
      <c r="MX12" s="41" t="n">
        <v>0.01</v>
      </c>
      <c r="MY12" s="61">
        <f>'ETF MTD'!$DU$28/'ETF MTD'!$DU$3-1</f>
        <v/>
      </c>
      <c r="MZ12" s="61">
        <f>MX12*MY12</f>
        <v/>
      </c>
      <c r="NA12" s="61" t="n"/>
      <c r="NB12" t="inlineStr">
        <is>
          <t>TIPs</t>
        </is>
      </c>
      <c r="NC12" s="41" t="n">
        <v>0.01</v>
      </c>
      <c r="ND12" s="61">
        <f>'ETF MTD'!$DU$28/'ETF MTD'!$DU$3-1</f>
        <v/>
      </c>
      <c r="NE12" s="61">
        <f>NC12*ND12</f>
        <v/>
      </c>
      <c r="NF12" s="61" t="n"/>
      <c r="NG12" t="inlineStr">
        <is>
          <t>TIPs</t>
        </is>
      </c>
      <c r="NH12" s="41" t="n">
        <v>0.01</v>
      </c>
      <c r="NI12" s="61">
        <f>'ETF MTD'!$DU$28/'ETF MTD'!$DU$3-1</f>
        <v/>
      </c>
      <c r="NJ12" s="61">
        <f>NH12*NI12</f>
        <v/>
      </c>
      <c r="NK12" s="61" t="n"/>
      <c r="NL12" t="inlineStr">
        <is>
          <t>TIPs</t>
        </is>
      </c>
      <c r="NM12" s="41" t="n">
        <v>0.03</v>
      </c>
      <c r="NN12" s="61">
        <f>'ETF MTD'!$DU$28/'ETF MTD'!$DU$3-1</f>
        <v/>
      </c>
      <c r="NO12" s="61">
        <f>NM12*NN12</f>
        <v/>
      </c>
      <c r="NP12" s="61" t="n"/>
      <c r="NQ12" t="inlineStr">
        <is>
          <t>TIPs</t>
        </is>
      </c>
      <c r="NR12" s="41" t="n">
        <v>0.01</v>
      </c>
      <c r="NS12" s="61">
        <f>'ETF MTD'!$DU$28/'ETF MTD'!$DU$3-1</f>
        <v/>
      </c>
      <c r="NT12" s="61">
        <f>NR12*NS12</f>
        <v/>
      </c>
      <c r="NU12" s="61" t="n"/>
      <c r="NV12" t="inlineStr">
        <is>
          <t>TIPs</t>
        </is>
      </c>
      <c r="NW12" s="41" t="n">
        <v>0.01</v>
      </c>
      <c r="NX12" s="61">
        <f>'ETF MTD'!$DU$28/'ETF MTD'!$DU$3-1</f>
        <v/>
      </c>
      <c r="NY12" s="61">
        <f>NW12*NX12</f>
        <v/>
      </c>
      <c r="NZ12" s="61" t="n"/>
      <c r="OA12" t="inlineStr">
        <is>
          <t>TIPs</t>
        </is>
      </c>
      <c r="OB12" s="41" t="n">
        <v>0.01</v>
      </c>
      <c r="OC12" s="61">
        <f>'ETF MTD'!$DU$28/'ETF MTD'!$DU$3-1</f>
        <v/>
      </c>
      <c r="OD12" s="61">
        <f>OB12*OC12</f>
        <v/>
      </c>
      <c r="OE12" s="61" t="n"/>
      <c r="OF12" t="inlineStr">
        <is>
          <t>TIPs</t>
        </is>
      </c>
      <c r="OG12" s="41" t="n">
        <v>0.01</v>
      </c>
      <c r="OH12" s="61">
        <f>'ETF MTD'!$DU$28/'ETF MTD'!$DU$3-1</f>
        <v/>
      </c>
      <c r="OI12" s="61">
        <f>OG12*OH12</f>
        <v/>
      </c>
      <c r="OJ12" s="61" t="n"/>
      <c r="OK12" t="inlineStr">
        <is>
          <t>TIPs</t>
        </is>
      </c>
      <c r="OL12" s="41" t="n">
        <v>0.01</v>
      </c>
      <c r="OM12" s="61">
        <f>'ETF MTD'!$DU$28/'ETF MTD'!$DU$3-1</f>
        <v/>
      </c>
      <c r="ON12" s="61">
        <f>OL12*OM12</f>
        <v/>
      </c>
      <c r="OO12" s="61" t="n"/>
      <c r="OP12" t="inlineStr">
        <is>
          <t>TIPs</t>
        </is>
      </c>
      <c r="OQ12" s="41" t="n">
        <v>0.01</v>
      </c>
      <c r="OR12" s="61">
        <f>'ETF MTD'!$DU$28/'ETF MTD'!$DU$3-1</f>
        <v/>
      </c>
      <c r="OS12" s="61">
        <f>OQ12*OR12</f>
        <v/>
      </c>
      <c r="OT12" s="61" t="n"/>
      <c r="OU12" t="inlineStr">
        <is>
          <t>TIPs</t>
        </is>
      </c>
      <c r="OV12" s="41" t="n">
        <v>0</v>
      </c>
      <c r="OW12" s="61">
        <f>'ETF MTD'!$DU$28/'ETF MTD'!$DU$3-1</f>
        <v/>
      </c>
      <c r="OX12" s="61">
        <f>OV12*OW12</f>
        <v/>
      </c>
      <c r="OY12" s="61" t="n"/>
      <c r="OZ12" t="inlineStr">
        <is>
          <t>TIPs</t>
        </is>
      </c>
      <c r="PA12" s="41" t="n">
        <v>0</v>
      </c>
      <c r="PB12" s="61">
        <f>'ETF MTD'!$DU$28/'ETF MTD'!$DU$3-1</f>
        <v/>
      </c>
      <c r="PC12" s="61">
        <f>PA12*PB12</f>
        <v/>
      </c>
      <c r="PD12" s="61" t="n"/>
      <c r="PE12" t="inlineStr">
        <is>
          <t>TIPs</t>
        </is>
      </c>
      <c r="PF12" s="41" t="n">
        <v>0</v>
      </c>
      <c r="PG12" s="61">
        <f>'ETF MTD'!$DU$28/'ETF MTD'!$DU$3-1</f>
        <v/>
      </c>
      <c r="PH12" s="61">
        <f>PF12*PG12</f>
        <v/>
      </c>
      <c r="PI12" s="61" t="n"/>
      <c r="PJ12" t="inlineStr">
        <is>
          <t>TIPs</t>
        </is>
      </c>
      <c r="PK12" s="41" t="n">
        <v>0</v>
      </c>
      <c r="PL12" s="61">
        <f>'ETF MTD'!$DU$28/'ETF MTD'!$DU$3-1</f>
        <v/>
      </c>
      <c r="PM12" s="61">
        <f>PK12*PL12</f>
        <v/>
      </c>
      <c r="PN12" s="61" t="n"/>
      <c r="PO12" t="inlineStr">
        <is>
          <t>TIPs</t>
        </is>
      </c>
      <c r="PP12" s="41" t="n">
        <v>0</v>
      </c>
      <c r="PQ12" s="61">
        <f>'ETF MTD'!$DU$28/'ETF MTD'!$DU$3-1</f>
        <v/>
      </c>
      <c r="PR12" s="61">
        <f>PP12*PQ12</f>
        <v/>
      </c>
      <c r="PS12" s="61" t="n"/>
      <c r="PT12" t="inlineStr">
        <is>
          <t>TIPs</t>
        </is>
      </c>
      <c r="PU12" s="41" t="n">
        <v>0</v>
      </c>
      <c r="PV12" s="61">
        <f>'ETF MTD'!$DU$28/'ETF MTD'!$DU$3-1</f>
        <v/>
      </c>
      <c r="PW12" s="61">
        <f>PU12*PV12</f>
        <v/>
      </c>
      <c r="PX12" s="61" t="n"/>
      <c r="PY12" t="inlineStr">
        <is>
          <t>TIPs</t>
        </is>
      </c>
      <c r="PZ12" s="41" t="n">
        <v>0</v>
      </c>
      <c r="QA12" s="61">
        <f>'ETF MTD'!$DU$28/'ETF MTD'!$DU$3-1</f>
        <v/>
      </c>
      <c r="QB12" s="61">
        <f>PZ12*QA12</f>
        <v/>
      </c>
      <c r="QC12" s="61" t="n"/>
      <c r="QD12" t="inlineStr">
        <is>
          <t>TIPs</t>
        </is>
      </c>
      <c r="QE12" s="41" t="n">
        <v>0</v>
      </c>
      <c r="QF12" s="61">
        <f>'ETF MTD'!$DU$28/'ETF MTD'!$DU$3-1</f>
        <v/>
      </c>
      <c r="QG12" s="61">
        <f>QE12*QF12</f>
        <v/>
      </c>
      <c r="QH12" s="61" t="n"/>
      <c r="QI12" t="inlineStr">
        <is>
          <t>TIPs</t>
        </is>
      </c>
      <c r="QJ12" s="41" t="n">
        <v>0</v>
      </c>
      <c r="QK12" s="61">
        <f>'ETF MTD'!$DU$28/'ETF MTD'!$DU$3-1</f>
        <v/>
      </c>
      <c r="QL12" s="61">
        <f>QJ12*QK12</f>
        <v/>
      </c>
      <c r="QM12" s="61" t="n"/>
      <c r="QN12" t="inlineStr">
        <is>
          <t>TIPs</t>
        </is>
      </c>
      <c r="QO12" s="41" t="n">
        <v>0</v>
      </c>
      <c r="QP12" s="61">
        <f>'ETF MTD'!$DU$28/'ETF MTD'!$DU$3-1</f>
        <v/>
      </c>
      <c r="QQ12" s="61">
        <f>QO12*QP12</f>
        <v/>
      </c>
      <c r="QR12" s="61" t="n"/>
      <c r="QS12" t="inlineStr">
        <is>
          <t>TIPs</t>
        </is>
      </c>
      <c r="QT12" s="41" t="n">
        <v>0</v>
      </c>
      <c r="QU12" s="61">
        <f>'ETF MTD'!$DU$28/'ETF MTD'!$DU$3-1</f>
        <v/>
      </c>
      <c r="QV12" s="61">
        <f>QT12*QU12</f>
        <v/>
      </c>
      <c r="QW12" s="61" t="n"/>
      <c r="QX12" t="inlineStr">
        <is>
          <t>TIPs</t>
        </is>
      </c>
      <c r="QY12" s="41" t="n">
        <v>0</v>
      </c>
      <c r="QZ12" s="61">
        <f>'ETF MTD'!$DU$28/'ETF MTD'!$DU$3-1</f>
        <v/>
      </c>
      <c r="RA12" s="61">
        <f>QY12*QZ12</f>
        <v/>
      </c>
      <c r="RB12" s="61" t="n"/>
      <c r="RC12" t="inlineStr">
        <is>
          <t>TIPs</t>
        </is>
      </c>
      <c r="RD12" s="41" t="n">
        <v>0</v>
      </c>
      <c r="RE12" s="61">
        <f>'ETF MTD'!$DU$28/'ETF MTD'!$DU$3-1</f>
        <v/>
      </c>
      <c r="RF12" s="61">
        <f>RD12*RE12</f>
        <v/>
      </c>
      <c r="RG12" s="61" t="n"/>
      <c r="RH12" t="inlineStr">
        <is>
          <t>TIPs</t>
        </is>
      </c>
      <c r="RI12" s="41" t="n">
        <v>0</v>
      </c>
      <c r="RJ12" s="61">
        <f>'ETF MTD'!$DU$28/'ETF MTD'!$DU$3-1</f>
        <v/>
      </c>
      <c r="RK12" s="61">
        <f>RI12*RJ12</f>
        <v/>
      </c>
      <c r="RL12" s="61" t="n"/>
      <c r="RM12" s="42" t="n">
        <v>0</v>
      </c>
      <c r="RN12" s="43" t="n">
        <v>0</v>
      </c>
      <c r="RO12" s="44" t="n">
        <v>0</v>
      </c>
      <c r="RP12" s="44" t="n">
        <v>0</v>
      </c>
      <c r="RQ12" s="45" t="n"/>
      <c r="RR12" s="46" t="n">
        <v>0.0012</v>
      </c>
      <c r="RS12" s="61">
        <f>RI12*RR12</f>
        <v/>
      </c>
      <c r="RT12" s="49" t="n">
        <v>0.0005</v>
      </c>
      <c r="RU12" s="61">
        <f>RT12*RI12</f>
        <v/>
      </c>
      <c r="RV12" s="49" t="n"/>
      <c r="RW12" s="49" t="n"/>
      <c r="RX12" s="61">
        <f>RM12*(1-$RX$4)</f>
        <v/>
      </c>
      <c r="RY12" s="61">
        <f>Spartan!G14</f>
        <v/>
      </c>
      <c r="RZ12" s="46">
        <f>RX12-RY12</f>
        <v/>
      </c>
    </row>
    <row r="13">
      <c r="A13" s="33" t="inlineStr">
        <is>
          <t>EQCHX</t>
        </is>
      </c>
      <c r="B13" s="49" t="n">
        <v>0.05</v>
      </c>
      <c r="C13" s="61">
        <f>'ETF MTD'!$WA$28/'ETF MTD'!$WA$3-1</f>
        <v/>
      </c>
      <c r="D13" s="61">
        <f>B13*C13</f>
        <v/>
      </c>
      <c r="E13" s="61" t="n"/>
      <c r="F13" s="33" t="inlineStr">
        <is>
          <t>EQCHX</t>
        </is>
      </c>
      <c r="G13" s="49" t="n">
        <v>0.05000000000000001</v>
      </c>
      <c r="H13" s="61">
        <f>'ETF MTD'!$WA$28/'ETF MTD'!$WA$3-1</f>
        <v/>
      </c>
      <c r="I13" s="61">
        <f>G13*H13</f>
        <v/>
      </c>
      <c r="J13" s="39" t="n"/>
      <c r="K13" s="33" t="inlineStr">
        <is>
          <t>EQCHX</t>
        </is>
      </c>
      <c r="L13" s="49" t="n">
        <v>0.05000000000000001</v>
      </c>
      <c r="M13" s="61">
        <f>'ETF MTD'!$WA$28/'ETF MTD'!$WA$3-1</f>
        <v/>
      </c>
      <c r="N13" s="61">
        <f>L13*M13</f>
        <v/>
      </c>
      <c r="O13" s="61" t="n"/>
      <c r="P13" s="61" t="inlineStr">
        <is>
          <t>EQCHX</t>
        </is>
      </c>
      <c r="Q13" s="61" t="n">
        <v>0.05000000000000001</v>
      </c>
      <c r="R13" s="61">
        <f>'ETF MTD'!$WA$28/'ETF MTD'!$WA$3-1</f>
        <v/>
      </c>
      <c r="S13" s="61">
        <f>Q13*R13</f>
        <v/>
      </c>
      <c r="T13" s="61" t="n"/>
      <c r="U13" s="33" t="inlineStr">
        <is>
          <t>EQCHX</t>
        </is>
      </c>
      <c r="V13" s="49" t="n">
        <v>0.05000000000000001</v>
      </c>
      <c r="W13" s="61">
        <f>'ETF MTD'!$WA$28/'ETF MTD'!$WA$3-1</f>
        <v/>
      </c>
      <c r="X13" s="61">
        <f>V13*W13</f>
        <v/>
      </c>
      <c r="Y13" s="61" t="n"/>
      <c r="Z13" s="33" t="inlineStr">
        <is>
          <t>EQCHX</t>
        </is>
      </c>
      <c r="AA13" s="49" t="n">
        <v>0.05000000000000001</v>
      </c>
      <c r="AB13" s="61">
        <f>'ETF MTD'!$WA$28/'ETF MTD'!$WA$3-1</f>
        <v/>
      </c>
      <c r="AC13" s="61">
        <f>AA13*AB13</f>
        <v/>
      </c>
      <c r="AD13" s="61" t="n"/>
      <c r="AE13" s="33" t="inlineStr">
        <is>
          <t>EQCHX</t>
        </is>
      </c>
      <c r="AF13" s="49" t="n">
        <v>0.05000000000000001</v>
      </c>
      <c r="AG13" s="61">
        <f>'ETF MTD'!$WA$28/'ETF MTD'!$WA$3-1</f>
        <v/>
      </c>
      <c r="AH13" s="61">
        <f>AF13*AG13</f>
        <v/>
      </c>
      <c r="AI13" s="61" t="n"/>
      <c r="AJ13" s="33" t="inlineStr">
        <is>
          <t>EQCHX</t>
        </is>
      </c>
      <c r="AK13" s="49" t="n">
        <v>0.05000000000000001</v>
      </c>
      <c r="AL13" s="61">
        <f>'ETF MTD'!$WA$28/'ETF MTD'!$WA$3-1</f>
        <v/>
      </c>
      <c r="AM13" s="61">
        <f>AK13*AL13</f>
        <v/>
      </c>
      <c r="AN13" s="61" t="n"/>
      <c r="AO13" s="33" t="inlineStr">
        <is>
          <t>EQCHX</t>
        </is>
      </c>
      <c r="AP13" s="49" t="n">
        <v>0.05000000000000001</v>
      </c>
      <c r="AQ13" s="61">
        <f>'ETF MTD'!$WA$28/'ETF MTD'!$WA$3-1</f>
        <v/>
      </c>
      <c r="AR13" s="61">
        <f>AP13*AQ13</f>
        <v/>
      </c>
      <c r="AS13" s="61" t="n"/>
      <c r="AT13" s="33" t="inlineStr">
        <is>
          <t>EQCHX</t>
        </is>
      </c>
      <c r="AU13" s="49" t="n">
        <v>0.05000000000000001</v>
      </c>
      <c r="AV13" s="61">
        <f>'ETF MTD'!$WA$28/'ETF MTD'!$WA$3-1</f>
        <v/>
      </c>
      <c r="AW13" s="61">
        <f>AU13*AV13</f>
        <v/>
      </c>
      <c r="AX13" s="61" t="n"/>
      <c r="AY13" s="33" t="inlineStr">
        <is>
          <t>EQCHX</t>
        </is>
      </c>
      <c r="AZ13" s="49" t="n">
        <v>0.05000000000000001</v>
      </c>
      <c r="BA13" s="61">
        <f>'ETF MTD'!$WA$28/'ETF MTD'!$WA$3-1</f>
        <v/>
      </c>
      <c r="BB13" s="61">
        <f>AZ13*BA13</f>
        <v/>
      </c>
      <c r="BC13" s="61" t="n"/>
      <c r="BD13" s="33" t="inlineStr">
        <is>
          <t>EQCHX</t>
        </is>
      </c>
      <c r="BE13" s="49" t="n">
        <v>0.05000000000000001</v>
      </c>
      <c r="BF13" s="61">
        <f>'ETF MTD'!$WA$28/'ETF MTD'!$WA$3-1</f>
        <v/>
      </c>
      <c r="BG13" s="61">
        <f>BE13*BF13</f>
        <v/>
      </c>
      <c r="BH13" s="61" t="n"/>
      <c r="BI13" s="33" t="inlineStr">
        <is>
          <t>EQCHX</t>
        </is>
      </c>
      <c r="BJ13" s="49" t="n">
        <v>0.05000000000000001</v>
      </c>
      <c r="BK13" s="61">
        <f>'ETF MTD'!$WA$28/'ETF MTD'!$WA$3-1</f>
        <v/>
      </c>
      <c r="BL13" s="61">
        <f>BJ13*BK13</f>
        <v/>
      </c>
      <c r="BM13" s="61" t="n"/>
      <c r="BN13" s="33" t="inlineStr">
        <is>
          <t>EQCHX</t>
        </is>
      </c>
      <c r="BO13" s="49" t="n">
        <v>0.05000000000000001</v>
      </c>
      <c r="BP13" s="61">
        <f>'ETF MTD'!$WA$28/'ETF MTD'!$WA$3-1</f>
        <v/>
      </c>
      <c r="BQ13" s="61">
        <f>BO13*BP13</f>
        <v/>
      </c>
      <c r="BR13" s="61" t="n"/>
      <c r="BS13" s="33" t="inlineStr">
        <is>
          <t>EQCHX</t>
        </is>
      </c>
      <c r="BT13" s="49" t="n">
        <v>0.05000000000000001</v>
      </c>
      <c r="BU13" s="61">
        <f>'ETF MTD'!$WA$28/'ETF MTD'!$WA$3-1</f>
        <v/>
      </c>
      <c r="BV13" s="61">
        <f>BT13*BU13</f>
        <v/>
      </c>
      <c r="BW13" s="61" t="n"/>
      <c r="BX13" s="33" t="inlineStr">
        <is>
          <t>EQCHX</t>
        </is>
      </c>
      <c r="BY13" s="49" t="n">
        <v>0.05000000000000001</v>
      </c>
      <c r="BZ13" s="61">
        <f>'ETF MTD'!$WA$28/'ETF MTD'!$WA$3-1</f>
        <v/>
      </c>
      <c r="CA13" s="61">
        <f>BY13*BZ13</f>
        <v/>
      </c>
      <c r="CB13" s="61" t="n"/>
      <c r="CC13" s="33" t="inlineStr">
        <is>
          <t>EQCHX</t>
        </is>
      </c>
      <c r="CD13" s="49" t="n">
        <v>0.05000000000000001</v>
      </c>
      <c r="CE13" s="61">
        <f>'ETF MTD'!$WA$28/'ETF MTD'!$WA$3-1</f>
        <v/>
      </c>
      <c r="CF13" s="61">
        <f>CD13*CE13</f>
        <v/>
      </c>
      <c r="CG13" s="61" t="n"/>
      <c r="CH13" s="33" t="inlineStr">
        <is>
          <t>EQCHX</t>
        </is>
      </c>
      <c r="CI13" s="49" t="n">
        <v>0.05000000000000001</v>
      </c>
      <c r="CJ13" s="61">
        <f>'ETF MTD'!$WA$28/'ETF MTD'!$WA$3-1</f>
        <v/>
      </c>
      <c r="CK13" s="61">
        <f>CI13*CJ13</f>
        <v/>
      </c>
      <c r="CL13" s="61" t="n"/>
      <c r="CM13" s="33" t="inlineStr">
        <is>
          <t>EQCHX</t>
        </is>
      </c>
      <c r="CN13" s="49" t="n">
        <v>0.05000000000000001</v>
      </c>
      <c r="CO13" s="61">
        <f>'ETF MTD'!$WA$28/'ETF MTD'!$WA$3-1</f>
        <v/>
      </c>
      <c r="CP13" s="61">
        <f>CN13*CO13</f>
        <v/>
      </c>
      <c r="CQ13" s="61" t="n"/>
      <c r="CR13" s="33" t="inlineStr">
        <is>
          <t>EQCHX</t>
        </is>
      </c>
      <c r="CS13" s="49" t="n">
        <v>0.05000000000000001</v>
      </c>
      <c r="CT13" s="61">
        <f>'ETF MTD'!$WA$28/'ETF MTD'!$WA$3-1</f>
        <v/>
      </c>
      <c r="CU13" s="61">
        <f>CS13*CT13</f>
        <v/>
      </c>
      <c r="CV13" s="61" t="n"/>
      <c r="CW13" s="33" t="inlineStr">
        <is>
          <t>EQCHX</t>
        </is>
      </c>
      <c r="CX13" s="49" t="n">
        <v>0.05000000000000001</v>
      </c>
      <c r="CY13" s="61">
        <f>'ETF MTD'!$WA$28/'ETF MTD'!$WA$3-1</f>
        <v/>
      </c>
      <c r="CZ13" s="61">
        <f>CX13*CY13</f>
        <v/>
      </c>
      <c r="DA13" s="61" t="n"/>
      <c r="DB13" s="33" t="inlineStr">
        <is>
          <t>EQCHX</t>
        </is>
      </c>
      <c r="DC13" s="49" t="n">
        <v>0.05000000000000001</v>
      </c>
      <c r="DD13" s="61">
        <f>'ETF MTD'!$WA$28/'ETF MTD'!$WA$3-1</f>
        <v/>
      </c>
      <c r="DE13" s="61">
        <f>DC13*DD13</f>
        <v/>
      </c>
      <c r="DF13" s="61" t="n"/>
      <c r="DG13" s="33" t="inlineStr">
        <is>
          <t>EQCHX</t>
        </is>
      </c>
      <c r="DH13" s="49" t="n">
        <v>0.05000000000000001</v>
      </c>
      <c r="DI13" s="61">
        <f>'ETF MTD'!$WA$28/'ETF MTD'!$WA$3-1</f>
        <v/>
      </c>
      <c r="DJ13" s="61">
        <f>DH13*DI13</f>
        <v/>
      </c>
      <c r="DK13" s="61" t="n"/>
      <c r="DL13" s="33" t="inlineStr">
        <is>
          <t>EQCHX</t>
        </is>
      </c>
      <c r="DM13" s="49" t="n">
        <v>0.05000000000000001</v>
      </c>
      <c r="DN13" s="61">
        <f>'ETF MTD'!$WA$28/'ETF MTD'!$WA$3-1</f>
        <v/>
      </c>
      <c r="DO13" s="61">
        <f>DM13*DN13</f>
        <v/>
      </c>
      <c r="DP13" s="61" t="n"/>
      <c r="DQ13" s="33" t="inlineStr">
        <is>
          <t>EQCHX</t>
        </is>
      </c>
      <c r="DR13" s="49" t="n">
        <v>0.05000000000000001</v>
      </c>
      <c r="DS13" s="61">
        <f>'ETF MTD'!$WA$28/'ETF MTD'!$WA$3-1</f>
        <v/>
      </c>
      <c r="DT13" s="61">
        <f>DR13*DS13</f>
        <v/>
      </c>
      <c r="DU13" s="61" t="n"/>
      <c r="DV13" s="33" t="inlineStr">
        <is>
          <t>EQCHX</t>
        </is>
      </c>
      <c r="DW13" s="49" t="n">
        <v>0.05000000000000001</v>
      </c>
      <c r="DX13" s="61">
        <f>'ETF MTD'!$WA$28/'ETF MTD'!$WA$3-1</f>
        <v/>
      </c>
      <c r="DY13" s="61">
        <f>DW13*DX13</f>
        <v/>
      </c>
      <c r="DZ13" s="61" t="n"/>
      <c r="EA13" s="33" t="inlineStr">
        <is>
          <t>EQCHX</t>
        </is>
      </c>
      <c r="EB13" s="49" t="n">
        <v>0.05000000000000001</v>
      </c>
      <c r="EC13" s="61">
        <f>'ETF MTD'!$WA$28/'ETF MTD'!$WA$3-1</f>
        <v/>
      </c>
      <c r="ED13" s="61">
        <f>EB13*EC13</f>
        <v/>
      </c>
      <c r="EE13" s="61" t="n"/>
      <c r="EF13" s="33" t="inlineStr">
        <is>
          <t>EQCHX</t>
        </is>
      </c>
      <c r="EG13" s="49" t="n">
        <v>0.05000000000000001</v>
      </c>
      <c r="EH13" s="61">
        <f>'ETF MTD'!$WA$28/'ETF MTD'!$WA$3-1</f>
        <v/>
      </c>
      <c r="EI13" s="61">
        <f>EG13*EH13</f>
        <v/>
      </c>
      <c r="EJ13" s="61" t="n"/>
      <c r="EK13" s="33" t="inlineStr">
        <is>
          <t>EQCHX</t>
        </is>
      </c>
      <c r="EL13" s="49" t="n">
        <v>0.05000000000000001</v>
      </c>
      <c r="EM13" s="61">
        <f>'ETF MTD'!$WA$28/'ETF MTD'!$WA$3-1</f>
        <v/>
      </c>
      <c r="EN13" s="61">
        <f>EL13*EM13</f>
        <v/>
      </c>
      <c r="EO13" s="61" t="n"/>
      <c r="EP13" s="33" t="inlineStr">
        <is>
          <t>EQCHX</t>
        </is>
      </c>
      <c r="EQ13" s="49" t="n">
        <v>0.05000000000000001</v>
      </c>
      <c r="ER13" s="61">
        <f>'ETF MTD'!$WA$28/'ETF MTD'!$WA$3-1</f>
        <v/>
      </c>
      <c r="ES13" s="61">
        <f>EQ13*ER13</f>
        <v/>
      </c>
      <c r="ET13" s="61" t="n"/>
      <c r="EU13" s="33" t="inlineStr">
        <is>
          <t>EQCHX</t>
        </is>
      </c>
      <c r="EV13" s="49" t="n">
        <v>0.05000000000000001</v>
      </c>
      <c r="EW13" s="61">
        <f>'ETF MTD'!$WA$28/'ETF MTD'!$WA$3-1</f>
        <v/>
      </c>
      <c r="EX13" s="61">
        <f>EV13*EW13</f>
        <v/>
      </c>
      <c r="EY13" s="61" t="n"/>
      <c r="EZ13" s="33" t="inlineStr">
        <is>
          <t>EQCHX</t>
        </is>
      </c>
      <c r="FA13" s="49" t="n">
        <v>0.05000000000000001</v>
      </c>
      <c r="FB13" s="61">
        <f>'ETF MTD'!$WA$28/'ETF MTD'!$WA$3-1</f>
        <v/>
      </c>
      <c r="FC13" s="61">
        <f>FA13*FB13</f>
        <v/>
      </c>
      <c r="FD13" s="61" t="n"/>
      <c r="FE13" s="33" t="inlineStr">
        <is>
          <t>EQCHX</t>
        </is>
      </c>
      <c r="FF13" s="49" t="n">
        <v>0.05000000000000001</v>
      </c>
      <c r="FG13" s="61">
        <f>'ETF MTD'!$WA$28/'ETF MTD'!$WA$3-1</f>
        <v/>
      </c>
      <c r="FH13" s="61">
        <f>FF13*FG13</f>
        <v/>
      </c>
      <c r="FI13" s="61" t="n"/>
      <c r="FJ13" s="33" t="inlineStr">
        <is>
          <t>EQCHX</t>
        </is>
      </c>
      <c r="FK13" s="49" t="n">
        <v>0.05000000000000001</v>
      </c>
      <c r="FL13" s="61">
        <f>'ETF MTD'!$WA$28/'ETF MTD'!$WA$3-1</f>
        <v/>
      </c>
      <c r="FM13" s="61">
        <f>FK13*FL13</f>
        <v/>
      </c>
      <c r="FN13" s="61" t="n"/>
      <c r="FO13" s="33" t="inlineStr">
        <is>
          <t>EQCHX</t>
        </is>
      </c>
      <c r="FP13" s="49" t="n">
        <v>0.05000000000000001</v>
      </c>
      <c r="FQ13" s="61">
        <f>'ETF MTD'!$WA$28/'ETF MTD'!$WA$3-1</f>
        <v/>
      </c>
      <c r="FR13" s="61">
        <f>FP13*FQ13</f>
        <v/>
      </c>
      <c r="FS13" s="61" t="n"/>
      <c r="FT13" s="33" t="inlineStr">
        <is>
          <t>EQCHX</t>
        </is>
      </c>
      <c r="FU13" s="49" t="n">
        <v>0.05000000000000001</v>
      </c>
      <c r="FV13" s="61">
        <f>'ETF MTD'!$WA$28/'ETF MTD'!$WA$3-1</f>
        <v/>
      </c>
      <c r="FW13" s="61">
        <f>FU13*FV13</f>
        <v/>
      </c>
      <c r="FX13" s="61" t="n"/>
      <c r="FY13" s="33" t="inlineStr">
        <is>
          <t>EQCHX</t>
        </is>
      </c>
      <c r="FZ13" s="41" t="n">
        <v>0.05000000000000001</v>
      </c>
      <c r="GA13" s="61">
        <f>'ETF MTD'!$WA$28/'ETF MTD'!$WA$3-1</f>
        <v/>
      </c>
      <c r="GB13" s="61">
        <f>FZ13*GA13</f>
        <v/>
      </c>
      <c r="GC13" s="61" t="n"/>
      <c r="GD13" t="inlineStr">
        <is>
          <t>Managed Futures</t>
        </is>
      </c>
      <c r="GE13" s="41" t="n">
        <v>0.05000000000000001</v>
      </c>
      <c r="GF13" s="61">
        <f>'ETF MTD'!$WA$28/'ETF MTD'!$WA$3-1</f>
        <v/>
      </c>
      <c r="GG13" s="61">
        <f>GE13*GF13</f>
        <v/>
      </c>
      <c r="GH13" s="61" t="n"/>
      <c r="GI13" t="inlineStr">
        <is>
          <t>Managed Futures</t>
        </is>
      </c>
      <c r="GJ13" s="41" t="n">
        <v>0.05000000000000001</v>
      </c>
      <c r="GK13" s="61">
        <f>'ETF MTD'!$WA$28/'ETF MTD'!$WA$3-1</f>
        <v/>
      </c>
      <c r="GL13" s="61">
        <f>GJ13*GK13</f>
        <v/>
      </c>
      <c r="GM13" s="61" t="n"/>
      <c r="GN13" t="inlineStr">
        <is>
          <t>Managed Futures</t>
        </is>
      </c>
      <c r="GO13" s="41" t="n">
        <v>0.05000000000000001</v>
      </c>
      <c r="GP13" s="61">
        <f>'ETF MTD'!$WA$28/'ETF MTD'!$WA$3-1</f>
        <v/>
      </c>
      <c r="GQ13" s="61">
        <f>GO13*GP13</f>
        <v/>
      </c>
      <c r="GR13" s="61" t="n"/>
      <c r="GS13" t="inlineStr">
        <is>
          <t>Managed Futures</t>
        </is>
      </c>
      <c r="GT13" s="41" t="n">
        <v>0.05000000000000001</v>
      </c>
      <c r="GU13" s="61">
        <f>'ETF MTD'!$WA$28/'ETF MTD'!$WA$3-1</f>
        <v/>
      </c>
      <c r="GV13" s="61">
        <f>GT13*GU13</f>
        <v/>
      </c>
      <c r="GW13" s="61" t="n"/>
      <c r="GX13" t="inlineStr">
        <is>
          <t>Managed Futures</t>
        </is>
      </c>
      <c r="GY13" s="41" t="n">
        <v>0.05000000000000001</v>
      </c>
      <c r="GZ13" s="61">
        <f>'ETF MTD'!$WA$28/'ETF MTD'!$WA$3-1</f>
        <v/>
      </c>
      <c r="HA13" s="61">
        <f>GY13*GZ13</f>
        <v/>
      </c>
      <c r="HB13" s="61" t="n"/>
      <c r="HC13" t="inlineStr">
        <is>
          <t>Managed Futures</t>
        </is>
      </c>
      <c r="HD13" s="41" t="n">
        <v>0.05000000000000001</v>
      </c>
      <c r="HE13" s="61">
        <f>'ETF MTD'!$WA$28/'ETF MTD'!$WA$3-1</f>
        <v/>
      </c>
      <c r="HF13" s="61">
        <f>HD13*HE13</f>
        <v/>
      </c>
      <c r="HG13" s="61" t="n"/>
      <c r="HH13" t="inlineStr">
        <is>
          <t>Managed Futures</t>
        </is>
      </c>
      <c r="HI13" s="41" t="n">
        <v>0.05000000000000001</v>
      </c>
      <c r="HJ13" s="61">
        <f>'ETF MTD'!$WA$28/'ETF MTD'!$WA$3-1</f>
        <v/>
      </c>
      <c r="HK13" s="61">
        <f>HI13*HJ13</f>
        <v/>
      </c>
      <c r="HL13" s="61" t="n"/>
      <c r="HM13" t="inlineStr">
        <is>
          <t>Managed Futures</t>
        </is>
      </c>
      <c r="HN13" s="41" t="n">
        <v>0.05000000000000001</v>
      </c>
      <c r="HO13" s="61">
        <f>'ETF MTD'!$WA$28/'ETF MTD'!$WA$3-1</f>
        <v/>
      </c>
      <c r="HP13" s="61">
        <f>HN13*HO13</f>
        <v/>
      </c>
      <c r="HQ13" s="61" t="n"/>
      <c r="HR13" t="inlineStr">
        <is>
          <t>Gold</t>
        </is>
      </c>
      <c r="HS13" s="41" t="n">
        <v>0.05000000000000001</v>
      </c>
      <c r="HT13" s="61">
        <f>'ETF MTD'!$IK$28/'ETF MTD'!$IK$3-1</f>
        <v/>
      </c>
      <c r="HU13" s="61">
        <f>HS13*HT13</f>
        <v/>
      </c>
      <c r="HV13" s="61" t="n"/>
      <c r="HW13" t="inlineStr">
        <is>
          <t>Gold</t>
        </is>
      </c>
      <c r="HX13" s="41" t="n">
        <v>0.05000000000000001</v>
      </c>
      <c r="HY13" s="61">
        <f>'ETF MTD'!$IK$28/'ETF MTD'!$IK$3-1</f>
        <v/>
      </c>
      <c r="HZ13" s="61">
        <f>HX13*HY13</f>
        <v/>
      </c>
      <c r="IA13" s="61" t="n"/>
      <c r="IB13" t="inlineStr">
        <is>
          <t>Gold</t>
        </is>
      </c>
      <c r="IC13" s="41" t="n">
        <v>0.03</v>
      </c>
      <c r="ID13" s="61">
        <f>'ETF MTD'!$IK$28/'ETF MTD'!$IK$3-1</f>
        <v/>
      </c>
      <c r="IE13" s="61">
        <f>IC13*ID13</f>
        <v/>
      </c>
      <c r="IF13" s="61" t="n"/>
      <c r="IG13" t="inlineStr">
        <is>
          <t>Gold</t>
        </is>
      </c>
      <c r="IH13" s="41" t="n">
        <v>0.05</v>
      </c>
      <c r="II13" s="61">
        <f>'ETF MTD'!$IK$28/'ETF MTD'!$IK$3-1</f>
        <v/>
      </c>
      <c r="IJ13" s="61">
        <f>IH13*II13</f>
        <v/>
      </c>
      <c r="IK13" s="61" t="n"/>
      <c r="IL13" t="inlineStr">
        <is>
          <t>Gold</t>
        </is>
      </c>
      <c r="IM13" s="41" t="n">
        <v>0.03</v>
      </c>
      <c r="IN13" s="61">
        <f>'ETF MTD'!$IK$28/'ETF MTD'!$IK$3-1</f>
        <v/>
      </c>
      <c r="IO13" s="61">
        <f>IM13*IN13</f>
        <v/>
      </c>
      <c r="IP13" s="61" t="n"/>
      <c r="IQ13" t="inlineStr">
        <is>
          <t>Gold</t>
        </is>
      </c>
      <c r="IR13" s="41" t="n">
        <v>0.03</v>
      </c>
      <c r="IS13" s="61">
        <f>'ETF MTD'!$IK$28/'ETF MTD'!$IK$3-1</f>
        <v/>
      </c>
      <c r="IT13" s="61">
        <f>IR13*IS13</f>
        <v/>
      </c>
      <c r="IU13" s="61" t="n"/>
      <c r="IV13" t="inlineStr">
        <is>
          <t>Gold</t>
        </is>
      </c>
      <c r="IW13" s="41" t="n">
        <v>0.01</v>
      </c>
      <c r="IX13" s="61">
        <f>'ETF MTD'!$IK$28/'ETF MTD'!$IK$3-1</f>
        <v/>
      </c>
      <c r="IY13" s="61">
        <f>IW13*IX13</f>
        <v/>
      </c>
      <c r="IZ13" s="61" t="n"/>
      <c r="JA13" t="inlineStr">
        <is>
          <t>Gold</t>
        </is>
      </c>
      <c r="JB13" s="41" t="n">
        <v>0.01</v>
      </c>
      <c r="JC13" s="61">
        <f>'ETF MTD'!$IK$28/'ETF MTD'!$IK$3-1</f>
        <v/>
      </c>
      <c r="JD13" s="61">
        <f>JB13*JC13</f>
        <v/>
      </c>
      <c r="JE13" s="61" t="n"/>
      <c r="JF13" t="inlineStr">
        <is>
          <t>Gold</t>
        </is>
      </c>
      <c r="JG13" s="41" t="n">
        <v>0.05</v>
      </c>
      <c r="JH13" s="61">
        <f>'ETF MTD'!$IK$28/'ETF MTD'!$IK$3-1</f>
        <v/>
      </c>
      <c r="JI13" s="61">
        <f>JG13*JH13</f>
        <v/>
      </c>
      <c r="JJ13" s="61" t="n"/>
      <c r="JK13" t="inlineStr">
        <is>
          <t>Gold</t>
        </is>
      </c>
      <c r="JL13" s="41" t="n">
        <v>0.03</v>
      </c>
      <c r="JM13" s="61">
        <f>'ETF MTD'!$IK$28/'ETF MTD'!$IK$3-1</f>
        <v/>
      </c>
      <c r="JN13" s="61">
        <f>JL13*JM13</f>
        <v/>
      </c>
      <c r="JO13" s="61" t="n"/>
      <c r="JP13" t="inlineStr">
        <is>
          <t>Gold</t>
        </is>
      </c>
      <c r="JQ13" s="41" t="n">
        <v>0.01</v>
      </c>
      <c r="JR13" s="61">
        <f>'ETF MTD'!$IK$28/'ETF MTD'!$IK$3-1</f>
        <v/>
      </c>
      <c r="JS13" s="61">
        <f>JQ13*JR13</f>
        <v/>
      </c>
      <c r="JT13" s="61" t="n"/>
      <c r="JU13" t="inlineStr">
        <is>
          <t>Gold</t>
        </is>
      </c>
      <c r="JV13" s="41" t="n">
        <v>0.01</v>
      </c>
      <c r="JW13" s="61">
        <f>'ETF MTD'!$IK$28/'ETF MTD'!$IK$3-1</f>
        <v/>
      </c>
      <c r="JX13" s="61">
        <f>JV13*JW13</f>
        <v/>
      </c>
      <c r="JY13" s="61" t="n"/>
      <c r="JZ13" t="inlineStr">
        <is>
          <t>Gold</t>
        </is>
      </c>
      <c r="KA13" s="41" t="n">
        <v>0.01</v>
      </c>
      <c r="KB13" s="61">
        <f>'ETF MTD'!$IK$28/'ETF MTD'!$IK$3-1</f>
        <v/>
      </c>
      <c r="KC13" s="61">
        <f>KA13*KB13</f>
        <v/>
      </c>
      <c r="KD13" s="61" t="n"/>
      <c r="KE13" t="inlineStr">
        <is>
          <t>Gold</t>
        </is>
      </c>
      <c r="KF13" s="41" t="n">
        <v>0.01</v>
      </c>
      <c r="KG13" s="61">
        <f>'ETF MTD'!$IK$28/'ETF MTD'!$IK$3-1</f>
        <v/>
      </c>
      <c r="KH13" s="61">
        <f>KF13*KG13</f>
        <v/>
      </c>
      <c r="KI13" s="61" t="n"/>
      <c r="KJ13" t="inlineStr">
        <is>
          <t>Gold</t>
        </is>
      </c>
      <c r="KK13" s="41" t="n">
        <v>0.01</v>
      </c>
      <c r="KL13" s="61">
        <f>'ETF MTD'!$IK$28/'ETF MTD'!$IK$3-1</f>
        <v/>
      </c>
      <c r="KM13" s="61">
        <f>KK13*KL13</f>
        <v/>
      </c>
      <c r="KN13" s="61" t="n"/>
      <c r="KO13" t="inlineStr">
        <is>
          <t>Gold</t>
        </is>
      </c>
      <c r="KP13" s="41" t="n">
        <v>0.01</v>
      </c>
      <c r="KQ13" s="61">
        <f>'ETF MTD'!$IK$28/'ETF MTD'!$IK$3-1</f>
        <v/>
      </c>
      <c r="KR13" s="61">
        <f>KP13*KQ13</f>
        <v/>
      </c>
      <c r="KS13" s="61" t="n"/>
      <c r="KT13" t="inlineStr">
        <is>
          <t>Gold</t>
        </is>
      </c>
      <c r="KU13" s="41" t="n">
        <v>0.03</v>
      </c>
      <c r="KV13" s="61">
        <f>'ETF MTD'!$IK$28/'ETF MTD'!$IK$3-1</f>
        <v/>
      </c>
      <c r="KW13" s="61">
        <f>KU13*KV13</f>
        <v/>
      </c>
      <c r="KX13" s="61" t="n"/>
      <c r="KY13" t="inlineStr">
        <is>
          <t>Gold</t>
        </is>
      </c>
      <c r="KZ13" s="41" t="n">
        <v>0.05</v>
      </c>
      <c r="LA13" s="61">
        <f>'ETF MTD'!$IK$28/'ETF MTD'!$IK$3-1</f>
        <v/>
      </c>
      <c r="LB13" s="61">
        <f>KZ13*LA13</f>
        <v/>
      </c>
      <c r="LC13" s="61" t="n"/>
      <c r="LD13" t="inlineStr">
        <is>
          <t>Gold</t>
        </is>
      </c>
      <c r="LE13" s="41" t="n">
        <v>0.05000000000000001</v>
      </c>
      <c r="LF13" s="61">
        <f>'ETF MTD'!$IK$28/'ETF MTD'!$IK$3-1</f>
        <v/>
      </c>
      <c r="LG13" s="61">
        <f>LE13*LF13</f>
        <v/>
      </c>
      <c r="LH13" s="61" t="n"/>
      <c r="LI13" t="inlineStr">
        <is>
          <t>Gold</t>
        </is>
      </c>
      <c r="LJ13" s="41" t="n">
        <v>0.05000000000000001</v>
      </c>
      <c r="LK13" s="61">
        <f>'ETF MTD'!$IK$28/'ETF MTD'!$IK$3-1</f>
        <v/>
      </c>
      <c r="LL13" s="61">
        <f>LJ13*LK13</f>
        <v/>
      </c>
      <c r="LM13" s="61" t="n"/>
      <c r="LN13" t="inlineStr">
        <is>
          <t>Gold</t>
        </is>
      </c>
      <c r="LO13" s="41" t="n">
        <v>0.03</v>
      </c>
      <c r="LP13" s="61">
        <f>'ETF MTD'!$IK$28/'ETF MTD'!$IK$3-1</f>
        <v/>
      </c>
      <c r="LQ13" s="61">
        <f>LO13*LP13</f>
        <v/>
      </c>
      <c r="LR13" s="61" t="n"/>
      <c r="LS13" t="inlineStr">
        <is>
          <t>Gold</t>
        </is>
      </c>
      <c r="LT13" s="41" t="n">
        <v>0.01</v>
      </c>
      <c r="LU13" s="61">
        <f>'ETF MTD'!$IK$28/'ETF MTD'!$IK$3-1</f>
        <v/>
      </c>
      <c r="LV13" s="61">
        <f>LT13*LU13</f>
        <v/>
      </c>
      <c r="LW13" s="61" t="n"/>
      <c r="LX13" t="inlineStr">
        <is>
          <t>Gold</t>
        </is>
      </c>
      <c r="LY13" s="41" t="n">
        <v>0.01</v>
      </c>
      <c r="LZ13" s="61">
        <f>'ETF MTD'!$IK$28/'ETF MTD'!$IK$3-1</f>
        <v/>
      </c>
      <c r="MA13" s="61">
        <f>LY13*LZ13</f>
        <v/>
      </c>
      <c r="MB13" s="61" t="n"/>
      <c r="MC13" t="inlineStr">
        <is>
          <t>Gold</t>
        </is>
      </c>
      <c r="MD13" s="41" t="n">
        <v>0.01</v>
      </c>
      <c r="ME13" s="61">
        <f>'ETF MTD'!$IK$28/'ETF MTD'!$IK$3-1</f>
        <v/>
      </c>
      <c r="MF13" s="61">
        <f>MD13*ME13</f>
        <v/>
      </c>
      <c r="MG13" s="61" t="n"/>
      <c r="MH13" t="inlineStr">
        <is>
          <t>Gold</t>
        </is>
      </c>
      <c r="MI13" s="41" t="n">
        <v>0.01</v>
      </c>
      <c r="MJ13" s="61">
        <f>'ETF MTD'!$IK$28/'ETF MTD'!$IK$3-1</f>
        <v/>
      </c>
      <c r="MK13" s="61">
        <f>MI13*MJ13</f>
        <v/>
      </c>
      <c r="ML13" s="61" t="n"/>
      <c r="MM13" t="inlineStr">
        <is>
          <t>Gold</t>
        </is>
      </c>
      <c r="MN13" s="41" t="n">
        <v>0.01</v>
      </c>
      <c r="MO13" s="61">
        <f>'ETF MTD'!$IK$28/'ETF MTD'!$IK$3-1</f>
        <v/>
      </c>
      <c r="MP13" s="61">
        <f>MN13*MO13</f>
        <v/>
      </c>
      <c r="MQ13" s="61" t="n"/>
      <c r="MR13" t="inlineStr">
        <is>
          <t>Gold</t>
        </is>
      </c>
      <c r="MS13" s="41" t="n">
        <v>0.03000000000000001</v>
      </c>
      <c r="MT13" s="61">
        <f>'ETF MTD'!$IK$28/'ETF MTD'!$IK$3-1</f>
        <v/>
      </c>
      <c r="MU13" s="61">
        <f>MS13*MT13</f>
        <v/>
      </c>
      <c r="MV13" s="61" t="n"/>
      <c r="MW13" t="inlineStr">
        <is>
          <t>Gold</t>
        </is>
      </c>
      <c r="MX13" s="41" t="n">
        <v>0.03</v>
      </c>
      <c r="MY13" s="61">
        <f>'ETF MTD'!$IK$28/'ETF MTD'!$IK$3-1</f>
        <v/>
      </c>
      <c r="MZ13" s="61">
        <f>MX13*MY13</f>
        <v/>
      </c>
      <c r="NA13" s="61" t="n"/>
      <c r="NB13" t="inlineStr">
        <is>
          <t>Gold</t>
        </is>
      </c>
      <c r="NC13" s="41" t="n">
        <v>0.05000000000000001</v>
      </c>
      <c r="ND13" s="61">
        <f>'ETF MTD'!$IK$28/'ETF MTD'!$IK$3-1</f>
        <v/>
      </c>
      <c r="NE13" s="61">
        <f>NC13*ND13</f>
        <v/>
      </c>
      <c r="NF13" s="61" t="n"/>
      <c r="NG13" t="inlineStr">
        <is>
          <t>Gold</t>
        </is>
      </c>
      <c r="NH13" s="41" t="n">
        <v>0.05</v>
      </c>
      <c r="NI13" s="61">
        <f>'ETF MTD'!$IK$28/'ETF MTD'!$IK$3-1</f>
        <v/>
      </c>
      <c r="NJ13" s="61">
        <f>NH13*NI13</f>
        <v/>
      </c>
      <c r="NK13" s="61" t="n"/>
      <c r="NL13" t="inlineStr">
        <is>
          <t>Gold</t>
        </is>
      </c>
      <c r="NM13" s="41" t="n">
        <v>0.05</v>
      </c>
      <c r="NN13" s="61">
        <f>'ETF MTD'!$IK$28/'ETF MTD'!$IK$3-1</f>
        <v/>
      </c>
      <c r="NO13" s="61">
        <f>NM13*NN13</f>
        <v/>
      </c>
      <c r="NP13" s="61" t="n"/>
      <c r="NQ13" t="inlineStr">
        <is>
          <t>Gold</t>
        </is>
      </c>
      <c r="NR13" s="41" t="n">
        <v>0.05</v>
      </c>
      <c r="NS13" s="61">
        <f>'ETF MTD'!$IK$28/'ETF MTD'!$IK$3-1</f>
        <v/>
      </c>
      <c r="NT13" s="61">
        <f>NR13*NS13</f>
        <v/>
      </c>
      <c r="NU13" s="61" t="n"/>
      <c r="NV13" t="inlineStr">
        <is>
          <t>Gold</t>
        </is>
      </c>
      <c r="NW13" s="41" t="n">
        <v>0.05</v>
      </c>
      <c r="NX13" s="61">
        <f>'ETF MTD'!$IK$28/'ETF MTD'!$IK$3-1</f>
        <v/>
      </c>
      <c r="NY13" s="61">
        <f>NW13*NX13</f>
        <v/>
      </c>
      <c r="NZ13" s="61" t="n"/>
      <c r="OA13" t="inlineStr">
        <is>
          <t>Gold</t>
        </is>
      </c>
      <c r="OB13" s="41" t="n">
        <v>0.03</v>
      </c>
      <c r="OC13" s="61">
        <f>'ETF MTD'!$IK$28/'ETF MTD'!$IK$3-1</f>
        <v/>
      </c>
      <c r="OD13" s="61">
        <f>OB13*OC13</f>
        <v/>
      </c>
      <c r="OE13" s="61" t="n"/>
      <c r="OF13" t="inlineStr">
        <is>
          <t>Trend</t>
        </is>
      </c>
      <c r="OG13" s="41" t="n">
        <v>0.05</v>
      </c>
      <c r="OH13" s="61">
        <f>'ETF MTD'!$IK$28/'ETF MTD'!$IK$3-1</f>
        <v/>
      </c>
      <c r="OI13" s="61">
        <f>OG13*OH13</f>
        <v/>
      </c>
      <c r="OJ13" s="61" t="n"/>
      <c r="OK13" t="inlineStr">
        <is>
          <t>Trend</t>
        </is>
      </c>
      <c r="OL13" s="41" t="n">
        <v>0.05</v>
      </c>
      <c r="OM13" s="61">
        <f>'ETF MTD'!$IK$28/'ETF MTD'!$IK$3-1</f>
        <v/>
      </c>
      <c r="ON13" s="61">
        <f>OL13*OM13</f>
        <v/>
      </c>
      <c r="OO13" s="61" t="n"/>
      <c r="OP13" t="inlineStr">
        <is>
          <t>Trend</t>
        </is>
      </c>
      <c r="OQ13" s="41" t="n">
        <v>0.03</v>
      </c>
      <c r="OR13" s="61">
        <f>'ETF MTD'!$IK$28/'ETF MTD'!$IK$3-1</f>
        <v/>
      </c>
      <c r="OS13" s="61">
        <f>OQ13*OR13</f>
        <v/>
      </c>
      <c r="OT13" s="61" t="n"/>
      <c r="OU13" t="inlineStr">
        <is>
          <t>Trend</t>
        </is>
      </c>
      <c r="OV13" s="41" t="n">
        <v>0.05</v>
      </c>
      <c r="OW13" s="61">
        <f>'ETF MTD'!$IK$28/'ETF MTD'!$IK$3-1</f>
        <v/>
      </c>
      <c r="OX13" s="61">
        <f>OV13*OW13</f>
        <v/>
      </c>
      <c r="OY13" s="61" t="n"/>
      <c r="OZ13" t="inlineStr">
        <is>
          <t>Trend</t>
        </is>
      </c>
      <c r="PA13" s="41" t="n">
        <v>0.05</v>
      </c>
      <c r="PB13" s="61">
        <f>'ETF MTD'!$IK$28/'ETF MTD'!$IK$3-1</f>
        <v/>
      </c>
      <c r="PC13" s="61">
        <f>PA13*PB13</f>
        <v/>
      </c>
      <c r="PD13" s="61" t="n"/>
      <c r="PE13" t="inlineStr">
        <is>
          <t>Trend</t>
        </is>
      </c>
      <c r="PF13" s="41" t="n">
        <v>0.05</v>
      </c>
      <c r="PG13" s="61">
        <f>'ETF MTD'!$IK$28/'ETF MTD'!$IK$3-1</f>
        <v/>
      </c>
      <c r="PH13" s="61">
        <f>PF13*PG13</f>
        <v/>
      </c>
      <c r="PI13" s="61" t="n"/>
      <c r="PJ13" t="inlineStr">
        <is>
          <t>Trend</t>
        </is>
      </c>
      <c r="PK13" s="41" t="n">
        <v>0.05</v>
      </c>
      <c r="PL13" s="61">
        <f>'ETF MTD'!$IK$28/'ETF MTD'!$IK$3-1</f>
        <v/>
      </c>
      <c r="PM13" s="61">
        <f>PK13*PL13</f>
        <v/>
      </c>
      <c r="PN13" s="61" t="n"/>
      <c r="PO13" t="inlineStr">
        <is>
          <t>Trend</t>
        </is>
      </c>
      <c r="PP13" s="41" t="n">
        <v>0.05</v>
      </c>
      <c r="PQ13" s="61">
        <f>'ETF MTD'!$IK$28/'ETF MTD'!$IK$3-1</f>
        <v/>
      </c>
      <c r="PR13" s="61">
        <f>PP13*PQ13</f>
        <v/>
      </c>
      <c r="PS13" s="61" t="n"/>
      <c r="PT13" t="inlineStr">
        <is>
          <t>Trend</t>
        </is>
      </c>
      <c r="PU13" s="41" t="n">
        <v>0.05</v>
      </c>
      <c r="PV13" s="61">
        <f>'ETF MTD'!$IK$28/'ETF MTD'!$IK$3-1</f>
        <v/>
      </c>
      <c r="PW13" s="61">
        <f>PU13*PV13</f>
        <v/>
      </c>
      <c r="PX13" s="61" t="n"/>
      <c r="PY13" t="inlineStr">
        <is>
          <t>Trend</t>
        </is>
      </c>
      <c r="PZ13" s="41" t="n">
        <v>0.05</v>
      </c>
      <c r="QA13" s="61">
        <f>'ETF MTD'!$IK$28/'ETF MTD'!$IK$3-1</f>
        <v/>
      </c>
      <c r="QB13" s="61">
        <f>PZ13*QA13</f>
        <v/>
      </c>
      <c r="QC13" s="61" t="n"/>
      <c r="QD13" t="inlineStr">
        <is>
          <t>Trend</t>
        </is>
      </c>
      <c r="QE13" s="41" t="n">
        <v>0.05</v>
      </c>
      <c r="QF13" s="61">
        <f>'ETF MTD'!$IK$28/'ETF MTD'!$IK$3-1</f>
        <v/>
      </c>
      <c r="QG13" s="61">
        <f>QE13*QF13</f>
        <v/>
      </c>
      <c r="QH13" s="61" t="n"/>
      <c r="QI13" t="inlineStr">
        <is>
          <t>Trend</t>
        </is>
      </c>
      <c r="QJ13" s="41" t="n">
        <v>0.05</v>
      </c>
      <c r="QK13" s="61">
        <f>'ETF MTD'!$IK$28/'ETF MTD'!$IK$3-1</f>
        <v/>
      </c>
      <c r="QL13" s="61">
        <f>QJ13*QK13</f>
        <v/>
      </c>
      <c r="QM13" s="61" t="n"/>
      <c r="QN13" t="inlineStr">
        <is>
          <t>Trend</t>
        </is>
      </c>
      <c r="QO13" s="41" t="n">
        <v>0.05</v>
      </c>
      <c r="QP13" s="61">
        <f>'ETF MTD'!$IK$28/'ETF MTD'!$IK$3-1</f>
        <v/>
      </c>
      <c r="QQ13" s="61">
        <f>QO13*QP13</f>
        <v/>
      </c>
      <c r="QR13" s="61" t="n"/>
      <c r="QS13" t="inlineStr">
        <is>
          <t>Trend</t>
        </is>
      </c>
      <c r="QT13" s="41" t="n">
        <v>0.05</v>
      </c>
      <c r="QU13" s="61">
        <f>'ETF MTD'!$IK$28/'ETF MTD'!$IK$3-1</f>
        <v/>
      </c>
      <c r="QV13" s="61">
        <f>QT13*QU13</f>
        <v/>
      </c>
      <c r="QW13" s="61" t="n"/>
      <c r="QX13" t="inlineStr">
        <is>
          <t>Trend</t>
        </is>
      </c>
      <c r="QY13" s="41" t="n">
        <v>0.05</v>
      </c>
      <c r="QZ13" s="61">
        <f>'ETF MTD'!$IK$28/'ETF MTD'!$IK$3-1</f>
        <v/>
      </c>
      <c r="RA13" s="61">
        <f>QY13*QZ13</f>
        <v/>
      </c>
      <c r="RB13" s="61" t="n"/>
      <c r="RC13" t="inlineStr">
        <is>
          <t>Trend</t>
        </is>
      </c>
      <c r="RD13" s="41" t="n">
        <v>0.05</v>
      </c>
      <c r="RE13" s="61">
        <f>'ETF MTD'!$IK$28/'ETF MTD'!$IK$3-1</f>
        <v/>
      </c>
      <c r="RF13" s="61">
        <f>RD13*RE13</f>
        <v/>
      </c>
      <c r="RG13" s="61" t="n"/>
      <c r="RH13" t="inlineStr">
        <is>
          <t>Trend</t>
        </is>
      </c>
      <c r="RI13" s="41" t="n">
        <v>0.05</v>
      </c>
      <c r="RJ13" s="61">
        <f>'ETF MTD'!$IK$28/'ETF MTD'!$IK$3-1</f>
        <v/>
      </c>
      <c r="RK13" s="61">
        <f>RI13*RJ13</f>
        <v/>
      </c>
      <c r="RL13" s="61" t="n"/>
      <c r="RM13" s="42" t="n">
        <v>0.05</v>
      </c>
      <c r="RN13" s="43" t="n">
        <v>0.05</v>
      </c>
      <c r="RO13" s="44" t="n">
        <v>0</v>
      </c>
      <c r="RP13" s="44" t="n">
        <v>0</v>
      </c>
      <c r="RQ13" s="48" t="n"/>
      <c r="RR13" s="46" t="n">
        <v>0.0025</v>
      </c>
      <c r="RS13" s="61">
        <f>RI13*RR13</f>
        <v/>
      </c>
      <c r="RT13" s="49" t="n">
        <v>0.011</v>
      </c>
      <c r="RU13" s="61">
        <f>RT13*RI13</f>
        <v/>
      </c>
      <c r="RV13" s="49" t="n"/>
      <c r="RW13" s="49" t="n"/>
      <c r="RX13" s="61">
        <f>RM13*(1-$RX$4)</f>
        <v/>
      </c>
      <c r="RY13" s="61">
        <f>Spartan!G15</f>
        <v/>
      </c>
      <c r="RZ13" s="46">
        <f>RX13-RY13</f>
        <v/>
      </c>
    </row>
    <row r="14">
      <c r="A14" s="61" t="inlineStr">
        <is>
          <t>SHY</t>
        </is>
      </c>
      <c r="B14" s="49" t="n">
        <v>0</v>
      </c>
      <c r="C14" s="61">
        <f>'ETF MTD'!$ES$28/'ETF MTD'!$ES$3-1</f>
        <v/>
      </c>
      <c r="D14" s="61">
        <f>B14*C14</f>
        <v/>
      </c>
      <c r="E14" s="61" t="n"/>
      <c r="F14" s="61" t="inlineStr">
        <is>
          <t>SHY</t>
        </is>
      </c>
      <c r="G14" s="49" t="n">
        <v>0</v>
      </c>
      <c r="H14" s="61">
        <f>'ETF MTD'!$ES$28/'ETF MTD'!$ES$3-1</f>
        <v/>
      </c>
      <c r="I14" s="61">
        <f>G14*H14</f>
        <v/>
      </c>
      <c r="J14" s="39" t="n"/>
      <c r="K14" s="61" t="inlineStr">
        <is>
          <t>SHY</t>
        </is>
      </c>
      <c r="L14" s="49" t="n">
        <v>0</v>
      </c>
      <c r="M14" s="61">
        <f>'ETF MTD'!$ES$28/'ETF MTD'!$ES$3-1</f>
        <v/>
      </c>
      <c r="N14" s="61">
        <f>L14*M14</f>
        <v/>
      </c>
      <c r="O14" s="61" t="n"/>
      <c r="P14" s="61" t="inlineStr">
        <is>
          <t>SHY</t>
        </is>
      </c>
      <c r="Q14" s="61" t="n">
        <v>0</v>
      </c>
      <c r="R14" s="61">
        <f>'ETF MTD'!$ES$28/'ETF MTD'!$ES$3-1</f>
        <v/>
      </c>
      <c r="S14" s="61">
        <f>Q14*R14</f>
        <v/>
      </c>
      <c r="T14" s="61" t="n"/>
      <c r="U14" s="61" t="inlineStr">
        <is>
          <t>SHY</t>
        </is>
      </c>
      <c r="V14" s="49" t="n">
        <v>0</v>
      </c>
      <c r="W14" s="61">
        <f>'ETF MTD'!$ES$28/'ETF MTD'!$ES$3-1</f>
        <v/>
      </c>
      <c r="X14" s="61">
        <f>V14*W14</f>
        <v/>
      </c>
      <c r="Y14" s="61" t="n"/>
      <c r="Z14" s="61" t="inlineStr">
        <is>
          <t>SHY</t>
        </is>
      </c>
      <c r="AA14" s="49" t="n">
        <v>0</v>
      </c>
      <c r="AB14" s="61">
        <f>'ETF MTD'!$ES$28/'ETF MTD'!$ES$3-1</f>
        <v/>
      </c>
      <c r="AC14" s="61">
        <f>AA14*AB14</f>
        <v/>
      </c>
      <c r="AD14" s="61" t="n"/>
      <c r="AE14" s="61" t="inlineStr">
        <is>
          <t>SHY</t>
        </is>
      </c>
      <c r="AF14" s="49" t="n">
        <v>0</v>
      </c>
      <c r="AG14" s="61">
        <f>'ETF MTD'!$ES$28/'ETF MTD'!$ES$3-1</f>
        <v/>
      </c>
      <c r="AH14" s="61">
        <f>AF14*AG14</f>
        <v/>
      </c>
      <c r="AI14" s="61" t="n"/>
      <c r="AJ14" s="61" t="inlineStr">
        <is>
          <t>SHY</t>
        </is>
      </c>
      <c r="AK14" s="49" t="n">
        <v>0.1700000000000001</v>
      </c>
      <c r="AL14" s="61">
        <f>'ETF MTD'!$ES$28/'ETF MTD'!$ES$3-1</f>
        <v/>
      </c>
      <c r="AM14" s="61">
        <f>AK14*AL14</f>
        <v/>
      </c>
      <c r="AN14" s="61" t="n"/>
      <c r="AO14" s="61" t="inlineStr">
        <is>
          <t>SHY</t>
        </is>
      </c>
      <c r="AP14" s="49" t="n">
        <v>0.07400000000000023</v>
      </c>
      <c r="AQ14" s="61">
        <f>'ETF MTD'!$ES$28/'ETF MTD'!$ES$3-1</f>
        <v/>
      </c>
      <c r="AR14" s="61">
        <f>AP14*AQ14</f>
        <v/>
      </c>
      <c r="AS14" s="61" t="n"/>
      <c r="AT14" s="61" t="inlineStr">
        <is>
          <t>SHY</t>
        </is>
      </c>
      <c r="AU14" s="49" t="n">
        <v>0.07400000000000023</v>
      </c>
      <c r="AV14" s="61">
        <f>'ETF MTD'!$ES$28/'ETF MTD'!$ES$3-1</f>
        <v/>
      </c>
      <c r="AW14" s="61">
        <f>AU14*AV14</f>
        <v/>
      </c>
      <c r="AX14" s="61" t="n"/>
      <c r="AY14" s="61" t="inlineStr">
        <is>
          <t>SHY</t>
        </is>
      </c>
      <c r="AZ14" s="49" t="n">
        <v>0.07400000000000023</v>
      </c>
      <c r="BA14" s="61">
        <f>'ETF MTD'!$ES$28/'ETF MTD'!$ES$3-1</f>
        <v/>
      </c>
      <c r="BB14" s="61">
        <f>AZ14*BA14</f>
        <v/>
      </c>
      <c r="BC14" s="61" t="n"/>
      <c r="BD14" s="61" t="inlineStr">
        <is>
          <t>SHY</t>
        </is>
      </c>
      <c r="BE14" s="49" t="n">
        <v>0</v>
      </c>
      <c r="BF14" s="61">
        <f>'ETF MTD'!$ES$28/'ETF MTD'!$ES$3-1</f>
        <v/>
      </c>
      <c r="BG14" s="61">
        <f>BE14*BF14</f>
        <v/>
      </c>
      <c r="BH14" s="61" t="n"/>
      <c r="BI14" s="61" t="inlineStr">
        <is>
          <t>SHY</t>
        </is>
      </c>
      <c r="BJ14" s="49" t="n">
        <v>0</v>
      </c>
      <c r="BK14" s="61">
        <f>'ETF MTD'!$ES$28/'ETF MTD'!$ES$3-1</f>
        <v/>
      </c>
      <c r="BL14" s="61">
        <f>BJ14*BK14</f>
        <v/>
      </c>
      <c r="BM14" s="61" t="n"/>
      <c r="BN14" s="61" t="inlineStr">
        <is>
          <t>SHY</t>
        </is>
      </c>
      <c r="BO14" s="49" t="n">
        <v>0</v>
      </c>
      <c r="BP14" s="61">
        <f>'ETF MTD'!$ES$28/'ETF MTD'!$ES$3-1</f>
        <v/>
      </c>
      <c r="BQ14" s="61">
        <f>BO14*BP14</f>
        <v/>
      </c>
      <c r="BR14" s="61" t="n"/>
      <c r="BS14" s="61" t="inlineStr">
        <is>
          <t>SHY</t>
        </is>
      </c>
      <c r="BT14" s="49" t="n">
        <v>0.02000000000000002</v>
      </c>
      <c r="BU14" s="61">
        <f>'ETF MTD'!$ES$28/'ETF MTD'!$ES$3-1</f>
        <v/>
      </c>
      <c r="BV14" s="61">
        <f>BT14*BU14</f>
        <v/>
      </c>
      <c r="BW14" s="61" t="n"/>
      <c r="BX14" s="61" t="inlineStr">
        <is>
          <t>SHY</t>
        </is>
      </c>
      <c r="BY14" s="49" t="n">
        <v>0.02</v>
      </c>
      <c r="BZ14" s="61">
        <f>'ETF MTD'!$ES$28/'ETF MTD'!$ES$3-1</f>
        <v/>
      </c>
      <c r="CA14" s="61">
        <f>BY14*BZ14</f>
        <v/>
      </c>
      <c r="CB14" s="61" t="n"/>
      <c r="CC14" s="61" t="inlineStr">
        <is>
          <t>SHY</t>
        </is>
      </c>
      <c r="CD14" s="49" t="n">
        <v>0.04000000000000015</v>
      </c>
      <c r="CE14" s="61">
        <f>'ETF MTD'!$ES$28/'ETF MTD'!$ES$3-1</f>
        <v/>
      </c>
      <c r="CF14" s="61">
        <f>CD14*CE14</f>
        <v/>
      </c>
      <c r="CG14" s="61" t="n"/>
      <c r="CH14" s="61" t="inlineStr">
        <is>
          <t>SHY</t>
        </is>
      </c>
      <c r="CI14" s="49" t="n">
        <v>0.04000000000000015</v>
      </c>
      <c r="CJ14" s="61">
        <f>'ETF MTD'!$ES$28/'ETF MTD'!$ES$3-1</f>
        <v/>
      </c>
      <c r="CK14" s="61">
        <f>CI14*CJ14</f>
        <v/>
      </c>
      <c r="CL14" s="61" t="n"/>
      <c r="CM14" s="61" t="inlineStr">
        <is>
          <t>SHY</t>
        </is>
      </c>
      <c r="CN14" s="49" t="n">
        <v>0.3000000000000002</v>
      </c>
      <c r="CO14" s="61">
        <f>'ETF MTD'!$ES$28/'ETF MTD'!$ES$3-1</f>
        <v/>
      </c>
      <c r="CP14" s="61">
        <f>CN14*CO14</f>
        <v/>
      </c>
      <c r="CQ14" s="61" t="n"/>
      <c r="CR14" s="61" t="inlineStr">
        <is>
          <t>SHY</t>
        </is>
      </c>
      <c r="CS14" s="49" t="n">
        <v>0.22</v>
      </c>
      <c r="CT14" s="61">
        <f>'ETF MTD'!$ES$28/'ETF MTD'!$ES$3-1</f>
        <v/>
      </c>
      <c r="CU14" s="61">
        <f>CS14*CT14</f>
        <v/>
      </c>
      <c r="CV14" s="61" t="n"/>
      <c r="CW14" s="61" t="inlineStr">
        <is>
          <t>SHY</t>
        </is>
      </c>
      <c r="CX14" s="49" t="n">
        <v>0.02000000000000013</v>
      </c>
      <c r="CY14" s="61">
        <f>'ETF MTD'!$ES$28/'ETF MTD'!$ES$3-1</f>
        <v/>
      </c>
      <c r="CZ14" s="61">
        <f>CX14*CY14</f>
        <v/>
      </c>
      <c r="DA14" s="61" t="n"/>
      <c r="DB14" s="61" t="inlineStr">
        <is>
          <t>SHY</t>
        </is>
      </c>
      <c r="DC14" s="49" t="n">
        <v>0</v>
      </c>
      <c r="DD14" s="61">
        <f>'ETF MTD'!$ES$28/'ETF MTD'!$ES$3-1</f>
        <v/>
      </c>
      <c r="DE14" s="61">
        <f>DC14*DD14</f>
        <v/>
      </c>
      <c r="DF14" s="61" t="n"/>
      <c r="DG14" s="61" t="inlineStr">
        <is>
          <t>SHY</t>
        </is>
      </c>
      <c r="DH14" s="49" t="n">
        <v>0</v>
      </c>
      <c r="DI14" s="61">
        <f>'ETF MTD'!$ES$28/'ETF MTD'!$ES$3-1</f>
        <v/>
      </c>
      <c r="DJ14" s="61">
        <f>DH14*DI14</f>
        <v/>
      </c>
      <c r="DK14" s="61" t="n"/>
      <c r="DL14" s="61" t="inlineStr">
        <is>
          <t>SHY</t>
        </is>
      </c>
      <c r="DM14" s="49" t="n">
        <v>0</v>
      </c>
      <c r="DN14" s="61">
        <f>'ETF MTD'!$ES$28/'ETF MTD'!$ES$3-1</f>
        <v/>
      </c>
      <c r="DO14" s="61">
        <f>DM14*DN14</f>
        <v/>
      </c>
      <c r="DP14" s="61" t="n"/>
      <c r="DQ14" s="61" t="inlineStr">
        <is>
          <t>SHY</t>
        </is>
      </c>
      <c r="DR14" s="49" t="n">
        <v>0</v>
      </c>
      <c r="DS14" s="61">
        <f>'ETF MTD'!$ES$28/'ETF MTD'!$ES$3-1</f>
        <v/>
      </c>
      <c r="DT14" s="61">
        <f>DR14*DS14</f>
        <v/>
      </c>
      <c r="DU14" s="61" t="n"/>
      <c r="DV14" s="61" t="inlineStr">
        <is>
          <t>SHY</t>
        </is>
      </c>
      <c r="DW14" s="49" t="n">
        <v>0.3720000000000001</v>
      </c>
      <c r="DX14" s="61">
        <f>'ETF MTD'!$ES$28/'ETF MTD'!$ES$3-1</f>
        <v/>
      </c>
      <c r="DY14" s="61">
        <f>DW14*DX14</f>
        <v/>
      </c>
      <c r="DZ14" s="61" t="n"/>
      <c r="EA14" s="61" t="inlineStr">
        <is>
          <t>SHY</t>
        </is>
      </c>
      <c r="EB14" s="49" t="n">
        <v>0.7040000000000002</v>
      </c>
      <c r="EC14" s="61">
        <f>'ETF MTD'!$ES$28/'ETF MTD'!$ES$3-1</f>
        <v/>
      </c>
      <c r="ED14" s="61">
        <f>EB14*EC14</f>
        <v/>
      </c>
      <c r="EE14" s="61" t="n"/>
      <c r="EF14" s="61" t="inlineStr">
        <is>
          <t>SHY</t>
        </is>
      </c>
      <c r="EG14" s="49" t="n">
        <v>0.3720000000000001</v>
      </c>
      <c r="EH14" s="61">
        <f>'ETF MTD'!$ES$28/'ETF MTD'!$ES$3-1</f>
        <v/>
      </c>
      <c r="EI14" s="61">
        <f>EG14*EH14</f>
        <v/>
      </c>
      <c r="EJ14" s="61" t="n"/>
      <c r="EK14" s="61" t="inlineStr">
        <is>
          <t>SHY</t>
        </is>
      </c>
      <c r="EL14" s="49" t="n">
        <v>0</v>
      </c>
      <c r="EM14" s="61">
        <f>'ETF MTD'!$ES$28/'ETF MTD'!$ES$3-1</f>
        <v/>
      </c>
      <c r="EN14" s="61">
        <f>EL14*EM14</f>
        <v/>
      </c>
      <c r="EO14" s="61" t="n"/>
      <c r="EP14" s="61" t="inlineStr">
        <is>
          <t>SHY</t>
        </is>
      </c>
      <c r="EQ14" s="49" t="n">
        <v>0</v>
      </c>
      <c r="ER14" s="61">
        <f>'ETF MTD'!$ES$28/'ETF MTD'!$ES$3-1</f>
        <v/>
      </c>
      <c r="ES14" s="61">
        <f>EQ14*ER14</f>
        <v/>
      </c>
      <c r="ET14" s="61" t="n"/>
      <c r="EU14" s="61" t="inlineStr">
        <is>
          <t>SHY</t>
        </is>
      </c>
      <c r="EV14" s="49" t="n">
        <v>0</v>
      </c>
      <c r="EW14" s="61">
        <f>'ETF MTD'!$ES$28/'ETF MTD'!$ES$3-1</f>
        <v/>
      </c>
      <c r="EX14" s="61">
        <f>EV14*EW14</f>
        <v/>
      </c>
      <c r="EY14" s="61" t="n"/>
      <c r="EZ14" s="61" t="inlineStr">
        <is>
          <t>SHY</t>
        </is>
      </c>
      <c r="FA14" s="49" t="n">
        <v>0</v>
      </c>
      <c r="FB14" s="61">
        <f>'ETF MTD'!$ES$28/'ETF MTD'!$ES$3-1</f>
        <v/>
      </c>
      <c r="FC14" s="61">
        <f>FA14*FB14</f>
        <v/>
      </c>
      <c r="FD14" s="61" t="n"/>
      <c r="FE14" s="61" t="inlineStr">
        <is>
          <t>SHY</t>
        </is>
      </c>
      <c r="FF14" s="49" t="n">
        <v>0</v>
      </c>
      <c r="FG14" s="61">
        <f>'ETF MTD'!$ES$28/'ETF MTD'!$ES$3-1</f>
        <v/>
      </c>
      <c r="FH14" s="61">
        <f>FF14*FG14</f>
        <v/>
      </c>
      <c r="FI14" s="61" t="n"/>
      <c r="FJ14" s="61" t="inlineStr">
        <is>
          <t>SHY</t>
        </is>
      </c>
      <c r="FK14" s="49" t="n">
        <v>0</v>
      </c>
      <c r="FL14" s="61">
        <f>'ETF MTD'!$ES$28/'ETF MTD'!$ES$3-1</f>
        <v/>
      </c>
      <c r="FM14" s="61">
        <f>FK14*FL14</f>
        <v/>
      </c>
      <c r="FN14" s="61" t="n"/>
      <c r="FO14" s="61" t="inlineStr">
        <is>
          <t>SHY</t>
        </is>
      </c>
      <c r="FP14" s="49" t="n">
        <v>0</v>
      </c>
      <c r="FQ14" s="61">
        <f>'ETF MTD'!$ES$28/'ETF MTD'!$ES$3-1</f>
        <v/>
      </c>
      <c r="FR14" s="61">
        <f>FP14*FQ14</f>
        <v/>
      </c>
      <c r="FS14" s="61" t="n"/>
      <c r="FT14" s="61" t="inlineStr">
        <is>
          <t>SHY</t>
        </is>
      </c>
      <c r="FU14" s="49" t="n">
        <v>0</v>
      </c>
      <c r="FV14" s="61">
        <f>'ETF MTD'!$ES$28/'ETF MTD'!$ES$3-1</f>
        <v/>
      </c>
      <c r="FW14" s="61">
        <f>FU14*FV14</f>
        <v/>
      </c>
      <c r="FX14" s="61" t="n"/>
      <c r="FY14" s="61" t="inlineStr">
        <is>
          <t>SHY</t>
        </is>
      </c>
      <c r="FZ14" s="41" t="n">
        <v>0</v>
      </c>
      <c r="GA14" s="61">
        <f>'ETF MTD'!$ES$28/'ETF MTD'!$ES$3-1</f>
        <v/>
      </c>
      <c r="GB14" s="61">
        <f>FZ14*GA14</f>
        <v/>
      </c>
      <c r="GC14" s="61" t="n"/>
      <c r="GD14" t="inlineStr">
        <is>
          <t>U.S. Govt ST</t>
        </is>
      </c>
      <c r="GE14" s="41" t="n">
        <v>0</v>
      </c>
      <c r="GF14" s="61">
        <f>'ETF MTD'!$ES$28/'ETF MTD'!$ES$3-1</f>
        <v/>
      </c>
      <c r="GG14" s="61">
        <f>GE14*GF14</f>
        <v/>
      </c>
      <c r="GH14" s="61" t="n"/>
      <c r="GI14" t="inlineStr">
        <is>
          <t>U.S. Govt ST</t>
        </is>
      </c>
      <c r="GJ14" s="41" t="n">
        <v>0</v>
      </c>
      <c r="GK14" s="61">
        <f>'ETF MTD'!$ES$28/'ETF MTD'!$ES$3-1</f>
        <v/>
      </c>
      <c r="GL14" s="61">
        <f>GJ14*GK14</f>
        <v/>
      </c>
      <c r="GM14" s="61" t="n"/>
      <c r="GN14" t="inlineStr">
        <is>
          <t>U.S. Govt ST</t>
        </is>
      </c>
      <c r="GO14" s="41" t="n">
        <v>0</v>
      </c>
      <c r="GP14" s="61">
        <f>'ETF MTD'!$ES$28/'ETF MTD'!$ES$3-1</f>
        <v/>
      </c>
      <c r="GQ14" s="61">
        <f>GO14*GP14</f>
        <v/>
      </c>
      <c r="GR14" s="61" t="n"/>
      <c r="GS14" t="inlineStr">
        <is>
          <t>U.S. Govt ST</t>
        </is>
      </c>
      <c r="GT14" s="41" t="n">
        <v>0</v>
      </c>
      <c r="GU14" s="61">
        <f>'ETF MTD'!$ES$28/'ETF MTD'!$ES$3-1</f>
        <v/>
      </c>
      <c r="GV14" s="61">
        <f>GT14*GU14</f>
        <v/>
      </c>
      <c r="GW14" s="61" t="n"/>
      <c r="GX14" t="inlineStr">
        <is>
          <t>U.S. Govt ST</t>
        </is>
      </c>
      <c r="GY14" s="41" t="n">
        <v>0.17</v>
      </c>
      <c r="GZ14" s="61">
        <f>'ETF MTD'!$ES$28/'ETF MTD'!$ES$3-1</f>
        <v/>
      </c>
      <c r="HA14" s="61">
        <f>GY14*GZ14</f>
        <v/>
      </c>
      <c r="HB14" s="61" t="n"/>
      <c r="HC14" t="inlineStr">
        <is>
          <t>U.S. Govt ST</t>
        </is>
      </c>
      <c r="HD14" s="41" t="n">
        <v>0.522</v>
      </c>
      <c r="HE14" s="61">
        <f>'ETF MTD'!$ES$28/'ETF MTD'!$ES$3-1</f>
        <v/>
      </c>
      <c r="HF14" s="61">
        <f>HD14*HE14</f>
        <v/>
      </c>
      <c r="HG14" s="61" t="n"/>
      <c r="HH14" t="inlineStr">
        <is>
          <t>U.S. Govt ST</t>
        </is>
      </c>
      <c r="HI14" s="41" t="n">
        <v>0.242</v>
      </c>
      <c r="HJ14" s="61">
        <f>'ETF MTD'!$ES$28/'ETF MTD'!$ES$3-1</f>
        <v/>
      </c>
      <c r="HK14" s="61">
        <f>HI14*HJ14</f>
        <v/>
      </c>
      <c r="HL14" s="61" t="n"/>
      <c r="HM14" t="inlineStr">
        <is>
          <t>U.S. Govt ST</t>
        </is>
      </c>
      <c r="HN14" s="41" t="n">
        <v>0</v>
      </c>
      <c r="HO14" s="61">
        <f>'ETF MTD'!$ES$28/'ETF MTD'!$ES$3-1</f>
        <v/>
      </c>
      <c r="HP14" s="61">
        <f>HN14*HO14</f>
        <v/>
      </c>
      <c r="HQ14" s="61" t="n"/>
      <c r="HR14" t="inlineStr">
        <is>
          <t>U.S. Govt ST</t>
        </is>
      </c>
      <c r="HS14" s="41" t="n">
        <v>0</v>
      </c>
      <c r="HT14" s="61">
        <f>'ETF MTD'!$ES$28/'ETF MTD'!$ES$3-1</f>
        <v/>
      </c>
      <c r="HU14" s="61">
        <f>HS14*HT14</f>
        <v/>
      </c>
      <c r="HV14" s="61" t="n"/>
      <c r="HW14" t="inlineStr">
        <is>
          <t>U.S. Govt ST</t>
        </is>
      </c>
      <c r="HX14" s="41" t="n">
        <v>0.02</v>
      </c>
      <c r="HY14" s="61">
        <f>'ETF MTD'!$ES$28/'ETF MTD'!$ES$3-1</f>
        <v/>
      </c>
      <c r="HZ14" s="61">
        <f>HX14*HY14</f>
        <v/>
      </c>
      <c r="IA14" s="61" t="n"/>
      <c r="IB14" t="inlineStr">
        <is>
          <t>U.S. Govt ST</t>
        </is>
      </c>
      <c r="IC14" s="41" t="n">
        <v>0</v>
      </c>
      <c r="ID14" s="61">
        <f>'ETF MTD'!$ES$28/'ETF MTD'!$ES$3-1</f>
        <v/>
      </c>
      <c r="IE14" s="61">
        <f>IC14*ID14</f>
        <v/>
      </c>
      <c r="IF14" s="61" t="n"/>
      <c r="IG14" t="inlineStr">
        <is>
          <t>U.S. Govt ST</t>
        </is>
      </c>
      <c r="IH14" s="41" t="n">
        <v>0</v>
      </c>
      <c r="II14" s="61">
        <f>'ETF MTD'!$ES$28/'ETF MTD'!$ES$3-1</f>
        <v/>
      </c>
      <c r="IJ14" s="61">
        <f>IH14*II14</f>
        <v/>
      </c>
      <c r="IK14" s="61" t="n"/>
      <c r="IL14" t="inlineStr">
        <is>
          <t>U.S. Govt ST</t>
        </is>
      </c>
      <c r="IM14" s="41" t="n">
        <v>0</v>
      </c>
      <c r="IN14" s="61">
        <f>'ETF MTD'!$ES$28/'ETF MTD'!$ES$3-1</f>
        <v/>
      </c>
      <c r="IO14" s="61">
        <f>IM14*IN14</f>
        <v/>
      </c>
      <c r="IP14" s="61" t="n"/>
      <c r="IQ14" t="inlineStr">
        <is>
          <t>U.S. Govt ST</t>
        </is>
      </c>
      <c r="IR14" s="41" t="n">
        <v>0</v>
      </c>
      <c r="IS14" s="61">
        <f>'ETF MTD'!$ES$28/'ETF MTD'!$ES$3-1</f>
        <v/>
      </c>
      <c r="IT14" s="61">
        <f>IR14*IS14</f>
        <v/>
      </c>
      <c r="IU14" s="61" t="n"/>
      <c r="IV14" t="inlineStr">
        <is>
          <t>U.S. Govt ST</t>
        </is>
      </c>
      <c r="IW14" s="41" t="n">
        <v>0</v>
      </c>
      <c r="IX14" s="61">
        <f>'ETF MTD'!$ES$28/'ETF MTD'!$ES$3-1</f>
        <v/>
      </c>
      <c r="IY14" s="61">
        <f>IW14*IX14</f>
        <v/>
      </c>
      <c r="IZ14" s="61" t="n"/>
      <c r="JA14" t="inlineStr">
        <is>
          <t>U.S. Govt ST</t>
        </is>
      </c>
      <c r="JB14" s="41" t="n">
        <v>0</v>
      </c>
      <c r="JC14" s="61">
        <f>'ETF MTD'!$ES$28/'ETF MTD'!$ES$3-1</f>
        <v/>
      </c>
      <c r="JD14" s="61">
        <f>JB14*JC14</f>
        <v/>
      </c>
      <c r="JE14" s="61" t="n"/>
      <c r="JF14" t="inlineStr">
        <is>
          <t>U.S. Govt ST</t>
        </is>
      </c>
      <c r="JG14" s="41" t="n">
        <v>0</v>
      </c>
      <c r="JH14" s="61">
        <f>'ETF MTD'!$ES$28/'ETF MTD'!$ES$3-1</f>
        <v/>
      </c>
      <c r="JI14" s="61">
        <f>JG14*JH14</f>
        <v/>
      </c>
      <c r="JJ14" s="61" t="n"/>
      <c r="JK14" t="inlineStr">
        <is>
          <t>U.S. Govt ST</t>
        </is>
      </c>
      <c r="JL14" s="41" t="n">
        <v>0</v>
      </c>
      <c r="JM14" s="61">
        <f>'ETF MTD'!$ES$28/'ETF MTD'!$ES$3-1</f>
        <v/>
      </c>
      <c r="JN14" s="61">
        <f>JL14*JM14</f>
        <v/>
      </c>
      <c r="JO14" s="61" t="n"/>
      <c r="JP14" t="inlineStr">
        <is>
          <t>U.S. Govt ST</t>
        </is>
      </c>
      <c r="JQ14" s="41" t="n">
        <v>0</v>
      </c>
      <c r="JR14" s="61">
        <f>'ETF MTD'!$ES$28/'ETF MTD'!$ES$3-1</f>
        <v/>
      </c>
      <c r="JS14" s="61">
        <f>JQ14*JR14</f>
        <v/>
      </c>
      <c r="JT14" s="61" t="n"/>
      <c r="JU14" t="inlineStr">
        <is>
          <t>U.S. Govt ST</t>
        </is>
      </c>
      <c r="JV14" s="41" t="n">
        <v>0</v>
      </c>
      <c r="JW14" s="61">
        <f>'ETF MTD'!$ES$28/'ETF MTD'!$ES$3-1</f>
        <v/>
      </c>
      <c r="JX14" s="61">
        <f>JV14*JW14</f>
        <v/>
      </c>
      <c r="JY14" s="61" t="n"/>
      <c r="JZ14" t="inlineStr">
        <is>
          <t>U.S. Govt ST</t>
        </is>
      </c>
      <c r="KA14" s="41" t="n">
        <v>0</v>
      </c>
      <c r="KB14" s="61">
        <f>'ETF MTD'!$ES$28/'ETF MTD'!$ES$3-1</f>
        <v/>
      </c>
      <c r="KC14" s="61">
        <f>KA14*KB14</f>
        <v/>
      </c>
      <c r="KD14" s="61" t="n"/>
      <c r="KE14" t="inlineStr">
        <is>
          <t>U.S. Govt ST</t>
        </is>
      </c>
      <c r="KF14" s="41" t="n">
        <v>0</v>
      </c>
      <c r="KG14" s="61">
        <f>'ETF MTD'!$ES$28/'ETF MTD'!$ES$3-1</f>
        <v/>
      </c>
      <c r="KH14" s="61">
        <f>KF14*KG14</f>
        <v/>
      </c>
      <c r="KI14" s="61" t="n"/>
      <c r="KJ14" t="inlineStr">
        <is>
          <t>U.S. Govt ST</t>
        </is>
      </c>
      <c r="KK14" s="41" t="n">
        <v>0</v>
      </c>
      <c r="KL14" s="61">
        <f>'ETF MTD'!$ES$28/'ETF MTD'!$ES$3-1</f>
        <v/>
      </c>
      <c r="KM14" s="61">
        <f>KK14*KL14</f>
        <v/>
      </c>
      <c r="KN14" s="61" t="n"/>
      <c r="KO14" t="inlineStr">
        <is>
          <t>U.S. Govt ST</t>
        </is>
      </c>
      <c r="KP14" s="41" t="n">
        <v>0</v>
      </c>
      <c r="KQ14" s="61">
        <f>'ETF MTD'!$ES$28/'ETF MTD'!$ES$3-1</f>
        <v/>
      </c>
      <c r="KR14" s="61">
        <f>KP14*KQ14</f>
        <v/>
      </c>
      <c r="KS14" s="61" t="n"/>
      <c r="KT14" t="inlineStr">
        <is>
          <t>U.S. Govt ST</t>
        </is>
      </c>
      <c r="KU14" s="41" t="n">
        <v>0</v>
      </c>
      <c r="KV14" s="61">
        <f>'ETF MTD'!$ES$28/'ETF MTD'!$ES$3-1</f>
        <v/>
      </c>
      <c r="KW14" s="61">
        <f>KU14*KV14</f>
        <v/>
      </c>
      <c r="KX14" s="61" t="n"/>
      <c r="KY14" t="inlineStr">
        <is>
          <t>U.S. Govt ST</t>
        </is>
      </c>
      <c r="KZ14" s="41" t="n">
        <v>0</v>
      </c>
      <c r="LA14" s="61">
        <f>'ETF MTD'!$ES$28/'ETF MTD'!$ES$3-1</f>
        <v/>
      </c>
      <c r="LB14" s="61">
        <f>KZ14*LA14</f>
        <v/>
      </c>
      <c r="LC14" s="61" t="n"/>
      <c r="LD14" t="inlineStr">
        <is>
          <t>U.S. Govt ST</t>
        </is>
      </c>
      <c r="LE14" s="41" t="n">
        <v>0</v>
      </c>
      <c r="LF14" s="61">
        <f>'ETF MTD'!$ES$28/'ETF MTD'!$ES$3-1</f>
        <v/>
      </c>
      <c r="LG14" s="61">
        <f>LE14*LF14</f>
        <v/>
      </c>
      <c r="LH14" s="61" t="n"/>
      <c r="LI14" t="inlineStr">
        <is>
          <t>U.S. Govt ST</t>
        </is>
      </c>
      <c r="LJ14" s="41" t="n">
        <v>0</v>
      </c>
      <c r="LK14" s="61">
        <f>'ETF MTD'!$ES$28/'ETF MTD'!$ES$3-1</f>
        <v/>
      </c>
      <c r="LL14" s="61">
        <f>LJ14*LK14</f>
        <v/>
      </c>
      <c r="LM14" s="61" t="n"/>
      <c r="LN14" t="inlineStr">
        <is>
          <t>U.S. Govt ST</t>
        </is>
      </c>
      <c r="LO14" s="41" t="n">
        <v>0</v>
      </c>
      <c r="LP14" s="61">
        <f>'ETF MTD'!$ES$28/'ETF MTD'!$ES$3-1</f>
        <v/>
      </c>
      <c r="LQ14" s="61">
        <f>LO14*LP14</f>
        <v/>
      </c>
      <c r="LR14" s="61" t="n"/>
      <c r="LS14" t="inlineStr">
        <is>
          <t>U.S. Govt ST</t>
        </is>
      </c>
      <c r="LT14" s="41" t="n">
        <v>0</v>
      </c>
      <c r="LU14" s="61">
        <f>'ETF MTD'!$ES$28/'ETF MTD'!$ES$3-1</f>
        <v/>
      </c>
      <c r="LV14" s="61">
        <f>LT14*LU14</f>
        <v/>
      </c>
      <c r="LW14" s="61" t="n"/>
      <c r="LX14" t="inlineStr">
        <is>
          <t>U.S. Govt ST</t>
        </is>
      </c>
      <c r="LY14" s="41" t="n">
        <v>0</v>
      </c>
      <c r="LZ14" s="61">
        <f>'ETF MTD'!$ES$28/'ETF MTD'!$ES$3-1</f>
        <v/>
      </c>
      <c r="MA14" s="61">
        <f>LY14*LZ14</f>
        <v/>
      </c>
      <c r="MB14" s="61" t="n"/>
      <c r="MC14" t="inlineStr">
        <is>
          <t>U.S. Govt ST</t>
        </is>
      </c>
      <c r="MD14" s="41" t="n">
        <v>0</v>
      </c>
      <c r="ME14" s="61">
        <f>'ETF MTD'!$ES$28/'ETF MTD'!$ES$3-1</f>
        <v/>
      </c>
      <c r="MF14" s="61">
        <f>MD14*ME14</f>
        <v/>
      </c>
      <c r="MG14" s="61" t="n"/>
      <c r="MH14" t="inlineStr">
        <is>
          <t>U.S. Govt ST</t>
        </is>
      </c>
      <c r="MI14" s="41" t="n">
        <v>0</v>
      </c>
      <c r="MJ14" s="61">
        <f>'ETF MTD'!$ES$28/'ETF MTD'!$ES$3-1</f>
        <v/>
      </c>
      <c r="MK14" s="61">
        <f>MI14*MJ14</f>
        <v/>
      </c>
      <c r="ML14" s="61" t="n"/>
      <c r="MM14" t="inlineStr">
        <is>
          <t>U.S. Govt ST</t>
        </is>
      </c>
      <c r="MN14" s="41" t="n">
        <v>0</v>
      </c>
      <c r="MO14" s="61">
        <f>'ETF MTD'!$ES$28/'ETF MTD'!$ES$3-1</f>
        <v/>
      </c>
      <c r="MP14" s="61">
        <f>MN14*MO14</f>
        <v/>
      </c>
      <c r="MQ14" s="61" t="n"/>
      <c r="MR14" t="inlineStr">
        <is>
          <t>U.S. Govt ST</t>
        </is>
      </c>
      <c r="MS14" s="41" t="n">
        <v>0</v>
      </c>
      <c r="MT14" s="61">
        <f>'ETF MTD'!$ES$28/'ETF MTD'!$ES$3-1</f>
        <v/>
      </c>
      <c r="MU14" s="61">
        <f>MS14*MT14</f>
        <v/>
      </c>
      <c r="MV14" s="61" t="n"/>
      <c r="MW14" t="inlineStr">
        <is>
          <t>U.S. Govt ST</t>
        </is>
      </c>
      <c r="MX14" s="41" t="n">
        <v>0</v>
      </c>
      <c r="MY14" s="61">
        <f>'ETF MTD'!$ES$28/'ETF MTD'!$ES$3-1</f>
        <v/>
      </c>
      <c r="MZ14" s="61">
        <f>MX14*MY14</f>
        <v/>
      </c>
      <c r="NA14" s="61" t="n"/>
      <c r="NB14" t="inlineStr">
        <is>
          <t>U.S. Govt ST</t>
        </is>
      </c>
      <c r="NC14" s="41" t="n">
        <v>0</v>
      </c>
      <c r="ND14" s="61">
        <f>'ETF MTD'!$ES$28/'ETF MTD'!$ES$3-1</f>
        <v/>
      </c>
      <c r="NE14" s="61">
        <f>NC14*ND14</f>
        <v/>
      </c>
      <c r="NF14" s="61" t="n"/>
      <c r="NG14" t="inlineStr">
        <is>
          <t>U.S. Govt ST</t>
        </is>
      </c>
      <c r="NH14" s="41" t="n">
        <v>0</v>
      </c>
      <c r="NI14" s="61">
        <f>'ETF MTD'!$ES$28/'ETF MTD'!$ES$3-1</f>
        <v/>
      </c>
      <c r="NJ14" s="61">
        <f>NH14*NI14</f>
        <v/>
      </c>
      <c r="NK14" s="61" t="n"/>
      <c r="NL14" t="inlineStr">
        <is>
          <t>U.S. Govt ST</t>
        </is>
      </c>
      <c r="NM14" s="41" t="n">
        <v>0</v>
      </c>
      <c r="NN14" s="61">
        <f>'ETF MTD'!$ES$28/'ETF MTD'!$ES$3-1</f>
        <v/>
      </c>
      <c r="NO14" s="61">
        <f>NM14*NN14</f>
        <v/>
      </c>
      <c r="NP14" s="61" t="n"/>
      <c r="NQ14" t="inlineStr">
        <is>
          <t>U.S. Govt ST</t>
        </is>
      </c>
      <c r="NR14" s="41" t="n">
        <v>0</v>
      </c>
      <c r="NS14" s="61">
        <f>'ETF MTD'!$ES$28/'ETF MTD'!$ES$3-1</f>
        <v/>
      </c>
      <c r="NT14" s="61">
        <f>NR14*NS14</f>
        <v/>
      </c>
      <c r="NU14" s="61" t="n"/>
      <c r="NV14" t="inlineStr">
        <is>
          <t>U.S. Govt ST</t>
        </is>
      </c>
      <c r="NW14" s="41" t="n">
        <v>0</v>
      </c>
      <c r="NX14" s="61">
        <f>'ETF MTD'!$ES$28/'ETF MTD'!$ES$3-1</f>
        <v/>
      </c>
      <c r="NY14" s="61">
        <f>NW14*NX14</f>
        <v/>
      </c>
      <c r="NZ14" s="61" t="n"/>
      <c r="OA14" t="inlineStr">
        <is>
          <t>U.S. Govt ST</t>
        </is>
      </c>
      <c r="OB14" s="41" t="n">
        <v>0</v>
      </c>
      <c r="OC14" s="61">
        <f>'ETF MTD'!$ES$28/'ETF MTD'!$ES$3-1</f>
        <v/>
      </c>
      <c r="OD14" s="61">
        <f>OB14*OC14</f>
        <v/>
      </c>
      <c r="OE14" s="61" t="n"/>
      <c r="OF14" t="inlineStr">
        <is>
          <t>U.S. Govt ST</t>
        </is>
      </c>
      <c r="OG14" s="41" t="n">
        <v>0</v>
      </c>
      <c r="OH14" s="61">
        <f>'ETF MTD'!$ES$28/'ETF MTD'!$ES$3-1</f>
        <v/>
      </c>
      <c r="OI14" s="61">
        <f>OG14*OH14</f>
        <v/>
      </c>
      <c r="OJ14" s="61" t="n"/>
      <c r="OK14" t="inlineStr">
        <is>
          <t>U.S. Govt ST</t>
        </is>
      </c>
      <c r="OL14" s="41" t="n">
        <v>0</v>
      </c>
      <c r="OM14" s="61">
        <f>'ETF MTD'!$ES$28/'ETF MTD'!$ES$3-1</f>
        <v/>
      </c>
      <c r="ON14" s="61">
        <f>OL14*OM14</f>
        <v/>
      </c>
      <c r="OO14" s="61" t="n"/>
      <c r="OP14" t="inlineStr">
        <is>
          <t>U.S. Govt ST</t>
        </is>
      </c>
      <c r="OQ14" s="41" t="n">
        <v>0</v>
      </c>
      <c r="OR14" s="61">
        <f>'ETF MTD'!$ES$28/'ETF MTD'!$ES$3-1</f>
        <v/>
      </c>
      <c r="OS14" s="61">
        <f>OQ14*OR14</f>
        <v/>
      </c>
      <c r="OT14" s="61" t="n"/>
      <c r="OU14" t="inlineStr">
        <is>
          <t>U.S. Govt ST</t>
        </is>
      </c>
      <c r="OV14" s="41" t="n">
        <v>0</v>
      </c>
      <c r="OW14" s="61">
        <f>'ETF MTD'!$ES$28/'ETF MTD'!$ES$3-1</f>
        <v/>
      </c>
      <c r="OX14" s="61">
        <f>OV14*OW14</f>
        <v/>
      </c>
      <c r="OY14" s="61" t="n"/>
      <c r="OZ14" t="inlineStr">
        <is>
          <t>U.S. Govt ST</t>
        </is>
      </c>
      <c r="PA14" s="41" t="n">
        <v>0</v>
      </c>
      <c r="PB14" s="61">
        <f>'ETF MTD'!$ES$28/'ETF MTD'!$ES$3-1</f>
        <v/>
      </c>
      <c r="PC14" s="61">
        <f>PA14*PB14</f>
        <v/>
      </c>
      <c r="PD14" s="61" t="n"/>
      <c r="PE14" t="inlineStr">
        <is>
          <t>U.S. Govt ST</t>
        </is>
      </c>
      <c r="PF14" s="41" t="n">
        <v>0</v>
      </c>
      <c r="PG14" s="61">
        <f>'ETF MTD'!$ES$28/'ETF MTD'!$ES$3-1</f>
        <v/>
      </c>
      <c r="PH14" s="61">
        <f>PF14*PG14</f>
        <v/>
      </c>
      <c r="PI14" s="61" t="n"/>
      <c r="PJ14" t="inlineStr">
        <is>
          <t>U.S. Govt ST</t>
        </is>
      </c>
      <c r="PK14" s="41" t="n">
        <v>0</v>
      </c>
      <c r="PL14" s="61">
        <f>'ETF MTD'!$ES$28/'ETF MTD'!$ES$3-1</f>
        <v/>
      </c>
      <c r="PM14" s="61">
        <f>PK14*PL14</f>
        <v/>
      </c>
      <c r="PN14" s="61" t="n"/>
      <c r="PO14" t="inlineStr">
        <is>
          <t>U.S. Govt ST</t>
        </is>
      </c>
      <c r="PP14" s="41" t="n">
        <v>0</v>
      </c>
      <c r="PQ14" s="61">
        <f>'ETF MTD'!$ES$28/'ETF MTD'!$ES$3-1</f>
        <v/>
      </c>
      <c r="PR14" s="61">
        <f>PP14*PQ14</f>
        <v/>
      </c>
      <c r="PS14" s="61" t="n"/>
      <c r="PT14" t="inlineStr">
        <is>
          <t>U.S. Govt ST</t>
        </is>
      </c>
      <c r="PU14" s="41" t="n">
        <v>0</v>
      </c>
      <c r="PV14" s="61">
        <f>'ETF MTD'!$ES$28/'ETF MTD'!$ES$3-1</f>
        <v/>
      </c>
      <c r="PW14" s="61">
        <f>PU14*PV14</f>
        <v/>
      </c>
      <c r="PX14" s="61" t="n"/>
      <c r="PY14" t="inlineStr">
        <is>
          <t>U.S. Govt ST</t>
        </is>
      </c>
      <c r="PZ14" s="41" t="n">
        <v>0</v>
      </c>
      <c r="QA14" s="61">
        <f>'ETF MTD'!$ES$28/'ETF MTD'!$ES$3-1</f>
        <v/>
      </c>
      <c r="QB14" s="61">
        <f>PZ14*QA14</f>
        <v/>
      </c>
      <c r="QC14" s="61" t="n"/>
      <c r="QD14" t="inlineStr">
        <is>
          <t>U.S. Govt ST</t>
        </is>
      </c>
      <c r="QE14" s="41" t="n">
        <v>0</v>
      </c>
      <c r="QF14" s="61">
        <f>'ETF MTD'!$ES$28/'ETF MTD'!$ES$3-1</f>
        <v/>
      </c>
      <c r="QG14" s="61">
        <f>QE14*QF14</f>
        <v/>
      </c>
      <c r="QH14" s="61" t="n"/>
      <c r="QI14" t="inlineStr">
        <is>
          <t>U.S. Govt ST</t>
        </is>
      </c>
      <c r="QJ14" s="41" t="n">
        <v>0</v>
      </c>
      <c r="QK14" s="61">
        <f>'ETF MTD'!$ES$28/'ETF MTD'!$ES$3-1</f>
        <v/>
      </c>
      <c r="QL14" s="61">
        <f>QJ14*QK14</f>
        <v/>
      </c>
      <c r="QM14" s="61" t="n"/>
      <c r="QN14" t="inlineStr">
        <is>
          <t>U.S. Govt ST</t>
        </is>
      </c>
      <c r="QO14" s="41" t="n">
        <v>0</v>
      </c>
      <c r="QP14" s="61">
        <f>'ETF MTD'!$ES$28/'ETF MTD'!$ES$3-1</f>
        <v/>
      </c>
      <c r="QQ14" s="61">
        <f>QO14*QP14</f>
        <v/>
      </c>
      <c r="QR14" s="61" t="n"/>
      <c r="QS14" t="inlineStr">
        <is>
          <t>U.S. Govt ST</t>
        </is>
      </c>
      <c r="QT14" s="41" t="n">
        <v>0</v>
      </c>
      <c r="QU14" s="61">
        <f>'ETF MTD'!$ES$28/'ETF MTD'!$ES$3-1</f>
        <v/>
      </c>
      <c r="QV14" s="61">
        <f>QT14*QU14</f>
        <v/>
      </c>
      <c r="QW14" s="61" t="n"/>
      <c r="QX14" t="inlineStr">
        <is>
          <t>U.S. Govt ST</t>
        </is>
      </c>
      <c r="QY14" s="41" t="n">
        <v>0</v>
      </c>
      <c r="QZ14" s="61">
        <f>'ETF MTD'!$ES$28/'ETF MTD'!$ES$3-1</f>
        <v/>
      </c>
      <c r="RA14" s="61">
        <f>QY14*QZ14</f>
        <v/>
      </c>
      <c r="RB14" s="61" t="n"/>
      <c r="RC14" t="inlineStr">
        <is>
          <t>U.S. Govt ST</t>
        </is>
      </c>
      <c r="RD14" s="41" t="n">
        <v>0</v>
      </c>
      <c r="RE14" s="61">
        <f>'ETF MTD'!$ES$28/'ETF MTD'!$ES$3-1</f>
        <v/>
      </c>
      <c r="RF14" s="61">
        <f>RD14*RE14</f>
        <v/>
      </c>
      <c r="RG14" s="61" t="n"/>
      <c r="RH14" t="inlineStr">
        <is>
          <t>U.S. Govt ST</t>
        </is>
      </c>
      <c r="RI14" s="41" t="n">
        <v>0</v>
      </c>
      <c r="RJ14" s="61">
        <f>'ETF MTD'!$ES$28/'ETF MTD'!$ES$3-1</f>
        <v/>
      </c>
      <c r="RK14" s="61">
        <f>RI14*RJ14</f>
        <v/>
      </c>
      <c r="RL14" s="61" t="n"/>
      <c r="RM14" s="42" t="n">
        <v>0</v>
      </c>
      <c r="RN14" s="43">
        <f>0.2*RM14</f>
        <v/>
      </c>
      <c r="RO14" s="43" t="n">
        <v>0</v>
      </c>
      <c r="RP14" s="44">
        <f>RI14-SUM(RN14:RO14)</f>
        <v/>
      </c>
      <c r="RQ14" s="49" t="n"/>
      <c r="RR14" s="46" t="n">
        <v>0.0015</v>
      </c>
      <c r="RS14" s="61">
        <f>RI14*RR14</f>
        <v/>
      </c>
      <c r="RT14" s="49" t="n">
        <v>0.0005999999999999999</v>
      </c>
      <c r="RU14" s="61">
        <f>RT14*RI14</f>
        <v/>
      </c>
      <c r="RV14" s="49" t="n"/>
      <c r="RW14" s="49" t="n"/>
      <c r="RX14" s="61">
        <f>RM14*(1-$RX$4)</f>
        <v/>
      </c>
      <c r="RY14" s="61">
        <f>Spartan!G16</f>
        <v/>
      </c>
      <c r="RZ14" s="33" t="n"/>
    </row>
    <row r="15">
      <c r="A15" s="61" t="n"/>
      <c r="B15" s="49" t="n"/>
      <c r="C15" s="61" t="n"/>
      <c r="D15" s="61" t="n"/>
      <c r="E15" s="61" t="n"/>
      <c r="F15" s="61" t="n"/>
      <c r="G15" s="49" t="n"/>
      <c r="H15" s="61" t="n"/>
      <c r="I15" s="61" t="n"/>
      <c r="J15" s="39" t="n"/>
      <c r="K15" s="61" t="n"/>
      <c r="L15" s="49" t="n"/>
      <c r="M15" s="61" t="n"/>
      <c r="N15" s="61" t="n"/>
      <c r="O15" s="61" t="n"/>
      <c r="P15" s="61" t="n"/>
      <c r="Q15" s="61" t="n"/>
      <c r="R15" s="61" t="n"/>
      <c r="S15" s="61" t="n"/>
      <c r="T15" s="61" t="n"/>
      <c r="U15" s="61" t="n"/>
      <c r="V15" s="49" t="n"/>
      <c r="W15" s="61" t="n"/>
      <c r="X15" s="61" t="n"/>
      <c r="Y15" s="61" t="n"/>
      <c r="Z15" s="61" t="n"/>
      <c r="AA15" s="49" t="n"/>
      <c r="AB15" s="61" t="n"/>
      <c r="AC15" s="61" t="n"/>
      <c r="AD15" s="61" t="n"/>
      <c r="AE15" s="61" t="n"/>
      <c r="AF15" s="49" t="n"/>
      <c r="AG15" s="61" t="n"/>
      <c r="AH15" s="61" t="n"/>
      <c r="AI15" s="61" t="n"/>
      <c r="AJ15" s="61" t="n"/>
      <c r="AK15" s="49" t="n"/>
      <c r="AL15" s="61" t="n"/>
      <c r="AM15" s="61" t="n"/>
      <c r="AN15" s="61" t="n"/>
      <c r="AO15" s="61" t="n"/>
      <c r="AP15" s="49" t="n"/>
      <c r="AQ15" s="61" t="n"/>
      <c r="AR15" s="61" t="n"/>
      <c r="AS15" s="61" t="n"/>
      <c r="AT15" s="61" t="n"/>
      <c r="AU15" s="49" t="n"/>
      <c r="AV15" s="61" t="n"/>
      <c r="AW15" s="61" t="n"/>
      <c r="AX15" s="61" t="n"/>
      <c r="AY15" s="61" t="n"/>
      <c r="AZ15" s="49" t="n"/>
      <c r="BA15" s="61" t="n"/>
      <c r="BB15" s="61" t="n"/>
      <c r="BC15" s="61" t="n"/>
      <c r="BD15" s="61" t="n"/>
      <c r="BE15" s="49" t="n"/>
      <c r="BF15" s="61" t="n"/>
      <c r="BG15" s="61" t="n"/>
      <c r="BH15" s="61" t="n"/>
      <c r="BI15" s="61" t="n"/>
      <c r="BJ15" s="49" t="n"/>
      <c r="BK15" s="61" t="n"/>
      <c r="BL15" s="61" t="n"/>
      <c r="BM15" s="61" t="n"/>
      <c r="BN15" s="61" t="n"/>
      <c r="BO15" s="49" t="n"/>
      <c r="BP15" s="61" t="n"/>
      <c r="BQ15" s="61" t="n"/>
      <c r="BR15" s="61" t="n"/>
      <c r="BS15" s="61" t="n"/>
      <c r="BT15" s="49" t="n"/>
      <c r="BU15" s="61" t="n"/>
      <c r="BV15" s="61" t="n"/>
      <c r="BW15" s="61" t="n"/>
      <c r="BX15" s="61" t="n"/>
      <c r="BY15" s="49" t="n"/>
      <c r="BZ15" s="61" t="n"/>
      <c r="CA15" s="61" t="n"/>
      <c r="CB15" s="61" t="n"/>
      <c r="CC15" s="61" t="n"/>
      <c r="CD15" s="49" t="n"/>
      <c r="CE15" s="61" t="n"/>
      <c r="CF15" s="61" t="n"/>
      <c r="CG15" s="61" t="n"/>
      <c r="CH15" s="61" t="n"/>
      <c r="CI15" s="49" t="n"/>
      <c r="CJ15" s="61" t="n"/>
      <c r="CK15" s="61" t="n"/>
      <c r="CL15" s="61" t="n"/>
      <c r="CM15" s="61" t="n"/>
      <c r="CN15" s="49" t="n"/>
      <c r="CO15" s="61" t="n"/>
      <c r="CP15" s="61" t="n"/>
      <c r="CQ15" s="61" t="n"/>
      <c r="CR15" s="61" t="n"/>
      <c r="CS15" s="49" t="n"/>
      <c r="CT15" s="61" t="n"/>
      <c r="CU15" s="61" t="n"/>
      <c r="CV15" s="61" t="n"/>
      <c r="CW15" s="61" t="n"/>
      <c r="CX15" s="49" t="n"/>
      <c r="CY15" s="61" t="n"/>
      <c r="CZ15" s="61" t="n"/>
      <c r="DA15" s="61" t="n"/>
      <c r="DB15" s="61" t="n"/>
      <c r="DC15" s="49" t="n"/>
      <c r="DD15" s="61" t="n"/>
      <c r="DE15" s="61" t="n"/>
      <c r="DF15" s="61" t="n"/>
      <c r="DG15" s="61" t="n"/>
      <c r="DH15" s="49" t="n"/>
      <c r="DI15" s="61" t="n"/>
      <c r="DJ15" s="61" t="n"/>
      <c r="DK15" s="61" t="n"/>
      <c r="DL15" s="61" t="n"/>
      <c r="DM15" s="49" t="n"/>
      <c r="DN15" s="61" t="n"/>
      <c r="DO15" s="61" t="n"/>
      <c r="DP15" s="61" t="n"/>
      <c r="DQ15" s="61" t="n"/>
      <c r="DR15" s="49" t="n"/>
      <c r="DS15" s="61" t="n"/>
      <c r="DT15" s="61" t="n"/>
      <c r="DU15" s="61" t="n"/>
      <c r="DV15" s="61" t="n"/>
      <c r="DW15" s="49" t="n"/>
      <c r="DX15" s="61" t="n"/>
      <c r="DY15" s="61" t="n"/>
      <c r="DZ15" s="61" t="n"/>
      <c r="EA15" s="61" t="n"/>
      <c r="EB15" s="49" t="n"/>
      <c r="EC15" s="61" t="n"/>
      <c r="ED15" s="61" t="n"/>
      <c r="EE15" s="61" t="n"/>
      <c r="EF15" s="61" t="n"/>
      <c r="EG15" s="49" t="n"/>
      <c r="EH15" s="61" t="n"/>
      <c r="EI15" s="61" t="n"/>
      <c r="EJ15" s="61" t="n"/>
      <c r="EK15" s="61" t="n"/>
      <c r="EL15" s="49" t="n"/>
      <c r="EM15" s="61" t="n"/>
      <c r="EN15" s="61" t="n"/>
      <c r="EO15" s="61" t="n"/>
      <c r="EP15" s="61" t="n"/>
      <c r="EQ15" s="49" t="n"/>
      <c r="ER15" s="61" t="n"/>
      <c r="ES15" s="61" t="n"/>
      <c r="ET15" s="61" t="n"/>
      <c r="EU15" s="61" t="n"/>
      <c r="EV15" s="49" t="n"/>
      <c r="EW15" s="61" t="n"/>
      <c r="EX15" s="61" t="n"/>
      <c r="EY15" s="61" t="n"/>
      <c r="EZ15" s="61" t="n"/>
      <c r="FA15" s="49" t="n"/>
      <c r="FB15" s="61" t="n"/>
      <c r="FC15" s="61" t="n"/>
      <c r="FD15" s="61" t="n"/>
      <c r="FE15" s="61" t="n"/>
      <c r="FF15" s="49" t="n"/>
      <c r="FG15" s="61" t="n"/>
      <c r="FH15" s="61" t="n"/>
      <c r="FI15" s="61" t="n"/>
      <c r="FJ15" s="61" t="n"/>
      <c r="FK15" s="49" t="n"/>
      <c r="FL15" s="61" t="n"/>
      <c r="FM15" s="61" t="n"/>
      <c r="FN15" s="61" t="n"/>
      <c r="FO15" s="61" t="n"/>
      <c r="FP15" s="49" t="n"/>
      <c r="FQ15" s="61" t="n"/>
      <c r="FR15" s="61" t="n"/>
      <c r="FS15" s="61" t="n"/>
      <c r="FT15" s="61" t="n"/>
      <c r="FU15" s="49" t="n"/>
      <c r="FV15" s="61" t="n"/>
      <c r="FW15" s="61" t="n"/>
      <c r="FX15" s="61" t="n"/>
      <c r="FY15" s="61" t="n"/>
      <c r="FZ15" s="41" t="n"/>
      <c r="GA15" s="61" t="n"/>
      <c r="GB15" s="61" t="n"/>
      <c r="GC15" s="61" t="n"/>
      <c r="GE15" s="41" t="n"/>
      <c r="GF15" s="61" t="n"/>
      <c r="GG15" s="61" t="n"/>
      <c r="GH15" s="61" t="n"/>
      <c r="GJ15" s="41" t="n"/>
      <c r="GK15" s="61" t="n"/>
      <c r="GL15" s="61" t="n"/>
      <c r="GM15" s="61" t="n"/>
      <c r="GO15" s="41" t="n"/>
      <c r="GP15" s="61" t="n"/>
      <c r="GQ15" s="61" t="n"/>
      <c r="GR15" s="61" t="n"/>
      <c r="GT15" s="41" t="n"/>
      <c r="GU15" s="61" t="n"/>
      <c r="GV15" s="61" t="n"/>
      <c r="GW15" s="61" t="n"/>
      <c r="GY15" s="41" t="n"/>
      <c r="GZ15" s="61" t="n"/>
      <c r="HA15" s="61" t="n"/>
      <c r="HB15" s="61" t="n"/>
      <c r="HD15" s="41" t="n"/>
      <c r="HE15" s="61" t="n"/>
      <c r="HF15" s="61" t="n"/>
      <c r="HG15" s="61" t="n"/>
      <c r="HI15" s="41" t="n"/>
      <c r="HJ15" s="61" t="n"/>
      <c r="HK15" s="61" t="n"/>
      <c r="HL15" s="61" t="n"/>
      <c r="HN15" s="41" t="n"/>
      <c r="HO15" s="61" t="n"/>
      <c r="HP15" s="61" t="n"/>
      <c r="HQ15" s="61" t="n"/>
      <c r="HS15" s="41" t="n"/>
      <c r="HT15" s="61" t="n"/>
      <c r="HU15" s="61" t="n"/>
      <c r="HV15" s="61" t="n"/>
      <c r="HW15" t="inlineStr">
        <is>
          <t>U.S. Govt UST</t>
        </is>
      </c>
      <c r="HX15" s="41" t="n">
        <v>0.02</v>
      </c>
      <c r="HY15" s="61" t="n"/>
      <c r="HZ15" s="61" t="n"/>
      <c r="IA15" s="61" t="n"/>
      <c r="IB15" t="inlineStr">
        <is>
          <t>U.S. Govt UST</t>
        </is>
      </c>
      <c r="IC15" s="41" t="n">
        <v>0.02</v>
      </c>
      <c r="ID15" s="61" t="n"/>
      <c r="IE15" s="61" t="n"/>
      <c r="IF15" s="61" t="n"/>
      <c r="IG15" t="inlineStr">
        <is>
          <t>U.S. Govt UST</t>
        </is>
      </c>
      <c r="IH15" s="41" t="n">
        <v>0.016</v>
      </c>
      <c r="II15" s="61" t="n"/>
      <c r="IJ15" s="61" t="n"/>
      <c r="IK15" s="61" t="n"/>
      <c r="IL15" t="inlineStr">
        <is>
          <t>U.S. Govt UST</t>
        </is>
      </c>
      <c r="IM15" s="41" t="n">
        <v>0.016</v>
      </c>
      <c r="IN15" s="61" t="n"/>
      <c r="IO15" s="61" t="n"/>
      <c r="IP15" s="61" t="n"/>
      <c r="IQ15" t="inlineStr">
        <is>
          <t>U.S. Govt UST</t>
        </is>
      </c>
      <c r="IR15" s="41" t="n">
        <v>0.016</v>
      </c>
      <c r="IS15" s="61" t="n"/>
      <c r="IT15" s="61" t="n"/>
      <c r="IU15" s="61" t="n"/>
      <c r="IV15" t="inlineStr">
        <is>
          <t>U.S. Govt UST</t>
        </is>
      </c>
      <c r="IW15" s="41" t="n">
        <v>0.016</v>
      </c>
      <c r="IX15" s="61" t="n"/>
      <c r="IY15" s="61" t="n"/>
      <c r="IZ15" s="61" t="n"/>
      <c r="JA15" t="inlineStr">
        <is>
          <t>U.S. Govt UST</t>
        </is>
      </c>
      <c r="JB15" s="41" t="n">
        <v>0.016</v>
      </c>
      <c r="JC15" s="61" t="n"/>
      <c r="JD15" s="61" t="n"/>
      <c r="JE15" s="61" t="n"/>
      <c r="JF15" t="inlineStr">
        <is>
          <t>U.S. Govt UST</t>
        </is>
      </c>
      <c r="JG15" s="41" t="n">
        <v>0.016</v>
      </c>
      <c r="JH15" s="61" t="n"/>
      <c r="JI15" s="61" t="n"/>
      <c r="JJ15" s="61" t="n"/>
      <c r="JK15" t="inlineStr">
        <is>
          <t>U.S. Govt UST</t>
        </is>
      </c>
      <c r="JL15" s="41" t="n">
        <v>0.016</v>
      </c>
      <c r="JM15" s="61" t="n"/>
      <c r="JN15" s="61" t="n"/>
      <c r="JO15" s="61" t="n"/>
      <c r="JP15" t="inlineStr">
        <is>
          <t>U.S. Govt UST</t>
        </is>
      </c>
      <c r="JQ15" s="41" t="n">
        <v>0.016</v>
      </c>
      <c r="JR15" s="61" t="n"/>
      <c r="JS15" s="61" t="n"/>
      <c r="JT15" s="61" t="n"/>
      <c r="JU15" t="inlineStr">
        <is>
          <t>U.S. Govt UST</t>
        </is>
      </c>
      <c r="JV15" s="41" t="n">
        <v>0.016</v>
      </c>
      <c r="JW15" s="61" t="n"/>
      <c r="JX15" s="61" t="n"/>
      <c r="JY15" s="61" t="n"/>
      <c r="JZ15" t="inlineStr">
        <is>
          <t>U.S. Govt UST</t>
        </is>
      </c>
      <c r="KA15" s="41" t="n">
        <v>0.036</v>
      </c>
      <c r="KB15" s="61" t="n"/>
      <c r="KC15" s="61" t="n"/>
      <c r="KD15" s="61" t="n"/>
      <c r="KE15" t="inlineStr">
        <is>
          <t>U.S. Govt UST</t>
        </is>
      </c>
      <c r="KF15" s="41" t="n">
        <v>0.031</v>
      </c>
      <c r="KG15" s="61" t="n"/>
      <c r="KH15" s="61" t="n"/>
      <c r="KI15" s="61" t="n"/>
      <c r="KJ15" t="inlineStr">
        <is>
          <t>U.S. Govt UST</t>
        </is>
      </c>
      <c r="KK15" s="41" t="n">
        <v>0.016</v>
      </c>
      <c r="KL15" s="61" t="n"/>
      <c r="KM15" s="61" t="n"/>
      <c r="KN15" s="61" t="n"/>
      <c r="KO15" t="inlineStr">
        <is>
          <t>U.S. Govt UST</t>
        </is>
      </c>
      <c r="KP15" s="41" t="n">
        <v>0.034</v>
      </c>
      <c r="KQ15" s="61" t="n"/>
      <c r="KR15" s="61" t="n"/>
      <c r="KS15" s="61" t="n"/>
      <c r="KT15" t="inlineStr">
        <is>
          <t>U.S. Govt UST</t>
        </is>
      </c>
      <c r="KU15" s="41" t="n">
        <v>0.392</v>
      </c>
      <c r="KV15" s="61" t="n"/>
      <c r="KW15" s="61" t="n"/>
      <c r="KX15" s="61" t="n"/>
      <c r="KY15" t="inlineStr">
        <is>
          <t>U.S. Govt UST</t>
        </is>
      </c>
      <c r="KZ15" s="41" t="n">
        <v>0.372</v>
      </c>
      <c r="LA15" s="61" t="n"/>
      <c r="LB15" s="61" t="n"/>
      <c r="LC15" s="61" t="n"/>
      <c r="LD15" t="inlineStr">
        <is>
          <t>U.S. Govt UST</t>
        </is>
      </c>
      <c r="LE15" s="41" t="n">
        <v>0</v>
      </c>
      <c r="LF15" s="61" t="n"/>
      <c r="LG15" s="61" t="n"/>
      <c r="LH15" s="61" t="n"/>
      <c r="LI15" t="inlineStr">
        <is>
          <t>U.S. Govt UST</t>
        </is>
      </c>
      <c r="LJ15" s="41" t="n">
        <v>0.664</v>
      </c>
      <c r="LK15" s="61" t="n"/>
      <c r="LL15" s="61" t="n"/>
      <c r="LM15" s="61" t="n"/>
      <c r="LN15" t="inlineStr">
        <is>
          <t>U.S. Govt UST</t>
        </is>
      </c>
      <c r="LO15" s="41" t="n">
        <v>0.764</v>
      </c>
      <c r="LP15" s="61" t="n"/>
      <c r="LQ15" s="61" t="n"/>
      <c r="LR15" s="61" t="n"/>
      <c r="LS15" t="inlineStr">
        <is>
          <t>U.S. Govt UST</t>
        </is>
      </c>
      <c r="LT15" s="41" t="n">
        <v>0.784</v>
      </c>
      <c r="LU15" s="61" t="n"/>
      <c r="LV15" s="61" t="n"/>
      <c r="LW15" s="61" t="n"/>
      <c r="LX15" t="inlineStr">
        <is>
          <t>U.S. Govt UST</t>
        </is>
      </c>
      <c r="LY15" s="41" t="n">
        <v>0.784</v>
      </c>
      <c r="LZ15" s="61" t="n"/>
      <c r="MA15" s="61" t="n"/>
      <c r="MB15" s="61" t="n"/>
      <c r="MC15" t="inlineStr">
        <is>
          <t>U.S. Govt UST</t>
        </is>
      </c>
      <c r="MD15" s="41" t="n">
        <v>0.784</v>
      </c>
      <c r="ME15" s="61" t="n"/>
      <c r="MF15" s="61" t="n"/>
      <c r="MG15" s="61" t="n"/>
      <c r="MH15" t="inlineStr">
        <is>
          <t>U.S. Govt UST</t>
        </is>
      </c>
      <c r="MI15" s="41" t="n">
        <v>0.784</v>
      </c>
      <c r="MJ15" s="61" t="n"/>
      <c r="MK15" s="61" t="n"/>
      <c r="ML15" s="61" t="n"/>
      <c r="MM15" t="inlineStr">
        <is>
          <t>U.S. Govt UST</t>
        </is>
      </c>
      <c r="MN15" s="41" t="n">
        <v>0.784</v>
      </c>
      <c r="MO15" s="61" t="n"/>
      <c r="MP15" s="61" t="n"/>
      <c r="MQ15" s="61" t="n"/>
      <c r="MR15" t="inlineStr">
        <is>
          <t>U.S. Govt UST</t>
        </is>
      </c>
      <c r="MS15" s="41" t="n">
        <v>0.412</v>
      </c>
      <c r="MT15" s="61" t="n"/>
      <c r="MU15" s="61" t="n"/>
      <c r="MV15" s="61" t="n"/>
      <c r="MW15" t="inlineStr">
        <is>
          <t>U.S. Govt UST</t>
        </is>
      </c>
      <c r="MX15" s="50">
        <f>1-SUM(MX5:MX14)-0.02</f>
        <v/>
      </c>
      <c r="MY15" s="61" t="n"/>
      <c r="MZ15" s="61" t="n"/>
      <c r="NA15" s="61" t="n"/>
      <c r="NB15" t="inlineStr">
        <is>
          <t>U.S. Govt UST</t>
        </is>
      </c>
      <c r="NC15" s="41" t="n">
        <v>0.232</v>
      </c>
      <c r="ND15" s="61" t="n"/>
      <c r="NE15" s="61" t="n"/>
      <c r="NF15" s="61" t="n"/>
      <c r="NG15" t="inlineStr">
        <is>
          <t>U.S. Govt UST</t>
        </is>
      </c>
      <c r="NH15" s="41" t="n">
        <v>0.284</v>
      </c>
      <c r="NI15" s="61" t="n"/>
      <c r="NJ15" s="61" t="n"/>
      <c r="NK15" s="61" t="n"/>
      <c r="NL15" t="inlineStr">
        <is>
          <t>U.S. Govt UST</t>
        </is>
      </c>
      <c r="NM15" s="41" t="n">
        <v>0.232</v>
      </c>
      <c r="NN15" s="61" t="n"/>
      <c r="NO15" s="61" t="n"/>
      <c r="NP15" s="61" t="n"/>
      <c r="NQ15" t="inlineStr">
        <is>
          <t>U.S. Govt UST</t>
        </is>
      </c>
      <c r="NR15" s="41" t="n">
        <v>0.036</v>
      </c>
      <c r="NS15" s="61" t="n"/>
      <c r="NT15" s="61" t="n"/>
      <c r="NU15" s="61" t="n"/>
      <c r="NV15" t="inlineStr">
        <is>
          <t>U.S. Govt UST</t>
        </is>
      </c>
      <c r="NW15" s="41" t="n">
        <v>0.052</v>
      </c>
      <c r="NX15" s="61" t="n"/>
      <c r="NY15" s="61" t="n"/>
      <c r="NZ15" s="61" t="n"/>
      <c r="OA15" t="inlineStr">
        <is>
          <t>U.S. Govt UST</t>
        </is>
      </c>
      <c r="OB15" s="41" t="n">
        <v>0.07199999999999999</v>
      </c>
      <c r="OC15" s="61" t="n"/>
      <c r="OD15" s="61" t="n"/>
      <c r="OE15" s="61" t="n"/>
      <c r="OF15" t="inlineStr">
        <is>
          <t>U.S. Govt UST</t>
        </is>
      </c>
      <c r="OG15" s="41" t="n">
        <v>0.03</v>
      </c>
      <c r="OH15" s="61" t="n"/>
      <c r="OI15" s="61" t="n"/>
      <c r="OJ15" s="61" t="n"/>
      <c r="OK15" t="inlineStr">
        <is>
          <t>U.S. Govt UST</t>
        </is>
      </c>
      <c r="OL15" s="41" t="n">
        <v>0.03</v>
      </c>
      <c r="OM15" s="61" t="n"/>
      <c r="ON15" s="61" t="n"/>
      <c r="OO15" s="61" t="n"/>
      <c r="OP15" t="inlineStr">
        <is>
          <t>U.S. Govt UST</t>
        </is>
      </c>
      <c r="OQ15" s="41" t="n">
        <v>0.392</v>
      </c>
      <c r="OR15" s="61" t="n"/>
      <c r="OS15" s="61" t="n"/>
      <c r="OT15" s="61" t="n"/>
      <c r="OU15" t="inlineStr">
        <is>
          <t>U.S. Govt UST</t>
        </is>
      </c>
      <c r="OV15" s="41">
        <f>0.98-SUM(OV5:OV14)</f>
        <v/>
      </c>
      <c r="OW15" s="61" t="n"/>
      <c r="OX15" s="61" t="n"/>
      <c r="OY15" s="61" t="n"/>
      <c r="OZ15" t="inlineStr">
        <is>
          <t>U.S. Govt UST</t>
        </is>
      </c>
      <c r="PA15" s="41" t="n">
        <v>0</v>
      </c>
      <c r="PB15" s="61" t="n"/>
      <c r="PC15" s="61" t="n"/>
      <c r="PD15" s="61" t="n"/>
      <c r="PE15" t="inlineStr">
        <is>
          <t>U.S. Govt UST</t>
        </is>
      </c>
      <c r="PF15" s="41" t="n">
        <v>0</v>
      </c>
      <c r="PG15" s="61" t="n"/>
      <c r="PH15" s="61" t="n"/>
      <c r="PI15" s="61" t="n"/>
      <c r="PJ15" t="inlineStr">
        <is>
          <t>U.S. Govt UST</t>
        </is>
      </c>
      <c r="PK15" s="41" t="n">
        <v>0</v>
      </c>
      <c r="PL15" s="61" t="n"/>
      <c r="PM15" s="61" t="n"/>
      <c r="PN15" s="61" t="n"/>
      <c r="PO15" t="inlineStr">
        <is>
          <t>U.S. Govt UST</t>
        </is>
      </c>
      <c r="PP15" s="41" t="n">
        <v>0.052</v>
      </c>
      <c r="PQ15" s="61" t="n"/>
      <c r="PR15" s="61" t="n"/>
      <c r="PS15" s="61" t="n"/>
      <c r="PT15" t="inlineStr">
        <is>
          <t>U.S. Govt UST</t>
        </is>
      </c>
      <c r="PU15" s="41" t="n">
        <v>0.052</v>
      </c>
      <c r="PV15" s="61" t="n"/>
      <c r="PW15" s="61" t="n"/>
      <c r="PX15" s="61" t="n"/>
      <c r="PY15" t="inlineStr">
        <is>
          <t>U.S. Govt UST</t>
        </is>
      </c>
      <c r="PZ15" s="41" t="n">
        <v>0.052</v>
      </c>
      <c r="QA15" s="61" t="n"/>
      <c r="QB15" s="61" t="n"/>
      <c r="QC15" s="61" t="n"/>
      <c r="QD15" t="inlineStr">
        <is>
          <t>U.S. Govt UST</t>
        </is>
      </c>
      <c r="QE15" s="41" t="n">
        <v>0.052</v>
      </c>
      <c r="QF15" s="61" t="n"/>
      <c r="QG15" s="61" t="n"/>
      <c r="QH15" s="61" t="n"/>
      <c r="QI15" t="inlineStr">
        <is>
          <t>U.S. Govt UST</t>
        </is>
      </c>
      <c r="QJ15" s="41" t="n">
        <v>0.034</v>
      </c>
      <c r="QK15" s="61" t="n"/>
      <c r="QL15" s="61" t="n"/>
      <c r="QM15" s="61" t="n"/>
      <c r="QN15" t="inlineStr">
        <is>
          <t>U.S. Govt UST</t>
        </is>
      </c>
      <c r="QO15" s="41" t="n">
        <v>0.01</v>
      </c>
      <c r="QP15" s="61" t="n"/>
      <c r="QQ15" s="61" t="n"/>
      <c r="QR15" s="61" t="n"/>
      <c r="QS15" t="inlineStr">
        <is>
          <t>U.S. Govt UST</t>
        </is>
      </c>
      <c r="QT15" s="41" t="n">
        <v>0</v>
      </c>
      <c r="QU15" s="61" t="n"/>
      <c r="QV15" s="61" t="n"/>
      <c r="QW15" s="61" t="n"/>
      <c r="QX15" t="inlineStr">
        <is>
          <t>U.S. Govt UST</t>
        </is>
      </c>
      <c r="QY15" s="41" t="n">
        <v>0</v>
      </c>
      <c r="QZ15" s="61" t="n"/>
      <c r="RA15" s="61" t="n"/>
      <c r="RB15" s="61" t="n"/>
      <c r="RC15" t="inlineStr">
        <is>
          <t>U.S. Govt UST</t>
        </is>
      </c>
      <c r="RD15" s="41" t="n">
        <v>0.052</v>
      </c>
      <c r="RE15" s="61" t="n"/>
      <c r="RF15" s="61" t="n"/>
      <c r="RG15" s="61" t="n"/>
      <c r="RH15" t="inlineStr">
        <is>
          <t>U.S. Govt UST</t>
        </is>
      </c>
      <c r="RI15" s="41" t="n">
        <v>0.052</v>
      </c>
      <c r="RJ15" s="61" t="n"/>
      <c r="RK15" s="61" t="n"/>
      <c r="RL15" s="61" t="n"/>
      <c r="RM15" s="42" t="n">
        <v>0</v>
      </c>
      <c r="RN15" s="43">
        <f>0.2*RM15</f>
        <v/>
      </c>
      <c r="RO15" s="43">
        <f>RI15</f>
        <v/>
      </c>
      <c r="RP15" s="44">
        <f>RI15-SUM(RN15:RO15)</f>
        <v/>
      </c>
      <c r="RQ15" s="49" t="n"/>
      <c r="RR15" s="46" t="n"/>
      <c r="RS15" s="61" t="n"/>
      <c r="RT15" s="49" t="n"/>
      <c r="RU15" s="61" t="n"/>
      <c r="RV15" s="49" t="n"/>
      <c r="RW15" s="49" t="n"/>
      <c r="RX15" s="61">
        <f>RM15*(1-$RX$4)</f>
        <v/>
      </c>
      <c r="RY15" s="61">
        <f>Spartan!G17</f>
        <v/>
      </c>
      <c r="RZ15" s="33" t="n"/>
    </row>
    <row r="16">
      <c r="A16" s="61" t="n"/>
      <c r="B16" s="33" t="n"/>
      <c r="C16" s="33" t="n"/>
      <c r="D16" s="33" t="n"/>
      <c r="E16" s="33" t="n"/>
      <c r="F16" s="61" t="n"/>
      <c r="G16" s="33" t="n"/>
      <c r="H16" s="33" t="n"/>
      <c r="I16" s="33" t="n"/>
      <c r="J16" s="33" t="n"/>
      <c r="K16" s="61" t="n"/>
      <c r="L16" s="33" t="n"/>
      <c r="M16" s="33" t="n"/>
      <c r="N16" s="33" t="n"/>
      <c r="O16" s="33" t="n"/>
      <c r="P16" s="33" t="n"/>
      <c r="Q16" s="33" t="n"/>
      <c r="R16" s="33" t="n"/>
      <c r="S16" s="33" t="n"/>
      <c r="T16" s="33" t="n"/>
      <c r="U16" s="61" t="n"/>
      <c r="V16" s="33" t="n"/>
      <c r="W16" s="33" t="n"/>
      <c r="X16" s="33" t="n"/>
      <c r="Y16" s="33" t="n"/>
      <c r="Z16" s="61" t="n"/>
      <c r="AA16" s="33" t="n"/>
      <c r="AB16" s="33" t="n"/>
      <c r="AC16" s="33" t="n"/>
      <c r="AD16" s="33" t="n"/>
      <c r="AE16" s="61" t="n"/>
      <c r="AF16" s="33" t="n"/>
      <c r="AG16" s="33" t="n"/>
      <c r="AH16" s="33" t="n"/>
      <c r="AI16" s="33" t="n"/>
      <c r="AJ16" s="61" t="n"/>
      <c r="AK16" s="33" t="n"/>
      <c r="AL16" s="33" t="n"/>
      <c r="AM16" s="33" t="n"/>
      <c r="AN16" s="33" t="n"/>
      <c r="AO16" s="61" t="n"/>
      <c r="AP16" s="33" t="n"/>
      <c r="AQ16" s="33" t="n"/>
      <c r="AR16" s="33" t="n"/>
      <c r="AS16" s="33" t="n"/>
      <c r="AT16" s="61" t="n"/>
      <c r="AU16" s="33" t="n"/>
      <c r="AV16" s="33" t="n"/>
      <c r="AW16" s="33" t="n"/>
      <c r="AX16" s="33" t="n"/>
      <c r="AY16" s="61" t="n"/>
      <c r="AZ16" s="33" t="n"/>
      <c r="BA16" s="33" t="n"/>
      <c r="BB16" s="33" t="n"/>
      <c r="BC16" s="33" t="n"/>
      <c r="BD16" s="61" t="n"/>
      <c r="BE16" s="33" t="n"/>
      <c r="BF16" s="33" t="n"/>
      <c r="BG16" s="33" t="n"/>
      <c r="BH16" s="33" t="n"/>
      <c r="BI16" s="61" t="n"/>
      <c r="BJ16" s="33" t="n"/>
      <c r="BK16" s="33" t="n"/>
      <c r="BL16" s="33" t="n"/>
      <c r="BM16" s="33" t="n"/>
      <c r="BN16" s="61" t="n"/>
      <c r="BO16" s="33" t="n"/>
      <c r="BP16" s="33" t="n"/>
      <c r="BQ16" s="33" t="n"/>
      <c r="BR16" s="33" t="n"/>
      <c r="BS16" s="61" t="n"/>
      <c r="BT16" s="33" t="n"/>
      <c r="BU16" s="33" t="n"/>
      <c r="BV16" s="33" t="n"/>
      <c r="BW16" s="33" t="n"/>
      <c r="BX16" s="61" t="n"/>
      <c r="BY16" s="33" t="n"/>
      <c r="BZ16" s="33" t="n"/>
      <c r="CA16" s="33" t="n"/>
      <c r="CB16" s="33" t="n"/>
      <c r="CC16" s="61" t="n"/>
      <c r="CD16" s="33" t="n"/>
      <c r="CE16" s="33" t="n"/>
      <c r="CF16" s="33" t="n"/>
      <c r="CG16" s="33" t="n"/>
      <c r="CH16" s="61" t="n"/>
      <c r="CI16" s="33" t="n"/>
      <c r="CJ16" s="33" t="n"/>
      <c r="CK16" s="33" t="n"/>
      <c r="CL16" s="33" t="n"/>
      <c r="CM16" s="61" t="n"/>
      <c r="CN16" s="33" t="n"/>
      <c r="CO16" s="33" t="n"/>
      <c r="CP16" s="33" t="n"/>
      <c r="CQ16" s="33" t="n"/>
      <c r="CR16" s="61" t="n"/>
      <c r="CS16" s="33" t="n"/>
      <c r="CT16" s="33" t="n"/>
      <c r="CU16" s="33" t="n"/>
      <c r="CV16" s="33" t="n"/>
      <c r="CW16" s="61" t="n"/>
      <c r="CX16" s="33" t="n"/>
      <c r="CY16" s="33" t="n"/>
      <c r="CZ16" s="33" t="n"/>
      <c r="DA16" s="33" t="n"/>
      <c r="DB16" s="61" t="n"/>
      <c r="DC16" s="33" t="n"/>
      <c r="DD16" s="33" t="n"/>
      <c r="DE16" s="33" t="n"/>
      <c r="DF16" s="33" t="n"/>
      <c r="DG16" s="61" t="n"/>
      <c r="DH16" s="33" t="n"/>
      <c r="DI16" s="33" t="n"/>
      <c r="DJ16" s="33" t="n"/>
      <c r="DK16" s="33" t="n"/>
      <c r="DL16" s="61" t="n"/>
      <c r="DM16" s="33" t="n"/>
      <c r="DN16" s="33" t="n"/>
      <c r="DO16" s="33" t="n"/>
      <c r="DP16" s="33" t="n"/>
      <c r="DQ16" s="61" t="n"/>
      <c r="DR16" s="33" t="n"/>
      <c r="DS16" s="33" t="n"/>
      <c r="DT16" s="33" t="n"/>
      <c r="DU16" s="33" t="n"/>
      <c r="DV16" s="61" t="n"/>
      <c r="DW16" s="33" t="n"/>
      <c r="DX16" s="33" t="n"/>
      <c r="DY16" s="33" t="n"/>
      <c r="DZ16" s="33" t="n"/>
      <c r="EA16" s="61" t="n"/>
      <c r="EB16" s="33" t="n"/>
      <c r="EC16" s="33" t="n"/>
      <c r="ED16" s="33" t="n"/>
      <c r="EE16" s="33" t="n"/>
      <c r="EF16" s="61" t="n"/>
      <c r="EG16" s="33" t="n"/>
      <c r="EH16" s="33" t="n"/>
      <c r="EI16" s="33" t="n"/>
      <c r="EJ16" s="33" t="n"/>
      <c r="EK16" s="61" t="n"/>
      <c r="EL16" s="33" t="n"/>
      <c r="EM16" s="33" t="n"/>
      <c r="EN16" s="33" t="n"/>
      <c r="EO16" s="33" t="n"/>
      <c r="EP16" s="61" t="n"/>
      <c r="EQ16" s="33" t="n"/>
      <c r="ER16" s="33" t="n"/>
      <c r="ES16" s="33" t="n"/>
      <c r="ET16" s="33" t="n"/>
      <c r="EU16" s="61" t="n"/>
      <c r="EV16" s="33" t="n"/>
      <c r="EW16" s="33" t="n"/>
      <c r="EX16" s="33" t="n"/>
      <c r="EY16" s="33" t="n"/>
      <c r="EZ16" s="61" t="n"/>
      <c r="FA16" s="33" t="n"/>
      <c r="FB16" s="33" t="n"/>
      <c r="FC16" s="33" t="n"/>
      <c r="FD16" s="33" t="n"/>
      <c r="FE16" s="61" t="n"/>
      <c r="FF16" s="33" t="n"/>
      <c r="FG16" s="33" t="n"/>
      <c r="FH16" s="33" t="n"/>
      <c r="FI16" s="33" t="n"/>
      <c r="FJ16" s="61" t="n"/>
      <c r="FK16" s="33" t="n"/>
      <c r="FL16" s="33" t="n"/>
      <c r="FM16" s="33" t="n"/>
      <c r="FN16" s="33" t="n"/>
      <c r="FO16" s="61" t="n"/>
      <c r="FP16" s="33" t="n"/>
      <c r="FQ16" s="33" t="n"/>
      <c r="FR16" s="33" t="n"/>
      <c r="FS16" s="33" t="n"/>
      <c r="FT16" s="61" t="n"/>
      <c r="FU16" s="33" t="n"/>
      <c r="FV16" s="33" t="n"/>
      <c r="FW16" s="33" t="n"/>
      <c r="FX16" s="33" t="n"/>
      <c r="FY16" s="61" t="n"/>
      <c r="FZ16" s="34" t="n"/>
      <c r="GA16" s="33" t="n"/>
      <c r="GB16" s="33" t="n"/>
      <c r="GC16" s="33" t="n"/>
      <c r="GD16" s="61" t="n"/>
      <c r="GE16" s="34" t="n"/>
      <c r="GF16" s="33" t="n"/>
      <c r="GG16" s="33" t="n"/>
      <c r="GH16" s="33" t="n"/>
      <c r="GI16" s="61" t="n"/>
      <c r="GJ16" s="34" t="n"/>
      <c r="GK16" s="33" t="n"/>
      <c r="GL16" s="33" t="n"/>
      <c r="GM16" s="33" t="n"/>
      <c r="GN16" s="61" t="n"/>
      <c r="GO16" s="34" t="n"/>
      <c r="GP16" s="33" t="n"/>
      <c r="GQ16" s="33" t="n"/>
      <c r="GR16" s="33" t="n"/>
      <c r="GS16" s="61" t="n"/>
      <c r="GT16" s="34" t="n"/>
      <c r="GU16" s="33" t="n"/>
      <c r="GV16" s="33" t="n"/>
      <c r="GW16" s="33" t="n"/>
      <c r="GX16" s="61" t="n"/>
      <c r="GY16" s="34" t="n"/>
      <c r="GZ16" s="33" t="n"/>
      <c r="HA16" s="33" t="n"/>
      <c r="HB16" s="33" t="n"/>
      <c r="HC16" s="61" t="n"/>
      <c r="HD16" s="34" t="n"/>
      <c r="HE16" s="33" t="n"/>
      <c r="HF16" s="33" t="n"/>
      <c r="HG16" s="33" t="n"/>
      <c r="HH16" s="61" t="n"/>
      <c r="HI16" s="34" t="n"/>
      <c r="HJ16" s="33" t="n"/>
      <c r="HK16" s="33" t="n"/>
      <c r="HL16" s="33" t="n"/>
      <c r="HM16" s="61" t="n"/>
      <c r="HN16" s="34" t="n"/>
      <c r="HO16" s="33" t="n"/>
      <c r="HP16" s="33" t="n"/>
      <c r="HQ16" s="33" t="n"/>
      <c r="HR16" s="61" t="n"/>
      <c r="HS16" s="34" t="n"/>
      <c r="HT16" s="33" t="n"/>
      <c r="HU16" s="33" t="n"/>
      <c r="HV16" s="33" t="n"/>
      <c r="HW16" s="61" t="n"/>
      <c r="HX16" s="34" t="n"/>
      <c r="HY16" s="33" t="n"/>
      <c r="HZ16" s="33" t="n"/>
      <c r="IA16" s="33" t="n"/>
      <c r="IB16" s="61" t="n"/>
      <c r="IC16" s="34" t="n"/>
      <c r="ID16" s="33" t="n"/>
      <c r="IE16" s="33" t="n"/>
      <c r="IF16" s="33" t="n"/>
      <c r="IG16" s="61" t="n"/>
      <c r="IH16" s="34" t="n"/>
      <c r="II16" s="33" t="n"/>
      <c r="IJ16" s="33" t="n"/>
      <c r="IK16" s="33" t="n"/>
      <c r="IL16" s="61" t="n"/>
      <c r="IM16" s="34" t="n"/>
      <c r="IN16" s="33" t="n"/>
      <c r="IO16" s="33" t="n"/>
      <c r="IP16" s="33" t="n"/>
      <c r="IQ16" s="61" t="n"/>
      <c r="IR16" s="34" t="n"/>
      <c r="IS16" s="33" t="n"/>
      <c r="IT16" s="33" t="n"/>
      <c r="IU16" s="33" t="n"/>
      <c r="IV16" s="61" t="n"/>
      <c r="IW16" s="34" t="n"/>
      <c r="IX16" s="33" t="n"/>
      <c r="IY16" s="33" t="n"/>
      <c r="IZ16" s="33" t="n"/>
      <c r="JA16" s="61" t="n"/>
      <c r="JB16" s="34" t="n"/>
      <c r="JC16" s="33" t="n"/>
      <c r="JD16" s="33" t="n"/>
      <c r="JE16" s="33" t="n"/>
      <c r="JF16" s="61" t="n"/>
      <c r="JG16" s="34" t="n"/>
      <c r="JH16" s="33" t="n"/>
      <c r="JI16" s="33" t="n"/>
      <c r="JJ16" s="33" t="n"/>
      <c r="JK16" s="61" t="n"/>
      <c r="JL16" s="34" t="n"/>
      <c r="JM16" s="33" t="n"/>
      <c r="JN16" s="33" t="n"/>
      <c r="JO16" s="33" t="n"/>
      <c r="JP16" s="61" t="n"/>
      <c r="JQ16" s="34" t="n"/>
      <c r="JR16" s="33" t="n"/>
      <c r="JS16" s="33" t="n"/>
      <c r="JT16" s="33" t="n"/>
      <c r="JU16" s="61" t="n"/>
      <c r="JV16" s="34" t="n"/>
      <c r="JW16" s="33" t="n"/>
      <c r="JX16" s="33" t="n"/>
      <c r="JY16" s="33" t="n"/>
      <c r="JZ16" s="61" t="n"/>
      <c r="KA16" s="34" t="n"/>
      <c r="KB16" s="33" t="n"/>
      <c r="KC16" s="33" t="n"/>
      <c r="KD16" s="33" t="n"/>
      <c r="KE16" s="61" t="n"/>
      <c r="KF16" s="34" t="n"/>
      <c r="KG16" s="33" t="n"/>
      <c r="KH16" s="33" t="n"/>
      <c r="KI16" s="33" t="n"/>
      <c r="KJ16" s="61" t="n"/>
      <c r="KK16" s="34" t="n"/>
      <c r="KL16" s="33" t="n"/>
      <c r="KM16" s="33" t="n"/>
      <c r="KN16" s="33" t="n"/>
      <c r="KO16" s="61" t="n"/>
      <c r="KP16" s="34" t="n"/>
      <c r="KQ16" s="33" t="n"/>
      <c r="KR16" s="33" t="n"/>
      <c r="KS16" s="33" t="n"/>
      <c r="KT16" s="85" t="inlineStr">
        <is>
          <t>OPER/SHV/BIL/FLOT/JPST 10% max</t>
        </is>
      </c>
      <c r="KU16" s="34" t="n"/>
      <c r="KV16" s="33" t="n"/>
      <c r="KW16" s="33" t="n"/>
      <c r="KX16" s="33" t="n"/>
      <c r="KY16" s="85" t="inlineStr">
        <is>
          <t>OPER/SHV/BIL/FLOT/JPST 10% max</t>
        </is>
      </c>
      <c r="KZ16" s="34" t="n"/>
      <c r="LA16" s="33" t="n"/>
      <c r="LB16" s="33" t="n"/>
      <c r="LC16" s="33" t="n"/>
      <c r="LD16" s="85" t="n"/>
      <c r="LE16" s="34" t="n"/>
      <c r="LF16" s="33" t="n"/>
      <c r="LG16" s="33" t="n"/>
      <c r="LH16" s="33" t="n"/>
      <c r="LI16" s="85" t="n"/>
      <c r="LJ16" s="34" t="n"/>
      <c r="LK16" s="33" t="n"/>
      <c r="LL16" s="33" t="n"/>
      <c r="LM16" s="33" t="n"/>
      <c r="LN16" s="85" t="n"/>
      <c r="LO16" s="34" t="n"/>
      <c r="LP16" s="33" t="n"/>
      <c r="LQ16" s="33" t="n"/>
      <c r="LR16" s="33" t="n"/>
      <c r="LS16" s="85" t="n"/>
      <c r="LT16" s="34" t="n"/>
      <c r="LU16" s="33" t="n"/>
      <c r="LV16" s="33" t="n"/>
      <c r="LW16" s="33" t="n"/>
      <c r="LX16" s="85" t="n"/>
      <c r="LY16" s="34" t="n"/>
      <c r="LZ16" s="33" t="n"/>
      <c r="MA16" s="33" t="n"/>
      <c r="MB16" s="33" t="n"/>
      <c r="MC16" s="85" t="n"/>
      <c r="MD16" s="34" t="n"/>
      <c r="ME16" s="33" t="n"/>
      <c r="MF16" s="33" t="n"/>
      <c r="MG16" s="33" t="n"/>
      <c r="MH16" s="85" t="n"/>
      <c r="MI16" s="34" t="n"/>
      <c r="MJ16" s="33" t="n"/>
      <c r="MK16" s="33" t="n"/>
      <c r="ML16" s="33" t="n"/>
      <c r="MM16" s="85" t="n"/>
      <c r="MN16" s="34" t="n"/>
      <c r="MO16" s="33" t="n"/>
      <c r="MP16" s="33" t="n"/>
      <c r="MQ16" s="33" t="n"/>
      <c r="MR16" s="85" t="n"/>
      <c r="MS16" s="34" t="n"/>
      <c r="MT16" s="33" t="n"/>
      <c r="MU16" s="33" t="n"/>
      <c r="MV16" s="33" t="n"/>
      <c r="MW16" s="85" t="n"/>
      <c r="MX16" s="34" t="n"/>
      <c r="MY16" s="33" t="n"/>
      <c r="MZ16" s="33" t="n"/>
      <c r="NA16" s="33" t="n"/>
      <c r="NB16" s="85" t="inlineStr">
        <is>
          <t>Keep IEI at Jan level for US Govt IT; add excess to IEF</t>
        </is>
      </c>
      <c r="NC16" s="41" t="n"/>
      <c r="ND16" s="33" t="n"/>
      <c r="NE16" s="33" t="n"/>
      <c r="NF16" s="33" t="n"/>
      <c r="NG16" s="85" t="inlineStr">
        <is>
          <t>Keep IEI at Jan level for US Govt IT; add excess to IEF</t>
        </is>
      </c>
      <c r="NH16" s="41" t="n"/>
      <c r="NI16" s="33" t="n"/>
      <c r="NJ16" s="33" t="n"/>
      <c r="NK16" s="33" t="n"/>
      <c r="NL16" s="85" t="n"/>
      <c r="NM16" s="41" t="n"/>
      <c r="NN16" s="33" t="n"/>
      <c r="NO16" s="33" t="n"/>
      <c r="NP16" s="33" t="n"/>
      <c r="NQ16" s="85" t="n"/>
      <c r="NR16" s="41" t="n"/>
      <c r="NS16" s="33" t="n"/>
      <c r="NT16" s="33" t="n"/>
      <c r="NU16" s="33" t="n"/>
      <c r="NV16" s="85" t="n"/>
      <c r="NW16" s="41" t="n"/>
      <c r="NX16" s="33" t="n"/>
      <c r="NY16" s="33" t="n"/>
      <c r="NZ16" s="33" t="n"/>
      <c r="OA16" s="85" t="n"/>
      <c r="OB16" s="41" t="n"/>
      <c r="OC16" s="33" t="n"/>
      <c r="OD16" s="33" t="n"/>
      <c r="OE16" s="33" t="n"/>
      <c r="OF16" s="85" t="n"/>
      <c r="OG16" s="41" t="n"/>
      <c r="OH16" s="33" t="n"/>
      <c r="OI16" s="33" t="n"/>
      <c r="OJ16" s="33" t="n"/>
      <c r="OK16" s="85" t="n"/>
      <c r="OL16" s="41" t="n"/>
      <c r="OM16" s="33" t="n"/>
      <c r="ON16" s="33" t="n"/>
      <c r="OO16" s="33" t="n"/>
      <c r="OP16" s="85" t="n"/>
      <c r="OQ16" s="41" t="n"/>
      <c r="OR16" s="33" t="n"/>
      <c r="OS16" s="33" t="n"/>
      <c r="OT16" s="33" t="n"/>
      <c r="OU16" s="85" t="n"/>
      <c r="OV16" s="41" t="n"/>
      <c r="OW16" s="33" t="n"/>
      <c r="OX16" s="33" t="n"/>
      <c r="OY16" s="33" t="n"/>
      <c r="OZ16" s="85" t="n"/>
      <c r="PB16" s="33" t="n"/>
      <c r="PC16" s="33" t="n"/>
      <c r="PD16" s="33" t="n"/>
      <c r="PE16" s="85" t="n"/>
      <c r="PF16" s="41" t="n"/>
      <c r="PG16" s="33" t="n"/>
      <c r="PH16" s="33" t="n"/>
      <c r="PI16" s="33" t="n"/>
      <c r="PJ16" s="85" t="n"/>
      <c r="PK16" s="41" t="n"/>
      <c r="PL16" s="33" t="n"/>
      <c r="PM16" s="33" t="n"/>
      <c r="PN16" s="33" t="n"/>
      <c r="PO16" s="85" t="n"/>
      <c r="PP16" s="41" t="n"/>
      <c r="PQ16" s="33" t="n"/>
      <c r="PR16" s="33" t="n"/>
      <c r="PS16" s="33" t="n"/>
      <c r="PT16" s="85" t="n"/>
      <c r="PU16" s="41" t="n"/>
      <c r="PV16" s="33" t="n"/>
      <c r="PW16" s="33" t="n"/>
      <c r="PX16" s="33" t="n"/>
      <c r="PY16" s="85" t="n"/>
      <c r="PZ16" s="41" t="n"/>
      <c r="QA16" s="33" t="n"/>
      <c r="QB16" s="33" t="n"/>
      <c r="QC16" s="33" t="n"/>
      <c r="QD16" s="85" t="n"/>
      <c r="QE16" s="41" t="n"/>
      <c r="QF16" s="33" t="n"/>
      <c r="QG16" s="33" t="n"/>
      <c r="QH16" s="33" t="n"/>
      <c r="QI16" s="85" t="n"/>
      <c r="QJ16" s="41" t="n"/>
      <c r="QK16" s="33" t="n"/>
      <c r="QL16" s="33" t="n"/>
      <c r="QM16" s="33" t="n"/>
      <c r="QN16" s="85" t="n"/>
      <c r="QO16" s="41" t="n"/>
      <c r="QP16" s="33" t="n"/>
      <c r="QQ16" s="33" t="n"/>
      <c r="QR16" s="33" t="n"/>
      <c r="QS16" s="85" t="n"/>
      <c r="QT16" s="41" t="n"/>
      <c r="QU16" s="33" t="n"/>
      <c r="QV16" s="33" t="n"/>
      <c r="QW16" s="33" t="n"/>
      <c r="QX16" s="85" t="n"/>
      <c r="QY16" s="41" t="n"/>
      <c r="QZ16" s="33" t="n"/>
      <c r="RA16" s="33" t="n"/>
      <c r="RB16" s="33" t="n"/>
      <c r="RC16" s="85" t="n"/>
      <c r="RD16" s="41" t="n"/>
      <c r="RE16" s="33" t="n"/>
      <c r="RF16" s="33" t="n"/>
      <c r="RG16" s="33" t="n"/>
      <c r="RH16" s="85" t="n"/>
      <c r="RI16" s="41" t="n"/>
      <c r="RJ16" s="33" t="n"/>
      <c r="RK16" s="33" t="n"/>
      <c r="RL16" s="33" t="n"/>
      <c r="RM16" s="34" t="n"/>
      <c r="RN16" s="35" t="n"/>
      <c r="RO16" s="35" t="n"/>
      <c r="RP16" s="35" t="n"/>
      <c r="RQ16" s="33" t="n"/>
      <c r="RR16" s="33" t="n"/>
      <c r="RS16" s="33" t="n"/>
      <c r="RT16" s="33" t="n"/>
      <c r="RU16" s="61" t="n"/>
      <c r="RV16" s="33" t="n"/>
      <c r="RW16" s="33" t="n"/>
      <c r="RX16" s="33" t="n"/>
      <c r="RY16" s="33" t="n"/>
      <c r="RZ16" s="33" t="n"/>
    </row>
    <row r="17">
      <c r="A17" s="33" t="inlineStr">
        <is>
          <t>Cash</t>
        </is>
      </c>
      <c r="B17" s="49">
        <f>1-SUM(B5:B16)</f>
        <v/>
      </c>
      <c r="C17" s="61" t="n">
        <v>0</v>
      </c>
      <c r="D17" s="61">
        <f>B17*C17</f>
        <v/>
      </c>
      <c r="E17" s="61" t="n"/>
      <c r="F17" s="33" t="inlineStr">
        <is>
          <t>Cash</t>
        </is>
      </c>
      <c r="G17" s="49">
        <f>1-SUM(G5:G16)</f>
        <v/>
      </c>
      <c r="H17" s="61" t="n">
        <v>0</v>
      </c>
      <c r="I17" s="61">
        <f>G17*H17</f>
        <v/>
      </c>
      <c r="J17" s="39" t="n"/>
      <c r="K17" s="33" t="inlineStr">
        <is>
          <t>Cash</t>
        </is>
      </c>
      <c r="L17" s="49">
        <f>1-SUM(L5:L16)</f>
        <v/>
      </c>
      <c r="M17" s="61" t="n">
        <v>0</v>
      </c>
      <c r="N17" s="61">
        <f>L17*M17</f>
        <v/>
      </c>
      <c r="O17" s="61" t="n"/>
      <c r="P17" s="61" t="inlineStr">
        <is>
          <t>Cash</t>
        </is>
      </c>
      <c r="Q17" s="61" t="n">
        <v>0.04999999999999993</v>
      </c>
      <c r="R17" s="61" t="n">
        <v>0</v>
      </c>
      <c r="S17" s="61">
        <f>Q17*R17</f>
        <v/>
      </c>
      <c r="T17" s="61" t="n"/>
      <c r="U17" s="33" t="inlineStr">
        <is>
          <t>Cash</t>
        </is>
      </c>
      <c r="V17" s="49">
        <f>1-SUM(V5:V16)</f>
        <v/>
      </c>
      <c r="W17" s="61" t="n">
        <v>0</v>
      </c>
      <c r="X17" s="61">
        <f>V17*W17</f>
        <v/>
      </c>
      <c r="Y17" s="61" t="n"/>
      <c r="Z17" s="33" t="inlineStr">
        <is>
          <t>Cash</t>
        </is>
      </c>
      <c r="AA17" s="49">
        <f>1-SUM(AA5:AA16)</f>
        <v/>
      </c>
      <c r="AB17" s="61" t="n">
        <v>0</v>
      </c>
      <c r="AC17" s="61">
        <f>AA17*AB17</f>
        <v/>
      </c>
      <c r="AD17" s="61" t="n"/>
      <c r="AE17" s="33" t="inlineStr">
        <is>
          <t>Cash</t>
        </is>
      </c>
      <c r="AF17" s="49">
        <f>1-SUM(AF5:AF16)</f>
        <v/>
      </c>
      <c r="AG17" s="61" t="n">
        <v>0</v>
      </c>
      <c r="AH17" s="61">
        <f>AF17*AG17</f>
        <v/>
      </c>
      <c r="AI17" s="61" t="n"/>
      <c r="AJ17" s="33" t="inlineStr">
        <is>
          <t>Cash</t>
        </is>
      </c>
      <c r="AK17" s="49">
        <f>1-SUM(AK5:AK16)</f>
        <v/>
      </c>
      <c r="AL17" s="61" t="n">
        <v>0</v>
      </c>
      <c r="AM17" s="61">
        <f>AK17*AL17</f>
        <v/>
      </c>
      <c r="AN17" s="61" t="n"/>
      <c r="AO17" s="33" t="inlineStr">
        <is>
          <t>Cash</t>
        </is>
      </c>
      <c r="AP17" s="49">
        <f>1-SUM(AP5:AP16)</f>
        <v/>
      </c>
      <c r="AQ17" s="61" t="n">
        <v>0</v>
      </c>
      <c r="AR17" s="61">
        <f>AP17*AQ17</f>
        <v/>
      </c>
      <c r="AS17" s="61" t="n"/>
      <c r="AT17" s="33" t="inlineStr">
        <is>
          <t>Cash</t>
        </is>
      </c>
      <c r="AU17" s="49">
        <f>1-SUM(AU5:AU16)</f>
        <v/>
      </c>
      <c r="AV17" s="61" t="n">
        <v>0</v>
      </c>
      <c r="AW17" s="61">
        <f>AU17*AV17</f>
        <v/>
      </c>
      <c r="AX17" s="61" t="n"/>
      <c r="AY17" s="33" t="inlineStr">
        <is>
          <t>Cash</t>
        </is>
      </c>
      <c r="AZ17" s="49">
        <f>1-SUM(AZ5:AZ16)</f>
        <v/>
      </c>
      <c r="BA17" s="61" t="n">
        <v>0</v>
      </c>
      <c r="BB17" s="61">
        <f>AZ17*BA17</f>
        <v/>
      </c>
      <c r="BC17" s="61" t="n"/>
      <c r="BD17" s="33" t="inlineStr">
        <is>
          <t>Cash</t>
        </is>
      </c>
      <c r="BE17" s="49">
        <f>1-SUM(BE5:BE16)</f>
        <v/>
      </c>
      <c r="BF17" s="61" t="n">
        <v>0</v>
      </c>
      <c r="BG17" s="61">
        <f>BE17*BF17</f>
        <v/>
      </c>
      <c r="BH17" s="61" t="n"/>
      <c r="BI17" s="33" t="inlineStr">
        <is>
          <t>Cash</t>
        </is>
      </c>
      <c r="BJ17" s="49">
        <f>1-SUM(BJ5:BJ16)</f>
        <v/>
      </c>
      <c r="BK17" s="61" t="n">
        <v>0</v>
      </c>
      <c r="BL17" s="61">
        <f>BJ17*BK17</f>
        <v/>
      </c>
      <c r="BM17" s="61" t="n"/>
      <c r="BN17" s="33" t="inlineStr">
        <is>
          <t>Cash</t>
        </is>
      </c>
      <c r="BO17" s="49">
        <f>1-SUM(BO5:BO16)</f>
        <v/>
      </c>
      <c r="BP17" s="61" t="n">
        <v>0</v>
      </c>
      <c r="BQ17" s="61">
        <f>BO17*BP17</f>
        <v/>
      </c>
      <c r="BR17" s="61" t="n"/>
      <c r="BS17" s="33" t="inlineStr">
        <is>
          <t>Cash</t>
        </is>
      </c>
      <c r="BT17" s="49">
        <f>1-SUM(BT5:BT16)</f>
        <v/>
      </c>
      <c r="BU17" s="61" t="n">
        <v>0</v>
      </c>
      <c r="BV17" s="61">
        <f>BT17*BU17</f>
        <v/>
      </c>
      <c r="BW17" s="61" t="n"/>
      <c r="BX17" s="33" t="inlineStr">
        <is>
          <t>Cash</t>
        </is>
      </c>
      <c r="BY17" s="49">
        <f>1-SUM(BY5:BY16)</f>
        <v/>
      </c>
      <c r="BZ17" s="61" t="n">
        <v>0</v>
      </c>
      <c r="CA17" s="61">
        <f>BY17*BZ17</f>
        <v/>
      </c>
      <c r="CB17" s="61" t="n"/>
      <c r="CC17" s="33" t="inlineStr">
        <is>
          <t>Cash</t>
        </is>
      </c>
      <c r="CD17" s="49">
        <f>1-SUM(CD5:CD16)</f>
        <v/>
      </c>
      <c r="CE17" s="61" t="n">
        <v>0</v>
      </c>
      <c r="CF17" s="61">
        <f>CD17*CE17</f>
        <v/>
      </c>
      <c r="CG17" s="61" t="n"/>
      <c r="CH17" s="33" t="inlineStr">
        <is>
          <t>Cash</t>
        </is>
      </c>
      <c r="CI17" s="49">
        <f>1-SUM(CI5:CI16)</f>
        <v/>
      </c>
      <c r="CJ17" s="61" t="n">
        <v>0</v>
      </c>
      <c r="CK17" s="61">
        <f>CI17*CJ17</f>
        <v/>
      </c>
      <c r="CL17" s="61" t="n"/>
      <c r="CM17" s="33" t="inlineStr">
        <is>
          <t>Cash</t>
        </is>
      </c>
      <c r="CN17" s="49">
        <f>1-SUM(CN5:CN16)</f>
        <v/>
      </c>
      <c r="CO17" s="61" t="n">
        <v>0</v>
      </c>
      <c r="CP17" s="61">
        <f>CN17*CO17</f>
        <v/>
      </c>
      <c r="CQ17" s="61" t="n"/>
      <c r="CR17" s="33" t="inlineStr">
        <is>
          <t>Cash</t>
        </is>
      </c>
      <c r="CS17" s="49">
        <f>1-SUM(CS5:CS16)</f>
        <v/>
      </c>
      <c r="CT17" s="61" t="n">
        <v>0</v>
      </c>
      <c r="CU17" s="61">
        <f>CS17*CT17</f>
        <v/>
      </c>
      <c r="CV17" s="61" t="n"/>
      <c r="CW17" s="33" t="inlineStr">
        <is>
          <t>Cash</t>
        </is>
      </c>
      <c r="CX17" s="49">
        <f>1-SUM(CX5:CX16)</f>
        <v/>
      </c>
      <c r="CY17" s="61" t="n">
        <v>0</v>
      </c>
      <c r="CZ17" s="61">
        <f>CX17*CY17</f>
        <v/>
      </c>
      <c r="DA17" s="61" t="n"/>
      <c r="DB17" s="33" t="inlineStr">
        <is>
          <t>Cash</t>
        </is>
      </c>
      <c r="DC17" s="49">
        <f>1-SUM(DC5:DC16)</f>
        <v/>
      </c>
      <c r="DD17" s="61" t="n">
        <v>0</v>
      </c>
      <c r="DE17" s="61">
        <f>DC17*DD17</f>
        <v/>
      </c>
      <c r="DF17" s="61" t="n"/>
      <c r="DG17" s="33" t="inlineStr">
        <is>
          <t>Cash</t>
        </is>
      </c>
      <c r="DH17" s="49">
        <f>1-SUM(DH5:DH16)</f>
        <v/>
      </c>
      <c r="DI17" s="61" t="n">
        <v>0</v>
      </c>
      <c r="DJ17" s="61">
        <f>DH17*DI17</f>
        <v/>
      </c>
      <c r="DK17" s="61" t="n"/>
      <c r="DL17" s="33" t="inlineStr">
        <is>
          <t>Cash</t>
        </is>
      </c>
      <c r="DM17" s="49">
        <f>1-SUM(DM5:DM16)</f>
        <v/>
      </c>
      <c r="DN17" s="61" t="n">
        <v>0</v>
      </c>
      <c r="DO17" s="61">
        <f>DM17*DN17</f>
        <v/>
      </c>
      <c r="DP17" s="61" t="n"/>
      <c r="DQ17" s="33" t="inlineStr">
        <is>
          <t>Cash</t>
        </is>
      </c>
      <c r="DR17" s="49">
        <f>1-SUM(DR5:DR16)</f>
        <v/>
      </c>
      <c r="DS17" s="61" t="n">
        <v>0</v>
      </c>
      <c r="DT17" s="61">
        <f>DR17*DS17</f>
        <v/>
      </c>
      <c r="DU17" s="61" t="n"/>
      <c r="DV17" s="33" t="inlineStr">
        <is>
          <t>Cash</t>
        </is>
      </c>
      <c r="DW17" s="49">
        <f>1-SUM(DW5:DW16)</f>
        <v/>
      </c>
      <c r="DX17" s="61" t="n">
        <v>0</v>
      </c>
      <c r="DY17" s="61">
        <f>DW17*DX17</f>
        <v/>
      </c>
      <c r="DZ17" s="61" t="n"/>
      <c r="EA17" s="33" t="inlineStr">
        <is>
          <t>Cash</t>
        </is>
      </c>
      <c r="EB17" s="49">
        <f>1-SUM(EB5:EB16)</f>
        <v/>
      </c>
      <c r="EC17" s="61" t="n">
        <v>0</v>
      </c>
      <c r="ED17" s="61">
        <f>EB17*EC17</f>
        <v/>
      </c>
      <c r="EE17" s="61" t="n"/>
      <c r="EF17" s="33" t="inlineStr">
        <is>
          <t>Cash</t>
        </is>
      </c>
      <c r="EG17" s="49">
        <f>1-SUM(EG5:EG16)</f>
        <v/>
      </c>
      <c r="EH17" s="61" t="n">
        <v>0</v>
      </c>
      <c r="EI17" s="61">
        <f>EG17*EH17</f>
        <v/>
      </c>
      <c r="EJ17" s="61" t="n"/>
      <c r="EK17" s="33" t="inlineStr">
        <is>
          <t>Cash</t>
        </is>
      </c>
      <c r="EL17" s="49">
        <f>1-SUM(EL5:EL16)</f>
        <v/>
      </c>
      <c r="EM17" s="61" t="n">
        <v>0</v>
      </c>
      <c r="EN17" s="61">
        <f>EL17*EM17</f>
        <v/>
      </c>
      <c r="EO17" s="61" t="n"/>
      <c r="EP17" s="33" t="inlineStr">
        <is>
          <t>Cash</t>
        </is>
      </c>
      <c r="EQ17" s="49">
        <f>1-SUM(EQ5:EQ16)</f>
        <v/>
      </c>
      <c r="ER17" s="61" t="n">
        <v>0</v>
      </c>
      <c r="ES17" s="61">
        <f>EQ17*ER17</f>
        <v/>
      </c>
      <c r="ET17" s="61" t="n"/>
      <c r="EU17" s="33" t="inlineStr">
        <is>
          <t>Cash</t>
        </is>
      </c>
      <c r="EV17" s="49">
        <f>1-SUM(EV5:EV16)</f>
        <v/>
      </c>
      <c r="EW17" s="61" t="n">
        <v>0</v>
      </c>
      <c r="EX17" s="61">
        <f>EV17*EW17</f>
        <v/>
      </c>
      <c r="EY17" s="61" t="n"/>
      <c r="EZ17" s="33" t="inlineStr">
        <is>
          <t>Cash</t>
        </is>
      </c>
      <c r="FA17" s="49">
        <f>1-SUM(FA5:FA16)</f>
        <v/>
      </c>
      <c r="FB17" s="61" t="n">
        <v>0</v>
      </c>
      <c r="FC17" s="61">
        <f>FA17*FB17</f>
        <v/>
      </c>
      <c r="FD17" s="61" t="n"/>
      <c r="FE17" s="33" t="inlineStr">
        <is>
          <t>Cash</t>
        </is>
      </c>
      <c r="FF17" s="49">
        <f>1-SUM(FF5:FF16)</f>
        <v/>
      </c>
      <c r="FG17" s="61" t="n">
        <v>0</v>
      </c>
      <c r="FH17" s="61">
        <f>FF17*FG17</f>
        <v/>
      </c>
      <c r="FI17" s="61" t="n"/>
      <c r="FJ17" s="33" t="inlineStr">
        <is>
          <t>Cash</t>
        </is>
      </c>
      <c r="FK17" s="49">
        <f>1-SUM(FK5:FK16)</f>
        <v/>
      </c>
      <c r="FL17" s="61" t="n">
        <v>0</v>
      </c>
      <c r="FM17" s="61">
        <f>FK17*FL17</f>
        <v/>
      </c>
      <c r="FN17" s="61" t="n"/>
      <c r="FO17" s="33" t="inlineStr">
        <is>
          <t>Cash</t>
        </is>
      </c>
      <c r="FP17" s="49">
        <f>1-SUM(FP5:FP16)</f>
        <v/>
      </c>
      <c r="FQ17" s="61" t="n">
        <v>0</v>
      </c>
      <c r="FR17" s="61">
        <f>FP17*FQ17</f>
        <v/>
      </c>
      <c r="FS17" s="61" t="n"/>
      <c r="FT17" s="33" t="inlineStr">
        <is>
          <t>Cash</t>
        </is>
      </c>
      <c r="FU17" s="49">
        <f>1-SUM(FU5:FU16)</f>
        <v/>
      </c>
      <c r="FV17" s="61" t="n">
        <v>0</v>
      </c>
      <c r="FW17" s="61">
        <f>FU17*FV17</f>
        <v/>
      </c>
      <c r="FX17" s="61" t="n"/>
      <c r="FY17" s="33" t="inlineStr">
        <is>
          <t>Cash</t>
        </is>
      </c>
      <c r="FZ17" s="41">
        <f>1-SUM(FZ5:FZ16)</f>
        <v/>
      </c>
      <c r="GA17" s="61" t="n">
        <v>0</v>
      </c>
      <c r="GB17" s="61">
        <f>FZ17*GA17</f>
        <v/>
      </c>
      <c r="GC17" s="61" t="n"/>
      <c r="GD17" s="33" t="inlineStr">
        <is>
          <t>Cash</t>
        </is>
      </c>
      <c r="GE17" s="41">
        <f>1-SUM(GE5:GE16)</f>
        <v/>
      </c>
      <c r="GF17" s="61" t="n">
        <v>0</v>
      </c>
      <c r="GG17" s="61">
        <f>GE17*GF17</f>
        <v/>
      </c>
      <c r="GH17" s="61" t="n"/>
      <c r="GI17" s="33" t="inlineStr">
        <is>
          <t>Cash</t>
        </is>
      </c>
      <c r="GJ17" s="41">
        <f>1-SUM(GJ5:GJ16)</f>
        <v/>
      </c>
      <c r="GK17" s="61" t="n">
        <v>0</v>
      </c>
      <c r="GL17" s="61">
        <f>GJ17*GK17</f>
        <v/>
      </c>
      <c r="GM17" s="61" t="n"/>
      <c r="GN17" s="33" t="inlineStr">
        <is>
          <t>Cash</t>
        </is>
      </c>
      <c r="GO17" s="41">
        <f>1-SUM(GO5:GO16)</f>
        <v/>
      </c>
      <c r="GP17" s="61" t="n">
        <v>0</v>
      </c>
      <c r="GQ17" s="61">
        <f>GO17*GP17</f>
        <v/>
      </c>
      <c r="GR17" s="61" t="n"/>
      <c r="GS17" s="33" t="inlineStr">
        <is>
          <t>Cash</t>
        </is>
      </c>
      <c r="GT17" s="41">
        <f>1-SUM(GT5:GT16)</f>
        <v/>
      </c>
      <c r="GU17" s="61" t="n">
        <v>0</v>
      </c>
      <c r="GV17" s="61">
        <f>GT17*GU17</f>
        <v/>
      </c>
      <c r="GW17" s="61" t="n"/>
      <c r="GX17" s="33" t="inlineStr">
        <is>
          <t>Cash</t>
        </is>
      </c>
      <c r="GY17" s="41">
        <f>1-SUM(GY5:GY16)</f>
        <v/>
      </c>
      <c r="GZ17" s="61" t="n">
        <v>0</v>
      </c>
      <c r="HA17" s="61">
        <f>GY17*GZ17</f>
        <v/>
      </c>
      <c r="HB17" s="61" t="n"/>
      <c r="HC17" s="33" t="inlineStr">
        <is>
          <t>Cash</t>
        </is>
      </c>
      <c r="HD17" s="41">
        <f>1-SUM(HD5:HD16)</f>
        <v/>
      </c>
      <c r="HE17" s="61" t="n">
        <v>0</v>
      </c>
      <c r="HF17" s="61">
        <f>HD17*HE17</f>
        <v/>
      </c>
      <c r="HG17" s="61" t="n"/>
      <c r="HH17" s="33" t="inlineStr">
        <is>
          <t>Cash</t>
        </is>
      </c>
      <c r="HI17" s="41">
        <f>1-SUM(HI5:HI16)</f>
        <v/>
      </c>
      <c r="HJ17" s="61" t="n">
        <v>0</v>
      </c>
      <c r="HK17" s="61">
        <f>HI17*HJ17</f>
        <v/>
      </c>
      <c r="HL17" s="61" t="n"/>
      <c r="HM17" s="33" t="inlineStr">
        <is>
          <t>Cash</t>
        </is>
      </c>
      <c r="HN17" s="41">
        <f>1-SUM(HN5:HN16)</f>
        <v/>
      </c>
      <c r="HO17" s="61" t="n">
        <v>0</v>
      </c>
      <c r="HP17" s="61">
        <f>HN17*HO17</f>
        <v/>
      </c>
      <c r="HQ17" s="61" t="n"/>
      <c r="HR17" s="33" t="inlineStr">
        <is>
          <t>Cash</t>
        </is>
      </c>
      <c r="HS17" s="41">
        <f>1-SUM(HS5:HS16)</f>
        <v/>
      </c>
      <c r="HT17" s="61" t="n">
        <v>0</v>
      </c>
      <c r="HU17" s="61">
        <f>HS17*HT17</f>
        <v/>
      </c>
      <c r="HV17" s="61" t="n"/>
      <c r="HW17" s="33" t="inlineStr">
        <is>
          <t>Cash</t>
        </is>
      </c>
      <c r="HX17" s="41">
        <f>1-SUM(HX5:HX16)</f>
        <v/>
      </c>
      <c r="HY17" s="61" t="n">
        <v>0</v>
      </c>
      <c r="HZ17" s="61">
        <f>HX17*HY17</f>
        <v/>
      </c>
      <c r="IA17" s="61" t="n"/>
      <c r="IB17" s="33" t="inlineStr">
        <is>
          <t>Cash</t>
        </is>
      </c>
      <c r="IC17" s="41">
        <f>1-SUM(IC5:IC16)</f>
        <v/>
      </c>
      <c r="ID17" s="61" t="n">
        <v>0</v>
      </c>
      <c r="IE17" s="61">
        <f>IC17*ID17</f>
        <v/>
      </c>
      <c r="IF17" s="61" t="n"/>
      <c r="IG17" s="33" t="inlineStr">
        <is>
          <t>Cash</t>
        </is>
      </c>
      <c r="IH17" s="41">
        <f>1-SUM(IH5:IH16)</f>
        <v/>
      </c>
      <c r="II17" s="61" t="n">
        <v>0</v>
      </c>
      <c r="IJ17" s="61">
        <f>IH17*II17</f>
        <v/>
      </c>
      <c r="IK17" s="61" t="n"/>
      <c r="IL17" s="33" t="inlineStr">
        <is>
          <t>Cash</t>
        </is>
      </c>
      <c r="IM17" s="41">
        <f>1-SUM(IM5:IM16)</f>
        <v/>
      </c>
      <c r="IN17" s="61" t="n">
        <v>0</v>
      </c>
      <c r="IO17" s="61">
        <f>IM17*IN17</f>
        <v/>
      </c>
      <c r="IP17" s="61" t="n"/>
      <c r="IQ17" s="33" t="inlineStr">
        <is>
          <t>Cash</t>
        </is>
      </c>
      <c r="IR17" s="41">
        <f>1-SUM(IR5:IR16)</f>
        <v/>
      </c>
      <c r="IS17" s="61" t="n">
        <v>0</v>
      </c>
      <c r="IT17" s="61">
        <f>IR17*IS17</f>
        <v/>
      </c>
      <c r="IU17" s="61" t="n"/>
      <c r="IV17" s="33" t="inlineStr">
        <is>
          <t>Cash</t>
        </is>
      </c>
      <c r="IW17" s="41">
        <f>1-SUM(IW5:IW16)</f>
        <v/>
      </c>
      <c r="IX17" s="61" t="n">
        <v>0</v>
      </c>
      <c r="IY17" s="61">
        <f>IW17*IX17</f>
        <v/>
      </c>
      <c r="IZ17" s="61" t="n"/>
      <c r="JA17" s="33" t="inlineStr">
        <is>
          <t>Cash</t>
        </is>
      </c>
      <c r="JB17" s="41">
        <f>1-SUM(JB5:JB16)</f>
        <v/>
      </c>
      <c r="JC17" s="61" t="n">
        <v>0</v>
      </c>
      <c r="JD17" s="61">
        <f>JB17*JC17</f>
        <v/>
      </c>
      <c r="JE17" s="61" t="n"/>
      <c r="JF17" s="33" t="inlineStr">
        <is>
          <t>Cash</t>
        </is>
      </c>
      <c r="JG17" s="41">
        <f>1-SUM(JG5:JG16)</f>
        <v/>
      </c>
      <c r="JH17" s="61" t="n">
        <v>0</v>
      </c>
      <c r="JI17" s="61">
        <f>JG17*JH17</f>
        <v/>
      </c>
      <c r="JJ17" s="61" t="n"/>
      <c r="JK17" s="33" t="inlineStr">
        <is>
          <t>Cash</t>
        </is>
      </c>
      <c r="JL17" s="41">
        <f>1-SUM(JL5:JL16)</f>
        <v/>
      </c>
      <c r="JM17" s="61" t="n">
        <v>0</v>
      </c>
      <c r="JN17" s="61">
        <f>JL17*JM17</f>
        <v/>
      </c>
      <c r="JO17" s="61" t="n"/>
      <c r="JP17" s="33" t="inlineStr">
        <is>
          <t>Cash</t>
        </is>
      </c>
      <c r="JQ17" s="41">
        <f>1-SUM(JQ5:JQ16)</f>
        <v/>
      </c>
      <c r="JR17" s="61" t="n">
        <v>0</v>
      </c>
      <c r="JS17" s="61">
        <f>JQ17*JR17</f>
        <v/>
      </c>
      <c r="JT17" s="61" t="n"/>
      <c r="JU17" s="33" t="inlineStr">
        <is>
          <t>Cash</t>
        </is>
      </c>
      <c r="JV17" s="41">
        <f>1-SUM(JV5:JV16)</f>
        <v/>
      </c>
      <c r="JW17" s="61" t="n">
        <v>0</v>
      </c>
      <c r="JX17" s="61">
        <f>JV17*JW17</f>
        <v/>
      </c>
      <c r="JY17" s="61" t="n"/>
      <c r="JZ17" s="33" t="inlineStr">
        <is>
          <t>Cash</t>
        </is>
      </c>
      <c r="KA17" s="41">
        <f>1-SUM(KA5:KA16)</f>
        <v/>
      </c>
      <c r="KB17" s="61" t="n">
        <v>0</v>
      </c>
      <c r="KC17" s="61">
        <f>KA17*KB17</f>
        <v/>
      </c>
      <c r="KD17" s="61" t="n"/>
      <c r="KE17" s="33" t="inlineStr">
        <is>
          <t>Cash</t>
        </is>
      </c>
      <c r="KF17" s="41">
        <f>1-SUM(KF5:KF16)</f>
        <v/>
      </c>
      <c r="KG17" s="61" t="n">
        <v>0</v>
      </c>
      <c r="KH17" s="61">
        <f>KF17*KG17</f>
        <v/>
      </c>
      <c r="KI17" s="61" t="n"/>
      <c r="KJ17" s="33" t="inlineStr">
        <is>
          <t>Cash</t>
        </is>
      </c>
      <c r="KK17" s="41">
        <f>1-SUM(KK5:KK16)</f>
        <v/>
      </c>
      <c r="KL17" s="61" t="n">
        <v>0</v>
      </c>
      <c r="KM17" s="61">
        <f>KK17*KL17</f>
        <v/>
      </c>
      <c r="KN17" s="61" t="n"/>
      <c r="KO17" s="33" t="inlineStr">
        <is>
          <t>Cash</t>
        </is>
      </c>
      <c r="KP17" s="41">
        <f>1-SUM(KP5:KP16)</f>
        <v/>
      </c>
      <c r="KQ17" s="61" t="n">
        <v>0</v>
      </c>
      <c r="KR17" s="61">
        <f>KP17*KQ17</f>
        <v/>
      </c>
      <c r="KS17" s="61" t="n"/>
      <c r="KT17" s="33" t="inlineStr">
        <is>
          <t>Cash</t>
        </is>
      </c>
      <c r="KU17" s="41">
        <f>1-SUM(KU5:KU16)</f>
        <v/>
      </c>
      <c r="KV17" s="61" t="n">
        <v>0</v>
      </c>
      <c r="KW17" s="61">
        <f>KU17*KV17</f>
        <v/>
      </c>
      <c r="KX17" s="61" t="n"/>
      <c r="KY17" s="33" t="inlineStr">
        <is>
          <t>Cash</t>
        </is>
      </c>
      <c r="KZ17" s="41">
        <f>1-SUM(KZ5:KZ16)</f>
        <v/>
      </c>
      <c r="LA17" s="61" t="n">
        <v>0</v>
      </c>
      <c r="LB17" s="61">
        <f>KZ17*LA17</f>
        <v/>
      </c>
      <c r="LC17" s="61" t="n"/>
      <c r="LD17" s="33" t="inlineStr">
        <is>
          <t>Cash</t>
        </is>
      </c>
      <c r="LE17" s="41">
        <f>1-SUM(LE5:LE16)</f>
        <v/>
      </c>
      <c r="LF17" s="61" t="n">
        <v>0</v>
      </c>
      <c r="LG17" s="61">
        <f>LE17*LF17</f>
        <v/>
      </c>
      <c r="LH17" s="61" t="n"/>
      <c r="LI17" s="33" t="inlineStr">
        <is>
          <t>Cash</t>
        </is>
      </c>
      <c r="LJ17" s="41">
        <f>1-SUM(LJ5:LJ16)</f>
        <v/>
      </c>
      <c r="LK17" s="61" t="n">
        <v>0</v>
      </c>
      <c r="LL17" s="61">
        <f>LJ17*LK17</f>
        <v/>
      </c>
      <c r="LM17" s="61" t="n"/>
      <c r="LN17" s="33" t="inlineStr">
        <is>
          <t>Cash</t>
        </is>
      </c>
      <c r="LO17" s="41">
        <f>1-SUM(LO5:LO16)</f>
        <v/>
      </c>
      <c r="LP17" s="61" t="n">
        <v>0</v>
      </c>
      <c r="LQ17" s="61">
        <f>LO17*LP17</f>
        <v/>
      </c>
      <c r="LR17" s="61" t="n"/>
      <c r="LS17" s="33" t="inlineStr">
        <is>
          <t>Cash</t>
        </is>
      </c>
      <c r="LT17" s="41">
        <f>1-SUM(LT5:LT16)</f>
        <v/>
      </c>
      <c r="LU17" s="61" t="n">
        <v>0</v>
      </c>
      <c r="LV17" s="61">
        <f>LT17*LU17</f>
        <v/>
      </c>
      <c r="LW17" s="61" t="n"/>
      <c r="LX17" s="33" t="inlineStr">
        <is>
          <t>Cash</t>
        </is>
      </c>
      <c r="LY17" s="41">
        <f>1-SUM(LY5:LY16)</f>
        <v/>
      </c>
      <c r="LZ17" s="61" t="n">
        <v>0</v>
      </c>
      <c r="MA17" s="61">
        <f>LY17*LZ17</f>
        <v/>
      </c>
      <c r="MB17" s="61" t="n"/>
      <c r="MC17" s="33" t="inlineStr">
        <is>
          <t>Cash</t>
        </is>
      </c>
      <c r="MD17" s="41">
        <f>1-SUM(MD5:MD16)</f>
        <v/>
      </c>
      <c r="ME17" s="61" t="n">
        <v>0</v>
      </c>
      <c r="MF17" s="61">
        <f>MD17*ME17</f>
        <v/>
      </c>
      <c r="MG17" s="61" t="n"/>
      <c r="MH17" s="33" t="inlineStr">
        <is>
          <t>Cash</t>
        </is>
      </c>
      <c r="MI17" s="41" t="n">
        <v>0.01999999999999991</v>
      </c>
      <c r="MJ17" s="61" t="n">
        <v>0</v>
      </c>
      <c r="MK17" s="61">
        <f>MI17*MJ17</f>
        <v/>
      </c>
      <c r="ML17" s="61" t="n"/>
      <c r="MM17" s="33" t="inlineStr">
        <is>
          <t>Cash</t>
        </is>
      </c>
      <c r="MN17" s="41" t="n">
        <v>0.01999999999999991</v>
      </c>
      <c r="MO17" s="61" t="n">
        <v>0</v>
      </c>
      <c r="MP17" s="61">
        <f>MN17*MO17</f>
        <v/>
      </c>
      <c r="MQ17" s="61" t="n"/>
      <c r="MR17" s="33" t="inlineStr">
        <is>
          <t>Cash</t>
        </is>
      </c>
      <c r="MS17" s="41">
        <f>1-SUM(MS5:MS16)</f>
        <v/>
      </c>
      <c r="MT17" s="61" t="n">
        <v>0</v>
      </c>
      <c r="MU17" s="61">
        <f>MS17*MT17</f>
        <v/>
      </c>
      <c r="MV17" s="61" t="n"/>
      <c r="MW17" s="33" t="inlineStr">
        <is>
          <t>Cash</t>
        </is>
      </c>
      <c r="MX17" s="41">
        <f>1-SUM(MX5:MX16)</f>
        <v/>
      </c>
      <c r="MY17" s="61" t="n">
        <v>0</v>
      </c>
      <c r="MZ17" s="61">
        <f>MX17*MY17</f>
        <v/>
      </c>
      <c r="NA17" s="61" t="n"/>
      <c r="NB17" s="33" t="inlineStr">
        <is>
          <t>Cash</t>
        </is>
      </c>
      <c r="NC17" s="41">
        <f>1-SUM(NC5:NC16)</f>
        <v/>
      </c>
      <c r="ND17" s="61" t="n">
        <v>0</v>
      </c>
      <c r="NE17" s="61">
        <f>NC17*ND17</f>
        <v/>
      </c>
      <c r="NF17" s="61" t="n"/>
      <c r="NG17" s="33" t="inlineStr">
        <is>
          <t>Cash</t>
        </is>
      </c>
      <c r="NH17" s="41">
        <f>1-SUM(NH5:NH16)</f>
        <v/>
      </c>
      <c r="NI17" s="61" t="n">
        <v>0</v>
      </c>
      <c r="NJ17" s="61">
        <f>NH17*NI17</f>
        <v/>
      </c>
      <c r="NK17" s="61" t="n"/>
      <c r="NL17" s="33" t="inlineStr">
        <is>
          <t>Cash</t>
        </is>
      </c>
      <c r="NM17" s="41" t="n">
        <v>0.0199999999999998</v>
      </c>
      <c r="NN17" s="61" t="n">
        <v>0</v>
      </c>
      <c r="NO17" s="61">
        <f>NM17*NN17</f>
        <v/>
      </c>
      <c r="NP17" s="61" t="n"/>
      <c r="NQ17" s="33" t="inlineStr">
        <is>
          <t>Cash</t>
        </is>
      </c>
      <c r="NR17" s="41">
        <f>1-SUM(NR5:NR16)</f>
        <v/>
      </c>
      <c r="NS17" s="61" t="n">
        <v>0</v>
      </c>
      <c r="NT17" s="61">
        <f>NR17*NS17</f>
        <v/>
      </c>
      <c r="NU17" s="61" t="n"/>
      <c r="NV17" s="33" t="inlineStr">
        <is>
          <t>Cash</t>
        </is>
      </c>
      <c r="NW17" s="41">
        <f>1-SUM(NW5:NW16)</f>
        <v/>
      </c>
      <c r="NX17" s="61" t="n">
        <v>0</v>
      </c>
      <c r="NY17" s="61">
        <f>NW17*NX17</f>
        <v/>
      </c>
      <c r="NZ17" s="61" t="n"/>
      <c r="OA17" s="33" t="inlineStr">
        <is>
          <t>Cash</t>
        </is>
      </c>
      <c r="OB17" s="41">
        <f>1-SUM(OB5:OB16)</f>
        <v/>
      </c>
      <c r="OC17" s="61" t="n">
        <v>0</v>
      </c>
      <c r="OD17" s="61">
        <f>OB17*OC17</f>
        <v/>
      </c>
      <c r="OE17" s="61" t="n"/>
      <c r="OF17" s="33" t="inlineStr">
        <is>
          <t>Cash</t>
        </is>
      </c>
      <c r="OG17" s="41">
        <f>1-SUM(OG5:OG16)</f>
        <v/>
      </c>
      <c r="OH17" s="61" t="n">
        <v>0</v>
      </c>
      <c r="OI17" s="61">
        <f>OG17*OH17</f>
        <v/>
      </c>
      <c r="OJ17" s="61" t="n"/>
      <c r="OK17" s="33" t="inlineStr">
        <is>
          <t>Cash</t>
        </is>
      </c>
      <c r="OL17" s="41">
        <f>1-SUM(OL5:OL16)</f>
        <v/>
      </c>
      <c r="OM17" s="61" t="n">
        <v>0</v>
      </c>
      <c r="ON17" s="61">
        <f>OL17*OM17</f>
        <v/>
      </c>
      <c r="OO17" s="61" t="n"/>
      <c r="OP17" s="33" t="inlineStr">
        <is>
          <t>Cash</t>
        </is>
      </c>
      <c r="OQ17" s="41">
        <f>1-SUM(OQ5:OQ16)</f>
        <v/>
      </c>
      <c r="OR17" s="61" t="n">
        <v>0</v>
      </c>
      <c r="OS17" s="61">
        <f>OQ17*OR17</f>
        <v/>
      </c>
      <c r="OT17" s="61" t="n"/>
      <c r="OU17" s="33" t="inlineStr">
        <is>
          <t>Cash</t>
        </is>
      </c>
      <c r="OV17" s="41">
        <f>1-SUM(OV5:OV16)</f>
        <v/>
      </c>
      <c r="OW17" s="61" t="n">
        <v>0</v>
      </c>
      <c r="OX17" s="61">
        <f>OV17*OW17</f>
        <v/>
      </c>
      <c r="OY17" s="61" t="n"/>
      <c r="OZ17" s="33" t="inlineStr">
        <is>
          <t>Cash</t>
        </is>
      </c>
      <c r="PA17" s="41">
        <f>1-SUM(PA5:PA16)</f>
        <v/>
      </c>
      <c r="PB17" s="61" t="n">
        <v>0</v>
      </c>
      <c r="PC17" s="61">
        <f>PA17*PB17</f>
        <v/>
      </c>
      <c r="PD17" s="61" t="n"/>
      <c r="PE17" s="33" t="inlineStr">
        <is>
          <t>Cash</t>
        </is>
      </c>
      <c r="PF17" s="41">
        <f>1-SUM(PF5:PF16)</f>
        <v/>
      </c>
      <c r="PG17" s="61" t="n">
        <v>0</v>
      </c>
      <c r="PH17" s="61">
        <f>PF17*PG17</f>
        <v/>
      </c>
      <c r="PI17" s="61" t="n"/>
      <c r="PJ17" s="33" t="inlineStr">
        <is>
          <t>Cash</t>
        </is>
      </c>
      <c r="PK17" s="41">
        <f>1-SUM(PK5:PK16)</f>
        <v/>
      </c>
      <c r="PL17" s="61" t="n">
        <v>0</v>
      </c>
      <c r="PM17" s="61">
        <f>PK17*PL17</f>
        <v/>
      </c>
      <c r="PN17" s="61" t="n"/>
      <c r="PO17" s="33" t="inlineStr">
        <is>
          <t>Cash</t>
        </is>
      </c>
      <c r="PP17" s="41">
        <f>1-SUM(PP5:PP16)</f>
        <v/>
      </c>
      <c r="PQ17" s="61" t="n">
        <v>0</v>
      </c>
      <c r="PR17" s="61">
        <f>PP17*PQ17</f>
        <v/>
      </c>
      <c r="PS17" s="61" t="n"/>
      <c r="PT17" s="33" t="inlineStr">
        <is>
          <t>Cash</t>
        </is>
      </c>
      <c r="PU17" s="41">
        <f>1-SUM(PU5:PU16)</f>
        <v/>
      </c>
      <c r="PV17" s="61" t="n">
        <v>0</v>
      </c>
      <c r="PW17" s="61">
        <f>PU17*PV17</f>
        <v/>
      </c>
      <c r="PX17" s="61" t="n"/>
      <c r="PY17" s="33" t="inlineStr">
        <is>
          <t>Cash</t>
        </is>
      </c>
      <c r="PZ17" s="41">
        <f>1-SUM(PZ5:PZ16)</f>
        <v/>
      </c>
      <c r="QA17" s="61" t="n">
        <v>0</v>
      </c>
      <c r="QB17" s="61">
        <f>PZ17*QA17</f>
        <v/>
      </c>
      <c r="QC17" s="61" t="n"/>
      <c r="QD17" s="33" t="inlineStr">
        <is>
          <t>Cash</t>
        </is>
      </c>
      <c r="QE17" s="41">
        <f>1-SUM(QE5:QE16)</f>
        <v/>
      </c>
      <c r="QF17" s="61" t="n">
        <v>0</v>
      </c>
      <c r="QG17" s="61">
        <f>QE17*QF17</f>
        <v/>
      </c>
      <c r="QH17" s="61" t="n"/>
      <c r="QI17" s="33" t="inlineStr">
        <is>
          <t>Cash</t>
        </is>
      </c>
      <c r="QJ17" s="41" t="n">
        <v>0.02</v>
      </c>
      <c r="QK17" s="61" t="n">
        <v>0</v>
      </c>
      <c r="QL17" s="61">
        <f>QJ17*QK17</f>
        <v/>
      </c>
      <c r="QM17" s="61" t="n"/>
      <c r="QN17" s="33" t="inlineStr">
        <is>
          <t>Cash</t>
        </is>
      </c>
      <c r="QO17" s="41" t="n">
        <v>0.02</v>
      </c>
      <c r="QP17" s="61" t="n">
        <v>0</v>
      </c>
      <c r="QQ17" s="61">
        <f>QO17*QP17</f>
        <v/>
      </c>
      <c r="QR17" s="61" t="n"/>
      <c r="QS17" s="33" t="inlineStr">
        <is>
          <t>Cash</t>
        </is>
      </c>
      <c r="QT17" s="41" t="n">
        <v>0.02</v>
      </c>
      <c r="QU17" s="61" t="n">
        <v>0</v>
      </c>
      <c r="QV17" s="61">
        <f>QT17*QU17</f>
        <v/>
      </c>
      <c r="QW17" s="61" t="n"/>
      <c r="QX17" s="33" t="inlineStr">
        <is>
          <t>Cash</t>
        </is>
      </c>
      <c r="QY17" s="41">
        <f>1-SUM(QY5:QY16)</f>
        <v/>
      </c>
      <c r="QZ17" s="61" t="n">
        <v>0</v>
      </c>
      <c r="RA17" s="61">
        <f>QY17*QZ17</f>
        <v/>
      </c>
      <c r="RB17" s="61" t="n"/>
      <c r="RC17" s="33" t="inlineStr">
        <is>
          <t>Cash</t>
        </is>
      </c>
      <c r="RD17" s="41">
        <f>1-SUM(RD5:RD16)</f>
        <v/>
      </c>
      <c r="RE17" s="61" t="n">
        <v>0</v>
      </c>
      <c r="RF17" s="61">
        <f>RD17*RE17</f>
        <v/>
      </c>
      <c r="RG17" s="61" t="n"/>
      <c r="RH17" s="33" t="inlineStr">
        <is>
          <t>Cash</t>
        </is>
      </c>
      <c r="RI17" s="41">
        <f>1-SUM(RI5:RI16)</f>
        <v/>
      </c>
      <c r="RJ17" s="61" t="n">
        <v>0</v>
      </c>
      <c r="RK17" s="61">
        <f>RI17*RJ17</f>
        <v/>
      </c>
      <c r="RL17" s="61" t="n"/>
      <c r="RM17" s="50" t="n">
        <v>0.02</v>
      </c>
      <c r="RN17" s="43" t="n">
        <v>0.02</v>
      </c>
      <c r="RO17" s="51" t="n">
        <v>0</v>
      </c>
      <c r="RP17" s="52" t="n">
        <v>0</v>
      </c>
      <c r="RQ17" s="39" t="n"/>
      <c r="RR17" s="33" t="n"/>
      <c r="RS17" s="46">
        <f>SUM(RS5:RS16)</f>
        <v/>
      </c>
      <c r="RT17" s="49" t="n"/>
      <c r="RU17" s="61">
        <f>SUM(RU5:RU16)</f>
        <v/>
      </c>
      <c r="RV17" s="49" t="n"/>
      <c r="RW17" s="61" t="n"/>
      <c r="RX17" s="61" t="n"/>
      <c r="RY17" s="33" t="n"/>
      <c r="RZ17" s="33" t="n"/>
    </row>
    <row r="18">
      <c r="LT18" s="34" t="n"/>
      <c r="LY18" s="34" t="n"/>
      <c r="MD18" s="34" t="n"/>
      <c r="MI18" s="34" t="n"/>
      <c r="MN18" s="34" t="n"/>
      <c r="MS18" s="34" t="n"/>
      <c r="MX18" s="34" t="n"/>
      <c r="NC18" s="41" t="n"/>
      <c r="NH18" s="41" t="n"/>
      <c r="NM18" s="41" t="n"/>
      <c r="NR18" s="41" t="n"/>
      <c r="NW18" s="41" t="n"/>
      <c r="OB18" s="41" t="n"/>
      <c r="OG18" s="41" t="n"/>
      <c r="OL18" s="41" t="n"/>
      <c r="OQ18" s="41" t="n"/>
      <c r="OV18" s="41" t="n"/>
      <c r="PF18" s="41" t="n"/>
      <c r="PK18" s="41" t="n"/>
      <c r="PP18" s="41" t="n"/>
      <c r="PU18" s="41" t="n"/>
      <c r="PZ18" s="41" t="n"/>
      <c r="QE18" s="41" t="n"/>
      <c r="QJ18" s="41" t="n"/>
      <c r="QO18" s="41" t="n"/>
      <c r="QT18" s="41" t="n"/>
      <c r="QY18" s="41" t="n"/>
      <c r="RD18" s="41" t="n"/>
      <c r="RI18" s="41" t="n"/>
    </row>
    <row r="19">
      <c r="A19" s="33" t="inlineStr">
        <is>
          <t>Total</t>
        </is>
      </c>
      <c r="B19" s="48">
        <f>SUM(B5:B18)</f>
        <v/>
      </c>
      <c r="C19" s="33" t="n"/>
      <c r="D19" s="46">
        <f>SUM(D5:D17)</f>
        <v/>
      </c>
      <c r="E19" s="46" t="n"/>
      <c r="F19" s="33" t="inlineStr">
        <is>
          <t>Total</t>
        </is>
      </c>
      <c r="G19" s="48">
        <f>SUM(G5:G18)</f>
        <v/>
      </c>
      <c r="H19" s="33" t="n"/>
      <c r="I19" s="46">
        <f>SUM(I5:I17)</f>
        <v/>
      </c>
      <c r="J19" s="39" t="n"/>
      <c r="K19" s="33" t="inlineStr">
        <is>
          <t>Total</t>
        </is>
      </c>
      <c r="L19" s="48">
        <f>SUM(L5:L18)</f>
        <v/>
      </c>
      <c r="M19" s="33" t="n"/>
      <c r="N19" s="46">
        <f>SUM(N5:N17)</f>
        <v/>
      </c>
      <c r="O19" s="46" t="n"/>
      <c r="P19" s="46" t="inlineStr">
        <is>
          <t>Total</t>
        </is>
      </c>
      <c r="Q19" s="48">
        <f>SUM(Q5:Q18)</f>
        <v/>
      </c>
      <c r="R19" s="33" t="n"/>
      <c r="S19" s="46">
        <f>SUM(S5:S17)</f>
        <v/>
      </c>
      <c r="T19" s="46" t="n"/>
      <c r="U19" s="33" t="inlineStr">
        <is>
          <t>Total</t>
        </is>
      </c>
      <c r="V19" s="48">
        <f>SUM(V5:V18)</f>
        <v/>
      </c>
      <c r="W19" s="33" t="n"/>
      <c r="X19" s="46">
        <f>SUM(X5:X17)</f>
        <v/>
      </c>
      <c r="Y19" s="46" t="n"/>
      <c r="Z19" s="33" t="inlineStr">
        <is>
          <t>Total</t>
        </is>
      </c>
      <c r="AA19" s="48">
        <f>SUM(AA5:AA18)</f>
        <v/>
      </c>
      <c r="AB19" s="33" t="n"/>
      <c r="AC19" s="46">
        <f>SUM(AC5:AC17)</f>
        <v/>
      </c>
      <c r="AD19" s="46" t="n"/>
      <c r="AE19" s="33" t="inlineStr">
        <is>
          <t>Total</t>
        </is>
      </c>
      <c r="AF19" s="48">
        <f>SUM(AF5:AF18)</f>
        <v/>
      </c>
      <c r="AG19" s="33" t="n"/>
      <c r="AH19" s="46">
        <f>SUM(AH5:AH17)</f>
        <v/>
      </c>
      <c r="AI19" s="46" t="n"/>
      <c r="AJ19" s="33" t="inlineStr">
        <is>
          <t>Total</t>
        </is>
      </c>
      <c r="AK19" s="48">
        <f>SUM(AK5:AK18)</f>
        <v/>
      </c>
      <c r="AL19" s="33" t="n"/>
      <c r="AM19" s="46">
        <f>SUM(AM5:AM17)</f>
        <v/>
      </c>
      <c r="AN19" s="46" t="n"/>
      <c r="AO19" s="33" t="inlineStr">
        <is>
          <t>Total</t>
        </is>
      </c>
      <c r="AP19" s="48">
        <f>SUM(AP5:AP18)</f>
        <v/>
      </c>
      <c r="AQ19" s="33" t="n"/>
      <c r="AR19" s="46">
        <f>SUM(AR5:AR17)</f>
        <v/>
      </c>
      <c r="AS19" s="46" t="n"/>
      <c r="AT19" s="33" t="inlineStr">
        <is>
          <t>Total</t>
        </is>
      </c>
      <c r="AU19" s="48">
        <f>SUM(AU5:AU18)</f>
        <v/>
      </c>
      <c r="AV19" s="33" t="n"/>
      <c r="AW19" s="46">
        <f>SUM(AW5:AW17)</f>
        <v/>
      </c>
      <c r="AX19" s="46" t="n"/>
      <c r="AY19" s="33" t="inlineStr">
        <is>
          <t>Total</t>
        </is>
      </c>
      <c r="AZ19" s="48">
        <f>SUM(AZ5:AZ18)</f>
        <v/>
      </c>
      <c r="BA19" s="33" t="n"/>
      <c r="BB19" s="46">
        <f>SUM(BB5:BB17)</f>
        <v/>
      </c>
      <c r="BC19" s="46" t="n"/>
      <c r="BD19" s="33" t="inlineStr">
        <is>
          <t>Total</t>
        </is>
      </c>
      <c r="BE19" s="48">
        <f>SUM(BE5:BE18)</f>
        <v/>
      </c>
      <c r="BF19" s="33" t="n"/>
      <c r="BG19" s="46">
        <f>SUM(BG5:BG17)</f>
        <v/>
      </c>
      <c r="BH19" s="46" t="n"/>
      <c r="BI19" s="33" t="inlineStr">
        <is>
          <t>Total</t>
        </is>
      </c>
      <c r="BJ19" s="48">
        <f>SUM(BJ5:BJ18)</f>
        <v/>
      </c>
      <c r="BK19" s="33" t="n"/>
      <c r="BL19" s="46">
        <f>SUM(BL5:BL17)</f>
        <v/>
      </c>
      <c r="BM19" s="46" t="n"/>
      <c r="BN19" s="33" t="inlineStr">
        <is>
          <t>Total</t>
        </is>
      </c>
      <c r="BO19" s="48">
        <f>SUM(BO5:BO18)</f>
        <v/>
      </c>
      <c r="BP19" s="33" t="n"/>
      <c r="BQ19" s="46">
        <f>SUM(BQ5:BQ17)</f>
        <v/>
      </c>
      <c r="BR19" s="46" t="n"/>
      <c r="BS19" s="33" t="inlineStr">
        <is>
          <t>Total</t>
        </is>
      </c>
      <c r="BT19" s="48">
        <f>SUM(BT5:BT18)</f>
        <v/>
      </c>
      <c r="BU19" s="33" t="n"/>
      <c r="BV19" s="46">
        <f>SUM(BV5:BV17)</f>
        <v/>
      </c>
      <c r="BW19" s="46" t="n"/>
      <c r="BX19" s="33" t="inlineStr">
        <is>
          <t>Total</t>
        </is>
      </c>
      <c r="BY19" s="48">
        <f>SUM(BY5:BY18)</f>
        <v/>
      </c>
      <c r="BZ19" s="33" t="n"/>
      <c r="CA19" s="46">
        <f>SUM(CA5:CA17)</f>
        <v/>
      </c>
      <c r="CB19" s="46" t="n"/>
      <c r="CC19" s="33" t="inlineStr">
        <is>
          <t>Total</t>
        </is>
      </c>
      <c r="CD19" s="48">
        <f>SUM(CD5:CD18)</f>
        <v/>
      </c>
      <c r="CE19" s="33" t="n"/>
      <c r="CF19" s="46">
        <f>SUM(CF5:CF17)</f>
        <v/>
      </c>
      <c r="CG19" s="46" t="n"/>
      <c r="CH19" s="33" t="inlineStr">
        <is>
          <t>Total</t>
        </is>
      </c>
      <c r="CI19" s="48">
        <f>SUM(CI5:CI18)</f>
        <v/>
      </c>
      <c r="CJ19" s="33" t="n"/>
      <c r="CK19" s="46">
        <f>SUM(CK5:CK17)</f>
        <v/>
      </c>
      <c r="CL19" s="46" t="n"/>
      <c r="CM19" s="33" t="inlineStr">
        <is>
          <t>Total</t>
        </is>
      </c>
      <c r="CN19" s="48">
        <f>SUM(CN5:CN18)</f>
        <v/>
      </c>
      <c r="CO19" s="33" t="n"/>
      <c r="CP19" s="46">
        <f>SUM(CP5:CP17)</f>
        <v/>
      </c>
      <c r="CQ19" s="46" t="n"/>
      <c r="CR19" s="33" t="inlineStr">
        <is>
          <t>Total</t>
        </is>
      </c>
      <c r="CS19" s="48">
        <f>SUM(CS5:CS18)</f>
        <v/>
      </c>
      <c r="CT19" s="33" t="n"/>
      <c r="CU19" s="46">
        <f>SUM(CU5:CU17)</f>
        <v/>
      </c>
      <c r="CV19" s="46" t="n"/>
      <c r="CW19" s="33" t="inlineStr">
        <is>
          <t>Total</t>
        </is>
      </c>
      <c r="CX19" s="48">
        <f>SUM(CX5:CX18)</f>
        <v/>
      </c>
      <c r="CY19" s="33" t="n"/>
      <c r="CZ19" s="46">
        <f>SUM(CZ5:CZ17)</f>
        <v/>
      </c>
      <c r="DA19" s="46" t="n"/>
      <c r="DB19" s="33" t="inlineStr">
        <is>
          <t>Total</t>
        </is>
      </c>
      <c r="DC19" s="48">
        <f>SUM(DC5:DC18)</f>
        <v/>
      </c>
      <c r="DD19" s="33" t="n"/>
      <c r="DE19" s="46">
        <f>SUM(DE5:DE17)</f>
        <v/>
      </c>
      <c r="DF19" s="46" t="n"/>
      <c r="DG19" s="33" t="inlineStr">
        <is>
          <t>Total</t>
        </is>
      </c>
      <c r="DH19" s="48">
        <f>SUM(DH5:DH18)</f>
        <v/>
      </c>
      <c r="DI19" s="33" t="n"/>
      <c r="DJ19" s="46">
        <f>SUM(DJ5:DJ17)</f>
        <v/>
      </c>
      <c r="DK19" s="46" t="n"/>
      <c r="DL19" s="33" t="inlineStr">
        <is>
          <t>Total</t>
        </is>
      </c>
      <c r="DM19" s="48">
        <f>SUM(DM5:DM18)</f>
        <v/>
      </c>
      <c r="DN19" s="33" t="n"/>
      <c r="DO19" s="46">
        <f>SUM(DO5:DO17)</f>
        <v/>
      </c>
      <c r="DP19" s="46" t="n"/>
      <c r="DQ19" s="33" t="inlineStr">
        <is>
          <t>Total</t>
        </is>
      </c>
      <c r="DR19" s="48">
        <f>SUM(DR5:DR18)</f>
        <v/>
      </c>
      <c r="DS19" s="33" t="n"/>
      <c r="DT19" s="46">
        <f>SUM(DT5:DT17)</f>
        <v/>
      </c>
      <c r="DU19" s="46" t="n"/>
      <c r="DV19" s="33" t="inlineStr">
        <is>
          <t>Total</t>
        </is>
      </c>
      <c r="DW19" s="48">
        <f>SUM(DW5:DW18)</f>
        <v/>
      </c>
      <c r="DX19" s="33" t="n"/>
      <c r="DY19" s="46">
        <f>SUM(DY5:DY17)</f>
        <v/>
      </c>
      <c r="DZ19" s="46" t="n"/>
      <c r="EA19" s="33" t="inlineStr">
        <is>
          <t>Total</t>
        </is>
      </c>
      <c r="EB19" s="48">
        <f>SUM(EB5:EB18)</f>
        <v/>
      </c>
      <c r="EC19" s="33" t="n"/>
      <c r="ED19" s="46">
        <f>SUM(ED5:ED17)</f>
        <v/>
      </c>
      <c r="EE19" s="46" t="n"/>
      <c r="EF19" s="33" t="inlineStr">
        <is>
          <t>Total</t>
        </is>
      </c>
      <c r="EG19" s="48">
        <f>SUM(EG5:EG18)</f>
        <v/>
      </c>
      <c r="EH19" s="33" t="n"/>
      <c r="EI19" s="46">
        <f>SUM(EI5:EI17)</f>
        <v/>
      </c>
      <c r="EJ19" s="46" t="n"/>
      <c r="EK19" s="33" t="inlineStr">
        <is>
          <t>Total</t>
        </is>
      </c>
      <c r="EL19" s="48">
        <f>SUM(EL5:EL18)</f>
        <v/>
      </c>
      <c r="EM19" s="33" t="n"/>
      <c r="EN19" s="46">
        <f>SUM(EN5:EN17)</f>
        <v/>
      </c>
      <c r="EO19" s="46" t="n"/>
      <c r="EP19" s="33" t="inlineStr">
        <is>
          <t>Total</t>
        </is>
      </c>
      <c r="EQ19" s="48">
        <f>SUM(EQ5:EQ18)</f>
        <v/>
      </c>
      <c r="ER19" s="33" t="n"/>
      <c r="ES19" s="46">
        <f>SUM(ES5:ES17)</f>
        <v/>
      </c>
      <c r="ET19" s="46" t="n"/>
      <c r="EU19" s="33" t="inlineStr">
        <is>
          <t>Total</t>
        </is>
      </c>
      <c r="EV19" s="48">
        <f>SUM(EV5:EV18)</f>
        <v/>
      </c>
      <c r="EW19" s="33" t="n"/>
      <c r="EX19" s="46">
        <f>SUM(EX5:EX17)</f>
        <v/>
      </c>
      <c r="EY19" s="46" t="n"/>
      <c r="EZ19" s="33" t="inlineStr">
        <is>
          <t>Total</t>
        </is>
      </c>
      <c r="FA19" s="48">
        <f>SUM(FA5:FA18)</f>
        <v/>
      </c>
      <c r="FB19" s="33" t="n"/>
      <c r="FC19" s="46">
        <f>SUM(FC5:FC17)</f>
        <v/>
      </c>
      <c r="FD19" s="46" t="n"/>
      <c r="FE19" s="33" t="inlineStr">
        <is>
          <t>Total</t>
        </is>
      </c>
      <c r="FF19" s="48">
        <f>SUM(FF5:FF18)</f>
        <v/>
      </c>
      <c r="FG19" s="33" t="n"/>
      <c r="FH19" s="46">
        <f>SUM(FH5:FH17)</f>
        <v/>
      </c>
      <c r="FI19" s="46" t="n"/>
      <c r="FJ19" s="33" t="inlineStr">
        <is>
          <t>Total</t>
        </is>
      </c>
      <c r="FK19" s="48">
        <f>SUM(FK5:FK18)</f>
        <v/>
      </c>
      <c r="FL19" s="33" t="n"/>
      <c r="FM19" s="46">
        <f>SUM(FM5:FM17)</f>
        <v/>
      </c>
      <c r="FN19" s="46" t="n"/>
      <c r="FO19" s="33" t="inlineStr">
        <is>
          <t>Total</t>
        </is>
      </c>
      <c r="FP19" s="48">
        <f>SUM(FP5:FP18)</f>
        <v/>
      </c>
      <c r="FQ19" s="33" t="n"/>
      <c r="FR19" s="46">
        <f>SUM(FR5:FR17)</f>
        <v/>
      </c>
      <c r="FS19" s="46" t="n"/>
      <c r="FT19" s="33" t="inlineStr">
        <is>
          <t>Total</t>
        </is>
      </c>
      <c r="FU19" s="48">
        <f>SUM(FU5:FU18)</f>
        <v/>
      </c>
      <c r="FV19" s="33" t="n"/>
      <c r="FW19" s="46">
        <f>SUM(FW5:FW17)</f>
        <v/>
      </c>
      <c r="FX19" s="46" t="n"/>
      <c r="FY19" s="33" t="inlineStr">
        <is>
          <t>Total</t>
        </is>
      </c>
      <c r="FZ19" s="53">
        <f>SUM(FZ5:FZ18)</f>
        <v/>
      </c>
      <c r="GA19" s="33" t="n"/>
      <c r="GB19" s="46">
        <f>SUM(GB5:GB17)</f>
        <v/>
      </c>
      <c r="GC19" s="46" t="n"/>
      <c r="GD19" s="33" t="inlineStr">
        <is>
          <t>Total</t>
        </is>
      </c>
      <c r="GE19" s="53">
        <f>SUM(GE5:GE18)</f>
        <v/>
      </c>
      <c r="GF19" s="33" t="n"/>
      <c r="GG19" s="46">
        <f>SUM(GG5:GG17)</f>
        <v/>
      </c>
      <c r="GH19" s="46" t="n"/>
      <c r="GI19" s="33" t="inlineStr">
        <is>
          <t>Total</t>
        </is>
      </c>
      <c r="GJ19" s="53">
        <f>SUM(GJ5:GJ18)</f>
        <v/>
      </c>
      <c r="GK19" s="33" t="n"/>
      <c r="GL19" s="46">
        <f>SUM(GL5:GL17)</f>
        <v/>
      </c>
      <c r="GM19" s="46" t="n"/>
      <c r="GN19" s="33" t="inlineStr">
        <is>
          <t>Total</t>
        </is>
      </c>
      <c r="GO19" s="53">
        <f>SUM(GO5:GO18)</f>
        <v/>
      </c>
      <c r="GP19" s="33" t="n"/>
      <c r="GQ19" s="46">
        <f>SUM(GQ5:GQ17)</f>
        <v/>
      </c>
      <c r="GR19" s="46" t="n"/>
      <c r="GS19" s="33" t="inlineStr">
        <is>
          <t>Total</t>
        </is>
      </c>
      <c r="GT19" s="53">
        <f>SUM(GT5:GT18)</f>
        <v/>
      </c>
      <c r="GU19" s="33" t="n"/>
      <c r="GV19" s="46">
        <f>SUM(GV5:GV17)</f>
        <v/>
      </c>
      <c r="GW19" s="46" t="n"/>
      <c r="GX19" s="33" t="inlineStr">
        <is>
          <t>Total</t>
        </is>
      </c>
      <c r="GY19" s="53">
        <f>SUM(GY5:GY18)</f>
        <v/>
      </c>
      <c r="GZ19" s="33" t="n"/>
      <c r="HA19" s="46">
        <f>SUM(HA5:HA17)</f>
        <v/>
      </c>
      <c r="HB19" s="46" t="n"/>
      <c r="HC19" s="33" t="inlineStr">
        <is>
          <t>Total</t>
        </is>
      </c>
      <c r="HD19" s="53">
        <f>SUM(HD5:HD18)</f>
        <v/>
      </c>
      <c r="HE19" s="33" t="n"/>
      <c r="HF19" s="46">
        <f>SUM(HF5:HF17)</f>
        <v/>
      </c>
      <c r="HG19" s="46" t="n"/>
      <c r="HH19" s="33" t="inlineStr">
        <is>
          <t>Total</t>
        </is>
      </c>
      <c r="HI19" s="53">
        <f>SUM(HI5:HI18)</f>
        <v/>
      </c>
      <c r="HJ19" s="33" t="n"/>
      <c r="HK19" s="46">
        <f>SUM(HK5:HK17)</f>
        <v/>
      </c>
      <c r="HL19" s="46" t="n"/>
      <c r="HM19" s="33" t="inlineStr">
        <is>
          <t>Total</t>
        </is>
      </c>
      <c r="HN19" s="53">
        <f>SUM(HN5:HN18)</f>
        <v/>
      </c>
      <c r="HO19" s="33" t="n"/>
      <c r="HP19" s="46">
        <f>SUM(HP5:HP17)</f>
        <v/>
      </c>
      <c r="HQ19" s="46" t="n"/>
      <c r="HR19" s="33" t="inlineStr">
        <is>
          <t>Total</t>
        </is>
      </c>
      <c r="HS19" s="53">
        <f>SUM(HS5:HS18)</f>
        <v/>
      </c>
      <c r="HT19" s="33" t="n"/>
      <c r="HU19" s="46">
        <f>SUM(HU5:HU17)</f>
        <v/>
      </c>
      <c r="HV19" s="46" t="n"/>
      <c r="HW19" s="33" t="inlineStr">
        <is>
          <t>Total</t>
        </is>
      </c>
      <c r="HX19" s="53">
        <f>SUM(HX5:HX18)</f>
        <v/>
      </c>
      <c r="HY19" s="33" t="n"/>
      <c r="HZ19" s="46">
        <f>SUM(HZ5:HZ17)</f>
        <v/>
      </c>
      <c r="IA19" s="46" t="n"/>
      <c r="IB19" s="33" t="inlineStr">
        <is>
          <t>Total</t>
        </is>
      </c>
      <c r="IC19" s="53">
        <f>SUM(IC5:IC18)</f>
        <v/>
      </c>
      <c r="ID19" s="33" t="n"/>
      <c r="IE19" s="46">
        <f>SUM(IE5:IE17)</f>
        <v/>
      </c>
      <c r="IF19" s="46" t="n"/>
      <c r="IG19" s="33" t="inlineStr">
        <is>
          <t>Total</t>
        </is>
      </c>
      <c r="IH19" s="53">
        <f>SUM(IH5:IH18)</f>
        <v/>
      </c>
      <c r="II19" s="33" t="n"/>
      <c r="IJ19" s="46">
        <f>SUM(IJ5:IJ17)</f>
        <v/>
      </c>
      <c r="IK19" s="46" t="n"/>
      <c r="IL19" s="33" t="inlineStr">
        <is>
          <t>Total</t>
        </is>
      </c>
      <c r="IM19" s="53">
        <f>SUM(IM5:IM18)</f>
        <v/>
      </c>
      <c r="IN19" s="33" t="n"/>
      <c r="IO19" s="46">
        <f>SUM(IO5:IO17)</f>
        <v/>
      </c>
      <c r="IP19" s="46" t="n"/>
      <c r="IQ19" s="33" t="inlineStr">
        <is>
          <t>Total</t>
        </is>
      </c>
      <c r="IR19" s="53">
        <f>SUM(IR5:IR18)</f>
        <v/>
      </c>
      <c r="IS19" s="33" t="n"/>
      <c r="IT19" s="46">
        <f>SUM(IT5:IT17)</f>
        <v/>
      </c>
      <c r="IU19" s="46" t="n"/>
      <c r="IV19" s="33" t="inlineStr">
        <is>
          <t>Total</t>
        </is>
      </c>
      <c r="IW19" s="53">
        <f>SUM(IW5:IW18)</f>
        <v/>
      </c>
      <c r="IX19" s="33" t="n"/>
      <c r="IY19" s="46">
        <f>SUM(IY5:IY17)</f>
        <v/>
      </c>
      <c r="IZ19" s="46" t="n"/>
      <c r="JA19" s="33" t="inlineStr">
        <is>
          <t>Total</t>
        </is>
      </c>
      <c r="JB19" s="53">
        <f>SUM(JB5:JB18)</f>
        <v/>
      </c>
      <c r="JC19" s="33" t="n"/>
      <c r="JD19" s="46">
        <f>SUM(JD5:JD17)</f>
        <v/>
      </c>
      <c r="JE19" s="46" t="n"/>
      <c r="JF19" s="33" t="inlineStr">
        <is>
          <t>Total</t>
        </is>
      </c>
      <c r="JG19" s="53">
        <f>SUM(JG5:JG18)</f>
        <v/>
      </c>
      <c r="JH19" s="33" t="n"/>
      <c r="JI19" s="46">
        <f>SUM(JI5:JI17)</f>
        <v/>
      </c>
      <c r="JJ19" s="46" t="n"/>
      <c r="JK19" s="33" t="inlineStr">
        <is>
          <t>Total</t>
        </is>
      </c>
      <c r="JL19" s="53">
        <f>SUM(JL5:JL18)</f>
        <v/>
      </c>
      <c r="JM19" s="33" t="n"/>
      <c r="JN19" s="46">
        <f>SUM(JN5:JN17)</f>
        <v/>
      </c>
      <c r="JO19" s="46" t="n"/>
      <c r="JP19" s="33" t="inlineStr">
        <is>
          <t>Total</t>
        </is>
      </c>
      <c r="JQ19" s="53">
        <f>SUM(JQ5:JQ18)</f>
        <v/>
      </c>
      <c r="JR19" s="33" t="n"/>
      <c r="JS19" s="46">
        <f>SUM(JS5:JS17)</f>
        <v/>
      </c>
      <c r="JT19" s="46" t="n"/>
      <c r="JU19" s="33" t="inlineStr">
        <is>
          <t>Total</t>
        </is>
      </c>
      <c r="JV19" s="53">
        <f>SUM(JV5:JV18)</f>
        <v/>
      </c>
      <c r="JW19" s="33" t="n"/>
      <c r="JX19" s="46">
        <f>SUM(JX5:JX17)</f>
        <v/>
      </c>
      <c r="JY19" s="46" t="n"/>
      <c r="JZ19" s="33" t="inlineStr">
        <is>
          <t>Total</t>
        </is>
      </c>
      <c r="KA19" s="53">
        <f>SUM(KA5:KA18)</f>
        <v/>
      </c>
      <c r="KB19" s="33" t="n"/>
      <c r="KC19" s="46">
        <f>SUM(KC5:KC17)</f>
        <v/>
      </c>
      <c r="KD19" s="46" t="n"/>
      <c r="KE19" s="33" t="inlineStr">
        <is>
          <t>Total</t>
        </is>
      </c>
      <c r="KF19" s="53">
        <f>SUM(KF5:KF18)</f>
        <v/>
      </c>
      <c r="KG19" s="33" t="n"/>
      <c r="KH19" s="46">
        <f>SUM(KH5:KH17)</f>
        <v/>
      </c>
      <c r="KI19" s="46" t="n"/>
      <c r="KJ19" s="33" t="inlineStr">
        <is>
          <t>Total</t>
        </is>
      </c>
      <c r="KK19" s="53">
        <f>SUM(KK5:KK18)</f>
        <v/>
      </c>
      <c r="KL19" s="33" t="n"/>
      <c r="KM19" s="46">
        <f>SUM(KM5:KM17)</f>
        <v/>
      </c>
      <c r="KN19" s="46" t="n"/>
      <c r="KO19" s="33" t="inlineStr">
        <is>
          <t>Total</t>
        </is>
      </c>
      <c r="KP19" s="53">
        <f>SUM(KP5:KP18)</f>
        <v/>
      </c>
      <c r="KQ19" s="33" t="n"/>
      <c r="KR19" s="46">
        <f>SUM(KR5:KR17)</f>
        <v/>
      </c>
      <c r="KS19" s="46" t="n"/>
      <c r="KT19" s="33" t="inlineStr">
        <is>
          <t>Total</t>
        </is>
      </c>
      <c r="KU19" s="53">
        <f>SUM(KU5:KU18)</f>
        <v/>
      </c>
      <c r="KV19" s="33" t="n"/>
      <c r="KW19" s="46">
        <f>SUM(KW5:KW17)</f>
        <v/>
      </c>
      <c r="KX19" s="46" t="n"/>
      <c r="KY19" s="33" t="inlineStr">
        <is>
          <t>Total</t>
        </is>
      </c>
      <c r="KZ19" s="53">
        <f>SUM(KZ5:KZ18)</f>
        <v/>
      </c>
      <c r="LA19" s="33" t="n"/>
      <c r="LB19" s="46">
        <f>SUM(LB5:LB17)</f>
        <v/>
      </c>
      <c r="LC19" s="46" t="n"/>
      <c r="LD19" s="33" t="inlineStr">
        <is>
          <t>Total</t>
        </is>
      </c>
      <c r="LE19" s="53">
        <f>SUM(LE5:LE18)</f>
        <v/>
      </c>
      <c r="LF19" s="33" t="n"/>
      <c r="LG19" s="46">
        <f>SUM(LG5:LG17)</f>
        <v/>
      </c>
      <c r="LH19" s="46" t="n"/>
      <c r="LI19" s="33" t="inlineStr">
        <is>
          <t>Total</t>
        </is>
      </c>
      <c r="LJ19" s="53">
        <f>SUM(LJ5:LJ18)</f>
        <v/>
      </c>
      <c r="LK19" s="33" t="n"/>
      <c r="LL19" s="46">
        <f>SUM(LL5:LL17)</f>
        <v/>
      </c>
      <c r="LM19" s="46" t="n"/>
      <c r="LN19" s="33" t="inlineStr">
        <is>
          <t>Total</t>
        </is>
      </c>
      <c r="LO19" s="53">
        <f>SUM(LO5:LO18)</f>
        <v/>
      </c>
      <c r="LP19" s="33" t="n"/>
      <c r="LQ19" s="46">
        <f>SUM(LQ5:LQ17)</f>
        <v/>
      </c>
      <c r="LR19" s="46" t="n"/>
      <c r="LS19" s="33" t="inlineStr">
        <is>
          <t>Total</t>
        </is>
      </c>
      <c r="LT19" s="53">
        <f>SUM(LT5:LT18)</f>
        <v/>
      </c>
      <c r="LU19" s="33" t="n"/>
      <c r="LV19" s="46">
        <f>SUM(LV5:LV17)</f>
        <v/>
      </c>
      <c r="LW19" s="46" t="n"/>
      <c r="LX19" s="33" t="inlineStr">
        <is>
          <t>Total</t>
        </is>
      </c>
      <c r="LY19" s="53">
        <f>SUM(LY5:LY18)</f>
        <v/>
      </c>
      <c r="LZ19" s="33" t="n"/>
      <c r="MA19" s="46">
        <f>SUM(MA5:MA17)</f>
        <v/>
      </c>
      <c r="MB19" s="46" t="n"/>
      <c r="MC19" s="33" t="inlineStr">
        <is>
          <t>Total</t>
        </is>
      </c>
      <c r="MD19" s="53">
        <f>SUM(MD5:MD18)</f>
        <v/>
      </c>
      <c r="ME19" s="33" t="n"/>
      <c r="MF19" s="46">
        <f>SUM(MF5:MF17)</f>
        <v/>
      </c>
      <c r="MG19" s="46" t="n"/>
      <c r="MH19" s="33" t="inlineStr">
        <is>
          <t>Total</t>
        </is>
      </c>
      <c r="MI19" s="53" t="n">
        <v>1</v>
      </c>
      <c r="MJ19" s="33" t="n"/>
      <c r="MK19" s="46">
        <f>SUM(MK5:MK17)</f>
        <v/>
      </c>
      <c r="ML19" s="46" t="n"/>
      <c r="MM19" s="33" t="inlineStr">
        <is>
          <t>Total</t>
        </is>
      </c>
      <c r="MN19" s="53" t="n">
        <v>1</v>
      </c>
      <c r="MO19" s="33" t="n"/>
      <c r="MP19" s="46">
        <f>SUM(MP5:MP17)</f>
        <v/>
      </c>
      <c r="MQ19" s="46" t="n"/>
      <c r="MR19" s="33" t="inlineStr">
        <is>
          <t>Total</t>
        </is>
      </c>
      <c r="MS19" s="53">
        <f>SUM(MS5:MS18)</f>
        <v/>
      </c>
      <c r="MT19" s="33" t="n"/>
      <c r="MU19" s="46">
        <f>SUM(MU5:MU17)</f>
        <v/>
      </c>
      <c r="MV19" s="46" t="n"/>
      <c r="MW19" s="33" t="inlineStr">
        <is>
          <t>Total</t>
        </is>
      </c>
      <c r="MX19" s="53">
        <f>SUM(MX5:MX18)</f>
        <v/>
      </c>
      <c r="MY19" s="33" t="n"/>
      <c r="MZ19" s="46">
        <f>SUM(MZ5:MZ17)</f>
        <v/>
      </c>
      <c r="NA19" s="46" t="n"/>
      <c r="NB19" s="33" t="inlineStr">
        <is>
          <t>Total</t>
        </is>
      </c>
      <c r="NC19" s="41">
        <f>SUM(NC5:NC18)</f>
        <v/>
      </c>
      <c r="ND19" s="33" t="n"/>
      <c r="NE19" s="46">
        <f>SUM(NE5:NE17)</f>
        <v/>
      </c>
      <c r="NF19" s="46" t="n"/>
      <c r="NG19" s="33" t="inlineStr">
        <is>
          <t>Total</t>
        </is>
      </c>
      <c r="NH19" s="41">
        <f>SUM(NH5:NH18)</f>
        <v/>
      </c>
      <c r="NI19" s="33" t="n"/>
      <c r="NJ19" s="46">
        <f>SUM(NJ5:NJ17)</f>
        <v/>
      </c>
      <c r="NK19" s="46" t="n"/>
      <c r="NL19" s="33" t="inlineStr">
        <is>
          <t>Total</t>
        </is>
      </c>
      <c r="NM19" s="41" t="n">
        <v>1</v>
      </c>
      <c r="NN19" s="33" t="n"/>
      <c r="NO19" s="46">
        <f>SUM(NO5:NO17)</f>
        <v/>
      </c>
      <c r="NP19" s="46" t="n"/>
      <c r="NQ19" s="33" t="inlineStr">
        <is>
          <t>Total</t>
        </is>
      </c>
      <c r="NR19" s="41">
        <f>SUM(NR5:NR18)</f>
        <v/>
      </c>
      <c r="NS19" s="33" t="n"/>
      <c r="NT19" s="46">
        <f>SUM(NT5:NT17)</f>
        <v/>
      </c>
      <c r="NU19" s="46" t="n"/>
      <c r="NV19" s="33" t="inlineStr">
        <is>
          <t>Total</t>
        </is>
      </c>
      <c r="NW19" s="41">
        <f>SUM(NW5:NW18)</f>
        <v/>
      </c>
      <c r="NX19" s="33" t="n"/>
      <c r="NY19" s="46">
        <f>SUM(NY5:NY17)</f>
        <v/>
      </c>
      <c r="NZ19" s="46" t="n"/>
      <c r="OA19" s="33" t="inlineStr">
        <is>
          <t>Total</t>
        </is>
      </c>
      <c r="OB19" s="41">
        <f>SUM(OB5:OB18)</f>
        <v/>
      </c>
      <c r="OC19" s="33" t="n"/>
      <c r="OD19" s="46">
        <f>SUM(OD5:OD17)</f>
        <v/>
      </c>
      <c r="OE19" s="46" t="n"/>
      <c r="OF19" s="33" t="inlineStr">
        <is>
          <t>Total</t>
        </is>
      </c>
      <c r="OG19" s="41">
        <f>SUM(OG5:OG18)</f>
        <v/>
      </c>
      <c r="OH19" s="33" t="n"/>
      <c r="OI19" s="46">
        <f>SUM(OI5:OI17)</f>
        <v/>
      </c>
      <c r="OJ19" s="46" t="n"/>
      <c r="OK19" s="33" t="inlineStr">
        <is>
          <t>Total</t>
        </is>
      </c>
      <c r="OL19" s="41">
        <f>SUM(OL5:OL18)</f>
        <v/>
      </c>
      <c r="OM19" s="33" t="n"/>
      <c r="ON19" s="46">
        <f>SUM(ON5:ON17)</f>
        <v/>
      </c>
      <c r="OO19" s="46" t="n"/>
      <c r="OP19" s="33" t="inlineStr">
        <is>
          <t>Total</t>
        </is>
      </c>
      <c r="OQ19" s="41">
        <f>SUM(OQ5:OQ18)</f>
        <v/>
      </c>
      <c r="OR19" s="33" t="n"/>
      <c r="OS19" s="46">
        <f>SUM(OS5:OS17)</f>
        <v/>
      </c>
      <c r="OT19" s="46" t="n"/>
      <c r="OU19" s="33" t="inlineStr">
        <is>
          <t>Total</t>
        </is>
      </c>
      <c r="OV19" s="41">
        <f>SUM(OV5:OV18)</f>
        <v/>
      </c>
      <c r="OW19" s="33" t="n"/>
      <c r="OX19" s="46">
        <f>SUM(OX5:OX17)</f>
        <v/>
      </c>
      <c r="OY19" s="46" t="n"/>
      <c r="OZ19" s="33" t="inlineStr">
        <is>
          <t>Total</t>
        </is>
      </c>
      <c r="PA19" s="41">
        <f>SUM(PA5:PA18)</f>
        <v/>
      </c>
      <c r="PB19" s="33" t="n"/>
      <c r="PC19" s="46">
        <f>SUM(PC5:PC17)</f>
        <v/>
      </c>
      <c r="PD19" s="46" t="n"/>
      <c r="PE19" s="33" t="inlineStr">
        <is>
          <t>Total</t>
        </is>
      </c>
      <c r="PF19" s="41">
        <f>SUM(PF5:PF18)</f>
        <v/>
      </c>
      <c r="PG19" s="33" t="n"/>
      <c r="PH19" s="46">
        <f>SUM(PH5:PH17)</f>
        <v/>
      </c>
      <c r="PI19" s="46" t="n"/>
      <c r="PJ19" s="33" t="inlineStr">
        <is>
          <t>Total</t>
        </is>
      </c>
      <c r="PK19" s="41">
        <f>SUM(PK5:PK18)</f>
        <v/>
      </c>
      <c r="PL19" s="33" t="n"/>
      <c r="PM19" s="46">
        <f>SUM(PM5:PM17)</f>
        <v/>
      </c>
      <c r="PN19" s="46" t="n"/>
      <c r="PO19" s="33" t="inlineStr">
        <is>
          <t>Total</t>
        </is>
      </c>
      <c r="PP19" s="41">
        <f>SUM(PP5:PP18)</f>
        <v/>
      </c>
      <c r="PQ19" s="33" t="n"/>
      <c r="PR19" s="46">
        <f>SUM(PR5:PR17)</f>
        <v/>
      </c>
      <c r="PS19" s="46" t="n"/>
      <c r="PT19" s="33" t="inlineStr">
        <is>
          <t>Total</t>
        </is>
      </c>
      <c r="PU19" s="41">
        <f>SUM(PU5:PU18)</f>
        <v/>
      </c>
      <c r="PV19" s="33" t="n"/>
      <c r="PW19" s="46">
        <f>SUM(PW5:PW17)</f>
        <v/>
      </c>
      <c r="PX19" s="46" t="n"/>
      <c r="PY19" s="33" t="inlineStr">
        <is>
          <t>Total</t>
        </is>
      </c>
      <c r="PZ19" s="41">
        <f>SUM(PZ5:PZ18)</f>
        <v/>
      </c>
      <c r="QA19" s="33" t="n"/>
      <c r="QB19" s="46">
        <f>SUM(QB5:QB17)</f>
        <v/>
      </c>
      <c r="QC19" s="46" t="n"/>
      <c r="QD19" s="33" t="inlineStr">
        <is>
          <t>Total</t>
        </is>
      </c>
      <c r="QE19" s="41">
        <f>SUM(QE5:QE18)</f>
        <v/>
      </c>
      <c r="QF19" s="33" t="n"/>
      <c r="QG19" s="46">
        <f>SUM(QG5:QG17)</f>
        <v/>
      </c>
      <c r="QH19" s="46" t="n"/>
      <c r="QI19" s="33" t="inlineStr">
        <is>
          <t>Total</t>
        </is>
      </c>
      <c r="QJ19" s="41">
        <f>SUM(QJ5:QJ18)</f>
        <v/>
      </c>
      <c r="QK19" s="33" t="n"/>
      <c r="QL19" s="46">
        <f>SUM(QL5:QL17)</f>
        <v/>
      </c>
      <c r="QM19" s="46" t="n"/>
      <c r="QN19" s="33" t="inlineStr">
        <is>
          <t>Total</t>
        </is>
      </c>
      <c r="QO19" s="41" t="n">
        <v>1</v>
      </c>
      <c r="QP19" s="33" t="n"/>
      <c r="QQ19" s="46">
        <f>SUM(QQ5:QQ17)</f>
        <v/>
      </c>
      <c r="QR19" s="46" t="n"/>
      <c r="QS19" s="33" t="inlineStr">
        <is>
          <t>Total</t>
        </is>
      </c>
      <c r="QT19" s="41" t="n">
        <v>1</v>
      </c>
      <c r="QU19" s="33" t="n"/>
      <c r="QV19" s="46">
        <f>SUM(QV5:QV17)</f>
        <v/>
      </c>
      <c r="QW19" s="46" t="n"/>
      <c r="QX19" s="33" t="inlineStr">
        <is>
          <t>Total</t>
        </is>
      </c>
      <c r="QY19" s="41">
        <f>SUM(QY5:QY18)</f>
        <v/>
      </c>
      <c r="QZ19" s="33" t="n"/>
      <c r="RA19" s="46">
        <f>SUM(RA5:RA17)</f>
        <v/>
      </c>
      <c r="RB19" s="46" t="n"/>
      <c r="RC19" s="33" t="inlineStr">
        <is>
          <t>Total</t>
        </is>
      </c>
      <c r="RD19" s="41">
        <f>SUM(RD5:RD18)</f>
        <v/>
      </c>
      <c r="RE19" s="33" t="n"/>
      <c r="RF19" s="46">
        <f>SUM(RF5:RF17)</f>
        <v/>
      </c>
      <c r="RG19" s="46" t="n"/>
      <c r="RH19" s="33" t="inlineStr">
        <is>
          <t>Total</t>
        </is>
      </c>
      <c r="RI19" s="41">
        <f>SUM(RI5:RI18)</f>
        <v/>
      </c>
      <c r="RJ19" s="33" t="n"/>
      <c r="RK19" s="46">
        <f>SUM(RK5:RK17)</f>
        <v/>
      </c>
      <c r="RL19" s="46" t="n"/>
      <c r="RM19" s="53">
        <f>SUM(RM5:RM18)</f>
        <v/>
      </c>
      <c r="RN19" s="47">
        <f>SUM(RN5:RN18)</f>
        <v/>
      </c>
      <c r="RO19" s="47">
        <f>SUM(RO5:RO18)</f>
        <v/>
      </c>
      <c r="RP19" s="47">
        <f>SUM(RP5:RP18)</f>
        <v/>
      </c>
      <c r="RQ19" s="48" t="n"/>
      <c r="RR19" s="33">
        <f>42+33+10+5+5+5</f>
        <v/>
      </c>
      <c r="RS19" s="33" t="n"/>
      <c r="RT19" s="48" t="n"/>
      <c r="RU19" s="61" t="n"/>
      <c r="RV19" s="48" t="n"/>
      <c r="RW19" s="33" t="n"/>
      <c r="RX19" s="46">
        <f>SUM(RX4:RX18)</f>
        <v/>
      </c>
      <c r="RY19" s="33" t="n"/>
      <c r="RZ19" s="33" t="n"/>
      <c r="SA19" s="33" t="n"/>
      <c r="SB19" s="33" t="n"/>
    </row>
    <row r="20">
      <c r="LT20" s="34" t="n"/>
      <c r="LY20" s="34" t="n"/>
      <c r="MD20" s="34" t="n"/>
      <c r="MI20" s="34" t="n"/>
      <c r="MN20" s="34" t="n"/>
      <c r="MS20" s="34" t="n"/>
      <c r="MX20" s="34" t="n"/>
      <c r="NC20" s="41" t="n"/>
      <c r="NH20" s="41" t="n"/>
      <c r="NM20" s="41" t="n"/>
      <c r="NR20" s="41" t="n"/>
      <c r="NW20" s="41" t="n"/>
      <c r="OB20" s="41" t="n"/>
      <c r="OG20" s="41" t="n"/>
      <c r="OL20" s="41" t="n"/>
      <c r="OQ20" s="41" t="n"/>
      <c r="OV20" s="41" t="n"/>
      <c r="PF20" s="41" t="n"/>
      <c r="PK20" s="41" t="n"/>
      <c r="PP20" s="41" t="n"/>
      <c r="PU20" s="41" t="n"/>
      <c r="PZ20" s="41" t="n"/>
      <c r="QE20" s="41" t="n"/>
      <c r="QJ20" s="41" t="n"/>
      <c r="QO20" s="41" t="n"/>
      <c r="QT20" s="41" t="n"/>
      <c r="QY20" s="41" t="n"/>
      <c r="RD20" s="41" t="n"/>
      <c r="RI20" s="41" t="n"/>
    </row>
    <row r="21">
      <c r="A21" s="33" t="inlineStr">
        <is>
          <t>Spartan - EQ8 Balanced Growth (w/ handoffs)</t>
        </is>
      </c>
      <c r="B21" s="33" t="n"/>
      <c r="C21" s="33" t="n"/>
      <c r="D21" s="33" t="n"/>
      <c r="E21" s="33" t="n"/>
      <c r="F21" s="33" t="inlineStr">
        <is>
          <t>Spartan - EQ8 Balanced Growth (w/ handoffs)</t>
        </is>
      </c>
      <c r="G21" s="33" t="n"/>
      <c r="H21" s="33" t="n"/>
      <c r="I21" s="33" t="n"/>
      <c r="J21" s="33" t="n"/>
      <c r="K21" s="33" t="inlineStr">
        <is>
          <t>Spartan - EQ8 Balanced Growth (w/ handoffs)</t>
        </is>
      </c>
      <c r="L21" s="33" t="n"/>
      <c r="M21" s="33" t="n"/>
      <c r="N21" s="33" t="n"/>
      <c r="O21" s="33" t="n"/>
      <c r="P21" s="33" t="inlineStr">
        <is>
          <t>Spartan - EQ8 Balanced Growth (w/ handoffs)</t>
        </is>
      </c>
      <c r="Q21" s="33" t="n"/>
      <c r="R21" s="33" t="n"/>
      <c r="S21" s="33" t="n"/>
      <c r="T21" s="33" t="n"/>
      <c r="U21" s="33" t="inlineStr">
        <is>
          <t>EQ8 S20 Mod Growth (w/ handoffs)</t>
        </is>
      </c>
      <c r="V21" s="33" t="n"/>
      <c r="W21" s="33" t="n"/>
      <c r="X21" s="33" t="n"/>
      <c r="Y21" s="33" t="n"/>
      <c r="Z21" s="33" t="inlineStr">
        <is>
          <t>EQ8 S20 Mod Growth (w/ handoffs)</t>
        </is>
      </c>
      <c r="AA21" s="33" t="n"/>
      <c r="AB21" s="33" t="n"/>
      <c r="AC21" s="33" t="n"/>
      <c r="AD21" s="33" t="n"/>
      <c r="AE21" s="33" t="inlineStr">
        <is>
          <t>EQ8 S20 Mod Growth (w/ handoffs)</t>
        </is>
      </c>
      <c r="AF21" s="33" t="n"/>
      <c r="AG21" s="33" t="n"/>
      <c r="AH21" s="33" t="n"/>
      <c r="AI21" s="33" t="n"/>
      <c r="AJ21" s="33" t="inlineStr">
        <is>
          <t>EQ8 S20 Mod Growth (w/ handoffs)</t>
        </is>
      </c>
      <c r="AK21" s="33" t="n"/>
      <c r="AL21" s="33" t="n"/>
      <c r="AM21" s="33" t="n"/>
      <c r="AN21" s="33" t="n"/>
      <c r="AO21" s="33" t="inlineStr">
        <is>
          <t>EQ8 S20 Mod Growth (w/ handoffs)</t>
        </is>
      </c>
      <c r="AP21" s="33" t="n"/>
      <c r="AQ21" s="33" t="n"/>
      <c r="AR21" s="33" t="n"/>
      <c r="AS21" s="33" t="n"/>
      <c r="AT21" s="33" t="inlineStr">
        <is>
          <t>EQ8 S20 Mod Growth (w/ handoffs)</t>
        </is>
      </c>
      <c r="AU21" s="33" t="n"/>
      <c r="AV21" s="33" t="n"/>
      <c r="AW21" s="33" t="n"/>
      <c r="AX21" s="33" t="n"/>
      <c r="AY21" s="33" t="inlineStr">
        <is>
          <t>EQ8 S20 Mod Growth (w/ handoffs)</t>
        </is>
      </c>
      <c r="AZ21" s="33" t="n"/>
      <c r="BA21" s="33" t="n"/>
      <c r="BB21" s="33" t="n"/>
      <c r="BC21" s="33" t="n"/>
      <c r="BD21" s="33" t="inlineStr">
        <is>
          <t>EQ8 S20 Mod Growth (w/ handoffs)</t>
        </is>
      </c>
      <c r="BE21" s="33" t="n"/>
      <c r="BF21" s="33" t="n"/>
      <c r="BG21" s="33" t="n"/>
      <c r="BH21" s="33" t="n"/>
      <c r="BI21" s="33" t="inlineStr">
        <is>
          <t>EQ8 S20 Mod Growth (w/ handoffs)</t>
        </is>
      </c>
      <c r="BJ21" s="33" t="n"/>
      <c r="BK21" s="33" t="n"/>
      <c r="BL21" s="33" t="n"/>
      <c r="BM21" s="33" t="n"/>
      <c r="BN21" s="33" t="inlineStr">
        <is>
          <t>EQ8 S20 Mod Growth (w/ handoffs)</t>
        </is>
      </c>
      <c r="BO21" s="33" t="n"/>
      <c r="BP21" s="33" t="n"/>
      <c r="BQ21" s="33" t="n"/>
      <c r="BR21" s="33" t="n"/>
      <c r="BS21" s="33" t="inlineStr">
        <is>
          <t>EQ8 S20 Mod Growth (w/ handoffs)</t>
        </is>
      </c>
      <c r="BT21" s="33" t="n"/>
      <c r="BU21" s="33" t="n"/>
      <c r="BV21" s="33" t="n"/>
      <c r="BW21" s="33" t="n"/>
      <c r="BX21" s="33" t="inlineStr">
        <is>
          <t>EQ8 S20 Mod Growth (w/ handoffs)</t>
        </is>
      </c>
      <c r="BY21" s="33" t="n"/>
      <c r="BZ21" s="33" t="n"/>
      <c r="CA21" s="33" t="n"/>
      <c r="CB21" s="33" t="n"/>
      <c r="CC21" s="33" t="inlineStr">
        <is>
          <t>EQ8 S20 Mod Growth (w/ handoffs)</t>
        </is>
      </c>
      <c r="CD21" s="33" t="n"/>
      <c r="CE21" s="33" t="n"/>
      <c r="CF21" s="33" t="n"/>
      <c r="CG21" s="33" t="n"/>
      <c r="CH21" s="33" t="inlineStr">
        <is>
          <t>EQ8 S20 Mod Growth (w/ handoffs)</t>
        </is>
      </c>
      <c r="CI21" s="33" t="n"/>
      <c r="CJ21" s="33" t="n"/>
      <c r="CK21" s="33" t="n"/>
      <c r="CL21" s="33" t="n"/>
      <c r="CM21" s="33" t="inlineStr">
        <is>
          <t>EQ8 S20 Mod Growth (w/ handoffs)</t>
        </is>
      </c>
      <c r="CN21" s="33" t="n"/>
      <c r="CO21" s="33" t="n"/>
      <c r="CP21" s="33" t="n"/>
      <c r="CQ21" s="33" t="n"/>
      <c r="CR21" s="33" t="inlineStr">
        <is>
          <t>EQ8 S20 Mod Growth (w/ handoffs)</t>
        </is>
      </c>
      <c r="CS21" s="33" t="n"/>
      <c r="CT21" s="33" t="n"/>
      <c r="CU21" s="33" t="n"/>
      <c r="CV21" s="33" t="n"/>
      <c r="CW21" s="33" t="inlineStr">
        <is>
          <t>EQ8 S20 Mod Growth (w/ handoffs)</t>
        </is>
      </c>
      <c r="CX21" s="33" t="n"/>
      <c r="CY21" s="33" t="n"/>
      <c r="CZ21" s="33" t="n"/>
      <c r="DA21" s="33" t="n"/>
      <c r="DB21" s="33" t="inlineStr">
        <is>
          <t>EQ8 S20 Mod Growth (w/ handoffs)</t>
        </is>
      </c>
      <c r="DC21" s="33" t="n"/>
      <c r="DD21" s="33" t="n"/>
      <c r="DE21" s="33" t="n"/>
      <c r="DF21" s="33" t="n"/>
      <c r="DG21" s="33" t="inlineStr">
        <is>
          <t>EQ8 S20 Mod Growth (w/ handoffs)</t>
        </is>
      </c>
      <c r="DH21" s="33" t="n"/>
      <c r="DI21" s="33" t="n"/>
      <c r="DJ21" s="33" t="n"/>
      <c r="DK21" s="33" t="n"/>
      <c r="DL21" s="33" t="inlineStr">
        <is>
          <t>EQ8 S20 Mod Growth (w/ handoffs)</t>
        </is>
      </c>
      <c r="DM21" s="33" t="n"/>
      <c r="DN21" s="33" t="n"/>
      <c r="DO21" s="33" t="n"/>
      <c r="DP21" s="33" t="n"/>
      <c r="DQ21" s="33" t="inlineStr">
        <is>
          <t>EQ8 S20 Mod Growth (w/ handoffs)</t>
        </is>
      </c>
      <c r="DR21" s="33" t="n"/>
      <c r="DS21" s="33" t="n"/>
      <c r="DT21" s="33" t="n"/>
      <c r="DU21" s="33" t="n"/>
      <c r="DV21" s="33" t="inlineStr">
        <is>
          <t>EQ8 S20 Mod Growth (w/ handoffs)</t>
        </is>
      </c>
      <c r="DW21" s="33" t="n"/>
      <c r="DX21" s="33" t="n"/>
      <c r="DY21" s="33" t="n"/>
      <c r="DZ21" s="33" t="n"/>
      <c r="EA21" s="33" t="inlineStr">
        <is>
          <t>EQ8 S20 Mod Growth (w/ handoffs)</t>
        </is>
      </c>
      <c r="EB21" s="33" t="n"/>
      <c r="EC21" s="33" t="n"/>
      <c r="ED21" s="33" t="n"/>
      <c r="EE21" s="33" t="n"/>
      <c r="EF21" s="33" t="inlineStr">
        <is>
          <t>EQ8 S20 Mod Growth (w/ handoffs)</t>
        </is>
      </c>
      <c r="EG21" s="33" t="n"/>
      <c r="EH21" s="33" t="n"/>
      <c r="EI21" s="33" t="n"/>
      <c r="EJ21" s="33" t="n"/>
      <c r="EK21" s="33" t="inlineStr">
        <is>
          <t>EQ8 S20 Mod Growth (w/ handoffs)</t>
        </is>
      </c>
      <c r="EL21" s="33" t="n"/>
      <c r="EM21" s="33" t="n"/>
      <c r="EN21" s="33" t="n"/>
      <c r="EO21" s="33" t="n"/>
      <c r="EP21" s="33" t="inlineStr">
        <is>
          <t>EQ8 S20 Mod Growth (w/ handoffs)</t>
        </is>
      </c>
      <c r="EQ21" s="33" t="n"/>
      <c r="ER21" s="33" t="n"/>
      <c r="ES21" s="33" t="n"/>
      <c r="ET21" s="33" t="n"/>
      <c r="EU21" s="33" t="inlineStr">
        <is>
          <t>EQ8 S20 Mod Growth (w/ handoffs)</t>
        </is>
      </c>
      <c r="EV21" s="33" t="n"/>
      <c r="EW21" s="33" t="n"/>
      <c r="EX21" s="33" t="n"/>
      <c r="EY21" s="33" t="n"/>
      <c r="EZ21" s="33" t="inlineStr">
        <is>
          <t>EQ8 S20 Mod Growth (w/ handoffs)</t>
        </is>
      </c>
      <c r="FA21" s="33" t="n"/>
      <c r="FB21" s="33" t="n"/>
      <c r="FC21" s="33" t="n"/>
      <c r="FD21" s="33" t="n"/>
      <c r="FE21" s="33" t="inlineStr">
        <is>
          <t>EQ8 S20 Mod Growth (w/ handoffs)</t>
        </is>
      </c>
      <c r="FF21" s="33" t="n"/>
      <c r="FG21" s="33" t="n"/>
      <c r="FH21" s="33" t="n"/>
      <c r="FI21" s="33" t="n"/>
      <c r="FJ21" s="33" t="inlineStr">
        <is>
          <t>EQ8 S20 Mod Growth (w/ handoffs)</t>
        </is>
      </c>
      <c r="FK21" s="33" t="n"/>
      <c r="FL21" s="33" t="n"/>
      <c r="FM21" s="33" t="n"/>
      <c r="FN21" s="33" t="n"/>
      <c r="FO21" s="33" t="inlineStr">
        <is>
          <t>EQ8 S20 Mod Growth (w/ handoffs)</t>
        </is>
      </c>
      <c r="FP21" s="33" t="n"/>
      <c r="FQ21" s="33" t="n"/>
      <c r="FR21" s="33" t="n"/>
      <c r="FS21" s="33" t="n"/>
      <c r="FT21" s="33" t="inlineStr">
        <is>
          <t>EQ8 S20 Mod Growth (w/ handoffs)</t>
        </is>
      </c>
      <c r="FU21" s="33" t="n"/>
      <c r="FV21" s="33" t="n"/>
      <c r="FW21" s="33" t="n"/>
      <c r="FX21" s="33" t="n"/>
      <c r="FY21" s="33" t="inlineStr">
        <is>
          <t>EQ8 S20 Mod Growth (w/ handoffs)</t>
        </is>
      </c>
      <c r="FZ21" s="34" t="n"/>
      <c r="GA21" s="33" t="n"/>
      <c r="GB21" s="33" t="n"/>
      <c r="GC21" s="33" t="n"/>
      <c r="GD21" s="33" t="inlineStr">
        <is>
          <t>EQ8 S20 Mod Growth (w/ handoffs)</t>
        </is>
      </c>
      <c r="GE21" s="34" t="n"/>
      <c r="GF21" s="33" t="n"/>
      <c r="GG21" s="33" t="n"/>
      <c r="GH21" s="33" t="n"/>
      <c r="GI21" s="33" t="inlineStr">
        <is>
          <t>EQ8 S20 Mod Growth (w/ handoffs)</t>
        </is>
      </c>
      <c r="GJ21" s="34" t="n"/>
      <c r="GK21" s="33" t="n"/>
      <c r="GL21" s="33" t="n"/>
      <c r="GM21" s="33" t="n"/>
      <c r="GN21" s="33" t="inlineStr">
        <is>
          <t>EQ8 S20 Mod Growth (w/ handoffs)</t>
        </is>
      </c>
      <c r="GO21" s="34" t="n"/>
      <c r="GP21" s="33" t="n"/>
      <c r="GQ21" s="33" t="n"/>
      <c r="GR21" s="33" t="n"/>
      <c r="GS21" s="33" t="inlineStr">
        <is>
          <t>EQ8 S20 Mod Growth (w/ handoffs)</t>
        </is>
      </c>
      <c r="GT21" s="34" t="n"/>
      <c r="GU21" s="33" t="n"/>
      <c r="GV21" s="33" t="n"/>
      <c r="GW21" s="33" t="n"/>
      <c r="GX21" s="33" t="inlineStr">
        <is>
          <t>EQ8 S20 Mod Growth (w/ handoffs)</t>
        </is>
      </c>
      <c r="GY21" s="34" t="n"/>
      <c r="GZ21" s="33" t="n"/>
      <c r="HA21" s="33" t="n"/>
      <c r="HB21" s="33" t="n"/>
      <c r="HC21" s="33" t="inlineStr">
        <is>
          <t>EQ8 S20 Mod Growth (w/ handoffs)</t>
        </is>
      </c>
      <c r="HD21" s="34" t="n"/>
      <c r="HE21" s="33" t="n"/>
      <c r="HF21" s="33" t="n"/>
      <c r="HG21" s="33" t="n"/>
      <c r="HH21" s="33" t="inlineStr">
        <is>
          <t>EQ8 S20 Mod Growth (w/ handoffs)</t>
        </is>
      </c>
      <c r="HI21" s="34" t="n"/>
      <c r="HJ21" s="33" t="n"/>
      <c r="HK21" s="33" t="n"/>
      <c r="HL21" s="33" t="n"/>
      <c r="HM21" s="33" t="inlineStr">
        <is>
          <t>EQ8 S20 Mod Growth (w/ handoffs)</t>
        </is>
      </c>
      <c r="HN21" s="34" t="n"/>
      <c r="HO21" s="33" t="n"/>
      <c r="HP21" s="33" t="n"/>
      <c r="HQ21" s="33" t="n"/>
      <c r="HR21" s="33" t="inlineStr">
        <is>
          <t>EQ8 S20 Mod Growth (w/ handoffs)</t>
        </is>
      </c>
      <c r="HS21" s="34" t="n"/>
      <c r="HT21" s="33" t="n"/>
      <c r="HU21" s="33" t="n"/>
      <c r="HV21" s="33" t="n"/>
      <c r="HW21" s="33" t="inlineStr">
        <is>
          <t>EQ8 S20 Mod Growth (w/ handoffs)</t>
        </is>
      </c>
      <c r="HX21" s="34" t="n"/>
      <c r="HY21" s="33" t="n"/>
      <c r="HZ21" s="33" t="n"/>
      <c r="IA21" s="33" t="n"/>
      <c r="IB21" s="33" t="inlineStr">
        <is>
          <t>EQ8 S20 Mod Growth (w/ handoffs)</t>
        </is>
      </c>
      <c r="IC21" s="34" t="n"/>
      <c r="ID21" s="33" t="n"/>
      <c r="IE21" s="33" t="n"/>
      <c r="IF21" s="33" t="n"/>
      <c r="IG21" s="33" t="inlineStr">
        <is>
          <t>EQ8 S20 Mod Growth (w/ handoffs)</t>
        </is>
      </c>
      <c r="IH21" s="34" t="n"/>
      <c r="II21" s="33" t="n"/>
      <c r="IJ21" s="33" t="n"/>
      <c r="IK21" s="33" t="n"/>
      <c r="IL21" s="33" t="inlineStr">
        <is>
          <t>EQ8 S20 Mod Growth (w/ handoffs)</t>
        </is>
      </c>
      <c r="IM21" s="34" t="n"/>
      <c r="IN21" s="33" t="n"/>
      <c r="IO21" s="33" t="n"/>
      <c r="IP21" s="33" t="n"/>
      <c r="IQ21" s="33" t="inlineStr">
        <is>
          <t>EQ8 S20 Mod Growth (w/ handoffs)</t>
        </is>
      </c>
      <c r="IR21" s="34" t="n"/>
      <c r="IS21" s="33" t="n"/>
      <c r="IT21" s="33" t="n"/>
      <c r="IU21" s="33" t="n"/>
      <c r="IV21" s="33" t="inlineStr">
        <is>
          <t>EQ8 S20 Mod Growth (w/ handoffs)</t>
        </is>
      </c>
      <c r="IW21" s="34" t="n"/>
      <c r="IX21" s="33" t="n"/>
      <c r="IY21" s="33" t="n"/>
      <c r="IZ21" s="33" t="n"/>
      <c r="JA21" s="33" t="inlineStr">
        <is>
          <t>EQ8 S20 Mod Growth (w/ handoffs)</t>
        </is>
      </c>
      <c r="JB21" s="34" t="n"/>
      <c r="JC21" s="33" t="n"/>
      <c r="JD21" s="33" t="n"/>
      <c r="JE21" s="33" t="n"/>
      <c r="JF21" s="33" t="inlineStr">
        <is>
          <t>EQ8 S20 Mod Growth (w/ handoffs)</t>
        </is>
      </c>
      <c r="JG21" s="34" t="n"/>
      <c r="JH21" s="33" t="n"/>
      <c r="JI21" s="33" t="n"/>
      <c r="JJ21" s="33" t="n"/>
      <c r="JK21" s="33" t="inlineStr">
        <is>
          <t>EQ8 S20 Mod Growth (w/ handoffs)</t>
        </is>
      </c>
      <c r="JL21" s="34" t="n"/>
      <c r="JM21" s="33" t="n"/>
      <c r="JN21" s="33" t="n"/>
      <c r="JO21" s="33" t="n"/>
      <c r="JP21" s="33" t="inlineStr">
        <is>
          <t>EQ8 S20 Mod Growth (w/ handoffs)</t>
        </is>
      </c>
      <c r="JQ21" s="34" t="n"/>
      <c r="JR21" s="33" t="n"/>
      <c r="JS21" s="33" t="n"/>
      <c r="JT21" s="33" t="n"/>
      <c r="JU21" s="33" t="inlineStr">
        <is>
          <t>EQ8 S20 Mod Growth (w/ handoffs)</t>
        </is>
      </c>
      <c r="JV21" s="34" t="n"/>
      <c r="JW21" s="33" t="n"/>
      <c r="JX21" s="33" t="n"/>
      <c r="JY21" s="33" t="n"/>
      <c r="JZ21" s="33" t="inlineStr">
        <is>
          <t>EQ8 S20 Mod Growth (w/ handoffs)</t>
        </is>
      </c>
      <c r="KA21" s="34" t="n"/>
      <c r="KB21" s="33" t="n"/>
      <c r="KC21" s="33" t="n"/>
      <c r="KD21" s="33" t="n"/>
      <c r="KE21" s="33" t="inlineStr">
        <is>
          <t>EQ8 S20 Mod Growth (w/ handoffs)</t>
        </is>
      </c>
      <c r="KF21" s="34" t="n"/>
      <c r="KG21" s="33" t="n"/>
      <c r="KH21" s="33" t="n"/>
      <c r="KI21" s="33" t="n"/>
      <c r="KJ21" s="33" t="inlineStr">
        <is>
          <t>EQ8 S20 Mod Growth (w/ handoffs)</t>
        </is>
      </c>
      <c r="KK21" s="34" t="n"/>
      <c r="KL21" s="33" t="n"/>
      <c r="KM21" s="33" t="n"/>
      <c r="KN21" s="33" t="n"/>
      <c r="KO21" s="33" t="inlineStr">
        <is>
          <t>Tactical (S20) Mod Growth</t>
        </is>
      </c>
      <c r="KP21" s="34" t="n"/>
      <c r="KQ21" s="33" t="n"/>
      <c r="KR21" s="33" t="n"/>
      <c r="KS21" s="33" t="n"/>
      <c r="KT21" s="33" t="inlineStr">
        <is>
          <t>Tactical (S20) Mod Growth</t>
        </is>
      </c>
      <c r="KU21" s="34" t="n"/>
      <c r="KV21" s="33" t="n"/>
      <c r="KW21" s="33" t="n"/>
      <c r="KX21" s="33" t="n"/>
      <c r="KY21" s="33" t="inlineStr">
        <is>
          <t>Tactical (S20) Mod Growth</t>
        </is>
      </c>
      <c r="KZ21" s="34" t="n"/>
      <c r="LA21" s="33" t="n"/>
      <c r="LB21" s="33" t="n"/>
      <c r="LC21" s="33" t="n"/>
      <c r="LD21" s="33" t="inlineStr">
        <is>
          <t>Tactical (S20) Mod Growth</t>
        </is>
      </c>
      <c r="LE21" s="34" t="n"/>
      <c r="LF21" s="33" t="n"/>
      <c r="LG21" s="33" t="n"/>
      <c r="LH21" s="33" t="n"/>
      <c r="LI21" s="33" t="inlineStr">
        <is>
          <t>Tactical (S20) Mod Growth</t>
        </is>
      </c>
      <c r="LJ21" s="34" t="n"/>
      <c r="LK21" s="33" t="n"/>
      <c r="LL21" s="33" t="n"/>
      <c r="LM21" s="33" t="n"/>
      <c r="LN21" s="33" t="inlineStr">
        <is>
          <t>Tactical (S20) Mod Growth</t>
        </is>
      </c>
      <c r="LO21" s="34" t="n"/>
      <c r="LP21" s="33" t="n"/>
      <c r="LQ21" s="33" t="n"/>
      <c r="LR21" s="33" t="n"/>
      <c r="LS21" s="33" t="inlineStr">
        <is>
          <t>Tactical (S20) Mod Growth</t>
        </is>
      </c>
      <c r="LT21" s="34" t="n"/>
      <c r="LU21" s="33" t="n"/>
      <c r="LV21" s="33" t="n"/>
      <c r="LW21" s="33" t="n"/>
      <c r="LX21" s="33" t="inlineStr">
        <is>
          <t>Tactical (S20) Mod Growth</t>
        </is>
      </c>
      <c r="LY21" s="34" t="n"/>
      <c r="LZ21" s="33" t="n"/>
      <c r="MA21" s="33" t="n"/>
      <c r="MB21" s="33" t="n"/>
      <c r="MC21" s="33" t="inlineStr">
        <is>
          <t>Tactical (S20) Mod Growth</t>
        </is>
      </c>
      <c r="MD21" s="34" t="n"/>
      <c r="ME21" s="33" t="n"/>
      <c r="MF21" s="33" t="n"/>
      <c r="MG21" s="33" t="n"/>
      <c r="MH21" s="33" t="inlineStr">
        <is>
          <t>Tactical (S20) Mod Growth</t>
        </is>
      </c>
      <c r="MI21" s="34" t="n"/>
      <c r="MJ21" s="33" t="n"/>
      <c r="MK21" s="33" t="n"/>
      <c r="ML21" s="33" t="n"/>
      <c r="MM21" s="33" t="inlineStr">
        <is>
          <t>Tactical (S20) Mod Growth</t>
        </is>
      </c>
      <c r="MN21" s="34" t="n"/>
      <c r="MO21" s="33" t="n"/>
      <c r="MP21" s="33" t="n"/>
      <c r="MQ21" s="33" t="n"/>
      <c r="MR21" s="33" t="inlineStr">
        <is>
          <t>Tactical (S20) Mod Growth</t>
        </is>
      </c>
      <c r="MS21" s="34" t="n"/>
      <c r="MT21" s="33" t="n"/>
      <c r="MU21" s="33" t="n"/>
      <c r="MV21" s="33" t="n"/>
      <c r="MW21" s="33" t="inlineStr">
        <is>
          <t>Tactical (S20) Mod Growth</t>
        </is>
      </c>
      <c r="MX21" s="34" t="n"/>
      <c r="MY21" s="33" t="n"/>
      <c r="MZ21" s="33" t="n"/>
      <c r="NA21" s="33" t="n"/>
      <c r="NB21" s="33" t="inlineStr">
        <is>
          <t>Tactical (S20) Mod Growth</t>
        </is>
      </c>
      <c r="NC21" s="41" t="n"/>
      <c r="ND21" s="33" t="n"/>
      <c r="NE21" s="33" t="n"/>
      <c r="NF21" s="33" t="n"/>
      <c r="NG21" s="33" t="inlineStr">
        <is>
          <t>Tactical (S20) Mod Growth</t>
        </is>
      </c>
      <c r="NH21" s="41" t="n"/>
      <c r="NI21" s="33" t="n"/>
      <c r="NJ21" s="33" t="n"/>
      <c r="NK21" s="33" t="n"/>
      <c r="NL21" s="33" t="inlineStr">
        <is>
          <t>Tactical (S20) Mod Growth</t>
        </is>
      </c>
      <c r="NM21" s="41" t="n"/>
      <c r="NN21" s="33" t="n"/>
      <c r="NO21" s="33" t="n"/>
      <c r="NP21" s="33" t="n"/>
      <c r="NQ21" s="33" t="inlineStr">
        <is>
          <t>Tactical (S20) Mod Growth</t>
        </is>
      </c>
      <c r="NR21" s="41" t="n"/>
      <c r="NS21" s="33" t="n"/>
      <c r="NT21" s="33" t="n"/>
      <c r="NU21" s="33" t="n"/>
      <c r="NV21" s="33" t="inlineStr">
        <is>
          <t>Tactical (S20) Mod Growth</t>
        </is>
      </c>
      <c r="NW21" s="41" t="n"/>
      <c r="NX21" s="33" t="n"/>
      <c r="NY21" s="33" t="n"/>
      <c r="NZ21" s="33" t="n"/>
      <c r="OA21" s="33" t="inlineStr">
        <is>
          <t>Tactical (S20) Mod Growth</t>
        </is>
      </c>
      <c r="OB21" s="41" t="n"/>
      <c r="OC21" s="33" t="n"/>
      <c r="OD21" s="33" t="n"/>
      <c r="OE21" s="33" t="n"/>
      <c r="OF21" s="33" t="inlineStr">
        <is>
          <t>Tactical (S20) Mod Growth</t>
        </is>
      </c>
      <c r="OG21" s="41" t="n"/>
      <c r="OH21" s="33" t="n"/>
      <c r="OI21" s="33" t="n"/>
      <c r="OJ21" s="33" t="n"/>
      <c r="OK21" s="33" t="inlineStr">
        <is>
          <t>Tactical (S20) Mod Growth</t>
        </is>
      </c>
      <c r="OL21" s="41" t="n"/>
      <c r="OM21" s="33" t="n"/>
      <c r="ON21" s="33" t="n"/>
      <c r="OO21" s="33" t="n"/>
      <c r="OP21" s="33" t="inlineStr">
        <is>
          <t>Tactical (S20) Mod Growth</t>
        </is>
      </c>
      <c r="OQ21" s="41" t="n"/>
      <c r="OR21" s="33" t="n"/>
      <c r="OS21" s="33" t="n"/>
      <c r="OT21" s="33" t="n"/>
      <c r="OU21" s="33" t="inlineStr">
        <is>
          <t>Tactical (S20) Mod Growth</t>
        </is>
      </c>
      <c r="OV21" s="41" t="n"/>
      <c r="OW21" s="33" t="n"/>
      <c r="OX21" s="33" t="n"/>
      <c r="OY21" s="33" t="n"/>
      <c r="OZ21" s="33" t="inlineStr">
        <is>
          <t>Tactical (S20) Mod Growth</t>
        </is>
      </c>
      <c r="PB21" s="33" t="n"/>
      <c r="PC21" s="33" t="n"/>
      <c r="PD21" s="33" t="n"/>
      <c r="PE21" s="33" t="inlineStr">
        <is>
          <t>Tactical (S20) Mod Growth</t>
        </is>
      </c>
      <c r="PF21" s="41" t="n"/>
      <c r="PG21" s="33" t="n"/>
      <c r="PH21" s="33" t="n"/>
      <c r="PI21" s="33" t="n"/>
      <c r="PJ21" s="33" t="inlineStr">
        <is>
          <t>Tactical (S20) Mod Growth</t>
        </is>
      </c>
      <c r="PK21" s="41" t="n"/>
      <c r="PL21" s="33" t="n"/>
      <c r="PM21" s="33" t="n"/>
      <c r="PN21" s="33" t="n"/>
      <c r="PO21" s="33" t="inlineStr">
        <is>
          <t>Tactical (S20) Mod Growth</t>
        </is>
      </c>
      <c r="PP21" s="41" t="n"/>
      <c r="PQ21" s="33" t="n"/>
      <c r="PR21" s="33" t="n"/>
      <c r="PS21" s="33" t="n"/>
      <c r="PT21" s="33" t="inlineStr">
        <is>
          <t>Tactical (S20) Mod Growth</t>
        </is>
      </c>
      <c r="PU21" s="41" t="n"/>
      <c r="PV21" s="33" t="n"/>
      <c r="PW21" s="33" t="n"/>
      <c r="PX21" s="33" t="n"/>
      <c r="PY21" s="33" t="inlineStr">
        <is>
          <t>Tactical (S20) Mod Growth</t>
        </is>
      </c>
      <c r="PZ21" s="41" t="n"/>
      <c r="QA21" s="33" t="n"/>
      <c r="QB21" s="33" t="n"/>
      <c r="QC21" s="33" t="n"/>
      <c r="QD21" s="33" t="inlineStr">
        <is>
          <t>Tactical (S20) Mod Growth</t>
        </is>
      </c>
      <c r="QE21" s="41" t="n"/>
      <c r="QF21" s="33" t="n"/>
      <c r="QG21" s="33" t="n"/>
      <c r="QH21" s="33" t="n"/>
      <c r="QI21" s="33" t="inlineStr">
        <is>
          <t>Tactical (S20) Mod Growth</t>
        </is>
      </c>
      <c r="QJ21" s="41" t="n"/>
      <c r="QK21" s="33" t="n"/>
      <c r="QL21" s="33" t="n"/>
      <c r="QM21" s="33" t="n"/>
      <c r="QN21" s="33" t="inlineStr">
        <is>
          <t>Tactical (S20) Mod Growth</t>
        </is>
      </c>
      <c r="QO21" s="41" t="n"/>
      <c r="QP21" s="33" t="n"/>
      <c r="QQ21" s="33" t="n"/>
      <c r="QR21" s="33" t="n"/>
      <c r="QS21" s="33" t="inlineStr">
        <is>
          <t>Tactical (S20) Mod Growth</t>
        </is>
      </c>
      <c r="QT21" s="41" t="n"/>
      <c r="QU21" s="33" t="n"/>
      <c r="QV21" s="33" t="n"/>
      <c r="QW21" s="33" t="n"/>
      <c r="QX21" s="33" t="inlineStr">
        <is>
          <t>Tactical (S20) Mod Growth</t>
        </is>
      </c>
      <c r="QY21" s="41" t="n"/>
      <c r="QZ21" s="33" t="n"/>
      <c r="RA21" s="33" t="n"/>
      <c r="RB21" s="33" t="n"/>
      <c r="RC21" s="33" t="inlineStr">
        <is>
          <t>Tactical (S20) Mod Growth</t>
        </is>
      </c>
      <c r="RD21" s="41" t="n"/>
      <c r="RE21" s="33" t="n"/>
      <c r="RF21" s="33" t="n"/>
      <c r="RG21" s="33" t="n"/>
      <c r="RH21" s="33" t="inlineStr">
        <is>
          <t>Tactical (S20) Mod Growth</t>
        </is>
      </c>
      <c r="RI21" s="41" t="n"/>
      <c r="RJ21" s="33" t="n"/>
      <c r="RK21" s="33" t="n"/>
      <c r="RL21" s="33" t="n"/>
      <c r="RM21" s="28" t="inlineStr">
        <is>
          <t>Baseline</t>
        </is>
      </c>
      <c r="RN21" s="30" t="inlineStr">
        <is>
          <t>Static</t>
        </is>
      </c>
      <c r="RO21" s="30" t="inlineStr">
        <is>
          <t>Intermediate</t>
        </is>
      </c>
      <c r="RP21" s="30" t="inlineStr">
        <is>
          <t>Long-Term</t>
        </is>
      </c>
      <c r="RR21" s="33" t="n"/>
      <c r="RS21" s="33" t="n"/>
      <c r="RT21" s="39" t="n"/>
      <c r="RU21" s="61" t="n"/>
      <c r="RV21" s="33" t="n"/>
      <c r="RX21" s="46" t="n"/>
      <c r="RY21" s="33" t="n"/>
      <c r="RZ21" s="33" t="n"/>
      <c r="SA21" s="33" t="n"/>
      <c r="SB21" s="33" t="n"/>
    </row>
    <row r="22">
      <c r="A22" s="61" t="inlineStr">
        <is>
          <t>VTI</t>
        </is>
      </c>
      <c r="B22" s="49" t="n">
        <v>0.05</v>
      </c>
      <c r="C22" s="61">
        <f>'ETF MTD'!$K$28/'ETF MTD'!$K$3-1</f>
        <v/>
      </c>
      <c r="D22" s="61">
        <f>B22*C22</f>
        <v/>
      </c>
      <c r="E22" s="61" t="n"/>
      <c r="F22" s="61" t="inlineStr">
        <is>
          <t>VTI</t>
        </is>
      </c>
      <c r="G22" s="49" t="n">
        <v>0.15</v>
      </c>
      <c r="H22" s="61">
        <f>'ETF MTD'!$K$28/'ETF MTD'!$K$3-1</f>
        <v/>
      </c>
      <c r="I22" s="61">
        <f>G22*H22</f>
        <v/>
      </c>
      <c r="J22" s="39" t="n"/>
      <c r="K22" s="61" t="inlineStr">
        <is>
          <t>VTI</t>
        </is>
      </c>
      <c r="L22" s="49" t="n">
        <v>0.3</v>
      </c>
      <c r="M22" s="61">
        <f>'ETF MTD'!$K$28/'ETF MTD'!$K$3-1</f>
        <v/>
      </c>
      <c r="N22" s="61">
        <f>L22*M22</f>
        <v/>
      </c>
      <c r="O22" s="61" t="n"/>
      <c r="P22" s="61" t="inlineStr">
        <is>
          <t>VTI</t>
        </is>
      </c>
      <c r="Q22" s="61" t="n">
        <v>0.3</v>
      </c>
      <c r="R22" s="61">
        <f>'ETF MTD'!$K$28/'ETF MTD'!$K$3-1</f>
        <v/>
      </c>
      <c r="S22" s="61">
        <f>Q22*R22</f>
        <v/>
      </c>
      <c r="T22" s="61" t="n"/>
      <c r="U22" s="61" t="inlineStr">
        <is>
          <t>VTI</t>
        </is>
      </c>
      <c r="V22" s="49" t="n">
        <v>0.36</v>
      </c>
      <c r="W22" s="61">
        <f>'ETF MTD'!$K$28/'ETF MTD'!$K$3-1</f>
        <v/>
      </c>
      <c r="X22" s="61">
        <f>V22*W22</f>
        <v/>
      </c>
      <c r="Y22" s="61" t="n"/>
      <c r="Z22" s="61" t="inlineStr">
        <is>
          <t>VTI</t>
        </is>
      </c>
      <c r="AA22" s="49" t="n">
        <v>0.3</v>
      </c>
      <c r="AB22" s="61">
        <f>'ETF MTD'!$K$28/'ETF MTD'!$K$3-1</f>
        <v/>
      </c>
      <c r="AC22" s="61">
        <f>AA22*AB22</f>
        <v/>
      </c>
      <c r="AD22" s="61" t="n"/>
      <c r="AE22" s="61" t="inlineStr">
        <is>
          <t>VTI</t>
        </is>
      </c>
      <c r="AF22" s="49" t="n">
        <v>0.25</v>
      </c>
      <c r="AG22" s="61">
        <f>'ETF MTD'!$K$28/'ETF MTD'!$K$3-1</f>
        <v/>
      </c>
      <c r="AH22" s="61">
        <f>AF22*AG22</f>
        <v/>
      </c>
      <c r="AI22" s="61" t="n"/>
      <c r="AJ22" s="61" t="inlineStr">
        <is>
          <t>VTI</t>
        </is>
      </c>
      <c r="AK22" s="49" t="n">
        <v>0.15</v>
      </c>
      <c r="AL22" s="61">
        <f>'ETF MTD'!$K$28/'ETF MTD'!$K$3-1</f>
        <v/>
      </c>
      <c r="AM22" s="61">
        <f>AK22*AL22</f>
        <v/>
      </c>
      <c r="AN22" s="61" t="n"/>
      <c r="AO22" s="61" t="inlineStr">
        <is>
          <t>VTI</t>
        </is>
      </c>
      <c r="AP22" s="49" t="n">
        <v>0.53</v>
      </c>
      <c r="AQ22" s="61">
        <f>'ETF MTD'!$K$28/'ETF MTD'!$K$3-1</f>
        <v/>
      </c>
      <c r="AR22" s="61">
        <f>AP22*AQ22</f>
        <v/>
      </c>
      <c r="AS22" s="61" t="n"/>
      <c r="AT22" s="61" t="inlineStr">
        <is>
          <t>VTI</t>
        </is>
      </c>
      <c r="AU22" s="49" t="n">
        <v>0.53</v>
      </c>
      <c r="AV22" s="61">
        <f>'ETF MTD'!$K$28/'ETF MTD'!$K$3-1</f>
        <v/>
      </c>
      <c r="AW22" s="61">
        <f>AU22*AV22</f>
        <v/>
      </c>
      <c r="AX22" s="61" t="n"/>
      <c r="AY22" s="61" t="inlineStr">
        <is>
          <t>VTI</t>
        </is>
      </c>
      <c r="AZ22" s="49" t="n">
        <v>0.37</v>
      </c>
      <c r="BA22" s="61">
        <f>'ETF MTD'!$K$28/'ETF MTD'!$K$3-1</f>
        <v/>
      </c>
      <c r="BB22" s="61">
        <f>AZ22*BA22</f>
        <v/>
      </c>
      <c r="BC22" s="61" t="n"/>
      <c r="BD22" s="61" t="inlineStr">
        <is>
          <t>VTI</t>
        </is>
      </c>
      <c r="BE22" s="49" t="n">
        <v>0.354</v>
      </c>
      <c r="BF22" s="61">
        <f>'ETF MTD'!$K$28/'ETF MTD'!$K$3-1</f>
        <v/>
      </c>
      <c r="BG22" s="61">
        <f>BE22*BF22</f>
        <v/>
      </c>
      <c r="BH22" s="61" t="n"/>
      <c r="BI22" s="61" t="inlineStr">
        <is>
          <t>VTI</t>
        </is>
      </c>
      <c r="BJ22" s="49" t="n">
        <v>0.282</v>
      </c>
      <c r="BK22" s="61">
        <f>'ETF MTD'!$K$28/'ETF MTD'!$K$3-1</f>
        <v/>
      </c>
      <c r="BL22" s="61">
        <f>BJ22*BK22</f>
        <v/>
      </c>
      <c r="BM22" s="61" t="n"/>
      <c r="BN22" s="61" t="inlineStr">
        <is>
          <t>VTI</t>
        </is>
      </c>
      <c r="BO22" s="49" t="n">
        <v>0.31</v>
      </c>
      <c r="BP22" s="61">
        <f>'ETF MTD'!$K$28/'ETF MTD'!$K$3-1</f>
        <v/>
      </c>
      <c r="BQ22" s="61">
        <f>BO22*BP22</f>
        <v/>
      </c>
      <c r="BR22" s="61" t="n"/>
      <c r="BS22" s="61" t="inlineStr">
        <is>
          <t>VTI</t>
        </is>
      </c>
      <c r="BT22" s="49" t="n">
        <v>0.414</v>
      </c>
      <c r="BU22" s="61">
        <f>'ETF MTD'!$K$28/'ETF MTD'!$K$3-1</f>
        <v/>
      </c>
      <c r="BV22" s="61">
        <f>BT22*BU22</f>
        <v/>
      </c>
      <c r="BW22" s="61" t="n"/>
      <c r="BX22" s="61" t="inlineStr">
        <is>
          <t>VTI</t>
        </is>
      </c>
      <c r="BY22" s="49" t="n">
        <v>0.25</v>
      </c>
      <c r="BZ22" s="61">
        <f>'ETF MTD'!$K$28/'ETF MTD'!$K$3-1</f>
        <v/>
      </c>
      <c r="CA22" s="61">
        <f>BY22*BZ22</f>
        <v/>
      </c>
      <c r="CB22" s="61" t="n"/>
      <c r="CC22" s="61" t="inlineStr">
        <is>
          <t>VTI</t>
        </is>
      </c>
      <c r="CD22" s="49" t="n">
        <v>0.3100000000000001</v>
      </c>
      <c r="CE22" s="61">
        <f>'ETF MTD'!$K$28/'ETF MTD'!$K$3-1</f>
        <v/>
      </c>
      <c r="CF22" s="61">
        <f>CD22*CE22</f>
        <v/>
      </c>
      <c r="CG22" s="61" t="n"/>
      <c r="CH22" s="61" t="inlineStr">
        <is>
          <t>VTI</t>
        </is>
      </c>
      <c r="CI22" s="49" t="n">
        <v>0.37</v>
      </c>
      <c r="CJ22" s="61">
        <f>'ETF MTD'!$K$28/'ETF MTD'!$K$3-1</f>
        <v/>
      </c>
      <c r="CK22" s="61">
        <f>CI22*CJ22</f>
        <v/>
      </c>
      <c r="CL22" s="61" t="n"/>
      <c r="CM22" s="61" t="inlineStr">
        <is>
          <t>VTI</t>
        </is>
      </c>
      <c r="CN22" s="49" t="n">
        <v>0.21</v>
      </c>
      <c r="CO22" s="61">
        <f>'ETF MTD'!$K$28/'ETF MTD'!$K$3-1</f>
        <v/>
      </c>
      <c r="CP22" s="61">
        <f>CN22*CO22</f>
        <v/>
      </c>
      <c r="CQ22" s="61" t="n"/>
      <c r="CR22" s="61" t="inlineStr">
        <is>
          <t>VTI</t>
        </is>
      </c>
      <c r="CS22" s="49" t="n">
        <v>0.21</v>
      </c>
      <c r="CT22" s="61">
        <f>'ETF MTD'!$K$28/'ETF MTD'!$K$3-1</f>
        <v/>
      </c>
      <c r="CU22" s="61">
        <f>CS22*CT22</f>
        <v/>
      </c>
      <c r="CV22" s="61" t="n"/>
      <c r="CW22" s="61" t="inlineStr">
        <is>
          <t>VTI</t>
        </is>
      </c>
      <c r="CX22" s="49" t="n">
        <v>0.514</v>
      </c>
      <c r="CY22" s="61">
        <f>'ETF MTD'!$K$28/'ETF MTD'!$K$3-1</f>
        <v/>
      </c>
      <c r="CZ22" s="61">
        <f>CX22*CY22</f>
        <v/>
      </c>
      <c r="DA22" s="61" t="n"/>
      <c r="DB22" s="61" t="inlineStr">
        <is>
          <t>VTI</t>
        </is>
      </c>
      <c r="DC22" s="49" t="n">
        <v>0.554</v>
      </c>
      <c r="DD22" s="61">
        <f>'ETF MTD'!$K$28/'ETF MTD'!$K$3-1</f>
        <v/>
      </c>
      <c r="DE22" s="61">
        <f>DC22*DD22</f>
        <v/>
      </c>
      <c r="DF22" s="61" t="n"/>
      <c r="DG22" s="61" t="inlineStr">
        <is>
          <t>VTI</t>
        </is>
      </c>
      <c r="DH22" s="49" t="n">
        <v>0.6580000000000001</v>
      </c>
      <c r="DI22" s="61">
        <f>'ETF MTD'!$K$28/'ETF MTD'!$K$3-1</f>
        <v/>
      </c>
      <c r="DJ22" s="61">
        <f>DH22*DI22</f>
        <v/>
      </c>
      <c r="DK22" s="61" t="n"/>
      <c r="DL22" s="61" t="inlineStr">
        <is>
          <t>VTI</t>
        </is>
      </c>
      <c r="DM22" s="49" t="n">
        <v>0.554</v>
      </c>
      <c r="DN22" s="61">
        <f>'ETF MTD'!$K$28/'ETF MTD'!$K$3-1</f>
        <v/>
      </c>
      <c r="DO22" s="61">
        <f>DM22*DN22</f>
        <v/>
      </c>
      <c r="DP22" s="61" t="n"/>
      <c r="DQ22" s="61" t="inlineStr">
        <is>
          <t>VTI</t>
        </is>
      </c>
      <c r="DR22" s="49" t="n">
        <v>0.718</v>
      </c>
      <c r="DS22" s="61">
        <f>'ETF MTD'!$K$28/'ETF MTD'!$K$3-1</f>
        <v/>
      </c>
      <c r="DT22" s="61">
        <f>DR22*DS22</f>
        <v/>
      </c>
      <c r="DU22" s="61" t="n"/>
      <c r="DV22" s="61" t="inlineStr">
        <is>
          <t>VTI</t>
        </is>
      </c>
      <c r="DW22" s="49" t="n">
        <v>0.414</v>
      </c>
      <c r="DX22" s="61">
        <f>'ETF MTD'!$K$28/'ETF MTD'!$K$3-1</f>
        <v/>
      </c>
      <c r="DY22" s="61">
        <f>DW22*DX22</f>
        <v/>
      </c>
      <c r="DZ22" s="61" t="n"/>
      <c r="EA22" s="61" t="inlineStr">
        <is>
          <t>VTI</t>
        </is>
      </c>
      <c r="EB22" s="49" t="n">
        <v>0.05</v>
      </c>
      <c r="EC22" s="61">
        <f>'ETF MTD'!$K$28/'ETF MTD'!$K$3-1</f>
        <v/>
      </c>
      <c r="ED22" s="61">
        <f>EB22*EC22</f>
        <v/>
      </c>
      <c r="EE22" s="61" t="n"/>
      <c r="EF22" s="61" t="inlineStr">
        <is>
          <t>VTI</t>
        </is>
      </c>
      <c r="EG22" s="49" t="n">
        <v>0.05</v>
      </c>
      <c r="EH22" s="61">
        <f>'ETF MTD'!$K$28/'ETF MTD'!$K$3-1</f>
        <v/>
      </c>
      <c r="EI22" s="61">
        <f>EG22*EH22</f>
        <v/>
      </c>
      <c r="EJ22" s="61" t="n"/>
      <c r="EK22" s="61" t="inlineStr">
        <is>
          <t>VTI</t>
        </is>
      </c>
      <c r="EL22" s="49" t="n">
        <v>0.05</v>
      </c>
      <c r="EM22" s="61">
        <f>'ETF MTD'!$K$28/'ETF MTD'!$K$3-1</f>
        <v/>
      </c>
      <c r="EN22" s="61">
        <f>EL22*EM22</f>
        <v/>
      </c>
      <c r="EO22" s="61" t="n"/>
      <c r="EP22" s="61" t="inlineStr">
        <is>
          <t>VTI</t>
        </is>
      </c>
      <c r="EQ22" s="49" t="n">
        <v>0.15</v>
      </c>
      <c r="ER22" s="61">
        <f>'ETF MTD'!$K$28/'ETF MTD'!$K$3-1</f>
        <v/>
      </c>
      <c r="ES22" s="61">
        <f>EQ22*ER22</f>
        <v/>
      </c>
      <c r="ET22" s="61" t="n"/>
      <c r="EU22" s="61" t="inlineStr">
        <is>
          <t>VTI</t>
        </is>
      </c>
      <c r="EV22" s="49" t="n">
        <v>0.3100000000000001</v>
      </c>
      <c r="EW22" s="61">
        <f>'ETF MTD'!$K$28/'ETF MTD'!$K$3-1</f>
        <v/>
      </c>
      <c r="EX22" s="61">
        <f>EV22*EW22</f>
        <v/>
      </c>
      <c r="EY22" s="61" t="n"/>
      <c r="EZ22" s="61" t="inlineStr">
        <is>
          <t>VTI</t>
        </is>
      </c>
      <c r="FA22" s="49" t="n">
        <v>0.25</v>
      </c>
      <c r="FB22" s="61">
        <f>'ETF MTD'!$K$28/'ETF MTD'!$K$3-1</f>
        <v/>
      </c>
      <c r="FC22" s="61">
        <f>FA22*FB22</f>
        <v/>
      </c>
      <c r="FD22" s="61" t="n"/>
      <c r="FE22" s="61" t="inlineStr">
        <is>
          <t>VTI</t>
        </is>
      </c>
      <c r="FF22" s="49" t="n">
        <v>0.21</v>
      </c>
      <c r="FG22" s="61">
        <f>'ETF MTD'!$K$28/'ETF MTD'!$K$3-1</f>
        <v/>
      </c>
      <c r="FH22" s="61">
        <f>FF22*FG22</f>
        <v/>
      </c>
      <c r="FI22" s="61" t="n"/>
      <c r="FJ22" s="61" t="inlineStr">
        <is>
          <t>VTI</t>
        </is>
      </c>
      <c r="FK22" s="49" t="n">
        <v>0.35</v>
      </c>
      <c r="FL22" s="61">
        <f>'ETF MTD'!$K$28/'ETF MTD'!$K$3-1</f>
        <v/>
      </c>
      <c r="FM22" s="61">
        <f>FK22*FL22</f>
        <v/>
      </c>
      <c r="FN22" s="61" t="n"/>
      <c r="FO22" s="61" t="inlineStr">
        <is>
          <t>VTI</t>
        </is>
      </c>
      <c r="FP22" s="49" t="n">
        <v>0.25</v>
      </c>
      <c r="FQ22" s="61">
        <f>'ETF MTD'!$K$28/'ETF MTD'!$K$3-1</f>
        <v/>
      </c>
      <c r="FR22" s="61">
        <f>FP22*FQ22</f>
        <v/>
      </c>
      <c r="FS22" s="61" t="n"/>
      <c r="FT22" s="61" t="inlineStr">
        <is>
          <t>VTI</t>
        </is>
      </c>
      <c r="FU22" s="49" t="n">
        <v>0.25</v>
      </c>
      <c r="FV22" s="61">
        <f>'ETF MTD'!$K$28/'ETF MTD'!$K$3-1</f>
        <v/>
      </c>
      <c r="FW22" s="61">
        <f>FU22*FV22</f>
        <v/>
      </c>
      <c r="FX22" s="61" t="n"/>
      <c r="FY22" s="61" t="inlineStr">
        <is>
          <t>VTI</t>
        </is>
      </c>
      <c r="FZ22" s="41" t="n">
        <v>0.35</v>
      </c>
      <c r="GA22" s="61">
        <f>'ETF MTD'!$K$28/'ETF MTD'!$K$3-1</f>
        <v/>
      </c>
      <c r="GB22" s="61">
        <f>FZ22*GA22</f>
        <v/>
      </c>
      <c r="GC22" s="61" t="n"/>
      <c r="GD22" s="61" t="inlineStr">
        <is>
          <t>VTI</t>
        </is>
      </c>
      <c r="GE22" s="41" t="n">
        <v>0.25</v>
      </c>
      <c r="GF22" s="61">
        <f>'ETF MTD'!$K$28/'ETF MTD'!$K$3-1</f>
        <v/>
      </c>
      <c r="GG22" s="61">
        <f>GE22*GF22</f>
        <v/>
      </c>
      <c r="GH22" s="61" t="n"/>
      <c r="GI22" s="32" t="inlineStr">
        <is>
          <t>U.S. Equity</t>
        </is>
      </c>
      <c r="GJ22" s="41" t="n">
        <v>0.25</v>
      </c>
      <c r="GK22" s="61">
        <f>'ETF MTD'!$K$28/'ETF MTD'!$K$3-1</f>
        <v/>
      </c>
      <c r="GL22" s="61">
        <f>GJ22*GK22</f>
        <v/>
      </c>
      <c r="GM22" s="61" t="n"/>
      <c r="GN22" s="32" t="inlineStr">
        <is>
          <t>U.S. Equity</t>
        </is>
      </c>
      <c r="GO22" s="41" t="n">
        <v>0.342</v>
      </c>
      <c r="GP22" s="61">
        <f>'ETF MTD'!$K$28/'ETF MTD'!$K$3-1</f>
        <v/>
      </c>
      <c r="GQ22" s="61">
        <f>GO22*GP22</f>
        <v/>
      </c>
      <c r="GR22" s="61" t="n"/>
      <c r="GS22" s="32" t="inlineStr">
        <is>
          <t>U.S. Equity</t>
        </is>
      </c>
      <c r="GT22" s="41" t="n">
        <v>0.25</v>
      </c>
      <c r="GU22" s="61">
        <f>'ETF MTD'!$K$28/'ETF MTD'!$K$3-1</f>
        <v/>
      </c>
      <c r="GV22" s="61">
        <f>GT22*GU22</f>
        <v/>
      </c>
      <c r="GW22" s="61" t="n"/>
      <c r="GX22" s="32" t="inlineStr">
        <is>
          <t>U.S. Equity</t>
        </is>
      </c>
      <c r="GY22" s="41" t="n">
        <v>0.15</v>
      </c>
      <c r="GZ22" s="61">
        <f>'ETF MTD'!$K$28/'ETF MTD'!$K$3-1</f>
        <v/>
      </c>
      <c r="HA22" s="61">
        <f>GY22*GZ22</f>
        <v/>
      </c>
      <c r="HB22" s="61" t="n"/>
      <c r="HC22" s="32" t="inlineStr">
        <is>
          <t>U.S. Equity</t>
        </is>
      </c>
      <c r="HD22" s="41" t="n">
        <v>0.05</v>
      </c>
      <c r="HE22" s="61">
        <f>'ETF MTD'!$K$28/'ETF MTD'!$K$3-1</f>
        <v/>
      </c>
      <c r="HF22" s="61">
        <f>HD22*HE22</f>
        <v/>
      </c>
      <c r="HG22" s="61" t="n"/>
      <c r="HH22" s="32" t="inlineStr">
        <is>
          <t>U.S. Equity</t>
        </is>
      </c>
      <c r="HI22" s="41" t="n">
        <v>0.25</v>
      </c>
      <c r="HJ22" s="61">
        <f>'ETF MTD'!$K$28/'ETF MTD'!$K$3-1</f>
        <v/>
      </c>
      <c r="HK22" s="61">
        <f>HI22*HJ22</f>
        <v/>
      </c>
      <c r="HL22" s="61" t="n"/>
      <c r="HM22" s="32" t="inlineStr">
        <is>
          <t>U.S. Equity</t>
        </is>
      </c>
      <c r="HN22" s="41" t="n">
        <v>0.37</v>
      </c>
      <c r="HO22" s="61">
        <f>'ETF MTD'!$K$28/'ETF MTD'!$K$3-1</f>
        <v/>
      </c>
      <c r="HP22" s="61">
        <f>HN22*HO22</f>
        <v/>
      </c>
      <c r="HQ22" s="61" t="n"/>
      <c r="HR22" s="32" t="inlineStr">
        <is>
          <t>U.S. Equity</t>
        </is>
      </c>
      <c r="HS22" s="41" t="n">
        <v>0.31</v>
      </c>
      <c r="HT22" s="61">
        <f>'ETF MTD'!$K$28/'ETF MTD'!$K$3-1</f>
        <v/>
      </c>
      <c r="HU22" s="61">
        <f>HS22*HT22</f>
        <v/>
      </c>
      <c r="HV22" s="61" t="n"/>
      <c r="HW22" s="32" t="inlineStr">
        <is>
          <t>U.S. Equity</t>
        </is>
      </c>
      <c r="HX22" s="41" t="n">
        <v>0.31</v>
      </c>
      <c r="HY22" s="61">
        <f>'ETF MTD'!$K$28/'ETF MTD'!$K$3-1</f>
        <v/>
      </c>
      <c r="HZ22" s="61">
        <f>HX22*HY22</f>
        <v/>
      </c>
      <c r="IA22" s="61" t="n"/>
      <c r="IB22" s="32" t="inlineStr">
        <is>
          <t>U.S. Equity</t>
        </is>
      </c>
      <c r="IC22" s="41" t="n">
        <v>0.25</v>
      </c>
      <c r="ID22" s="61">
        <f>'ETF MTD'!$K$28/'ETF MTD'!$K$3-1</f>
        <v/>
      </c>
      <c r="IE22" s="61">
        <f>IC22*ID22</f>
        <v/>
      </c>
      <c r="IF22" s="61" t="n"/>
      <c r="IG22" s="32" t="inlineStr">
        <is>
          <t>U.S. Equity</t>
        </is>
      </c>
      <c r="IH22" s="41" t="n">
        <v>0.25</v>
      </c>
      <c r="II22" s="61">
        <f>'ETF MTD'!$K$28/'ETF MTD'!$K$3-1</f>
        <v/>
      </c>
      <c r="IJ22" s="61">
        <f>IH22*II22</f>
        <v/>
      </c>
      <c r="IK22" s="61" t="n"/>
      <c r="IL22" s="32" t="inlineStr">
        <is>
          <t>U.S. Equity</t>
        </is>
      </c>
      <c r="IM22" s="41" t="n">
        <v>0.25</v>
      </c>
      <c r="IN22" s="61">
        <f>'ETF MTD'!$K$28/'ETF MTD'!$K$3-1</f>
        <v/>
      </c>
      <c r="IO22" s="61">
        <f>IM22*IN22</f>
        <v/>
      </c>
      <c r="IP22" s="61" t="n"/>
      <c r="IQ22" s="32" t="inlineStr">
        <is>
          <t>U.S. Equity</t>
        </is>
      </c>
      <c r="IR22" s="41" t="n">
        <v>0.38</v>
      </c>
      <c r="IS22" s="61">
        <f>'ETF MTD'!$K$28/'ETF MTD'!$K$3-1</f>
        <v/>
      </c>
      <c r="IT22" s="61">
        <f>IR22*IS22</f>
        <v/>
      </c>
      <c r="IU22" s="61" t="n"/>
      <c r="IV22" s="32" t="inlineStr">
        <is>
          <t>U.S. Equity</t>
        </is>
      </c>
      <c r="IW22" s="41" t="n">
        <v>0.408</v>
      </c>
      <c r="IX22" s="61">
        <f>'ETF MTD'!$K$28/'ETF MTD'!$K$3-1</f>
        <v/>
      </c>
      <c r="IY22" s="61">
        <f>IW22*IX22</f>
        <v/>
      </c>
      <c r="IZ22" s="61" t="n"/>
      <c r="JA22" s="32" t="inlineStr">
        <is>
          <t>U.S. Equity</t>
        </is>
      </c>
      <c r="JB22" s="41" t="n">
        <v>0.376</v>
      </c>
      <c r="JC22" s="61">
        <f>'ETF MTD'!$K$28/'ETF MTD'!$K$3-1</f>
        <v/>
      </c>
      <c r="JD22" s="61">
        <f>JB22*JC22</f>
        <v/>
      </c>
      <c r="JE22" s="61" t="n"/>
      <c r="JF22" s="32" t="inlineStr">
        <is>
          <t>U.S. Equity</t>
        </is>
      </c>
      <c r="JG22" s="41" t="n">
        <v>0.32</v>
      </c>
      <c r="JH22" s="61">
        <f>'ETF MTD'!$K$28/'ETF MTD'!$K$3-1</f>
        <v/>
      </c>
      <c r="JI22" s="61">
        <f>JG22*JH22</f>
        <v/>
      </c>
      <c r="JJ22" s="61" t="n"/>
      <c r="JK22" s="32" t="inlineStr">
        <is>
          <t>U.S. Equity</t>
        </is>
      </c>
      <c r="JL22" s="41" t="n">
        <v>0.32</v>
      </c>
      <c r="JM22" s="61">
        <f>'ETF MTD'!$K$28/'ETF MTD'!$K$3-1</f>
        <v/>
      </c>
      <c r="JN22" s="61">
        <f>JL22*JM22</f>
        <v/>
      </c>
      <c r="JO22" s="61" t="n"/>
      <c r="JP22" s="32" t="inlineStr">
        <is>
          <t>U.S. Equity</t>
        </is>
      </c>
      <c r="JQ22" s="41" t="n">
        <v>0.36</v>
      </c>
      <c r="JR22" s="61">
        <f>'ETF MTD'!$K$28/'ETF MTD'!$K$3-1</f>
        <v/>
      </c>
      <c r="JS22" s="61">
        <f>JQ22*JR22</f>
        <v/>
      </c>
      <c r="JT22" s="61" t="n"/>
      <c r="JU22" s="32" t="inlineStr">
        <is>
          <t>U.S. Equity</t>
        </is>
      </c>
      <c r="JV22" s="41" t="n">
        <v>0.36</v>
      </c>
      <c r="JW22" s="61">
        <f>'ETF MTD'!$K$28/'ETF MTD'!$K$3-1</f>
        <v/>
      </c>
      <c r="JX22" s="61">
        <f>JV22*JW22</f>
        <v/>
      </c>
      <c r="JY22" s="61" t="n"/>
      <c r="JZ22" s="32" t="inlineStr">
        <is>
          <t>U.S. Equity</t>
        </is>
      </c>
      <c r="KA22" s="41" t="n">
        <v>0.406</v>
      </c>
      <c r="KB22" s="61">
        <f>'ETF MTD'!$K$28/'ETF MTD'!$K$3-1</f>
        <v/>
      </c>
      <c r="KC22" s="61">
        <f>KA22*KB22</f>
        <v/>
      </c>
      <c r="KD22" s="61" t="n"/>
      <c r="KE22" s="32" t="inlineStr">
        <is>
          <t>U.S. Equity</t>
        </is>
      </c>
      <c r="KF22" s="41" t="n">
        <v>0.406</v>
      </c>
      <c r="KG22" s="61">
        <f>'ETF MTD'!$K$28/'ETF MTD'!$K$3-1</f>
        <v/>
      </c>
      <c r="KH22" s="61">
        <f>KF22*KG22</f>
        <v/>
      </c>
      <c r="KI22" s="61" t="n"/>
      <c r="KJ22" s="32" t="inlineStr">
        <is>
          <t>U.S. Equity</t>
        </is>
      </c>
      <c r="KK22" s="41" t="n">
        <v>0.446</v>
      </c>
      <c r="KL22" s="61">
        <f>'ETF MTD'!$K$28/'ETF MTD'!$K$3-1</f>
        <v/>
      </c>
      <c r="KM22" s="61">
        <f>KK22*KL22</f>
        <v/>
      </c>
      <c r="KN22" s="61" t="n"/>
      <c r="KO22" s="32" t="inlineStr">
        <is>
          <t>U.S. Equity</t>
        </is>
      </c>
      <c r="KP22" s="41" t="n">
        <v>0.446</v>
      </c>
      <c r="KQ22" s="61">
        <f>'ETF MTD'!$K$28/'ETF MTD'!$K$3-1</f>
        <v/>
      </c>
      <c r="KR22" s="61">
        <f>KP22*KQ22</f>
        <v/>
      </c>
      <c r="KS22" s="61" t="n"/>
      <c r="KT22" s="32" t="inlineStr">
        <is>
          <t>U.S. Equity</t>
        </is>
      </c>
      <c r="KU22" s="41" t="n">
        <v>0.25</v>
      </c>
      <c r="KV22" s="61">
        <f>'ETF MTD'!$K$28/'ETF MTD'!$K$3-1</f>
        <v/>
      </c>
      <c r="KW22" s="61">
        <f>KU22*KV22</f>
        <v/>
      </c>
      <c r="KX22" s="61" t="n"/>
      <c r="KY22" s="32" t="inlineStr">
        <is>
          <t>U.S. Equity</t>
        </is>
      </c>
      <c r="KZ22" s="41" t="n">
        <v>0.25</v>
      </c>
      <c r="LA22" s="61">
        <f>'ETF MTD'!$K$28/'ETF MTD'!$K$3-1</f>
        <v/>
      </c>
      <c r="LB22" s="61">
        <f>KZ22*LA22</f>
        <v/>
      </c>
      <c r="LC22" s="61" t="n"/>
      <c r="LD22" s="32" t="inlineStr">
        <is>
          <t>U.S. Equity</t>
        </is>
      </c>
      <c r="LE22" s="41" t="n">
        <v>0.45</v>
      </c>
      <c r="LF22" s="61">
        <f>'ETF MTD'!$K$28/'ETF MTD'!$K$3-1</f>
        <v/>
      </c>
      <c r="LG22" s="61">
        <f>LE22*LF22</f>
        <v/>
      </c>
      <c r="LH22" s="61" t="n"/>
      <c r="LI22" s="32" t="inlineStr">
        <is>
          <t>U.S. Equity</t>
        </is>
      </c>
      <c r="LJ22" s="41" t="n">
        <v>0.05</v>
      </c>
      <c r="LK22" s="61">
        <f>'ETF MTD'!$K$28/'ETF MTD'!$K$3-1</f>
        <v/>
      </c>
      <c r="LL22" s="61">
        <f>LJ22*LK22</f>
        <v/>
      </c>
      <c r="LM22" s="61" t="n"/>
      <c r="LN22" s="32" t="inlineStr">
        <is>
          <t>U.S. Equity</t>
        </is>
      </c>
      <c r="LO22" s="41" t="n">
        <v>0.05</v>
      </c>
      <c r="LP22" s="61">
        <f>'ETF MTD'!$K$28/'ETF MTD'!$K$3-1</f>
        <v/>
      </c>
      <c r="LQ22" s="61">
        <f>LO22*LP22</f>
        <v/>
      </c>
      <c r="LR22" s="61" t="n"/>
      <c r="LS22" s="32" t="inlineStr">
        <is>
          <t>U.S. Equity</t>
        </is>
      </c>
      <c r="LT22" s="41" t="n">
        <v>0.05</v>
      </c>
      <c r="LU22" s="61">
        <f>'ETF MTD'!$K$28/'ETF MTD'!$K$3-1</f>
        <v/>
      </c>
      <c r="LV22" s="61">
        <f>LT22*LU22</f>
        <v/>
      </c>
      <c r="LW22" s="61" t="n"/>
      <c r="LX22" s="32" t="inlineStr">
        <is>
          <t>U.S. Equity</t>
        </is>
      </c>
      <c r="LY22" s="41" t="n">
        <v>0.05</v>
      </c>
      <c r="LZ22" s="61">
        <f>'ETF MTD'!$K$28/'ETF MTD'!$K$3-1</f>
        <v/>
      </c>
      <c r="MA22" s="61">
        <f>LY22*LZ22</f>
        <v/>
      </c>
      <c r="MB22" s="61" t="n"/>
      <c r="MC22" s="32" t="inlineStr">
        <is>
          <t>U.S. Equity</t>
        </is>
      </c>
      <c r="MD22" s="41" t="n">
        <v>0.05</v>
      </c>
      <c r="ME22" s="61">
        <f>'ETF MTD'!$K$28/'ETF MTD'!$K$3-1</f>
        <v/>
      </c>
      <c r="MF22" s="61">
        <f>MD22*ME22</f>
        <v/>
      </c>
      <c r="MG22" s="61" t="n"/>
      <c r="MH22" s="32" t="inlineStr">
        <is>
          <t>U.S. Equity</t>
        </is>
      </c>
      <c r="MI22" s="41" t="n">
        <v>0.05</v>
      </c>
      <c r="MJ22" s="61">
        <f>'ETF MTD'!$K$28/'ETF MTD'!$K$3-1</f>
        <v/>
      </c>
      <c r="MK22" s="61">
        <f>MI22*MJ22</f>
        <v/>
      </c>
      <c r="ML22" s="61" t="n"/>
      <c r="MM22" s="32" t="inlineStr">
        <is>
          <t>U.S. Equity</t>
        </is>
      </c>
      <c r="MN22" s="41" t="n">
        <v>0.05</v>
      </c>
      <c r="MO22" s="61">
        <f>'ETF MTD'!$K$28/'ETF MTD'!$K$3-1</f>
        <v/>
      </c>
      <c r="MP22" s="61">
        <f>MN22*MO22</f>
        <v/>
      </c>
      <c r="MQ22" s="61" t="n"/>
      <c r="MR22" s="32" t="inlineStr">
        <is>
          <t>U.S. Equity</t>
        </is>
      </c>
      <c r="MS22" s="41" t="n">
        <v>0.19</v>
      </c>
      <c r="MT22" s="61">
        <f>'ETF MTD'!$K$28/'ETF MTD'!$K$3-1</f>
        <v/>
      </c>
      <c r="MU22" s="61">
        <f>MS22*MT22</f>
        <v/>
      </c>
      <c r="MV22" s="61" t="n"/>
      <c r="MW22" s="32" t="inlineStr">
        <is>
          <t>U.S. Equity</t>
        </is>
      </c>
      <c r="MX22" s="41" t="n">
        <v>0.05</v>
      </c>
      <c r="MY22" s="61">
        <f>'ETF MTD'!$K$28/'ETF MTD'!$K$3-1</f>
        <v/>
      </c>
      <c r="MZ22" s="61">
        <f>MX22*MY22</f>
        <v/>
      </c>
      <c r="NA22" s="61" t="n"/>
      <c r="NB22" s="32" t="inlineStr">
        <is>
          <t>U.S. Equity</t>
        </is>
      </c>
      <c r="NC22" s="41" t="n">
        <v>0.15</v>
      </c>
      <c r="ND22" s="61">
        <f>'ETF MTD'!$K$28/'ETF MTD'!$K$3-1</f>
        <v/>
      </c>
      <c r="NE22" s="61">
        <f>NC22*ND22</f>
        <v/>
      </c>
      <c r="NF22" s="61" t="n"/>
      <c r="NG22" s="32" t="inlineStr">
        <is>
          <t>U.S. Equity</t>
        </is>
      </c>
      <c r="NH22" s="41" t="n">
        <v>0.19</v>
      </c>
      <c r="NI22" s="61">
        <f>'ETF MTD'!$K$28/'ETF MTD'!$K$3-1</f>
        <v/>
      </c>
      <c r="NJ22" s="61">
        <f>NH22*NI22</f>
        <v/>
      </c>
      <c r="NK22" s="61" t="n"/>
      <c r="NL22" s="32" t="inlineStr">
        <is>
          <t>U.S. Equity</t>
        </is>
      </c>
      <c r="NM22" s="41" t="n">
        <v>0.19</v>
      </c>
      <c r="NN22" s="61">
        <f>'ETF MTD'!$K$28/'ETF MTD'!$K$3-1</f>
        <v/>
      </c>
      <c r="NO22" s="61">
        <f>NM22*NN22</f>
        <v/>
      </c>
      <c r="NP22" s="61" t="n"/>
      <c r="NQ22" s="32" t="inlineStr">
        <is>
          <t>U.S. Equity</t>
        </is>
      </c>
      <c r="NR22" s="41" t="n">
        <v>0.454</v>
      </c>
      <c r="NS22" s="61">
        <f>'ETF MTD'!$K$28/'ETF MTD'!$K$3-1</f>
        <v/>
      </c>
      <c r="NT22" s="61">
        <f>NR22*NS22</f>
        <v/>
      </c>
      <c r="NU22" s="61" t="n"/>
      <c r="NV22" s="32" t="inlineStr">
        <is>
          <t>U.S. Equity</t>
        </is>
      </c>
      <c r="NW22" s="41" t="n">
        <v>0.454</v>
      </c>
      <c r="NX22" s="61">
        <f>'ETF MTD'!$K$28/'ETF MTD'!$K$3-1</f>
        <v/>
      </c>
      <c r="NY22" s="61">
        <f>NW22*NX22</f>
        <v/>
      </c>
      <c r="NZ22" s="61" t="n"/>
      <c r="OA22" s="32" t="inlineStr">
        <is>
          <t>U.S. Equity</t>
        </is>
      </c>
      <c r="OB22" s="41" t="n">
        <v>0.454</v>
      </c>
      <c r="OC22" s="61">
        <f>'ETF MTD'!$K$28/'ETF MTD'!$K$3-1</f>
        <v/>
      </c>
      <c r="OD22" s="61">
        <f>OB22*OC22</f>
        <v/>
      </c>
      <c r="OE22" s="61" t="n"/>
      <c r="OF22" s="32" t="inlineStr">
        <is>
          <t>U.S. Equity</t>
        </is>
      </c>
      <c r="OG22" s="41" t="n">
        <v>0.414</v>
      </c>
      <c r="OH22" s="61">
        <f>'ETF MTD'!$K$28/'ETF MTD'!$K$3-1</f>
        <v/>
      </c>
      <c r="OI22" s="61">
        <f>OG22*OH22</f>
        <v/>
      </c>
      <c r="OJ22" s="61" t="n"/>
      <c r="OK22" s="32" t="inlineStr">
        <is>
          <t>U.S. Equity</t>
        </is>
      </c>
      <c r="OL22" s="41" t="n">
        <v>0.49</v>
      </c>
      <c r="OM22" s="61">
        <f>'ETF MTD'!$K$28/'ETF MTD'!$K$3-1</f>
        <v/>
      </c>
      <c r="ON22" s="61">
        <f>OL22*OM22</f>
        <v/>
      </c>
      <c r="OO22" s="61" t="n"/>
      <c r="OP22" s="32" t="inlineStr">
        <is>
          <t>U.S. Equity</t>
        </is>
      </c>
      <c r="OQ22" s="41" t="n">
        <v>0.19</v>
      </c>
      <c r="OR22" s="61">
        <f>'ETF MTD'!$K$28/'ETF MTD'!$K$3-1</f>
        <v/>
      </c>
      <c r="OS22" s="61">
        <f>OQ22*OR22</f>
        <v/>
      </c>
      <c r="OT22" s="61" t="n"/>
      <c r="OU22" s="32" t="inlineStr">
        <is>
          <t>U.S. Equity</t>
        </is>
      </c>
      <c r="OV22" s="41" t="n">
        <v>0.25</v>
      </c>
      <c r="OW22" s="61">
        <f>'ETF MTD'!$K$28/'ETF MTD'!$K$3-1</f>
        <v/>
      </c>
      <c r="OX22" s="61">
        <f>OV22*OW22</f>
        <v/>
      </c>
      <c r="OY22" s="61" t="n"/>
      <c r="OZ22" s="32" t="inlineStr">
        <is>
          <t>U.S. Equity</t>
        </is>
      </c>
      <c r="PA22" s="41" t="n">
        <v>0.514</v>
      </c>
      <c r="PB22" s="61">
        <f>'ETF MTD'!$K$28/'ETF MTD'!$K$3-1</f>
        <v/>
      </c>
      <c r="PC22" s="61">
        <f>PA22*PB22</f>
        <v/>
      </c>
      <c r="PD22" s="61" t="n"/>
      <c r="PE22" s="32" t="inlineStr">
        <is>
          <t>U.S. Equity</t>
        </is>
      </c>
      <c r="PF22" s="41" t="n">
        <v>0.454</v>
      </c>
      <c r="PG22" s="61">
        <f>'ETF MTD'!$K$28/'ETF MTD'!$K$3-1</f>
        <v/>
      </c>
      <c r="PH22" s="61">
        <f>PF22*PG22</f>
        <v/>
      </c>
      <c r="PI22" s="61" t="n"/>
      <c r="PJ22" s="32" t="inlineStr">
        <is>
          <t>U.S. Equity</t>
        </is>
      </c>
      <c r="PK22" s="41">
        <f>0.98-SUM(PK23:PK32)</f>
        <v/>
      </c>
      <c r="PL22" s="61">
        <f>'ETF MTD'!$K$28/'ETF MTD'!$K$3-1</f>
        <v/>
      </c>
      <c r="PM22" s="61">
        <f>PK22*PL22</f>
        <v/>
      </c>
      <c r="PN22" s="61" t="n"/>
      <c r="PO22" s="32" t="inlineStr">
        <is>
          <t>U.S. Equity</t>
        </is>
      </c>
      <c r="PP22" s="41">
        <f>0.98-SUM(PP23:PP32)</f>
        <v/>
      </c>
      <c r="PQ22" s="61">
        <f>'ETF MTD'!$K$28/'ETF MTD'!$K$3-1</f>
        <v/>
      </c>
      <c r="PR22" s="61">
        <f>PP22*PQ22</f>
        <v/>
      </c>
      <c r="PS22" s="61" t="n"/>
      <c r="PT22" s="32" t="inlineStr">
        <is>
          <t>U.S. Equity</t>
        </is>
      </c>
      <c r="PU22" s="41">
        <f>0.98-SUM(PU23:PU32)</f>
        <v/>
      </c>
      <c r="PV22" s="61">
        <f>'ETF MTD'!$K$28/'ETF MTD'!$K$3-1</f>
        <v/>
      </c>
      <c r="PW22" s="61">
        <f>PU22*PV22</f>
        <v/>
      </c>
      <c r="PX22" s="61" t="n"/>
      <c r="PY22" s="32" t="inlineStr">
        <is>
          <t>U.S. Equity</t>
        </is>
      </c>
      <c r="PZ22" s="41" t="n">
        <v>0.454</v>
      </c>
      <c r="QA22" s="61">
        <f>'ETF MTD'!$K$28/'ETF MTD'!$K$3-1</f>
        <v/>
      </c>
      <c r="QB22" s="61">
        <f>PZ22*QA22</f>
        <v/>
      </c>
      <c r="QC22" s="61" t="n"/>
      <c r="QD22" s="32" t="inlineStr">
        <is>
          <t>U.S. Equity</t>
        </is>
      </c>
      <c r="QE22" s="41" t="n">
        <v>0.454</v>
      </c>
      <c r="QF22" s="61">
        <f>'ETF MTD'!$K$28/'ETF MTD'!$K$3-1</f>
        <v/>
      </c>
      <c r="QG22" s="61">
        <f>QE22*QF22</f>
        <v/>
      </c>
      <c r="QH22" s="61" t="n"/>
      <c r="QI22" s="32" t="inlineStr">
        <is>
          <t>U.S. Equity</t>
        </is>
      </c>
      <c r="QJ22" s="41" t="n">
        <v>0.434</v>
      </c>
      <c r="QK22" s="61">
        <f>'ETF MTD'!$K$28/'ETF MTD'!$K$3-1</f>
        <v/>
      </c>
      <c r="QL22" s="61">
        <f>QJ22*QK22</f>
        <v/>
      </c>
      <c r="QM22" s="61" t="n"/>
      <c r="QN22" s="32" t="inlineStr">
        <is>
          <t>U.S. Equity</t>
        </is>
      </c>
      <c r="QO22" s="41" t="n">
        <v>0.37</v>
      </c>
      <c r="QP22" s="61">
        <f>'ETF MTD'!$K$28/'ETF MTD'!$K$3-1</f>
        <v/>
      </c>
      <c r="QQ22" s="61">
        <f>QO22*QP22</f>
        <v/>
      </c>
      <c r="QR22" s="61" t="n"/>
      <c r="QS22" s="32" t="inlineStr">
        <is>
          <t>U.S. Equity</t>
        </is>
      </c>
      <c r="QT22" s="41" t="n">
        <v>0.32</v>
      </c>
      <c r="QU22" s="61">
        <f>'ETF MTD'!$K$28/'ETF MTD'!$K$3-1</f>
        <v/>
      </c>
      <c r="QV22" s="61">
        <f>QT22*QU22</f>
        <v/>
      </c>
      <c r="QW22" s="61" t="n"/>
      <c r="QX22" s="32" t="inlineStr">
        <is>
          <t>U.S. Equity</t>
        </is>
      </c>
      <c r="QY22" s="41" t="n">
        <v>0.25</v>
      </c>
      <c r="QZ22" s="61">
        <f>'ETF MTD'!$K$28/'ETF MTD'!$K$3-1</f>
        <v/>
      </c>
      <c r="RA22" s="61">
        <f>QY22*QZ22</f>
        <v/>
      </c>
      <c r="RB22" s="61" t="n"/>
      <c r="RC22" s="32" t="inlineStr">
        <is>
          <t>U.S. Equity</t>
        </is>
      </c>
      <c r="RD22" s="41" t="n">
        <v>0.25</v>
      </c>
      <c r="RE22" s="61">
        <f>'ETF MTD'!$K$28/'ETF MTD'!$K$3-1</f>
        <v/>
      </c>
      <c r="RF22" s="61">
        <f>RD22*RE22</f>
        <v/>
      </c>
      <c r="RG22" s="61" t="n"/>
      <c r="RH22" s="32" t="inlineStr">
        <is>
          <t>U.S. Equity</t>
        </is>
      </c>
      <c r="RI22" s="41" t="n">
        <v>0.312</v>
      </c>
      <c r="RJ22" s="61">
        <f>'ETF MTD'!$K$28/'ETF MTD'!$K$3-1</f>
        <v/>
      </c>
      <c r="RK22" s="61">
        <f>RI22*RJ22</f>
        <v/>
      </c>
      <c r="RL22" s="61" t="n"/>
      <c r="RM22" s="42" t="n">
        <v>0.25</v>
      </c>
      <c r="RN22" s="43">
        <f>0.2*RM22</f>
        <v/>
      </c>
      <c r="RO22" s="44">
        <f>RM22*0.4</f>
        <v/>
      </c>
      <c r="RP22" s="44">
        <f>RI22-SUM(RN22:RO22)</f>
        <v/>
      </c>
      <c r="RQ22" s="45" t="n"/>
      <c r="RR22" s="46" t="n">
        <v>0.0004</v>
      </c>
      <c r="RS22" s="61">
        <f>RI22*RR22</f>
        <v/>
      </c>
      <c r="RT22" s="49" t="n">
        <v>0.0003</v>
      </c>
      <c r="RU22" s="61">
        <f>RT22*RI22</f>
        <v/>
      </c>
      <c r="RV22" s="49" t="n"/>
      <c r="RW22" s="32" t="n"/>
      <c r="RX22" s="46" t="n"/>
      <c r="RY22" s="33" t="n"/>
      <c r="RZ22" s="33" t="n"/>
      <c r="SA22" s="33" t="n"/>
      <c r="SB22" s="33" t="n"/>
    </row>
    <row r="23">
      <c r="A23" s="33" t="inlineStr">
        <is>
          <t>VEU</t>
        </is>
      </c>
      <c r="B23" s="49" t="n">
        <v>0.03</v>
      </c>
      <c r="C23" s="61">
        <f>'ETF MTD'!$VO$28/'ETF MTD'!$VO$3-1</f>
        <v/>
      </c>
      <c r="D23" s="61">
        <f>B23*C23</f>
        <v/>
      </c>
      <c r="E23" s="61" t="n"/>
      <c r="F23" s="33" t="inlineStr">
        <is>
          <t>VEU</t>
        </is>
      </c>
      <c r="G23" s="49" t="n">
        <v>0.09</v>
      </c>
      <c r="H23" s="61">
        <f>'ETF MTD'!$VO$28/'ETF MTD'!$VO$3-1</f>
        <v/>
      </c>
      <c r="I23" s="61">
        <f>G23*H23</f>
        <v/>
      </c>
      <c r="J23" s="39" t="n"/>
      <c r="K23" s="33" t="inlineStr">
        <is>
          <t>VEU</t>
        </is>
      </c>
      <c r="L23" s="49" t="n">
        <v>0.09</v>
      </c>
      <c r="M23" s="61">
        <f>'ETF MTD'!$VO$28/'ETF MTD'!$VO$3-1</f>
        <v/>
      </c>
      <c r="N23" s="61">
        <f>L23*M23</f>
        <v/>
      </c>
      <c r="O23" s="61" t="n"/>
      <c r="P23" s="61" t="inlineStr">
        <is>
          <t>VEU</t>
        </is>
      </c>
      <c r="Q23" s="61" t="n">
        <v>0.13</v>
      </c>
      <c r="R23" s="61">
        <f>'ETF MTD'!$VO$28/'ETF MTD'!$VO$3-1</f>
        <v/>
      </c>
      <c r="S23" s="61">
        <f>Q23*R23</f>
        <v/>
      </c>
      <c r="T23" s="61" t="n"/>
      <c r="U23" s="33" t="inlineStr">
        <is>
          <t>VEU</t>
        </is>
      </c>
      <c r="V23" s="49" t="n">
        <v>0.03</v>
      </c>
      <c r="W23" s="61">
        <f>'ETF MTD'!$VO$28/'ETF MTD'!$VO$3-1</f>
        <v/>
      </c>
      <c r="X23" s="61">
        <f>V23*W23</f>
        <v/>
      </c>
      <c r="Y23" s="61" t="n"/>
      <c r="Z23" s="33" t="inlineStr">
        <is>
          <t>VEU</t>
        </is>
      </c>
      <c r="AA23" s="49" t="n">
        <v>0.05</v>
      </c>
      <c r="AB23" s="61">
        <f>'ETF MTD'!$VO$28/'ETF MTD'!$VO$3-1</f>
        <v/>
      </c>
      <c r="AC23" s="61">
        <f>AA23*AB23</f>
        <v/>
      </c>
      <c r="AD23" s="61" t="n"/>
      <c r="AE23" s="33" t="inlineStr">
        <is>
          <t>VEU</t>
        </is>
      </c>
      <c r="AF23" s="49" t="n">
        <v>0.15</v>
      </c>
      <c r="AG23" s="61">
        <f>'ETF MTD'!$VO$28/'ETF MTD'!$VO$3-1</f>
        <v/>
      </c>
      <c r="AH23" s="61">
        <f>AF23*AG23</f>
        <v/>
      </c>
      <c r="AI23" s="61" t="n"/>
      <c r="AJ23" s="33" t="inlineStr">
        <is>
          <t>VEU</t>
        </is>
      </c>
      <c r="AK23" s="49" t="n">
        <v>0.15</v>
      </c>
      <c r="AL23" s="61">
        <f>'ETF MTD'!$VO$28/'ETF MTD'!$VO$3-1</f>
        <v/>
      </c>
      <c r="AM23" s="61">
        <f>AK23*AL23</f>
        <v/>
      </c>
      <c r="AN23" s="61" t="n"/>
      <c r="AO23" s="33" t="inlineStr">
        <is>
          <t>VEU</t>
        </is>
      </c>
      <c r="AP23" s="49" t="n">
        <v>0.03</v>
      </c>
      <c r="AQ23" s="61">
        <f>'ETF MTD'!$VO$28/'ETF MTD'!$VO$3-1</f>
        <v/>
      </c>
      <c r="AR23" s="61">
        <f>AP23*AQ23</f>
        <v/>
      </c>
      <c r="AS23" s="61" t="n"/>
      <c r="AT23" s="33" t="inlineStr">
        <is>
          <t>VEU</t>
        </is>
      </c>
      <c r="AU23" s="49" t="n">
        <v>0.03</v>
      </c>
      <c r="AV23" s="61">
        <f>'ETF MTD'!$VO$28/'ETF MTD'!$VO$3-1</f>
        <v/>
      </c>
      <c r="AW23" s="61">
        <f>AU23*AV23</f>
        <v/>
      </c>
      <c r="AX23" s="61" t="n"/>
      <c r="AY23" s="33" t="inlineStr">
        <is>
          <t>VEU</t>
        </is>
      </c>
      <c r="AZ23" s="49" t="n">
        <v>0.15</v>
      </c>
      <c r="BA23" s="61">
        <f>'ETF MTD'!$VO$28/'ETF MTD'!$VO$3-1</f>
        <v/>
      </c>
      <c r="BB23" s="61">
        <f>AZ23*BA23</f>
        <v/>
      </c>
      <c r="BC23" s="61" t="n"/>
      <c r="BD23" s="33" t="inlineStr">
        <is>
          <t>VEU</t>
        </is>
      </c>
      <c r="BE23" s="49" t="n">
        <v>0.15</v>
      </c>
      <c r="BF23" s="61">
        <f>'ETF MTD'!$VO$28/'ETF MTD'!$VO$3-1</f>
        <v/>
      </c>
      <c r="BG23" s="61">
        <f>BE23*BF23</f>
        <v/>
      </c>
      <c r="BH23" s="61" t="n"/>
      <c r="BI23" s="33" t="inlineStr">
        <is>
          <t>VEU</t>
        </is>
      </c>
      <c r="BJ23" s="49" t="n">
        <v>0.15</v>
      </c>
      <c r="BK23" s="61">
        <f>'ETF MTD'!$VO$28/'ETF MTD'!$VO$3-1</f>
        <v/>
      </c>
      <c r="BL23" s="61">
        <f>BJ23*BK23</f>
        <v/>
      </c>
      <c r="BM23" s="61" t="n"/>
      <c r="BN23" s="33" t="inlineStr">
        <is>
          <t>VEU</t>
        </is>
      </c>
      <c r="BO23" s="49" t="n">
        <v>0.15</v>
      </c>
      <c r="BP23" s="61">
        <f>'ETF MTD'!$VO$28/'ETF MTD'!$VO$3-1</f>
        <v/>
      </c>
      <c r="BQ23" s="61">
        <f>BO23*BP23</f>
        <v/>
      </c>
      <c r="BR23" s="61" t="n"/>
      <c r="BS23" s="33" t="inlineStr">
        <is>
          <t>VEU</t>
        </is>
      </c>
      <c r="BT23" s="49" t="n">
        <v>0.15</v>
      </c>
      <c r="BU23" s="61">
        <f>'ETF MTD'!$VO$28/'ETF MTD'!$VO$3-1</f>
        <v/>
      </c>
      <c r="BV23" s="61">
        <f>BT23*BU23</f>
        <v/>
      </c>
      <c r="BW23" s="61" t="n"/>
      <c r="BX23" s="33" t="inlineStr">
        <is>
          <t>VEU</t>
        </is>
      </c>
      <c r="BY23" s="49" t="n">
        <v>0.15</v>
      </c>
      <c r="BZ23" s="61">
        <f>'ETF MTD'!$VO$28/'ETF MTD'!$VO$3-1</f>
        <v/>
      </c>
      <c r="CA23" s="61">
        <f>BY23*BZ23</f>
        <v/>
      </c>
      <c r="CB23" s="61" t="n"/>
      <c r="CC23" s="33" t="inlineStr">
        <is>
          <t>VEU</t>
        </is>
      </c>
      <c r="CD23" s="49" t="n">
        <v>0.15</v>
      </c>
      <c r="CE23" s="61">
        <f>'ETF MTD'!$VO$28/'ETF MTD'!$VO$3-1</f>
        <v/>
      </c>
      <c r="CF23" s="61">
        <f>CD23*CE23</f>
        <v/>
      </c>
      <c r="CG23" s="61" t="n"/>
      <c r="CH23" s="33" t="inlineStr">
        <is>
          <t>VEU</t>
        </is>
      </c>
      <c r="CI23" s="49" t="n">
        <v>0.15</v>
      </c>
      <c r="CJ23" s="61">
        <f>'ETF MTD'!$VO$28/'ETF MTD'!$VO$3-1</f>
        <v/>
      </c>
      <c r="CK23" s="61">
        <f>CI23*CJ23</f>
        <v/>
      </c>
      <c r="CL23" s="61" t="n"/>
      <c r="CM23" s="33" t="inlineStr">
        <is>
          <t>VEU</t>
        </is>
      </c>
      <c r="CN23" s="49" t="n">
        <v>0.09</v>
      </c>
      <c r="CO23" s="61">
        <f>'ETF MTD'!$VO$28/'ETF MTD'!$VO$3-1</f>
        <v/>
      </c>
      <c r="CP23" s="61">
        <f>CN23*CO23</f>
        <v/>
      </c>
      <c r="CQ23" s="61" t="n"/>
      <c r="CR23" s="33" t="inlineStr">
        <is>
          <t>VEU</t>
        </is>
      </c>
      <c r="CS23" s="49" t="n">
        <v>0.19</v>
      </c>
      <c r="CT23" s="61">
        <f>'ETF MTD'!$VO$28/'ETF MTD'!$VO$3-1</f>
        <v/>
      </c>
      <c r="CU23" s="61">
        <f>CS23*CT23</f>
        <v/>
      </c>
      <c r="CV23" s="61" t="n"/>
      <c r="CW23" s="33" t="inlineStr">
        <is>
          <t>VEU</t>
        </is>
      </c>
      <c r="CX23" s="49" t="n">
        <v>0.09</v>
      </c>
      <c r="CY23" s="61">
        <f>'ETF MTD'!$VO$28/'ETF MTD'!$VO$3-1</f>
        <v/>
      </c>
      <c r="CZ23" s="61">
        <f>CX23*CY23</f>
        <v/>
      </c>
      <c r="DA23" s="61" t="n"/>
      <c r="DB23" s="33" t="inlineStr">
        <is>
          <t>VEU</t>
        </is>
      </c>
      <c r="DC23" s="49" t="n">
        <v>0.09</v>
      </c>
      <c r="DD23" s="61">
        <f>'ETF MTD'!$VO$28/'ETF MTD'!$VO$3-1</f>
        <v/>
      </c>
      <c r="DE23" s="61">
        <f>DC23*DD23</f>
        <v/>
      </c>
      <c r="DF23" s="61" t="n"/>
      <c r="DG23" s="33" t="inlineStr">
        <is>
          <t>VEU</t>
        </is>
      </c>
      <c r="DH23" s="49" t="n">
        <v>0.03</v>
      </c>
      <c r="DI23" s="61">
        <f>'ETF MTD'!$VO$28/'ETF MTD'!$VO$3-1</f>
        <v/>
      </c>
      <c r="DJ23" s="61">
        <f>DH23*DI23</f>
        <v/>
      </c>
      <c r="DK23" s="61" t="n"/>
      <c r="DL23" s="33" t="inlineStr">
        <is>
          <t>VEU</t>
        </is>
      </c>
      <c r="DM23" s="49" t="n">
        <v>0.03</v>
      </c>
      <c r="DN23" s="61">
        <f>'ETF MTD'!$VO$28/'ETF MTD'!$VO$3-1</f>
        <v/>
      </c>
      <c r="DO23" s="61">
        <f>DM23*DN23</f>
        <v/>
      </c>
      <c r="DP23" s="61" t="n"/>
      <c r="DQ23" s="33" t="inlineStr">
        <is>
          <t>VEU</t>
        </is>
      </c>
      <c r="DR23" s="49" t="n">
        <v>0.03</v>
      </c>
      <c r="DS23" s="61">
        <f>'ETF MTD'!$VO$28/'ETF MTD'!$VO$3-1</f>
        <v/>
      </c>
      <c r="DT23" s="61">
        <f>DR23*DS23</f>
        <v/>
      </c>
      <c r="DU23" s="61" t="n"/>
      <c r="DV23" s="33" t="inlineStr">
        <is>
          <t>VEU</t>
        </is>
      </c>
      <c r="DW23" s="49" t="n">
        <v>0.03</v>
      </c>
      <c r="DX23" s="61">
        <f>'ETF MTD'!$VO$28/'ETF MTD'!$VO$3-1</f>
        <v/>
      </c>
      <c r="DY23" s="61">
        <f>DW23*DX23</f>
        <v/>
      </c>
      <c r="DZ23" s="61" t="n"/>
      <c r="EA23" s="33" t="inlineStr">
        <is>
          <t>VEU</t>
        </is>
      </c>
      <c r="EB23" s="49" t="n">
        <v>0.03</v>
      </c>
      <c r="EC23" s="61">
        <f>'ETF MTD'!$VO$28/'ETF MTD'!$VO$3-1</f>
        <v/>
      </c>
      <c r="ED23" s="61">
        <f>EB23*EC23</f>
        <v/>
      </c>
      <c r="EE23" s="61" t="n"/>
      <c r="EF23" s="33" t="inlineStr">
        <is>
          <t>VEU</t>
        </is>
      </c>
      <c r="EG23" s="49" t="n">
        <v>0.03</v>
      </c>
      <c r="EH23" s="61">
        <f>'ETF MTD'!$VO$28/'ETF MTD'!$VO$3-1</f>
        <v/>
      </c>
      <c r="EI23" s="61">
        <f>EG23*EH23</f>
        <v/>
      </c>
      <c r="EJ23" s="61" t="n"/>
      <c r="EK23" s="33" t="inlineStr">
        <is>
          <t>VEU</t>
        </is>
      </c>
      <c r="EL23" s="49" t="n">
        <v>0.03</v>
      </c>
      <c r="EM23" s="61">
        <f>'ETF MTD'!$VO$28/'ETF MTD'!$VO$3-1</f>
        <v/>
      </c>
      <c r="EN23" s="61">
        <f>EL23*EM23</f>
        <v/>
      </c>
      <c r="EO23" s="61" t="n"/>
      <c r="EP23" s="33" t="inlineStr">
        <is>
          <t>VEU</t>
        </is>
      </c>
      <c r="EQ23" s="49" t="n">
        <v>0.09</v>
      </c>
      <c r="ER23" s="61">
        <f>'ETF MTD'!$VO$28/'ETF MTD'!$VO$3-1</f>
        <v/>
      </c>
      <c r="ES23" s="61">
        <f>EQ23*ER23</f>
        <v/>
      </c>
      <c r="ET23" s="61" t="n"/>
      <c r="EU23" s="33" t="inlineStr">
        <is>
          <t>VEU</t>
        </is>
      </c>
      <c r="EV23" s="49" t="n">
        <v>0.09</v>
      </c>
      <c r="EW23" s="61">
        <f>'ETF MTD'!$VO$28/'ETF MTD'!$VO$3-1</f>
        <v/>
      </c>
      <c r="EX23" s="61">
        <f>EV23*EW23</f>
        <v/>
      </c>
      <c r="EY23" s="61" t="n"/>
      <c r="EZ23" s="33" t="inlineStr">
        <is>
          <t>VEU</t>
        </is>
      </c>
      <c r="FA23" s="49" t="n">
        <v>0.15</v>
      </c>
      <c r="FB23" s="61">
        <f>'ETF MTD'!$VO$28/'ETF MTD'!$VO$3-1</f>
        <v/>
      </c>
      <c r="FC23" s="61">
        <f>FA23*FB23</f>
        <v/>
      </c>
      <c r="FD23" s="61" t="n"/>
      <c r="FE23" s="33" t="inlineStr">
        <is>
          <t>VEU</t>
        </is>
      </c>
      <c r="FF23" s="49" t="n">
        <v>0.03</v>
      </c>
      <c r="FG23" s="61">
        <f>'ETF MTD'!$VO$28/'ETF MTD'!$VO$3-1</f>
        <v/>
      </c>
      <c r="FH23" s="61">
        <f>FF23*FG23</f>
        <v/>
      </c>
      <c r="FI23" s="61" t="n"/>
      <c r="FJ23" s="33" t="inlineStr">
        <is>
          <t>VEU</t>
        </is>
      </c>
      <c r="FK23" s="49" t="n">
        <v>0.09</v>
      </c>
      <c r="FL23" s="61">
        <f>'ETF MTD'!$VO$28/'ETF MTD'!$VO$3-1</f>
        <v/>
      </c>
      <c r="FM23" s="61">
        <f>FK23*FL23</f>
        <v/>
      </c>
      <c r="FN23" s="61" t="n"/>
      <c r="FO23" s="33" t="inlineStr">
        <is>
          <t>VEU</t>
        </is>
      </c>
      <c r="FP23" s="49" t="n">
        <v>0.15</v>
      </c>
      <c r="FQ23" s="61">
        <f>'ETF MTD'!$VO$28/'ETF MTD'!$VO$3-1</f>
        <v/>
      </c>
      <c r="FR23" s="61">
        <f>FP23*FQ23</f>
        <v/>
      </c>
      <c r="FS23" s="61" t="n"/>
      <c r="FT23" s="33" t="inlineStr">
        <is>
          <t>VEU</t>
        </is>
      </c>
      <c r="FU23" s="49" t="n">
        <v>0.03</v>
      </c>
      <c r="FV23" s="61">
        <f>'ETF MTD'!$VO$28/'ETF MTD'!$VO$3-1</f>
        <v/>
      </c>
      <c r="FW23" s="61">
        <f>FU23*FV23</f>
        <v/>
      </c>
      <c r="FX23" s="61" t="n"/>
      <c r="FY23" s="33" t="inlineStr">
        <is>
          <t>VEU</t>
        </is>
      </c>
      <c r="FZ23" s="41" t="n">
        <v>0.13</v>
      </c>
      <c r="GA23" s="61">
        <f>'ETF MTD'!$VO$28/'ETF MTD'!$VO$3-1</f>
        <v/>
      </c>
      <c r="GB23" s="61">
        <f>FZ23*GA23</f>
        <v/>
      </c>
      <c r="GC23" s="61" t="n"/>
      <c r="GD23" s="33" t="inlineStr">
        <is>
          <t>VEU</t>
        </is>
      </c>
      <c r="GE23" s="41" t="n">
        <v>0.19</v>
      </c>
      <c r="GF23" s="61">
        <f>'ETF MTD'!$VO$28/'ETF MTD'!$VO$3-1</f>
        <v/>
      </c>
      <c r="GG23" s="61">
        <f>GE23*GF23</f>
        <v/>
      </c>
      <c r="GH23" s="61" t="n"/>
      <c r="GI23" t="inlineStr">
        <is>
          <t>Foreign Developed</t>
        </is>
      </c>
      <c r="GJ23" s="41" t="n">
        <v>0.15</v>
      </c>
      <c r="GK23" s="61">
        <f>'ETF MTD'!$VO$28/'ETF MTD'!$VO$3-1</f>
        <v/>
      </c>
      <c r="GL23" s="61">
        <f>GJ23*GK23</f>
        <v/>
      </c>
      <c r="GM23" s="61" t="n"/>
      <c r="GN23" t="inlineStr">
        <is>
          <t>Foreign Developed</t>
        </is>
      </c>
      <c r="GO23" s="41" t="n">
        <v>0.15</v>
      </c>
      <c r="GP23" s="61">
        <f>'ETF MTD'!$VO$28/'ETF MTD'!$VO$3-1</f>
        <v/>
      </c>
      <c r="GQ23" s="61">
        <f>GO23*GP23</f>
        <v/>
      </c>
      <c r="GR23" s="61" t="n"/>
      <c r="GS23" t="inlineStr">
        <is>
          <t>Foreign Developed</t>
        </is>
      </c>
      <c r="GT23" s="41" t="n">
        <v>0.15</v>
      </c>
      <c r="GU23" s="61">
        <f>'ETF MTD'!$VO$28/'ETF MTD'!$VO$3-1</f>
        <v/>
      </c>
      <c r="GV23" s="61">
        <f>GT23*GU23</f>
        <v/>
      </c>
      <c r="GW23" s="61" t="n"/>
      <c r="GX23" t="inlineStr">
        <is>
          <t>Foreign Developed</t>
        </is>
      </c>
      <c r="GY23" s="41" t="n">
        <v>0.09</v>
      </c>
      <c r="GZ23" s="61">
        <f>'ETF MTD'!$VO$28/'ETF MTD'!$VO$3-1</f>
        <v/>
      </c>
      <c r="HA23" s="61">
        <f>GY23*GZ23</f>
        <v/>
      </c>
      <c r="HB23" s="61" t="n"/>
      <c r="HC23" t="inlineStr">
        <is>
          <t>Foreign Developed</t>
        </is>
      </c>
      <c r="HD23" s="41" t="n">
        <v>0.03</v>
      </c>
      <c r="HE23" s="61">
        <f>'ETF MTD'!$VO$28/'ETF MTD'!$VO$3-1</f>
        <v/>
      </c>
      <c r="HF23" s="61">
        <f>HD23*HE23</f>
        <v/>
      </c>
      <c r="HG23" s="61" t="n"/>
      <c r="HH23" t="inlineStr">
        <is>
          <t>Foreign Developed</t>
        </is>
      </c>
      <c r="HI23" s="41" t="n">
        <v>0.03</v>
      </c>
      <c r="HJ23" s="61">
        <f>'ETF MTD'!$VO$28/'ETF MTD'!$VO$3-1</f>
        <v/>
      </c>
      <c r="HK23" s="61">
        <f>HI23*HJ23</f>
        <v/>
      </c>
      <c r="HL23" s="61" t="n"/>
      <c r="HM23" t="inlineStr">
        <is>
          <t>Foreign Developed</t>
        </is>
      </c>
      <c r="HN23" s="41" t="n">
        <v>0.09</v>
      </c>
      <c r="HO23" s="61">
        <f>'ETF MTD'!$VO$28/'ETF MTD'!$VO$3-1</f>
        <v/>
      </c>
      <c r="HP23" s="61">
        <f>HN23*HO23</f>
        <v/>
      </c>
      <c r="HQ23" s="61" t="n"/>
      <c r="HR23" t="inlineStr">
        <is>
          <t>Foreign Developed</t>
        </is>
      </c>
      <c r="HS23" s="41" t="n">
        <v>0.15</v>
      </c>
      <c r="HT23" s="61">
        <f>'ETF MTD'!$VO$28/'ETF MTD'!$VO$3-1</f>
        <v/>
      </c>
      <c r="HU23" s="61">
        <f>HS23*HT23</f>
        <v/>
      </c>
      <c r="HV23" s="61" t="n"/>
      <c r="HW23" t="inlineStr">
        <is>
          <t>Foreign Developed</t>
        </is>
      </c>
      <c r="HX23" s="41" t="n">
        <v>0.15</v>
      </c>
      <c r="HY23" s="61">
        <f>'ETF MTD'!$VO$28/'ETF MTD'!$VO$3-1</f>
        <v/>
      </c>
      <c r="HZ23" s="61">
        <f>HX23*HY23</f>
        <v/>
      </c>
      <c r="IA23" s="61" t="n"/>
      <c r="IB23" t="inlineStr">
        <is>
          <t>Foreign Developed</t>
        </is>
      </c>
      <c r="IC23" s="41" t="n">
        <v>0.15</v>
      </c>
      <c r="ID23" s="61">
        <f>'ETF MTD'!$VO$28/'ETF MTD'!$VO$3-1</f>
        <v/>
      </c>
      <c r="IE23" s="61">
        <f>IC23*ID23</f>
        <v/>
      </c>
      <c r="IF23" s="61" t="n"/>
      <c r="IG23" t="inlineStr">
        <is>
          <t>Foreign Developed</t>
        </is>
      </c>
      <c r="IH23" s="41" t="n">
        <v>0.15</v>
      </c>
      <c r="II23" s="61">
        <f>'ETF MTD'!$VO$28/'ETF MTD'!$VO$3-1</f>
        <v/>
      </c>
      <c r="IJ23" s="61">
        <f>IH23*II23</f>
        <v/>
      </c>
      <c r="IK23" s="61" t="n"/>
      <c r="IL23" t="inlineStr">
        <is>
          <t>Foreign Developed</t>
        </is>
      </c>
      <c r="IM23" s="41" t="n">
        <v>0.15</v>
      </c>
      <c r="IN23" s="61">
        <f>'ETF MTD'!$VO$28/'ETF MTD'!$VO$3-1</f>
        <v/>
      </c>
      <c r="IO23" s="61">
        <f>IM23*IN23</f>
        <v/>
      </c>
      <c r="IP23" s="61" t="n"/>
      <c r="IQ23" t="inlineStr">
        <is>
          <t>Foreign Developed</t>
        </is>
      </c>
      <c r="IR23" s="41" t="n">
        <v>0.15</v>
      </c>
      <c r="IS23" s="61">
        <f>'ETF MTD'!$VO$28/'ETF MTD'!$VO$3-1</f>
        <v/>
      </c>
      <c r="IT23" s="61">
        <f>IR23*IS23</f>
        <v/>
      </c>
      <c r="IU23" s="61" t="n"/>
      <c r="IV23" t="inlineStr">
        <is>
          <t>Foreign Developed</t>
        </is>
      </c>
      <c r="IW23" s="41" t="n">
        <v>0.15</v>
      </c>
      <c r="IX23" s="61">
        <f>'ETF MTD'!$VO$28/'ETF MTD'!$VO$3-1</f>
        <v/>
      </c>
      <c r="IY23" s="61">
        <f>IW23*IX23</f>
        <v/>
      </c>
      <c r="IZ23" s="61" t="n"/>
      <c r="JA23" t="inlineStr">
        <is>
          <t>Foreign Developed</t>
        </is>
      </c>
      <c r="JB23" s="41" t="n">
        <v>0.15</v>
      </c>
      <c r="JC23" s="61">
        <f>'ETF MTD'!$VO$28/'ETF MTD'!$VO$3-1</f>
        <v/>
      </c>
      <c r="JD23" s="61">
        <f>JB23*JC23</f>
        <v/>
      </c>
      <c r="JE23" s="61" t="n"/>
      <c r="JF23" t="inlineStr">
        <is>
          <t>Foreign Developed</t>
        </is>
      </c>
      <c r="JG23" s="41" t="n">
        <v>0.15</v>
      </c>
      <c r="JH23" s="61">
        <f>'ETF MTD'!$VO$28/'ETF MTD'!$VO$3-1</f>
        <v/>
      </c>
      <c r="JI23" s="61">
        <f>JG23*JH23</f>
        <v/>
      </c>
      <c r="JJ23" s="61" t="n"/>
      <c r="JK23" t="inlineStr">
        <is>
          <t>Foreign Developed</t>
        </is>
      </c>
      <c r="JL23" s="41" t="n">
        <v>0.15</v>
      </c>
      <c r="JM23" s="61">
        <f>'ETF MTD'!$VO$28/'ETF MTD'!$VO$3-1</f>
        <v/>
      </c>
      <c r="JN23" s="61">
        <f>JL23*JM23</f>
        <v/>
      </c>
      <c r="JO23" s="61" t="n"/>
      <c r="JP23" t="inlineStr">
        <is>
          <t>Foreign Developed</t>
        </is>
      </c>
      <c r="JQ23" s="41" t="n">
        <v>0.15</v>
      </c>
      <c r="JR23" s="61">
        <f>'ETF MTD'!$VO$28/'ETF MTD'!$VO$3-1</f>
        <v/>
      </c>
      <c r="JS23" s="61">
        <f>JQ23*JR23</f>
        <v/>
      </c>
      <c r="JT23" s="61" t="n"/>
      <c r="JU23" t="inlineStr">
        <is>
          <t>Foreign Developed</t>
        </is>
      </c>
      <c r="JV23" s="41" t="n">
        <v>0.15</v>
      </c>
      <c r="JW23" s="61">
        <f>'ETF MTD'!$VO$28/'ETF MTD'!$VO$3-1</f>
        <v/>
      </c>
      <c r="JX23" s="61">
        <f>JV23*JW23</f>
        <v/>
      </c>
      <c r="JY23" s="61" t="n"/>
      <c r="JZ23" t="inlineStr">
        <is>
          <t>Foreign Developed</t>
        </is>
      </c>
      <c r="KA23" s="41" t="n">
        <v>0.09</v>
      </c>
      <c r="KB23" s="61">
        <f>'ETF MTD'!$VO$28/'ETF MTD'!$VO$3-1</f>
        <v/>
      </c>
      <c r="KC23" s="61">
        <f>KA23*KB23</f>
        <v/>
      </c>
      <c r="KD23" s="61" t="n"/>
      <c r="KE23" t="inlineStr">
        <is>
          <t>Foreign Developed</t>
        </is>
      </c>
      <c r="KF23" s="41" t="n">
        <v>0.09</v>
      </c>
      <c r="KG23" s="61">
        <f>'ETF MTD'!$VO$28/'ETF MTD'!$VO$3-1</f>
        <v/>
      </c>
      <c r="KH23" s="61">
        <f>KF23*KG23</f>
        <v/>
      </c>
      <c r="KI23" s="61" t="n"/>
      <c r="KJ23" t="inlineStr">
        <is>
          <t>Foreign Developed</t>
        </is>
      </c>
      <c r="KK23" s="41" t="n">
        <v>0.09</v>
      </c>
      <c r="KL23" s="61">
        <f>'ETF MTD'!$VO$28/'ETF MTD'!$VO$3-1</f>
        <v/>
      </c>
      <c r="KM23" s="61">
        <f>KK23*KL23</f>
        <v/>
      </c>
      <c r="KN23" s="61" t="n"/>
      <c r="KO23" t="inlineStr">
        <is>
          <t>Foreign Developed</t>
        </is>
      </c>
      <c r="KP23" s="41" t="n">
        <v>0.09</v>
      </c>
      <c r="KQ23" s="61">
        <f>'ETF MTD'!$VO$28/'ETF MTD'!$VO$3-1</f>
        <v/>
      </c>
      <c r="KR23" s="61">
        <f>KP23*KQ23</f>
        <v/>
      </c>
      <c r="KS23" s="61" t="n"/>
      <c r="KT23" t="inlineStr">
        <is>
          <t>Foreign Developed</t>
        </is>
      </c>
      <c r="KU23" s="41" t="n">
        <v>0.03</v>
      </c>
      <c r="KV23" s="61">
        <f>'ETF MTD'!$VO$28/'ETF MTD'!$VO$3-1</f>
        <v/>
      </c>
      <c r="KW23" s="61">
        <f>KU23*KV23</f>
        <v/>
      </c>
      <c r="KX23" s="61" t="n"/>
      <c r="KY23" t="inlineStr">
        <is>
          <t>Foreign Developed</t>
        </is>
      </c>
      <c r="KZ23" s="41" t="n">
        <v>0.03</v>
      </c>
      <c r="LA23" s="61">
        <f>'ETF MTD'!$VO$28/'ETF MTD'!$VO$3-1</f>
        <v/>
      </c>
      <c r="LB23" s="61">
        <f>KZ23*LA23</f>
        <v/>
      </c>
      <c r="LC23" s="61" t="n"/>
      <c r="LD23" t="inlineStr">
        <is>
          <t>Foreign Developed</t>
        </is>
      </c>
      <c r="LE23" s="41" t="n">
        <v>0.03</v>
      </c>
      <c r="LF23" s="61">
        <f>'ETF MTD'!$VO$28/'ETF MTD'!$VO$3-1</f>
        <v/>
      </c>
      <c r="LG23" s="61">
        <f>LE23*LF23</f>
        <v/>
      </c>
      <c r="LH23" s="61" t="n"/>
      <c r="LI23" t="inlineStr">
        <is>
          <t>Foreign Developed</t>
        </is>
      </c>
      <c r="LJ23" s="41" t="n">
        <v>0.03</v>
      </c>
      <c r="LK23" s="61">
        <f>'ETF MTD'!$VO$28/'ETF MTD'!$VO$3-1</f>
        <v/>
      </c>
      <c r="LL23" s="61">
        <f>LJ23*LK23</f>
        <v/>
      </c>
      <c r="LM23" s="61" t="n"/>
      <c r="LN23" t="inlineStr">
        <is>
          <t>Foreign Developed</t>
        </is>
      </c>
      <c r="LO23" s="41" t="n">
        <v>0.03</v>
      </c>
      <c r="LP23" s="61">
        <f>'ETF MTD'!$VO$28/'ETF MTD'!$VO$3-1</f>
        <v/>
      </c>
      <c r="LQ23" s="61">
        <f>LO23*LP23</f>
        <v/>
      </c>
      <c r="LR23" s="61" t="n"/>
      <c r="LS23" t="inlineStr">
        <is>
          <t>Foreign Developed</t>
        </is>
      </c>
      <c r="LT23" s="41" t="n">
        <v>0.03</v>
      </c>
      <c r="LU23" s="61">
        <f>'ETF MTD'!$VO$28/'ETF MTD'!$VO$3-1</f>
        <v/>
      </c>
      <c r="LV23" s="61">
        <f>LT23*LU23</f>
        <v/>
      </c>
      <c r="LW23" s="61" t="n"/>
      <c r="LX23" t="inlineStr">
        <is>
          <t>Foreign Developed</t>
        </is>
      </c>
      <c r="LY23" s="41" t="n">
        <v>0.03</v>
      </c>
      <c r="LZ23" s="61">
        <f>'ETF MTD'!$VO$28/'ETF MTD'!$VO$3-1</f>
        <v/>
      </c>
      <c r="MA23" s="61">
        <f>LY23*LZ23</f>
        <v/>
      </c>
      <c r="MB23" s="61" t="n"/>
      <c r="MC23" t="inlineStr">
        <is>
          <t>Foreign Developed</t>
        </is>
      </c>
      <c r="MD23" s="41" t="n">
        <v>0.03</v>
      </c>
      <c r="ME23" s="61">
        <f>'ETF MTD'!$VO$28/'ETF MTD'!$VO$3-1</f>
        <v/>
      </c>
      <c r="MF23" s="61">
        <f>MD23*ME23</f>
        <v/>
      </c>
      <c r="MG23" s="61" t="n"/>
      <c r="MH23" t="inlineStr">
        <is>
          <t>Foreign Developed</t>
        </is>
      </c>
      <c r="MI23" s="41" t="n">
        <v>0.03</v>
      </c>
      <c r="MJ23" s="61">
        <f>'ETF MTD'!$VO$28/'ETF MTD'!$VO$3-1</f>
        <v/>
      </c>
      <c r="MK23" s="61">
        <f>MI23*MJ23</f>
        <v/>
      </c>
      <c r="ML23" s="61" t="n"/>
      <c r="MM23" t="inlineStr">
        <is>
          <t>Foreign Developed</t>
        </is>
      </c>
      <c r="MN23" s="41" t="n">
        <v>0.03</v>
      </c>
      <c r="MO23" s="61">
        <f>'ETF MTD'!$VO$28/'ETF MTD'!$VO$3-1</f>
        <v/>
      </c>
      <c r="MP23" s="61">
        <f>MN23*MO23</f>
        <v/>
      </c>
      <c r="MQ23" s="61" t="n"/>
      <c r="MR23" t="inlineStr">
        <is>
          <t>Foreign Developed</t>
        </is>
      </c>
      <c r="MS23" s="41" t="n">
        <v>0.13</v>
      </c>
      <c r="MT23" s="61">
        <f>'ETF MTD'!$VO$28/'ETF MTD'!$VO$3-1</f>
        <v/>
      </c>
      <c r="MU23" s="61">
        <f>MS23*MT23</f>
        <v/>
      </c>
      <c r="MV23" s="61" t="n"/>
      <c r="MW23" t="inlineStr">
        <is>
          <t>Foreign Developed</t>
        </is>
      </c>
      <c r="MX23" s="41" t="n">
        <v>0.13</v>
      </c>
      <c r="MY23" s="61">
        <f>'ETF MTD'!$VO$28/'ETF MTD'!$VO$3-1</f>
        <v/>
      </c>
      <c r="MZ23" s="61">
        <f>MX23*MY23</f>
        <v/>
      </c>
      <c r="NA23" s="61" t="n"/>
      <c r="NB23" t="inlineStr">
        <is>
          <t>Foreign Developed</t>
        </is>
      </c>
      <c r="NC23" s="41" t="n">
        <v>0.19</v>
      </c>
      <c r="ND23" s="61">
        <f>'ETF MTD'!$VO$28/'ETF MTD'!$VO$3-1</f>
        <v/>
      </c>
      <c r="NE23" s="61">
        <f>NC23*ND23</f>
        <v/>
      </c>
      <c r="NF23" s="61" t="n"/>
      <c r="NG23" t="inlineStr">
        <is>
          <t>Foreign Developed</t>
        </is>
      </c>
      <c r="NH23" s="41" t="n">
        <v>0.23</v>
      </c>
      <c r="NI23" s="61">
        <f>'ETF MTD'!$VO$28/'ETF MTD'!$VO$3-1</f>
        <v/>
      </c>
      <c r="NJ23" s="61">
        <f>NH23*NI23</f>
        <v/>
      </c>
      <c r="NK23" s="61" t="n"/>
      <c r="NL23" t="inlineStr">
        <is>
          <t>Foreign Developed</t>
        </is>
      </c>
      <c r="NM23" s="41" t="n">
        <v>0.23</v>
      </c>
      <c r="NN23" s="61">
        <f>'ETF MTD'!$VO$28/'ETF MTD'!$VO$3-1</f>
        <v/>
      </c>
      <c r="NO23" s="61">
        <f>NM23*NN23</f>
        <v/>
      </c>
      <c r="NP23" s="61" t="n"/>
      <c r="NQ23" t="inlineStr">
        <is>
          <t>Foreign Developed</t>
        </is>
      </c>
      <c r="NR23" s="41" t="n">
        <v>0.23</v>
      </c>
      <c r="NS23" s="61">
        <f>'ETF MTD'!$VO$28/'ETF MTD'!$VO$3-1</f>
        <v/>
      </c>
      <c r="NT23" s="61">
        <f>NR23*NS23</f>
        <v/>
      </c>
      <c r="NU23" s="61" t="n"/>
      <c r="NV23" t="inlineStr">
        <is>
          <t>Foreign Developed</t>
        </is>
      </c>
      <c r="NW23" s="41" t="n">
        <v>0.23</v>
      </c>
      <c r="NX23" s="61">
        <f>'ETF MTD'!$VO$28/'ETF MTD'!$VO$3-1</f>
        <v/>
      </c>
      <c r="NY23" s="61">
        <f>NW23*NX23</f>
        <v/>
      </c>
      <c r="NZ23" s="61" t="n"/>
      <c r="OA23" t="inlineStr">
        <is>
          <t>Foreign Developed</t>
        </is>
      </c>
      <c r="OB23" s="41" t="n">
        <v>0.19</v>
      </c>
      <c r="OC23" s="61">
        <f>'ETF MTD'!$VO$28/'ETF MTD'!$VO$3-1</f>
        <v/>
      </c>
      <c r="OD23" s="61">
        <f>OB23*OC23</f>
        <v/>
      </c>
      <c r="OE23" s="61" t="n"/>
      <c r="OF23" t="inlineStr">
        <is>
          <t>Foreign Developed</t>
        </is>
      </c>
      <c r="OG23" s="41" t="n">
        <v>0.15</v>
      </c>
      <c r="OH23" s="61">
        <f>'ETF MTD'!$VO$28/'ETF MTD'!$VO$3-1</f>
        <v/>
      </c>
      <c r="OI23" s="61">
        <f>OG23*OH23</f>
        <v/>
      </c>
      <c r="OJ23" s="61" t="n"/>
      <c r="OK23" t="inlineStr">
        <is>
          <t>Foreign Developed</t>
        </is>
      </c>
      <c r="OL23" s="41" t="n">
        <v>0.09</v>
      </c>
      <c r="OM23" s="61">
        <f>'ETF MTD'!$VO$28/'ETF MTD'!$VO$3-1</f>
        <v/>
      </c>
      <c r="ON23" s="61">
        <f>OL23*OM23</f>
        <v/>
      </c>
      <c r="OO23" s="61" t="n"/>
      <c r="OP23" t="inlineStr">
        <is>
          <t>Foreign Developed</t>
        </is>
      </c>
      <c r="OQ23" s="41" t="n">
        <v>0.13</v>
      </c>
      <c r="OR23" s="61">
        <f>'ETF MTD'!$VO$28/'ETF MTD'!$VO$3-1</f>
        <v/>
      </c>
      <c r="OS23" s="61">
        <f>OQ23*OR23</f>
        <v/>
      </c>
      <c r="OT23" s="61" t="n"/>
      <c r="OU23" t="inlineStr">
        <is>
          <t>Foreign Developed</t>
        </is>
      </c>
      <c r="OV23" s="41" t="n">
        <v>0.03</v>
      </c>
      <c r="OW23" s="61">
        <f>'ETF MTD'!$VO$28/'ETF MTD'!$VO$3-1</f>
        <v/>
      </c>
      <c r="OX23" s="61">
        <f>OV23*OW23</f>
        <v/>
      </c>
      <c r="OY23" s="61" t="n"/>
      <c r="OZ23" t="inlineStr">
        <is>
          <t>Foreign Developed</t>
        </is>
      </c>
      <c r="PA23" s="41" t="n">
        <v>0.09</v>
      </c>
      <c r="PB23" s="61">
        <f>'ETF MTD'!$VO$28/'ETF MTD'!$VO$3-1</f>
        <v/>
      </c>
      <c r="PC23" s="61">
        <f>PA23*PB23</f>
        <v/>
      </c>
      <c r="PD23" s="61" t="n"/>
      <c r="PE23" t="inlineStr">
        <is>
          <t>Foreign Developed</t>
        </is>
      </c>
      <c r="PF23" s="41" t="n">
        <v>0.11</v>
      </c>
      <c r="PG23" s="61">
        <f>'ETF MTD'!$VO$28/'ETF MTD'!$VO$3-1</f>
        <v/>
      </c>
      <c r="PH23" s="61">
        <f>PF23*PG23</f>
        <v/>
      </c>
      <c r="PI23" s="61" t="n"/>
      <c r="PJ23" t="inlineStr">
        <is>
          <t>Foreign Developed</t>
        </is>
      </c>
      <c r="PK23" s="41" t="n">
        <v>0.15</v>
      </c>
      <c r="PL23" s="61">
        <f>'ETF MTD'!$VO$28/'ETF MTD'!$VO$3-1</f>
        <v/>
      </c>
      <c r="PM23" s="61">
        <f>PK23*PL23</f>
        <v/>
      </c>
      <c r="PN23" s="61" t="n"/>
      <c r="PO23" t="inlineStr">
        <is>
          <t>Foreign Developed</t>
        </is>
      </c>
      <c r="PP23" s="41" t="n">
        <v>0.15</v>
      </c>
      <c r="PQ23" s="61">
        <f>'ETF MTD'!$VO$28/'ETF MTD'!$VO$3-1</f>
        <v/>
      </c>
      <c r="PR23" s="61">
        <f>PP23*PQ23</f>
        <v/>
      </c>
      <c r="PS23" s="61" t="n"/>
      <c r="PT23" t="inlineStr">
        <is>
          <t>Foreign Developed</t>
        </is>
      </c>
      <c r="PU23" s="41" t="n">
        <v>0.15</v>
      </c>
      <c r="PV23" s="61">
        <f>'ETF MTD'!$VO$28/'ETF MTD'!$VO$3-1</f>
        <v/>
      </c>
      <c r="PW23" s="61">
        <f>PU23*PV23</f>
        <v/>
      </c>
      <c r="PX23" s="61" t="n"/>
      <c r="PY23" t="inlineStr">
        <is>
          <t>Foreign Developed</t>
        </is>
      </c>
      <c r="PZ23" s="41" t="n">
        <v>0.15</v>
      </c>
      <c r="QA23" s="61">
        <f>'ETF MTD'!$VO$28/'ETF MTD'!$VO$3-1</f>
        <v/>
      </c>
      <c r="QB23" s="61">
        <f>PZ23*QA23</f>
        <v/>
      </c>
      <c r="QC23" s="61" t="n"/>
      <c r="QD23" t="inlineStr">
        <is>
          <t>Foreign Developed</t>
        </is>
      </c>
      <c r="QE23" s="41" t="n">
        <v>0.15</v>
      </c>
      <c r="QF23" s="61">
        <f>'ETF MTD'!$VO$28/'ETF MTD'!$VO$3-1</f>
        <v/>
      </c>
      <c r="QG23" s="61">
        <f>QE23*QF23</f>
        <v/>
      </c>
      <c r="QH23" s="61" t="n"/>
      <c r="QI23" t="inlineStr">
        <is>
          <t>Foreign Developed</t>
        </is>
      </c>
      <c r="QJ23" s="41" t="n">
        <v>0.15</v>
      </c>
      <c r="QK23" s="61">
        <f>'ETF MTD'!$VO$28/'ETF MTD'!$VO$3-1</f>
        <v/>
      </c>
      <c r="QL23" s="61">
        <f>QJ23*QK23</f>
        <v/>
      </c>
      <c r="QM23" s="61" t="n"/>
      <c r="QN23" t="inlineStr">
        <is>
          <t>Foreign Developed</t>
        </is>
      </c>
      <c r="QO23" s="41" t="n">
        <v>0.15</v>
      </c>
      <c r="QP23" s="61">
        <f>'ETF MTD'!$VO$28/'ETF MTD'!$VO$3-1</f>
        <v/>
      </c>
      <c r="QQ23" s="61">
        <f>QO23*QP23</f>
        <v/>
      </c>
      <c r="QR23" s="61" t="n"/>
      <c r="QS23" t="inlineStr">
        <is>
          <t>Foreign Developed</t>
        </is>
      </c>
      <c r="QT23" s="41" t="n">
        <v>0.15</v>
      </c>
      <c r="QU23" s="61">
        <f>'ETF MTD'!$VO$28/'ETF MTD'!$VO$3-1</f>
        <v/>
      </c>
      <c r="QV23" s="61">
        <f>QT23*QU23</f>
        <v/>
      </c>
      <c r="QW23" s="61" t="n"/>
      <c r="QX23" t="inlineStr">
        <is>
          <t>Foreign Developed</t>
        </is>
      </c>
      <c r="QY23" s="41" t="n">
        <v>0.15</v>
      </c>
      <c r="QZ23" s="61">
        <f>'ETF MTD'!$VO$28/'ETF MTD'!$VO$3-1</f>
        <v/>
      </c>
      <c r="RA23" s="61">
        <f>QY23*QZ23</f>
        <v/>
      </c>
      <c r="RB23" s="61" t="n"/>
      <c r="RC23" t="inlineStr">
        <is>
          <t>Foreign Developed</t>
        </is>
      </c>
      <c r="RD23" s="41" t="n">
        <v>0.15</v>
      </c>
      <c r="RE23" s="61">
        <f>'ETF MTD'!$VO$28/'ETF MTD'!$VO$3-1</f>
        <v/>
      </c>
      <c r="RF23" s="61">
        <f>RD23*RE23</f>
        <v/>
      </c>
      <c r="RG23" s="61" t="n"/>
      <c r="RH23" t="inlineStr">
        <is>
          <t>Foreign Developed</t>
        </is>
      </c>
      <c r="RI23" s="41" t="n">
        <v>0.09</v>
      </c>
      <c r="RJ23" s="61">
        <f>'ETF MTD'!$VO$28/'ETF MTD'!$VO$3-1</f>
        <v/>
      </c>
      <c r="RK23" s="61">
        <f>RI23*RJ23</f>
        <v/>
      </c>
      <c r="RL23" s="61" t="n"/>
      <c r="RM23" s="42" t="n">
        <v>0.15</v>
      </c>
      <c r="RN23" s="43">
        <f>0.2*RM23</f>
        <v/>
      </c>
      <c r="RO23" s="44">
        <f>RM23*0.4</f>
        <v/>
      </c>
      <c r="RP23" s="44">
        <f>RI23-SUM(RN23:RO23)</f>
        <v/>
      </c>
      <c r="RQ23" s="45" t="n"/>
      <c r="RR23" s="46" t="n">
        <v>0.0011</v>
      </c>
      <c r="RS23" s="61">
        <f>RI23*RR23</f>
        <v/>
      </c>
      <c r="RT23" s="49" t="n">
        <v>0.0005999999999999999</v>
      </c>
      <c r="RU23" s="61">
        <f>RT23*RI23</f>
        <v/>
      </c>
      <c r="RV23" s="49" t="n"/>
      <c r="RX23" s="46" t="n"/>
      <c r="RY23" s="33" t="n"/>
      <c r="RZ23" s="33" t="n"/>
      <c r="SA23" s="33" t="n"/>
      <c r="SB23" s="33" t="n"/>
    </row>
    <row r="24">
      <c r="A24" s="33" t="inlineStr">
        <is>
          <t>VWO</t>
        </is>
      </c>
      <c r="B24" s="49" t="n">
        <v>0.02</v>
      </c>
      <c r="C24" s="61">
        <f>'ETF MTD'!$PU$28/'ETF MTD'!$PU$3-1</f>
        <v/>
      </c>
      <c r="D24" s="61">
        <f>B24*C24</f>
        <v/>
      </c>
      <c r="E24" s="61" t="n"/>
      <c r="F24" s="33" t="inlineStr">
        <is>
          <t>VWO</t>
        </is>
      </c>
      <c r="G24" s="49" t="n">
        <v>0.06000000000000001</v>
      </c>
      <c r="H24" s="61">
        <f>'ETF MTD'!$PU$28/'ETF MTD'!$PU$3-1</f>
        <v/>
      </c>
      <c r="I24" s="61">
        <f>G24*H24</f>
        <v/>
      </c>
      <c r="J24" s="39" t="n"/>
      <c r="K24" s="33" t="inlineStr">
        <is>
          <t>VWO</t>
        </is>
      </c>
      <c r="L24" s="49" t="n">
        <v>0.06000000000000001</v>
      </c>
      <c r="M24" s="61">
        <f>'ETF MTD'!$PU$28/'ETF MTD'!$PU$3-1</f>
        <v/>
      </c>
      <c r="N24" s="61">
        <f>L24*M24</f>
        <v/>
      </c>
      <c r="O24" s="61" t="n"/>
      <c r="P24" s="61" t="inlineStr">
        <is>
          <t>VWO</t>
        </is>
      </c>
      <c r="Q24" s="61" t="n">
        <v>0.02</v>
      </c>
      <c r="R24" s="61">
        <f>'ETF MTD'!$PU$28/'ETF MTD'!$PU$3-1</f>
        <v/>
      </c>
      <c r="S24" s="61">
        <f>Q24*R24</f>
        <v/>
      </c>
      <c r="T24" s="61" t="n"/>
      <c r="U24" s="33" t="inlineStr">
        <is>
          <t>VWO</t>
        </is>
      </c>
      <c r="V24" s="49" t="n">
        <v>0.06000000000000001</v>
      </c>
      <c r="W24" s="61">
        <f>'ETF MTD'!$PU$28/'ETF MTD'!$PU$3-1</f>
        <v/>
      </c>
      <c r="X24" s="61">
        <f>V24*W24</f>
        <v/>
      </c>
      <c r="Y24" s="61" t="n"/>
      <c r="Z24" s="33" t="inlineStr">
        <is>
          <t>VWO</t>
        </is>
      </c>
      <c r="AA24" s="49" t="n">
        <v>0.1</v>
      </c>
      <c r="AB24" s="61">
        <f>'ETF MTD'!$PU$28/'ETF MTD'!$PU$3-1</f>
        <v/>
      </c>
      <c r="AC24" s="61">
        <f>AA24*AB24</f>
        <v/>
      </c>
      <c r="AD24" s="61" t="n"/>
      <c r="AE24" s="33" t="inlineStr">
        <is>
          <t>VWO</t>
        </is>
      </c>
      <c r="AF24" s="49" t="n">
        <v>0.1</v>
      </c>
      <c r="AG24" s="61">
        <f>'ETF MTD'!$PU$28/'ETF MTD'!$PU$3-1</f>
        <v/>
      </c>
      <c r="AH24" s="61">
        <f>AF24*AG24</f>
        <v/>
      </c>
      <c r="AI24" s="61" t="n"/>
      <c r="AJ24" s="33" t="inlineStr">
        <is>
          <t>VWO</t>
        </is>
      </c>
      <c r="AK24" s="49" t="n">
        <v>0.1</v>
      </c>
      <c r="AL24" s="61">
        <f>'ETF MTD'!$PU$28/'ETF MTD'!$PU$3-1</f>
        <v/>
      </c>
      <c r="AM24" s="61">
        <f>AK24*AL24</f>
        <v/>
      </c>
      <c r="AN24" s="61" t="n"/>
      <c r="AO24" s="33" t="inlineStr">
        <is>
          <t>VWO</t>
        </is>
      </c>
      <c r="AP24" s="49" t="n">
        <v>0.06000000000000001</v>
      </c>
      <c r="AQ24" s="61">
        <f>'ETF MTD'!$PU$28/'ETF MTD'!$PU$3-1</f>
        <v/>
      </c>
      <c r="AR24" s="61">
        <f>AP24*AQ24</f>
        <v/>
      </c>
      <c r="AS24" s="61" t="n"/>
      <c r="AT24" s="33" t="inlineStr">
        <is>
          <t>VWO</t>
        </is>
      </c>
      <c r="AU24" s="49" t="n">
        <v>0.06000000000000001</v>
      </c>
      <c r="AV24" s="61">
        <f>'ETF MTD'!$PU$28/'ETF MTD'!$PU$3-1</f>
        <v/>
      </c>
      <c r="AW24" s="61">
        <f>AU24*AV24</f>
        <v/>
      </c>
      <c r="AX24" s="61" t="n"/>
      <c r="AY24" s="33" t="inlineStr">
        <is>
          <t>VWO</t>
        </is>
      </c>
      <c r="AZ24" s="49" t="n">
        <v>0.1</v>
      </c>
      <c r="BA24" s="61">
        <f>'ETF MTD'!$PU$28/'ETF MTD'!$PU$3-1</f>
        <v/>
      </c>
      <c r="BB24" s="61">
        <f>AZ24*BA24</f>
        <v/>
      </c>
      <c r="BC24" s="61" t="n"/>
      <c r="BD24" s="33" t="inlineStr">
        <is>
          <t>VWO</t>
        </is>
      </c>
      <c r="BE24" s="49" t="n">
        <v>0.1</v>
      </c>
      <c r="BF24" s="61">
        <f>'ETF MTD'!$PU$28/'ETF MTD'!$PU$3-1</f>
        <v/>
      </c>
      <c r="BG24" s="61">
        <f>BE24*BF24</f>
        <v/>
      </c>
      <c r="BH24" s="61" t="n"/>
      <c r="BI24" s="33" t="inlineStr">
        <is>
          <t>VWO</t>
        </is>
      </c>
      <c r="BJ24" s="49" t="n">
        <v>0.1</v>
      </c>
      <c r="BK24" s="61">
        <f>'ETF MTD'!$PU$28/'ETF MTD'!$PU$3-1</f>
        <v/>
      </c>
      <c r="BL24" s="61">
        <f>BJ24*BK24</f>
        <v/>
      </c>
      <c r="BM24" s="61" t="n"/>
      <c r="BN24" s="33" t="inlineStr">
        <is>
          <t>VWO</t>
        </is>
      </c>
      <c r="BO24" s="49" t="n">
        <v>0.1</v>
      </c>
      <c r="BP24" s="61">
        <f>'ETF MTD'!$PU$28/'ETF MTD'!$PU$3-1</f>
        <v/>
      </c>
      <c r="BQ24" s="61">
        <f>BO24*BP24</f>
        <v/>
      </c>
      <c r="BR24" s="61" t="n"/>
      <c r="BS24" s="33" t="inlineStr">
        <is>
          <t>VWO</t>
        </is>
      </c>
      <c r="BT24" s="49" t="n">
        <v>0.1</v>
      </c>
      <c r="BU24" s="61">
        <f>'ETF MTD'!$PU$28/'ETF MTD'!$PU$3-1</f>
        <v/>
      </c>
      <c r="BV24" s="61">
        <f>BT24*BU24</f>
        <v/>
      </c>
      <c r="BW24" s="61" t="n"/>
      <c r="BX24" s="33" t="inlineStr">
        <is>
          <t>VWO</t>
        </is>
      </c>
      <c r="BY24" s="49" t="n">
        <v>0.1</v>
      </c>
      <c r="BZ24" s="61">
        <f>'ETF MTD'!$PU$28/'ETF MTD'!$PU$3-1</f>
        <v/>
      </c>
      <c r="CA24" s="61">
        <f>BY24*BZ24</f>
        <v/>
      </c>
      <c r="CB24" s="61" t="n"/>
      <c r="CC24" s="33" t="inlineStr">
        <is>
          <t>VWO</t>
        </is>
      </c>
      <c r="CD24" s="49" t="n">
        <v>0.1</v>
      </c>
      <c r="CE24" s="61">
        <f>'ETF MTD'!$PU$28/'ETF MTD'!$PU$3-1</f>
        <v/>
      </c>
      <c r="CF24" s="61">
        <f>CD24*CE24</f>
        <v/>
      </c>
      <c r="CG24" s="61" t="n"/>
      <c r="CH24" s="33" t="inlineStr">
        <is>
          <t>VWO</t>
        </is>
      </c>
      <c r="CI24" s="49" t="n">
        <v>0.1</v>
      </c>
      <c r="CJ24" s="61">
        <f>'ETF MTD'!$PU$28/'ETF MTD'!$PU$3-1</f>
        <v/>
      </c>
      <c r="CK24" s="61">
        <f>CI24*CJ24</f>
        <v/>
      </c>
      <c r="CL24" s="61" t="n"/>
      <c r="CM24" s="33" t="inlineStr">
        <is>
          <t>VWO</t>
        </is>
      </c>
      <c r="CN24" s="49" t="n">
        <v>0.1</v>
      </c>
      <c r="CO24" s="61">
        <f>'ETF MTD'!$PU$28/'ETF MTD'!$PU$3-1</f>
        <v/>
      </c>
      <c r="CP24" s="61">
        <f>CN24*CO24</f>
        <v/>
      </c>
      <c r="CQ24" s="61" t="n"/>
      <c r="CR24" s="33" t="inlineStr">
        <is>
          <t>VWO</t>
        </is>
      </c>
      <c r="CS24" s="49" t="n">
        <v>0.06</v>
      </c>
      <c r="CT24" s="61">
        <f>'ETF MTD'!$PU$28/'ETF MTD'!$PU$3-1</f>
        <v/>
      </c>
      <c r="CU24" s="61">
        <f>CS24*CT24</f>
        <v/>
      </c>
      <c r="CV24" s="61" t="n"/>
      <c r="CW24" s="33" t="inlineStr">
        <is>
          <t>VWO</t>
        </is>
      </c>
      <c r="CX24" s="49" t="n">
        <v>0.06000000000000001</v>
      </c>
      <c r="CY24" s="61">
        <f>'ETF MTD'!$PU$28/'ETF MTD'!$PU$3-1</f>
        <v/>
      </c>
      <c r="CZ24" s="61">
        <f>CX24*CY24</f>
        <v/>
      </c>
      <c r="DA24" s="61" t="n"/>
      <c r="DB24" s="33" t="inlineStr">
        <is>
          <t>VWO</t>
        </is>
      </c>
      <c r="DC24" s="49" t="n">
        <v>0.02</v>
      </c>
      <c r="DD24" s="61">
        <f>'ETF MTD'!$PU$28/'ETF MTD'!$PU$3-1</f>
        <v/>
      </c>
      <c r="DE24" s="61">
        <f>DC24*DD24</f>
        <v/>
      </c>
      <c r="DF24" s="61" t="n"/>
      <c r="DG24" s="33" t="inlineStr">
        <is>
          <t>VWO</t>
        </is>
      </c>
      <c r="DH24" s="49" t="n">
        <v>0.02</v>
      </c>
      <c r="DI24" s="61">
        <f>'ETF MTD'!$PU$28/'ETF MTD'!$PU$3-1</f>
        <v/>
      </c>
      <c r="DJ24" s="61">
        <f>DH24*DI24</f>
        <v/>
      </c>
      <c r="DK24" s="61" t="n"/>
      <c r="DL24" s="33" t="inlineStr">
        <is>
          <t>VWO</t>
        </is>
      </c>
      <c r="DM24" s="49" t="n">
        <v>0.02</v>
      </c>
      <c r="DN24" s="61">
        <f>'ETF MTD'!$PU$28/'ETF MTD'!$PU$3-1</f>
        <v/>
      </c>
      <c r="DO24" s="61">
        <f>DM24*DN24</f>
        <v/>
      </c>
      <c r="DP24" s="61" t="n"/>
      <c r="DQ24" s="33" t="inlineStr">
        <is>
          <t>VWO</t>
        </is>
      </c>
      <c r="DR24" s="49" t="n">
        <v>0.02</v>
      </c>
      <c r="DS24" s="61">
        <f>'ETF MTD'!$PU$28/'ETF MTD'!$PU$3-1</f>
        <v/>
      </c>
      <c r="DT24" s="61">
        <f>DR24*DS24</f>
        <v/>
      </c>
      <c r="DU24" s="61" t="n"/>
      <c r="DV24" s="33" t="inlineStr">
        <is>
          <t>VWO</t>
        </is>
      </c>
      <c r="DW24" s="49" t="n">
        <v>0.02</v>
      </c>
      <c r="DX24" s="61">
        <f>'ETF MTD'!$PU$28/'ETF MTD'!$PU$3-1</f>
        <v/>
      </c>
      <c r="DY24" s="61">
        <f>DW24*DX24</f>
        <v/>
      </c>
      <c r="DZ24" s="61" t="n"/>
      <c r="EA24" s="33" t="inlineStr">
        <is>
          <t>VWO</t>
        </is>
      </c>
      <c r="EB24" s="49" t="n">
        <v>0.02</v>
      </c>
      <c r="EC24" s="61">
        <f>'ETF MTD'!$PU$28/'ETF MTD'!$PU$3-1</f>
        <v/>
      </c>
      <c r="ED24" s="61">
        <f>EB24*EC24</f>
        <v/>
      </c>
      <c r="EE24" s="61" t="n"/>
      <c r="EF24" s="33" t="inlineStr">
        <is>
          <t>VWO</t>
        </is>
      </c>
      <c r="EG24" s="49" t="n">
        <v>0.02</v>
      </c>
      <c r="EH24" s="61">
        <f>'ETF MTD'!$PU$28/'ETF MTD'!$PU$3-1</f>
        <v/>
      </c>
      <c r="EI24" s="61">
        <f>EG24*EH24</f>
        <v/>
      </c>
      <c r="EJ24" s="61" t="n"/>
      <c r="EK24" s="33" t="inlineStr">
        <is>
          <t>VWO</t>
        </is>
      </c>
      <c r="EL24" s="49" t="n">
        <v>0.06000000000000001</v>
      </c>
      <c r="EM24" s="61">
        <f>'ETF MTD'!$PU$28/'ETF MTD'!$PU$3-1</f>
        <v/>
      </c>
      <c r="EN24" s="61">
        <f>EL24*EM24</f>
        <v/>
      </c>
      <c r="EO24" s="61" t="n"/>
      <c r="EP24" s="33" t="inlineStr">
        <is>
          <t>VWO</t>
        </is>
      </c>
      <c r="EQ24" s="49" t="n">
        <v>0.06000000000000001</v>
      </c>
      <c r="ER24" s="61">
        <f>'ETF MTD'!$PU$28/'ETF MTD'!$PU$3-1</f>
        <v/>
      </c>
      <c r="ES24" s="61">
        <f>EQ24*ER24</f>
        <v/>
      </c>
      <c r="ET24" s="61" t="n"/>
      <c r="EU24" s="33" t="inlineStr">
        <is>
          <t>VWO</t>
        </is>
      </c>
      <c r="EV24" s="49" t="n">
        <v>0.1</v>
      </c>
      <c r="EW24" s="61">
        <f>'ETF MTD'!$PU$28/'ETF MTD'!$PU$3-1</f>
        <v/>
      </c>
      <c r="EX24" s="61">
        <f>EV24*EW24</f>
        <v/>
      </c>
      <c r="EY24" s="61" t="n"/>
      <c r="EZ24" s="33" t="inlineStr">
        <is>
          <t>VWO</t>
        </is>
      </c>
      <c r="FA24" s="49" t="n">
        <v>0.1</v>
      </c>
      <c r="FB24" s="61">
        <f>'ETF MTD'!$PU$28/'ETF MTD'!$PU$3-1</f>
        <v/>
      </c>
      <c r="FC24" s="61">
        <f>FA24*FB24</f>
        <v/>
      </c>
      <c r="FD24" s="61" t="n"/>
      <c r="FE24" s="33" t="inlineStr">
        <is>
          <t>VWO</t>
        </is>
      </c>
      <c r="FF24" s="49" t="n">
        <v>0.06000000000000001</v>
      </c>
      <c r="FG24" s="61">
        <f>'ETF MTD'!$PU$28/'ETF MTD'!$PU$3-1</f>
        <v/>
      </c>
      <c r="FH24" s="61">
        <f>FF24*FG24</f>
        <v/>
      </c>
      <c r="FI24" s="61" t="n"/>
      <c r="FJ24" s="33" t="inlineStr">
        <is>
          <t>VWO</t>
        </is>
      </c>
      <c r="FK24" s="49" t="n">
        <v>0.06000000000000001</v>
      </c>
      <c r="FL24" s="61">
        <f>'ETF MTD'!$PU$28/'ETF MTD'!$PU$3-1</f>
        <v/>
      </c>
      <c r="FM24" s="61">
        <f>FK24*FL24</f>
        <v/>
      </c>
      <c r="FN24" s="61" t="n"/>
      <c r="FO24" s="33" t="inlineStr">
        <is>
          <t>VWO</t>
        </is>
      </c>
      <c r="FP24" s="49" t="n">
        <v>0.1</v>
      </c>
      <c r="FQ24" s="61">
        <f>'ETF MTD'!$PU$28/'ETF MTD'!$PU$3-1</f>
        <v/>
      </c>
      <c r="FR24" s="61">
        <f>FP24*FQ24</f>
        <v/>
      </c>
      <c r="FS24" s="61" t="n"/>
      <c r="FT24" s="33" t="inlineStr">
        <is>
          <t>VWO</t>
        </is>
      </c>
      <c r="FU24" s="49" t="n">
        <v>0.02</v>
      </c>
      <c r="FV24" s="61">
        <f>'ETF MTD'!$PU$28/'ETF MTD'!$PU$3-1</f>
        <v/>
      </c>
      <c r="FW24" s="61">
        <f>FU24*FV24</f>
        <v/>
      </c>
      <c r="FX24" s="61" t="n"/>
      <c r="FY24" s="33" t="inlineStr">
        <is>
          <t>VWO</t>
        </is>
      </c>
      <c r="FZ24" s="41" t="n">
        <v>0.02</v>
      </c>
      <c r="GA24" s="61">
        <f>'ETF MTD'!$PU$28/'ETF MTD'!$PU$3-1</f>
        <v/>
      </c>
      <c r="GB24" s="61">
        <f>FZ24*GA24</f>
        <v/>
      </c>
      <c r="GC24" s="61" t="n"/>
      <c r="GD24" s="33" t="inlineStr">
        <is>
          <t>VWO</t>
        </is>
      </c>
      <c r="GE24" s="41" t="n">
        <v>0.06000000000000001</v>
      </c>
      <c r="GF24" s="61">
        <f>'ETF MTD'!$PU$28/'ETF MTD'!$PU$3-1</f>
        <v/>
      </c>
      <c r="GG24" s="61">
        <f>GE24*GF24</f>
        <v/>
      </c>
      <c r="GH24" s="61" t="n"/>
      <c r="GI24" t="inlineStr">
        <is>
          <t>Emerging Markets</t>
        </is>
      </c>
      <c r="GJ24" s="41" t="n">
        <v>0.1</v>
      </c>
      <c r="GK24" s="61">
        <f>'ETF MTD'!$PU$28/'ETF MTD'!$PU$3-1</f>
        <v/>
      </c>
      <c r="GL24" s="61">
        <f>GJ24*GK24</f>
        <v/>
      </c>
      <c r="GM24" s="61" t="n"/>
      <c r="GN24" t="inlineStr">
        <is>
          <t>Emerging Markets</t>
        </is>
      </c>
      <c r="GO24" s="41" t="n">
        <v>0.1</v>
      </c>
      <c r="GP24" s="61">
        <f>'ETF MTD'!$PU$28/'ETF MTD'!$PU$3-1</f>
        <v/>
      </c>
      <c r="GQ24" s="61">
        <f>GO24*GP24</f>
        <v/>
      </c>
      <c r="GR24" s="61" t="n"/>
      <c r="GS24" t="inlineStr">
        <is>
          <t>Emerging Markets</t>
        </is>
      </c>
      <c r="GT24" s="41" t="n">
        <v>0.1</v>
      </c>
      <c r="GU24" s="61">
        <f>'ETF MTD'!$PU$28/'ETF MTD'!$PU$3-1</f>
        <v/>
      </c>
      <c r="GV24" s="61">
        <f>GT24*GU24</f>
        <v/>
      </c>
      <c r="GW24" s="61" t="n"/>
      <c r="GX24" t="inlineStr">
        <is>
          <t>Emerging Markets</t>
        </is>
      </c>
      <c r="GY24" s="41" t="n">
        <v>0.06</v>
      </c>
      <c r="GZ24" s="61">
        <f>'ETF MTD'!$PU$28/'ETF MTD'!$PU$3-1</f>
        <v/>
      </c>
      <c r="HA24" s="61">
        <f>GY24*GZ24</f>
        <v/>
      </c>
      <c r="HB24" s="61" t="n"/>
      <c r="HC24" t="inlineStr">
        <is>
          <t>Emerging Markets</t>
        </is>
      </c>
      <c r="HD24" s="41" t="n">
        <v>0.02</v>
      </c>
      <c r="HE24" s="61">
        <f>'ETF MTD'!$PU$28/'ETF MTD'!$PU$3-1</f>
        <v/>
      </c>
      <c r="HF24" s="61">
        <f>HD24*HE24</f>
        <v/>
      </c>
      <c r="HG24" s="61" t="n"/>
      <c r="HH24" t="inlineStr">
        <is>
          <t>Emerging Markets</t>
        </is>
      </c>
      <c r="HI24" s="41" t="n">
        <v>0.02</v>
      </c>
      <c r="HJ24" s="61">
        <f>'ETF MTD'!$PU$28/'ETF MTD'!$PU$3-1</f>
        <v/>
      </c>
      <c r="HK24" s="61">
        <f>HI24*HJ24</f>
        <v/>
      </c>
      <c r="HL24" s="61" t="n"/>
      <c r="HM24" t="inlineStr">
        <is>
          <t>Emerging Markets</t>
        </is>
      </c>
      <c r="HN24" s="41" t="n">
        <v>0.06000000000000001</v>
      </c>
      <c r="HO24" s="61">
        <f>'ETF MTD'!$PU$28/'ETF MTD'!$PU$3-1</f>
        <v/>
      </c>
      <c r="HP24" s="61">
        <f>HN24*HO24</f>
        <v/>
      </c>
      <c r="HQ24" s="61" t="n"/>
      <c r="HR24" t="inlineStr">
        <is>
          <t>Emerging Markets</t>
        </is>
      </c>
      <c r="HS24" s="41" t="n">
        <v>0.1</v>
      </c>
      <c r="HT24" s="61">
        <f>'ETF MTD'!$PU$28/'ETF MTD'!$PU$3-1</f>
        <v/>
      </c>
      <c r="HU24" s="61">
        <f>HS24*HT24</f>
        <v/>
      </c>
      <c r="HV24" s="61" t="n"/>
      <c r="HW24" t="inlineStr">
        <is>
          <t>Emerging Markets</t>
        </is>
      </c>
      <c r="HX24" s="41" t="n">
        <v>0.1</v>
      </c>
      <c r="HY24" s="61">
        <f>'ETF MTD'!$PU$28/'ETF MTD'!$PU$3-1</f>
        <v/>
      </c>
      <c r="HZ24" s="61">
        <f>HX24*HY24</f>
        <v/>
      </c>
      <c r="IA24" s="61" t="n"/>
      <c r="IB24" t="inlineStr">
        <is>
          <t>Emerging Markets</t>
        </is>
      </c>
      <c r="IC24" s="41" t="n">
        <v>0.1</v>
      </c>
      <c r="ID24" s="61">
        <f>'ETF MTD'!$PU$28/'ETF MTD'!$PU$3-1</f>
        <v/>
      </c>
      <c r="IE24" s="61">
        <f>IC24*ID24</f>
        <v/>
      </c>
      <c r="IF24" s="61" t="n"/>
      <c r="IG24" t="inlineStr">
        <is>
          <t>Emerging Markets</t>
        </is>
      </c>
      <c r="IH24" s="41" t="n">
        <v>0.1</v>
      </c>
      <c r="II24" s="61">
        <f>'ETF MTD'!$PU$28/'ETF MTD'!$PU$3-1</f>
        <v/>
      </c>
      <c r="IJ24" s="61">
        <f>IH24*II24</f>
        <v/>
      </c>
      <c r="IK24" s="61" t="n"/>
      <c r="IL24" t="inlineStr">
        <is>
          <t>Emerging Markets</t>
        </is>
      </c>
      <c r="IM24" s="41" t="n">
        <v>0.1</v>
      </c>
      <c r="IN24" s="61">
        <f>'ETF MTD'!$PU$28/'ETF MTD'!$PU$3-1</f>
        <v/>
      </c>
      <c r="IO24" s="61">
        <f>IM24*IN24</f>
        <v/>
      </c>
      <c r="IP24" s="61" t="n"/>
      <c r="IQ24" t="inlineStr">
        <is>
          <t>Emerging Markets</t>
        </is>
      </c>
      <c r="IR24" s="41" t="n">
        <v>0.1</v>
      </c>
      <c r="IS24" s="61">
        <f>'ETF MTD'!$PU$28/'ETF MTD'!$PU$3-1</f>
        <v/>
      </c>
      <c r="IT24" s="61">
        <f>IR24*IS24</f>
        <v/>
      </c>
      <c r="IU24" s="61" t="n"/>
      <c r="IV24" t="inlineStr">
        <is>
          <t>Emerging Markets</t>
        </is>
      </c>
      <c r="IW24" s="41" t="n">
        <v>0.1</v>
      </c>
      <c r="IX24" s="61">
        <f>'ETF MTD'!$PU$28/'ETF MTD'!$PU$3-1</f>
        <v/>
      </c>
      <c r="IY24" s="61">
        <f>IW24*IX24</f>
        <v/>
      </c>
      <c r="IZ24" s="61" t="n"/>
      <c r="JA24" t="inlineStr">
        <is>
          <t>Emerging Markets</t>
        </is>
      </c>
      <c r="JB24" s="41" t="n">
        <v>0.1</v>
      </c>
      <c r="JC24" s="61">
        <f>'ETF MTD'!$PU$28/'ETF MTD'!$PU$3-1</f>
        <v/>
      </c>
      <c r="JD24" s="61">
        <f>JB24*JC24</f>
        <v/>
      </c>
      <c r="JE24" s="61" t="n"/>
      <c r="JF24" t="inlineStr">
        <is>
          <t>Emerging Markets</t>
        </is>
      </c>
      <c r="JG24" s="41" t="n">
        <v>0.1</v>
      </c>
      <c r="JH24" s="61">
        <f>'ETF MTD'!$PU$28/'ETF MTD'!$PU$3-1</f>
        <v/>
      </c>
      <c r="JI24" s="61">
        <f>JG24*JH24</f>
        <v/>
      </c>
      <c r="JJ24" s="61" t="n"/>
      <c r="JK24" t="inlineStr">
        <is>
          <t>Emerging Markets</t>
        </is>
      </c>
      <c r="JL24" s="41" t="n">
        <v>0.1</v>
      </c>
      <c r="JM24" s="61">
        <f>'ETF MTD'!$PU$28/'ETF MTD'!$PU$3-1</f>
        <v/>
      </c>
      <c r="JN24" s="61">
        <f>JL24*JM24</f>
        <v/>
      </c>
      <c r="JO24" s="61" t="n"/>
      <c r="JP24" t="inlineStr">
        <is>
          <t>Emerging Markets</t>
        </is>
      </c>
      <c r="JQ24" s="41" t="n">
        <v>0.06</v>
      </c>
      <c r="JR24" s="61">
        <f>'ETF MTD'!$PU$28/'ETF MTD'!$PU$3-1</f>
        <v/>
      </c>
      <c r="JS24" s="61">
        <f>JQ24*JR24</f>
        <v/>
      </c>
      <c r="JT24" s="61" t="n"/>
      <c r="JU24" t="inlineStr">
        <is>
          <t>Emerging Markets</t>
        </is>
      </c>
      <c r="JV24" s="41" t="n">
        <v>0.06</v>
      </c>
      <c r="JW24" s="61">
        <f>'ETF MTD'!$PU$28/'ETF MTD'!$PU$3-1</f>
        <v/>
      </c>
      <c r="JX24" s="61">
        <f>JV24*JW24</f>
        <v/>
      </c>
      <c r="JY24" s="61" t="n"/>
      <c r="JZ24" t="inlineStr">
        <is>
          <t>Emerging Markets</t>
        </is>
      </c>
      <c r="KA24" s="41" t="n">
        <v>0.06</v>
      </c>
      <c r="KB24" s="61">
        <f>'ETF MTD'!$PU$28/'ETF MTD'!$PU$3-1</f>
        <v/>
      </c>
      <c r="KC24" s="61">
        <f>KA24*KB24</f>
        <v/>
      </c>
      <c r="KD24" s="61" t="n"/>
      <c r="KE24" t="inlineStr">
        <is>
          <t>Emerging Markets</t>
        </is>
      </c>
      <c r="KF24" s="41" t="n">
        <v>0.06</v>
      </c>
      <c r="KG24" s="61">
        <f>'ETF MTD'!$PU$28/'ETF MTD'!$PU$3-1</f>
        <v/>
      </c>
      <c r="KH24" s="61">
        <f>KF24*KG24</f>
        <v/>
      </c>
      <c r="KI24" s="61" t="n"/>
      <c r="KJ24" t="inlineStr">
        <is>
          <t>Emerging Markets</t>
        </is>
      </c>
      <c r="KK24" s="41" t="n">
        <v>0.02</v>
      </c>
      <c r="KL24" s="61">
        <f>'ETF MTD'!$PU$28/'ETF MTD'!$PU$3-1</f>
        <v/>
      </c>
      <c r="KM24" s="61">
        <f>KK24*KL24</f>
        <v/>
      </c>
      <c r="KN24" s="61" t="n"/>
      <c r="KO24" t="inlineStr">
        <is>
          <t>Emerging Markets</t>
        </is>
      </c>
      <c r="KP24" s="41" t="n">
        <v>0.02</v>
      </c>
      <c r="KQ24" s="61">
        <f>'ETF MTD'!$PU$28/'ETF MTD'!$PU$3-1</f>
        <v/>
      </c>
      <c r="KR24" s="61">
        <f>KP24*KQ24</f>
        <v/>
      </c>
      <c r="KS24" s="61" t="n"/>
      <c r="KT24" t="inlineStr">
        <is>
          <t>Emerging Markets</t>
        </is>
      </c>
      <c r="KU24" s="41" t="n">
        <v>0.02</v>
      </c>
      <c r="KV24" s="61">
        <f>'ETF MTD'!$PU$28/'ETF MTD'!$PU$3-1</f>
        <v/>
      </c>
      <c r="KW24" s="61">
        <f>KU24*KV24</f>
        <v/>
      </c>
      <c r="KX24" s="61" t="n"/>
      <c r="KY24" t="inlineStr">
        <is>
          <t>Emerging Markets</t>
        </is>
      </c>
      <c r="KZ24" s="41" t="n">
        <v>0.02</v>
      </c>
      <c r="LA24" s="61">
        <f>'ETF MTD'!$PU$28/'ETF MTD'!$PU$3-1</f>
        <v/>
      </c>
      <c r="LB24" s="61">
        <f>KZ24*LA24</f>
        <v/>
      </c>
      <c r="LC24" s="61" t="n"/>
      <c r="LD24" t="inlineStr">
        <is>
          <t>Emerging Markets</t>
        </is>
      </c>
      <c r="LE24" s="41" t="n">
        <v>0.02</v>
      </c>
      <c r="LF24" s="61">
        <f>'ETF MTD'!$PU$28/'ETF MTD'!$PU$3-1</f>
        <v/>
      </c>
      <c r="LG24" s="61">
        <f>LE24*LF24</f>
        <v/>
      </c>
      <c r="LH24" s="61" t="n"/>
      <c r="LI24" t="inlineStr">
        <is>
          <t>Emerging Markets</t>
        </is>
      </c>
      <c r="LJ24" s="41" t="n">
        <v>0.02</v>
      </c>
      <c r="LK24" s="61">
        <f>'ETF MTD'!$PU$28/'ETF MTD'!$PU$3-1</f>
        <v/>
      </c>
      <c r="LL24" s="61">
        <f>LJ24*LK24</f>
        <v/>
      </c>
      <c r="LM24" s="61" t="n"/>
      <c r="LN24" t="inlineStr">
        <is>
          <t>Emerging Markets</t>
        </is>
      </c>
      <c r="LO24" s="41" t="n">
        <v>0.02</v>
      </c>
      <c r="LP24" s="61">
        <f>'ETF MTD'!$PU$28/'ETF MTD'!$PU$3-1</f>
        <v/>
      </c>
      <c r="LQ24" s="61">
        <f>LO24*LP24</f>
        <v/>
      </c>
      <c r="LR24" s="61" t="n"/>
      <c r="LS24" t="inlineStr">
        <is>
          <t>Emerging Markets</t>
        </is>
      </c>
      <c r="LT24" s="41" t="n">
        <v>0.02</v>
      </c>
      <c r="LU24" s="61">
        <f>'ETF MTD'!$PU$28/'ETF MTD'!$PU$3-1</f>
        <v/>
      </c>
      <c r="LV24" s="61">
        <f>LT24*LU24</f>
        <v/>
      </c>
      <c r="LW24" s="61" t="n"/>
      <c r="LX24" t="inlineStr">
        <is>
          <t>Emerging Markets</t>
        </is>
      </c>
      <c r="LY24" s="41" t="n">
        <v>0.02</v>
      </c>
      <c r="LZ24" s="61">
        <f>'ETF MTD'!$PU$28/'ETF MTD'!$PU$3-1</f>
        <v/>
      </c>
      <c r="MA24" s="61">
        <f>LY24*LZ24</f>
        <v/>
      </c>
      <c r="MB24" s="61" t="n"/>
      <c r="MC24" t="inlineStr">
        <is>
          <t>Emerging Markets</t>
        </is>
      </c>
      <c r="MD24" s="41" t="n">
        <v>0.02</v>
      </c>
      <c r="ME24" s="61">
        <f>'ETF MTD'!$PU$28/'ETF MTD'!$PU$3-1</f>
        <v/>
      </c>
      <c r="MF24" s="61">
        <f>MD24*ME24</f>
        <v/>
      </c>
      <c r="MG24" s="61" t="n"/>
      <c r="MH24" t="inlineStr">
        <is>
          <t>Emerging Markets</t>
        </is>
      </c>
      <c r="MI24" s="41" t="n">
        <v>0.02</v>
      </c>
      <c r="MJ24" s="61">
        <f>'ETF MTD'!$PU$28/'ETF MTD'!$PU$3-1</f>
        <v/>
      </c>
      <c r="MK24" s="61">
        <f>MI24*MJ24</f>
        <v/>
      </c>
      <c r="ML24" s="61" t="n"/>
      <c r="MM24" t="inlineStr">
        <is>
          <t>Emerging Markets</t>
        </is>
      </c>
      <c r="MN24" s="41" t="n">
        <v>0.02</v>
      </c>
      <c r="MO24" s="61">
        <f>'ETF MTD'!$PU$28/'ETF MTD'!$PU$3-1</f>
        <v/>
      </c>
      <c r="MP24" s="61">
        <f>MN24*MO24</f>
        <v/>
      </c>
      <c r="MQ24" s="61" t="n"/>
      <c r="MR24" t="inlineStr">
        <is>
          <t>Emerging Markets</t>
        </is>
      </c>
      <c r="MS24" s="41" t="n">
        <v>0.02</v>
      </c>
      <c r="MT24" s="61">
        <f>'ETF MTD'!$PU$28/'ETF MTD'!$PU$3-1</f>
        <v/>
      </c>
      <c r="MU24" s="61">
        <f>MS24*MT24</f>
        <v/>
      </c>
      <c r="MV24" s="61" t="n"/>
      <c r="MW24" t="inlineStr">
        <is>
          <t>Emerging Markets</t>
        </is>
      </c>
      <c r="MX24" s="41" t="n">
        <v>0.02</v>
      </c>
      <c r="MY24" s="61">
        <f>'ETF MTD'!$PU$28/'ETF MTD'!$PU$3-1</f>
        <v/>
      </c>
      <c r="MZ24" s="61">
        <f>MX24*MY24</f>
        <v/>
      </c>
      <c r="NA24" s="61" t="n"/>
      <c r="NB24" t="inlineStr">
        <is>
          <t>Emerging Markets</t>
        </is>
      </c>
      <c r="NC24" s="41" t="n">
        <v>0.06000000000000001</v>
      </c>
      <c r="ND24" s="61">
        <f>'ETF MTD'!$PU$28/'ETF MTD'!$PU$3-1</f>
        <v/>
      </c>
      <c r="NE24" s="61">
        <f>NC24*ND24</f>
        <v/>
      </c>
      <c r="NF24" s="61" t="n"/>
      <c r="NG24" t="inlineStr">
        <is>
          <t>Emerging Markets</t>
        </is>
      </c>
      <c r="NH24" s="41" t="n">
        <v>0.02</v>
      </c>
      <c r="NI24" s="61">
        <f>'ETF MTD'!$PU$28/'ETF MTD'!$PU$3-1</f>
        <v/>
      </c>
      <c r="NJ24" s="61">
        <f>NH24*NI24</f>
        <v/>
      </c>
      <c r="NK24" s="61" t="n"/>
      <c r="NL24" t="inlineStr">
        <is>
          <t>Emerging Markets</t>
        </is>
      </c>
      <c r="NM24" s="41" t="n">
        <v>0.02</v>
      </c>
      <c r="NN24" s="61">
        <f>'ETF MTD'!$PU$28/'ETF MTD'!$PU$3-1</f>
        <v/>
      </c>
      <c r="NO24" s="61">
        <f>NM24*NN24</f>
        <v/>
      </c>
      <c r="NP24" s="61" t="n"/>
      <c r="NQ24" t="inlineStr">
        <is>
          <t>Emerging Markets</t>
        </is>
      </c>
      <c r="NR24" s="41" t="n">
        <v>0.02</v>
      </c>
      <c r="NS24" s="61">
        <f>'ETF MTD'!$PU$28/'ETF MTD'!$PU$3-1</f>
        <v/>
      </c>
      <c r="NT24" s="61">
        <f>NR24*NS24</f>
        <v/>
      </c>
      <c r="NU24" s="61" t="n"/>
      <c r="NV24" t="inlineStr">
        <is>
          <t>Emerging Markets</t>
        </is>
      </c>
      <c r="NW24" s="41" t="n">
        <v>0.02</v>
      </c>
      <c r="NX24" s="61">
        <f>'ETF MTD'!$PU$28/'ETF MTD'!$PU$3-1</f>
        <v/>
      </c>
      <c r="NY24" s="61">
        <f>NW24*NX24</f>
        <v/>
      </c>
      <c r="NZ24" s="61" t="n"/>
      <c r="OA24" t="inlineStr">
        <is>
          <t>Emerging Markets</t>
        </is>
      </c>
      <c r="OB24" s="41" t="n">
        <v>0.06</v>
      </c>
      <c r="OC24" s="61">
        <f>'ETF MTD'!$PU$28/'ETF MTD'!$PU$3-1</f>
        <v/>
      </c>
      <c r="OD24" s="61">
        <f>OB24*OC24</f>
        <v/>
      </c>
      <c r="OE24" s="61" t="n"/>
      <c r="OF24" t="inlineStr">
        <is>
          <t>Emerging Markets</t>
        </is>
      </c>
      <c r="OG24" s="41" t="n">
        <v>0.1</v>
      </c>
      <c r="OH24" s="61">
        <f>'ETF MTD'!$PU$28/'ETF MTD'!$PU$3-1</f>
        <v/>
      </c>
      <c r="OI24" s="61">
        <f>OG24*OH24</f>
        <v/>
      </c>
      <c r="OJ24" s="61" t="n"/>
      <c r="OK24" t="inlineStr">
        <is>
          <t>Emerging Markets</t>
        </is>
      </c>
      <c r="OL24" s="41" t="n">
        <v>0.06</v>
      </c>
      <c r="OM24" s="61">
        <f>'ETF MTD'!$PU$28/'ETF MTD'!$PU$3-1</f>
        <v/>
      </c>
      <c r="ON24" s="61">
        <f>OL24*OM24</f>
        <v/>
      </c>
      <c r="OO24" s="61" t="n"/>
      <c r="OP24" t="inlineStr">
        <is>
          <t>Emerging Markets</t>
        </is>
      </c>
      <c r="OQ24" s="41" t="n">
        <v>0.02</v>
      </c>
      <c r="OR24" s="61">
        <f>'ETF MTD'!$PU$28/'ETF MTD'!$PU$3-1</f>
        <v/>
      </c>
      <c r="OS24" s="61">
        <f>OQ24*OR24</f>
        <v/>
      </c>
      <c r="OT24" s="61" t="n"/>
      <c r="OU24" t="inlineStr">
        <is>
          <t>Emerging Markets</t>
        </is>
      </c>
      <c r="OV24" s="41" t="n">
        <v>0.02</v>
      </c>
      <c r="OW24" s="61">
        <f>'ETF MTD'!$PU$28/'ETF MTD'!$PU$3-1</f>
        <v/>
      </c>
      <c r="OX24" s="61">
        <f>OV24*OW24</f>
        <v/>
      </c>
      <c r="OY24" s="61" t="n"/>
      <c r="OZ24" t="inlineStr">
        <is>
          <t>Emerging Markets</t>
        </is>
      </c>
      <c r="PA24" s="41" t="n">
        <v>0.06</v>
      </c>
      <c r="PB24" s="61">
        <f>'ETF MTD'!$PU$28/'ETF MTD'!$PU$3-1</f>
        <v/>
      </c>
      <c r="PC24" s="61">
        <f>PA24*PB24</f>
        <v/>
      </c>
      <c r="PD24" s="61" t="n"/>
      <c r="PE24" t="inlineStr">
        <is>
          <t>Emerging Markets</t>
        </is>
      </c>
      <c r="PF24" s="41" t="n">
        <v>0.06</v>
      </c>
      <c r="PG24" s="61">
        <f>'ETF MTD'!$PU$28/'ETF MTD'!$PU$3-1</f>
        <v/>
      </c>
      <c r="PH24" s="61">
        <f>PF24*PG24</f>
        <v/>
      </c>
      <c r="PI24" s="61" t="n"/>
      <c r="PJ24" t="inlineStr">
        <is>
          <t>Emerging Markets</t>
        </is>
      </c>
      <c r="PK24" s="41" t="n">
        <v>0.02</v>
      </c>
      <c r="PL24" s="61">
        <f>'ETF MTD'!$PU$28/'ETF MTD'!$PU$3-1</f>
        <v/>
      </c>
      <c r="PM24" s="61">
        <f>PK24*PL24</f>
        <v/>
      </c>
      <c r="PN24" s="61" t="n"/>
      <c r="PO24" t="inlineStr">
        <is>
          <t>Emerging Markets</t>
        </is>
      </c>
      <c r="PP24" s="41" t="n">
        <v>0.06</v>
      </c>
      <c r="PQ24" s="61">
        <f>'ETF MTD'!$PU$28/'ETF MTD'!$PU$3-1</f>
        <v/>
      </c>
      <c r="PR24" s="61">
        <f>PP24*PQ24</f>
        <v/>
      </c>
      <c r="PS24" s="61" t="n"/>
      <c r="PT24" t="inlineStr">
        <is>
          <t>Emerging Markets</t>
        </is>
      </c>
      <c r="PU24" s="41" t="n">
        <v>0.06</v>
      </c>
      <c r="PV24" s="61">
        <f>'ETF MTD'!$PU$28/'ETF MTD'!$PU$3-1</f>
        <v/>
      </c>
      <c r="PW24" s="61">
        <f>PU24*PV24</f>
        <v/>
      </c>
      <c r="PX24" s="61" t="n"/>
      <c r="PY24" t="inlineStr">
        <is>
          <t>Emerging Markets</t>
        </is>
      </c>
      <c r="PZ24" s="41" t="n">
        <v>0.1</v>
      </c>
      <c r="QA24" s="61">
        <f>'ETF MTD'!$PU$28/'ETF MTD'!$PU$3-1</f>
        <v/>
      </c>
      <c r="QB24" s="61">
        <f>PZ24*QA24</f>
        <v/>
      </c>
      <c r="QC24" s="61" t="n"/>
      <c r="QD24" t="inlineStr">
        <is>
          <t>Emerging Markets</t>
        </is>
      </c>
      <c r="QE24" s="41" t="n">
        <v>0.1</v>
      </c>
      <c r="QF24" s="61">
        <f>'ETF MTD'!$PU$28/'ETF MTD'!$PU$3-1</f>
        <v/>
      </c>
      <c r="QG24" s="61">
        <f>QE24*QF24</f>
        <v/>
      </c>
      <c r="QH24" s="61" t="n"/>
      <c r="QI24" t="inlineStr">
        <is>
          <t>Emerging Markets</t>
        </is>
      </c>
      <c r="QJ24" s="41" t="n">
        <v>0.1</v>
      </c>
      <c r="QK24" s="61">
        <f>'ETF MTD'!$PU$28/'ETF MTD'!$PU$3-1</f>
        <v/>
      </c>
      <c r="QL24" s="61">
        <f>QJ24*QK24</f>
        <v/>
      </c>
      <c r="QM24" s="61" t="n"/>
      <c r="QN24" t="inlineStr">
        <is>
          <t>Emerging Markets</t>
        </is>
      </c>
      <c r="QO24" s="41" t="n">
        <v>0.1</v>
      </c>
      <c r="QP24" s="61">
        <f>'ETF MTD'!$PU$28/'ETF MTD'!$PU$3-1</f>
        <v/>
      </c>
      <c r="QQ24" s="61">
        <f>QO24*QP24</f>
        <v/>
      </c>
      <c r="QR24" s="61" t="n"/>
      <c r="QS24" t="inlineStr">
        <is>
          <t>Emerging Markets</t>
        </is>
      </c>
      <c r="QT24" s="41" t="n">
        <v>0.1</v>
      </c>
      <c r="QU24" s="61">
        <f>'ETF MTD'!$PU$28/'ETF MTD'!$PU$3-1</f>
        <v/>
      </c>
      <c r="QV24" s="61">
        <f>QT24*QU24</f>
        <v/>
      </c>
      <c r="QW24" s="61" t="n"/>
      <c r="QX24" t="inlineStr">
        <is>
          <t>Emerging Markets</t>
        </is>
      </c>
      <c r="QY24" s="41" t="n">
        <v>0.1</v>
      </c>
      <c r="QZ24" s="61">
        <f>'ETF MTD'!$PU$28/'ETF MTD'!$PU$3-1</f>
        <v/>
      </c>
      <c r="RA24" s="61">
        <f>QY24*QZ24</f>
        <v/>
      </c>
      <c r="RB24" s="61" t="n"/>
      <c r="RC24" t="inlineStr">
        <is>
          <t>Emerging Markets</t>
        </is>
      </c>
      <c r="RD24" s="41" t="n">
        <v>0.1</v>
      </c>
      <c r="RE24" s="61">
        <f>'ETF MTD'!$PU$28/'ETF MTD'!$PU$3-1</f>
        <v/>
      </c>
      <c r="RF24" s="61">
        <f>RD24*RE24</f>
        <v/>
      </c>
      <c r="RG24" s="61" t="n"/>
      <c r="RH24" t="inlineStr">
        <is>
          <t>Emerging Markets</t>
        </is>
      </c>
      <c r="RI24" s="41" t="n">
        <v>0.06</v>
      </c>
      <c r="RJ24" s="61">
        <f>'ETF MTD'!$PU$28/'ETF MTD'!$PU$3-1</f>
        <v/>
      </c>
      <c r="RK24" s="61">
        <f>RI24*RJ24</f>
        <v/>
      </c>
      <c r="RL24" s="61" t="n"/>
      <c r="RM24" s="42" t="n">
        <v>0.1</v>
      </c>
      <c r="RN24" s="43">
        <f>0.2*RM24</f>
        <v/>
      </c>
      <c r="RO24" s="44">
        <f>RM24*0.4</f>
        <v/>
      </c>
      <c r="RP24" s="44" t="n">
        <v>0.04</v>
      </c>
      <c r="RQ24" s="48" t="n"/>
      <c r="RR24" s="46" t="n">
        <v>0.0014</v>
      </c>
      <c r="RS24" s="61">
        <f>RI24*RR24</f>
        <v/>
      </c>
      <c r="RT24" s="49" t="n">
        <v>0.0013</v>
      </c>
      <c r="RU24" s="61">
        <f>RT24*RI24</f>
        <v/>
      </c>
      <c r="RV24" s="49" t="n"/>
      <c r="RX24" s="46" t="n"/>
      <c r="RY24" s="33" t="n"/>
      <c r="RZ24" s="33" t="n"/>
      <c r="SA24" s="33" t="n"/>
      <c r="SB24" s="33" t="n"/>
    </row>
    <row r="25">
      <c r="A25" s="33" t="inlineStr">
        <is>
          <t>VNQ</t>
        </is>
      </c>
      <c r="B25" s="49" t="n">
        <v>0.03</v>
      </c>
      <c r="C25" s="61">
        <f>'ETF MTD'!$JU$28/'ETF MTD'!$JU$3-1</f>
        <v/>
      </c>
      <c r="D25" s="61">
        <f>B25*C25</f>
        <v/>
      </c>
      <c r="E25" s="61" t="n"/>
      <c r="F25" s="33" t="inlineStr">
        <is>
          <t>VNQ</t>
        </is>
      </c>
      <c r="G25" s="49" t="n">
        <v>0.15</v>
      </c>
      <c r="H25" s="61">
        <f>'ETF MTD'!$JU$28/'ETF MTD'!$JU$3-1</f>
        <v/>
      </c>
      <c r="I25" s="61">
        <f>G25*H25</f>
        <v/>
      </c>
      <c r="J25" s="39" t="n"/>
      <c r="K25" s="33" t="inlineStr">
        <is>
          <t>VNQ</t>
        </is>
      </c>
      <c r="L25" s="49" t="n">
        <v>0.15</v>
      </c>
      <c r="M25" s="61">
        <f>'ETF MTD'!$JU$28/'ETF MTD'!$JU$3-1</f>
        <v/>
      </c>
      <c r="N25" s="61">
        <f>L25*M25</f>
        <v/>
      </c>
      <c r="O25" s="61" t="n"/>
      <c r="P25" s="61" t="inlineStr">
        <is>
          <t>VNQ</t>
        </is>
      </c>
      <c r="Q25" s="61" t="n">
        <v>0.15</v>
      </c>
      <c r="R25" s="61">
        <f>'ETF MTD'!$JU$28/'ETF MTD'!$JU$3-1</f>
        <v/>
      </c>
      <c r="S25" s="61">
        <f>Q25*R25</f>
        <v/>
      </c>
      <c r="T25" s="61" t="n"/>
      <c r="U25" s="33" t="inlineStr">
        <is>
          <t>VNQ</t>
        </is>
      </c>
      <c r="V25" s="49" t="n">
        <v>0.15</v>
      </c>
      <c r="W25" s="61">
        <f>'ETF MTD'!$JU$28/'ETF MTD'!$JU$3-1</f>
        <v/>
      </c>
      <c r="X25" s="61">
        <f>V25*W25</f>
        <v/>
      </c>
      <c r="Y25" s="61" t="n"/>
      <c r="Z25" s="33" t="inlineStr">
        <is>
          <t>VNQ</t>
        </is>
      </c>
      <c r="AA25" s="49" t="n">
        <v>0.15</v>
      </c>
      <c r="AB25" s="61">
        <f>'ETF MTD'!$JU$28/'ETF MTD'!$JU$3-1</f>
        <v/>
      </c>
      <c r="AC25" s="61">
        <f>AA25*AB25</f>
        <v/>
      </c>
      <c r="AD25" s="61" t="n"/>
      <c r="AE25" s="33" t="inlineStr">
        <is>
          <t>VNQ</t>
        </is>
      </c>
      <c r="AF25" s="49" t="n">
        <v>0.15</v>
      </c>
      <c r="AG25" s="61">
        <f>'ETF MTD'!$JU$28/'ETF MTD'!$JU$3-1</f>
        <v/>
      </c>
      <c r="AH25" s="61">
        <f>AF25*AG25</f>
        <v/>
      </c>
      <c r="AI25" s="61" t="n"/>
      <c r="AJ25" s="33" t="inlineStr">
        <is>
          <t>VNQ</t>
        </is>
      </c>
      <c r="AK25" s="49" t="n">
        <v>0.09</v>
      </c>
      <c r="AL25" s="61">
        <f>'ETF MTD'!$JU$28/'ETF MTD'!$JU$3-1</f>
        <v/>
      </c>
      <c r="AM25" s="61">
        <f>AK25*AL25</f>
        <v/>
      </c>
      <c r="AN25" s="61" t="n"/>
      <c r="AO25" s="33" t="inlineStr">
        <is>
          <t>VNQ</t>
        </is>
      </c>
      <c r="AP25" s="49" t="n">
        <v>0.03</v>
      </c>
      <c r="AQ25" s="61">
        <f>'ETF MTD'!$JU$28/'ETF MTD'!$JU$3-1</f>
        <v/>
      </c>
      <c r="AR25" s="61">
        <f>AP25*AQ25</f>
        <v/>
      </c>
      <c r="AS25" s="61" t="n"/>
      <c r="AT25" s="33" t="inlineStr">
        <is>
          <t>VNQ</t>
        </is>
      </c>
      <c r="AU25" s="49" t="n">
        <v>0.03</v>
      </c>
      <c r="AV25" s="61">
        <f>'ETF MTD'!$JU$28/'ETF MTD'!$JU$3-1</f>
        <v/>
      </c>
      <c r="AW25" s="61">
        <f>AU25*AV25</f>
        <v/>
      </c>
      <c r="AX25" s="61" t="n"/>
      <c r="AY25" s="33" t="inlineStr">
        <is>
          <t>VNQ</t>
        </is>
      </c>
      <c r="AZ25" s="49" t="n">
        <v>0.03</v>
      </c>
      <c r="BA25" s="61">
        <f>'ETF MTD'!$JU$28/'ETF MTD'!$JU$3-1</f>
        <v/>
      </c>
      <c r="BB25" s="61">
        <f>AZ25*BA25</f>
        <v/>
      </c>
      <c r="BC25" s="61" t="n"/>
      <c r="BD25" s="33" t="inlineStr">
        <is>
          <t>VNQ</t>
        </is>
      </c>
      <c r="BE25" s="49" t="n">
        <v>0.15</v>
      </c>
      <c r="BF25" s="61">
        <f>'ETF MTD'!$JU$28/'ETF MTD'!$JU$3-1</f>
        <v/>
      </c>
      <c r="BG25" s="61">
        <f>BE25*BF25</f>
        <v/>
      </c>
      <c r="BH25" s="61" t="n"/>
      <c r="BI25" s="33" t="inlineStr">
        <is>
          <t>VNQ</t>
        </is>
      </c>
      <c r="BJ25" s="49" t="n">
        <v>0.15</v>
      </c>
      <c r="BK25" s="61">
        <f>'ETF MTD'!$JU$28/'ETF MTD'!$JU$3-1</f>
        <v/>
      </c>
      <c r="BL25" s="61">
        <f>BJ25*BK25</f>
        <v/>
      </c>
      <c r="BM25" s="61" t="n"/>
      <c r="BN25" s="33" t="inlineStr">
        <is>
          <t>VNQ</t>
        </is>
      </c>
      <c r="BO25" s="49" t="n">
        <v>0.09</v>
      </c>
      <c r="BP25" s="61">
        <f>'ETF MTD'!$JU$28/'ETF MTD'!$JU$3-1</f>
        <v/>
      </c>
      <c r="BQ25" s="61">
        <f>BO25*BP25</f>
        <v/>
      </c>
      <c r="BR25" s="61" t="n"/>
      <c r="BS25" s="33" t="inlineStr">
        <is>
          <t>VNQ</t>
        </is>
      </c>
      <c r="BT25" s="49" t="n">
        <v>0.09</v>
      </c>
      <c r="BU25" s="61">
        <f>'ETF MTD'!$JU$28/'ETF MTD'!$JU$3-1</f>
        <v/>
      </c>
      <c r="BV25" s="61">
        <f>BT25*BU25</f>
        <v/>
      </c>
      <c r="BW25" s="61" t="n"/>
      <c r="BX25" s="33" t="inlineStr">
        <is>
          <t>VNQ</t>
        </is>
      </c>
      <c r="BY25" s="49" t="n">
        <v>0.15</v>
      </c>
      <c r="BZ25" s="61">
        <f>'ETF MTD'!$JU$28/'ETF MTD'!$JU$3-1</f>
        <v/>
      </c>
      <c r="CA25" s="61">
        <f>BY25*BZ25</f>
        <v/>
      </c>
      <c r="CB25" s="61" t="n"/>
      <c r="CC25" s="33" t="inlineStr">
        <is>
          <t>VNQ</t>
        </is>
      </c>
      <c r="CD25" s="49" t="n">
        <v>0.09</v>
      </c>
      <c r="CE25" s="61">
        <f>'ETF MTD'!$JU$28/'ETF MTD'!$JU$3-1</f>
        <v/>
      </c>
      <c r="CF25" s="61">
        <f>CD25*CE25</f>
        <v/>
      </c>
      <c r="CG25" s="61" t="n"/>
      <c r="CH25" s="33" t="inlineStr">
        <is>
          <t>VNQ</t>
        </is>
      </c>
      <c r="CI25" s="49" t="n">
        <v>0.03</v>
      </c>
      <c r="CJ25" s="61">
        <f>'ETF MTD'!$JU$28/'ETF MTD'!$JU$3-1</f>
        <v/>
      </c>
      <c r="CK25" s="61">
        <f>CI25*CJ25</f>
        <v/>
      </c>
      <c r="CL25" s="61" t="n"/>
      <c r="CM25" s="33" t="inlineStr">
        <is>
          <t>VNQ</t>
        </is>
      </c>
      <c r="CN25" s="49" t="n">
        <v>0.03</v>
      </c>
      <c r="CO25" s="61">
        <f>'ETF MTD'!$JU$28/'ETF MTD'!$JU$3-1</f>
        <v/>
      </c>
      <c r="CP25" s="61">
        <f>CN25*CO25</f>
        <v/>
      </c>
      <c r="CQ25" s="61" t="n"/>
      <c r="CR25" s="33" t="inlineStr">
        <is>
          <t>VNQ</t>
        </is>
      </c>
      <c r="CS25" s="49" t="n">
        <v>0.03</v>
      </c>
      <c r="CT25" s="61">
        <f>'ETF MTD'!$JU$28/'ETF MTD'!$JU$3-1</f>
        <v/>
      </c>
      <c r="CU25" s="61">
        <f>CS25*CT25</f>
        <v/>
      </c>
      <c r="CV25" s="61" t="n"/>
      <c r="CW25" s="33" t="inlineStr">
        <is>
          <t>VNQ</t>
        </is>
      </c>
      <c r="CX25" s="49" t="n">
        <v>0.09</v>
      </c>
      <c r="CY25" s="61">
        <f>'ETF MTD'!$JU$28/'ETF MTD'!$JU$3-1</f>
        <v/>
      </c>
      <c r="CZ25" s="61">
        <f>CX25*CY25</f>
        <v/>
      </c>
      <c r="DA25" s="61" t="n"/>
      <c r="DB25" s="33" t="inlineStr">
        <is>
          <t>VNQ</t>
        </is>
      </c>
      <c r="DC25" s="49" t="n">
        <v>0.09</v>
      </c>
      <c r="DD25" s="61">
        <f>'ETF MTD'!$JU$28/'ETF MTD'!$JU$3-1</f>
        <v/>
      </c>
      <c r="DE25" s="61">
        <f>DC25*DD25</f>
        <v/>
      </c>
      <c r="DF25" s="61" t="n"/>
      <c r="DG25" s="33" t="inlineStr">
        <is>
          <t>VNQ</t>
        </is>
      </c>
      <c r="DH25" s="49" t="n">
        <v>0.15</v>
      </c>
      <c r="DI25" s="61">
        <f>'ETF MTD'!$JU$28/'ETF MTD'!$JU$3-1</f>
        <v/>
      </c>
      <c r="DJ25" s="61">
        <f>DH25*DI25</f>
        <v/>
      </c>
      <c r="DK25" s="61" t="n"/>
      <c r="DL25" s="33" t="inlineStr">
        <is>
          <t>VNQ</t>
        </is>
      </c>
      <c r="DM25" s="49" t="n">
        <v>0.15</v>
      </c>
      <c r="DN25" s="61">
        <f>'ETF MTD'!$JU$28/'ETF MTD'!$JU$3-1</f>
        <v/>
      </c>
      <c r="DO25" s="61">
        <f>DM25*DN25</f>
        <v/>
      </c>
      <c r="DP25" s="61" t="n"/>
      <c r="DQ25" s="33" t="inlineStr">
        <is>
          <t>VNQ</t>
        </is>
      </c>
      <c r="DR25" s="49" t="n">
        <v>0.09</v>
      </c>
      <c r="DS25" s="61">
        <f>'ETF MTD'!$JU$28/'ETF MTD'!$JU$3-1</f>
        <v/>
      </c>
      <c r="DT25" s="61">
        <f>DR25*DS25</f>
        <v/>
      </c>
      <c r="DU25" s="61" t="n"/>
      <c r="DV25" s="33" t="inlineStr">
        <is>
          <t>VNQ</t>
        </is>
      </c>
      <c r="DW25" s="49" t="n">
        <v>0.03</v>
      </c>
      <c r="DX25" s="61">
        <f>'ETF MTD'!$JU$28/'ETF MTD'!$JU$3-1</f>
        <v/>
      </c>
      <c r="DY25" s="61">
        <f>DW25*DX25</f>
        <v/>
      </c>
      <c r="DZ25" s="61" t="n"/>
      <c r="EA25" s="33" t="inlineStr">
        <is>
          <t>VNQ</t>
        </is>
      </c>
      <c r="EB25" s="49" t="n">
        <v>0.09</v>
      </c>
      <c r="EC25" s="61">
        <f>'ETF MTD'!$JU$28/'ETF MTD'!$JU$3-1</f>
        <v/>
      </c>
      <c r="ED25" s="61">
        <f>EB25*EC25</f>
        <v/>
      </c>
      <c r="EE25" s="61" t="n"/>
      <c r="EF25" s="33" t="inlineStr">
        <is>
          <t>VNQ</t>
        </is>
      </c>
      <c r="EG25" s="49" t="n">
        <v>0.03</v>
      </c>
      <c r="EH25" s="61">
        <f>'ETF MTD'!$JU$28/'ETF MTD'!$JU$3-1</f>
        <v/>
      </c>
      <c r="EI25" s="61">
        <f>EG25*EH25</f>
        <v/>
      </c>
      <c r="EJ25" s="61" t="n"/>
      <c r="EK25" s="33" t="inlineStr">
        <is>
          <t>VNQ</t>
        </is>
      </c>
      <c r="EL25" s="49" t="n">
        <v>0.09</v>
      </c>
      <c r="EM25" s="61">
        <f>'ETF MTD'!$JU$28/'ETF MTD'!$JU$3-1</f>
        <v/>
      </c>
      <c r="EN25" s="61">
        <f>EL25*EM25</f>
        <v/>
      </c>
      <c r="EO25" s="61" t="n"/>
      <c r="EP25" s="33" t="inlineStr">
        <is>
          <t>VNQ</t>
        </is>
      </c>
      <c r="EQ25" s="49" t="n">
        <v>0.15</v>
      </c>
      <c r="ER25" s="61">
        <f>'ETF MTD'!$JU$28/'ETF MTD'!$JU$3-1</f>
        <v/>
      </c>
      <c r="ES25" s="61">
        <f>EQ25*ER25</f>
        <v/>
      </c>
      <c r="ET25" s="61" t="n"/>
      <c r="EU25" s="33" t="inlineStr">
        <is>
          <t>VNQ</t>
        </is>
      </c>
      <c r="EV25" s="49" t="n">
        <v>0.15</v>
      </c>
      <c r="EW25" s="61">
        <f>'ETF MTD'!$JU$28/'ETF MTD'!$JU$3-1</f>
        <v/>
      </c>
      <c r="EX25" s="61">
        <f>EV25*EW25</f>
        <v/>
      </c>
      <c r="EY25" s="61" t="n"/>
      <c r="EZ25" s="33" t="inlineStr">
        <is>
          <t>VNQ</t>
        </is>
      </c>
      <c r="FA25" s="49" t="n">
        <v>0.15</v>
      </c>
      <c r="FB25" s="61">
        <f>'ETF MTD'!$JU$28/'ETF MTD'!$JU$3-1</f>
        <v/>
      </c>
      <c r="FC25" s="61">
        <f>FA25*FB25</f>
        <v/>
      </c>
      <c r="FD25" s="61" t="n"/>
      <c r="FE25" s="33" t="inlineStr">
        <is>
          <t>VNQ</t>
        </is>
      </c>
      <c r="FF25" s="49" t="n">
        <v>0.15</v>
      </c>
      <c r="FG25" s="61">
        <f>'ETF MTD'!$JU$28/'ETF MTD'!$JU$3-1</f>
        <v/>
      </c>
      <c r="FH25" s="61">
        <f>FF25*FG25</f>
        <v/>
      </c>
      <c r="FI25" s="61" t="n"/>
      <c r="FJ25" s="33" t="inlineStr">
        <is>
          <t>VNQ</t>
        </is>
      </c>
      <c r="FK25" s="49" t="n">
        <v>0.15</v>
      </c>
      <c r="FL25" s="61">
        <f>'ETF MTD'!$JU$28/'ETF MTD'!$JU$3-1</f>
        <v/>
      </c>
      <c r="FM25" s="61">
        <f>FK25*FL25</f>
        <v/>
      </c>
      <c r="FN25" s="61" t="n"/>
      <c r="FO25" s="33" t="inlineStr">
        <is>
          <t>VNQ</t>
        </is>
      </c>
      <c r="FP25" s="49" t="n">
        <v>0.15</v>
      </c>
      <c r="FQ25" s="61">
        <f>'ETF MTD'!$JU$28/'ETF MTD'!$JU$3-1</f>
        <v/>
      </c>
      <c r="FR25" s="61">
        <f>FP25*FQ25</f>
        <v/>
      </c>
      <c r="FS25" s="61" t="n"/>
      <c r="FT25" s="33" t="inlineStr">
        <is>
          <t>VNQ</t>
        </is>
      </c>
      <c r="FU25" s="49" t="n">
        <v>0.15</v>
      </c>
      <c r="FV25" s="61">
        <f>'ETF MTD'!$JU$28/'ETF MTD'!$JU$3-1</f>
        <v/>
      </c>
      <c r="FW25" s="61">
        <f>FU25*FV25</f>
        <v/>
      </c>
      <c r="FX25" s="61" t="n"/>
      <c r="FY25" s="33" t="inlineStr">
        <is>
          <t>VNQ</t>
        </is>
      </c>
      <c r="FZ25" s="41" t="n">
        <v>0.15</v>
      </c>
      <c r="GA25" s="61">
        <f>'ETF MTD'!$JU$28/'ETF MTD'!$JU$3-1</f>
        <v/>
      </c>
      <c r="GB25" s="61">
        <f>FZ25*GA25</f>
        <v/>
      </c>
      <c r="GC25" s="61" t="n"/>
      <c r="GD25" s="33" t="inlineStr">
        <is>
          <t>VNQ</t>
        </is>
      </c>
      <c r="GE25" s="41" t="n">
        <v>0.15</v>
      </c>
      <c r="GF25" s="61">
        <f>'ETF MTD'!$JU$28/'ETF MTD'!$JU$3-1</f>
        <v/>
      </c>
      <c r="GG25" s="61">
        <f>GE25*GF25</f>
        <v/>
      </c>
      <c r="GH25" s="61" t="n"/>
      <c r="GI25" t="inlineStr">
        <is>
          <t>REITS</t>
        </is>
      </c>
      <c r="GJ25" s="41" t="n">
        <v>0.15</v>
      </c>
      <c r="GK25" s="61">
        <f>'ETF MTD'!$JU$28/'ETF MTD'!$JU$3-1</f>
        <v/>
      </c>
      <c r="GL25" s="61">
        <f>GJ25*GK25</f>
        <v/>
      </c>
      <c r="GM25" s="61" t="n"/>
      <c r="GN25" t="inlineStr">
        <is>
          <t>REITS</t>
        </is>
      </c>
      <c r="GO25" s="41" t="n">
        <v>0.09</v>
      </c>
      <c r="GP25" s="61">
        <f>'ETF MTD'!$JU$28/'ETF MTD'!$JU$3-1</f>
        <v/>
      </c>
      <c r="GQ25" s="61">
        <f>GO25*GP25</f>
        <v/>
      </c>
      <c r="GR25" s="61" t="n"/>
      <c r="GS25" t="inlineStr">
        <is>
          <t>REITS</t>
        </is>
      </c>
      <c r="GT25" s="41" t="n">
        <v>0.15</v>
      </c>
      <c r="GU25" s="61">
        <f>'ETF MTD'!$JU$28/'ETF MTD'!$JU$3-1</f>
        <v/>
      </c>
      <c r="GV25" s="61">
        <f>GT25*GU25</f>
        <v/>
      </c>
      <c r="GW25" s="61" t="n"/>
      <c r="GX25" t="inlineStr">
        <is>
          <t>REITS</t>
        </is>
      </c>
      <c r="GY25" s="41" t="n">
        <v>0.09</v>
      </c>
      <c r="GZ25" s="61">
        <f>'ETF MTD'!$JU$28/'ETF MTD'!$JU$3-1</f>
        <v/>
      </c>
      <c r="HA25" s="61">
        <f>GY25*GZ25</f>
        <v/>
      </c>
      <c r="HB25" s="61" t="n"/>
      <c r="HC25" t="inlineStr">
        <is>
          <t>REITS</t>
        </is>
      </c>
      <c r="HD25" s="41" t="n">
        <v>0.03</v>
      </c>
      <c r="HE25" s="61">
        <f>'ETF MTD'!$JU$28/'ETF MTD'!$JU$3-1</f>
        <v/>
      </c>
      <c r="HF25" s="61">
        <f>HD25*HE25</f>
        <v/>
      </c>
      <c r="HG25" s="61" t="n"/>
      <c r="HH25" t="inlineStr">
        <is>
          <t>REITS</t>
        </is>
      </c>
      <c r="HI25" s="41" t="n">
        <v>0.03</v>
      </c>
      <c r="HJ25" s="61">
        <f>'ETF MTD'!$JU$28/'ETF MTD'!$JU$3-1</f>
        <v/>
      </c>
      <c r="HK25" s="61">
        <f>HI25*HJ25</f>
        <v/>
      </c>
      <c r="HL25" s="61" t="n"/>
      <c r="HM25" t="inlineStr">
        <is>
          <t>REITS</t>
        </is>
      </c>
      <c r="HN25" s="41" t="n">
        <v>0.03</v>
      </c>
      <c r="HO25" s="61">
        <f>'ETF MTD'!$JU$28/'ETF MTD'!$JU$3-1</f>
        <v/>
      </c>
      <c r="HP25" s="61">
        <f>HN25*HO25</f>
        <v/>
      </c>
      <c r="HQ25" s="61" t="n"/>
      <c r="HR25" t="inlineStr">
        <is>
          <t>REITS</t>
        </is>
      </c>
      <c r="HS25" s="41" t="n">
        <v>0.03</v>
      </c>
      <c r="HT25" s="61">
        <f>'ETF MTD'!$JU$28/'ETF MTD'!$JU$3-1</f>
        <v/>
      </c>
      <c r="HU25" s="61">
        <f>HS25*HT25</f>
        <v/>
      </c>
      <c r="HV25" s="61" t="n"/>
      <c r="HW25" t="inlineStr">
        <is>
          <t>REITS</t>
        </is>
      </c>
      <c r="HX25" s="41" t="n">
        <v>0.03</v>
      </c>
      <c r="HY25" s="61">
        <f>'ETF MTD'!$JU$28/'ETF MTD'!$JU$3-1</f>
        <v/>
      </c>
      <c r="HZ25" s="61">
        <f>HX25*HY25</f>
        <v/>
      </c>
      <c r="IA25" s="61" t="n"/>
      <c r="IB25" t="inlineStr">
        <is>
          <t>REITS</t>
        </is>
      </c>
      <c r="IC25" s="41" t="n">
        <v>0.138</v>
      </c>
      <c r="ID25" s="61">
        <f>'ETF MTD'!$JU$28/'ETF MTD'!$JU$3-1</f>
        <v/>
      </c>
      <c r="IE25" s="61">
        <f>IC25*ID25</f>
        <v/>
      </c>
      <c r="IF25" s="61" t="n"/>
      <c r="IG25" t="inlineStr">
        <is>
          <t>REITS</t>
        </is>
      </c>
      <c r="IH25" s="41" t="n">
        <v>0.138</v>
      </c>
      <c r="II25" s="61">
        <f>'ETF MTD'!$JU$28/'ETF MTD'!$JU$3-1</f>
        <v/>
      </c>
      <c r="IJ25" s="61">
        <f>IH25*II25</f>
        <v/>
      </c>
      <c r="IK25" s="61" t="n"/>
      <c r="IL25" t="inlineStr">
        <is>
          <t>REITS</t>
        </is>
      </c>
      <c r="IM25" s="41" t="n">
        <v>0.138</v>
      </c>
      <c r="IN25" s="61">
        <f>'ETF MTD'!$JU$28/'ETF MTD'!$JU$3-1</f>
        <v/>
      </c>
      <c r="IO25" s="61">
        <f>IM25*IN25</f>
        <v/>
      </c>
      <c r="IP25" s="61" t="n"/>
      <c r="IQ25" t="inlineStr">
        <is>
          <t>REITS</t>
        </is>
      </c>
      <c r="IR25" s="41" t="n">
        <v>0.14</v>
      </c>
      <c r="IS25" s="61">
        <f>'ETF MTD'!$JU$28/'ETF MTD'!$JU$3-1</f>
        <v/>
      </c>
      <c r="IT25" s="61">
        <f>IR25*IS25</f>
        <v/>
      </c>
      <c r="IU25" s="61" t="n"/>
      <c r="IV25" t="inlineStr">
        <is>
          <t>REITS</t>
        </is>
      </c>
      <c r="IW25" s="41" t="n">
        <v>0.14</v>
      </c>
      <c r="IX25" s="61">
        <f>'ETF MTD'!$JU$28/'ETF MTD'!$JU$3-1</f>
        <v/>
      </c>
      <c r="IY25" s="61">
        <f>IW25*IX25</f>
        <v/>
      </c>
      <c r="IZ25" s="61" t="n"/>
      <c r="JA25" t="inlineStr">
        <is>
          <t>REITS</t>
        </is>
      </c>
      <c r="JB25" s="41" t="n">
        <v>0.14</v>
      </c>
      <c r="JC25" s="61">
        <f>'ETF MTD'!$JU$28/'ETF MTD'!$JU$3-1</f>
        <v/>
      </c>
      <c r="JD25" s="61">
        <f>JB25*JC25</f>
        <v/>
      </c>
      <c r="JE25" s="61" t="n"/>
      <c r="JF25" t="inlineStr">
        <is>
          <t>REITS</t>
        </is>
      </c>
      <c r="JG25" s="41" t="n">
        <v>0.14</v>
      </c>
      <c r="JH25" s="61">
        <f>'ETF MTD'!$JU$28/'ETF MTD'!$JU$3-1</f>
        <v/>
      </c>
      <c r="JI25" s="61">
        <f>JG25*JH25</f>
        <v/>
      </c>
      <c r="JJ25" s="61" t="n"/>
      <c r="JK25" t="inlineStr">
        <is>
          <t>REITS</t>
        </is>
      </c>
      <c r="JL25" s="41" t="n">
        <v>0.14</v>
      </c>
      <c r="JM25" s="61">
        <f>'ETF MTD'!$JU$28/'ETF MTD'!$JU$3-1</f>
        <v/>
      </c>
      <c r="JN25" s="61">
        <f>JL25*JM25</f>
        <v/>
      </c>
      <c r="JO25" s="61" t="n"/>
      <c r="JP25" t="inlineStr">
        <is>
          <t>REITS</t>
        </is>
      </c>
      <c r="JQ25" s="41" t="n">
        <v>0.14</v>
      </c>
      <c r="JR25" s="61">
        <f>'ETF MTD'!$JU$28/'ETF MTD'!$JU$3-1</f>
        <v/>
      </c>
      <c r="JS25" s="61">
        <f>JQ25*JR25</f>
        <v/>
      </c>
      <c r="JT25" s="61" t="n"/>
      <c r="JU25" t="inlineStr">
        <is>
          <t>REITS</t>
        </is>
      </c>
      <c r="JV25" s="41" t="n">
        <v>0.14</v>
      </c>
      <c r="JW25" s="61">
        <f>'ETF MTD'!$JU$28/'ETF MTD'!$JU$3-1</f>
        <v/>
      </c>
      <c r="JX25" s="61">
        <f>JV25*JW25</f>
        <v/>
      </c>
      <c r="JY25" s="61" t="n"/>
      <c r="JZ25" t="inlineStr">
        <is>
          <t>REITS</t>
        </is>
      </c>
      <c r="KA25" s="41" t="n">
        <v>0.14</v>
      </c>
      <c r="KB25" s="61">
        <f>'ETF MTD'!$JU$28/'ETF MTD'!$JU$3-1</f>
        <v/>
      </c>
      <c r="KC25" s="61">
        <f>KA25*KB25</f>
        <v/>
      </c>
      <c r="KD25" s="61" t="n"/>
      <c r="KE25" t="inlineStr">
        <is>
          <t>REITS</t>
        </is>
      </c>
      <c r="KF25" s="41" t="n">
        <v>0.14</v>
      </c>
      <c r="KG25" s="61">
        <f>'ETF MTD'!$JU$28/'ETF MTD'!$JU$3-1</f>
        <v/>
      </c>
      <c r="KH25" s="61">
        <f>KF25*KG25</f>
        <v/>
      </c>
      <c r="KI25" s="61" t="n"/>
      <c r="KJ25" t="inlineStr">
        <is>
          <t>REITS</t>
        </is>
      </c>
      <c r="KK25" s="41" t="n">
        <v>0.14</v>
      </c>
      <c r="KL25" s="61">
        <f>'ETF MTD'!$JU$28/'ETF MTD'!$JU$3-1</f>
        <v/>
      </c>
      <c r="KM25" s="61">
        <f>KK25*KL25</f>
        <v/>
      </c>
      <c r="KN25" s="61" t="n"/>
      <c r="KO25" t="inlineStr">
        <is>
          <t>REITS</t>
        </is>
      </c>
      <c r="KP25" s="41" t="n">
        <v>0.14</v>
      </c>
      <c r="KQ25" s="61">
        <f>'ETF MTD'!$JU$28/'ETF MTD'!$JU$3-1</f>
        <v/>
      </c>
      <c r="KR25" s="61">
        <f>KP25*KQ25</f>
        <v/>
      </c>
      <c r="KS25" s="61" t="n"/>
      <c r="KT25" t="inlineStr">
        <is>
          <t>REITS</t>
        </is>
      </c>
      <c r="KU25" s="41" t="n">
        <v>0.09</v>
      </c>
      <c r="KV25" s="61">
        <f>'ETF MTD'!$JU$28/'ETF MTD'!$JU$3-1</f>
        <v/>
      </c>
      <c r="KW25" s="61">
        <f>KU25*KV25</f>
        <v/>
      </c>
      <c r="KX25" s="61" t="n"/>
      <c r="KY25" t="inlineStr">
        <is>
          <t>REITS</t>
        </is>
      </c>
      <c r="KZ25" s="41" t="n">
        <v>0.09</v>
      </c>
      <c r="LA25" s="61">
        <f>'ETF MTD'!$JU$28/'ETF MTD'!$JU$3-1</f>
        <v/>
      </c>
      <c r="LB25" s="61">
        <f>KZ25*LA25</f>
        <v/>
      </c>
      <c r="LC25" s="61" t="n"/>
      <c r="LD25" t="inlineStr">
        <is>
          <t>REITS</t>
        </is>
      </c>
      <c r="LE25" s="41" t="n">
        <v>0.15</v>
      </c>
      <c r="LF25" s="61">
        <f>'ETF MTD'!$JU$28/'ETF MTD'!$JU$3-1</f>
        <v/>
      </c>
      <c r="LG25" s="61">
        <f>LE25*LF25</f>
        <v/>
      </c>
      <c r="LH25" s="61" t="n"/>
      <c r="LI25" t="inlineStr">
        <is>
          <t>REITS</t>
        </is>
      </c>
      <c r="LJ25" s="41" t="n">
        <v>0.15</v>
      </c>
      <c r="LK25" s="61">
        <f>'ETF MTD'!$JU$28/'ETF MTD'!$JU$3-1</f>
        <v/>
      </c>
      <c r="LL25" s="61">
        <f>LJ25*LK25</f>
        <v/>
      </c>
      <c r="LM25" s="61" t="n"/>
      <c r="LN25" t="inlineStr">
        <is>
          <t>REITS</t>
        </is>
      </c>
      <c r="LO25" s="41" t="n">
        <v>0.03</v>
      </c>
      <c r="LP25" s="61">
        <f>'ETF MTD'!$JU$28/'ETF MTD'!$JU$3-1</f>
        <v/>
      </c>
      <c r="LQ25" s="61">
        <f>LO25*LP25</f>
        <v/>
      </c>
      <c r="LR25" s="61" t="n"/>
      <c r="LS25" t="inlineStr">
        <is>
          <t>REITS</t>
        </is>
      </c>
      <c r="LT25" s="41" t="n">
        <v>0.03</v>
      </c>
      <c r="LU25" s="61">
        <f>'ETF MTD'!$JU$28/'ETF MTD'!$JU$3-1</f>
        <v/>
      </c>
      <c r="LV25" s="61">
        <f>LT25*LU25</f>
        <v/>
      </c>
      <c r="LW25" s="61" t="n"/>
      <c r="LX25" t="inlineStr">
        <is>
          <t>REITS</t>
        </is>
      </c>
      <c r="LY25" s="41" t="n">
        <v>0.03</v>
      </c>
      <c r="LZ25" s="61">
        <f>'ETF MTD'!$JU$28/'ETF MTD'!$JU$3-1</f>
        <v/>
      </c>
      <c r="MA25" s="61">
        <f>LY25*LZ25</f>
        <v/>
      </c>
      <c r="MB25" s="61" t="n"/>
      <c r="MC25" t="inlineStr">
        <is>
          <t>REITS</t>
        </is>
      </c>
      <c r="MD25" s="41" t="n">
        <v>0.03</v>
      </c>
      <c r="ME25" s="61">
        <f>'ETF MTD'!$JU$28/'ETF MTD'!$JU$3-1</f>
        <v/>
      </c>
      <c r="MF25" s="61">
        <f>MD25*ME25</f>
        <v/>
      </c>
      <c r="MG25" s="61" t="n"/>
      <c r="MH25" t="inlineStr">
        <is>
          <t>REITS</t>
        </is>
      </c>
      <c r="MI25" s="41" t="n">
        <v>0.03</v>
      </c>
      <c r="MJ25" s="61">
        <f>'ETF MTD'!$JU$28/'ETF MTD'!$JU$3-1</f>
        <v/>
      </c>
      <c r="MK25" s="61">
        <f>MI25*MJ25</f>
        <v/>
      </c>
      <c r="ML25" s="61" t="n"/>
      <c r="MM25" t="inlineStr">
        <is>
          <t>REITS</t>
        </is>
      </c>
      <c r="MN25" s="41" t="n">
        <v>0.03</v>
      </c>
      <c r="MO25" s="61">
        <f>'ETF MTD'!$JU$28/'ETF MTD'!$JU$3-1</f>
        <v/>
      </c>
      <c r="MP25" s="61">
        <f>MN25*MO25</f>
        <v/>
      </c>
      <c r="MQ25" s="61" t="n"/>
      <c r="MR25" t="inlineStr">
        <is>
          <t>REITS</t>
        </is>
      </c>
      <c r="MS25" s="41" t="n">
        <v>0.02</v>
      </c>
      <c r="MT25" s="61">
        <f>'ETF MTD'!$JU$28/'ETF MTD'!$JU$3-1</f>
        <v/>
      </c>
      <c r="MU25" s="61">
        <f>MS25*MT25</f>
        <v/>
      </c>
      <c r="MV25" s="61" t="n"/>
      <c r="MW25" t="inlineStr">
        <is>
          <t>REITS</t>
        </is>
      </c>
      <c r="MX25" s="41" t="n">
        <v>0.02</v>
      </c>
      <c r="MY25" s="61">
        <f>'ETF MTD'!$JU$28/'ETF MTD'!$JU$3-1</f>
        <v/>
      </c>
      <c r="MZ25" s="61">
        <f>MX25*MY25</f>
        <v/>
      </c>
      <c r="NA25" s="61" t="n"/>
      <c r="NB25" t="inlineStr">
        <is>
          <t>REITS</t>
        </is>
      </c>
      <c r="NC25" s="41" t="n">
        <v>0.06000000000000001</v>
      </c>
      <c r="ND25" s="61">
        <f>'ETF MTD'!$JU$28/'ETF MTD'!$JU$3-1</f>
        <v/>
      </c>
      <c r="NE25" s="61">
        <f>NC25*ND25</f>
        <v/>
      </c>
      <c r="NF25" s="61" t="n"/>
      <c r="NG25" t="inlineStr">
        <is>
          <t>REITS</t>
        </is>
      </c>
      <c r="NH25" s="41" t="n">
        <v>0.02</v>
      </c>
      <c r="NI25" s="61">
        <f>'ETF MTD'!$JU$28/'ETF MTD'!$JU$3-1</f>
        <v/>
      </c>
      <c r="NJ25" s="61">
        <f>NH25*NI25</f>
        <v/>
      </c>
      <c r="NK25" s="61" t="n"/>
      <c r="NL25" t="inlineStr">
        <is>
          <t>REITS</t>
        </is>
      </c>
      <c r="NM25" s="41" t="n">
        <v>0.02</v>
      </c>
      <c r="NN25" s="61">
        <f>'ETF MTD'!$JU$28/'ETF MTD'!$JU$3-1</f>
        <v/>
      </c>
      <c r="NO25" s="61">
        <f>NM25*NN25</f>
        <v/>
      </c>
      <c r="NP25" s="61" t="n"/>
      <c r="NQ25" t="inlineStr">
        <is>
          <t>REITS</t>
        </is>
      </c>
      <c r="NR25" s="41" t="n">
        <v>0.02</v>
      </c>
      <c r="NS25" s="61">
        <f>'ETF MTD'!$JU$28/'ETF MTD'!$JU$3-1</f>
        <v/>
      </c>
      <c r="NT25" s="61">
        <f>NR25*NS25</f>
        <v/>
      </c>
      <c r="NU25" s="61" t="n"/>
      <c r="NV25" t="inlineStr">
        <is>
          <t>REITS</t>
        </is>
      </c>
      <c r="NW25" s="41" t="n">
        <v>0.02</v>
      </c>
      <c r="NX25" s="61">
        <f>'ETF MTD'!$JU$28/'ETF MTD'!$JU$3-1</f>
        <v/>
      </c>
      <c r="NY25" s="61">
        <f>NW25*NX25</f>
        <v/>
      </c>
      <c r="NZ25" s="61" t="n"/>
      <c r="OA25" t="inlineStr">
        <is>
          <t>REITS</t>
        </is>
      </c>
      <c r="OB25" s="41" t="n">
        <v>0.02</v>
      </c>
      <c r="OC25" s="61">
        <f>'ETF MTD'!$JU$28/'ETF MTD'!$JU$3-1</f>
        <v/>
      </c>
      <c r="OD25" s="61">
        <f>OB25*OC25</f>
        <v/>
      </c>
      <c r="OE25" s="61" t="n"/>
      <c r="OF25" t="inlineStr">
        <is>
          <t>REITS</t>
        </is>
      </c>
      <c r="OG25" s="41" t="n">
        <v>0.06</v>
      </c>
      <c r="OH25" s="61">
        <f>'ETF MTD'!$JU$28/'ETF MTD'!$JU$3-1</f>
        <v/>
      </c>
      <c r="OI25" s="61">
        <f>OG25*OH25</f>
        <v/>
      </c>
      <c r="OJ25" s="61" t="n"/>
      <c r="OK25" t="inlineStr">
        <is>
          <t>REITS</t>
        </is>
      </c>
      <c r="OL25" s="41" t="n">
        <v>0.02</v>
      </c>
      <c r="OM25" s="61">
        <f>'ETF MTD'!$JU$28/'ETF MTD'!$JU$3-1</f>
        <v/>
      </c>
      <c r="ON25" s="61">
        <f>OL25*OM25</f>
        <v/>
      </c>
      <c r="OO25" s="61" t="n"/>
      <c r="OP25" t="inlineStr">
        <is>
          <t>REITS</t>
        </is>
      </c>
      <c r="OQ25" s="41" t="n">
        <v>0.02</v>
      </c>
      <c r="OR25" s="61">
        <f>'ETF MTD'!$JU$28/'ETF MTD'!$JU$3-1</f>
        <v/>
      </c>
      <c r="OS25" s="61">
        <f>OQ25*OR25</f>
        <v/>
      </c>
      <c r="OT25" s="61" t="n"/>
      <c r="OU25" t="inlineStr">
        <is>
          <t>REITS</t>
        </is>
      </c>
      <c r="OV25" s="41" t="n">
        <v>0.02</v>
      </c>
      <c r="OW25" s="61">
        <f>'ETF MTD'!$JU$28/'ETF MTD'!$JU$3-1</f>
        <v/>
      </c>
      <c r="OX25" s="61">
        <f>OV25*OW25</f>
        <v/>
      </c>
      <c r="OY25" s="61" t="n"/>
      <c r="OZ25" t="inlineStr">
        <is>
          <t>REITS</t>
        </is>
      </c>
      <c r="PA25" s="41" t="n">
        <v>0.06</v>
      </c>
      <c r="PB25" s="61">
        <f>'ETF MTD'!$JU$28/'ETF MTD'!$JU$3-1</f>
        <v/>
      </c>
      <c r="PC25" s="61">
        <f>PA25*PB25</f>
        <v/>
      </c>
      <c r="PD25" s="61" t="n"/>
      <c r="PE25" t="inlineStr">
        <is>
          <t>REITS</t>
        </is>
      </c>
      <c r="PF25" s="41" t="n">
        <v>0.1</v>
      </c>
      <c r="PG25" s="61">
        <f>'ETF MTD'!$JU$28/'ETF MTD'!$JU$3-1</f>
        <v/>
      </c>
      <c r="PH25" s="61">
        <f>PF25*PG25</f>
        <v/>
      </c>
      <c r="PI25" s="61" t="n"/>
      <c r="PJ25" t="inlineStr">
        <is>
          <t>REITS</t>
        </is>
      </c>
      <c r="PK25" s="41" t="n">
        <v>0.1</v>
      </c>
      <c r="PL25" s="61">
        <f>'ETF MTD'!$JU$28/'ETF MTD'!$JU$3-1</f>
        <v/>
      </c>
      <c r="PM25" s="61">
        <f>PK25*PL25</f>
        <v/>
      </c>
      <c r="PN25" s="61" t="n"/>
      <c r="PO25" t="inlineStr">
        <is>
          <t>REITS</t>
        </is>
      </c>
      <c r="PP25" s="41" t="n">
        <v>0.1</v>
      </c>
      <c r="PQ25" s="61">
        <f>'ETF MTD'!$JU$28/'ETF MTD'!$JU$3-1</f>
        <v/>
      </c>
      <c r="PR25" s="61">
        <f>PP25*PQ25</f>
        <v/>
      </c>
      <c r="PS25" s="61" t="n"/>
      <c r="PT25" t="inlineStr">
        <is>
          <t>REITS</t>
        </is>
      </c>
      <c r="PU25" s="41" t="n">
        <v>0.1</v>
      </c>
      <c r="PV25" s="61">
        <f>'ETF MTD'!$JU$28/'ETF MTD'!$JU$3-1</f>
        <v/>
      </c>
      <c r="PW25" s="61">
        <f>PU25*PV25</f>
        <v/>
      </c>
      <c r="PX25" s="61" t="n"/>
      <c r="PY25" t="inlineStr">
        <is>
          <t>REITS</t>
        </is>
      </c>
      <c r="PZ25" s="41" t="n">
        <v>0.02</v>
      </c>
      <c r="QA25" s="61">
        <f>'ETF MTD'!$JU$28/'ETF MTD'!$JU$3-1</f>
        <v/>
      </c>
      <c r="QB25" s="61">
        <f>PZ25*QA25</f>
        <v/>
      </c>
      <c r="QC25" s="61" t="n"/>
      <c r="QD25" t="inlineStr">
        <is>
          <t>REITS</t>
        </is>
      </c>
      <c r="QE25" s="41" t="n">
        <v>0.02</v>
      </c>
      <c r="QF25" s="61">
        <f>'ETF MTD'!$JU$28/'ETF MTD'!$JU$3-1</f>
        <v/>
      </c>
      <c r="QG25" s="61">
        <f>QE25*QF25</f>
        <v/>
      </c>
      <c r="QH25" s="61" t="n"/>
      <c r="QI25" t="inlineStr">
        <is>
          <t>REITS</t>
        </is>
      </c>
      <c r="QJ25" s="41" t="n">
        <v>0.04</v>
      </c>
      <c r="QK25" s="61">
        <f>'ETF MTD'!$JU$28/'ETF MTD'!$JU$3-1</f>
        <v/>
      </c>
      <c r="QL25" s="61">
        <f>QJ25*QK25</f>
        <v/>
      </c>
      <c r="QM25" s="61" t="n"/>
      <c r="QN25" t="inlineStr">
        <is>
          <t>REITS</t>
        </is>
      </c>
      <c r="QO25" s="41" t="n">
        <v>0.08</v>
      </c>
      <c r="QP25" s="61">
        <f>'ETF MTD'!$JU$28/'ETF MTD'!$JU$3-1</f>
        <v/>
      </c>
      <c r="QQ25" s="61">
        <f>QO25*QP25</f>
        <v/>
      </c>
      <c r="QR25" s="61" t="n"/>
      <c r="QS25" t="inlineStr">
        <is>
          <t>REITS</t>
        </is>
      </c>
      <c r="QT25" s="41" t="n">
        <v>0.08</v>
      </c>
      <c r="QU25" s="61">
        <f>'ETF MTD'!$JU$28/'ETF MTD'!$JU$3-1</f>
        <v/>
      </c>
      <c r="QV25" s="61">
        <f>QT25*QU25</f>
        <v/>
      </c>
      <c r="QW25" s="61" t="n"/>
      <c r="QX25" t="inlineStr">
        <is>
          <t>REITS</t>
        </is>
      </c>
      <c r="QY25" s="41" t="n">
        <v>0.1</v>
      </c>
      <c r="QZ25" s="61">
        <f>'ETF MTD'!$JU$28/'ETF MTD'!$JU$3-1</f>
        <v/>
      </c>
      <c r="RA25" s="61">
        <f>QY25*QZ25</f>
        <v/>
      </c>
      <c r="RB25" s="61" t="n"/>
      <c r="RC25" t="inlineStr">
        <is>
          <t>REITS</t>
        </is>
      </c>
      <c r="RD25" s="41" t="n">
        <v>0.1</v>
      </c>
      <c r="RE25" s="61">
        <f>'ETF MTD'!$JU$28/'ETF MTD'!$JU$3-1</f>
        <v/>
      </c>
      <c r="RF25" s="61">
        <f>RD25*RE25</f>
        <v/>
      </c>
      <c r="RG25" s="61" t="n"/>
      <c r="RH25" t="inlineStr">
        <is>
          <t>REITS</t>
        </is>
      </c>
      <c r="RI25" s="41" t="n">
        <v>0.1</v>
      </c>
      <c r="RJ25" s="61">
        <f>'ETF MTD'!$JU$28/'ETF MTD'!$JU$3-1</f>
        <v/>
      </c>
      <c r="RK25" s="61">
        <f>RI25*RJ25</f>
        <v/>
      </c>
      <c r="RL25" s="61" t="n"/>
      <c r="RM25" s="42" t="n">
        <v>0.1</v>
      </c>
      <c r="RN25" s="43">
        <f>0.2*RM25</f>
        <v/>
      </c>
      <c r="RO25" s="44">
        <f>RM25*0.4</f>
        <v/>
      </c>
      <c r="RP25" s="44" t="n">
        <v>0.04</v>
      </c>
      <c r="RQ25" s="45" t="n"/>
      <c r="RR25" s="46" t="n">
        <v>0.0012</v>
      </c>
      <c r="RS25" s="61">
        <f>RI25*RR25</f>
        <v/>
      </c>
      <c r="RT25" s="49" t="n">
        <v>0.0007</v>
      </c>
      <c r="RU25" s="61">
        <f>RT25*RI25</f>
        <v/>
      </c>
      <c r="RV25" s="49" t="n"/>
      <c r="RX25" s="46" t="n"/>
      <c r="RY25" s="33" t="n"/>
      <c r="RZ25" s="33" t="n"/>
      <c r="SA25" s="33" t="n"/>
      <c r="SB25" s="33" t="n"/>
    </row>
    <row r="26">
      <c r="A26" s="33" t="inlineStr">
        <is>
          <t>TLH</t>
        </is>
      </c>
      <c r="B26" s="49" t="n">
        <v>0</v>
      </c>
      <c r="C26" s="61">
        <f>'ETF MTD'!$VU$28/'ETF MTD'!$VU$3-1</f>
        <v/>
      </c>
      <c r="D26" s="61">
        <f>B26*C26</f>
        <v/>
      </c>
      <c r="E26" s="61" t="n"/>
      <c r="F26" s="33" t="inlineStr">
        <is>
          <t>TLH</t>
        </is>
      </c>
      <c r="G26" s="49" t="n">
        <v>0</v>
      </c>
      <c r="H26" s="61">
        <f>'ETF MTD'!$VU$28/'ETF MTD'!$VU$3-1</f>
        <v/>
      </c>
      <c r="I26" s="61">
        <f>G26*H26</f>
        <v/>
      </c>
      <c r="J26" s="39" t="n"/>
      <c r="K26" s="33" t="inlineStr">
        <is>
          <t>TLH</t>
        </is>
      </c>
      <c r="L26" s="49" t="n">
        <v>0</v>
      </c>
      <c r="M26" s="61">
        <f>'ETF MTD'!$VU$28/'ETF MTD'!$VU$3-1</f>
        <v/>
      </c>
      <c r="N26" s="61">
        <f>L26*M26</f>
        <v/>
      </c>
      <c r="O26" s="61" t="n"/>
      <c r="P26" s="61" t="inlineStr">
        <is>
          <t>TLH</t>
        </is>
      </c>
      <c r="Q26" s="61" t="n">
        <v>0</v>
      </c>
      <c r="R26" s="61">
        <f>'ETF MTD'!$VU$28/'ETF MTD'!$VU$3-1</f>
        <v/>
      </c>
      <c r="S26" s="61">
        <f>Q26*R26</f>
        <v/>
      </c>
      <c r="T26" s="61" t="n"/>
      <c r="U26" s="33" t="inlineStr">
        <is>
          <t>TLH</t>
        </is>
      </c>
      <c r="V26" s="49" t="n">
        <v>0</v>
      </c>
      <c r="W26" s="61">
        <f>'ETF MTD'!$VU$28/'ETF MTD'!$VU$3-1</f>
        <v/>
      </c>
      <c r="X26" s="61">
        <f>V26*W26</f>
        <v/>
      </c>
      <c r="Y26" s="61" t="n"/>
      <c r="Z26" s="33" t="inlineStr">
        <is>
          <t>TLH</t>
        </is>
      </c>
      <c r="AA26" s="49" t="n">
        <v>0</v>
      </c>
      <c r="AB26" s="61">
        <f>'ETF MTD'!$VU$28/'ETF MTD'!$VU$3-1</f>
        <v/>
      </c>
      <c r="AC26" s="61">
        <f>AA26*AB26</f>
        <v/>
      </c>
      <c r="AD26" s="61" t="n"/>
      <c r="AE26" s="33" t="inlineStr">
        <is>
          <t>TLH</t>
        </is>
      </c>
      <c r="AF26" s="49" t="n">
        <v>0</v>
      </c>
      <c r="AG26" s="61">
        <f>'ETF MTD'!$VU$28/'ETF MTD'!$VU$3-1</f>
        <v/>
      </c>
      <c r="AH26" s="61">
        <f>AF26*AG26</f>
        <v/>
      </c>
      <c r="AI26" s="61" t="n"/>
      <c r="AJ26" s="33" t="inlineStr">
        <is>
          <t>TLH</t>
        </is>
      </c>
      <c r="AK26" s="49" t="n">
        <v>0</v>
      </c>
      <c r="AL26" s="61">
        <f>'ETF MTD'!$VU$28/'ETF MTD'!$VU$3-1</f>
        <v/>
      </c>
      <c r="AM26" s="61">
        <f>AK26*AL26</f>
        <v/>
      </c>
      <c r="AN26" s="61" t="n"/>
      <c r="AO26" s="33" t="inlineStr">
        <is>
          <t>TLH</t>
        </is>
      </c>
      <c r="AP26" s="49" t="n">
        <v>0</v>
      </c>
      <c r="AQ26" s="61">
        <f>'ETF MTD'!$VU$28/'ETF MTD'!$VU$3-1</f>
        <v/>
      </c>
      <c r="AR26" s="61">
        <f>AP26*AQ26</f>
        <v/>
      </c>
      <c r="AS26" s="61" t="n"/>
      <c r="AT26" s="33" t="inlineStr">
        <is>
          <t>TLH</t>
        </is>
      </c>
      <c r="AU26" s="49" t="n">
        <v>0</v>
      </c>
      <c r="AV26" s="61">
        <f>'ETF MTD'!$VU$28/'ETF MTD'!$VU$3-1</f>
        <v/>
      </c>
      <c r="AW26" s="61">
        <f>AU26*AV26</f>
        <v/>
      </c>
      <c r="AX26" s="61" t="n"/>
      <c r="AY26" s="33" t="inlineStr">
        <is>
          <t>TLH</t>
        </is>
      </c>
      <c r="AZ26" s="49" t="n">
        <v>0</v>
      </c>
      <c r="BA26" s="61">
        <f>'ETF MTD'!$VU$28/'ETF MTD'!$VU$3-1</f>
        <v/>
      </c>
      <c r="BB26" s="61">
        <f>AZ26*BA26</f>
        <v/>
      </c>
      <c r="BC26" s="61" t="n"/>
      <c r="BD26" s="33" t="inlineStr">
        <is>
          <t>TLH</t>
        </is>
      </c>
      <c r="BE26" s="49" t="n">
        <v>0</v>
      </c>
      <c r="BF26" s="61">
        <f>'ETF MTD'!$VU$28/'ETF MTD'!$VU$3-1</f>
        <v/>
      </c>
      <c r="BG26" s="61">
        <f>BE26*BF26</f>
        <v/>
      </c>
      <c r="BH26" s="61" t="n"/>
      <c r="BI26" s="33" t="inlineStr">
        <is>
          <t>TLH</t>
        </is>
      </c>
      <c r="BJ26" s="49" t="n">
        <v>0</v>
      </c>
      <c r="BK26" s="61">
        <f>'ETF MTD'!$VU$28/'ETF MTD'!$VU$3-1</f>
        <v/>
      </c>
      <c r="BL26" s="61">
        <f>BJ26*BK26</f>
        <v/>
      </c>
      <c r="BM26" s="61" t="n"/>
      <c r="BN26" s="33" t="inlineStr">
        <is>
          <t>TLH</t>
        </is>
      </c>
      <c r="BO26" s="49" t="n">
        <v>0</v>
      </c>
      <c r="BP26" s="61">
        <f>'ETF MTD'!$VU$28/'ETF MTD'!$VU$3-1</f>
        <v/>
      </c>
      <c r="BQ26" s="61">
        <f>BO26*BP26</f>
        <v/>
      </c>
      <c r="BR26" s="61" t="n"/>
      <c r="BS26" s="33" t="inlineStr">
        <is>
          <t>TLH</t>
        </is>
      </c>
      <c r="BT26" s="49" t="n">
        <v>0</v>
      </c>
      <c r="BU26" s="61">
        <f>'ETF MTD'!$VU$28/'ETF MTD'!$VU$3-1</f>
        <v/>
      </c>
      <c r="BV26" s="61">
        <f>BT26*BU26</f>
        <v/>
      </c>
      <c r="BW26" s="61" t="n"/>
      <c r="BX26" s="33" t="inlineStr">
        <is>
          <t>TLH</t>
        </is>
      </c>
      <c r="BY26" s="49" t="n">
        <v>0</v>
      </c>
      <c r="BZ26" s="61">
        <f>'ETF MTD'!$VU$28/'ETF MTD'!$VU$3-1</f>
        <v/>
      </c>
      <c r="CA26" s="61">
        <f>BY26*BZ26</f>
        <v/>
      </c>
      <c r="CB26" s="61" t="n"/>
      <c r="CC26" s="33" t="inlineStr">
        <is>
          <t>TLH</t>
        </is>
      </c>
      <c r="CD26" s="49" t="n">
        <v>0</v>
      </c>
      <c r="CE26" s="61">
        <f>'ETF MTD'!$VU$28/'ETF MTD'!$VU$3-1</f>
        <v/>
      </c>
      <c r="CF26" s="61">
        <f>CD26*CE26</f>
        <v/>
      </c>
      <c r="CG26" s="61" t="n"/>
      <c r="CH26" s="33" t="inlineStr">
        <is>
          <t>TLH</t>
        </is>
      </c>
      <c r="CI26" s="49" t="n">
        <v>0</v>
      </c>
      <c r="CJ26" s="61">
        <f>'ETF MTD'!$VU$28/'ETF MTD'!$VU$3-1</f>
        <v/>
      </c>
      <c r="CK26" s="61">
        <f>CI26*CJ26</f>
        <v/>
      </c>
      <c r="CL26" s="61" t="n"/>
      <c r="CM26" s="33" t="inlineStr">
        <is>
          <t>TLH</t>
        </is>
      </c>
      <c r="CN26" s="49" t="n">
        <v>0</v>
      </c>
      <c r="CO26" s="61">
        <f>'ETF MTD'!$VU$28/'ETF MTD'!$VU$3-1</f>
        <v/>
      </c>
      <c r="CP26" s="61">
        <f>CN26*CO26</f>
        <v/>
      </c>
      <c r="CQ26" s="61" t="n"/>
      <c r="CR26" s="33" t="inlineStr">
        <is>
          <t>TLH</t>
        </is>
      </c>
      <c r="CS26" s="49" t="n">
        <v>0</v>
      </c>
      <c r="CT26" s="61">
        <f>'ETF MTD'!$VU$28/'ETF MTD'!$VU$3-1</f>
        <v/>
      </c>
      <c r="CU26" s="61">
        <f>CS26*CT26</f>
        <v/>
      </c>
      <c r="CV26" s="61" t="n"/>
      <c r="CW26" s="33" t="inlineStr">
        <is>
          <t>TLH</t>
        </is>
      </c>
      <c r="CX26" s="49" t="n">
        <v>0</v>
      </c>
      <c r="CY26" s="61">
        <f>'ETF MTD'!$VU$28/'ETF MTD'!$VU$3-1</f>
        <v/>
      </c>
      <c r="CZ26" s="61">
        <f>CX26*CY26</f>
        <v/>
      </c>
      <c r="DA26" s="61" t="n"/>
      <c r="DB26" t="inlineStr">
        <is>
          <t>TLT</t>
        </is>
      </c>
      <c r="DC26" s="49" t="n">
        <v>0.07199999999999999</v>
      </c>
      <c r="DD26" s="61">
        <f>'ETF MTD'!$DO$28/'ETF MTD'!$DO$3-1</f>
        <v/>
      </c>
      <c r="DE26" s="61">
        <f>DC26*DD26</f>
        <v/>
      </c>
      <c r="DF26" s="61" t="n"/>
      <c r="DG26" t="inlineStr">
        <is>
          <t>TLT</t>
        </is>
      </c>
      <c r="DH26" s="49" t="n">
        <v>0</v>
      </c>
      <c r="DI26" s="61">
        <f>'ETF MTD'!$DO$28/'ETF MTD'!$DO$3-1</f>
        <v/>
      </c>
      <c r="DJ26" s="61">
        <f>DH26*DI26</f>
        <v/>
      </c>
      <c r="DK26" s="61" t="n"/>
      <c r="DL26" t="inlineStr">
        <is>
          <t>TLT</t>
        </is>
      </c>
      <c r="DM26" s="49" t="n">
        <v>0.07199999999999999</v>
      </c>
      <c r="DN26" s="61">
        <f>'ETF MTD'!$DO$28/'ETF MTD'!$DO$3-1</f>
        <v/>
      </c>
      <c r="DO26" s="61">
        <f>DM26*DN26</f>
        <v/>
      </c>
      <c r="DP26" s="61" t="n"/>
      <c r="DQ26" t="inlineStr">
        <is>
          <t>TLT</t>
        </is>
      </c>
      <c r="DR26" s="49" t="n">
        <v>0</v>
      </c>
      <c r="DS26" s="61">
        <f>'ETF MTD'!$DO$28/'ETF MTD'!$DO$3-1</f>
        <v/>
      </c>
      <c r="DT26" s="61">
        <f>DR26*DS26</f>
        <v/>
      </c>
      <c r="DU26" s="61" t="n"/>
      <c r="DV26" t="inlineStr">
        <is>
          <t>TLT</t>
        </is>
      </c>
      <c r="DW26" s="49" t="n">
        <v>0</v>
      </c>
      <c r="DX26" s="61">
        <f>'ETF MTD'!$DO$28/'ETF MTD'!$DO$3-1</f>
        <v/>
      </c>
      <c r="DY26" s="61">
        <f>DW26*DX26</f>
        <v/>
      </c>
      <c r="DZ26" s="61" t="n"/>
      <c r="EA26" t="inlineStr">
        <is>
          <t>TLT</t>
        </is>
      </c>
      <c r="EB26" s="49" t="n">
        <v>0</v>
      </c>
      <c r="EC26" s="61">
        <f>'ETF MTD'!$DO$28/'ETF MTD'!$DO$3-1</f>
        <v/>
      </c>
      <c r="ED26" s="61">
        <f>EB26*EC26</f>
        <v/>
      </c>
      <c r="EE26" s="61" t="n"/>
      <c r="EF26" t="inlineStr">
        <is>
          <t>TLT</t>
        </is>
      </c>
      <c r="EG26" s="49" t="n">
        <v>0</v>
      </c>
      <c r="EH26" s="61">
        <f>'ETF MTD'!$DO$28/'ETF MTD'!$DO$3-1</f>
        <v/>
      </c>
      <c r="EI26" s="61">
        <f>EG26*EH26</f>
        <v/>
      </c>
      <c r="EJ26" s="61" t="n"/>
      <c r="EK26" t="inlineStr">
        <is>
          <t>TLT</t>
        </is>
      </c>
      <c r="EL26" s="49" t="n">
        <v>0</v>
      </c>
      <c r="EM26" s="61">
        <f>'ETF MTD'!$DO$28/'ETF MTD'!$DO$3-1</f>
        <v/>
      </c>
      <c r="EN26" s="61">
        <f>EL26*EM26</f>
        <v/>
      </c>
      <c r="EO26" s="61" t="n"/>
      <c r="EP26" t="inlineStr">
        <is>
          <t>TLT</t>
        </is>
      </c>
      <c r="EQ26" s="49" t="n">
        <v>0</v>
      </c>
      <c r="ER26" s="61">
        <f>'ETF MTD'!$DO$28/'ETF MTD'!$DO$3-1</f>
        <v/>
      </c>
      <c r="ES26" s="61">
        <f>EQ26*ER26</f>
        <v/>
      </c>
      <c r="ET26" s="61" t="n"/>
      <c r="EU26" t="inlineStr">
        <is>
          <t>TLT</t>
        </is>
      </c>
      <c r="EV26" s="49" t="n">
        <v>0</v>
      </c>
      <c r="EW26" s="61">
        <f>'ETF MTD'!$DO$28/'ETF MTD'!$DO$3-1</f>
        <v/>
      </c>
      <c r="EX26" s="61">
        <f>EV26*EW26</f>
        <v/>
      </c>
      <c r="EY26" s="61" t="n"/>
      <c r="EZ26" t="inlineStr">
        <is>
          <t>TLT</t>
        </is>
      </c>
      <c r="FA26" s="49" t="n">
        <v>0</v>
      </c>
      <c r="FB26" s="61">
        <f>'ETF MTD'!$DO$28/'ETF MTD'!$DO$3-1</f>
        <v/>
      </c>
      <c r="FC26" s="61">
        <f>FA26*FB26</f>
        <v/>
      </c>
      <c r="FD26" s="61" t="n"/>
      <c r="FE26" t="inlineStr">
        <is>
          <t>TLT</t>
        </is>
      </c>
      <c r="FF26" s="49" t="n">
        <v>0</v>
      </c>
      <c r="FG26" s="61">
        <f>'ETF MTD'!$DO$28/'ETF MTD'!$DO$3-1</f>
        <v/>
      </c>
      <c r="FH26" s="61">
        <f>FF26*FG26</f>
        <v/>
      </c>
      <c r="FI26" s="61" t="n"/>
      <c r="FJ26" t="inlineStr">
        <is>
          <t>TLT</t>
        </is>
      </c>
      <c r="FK26" s="49" t="n">
        <v>0</v>
      </c>
      <c r="FL26" s="61">
        <f>'ETF MTD'!$DO$28/'ETF MTD'!$DO$3-1</f>
        <v/>
      </c>
      <c r="FM26" s="61">
        <f>FK26*FL26</f>
        <v/>
      </c>
      <c r="FN26" s="61" t="n"/>
      <c r="FO26" t="inlineStr">
        <is>
          <t>TLT</t>
        </is>
      </c>
      <c r="FP26" s="49" t="n">
        <v>0</v>
      </c>
      <c r="FQ26" s="61">
        <f>'ETF MTD'!$DO$28/'ETF MTD'!$DO$3-1</f>
        <v/>
      </c>
      <c r="FR26" s="61">
        <f>FP26*FQ26</f>
        <v/>
      </c>
      <c r="FS26" s="61" t="n"/>
      <c r="FT26" t="inlineStr">
        <is>
          <t>TLT</t>
        </is>
      </c>
      <c r="FU26" s="49" t="n">
        <v>0</v>
      </c>
      <c r="FV26" s="61">
        <f>'ETF MTD'!$DO$28/'ETF MTD'!$DO$3-1</f>
        <v/>
      </c>
      <c r="FW26" s="61">
        <f>FU26*FV26</f>
        <v/>
      </c>
      <c r="FX26" s="61" t="n"/>
      <c r="FY26" t="inlineStr">
        <is>
          <t>TLT</t>
        </is>
      </c>
      <c r="FZ26" s="41" t="n">
        <v>0</v>
      </c>
      <c r="GA26" s="61">
        <f>'ETF MTD'!$DO$28/'ETF MTD'!$DO$3-1</f>
        <v/>
      </c>
      <c r="GB26" s="61">
        <f>FZ26*GA26</f>
        <v/>
      </c>
      <c r="GC26" s="61" t="n"/>
      <c r="GD26" t="inlineStr">
        <is>
          <t>TLT</t>
        </is>
      </c>
      <c r="GE26" s="41" t="n">
        <v>0</v>
      </c>
      <c r="GF26" s="61">
        <f>'ETF MTD'!$DO$28/'ETF MTD'!$DO$3-1</f>
        <v/>
      </c>
      <c r="GG26" s="61">
        <f>GE26*GF26</f>
        <v/>
      </c>
      <c r="GH26" s="61" t="n"/>
      <c r="GI26" t="inlineStr">
        <is>
          <t>U.S. Govt LT</t>
        </is>
      </c>
      <c r="GJ26" s="41" t="n">
        <v>0</v>
      </c>
      <c r="GK26" s="61">
        <f>'ETF MTD'!$DO$28/'ETF MTD'!$DO$3-1</f>
        <v/>
      </c>
      <c r="GL26" s="61">
        <f>GJ26*GK26</f>
        <v/>
      </c>
      <c r="GM26" s="61" t="n"/>
      <c r="GN26" t="inlineStr">
        <is>
          <t>U.S. Govt LT</t>
        </is>
      </c>
      <c r="GO26" s="41" t="n">
        <v>0</v>
      </c>
      <c r="GP26" s="61">
        <f>'ETF MTD'!$DO$28/'ETF MTD'!$DO$3-1</f>
        <v/>
      </c>
      <c r="GQ26" s="61">
        <f>GO26*GP26</f>
        <v/>
      </c>
      <c r="GR26" s="61" t="n"/>
      <c r="GS26" t="inlineStr">
        <is>
          <t>U.S. Govt LT</t>
        </is>
      </c>
      <c r="GT26" s="41" t="n">
        <v>0.04</v>
      </c>
      <c r="GU26" s="61">
        <f>'ETF MTD'!$DO$28/'ETF MTD'!$DO$3-1</f>
        <v/>
      </c>
      <c r="GV26" s="61">
        <f>GT26*GU26</f>
        <v/>
      </c>
      <c r="GW26" s="61" t="n"/>
      <c r="GX26" t="inlineStr">
        <is>
          <t>U.S. Govt LT</t>
        </is>
      </c>
      <c r="GY26" s="41" t="n">
        <v>0.04</v>
      </c>
      <c r="GZ26" s="61">
        <f>'ETF MTD'!$DO$28/'ETF MTD'!$DO$3-1</f>
        <v/>
      </c>
      <c r="HA26" s="61">
        <f>GY26*GZ26</f>
        <v/>
      </c>
      <c r="HB26" s="61" t="n"/>
      <c r="HC26" t="inlineStr">
        <is>
          <t>U.S. Govt LT</t>
        </is>
      </c>
      <c r="HD26" s="41" t="n">
        <v>0.04</v>
      </c>
      <c r="HE26" s="61">
        <f>'ETF MTD'!$DO$28/'ETF MTD'!$DO$3-1</f>
        <v/>
      </c>
      <c r="HF26" s="61">
        <f>HD26*HE26</f>
        <v/>
      </c>
      <c r="HG26" s="61" t="n"/>
      <c r="HH26" t="inlineStr">
        <is>
          <t>U.S. Govt LT</t>
        </is>
      </c>
      <c r="HI26" s="41" t="n">
        <v>0.04</v>
      </c>
      <c r="HJ26" s="61">
        <f>'ETF MTD'!$DO$28/'ETF MTD'!$DO$3-1</f>
        <v/>
      </c>
      <c r="HK26" s="61">
        <f>HI26*HJ26</f>
        <v/>
      </c>
      <c r="HL26" s="61" t="n"/>
      <c r="HM26" t="inlineStr">
        <is>
          <t>U.S. Govt LT</t>
        </is>
      </c>
      <c r="HN26" s="41" t="n">
        <v>0.04</v>
      </c>
      <c r="HO26" s="61">
        <f>'ETF MTD'!$DO$28/'ETF MTD'!$DO$3-1</f>
        <v/>
      </c>
      <c r="HP26" s="61">
        <f>HN26*HO26</f>
        <v/>
      </c>
      <c r="HQ26" s="61" t="n"/>
      <c r="HR26" t="inlineStr">
        <is>
          <t>U.S. Govt LT</t>
        </is>
      </c>
      <c r="HS26" s="41" t="n">
        <v>0.04</v>
      </c>
      <c r="HT26" s="61">
        <f>'ETF MTD'!$DO$28/'ETF MTD'!$DO$3-1</f>
        <v/>
      </c>
      <c r="HU26" s="61">
        <f>HS26*HT26</f>
        <v/>
      </c>
      <c r="HV26" s="61" t="n"/>
      <c r="HW26" t="inlineStr">
        <is>
          <t>U.S. Govt LT</t>
        </is>
      </c>
      <c r="HX26" s="41" t="n">
        <v>0</v>
      </c>
      <c r="HY26" s="61">
        <f>'ETF MTD'!$DO$28/'ETF MTD'!$DO$3-1</f>
        <v/>
      </c>
      <c r="HZ26" s="61">
        <f>HX26*HY26</f>
        <v/>
      </c>
      <c r="IA26" s="61" t="n"/>
      <c r="IB26" t="inlineStr">
        <is>
          <t>U.S. Govt LT</t>
        </is>
      </c>
      <c r="IC26" s="41" t="n">
        <v>0</v>
      </c>
      <c r="ID26" s="61">
        <f>'ETF MTD'!$DO$28/'ETF MTD'!$DO$3-1</f>
        <v/>
      </c>
      <c r="IE26" s="61">
        <f>IC26*ID26</f>
        <v/>
      </c>
      <c r="IF26" s="61" t="n"/>
      <c r="IG26" t="inlineStr">
        <is>
          <t>U.S. Govt LT</t>
        </is>
      </c>
      <c r="IH26" s="41" t="n">
        <v>0</v>
      </c>
      <c r="II26" s="61">
        <f>'ETF MTD'!$DO$28/'ETF MTD'!$DO$3-1</f>
        <v/>
      </c>
      <c r="IJ26" s="61">
        <f>IH26*II26</f>
        <v/>
      </c>
      <c r="IK26" s="61" t="n"/>
      <c r="IL26" t="inlineStr">
        <is>
          <t>U.S. Govt LT</t>
        </is>
      </c>
      <c r="IM26" s="41" t="n">
        <v>0</v>
      </c>
      <c r="IN26" s="61">
        <f>'ETF MTD'!$DO$28/'ETF MTD'!$DO$3-1</f>
        <v/>
      </c>
      <c r="IO26" s="61">
        <f>IM26*IN26</f>
        <v/>
      </c>
      <c r="IP26" s="61" t="n"/>
      <c r="IQ26" t="inlineStr">
        <is>
          <t>U.S. Govt LT</t>
        </is>
      </c>
      <c r="IR26" s="41" t="n">
        <v>0</v>
      </c>
      <c r="IS26" s="61">
        <f>'ETF MTD'!$DO$28/'ETF MTD'!$DO$3-1</f>
        <v/>
      </c>
      <c r="IT26" s="61">
        <f>IR26*IS26</f>
        <v/>
      </c>
      <c r="IU26" s="61" t="n"/>
      <c r="IV26" t="inlineStr">
        <is>
          <t>U.S. Govt LT</t>
        </is>
      </c>
      <c r="IW26" s="41" t="n">
        <v>0</v>
      </c>
      <c r="IX26" s="61">
        <f>'ETF MTD'!$DO$28/'ETF MTD'!$DO$3-1</f>
        <v/>
      </c>
      <c r="IY26" s="61">
        <f>IW26*IX26</f>
        <v/>
      </c>
      <c r="IZ26" s="61" t="n"/>
      <c r="JA26" t="inlineStr">
        <is>
          <t>U.S. Govt LT</t>
        </is>
      </c>
      <c r="JB26" s="41" t="n">
        <v>0</v>
      </c>
      <c r="JC26" s="61">
        <f>'ETF MTD'!$DO$28/'ETF MTD'!$DO$3-1</f>
        <v/>
      </c>
      <c r="JD26" s="61">
        <f>JB26*JC26</f>
        <v/>
      </c>
      <c r="JE26" s="61" t="n"/>
      <c r="JF26" t="inlineStr">
        <is>
          <t>U.S. Govt LT</t>
        </is>
      </c>
      <c r="JG26" s="41" t="n">
        <v>0</v>
      </c>
      <c r="JH26" s="61">
        <f>'ETF MTD'!$DO$28/'ETF MTD'!$DO$3-1</f>
        <v/>
      </c>
      <c r="JI26" s="61">
        <f>JG26*JH26</f>
        <v/>
      </c>
      <c r="JJ26" s="61" t="n"/>
      <c r="JK26" t="inlineStr">
        <is>
          <t>U.S. Govt LT</t>
        </is>
      </c>
      <c r="JL26" s="41" t="n">
        <v>0.028</v>
      </c>
      <c r="JM26" s="61">
        <f>'ETF MTD'!$DO$28/'ETF MTD'!$DO$3-1</f>
        <v/>
      </c>
      <c r="JN26" s="61">
        <f>JL26*JM26</f>
        <v/>
      </c>
      <c r="JO26" s="61" t="n"/>
      <c r="JP26" t="inlineStr">
        <is>
          <t>U.S. Govt LT</t>
        </is>
      </c>
      <c r="JQ26" s="41" t="n">
        <v>0.036</v>
      </c>
      <c r="JR26" s="61">
        <f>'ETF MTD'!$DO$28/'ETF MTD'!$DO$3-1</f>
        <v/>
      </c>
      <c r="JS26" s="61">
        <f>JQ26*JR26</f>
        <v/>
      </c>
      <c r="JT26" s="61" t="n"/>
      <c r="JU26" t="inlineStr">
        <is>
          <t>U.S. Govt LT</t>
        </is>
      </c>
      <c r="JV26" s="41" t="n">
        <v>0.036</v>
      </c>
      <c r="JW26" s="61">
        <f>'ETF MTD'!$DO$28/'ETF MTD'!$DO$3-1</f>
        <v/>
      </c>
      <c r="JX26" s="61">
        <f>JV26*JW26</f>
        <v/>
      </c>
      <c r="JY26" s="61" t="n"/>
      <c r="JZ26" t="inlineStr">
        <is>
          <t>U.S. Govt LT</t>
        </is>
      </c>
      <c r="KA26" s="41" t="n">
        <v>0.036</v>
      </c>
      <c r="KB26" s="61">
        <f>'ETF MTD'!$DO$28/'ETF MTD'!$DO$3-1</f>
        <v/>
      </c>
      <c r="KC26" s="61">
        <f>KA26*KB26</f>
        <v/>
      </c>
      <c r="KD26" s="61" t="n"/>
      <c r="KE26" t="inlineStr">
        <is>
          <t>U.S. Govt LT</t>
        </is>
      </c>
      <c r="KF26" s="41" t="n">
        <v>0</v>
      </c>
      <c r="KG26" s="61">
        <f>'ETF MTD'!$DO$28/'ETF MTD'!$DO$3-1</f>
        <v/>
      </c>
      <c r="KH26" s="61">
        <f>KF26*KG26</f>
        <v/>
      </c>
      <c r="KI26" s="61" t="n"/>
      <c r="KJ26" t="inlineStr">
        <is>
          <t>U.S. Govt LT</t>
        </is>
      </c>
      <c r="KK26" s="41" t="n">
        <v>0.03</v>
      </c>
      <c r="KL26" s="61">
        <f>'ETF MTD'!$DO$28/'ETF MTD'!$DO$3-1</f>
        <v/>
      </c>
      <c r="KM26" s="61">
        <f>KK26*KL26</f>
        <v/>
      </c>
      <c r="KN26" s="61" t="n"/>
      <c r="KO26" t="inlineStr">
        <is>
          <t>U.S. Govt LT</t>
        </is>
      </c>
      <c r="KP26" s="41" t="n">
        <v>0.066</v>
      </c>
      <c r="KQ26" s="61">
        <f>'ETF MTD'!$DO$28/'ETF MTD'!$DO$3-1</f>
        <v/>
      </c>
      <c r="KR26" s="61">
        <f>KP26*KQ26</f>
        <v/>
      </c>
      <c r="KS26" s="61" t="n"/>
      <c r="KT26" t="inlineStr">
        <is>
          <t>U.S. Govt LT</t>
        </is>
      </c>
      <c r="KU26" s="41" t="n">
        <v>0</v>
      </c>
      <c r="KV26" s="61">
        <f>'ETF MTD'!$DO$28/'ETF MTD'!$DO$3-1</f>
        <v/>
      </c>
      <c r="KW26" s="61">
        <f>KU26*KV26</f>
        <v/>
      </c>
      <c r="KX26" s="61" t="n"/>
      <c r="KY26" t="inlineStr">
        <is>
          <t>U.S. Govt LT</t>
        </is>
      </c>
      <c r="KZ26" s="41" t="n">
        <v>0</v>
      </c>
      <c r="LA26" s="61">
        <f>'ETF MTD'!$DO$28/'ETF MTD'!$DO$3-1</f>
        <v/>
      </c>
      <c r="LB26" s="61">
        <f>KZ26*LA26</f>
        <v/>
      </c>
      <c r="LC26" s="61" t="n"/>
      <c r="LD26" t="inlineStr">
        <is>
          <t>U.S. Govt LT</t>
        </is>
      </c>
      <c r="LE26" s="41" t="n">
        <v>0</v>
      </c>
      <c r="LF26" s="61">
        <f>'ETF MTD'!$DO$28/'ETF MTD'!$DO$3-1</f>
        <v/>
      </c>
      <c r="LG26" s="61">
        <f>LE26*LF26</f>
        <v/>
      </c>
      <c r="LH26" s="61" t="n"/>
      <c r="LI26" t="inlineStr">
        <is>
          <t>U.S. Govt LT</t>
        </is>
      </c>
      <c r="LJ26" s="41" t="n">
        <v>0</v>
      </c>
      <c r="LK26" s="61">
        <f>'ETF MTD'!$DO$28/'ETF MTD'!$DO$3-1</f>
        <v/>
      </c>
      <c r="LL26" s="61">
        <f>LJ26*LK26</f>
        <v/>
      </c>
      <c r="LM26" s="61" t="n"/>
      <c r="LN26" t="inlineStr">
        <is>
          <t>U.S. Govt LT</t>
        </is>
      </c>
      <c r="LO26" s="41" t="n">
        <v>0</v>
      </c>
      <c r="LP26" s="61">
        <f>'ETF MTD'!$DO$28/'ETF MTD'!$DO$3-1</f>
        <v/>
      </c>
      <c r="LQ26" s="61">
        <f>LO26*LP26</f>
        <v/>
      </c>
      <c r="LR26" s="61" t="n"/>
      <c r="LS26" t="inlineStr">
        <is>
          <t>U.S. Govt LT</t>
        </is>
      </c>
      <c r="LT26" s="41" t="n">
        <v>0</v>
      </c>
      <c r="LU26" s="61">
        <f>'ETF MTD'!$DO$28/'ETF MTD'!$DO$3-1</f>
        <v/>
      </c>
      <c r="LV26" s="61">
        <f>LT26*LU26</f>
        <v/>
      </c>
      <c r="LW26" s="61" t="n"/>
      <c r="LX26" t="inlineStr">
        <is>
          <t>U.S. Govt LT</t>
        </is>
      </c>
      <c r="LY26" s="41" t="n">
        <v>0</v>
      </c>
      <c r="LZ26" s="61">
        <f>'ETF MTD'!$DO$28/'ETF MTD'!$DO$3-1</f>
        <v/>
      </c>
      <c r="MA26" s="61">
        <f>LY26*LZ26</f>
        <v/>
      </c>
      <c r="MB26" s="61" t="n"/>
      <c r="MC26" t="inlineStr">
        <is>
          <t>U.S. Govt LT</t>
        </is>
      </c>
      <c r="MD26" s="41" t="n">
        <v>0</v>
      </c>
      <c r="ME26" s="61">
        <f>'ETF MTD'!$DO$28/'ETF MTD'!$DO$3-1</f>
        <v/>
      </c>
      <c r="MF26" s="61">
        <f>MD26*ME26</f>
        <v/>
      </c>
      <c r="MG26" s="61" t="n"/>
      <c r="MH26" t="inlineStr">
        <is>
          <t>U.S. Govt LT</t>
        </is>
      </c>
      <c r="MI26" s="41" t="n">
        <v>0</v>
      </c>
      <c r="MJ26" s="61">
        <f>'ETF MTD'!$DO$28/'ETF MTD'!$DO$3-1</f>
        <v/>
      </c>
      <c r="MK26" s="61">
        <f>MI26*MJ26</f>
        <v/>
      </c>
      <c r="ML26" s="61" t="n"/>
      <c r="MM26" t="inlineStr">
        <is>
          <t>U.S. Govt LT</t>
        </is>
      </c>
      <c r="MN26" s="41" t="n">
        <v>0</v>
      </c>
      <c r="MO26" s="61">
        <f>'ETF MTD'!$DO$28/'ETF MTD'!$DO$3-1</f>
        <v/>
      </c>
      <c r="MP26" s="61">
        <f>MN26*MO26</f>
        <v/>
      </c>
      <c r="MQ26" s="61" t="n"/>
      <c r="MR26" t="inlineStr">
        <is>
          <t>U.S. Govt LT</t>
        </is>
      </c>
      <c r="MS26" s="41" t="n">
        <v>0</v>
      </c>
      <c r="MT26" s="61">
        <f>'ETF MTD'!$DO$28/'ETF MTD'!$DO$3-1</f>
        <v/>
      </c>
      <c r="MU26" s="61">
        <f>MS26*MT26</f>
        <v/>
      </c>
      <c r="MV26" s="61" t="n"/>
      <c r="MW26" t="inlineStr">
        <is>
          <t>U.S. Govt LT</t>
        </is>
      </c>
      <c r="MX26" s="41" t="n">
        <v>0</v>
      </c>
      <c r="MY26" s="61">
        <f>'ETF MTD'!$DO$28/'ETF MTD'!$DO$3-1</f>
        <v/>
      </c>
      <c r="MZ26" s="61">
        <f>MX26*MY26</f>
        <v/>
      </c>
      <c r="NA26" s="61" t="n"/>
      <c r="NB26" t="inlineStr">
        <is>
          <t>U.S. Govt LT</t>
        </is>
      </c>
      <c r="NC26" s="41" t="n">
        <v>0.06</v>
      </c>
      <c r="ND26" s="61">
        <f>'ETF MTD'!$DO$28/'ETF MTD'!$DO$3-1</f>
        <v/>
      </c>
      <c r="NE26" s="61">
        <f>NC26*ND26</f>
        <v/>
      </c>
      <c r="NF26" s="61" t="n"/>
      <c r="NG26" t="inlineStr">
        <is>
          <t>U.S. Govt LT</t>
        </is>
      </c>
      <c r="NH26" s="41" t="n">
        <v>0</v>
      </c>
      <c r="NI26" s="61">
        <f>'ETF MTD'!$DO$28/'ETF MTD'!$DO$3-1</f>
        <v/>
      </c>
      <c r="NJ26" s="61">
        <f>NH26*NI26</f>
        <v/>
      </c>
      <c r="NK26" s="61" t="n"/>
      <c r="NL26" t="inlineStr">
        <is>
          <t>U.S. Govt LT</t>
        </is>
      </c>
      <c r="NM26" s="41" t="n">
        <v>0</v>
      </c>
      <c r="NN26" s="61">
        <f>'ETF MTD'!$DO$28/'ETF MTD'!$DO$3-1</f>
        <v/>
      </c>
      <c r="NO26" s="61">
        <f>NM26*NN26</f>
        <v/>
      </c>
      <c r="NP26" s="61" t="n"/>
      <c r="NQ26" t="inlineStr">
        <is>
          <t>U.S. Govt LT</t>
        </is>
      </c>
      <c r="NR26" s="41" t="n">
        <v>0</v>
      </c>
      <c r="NS26" s="61">
        <f>'ETF MTD'!$DO$28/'ETF MTD'!$DO$3-1</f>
        <v/>
      </c>
      <c r="NT26" s="61">
        <f>NR26*NS26</f>
        <v/>
      </c>
      <c r="NU26" s="61" t="n"/>
      <c r="NV26" t="inlineStr">
        <is>
          <t>U.S. Govt LT</t>
        </is>
      </c>
      <c r="NW26" s="41" t="n">
        <v>0</v>
      </c>
      <c r="NX26" s="61">
        <f>'ETF MTD'!$DO$28/'ETF MTD'!$DO$3-1</f>
        <v/>
      </c>
      <c r="NY26" s="61">
        <f>NW26*NX26</f>
        <v/>
      </c>
      <c r="NZ26" s="61" t="n"/>
      <c r="OA26" t="inlineStr">
        <is>
          <t>U.S. Govt LT</t>
        </is>
      </c>
      <c r="OB26" s="41" t="n">
        <v>0</v>
      </c>
      <c r="OC26" s="61">
        <f>'ETF MTD'!$DO$28/'ETF MTD'!$DO$3-1</f>
        <v/>
      </c>
      <c r="OD26" s="61">
        <f>OB26*OC26</f>
        <v/>
      </c>
      <c r="OE26" s="61" t="n"/>
      <c r="OF26" t="inlineStr">
        <is>
          <t>U.S. Govt LT</t>
        </is>
      </c>
      <c r="OG26" s="41" t="n">
        <v>0</v>
      </c>
      <c r="OH26" s="61">
        <f>'ETF MTD'!$DO$28/'ETF MTD'!$DO$3-1</f>
        <v/>
      </c>
      <c r="OI26" s="61">
        <f>OG26*OH26</f>
        <v/>
      </c>
      <c r="OJ26" s="61" t="n"/>
      <c r="OK26" t="inlineStr">
        <is>
          <t>U.S. Govt LT</t>
        </is>
      </c>
      <c r="OL26" s="41" t="n">
        <v>0</v>
      </c>
      <c r="OM26" s="61">
        <f>'ETF MTD'!$DO$28/'ETF MTD'!$DO$3-1</f>
        <v/>
      </c>
      <c r="ON26" s="61">
        <f>OL26*OM26</f>
        <v/>
      </c>
      <c r="OO26" s="61" t="n"/>
      <c r="OP26" t="inlineStr">
        <is>
          <t>U.S. Govt LT</t>
        </is>
      </c>
      <c r="OQ26" s="41" t="n">
        <v>0</v>
      </c>
      <c r="OR26" s="61">
        <f>'ETF MTD'!$DO$28/'ETF MTD'!$DO$3-1</f>
        <v/>
      </c>
      <c r="OS26" s="61">
        <f>OQ26*OR26</f>
        <v/>
      </c>
      <c r="OT26" s="61" t="n"/>
      <c r="OU26" t="inlineStr">
        <is>
          <t>U.S. Govt LT</t>
        </is>
      </c>
      <c r="OV26" s="41" t="n">
        <v>0</v>
      </c>
      <c r="OW26" s="61">
        <f>'ETF MTD'!$DO$28/'ETF MTD'!$DO$3-1</f>
        <v/>
      </c>
      <c r="OX26" s="61">
        <f>OV26*OW26</f>
        <v/>
      </c>
      <c r="OY26" s="61" t="n"/>
      <c r="OZ26" t="inlineStr">
        <is>
          <t>U.S. Govt LT</t>
        </is>
      </c>
      <c r="PA26" s="41" t="n">
        <v>0</v>
      </c>
      <c r="PB26" s="61">
        <f>'ETF MTD'!$DO$28/'ETF MTD'!$DO$3-1</f>
        <v/>
      </c>
      <c r="PC26" s="61">
        <f>PA26*PB26</f>
        <v/>
      </c>
      <c r="PD26" s="61" t="n"/>
      <c r="PE26" t="inlineStr">
        <is>
          <t>U.S. Govt LT</t>
        </is>
      </c>
      <c r="PF26" s="41" t="n">
        <v>0.03</v>
      </c>
      <c r="PG26" s="61">
        <f>'ETF MTD'!$DO$28/'ETF MTD'!$DO$3-1</f>
        <v/>
      </c>
      <c r="PH26" s="61">
        <f>PF26*PG26</f>
        <v/>
      </c>
      <c r="PI26" s="61" t="n"/>
      <c r="PJ26" t="inlineStr">
        <is>
          <t>U.S. Govt LT</t>
        </is>
      </c>
      <c r="PK26" s="41" t="n">
        <v>0.03</v>
      </c>
      <c r="PL26" s="61">
        <f>'ETF MTD'!$DO$28/'ETF MTD'!$DO$3-1</f>
        <v/>
      </c>
      <c r="PM26" s="61">
        <f>PK26*PL26</f>
        <v/>
      </c>
      <c r="PN26" s="61" t="n"/>
      <c r="PO26" t="inlineStr">
        <is>
          <t>U.S. Govt LT</t>
        </is>
      </c>
      <c r="PP26" s="41" t="n">
        <v>0</v>
      </c>
      <c r="PQ26" s="61">
        <f>'ETF MTD'!$DO$28/'ETF MTD'!$DO$3-1</f>
        <v/>
      </c>
      <c r="PR26" s="61">
        <f>PP26*PQ26</f>
        <v/>
      </c>
      <c r="PS26" s="61" t="n"/>
      <c r="PT26" t="inlineStr">
        <is>
          <t>U.S. Govt LT</t>
        </is>
      </c>
      <c r="PU26" s="41" t="n">
        <v>0</v>
      </c>
      <c r="PV26" s="61">
        <f>'ETF MTD'!$DO$28/'ETF MTD'!$DO$3-1</f>
        <v/>
      </c>
      <c r="PW26" s="61">
        <f>PU26*PV26</f>
        <v/>
      </c>
      <c r="PX26" s="61" t="n"/>
      <c r="PY26" t="inlineStr">
        <is>
          <t>U.S. Govt LT</t>
        </is>
      </c>
      <c r="PZ26" s="41" t="n">
        <v>0</v>
      </c>
      <c r="QA26" s="61">
        <f>'ETF MTD'!$DO$28/'ETF MTD'!$DO$3-1</f>
        <v/>
      </c>
      <c r="QB26" s="61">
        <f>PZ26*QA26</f>
        <v/>
      </c>
      <c r="QC26" s="61" t="n"/>
      <c r="QD26" t="inlineStr">
        <is>
          <t>U.S. Govt LT</t>
        </is>
      </c>
      <c r="QE26" s="41" t="n">
        <v>0</v>
      </c>
      <c r="QF26" s="61">
        <f>'ETF MTD'!$DO$28/'ETF MTD'!$DO$3-1</f>
        <v/>
      </c>
      <c r="QG26" s="61">
        <f>QE26*QF26</f>
        <v/>
      </c>
      <c r="QH26" s="61" t="n"/>
      <c r="QI26" t="inlineStr">
        <is>
          <t>U.S. Govt LT</t>
        </is>
      </c>
      <c r="QJ26" s="41" t="n">
        <v>0.02</v>
      </c>
      <c r="QK26" s="61">
        <f>'ETF MTD'!$DO$28/'ETF MTD'!$DO$3-1</f>
        <v/>
      </c>
      <c r="QL26" s="61">
        <f>QJ26*QK26</f>
        <v/>
      </c>
      <c r="QM26" s="61" t="n"/>
      <c r="QN26" t="inlineStr">
        <is>
          <t>U.S. Govt LT</t>
        </is>
      </c>
      <c r="QO26" s="41" t="n">
        <v>0.02</v>
      </c>
      <c r="QP26" s="61">
        <f>'ETF MTD'!$DO$28/'ETF MTD'!$DO$3-1</f>
        <v/>
      </c>
      <c r="QQ26" s="61">
        <f>QO26*QP26</f>
        <v/>
      </c>
      <c r="QR26" s="61" t="n"/>
      <c r="QS26" t="inlineStr">
        <is>
          <t>U.S. Govt LT</t>
        </is>
      </c>
      <c r="QT26" s="41" t="n">
        <v>0.05</v>
      </c>
      <c r="QU26" s="61">
        <f>'ETF MTD'!$DO$28/'ETF MTD'!$DO$3-1</f>
        <v/>
      </c>
      <c r="QV26" s="61">
        <f>QT26*QU26</f>
        <v/>
      </c>
      <c r="QW26" s="61" t="n"/>
      <c r="QX26" t="inlineStr">
        <is>
          <t>U.S. Govt LT</t>
        </is>
      </c>
      <c r="QY26" s="41" t="n">
        <v>0.05</v>
      </c>
      <c r="QZ26" s="61">
        <f>'ETF MTD'!$DO$28/'ETF MTD'!$DO$3-1</f>
        <v/>
      </c>
      <c r="RA26" s="61">
        <f>QY26*QZ26</f>
        <v/>
      </c>
      <c r="RB26" s="61" t="n"/>
      <c r="RC26" t="inlineStr">
        <is>
          <t>U.S. Govt LT</t>
        </is>
      </c>
      <c r="RD26" s="41" t="n">
        <v>0</v>
      </c>
      <c r="RE26" s="61">
        <f>'ETF MTD'!$DO$28/'ETF MTD'!$DO$3-1</f>
        <v/>
      </c>
      <c r="RF26" s="61">
        <f>RD26*RE26</f>
        <v/>
      </c>
      <c r="RG26" s="61" t="n"/>
      <c r="RH26" t="inlineStr">
        <is>
          <t>U.S. Equity (Hedged)</t>
        </is>
      </c>
      <c r="RI26" s="41" t="n">
        <v>0.07000000000000001</v>
      </c>
      <c r="RJ26" s="61">
        <f>'ETF MTD'!$DO$28/'ETF MTD'!$DO$3-1</f>
        <v/>
      </c>
      <c r="RK26" s="61">
        <f>RI26*RJ26</f>
        <v/>
      </c>
      <c r="RL26" s="61" t="n"/>
      <c r="RM26" s="42" t="n">
        <v>0</v>
      </c>
      <c r="RN26" s="43">
        <f>0.2*RM26</f>
        <v/>
      </c>
      <c r="RO26" s="43" t="n">
        <v>0</v>
      </c>
      <c r="RP26" s="43" t="n">
        <v>0</v>
      </c>
      <c r="RQ26" s="49" t="n"/>
      <c r="RR26" s="33" t="n"/>
      <c r="RS26" s="61">
        <f>RI26*RR26</f>
        <v/>
      </c>
      <c r="RT26" s="49" t="n"/>
      <c r="RU26" s="61">
        <f>RT26*RI26</f>
        <v/>
      </c>
      <c r="RV26" s="49" t="n"/>
      <c r="RX26" s="46" t="n"/>
      <c r="RY26" s="33" t="n"/>
      <c r="RZ26" s="33" t="n"/>
      <c r="SA26" s="33" t="n"/>
      <c r="SB26" s="33" t="n"/>
    </row>
    <row r="27">
      <c r="A27" s="33" t="inlineStr">
        <is>
          <t>IEI</t>
        </is>
      </c>
      <c r="B27" s="49" t="n">
        <v>0.634</v>
      </c>
      <c r="C27" s="61">
        <f>'ETF MTD'!$OW$28/'ETF MTD'!$OW$3-1</f>
        <v/>
      </c>
      <c r="D27" s="61">
        <f>B27*C27</f>
        <v/>
      </c>
      <c r="E27" s="61" t="n"/>
      <c r="F27" s="33" t="inlineStr">
        <is>
          <t>IEI</t>
        </is>
      </c>
      <c r="G27" s="49" t="n">
        <v>0.29</v>
      </c>
      <c r="H27" s="61">
        <f>'ETF MTD'!$OW$28/'ETF MTD'!$OW$3-1</f>
        <v/>
      </c>
      <c r="I27" s="61">
        <f>G27*H27</f>
        <v/>
      </c>
      <c r="J27" s="39" t="n"/>
      <c r="K27" s="33" t="inlineStr">
        <is>
          <t>IEI</t>
        </is>
      </c>
      <c r="L27" s="49" t="n">
        <v>0.1399999999999999</v>
      </c>
      <c r="M27" s="61">
        <f>'ETF MTD'!$OW$28/'ETF MTD'!$OW$3-1</f>
        <v/>
      </c>
      <c r="N27" s="61">
        <f>L27*M27</f>
        <v/>
      </c>
      <c r="O27" s="61" t="n"/>
      <c r="P27" s="61" t="inlineStr">
        <is>
          <t>IEI</t>
        </is>
      </c>
      <c r="Q27" s="61" t="n">
        <v>0.1399999999999999</v>
      </c>
      <c r="R27" s="61">
        <f>'ETF MTD'!$OW$28/'ETF MTD'!$OW$3-1</f>
        <v/>
      </c>
      <c r="S27" s="61">
        <f>Q27*R27</f>
        <v/>
      </c>
      <c r="T27" s="61" t="n"/>
      <c r="U27" s="33" t="inlineStr">
        <is>
          <t>IEI</t>
        </is>
      </c>
      <c r="V27" s="49" t="n">
        <v>0.1399999999999999</v>
      </c>
      <c r="W27" s="61">
        <f>'ETF MTD'!$OW$28/'ETF MTD'!$OW$3-1</f>
        <v/>
      </c>
      <c r="X27" s="61">
        <f>V27*W27</f>
        <v/>
      </c>
      <c r="Y27" s="61" t="n"/>
      <c r="Z27" s="33" t="inlineStr">
        <is>
          <t>IEI</t>
        </is>
      </c>
      <c r="AA27" s="49" t="n">
        <v>0.1399999999999999</v>
      </c>
      <c r="AB27" s="61">
        <f>'ETF MTD'!$OW$28/'ETF MTD'!$OW$3-1</f>
        <v/>
      </c>
      <c r="AC27" s="61">
        <f>AA27*AB27</f>
        <v/>
      </c>
      <c r="AD27" s="61" t="n"/>
      <c r="AE27" s="33" t="inlineStr">
        <is>
          <t>IEI</t>
        </is>
      </c>
      <c r="AF27" s="49" t="n">
        <v>0.0999999999999998</v>
      </c>
      <c r="AG27" s="61">
        <f>'ETF MTD'!$OW$28/'ETF MTD'!$OW$3-1</f>
        <v/>
      </c>
      <c r="AH27" s="61">
        <f>AF27*AG27</f>
        <v/>
      </c>
      <c r="AI27" s="61" t="n"/>
      <c r="AJ27" s="33" t="inlineStr">
        <is>
          <t>IEI</t>
        </is>
      </c>
      <c r="AK27" s="49" t="n">
        <v>0.0599999999999999</v>
      </c>
      <c r="AL27" s="61">
        <f>'ETF MTD'!$OW$28/'ETF MTD'!$OW$3-1</f>
        <v/>
      </c>
      <c r="AM27" s="61">
        <f>AK27*AL27</f>
        <v/>
      </c>
      <c r="AN27" s="61" t="n"/>
      <c r="AO27" s="33" t="inlineStr">
        <is>
          <t>IEI</t>
        </is>
      </c>
      <c r="AP27" s="49" t="n">
        <v>0.02</v>
      </c>
      <c r="AQ27" s="61">
        <f>'ETF MTD'!$OW$28/'ETF MTD'!$OW$3-1</f>
        <v/>
      </c>
      <c r="AR27" s="61">
        <f>AP27*AQ27</f>
        <v/>
      </c>
      <c r="AS27" s="61" t="n"/>
      <c r="AT27" s="33" t="inlineStr">
        <is>
          <t>IEI</t>
        </is>
      </c>
      <c r="AU27" s="49" t="n">
        <v>0.02</v>
      </c>
      <c r="AV27" s="61">
        <f>'ETF MTD'!$OW$28/'ETF MTD'!$OW$3-1</f>
        <v/>
      </c>
      <c r="AW27" s="61">
        <f>AU27*AV27</f>
        <v/>
      </c>
      <c r="AX27" s="61" t="n"/>
      <c r="AY27" s="33" t="inlineStr">
        <is>
          <t>IEI</t>
        </is>
      </c>
      <c r="AZ27" s="49" t="n">
        <v>0.02</v>
      </c>
      <c r="BA27" s="61">
        <f>'ETF MTD'!$OW$28/'ETF MTD'!$OW$3-1</f>
        <v/>
      </c>
      <c r="BB27" s="61">
        <f>AZ27*BA27</f>
        <v/>
      </c>
      <c r="BC27" s="61" t="n"/>
      <c r="BD27" s="33" t="inlineStr">
        <is>
          <t>IEI</t>
        </is>
      </c>
      <c r="BE27" s="49" t="n">
        <v>0.0599999999999999</v>
      </c>
      <c r="BF27" s="61">
        <f>'ETF MTD'!$OW$28/'ETF MTD'!$OW$3-1</f>
        <v/>
      </c>
      <c r="BG27" s="61">
        <f>BE27*BF27</f>
        <v/>
      </c>
      <c r="BH27" s="61" t="n"/>
      <c r="BI27" s="33" t="inlineStr">
        <is>
          <t>IEI</t>
        </is>
      </c>
      <c r="BJ27" s="49" t="n">
        <v>0.092</v>
      </c>
      <c r="BK27" s="61">
        <f>'ETF MTD'!$OW$28/'ETF MTD'!$OW$3-1</f>
        <v/>
      </c>
      <c r="BL27" s="61">
        <f>BJ27*BK27</f>
        <v/>
      </c>
      <c r="BM27" s="61" t="n"/>
      <c r="BN27" s="33" t="inlineStr">
        <is>
          <t>IEI</t>
        </is>
      </c>
      <c r="BO27" s="49" t="n">
        <v>0.092</v>
      </c>
      <c r="BP27" s="61">
        <f>'ETF MTD'!$OW$28/'ETF MTD'!$OW$3-1</f>
        <v/>
      </c>
      <c r="BQ27" s="61">
        <f>BO27*BP27</f>
        <v/>
      </c>
      <c r="BR27" s="61" t="n"/>
      <c r="BS27" s="33" t="inlineStr">
        <is>
          <t>IEI</t>
        </is>
      </c>
      <c r="BT27" s="49" t="n">
        <v>0.02</v>
      </c>
      <c r="BU27" s="61">
        <f>'ETF MTD'!$OW$28/'ETF MTD'!$OW$3-1</f>
        <v/>
      </c>
      <c r="BV27" s="61">
        <f>BT27*BU27</f>
        <v/>
      </c>
      <c r="BW27" s="61" t="n"/>
      <c r="BX27" s="33" t="inlineStr">
        <is>
          <t>IEI</t>
        </is>
      </c>
      <c r="BY27" s="49" t="n">
        <v>0.02</v>
      </c>
      <c r="BZ27" s="61">
        <f>'ETF MTD'!$OW$28/'ETF MTD'!$OW$3-1</f>
        <v/>
      </c>
      <c r="CA27" s="61">
        <f>BY27*BZ27</f>
        <v/>
      </c>
      <c r="CB27" s="61" t="n"/>
      <c r="CC27" s="33" t="inlineStr">
        <is>
          <t>IEI</t>
        </is>
      </c>
      <c r="CD27" s="49" t="n">
        <v>0.02</v>
      </c>
      <c r="CE27" s="61">
        <f>'ETF MTD'!$OW$28/'ETF MTD'!$OW$3-1</f>
        <v/>
      </c>
      <c r="CF27" s="61">
        <f>CD27*CE27</f>
        <v/>
      </c>
      <c r="CG27" s="61" t="n"/>
      <c r="CH27" s="33" t="inlineStr">
        <is>
          <t>IEI</t>
        </is>
      </c>
      <c r="CI27" s="49" t="n">
        <v>0.02</v>
      </c>
      <c r="CJ27" s="61">
        <f>'ETF MTD'!$OW$28/'ETF MTD'!$OW$3-1</f>
        <v/>
      </c>
      <c r="CK27" s="61">
        <f>CI27*CJ27</f>
        <v/>
      </c>
      <c r="CL27" s="61" t="n"/>
      <c r="CM27" s="33" t="inlineStr">
        <is>
          <t>IEI</t>
        </is>
      </c>
      <c r="CN27" s="49" t="n">
        <v>0.02</v>
      </c>
      <c r="CO27" s="61">
        <f>'ETF MTD'!$OW$28/'ETF MTD'!$OW$3-1</f>
        <v/>
      </c>
      <c r="CP27" s="61">
        <f>CN27*CO27</f>
        <v/>
      </c>
      <c r="CQ27" s="61" t="n"/>
      <c r="CR27" s="33" t="inlineStr">
        <is>
          <t>IEI</t>
        </is>
      </c>
      <c r="CS27" s="49" t="n">
        <v>0.02</v>
      </c>
      <c r="CT27" s="61">
        <f>'ETF MTD'!$OW$28/'ETF MTD'!$OW$3-1</f>
        <v/>
      </c>
      <c r="CU27" s="61">
        <f>CS27*CT27</f>
        <v/>
      </c>
      <c r="CV27" s="61" t="n"/>
      <c r="CW27" s="33" t="inlineStr">
        <is>
          <t>IEI</t>
        </is>
      </c>
      <c r="CX27" s="49" t="n">
        <v>0.02</v>
      </c>
      <c r="CY27" s="61">
        <f>'ETF MTD'!$OW$28/'ETF MTD'!$OW$3-1</f>
        <v/>
      </c>
      <c r="CZ27" s="61">
        <f>CX27*CY27</f>
        <v/>
      </c>
      <c r="DA27" s="61" t="n"/>
      <c r="DB27" s="33" t="inlineStr">
        <is>
          <t>IEI</t>
        </is>
      </c>
      <c r="DC27" s="49" t="n">
        <v>0.02</v>
      </c>
      <c r="DD27" s="61">
        <f>'ETF MTD'!$OW$28/'ETF MTD'!$OW$3-1</f>
        <v/>
      </c>
      <c r="DE27" s="61">
        <f>DC27*DD27</f>
        <v/>
      </c>
      <c r="DF27" s="61" t="n"/>
      <c r="DG27" s="33" t="inlineStr">
        <is>
          <t>IEI</t>
        </is>
      </c>
      <c r="DH27" s="49" t="n">
        <v>0.02</v>
      </c>
      <c r="DI27" s="61">
        <f>'ETF MTD'!$OW$28/'ETF MTD'!$OW$3-1</f>
        <v/>
      </c>
      <c r="DJ27" s="61">
        <f>DH27*DI27</f>
        <v/>
      </c>
      <c r="DK27" s="61" t="n"/>
      <c r="DL27" s="33" t="inlineStr">
        <is>
          <t>IEI</t>
        </is>
      </c>
      <c r="DM27" s="49" t="n">
        <v>0.02</v>
      </c>
      <c r="DN27" s="61">
        <f>'ETF MTD'!$OW$28/'ETF MTD'!$OW$3-1</f>
        <v/>
      </c>
      <c r="DO27" s="61">
        <f>DM27*DN27</f>
        <v/>
      </c>
      <c r="DP27" s="61" t="n"/>
      <c r="DQ27" s="33" t="inlineStr">
        <is>
          <t>IEI</t>
        </is>
      </c>
      <c r="DR27" s="49" t="n">
        <v>0.02</v>
      </c>
      <c r="DS27" s="61">
        <f>'ETF MTD'!$OW$28/'ETF MTD'!$OW$3-1</f>
        <v/>
      </c>
      <c r="DT27" s="61">
        <f>DR27*DS27</f>
        <v/>
      </c>
      <c r="DU27" s="61" t="n"/>
      <c r="DV27" s="33" t="inlineStr">
        <is>
          <t>IEI</t>
        </is>
      </c>
      <c r="DW27" s="49" t="n">
        <v>0.02</v>
      </c>
      <c r="DX27" s="61">
        <f>'ETF MTD'!$OW$28/'ETF MTD'!$OW$3-1</f>
        <v/>
      </c>
      <c r="DY27" s="61">
        <f>DW27*DX27</f>
        <v/>
      </c>
      <c r="DZ27" s="61" t="n"/>
      <c r="EA27" s="33" t="inlineStr">
        <is>
          <t>IEI</t>
        </is>
      </c>
      <c r="EB27" s="49" t="n">
        <v>0.02</v>
      </c>
      <c r="EC27" s="61">
        <f>'ETF MTD'!$OW$28/'ETF MTD'!$OW$3-1</f>
        <v/>
      </c>
      <c r="ED27" s="61">
        <f>EB27*EC27</f>
        <v/>
      </c>
      <c r="EE27" s="61" t="n"/>
      <c r="EF27" s="33" t="inlineStr">
        <is>
          <t>IEI</t>
        </is>
      </c>
      <c r="EG27" s="49" t="n">
        <v>0.352</v>
      </c>
      <c r="EH27" s="61">
        <f>'ETF MTD'!$OW$28/'ETF MTD'!$OW$3-1</f>
        <v/>
      </c>
      <c r="EI27" s="61">
        <f>EG27*EH27</f>
        <v/>
      </c>
      <c r="EJ27" s="61" t="n"/>
      <c r="EK27" s="33" t="inlineStr">
        <is>
          <t>IEI</t>
        </is>
      </c>
      <c r="EL27" s="49" t="n">
        <v>0.6160000000000001</v>
      </c>
      <c r="EM27" s="61">
        <f>'ETF MTD'!$OW$28/'ETF MTD'!$OW$3-1</f>
        <v/>
      </c>
      <c r="EN27" s="61">
        <f>EL27*EM27</f>
        <v/>
      </c>
      <c r="EO27" s="61" t="n"/>
      <c r="EP27" s="33" t="inlineStr">
        <is>
          <t>IEI</t>
        </is>
      </c>
      <c r="EQ27" s="49" t="n">
        <v>0.3639999999999999</v>
      </c>
      <c r="ER27" s="61">
        <f>'ETF MTD'!$OW$28/'ETF MTD'!$OW$3-1</f>
        <v/>
      </c>
      <c r="ES27" s="61">
        <f>EQ27*ER27</f>
        <v/>
      </c>
      <c r="ET27" s="61" t="n"/>
      <c r="EU27" s="33" t="inlineStr">
        <is>
          <t>IEI</t>
        </is>
      </c>
      <c r="EV27" s="49" t="n">
        <v>0.1319999999999998</v>
      </c>
      <c r="EW27" s="61">
        <f>'ETF MTD'!$OW$28/'ETF MTD'!$OW$3-1</f>
        <v/>
      </c>
      <c r="EX27" s="61">
        <f>EV27*EW27</f>
        <v/>
      </c>
      <c r="EY27" s="61" t="n"/>
      <c r="EZ27" s="33" t="inlineStr">
        <is>
          <t>IEI</t>
        </is>
      </c>
      <c r="FA27" s="49" t="n">
        <v>0.1319999999999998</v>
      </c>
      <c r="FB27" s="61">
        <f>'ETF MTD'!$OW$28/'ETF MTD'!$OW$3-1</f>
        <v/>
      </c>
      <c r="FC27" s="61">
        <f>FA27*FB27</f>
        <v/>
      </c>
      <c r="FD27" s="61" t="n"/>
      <c r="FE27" s="33" t="inlineStr">
        <is>
          <t>IEI</t>
        </is>
      </c>
      <c r="FF27" s="49" t="n">
        <v>0.2999999999999999</v>
      </c>
      <c r="FG27" s="61">
        <f>'ETF MTD'!$OW$28/'ETF MTD'!$OW$3-1</f>
        <v/>
      </c>
      <c r="FH27" s="61">
        <f>FF27*FG27</f>
        <v/>
      </c>
      <c r="FI27" s="61" t="n"/>
      <c r="FJ27" s="33" t="inlineStr">
        <is>
          <t>IEI</t>
        </is>
      </c>
      <c r="FK27" s="49" t="n">
        <v>0.0999999999999998</v>
      </c>
      <c r="FL27" s="61">
        <f>'ETF MTD'!$OW$28/'ETF MTD'!$OW$3-1</f>
        <v/>
      </c>
      <c r="FM27" s="61">
        <f>FK27*FL27</f>
        <v/>
      </c>
      <c r="FN27" s="61" t="n"/>
      <c r="FO27" s="33" t="inlineStr">
        <is>
          <t>IEI</t>
        </is>
      </c>
      <c r="FP27" s="49" t="n">
        <v>0.0999999999999998</v>
      </c>
      <c r="FQ27" s="61">
        <f>'ETF MTD'!$OW$28/'ETF MTD'!$OW$3-1</f>
        <v/>
      </c>
      <c r="FR27" s="61">
        <f>FP27*FQ27</f>
        <v/>
      </c>
      <c r="FS27" s="61" t="n"/>
      <c r="FT27" s="33" t="inlineStr">
        <is>
          <t>IEI</t>
        </is>
      </c>
      <c r="FU27" s="49" t="n">
        <v>0.2999999999999999</v>
      </c>
      <c r="FV27" s="61">
        <f>'ETF MTD'!$OW$28/'ETF MTD'!$OW$3-1</f>
        <v/>
      </c>
      <c r="FW27" s="61">
        <f>FU27*FV27</f>
        <v/>
      </c>
      <c r="FX27" s="61" t="n"/>
      <c r="FY27" s="33" t="inlineStr">
        <is>
          <t>IEI</t>
        </is>
      </c>
      <c r="FZ27" s="41" t="n">
        <v>0.0999999999999998</v>
      </c>
      <c r="GA27" s="61">
        <f>'ETF MTD'!$OW$28/'ETF MTD'!$OW$3-1</f>
        <v/>
      </c>
      <c r="GB27" s="61">
        <f>FZ27*GA27</f>
        <v/>
      </c>
      <c r="GC27" s="61" t="n"/>
      <c r="GD27" s="33" t="inlineStr">
        <is>
          <t>IEI</t>
        </is>
      </c>
      <c r="GE27" s="41" t="n">
        <v>0.0999999999999998</v>
      </c>
      <c r="GF27" s="61">
        <f>'ETF MTD'!$OW$28/'ETF MTD'!$OW$3-1</f>
        <v/>
      </c>
      <c r="GG27" s="61">
        <f>GE27*GF27</f>
        <v/>
      </c>
      <c r="GH27" s="61" t="n"/>
      <c r="GI27" t="inlineStr">
        <is>
          <t>U.S. Govt</t>
        </is>
      </c>
      <c r="GJ27" s="41" t="n">
        <v>0.1319999999999998</v>
      </c>
      <c r="GK27" s="61">
        <f>'ETF MTD'!$OW$28/'ETF MTD'!$OW$3-1</f>
        <v/>
      </c>
      <c r="GL27" s="61">
        <f>GJ27*GK27</f>
        <v/>
      </c>
      <c r="GM27" s="61" t="n"/>
      <c r="GN27" t="inlineStr">
        <is>
          <t>U.S. Govt</t>
        </is>
      </c>
      <c r="GO27" s="41" t="n">
        <v>0.0599999999999999</v>
      </c>
      <c r="GP27" s="61">
        <f>'ETF MTD'!$OW$28/'ETF MTD'!$OW$3-1</f>
        <v/>
      </c>
      <c r="GQ27" s="61">
        <f>GO27*GP27</f>
        <v/>
      </c>
      <c r="GR27" s="61" t="n"/>
      <c r="GS27" t="inlineStr">
        <is>
          <t>U.S. Govt</t>
        </is>
      </c>
      <c r="GT27" s="41" t="n">
        <v>0.0599999999999999</v>
      </c>
      <c r="GU27" s="61">
        <f>'ETF MTD'!$OW$28/'ETF MTD'!$OW$3-1</f>
        <v/>
      </c>
      <c r="GV27" s="61">
        <f>GT27*GU27</f>
        <v/>
      </c>
      <c r="GW27" s="61" t="n"/>
      <c r="GX27" t="inlineStr">
        <is>
          <t>U.S. Govt</t>
        </is>
      </c>
      <c r="GY27" s="41" t="n">
        <v>0.16</v>
      </c>
      <c r="GZ27" s="61">
        <f>'ETF MTD'!$OW$28/'ETF MTD'!$OW$3-1</f>
        <v/>
      </c>
      <c r="HA27" s="61">
        <f>GY27*GZ27</f>
        <v/>
      </c>
      <c r="HB27" s="61" t="n"/>
      <c r="HC27" t="inlineStr">
        <is>
          <t>U.S. Govt</t>
        </is>
      </c>
      <c r="HD27" s="41" t="n">
        <v>0.16</v>
      </c>
      <c r="HE27" s="61">
        <f>'ETF MTD'!$OW$28/'ETF MTD'!$OW$3-1</f>
        <v/>
      </c>
      <c r="HF27" s="61">
        <f>HD27*HE27</f>
        <v/>
      </c>
      <c r="HG27" s="61" t="n"/>
      <c r="HH27" t="inlineStr">
        <is>
          <t>U.S. Govt</t>
        </is>
      </c>
      <c r="HI27" s="41" t="n">
        <v>0.16</v>
      </c>
      <c r="HJ27" s="61">
        <f>'ETF MTD'!$OW$28/'ETF MTD'!$OW$3-1</f>
        <v/>
      </c>
      <c r="HK27" s="61">
        <f>HI27*HJ27</f>
        <v/>
      </c>
      <c r="HL27" s="61" t="n"/>
      <c r="HM27" t="inlineStr">
        <is>
          <t>U.S. Govt</t>
        </is>
      </c>
      <c r="HN27" s="41" t="n">
        <v>0.16</v>
      </c>
      <c r="HO27" s="61">
        <f>'ETF MTD'!$OW$28/'ETF MTD'!$OW$3-1</f>
        <v/>
      </c>
      <c r="HP27" s="61">
        <f>HN27*HO27</f>
        <v/>
      </c>
      <c r="HQ27" s="61" t="n"/>
      <c r="HR27" t="inlineStr">
        <is>
          <t>U.S. Govt</t>
        </is>
      </c>
      <c r="HS27" s="41" t="n">
        <v>0.12</v>
      </c>
      <c r="HT27" s="61">
        <f>'ETF MTD'!$OW$28/'ETF MTD'!$OW$3-1</f>
        <v/>
      </c>
      <c r="HU27" s="61">
        <f>HS27*HT27</f>
        <v/>
      </c>
      <c r="HV27" s="61" t="n"/>
      <c r="HW27" t="inlineStr">
        <is>
          <t>U.S. Govt IT</t>
        </is>
      </c>
      <c r="HX27" s="41" t="n">
        <v>0.06</v>
      </c>
      <c r="HY27" s="61">
        <f>'ETF MTD'!$OW$28/'ETF MTD'!$OW$3-1</f>
        <v/>
      </c>
      <c r="HZ27" s="61">
        <f>HX27*HY27</f>
        <v/>
      </c>
      <c r="IA27" s="61" t="n"/>
      <c r="IB27" t="inlineStr">
        <is>
          <t>U.S. Govt IT</t>
        </is>
      </c>
      <c r="IC27" s="41" t="n">
        <v>0.06</v>
      </c>
      <c r="ID27" s="61">
        <f>'ETF MTD'!$OW$28/'ETF MTD'!$OW$3-1</f>
        <v/>
      </c>
      <c r="IE27" s="61">
        <f>IC27*ID27</f>
        <v/>
      </c>
      <c r="IF27" s="61" t="n"/>
      <c r="IG27" t="inlineStr">
        <is>
          <t>U.S. Govt IT</t>
        </is>
      </c>
      <c r="IH27" s="41" t="n">
        <v>0.06</v>
      </c>
      <c r="II27" s="61">
        <f>'ETF MTD'!$OW$28/'ETF MTD'!$OW$3-1</f>
        <v/>
      </c>
      <c r="IJ27" s="61">
        <f>IH27*II27</f>
        <v/>
      </c>
      <c r="IK27" s="61" t="n"/>
      <c r="IL27" t="inlineStr">
        <is>
          <t>U.S. Govt IT</t>
        </is>
      </c>
      <c r="IM27" s="41" t="n">
        <v>0.06</v>
      </c>
      <c r="IN27" s="61">
        <f>'ETF MTD'!$OW$28/'ETF MTD'!$OW$3-1</f>
        <v/>
      </c>
      <c r="IO27" s="61">
        <f>IM27*IN27</f>
        <v/>
      </c>
      <c r="IP27" s="61" t="n"/>
      <c r="IQ27" t="inlineStr">
        <is>
          <t>U.S. Govt IT</t>
        </is>
      </c>
      <c r="IR27" s="41" t="n">
        <v>0.02</v>
      </c>
      <c r="IS27" s="61">
        <f>'ETF MTD'!$OW$28/'ETF MTD'!$OW$3-1</f>
        <v/>
      </c>
      <c r="IT27" s="61">
        <f>IR27*IS27</f>
        <v/>
      </c>
      <c r="IU27" s="61" t="n"/>
      <c r="IV27" t="inlineStr">
        <is>
          <t>U.S. Govt IT</t>
        </is>
      </c>
      <c r="IW27" s="41" t="n">
        <v>0.02</v>
      </c>
      <c r="IX27" s="61">
        <f>'ETF MTD'!$OW$28/'ETF MTD'!$OW$3-1</f>
        <v/>
      </c>
      <c r="IY27" s="61">
        <f>IW27*IX27</f>
        <v/>
      </c>
      <c r="IZ27" s="61" t="n"/>
      <c r="JA27" t="inlineStr">
        <is>
          <t>U.S. Govt IT</t>
        </is>
      </c>
      <c r="JB27" s="41" t="n">
        <v>0.02</v>
      </c>
      <c r="JC27" s="61">
        <f>'ETF MTD'!$OW$28/'ETF MTD'!$OW$3-1</f>
        <v/>
      </c>
      <c r="JD27" s="61">
        <f>JB27*JC27</f>
        <v/>
      </c>
      <c r="JE27" s="61" t="n"/>
      <c r="JF27" t="inlineStr">
        <is>
          <t>U.S. Govt IT</t>
        </is>
      </c>
      <c r="JG27" s="41" t="n">
        <v>0.02</v>
      </c>
      <c r="JH27" s="61">
        <f>'ETF MTD'!$OW$28/'ETF MTD'!$OW$3-1</f>
        <v/>
      </c>
      <c r="JI27" s="61">
        <f>JG27*JH27</f>
        <v/>
      </c>
      <c r="JJ27" s="61" t="n"/>
      <c r="JK27" t="inlineStr">
        <is>
          <t>U.S. Govt IT</t>
        </is>
      </c>
      <c r="JL27" s="41" t="n">
        <v>0.02</v>
      </c>
      <c r="JM27" s="61">
        <f>'ETF MTD'!$OW$28/'ETF MTD'!$OW$3-1</f>
        <v/>
      </c>
      <c r="JN27" s="61">
        <f>JL27*JM27</f>
        <v/>
      </c>
      <c r="JO27" s="61" t="n"/>
      <c r="JP27" t="inlineStr">
        <is>
          <t>U.S. Govt IT</t>
        </is>
      </c>
      <c r="JQ27" s="41" t="n">
        <v>0.03</v>
      </c>
      <c r="JR27" s="61">
        <f>'ETF MTD'!$OW$28/'ETF MTD'!$OW$3-1</f>
        <v/>
      </c>
      <c r="JS27" s="61">
        <f>JQ27*JR27</f>
        <v/>
      </c>
      <c r="JT27" s="61" t="n"/>
      <c r="JU27" t="inlineStr">
        <is>
          <t>U.S. Govt IT</t>
        </is>
      </c>
      <c r="JV27" s="41" t="n">
        <v>0.03</v>
      </c>
      <c r="JW27" s="61">
        <f>'ETF MTD'!$OW$28/'ETF MTD'!$OW$3-1</f>
        <v/>
      </c>
      <c r="JX27" s="61">
        <f>JV27*JW27</f>
        <v/>
      </c>
      <c r="JY27" s="61" t="n"/>
      <c r="JZ27" t="inlineStr">
        <is>
          <t>U.S. Govt IT</t>
        </is>
      </c>
      <c r="KA27" s="41" t="n">
        <v>0.02</v>
      </c>
      <c r="KB27" s="61">
        <f>'ETF MTD'!$OW$28/'ETF MTD'!$OW$3-1</f>
        <v/>
      </c>
      <c r="KC27" s="61">
        <f>KA27*KB27</f>
        <v/>
      </c>
      <c r="KD27" s="61" t="n"/>
      <c r="KE27" t="inlineStr">
        <is>
          <t>U.S. Govt IT</t>
        </is>
      </c>
      <c r="KF27" s="41" t="n">
        <v>0.02</v>
      </c>
      <c r="KG27" s="61">
        <f>'ETF MTD'!$OW$28/'ETF MTD'!$OW$3-1</f>
        <v/>
      </c>
      <c r="KH27" s="61">
        <f>KF27*KG27</f>
        <v/>
      </c>
      <c r="KI27" s="61" t="n"/>
      <c r="KJ27" t="inlineStr">
        <is>
          <t>U.S. Govt IT</t>
        </is>
      </c>
      <c r="KK27" s="41" t="n">
        <v>0.02</v>
      </c>
      <c r="KL27" s="61">
        <f>'ETF MTD'!$OW$28/'ETF MTD'!$OW$3-1</f>
        <v/>
      </c>
      <c r="KM27" s="61">
        <f>KK27*KL27</f>
        <v/>
      </c>
      <c r="KN27" s="61" t="n"/>
      <c r="KO27" t="inlineStr">
        <is>
          <t>U.S. Govt IT</t>
        </is>
      </c>
      <c r="KP27" s="41" t="n">
        <v>0.02</v>
      </c>
      <c r="KQ27" s="61">
        <f>'ETF MTD'!$OW$28/'ETF MTD'!$OW$3-1</f>
        <v/>
      </c>
      <c r="KR27" s="61">
        <f>KP27*KQ27</f>
        <v/>
      </c>
      <c r="KS27" s="61" t="n"/>
      <c r="KT27" t="inlineStr">
        <is>
          <t>U.S. Govt IT</t>
        </is>
      </c>
      <c r="KU27" s="41" t="n">
        <v>0.02</v>
      </c>
      <c r="KV27" s="61">
        <f>'ETF MTD'!$OW$28/'ETF MTD'!$OW$3-1</f>
        <v/>
      </c>
      <c r="KW27" s="61">
        <f>KU27*KV27</f>
        <v/>
      </c>
      <c r="KX27" s="61" t="n"/>
      <c r="KY27" t="inlineStr">
        <is>
          <t>U.S. Govt IT</t>
        </is>
      </c>
      <c r="KZ27" s="41" t="n">
        <v>0.02</v>
      </c>
      <c r="LA27" s="61">
        <f>'ETF MTD'!$OW$28/'ETF MTD'!$OW$3-1</f>
        <v/>
      </c>
      <c r="LB27" s="61">
        <f>KZ27*LA27</f>
        <v/>
      </c>
      <c r="LC27" s="61" t="n"/>
      <c r="LD27" t="inlineStr">
        <is>
          <t>U.S. Govt IT</t>
        </is>
      </c>
      <c r="LE27" s="41" t="n">
        <v>0.02</v>
      </c>
      <c r="LF27" s="61">
        <f>'ETF MTD'!$OW$28/'ETF MTD'!$OW$3-1</f>
        <v/>
      </c>
      <c r="LG27" s="61">
        <f>LE27*LF27</f>
        <v/>
      </c>
      <c r="LH27" s="61" t="n"/>
      <c r="LI27" t="inlineStr">
        <is>
          <t>U.S. Govt IT</t>
        </is>
      </c>
      <c r="LJ27" s="41" t="n">
        <v>0.02</v>
      </c>
      <c r="LK27" s="61">
        <f>'ETF MTD'!$OW$28/'ETF MTD'!$OW$3-1</f>
        <v/>
      </c>
      <c r="LL27" s="61">
        <f>LJ27*LK27</f>
        <v/>
      </c>
      <c r="LM27" s="61" t="n"/>
      <c r="LN27" t="inlineStr">
        <is>
          <t>U.S. Govt IT</t>
        </is>
      </c>
      <c r="LO27" s="41" t="n">
        <v>0.02</v>
      </c>
      <c r="LP27" s="61">
        <f>'ETF MTD'!$OW$28/'ETF MTD'!$OW$3-1</f>
        <v/>
      </c>
      <c r="LQ27" s="61">
        <f>LO27*LP27</f>
        <v/>
      </c>
      <c r="LR27" s="61" t="n"/>
      <c r="LS27" t="inlineStr">
        <is>
          <t>U.S. Govt IT</t>
        </is>
      </c>
      <c r="LT27" s="41" t="n">
        <v>0.02</v>
      </c>
      <c r="LU27" s="61">
        <f>'ETF MTD'!$OW$28/'ETF MTD'!$OW$3-1</f>
        <v/>
      </c>
      <c r="LV27" s="61">
        <f>LT27*LU27</f>
        <v/>
      </c>
      <c r="LW27" s="61" t="n"/>
      <c r="LX27" t="inlineStr">
        <is>
          <t>U.S. Govt IT</t>
        </is>
      </c>
      <c r="LY27" s="41" t="n">
        <v>0.02</v>
      </c>
      <c r="LZ27" s="61">
        <f>'ETF MTD'!$OW$28/'ETF MTD'!$OW$3-1</f>
        <v/>
      </c>
      <c r="MA27" s="61">
        <f>LY27*LZ27</f>
        <v/>
      </c>
      <c r="MB27" s="61" t="n"/>
      <c r="MC27" t="inlineStr">
        <is>
          <t>U.S. Govt IT</t>
        </is>
      </c>
      <c r="MD27" s="41" t="n">
        <v>0.02</v>
      </c>
      <c r="ME27" s="61">
        <f>'ETF MTD'!$OW$28/'ETF MTD'!$OW$3-1</f>
        <v/>
      </c>
      <c r="MF27" s="61">
        <f>MD27*ME27</f>
        <v/>
      </c>
      <c r="MG27" s="61" t="n"/>
      <c r="MH27" t="inlineStr">
        <is>
          <t>U.S. Govt IT</t>
        </is>
      </c>
      <c r="MI27" s="41" t="n">
        <v>0.02</v>
      </c>
      <c r="MJ27" s="61">
        <f>'ETF MTD'!$OW$28/'ETF MTD'!$OW$3-1</f>
        <v/>
      </c>
      <c r="MK27" s="61">
        <f>MI27*MJ27</f>
        <v/>
      </c>
      <c r="ML27" s="61" t="n"/>
      <c r="MM27" t="inlineStr">
        <is>
          <t>U.S. Govt IT</t>
        </is>
      </c>
      <c r="MN27" s="41" t="n">
        <v>0.02</v>
      </c>
      <c r="MO27" s="61">
        <f>'ETF MTD'!$OW$28/'ETF MTD'!$OW$3-1</f>
        <v/>
      </c>
      <c r="MP27" s="61">
        <f>MN27*MO27</f>
        <v/>
      </c>
      <c r="MQ27" s="61" t="n"/>
      <c r="MR27" t="inlineStr">
        <is>
          <t>U.S. Govt IT</t>
        </is>
      </c>
      <c r="MS27" s="41" t="n">
        <v>0.03</v>
      </c>
      <c r="MT27" s="61">
        <f>'ETF MTD'!$OW$28/'ETF MTD'!$OW$3-1</f>
        <v/>
      </c>
      <c r="MU27" s="61">
        <f>MS27*MT27</f>
        <v/>
      </c>
      <c r="MV27" s="61" t="n"/>
      <c r="MW27" t="inlineStr">
        <is>
          <t>U.S. Govt IT</t>
        </is>
      </c>
      <c r="MX27" s="41" t="n">
        <v>0.03</v>
      </c>
      <c r="MY27" s="61">
        <f>'ETF MTD'!$OW$28/'ETF MTD'!$OW$3-1</f>
        <v/>
      </c>
      <c r="MZ27" s="61">
        <f>MX27*MY27</f>
        <v/>
      </c>
      <c r="NA27" s="61" t="n"/>
      <c r="NB27" t="inlineStr">
        <is>
          <t>U.S. Govt IT</t>
        </is>
      </c>
      <c r="NC27" s="41" t="n">
        <v>0.062</v>
      </c>
      <c r="ND27" s="61">
        <f>'ETF MTD'!$OW$28/'ETF MTD'!$OW$3-1</f>
        <v/>
      </c>
      <c r="NE27" s="61">
        <f>NC27*ND27</f>
        <v/>
      </c>
      <c r="NF27" s="61" t="n"/>
      <c r="NG27" t="inlineStr">
        <is>
          <t>U.S. Govt IT</t>
        </is>
      </c>
      <c r="NH27" s="41" t="n">
        <v>0.03</v>
      </c>
      <c r="NI27" s="61">
        <f>'ETF MTD'!$OW$28/'ETF MTD'!$OW$3-1</f>
        <v/>
      </c>
      <c r="NJ27" s="61">
        <f>NH27*NI27</f>
        <v/>
      </c>
      <c r="NK27" s="61" t="n"/>
      <c r="NL27" t="inlineStr">
        <is>
          <t>U.S. Govt IT</t>
        </is>
      </c>
      <c r="NM27" s="41" t="n">
        <v>0.09</v>
      </c>
      <c r="NN27" s="61">
        <f>'ETF MTD'!$OW$28/'ETF MTD'!$OW$3-1</f>
        <v/>
      </c>
      <c r="NO27" s="61">
        <f>NM27*NN27</f>
        <v/>
      </c>
      <c r="NP27" s="61" t="n"/>
      <c r="NQ27" t="inlineStr">
        <is>
          <t>U.S. Govt IT</t>
        </is>
      </c>
      <c r="NR27" s="41" t="n">
        <v>0.09</v>
      </c>
      <c r="NS27" s="61">
        <f>'ETF MTD'!$OW$28/'ETF MTD'!$OW$3-1</f>
        <v/>
      </c>
      <c r="NT27" s="61">
        <f>NR27*NS27</f>
        <v/>
      </c>
      <c r="NU27" s="61" t="n"/>
      <c r="NV27" t="inlineStr">
        <is>
          <t>U.S. Govt IT</t>
        </is>
      </c>
      <c r="NW27" s="41" t="n">
        <v>0.03</v>
      </c>
      <c r="NX27" s="61">
        <f>'ETF MTD'!$OW$28/'ETF MTD'!$OW$3-1</f>
        <v/>
      </c>
      <c r="NY27" s="61">
        <f>NW27*NX27</f>
        <v/>
      </c>
      <c r="NZ27" s="61" t="n"/>
      <c r="OA27" t="inlineStr">
        <is>
          <t>U.S. Govt IT</t>
        </is>
      </c>
      <c r="OB27" s="41" t="n">
        <v>0.03</v>
      </c>
      <c r="OC27" s="61">
        <f>'ETF MTD'!$OW$28/'ETF MTD'!$OW$3-1</f>
        <v/>
      </c>
      <c r="OD27" s="61">
        <f>OB27*OC27</f>
        <v/>
      </c>
      <c r="OE27" s="61" t="n"/>
      <c r="OF27" t="inlineStr">
        <is>
          <t>U.S. Govt IT</t>
        </is>
      </c>
      <c r="OG27" s="41" t="n">
        <v>0.03</v>
      </c>
      <c r="OH27" s="61">
        <f>'ETF MTD'!$OW$28/'ETF MTD'!$OW$3-1</f>
        <v/>
      </c>
      <c r="OI27" s="61">
        <f>OG27*OH27</f>
        <v/>
      </c>
      <c r="OJ27" s="61" t="n"/>
      <c r="OK27" t="inlineStr">
        <is>
          <t>U.S. Govt IT</t>
        </is>
      </c>
      <c r="OL27" s="41" t="n">
        <v>0.03</v>
      </c>
      <c r="OM27" s="61">
        <f>'ETF MTD'!$OW$28/'ETF MTD'!$OW$3-1</f>
        <v/>
      </c>
      <c r="ON27" s="61">
        <f>OL27*OM27</f>
        <v/>
      </c>
      <c r="OO27" s="61" t="n"/>
      <c r="OP27" t="inlineStr">
        <is>
          <t>U.S. Govt IT</t>
        </is>
      </c>
      <c r="OQ27" s="41" t="n">
        <v>0.03</v>
      </c>
      <c r="OR27" s="61">
        <f>'ETF MTD'!$OW$28/'ETF MTD'!$OW$3-1</f>
        <v/>
      </c>
      <c r="OS27" s="61">
        <f>OQ27*OR27</f>
        <v/>
      </c>
      <c r="OT27" s="61" t="n"/>
      <c r="OU27" t="inlineStr">
        <is>
          <t>U.S. Govt IT</t>
        </is>
      </c>
      <c r="OV27" s="41" t="n">
        <v>0.04</v>
      </c>
      <c r="OW27" s="61">
        <f>'ETF MTD'!$OW$28/'ETF MTD'!$OW$3-1</f>
        <v/>
      </c>
      <c r="OX27" s="61">
        <f>OV27*OW27</f>
        <v/>
      </c>
      <c r="OY27" s="61" t="n"/>
      <c r="OZ27" t="inlineStr">
        <is>
          <t>U.S. Govt IT</t>
        </is>
      </c>
      <c r="PA27" s="41" t="n">
        <v>0.138</v>
      </c>
      <c r="PB27" s="61">
        <f>'ETF MTD'!$OW$28/'ETF MTD'!$OW$3-1</f>
        <v/>
      </c>
      <c r="PC27" s="61">
        <f>PA27*PB27</f>
        <v/>
      </c>
      <c r="PD27" s="61" t="n"/>
      <c r="PE27" t="inlineStr">
        <is>
          <t>U.S. Govt IT</t>
        </is>
      </c>
      <c r="PF27" s="41" t="n">
        <v>0.108</v>
      </c>
      <c r="PG27" s="61">
        <f>'ETF MTD'!$OW$28/'ETF MTD'!$OW$3-1</f>
        <v/>
      </c>
      <c r="PH27" s="61">
        <f>PF27*PG27</f>
        <v/>
      </c>
      <c r="PI27" s="61" t="n"/>
      <c r="PJ27" t="inlineStr">
        <is>
          <t>U.S. Govt IT</t>
        </is>
      </c>
      <c r="PK27" s="41" t="n">
        <v>0.2</v>
      </c>
      <c r="PL27" s="61">
        <f>'ETF MTD'!$OW$28/'ETF MTD'!$OW$3-1</f>
        <v/>
      </c>
      <c r="PM27" s="61">
        <f>PK27*PL27</f>
        <v/>
      </c>
      <c r="PN27" s="61" t="n"/>
      <c r="PO27" t="inlineStr">
        <is>
          <t>U.S. Govt IT</t>
        </is>
      </c>
      <c r="PP27" s="41" t="n">
        <v>0.138</v>
      </c>
      <c r="PQ27" s="61">
        <f>'ETF MTD'!$OW$28/'ETF MTD'!$OW$3-1</f>
        <v/>
      </c>
      <c r="PR27" s="61">
        <f>PP27*PQ27</f>
        <v/>
      </c>
      <c r="PS27" s="61" t="n"/>
      <c r="PT27" t="inlineStr">
        <is>
          <t>U.S. Govt IT</t>
        </is>
      </c>
      <c r="PU27" s="41" t="n">
        <v>0.138</v>
      </c>
      <c r="PV27" s="61">
        <f>'ETF MTD'!$OW$28/'ETF MTD'!$OW$3-1</f>
        <v/>
      </c>
      <c r="PW27" s="61">
        <f>PU27*PV27</f>
        <v/>
      </c>
      <c r="PX27" s="61" t="n"/>
      <c r="PY27" t="inlineStr">
        <is>
          <t>U.S. Govt IT</t>
        </is>
      </c>
      <c r="PZ27" s="41" t="n">
        <v>0.046</v>
      </c>
      <c r="QA27" s="61">
        <f>'ETF MTD'!$OW$28/'ETF MTD'!$OW$3-1</f>
        <v/>
      </c>
      <c r="QB27" s="61">
        <f>PZ27*QA27</f>
        <v/>
      </c>
      <c r="QC27" s="61" t="n"/>
      <c r="QD27" t="inlineStr">
        <is>
          <t>U.S. Govt IT</t>
        </is>
      </c>
      <c r="QE27" s="41" t="n">
        <v>0.046</v>
      </c>
      <c r="QF27" s="61">
        <f>'ETF MTD'!$OW$28/'ETF MTD'!$OW$3-1</f>
        <v/>
      </c>
      <c r="QG27" s="61">
        <f>QE27*QF27</f>
        <v/>
      </c>
      <c r="QH27" s="61" t="n"/>
      <c r="QI27" t="inlineStr">
        <is>
          <t>U.S. Govt IT</t>
        </is>
      </c>
      <c r="QJ27" s="41" t="n">
        <v>0.07199999999999999</v>
      </c>
      <c r="QK27" s="61">
        <f>'ETF MTD'!$OW$28/'ETF MTD'!$OW$3-1</f>
        <v/>
      </c>
      <c r="QL27" s="61">
        <f>QJ27*QK27</f>
        <v/>
      </c>
      <c r="QM27" s="61" t="n"/>
      <c r="QN27" t="inlineStr">
        <is>
          <t>U.S. Govt IT</t>
        </is>
      </c>
      <c r="QO27" s="41" t="n">
        <v>0.12</v>
      </c>
      <c r="QP27" s="61">
        <f>'ETF MTD'!$OW$28/'ETF MTD'!$OW$3-1</f>
        <v/>
      </c>
      <c r="QQ27" s="61">
        <f>QO27*QP27</f>
        <v/>
      </c>
      <c r="QR27" s="61" t="n"/>
      <c r="QS27" t="inlineStr">
        <is>
          <t>U.S. Govt IT</t>
        </is>
      </c>
      <c r="QT27" s="41" t="n">
        <v>0.185</v>
      </c>
      <c r="QU27" s="61">
        <f>'ETF MTD'!$OW$28/'ETF MTD'!$OW$3-1</f>
        <v/>
      </c>
      <c r="QV27" s="61">
        <f>QT27*QU27</f>
        <v/>
      </c>
      <c r="QW27" s="61" t="n"/>
      <c r="QX27" t="inlineStr">
        <is>
          <t>U.S. Govt IT</t>
        </is>
      </c>
      <c r="QY27" s="41" t="n">
        <v>0.18</v>
      </c>
      <c r="QZ27" s="61">
        <f>'ETF MTD'!$OW$28/'ETF MTD'!$OW$3-1</f>
        <v/>
      </c>
      <c r="RA27" s="61">
        <f>QY27*QZ27</f>
        <v/>
      </c>
      <c r="RB27" s="61" t="n"/>
      <c r="RC27" t="inlineStr">
        <is>
          <t>U.S. Govt IT</t>
        </is>
      </c>
      <c r="RD27" s="41" t="n">
        <v>0.138</v>
      </c>
      <c r="RE27" s="61">
        <f>'ETF MTD'!$OW$28/'ETF MTD'!$OW$3-1</f>
        <v/>
      </c>
      <c r="RF27" s="61">
        <f>RD27*RE27</f>
        <v/>
      </c>
      <c r="RG27" s="61" t="n"/>
      <c r="RH27" t="inlineStr">
        <is>
          <t>U.S. Govt IT</t>
        </is>
      </c>
      <c r="RI27" s="41" t="n">
        <v>0.138</v>
      </c>
      <c r="RJ27" s="61">
        <f>'ETF MTD'!$OW$28/'ETF MTD'!$OW$3-1</f>
        <v/>
      </c>
      <c r="RK27" s="61">
        <f>RI27*RJ27</f>
        <v/>
      </c>
      <c r="RL27" s="61" t="n"/>
      <c r="RM27" s="42" t="n">
        <v>0.23</v>
      </c>
      <c r="RN27" s="43">
        <f>RM27*0.2</f>
        <v/>
      </c>
      <c r="RO27" s="44" t="n">
        <v>0</v>
      </c>
      <c r="RP27" s="44">
        <f>RI27-RN27</f>
        <v/>
      </c>
      <c r="RQ27" s="48" t="n"/>
      <c r="RR27" s="46" t="n">
        <v>0.0015</v>
      </c>
      <c r="RS27" s="61">
        <f>RI27*RR27</f>
        <v/>
      </c>
      <c r="RT27" s="48" t="n">
        <v>0.0005999999999999999</v>
      </c>
      <c r="RU27" s="61">
        <f>RT27*RI27</f>
        <v/>
      </c>
      <c r="RV27" s="49" t="n"/>
      <c r="RX27" s="46" t="n"/>
      <c r="RY27" s="33" t="n"/>
      <c r="RZ27" s="61" t="n"/>
      <c r="SA27" s="33" t="n"/>
      <c r="SB27" s="33" t="n"/>
    </row>
    <row r="28">
      <c r="A28" s="33" t="inlineStr">
        <is>
          <t>BWX</t>
        </is>
      </c>
      <c r="B28" s="49" t="n">
        <v>0.014</v>
      </c>
      <c r="C28" s="61">
        <f>'ETF MTD'!$KG$28/'ETF MTD'!$KG$3-1</f>
        <v/>
      </c>
      <c r="D28" s="61">
        <f>B28*C28</f>
        <v/>
      </c>
      <c r="E28" s="61" t="n"/>
      <c r="F28" s="33" t="inlineStr">
        <is>
          <t>BWX</t>
        </is>
      </c>
      <c r="G28" s="49" t="n">
        <v>0.07000000000000001</v>
      </c>
      <c r="H28" s="61">
        <f>'ETF MTD'!$KG$28/'ETF MTD'!$KG$3-1</f>
        <v/>
      </c>
      <c r="I28" s="61">
        <f>G28*H28</f>
        <v/>
      </c>
      <c r="J28" s="33" t="n"/>
      <c r="K28" s="33" t="inlineStr">
        <is>
          <t>BWX</t>
        </is>
      </c>
      <c r="L28" s="49" t="n">
        <v>0.07000000000000001</v>
      </c>
      <c r="M28" s="61">
        <f>'ETF MTD'!$KG$28/'ETF MTD'!$KG$3-1</f>
        <v/>
      </c>
      <c r="N28" s="61">
        <f>L28*M28</f>
        <v/>
      </c>
      <c r="O28" s="61" t="n"/>
      <c r="P28" s="61" t="inlineStr">
        <is>
          <t>BWX</t>
        </is>
      </c>
      <c r="Q28" s="61" t="n">
        <v>0.07000000000000001</v>
      </c>
      <c r="R28" s="61">
        <f>'ETF MTD'!$KG$28/'ETF MTD'!$KG$3-1</f>
        <v/>
      </c>
      <c r="S28" s="61">
        <f>Q28*R28</f>
        <v/>
      </c>
      <c r="T28" s="61" t="n"/>
      <c r="U28" s="33" t="inlineStr">
        <is>
          <t>BWX</t>
        </is>
      </c>
      <c r="V28" s="49" t="n">
        <v>0.07000000000000001</v>
      </c>
      <c r="W28" s="61">
        <f>'ETF MTD'!$KG$28/'ETF MTD'!$KG$3-1</f>
        <v/>
      </c>
      <c r="X28" s="61">
        <f>V28*W28</f>
        <v/>
      </c>
      <c r="Y28" s="61" t="n"/>
      <c r="Z28" s="33" t="inlineStr">
        <is>
          <t>BWX</t>
        </is>
      </c>
      <c r="AA28" s="49" t="n">
        <v>0.07000000000000001</v>
      </c>
      <c r="AB28" s="61">
        <f>'ETF MTD'!$KG$28/'ETF MTD'!$KG$3-1</f>
        <v/>
      </c>
      <c r="AC28" s="61">
        <f>AA28*AB28</f>
        <v/>
      </c>
      <c r="AD28" s="61" t="n"/>
      <c r="AE28" s="33" t="inlineStr">
        <is>
          <t>BWX</t>
        </is>
      </c>
      <c r="AF28" s="49" t="n">
        <v>0.07000000000000001</v>
      </c>
      <c r="AG28" s="61">
        <f>'ETF MTD'!$KG$28/'ETF MTD'!$KG$3-1</f>
        <v/>
      </c>
      <c r="AH28" s="61">
        <f>AF28*AG28</f>
        <v/>
      </c>
      <c r="AI28" s="61" t="n"/>
      <c r="AJ28" s="33" t="inlineStr">
        <is>
          <t>BWX</t>
        </is>
      </c>
      <c r="AK28" s="49" t="n">
        <v>0.04200000000000001</v>
      </c>
      <c r="AL28" s="61">
        <f>'ETF MTD'!$KG$28/'ETF MTD'!$KG$3-1</f>
        <v/>
      </c>
      <c r="AM28" s="61">
        <f>AK28*AL28</f>
        <v/>
      </c>
      <c r="AN28" s="61" t="n"/>
      <c r="AO28" s="33" t="inlineStr">
        <is>
          <t>BWX</t>
        </is>
      </c>
      <c r="AP28" s="49" t="n">
        <v>0.014</v>
      </c>
      <c r="AQ28" s="61">
        <f>'ETF MTD'!$KG$28/'ETF MTD'!$KG$3-1</f>
        <v/>
      </c>
      <c r="AR28" s="61">
        <f>AP28*AQ28</f>
        <v/>
      </c>
      <c r="AS28" s="61" t="n"/>
      <c r="AT28" s="33" t="inlineStr">
        <is>
          <t>BWX</t>
        </is>
      </c>
      <c r="AU28" s="49" t="n">
        <v>0.014</v>
      </c>
      <c r="AV28" s="61">
        <f>'ETF MTD'!$KG$28/'ETF MTD'!$KG$3-1</f>
        <v/>
      </c>
      <c r="AW28" s="61">
        <f>AU28*AV28</f>
        <v/>
      </c>
      <c r="AX28" s="61" t="n"/>
      <c r="AY28" s="33" t="inlineStr">
        <is>
          <t>BWX</t>
        </is>
      </c>
      <c r="AZ28" s="49" t="n">
        <v>0.014</v>
      </c>
      <c r="BA28" s="61">
        <f>'ETF MTD'!$KG$28/'ETF MTD'!$KG$3-1</f>
        <v/>
      </c>
      <c r="BB28" s="61">
        <f>AZ28*BA28</f>
        <v/>
      </c>
      <c r="BC28" s="61" t="n"/>
      <c r="BD28" s="33" t="inlineStr">
        <is>
          <t>BWX</t>
        </is>
      </c>
      <c r="BE28" s="49" t="n">
        <v>0.048</v>
      </c>
      <c r="BF28" s="61">
        <f>'ETF MTD'!$KG$28/'ETF MTD'!$KG$3-1</f>
        <v/>
      </c>
      <c r="BG28" s="61">
        <f>BE28*BF28</f>
        <v/>
      </c>
      <c r="BH28" s="61" t="n"/>
      <c r="BI28" s="33" t="inlineStr">
        <is>
          <t>BWX</t>
        </is>
      </c>
      <c r="BJ28" s="49" t="n">
        <v>0.12</v>
      </c>
      <c r="BK28" s="61">
        <f>'ETF MTD'!$KG$28/'ETF MTD'!$KG$3-1</f>
        <v/>
      </c>
      <c r="BL28" s="61">
        <f>BJ28*BK28</f>
        <v/>
      </c>
      <c r="BM28" s="61" t="n"/>
      <c r="BN28" s="33" t="inlineStr">
        <is>
          <t>BWX</t>
        </is>
      </c>
      <c r="BO28" s="49" t="n">
        <v>0.12</v>
      </c>
      <c r="BP28" s="61">
        <f>'ETF MTD'!$KG$28/'ETF MTD'!$KG$3-1</f>
        <v/>
      </c>
      <c r="BQ28" s="61">
        <f>BO28*BP28</f>
        <v/>
      </c>
      <c r="BR28" s="61" t="n"/>
      <c r="BS28" s="33" t="inlineStr">
        <is>
          <t>BWX</t>
        </is>
      </c>
      <c r="BT28" s="49" t="n">
        <v>0.08800000000000001</v>
      </c>
      <c r="BU28" s="61">
        <f>'ETF MTD'!$KG$28/'ETF MTD'!$KG$3-1</f>
        <v/>
      </c>
      <c r="BV28" s="61">
        <f>BT28*BU28</f>
        <v/>
      </c>
      <c r="BW28" s="61" t="n"/>
      <c r="BX28" s="33" t="inlineStr">
        <is>
          <t>BWX</t>
        </is>
      </c>
      <c r="BY28" s="49" t="n">
        <v>0.16</v>
      </c>
      <c r="BZ28" s="61">
        <f>'ETF MTD'!$KG$28/'ETF MTD'!$KG$3-1</f>
        <v/>
      </c>
      <c r="CA28" s="61">
        <f>BY28*BZ28</f>
        <v/>
      </c>
      <c r="CB28" s="61" t="n"/>
      <c r="CC28" s="33" t="inlineStr">
        <is>
          <t>BWX</t>
        </is>
      </c>
      <c r="CD28" s="49" t="n">
        <v>0.16</v>
      </c>
      <c r="CE28" s="61">
        <f>'ETF MTD'!$KG$28/'ETF MTD'!$KG$3-1</f>
        <v/>
      </c>
      <c r="CF28" s="61">
        <f>CD28*CE28</f>
        <v/>
      </c>
      <c r="CG28" s="61" t="n"/>
      <c r="CH28" s="33" t="inlineStr">
        <is>
          <t>BWX</t>
        </is>
      </c>
      <c r="CI28" s="49" t="n">
        <v>0.16</v>
      </c>
      <c r="CJ28" s="61">
        <f>'ETF MTD'!$KG$28/'ETF MTD'!$KG$3-1</f>
        <v/>
      </c>
      <c r="CK28" s="61">
        <f>CI28*CJ28</f>
        <v/>
      </c>
      <c r="CL28" s="61" t="n"/>
      <c r="CM28" s="33" t="inlineStr">
        <is>
          <t>BWX</t>
        </is>
      </c>
      <c r="CN28" s="49" t="n">
        <v>0.16</v>
      </c>
      <c r="CO28" s="61">
        <f>'ETF MTD'!$KG$28/'ETF MTD'!$KG$3-1</f>
        <v/>
      </c>
      <c r="CP28" s="61">
        <f>CN28*CO28</f>
        <v/>
      </c>
      <c r="CQ28" s="61" t="n"/>
      <c r="CR28" s="33" t="inlineStr">
        <is>
          <t>BWX</t>
        </is>
      </c>
      <c r="CS28" s="49" t="n">
        <v>0.16</v>
      </c>
      <c r="CT28" s="61">
        <f>'ETF MTD'!$KG$28/'ETF MTD'!$KG$3-1</f>
        <v/>
      </c>
      <c r="CU28" s="61">
        <f>CS28*CT28</f>
        <v/>
      </c>
      <c r="CV28" s="61" t="n"/>
      <c r="CW28" s="33" t="inlineStr">
        <is>
          <t>BWX</t>
        </is>
      </c>
      <c r="CX28" s="49" t="n">
        <v>0.08800000000000001</v>
      </c>
      <c r="CY28" s="61">
        <f>'ETF MTD'!$KG$28/'ETF MTD'!$KG$3-1</f>
        <v/>
      </c>
      <c r="CZ28" s="61">
        <f>CX28*CY28</f>
        <v/>
      </c>
      <c r="DA28" s="61" t="n"/>
      <c r="DB28" s="33" t="inlineStr">
        <is>
          <t>BWX</t>
        </is>
      </c>
      <c r="DC28" s="49" t="n">
        <v>0.016</v>
      </c>
      <c r="DD28" s="61">
        <f>'ETF MTD'!$KG$28/'ETF MTD'!$KG$3-1</f>
        <v/>
      </c>
      <c r="DE28" s="61">
        <f>DC28*DD28</f>
        <v/>
      </c>
      <c r="DF28" s="61" t="n"/>
      <c r="DG28" s="33" t="inlineStr">
        <is>
          <t>BWX</t>
        </is>
      </c>
      <c r="DH28" s="49" t="n">
        <v>0.016</v>
      </c>
      <c r="DI28" s="61">
        <f>'ETF MTD'!$KG$28/'ETF MTD'!$KG$3-1</f>
        <v/>
      </c>
      <c r="DJ28" s="61">
        <f>DH28*DI28</f>
        <v/>
      </c>
      <c r="DK28" s="61" t="n"/>
      <c r="DL28" s="33" t="inlineStr">
        <is>
          <t>BWX</t>
        </is>
      </c>
      <c r="DM28" s="49" t="n">
        <v>0.016</v>
      </c>
      <c r="DN28" s="61">
        <f>'ETF MTD'!$KG$28/'ETF MTD'!$KG$3-1</f>
        <v/>
      </c>
      <c r="DO28" s="61">
        <f>DM28*DN28</f>
        <v/>
      </c>
      <c r="DP28" s="61" t="n"/>
      <c r="DQ28" s="33" t="inlineStr">
        <is>
          <t>BWX</t>
        </is>
      </c>
      <c r="DR28" s="49" t="n">
        <v>0.016</v>
      </c>
      <c r="DS28" s="61">
        <f>'ETF MTD'!$KG$28/'ETF MTD'!$KG$3-1</f>
        <v/>
      </c>
      <c r="DT28" s="61">
        <f>DR28*DS28</f>
        <v/>
      </c>
      <c r="DU28" s="61" t="n"/>
      <c r="DV28" s="33" t="inlineStr">
        <is>
          <t>BWX</t>
        </is>
      </c>
      <c r="DW28" s="49" t="n">
        <v>0.016</v>
      </c>
      <c r="DX28" s="61">
        <f>'ETF MTD'!$KG$28/'ETF MTD'!$KG$3-1</f>
        <v/>
      </c>
      <c r="DY28" s="61">
        <f>DW28*DX28</f>
        <v/>
      </c>
      <c r="DZ28" s="61" t="n"/>
      <c r="EA28" s="33" t="inlineStr">
        <is>
          <t>BWX</t>
        </is>
      </c>
      <c r="EB28" s="49" t="n">
        <v>0.016</v>
      </c>
      <c r="EC28" s="61">
        <f>'ETF MTD'!$KG$28/'ETF MTD'!$KG$3-1</f>
        <v/>
      </c>
      <c r="ED28" s="61">
        <f>EB28*EC28</f>
        <v/>
      </c>
      <c r="EE28" s="61" t="n"/>
      <c r="EF28" s="33" t="inlineStr">
        <is>
          <t>BWX</t>
        </is>
      </c>
      <c r="EG28" s="49" t="n">
        <v>0.048</v>
      </c>
      <c r="EH28" s="61">
        <f>'ETF MTD'!$KG$28/'ETF MTD'!$KG$3-1</f>
        <v/>
      </c>
      <c r="EI28" s="61">
        <f>EG28*EH28</f>
        <v/>
      </c>
      <c r="EJ28" s="61" t="n"/>
      <c r="EK28" s="33" t="inlineStr">
        <is>
          <t>BWX</t>
        </is>
      </c>
      <c r="EL28" s="49" t="n">
        <v>0.048</v>
      </c>
      <c r="EM28" s="61">
        <f>'ETF MTD'!$KG$28/'ETF MTD'!$KG$3-1</f>
        <v/>
      </c>
      <c r="EN28" s="61">
        <f>EL28*EM28</f>
        <v/>
      </c>
      <c r="EO28" s="61" t="n"/>
      <c r="EP28" s="33" t="inlineStr">
        <is>
          <t>BWX</t>
        </is>
      </c>
      <c r="EQ28" s="49" t="n">
        <v>0.048</v>
      </c>
      <c r="ER28" s="61">
        <f>'ETF MTD'!$KG$28/'ETF MTD'!$KG$3-1</f>
        <v/>
      </c>
      <c r="ES28" s="61">
        <f>EQ28*ER28</f>
        <v/>
      </c>
      <c r="ET28" s="61" t="n"/>
      <c r="EU28" s="33" t="inlineStr">
        <is>
          <t>BWX</t>
        </is>
      </c>
      <c r="EV28" s="49" t="n">
        <v>0.08</v>
      </c>
      <c r="EW28" s="61">
        <f>'ETF MTD'!$KG$28/'ETF MTD'!$KG$3-1</f>
        <v/>
      </c>
      <c r="EX28" s="61">
        <f>EV28*EW28</f>
        <v/>
      </c>
      <c r="EY28" s="61" t="n"/>
      <c r="EZ28" s="33" t="inlineStr">
        <is>
          <t>BWX</t>
        </is>
      </c>
      <c r="FA28" s="49" t="n">
        <v>0.048</v>
      </c>
      <c r="FB28" s="61">
        <f>'ETF MTD'!$KG$28/'ETF MTD'!$KG$3-1</f>
        <v/>
      </c>
      <c r="FC28" s="61">
        <f>FA28*FB28</f>
        <v/>
      </c>
      <c r="FD28" s="61" t="n"/>
      <c r="FE28" s="33" t="inlineStr">
        <is>
          <t>BWX</t>
        </is>
      </c>
      <c r="FF28" s="49" t="n">
        <v>0.08</v>
      </c>
      <c r="FG28" s="61">
        <f>'ETF MTD'!$KG$28/'ETF MTD'!$KG$3-1</f>
        <v/>
      </c>
      <c r="FH28" s="61">
        <f>FF28*FG28</f>
        <v/>
      </c>
      <c r="FI28" s="61" t="n"/>
      <c r="FJ28" s="33" t="inlineStr">
        <is>
          <t>BWX</t>
        </is>
      </c>
      <c r="FK28" s="49" t="n">
        <v>0.08</v>
      </c>
      <c r="FL28" s="61">
        <f>'ETF MTD'!$KG$28/'ETF MTD'!$KG$3-1</f>
        <v/>
      </c>
      <c r="FM28" s="61">
        <f>FK28*FL28</f>
        <v/>
      </c>
      <c r="FN28" s="61" t="n"/>
      <c r="FO28" s="33" t="inlineStr">
        <is>
          <t>BWX</t>
        </is>
      </c>
      <c r="FP28" s="49" t="n">
        <v>0.08</v>
      </c>
      <c r="FQ28" s="61">
        <f>'ETF MTD'!$KG$28/'ETF MTD'!$KG$3-1</f>
        <v/>
      </c>
      <c r="FR28" s="61">
        <f>FP28*FQ28</f>
        <v/>
      </c>
      <c r="FS28" s="61" t="n"/>
      <c r="FT28" s="33" t="inlineStr">
        <is>
          <t>BWX</t>
        </is>
      </c>
      <c r="FU28" s="49" t="n">
        <v>0.08</v>
      </c>
      <c r="FV28" s="61">
        <f>'ETF MTD'!$KG$28/'ETF MTD'!$KG$3-1</f>
        <v/>
      </c>
      <c r="FW28" s="61">
        <f>FU28*FV28</f>
        <v/>
      </c>
      <c r="FX28" s="61" t="n"/>
      <c r="FY28" s="33" t="inlineStr">
        <is>
          <t>BWX</t>
        </is>
      </c>
      <c r="FZ28" s="41" t="n">
        <v>0.08</v>
      </c>
      <c r="GA28" s="61">
        <f>'ETF MTD'!$KG$28/'ETF MTD'!$KG$3-1</f>
        <v/>
      </c>
      <c r="GB28" s="61">
        <f>FZ28*GA28</f>
        <v/>
      </c>
      <c r="GC28" s="61" t="n"/>
      <c r="GD28" s="33" t="inlineStr">
        <is>
          <t>BWX</t>
        </is>
      </c>
      <c r="GE28" s="41" t="n">
        <v>0.08</v>
      </c>
      <c r="GF28" s="61">
        <f>'ETF MTD'!$KG$28/'ETF MTD'!$KG$3-1</f>
        <v/>
      </c>
      <c r="GG28" s="61">
        <f>GE28*GF28</f>
        <v/>
      </c>
      <c r="GH28" s="61" t="n"/>
      <c r="GI28" t="inlineStr">
        <is>
          <t>Foreign Bonds</t>
        </is>
      </c>
      <c r="GJ28" s="41" t="n">
        <v>0.048</v>
      </c>
      <c r="GK28" s="61">
        <f>'ETF MTD'!$KG$28/'ETF MTD'!$KG$3-1</f>
        <v/>
      </c>
      <c r="GL28" s="61">
        <f>GJ28*GK28</f>
        <v/>
      </c>
      <c r="GM28" s="61" t="n"/>
      <c r="GN28" t="inlineStr">
        <is>
          <t>Foreign Bonds</t>
        </is>
      </c>
      <c r="GO28" s="41" t="n">
        <v>0.048</v>
      </c>
      <c r="GP28" s="61">
        <f>'ETF MTD'!$KG$28/'ETF MTD'!$KG$3-1</f>
        <v/>
      </c>
      <c r="GQ28" s="61">
        <f>GO28*GP28</f>
        <v/>
      </c>
      <c r="GR28" s="61" t="n"/>
      <c r="GS28" t="inlineStr">
        <is>
          <t>Foreign Bonds</t>
        </is>
      </c>
      <c r="GT28" s="41" t="n">
        <v>0.08</v>
      </c>
      <c r="GU28" s="61">
        <f>'ETF MTD'!$KG$28/'ETF MTD'!$KG$3-1</f>
        <v/>
      </c>
      <c r="GV28" s="61">
        <f>GT28*GU28</f>
        <v/>
      </c>
      <c r="GW28" s="61" t="n"/>
      <c r="GX28" t="inlineStr">
        <is>
          <t>Foreign Bonds</t>
        </is>
      </c>
      <c r="GY28" s="41" t="n">
        <v>0.08</v>
      </c>
      <c r="GZ28" s="61">
        <f>'ETF MTD'!$KG$28/'ETF MTD'!$KG$3-1</f>
        <v/>
      </c>
      <c r="HA28" s="61">
        <f>GY28*GZ28</f>
        <v/>
      </c>
      <c r="HB28" s="61" t="n"/>
      <c r="HC28" t="inlineStr">
        <is>
          <t>Foreign Bonds</t>
        </is>
      </c>
      <c r="HD28" s="41" t="n">
        <v>0.016</v>
      </c>
      <c r="HE28" s="61">
        <f>'ETF MTD'!$KG$28/'ETF MTD'!$KG$3-1</f>
        <v/>
      </c>
      <c r="HF28" s="61">
        <f>HD28*HE28</f>
        <v/>
      </c>
      <c r="HG28" s="61" t="n"/>
      <c r="HH28" t="inlineStr">
        <is>
          <t>Foreign Bonds</t>
        </is>
      </c>
      <c r="HI28" s="41" t="n">
        <v>0.016</v>
      </c>
      <c r="HJ28" s="61">
        <f>'ETF MTD'!$KG$28/'ETF MTD'!$KG$3-1</f>
        <v/>
      </c>
      <c r="HK28" s="61">
        <f>HI28*HJ28</f>
        <v/>
      </c>
      <c r="HL28" s="61" t="n"/>
      <c r="HM28" t="inlineStr">
        <is>
          <t>Foreign Bonds</t>
        </is>
      </c>
      <c r="HN28" s="41" t="n">
        <v>0.08</v>
      </c>
      <c r="HO28" s="61">
        <f>'ETF MTD'!$KG$28/'ETF MTD'!$KG$3-1</f>
        <v/>
      </c>
      <c r="HP28" s="61">
        <f>HN28*HO28</f>
        <v/>
      </c>
      <c r="HQ28" s="61" t="n"/>
      <c r="HR28" t="inlineStr">
        <is>
          <t>Foreign Bonds</t>
        </is>
      </c>
      <c r="HS28" s="41" t="n">
        <v>0.08</v>
      </c>
      <c r="HT28" s="61">
        <f>'ETF MTD'!$KG$28/'ETF MTD'!$KG$3-1</f>
        <v/>
      </c>
      <c r="HU28" s="61">
        <f>HS28*HT28</f>
        <v/>
      </c>
      <c r="HV28" s="61" t="n"/>
      <c r="HW28" t="inlineStr">
        <is>
          <t>Foreign Bonds</t>
        </is>
      </c>
      <c r="HX28" s="41" t="n">
        <v>0.12</v>
      </c>
      <c r="HY28" s="61">
        <f>'ETF MTD'!$KG$28/'ETF MTD'!$KG$3-1</f>
        <v/>
      </c>
      <c r="HZ28" s="61">
        <f>HX28*HY28</f>
        <v/>
      </c>
      <c r="IA28" s="61" t="n"/>
      <c r="IB28" t="inlineStr">
        <is>
          <t>Foreign Bonds</t>
        </is>
      </c>
      <c r="IC28" s="41" t="n">
        <v>0.12</v>
      </c>
      <c r="ID28" s="61">
        <f>'ETF MTD'!$KG$28/'ETF MTD'!$KG$3-1</f>
        <v/>
      </c>
      <c r="IE28" s="61">
        <f>IC28*ID28</f>
        <v/>
      </c>
      <c r="IF28" s="61" t="n"/>
      <c r="IG28" t="inlineStr">
        <is>
          <t>Foreign Bonds</t>
        </is>
      </c>
      <c r="IH28" s="41" t="n">
        <v>0.092</v>
      </c>
      <c r="II28" s="61">
        <f>'ETF MTD'!$KG$28/'ETF MTD'!$KG$3-1</f>
        <v/>
      </c>
      <c r="IJ28" s="61">
        <f>IH28*II28</f>
        <v/>
      </c>
      <c r="IK28" s="61" t="n"/>
      <c r="IL28" t="inlineStr">
        <is>
          <t>Foreign Bonds</t>
        </is>
      </c>
      <c r="IM28" s="41" t="n">
        <v>0.092</v>
      </c>
      <c r="IN28" s="61">
        <f>'ETF MTD'!$KG$28/'ETF MTD'!$KG$3-1</f>
        <v/>
      </c>
      <c r="IO28" s="61">
        <f>IM28*IN28</f>
        <v/>
      </c>
      <c r="IP28" s="61" t="n"/>
      <c r="IQ28" t="inlineStr">
        <is>
          <t>Foreign Bonds</t>
        </is>
      </c>
      <c r="IR28" s="41" t="n">
        <v>0.02</v>
      </c>
      <c r="IS28" s="61">
        <f>'ETF MTD'!$KG$28/'ETF MTD'!$KG$3-1</f>
        <v/>
      </c>
      <c r="IT28" s="61">
        <f>IR28*IS28</f>
        <v/>
      </c>
      <c r="IU28" s="61" t="n"/>
      <c r="IV28" t="inlineStr">
        <is>
          <t>Foreign Bonds</t>
        </is>
      </c>
      <c r="IW28" s="41" t="n">
        <v>0.02</v>
      </c>
      <c r="IX28" s="61">
        <f>'ETF MTD'!$KG$28/'ETF MTD'!$KG$3-1</f>
        <v/>
      </c>
      <c r="IY28" s="61">
        <f>IW28*IX28</f>
        <v/>
      </c>
      <c r="IZ28" s="61" t="n"/>
      <c r="JA28" t="inlineStr">
        <is>
          <t>Foreign Bonds</t>
        </is>
      </c>
      <c r="JB28" s="41" t="n">
        <v>0.02</v>
      </c>
      <c r="JC28" s="61">
        <f>'ETF MTD'!$KG$28/'ETF MTD'!$KG$3-1</f>
        <v/>
      </c>
      <c r="JD28" s="61">
        <f>JB28*JC28</f>
        <v/>
      </c>
      <c r="JE28" s="61" t="n"/>
      <c r="JF28" t="inlineStr">
        <is>
          <t>Foreign Bonds</t>
        </is>
      </c>
      <c r="JG28" s="41" t="n">
        <v>0.02</v>
      </c>
      <c r="JH28" s="61">
        <f>'ETF MTD'!$KG$28/'ETF MTD'!$KG$3-1</f>
        <v/>
      </c>
      <c r="JI28" s="61">
        <f>JG28*JH28</f>
        <v/>
      </c>
      <c r="JJ28" s="61" t="n"/>
      <c r="JK28" t="inlineStr">
        <is>
          <t>Foreign Bonds</t>
        </is>
      </c>
      <c r="JL28" s="41" t="n">
        <v>0.02</v>
      </c>
      <c r="JM28" s="61">
        <f>'ETF MTD'!$KG$28/'ETF MTD'!$KG$3-1</f>
        <v/>
      </c>
      <c r="JN28" s="61">
        <f>JL28*JM28</f>
        <v/>
      </c>
      <c r="JO28" s="61" t="n"/>
      <c r="JP28" t="inlineStr">
        <is>
          <t>Foreign Bonds</t>
        </is>
      </c>
      <c r="JQ28" s="41" t="n">
        <v>0.048</v>
      </c>
      <c r="JR28" s="61">
        <f>'ETF MTD'!$KG$28/'ETF MTD'!$KG$3-1</f>
        <v/>
      </c>
      <c r="JS28" s="61">
        <f>JQ28*JR28</f>
        <v/>
      </c>
      <c r="JT28" s="61" t="n"/>
      <c r="JU28" t="inlineStr">
        <is>
          <t>Foreign Bonds</t>
        </is>
      </c>
      <c r="JV28" s="41" t="n">
        <v>0.048</v>
      </c>
      <c r="JW28" s="61">
        <f>'ETF MTD'!$KG$28/'ETF MTD'!$KG$3-1</f>
        <v/>
      </c>
      <c r="JX28" s="61">
        <f>JV28*JW28</f>
        <v/>
      </c>
      <c r="JY28" s="61" t="n"/>
      <c r="JZ28" t="inlineStr">
        <is>
          <t>Foreign Bonds</t>
        </is>
      </c>
      <c r="KA28" s="41" t="n">
        <v>0.016</v>
      </c>
      <c r="KB28" s="61">
        <f>'ETF MTD'!$KG$28/'ETF MTD'!$KG$3-1</f>
        <v/>
      </c>
      <c r="KC28" s="61">
        <f>KA28*KB28</f>
        <v/>
      </c>
      <c r="KD28" s="61" t="n"/>
      <c r="KE28" t="inlineStr">
        <is>
          <t>Foreign Bonds</t>
        </is>
      </c>
      <c r="KF28" s="41" t="n">
        <v>0.016</v>
      </c>
      <c r="KG28" s="61">
        <f>'ETF MTD'!$KG$28/'ETF MTD'!$KG$3-1</f>
        <v/>
      </c>
      <c r="KH28" s="61">
        <f>KF28*KG28</f>
        <v/>
      </c>
      <c r="KI28" s="61" t="n"/>
      <c r="KJ28" t="inlineStr">
        <is>
          <t>Foreign Bonds</t>
        </is>
      </c>
      <c r="KK28" s="41" t="n">
        <v>0.016</v>
      </c>
      <c r="KL28" s="61">
        <f>'ETF MTD'!$KG$28/'ETF MTD'!$KG$3-1</f>
        <v/>
      </c>
      <c r="KM28" s="61">
        <f>KK28*KL28</f>
        <v/>
      </c>
      <c r="KN28" s="61" t="n"/>
      <c r="KO28" t="inlineStr">
        <is>
          <t>Foreign Bonds</t>
        </is>
      </c>
      <c r="KP28" s="41" t="n">
        <v>0.016</v>
      </c>
      <c r="KQ28" s="61">
        <f>'ETF MTD'!$KG$28/'ETF MTD'!$KG$3-1</f>
        <v/>
      </c>
      <c r="KR28" s="61">
        <f>KP28*KQ28</f>
        <v/>
      </c>
      <c r="KS28" s="61" t="n"/>
      <c r="KT28" t="inlineStr">
        <is>
          <t>Foreign Bonds</t>
        </is>
      </c>
      <c r="KU28" s="41" t="n">
        <v>0.016</v>
      </c>
      <c r="KV28" s="61">
        <f>'ETF MTD'!$KG$28/'ETF MTD'!$KG$3-1</f>
        <v/>
      </c>
      <c r="KW28" s="61">
        <f>KU28*KV28</f>
        <v/>
      </c>
      <c r="KX28" s="61" t="n"/>
      <c r="KY28" t="inlineStr">
        <is>
          <t>Foreign Bonds</t>
        </is>
      </c>
      <c r="KZ28" s="41" t="n">
        <v>0.016</v>
      </c>
      <c r="LA28" s="61">
        <f>'ETF MTD'!$KG$28/'ETF MTD'!$KG$3-1</f>
        <v/>
      </c>
      <c r="LB28" s="61">
        <f>KZ28*LA28</f>
        <v/>
      </c>
      <c r="LC28" s="61" t="n"/>
      <c r="LD28" t="inlineStr">
        <is>
          <t>Foreign Bonds</t>
        </is>
      </c>
      <c r="LE28" s="41" t="n">
        <v>0.016</v>
      </c>
      <c r="LF28" s="61">
        <f>'ETF MTD'!$KG$28/'ETF MTD'!$KG$3-1</f>
        <v/>
      </c>
      <c r="LG28" s="61">
        <f>LE28*LF28</f>
        <v/>
      </c>
      <c r="LH28" s="61" t="n"/>
      <c r="LI28" t="inlineStr">
        <is>
          <t>Foreign Bonds</t>
        </is>
      </c>
      <c r="LJ28" s="41" t="n">
        <v>0.016</v>
      </c>
      <c r="LK28" s="61">
        <f>'ETF MTD'!$KG$28/'ETF MTD'!$KG$3-1</f>
        <v/>
      </c>
      <c r="LL28" s="61">
        <f>LJ28*LK28</f>
        <v/>
      </c>
      <c r="LM28" s="61" t="n"/>
      <c r="LN28" t="inlineStr">
        <is>
          <t>Foreign Bonds</t>
        </is>
      </c>
      <c r="LO28" s="41" t="n">
        <v>0.016</v>
      </c>
      <c r="LP28" s="61">
        <f>'ETF MTD'!$KG$28/'ETF MTD'!$KG$3-1</f>
        <v/>
      </c>
      <c r="LQ28" s="61">
        <f>LO28*LP28</f>
        <v/>
      </c>
      <c r="LR28" s="61" t="n"/>
      <c r="LS28" t="inlineStr">
        <is>
          <t>Foreign Bonds</t>
        </is>
      </c>
      <c r="LT28" s="41" t="n">
        <v>0.016</v>
      </c>
      <c r="LU28" s="61">
        <f>'ETF MTD'!$KG$28/'ETF MTD'!$KG$3-1</f>
        <v/>
      </c>
      <c r="LV28" s="61">
        <f>LT28*LU28</f>
        <v/>
      </c>
      <c r="LW28" s="61" t="n"/>
      <c r="LX28" t="inlineStr">
        <is>
          <t>Foreign Bonds</t>
        </is>
      </c>
      <c r="LY28" s="41" t="n">
        <v>0.016</v>
      </c>
      <c r="LZ28" s="61">
        <f>'ETF MTD'!$KG$28/'ETF MTD'!$KG$3-1</f>
        <v/>
      </c>
      <c r="MA28" s="61">
        <f>LY28*LZ28</f>
        <v/>
      </c>
      <c r="MB28" s="61" t="n"/>
      <c r="MC28" t="inlineStr">
        <is>
          <t>Foreign Bonds</t>
        </is>
      </c>
      <c r="MD28" s="41" t="n">
        <v>0.016</v>
      </c>
      <c r="ME28" s="61">
        <f>'ETF MTD'!$KG$28/'ETF MTD'!$KG$3-1</f>
        <v/>
      </c>
      <c r="MF28" s="61">
        <f>MD28*ME28</f>
        <v/>
      </c>
      <c r="MG28" s="61" t="n"/>
      <c r="MH28" t="inlineStr">
        <is>
          <t>Foreign Bonds</t>
        </is>
      </c>
      <c r="MI28" s="41" t="n">
        <v>0.016</v>
      </c>
      <c r="MJ28" s="61">
        <f>'ETF MTD'!$KG$28/'ETF MTD'!$KG$3-1</f>
        <v/>
      </c>
      <c r="MK28" s="61">
        <f>MI28*MJ28</f>
        <v/>
      </c>
      <c r="ML28" s="61" t="n"/>
      <c r="MM28" t="inlineStr">
        <is>
          <t>Foreign Bonds</t>
        </is>
      </c>
      <c r="MN28" s="41" t="n">
        <v>0.016</v>
      </c>
      <c r="MO28" s="61">
        <f>'ETF MTD'!$KG$28/'ETF MTD'!$KG$3-1</f>
        <v/>
      </c>
      <c r="MP28" s="61">
        <f>MN28*MO28</f>
        <v/>
      </c>
      <c r="MQ28" s="61" t="n"/>
      <c r="MR28" t="inlineStr">
        <is>
          <t>Foreign Bonds</t>
        </is>
      </c>
      <c r="MS28" s="41" t="n">
        <v>0.108</v>
      </c>
      <c r="MT28" s="61">
        <f>'ETF MTD'!$KG$28/'ETF MTD'!$KG$3-1</f>
        <v/>
      </c>
      <c r="MU28" s="61">
        <f>MS28*MT28</f>
        <v/>
      </c>
      <c r="MV28" s="61" t="n"/>
      <c r="MW28" t="inlineStr">
        <is>
          <t>Foreign Bonds</t>
        </is>
      </c>
      <c r="MX28" s="41" t="n">
        <v>0.108</v>
      </c>
      <c r="MY28" s="61">
        <f>'ETF MTD'!$KG$28/'ETF MTD'!$KG$3-1</f>
        <v/>
      </c>
      <c r="MZ28" s="61">
        <f>MX28*MY28</f>
        <v/>
      </c>
      <c r="NA28" s="61" t="n"/>
      <c r="NB28" t="inlineStr">
        <is>
          <t>Foreign Bonds</t>
        </is>
      </c>
      <c r="NC28" s="41" t="n">
        <v>0.048</v>
      </c>
      <c r="ND28" s="61">
        <f>'ETF MTD'!$KG$28/'ETF MTD'!$KG$3-1</f>
        <v/>
      </c>
      <c r="NE28" s="61">
        <f>NC28*ND28</f>
        <v/>
      </c>
      <c r="NF28" s="61" t="n"/>
      <c r="NG28" t="inlineStr">
        <is>
          <t>Foreign Bonds</t>
        </is>
      </c>
      <c r="NH28" s="41" t="n">
        <v>0.016</v>
      </c>
      <c r="NI28" s="61">
        <f>'ETF MTD'!$KG$28/'ETF MTD'!$KG$3-1</f>
        <v/>
      </c>
      <c r="NJ28" s="61">
        <f>NH28*NI28</f>
        <v/>
      </c>
      <c r="NK28" s="61" t="n"/>
      <c r="NL28" t="inlineStr">
        <is>
          <t>Foreign Bonds</t>
        </is>
      </c>
      <c r="NM28" s="41" t="n">
        <v>0.048</v>
      </c>
      <c r="NN28" s="61">
        <f>'ETF MTD'!$KG$28/'ETF MTD'!$KG$3-1</f>
        <v/>
      </c>
      <c r="NO28" s="61">
        <f>NM28*NN28</f>
        <v/>
      </c>
      <c r="NP28" s="61" t="n"/>
      <c r="NQ28" t="inlineStr">
        <is>
          <t>Foreign Bonds</t>
        </is>
      </c>
      <c r="NR28" s="41" t="n">
        <v>0.048</v>
      </c>
      <c r="NS28" s="61">
        <f>'ETF MTD'!$KG$28/'ETF MTD'!$KG$3-1</f>
        <v/>
      </c>
      <c r="NT28" s="61">
        <f>NR28*NS28</f>
        <v/>
      </c>
      <c r="NU28" s="61" t="n"/>
      <c r="NV28" t="inlineStr">
        <is>
          <t>Foreign Bonds</t>
        </is>
      </c>
      <c r="NW28" s="41" t="n">
        <v>0.016</v>
      </c>
      <c r="NX28" s="61">
        <f>'ETF MTD'!$KG$28/'ETF MTD'!$KG$3-1</f>
        <v/>
      </c>
      <c r="NY28" s="61">
        <f>NW28*NX28</f>
        <v/>
      </c>
      <c r="NZ28" s="61" t="n"/>
      <c r="OA28" t="inlineStr">
        <is>
          <t>Foreign Bonds</t>
        </is>
      </c>
      <c r="OB28" s="41" t="n">
        <v>0.016</v>
      </c>
      <c r="OC28" s="61">
        <f>'ETF MTD'!$KG$28/'ETF MTD'!$KG$3-1</f>
        <v/>
      </c>
      <c r="OD28" s="61">
        <f>OB28*OC28</f>
        <v/>
      </c>
      <c r="OE28" s="61" t="n"/>
      <c r="OF28" t="inlineStr">
        <is>
          <t>Foreign Bonds</t>
        </is>
      </c>
      <c r="OG28" s="41" t="n">
        <v>0.06</v>
      </c>
      <c r="OH28" s="61">
        <f>'ETF MTD'!$KG$28/'ETF MTD'!$KG$3-1</f>
        <v/>
      </c>
      <c r="OI28" s="61">
        <f>OG28*OH28</f>
        <v/>
      </c>
      <c r="OJ28" s="61" t="n"/>
      <c r="OK28" t="inlineStr">
        <is>
          <t>Foreign Bonds</t>
        </is>
      </c>
      <c r="OL28" s="41" t="n">
        <v>0.016</v>
      </c>
      <c r="OM28" s="61">
        <f>'ETF MTD'!$KG$28/'ETF MTD'!$KG$3-1</f>
        <v/>
      </c>
      <c r="ON28" s="61">
        <f>OL28*OM28</f>
        <v/>
      </c>
      <c r="OO28" s="61" t="n"/>
      <c r="OP28" t="inlineStr">
        <is>
          <t>Foreign Bonds</t>
        </is>
      </c>
      <c r="OQ28" s="41" t="n">
        <v>0.016</v>
      </c>
      <c r="OR28" s="61">
        <f>'ETF MTD'!$KG$28/'ETF MTD'!$KG$3-1</f>
        <v/>
      </c>
      <c r="OS28" s="61">
        <f>OQ28*OR28</f>
        <v/>
      </c>
      <c r="OT28" s="61" t="n"/>
      <c r="OU28" t="inlineStr">
        <is>
          <t>Foreign Bonds</t>
        </is>
      </c>
      <c r="OV28" s="41" t="n">
        <v>0.016</v>
      </c>
      <c r="OW28" s="61">
        <f>'ETF MTD'!$KG$28/'ETF MTD'!$KG$3-1</f>
        <v/>
      </c>
      <c r="OX28" s="61">
        <f>OV28*OW28</f>
        <v/>
      </c>
      <c r="OY28" s="61" t="n"/>
      <c r="OZ28" t="inlineStr">
        <is>
          <t>Foreign Bonds</t>
        </is>
      </c>
      <c r="PA28" s="41" t="n">
        <v>0.048</v>
      </c>
      <c r="PB28" s="61">
        <f>'ETF MTD'!$KG$28/'ETF MTD'!$KG$3-1</f>
        <v/>
      </c>
      <c r="PC28" s="61">
        <f>PA28*PB28</f>
        <v/>
      </c>
      <c r="PD28" s="61" t="n"/>
      <c r="PE28" t="inlineStr">
        <is>
          <t>Foreign Bonds</t>
        </is>
      </c>
      <c r="PF28" s="41" t="n">
        <v>0.048</v>
      </c>
      <c r="PG28" s="61">
        <f>'ETF MTD'!$KG$28/'ETF MTD'!$KG$3-1</f>
        <v/>
      </c>
      <c r="PH28" s="61">
        <f>PF28*PG28</f>
        <v/>
      </c>
      <c r="PI28" s="61" t="n"/>
      <c r="PJ28" t="inlineStr">
        <is>
          <t>Foreign Bonds</t>
        </is>
      </c>
      <c r="PK28" s="41" t="n">
        <v>0.08</v>
      </c>
      <c r="PL28" s="61">
        <f>'ETF MTD'!$KG$28/'ETF MTD'!$KG$3-1</f>
        <v/>
      </c>
      <c r="PM28" s="61">
        <f>PK28*PL28</f>
        <v/>
      </c>
      <c r="PN28" s="61" t="n"/>
      <c r="PO28" t="inlineStr">
        <is>
          <t>Foreign Bonds</t>
        </is>
      </c>
      <c r="PP28" s="41" t="n">
        <v>0.016</v>
      </c>
      <c r="PQ28" s="61">
        <f>'ETF MTD'!$KG$28/'ETF MTD'!$KG$3-1</f>
        <v/>
      </c>
      <c r="PR28" s="61">
        <f>PP28*PQ28</f>
        <v/>
      </c>
      <c r="PS28" s="61" t="n"/>
      <c r="PT28" t="inlineStr">
        <is>
          <t>Foreign Bonds</t>
        </is>
      </c>
      <c r="PU28" s="41" t="n">
        <v>0.016</v>
      </c>
      <c r="PV28" s="61">
        <f>'ETF MTD'!$KG$28/'ETF MTD'!$KG$3-1</f>
        <v/>
      </c>
      <c r="PW28" s="61">
        <f>PU28*PV28</f>
        <v/>
      </c>
      <c r="PX28" s="61" t="n"/>
      <c r="PY28" t="inlineStr">
        <is>
          <t>Foreign Bonds</t>
        </is>
      </c>
      <c r="PZ28" s="41" t="n">
        <v>0.016</v>
      </c>
      <c r="QA28" s="61">
        <f>'ETF MTD'!$KG$28/'ETF MTD'!$KG$3-1</f>
        <v/>
      </c>
      <c r="QB28" s="61">
        <f>PZ28*QA28</f>
        <v/>
      </c>
      <c r="QC28" s="61" t="n"/>
      <c r="QD28" t="inlineStr">
        <is>
          <t>Foreign Bonds</t>
        </is>
      </c>
      <c r="QE28" s="41" t="n">
        <v>0.016</v>
      </c>
      <c r="QF28" s="61">
        <f>'ETF MTD'!$KG$28/'ETF MTD'!$KG$3-1</f>
        <v/>
      </c>
      <c r="QG28" s="61">
        <f>QE28*QF28</f>
        <v/>
      </c>
      <c r="QH28" s="61" t="n"/>
      <c r="QI28" t="inlineStr">
        <is>
          <t>Foreign Bonds</t>
        </is>
      </c>
      <c r="QJ28" s="41" t="n">
        <v>0.016</v>
      </c>
      <c r="QK28" s="61">
        <f>'ETF MTD'!$KG$28/'ETF MTD'!$KG$3-1</f>
        <v/>
      </c>
      <c r="QL28" s="61">
        <f>QJ28*QK28</f>
        <v/>
      </c>
      <c r="QM28" s="61" t="n"/>
      <c r="QN28" t="inlineStr">
        <is>
          <t>Foreign Bonds</t>
        </is>
      </c>
      <c r="QO28" s="41" t="n">
        <v>0.016</v>
      </c>
      <c r="QP28" s="61">
        <f>'ETF MTD'!$KG$28/'ETF MTD'!$KG$3-1</f>
        <v/>
      </c>
      <c r="QQ28" s="61">
        <f>QO28*QP28</f>
        <v/>
      </c>
      <c r="QR28" s="61" t="n"/>
      <c r="QS28" t="inlineStr">
        <is>
          <t>Foreign Bonds</t>
        </is>
      </c>
      <c r="QT28" s="41" t="n">
        <v>0.025</v>
      </c>
      <c r="QU28" s="61">
        <f>'ETF MTD'!$KG$28/'ETF MTD'!$KG$3-1</f>
        <v/>
      </c>
      <c r="QV28" s="61">
        <f>QT28*QU28</f>
        <v/>
      </c>
      <c r="QW28" s="61" t="n"/>
      <c r="QX28" t="inlineStr">
        <is>
          <t>Foreign Bonds</t>
        </is>
      </c>
      <c r="QY28" s="41" t="n">
        <v>0.08</v>
      </c>
      <c r="QZ28" s="61">
        <f>'ETF MTD'!$KG$28/'ETF MTD'!$KG$3-1</f>
        <v/>
      </c>
      <c r="RA28" s="61">
        <f>QY28*QZ28</f>
        <v/>
      </c>
      <c r="RB28" s="61" t="n"/>
      <c r="RC28" t="inlineStr">
        <is>
          <t>Foreign Bonds</t>
        </is>
      </c>
      <c r="RD28" s="41" t="n">
        <v>0.048</v>
      </c>
      <c r="RE28" s="61">
        <f>'ETF MTD'!$KG$28/'ETF MTD'!$KG$3-1</f>
        <v/>
      </c>
      <c r="RF28" s="61">
        <f>RD28*RE28</f>
        <v/>
      </c>
      <c r="RG28" s="61" t="n"/>
      <c r="RH28" t="inlineStr">
        <is>
          <t>Foreign Bonds</t>
        </is>
      </c>
      <c r="RI28" s="41" t="n">
        <v>0.016</v>
      </c>
      <c r="RJ28" s="61">
        <f>'ETF MTD'!$KG$28/'ETF MTD'!$KG$3-1</f>
        <v/>
      </c>
      <c r="RK28" s="61">
        <f>RI28*RJ28</f>
        <v/>
      </c>
      <c r="RL28" s="61" t="n"/>
      <c r="RM28" s="42" t="n">
        <v>0.08</v>
      </c>
      <c r="RN28" s="43">
        <f>RM28*0.2</f>
        <v/>
      </c>
      <c r="RO28" s="44" t="n">
        <v>0</v>
      </c>
      <c r="RP28" s="44" t="n">
        <v>0.032</v>
      </c>
      <c r="RQ28" s="48" t="n"/>
      <c r="RR28" s="46" t="n">
        <v>0.005</v>
      </c>
      <c r="RS28" s="61">
        <f>RI28*RR28</f>
        <v/>
      </c>
      <c r="RT28" s="49" t="n">
        <v>0.005</v>
      </c>
      <c r="RU28" s="61">
        <f>RT28*RI28</f>
        <v/>
      </c>
      <c r="RV28" s="49" t="n"/>
      <c r="RX28" s="46" t="n"/>
      <c r="RY28" s="33" t="n"/>
      <c r="RZ28" s="33" t="n"/>
      <c r="SA28" s="46" t="n"/>
      <c r="SB28" s="61" t="n"/>
    </row>
    <row r="29">
      <c r="A29" s="33" t="inlineStr">
        <is>
          <t>TIP</t>
        </is>
      </c>
      <c r="B29" s="49" t="n">
        <v>0.102</v>
      </c>
      <c r="C29" s="61">
        <f>'ETF MTD'!$DU$28/'ETF MTD'!$DU$3-1</f>
        <v/>
      </c>
      <c r="D29" s="61">
        <f>B29*C29</f>
        <v/>
      </c>
      <c r="E29" s="61" t="n"/>
      <c r="F29" s="33" t="inlineStr">
        <is>
          <t>TIP</t>
        </is>
      </c>
      <c r="G29" s="49" t="n">
        <v>0.07000000000000001</v>
      </c>
      <c r="H29" s="61">
        <f>'ETF MTD'!$DU$28/'ETF MTD'!$DU$3-1</f>
        <v/>
      </c>
      <c r="I29" s="61">
        <f>G29*H29</f>
        <v/>
      </c>
      <c r="J29" s="33" t="n"/>
      <c r="K29" s="33" t="inlineStr">
        <is>
          <t>TIP</t>
        </is>
      </c>
      <c r="L29" s="49" t="n">
        <v>0.07000000000000001</v>
      </c>
      <c r="M29" s="61">
        <f>'ETF MTD'!$DU$28/'ETF MTD'!$DU$3-1</f>
        <v/>
      </c>
      <c r="N29" s="61">
        <f>L29*M29</f>
        <v/>
      </c>
      <c r="O29" s="61" t="n"/>
      <c r="P29" s="61" t="inlineStr">
        <is>
          <t>TIP</t>
        </is>
      </c>
      <c r="Q29" s="61" t="n">
        <v>0.07000000000000001</v>
      </c>
      <c r="R29" s="61">
        <f>'ETF MTD'!$DU$28/'ETF MTD'!$DU$3-1</f>
        <v/>
      </c>
      <c r="S29" s="61">
        <f>Q29*R29</f>
        <v/>
      </c>
      <c r="T29" s="61" t="n"/>
      <c r="U29" s="33" t="inlineStr">
        <is>
          <t>TIP</t>
        </is>
      </c>
      <c r="V29" s="49" t="n">
        <v>0.07000000000000001</v>
      </c>
      <c r="W29" s="61">
        <f>'ETF MTD'!$DU$28/'ETF MTD'!$DU$3-1</f>
        <v/>
      </c>
      <c r="X29" s="61">
        <f>V29*W29</f>
        <v/>
      </c>
      <c r="Y29" s="61" t="n"/>
      <c r="Z29" s="33" t="inlineStr">
        <is>
          <t>TIP</t>
        </is>
      </c>
      <c r="AA29" s="49" t="n">
        <v>0.07000000000000001</v>
      </c>
      <c r="AB29" s="61">
        <f>'ETF MTD'!$DU$28/'ETF MTD'!$DU$3-1</f>
        <v/>
      </c>
      <c r="AC29" s="61">
        <f>AA29*AB29</f>
        <v/>
      </c>
      <c r="AD29" s="61" t="n"/>
      <c r="AE29" s="33" t="inlineStr">
        <is>
          <t>TIP</t>
        </is>
      </c>
      <c r="AF29" s="49" t="n">
        <v>0.07000000000000001</v>
      </c>
      <c r="AG29" s="61">
        <f>'ETF MTD'!$DU$28/'ETF MTD'!$DU$3-1</f>
        <v/>
      </c>
      <c r="AH29" s="61">
        <f>AF29*AG29</f>
        <v/>
      </c>
      <c r="AI29" s="61" t="n"/>
      <c r="AJ29" s="33" t="inlineStr">
        <is>
          <t>TIP</t>
        </is>
      </c>
      <c r="AK29" s="49" t="n">
        <v>0.13</v>
      </c>
      <c r="AL29" s="61">
        <f>'ETF MTD'!$DU$28/'ETF MTD'!$DU$3-1</f>
        <v/>
      </c>
      <c r="AM29" s="61">
        <f>AK29*AL29</f>
        <v/>
      </c>
      <c r="AN29" s="61" t="n"/>
      <c r="AO29" s="33" t="inlineStr">
        <is>
          <t>TIP</t>
        </is>
      </c>
      <c r="AP29" s="49" t="n">
        <v>0.04200000000000001</v>
      </c>
      <c r="AQ29" s="61">
        <f>'ETF MTD'!$DU$28/'ETF MTD'!$DU$3-1</f>
        <v/>
      </c>
      <c r="AR29" s="61">
        <f>AP29*AQ29</f>
        <v/>
      </c>
      <c r="AS29" s="61" t="n"/>
      <c r="AT29" s="33" t="inlineStr">
        <is>
          <t>TIP</t>
        </is>
      </c>
      <c r="AU29" s="49" t="n">
        <v>0.04200000000000001</v>
      </c>
      <c r="AV29" s="61">
        <f>'ETF MTD'!$DU$28/'ETF MTD'!$DU$3-1</f>
        <v/>
      </c>
      <c r="AW29" s="61">
        <f>AU29*AV29</f>
        <v/>
      </c>
      <c r="AX29" s="61" t="n"/>
      <c r="AY29" s="33" t="inlineStr">
        <is>
          <t>TIP</t>
        </is>
      </c>
      <c r="AZ29" s="49" t="n">
        <v>0.04200000000000001</v>
      </c>
      <c r="BA29" s="61">
        <f>'ETF MTD'!$DU$28/'ETF MTD'!$DU$3-1</f>
        <v/>
      </c>
      <c r="BB29" s="61">
        <f>AZ29*BA29</f>
        <v/>
      </c>
      <c r="BC29" s="61" t="n"/>
      <c r="BD29" s="33" t="inlineStr">
        <is>
          <t>TIP</t>
        </is>
      </c>
      <c r="BE29" s="49" t="n">
        <v>0.048</v>
      </c>
      <c r="BF29" s="61">
        <f>'ETF MTD'!$DU$28/'ETF MTD'!$DU$3-1</f>
        <v/>
      </c>
      <c r="BG29" s="61">
        <f>BE29*BF29</f>
        <v/>
      </c>
      <c r="BH29" s="61" t="n"/>
      <c r="BI29" s="33" t="inlineStr">
        <is>
          <t>TIP</t>
        </is>
      </c>
      <c r="BJ29" s="49" t="n">
        <v>0.016</v>
      </c>
      <c r="BK29" s="61">
        <f>'ETF MTD'!$DU$28/'ETF MTD'!$DU$3-1</f>
        <v/>
      </c>
      <c r="BL29" s="61">
        <f>BJ29*BK29</f>
        <v/>
      </c>
      <c r="BM29" s="61" t="n"/>
      <c r="BN29" s="33" t="inlineStr">
        <is>
          <t>TIP</t>
        </is>
      </c>
      <c r="BO29" s="49" t="n">
        <v>0.048</v>
      </c>
      <c r="BP29" s="61">
        <f>'ETF MTD'!$DU$28/'ETF MTD'!$DU$3-1</f>
        <v/>
      </c>
      <c r="BQ29" s="61">
        <f>BO29*BP29</f>
        <v/>
      </c>
      <c r="BR29" s="61" t="n"/>
      <c r="BS29" s="33" t="inlineStr">
        <is>
          <t>TIP</t>
        </is>
      </c>
      <c r="BT29" s="49" t="n">
        <v>0.016</v>
      </c>
      <c r="BU29" s="61">
        <f>'ETF MTD'!$DU$28/'ETF MTD'!$DU$3-1</f>
        <v/>
      </c>
      <c r="BV29" s="61">
        <f>BT29*BU29</f>
        <v/>
      </c>
      <c r="BW29" s="61" t="n"/>
      <c r="BX29" s="33" t="inlineStr">
        <is>
          <t>TIP</t>
        </is>
      </c>
      <c r="BY29" s="49" t="n">
        <v>0.048</v>
      </c>
      <c r="BZ29" s="61">
        <f>'ETF MTD'!$DU$28/'ETF MTD'!$DU$3-1</f>
        <v/>
      </c>
      <c r="CA29" s="61">
        <f>BY29*BZ29</f>
        <v/>
      </c>
      <c r="CB29" s="61" t="n"/>
      <c r="CC29" s="33" t="inlineStr">
        <is>
          <t>TIP</t>
        </is>
      </c>
      <c r="CD29" s="49" t="n">
        <v>0.016</v>
      </c>
      <c r="CE29" s="61">
        <f>'ETF MTD'!$DU$28/'ETF MTD'!$DU$3-1</f>
        <v/>
      </c>
      <c r="CF29" s="61">
        <f>CD29*CE29</f>
        <v/>
      </c>
      <c r="CG29" s="61" t="n"/>
      <c r="CH29" s="33" t="inlineStr">
        <is>
          <t>TIP</t>
        </is>
      </c>
      <c r="CI29" s="49" t="n">
        <v>0.016</v>
      </c>
      <c r="CJ29" s="61">
        <f>'ETF MTD'!$DU$28/'ETF MTD'!$DU$3-1</f>
        <v/>
      </c>
      <c r="CK29" s="61">
        <f>CI29*CJ29</f>
        <v/>
      </c>
      <c r="CL29" s="61" t="n"/>
      <c r="CM29" s="33" t="inlineStr">
        <is>
          <t>TIP</t>
        </is>
      </c>
      <c r="CN29" s="49" t="n">
        <v>0.016</v>
      </c>
      <c r="CO29" s="61">
        <f>'ETF MTD'!$DU$28/'ETF MTD'!$DU$3-1</f>
        <v/>
      </c>
      <c r="CP29" s="61">
        <f>CN29*CO29</f>
        <v/>
      </c>
      <c r="CQ29" s="61" t="n"/>
      <c r="CR29" s="33" t="inlineStr">
        <is>
          <t>TIP</t>
        </is>
      </c>
      <c r="CS29" s="49" t="n">
        <v>0.016</v>
      </c>
      <c r="CT29" s="61">
        <f>'ETF MTD'!$DU$28/'ETF MTD'!$DU$3-1</f>
        <v/>
      </c>
      <c r="CU29" s="61">
        <f>CS29*CT29</f>
        <v/>
      </c>
      <c r="CV29" s="61" t="n"/>
      <c r="CW29" s="33" t="inlineStr">
        <is>
          <t>TIP</t>
        </is>
      </c>
      <c r="CX29" s="49" t="n">
        <v>0.016</v>
      </c>
      <c r="CY29" s="61">
        <f>'ETF MTD'!$DU$28/'ETF MTD'!$DU$3-1</f>
        <v/>
      </c>
      <c r="CZ29" s="61">
        <f>CX29*CY29</f>
        <v/>
      </c>
      <c r="DA29" s="61" t="n"/>
      <c r="DB29" s="33" t="inlineStr">
        <is>
          <t>TIP</t>
        </is>
      </c>
      <c r="DC29" s="49" t="n">
        <v>0.048</v>
      </c>
      <c r="DD29" s="61">
        <f>'ETF MTD'!$DU$28/'ETF MTD'!$DU$3-1</f>
        <v/>
      </c>
      <c r="DE29" s="61">
        <f>DC29*DD29</f>
        <v/>
      </c>
      <c r="DF29" s="61" t="n"/>
      <c r="DG29" s="33" t="inlineStr">
        <is>
          <t>TIP</t>
        </is>
      </c>
      <c r="DH29" s="49" t="n">
        <v>0.016</v>
      </c>
      <c r="DI29" s="61">
        <f>'ETF MTD'!$DU$28/'ETF MTD'!$DU$3-1</f>
        <v/>
      </c>
      <c r="DJ29" s="61">
        <f>DH29*DI29</f>
        <v/>
      </c>
      <c r="DK29" s="61" t="n"/>
      <c r="DL29" s="33" t="inlineStr">
        <is>
          <t>TIP</t>
        </is>
      </c>
      <c r="DM29" s="49" t="n">
        <v>0.048</v>
      </c>
      <c r="DN29" s="61">
        <f>'ETF MTD'!$DU$28/'ETF MTD'!$DU$3-1</f>
        <v/>
      </c>
      <c r="DO29" s="61">
        <f>DM29*DN29</f>
        <v/>
      </c>
      <c r="DP29" s="61" t="n"/>
      <c r="DQ29" s="33" t="inlineStr">
        <is>
          <t>TIP</t>
        </is>
      </c>
      <c r="DR29" s="49" t="n">
        <v>0.016</v>
      </c>
      <c r="DS29" s="61">
        <f>'ETF MTD'!$DU$28/'ETF MTD'!$DU$3-1</f>
        <v/>
      </c>
      <c r="DT29" s="61">
        <f>DR29*DS29</f>
        <v/>
      </c>
      <c r="DU29" s="61" t="n"/>
      <c r="DV29" s="33" t="inlineStr">
        <is>
          <t>TIP</t>
        </is>
      </c>
      <c r="DW29" s="49" t="n">
        <v>0.016</v>
      </c>
      <c r="DX29" s="61">
        <f>'ETF MTD'!$DU$28/'ETF MTD'!$DU$3-1</f>
        <v/>
      </c>
      <c r="DY29" s="61">
        <f>DW29*DX29</f>
        <v/>
      </c>
      <c r="DZ29" s="61" t="n"/>
      <c r="EA29" s="33" t="inlineStr">
        <is>
          <t>TIP</t>
        </is>
      </c>
      <c r="EB29" s="49" t="n">
        <v>0.016</v>
      </c>
      <c r="EC29" s="61">
        <f>'ETF MTD'!$DU$28/'ETF MTD'!$DU$3-1</f>
        <v/>
      </c>
      <c r="ED29" s="61">
        <f>EB29*EC29</f>
        <v/>
      </c>
      <c r="EE29" s="61" t="n"/>
      <c r="EF29" s="33" t="inlineStr">
        <is>
          <t>TIP</t>
        </is>
      </c>
      <c r="EG29" s="49" t="n">
        <v>0.016</v>
      </c>
      <c r="EH29" s="61">
        <f>'ETF MTD'!$DU$28/'ETF MTD'!$DU$3-1</f>
        <v/>
      </c>
      <c r="EI29" s="61">
        <f>EG29*EH29</f>
        <v/>
      </c>
      <c r="EJ29" s="61" t="n"/>
      <c r="EK29" s="33" t="inlineStr">
        <is>
          <t>TIP</t>
        </is>
      </c>
      <c r="EL29" s="49" t="n">
        <v>0.016</v>
      </c>
      <c r="EM29" s="61">
        <f>'ETF MTD'!$DU$28/'ETF MTD'!$DU$3-1</f>
        <v/>
      </c>
      <c r="EN29" s="61">
        <f>EL29*EM29</f>
        <v/>
      </c>
      <c r="EO29" s="61" t="n"/>
      <c r="EP29" s="33" t="inlineStr">
        <is>
          <t>TIP</t>
        </is>
      </c>
      <c r="EQ29" s="49" t="n">
        <v>0.048</v>
      </c>
      <c r="ER29" s="61">
        <f>'ETF MTD'!$DU$28/'ETF MTD'!$DU$3-1</f>
        <v/>
      </c>
      <c r="ES29" s="61">
        <f>EQ29*ER29</f>
        <v/>
      </c>
      <c r="ET29" s="61" t="n"/>
      <c r="EU29" s="33" t="inlineStr">
        <is>
          <t>TIP</t>
        </is>
      </c>
      <c r="EV29" s="49" t="n">
        <v>0.048</v>
      </c>
      <c r="EW29" s="61">
        <f>'ETF MTD'!$DU$28/'ETF MTD'!$DU$3-1</f>
        <v/>
      </c>
      <c r="EX29" s="61">
        <f>EV29*EW29</f>
        <v/>
      </c>
      <c r="EY29" s="61" t="n"/>
      <c r="EZ29" s="33" t="inlineStr">
        <is>
          <t>TIP</t>
        </is>
      </c>
      <c r="FA29" s="49" t="n">
        <v>0.08</v>
      </c>
      <c r="FB29" s="61">
        <f>'ETF MTD'!$DU$28/'ETF MTD'!$DU$3-1</f>
        <v/>
      </c>
      <c r="FC29" s="61">
        <f>FA29*FB29</f>
        <v/>
      </c>
      <c r="FD29" s="61" t="n"/>
      <c r="FE29" s="33" t="inlineStr">
        <is>
          <t>TIP</t>
        </is>
      </c>
      <c r="FF29" s="49" t="n">
        <v>0.08</v>
      </c>
      <c r="FG29" s="61">
        <f>'ETF MTD'!$DU$28/'ETF MTD'!$DU$3-1</f>
        <v/>
      </c>
      <c r="FH29" s="61">
        <f>FF29*FG29</f>
        <v/>
      </c>
      <c r="FI29" s="61" t="n"/>
      <c r="FJ29" s="33" t="inlineStr">
        <is>
          <t>TIP</t>
        </is>
      </c>
      <c r="FK29" s="49" t="n">
        <v>0.08</v>
      </c>
      <c r="FL29" s="61">
        <f>'ETF MTD'!$DU$28/'ETF MTD'!$DU$3-1</f>
        <v/>
      </c>
      <c r="FM29" s="61">
        <f>FK29*FL29</f>
        <v/>
      </c>
      <c r="FN29" s="61" t="n"/>
      <c r="FO29" s="33" t="inlineStr">
        <is>
          <t>TIP</t>
        </is>
      </c>
      <c r="FP29" s="49" t="n">
        <v>0.08</v>
      </c>
      <c r="FQ29" s="61">
        <f>'ETF MTD'!$DU$28/'ETF MTD'!$DU$3-1</f>
        <v/>
      </c>
      <c r="FR29" s="61">
        <f>FP29*FQ29</f>
        <v/>
      </c>
      <c r="FS29" s="61" t="n"/>
      <c r="FT29" s="33" t="inlineStr">
        <is>
          <t>TIP</t>
        </is>
      </c>
      <c r="FU29" s="49" t="n">
        <v>0.08</v>
      </c>
      <c r="FV29" s="61">
        <f>'ETF MTD'!$DU$28/'ETF MTD'!$DU$3-1</f>
        <v/>
      </c>
      <c r="FW29" s="61">
        <f>FU29*FV29</f>
        <v/>
      </c>
      <c r="FX29" s="61" t="n"/>
      <c r="FY29" s="33" t="inlineStr">
        <is>
          <t>TIP</t>
        </is>
      </c>
      <c r="FZ29" s="41" t="n">
        <v>0.08</v>
      </c>
      <c r="GA29" s="61">
        <f>'ETF MTD'!$DU$28/'ETF MTD'!$DU$3-1</f>
        <v/>
      </c>
      <c r="GB29" s="61">
        <f>FZ29*GA29</f>
        <v/>
      </c>
      <c r="GC29" s="61" t="n"/>
      <c r="GD29" s="33" t="inlineStr">
        <is>
          <t>TIP</t>
        </is>
      </c>
      <c r="GE29" s="41" t="n">
        <v>0.08</v>
      </c>
      <c r="GF29" s="61">
        <f>'ETF MTD'!$DU$28/'ETF MTD'!$DU$3-1</f>
        <v/>
      </c>
      <c r="GG29" s="61">
        <f>GE29*GF29</f>
        <v/>
      </c>
      <c r="GH29" s="61" t="n"/>
      <c r="GI29" t="inlineStr">
        <is>
          <t>TIPs</t>
        </is>
      </c>
      <c r="GJ29" s="41" t="n">
        <v>0.08</v>
      </c>
      <c r="GK29" s="61">
        <f>'ETF MTD'!$DU$28/'ETF MTD'!$DU$3-1</f>
        <v/>
      </c>
      <c r="GL29" s="61">
        <f>GJ29*GK29</f>
        <v/>
      </c>
      <c r="GM29" s="61" t="n"/>
      <c r="GN29" t="inlineStr">
        <is>
          <t>TIPs</t>
        </is>
      </c>
      <c r="GO29" s="41" t="n">
        <v>0.12</v>
      </c>
      <c r="GP29" s="61">
        <f>'ETF MTD'!$DU$28/'ETF MTD'!$DU$3-1</f>
        <v/>
      </c>
      <c r="GQ29" s="61">
        <f>GO29*GP29</f>
        <v/>
      </c>
      <c r="GR29" s="61" t="n"/>
      <c r="GS29" t="inlineStr">
        <is>
          <t>TIPs</t>
        </is>
      </c>
      <c r="GT29" s="41" t="n">
        <v>0.08</v>
      </c>
      <c r="GU29" s="61">
        <f>'ETF MTD'!$DU$28/'ETF MTD'!$DU$3-1</f>
        <v/>
      </c>
      <c r="GV29" s="61">
        <f>GT29*GU29</f>
        <v/>
      </c>
      <c r="GW29" s="61" t="n"/>
      <c r="GX29" t="inlineStr">
        <is>
          <t>TIPs</t>
        </is>
      </c>
      <c r="GY29" s="41" t="n">
        <v>0.08</v>
      </c>
      <c r="GZ29" s="61">
        <f>'ETF MTD'!$DU$28/'ETF MTD'!$DU$3-1</f>
        <v/>
      </c>
      <c r="HA29" s="61">
        <f>GY29*GZ29</f>
        <v/>
      </c>
      <c r="HB29" s="61" t="n"/>
      <c r="HC29" t="inlineStr">
        <is>
          <t>TIPs</t>
        </is>
      </c>
      <c r="HD29" s="41" t="n">
        <v>0.08</v>
      </c>
      <c r="HE29" s="61">
        <f>'ETF MTD'!$DU$28/'ETF MTD'!$DU$3-1</f>
        <v/>
      </c>
      <c r="HF29" s="61">
        <f>HD29*HE29</f>
        <v/>
      </c>
      <c r="HG29" s="61" t="n"/>
      <c r="HH29" t="inlineStr">
        <is>
          <t>TIPs</t>
        </is>
      </c>
      <c r="HI29" s="41" t="n">
        <v>0.08</v>
      </c>
      <c r="HJ29" s="61">
        <f>'ETF MTD'!$DU$28/'ETF MTD'!$DU$3-1</f>
        <v/>
      </c>
      <c r="HK29" s="61">
        <f>HI29*HJ29</f>
        <v/>
      </c>
      <c r="HL29" s="61" t="n"/>
      <c r="HM29" t="inlineStr">
        <is>
          <t>TIPs</t>
        </is>
      </c>
      <c r="HN29" s="41" t="n">
        <v>0.08</v>
      </c>
      <c r="HO29" s="61">
        <f>'ETF MTD'!$DU$28/'ETF MTD'!$DU$3-1</f>
        <v/>
      </c>
      <c r="HP29" s="61">
        <f>HN29*HO29</f>
        <v/>
      </c>
      <c r="HQ29" s="61" t="n"/>
      <c r="HR29" t="inlineStr">
        <is>
          <t>TIPs</t>
        </is>
      </c>
      <c r="HS29" s="41" t="n">
        <v>0.08</v>
      </c>
      <c r="HT29" s="61">
        <f>'ETF MTD'!$DU$28/'ETF MTD'!$DU$3-1</f>
        <v/>
      </c>
      <c r="HU29" s="61">
        <f>HS29*HT29</f>
        <v/>
      </c>
      <c r="HV29" s="61" t="n"/>
      <c r="HW29" t="inlineStr">
        <is>
          <t>TIPs</t>
        </is>
      </c>
      <c r="HX29" s="41" t="n">
        <v>0.08</v>
      </c>
      <c r="HY29" s="61">
        <f>'ETF MTD'!$DU$28/'ETF MTD'!$DU$3-1</f>
        <v/>
      </c>
      <c r="HZ29" s="61">
        <f>HX29*HY29</f>
        <v/>
      </c>
      <c r="IA29" s="61" t="n"/>
      <c r="IB29" t="inlineStr">
        <is>
          <t>TIPs</t>
        </is>
      </c>
      <c r="IC29" s="41" t="n">
        <v>0.08</v>
      </c>
      <c r="ID29" s="61">
        <f>'ETF MTD'!$DU$28/'ETF MTD'!$DU$3-1</f>
        <v/>
      </c>
      <c r="IE29" s="61">
        <f>IC29*ID29</f>
        <v/>
      </c>
      <c r="IF29" s="61" t="n"/>
      <c r="IG29" t="inlineStr">
        <is>
          <t>TIPs</t>
        </is>
      </c>
      <c r="IH29" s="41" t="n">
        <v>0.08</v>
      </c>
      <c r="II29" s="61">
        <f>'ETF MTD'!$DU$28/'ETF MTD'!$DU$3-1</f>
        <v/>
      </c>
      <c r="IJ29" s="61">
        <f>IH29*II29</f>
        <v/>
      </c>
      <c r="IK29" s="61" t="n"/>
      <c r="IL29" t="inlineStr">
        <is>
          <t>TIPs</t>
        </is>
      </c>
      <c r="IM29" s="41" t="n">
        <v>0.108</v>
      </c>
      <c r="IN29" s="61">
        <f>'ETF MTD'!$DU$28/'ETF MTD'!$DU$3-1</f>
        <v/>
      </c>
      <c r="IO29" s="61">
        <f>IM29*IN29</f>
        <v/>
      </c>
      <c r="IP29" s="61" t="n"/>
      <c r="IQ29" t="inlineStr">
        <is>
          <t>TIPs</t>
        </is>
      </c>
      <c r="IR29" s="41" t="n">
        <v>0.08800000000000001</v>
      </c>
      <c r="IS29" s="61">
        <f>'ETF MTD'!$DU$28/'ETF MTD'!$DU$3-1</f>
        <v/>
      </c>
      <c r="IT29" s="61">
        <f>IR29*IS29</f>
        <v/>
      </c>
      <c r="IU29" s="61" t="n"/>
      <c r="IV29" t="inlineStr">
        <is>
          <t>TIPs</t>
        </is>
      </c>
      <c r="IW29" s="41" t="n">
        <v>0.08800000000000001</v>
      </c>
      <c r="IX29" s="61">
        <f>'ETF MTD'!$DU$28/'ETF MTD'!$DU$3-1</f>
        <v/>
      </c>
      <c r="IY29" s="61">
        <f>IW29*IX29</f>
        <v/>
      </c>
      <c r="IZ29" s="61" t="n"/>
      <c r="JA29" t="inlineStr">
        <is>
          <t>TIPs</t>
        </is>
      </c>
      <c r="JB29" s="41" t="n">
        <v>0.12</v>
      </c>
      <c r="JC29" s="61">
        <f>'ETF MTD'!$DU$28/'ETF MTD'!$DU$3-1</f>
        <v/>
      </c>
      <c r="JD29" s="61">
        <f>JB29*JC29</f>
        <v/>
      </c>
      <c r="JE29" s="61" t="n"/>
      <c r="JF29" t="inlineStr">
        <is>
          <t>TIPs</t>
        </is>
      </c>
      <c r="JG29" s="41" t="n">
        <v>0.12</v>
      </c>
      <c r="JH29" s="61">
        <f>'ETF MTD'!$DU$28/'ETF MTD'!$DU$3-1</f>
        <v/>
      </c>
      <c r="JI29" s="61">
        <f>JG29*JH29</f>
        <v/>
      </c>
      <c r="JJ29" s="61" t="n"/>
      <c r="JK29" t="inlineStr">
        <is>
          <t>TIPs</t>
        </is>
      </c>
      <c r="JL29" s="41" t="n">
        <v>0.12</v>
      </c>
      <c r="JM29" s="61">
        <f>'ETF MTD'!$DU$28/'ETF MTD'!$DU$3-1</f>
        <v/>
      </c>
      <c r="JN29" s="61">
        <f>JL29*JM29</f>
        <v/>
      </c>
      <c r="JO29" s="61" t="n"/>
      <c r="JP29" t="inlineStr">
        <is>
          <t>TIPs</t>
        </is>
      </c>
      <c r="JQ29" s="41" t="n">
        <v>0.11</v>
      </c>
      <c r="JR29" s="61">
        <f>'ETF MTD'!$DU$28/'ETF MTD'!$DU$3-1</f>
        <v/>
      </c>
      <c r="JS29" s="61">
        <f>JQ29*JR29</f>
        <v/>
      </c>
      <c r="JT29" s="61" t="n"/>
      <c r="JU29" t="inlineStr">
        <is>
          <t>TIPs</t>
        </is>
      </c>
      <c r="JV29" s="41" t="n">
        <v>0.11</v>
      </c>
      <c r="JW29" s="61">
        <f>'ETF MTD'!$DU$28/'ETF MTD'!$DU$3-1</f>
        <v/>
      </c>
      <c r="JX29" s="61">
        <f>JV29*JW29</f>
        <v/>
      </c>
      <c r="JY29" s="61" t="n"/>
      <c r="JZ29" t="inlineStr">
        <is>
          <t>TIPs</t>
        </is>
      </c>
      <c r="KA29" s="41" t="n">
        <v>0.08799999999999999</v>
      </c>
      <c r="KB29" s="61">
        <f>'ETF MTD'!$DU$28/'ETF MTD'!$DU$3-1</f>
        <v/>
      </c>
      <c r="KC29" s="61">
        <f>KA29*KB29</f>
        <v/>
      </c>
      <c r="KD29" s="61" t="n"/>
      <c r="KE29" t="inlineStr">
        <is>
          <t>TIPs</t>
        </is>
      </c>
      <c r="KF29" s="41" t="n">
        <v>0.124</v>
      </c>
      <c r="KG29" s="61">
        <f>'ETF MTD'!$DU$28/'ETF MTD'!$DU$3-1</f>
        <v/>
      </c>
      <c r="KH29" s="61">
        <f>KF29*KG29</f>
        <v/>
      </c>
      <c r="KI29" s="61" t="n"/>
      <c r="KJ29" t="inlineStr">
        <is>
          <t>TIPs</t>
        </is>
      </c>
      <c r="KK29" s="41" t="n">
        <v>0.124</v>
      </c>
      <c r="KL29" s="61">
        <f>'ETF MTD'!$DU$28/'ETF MTD'!$DU$3-1</f>
        <v/>
      </c>
      <c r="KM29" s="61">
        <f>KK29*KL29</f>
        <v/>
      </c>
      <c r="KN29" s="61" t="n"/>
      <c r="KO29" t="inlineStr">
        <is>
          <t>TIPs</t>
        </is>
      </c>
      <c r="KP29" s="41" t="n">
        <v>0.08799999999999999</v>
      </c>
      <c r="KQ29" s="61">
        <f>'ETF MTD'!$DU$28/'ETF MTD'!$DU$3-1</f>
        <v/>
      </c>
      <c r="KR29" s="61">
        <f>KP29*KQ29</f>
        <v/>
      </c>
      <c r="KS29" s="61" t="n"/>
      <c r="KT29" t="inlineStr">
        <is>
          <t>TIPs</t>
        </is>
      </c>
      <c r="KU29" s="41" t="n">
        <v>0.02</v>
      </c>
      <c r="KV29" s="61">
        <f>'ETF MTD'!$DU$28/'ETF MTD'!$DU$3-1</f>
        <v/>
      </c>
      <c r="KW29" s="61">
        <f>KU29*KV29</f>
        <v/>
      </c>
      <c r="KX29" s="61" t="n"/>
      <c r="KY29" t="inlineStr">
        <is>
          <t>TIPs</t>
        </is>
      </c>
      <c r="KZ29" s="41" t="n">
        <v>0.02</v>
      </c>
      <c r="LA29" s="61">
        <f>'ETF MTD'!$DU$28/'ETF MTD'!$DU$3-1</f>
        <v/>
      </c>
      <c r="LB29" s="61">
        <f>KZ29*LA29</f>
        <v/>
      </c>
      <c r="LC29" s="61" t="n"/>
      <c r="LD29" t="inlineStr">
        <is>
          <t>TIPs</t>
        </is>
      </c>
      <c r="LE29" s="41" t="n">
        <v>0.02</v>
      </c>
      <c r="LF29" s="61">
        <f>'ETF MTD'!$DU$28/'ETF MTD'!$DU$3-1</f>
        <v/>
      </c>
      <c r="LG29" s="61">
        <f>LE29*LF29</f>
        <v/>
      </c>
      <c r="LH29" s="61" t="n"/>
      <c r="LI29" t="inlineStr">
        <is>
          <t>TIPs</t>
        </is>
      </c>
      <c r="LJ29" s="41" t="n">
        <v>0.02</v>
      </c>
      <c r="LK29" s="61">
        <f>'ETF MTD'!$DU$28/'ETF MTD'!$DU$3-1</f>
        <v/>
      </c>
      <c r="LL29" s="61">
        <f>LJ29*LK29</f>
        <v/>
      </c>
      <c r="LM29" s="61" t="n"/>
      <c r="LN29" t="inlineStr">
        <is>
          <t>TIPs</t>
        </is>
      </c>
      <c r="LO29" s="41" t="n">
        <v>0.02</v>
      </c>
      <c r="LP29" s="61">
        <f>'ETF MTD'!$DU$28/'ETF MTD'!$DU$3-1</f>
        <v/>
      </c>
      <c r="LQ29" s="61">
        <f>LO29*LP29</f>
        <v/>
      </c>
      <c r="LR29" s="61" t="n"/>
      <c r="LS29" t="inlineStr">
        <is>
          <t>TIPs</t>
        </is>
      </c>
      <c r="LT29" s="41" t="n">
        <v>0.016</v>
      </c>
      <c r="LU29" s="61">
        <f>'ETF MTD'!$DU$28/'ETF MTD'!$DU$3-1</f>
        <v/>
      </c>
      <c r="LV29" s="61">
        <f>LT29*LU29</f>
        <v/>
      </c>
      <c r="LW29" s="61" t="n"/>
      <c r="LX29" t="inlineStr">
        <is>
          <t>TIPs</t>
        </is>
      </c>
      <c r="LY29" s="41" t="n">
        <v>0.016</v>
      </c>
      <c r="LZ29" s="61">
        <f>'ETF MTD'!$DU$28/'ETF MTD'!$DU$3-1</f>
        <v/>
      </c>
      <c r="MA29" s="61">
        <f>LY29*LZ29</f>
        <v/>
      </c>
      <c r="MB29" s="61" t="n"/>
      <c r="MC29" t="inlineStr">
        <is>
          <t>TIPs</t>
        </is>
      </c>
      <c r="MD29" s="41" t="n">
        <v>0.016</v>
      </c>
      <c r="ME29" s="61">
        <f>'ETF MTD'!$DU$28/'ETF MTD'!$DU$3-1</f>
        <v/>
      </c>
      <c r="MF29" s="61">
        <f>MD29*ME29</f>
        <v/>
      </c>
      <c r="MG29" s="61" t="n"/>
      <c r="MH29" t="inlineStr">
        <is>
          <t>TIPs</t>
        </is>
      </c>
      <c r="MI29" s="41" t="n">
        <v>0.016</v>
      </c>
      <c r="MJ29" s="61">
        <f>'ETF MTD'!$DU$28/'ETF MTD'!$DU$3-1</f>
        <v/>
      </c>
      <c r="MK29" s="61">
        <f>MI29*MJ29</f>
        <v/>
      </c>
      <c r="ML29" s="61" t="n"/>
      <c r="MM29" t="inlineStr">
        <is>
          <t>TIPs</t>
        </is>
      </c>
      <c r="MN29" s="41" t="n">
        <v>0.016</v>
      </c>
      <c r="MO29" s="61">
        <f>'ETF MTD'!$DU$28/'ETF MTD'!$DU$3-1</f>
        <v/>
      </c>
      <c r="MP29" s="61">
        <f>MN29*MO29</f>
        <v/>
      </c>
      <c r="MQ29" s="61" t="n"/>
      <c r="MR29" t="inlineStr">
        <is>
          <t>TIPs</t>
        </is>
      </c>
      <c r="MS29" s="41" t="n">
        <v>0.016</v>
      </c>
      <c r="MT29" s="61">
        <f>'ETF MTD'!$DU$28/'ETF MTD'!$DU$3-1</f>
        <v/>
      </c>
      <c r="MU29" s="61">
        <f>MS29*MT29</f>
        <v/>
      </c>
      <c r="MV29" s="61" t="n"/>
      <c r="MW29" t="inlineStr">
        <is>
          <t>TIPs</t>
        </is>
      </c>
      <c r="MX29" s="41" t="n">
        <v>0.016</v>
      </c>
      <c r="MY29" s="61">
        <f>'ETF MTD'!$DU$28/'ETF MTD'!$DU$3-1</f>
        <v/>
      </c>
      <c r="MZ29" s="61">
        <f>MX29*MY29</f>
        <v/>
      </c>
      <c r="NA29" s="61" t="n"/>
      <c r="NB29" t="inlineStr">
        <is>
          <t>TIPs</t>
        </is>
      </c>
      <c r="NC29" s="41" t="n">
        <v>0.016</v>
      </c>
      <c r="ND29" s="61">
        <f>'ETF MTD'!$DU$28/'ETF MTD'!$DU$3-1</f>
        <v/>
      </c>
      <c r="NE29" s="61">
        <f>NC29*ND29</f>
        <v/>
      </c>
      <c r="NF29" s="61" t="n"/>
      <c r="NG29" t="inlineStr">
        <is>
          <t>TIPs</t>
        </is>
      </c>
      <c r="NH29" s="41" t="n">
        <v>0.016</v>
      </c>
      <c r="NI29" s="61">
        <f>'ETF MTD'!$DU$28/'ETF MTD'!$DU$3-1</f>
        <v/>
      </c>
      <c r="NJ29" s="61">
        <f>NH29*NI29</f>
        <v/>
      </c>
      <c r="NK29" s="61" t="n"/>
      <c r="NL29" t="inlineStr">
        <is>
          <t>TIPs</t>
        </is>
      </c>
      <c r="NM29" s="41" t="n">
        <v>0.048</v>
      </c>
      <c r="NN29" s="61">
        <f>'ETF MTD'!$DU$28/'ETF MTD'!$DU$3-1</f>
        <v/>
      </c>
      <c r="NO29" s="61">
        <f>NM29*NN29</f>
        <v/>
      </c>
      <c r="NP29" s="61" t="n"/>
      <c r="NQ29" t="inlineStr">
        <is>
          <t>TIPs</t>
        </is>
      </c>
      <c r="NR29" s="41" t="n">
        <v>0.048</v>
      </c>
      <c r="NS29" s="61">
        <f>'ETF MTD'!$DU$28/'ETF MTD'!$DU$3-1</f>
        <v/>
      </c>
      <c r="NT29" s="61">
        <f>NR29*NS29</f>
        <v/>
      </c>
      <c r="NU29" s="61" t="n"/>
      <c r="NV29" t="inlineStr">
        <is>
          <t>TIPs</t>
        </is>
      </c>
      <c r="NW29" s="41" t="n">
        <v>0.016</v>
      </c>
      <c r="NX29" s="61">
        <f>'ETF MTD'!$DU$28/'ETF MTD'!$DU$3-1</f>
        <v/>
      </c>
      <c r="NY29" s="61">
        <f>NW29*NX29</f>
        <v/>
      </c>
      <c r="NZ29" s="61" t="n"/>
      <c r="OA29" t="inlineStr">
        <is>
          <t>TIPs</t>
        </is>
      </c>
      <c r="OB29" s="41" t="n">
        <v>0.016</v>
      </c>
      <c r="OC29" s="61">
        <f>'ETF MTD'!$DU$28/'ETF MTD'!$DU$3-1</f>
        <v/>
      </c>
      <c r="OD29" s="61">
        <f>OB29*OC29</f>
        <v/>
      </c>
      <c r="OE29" s="61" t="n"/>
      <c r="OF29" t="inlineStr">
        <is>
          <t>TIPs</t>
        </is>
      </c>
      <c r="OG29" s="41" t="n">
        <v>0.016</v>
      </c>
      <c r="OH29" s="61">
        <f>'ETF MTD'!$DU$28/'ETF MTD'!$DU$3-1</f>
        <v/>
      </c>
      <c r="OI29" s="61">
        <f>OG29*OH29</f>
        <v/>
      </c>
      <c r="OJ29" s="61" t="n"/>
      <c r="OK29" t="inlineStr">
        <is>
          <t>TIPs</t>
        </is>
      </c>
      <c r="OL29" s="41" t="n">
        <v>0.016</v>
      </c>
      <c r="OM29" s="61">
        <f>'ETF MTD'!$DU$28/'ETF MTD'!$DU$3-1</f>
        <v/>
      </c>
      <c r="ON29" s="61">
        <f>OL29*OM29</f>
        <v/>
      </c>
      <c r="OO29" s="61" t="n"/>
      <c r="OP29" t="inlineStr">
        <is>
          <t>TIPs</t>
        </is>
      </c>
      <c r="OQ29" s="41" t="n">
        <v>0.016</v>
      </c>
      <c r="OR29" s="61">
        <f>'ETF MTD'!$DU$28/'ETF MTD'!$DU$3-1</f>
        <v/>
      </c>
      <c r="OS29" s="61">
        <f>OQ29*OR29</f>
        <v/>
      </c>
      <c r="OT29" s="61" t="n"/>
      <c r="OU29" t="inlineStr">
        <is>
          <t>TIPs</t>
        </is>
      </c>
      <c r="OV29" s="41" t="n">
        <v>0</v>
      </c>
      <c r="OW29" s="61">
        <f>'ETF MTD'!$DU$28/'ETF MTD'!$DU$3-1</f>
        <v/>
      </c>
      <c r="OX29" s="61">
        <f>OV29*OW29</f>
        <v/>
      </c>
      <c r="OY29" s="61" t="n"/>
      <c r="OZ29" t="inlineStr">
        <is>
          <t>TIPs</t>
        </is>
      </c>
      <c r="PA29" s="41" t="n">
        <v>0</v>
      </c>
      <c r="PB29" s="61">
        <f>'ETF MTD'!$DU$28/'ETF MTD'!$DU$3-1</f>
        <v/>
      </c>
      <c r="PC29" s="61">
        <f>PA29*PB29</f>
        <v/>
      </c>
      <c r="PD29" s="61" t="n"/>
      <c r="PE29" t="inlineStr">
        <is>
          <t>TIPs</t>
        </is>
      </c>
      <c r="PF29" s="41" t="n">
        <v>0</v>
      </c>
      <c r="PG29" s="61">
        <f>'ETF MTD'!$DU$28/'ETF MTD'!$DU$3-1</f>
        <v/>
      </c>
      <c r="PH29" s="61">
        <f>PF29*PG29</f>
        <v/>
      </c>
      <c r="PI29" s="61" t="n"/>
      <c r="PJ29" t="inlineStr">
        <is>
          <t>TIPs</t>
        </is>
      </c>
      <c r="PK29" s="41" t="n">
        <v>0</v>
      </c>
      <c r="PL29" s="61">
        <f>'ETF MTD'!$DU$28/'ETF MTD'!$DU$3-1</f>
        <v/>
      </c>
      <c r="PM29" s="61">
        <f>PK29*PL29</f>
        <v/>
      </c>
      <c r="PN29" s="61" t="n"/>
      <c r="PO29" t="inlineStr">
        <is>
          <t>TIPs</t>
        </is>
      </c>
      <c r="PP29" s="41" t="n">
        <v>0</v>
      </c>
      <c r="PQ29" s="61">
        <f>'ETF MTD'!$DU$28/'ETF MTD'!$DU$3-1</f>
        <v/>
      </c>
      <c r="PR29" s="61">
        <f>PP29*PQ29</f>
        <v/>
      </c>
      <c r="PS29" s="61" t="n"/>
      <c r="PT29" t="inlineStr">
        <is>
          <t>TIPs</t>
        </is>
      </c>
      <c r="PU29" s="41" t="n">
        <v>0</v>
      </c>
      <c r="PV29" s="61">
        <f>'ETF MTD'!$DU$28/'ETF MTD'!$DU$3-1</f>
        <v/>
      </c>
      <c r="PW29" s="61">
        <f>PU29*PV29</f>
        <v/>
      </c>
      <c r="PX29" s="61" t="n"/>
      <c r="PY29" t="inlineStr">
        <is>
          <t>TIPs</t>
        </is>
      </c>
      <c r="PZ29" s="41" t="n">
        <v>0</v>
      </c>
      <c r="QA29" s="61">
        <f>'ETF MTD'!$DU$28/'ETF MTD'!$DU$3-1</f>
        <v/>
      </c>
      <c r="QB29" s="61">
        <f>PZ29*QA29</f>
        <v/>
      </c>
      <c r="QC29" s="61" t="n"/>
      <c r="QD29" t="inlineStr">
        <is>
          <t>TIPs</t>
        </is>
      </c>
      <c r="QE29" s="41" t="n">
        <v>0</v>
      </c>
      <c r="QF29" s="61">
        <f>'ETF MTD'!$DU$28/'ETF MTD'!$DU$3-1</f>
        <v/>
      </c>
      <c r="QG29" s="61">
        <f>QE29*QF29</f>
        <v/>
      </c>
      <c r="QH29" s="61" t="n"/>
      <c r="QI29" t="inlineStr">
        <is>
          <t>TIPs</t>
        </is>
      </c>
      <c r="QJ29" s="41" t="n">
        <v>0</v>
      </c>
      <c r="QK29" s="61">
        <f>'ETF MTD'!$DU$28/'ETF MTD'!$DU$3-1</f>
        <v/>
      </c>
      <c r="QL29" s="61">
        <f>QJ29*QK29</f>
        <v/>
      </c>
      <c r="QM29" s="61" t="n"/>
      <c r="QN29" t="inlineStr">
        <is>
          <t>TIPs</t>
        </is>
      </c>
      <c r="QO29" s="41" t="n">
        <v>0</v>
      </c>
      <c r="QP29" s="61">
        <f>'ETF MTD'!$DU$28/'ETF MTD'!$DU$3-1</f>
        <v/>
      </c>
      <c r="QQ29" s="61">
        <f>QO29*QP29</f>
        <v/>
      </c>
      <c r="QR29" s="61" t="n"/>
      <c r="QS29" t="inlineStr">
        <is>
          <t>TIPs</t>
        </is>
      </c>
      <c r="QT29" s="41" t="n">
        <v>0</v>
      </c>
      <c r="QU29" s="61">
        <f>'ETF MTD'!$DU$28/'ETF MTD'!$DU$3-1</f>
        <v/>
      </c>
      <c r="QV29" s="61">
        <f>QT29*QU29</f>
        <v/>
      </c>
      <c r="QW29" s="61" t="n"/>
      <c r="QX29" t="inlineStr">
        <is>
          <t>TIPs</t>
        </is>
      </c>
      <c r="QY29" s="41" t="n">
        <v>0</v>
      </c>
      <c r="QZ29" s="61">
        <f>'ETF MTD'!$DU$28/'ETF MTD'!$DU$3-1</f>
        <v/>
      </c>
      <c r="RA29" s="61">
        <f>QY29*QZ29</f>
        <v/>
      </c>
      <c r="RB29" s="61" t="n"/>
      <c r="RC29" t="inlineStr">
        <is>
          <t>TIPs</t>
        </is>
      </c>
      <c r="RD29" s="41" t="n">
        <v>0</v>
      </c>
      <c r="RE29" s="61">
        <f>'ETF MTD'!$DU$28/'ETF MTD'!$DU$3-1</f>
        <v/>
      </c>
      <c r="RF29" s="61">
        <f>RD29*RE29</f>
        <v/>
      </c>
      <c r="RG29" s="61" t="n"/>
      <c r="RH29" t="inlineStr">
        <is>
          <t>TIPs</t>
        </is>
      </c>
      <c r="RI29" s="41" t="n">
        <v>0</v>
      </c>
      <c r="RJ29" s="61">
        <f>'ETF MTD'!$DU$28/'ETF MTD'!$DU$3-1</f>
        <v/>
      </c>
      <c r="RK29" s="61">
        <f>RI29*RJ29</f>
        <v/>
      </c>
      <c r="RL29" s="61" t="n"/>
      <c r="RM29" s="42" t="n">
        <v>0</v>
      </c>
      <c r="RN29" s="43" t="n">
        <v>0</v>
      </c>
      <c r="RO29" s="44" t="n">
        <v>0</v>
      </c>
      <c r="RP29" s="44" t="n">
        <v>0</v>
      </c>
      <c r="RQ29" s="45" t="n"/>
      <c r="RR29" s="46" t="n">
        <v>0.002</v>
      </c>
      <c r="RS29" s="61">
        <f>RI29*RR29</f>
        <v/>
      </c>
      <c r="RT29" s="49" t="n">
        <v>0.0005</v>
      </c>
      <c r="RU29" s="61">
        <f>RT29*RI29</f>
        <v/>
      </c>
      <c r="RV29" s="49" t="n"/>
      <c r="RX29" s="46" t="n"/>
      <c r="RY29" s="33" t="n"/>
      <c r="RZ29" s="33" t="n"/>
      <c r="SA29" s="33" t="n"/>
      <c r="SB29" s="33" t="n"/>
    </row>
    <row r="30">
      <c r="A30" s="33" t="inlineStr">
        <is>
          <t>EQCHX</t>
        </is>
      </c>
      <c r="B30" s="49" t="n">
        <v>0.07000000000000001</v>
      </c>
      <c r="C30" s="61">
        <f>'ETF MTD'!$WA$28/'ETF MTD'!$WA$3-1</f>
        <v/>
      </c>
      <c r="D30" s="61">
        <f>B30*C30</f>
        <v/>
      </c>
      <c r="E30" s="61" t="n"/>
      <c r="F30" s="33" t="inlineStr">
        <is>
          <t>EQCHX</t>
        </is>
      </c>
      <c r="G30" s="49" t="n">
        <v>0.07000000000000001</v>
      </c>
      <c r="H30" s="61">
        <f>'ETF MTD'!$WA$28/'ETF MTD'!$WA$3-1</f>
        <v/>
      </c>
      <c r="I30" s="61">
        <f>G30*H30</f>
        <v/>
      </c>
      <c r="J30" s="33" t="n"/>
      <c r="K30" s="33" t="inlineStr">
        <is>
          <t>EQCHX</t>
        </is>
      </c>
      <c r="L30" s="49" t="n">
        <v>0.07000000000000001</v>
      </c>
      <c r="M30" s="61">
        <f>'ETF MTD'!$WA$28/'ETF MTD'!$WA$3-1</f>
        <v/>
      </c>
      <c r="N30" s="61">
        <f>L30*M30</f>
        <v/>
      </c>
      <c r="O30" s="61" t="n"/>
      <c r="P30" s="61" t="inlineStr">
        <is>
          <t>EQCHX</t>
        </is>
      </c>
      <c r="Q30" s="61" t="n">
        <v>0.07000000000000001</v>
      </c>
      <c r="R30" s="61">
        <f>'ETF MTD'!$WA$28/'ETF MTD'!$WA$3-1</f>
        <v/>
      </c>
      <c r="S30" s="61">
        <f>Q30*R30</f>
        <v/>
      </c>
      <c r="T30" s="61" t="n"/>
      <c r="U30" s="33" t="inlineStr">
        <is>
          <t>EQCHX</t>
        </is>
      </c>
      <c r="V30" s="49" t="n">
        <v>0.07000000000000001</v>
      </c>
      <c r="W30" s="61">
        <f>'ETF MTD'!$WA$28/'ETF MTD'!$WA$3-1</f>
        <v/>
      </c>
      <c r="X30" s="61">
        <f>V30*W30</f>
        <v/>
      </c>
      <c r="Y30" s="61" t="n"/>
      <c r="Z30" s="33" t="inlineStr">
        <is>
          <t>EQCHX</t>
        </is>
      </c>
      <c r="AA30" s="49" t="n">
        <v>0.07000000000000001</v>
      </c>
      <c r="AB30" s="61">
        <f>'ETF MTD'!$WA$28/'ETF MTD'!$WA$3-1</f>
        <v/>
      </c>
      <c r="AC30" s="61">
        <f>AA30*AB30</f>
        <v/>
      </c>
      <c r="AD30" s="61" t="n"/>
      <c r="AE30" s="33" t="inlineStr">
        <is>
          <t>EQCHX</t>
        </is>
      </c>
      <c r="AF30" s="49" t="n">
        <v>0.07000000000000001</v>
      </c>
      <c r="AG30" s="61">
        <f>'ETF MTD'!$WA$28/'ETF MTD'!$WA$3-1</f>
        <v/>
      </c>
      <c r="AH30" s="61">
        <f>AF30*AG30</f>
        <v/>
      </c>
      <c r="AI30" s="61" t="n"/>
      <c r="AJ30" s="33" t="inlineStr">
        <is>
          <t>EQCHX</t>
        </is>
      </c>
      <c r="AK30" s="49" t="n">
        <v>0.07000000000000001</v>
      </c>
      <c r="AL30" s="61">
        <f>'ETF MTD'!$WA$28/'ETF MTD'!$WA$3-1</f>
        <v/>
      </c>
      <c r="AM30" s="61">
        <f>AK30*AL30</f>
        <v/>
      </c>
      <c r="AN30" s="61" t="n"/>
      <c r="AO30" s="33" t="inlineStr">
        <is>
          <t>EQCHX</t>
        </is>
      </c>
      <c r="AP30" s="49" t="n">
        <v>0.07000000000000001</v>
      </c>
      <c r="AQ30" s="61">
        <f>'ETF MTD'!$WA$28/'ETF MTD'!$WA$3-1</f>
        <v/>
      </c>
      <c r="AR30" s="61">
        <f>AP30*AQ30</f>
        <v/>
      </c>
      <c r="AS30" s="61" t="n"/>
      <c r="AT30" s="33" t="inlineStr">
        <is>
          <t>EQCHX</t>
        </is>
      </c>
      <c r="AU30" s="49" t="n">
        <v>0.07000000000000001</v>
      </c>
      <c r="AV30" s="61">
        <f>'ETF MTD'!$WA$28/'ETF MTD'!$WA$3-1</f>
        <v/>
      </c>
      <c r="AW30" s="61">
        <f>AU30*AV30</f>
        <v/>
      </c>
      <c r="AX30" s="61" t="n"/>
      <c r="AY30" s="33" t="inlineStr">
        <is>
          <t>EQCHX</t>
        </is>
      </c>
      <c r="AZ30" s="49" t="n">
        <v>0.07000000000000001</v>
      </c>
      <c r="BA30" s="61">
        <f>'ETF MTD'!$WA$28/'ETF MTD'!$WA$3-1</f>
        <v/>
      </c>
      <c r="BB30" s="61">
        <f>AZ30*BA30</f>
        <v/>
      </c>
      <c r="BC30" s="61" t="n"/>
      <c r="BD30" s="33" t="inlineStr">
        <is>
          <t>EQCHX</t>
        </is>
      </c>
      <c r="BE30" s="49" t="n">
        <v>0.07000000000000001</v>
      </c>
      <c r="BF30" s="61">
        <f>'ETF MTD'!$WA$28/'ETF MTD'!$WA$3-1</f>
        <v/>
      </c>
      <c r="BG30" s="61">
        <f>BE30*BF30</f>
        <v/>
      </c>
      <c r="BH30" s="61" t="n"/>
      <c r="BI30" s="33" t="inlineStr">
        <is>
          <t>EQCHX</t>
        </is>
      </c>
      <c r="BJ30" s="49" t="n">
        <v>0.07000000000000001</v>
      </c>
      <c r="BK30" s="61">
        <f>'ETF MTD'!$WA$28/'ETF MTD'!$WA$3-1</f>
        <v/>
      </c>
      <c r="BL30" s="61">
        <f>BJ30*BK30</f>
        <v/>
      </c>
      <c r="BM30" s="61" t="n"/>
      <c r="BN30" s="33" t="inlineStr">
        <is>
          <t>EQCHX</t>
        </is>
      </c>
      <c r="BO30" s="49" t="n">
        <v>0.07000000000000001</v>
      </c>
      <c r="BP30" s="61">
        <f>'ETF MTD'!$WA$28/'ETF MTD'!$WA$3-1</f>
        <v/>
      </c>
      <c r="BQ30" s="61">
        <f>BO30*BP30</f>
        <v/>
      </c>
      <c r="BR30" s="61" t="n"/>
      <c r="BS30" s="33" t="inlineStr">
        <is>
          <t>EQCHX</t>
        </is>
      </c>
      <c r="BT30" s="49" t="n">
        <v>0.07000000000000001</v>
      </c>
      <c r="BU30" s="61">
        <f>'ETF MTD'!$WA$28/'ETF MTD'!$WA$3-1</f>
        <v/>
      </c>
      <c r="BV30" s="61">
        <f>BT30*BU30</f>
        <v/>
      </c>
      <c r="BW30" s="61" t="n"/>
      <c r="BX30" s="33" t="inlineStr">
        <is>
          <t>EQCHX</t>
        </is>
      </c>
      <c r="BY30" s="49" t="n">
        <v>0.07000000000000001</v>
      </c>
      <c r="BZ30" s="61">
        <f>'ETF MTD'!$WA$28/'ETF MTD'!$WA$3-1</f>
        <v/>
      </c>
      <c r="CA30" s="61">
        <f>BY30*BZ30</f>
        <v/>
      </c>
      <c r="CB30" s="61" t="n"/>
      <c r="CC30" s="33" t="inlineStr">
        <is>
          <t>EQCHX</t>
        </is>
      </c>
      <c r="CD30" s="49" t="n">
        <v>0.07000000000000001</v>
      </c>
      <c r="CE30" s="61">
        <f>'ETF MTD'!$WA$28/'ETF MTD'!$WA$3-1</f>
        <v/>
      </c>
      <c r="CF30" s="61">
        <f>CD30*CE30</f>
        <v/>
      </c>
      <c r="CG30" s="61" t="n"/>
      <c r="CH30" s="33" t="inlineStr">
        <is>
          <t>EQCHX</t>
        </is>
      </c>
      <c r="CI30" s="49" t="n">
        <v>0.07000000000000001</v>
      </c>
      <c r="CJ30" s="61">
        <f>'ETF MTD'!$WA$28/'ETF MTD'!$WA$3-1</f>
        <v/>
      </c>
      <c r="CK30" s="61">
        <f>CI30*CJ30</f>
        <v/>
      </c>
      <c r="CL30" s="61" t="n"/>
      <c r="CM30" s="33" t="inlineStr">
        <is>
          <t>EQCHX</t>
        </is>
      </c>
      <c r="CN30" s="49" t="n">
        <v>0.07000000000000001</v>
      </c>
      <c r="CO30" s="61">
        <f>'ETF MTD'!$WA$28/'ETF MTD'!$WA$3-1</f>
        <v/>
      </c>
      <c r="CP30" s="61">
        <f>CN30*CO30</f>
        <v/>
      </c>
      <c r="CQ30" s="61" t="n"/>
      <c r="CR30" s="33" t="inlineStr">
        <is>
          <t>EQCHX</t>
        </is>
      </c>
      <c r="CS30" s="49" t="n">
        <v>0.07000000000000001</v>
      </c>
      <c r="CT30" s="61">
        <f>'ETF MTD'!$WA$28/'ETF MTD'!$WA$3-1</f>
        <v/>
      </c>
      <c r="CU30" s="61">
        <f>CS30*CT30</f>
        <v/>
      </c>
      <c r="CV30" s="61" t="n"/>
      <c r="CW30" s="33" t="inlineStr">
        <is>
          <t>EQCHX</t>
        </is>
      </c>
      <c r="CX30" s="49" t="n">
        <v>0.07000000000000001</v>
      </c>
      <c r="CY30" s="61">
        <f>'ETF MTD'!$WA$28/'ETF MTD'!$WA$3-1</f>
        <v/>
      </c>
      <c r="CZ30" s="61">
        <f>CX30*CY30</f>
        <v/>
      </c>
      <c r="DA30" s="61" t="n"/>
      <c r="DB30" s="33" t="inlineStr">
        <is>
          <t>EQCHX</t>
        </is>
      </c>
      <c r="DC30" s="49" t="n">
        <v>0.07000000000000001</v>
      </c>
      <c r="DD30" s="61">
        <f>'ETF MTD'!$WA$28/'ETF MTD'!$WA$3-1</f>
        <v/>
      </c>
      <c r="DE30" s="61">
        <f>DC30*DD30</f>
        <v/>
      </c>
      <c r="DF30" s="61" t="n"/>
      <c r="DG30" s="33" t="inlineStr">
        <is>
          <t>EQCHX</t>
        </is>
      </c>
      <c r="DH30" s="49" t="n">
        <v>0.07000000000000001</v>
      </c>
      <c r="DI30" s="61">
        <f>'ETF MTD'!$WA$28/'ETF MTD'!$WA$3-1</f>
        <v/>
      </c>
      <c r="DJ30" s="61">
        <f>DH30*DI30</f>
        <v/>
      </c>
      <c r="DK30" s="61" t="n"/>
      <c r="DL30" s="33" t="inlineStr">
        <is>
          <t>EQCHX</t>
        </is>
      </c>
      <c r="DM30" s="49" t="n">
        <v>0.07000000000000001</v>
      </c>
      <c r="DN30" s="61">
        <f>'ETF MTD'!$WA$28/'ETF MTD'!$WA$3-1</f>
        <v/>
      </c>
      <c r="DO30" s="61">
        <f>DM30*DN30</f>
        <v/>
      </c>
      <c r="DP30" s="61" t="n"/>
      <c r="DQ30" s="33" t="inlineStr">
        <is>
          <t>EQCHX</t>
        </is>
      </c>
      <c r="DR30" s="49" t="n">
        <v>0.07000000000000001</v>
      </c>
      <c r="DS30" s="61">
        <f>'ETF MTD'!$WA$28/'ETF MTD'!$WA$3-1</f>
        <v/>
      </c>
      <c r="DT30" s="61">
        <f>DR30*DS30</f>
        <v/>
      </c>
      <c r="DU30" s="61" t="n"/>
      <c r="DV30" s="33" t="inlineStr">
        <is>
          <t>EQCHX</t>
        </is>
      </c>
      <c r="DW30" s="49" t="n">
        <v>0.07000000000000001</v>
      </c>
      <c r="DX30" s="61">
        <f>'ETF MTD'!$WA$28/'ETF MTD'!$WA$3-1</f>
        <v/>
      </c>
      <c r="DY30" s="61">
        <f>DW30*DX30</f>
        <v/>
      </c>
      <c r="DZ30" s="61" t="n"/>
      <c r="EA30" s="33" t="inlineStr">
        <is>
          <t>EQCHX</t>
        </is>
      </c>
      <c r="EB30" s="49" t="n">
        <v>0.07000000000000001</v>
      </c>
      <c r="EC30" s="61">
        <f>'ETF MTD'!$WA$28/'ETF MTD'!$WA$3-1</f>
        <v/>
      </c>
      <c r="ED30" s="61">
        <f>EB30*EC30</f>
        <v/>
      </c>
      <c r="EE30" s="61" t="n"/>
      <c r="EF30" s="33" t="inlineStr">
        <is>
          <t>EQCHX</t>
        </is>
      </c>
      <c r="EG30" s="49" t="n">
        <v>0.07000000000000001</v>
      </c>
      <c r="EH30" s="61">
        <f>'ETF MTD'!$WA$28/'ETF MTD'!$WA$3-1</f>
        <v/>
      </c>
      <c r="EI30" s="61">
        <f>EG30*EH30</f>
        <v/>
      </c>
      <c r="EJ30" s="61" t="n"/>
      <c r="EK30" s="33" t="inlineStr">
        <is>
          <t>EQCHX</t>
        </is>
      </c>
      <c r="EL30" s="49" t="n">
        <v>0.07000000000000001</v>
      </c>
      <c r="EM30" s="61">
        <f>'ETF MTD'!$WA$28/'ETF MTD'!$WA$3-1</f>
        <v/>
      </c>
      <c r="EN30" s="61">
        <f>EL30*EM30</f>
        <v/>
      </c>
      <c r="EO30" s="61" t="n"/>
      <c r="EP30" s="33" t="inlineStr">
        <is>
          <t>EQCHX</t>
        </is>
      </c>
      <c r="EQ30" s="49" t="n">
        <v>0.07000000000000001</v>
      </c>
      <c r="ER30" s="61">
        <f>'ETF MTD'!$WA$28/'ETF MTD'!$WA$3-1</f>
        <v/>
      </c>
      <c r="ES30" s="61">
        <f>EQ30*ER30</f>
        <v/>
      </c>
      <c r="ET30" s="61" t="n"/>
      <c r="EU30" s="33" t="inlineStr">
        <is>
          <t>EQCHX</t>
        </is>
      </c>
      <c r="EV30" s="49" t="n">
        <v>0.07000000000000001</v>
      </c>
      <c r="EW30" s="61">
        <f>'ETF MTD'!$WA$28/'ETF MTD'!$WA$3-1</f>
        <v/>
      </c>
      <c r="EX30" s="61">
        <f>EV30*EW30</f>
        <v/>
      </c>
      <c r="EY30" s="61" t="n"/>
      <c r="EZ30" s="33" t="inlineStr">
        <is>
          <t>EQCHX</t>
        </is>
      </c>
      <c r="FA30" s="49" t="n">
        <v>0.07000000000000001</v>
      </c>
      <c r="FB30" s="61">
        <f>'ETF MTD'!$WA$28/'ETF MTD'!$WA$3-1</f>
        <v/>
      </c>
      <c r="FC30" s="61">
        <f>FA30*FB30</f>
        <v/>
      </c>
      <c r="FD30" s="61" t="n"/>
      <c r="FE30" s="33" t="inlineStr">
        <is>
          <t>EQCHX</t>
        </is>
      </c>
      <c r="FF30" s="49" t="n">
        <v>0.07000000000000001</v>
      </c>
      <c r="FG30" s="61">
        <f>'ETF MTD'!$WA$28/'ETF MTD'!$WA$3-1</f>
        <v/>
      </c>
      <c r="FH30" s="61">
        <f>FF30*FG30</f>
        <v/>
      </c>
      <c r="FI30" s="61" t="n"/>
      <c r="FJ30" s="33" t="inlineStr">
        <is>
          <t>EQCHX</t>
        </is>
      </c>
      <c r="FK30" s="49" t="n">
        <v>0.07000000000000001</v>
      </c>
      <c r="FL30" s="61">
        <f>'ETF MTD'!$WA$28/'ETF MTD'!$WA$3-1</f>
        <v/>
      </c>
      <c r="FM30" s="61">
        <f>FK30*FL30</f>
        <v/>
      </c>
      <c r="FN30" s="61" t="n"/>
      <c r="FO30" s="33" t="inlineStr">
        <is>
          <t>EQCHX</t>
        </is>
      </c>
      <c r="FP30" s="49" t="n">
        <v>0.07000000000000001</v>
      </c>
      <c r="FQ30" s="61">
        <f>'ETF MTD'!$WA$28/'ETF MTD'!$WA$3-1</f>
        <v/>
      </c>
      <c r="FR30" s="61">
        <f>FP30*FQ30</f>
        <v/>
      </c>
      <c r="FS30" s="61" t="n"/>
      <c r="FT30" s="33" t="inlineStr">
        <is>
          <t>EQCHX</t>
        </is>
      </c>
      <c r="FU30" s="49" t="n">
        <v>0.07000000000000001</v>
      </c>
      <c r="FV30" s="61">
        <f>'ETF MTD'!$WA$28/'ETF MTD'!$WA$3-1</f>
        <v/>
      </c>
      <c r="FW30" s="61">
        <f>FU30*FV30</f>
        <v/>
      </c>
      <c r="FX30" s="61" t="n"/>
      <c r="FY30" s="33" t="inlineStr">
        <is>
          <t>EQCHX</t>
        </is>
      </c>
      <c r="FZ30" s="41" t="n">
        <v>0.07000000000000001</v>
      </c>
      <c r="GA30" s="61">
        <f>'ETF MTD'!$WA$28/'ETF MTD'!$WA$3-1</f>
        <v/>
      </c>
      <c r="GB30" s="61">
        <f>FZ30*GA30</f>
        <v/>
      </c>
      <c r="GC30" s="61" t="n"/>
      <c r="GD30" s="33" t="inlineStr">
        <is>
          <t>EQCHX</t>
        </is>
      </c>
      <c r="GE30" s="41" t="n">
        <v>0.07000000000000001</v>
      </c>
      <c r="GF30" s="61">
        <f>'ETF MTD'!$WA$28/'ETF MTD'!$WA$3-1</f>
        <v/>
      </c>
      <c r="GG30" s="61">
        <f>GE30*GF30</f>
        <v/>
      </c>
      <c r="GH30" s="61" t="n"/>
      <c r="GI30" t="inlineStr">
        <is>
          <t>Managed Futures</t>
        </is>
      </c>
      <c r="GJ30" s="41" t="n">
        <v>0.07000000000000001</v>
      </c>
      <c r="GK30" s="61">
        <f>'ETF MTD'!$WA$28/'ETF MTD'!$WA$3-1</f>
        <v/>
      </c>
      <c r="GL30" s="61">
        <f>GJ30*GK30</f>
        <v/>
      </c>
      <c r="GM30" s="61" t="n"/>
      <c r="GN30" t="inlineStr">
        <is>
          <t>Managed Futures</t>
        </is>
      </c>
      <c r="GO30" s="41" t="n">
        <v>0.07000000000000001</v>
      </c>
      <c r="GP30" s="61">
        <f>'ETF MTD'!$WA$28/'ETF MTD'!$WA$3-1</f>
        <v/>
      </c>
      <c r="GQ30" s="61">
        <f>GO30*GP30</f>
        <v/>
      </c>
      <c r="GR30" s="61" t="n"/>
      <c r="GS30" t="inlineStr">
        <is>
          <t>Managed Futures</t>
        </is>
      </c>
      <c r="GT30" s="41" t="n">
        <v>0.07000000000000001</v>
      </c>
      <c r="GU30" s="61">
        <f>'ETF MTD'!$WA$28/'ETF MTD'!$WA$3-1</f>
        <v/>
      </c>
      <c r="GV30" s="61">
        <f>GT30*GU30</f>
        <v/>
      </c>
      <c r="GW30" s="61" t="n"/>
      <c r="GX30" t="inlineStr">
        <is>
          <t>Managed Futures</t>
        </is>
      </c>
      <c r="GY30" s="41" t="n">
        <v>0.07000000000000001</v>
      </c>
      <c r="GZ30" s="61">
        <f>'ETF MTD'!$WA$28/'ETF MTD'!$WA$3-1</f>
        <v/>
      </c>
      <c r="HA30" s="61">
        <f>GY30*GZ30</f>
        <v/>
      </c>
      <c r="HB30" s="61" t="n"/>
      <c r="HC30" t="inlineStr">
        <is>
          <t>Managed Futures</t>
        </is>
      </c>
      <c r="HD30" s="41" t="n">
        <v>0.07000000000000001</v>
      </c>
      <c r="HE30" s="61">
        <f>'ETF MTD'!$WA$28/'ETF MTD'!$WA$3-1</f>
        <v/>
      </c>
      <c r="HF30" s="61">
        <f>HD30*HE30</f>
        <v/>
      </c>
      <c r="HG30" s="61" t="n"/>
      <c r="HH30" t="inlineStr">
        <is>
          <t>Managed Futures</t>
        </is>
      </c>
      <c r="HI30" s="41" t="n">
        <v>0.07000000000000001</v>
      </c>
      <c r="HJ30" s="61">
        <f>'ETF MTD'!$WA$28/'ETF MTD'!$WA$3-1</f>
        <v/>
      </c>
      <c r="HK30" s="61">
        <f>HI30*HJ30</f>
        <v/>
      </c>
      <c r="HL30" s="61" t="n"/>
      <c r="HM30" t="inlineStr">
        <is>
          <t>Managed Futures</t>
        </is>
      </c>
      <c r="HN30" s="41" t="n">
        <v>0.07000000000000001</v>
      </c>
      <c r="HO30" s="61">
        <f>'ETF MTD'!$WA$28/'ETF MTD'!$WA$3-1</f>
        <v/>
      </c>
      <c r="HP30" s="61">
        <f>HN30*HO30</f>
        <v/>
      </c>
      <c r="HQ30" s="61" t="n"/>
      <c r="HR30" t="inlineStr">
        <is>
          <t>Gold</t>
        </is>
      </c>
      <c r="HS30" s="41" t="n">
        <v>0.07000000000000001</v>
      </c>
      <c r="HT30" s="61">
        <f>'ETF MTD'!$IK$28/'ETF MTD'!$IK$3-1</f>
        <v/>
      </c>
      <c r="HU30" s="61">
        <f>HS30*HT30</f>
        <v/>
      </c>
      <c r="HV30" s="61" t="n"/>
      <c r="HW30" t="inlineStr">
        <is>
          <t>Gold</t>
        </is>
      </c>
      <c r="HX30" s="41" t="n">
        <v>0.07000000000000001</v>
      </c>
      <c r="HY30" s="61">
        <f>'ETF MTD'!$IK$28/'ETF MTD'!$IK$3-1</f>
        <v/>
      </c>
      <c r="HZ30" s="61">
        <f>HX30*HY30</f>
        <v/>
      </c>
      <c r="IA30" s="61" t="n"/>
      <c r="IB30" t="inlineStr">
        <is>
          <t>Gold</t>
        </is>
      </c>
      <c r="IC30" s="41" t="n">
        <v>0.042</v>
      </c>
      <c r="ID30" s="61">
        <f>'ETF MTD'!$IK$28/'ETF MTD'!$IK$3-1</f>
        <v/>
      </c>
      <c r="IE30" s="61">
        <f>IC30*ID30</f>
        <v/>
      </c>
      <c r="IF30" s="61" t="n"/>
      <c r="IG30" t="inlineStr">
        <is>
          <t>Gold</t>
        </is>
      </c>
      <c r="IH30" s="41" t="n">
        <v>0.07000000000000001</v>
      </c>
      <c r="II30" s="61">
        <f>'ETF MTD'!$IK$28/'ETF MTD'!$IK$3-1</f>
        <v/>
      </c>
      <c r="IJ30" s="61">
        <f>IH30*II30</f>
        <v/>
      </c>
      <c r="IK30" s="61" t="n"/>
      <c r="IL30" t="inlineStr">
        <is>
          <t>Gold</t>
        </is>
      </c>
      <c r="IM30" s="41" t="n">
        <v>0.042</v>
      </c>
      <c r="IN30" s="61">
        <f>'ETF MTD'!$IK$28/'ETF MTD'!$IK$3-1</f>
        <v/>
      </c>
      <c r="IO30" s="61">
        <f>IM30*IN30</f>
        <v/>
      </c>
      <c r="IP30" s="61" t="n"/>
      <c r="IQ30" t="inlineStr">
        <is>
          <t>Gold</t>
        </is>
      </c>
      <c r="IR30" s="41" t="n">
        <v>0.042</v>
      </c>
      <c r="IS30" s="61">
        <f>'ETF MTD'!$IK$28/'ETF MTD'!$IK$3-1</f>
        <v/>
      </c>
      <c r="IT30" s="61">
        <f>IR30*IS30</f>
        <v/>
      </c>
      <c r="IU30" s="61" t="n"/>
      <c r="IV30" t="inlineStr">
        <is>
          <t>Gold</t>
        </is>
      </c>
      <c r="IW30" s="41" t="n">
        <v>0.014</v>
      </c>
      <c r="IX30" s="61">
        <f>'ETF MTD'!$IK$28/'ETF MTD'!$IK$3-1</f>
        <v/>
      </c>
      <c r="IY30" s="61">
        <f>IW30*IX30</f>
        <v/>
      </c>
      <c r="IZ30" s="61" t="n"/>
      <c r="JA30" t="inlineStr">
        <is>
          <t>Gold</t>
        </is>
      </c>
      <c r="JB30" s="41" t="n">
        <v>0.014</v>
      </c>
      <c r="JC30" s="61">
        <f>'ETF MTD'!$IK$28/'ETF MTD'!$IK$3-1</f>
        <v/>
      </c>
      <c r="JD30" s="61">
        <f>JB30*JC30</f>
        <v/>
      </c>
      <c r="JE30" s="61" t="n"/>
      <c r="JF30" t="inlineStr">
        <is>
          <t>Gold</t>
        </is>
      </c>
      <c r="JG30" s="41" t="n">
        <v>0.07000000000000001</v>
      </c>
      <c r="JH30" s="61">
        <f>'ETF MTD'!$IK$28/'ETF MTD'!$IK$3-1</f>
        <v/>
      </c>
      <c r="JI30" s="61">
        <f>JG30*JH30</f>
        <v/>
      </c>
      <c r="JJ30" s="61" t="n"/>
      <c r="JK30" t="inlineStr">
        <is>
          <t>Gold</t>
        </is>
      </c>
      <c r="JL30" s="41" t="n">
        <v>0.042</v>
      </c>
      <c r="JM30" s="61">
        <f>'ETF MTD'!$IK$28/'ETF MTD'!$IK$3-1</f>
        <v/>
      </c>
      <c r="JN30" s="61">
        <f>JL30*JM30</f>
        <v/>
      </c>
      <c r="JO30" s="61" t="n"/>
      <c r="JP30" t="inlineStr">
        <is>
          <t>Gold</t>
        </is>
      </c>
      <c r="JQ30" s="41" t="n">
        <v>0.014</v>
      </c>
      <c r="JR30" s="61">
        <f>'ETF MTD'!$IK$28/'ETF MTD'!$IK$3-1</f>
        <v/>
      </c>
      <c r="JS30" s="61">
        <f>JQ30*JR30</f>
        <v/>
      </c>
      <c r="JT30" s="61" t="n"/>
      <c r="JU30" t="inlineStr">
        <is>
          <t>Gold</t>
        </is>
      </c>
      <c r="JV30" s="41" t="n">
        <v>0.014</v>
      </c>
      <c r="JW30" s="61">
        <f>'ETF MTD'!$IK$28/'ETF MTD'!$IK$3-1</f>
        <v/>
      </c>
      <c r="JX30" s="61">
        <f>JV30*JW30</f>
        <v/>
      </c>
      <c r="JY30" s="61" t="n"/>
      <c r="JZ30" t="inlineStr">
        <is>
          <t>Gold</t>
        </is>
      </c>
      <c r="KA30" s="41" t="n">
        <v>0.014</v>
      </c>
      <c r="KB30" s="61">
        <f>'ETF MTD'!$IK$28/'ETF MTD'!$IK$3-1</f>
        <v/>
      </c>
      <c r="KC30" s="61">
        <f>KA30*KB30</f>
        <v/>
      </c>
      <c r="KD30" s="61" t="n"/>
      <c r="KE30" t="inlineStr">
        <is>
          <t>Gold</t>
        </is>
      </c>
      <c r="KF30" s="41" t="n">
        <v>0.014</v>
      </c>
      <c r="KG30" s="61">
        <f>'ETF MTD'!$IK$28/'ETF MTD'!$IK$3-1</f>
        <v/>
      </c>
      <c r="KH30" s="61">
        <f>KF30*KG30</f>
        <v/>
      </c>
      <c r="KI30" s="61" t="n"/>
      <c r="KJ30" t="inlineStr">
        <is>
          <t>Gold</t>
        </is>
      </c>
      <c r="KK30" s="41" t="n">
        <v>0.014</v>
      </c>
      <c r="KL30" s="61">
        <f>'ETF MTD'!$IK$28/'ETF MTD'!$IK$3-1</f>
        <v/>
      </c>
      <c r="KM30" s="61">
        <f>KK30*KL30</f>
        <v/>
      </c>
      <c r="KN30" s="61" t="n"/>
      <c r="KO30" t="inlineStr">
        <is>
          <t>Gold</t>
        </is>
      </c>
      <c r="KP30" s="41" t="n">
        <v>0.014</v>
      </c>
      <c r="KQ30" s="61">
        <f>'ETF MTD'!$IK$28/'ETF MTD'!$IK$3-1</f>
        <v/>
      </c>
      <c r="KR30" s="61">
        <f>KP30*KQ30</f>
        <v/>
      </c>
      <c r="KS30" s="61" t="n"/>
      <c r="KT30" t="inlineStr">
        <is>
          <t>Gold</t>
        </is>
      </c>
      <c r="KU30" s="41" t="n">
        <v>0.042</v>
      </c>
      <c r="KV30" s="61">
        <f>'ETF MTD'!$IK$28/'ETF MTD'!$IK$3-1</f>
        <v/>
      </c>
      <c r="KW30" s="61">
        <f>KU30*KV30</f>
        <v/>
      </c>
      <c r="KX30" s="61" t="n"/>
      <c r="KY30" t="inlineStr">
        <is>
          <t>Gold</t>
        </is>
      </c>
      <c r="KZ30" s="41" t="n">
        <v>0.07000000000000001</v>
      </c>
      <c r="LA30" s="61">
        <f>'ETF MTD'!$IK$28/'ETF MTD'!$IK$3-1</f>
        <v/>
      </c>
      <c r="LB30" s="61">
        <f>KZ30*LA30</f>
        <v/>
      </c>
      <c r="LC30" s="61" t="n"/>
      <c r="LD30" t="inlineStr">
        <is>
          <t>Gold</t>
        </is>
      </c>
      <c r="LE30" s="41" t="n">
        <v>0.07000000000000001</v>
      </c>
      <c r="LF30" s="61">
        <f>'ETF MTD'!$IK$28/'ETF MTD'!$IK$3-1</f>
        <v/>
      </c>
      <c r="LG30" s="61">
        <f>LE30*LF30</f>
        <v/>
      </c>
      <c r="LH30" s="61" t="n"/>
      <c r="LI30" t="inlineStr">
        <is>
          <t>Gold</t>
        </is>
      </c>
      <c r="LJ30" s="41" t="n">
        <v>0.07000000000000001</v>
      </c>
      <c r="LK30" s="61">
        <f>'ETF MTD'!$IK$28/'ETF MTD'!$IK$3-1</f>
        <v/>
      </c>
      <c r="LL30" s="61">
        <f>LJ30*LK30</f>
        <v/>
      </c>
      <c r="LM30" s="61" t="n"/>
      <c r="LN30" t="inlineStr">
        <is>
          <t>Gold</t>
        </is>
      </c>
      <c r="LO30" s="41" t="n">
        <v>0.04</v>
      </c>
      <c r="LP30" s="61">
        <f>'ETF MTD'!$IK$28/'ETF MTD'!$IK$3-1</f>
        <v/>
      </c>
      <c r="LQ30" s="61">
        <f>LO30*LP30</f>
        <v/>
      </c>
      <c r="LR30" s="61" t="n"/>
      <c r="LS30" t="inlineStr">
        <is>
          <t>Gold</t>
        </is>
      </c>
      <c r="LT30" s="41" t="n">
        <v>0.014</v>
      </c>
      <c r="LU30" s="61">
        <f>'ETF MTD'!$IK$28/'ETF MTD'!$IK$3-1</f>
        <v/>
      </c>
      <c r="LV30" s="61">
        <f>LT30*LU30</f>
        <v/>
      </c>
      <c r="LW30" s="61" t="n"/>
      <c r="LX30" t="inlineStr">
        <is>
          <t>Gold</t>
        </is>
      </c>
      <c r="LY30" s="41" t="n">
        <v>0.014</v>
      </c>
      <c r="LZ30" s="61">
        <f>'ETF MTD'!$IK$28/'ETF MTD'!$IK$3-1</f>
        <v/>
      </c>
      <c r="MA30" s="61">
        <f>LY30*LZ30</f>
        <v/>
      </c>
      <c r="MB30" s="61" t="n"/>
      <c r="MC30" t="inlineStr">
        <is>
          <t>Gold</t>
        </is>
      </c>
      <c r="MD30" s="41" t="n">
        <v>0.014</v>
      </c>
      <c r="ME30" s="61">
        <f>'ETF MTD'!$IK$28/'ETF MTD'!$IK$3-1</f>
        <v/>
      </c>
      <c r="MF30" s="61">
        <f>MD30*ME30</f>
        <v/>
      </c>
      <c r="MG30" s="61" t="n"/>
      <c r="MH30" t="inlineStr">
        <is>
          <t>Gold</t>
        </is>
      </c>
      <c r="MI30" s="41" t="n">
        <v>0.014</v>
      </c>
      <c r="MJ30" s="61">
        <f>'ETF MTD'!$IK$28/'ETF MTD'!$IK$3-1</f>
        <v/>
      </c>
      <c r="MK30" s="61">
        <f>MI30*MJ30</f>
        <v/>
      </c>
      <c r="ML30" s="61" t="n"/>
      <c r="MM30" t="inlineStr">
        <is>
          <t>Gold</t>
        </is>
      </c>
      <c r="MN30" s="41" t="n">
        <v>0.014</v>
      </c>
      <c r="MO30" s="61">
        <f>'ETF MTD'!$IK$28/'ETF MTD'!$IK$3-1</f>
        <v/>
      </c>
      <c r="MP30" s="61">
        <f>MN30*MO30</f>
        <v/>
      </c>
      <c r="MQ30" s="61" t="n"/>
      <c r="MR30" t="inlineStr">
        <is>
          <t>Gold</t>
        </is>
      </c>
      <c r="MS30" s="41" t="n">
        <v>0.04200000000000001</v>
      </c>
      <c r="MT30" s="61">
        <f>'ETF MTD'!$IK$28/'ETF MTD'!$IK$3-1</f>
        <v/>
      </c>
      <c r="MU30" s="61">
        <f>MS30*MT30</f>
        <v/>
      </c>
      <c r="MV30" s="61" t="n"/>
      <c r="MW30" t="inlineStr">
        <is>
          <t>Gold</t>
        </is>
      </c>
      <c r="MX30" s="41" t="n">
        <v>0.042</v>
      </c>
      <c r="MY30" s="61">
        <f>'ETF MTD'!$IK$28/'ETF MTD'!$IK$3-1</f>
        <v/>
      </c>
      <c r="MZ30" s="61">
        <f>MX30*MY30</f>
        <v/>
      </c>
      <c r="NA30" s="61" t="n"/>
      <c r="NB30" t="inlineStr">
        <is>
          <t>Gold</t>
        </is>
      </c>
      <c r="NC30" s="41" t="n">
        <v>0.07000000000000001</v>
      </c>
      <c r="ND30" s="61">
        <f>'ETF MTD'!$IK$28/'ETF MTD'!$IK$3-1</f>
        <v/>
      </c>
      <c r="NE30" s="61">
        <f>NC30*ND30</f>
        <v/>
      </c>
      <c r="NF30" s="61" t="n"/>
      <c r="NG30" t="inlineStr">
        <is>
          <t>Gold</t>
        </is>
      </c>
      <c r="NH30" s="41" t="n">
        <v>0.07000000000000001</v>
      </c>
      <c r="NI30" s="61">
        <f>'ETF MTD'!$IK$28/'ETF MTD'!$IK$3-1</f>
        <v/>
      </c>
      <c r="NJ30" s="61">
        <f>NH30*NI30</f>
        <v/>
      </c>
      <c r="NK30" s="61" t="n"/>
      <c r="NL30" t="inlineStr">
        <is>
          <t>Gold</t>
        </is>
      </c>
      <c r="NM30" s="41" t="n">
        <v>0.07000000000000001</v>
      </c>
      <c r="NN30" s="61">
        <f>'ETF MTD'!$IK$28/'ETF MTD'!$IK$3-1</f>
        <v/>
      </c>
      <c r="NO30" s="61">
        <f>NM30*NN30</f>
        <v/>
      </c>
      <c r="NP30" s="61" t="n"/>
      <c r="NQ30" t="inlineStr">
        <is>
          <t>Gold</t>
        </is>
      </c>
      <c r="NR30" s="41" t="n">
        <v>0.07000000000000001</v>
      </c>
      <c r="NS30" s="61">
        <f>'ETF MTD'!$IK$28/'ETF MTD'!$IK$3-1</f>
        <v/>
      </c>
      <c r="NT30" s="61">
        <f>NR30*NS30</f>
        <v/>
      </c>
      <c r="NU30" s="61" t="n"/>
      <c r="NV30" t="inlineStr">
        <is>
          <t>Gold</t>
        </is>
      </c>
      <c r="NW30" s="41" t="n">
        <v>0.07000000000000001</v>
      </c>
      <c r="NX30" s="61">
        <f>'ETF MTD'!$IK$28/'ETF MTD'!$IK$3-1</f>
        <v/>
      </c>
      <c r="NY30" s="61">
        <f>NW30*NX30</f>
        <v/>
      </c>
      <c r="NZ30" s="61" t="n"/>
      <c r="OA30" t="inlineStr">
        <is>
          <t>Gold</t>
        </is>
      </c>
      <c r="OB30" s="41" t="n">
        <v>0.042</v>
      </c>
      <c r="OC30" s="61">
        <f>'ETF MTD'!$IK$28/'ETF MTD'!$IK$3-1</f>
        <v/>
      </c>
      <c r="OD30" s="61">
        <f>OB30*OC30</f>
        <v/>
      </c>
      <c r="OE30" s="61" t="n"/>
      <c r="OF30" t="inlineStr">
        <is>
          <t>Trend</t>
        </is>
      </c>
      <c r="OG30" s="41" t="n">
        <v>0.07000000000000001</v>
      </c>
      <c r="OH30" s="61">
        <f>'ETF MTD'!$IK$28/'ETF MTD'!$IK$3-1</f>
        <v/>
      </c>
      <c r="OI30" s="61">
        <f>OG30*OH30</f>
        <v/>
      </c>
      <c r="OJ30" s="61" t="n"/>
      <c r="OK30" t="inlineStr">
        <is>
          <t>Trend</t>
        </is>
      </c>
      <c r="OL30" s="41" t="n">
        <v>0.07000000000000001</v>
      </c>
      <c r="OM30" s="61">
        <f>'ETF MTD'!$IK$28/'ETF MTD'!$IK$3-1</f>
        <v/>
      </c>
      <c r="ON30" s="61">
        <f>OL30*OM30</f>
        <v/>
      </c>
      <c r="OO30" s="61" t="n"/>
      <c r="OP30" t="inlineStr">
        <is>
          <t>Trend</t>
        </is>
      </c>
      <c r="OQ30" s="41" t="n">
        <v>0.042</v>
      </c>
      <c r="OR30" s="61">
        <f>'ETF MTD'!$IK$28/'ETF MTD'!$IK$3-1</f>
        <v/>
      </c>
      <c r="OS30" s="61">
        <f>OQ30*OR30</f>
        <v/>
      </c>
      <c r="OT30" s="61" t="n"/>
      <c r="OU30" t="inlineStr">
        <is>
          <t>Trend</t>
        </is>
      </c>
      <c r="OV30" s="41" t="n">
        <v>0.07000000000000001</v>
      </c>
      <c r="OW30" s="61">
        <f>'ETF MTD'!$IK$28/'ETF MTD'!$IK$3-1</f>
        <v/>
      </c>
      <c r="OX30" s="61">
        <f>OV30*OW30</f>
        <v/>
      </c>
      <c r="OY30" s="61" t="n"/>
      <c r="OZ30" t="inlineStr">
        <is>
          <t>Trend</t>
        </is>
      </c>
      <c r="PA30" s="41" t="n">
        <v>0.07000000000000001</v>
      </c>
      <c r="PB30" s="61">
        <f>'ETF MTD'!$IK$28/'ETF MTD'!$IK$3-1</f>
        <v/>
      </c>
      <c r="PC30" s="61">
        <f>PA30*PB30</f>
        <v/>
      </c>
      <c r="PD30" s="61" t="n"/>
      <c r="PE30" t="inlineStr">
        <is>
          <t>Trend</t>
        </is>
      </c>
      <c r="PF30" s="41" t="n">
        <v>0.07000000000000001</v>
      </c>
      <c r="PG30" s="61">
        <f>'ETF MTD'!$IK$28/'ETF MTD'!$IK$3-1</f>
        <v/>
      </c>
      <c r="PH30" s="61">
        <f>PF30*PG30</f>
        <v/>
      </c>
      <c r="PI30" s="61" t="n"/>
      <c r="PJ30" t="inlineStr">
        <is>
          <t>Trend</t>
        </is>
      </c>
      <c r="PK30" s="41" t="n">
        <v>0.07000000000000001</v>
      </c>
      <c r="PL30" s="61">
        <f>'ETF MTD'!$IK$28/'ETF MTD'!$IK$3-1</f>
        <v/>
      </c>
      <c r="PM30" s="61">
        <f>PK30*PL30</f>
        <v/>
      </c>
      <c r="PN30" s="61" t="n"/>
      <c r="PO30" t="inlineStr">
        <is>
          <t>Trend</t>
        </is>
      </c>
      <c r="PP30" s="41" t="n">
        <v>0.07000000000000001</v>
      </c>
      <c r="PQ30" s="61">
        <f>'ETF MTD'!$IK$28/'ETF MTD'!$IK$3-1</f>
        <v/>
      </c>
      <c r="PR30" s="61">
        <f>PP30*PQ30</f>
        <v/>
      </c>
      <c r="PS30" s="61" t="n"/>
      <c r="PT30" t="inlineStr">
        <is>
          <t>Trend</t>
        </is>
      </c>
      <c r="PU30" s="41" t="n">
        <v>0.07000000000000001</v>
      </c>
      <c r="PV30" s="61">
        <f>'ETF MTD'!$IK$28/'ETF MTD'!$IK$3-1</f>
        <v/>
      </c>
      <c r="PW30" s="61">
        <f>PU30*PV30</f>
        <v/>
      </c>
      <c r="PX30" s="61" t="n"/>
      <c r="PY30" t="inlineStr">
        <is>
          <t>Trend</t>
        </is>
      </c>
      <c r="PZ30" s="41" t="n">
        <v>0.07000000000000001</v>
      </c>
      <c r="QA30" s="61">
        <f>'ETF MTD'!$IK$28/'ETF MTD'!$IK$3-1</f>
        <v/>
      </c>
      <c r="QB30" s="61">
        <f>PZ30*QA30</f>
        <v/>
      </c>
      <c r="QC30" s="61" t="n"/>
      <c r="QD30" t="inlineStr">
        <is>
          <t>Trend</t>
        </is>
      </c>
      <c r="QE30" s="41" t="n">
        <v>0.07000000000000001</v>
      </c>
      <c r="QF30" s="61">
        <f>'ETF MTD'!$IK$28/'ETF MTD'!$IK$3-1</f>
        <v/>
      </c>
      <c r="QG30" s="61">
        <f>QE30*QF30</f>
        <v/>
      </c>
      <c r="QH30" s="61" t="n"/>
      <c r="QI30" t="inlineStr">
        <is>
          <t>Trend</t>
        </is>
      </c>
      <c r="QJ30" s="41" t="n">
        <v>0.07000000000000001</v>
      </c>
      <c r="QK30" s="61">
        <f>'ETF MTD'!$IK$28/'ETF MTD'!$IK$3-1</f>
        <v/>
      </c>
      <c r="QL30" s="61">
        <f>QJ30*QK30</f>
        <v/>
      </c>
      <c r="QM30" s="61" t="n"/>
      <c r="QN30" t="inlineStr">
        <is>
          <t>Trend</t>
        </is>
      </c>
      <c r="QO30" s="41" t="n">
        <v>0.07000000000000001</v>
      </c>
      <c r="QP30" s="61">
        <f>'ETF MTD'!$IK$28/'ETF MTD'!$IK$3-1</f>
        <v/>
      </c>
      <c r="QQ30" s="61">
        <f>QO30*QP30</f>
        <v/>
      </c>
      <c r="QR30" s="61" t="n"/>
      <c r="QS30" t="inlineStr">
        <is>
          <t>Trend</t>
        </is>
      </c>
      <c r="QT30" s="41" t="n">
        <v>0.07000000000000001</v>
      </c>
      <c r="QU30" s="61">
        <f>'ETF MTD'!$IK$28/'ETF MTD'!$IK$3-1</f>
        <v/>
      </c>
      <c r="QV30" s="61">
        <f>QT30*QU30</f>
        <v/>
      </c>
      <c r="QW30" s="61" t="n"/>
      <c r="QX30" t="inlineStr">
        <is>
          <t>Trend</t>
        </is>
      </c>
      <c r="QY30" s="41" t="n">
        <v>0.07000000000000001</v>
      </c>
      <c r="QZ30" s="61">
        <f>'ETF MTD'!$IK$28/'ETF MTD'!$IK$3-1</f>
        <v/>
      </c>
      <c r="RA30" s="61">
        <f>QY30*QZ30</f>
        <v/>
      </c>
      <c r="RB30" s="61" t="n"/>
      <c r="RC30" t="inlineStr">
        <is>
          <t>Trend</t>
        </is>
      </c>
      <c r="RD30" s="41" t="n">
        <v>0.07000000000000001</v>
      </c>
      <c r="RE30" s="61">
        <f>'ETF MTD'!$IK$28/'ETF MTD'!$IK$3-1</f>
        <v/>
      </c>
      <c r="RF30" s="61">
        <f>RD30*RE30</f>
        <v/>
      </c>
      <c r="RG30" s="61" t="n"/>
      <c r="RH30" t="inlineStr">
        <is>
          <t>Trend</t>
        </is>
      </c>
      <c r="RI30" s="41" t="n">
        <v>0.07000000000000001</v>
      </c>
      <c r="RJ30" s="61">
        <f>'ETF MTD'!$IK$28/'ETF MTD'!$IK$3-1</f>
        <v/>
      </c>
      <c r="RK30" s="61">
        <f>RI30*RJ30</f>
        <v/>
      </c>
      <c r="RL30" s="61" t="n"/>
      <c r="RM30" s="42" t="n">
        <v>0.07000000000000001</v>
      </c>
      <c r="RN30" s="43" t="n">
        <v>0.07000000000000001</v>
      </c>
      <c r="RO30" s="44" t="n">
        <v>0</v>
      </c>
      <c r="RP30" s="44" t="n">
        <v>0</v>
      </c>
      <c r="RQ30" s="48" t="n"/>
      <c r="RR30" s="46" t="n">
        <v>0.011</v>
      </c>
      <c r="RS30" s="61">
        <f>RI30*RR30</f>
        <v/>
      </c>
      <c r="RT30" s="49" t="n">
        <v>0.011</v>
      </c>
      <c r="RU30" s="61">
        <f>RT30*RI30</f>
        <v/>
      </c>
      <c r="RV30" s="49" t="n"/>
      <c r="RX30" s="46" t="n"/>
      <c r="RY30" s="33" t="n"/>
      <c r="RZ30" s="33" t="n"/>
      <c r="SA30" s="33" t="n"/>
      <c r="SB30" s="33" t="n"/>
    </row>
    <row r="31">
      <c r="A31" s="61" t="inlineStr">
        <is>
          <t>SHY</t>
        </is>
      </c>
      <c r="B31" s="49" t="n">
        <v>0</v>
      </c>
      <c r="C31" s="61">
        <f>'ETF MTD'!$ES$28/'ETF MTD'!$ES$3-1</f>
        <v/>
      </c>
      <c r="D31" s="61">
        <f>B31*C31</f>
        <v/>
      </c>
      <c r="E31" s="61" t="n"/>
      <c r="F31" s="61" t="inlineStr">
        <is>
          <t>SHY</t>
        </is>
      </c>
      <c r="G31" s="49" t="n">
        <v>0</v>
      </c>
      <c r="H31" s="61">
        <f>'ETF MTD'!$ES$28/'ETF MTD'!$ES$3-1</f>
        <v/>
      </c>
      <c r="I31" s="61">
        <f>G31*H31</f>
        <v/>
      </c>
      <c r="J31" s="33" t="n"/>
      <c r="K31" s="61" t="inlineStr">
        <is>
          <t>SHY</t>
        </is>
      </c>
      <c r="L31" s="49" t="n">
        <v>0</v>
      </c>
      <c r="M31" s="61">
        <f>'ETF MTD'!$ES$28/'ETF MTD'!$ES$3-1</f>
        <v/>
      </c>
      <c r="N31" s="61">
        <f>L31*M31</f>
        <v/>
      </c>
      <c r="O31" s="61" t="n"/>
      <c r="P31" s="61" t="inlineStr">
        <is>
          <t>SHY</t>
        </is>
      </c>
      <c r="Q31" s="61" t="n">
        <v>0</v>
      </c>
      <c r="R31" s="61">
        <f>'ETF MTD'!$ES$28/'ETF MTD'!$ES$3-1</f>
        <v/>
      </c>
      <c r="S31" s="61">
        <f>Q31*R31</f>
        <v/>
      </c>
      <c r="T31" s="61" t="n"/>
      <c r="U31" s="61" t="inlineStr">
        <is>
          <t>SHY</t>
        </is>
      </c>
      <c r="V31" s="49" t="n">
        <v>0</v>
      </c>
      <c r="W31" s="61">
        <f>'ETF MTD'!$ES$28/'ETF MTD'!$ES$3-1</f>
        <v/>
      </c>
      <c r="X31" s="61">
        <f>V31*W31</f>
        <v/>
      </c>
      <c r="Y31" s="61" t="n"/>
      <c r="Z31" s="61" t="inlineStr">
        <is>
          <t>SHY</t>
        </is>
      </c>
      <c r="AA31" s="49" t="n">
        <v>0</v>
      </c>
      <c r="AB31" s="61">
        <f>'ETF MTD'!$ES$28/'ETF MTD'!$ES$3-1</f>
        <v/>
      </c>
      <c r="AC31" s="61">
        <f>AA31*AB31</f>
        <v/>
      </c>
      <c r="AD31" s="61" t="n"/>
      <c r="AE31" s="61" t="inlineStr">
        <is>
          <t>SHY</t>
        </is>
      </c>
      <c r="AF31" s="49" t="n">
        <v>0</v>
      </c>
      <c r="AG31" s="61">
        <f>'ETF MTD'!$ES$28/'ETF MTD'!$ES$3-1</f>
        <v/>
      </c>
      <c r="AH31" s="61">
        <f>AF31*AG31</f>
        <v/>
      </c>
      <c r="AI31" s="61" t="n"/>
      <c r="AJ31" s="61" t="inlineStr">
        <is>
          <t>SHY</t>
        </is>
      </c>
      <c r="AK31" s="49" t="n">
        <v>0.168</v>
      </c>
      <c r="AL31" s="61">
        <f>'ETF MTD'!$ES$28/'ETF MTD'!$ES$3-1</f>
        <v/>
      </c>
      <c r="AM31" s="61">
        <f>AK31*AL31</f>
        <v/>
      </c>
      <c r="AN31" s="61" t="n"/>
      <c r="AO31" s="61" t="inlineStr">
        <is>
          <t>SHY</t>
        </is>
      </c>
      <c r="AP31" s="49" t="n">
        <v>0.1639999999999999</v>
      </c>
      <c r="AQ31" s="61">
        <f>'ETF MTD'!$ES$28/'ETF MTD'!$ES$3-1</f>
        <v/>
      </c>
      <c r="AR31" s="61">
        <f>AP31*AQ31</f>
        <v/>
      </c>
      <c r="AS31" s="61" t="n"/>
      <c r="AT31" s="61" t="inlineStr">
        <is>
          <t>SHY</t>
        </is>
      </c>
      <c r="AU31" s="49" t="n">
        <v>0.1639999999999999</v>
      </c>
      <c r="AV31" s="61">
        <f>'ETF MTD'!$ES$28/'ETF MTD'!$ES$3-1</f>
        <v/>
      </c>
      <c r="AW31" s="61">
        <f>AU31*AV31</f>
        <v/>
      </c>
      <c r="AX31" s="61" t="n"/>
      <c r="AY31" s="61" t="inlineStr">
        <is>
          <t>SHY</t>
        </is>
      </c>
      <c r="AZ31" s="49" t="n">
        <v>0.1639999999999999</v>
      </c>
      <c r="BA31" s="61">
        <f>'ETF MTD'!$ES$28/'ETF MTD'!$ES$3-1</f>
        <v/>
      </c>
      <c r="BB31" s="61">
        <f>AZ31*BA31</f>
        <v/>
      </c>
      <c r="BC31" s="61" t="n"/>
      <c r="BD31" s="61" t="inlineStr">
        <is>
          <t>SHY</t>
        </is>
      </c>
      <c r="BE31" s="49" t="n">
        <v>0</v>
      </c>
      <c r="BF31" s="61">
        <f>'ETF MTD'!$ES$28/'ETF MTD'!$ES$3-1</f>
        <v/>
      </c>
      <c r="BG31" s="61">
        <f>BE31*BF31</f>
        <v/>
      </c>
      <c r="BH31" s="61" t="n"/>
      <c r="BI31" s="61" t="inlineStr">
        <is>
          <t>SHY</t>
        </is>
      </c>
      <c r="BJ31" s="49" t="n">
        <v>0</v>
      </c>
      <c r="BK31" s="61">
        <f>'ETF MTD'!$ES$28/'ETF MTD'!$ES$3-1</f>
        <v/>
      </c>
      <c r="BL31" s="61">
        <f>BJ31*BK31</f>
        <v/>
      </c>
      <c r="BM31" s="61" t="n"/>
      <c r="BN31" s="61" t="inlineStr">
        <is>
          <t>SHY</t>
        </is>
      </c>
      <c r="BO31" s="49" t="n">
        <v>0</v>
      </c>
      <c r="BP31" s="61">
        <f>'ETF MTD'!$ES$28/'ETF MTD'!$ES$3-1</f>
        <v/>
      </c>
      <c r="BQ31" s="61">
        <f>BO31*BP31</f>
        <v/>
      </c>
      <c r="BR31" s="61" t="n"/>
      <c r="BS31" s="61" t="inlineStr">
        <is>
          <t>SHY</t>
        </is>
      </c>
      <c r="BT31" s="49" t="n">
        <v>0.03199999999999997</v>
      </c>
      <c r="BU31" s="61">
        <f>'ETF MTD'!$ES$28/'ETF MTD'!$ES$3-1</f>
        <v/>
      </c>
      <c r="BV31" s="61">
        <f>BT31*BU31</f>
        <v/>
      </c>
      <c r="BW31" s="61" t="n"/>
      <c r="BX31" s="61" t="inlineStr">
        <is>
          <t>SHY</t>
        </is>
      </c>
      <c r="BY31" s="49" t="n">
        <v>0.032</v>
      </c>
      <c r="BZ31" s="61">
        <f>'ETF MTD'!$ES$28/'ETF MTD'!$ES$3-1</f>
        <v/>
      </c>
      <c r="CA31" s="61">
        <f>BY31*BZ31</f>
        <v/>
      </c>
      <c r="CB31" s="61" t="n"/>
      <c r="CC31" s="61" t="inlineStr">
        <is>
          <t>SHY</t>
        </is>
      </c>
      <c r="CD31" s="49" t="n">
        <v>0.06399999999999995</v>
      </c>
      <c r="CE31" s="61">
        <f>'ETF MTD'!$ES$28/'ETF MTD'!$ES$3-1</f>
        <v/>
      </c>
      <c r="CF31" s="61">
        <f>CD31*CE31</f>
        <v/>
      </c>
      <c r="CG31" s="61" t="n"/>
      <c r="CH31" s="61" t="inlineStr">
        <is>
          <t>SHY</t>
        </is>
      </c>
      <c r="CI31" s="49" t="n">
        <v>0.06399999999999995</v>
      </c>
      <c r="CJ31" s="61">
        <f>'ETF MTD'!$ES$28/'ETF MTD'!$ES$3-1</f>
        <v/>
      </c>
      <c r="CK31" s="61">
        <f>CI31*CJ31</f>
        <v/>
      </c>
      <c r="CL31" s="61" t="n"/>
      <c r="CM31" s="61" t="inlineStr">
        <is>
          <t>SHY</t>
        </is>
      </c>
      <c r="CN31" s="49" t="n">
        <v>0.284</v>
      </c>
      <c r="CO31" s="61">
        <f>'ETF MTD'!$ES$28/'ETF MTD'!$ES$3-1</f>
        <v/>
      </c>
      <c r="CP31" s="61">
        <f>CN31*CO31</f>
        <v/>
      </c>
      <c r="CQ31" s="61" t="n"/>
      <c r="CR31" s="61" t="inlineStr">
        <is>
          <t>SHY</t>
        </is>
      </c>
      <c r="CS31" s="49" t="n">
        <v>0.224</v>
      </c>
      <c r="CT31" s="61">
        <f>'ETF MTD'!$ES$28/'ETF MTD'!$ES$3-1</f>
        <v/>
      </c>
      <c r="CU31" s="61">
        <f>CS31*CT31</f>
        <v/>
      </c>
      <c r="CV31" s="61" t="n"/>
      <c r="CW31" s="61" t="inlineStr">
        <is>
          <t>SHY</t>
        </is>
      </c>
      <c r="CX31" s="49" t="n">
        <v>0.03199999999999997</v>
      </c>
      <c r="CY31" s="61">
        <f>'ETF MTD'!$ES$28/'ETF MTD'!$ES$3-1</f>
        <v/>
      </c>
      <c r="CZ31" s="61">
        <f>CX31*CY31</f>
        <v/>
      </c>
      <c r="DA31" s="61" t="n"/>
      <c r="DB31" s="61" t="inlineStr">
        <is>
          <t>SHY</t>
        </is>
      </c>
      <c r="DC31" s="49" t="n">
        <v>0</v>
      </c>
      <c r="DD31" s="61">
        <f>'ETF MTD'!$ES$28/'ETF MTD'!$ES$3-1</f>
        <v/>
      </c>
      <c r="DE31" s="61">
        <f>DC31*DD31</f>
        <v/>
      </c>
      <c r="DF31" s="61" t="n"/>
      <c r="DG31" s="61" t="inlineStr">
        <is>
          <t>SHY</t>
        </is>
      </c>
      <c r="DH31" s="49" t="n">
        <v>0</v>
      </c>
      <c r="DI31" s="61">
        <f>'ETF MTD'!$ES$28/'ETF MTD'!$ES$3-1</f>
        <v/>
      </c>
      <c r="DJ31" s="61">
        <f>DH31*DI31</f>
        <v/>
      </c>
      <c r="DK31" s="61" t="n"/>
      <c r="DL31" s="61" t="inlineStr">
        <is>
          <t>SHY</t>
        </is>
      </c>
      <c r="DM31" s="49" t="n">
        <v>0</v>
      </c>
      <c r="DN31" s="61">
        <f>'ETF MTD'!$ES$28/'ETF MTD'!$ES$3-1</f>
        <v/>
      </c>
      <c r="DO31" s="61">
        <f>DM31*DN31</f>
        <v/>
      </c>
      <c r="DP31" s="61" t="n"/>
      <c r="DQ31" s="61" t="inlineStr">
        <is>
          <t>SHY</t>
        </is>
      </c>
      <c r="DR31" s="49" t="n">
        <v>0</v>
      </c>
      <c r="DS31" s="61">
        <f>'ETF MTD'!$ES$28/'ETF MTD'!$ES$3-1</f>
        <v/>
      </c>
      <c r="DT31" s="61">
        <f>DR31*DS31</f>
        <v/>
      </c>
      <c r="DU31" s="61" t="n"/>
      <c r="DV31" s="61" t="inlineStr">
        <is>
          <t>SHY</t>
        </is>
      </c>
      <c r="DW31" s="49" t="n">
        <v>0.364</v>
      </c>
      <c r="DX31" s="61">
        <f>'ETF MTD'!$ES$28/'ETF MTD'!$ES$3-1</f>
        <v/>
      </c>
      <c r="DY31" s="61">
        <f>DW31*DX31</f>
        <v/>
      </c>
      <c r="DZ31" s="61" t="n"/>
      <c r="EA31" s="61" t="inlineStr">
        <is>
          <t>SHY</t>
        </is>
      </c>
      <c r="EB31" s="49" t="n">
        <v>0.668</v>
      </c>
      <c r="EC31" s="61">
        <f>'ETF MTD'!$ES$28/'ETF MTD'!$ES$3-1</f>
        <v/>
      </c>
      <c r="ED31" s="61">
        <f>EB31*EC31</f>
        <v/>
      </c>
      <c r="EE31" s="61" t="n"/>
      <c r="EF31" s="61" t="inlineStr">
        <is>
          <t>SHY</t>
        </is>
      </c>
      <c r="EG31" s="49" t="n">
        <v>0.364</v>
      </c>
      <c r="EH31" s="61">
        <f>'ETF MTD'!$ES$28/'ETF MTD'!$ES$3-1</f>
        <v/>
      </c>
      <c r="EI31" s="61">
        <f>EG31*EH31</f>
        <v/>
      </c>
      <c r="EJ31" s="61" t="n"/>
      <c r="EK31" s="61" t="inlineStr">
        <is>
          <t>SHY</t>
        </is>
      </c>
      <c r="EL31" s="49" t="n">
        <v>0</v>
      </c>
      <c r="EM31" s="61">
        <f>'ETF MTD'!$ES$28/'ETF MTD'!$ES$3-1</f>
        <v/>
      </c>
      <c r="EN31" s="61">
        <f>EL31*EM31</f>
        <v/>
      </c>
      <c r="EO31" s="61" t="n"/>
      <c r="EP31" s="61" t="inlineStr">
        <is>
          <t>SHY</t>
        </is>
      </c>
      <c r="EQ31" s="49" t="n">
        <v>0</v>
      </c>
      <c r="ER31" s="61">
        <f>'ETF MTD'!$ES$28/'ETF MTD'!$ES$3-1</f>
        <v/>
      </c>
      <c r="ES31" s="61">
        <f>EQ31*ER31</f>
        <v/>
      </c>
      <c r="ET31" s="61" t="n"/>
      <c r="EU31" s="61" t="inlineStr">
        <is>
          <t>SHY</t>
        </is>
      </c>
      <c r="EV31" s="49" t="n">
        <v>0</v>
      </c>
      <c r="EW31" s="61">
        <f>'ETF MTD'!$ES$28/'ETF MTD'!$ES$3-1</f>
        <v/>
      </c>
      <c r="EX31" s="61">
        <f>EV31*EW31</f>
        <v/>
      </c>
      <c r="EY31" s="61" t="n"/>
      <c r="EZ31" s="61" t="inlineStr">
        <is>
          <t>SHY</t>
        </is>
      </c>
      <c r="FA31" s="49" t="n">
        <v>0</v>
      </c>
      <c r="FB31" s="61">
        <f>'ETF MTD'!$ES$28/'ETF MTD'!$ES$3-1</f>
        <v/>
      </c>
      <c r="FC31" s="61">
        <f>FA31*FB31</f>
        <v/>
      </c>
      <c r="FD31" s="61" t="n"/>
      <c r="FE31" s="61" t="inlineStr">
        <is>
          <t>SHY</t>
        </is>
      </c>
      <c r="FF31" s="49" t="n">
        <v>0</v>
      </c>
      <c r="FG31" s="61">
        <f>'ETF MTD'!$ES$28/'ETF MTD'!$ES$3-1</f>
        <v/>
      </c>
      <c r="FH31" s="61">
        <f>FF31*FG31</f>
        <v/>
      </c>
      <c r="FI31" s="61" t="n"/>
      <c r="FJ31" s="61" t="inlineStr">
        <is>
          <t>SHY</t>
        </is>
      </c>
      <c r="FK31" s="49" t="n">
        <v>0</v>
      </c>
      <c r="FL31" s="61">
        <f>'ETF MTD'!$ES$28/'ETF MTD'!$ES$3-1</f>
        <v/>
      </c>
      <c r="FM31" s="61">
        <f>FK31*FL31</f>
        <v/>
      </c>
      <c r="FN31" s="61" t="n"/>
      <c r="FO31" s="61" t="inlineStr">
        <is>
          <t>SHY</t>
        </is>
      </c>
      <c r="FP31" s="49" t="n">
        <v>0</v>
      </c>
      <c r="FQ31" s="61">
        <f>'ETF MTD'!$ES$28/'ETF MTD'!$ES$3-1</f>
        <v/>
      </c>
      <c r="FR31" s="61">
        <f>FP31*FQ31</f>
        <v/>
      </c>
      <c r="FS31" s="61" t="n"/>
      <c r="FT31" s="61" t="inlineStr">
        <is>
          <t>SHY</t>
        </is>
      </c>
      <c r="FU31" s="49" t="n">
        <v>0</v>
      </c>
      <c r="FV31" s="61">
        <f>'ETF MTD'!$ES$28/'ETF MTD'!$ES$3-1</f>
        <v/>
      </c>
      <c r="FW31" s="61">
        <f>FU31*FV31</f>
        <v/>
      </c>
      <c r="FX31" s="61" t="n"/>
      <c r="FY31" s="61" t="inlineStr">
        <is>
          <t>SHY</t>
        </is>
      </c>
      <c r="FZ31" s="41" t="n">
        <v>0</v>
      </c>
      <c r="GA31" s="61">
        <f>'ETF MTD'!$ES$28/'ETF MTD'!$ES$3-1</f>
        <v/>
      </c>
      <c r="GB31" s="61">
        <f>FZ31*GA31</f>
        <v/>
      </c>
      <c r="GC31" s="61" t="n"/>
      <c r="GD31" s="61" t="inlineStr">
        <is>
          <t>SHY</t>
        </is>
      </c>
      <c r="GE31" s="41" t="n">
        <v>0</v>
      </c>
      <c r="GF31" s="61">
        <f>'ETF MTD'!$ES$28/'ETF MTD'!$ES$3-1</f>
        <v/>
      </c>
      <c r="GG31" s="61">
        <f>GE31*GF31</f>
        <v/>
      </c>
      <c r="GH31" s="61" t="n"/>
      <c r="GI31" t="inlineStr">
        <is>
          <t>U.S. Govt ST</t>
        </is>
      </c>
      <c r="GJ31" s="41" t="n">
        <v>0</v>
      </c>
      <c r="GK31" s="61">
        <f>'ETF MTD'!$ES$28/'ETF MTD'!$ES$3-1</f>
        <v/>
      </c>
      <c r="GL31" s="61">
        <f>GJ31*GK31</f>
        <v/>
      </c>
      <c r="GM31" s="61" t="n"/>
      <c r="GN31" t="inlineStr">
        <is>
          <t>U.S. Govt ST</t>
        </is>
      </c>
      <c r="GO31" s="41" t="n">
        <v>0</v>
      </c>
      <c r="GP31" s="61">
        <f>'ETF MTD'!$ES$28/'ETF MTD'!$ES$3-1</f>
        <v/>
      </c>
      <c r="GQ31" s="61">
        <f>GO31*GP31</f>
        <v/>
      </c>
      <c r="GR31" s="61" t="n"/>
      <c r="GS31" t="inlineStr">
        <is>
          <t>U.S. Govt ST</t>
        </is>
      </c>
      <c r="GT31" s="41" t="n">
        <v>0</v>
      </c>
      <c r="GU31" s="61">
        <f>'ETF MTD'!$ES$28/'ETF MTD'!$ES$3-1</f>
        <v/>
      </c>
      <c r="GV31" s="61">
        <f>GT31*GU31</f>
        <v/>
      </c>
      <c r="GW31" s="61" t="n"/>
      <c r="GX31" t="inlineStr">
        <is>
          <t>U.S. Govt ST</t>
        </is>
      </c>
      <c r="GY31" s="41" t="n">
        <v>0.16</v>
      </c>
      <c r="GZ31" s="61">
        <f>'ETF MTD'!$ES$28/'ETF MTD'!$ES$3-1</f>
        <v/>
      </c>
      <c r="HA31" s="61">
        <f>GY31*GZ31</f>
        <v/>
      </c>
      <c r="HB31" s="61" t="n"/>
      <c r="HC31" t="inlineStr">
        <is>
          <t>U.S. Govt ST</t>
        </is>
      </c>
      <c r="HD31" s="41" t="n">
        <v>0.484</v>
      </c>
      <c r="HE31" s="61">
        <f>'ETF MTD'!$ES$28/'ETF MTD'!$ES$3-1</f>
        <v/>
      </c>
      <c r="HF31" s="61">
        <f>HD31*HE31</f>
        <v/>
      </c>
      <c r="HG31" s="61" t="n"/>
      <c r="HH31" t="inlineStr">
        <is>
          <t>U.S. Govt ST</t>
        </is>
      </c>
      <c r="HI31" s="41" t="n">
        <v>0.284</v>
      </c>
      <c r="HJ31" s="61">
        <f>'ETF MTD'!$ES$28/'ETF MTD'!$ES$3-1</f>
        <v/>
      </c>
      <c r="HK31" s="61">
        <f>HI31*HJ31</f>
        <v/>
      </c>
      <c r="HL31" s="61" t="n"/>
      <c r="HM31" t="inlineStr">
        <is>
          <t>U.S. Govt ST</t>
        </is>
      </c>
      <c r="HN31" s="41" t="n">
        <v>0</v>
      </c>
      <c r="HO31" s="61">
        <f>'ETF MTD'!$ES$28/'ETF MTD'!$ES$3-1</f>
        <v/>
      </c>
      <c r="HP31" s="61">
        <f>HN31*HO31</f>
        <v/>
      </c>
      <c r="HQ31" s="61" t="n"/>
      <c r="HR31" t="inlineStr">
        <is>
          <t>U.S. Govt ST</t>
        </is>
      </c>
      <c r="HS31" s="41" t="n">
        <v>0</v>
      </c>
      <c r="HT31" s="61">
        <f>'ETF MTD'!$ES$28/'ETF MTD'!$ES$3-1</f>
        <v/>
      </c>
      <c r="HU31" s="61">
        <f>HS31*HT31</f>
        <v/>
      </c>
      <c r="HV31" s="61" t="n"/>
      <c r="HW31" t="inlineStr">
        <is>
          <t>U.S. Govt ST</t>
        </is>
      </c>
      <c r="HX31" s="41" t="n">
        <v>0.02</v>
      </c>
      <c r="HY31" s="61">
        <f>'ETF MTD'!$ES$28/'ETF MTD'!$ES$3-1</f>
        <v/>
      </c>
      <c r="HZ31" s="61">
        <f>HX31*HY31</f>
        <v/>
      </c>
      <c r="IA31" s="61" t="n"/>
      <c r="IB31" t="inlineStr">
        <is>
          <t>U.S. Govt ST</t>
        </is>
      </c>
      <c r="IC31" s="41" t="n">
        <v>0</v>
      </c>
      <c r="ID31" s="61">
        <f>'ETF MTD'!$ES$28/'ETF MTD'!$ES$3-1</f>
        <v/>
      </c>
      <c r="IE31" s="61">
        <f>IC31*ID31</f>
        <v/>
      </c>
      <c r="IF31" s="61" t="n"/>
      <c r="IG31" t="inlineStr">
        <is>
          <t>U.S. Govt ST</t>
        </is>
      </c>
      <c r="IH31" s="41" t="n">
        <v>0</v>
      </c>
      <c r="II31" s="61">
        <f>'ETF MTD'!$ES$28/'ETF MTD'!$ES$3-1</f>
        <v/>
      </c>
      <c r="IJ31" s="61">
        <f>IH31*II31</f>
        <v/>
      </c>
      <c r="IK31" s="61" t="n"/>
      <c r="IL31" t="inlineStr">
        <is>
          <t>U.S. Govt ST</t>
        </is>
      </c>
      <c r="IM31" s="41" t="n">
        <v>0</v>
      </c>
      <c r="IN31" s="61">
        <f>'ETF MTD'!$ES$28/'ETF MTD'!$ES$3-1</f>
        <v/>
      </c>
      <c r="IO31" s="61">
        <f>IM31*IN31</f>
        <v/>
      </c>
      <c r="IP31" s="61" t="n"/>
      <c r="IQ31" t="inlineStr">
        <is>
          <t>U.S. Govt ST</t>
        </is>
      </c>
      <c r="IR31" s="41" t="n">
        <v>0</v>
      </c>
      <c r="IS31" s="61">
        <f>'ETF MTD'!$ES$28/'ETF MTD'!$ES$3-1</f>
        <v/>
      </c>
      <c r="IT31" s="61">
        <f>IR31*IS31</f>
        <v/>
      </c>
      <c r="IU31" s="61" t="n"/>
      <c r="IV31" t="inlineStr">
        <is>
          <t>U.S. Govt ST</t>
        </is>
      </c>
      <c r="IW31" s="41" t="n">
        <v>0</v>
      </c>
      <c r="IX31" s="61">
        <f>'ETF MTD'!$ES$28/'ETF MTD'!$ES$3-1</f>
        <v/>
      </c>
      <c r="IY31" s="61">
        <f>IW31*IX31</f>
        <v/>
      </c>
      <c r="IZ31" s="61" t="n"/>
      <c r="JA31" t="inlineStr">
        <is>
          <t>U.S. Govt ST</t>
        </is>
      </c>
      <c r="JB31" s="41" t="n">
        <v>0</v>
      </c>
      <c r="JC31" s="61">
        <f>'ETF MTD'!$ES$28/'ETF MTD'!$ES$3-1</f>
        <v/>
      </c>
      <c r="JD31" s="61">
        <f>JB31*JC31</f>
        <v/>
      </c>
      <c r="JE31" s="61" t="n"/>
      <c r="JF31" t="inlineStr">
        <is>
          <t>U.S. Govt ST</t>
        </is>
      </c>
      <c r="JG31" s="41" t="n">
        <v>0</v>
      </c>
      <c r="JH31" s="61">
        <f>'ETF MTD'!$ES$28/'ETF MTD'!$ES$3-1</f>
        <v/>
      </c>
      <c r="JI31" s="61">
        <f>JG31*JH31</f>
        <v/>
      </c>
      <c r="JJ31" s="61" t="n"/>
      <c r="JK31" t="inlineStr">
        <is>
          <t>U.S. Govt ST</t>
        </is>
      </c>
      <c r="JL31" s="41" t="n">
        <v>0</v>
      </c>
      <c r="JM31" s="61">
        <f>'ETF MTD'!$ES$28/'ETF MTD'!$ES$3-1</f>
        <v/>
      </c>
      <c r="JN31" s="61">
        <f>JL31*JM31</f>
        <v/>
      </c>
      <c r="JO31" s="61" t="n"/>
      <c r="JP31" t="inlineStr">
        <is>
          <t>U.S. Govt ST</t>
        </is>
      </c>
      <c r="JQ31" s="41" t="n">
        <v>0</v>
      </c>
      <c r="JR31" s="61">
        <f>'ETF MTD'!$ES$28/'ETF MTD'!$ES$3-1</f>
        <v/>
      </c>
      <c r="JS31" s="61">
        <f>JQ31*JR31</f>
        <v/>
      </c>
      <c r="JT31" s="61" t="n"/>
      <c r="JU31" t="inlineStr">
        <is>
          <t>U.S. Govt ST</t>
        </is>
      </c>
      <c r="JV31" s="41" t="n">
        <v>0</v>
      </c>
      <c r="JW31" s="61">
        <f>'ETF MTD'!$ES$28/'ETF MTD'!$ES$3-1</f>
        <v/>
      </c>
      <c r="JX31" s="61">
        <f>JV31*JW31</f>
        <v/>
      </c>
      <c r="JY31" s="61" t="n"/>
      <c r="JZ31" t="inlineStr">
        <is>
          <t>U.S. Govt ST</t>
        </is>
      </c>
      <c r="KA31" s="41" t="n">
        <v>0</v>
      </c>
      <c r="KB31" s="61">
        <f>'ETF MTD'!$ES$28/'ETF MTD'!$ES$3-1</f>
        <v/>
      </c>
      <c r="KC31" s="61">
        <f>KA31*KB31</f>
        <v/>
      </c>
      <c r="KD31" s="61" t="n"/>
      <c r="KE31" t="inlineStr">
        <is>
          <t>U.S. Govt ST</t>
        </is>
      </c>
      <c r="KF31" s="41" t="n">
        <v>0</v>
      </c>
      <c r="KG31" s="61">
        <f>'ETF MTD'!$ES$28/'ETF MTD'!$ES$3-1</f>
        <v/>
      </c>
      <c r="KH31" s="61">
        <f>KF31*KG31</f>
        <v/>
      </c>
      <c r="KI31" s="61" t="n"/>
      <c r="KJ31" t="inlineStr">
        <is>
          <t>U.S. Govt ST</t>
        </is>
      </c>
      <c r="KK31" s="41" t="n">
        <v>0</v>
      </c>
      <c r="KL31" s="61">
        <f>'ETF MTD'!$ES$28/'ETF MTD'!$ES$3-1</f>
        <v/>
      </c>
      <c r="KM31" s="61">
        <f>KK31*KL31</f>
        <v/>
      </c>
      <c r="KN31" s="61" t="n"/>
      <c r="KO31" t="inlineStr">
        <is>
          <t>U.S. Govt ST</t>
        </is>
      </c>
      <c r="KP31" s="41" t="n">
        <v>0</v>
      </c>
      <c r="KQ31" s="61">
        <f>'ETF MTD'!$ES$28/'ETF MTD'!$ES$3-1</f>
        <v/>
      </c>
      <c r="KR31" s="61">
        <f>KP31*KQ31</f>
        <v/>
      </c>
      <c r="KS31" s="61" t="n"/>
      <c r="KT31" t="inlineStr">
        <is>
          <t>U.S. Govt ST</t>
        </is>
      </c>
      <c r="KU31" s="41" t="n">
        <v>0</v>
      </c>
      <c r="KV31" s="61">
        <f>'ETF MTD'!$ES$28/'ETF MTD'!$ES$3-1</f>
        <v/>
      </c>
      <c r="KW31" s="61">
        <f>KU31*KV31</f>
        <v/>
      </c>
      <c r="KX31" s="61" t="n"/>
      <c r="KY31" t="inlineStr">
        <is>
          <t>U.S. Govt ST</t>
        </is>
      </c>
      <c r="KZ31" s="41" t="n">
        <v>0</v>
      </c>
      <c r="LA31" s="61">
        <f>'ETF MTD'!$ES$28/'ETF MTD'!$ES$3-1</f>
        <v/>
      </c>
      <c r="LB31" s="61">
        <f>KZ31*LA31</f>
        <v/>
      </c>
      <c r="LC31" s="61" t="n"/>
      <c r="LD31" t="inlineStr">
        <is>
          <t>U.S. Govt ST</t>
        </is>
      </c>
      <c r="LE31" s="41" t="n">
        <v>0</v>
      </c>
      <c r="LF31" s="61">
        <f>'ETF MTD'!$ES$28/'ETF MTD'!$ES$3-1</f>
        <v/>
      </c>
      <c r="LG31" s="61">
        <f>LE31*LF31</f>
        <v/>
      </c>
      <c r="LH31" s="61" t="n"/>
      <c r="LI31" t="inlineStr">
        <is>
          <t>U.S. Govt ST</t>
        </is>
      </c>
      <c r="LJ31" s="41" t="n">
        <v>0</v>
      </c>
      <c r="LK31" s="61">
        <f>'ETF MTD'!$ES$28/'ETF MTD'!$ES$3-1</f>
        <v/>
      </c>
      <c r="LL31" s="61">
        <f>LJ31*LK31</f>
        <v/>
      </c>
      <c r="LM31" s="61" t="n"/>
      <c r="LN31" t="inlineStr">
        <is>
          <t>U.S. Govt ST</t>
        </is>
      </c>
      <c r="LO31" s="41" t="n">
        <v>0</v>
      </c>
      <c r="LP31" s="61">
        <f>'ETF MTD'!$ES$28/'ETF MTD'!$ES$3-1</f>
        <v/>
      </c>
      <c r="LQ31" s="61">
        <f>LO31*LP31</f>
        <v/>
      </c>
      <c r="LR31" s="61" t="n"/>
      <c r="LS31" t="inlineStr">
        <is>
          <t>U.S. Govt ST</t>
        </is>
      </c>
      <c r="LT31" s="41" t="n">
        <v>0</v>
      </c>
      <c r="LU31" s="61">
        <f>'ETF MTD'!$ES$28/'ETF MTD'!$ES$3-1</f>
        <v/>
      </c>
      <c r="LV31" s="61">
        <f>LT31*LU31</f>
        <v/>
      </c>
      <c r="LW31" s="61" t="n"/>
      <c r="LX31" t="inlineStr">
        <is>
          <t>U.S. Govt ST</t>
        </is>
      </c>
      <c r="LY31" s="41" t="n">
        <v>0</v>
      </c>
      <c r="LZ31" s="61">
        <f>'ETF MTD'!$ES$28/'ETF MTD'!$ES$3-1</f>
        <v/>
      </c>
      <c r="MA31" s="61">
        <f>LY31*LZ31</f>
        <v/>
      </c>
      <c r="MB31" s="61" t="n"/>
      <c r="MC31" t="inlineStr">
        <is>
          <t>U.S. Govt ST</t>
        </is>
      </c>
      <c r="MD31" s="41" t="n">
        <v>0</v>
      </c>
      <c r="ME31" s="61">
        <f>'ETF MTD'!$ES$28/'ETF MTD'!$ES$3-1</f>
        <v/>
      </c>
      <c r="MF31" s="61">
        <f>MD31*ME31</f>
        <v/>
      </c>
      <c r="MG31" s="61" t="n"/>
      <c r="MH31" t="inlineStr">
        <is>
          <t>U.S. Govt ST</t>
        </is>
      </c>
      <c r="MI31" s="41" t="n">
        <v>0</v>
      </c>
      <c r="MJ31" s="61">
        <f>'ETF MTD'!$ES$28/'ETF MTD'!$ES$3-1</f>
        <v/>
      </c>
      <c r="MK31" s="61">
        <f>MI31*MJ31</f>
        <v/>
      </c>
      <c r="ML31" s="61" t="n"/>
      <c r="MM31" t="inlineStr">
        <is>
          <t>U.S. Govt ST</t>
        </is>
      </c>
      <c r="MN31" s="41" t="n">
        <v>0</v>
      </c>
      <c r="MO31" s="61">
        <f>'ETF MTD'!$ES$28/'ETF MTD'!$ES$3-1</f>
        <v/>
      </c>
      <c r="MP31" s="61">
        <f>MN31*MO31</f>
        <v/>
      </c>
      <c r="MQ31" s="61" t="n"/>
      <c r="MR31" t="inlineStr">
        <is>
          <t>U.S. Govt ST</t>
        </is>
      </c>
      <c r="MS31" s="41" t="n">
        <v>0</v>
      </c>
      <c r="MT31" s="61">
        <f>'ETF MTD'!$ES$28/'ETF MTD'!$ES$3-1</f>
        <v/>
      </c>
      <c r="MU31" s="61">
        <f>MS31*MT31</f>
        <v/>
      </c>
      <c r="MV31" s="61" t="n"/>
      <c r="MW31" t="inlineStr">
        <is>
          <t>U.S. Govt ST</t>
        </is>
      </c>
      <c r="MX31" s="41" t="n">
        <v>0</v>
      </c>
      <c r="MY31" s="61">
        <f>'ETF MTD'!$ES$28/'ETF MTD'!$ES$3-1</f>
        <v/>
      </c>
      <c r="MZ31" s="61">
        <f>MX31*MY31</f>
        <v/>
      </c>
      <c r="NA31" s="61" t="n"/>
      <c r="NB31" t="inlineStr">
        <is>
          <t>U.S. Govt ST</t>
        </is>
      </c>
      <c r="NC31" s="41" t="n">
        <v>0</v>
      </c>
      <c r="ND31" s="61">
        <f>'ETF MTD'!$ES$28/'ETF MTD'!$ES$3-1</f>
        <v/>
      </c>
      <c r="NE31" s="61">
        <f>NC31*ND31</f>
        <v/>
      </c>
      <c r="NF31" s="61" t="n"/>
      <c r="NG31" t="inlineStr">
        <is>
          <t>U.S. Govt ST</t>
        </is>
      </c>
      <c r="NH31" s="41" t="n">
        <v>0</v>
      </c>
      <c r="NI31" s="61">
        <f>'ETF MTD'!$ES$28/'ETF MTD'!$ES$3-1</f>
        <v/>
      </c>
      <c r="NJ31" s="61">
        <f>NH31*NI31</f>
        <v/>
      </c>
      <c r="NK31" s="61" t="n"/>
      <c r="NL31" t="inlineStr">
        <is>
          <t>U.S. Govt ST</t>
        </is>
      </c>
      <c r="NM31" s="41" t="n">
        <v>0</v>
      </c>
      <c r="NN31" s="61">
        <f>'ETF MTD'!$ES$28/'ETF MTD'!$ES$3-1</f>
        <v/>
      </c>
      <c r="NO31" s="61">
        <f>NM31*NN31</f>
        <v/>
      </c>
      <c r="NP31" s="61" t="n"/>
      <c r="NQ31" t="inlineStr">
        <is>
          <t>U.S. Govt ST</t>
        </is>
      </c>
      <c r="NR31" s="41" t="n">
        <v>0</v>
      </c>
      <c r="NS31" s="61">
        <f>'ETF MTD'!$ES$28/'ETF MTD'!$ES$3-1</f>
        <v/>
      </c>
      <c r="NT31" s="61">
        <f>NR31*NS31</f>
        <v/>
      </c>
      <c r="NU31" s="61" t="n"/>
      <c r="NV31" t="inlineStr">
        <is>
          <t>U.S. Govt ST</t>
        </is>
      </c>
      <c r="NW31" s="41" t="n">
        <v>0</v>
      </c>
      <c r="NX31" s="61">
        <f>'ETF MTD'!$ES$28/'ETF MTD'!$ES$3-1</f>
        <v/>
      </c>
      <c r="NY31" s="61">
        <f>NW31*NX31</f>
        <v/>
      </c>
      <c r="NZ31" s="61" t="n"/>
      <c r="OA31" t="inlineStr">
        <is>
          <t>U.S. Govt ST</t>
        </is>
      </c>
      <c r="OB31" s="41" t="n">
        <v>0</v>
      </c>
      <c r="OC31" s="61">
        <f>'ETF MTD'!$ES$28/'ETF MTD'!$ES$3-1</f>
        <v/>
      </c>
      <c r="OD31" s="61">
        <f>OB31*OC31</f>
        <v/>
      </c>
      <c r="OE31" s="61" t="n"/>
      <c r="OF31" t="inlineStr">
        <is>
          <t>U.S. Govt ST</t>
        </is>
      </c>
      <c r="OG31" s="41" t="n">
        <v>0</v>
      </c>
      <c r="OH31" s="61">
        <f>'ETF MTD'!$ES$28/'ETF MTD'!$ES$3-1</f>
        <v/>
      </c>
      <c r="OI31" s="61">
        <f>OG31*OH31</f>
        <v/>
      </c>
      <c r="OJ31" s="61" t="n"/>
      <c r="OK31" t="inlineStr">
        <is>
          <t>U.S. Govt ST</t>
        </is>
      </c>
      <c r="OL31" s="41" t="n">
        <v>0</v>
      </c>
      <c r="OM31" s="61">
        <f>'ETF MTD'!$ES$28/'ETF MTD'!$ES$3-1</f>
        <v/>
      </c>
      <c r="ON31" s="61">
        <f>OL31*OM31</f>
        <v/>
      </c>
      <c r="OO31" s="61" t="n"/>
      <c r="OP31" t="inlineStr">
        <is>
          <t>U.S. Govt ST</t>
        </is>
      </c>
      <c r="OQ31" s="41" t="n">
        <v>0</v>
      </c>
      <c r="OR31" s="61">
        <f>'ETF MTD'!$ES$28/'ETF MTD'!$ES$3-1</f>
        <v/>
      </c>
      <c r="OS31" s="61">
        <f>OQ31*OR31</f>
        <v/>
      </c>
      <c r="OT31" s="61" t="n"/>
      <c r="OU31" t="inlineStr">
        <is>
          <t>U.S. Govt ST</t>
        </is>
      </c>
      <c r="OV31" s="41" t="n">
        <v>0</v>
      </c>
      <c r="OW31" s="61">
        <f>'ETF MTD'!$ES$28/'ETF MTD'!$ES$3-1</f>
        <v/>
      </c>
      <c r="OX31" s="61">
        <f>OV31*OW31</f>
        <v/>
      </c>
      <c r="OY31" s="61" t="n"/>
      <c r="OZ31" t="inlineStr">
        <is>
          <t>U.S. Govt ST</t>
        </is>
      </c>
      <c r="PA31" s="41" t="n">
        <v>0</v>
      </c>
      <c r="PB31" s="61">
        <f>'ETF MTD'!$ES$28/'ETF MTD'!$ES$3-1</f>
        <v/>
      </c>
      <c r="PC31" s="61">
        <f>PA31*PB31</f>
        <v/>
      </c>
      <c r="PD31" s="61" t="n"/>
      <c r="PE31" t="inlineStr">
        <is>
          <t>U.S. Govt ST</t>
        </is>
      </c>
      <c r="PF31" s="41" t="n">
        <v>0</v>
      </c>
      <c r="PG31" s="61">
        <f>'ETF MTD'!$ES$28/'ETF MTD'!$ES$3-1</f>
        <v/>
      </c>
      <c r="PH31" s="61">
        <f>PF31*PG31</f>
        <v/>
      </c>
      <c r="PI31" s="61" t="n"/>
      <c r="PJ31" t="inlineStr">
        <is>
          <t>U.S. Govt ST</t>
        </is>
      </c>
      <c r="PK31" s="41" t="n">
        <v>0</v>
      </c>
      <c r="PL31" s="61">
        <f>'ETF MTD'!$ES$28/'ETF MTD'!$ES$3-1</f>
        <v/>
      </c>
      <c r="PM31" s="61">
        <f>PK31*PL31</f>
        <v/>
      </c>
      <c r="PN31" s="61" t="n"/>
      <c r="PO31" t="inlineStr">
        <is>
          <t>U.S. Govt ST</t>
        </is>
      </c>
      <c r="PP31" s="41" t="n">
        <v>0</v>
      </c>
      <c r="PQ31" s="61">
        <f>'ETF MTD'!$ES$28/'ETF MTD'!$ES$3-1</f>
        <v/>
      </c>
      <c r="PR31" s="61">
        <f>PP31*PQ31</f>
        <v/>
      </c>
      <c r="PS31" s="61" t="n"/>
      <c r="PT31" t="inlineStr">
        <is>
          <t>U.S. Govt ST</t>
        </is>
      </c>
      <c r="PU31" s="41" t="n">
        <v>0</v>
      </c>
      <c r="PV31" s="61">
        <f>'ETF MTD'!$ES$28/'ETF MTD'!$ES$3-1</f>
        <v/>
      </c>
      <c r="PW31" s="61">
        <f>PU31*PV31</f>
        <v/>
      </c>
      <c r="PX31" s="61" t="n"/>
      <c r="PY31" t="inlineStr">
        <is>
          <t>U.S. Govt ST</t>
        </is>
      </c>
      <c r="PZ31" s="41" t="n">
        <v>0</v>
      </c>
      <c r="QA31" s="61">
        <f>'ETF MTD'!$ES$28/'ETF MTD'!$ES$3-1</f>
        <v/>
      </c>
      <c r="QB31" s="61">
        <f>PZ31*QA31</f>
        <v/>
      </c>
      <c r="QC31" s="61" t="n"/>
      <c r="QD31" t="inlineStr">
        <is>
          <t>U.S. Govt ST</t>
        </is>
      </c>
      <c r="QE31" s="41" t="n">
        <v>0</v>
      </c>
      <c r="QF31" s="61">
        <f>'ETF MTD'!$ES$28/'ETF MTD'!$ES$3-1</f>
        <v/>
      </c>
      <c r="QG31" s="61">
        <f>QE31*QF31</f>
        <v/>
      </c>
      <c r="QH31" s="61" t="n"/>
      <c r="QI31" t="inlineStr">
        <is>
          <t>U.S. Govt ST</t>
        </is>
      </c>
      <c r="QJ31" s="41" t="n">
        <v>0</v>
      </c>
      <c r="QK31" s="61">
        <f>'ETF MTD'!$ES$28/'ETF MTD'!$ES$3-1</f>
        <v/>
      </c>
      <c r="QL31" s="61">
        <f>QJ31*QK31</f>
        <v/>
      </c>
      <c r="QM31" s="61" t="n"/>
      <c r="QN31" t="inlineStr">
        <is>
          <t>U.S. Govt ST</t>
        </is>
      </c>
      <c r="QO31" s="41" t="n">
        <v>0</v>
      </c>
      <c r="QP31" s="61">
        <f>'ETF MTD'!$ES$28/'ETF MTD'!$ES$3-1</f>
        <v/>
      </c>
      <c r="QQ31" s="61">
        <f>QO31*QP31</f>
        <v/>
      </c>
      <c r="QR31" s="61" t="n"/>
      <c r="QS31" t="inlineStr">
        <is>
          <t>U.S. Govt ST</t>
        </is>
      </c>
      <c r="QT31" s="41" t="n">
        <v>0</v>
      </c>
      <c r="QU31" s="61">
        <f>'ETF MTD'!$ES$28/'ETF MTD'!$ES$3-1</f>
        <v/>
      </c>
      <c r="QV31" s="61">
        <f>QT31*QU31</f>
        <v/>
      </c>
      <c r="QW31" s="61" t="n"/>
      <c r="QX31" t="inlineStr">
        <is>
          <t>U.S. Govt ST</t>
        </is>
      </c>
      <c r="QY31" s="41" t="n">
        <v>0</v>
      </c>
      <c r="QZ31" s="61">
        <f>'ETF MTD'!$ES$28/'ETF MTD'!$ES$3-1</f>
        <v/>
      </c>
      <c r="RA31" s="61">
        <f>QY31*QZ31</f>
        <v/>
      </c>
      <c r="RB31" s="61" t="n"/>
      <c r="RC31" t="inlineStr">
        <is>
          <t>U.S. Govt ST</t>
        </is>
      </c>
      <c r="RD31" s="41" t="n">
        <v>0</v>
      </c>
      <c r="RE31" s="61">
        <f>'ETF MTD'!$ES$28/'ETF MTD'!$ES$3-1</f>
        <v/>
      </c>
      <c r="RF31" s="61">
        <f>RD31*RE31</f>
        <v/>
      </c>
      <c r="RG31" s="61" t="n"/>
      <c r="RH31" t="inlineStr">
        <is>
          <t>U.S. Govt ST</t>
        </is>
      </c>
      <c r="RI31" s="41" t="n">
        <v>0</v>
      </c>
      <c r="RJ31" s="61">
        <f>'ETF MTD'!$ES$28/'ETF MTD'!$ES$3-1</f>
        <v/>
      </c>
      <c r="RK31" s="61">
        <f>RI31*RJ31</f>
        <v/>
      </c>
      <c r="RL31" s="61" t="n"/>
      <c r="RM31" s="42" t="n">
        <v>0</v>
      </c>
      <c r="RN31" s="43">
        <f>0.2*RM31</f>
        <v/>
      </c>
      <c r="RO31" s="43" t="n">
        <v>0</v>
      </c>
      <c r="RP31" s="44">
        <f>RI31-SUM(RN31:RO31)</f>
        <v/>
      </c>
      <c r="RQ31" s="49" t="n"/>
      <c r="RR31" s="46" t="n">
        <v>0.0015</v>
      </c>
      <c r="RS31" s="61">
        <f>RI31*RR31</f>
        <v/>
      </c>
      <c r="RT31" s="49" t="n">
        <v>0.0005999999999999999</v>
      </c>
      <c r="RU31" s="61">
        <f>RT31*RI31</f>
        <v/>
      </c>
      <c r="RV31" s="49" t="n"/>
      <c r="RX31" s="46" t="n"/>
      <c r="RY31" s="33" t="n"/>
      <c r="RZ31" s="33" t="n"/>
      <c r="SA31" s="33" t="n"/>
      <c r="SB31" s="33" t="n"/>
    </row>
    <row r="32">
      <c r="A32" s="61" t="n"/>
      <c r="B32" s="49" t="n"/>
      <c r="C32" s="61" t="n"/>
      <c r="D32" s="61" t="n"/>
      <c r="E32" s="61" t="n"/>
      <c r="F32" s="61" t="n"/>
      <c r="G32" s="49" t="n"/>
      <c r="H32" s="61" t="n"/>
      <c r="I32" s="61" t="n"/>
      <c r="J32" s="33" t="n"/>
      <c r="K32" s="61" t="n"/>
      <c r="L32" s="49" t="n"/>
      <c r="M32" s="61" t="n"/>
      <c r="N32" s="61" t="n"/>
      <c r="O32" s="61" t="n"/>
      <c r="P32" s="61" t="n"/>
      <c r="Q32" s="61" t="n"/>
      <c r="R32" s="61" t="n"/>
      <c r="S32" s="61" t="n"/>
      <c r="T32" s="61" t="n"/>
      <c r="U32" s="61" t="n"/>
      <c r="V32" s="49" t="n"/>
      <c r="W32" s="61" t="n"/>
      <c r="X32" s="61" t="n"/>
      <c r="Y32" s="61" t="n"/>
      <c r="Z32" s="61" t="n"/>
      <c r="AA32" s="49" t="n"/>
      <c r="AB32" s="61" t="n"/>
      <c r="AC32" s="61" t="n"/>
      <c r="AD32" s="61" t="n"/>
      <c r="AE32" s="61" t="n"/>
      <c r="AF32" s="49" t="n"/>
      <c r="AG32" s="61" t="n"/>
      <c r="AH32" s="61" t="n"/>
      <c r="AI32" s="61" t="n"/>
      <c r="AJ32" s="61" t="n"/>
      <c r="AK32" s="49" t="n"/>
      <c r="AL32" s="61" t="n"/>
      <c r="AM32" s="61" t="n"/>
      <c r="AN32" s="61" t="n"/>
      <c r="AO32" s="61" t="n"/>
      <c r="AP32" s="49" t="n"/>
      <c r="AQ32" s="61" t="n"/>
      <c r="AR32" s="61" t="n"/>
      <c r="AS32" s="61" t="n"/>
      <c r="AT32" s="61" t="n"/>
      <c r="AU32" s="49" t="n"/>
      <c r="AV32" s="61" t="n"/>
      <c r="AW32" s="61" t="n"/>
      <c r="AX32" s="61" t="n"/>
      <c r="AY32" s="61" t="n"/>
      <c r="AZ32" s="49" t="n"/>
      <c r="BA32" s="61" t="n"/>
      <c r="BB32" s="61" t="n"/>
      <c r="BC32" s="61" t="n"/>
      <c r="BD32" s="61" t="n"/>
      <c r="BE32" s="49" t="n"/>
      <c r="BF32" s="61" t="n"/>
      <c r="BG32" s="61" t="n"/>
      <c r="BH32" s="61" t="n"/>
      <c r="BI32" s="61" t="n"/>
      <c r="BJ32" s="49" t="n"/>
      <c r="BK32" s="61" t="n"/>
      <c r="BL32" s="61" t="n"/>
      <c r="BM32" s="61" t="n"/>
      <c r="BN32" s="61" t="n"/>
      <c r="BO32" s="49" t="n"/>
      <c r="BP32" s="61" t="n"/>
      <c r="BQ32" s="61" t="n"/>
      <c r="BR32" s="61" t="n"/>
      <c r="BS32" s="61" t="n"/>
      <c r="BT32" s="49" t="n"/>
      <c r="BU32" s="61" t="n"/>
      <c r="BV32" s="61" t="n"/>
      <c r="BW32" s="61" t="n"/>
      <c r="BX32" s="61" t="n"/>
      <c r="BY32" s="49" t="n"/>
      <c r="BZ32" s="61" t="n"/>
      <c r="CA32" s="61" t="n"/>
      <c r="CB32" s="61" t="n"/>
      <c r="CC32" s="61" t="n"/>
      <c r="CD32" s="49" t="n"/>
      <c r="CE32" s="61" t="n"/>
      <c r="CF32" s="61" t="n"/>
      <c r="CG32" s="61" t="n"/>
      <c r="CH32" s="61" t="n"/>
      <c r="CI32" s="49" t="n"/>
      <c r="CJ32" s="61" t="n"/>
      <c r="CK32" s="61" t="n"/>
      <c r="CL32" s="61" t="n"/>
      <c r="CM32" s="61" t="n"/>
      <c r="CN32" s="49" t="n"/>
      <c r="CO32" s="61" t="n"/>
      <c r="CP32" s="61" t="n"/>
      <c r="CQ32" s="61" t="n"/>
      <c r="CR32" s="61" t="n"/>
      <c r="CS32" s="49" t="n"/>
      <c r="CT32" s="61" t="n"/>
      <c r="CU32" s="61" t="n"/>
      <c r="CV32" s="61" t="n"/>
      <c r="CW32" s="61" t="n"/>
      <c r="CX32" s="49" t="n"/>
      <c r="CY32" s="61" t="n"/>
      <c r="CZ32" s="61" t="n"/>
      <c r="DA32" s="61" t="n"/>
      <c r="DB32" s="61" t="n"/>
      <c r="DC32" s="49" t="n"/>
      <c r="DD32" s="61" t="n"/>
      <c r="DE32" s="61" t="n"/>
      <c r="DF32" s="61" t="n"/>
      <c r="DG32" s="61" t="n"/>
      <c r="DH32" s="49" t="n"/>
      <c r="DI32" s="61" t="n"/>
      <c r="DJ32" s="61" t="n"/>
      <c r="DK32" s="61" t="n"/>
      <c r="DL32" s="61" t="n"/>
      <c r="DM32" s="49" t="n"/>
      <c r="DN32" s="61" t="n"/>
      <c r="DO32" s="61" t="n"/>
      <c r="DP32" s="61" t="n"/>
      <c r="DQ32" s="61" t="n"/>
      <c r="DR32" s="49" t="n"/>
      <c r="DS32" s="61" t="n"/>
      <c r="DT32" s="61" t="n"/>
      <c r="DU32" s="61" t="n"/>
      <c r="DV32" s="61" t="n"/>
      <c r="DW32" s="49" t="n"/>
      <c r="DX32" s="61" t="n"/>
      <c r="DY32" s="61" t="n"/>
      <c r="DZ32" s="61" t="n"/>
      <c r="EA32" s="61" t="n"/>
      <c r="EB32" s="49" t="n"/>
      <c r="EC32" s="61" t="n"/>
      <c r="ED32" s="61" t="n"/>
      <c r="EE32" s="61" t="n"/>
      <c r="EF32" s="61" t="n"/>
      <c r="EG32" s="49" t="n"/>
      <c r="EH32" s="61" t="n"/>
      <c r="EI32" s="61" t="n"/>
      <c r="EJ32" s="61" t="n"/>
      <c r="EK32" s="61" t="n"/>
      <c r="EL32" s="49" t="n"/>
      <c r="EM32" s="61" t="n"/>
      <c r="EN32" s="61" t="n"/>
      <c r="EO32" s="61" t="n"/>
      <c r="EP32" s="61" t="n"/>
      <c r="EQ32" s="49" t="n"/>
      <c r="ER32" s="61" t="n"/>
      <c r="ES32" s="61" t="n"/>
      <c r="ET32" s="61" t="n"/>
      <c r="EU32" s="61" t="n"/>
      <c r="EV32" s="49" t="n"/>
      <c r="EW32" s="61" t="n"/>
      <c r="EX32" s="61" t="n"/>
      <c r="EY32" s="61" t="n"/>
      <c r="EZ32" s="61" t="n"/>
      <c r="FA32" s="49" t="n"/>
      <c r="FB32" s="61" t="n"/>
      <c r="FC32" s="61" t="n"/>
      <c r="FD32" s="61" t="n"/>
      <c r="FE32" s="61" t="n"/>
      <c r="FF32" s="49" t="n"/>
      <c r="FG32" s="61" t="n"/>
      <c r="FH32" s="61" t="n"/>
      <c r="FI32" s="61" t="n"/>
      <c r="FJ32" s="61" t="n"/>
      <c r="FK32" s="49" t="n"/>
      <c r="FL32" s="61" t="n"/>
      <c r="FM32" s="61" t="n"/>
      <c r="FN32" s="61" t="n"/>
      <c r="FO32" s="61" t="n"/>
      <c r="FP32" s="49" t="n"/>
      <c r="FQ32" s="61" t="n"/>
      <c r="FR32" s="61" t="n"/>
      <c r="FS32" s="61" t="n"/>
      <c r="FT32" s="61" t="n"/>
      <c r="FU32" s="49" t="n"/>
      <c r="FV32" s="61" t="n"/>
      <c r="FW32" s="61" t="n"/>
      <c r="FX32" s="61" t="n"/>
      <c r="FY32" s="61" t="n"/>
      <c r="FZ32" s="41" t="n"/>
      <c r="GA32" s="61" t="n"/>
      <c r="GB32" s="61" t="n"/>
      <c r="GC32" s="61" t="n"/>
      <c r="GD32" s="61" t="n"/>
      <c r="GE32" s="41" t="n"/>
      <c r="GF32" s="61" t="n"/>
      <c r="GG32" s="61" t="n"/>
      <c r="GH32" s="61" t="n"/>
      <c r="GJ32" s="41" t="n"/>
      <c r="GK32" s="61" t="n"/>
      <c r="GL32" s="61" t="n"/>
      <c r="GM32" s="61" t="n"/>
      <c r="GO32" s="41" t="n"/>
      <c r="GP32" s="61" t="n"/>
      <c r="GQ32" s="61" t="n"/>
      <c r="GR32" s="61" t="n"/>
      <c r="GT32" s="41" t="n"/>
      <c r="GU32" s="61" t="n"/>
      <c r="GV32" s="61" t="n"/>
      <c r="GW32" s="61" t="n"/>
      <c r="GY32" s="41" t="n"/>
      <c r="GZ32" s="61" t="n"/>
      <c r="HA32" s="61" t="n"/>
      <c r="HB32" s="61" t="n"/>
      <c r="HD32" s="41" t="n"/>
      <c r="HE32" s="61" t="n"/>
      <c r="HF32" s="61" t="n"/>
      <c r="HG32" s="61" t="n"/>
      <c r="HI32" s="41" t="n"/>
      <c r="HJ32" s="61" t="n"/>
      <c r="HK32" s="61" t="n"/>
      <c r="HL32" s="61" t="n"/>
      <c r="HN32" s="41" t="n"/>
      <c r="HO32" s="61" t="n"/>
      <c r="HP32" s="61" t="n"/>
      <c r="HQ32" s="61" t="n"/>
      <c r="HS32" s="41" t="n"/>
      <c r="HT32" s="61" t="n"/>
      <c r="HU32" s="61" t="n"/>
      <c r="HV32" s="61" t="n"/>
      <c r="HW32" t="inlineStr">
        <is>
          <t>U.S. Govt UST</t>
        </is>
      </c>
      <c r="HX32" s="41" t="n">
        <v>0.04</v>
      </c>
      <c r="HY32" s="61" t="n"/>
      <c r="HZ32" s="61" t="n"/>
      <c r="IA32" s="61" t="n"/>
      <c r="IB32" t="inlineStr">
        <is>
          <t>U.S. Govt UST</t>
        </is>
      </c>
      <c r="IC32" s="41" t="n">
        <v>0.04</v>
      </c>
      <c r="ID32" s="61" t="n"/>
      <c r="IE32" s="61" t="n"/>
      <c r="IF32" s="61" t="n"/>
      <c r="IG32" t="inlineStr">
        <is>
          <t>U.S. Govt UST</t>
        </is>
      </c>
      <c r="IH32" s="41" t="n">
        <v>0.04</v>
      </c>
      <c r="II32" s="61" t="n"/>
      <c r="IJ32" s="61" t="n"/>
      <c r="IK32" s="61" t="n"/>
      <c r="IL32" t="inlineStr">
        <is>
          <t>U.S. Govt UST</t>
        </is>
      </c>
      <c r="IM32" s="41" t="n">
        <v>0.04</v>
      </c>
      <c r="IN32" s="61" t="n"/>
      <c r="IO32" s="61" t="n"/>
      <c r="IP32" s="61" t="n"/>
      <c r="IQ32" t="inlineStr">
        <is>
          <t>U.S. Govt UST</t>
        </is>
      </c>
      <c r="IR32" s="41" t="n">
        <v>0.04</v>
      </c>
      <c r="IS32" s="61" t="n"/>
      <c r="IT32" s="61" t="n"/>
      <c r="IU32" s="61" t="n"/>
      <c r="IV32" t="inlineStr">
        <is>
          <t>U.S. Govt UST</t>
        </is>
      </c>
      <c r="IW32" s="41" t="n">
        <v>0.04</v>
      </c>
      <c r="IX32" s="61" t="n"/>
      <c r="IY32" s="61" t="n"/>
      <c r="IZ32" s="61" t="n"/>
      <c r="JA32" t="inlineStr">
        <is>
          <t>U.S. Govt UST</t>
        </is>
      </c>
      <c r="JB32" s="41" t="n">
        <v>0.04</v>
      </c>
      <c r="JC32" s="61" t="n"/>
      <c r="JD32" s="61" t="n"/>
      <c r="JE32" s="61" t="n"/>
      <c r="JF32" t="inlineStr">
        <is>
          <t>U.S. Govt UST</t>
        </is>
      </c>
      <c r="JG32" s="41" t="n">
        <v>0.04</v>
      </c>
      <c r="JH32" s="61" t="n"/>
      <c r="JI32" s="61" t="n"/>
      <c r="JJ32" s="61" t="n"/>
      <c r="JK32" t="inlineStr">
        <is>
          <t>U.S. Govt UST</t>
        </is>
      </c>
      <c r="JL32" s="41" t="n">
        <v>0.04</v>
      </c>
      <c r="JM32" s="61" t="n"/>
      <c r="JN32" s="61" t="n"/>
      <c r="JO32" s="61" t="n"/>
      <c r="JP32" t="inlineStr">
        <is>
          <t>U.S. Govt UST</t>
        </is>
      </c>
      <c r="JQ32" s="41" t="n">
        <v>0.032</v>
      </c>
      <c r="JR32" s="61" t="n"/>
      <c r="JS32" s="61" t="n"/>
      <c r="JT32" s="61" t="n"/>
      <c r="JU32" t="inlineStr">
        <is>
          <t>U.S. Govt UST</t>
        </is>
      </c>
      <c r="JV32" s="41" t="n">
        <v>0.032</v>
      </c>
      <c r="JW32" s="61" t="n"/>
      <c r="JX32" s="61" t="n"/>
      <c r="JY32" s="61" t="n"/>
      <c r="JZ32" t="inlineStr">
        <is>
          <t>U.S. Govt UST</t>
        </is>
      </c>
      <c r="KA32" s="41" t="n">
        <v>0.11</v>
      </c>
      <c r="KB32" s="61" t="n"/>
      <c r="KC32" s="61" t="n"/>
      <c r="KD32" s="61" t="n"/>
      <c r="KE32" t="inlineStr">
        <is>
          <t>U.S. Govt UST</t>
        </is>
      </c>
      <c r="KF32" s="41" t="n">
        <v>0.11</v>
      </c>
      <c r="KG32" s="61" t="n"/>
      <c r="KH32" s="61" t="n"/>
      <c r="KI32" s="61" t="n"/>
      <c r="KJ32" t="inlineStr">
        <is>
          <t>U.S. Govt UST</t>
        </is>
      </c>
      <c r="KK32" s="41" t="n">
        <v>0.08</v>
      </c>
      <c r="KL32" s="61" t="n"/>
      <c r="KM32" s="61" t="n"/>
      <c r="KN32" s="61" t="n"/>
      <c r="KO32" t="inlineStr">
        <is>
          <t>U.S. Govt UST</t>
        </is>
      </c>
      <c r="KP32" s="41" t="n">
        <v>0.08</v>
      </c>
      <c r="KQ32" s="61" t="n"/>
      <c r="KR32" s="61" t="n"/>
      <c r="KS32" s="61" t="n"/>
      <c r="KT32" t="inlineStr">
        <is>
          <t>U.S. Govt UST</t>
        </is>
      </c>
      <c r="KU32" s="41" t="n">
        <v>0.492</v>
      </c>
      <c r="KV32" s="61" t="n"/>
      <c r="KW32" s="61" t="n"/>
      <c r="KX32" s="61" t="n"/>
      <c r="KY32" t="inlineStr">
        <is>
          <t>U.S. Govt UST</t>
        </is>
      </c>
      <c r="KZ32" s="41" t="n">
        <v>0.464</v>
      </c>
      <c r="LA32" s="61" t="n"/>
      <c r="LB32" s="61" t="n"/>
      <c r="LC32" s="61" t="n"/>
      <c r="LD32" t="inlineStr">
        <is>
          <t>U.S. Govt UST</t>
        </is>
      </c>
      <c r="LE32" s="41" t="n">
        <v>0.204</v>
      </c>
      <c r="LF32" s="61" t="n"/>
      <c r="LG32" s="61" t="n"/>
      <c r="LH32" s="61" t="n"/>
      <c r="LI32" t="inlineStr">
        <is>
          <t>U.S. Govt UST</t>
        </is>
      </c>
      <c r="LJ32" s="41" t="n">
        <v>0.604</v>
      </c>
      <c r="LK32" s="61" t="n"/>
      <c r="LL32" s="61" t="n"/>
      <c r="LM32" s="61" t="n"/>
      <c r="LN32" t="inlineStr">
        <is>
          <t>U.S. Govt UST</t>
        </is>
      </c>
      <c r="LO32" s="41" t="n">
        <v>0.754</v>
      </c>
      <c r="LP32" s="61" t="n"/>
      <c r="LQ32" s="61" t="n"/>
      <c r="LR32" s="61" t="n"/>
      <c r="LS32" t="inlineStr">
        <is>
          <t>U.S. Govt UST</t>
        </is>
      </c>
      <c r="LT32" s="41" t="n">
        <v>0.784</v>
      </c>
      <c r="LU32" s="61" t="n"/>
      <c r="LV32" s="61" t="n"/>
      <c r="LW32" s="61" t="n"/>
      <c r="LX32" t="inlineStr">
        <is>
          <t>U.S. Govt UST</t>
        </is>
      </c>
      <c r="LY32" s="41" t="n">
        <v>0.784</v>
      </c>
      <c r="LZ32" s="61" t="n"/>
      <c r="MA32" s="61" t="n"/>
      <c r="MB32" s="61" t="n"/>
      <c r="MC32" t="inlineStr">
        <is>
          <t>U.S. Govt UST</t>
        </is>
      </c>
      <c r="MD32" s="41" t="n">
        <v>0.784</v>
      </c>
      <c r="ME32" s="61" t="n"/>
      <c r="MF32" s="61" t="n"/>
      <c r="MG32" s="61" t="n"/>
      <c r="MH32" t="inlineStr">
        <is>
          <t>U.S. Govt UST</t>
        </is>
      </c>
      <c r="MI32" s="41" t="n">
        <v>0.784</v>
      </c>
      <c r="MJ32" s="61" t="n"/>
      <c r="MK32" s="61" t="n"/>
      <c r="ML32" s="61" t="n"/>
      <c r="MM32" t="inlineStr">
        <is>
          <t>U.S. Govt UST</t>
        </is>
      </c>
      <c r="MN32" s="41" t="n">
        <v>0.784</v>
      </c>
      <c r="MO32" s="61" t="n"/>
      <c r="MP32" s="61" t="n"/>
      <c r="MQ32" s="61" t="n"/>
      <c r="MR32" t="inlineStr">
        <is>
          <t>U.S. Govt UST</t>
        </is>
      </c>
      <c r="MS32" s="41" t="n">
        <v>0.424</v>
      </c>
      <c r="MT32" s="61" t="n"/>
      <c r="MU32" s="61" t="n"/>
      <c r="MV32" s="61" t="n"/>
      <c r="MW32" t="inlineStr">
        <is>
          <t>U.S. Govt UST</t>
        </is>
      </c>
      <c r="MX32" s="50">
        <f>1-SUM(MX22:MX31)-0.02</f>
        <v/>
      </c>
      <c r="MY32" s="61" t="n"/>
      <c r="MZ32" s="61" t="n"/>
      <c r="NA32" s="61" t="n"/>
      <c r="NB32" t="inlineStr">
        <is>
          <t>U.S. Govt UST</t>
        </is>
      </c>
      <c r="NC32" s="41" t="n">
        <v>0.264</v>
      </c>
      <c r="ND32" s="61" t="n"/>
      <c r="NE32" s="61" t="n"/>
      <c r="NF32" s="61" t="n"/>
      <c r="NG32" t="inlineStr">
        <is>
          <t>U.S. Govt UST</t>
        </is>
      </c>
      <c r="NH32" s="41" t="n">
        <v>0.388</v>
      </c>
      <c r="NI32" s="61" t="n"/>
      <c r="NJ32" s="61" t="n"/>
      <c r="NK32" s="61" t="n"/>
      <c r="NL32" t="inlineStr">
        <is>
          <t>U.S. Govt UST</t>
        </is>
      </c>
      <c r="NM32" s="41" t="n">
        <v>0.264</v>
      </c>
      <c r="NN32" s="61" t="n"/>
      <c r="NO32" s="61" t="n"/>
      <c r="NP32" s="61" t="n"/>
      <c r="NQ32" t="inlineStr">
        <is>
          <t>U.S. Govt UST</t>
        </is>
      </c>
      <c r="NR32" s="41" t="n">
        <v>0</v>
      </c>
      <c r="NS32" s="61" t="n"/>
      <c r="NT32" s="61" t="n"/>
      <c r="NU32" s="61" t="n"/>
      <c r="NV32" t="inlineStr">
        <is>
          <t>U.S. Govt UST</t>
        </is>
      </c>
      <c r="NW32" s="41" t="n">
        <v>0.124</v>
      </c>
      <c r="NX32" s="61" t="n"/>
      <c r="NY32" s="61" t="n"/>
      <c r="NZ32" s="61" t="n"/>
      <c r="OA32" t="inlineStr">
        <is>
          <t>U.S. Govt UST</t>
        </is>
      </c>
      <c r="OB32" s="41" t="n">
        <v>0.152</v>
      </c>
      <c r="OC32" s="61" t="n"/>
      <c r="OD32" s="61" t="n"/>
      <c r="OE32" s="61" t="n"/>
      <c r="OF32" t="inlineStr">
        <is>
          <t>U.S. Govt UST</t>
        </is>
      </c>
      <c r="OG32" s="41" t="n">
        <v>0.08</v>
      </c>
      <c r="OH32" s="61" t="n"/>
      <c r="OI32" s="61" t="n"/>
      <c r="OJ32" s="61" t="n"/>
      <c r="OK32" t="inlineStr">
        <is>
          <t>U.S. Govt UST</t>
        </is>
      </c>
      <c r="OL32" s="41" t="n">
        <v>0.188</v>
      </c>
      <c r="OM32" s="61" t="n"/>
      <c r="ON32" s="61" t="n"/>
      <c r="OO32" s="61" t="n"/>
      <c r="OP32" t="inlineStr">
        <is>
          <t>U.S. Govt UST</t>
        </is>
      </c>
      <c r="OQ32" s="41" t="n">
        <v>0.516</v>
      </c>
      <c r="OR32" s="61" t="n"/>
      <c r="OS32" s="61" t="n"/>
      <c r="OT32" s="61" t="n"/>
      <c r="OU32" t="inlineStr">
        <is>
          <t>U.S. Govt UST</t>
        </is>
      </c>
      <c r="OV32" s="41">
        <f>0.98-SUM(OV22:OV31)</f>
        <v/>
      </c>
      <c r="OW32" s="61" t="n"/>
      <c r="OX32" s="61" t="n"/>
      <c r="OY32" s="61" t="n"/>
      <c r="OZ32" t="inlineStr">
        <is>
          <t>U.S. Govt UST</t>
        </is>
      </c>
      <c r="PA32" s="41" t="n">
        <v>0</v>
      </c>
      <c r="PB32" s="61" t="n"/>
      <c r="PC32" s="61" t="n"/>
      <c r="PD32" s="61" t="n"/>
      <c r="PE32" t="inlineStr">
        <is>
          <t>U.S. Govt UST</t>
        </is>
      </c>
      <c r="PF32" s="41" t="n">
        <v>0</v>
      </c>
      <c r="PG32" s="61" t="n"/>
      <c r="PH32" s="61" t="n"/>
      <c r="PI32" s="61" t="n"/>
      <c r="PJ32" t="inlineStr">
        <is>
          <t>U.S. Govt UST</t>
        </is>
      </c>
      <c r="PK32" s="41" t="n">
        <v>0</v>
      </c>
      <c r="PL32" s="61" t="n"/>
      <c r="PM32" s="61" t="n"/>
      <c r="PN32" s="61" t="n"/>
      <c r="PO32" t="inlineStr">
        <is>
          <t>U.S. Govt UST</t>
        </is>
      </c>
      <c r="PP32" s="41" t="n">
        <v>0.124</v>
      </c>
      <c r="PQ32" s="61" t="n"/>
      <c r="PR32" s="61" t="n"/>
      <c r="PS32" s="61" t="n"/>
      <c r="PT32" t="inlineStr">
        <is>
          <t>U.S. Govt UST</t>
        </is>
      </c>
      <c r="PU32" s="41" t="n">
        <v>0.124</v>
      </c>
      <c r="PV32" s="61" t="n"/>
      <c r="PW32" s="61" t="n"/>
      <c r="PX32" s="61" t="n"/>
      <c r="PY32" t="inlineStr">
        <is>
          <t>U.S. Govt UST</t>
        </is>
      </c>
      <c r="PZ32" s="41" t="n">
        <v>0.124</v>
      </c>
      <c r="QA32" s="61" t="n"/>
      <c r="QB32" s="61" t="n"/>
      <c r="QC32" s="61" t="n"/>
      <c r="QD32" t="inlineStr">
        <is>
          <t>U.S. Govt UST</t>
        </is>
      </c>
      <c r="QE32" s="41" t="n">
        <v>0.124</v>
      </c>
      <c r="QF32" s="61" t="n"/>
      <c r="QG32" s="61" t="n"/>
      <c r="QH32" s="61" t="n"/>
      <c r="QI32" t="inlineStr">
        <is>
          <t>U.S. Govt UST</t>
        </is>
      </c>
      <c r="QJ32" s="41">
        <f>0.98-SUM(QJ22:QJ31)</f>
        <v/>
      </c>
      <c r="QK32" s="61" t="n"/>
      <c r="QL32" s="61" t="n"/>
      <c r="QM32" s="61" t="n"/>
      <c r="QN32" t="inlineStr">
        <is>
          <t>U.S. Govt UST</t>
        </is>
      </c>
      <c r="QO32" s="41" t="n">
        <v>0.05400000000000005</v>
      </c>
      <c r="QP32" s="61" t="n"/>
      <c r="QQ32" s="61" t="n"/>
      <c r="QR32" s="61" t="n"/>
      <c r="QS32" t="inlineStr">
        <is>
          <t>U.S. Govt UST</t>
        </is>
      </c>
      <c r="QT32" s="41" t="n">
        <v>0</v>
      </c>
      <c r="QU32" s="61" t="n"/>
      <c r="QV32" s="61" t="n"/>
      <c r="QW32" s="61" t="n"/>
      <c r="QX32" t="inlineStr">
        <is>
          <t>U.S. Govt UST</t>
        </is>
      </c>
      <c r="QY32" s="41" t="n">
        <v>0</v>
      </c>
      <c r="QZ32" s="61" t="n"/>
      <c r="RA32" s="61" t="n"/>
      <c r="RB32" s="61" t="n"/>
      <c r="RC32" t="inlineStr">
        <is>
          <t>U.S. Govt UST</t>
        </is>
      </c>
      <c r="RD32" s="41" t="n">
        <v>0.124</v>
      </c>
      <c r="RE32" s="61" t="n"/>
      <c r="RF32" s="61" t="n"/>
      <c r="RG32" s="61" t="n"/>
      <c r="RH32" t="inlineStr">
        <is>
          <t>U.S. Govt UST</t>
        </is>
      </c>
      <c r="RI32" s="41" t="n">
        <v>0.124</v>
      </c>
      <c r="RJ32" s="61" t="n"/>
      <c r="RK32" s="61" t="n"/>
      <c r="RL32" s="61" t="n"/>
      <c r="RM32" s="42" t="n">
        <v>0</v>
      </c>
      <c r="RN32" s="43">
        <f>0.2*RM32</f>
        <v/>
      </c>
      <c r="RO32" s="43">
        <f>RI32</f>
        <v/>
      </c>
      <c r="RP32" s="44">
        <f>RI32-SUM(RN32:RO32)</f>
        <v/>
      </c>
      <c r="RQ32" s="49" t="n"/>
      <c r="RR32" s="46" t="n"/>
      <c r="RS32" s="61" t="n"/>
      <c r="RT32" s="49" t="n"/>
      <c r="RU32" s="61" t="n"/>
      <c r="RV32" s="49" t="n"/>
      <c r="RX32" s="46" t="n"/>
      <c r="RY32" s="33" t="n"/>
      <c r="RZ32" s="33" t="n"/>
      <c r="SA32" s="33" t="n"/>
      <c r="SB32" s="33" t="n"/>
    </row>
    <row r="33">
      <c r="A33" s="61" t="n"/>
      <c r="B33" s="33" t="n"/>
      <c r="C33" s="33" t="n"/>
      <c r="D33" s="33" t="n"/>
      <c r="E33" s="33" t="n"/>
      <c r="F33" s="61" t="n"/>
      <c r="G33" s="33" t="n"/>
      <c r="H33" s="33" t="n"/>
      <c r="I33" s="33" t="n"/>
      <c r="J33" s="33" t="n"/>
      <c r="K33" s="61" t="n"/>
      <c r="L33" s="33" t="n"/>
      <c r="M33" s="33" t="n"/>
      <c r="N33" s="33" t="n"/>
      <c r="O33" s="33" t="n"/>
      <c r="P33" s="33" t="n"/>
      <c r="Q33" s="33" t="n"/>
      <c r="R33" s="33" t="n"/>
      <c r="S33" s="33" t="n"/>
      <c r="T33" s="33" t="n"/>
      <c r="U33" s="61" t="n"/>
      <c r="V33" s="33" t="n"/>
      <c r="W33" s="33" t="n"/>
      <c r="X33" s="33" t="n"/>
      <c r="Y33" s="33" t="n"/>
      <c r="Z33" s="61" t="n"/>
      <c r="AA33" s="33" t="n"/>
      <c r="AB33" s="33" t="n"/>
      <c r="AC33" s="33" t="n"/>
      <c r="AD33" s="33" t="n"/>
      <c r="AE33" s="61" t="n"/>
      <c r="AF33" s="33" t="n"/>
      <c r="AG33" s="33" t="n"/>
      <c r="AH33" s="33" t="n"/>
      <c r="AI33" s="33" t="n"/>
      <c r="AJ33" s="61" t="n"/>
      <c r="AK33" s="33" t="n"/>
      <c r="AL33" s="33" t="n"/>
      <c r="AM33" s="33" t="n"/>
      <c r="AN33" s="33" t="n"/>
      <c r="AO33" s="61" t="n"/>
      <c r="AP33" s="33" t="n"/>
      <c r="AQ33" s="33" t="n"/>
      <c r="AR33" s="33" t="n"/>
      <c r="AS33" s="33" t="n"/>
      <c r="AT33" s="61" t="n"/>
      <c r="AU33" s="33" t="n"/>
      <c r="AV33" s="33" t="n"/>
      <c r="AW33" s="33" t="n"/>
      <c r="AX33" s="33" t="n"/>
      <c r="AY33" s="61" t="n"/>
      <c r="AZ33" s="33" t="n"/>
      <c r="BA33" s="33" t="n"/>
      <c r="BB33" s="33" t="n"/>
      <c r="BC33" s="33" t="n"/>
      <c r="BD33" s="61" t="n"/>
      <c r="BE33" s="33" t="n"/>
      <c r="BF33" s="33" t="n"/>
      <c r="BG33" s="33" t="n"/>
      <c r="BH33" s="33" t="n"/>
      <c r="BI33" s="61" t="n"/>
      <c r="BJ33" s="33" t="n"/>
      <c r="BK33" s="33" t="n"/>
      <c r="BL33" s="33" t="n"/>
      <c r="BM33" s="33" t="n"/>
      <c r="BN33" s="61" t="n"/>
      <c r="BO33" s="33" t="n"/>
      <c r="BP33" s="33" t="n"/>
      <c r="BQ33" s="33" t="n"/>
      <c r="BR33" s="33" t="n"/>
      <c r="BS33" s="61" t="n"/>
      <c r="BT33" s="33" t="n"/>
      <c r="BU33" s="33" t="n"/>
      <c r="BV33" s="33" t="n"/>
      <c r="BW33" s="33" t="n"/>
      <c r="BX33" s="61" t="n"/>
      <c r="BY33" s="33" t="n"/>
      <c r="BZ33" s="33" t="n"/>
      <c r="CA33" s="33" t="n"/>
      <c r="CB33" s="33" t="n"/>
      <c r="CC33" s="61" t="n"/>
      <c r="CD33" s="33" t="n"/>
      <c r="CE33" s="33" t="n"/>
      <c r="CF33" s="33" t="n"/>
      <c r="CG33" s="33" t="n"/>
      <c r="CH33" s="61" t="n"/>
      <c r="CI33" s="33" t="n"/>
      <c r="CJ33" s="33" t="n"/>
      <c r="CK33" s="33" t="n"/>
      <c r="CL33" s="33" t="n"/>
      <c r="CM33" s="61" t="n"/>
      <c r="CN33" s="33" t="n"/>
      <c r="CO33" s="33" t="n"/>
      <c r="CP33" s="33" t="n"/>
      <c r="CQ33" s="33" t="n"/>
      <c r="CR33" s="61" t="n"/>
      <c r="CS33" s="33" t="n"/>
      <c r="CT33" s="33" t="n"/>
      <c r="CU33" s="33" t="n"/>
      <c r="CV33" s="33" t="n"/>
      <c r="CW33" s="61" t="n"/>
      <c r="CX33" s="33" t="n"/>
      <c r="CY33" s="33" t="n"/>
      <c r="CZ33" s="33" t="n"/>
      <c r="DA33" s="33" t="n"/>
      <c r="DB33" s="61" t="n"/>
      <c r="DC33" s="33" t="n"/>
      <c r="DD33" s="33" t="n"/>
      <c r="DE33" s="33" t="n"/>
      <c r="DF33" s="33" t="n"/>
      <c r="DG33" s="61" t="n"/>
      <c r="DH33" s="33" t="n"/>
      <c r="DI33" s="33" t="n"/>
      <c r="DJ33" s="33" t="n"/>
      <c r="DK33" s="33" t="n"/>
      <c r="DL33" s="61" t="n"/>
      <c r="DM33" s="33" t="n"/>
      <c r="DN33" s="33" t="n"/>
      <c r="DO33" s="33" t="n"/>
      <c r="DP33" s="33" t="n"/>
      <c r="DQ33" s="61" t="n"/>
      <c r="DR33" s="33" t="n"/>
      <c r="DS33" s="33" t="n"/>
      <c r="DT33" s="33" t="n"/>
      <c r="DU33" s="33" t="n"/>
      <c r="DV33" s="61" t="n"/>
      <c r="DW33" s="33" t="n"/>
      <c r="DX33" s="33" t="n"/>
      <c r="DY33" s="33" t="n"/>
      <c r="DZ33" s="33" t="n"/>
      <c r="EA33" s="61" t="n"/>
      <c r="EB33" s="33" t="n"/>
      <c r="EC33" s="33" t="n"/>
      <c r="ED33" s="33" t="n"/>
      <c r="EE33" s="33" t="n"/>
      <c r="EF33" s="61" t="n"/>
      <c r="EG33" s="33" t="n"/>
      <c r="EH33" s="33" t="n"/>
      <c r="EI33" s="33" t="n"/>
      <c r="EJ33" s="33" t="n"/>
      <c r="EK33" s="61" t="n"/>
      <c r="EL33" s="33" t="n"/>
      <c r="EM33" s="33" t="n"/>
      <c r="EN33" s="33" t="n"/>
      <c r="EO33" s="33" t="n"/>
      <c r="EP33" s="61" t="n"/>
      <c r="EQ33" s="33" t="n"/>
      <c r="ER33" s="33" t="n"/>
      <c r="ES33" s="33" t="n"/>
      <c r="ET33" s="33" t="n"/>
      <c r="EU33" s="61" t="n"/>
      <c r="EV33" s="33" t="n"/>
      <c r="EW33" s="33" t="n"/>
      <c r="EX33" s="33" t="n"/>
      <c r="EY33" s="33" t="n"/>
      <c r="EZ33" s="61" t="n"/>
      <c r="FA33" s="33" t="n"/>
      <c r="FB33" s="33" t="n"/>
      <c r="FC33" s="33" t="n"/>
      <c r="FD33" s="33" t="n"/>
      <c r="FE33" s="61" t="n"/>
      <c r="FF33" s="33" t="n"/>
      <c r="FG33" s="33" t="n"/>
      <c r="FH33" s="33" t="n"/>
      <c r="FI33" s="33" t="n"/>
      <c r="FJ33" s="61" t="n"/>
      <c r="FK33" s="33" t="n"/>
      <c r="FL33" s="33" t="n"/>
      <c r="FM33" s="33" t="n"/>
      <c r="FN33" s="33" t="n"/>
      <c r="FO33" s="61" t="n"/>
      <c r="FP33" s="33" t="n"/>
      <c r="FQ33" s="33" t="n"/>
      <c r="FR33" s="33" t="n"/>
      <c r="FS33" s="33" t="n"/>
      <c r="FT33" s="61" t="n"/>
      <c r="FU33" s="33" t="n"/>
      <c r="FV33" s="33" t="n"/>
      <c r="FW33" s="33" t="n"/>
      <c r="FX33" s="33" t="n"/>
      <c r="FY33" s="61" t="n"/>
      <c r="FZ33" s="34" t="n"/>
      <c r="GA33" s="33" t="n"/>
      <c r="GB33" s="33" t="n"/>
      <c r="GC33" s="33" t="n"/>
      <c r="GD33" s="61" t="n"/>
      <c r="GE33" s="34" t="n"/>
      <c r="GF33" s="33" t="n"/>
      <c r="GG33" s="33" t="n"/>
      <c r="GH33" s="33" t="n"/>
      <c r="GI33" s="61" t="n"/>
      <c r="GJ33" s="34" t="n"/>
      <c r="GK33" s="33" t="n"/>
      <c r="GL33" s="33" t="n"/>
      <c r="GM33" s="33" t="n"/>
      <c r="GN33" s="61" t="n"/>
      <c r="GO33" s="34" t="n"/>
      <c r="GP33" s="33" t="n"/>
      <c r="GQ33" s="33" t="n"/>
      <c r="GR33" s="33" t="n"/>
      <c r="GS33" s="61" t="n"/>
      <c r="GT33" s="34" t="n"/>
      <c r="GU33" s="33" t="n"/>
      <c r="GV33" s="33" t="n"/>
      <c r="GW33" s="33" t="n"/>
      <c r="GX33" s="61" t="n"/>
      <c r="GY33" s="34" t="n"/>
      <c r="GZ33" s="33" t="n"/>
      <c r="HA33" s="33" t="n"/>
      <c r="HB33" s="33" t="n"/>
      <c r="HC33" s="61" t="n"/>
      <c r="HD33" s="34" t="n"/>
      <c r="HE33" s="33" t="n"/>
      <c r="HF33" s="33" t="n"/>
      <c r="HG33" s="33" t="n"/>
      <c r="HH33" s="61" t="n"/>
      <c r="HI33" s="34" t="n"/>
      <c r="HJ33" s="33" t="n"/>
      <c r="HK33" s="33" t="n"/>
      <c r="HL33" s="33" t="n"/>
      <c r="HM33" s="61" t="n"/>
      <c r="HN33" s="34" t="n"/>
      <c r="HO33" s="33" t="n"/>
      <c r="HP33" s="33" t="n"/>
      <c r="HQ33" s="33" t="n"/>
      <c r="HR33" s="61" t="n"/>
      <c r="HS33" s="34" t="n"/>
      <c r="HT33" s="33" t="n"/>
      <c r="HU33" s="33" t="n"/>
      <c r="HV33" s="33" t="n"/>
      <c r="HW33" s="61" t="n"/>
      <c r="HX33" s="34" t="n"/>
      <c r="HY33" s="33" t="n"/>
      <c r="HZ33" s="33" t="n"/>
      <c r="IA33" s="33" t="n"/>
      <c r="IB33" s="61" t="n"/>
      <c r="IC33" s="34" t="n"/>
      <c r="ID33" s="33" t="n"/>
      <c r="IE33" s="33" t="n"/>
      <c r="IF33" s="33" t="n"/>
      <c r="IG33" s="61" t="n"/>
      <c r="IH33" s="34" t="n"/>
      <c r="II33" s="33" t="n"/>
      <c r="IJ33" s="33" t="n"/>
      <c r="IK33" s="33" t="n"/>
      <c r="IL33" s="61" t="n"/>
      <c r="IM33" s="34" t="n"/>
      <c r="IN33" s="33" t="n"/>
      <c r="IO33" s="33" t="n"/>
      <c r="IP33" s="33" t="n"/>
      <c r="IQ33" s="61" t="n"/>
      <c r="IR33" s="34" t="n"/>
      <c r="IS33" s="33" t="n"/>
      <c r="IT33" s="33" t="n"/>
      <c r="IU33" s="33" t="n"/>
      <c r="IV33" s="61" t="n"/>
      <c r="IW33" s="34" t="n"/>
      <c r="IX33" s="33" t="n"/>
      <c r="IY33" s="33" t="n"/>
      <c r="IZ33" s="33" t="n"/>
      <c r="JA33" s="61" t="n"/>
      <c r="JB33" s="34" t="n"/>
      <c r="JC33" s="33" t="n"/>
      <c r="JD33" s="33" t="n"/>
      <c r="JE33" s="33" t="n"/>
      <c r="JF33" s="61" t="n"/>
      <c r="JG33" s="34" t="n"/>
      <c r="JH33" s="33" t="n"/>
      <c r="JI33" s="33" t="n"/>
      <c r="JJ33" s="33" t="n"/>
      <c r="JK33" s="61" t="n"/>
      <c r="JL33" s="34" t="n"/>
      <c r="JM33" s="33" t="n"/>
      <c r="JN33" s="33" t="n"/>
      <c r="JO33" s="33" t="n"/>
      <c r="JP33" s="61" t="n"/>
      <c r="JQ33" s="34" t="n"/>
      <c r="JR33" s="33" t="n"/>
      <c r="JS33" s="33" t="n"/>
      <c r="JT33" s="33" t="n"/>
      <c r="JU33" s="61" t="n"/>
      <c r="JV33" s="34" t="n"/>
      <c r="JW33" s="33" t="n"/>
      <c r="JX33" s="33" t="n"/>
      <c r="JY33" s="33" t="n"/>
      <c r="JZ33" s="85" t="inlineStr">
        <is>
          <t>OPER MAX is 10%; rest to JPST</t>
        </is>
      </c>
      <c r="KA33" s="61" t="n"/>
      <c r="KB33" s="33" t="n"/>
      <c r="KC33" s="33" t="n"/>
      <c r="KD33" s="33" t="n"/>
      <c r="KE33" s="85" t="inlineStr">
        <is>
          <t>OPER MAX is 10%; rest to JPST</t>
        </is>
      </c>
      <c r="KF33" s="61" t="n"/>
      <c r="KG33" s="33" t="n"/>
      <c r="KH33" s="33" t="n"/>
      <c r="KI33" s="33" t="n"/>
      <c r="KJ33" s="85" t="inlineStr">
        <is>
          <t>OPER MAX is 10%; rest to JPST</t>
        </is>
      </c>
      <c r="KK33" s="61" t="n"/>
      <c r="KL33" s="33" t="n"/>
      <c r="KM33" s="33" t="n"/>
      <c r="KN33" s="33" t="n"/>
      <c r="KO33" s="85" t="inlineStr">
        <is>
          <t>OPER MAX is 10%; rest to JPST</t>
        </is>
      </c>
      <c r="KP33" s="61" t="n"/>
      <c r="KQ33" s="33" t="n"/>
      <c r="KR33" s="33" t="n"/>
      <c r="KS33" s="33" t="n"/>
      <c r="KT33" s="85" t="inlineStr">
        <is>
          <t>OPER/SHV/BIL/FLOT/JPST 10% max</t>
        </is>
      </c>
      <c r="KU33" s="61" t="n"/>
      <c r="KV33" s="33" t="n"/>
      <c r="KW33" s="33" t="n"/>
      <c r="KX33" s="33" t="n"/>
      <c r="KY33" s="85" t="inlineStr">
        <is>
          <t>OPER/SHV/BIL/FLOT/JPST 10% max</t>
        </is>
      </c>
      <c r="KZ33" s="61" t="n"/>
      <c r="LA33" s="33" t="n"/>
      <c r="LB33" s="33" t="n"/>
      <c r="LC33" s="33" t="n"/>
      <c r="LD33" s="85" t="inlineStr">
        <is>
          <t>HOLD OPER</t>
        </is>
      </c>
      <c r="LE33" s="61" t="n"/>
      <c r="LF33" s="33" t="n"/>
      <c r="LG33" s="33" t="n"/>
      <c r="LH33" s="33" t="n"/>
      <c r="LI33" s="85" t="n"/>
      <c r="LJ33" s="61" t="n"/>
      <c r="LK33" s="33" t="n"/>
      <c r="LL33" s="33" t="n"/>
      <c r="LM33" s="33" t="n"/>
      <c r="LN33" s="85" t="n"/>
      <c r="LO33" s="61" t="n"/>
      <c r="LP33" s="33" t="n"/>
      <c r="LQ33" s="33" t="n"/>
      <c r="LR33" s="33" t="n"/>
      <c r="LS33" s="85" t="n"/>
      <c r="LT33" s="61" t="n"/>
      <c r="LU33" s="33" t="n"/>
      <c r="LV33" s="33" t="n"/>
      <c r="LW33" s="33" t="n"/>
      <c r="LX33" s="85" t="n"/>
      <c r="LY33" s="61" t="n"/>
      <c r="LZ33" s="33" t="n"/>
      <c r="MA33" s="33" t="n"/>
      <c r="MB33" s="33" t="n"/>
      <c r="MC33" s="85" t="n"/>
      <c r="MD33" s="61" t="n"/>
      <c r="ME33" s="33" t="n"/>
      <c r="MF33" s="33" t="n"/>
      <c r="MG33" s="33" t="n"/>
      <c r="MH33" s="85" t="n"/>
      <c r="MI33" s="61" t="n"/>
      <c r="MJ33" s="33" t="n"/>
      <c r="MK33" s="33" t="n"/>
      <c r="ML33" s="33" t="n"/>
      <c r="MM33" s="85" t="n"/>
      <c r="MN33" s="61" t="n"/>
      <c r="MO33" s="33" t="n"/>
      <c r="MP33" s="33" t="n"/>
      <c r="MQ33" s="33" t="n"/>
      <c r="MR33" s="85" t="n"/>
      <c r="MS33" s="61" t="n"/>
      <c r="MT33" s="33" t="n"/>
      <c r="MU33" s="33" t="n"/>
      <c r="MV33" s="33" t="n"/>
      <c r="MW33" s="85" t="n"/>
      <c r="MX33" s="61" t="n"/>
      <c r="MY33" s="33" t="n"/>
      <c r="MZ33" s="33" t="n"/>
      <c r="NA33" s="33" t="n"/>
      <c r="NB33" s="85" t="inlineStr">
        <is>
          <t>Keep IEI at Jan level for US Govt IT; add excess to IEF</t>
        </is>
      </c>
      <c r="NC33" s="49" t="n"/>
      <c r="ND33" s="33" t="n"/>
      <c r="NE33" s="33" t="n"/>
      <c r="NF33" s="33" t="n"/>
      <c r="NG33" s="85" t="inlineStr">
        <is>
          <t>Keep IEI at Jan level for US Govt IT; add excess to IEF</t>
        </is>
      </c>
      <c r="NH33" s="49" t="n"/>
      <c r="NI33" s="33" t="n"/>
      <c r="NJ33" s="33" t="n"/>
      <c r="NK33" s="33" t="n"/>
      <c r="NL33" s="85" t="n"/>
      <c r="NM33" s="49" t="n"/>
      <c r="NN33" s="33" t="n"/>
      <c r="NO33" s="33" t="n"/>
      <c r="NP33" s="33" t="n"/>
      <c r="NQ33" s="85" t="n"/>
      <c r="NR33" s="49" t="n"/>
      <c r="NS33" s="33" t="n"/>
      <c r="NT33" s="33" t="n"/>
      <c r="NU33" s="33" t="n"/>
      <c r="NV33" s="85" t="n"/>
      <c r="NW33" s="49" t="n"/>
      <c r="NX33" s="33" t="n"/>
      <c r="NY33" s="33" t="n"/>
      <c r="NZ33" s="33" t="n"/>
      <c r="OA33" s="85" t="n"/>
      <c r="OB33" s="49" t="n"/>
      <c r="OC33" s="33" t="n"/>
      <c r="OD33" s="33" t="n"/>
      <c r="OE33" s="33" t="n"/>
      <c r="OF33" s="85" t="n"/>
      <c r="OG33" s="49" t="n"/>
      <c r="OH33" s="33" t="n"/>
      <c r="OI33" s="33" t="n"/>
      <c r="OJ33" s="33" t="n"/>
      <c r="OK33" s="85" t="n"/>
      <c r="OL33" s="49" t="n"/>
      <c r="OM33" s="33" t="n"/>
      <c r="ON33" s="33" t="n"/>
      <c r="OO33" s="33" t="n"/>
      <c r="OP33" s="85" t="n"/>
      <c r="OQ33" s="49" t="n"/>
      <c r="OR33" s="33" t="n"/>
      <c r="OS33" s="33" t="n"/>
      <c r="OT33" s="33" t="n"/>
      <c r="OU33" s="85" t="n"/>
      <c r="OV33" s="49" t="n"/>
      <c r="OW33" s="33" t="n"/>
      <c r="OX33" s="33" t="n"/>
      <c r="OY33" s="33" t="n"/>
      <c r="OZ33" s="85" t="n"/>
      <c r="PA33" s="49" t="n"/>
      <c r="PB33" s="33" t="n"/>
      <c r="PC33" s="33" t="n"/>
      <c r="PD33" s="33" t="n"/>
      <c r="PE33" s="85" t="n"/>
      <c r="PF33" s="49" t="n"/>
      <c r="PG33" s="33" t="n"/>
      <c r="PH33" s="33" t="n"/>
      <c r="PI33" s="33" t="n"/>
      <c r="PJ33" s="85" t="n"/>
      <c r="PK33" s="49" t="n"/>
      <c r="PL33" s="33" t="n"/>
      <c r="PM33" s="33" t="n"/>
      <c r="PN33" s="33" t="n"/>
      <c r="PO33" s="85" t="n"/>
      <c r="PP33" s="49" t="n"/>
      <c r="PQ33" s="33" t="n"/>
      <c r="PR33" s="33" t="n"/>
      <c r="PS33" s="33" t="n"/>
      <c r="PT33" s="85" t="n"/>
      <c r="PU33" s="49" t="n"/>
      <c r="PV33" s="33" t="n"/>
      <c r="PW33" s="33" t="n"/>
      <c r="PX33" s="33" t="n"/>
      <c r="PY33" s="85" t="n"/>
      <c r="PZ33" s="49" t="n"/>
      <c r="QA33" s="33" t="n"/>
      <c r="QB33" s="33" t="n"/>
      <c r="QC33" s="33" t="n"/>
      <c r="QD33" s="85" t="n"/>
      <c r="QE33" s="49" t="n"/>
      <c r="QF33" s="33" t="n"/>
      <c r="QG33" s="33" t="n"/>
      <c r="QH33" s="33" t="n"/>
      <c r="QI33" s="85" t="n"/>
      <c r="QJ33" s="49" t="n"/>
      <c r="QK33" s="33" t="n"/>
      <c r="QL33" s="33" t="n"/>
      <c r="QM33" s="33" t="n"/>
      <c r="QN33" s="85" t="n"/>
      <c r="QO33" s="49" t="n"/>
      <c r="QP33" s="33" t="n"/>
      <c r="QQ33" s="33" t="n"/>
      <c r="QR33" s="33" t="n"/>
      <c r="QS33" s="85" t="n"/>
      <c r="QT33" s="49" t="n"/>
      <c r="QU33" s="33" t="n"/>
      <c r="QV33" s="33" t="n"/>
      <c r="QW33" s="33" t="n"/>
      <c r="QX33" s="85" t="n"/>
      <c r="QY33" s="49" t="n"/>
      <c r="QZ33" s="33" t="n"/>
      <c r="RA33" s="33" t="n"/>
      <c r="RB33" s="33" t="n"/>
      <c r="RC33" s="85" t="n"/>
      <c r="RD33" s="49" t="n"/>
      <c r="RE33" s="33" t="n"/>
      <c r="RF33" s="33" t="n"/>
      <c r="RG33" s="33" t="n"/>
      <c r="RH33" s="85" t="n"/>
      <c r="RI33" s="49" t="n"/>
      <c r="RJ33" s="33" t="n"/>
      <c r="RK33" s="33" t="n"/>
      <c r="RL33" s="33" t="n"/>
      <c r="RM33" s="34" t="n"/>
      <c r="RN33" s="35" t="n"/>
      <c r="RO33" s="35" t="n"/>
      <c r="RP33" s="35" t="n"/>
      <c r="RQ33" s="33" t="n"/>
      <c r="RR33" s="33" t="n"/>
      <c r="RS33" s="33" t="n"/>
      <c r="RT33" s="33" t="n"/>
      <c r="RU33" s="61" t="n"/>
      <c r="RV33" s="33" t="n"/>
      <c r="RW33" s="61" t="n"/>
      <c r="RX33" s="46" t="n"/>
      <c r="RY33" s="33" t="n"/>
      <c r="RZ33" s="33" t="n"/>
      <c r="SA33" s="33" t="n"/>
      <c r="SB33" s="33" t="n"/>
    </row>
    <row r="34">
      <c r="A34" s="33" t="inlineStr">
        <is>
          <t>Cash</t>
        </is>
      </c>
      <c r="B34" s="49">
        <f>1-SUM(B22:B33)</f>
        <v/>
      </c>
      <c r="C34" s="61" t="n">
        <v>0</v>
      </c>
      <c r="D34" s="61">
        <f>B34*C34</f>
        <v/>
      </c>
      <c r="E34" s="61" t="n"/>
      <c r="F34" s="33" t="inlineStr">
        <is>
          <t>Cash</t>
        </is>
      </c>
      <c r="G34" s="49">
        <f>1-SUM(G22:G33)</f>
        <v/>
      </c>
      <c r="H34" s="61" t="n">
        <v>0</v>
      </c>
      <c r="I34" s="61">
        <f>G34*H34</f>
        <v/>
      </c>
      <c r="J34" s="33" t="n"/>
      <c r="K34" s="33" t="inlineStr">
        <is>
          <t>Cash</t>
        </is>
      </c>
      <c r="L34" s="49">
        <f>1-SUM(L22:L33)</f>
        <v/>
      </c>
      <c r="M34" s="61" t="n">
        <v>0</v>
      </c>
      <c r="N34" s="61">
        <f>L34*M34</f>
        <v/>
      </c>
      <c r="O34" s="61" t="n"/>
      <c r="P34" s="61" t="inlineStr">
        <is>
          <t>Cash</t>
        </is>
      </c>
      <c r="Q34" s="61" t="n">
        <v>0.05000000000000004</v>
      </c>
      <c r="R34" s="61" t="n">
        <v>0</v>
      </c>
      <c r="S34" s="61">
        <f>Q34*R34</f>
        <v/>
      </c>
      <c r="T34" s="61" t="n"/>
      <c r="U34" s="33" t="inlineStr">
        <is>
          <t>Cash</t>
        </is>
      </c>
      <c r="V34" s="49">
        <f>1-SUM(V22:V33)</f>
        <v/>
      </c>
      <c r="W34" s="61" t="n">
        <v>0</v>
      </c>
      <c r="X34" s="61">
        <f>V34*W34</f>
        <v/>
      </c>
      <c r="Y34" s="61" t="n"/>
      <c r="Z34" s="33" t="inlineStr">
        <is>
          <t>Cash</t>
        </is>
      </c>
      <c r="AA34" s="49">
        <f>1-SUM(AA22:AA33)</f>
        <v/>
      </c>
      <c r="AB34" s="61" t="n">
        <v>0</v>
      </c>
      <c r="AC34" s="61">
        <f>AA34*AB34</f>
        <v/>
      </c>
      <c r="AD34" s="61" t="n"/>
      <c r="AE34" s="33" t="inlineStr">
        <is>
          <t>Cash</t>
        </is>
      </c>
      <c r="AF34" s="49">
        <f>1-SUM(AF22:AF33)</f>
        <v/>
      </c>
      <c r="AG34" s="61" t="n">
        <v>0</v>
      </c>
      <c r="AH34" s="61">
        <f>AF34*AG34</f>
        <v/>
      </c>
      <c r="AI34" s="61" t="n"/>
      <c r="AJ34" s="33" t="inlineStr">
        <is>
          <t>Cash</t>
        </is>
      </c>
      <c r="AK34" s="49">
        <f>1-SUM(AK22:AK33)</f>
        <v/>
      </c>
      <c r="AL34" s="61" t="n">
        <v>0</v>
      </c>
      <c r="AM34" s="61">
        <f>AK34*AL34</f>
        <v/>
      </c>
      <c r="AN34" s="61" t="n"/>
      <c r="AO34" s="33" t="inlineStr">
        <is>
          <t>Cash</t>
        </is>
      </c>
      <c r="AP34" s="49">
        <f>1-SUM(AP22:AP33)</f>
        <v/>
      </c>
      <c r="AQ34" s="61" t="n">
        <v>0</v>
      </c>
      <c r="AR34" s="61">
        <f>AP34*AQ34</f>
        <v/>
      </c>
      <c r="AS34" s="61" t="n"/>
      <c r="AT34" s="33" t="inlineStr">
        <is>
          <t>Cash</t>
        </is>
      </c>
      <c r="AU34" s="49">
        <f>1-SUM(AU22:AU33)</f>
        <v/>
      </c>
      <c r="AV34" s="61" t="n">
        <v>0</v>
      </c>
      <c r="AW34" s="61">
        <f>AU34*AV34</f>
        <v/>
      </c>
      <c r="AX34" s="61" t="n"/>
      <c r="AY34" s="33" t="inlineStr">
        <is>
          <t>Cash</t>
        </is>
      </c>
      <c r="AZ34" s="49">
        <f>1-SUM(AZ22:AZ33)</f>
        <v/>
      </c>
      <c r="BA34" s="61" t="n">
        <v>0</v>
      </c>
      <c r="BB34" s="61">
        <f>AZ34*BA34</f>
        <v/>
      </c>
      <c r="BC34" s="61" t="n"/>
      <c r="BD34" s="33" t="inlineStr">
        <is>
          <t>Cash</t>
        </is>
      </c>
      <c r="BE34" s="49">
        <f>1-SUM(BE22:BE33)</f>
        <v/>
      </c>
      <c r="BF34" s="61" t="n">
        <v>0</v>
      </c>
      <c r="BG34" s="61">
        <f>BE34*BF34</f>
        <v/>
      </c>
      <c r="BH34" s="61" t="n"/>
      <c r="BI34" s="33" t="inlineStr">
        <is>
          <t>Cash</t>
        </is>
      </c>
      <c r="BJ34" s="49">
        <f>1-SUM(BJ22:BJ33)</f>
        <v/>
      </c>
      <c r="BK34" s="61" t="n">
        <v>0</v>
      </c>
      <c r="BL34" s="61">
        <f>BJ34*BK34</f>
        <v/>
      </c>
      <c r="BM34" s="61" t="n"/>
      <c r="BN34" s="33" t="inlineStr">
        <is>
          <t>Cash</t>
        </is>
      </c>
      <c r="BO34" s="49">
        <f>1-SUM(BO22:BO33)</f>
        <v/>
      </c>
      <c r="BP34" s="61" t="n">
        <v>0</v>
      </c>
      <c r="BQ34" s="61">
        <f>BO34*BP34</f>
        <v/>
      </c>
      <c r="BR34" s="61" t="n"/>
      <c r="BS34" s="33" t="inlineStr">
        <is>
          <t>Cash</t>
        </is>
      </c>
      <c r="BT34" s="49">
        <f>1-SUM(BT22:BT33)</f>
        <v/>
      </c>
      <c r="BU34" s="61" t="n">
        <v>0</v>
      </c>
      <c r="BV34" s="61">
        <f>BT34*BU34</f>
        <v/>
      </c>
      <c r="BW34" s="61" t="n"/>
      <c r="BX34" s="33" t="inlineStr">
        <is>
          <t>Cash</t>
        </is>
      </c>
      <c r="BY34" s="49">
        <f>1-SUM(BY22:BY33)</f>
        <v/>
      </c>
      <c r="BZ34" s="61" t="n">
        <v>0</v>
      </c>
      <c r="CA34" s="61">
        <f>BY34*BZ34</f>
        <v/>
      </c>
      <c r="CB34" s="61" t="n"/>
      <c r="CC34" s="33" t="inlineStr">
        <is>
          <t>Cash</t>
        </is>
      </c>
      <c r="CD34" s="49">
        <f>1-SUM(CD22:CD33)</f>
        <v/>
      </c>
      <c r="CE34" s="61" t="n">
        <v>0</v>
      </c>
      <c r="CF34" s="61">
        <f>CD34*CE34</f>
        <v/>
      </c>
      <c r="CG34" s="61" t="n"/>
      <c r="CH34" s="33" t="inlineStr">
        <is>
          <t>Cash</t>
        </is>
      </c>
      <c r="CI34" s="49">
        <f>1-SUM(CI22:CI33)</f>
        <v/>
      </c>
      <c r="CJ34" s="61" t="n">
        <v>0</v>
      </c>
      <c r="CK34" s="61">
        <f>CI34*CJ34</f>
        <v/>
      </c>
      <c r="CL34" s="61" t="n"/>
      <c r="CM34" s="33" t="inlineStr">
        <is>
          <t>Cash</t>
        </is>
      </c>
      <c r="CN34" s="49">
        <f>1-SUM(CN22:CN33)</f>
        <v/>
      </c>
      <c r="CO34" s="61" t="n">
        <v>0</v>
      </c>
      <c r="CP34" s="61">
        <f>CN34*CO34</f>
        <v/>
      </c>
      <c r="CQ34" s="61" t="n"/>
      <c r="CR34" s="33" t="inlineStr">
        <is>
          <t>Cash</t>
        </is>
      </c>
      <c r="CS34" s="49">
        <f>1-SUM(CS22:CS33)</f>
        <v/>
      </c>
      <c r="CT34" s="61" t="n">
        <v>0</v>
      </c>
      <c r="CU34" s="61">
        <f>CS34*CT34</f>
        <v/>
      </c>
      <c r="CV34" s="61" t="n"/>
      <c r="CW34" s="33" t="inlineStr">
        <is>
          <t>Cash</t>
        </is>
      </c>
      <c r="CX34" s="49">
        <f>1-SUM(CX22:CX33)</f>
        <v/>
      </c>
      <c r="CY34" s="61" t="n">
        <v>0</v>
      </c>
      <c r="CZ34" s="61">
        <f>CX34*CY34</f>
        <v/>
      </c>
      <c r="DA34" s="61" t="n"/>
      <c r="DB34" s="33" t="inlineStr">
        <is>
          <t>Cash</t>
        </is>
      </c>
      <c r="DC34" s="49">
        <f>1-SUM(DC22:DC33)</f>
        <v/>
      </c>
      <c r="DD34" s="61" t="n">
        <v>0</v>
      </c>
      <c r="DE34" s="61">
        <f>DC34*DD34</f>
        <v/>
      </c>
      <c r="DF34" s="61" t="n"/>
      <c r="DG34" s="33" t="inlineStr">
        <is>
          <t>Cash</t>
        </is>
      </c>
      <c r="DH34" s="49">
        <f>1-SUM(DH22:DH33)</f>
        <v/>
      </c>
      <c r="DI34" s="61" t="n">
        <v>0</v>
      </c>
      <c r="DJ34" s="61">
        <f>DH34*DI34</f>
        <v/>
      </c>
      <c r="DK34" s="61" t="n"/>
      <c r="DL34" s="33" t="inlineStr">
        <is>
          <t>Cash</t>
        </is>
      </c>
      <c r="DM34" s="49">
        <f>1-SUM(DM22:DM33)</f>
        <v/>
      </c>
      <c r="DN34" s="61" t="n">
        <v>0</v>
      </c>
      <c r="DO34" s="61">
        <f>DM34*DN34</f>
        <v/>
      </c>
      <c r="DP34" s="61" t="n"/>
      <c r="DQ34" s="33" t="inlineStr">
        <is>
          <t>Cash</t>
        </is>
      </c>
      <c r="DR34" s="49">
        <f>1-SUM(DR22:DR33)</f>
        <v/>
      </c>
      <c r="DS34" s="61" t="n">
        <v>0</v>
      </c>
      <c r="DT34" s="61">
        <f>DR34*DS34</f>
        <v/>
      </c>
      <c r="DU34" s="61" t="n"/>
      <c r="DV34" s="33" t="inlineStr">
        <is>
          <t>Cash</t>
        </is>
      </c>
      <c r="DW34" s="49">
        <f>1-SUM(DW22:DW33)</f>
        <v/>
      </c>
      <c r="DX34" s="61" t="n">
        <v>0</v>
      </c>
      <c r="DY34" s="61">
        <f>DW34*DX34</f>
        <v/>
      </c>
      <c r="DZ34" s="61" t="n"/>
      <c r="EA34" s="33" t="inlineStr">
        <is>
          <t>Cash</t>
        </is>
      </c>
      <c r="EB34" s="49">
        <f>1-SUM(EB22:EB33)</f>
        <v/>
      </c>
      <c r="EC34" s="61" t="n">
        <v>0</v>
      </c>
      <c r="ED34" s="61">
        <f>EB34*EC34</f>
        <v/>
      </c>
      <c r="EE34" s="61" t="n"/>
      <c r="EF34" s="33" t="inlineStr">
        <is>
          <t>Cash</t>
        </is>
      </c>
      <c r="EG34" s="49">
        <f>1-SUM(EG22:EG33)</f>
        <v/>
      </c>
      <c r="EH34" s="61" t="n">
        <v>0</v>
      </c>
      <c r="EI34" s="61">
        <f>EG34*EH34</f>
        <v/>
      </c>
      <c r="EJ34" s="61" t="n"/>
      <c r="EK34" s="33" t="inlineStr">
        <is>
          <t>Cash</t>
        </is>
      </c>
      <c r="EL34" s="49">
        <f>1-SUM(EL22:EL33)</f>
        <v/>
      </c>
      <c r="EM34" s="61" t="n">
        <v>0</v>
      </c>
      <c r="EN34" s="61">
        <f>EL34*EM34</f>
        <v/>
      </c>
      <c r="EO34" s="61" t="n"/>
      <c r="EP34" s="33" t="inlineStr">
        <is>
          <t>Cash</t>
        </is>
      </c>
      <c r="EQ34" s="49">
        <f>1-SUM(EQ22:EQ33)</f>
        <v/>
      </c>
      <c r="ER34" s="61" t="n">
        <v>0</v>
      </c>
      <c r="ES34" s="61">
        <f>EQ34*ER34</f>
        <v/>
      </c>
      <c r="ET34" s="61" t="n"/>
      <c r="EU34" s="33" t="inlineStr">
        <is>
          <t>Cash</t>
        </is>
      </c>
      <c r="EV34" s="49">
        <f>1-SUM(EV22:EV33)</f>
        <v/>
      </c>
      <c r="EW34" s="61" t="n">
        <v>0</v>
      </c>
      <c r="EX34" s="61">
        <f>EV34*EW34</f>
        <v/>
      </c>
      <c r="EY34" s="61" t="n"/>
      <c r="EZ34" s="33" t="inlineStr">
        <is>
          <t>Cash</t>
        </is>
      </c>
      <c r="FA34" s="49">
        <f>1-SUM(FA22:FA33)</f>
        <v/>
      </c>
      <c r="FB34" s="61" t="n">
        <v>0</v>
      </c>
      <c r="FC34" s="61">
        <f>FA34*FB34</f>
        <v/>
      </c>
      <c r="FD34" s="61" t="n"/>
      <c r="FE34" s="33" t="inlineStr">
        <is>
          <t>Cash</t>
        </is>
      </c>
      <c r="FF34" s="49">
        <f>1-SUM(FF22:FF33)</f>
        <v/>
      </c>
      <c r="FG34" s="61" t="n">
        <v>0</v>
      </c>
      <c r="FH34" s="61">
        <f>FF34*FG34</f>
        <v/>
      </c>
      <c r="FI34" s="61" t="n"/>
      <c r="FJ34" s="33" t="inlineStr">
        <is>
          <t>Cash</t>
        </is>
      </c>
      <c r="FK34" s="49">
        <f>1-SUM(FK22:FK33)</f>
        <v/>
      </c>
      <c r="FL34" s="61" t="n">
        <v>0</v>
      </c>
      <c r="FM34" s="61">
        <f>FK34*FL34</f>
        <v/>
      </c>
      <c r="FN34" s="61" t="n"/>
      <c r="FO34" s="33" t="inlineStr">
        <is>
          <t>Cash</t>
        </is>
      </c>
      <c r="FP34" s="49">
        <f>1-SUM(FP22:FP33)</f>
        <v/>
      </c>
      <c r="FQ34" s="61" t="n">
        <v>0</v>
      </c>
      <c r="FR34" s="61">
        <f>FP34*FQ34</f>
        <v/>
      </c>
      <c r="FS34" s="61" t="n"/>
      <c r="FT34" s="33" t="inlineStr">
        <is>
          <t>Cash</t>
        </is>
      </c>
      <c r="FU34" s="49">
        <f>1-SUM(FU22:FU33)</f>
        <v/>
      </c>
      <c r="FV34" s="61" t="n">
        <v>0</v>
      </c>
      <c r="FW34" s="61">
        <f>FU34*FV34</f>
        <v/>
      </c>
      <c r="FX34" s="61" t="n"/>
      <c r="FY34" s="33" t="inlineStr">
        <is>
          <t>Cash</t>
        </is>
      </c>
      <c r="FZ34" s="41">
        <f>1-SUM(FZ22:FZ33)</f>
        <v/>
      </c>
      <c r="GA34" s="61" t="n">
        <v>0</v>
      </c>
      <c r="GB34" s="61">
        <f>FZ34*GA34</f>
        <v/>
      </c>
      <c r="GC34" s="61" t="n"/>
      <c r="GD34" s="33" t="inlineStr">
        <is>
          <t>Cash</t>
        </is>
      </c>
      <c r="GE34" s="41">
        <f>1-SUM(GE22:GE33)</f>
        <v/>
      </c>
      <c r="GF34" s="61" t="n">
        <v>0</v>
      </c>
      <c r="GG34" s="61">
        <f>GE34*GF34</f>
        <v/>
      </c>
      <c r="GH34" s="61" t="n"/>
      <c r="GI34" s="33" t="inlineStr">
        <is>
          <t>Cash</t>
        </is>
      </c>
      <c r="GJ34" s="41">
        <f>1-SUM(GJ22:GJ33)</f>
        <v/>
      </c>
      <c r="GK34" s="61" t="n">
        <v>0</v>
      </c>
      <c r="GL34" s="61">
        <f>GJ34*GK34</f>
        <v/>
      </c>
      <c r="GM34" s="61" t="n"/>
      <c r="GN34" s="33" t="inlineStr">
        <is>
          <t>Cash</t>
        </is>
      </c>
      <c r="GO34" s="41">
        <f>1-SUM(GO22:GO33)</f>
        <v/>
      </c>
      <c r="GP34" s="61" t="n">
        <v>0</v>
      </c>
      <c r="GQ34" s="61">
        <f>GO34*GP34</f>
        <v/>
      </c>
      <c r="GR34" s="61" t="n"/>
      <c r="GS34" s="33" t="inlineStr">
        <is>
          <t>Cash</t>
        </is>
      </c>
      <c r="GT34" s="41">
        <f>1-SUM(GT22:GT33)</f>
        <v/>
      </c>
      <c r="GU34" s="61" t="n">
        <v>0</v>
      </c>
      <c r="GV34" s="61">
        <f>GT34*GU34</f>
        <v/>
      </c>
      <c r="GW34" s="61" t="n"/>
      <c r="GX34" s="33" t="inlineStr">
        <is>
          <t>Cash</t>
        </is>
      </c>
      <c r="GY34" s="41">
        <f>1-SUM(GY22:GY33)</f>
        <v/>
      </c>
      <c r="GZ34" s="61" t="n">
        <v>0</v>
      </c>
      <c r="HA34" s="61">
        <f>GY34*GZ34</f>
        <v/>
      </c>
      <c r="HB34" s="61" t="n"/>
      <c r="HC34" s="33" t="inlineStr">
        <is>
          <t>Cash</t>
        </is>
      </c>
      <c r="HD34" s="41">
        <f>1-SUM(HD22:HD33)</f>
        <v/>
      </c>
      <c r="HE34" s="61" t="n">
        <v>0</v>
      </c>
      <c r="HF34" s="61">
        <f>HD34*HE34</f>
        <v/>
      </c>
      <c r="HG34" s="61" t="n"/>
      <c r="HH34" s="33" t="inlineStr">
        <is>
          <t>Cash</t>
        </is>
      </c>
      <c r="HI34" s="41">
        <f>1-SUM(HI22:HI33)</f>
        <v/>
      </c>
      <c r="HJ34" s="61" t="n">
        <v>0</v>
      </c>
      <c r="HK34" s="61">
        <f>HI34*HJ34</f>
        <v/>
      </c>
      <c r="HL34" s="61" t="n"/>
      <c r="HM34" s="33" t="inlineStr">
        <is>
          <t>Cash</t>
        </is>
      </c>
      <c r="HN34" s="41">
        <f>1-SUM(HN22:HN33)</f>
        <v/>
      </c>
      <c r="HO34" s="61" t="n">
        <v>0</v>
      </c>
      <c r="HP34" s="61">
        <f>HN34*HO34</f>
        <v/>
      </c>
      <c r="HQ34" s="61" t="n"/>
      <c r="HR34" s="33" t="inlineStr">
        <is>
          <t>Cash</t>
        </is>
      </c>
      <c r="HS34" s="41">
        <f>1-SUM(HS22:HS33)</f>
        <v/>
      </c>
      <c r="HT34" s="61" t="n">
        <v>0</v>
      </c>
      <c r="HU34" s="61">
        <f>HS34*HT34</f>
        <v/>
      </c>
      <c r="HV34" s="61" t="n"/>
      <c r="HW34" s="33" t="inlineStr">
        <is>
          <t>Cash</t>
        </is>
      </c>
      <c r="HX34" s="41">
        <f>1-SUM(HX22:HX33)</f>
        <v/>
      </c>
      <c r="HY34" s="61" t="n">
        <v>0</v>
      </c>
      <c r="HZ34" s="61">
        <f>HX34*HY34</f>
        <v/>
      </c>
      <c r="IA34" s="61" t="n"/>
      <c r="IB34" s="33" t="inlineStr">
        <is>
          <t>Cash</t>
        </is>
      </c>
      <c r="IC34" s="41">
        <f>1-SUM(IC22:IC33)</f>
        <v/>
      </c>
      <c r="ID34" s="61" t="n">
        <v>0</v>
      </c>
      <c r="IE34" s="61">
        <f>IC34*ID34</f>
        <v/>
      </c>
      <c r="IF34" s="61" t="n"/>
      <c r="IG34" s="33" t="inlineStr">
        <is>
          <t>Cash</t>
        </is>
      </c>
      <c r="IH34" s="41">
        <f>1-SUM(IH22:IH33)</f>
        <v/>
      </c>
      <c r="II34" s="61" t="n">
        <v>0</v>
      </c>
      <c r="IJ34" s="61">
        <f>IH34*II34</f>
        <v/>
      </c>
      <c r="IK34" s="61" t="n"/>
      <c r="IL34" s="33" t="inlineStr">
        <is>
          <t>Cash</t>
        </is>
      </c>
      <c r="IM34" s="41">
        <f>1-SUM(IM22:IM33)</f>
        <v/>
      </c>
      <c r="IN34" s="61" t="n">
        <v>0</v>
      </c>
      <c r="IO34" s="61">
        <f>IM34*IN34</f>
        <v/>
      </c>
      <c r="IP34" s="61" t="n"/>
      <c r="IQ34" s="33" t="inlineStr">
        <is>
          <t>Cash</t>
        </is>
      </c>
      <c r="IR34" s="41">
        <f>1-SUM(IR22:IR33)</f>
        <v/>
      </c>
      <c r="IS34" s="61" t="n">
        <v>0</v>
      </c>
      <c r="IT34" s="61">
        <f>IR34*IS34</f>
        <v/>
      </c>
      <c r="IU34" s="61" t="n"/>
      <c r="IV34" s="33" t="inlineStr">
        <is>
          <t>Cash</t>
        </is>
      </c>
      <c r="IW34" s="41">
        <f>1-SUM(IW22:IW33)</f>
        <v/>
      </c>
      <c r="IX34" s="61" t="n">
        <v>0</v>
      </c>
      <c r="IY34" s="61">
        <f>IW34*IX34</f>
        <v/>
      </c>
      <c r="IZ34" s="61" t="n"/>
      <c r="JA34" s="33" t="inlineStr">
        <is>
          <t>Cash</t>
        </is>
      </c>
      <c r="JB34" s="41">
        <f>1-SUM(JB22:JB33)</f>
        <v/>
      </c>
      <c r="JC34" s="61" t="n">
        <v>0</v>
      </c>
      <c r="JD34" s="61">
        <f>JB34*JC34</f>
        <v/>
      </c>
      <c r="JE34" s="61" t="n"/>
      <c r="JF34" s="33" t="inlineStr">
        <is>
          <t>Cash</t>
        </is>
      </c>
      <c r="JG34" s="41">
        <f>1-SUM(JG22:JG33)</f>
        <v/>
      </c>
      <c r="JH34" s="61" t="n">
        <v>0</v>
      </c>
      <c r="JI34" s="61">
        <f>JG34*JH34</f>
        <v/>
      </c>
      <c r="JJ34" s="61" t="n"/>
      <c r="JK34" s="33" t="inlineStr">
        <is>
          <t>Cash</t>
        </is>
      </c>
      <c r="JL34" s="41">
        <f>1-SUM(JL22:JL33)</f>
        <v/>
      </c>
      <c r="JM34" s="61" t="n">
        <v>0</v>
      </c>
      <c r="JN34" s="61">
        <f>JL34*JM34</f>
        <v/>
      </c>
      <c r="JO34" s="61" t="n"/>
      <c r="JP34" s="33" t="inlineStr">
        <is>
          <t>Cash</t>
        </is>
      </c>
      <c r="JQ34" s="41">
        <f>1-SUM(JQ22:JQ33)</f>
        <v/>
      </c>
      <c r="JR34" s="61" t="n">
        <v>0</v>
      </c>
      <c r="JS34" s="61">
        <f>JQ34*JR34</f>
        <v/>
      </c>
      <c r="JT34" s="61" t="n"/>
      <c r="JU34" s="33" t="inlineStr">
        <is>
          <t>Cash</t>
        </is>
      </c>
      <c r="JV34" s="41">
        <f>1-SUM(JV22:JV33)</f>
        <v/>
      </c>
      <c r="JW34" s="61" t="n">
        <v>0</v>
      </c>
      <c r="JX34" s="61">
        <f>JV34*JW34</f>
        <v/>
      </c>
      <c r="JY34" s="61" t="n"/>
      <c r="JZ34" s="33" t="inlineStr">
        <is>
          <t>Cash</t>
        </is>
      </c>
      <c r="KA34" s="41">
        <f>1-SUM(KA22:KA33)</f>
        <v/>
      </c>
      <c r="KB34" s="61" t="n">
        <v>0</v>
      </c>
      <c r="KC34" s="61">
        <f>KA34*KB34</f>
        <v/>
      </c>
      <c r="KD34" s="61" t="n"/>
      <c r="KE34" s="33" t="inlineStr">
        <is>
          <t>Cash</t>
        </is>
      </c>
      <c r="KF34" s="41">
        <f>1-SUM(KF22:KF33)</f>
        <v/>
      </c>
      <c r="KG34" s="61" t="n">
        <v>0</v>
      </c>
      <c r="KH34" s="61">
        <f>KF34*KG34</f>
        <v/>
      </c>
      <c r="KI34" s="61" t="n"/>
      <c r="KJ34" s="33" t="inlineStr">
        <is>
          <t>Cash</t>
        </is>
      </c>
      <c r="KK34" s="41">
        <f>1-SUM(KK22:KK33)</f>
        <v/>
      </c>
      <c r="KL34" s="61" t="n">
        <v>0</v>
      </c>
      <c r="KM34" s="61">
        <f>KK34*KL34</f>
        <v/>
      </c>
      <c r="KN34" s="61" t="n"/>
      <c r="KO34" s="33" t="inlineStr">
        <is>
          <t>Cash</t>
        </is>
      </c>
      <c r="KP34" s="41">
        <f>1-SUM(KP22:KP33)</f>
        <v/>
      </c>
      <c r="KQ34" s="61" t="n">
        <v>0</v>
      </c>
      <c r="KR34" s="61">
        <f>KP34*KQ34</f>
        <v/>
      </c>
      <c r="KS34" s="61" t="n"/>
      <c r="KT34" s="33" t="inlineStr">
        <is>
          <t>Cash</t>
        </is>
      </c>
      <c r="KU34" s="41">
        <f>1-SUM(KU22:KU33)</f>
        <v/>
      </c>
      <c r="KV34" s="61" t="n">
        <v>0</v>
      </c>
      <c r="KW34" s="61">
        <f>KU34*KV34</f>
        <v/>
      </c>
      <c r="KX34" s="61" t="n"/>
      <c r="KY34" s="33" t="inlineStr">
        <is>
          <t>Cash</t>
        </is>
      </c>
      <c r="KZ34" s="41">
        <f>1-SUM(KZ22:KZ33)</f>
        <v/>
      </c>
      <c r="LA34" s="61" t="n">
        <v>0</v>
      </c>
      <c r="LB34" s="61">
        <f>KZ34*LA34</f>
        <v/>
      </c>
      <c r="LC34" s="61" t="n"/>
      <c r="LD34" s="33" t="inlineStr">
        <is>
          <t>Cash</t>
        </is>
      </c>
      <c r="LE34" s="41">
        <f>1-SUM(LE22:LE33)</f>
        <v/>
      </c>
      <c r="LF34" s="61" t="n">
        <v>0</v>
      </c>
      <c r="LG34" s="61">
        <f>LE34*LF34</f>
        <v/>
      </c>
      <c r="LH34" s="61" t="n"/>
      <c r="LI34" s="33" t="inlineStr">
        <is>
          <t>Cash</t>
        </is>
      </c>
      <c r="LJ34" s="41">
        <f>1-SUM(LJ22:LJ33)</f>
        <v/>
      </c>
      <c r="LK34" s="61" t="n">
        <v>0</v>
      </c>
      <c r="LL34" s="61">
        <f>LJ34*LK34</f>
        <v/>
      </c>
      <c r="LM34" s="61" t="n"/>
      <c r="LN34" s="33" t="inlineStr">
        <is>
          <t>Cash</t>
        </is>
      </c>
      <c r="LO34" s="41">
        <f>1-SUM(LO22:LO33)</f>
        <v/>
      </c>
      <c r="LP34" s="61" t="n">
        <v>0</v>
      </c>
      <c r="LQ34" s="61">
        <f>LO34*LP34</f>
        <v/>
      </c>
      <c r="LR34" s="61" t="n"/>
      <c r="LS34" s="33" t="inlineStr">
        <is>
          <t>Cash</t>
        </is>
      </c>
      <c r="LT34" s="41">
        <f>1-SUM(LT22:LT33)</f>
        <v/>
      </c>
      <c r="LU34" s="61" t="n">
        <v>0</v>
      </c>
      <c r="LV34" s="61">
        <f>LT34*LU34</f>
        <v/>
      </c>
      <c r="LW34" s="61" t="n"/>
      <c r="LX34" s="33" t="inlineStr">
        <is>
          <t>Cash</t>
        </is>
      </c>
      <c r="LY34" s="41">
        <f>1-SUM(LY22:LY33)</f>
        <v/>
      </c>
      <c r="LZ34" s="61" t="n">
        <v>0</v>
      </c>
      <c r="MA34" s="61">
        <f>LY34*LZ34</f>
        <v/>
      </c>
      <c r="MB34" s="61" t="n"/>
      <c r="MC34" s="33" t="inlineStr">
        <is>
          <t>Cash</t>
        </is>
      </c>
      <c r="MD34" s="41">
        <f>1-SUM(MD22:MD33)</f>
        <v/>
      </c>
      <c r="ME34" s="61" t="n">
        <v>0</v>
      </c>
      <c r="MF34" s="61">
        <f>MD34*ME34</f>
        <v/>
      </c>
      <c r="MG34" s="61" t="n"/>
      <c r="MH34" s="33" t="inlineStr">
        <is>
          <t>Cash</t>
        </is>
      </c>
      <c r="MI34" s="41" t="n">
        <v>0.01999999999999991</v>
      </c>
      <c r="MJ34" s="61" t="n">
        <v>0</v>
      </c>
      <c r="MK34" s="61">
        <f>MI34*MJ34</f>
        <v/>
      </c>
      <c r="ML34" s="61" t="n"/>
      <c r="MM34" s="33" t="inlineStr">
        <is>
          <t>Cash</t>
        </is>
      </c>
      <c r="MN34" s="41" t="n">
        <v>0.01999999999999991</v>
      </c>
      <c r="MO34" s="61" t="n">
        <v>0</v>
      </c>
      <c r="MP34" s="61">
        <f>MN34*MO34</f>
        <v/>
      </c>
      <c r="MQ34" s="61" t="n"/>
      <c r="MR34" s="33" t="inlineStr">
        <is>
          <t>Cash</t>
        </is>
      </c>
      <c r="MS34" s="41">
        <f>1-SUM(MS22:MS33)</f>
        <v/>
      </c>
      <c r="MT34" s="61" t="n">
        <v>0</v>
      </c>
      <c r="MU34" s="61">
        <f>MS34*MT34</f>
        <v/>
      </c>
      <c r="MV34" s="61" t="n"/>
      <c r="MW34" s="33" t="inlineStr">
        <is>
          <t>Cash</t>
        </is>
      </c>
      <c r="MX34" s="41">
        <f>1-SUM(MX22:MX33)</f>
        <v/>
      </c>
      <c r="MY34" s="61" t="n">
        <v>0</v>
      </c>
      <c r="MZ34" s="61">
        <f>MX34*MY34</f>
        <v/>
      </c>
      <c r="NA34" s="61" t="n"/>
      <c r="NB34" s="33" t="inlineStr">
        <is>
          <t>Cash</t>
        </is>
      </c>
      <c r="NC34" s="41">
        <f>1-SUM(NC22:NC33)</f>
        <v/>
      </c>
      <c r="ND34" s="61" t="n">
        <v>0</v>
      </c>
      <c r="NE34" s="61">
        <f>NC34*ND34</f>
        <v/>
      </c>
      <c r="NF34" s="61" t="n"/>
      <c r="NG34" s="33" t="inlineStr">
        <is>
          <t>Cash</t>
        </is>
      </c>
      <c r="NH34" s="41">
        <f>1-SUM(NH22:NH33)</f>
        <v/>
      </c>
      <c r="NI34" s="61" t="n">
        <v>0</v>
      </c>
      <c r="NJ34" s="61">
        <f>NH34*NI34</f>
        <v/>
      </c>
      <c r="NK34" s="61" t="n"/>
      <c r="NL34" s="33" t="inlineStr">
        <is>
          <t>Cash</t>
        </is>
      </c>
      <c r="NM34" s="41" t="n">
        <v>0.0199999999999998</v>
      </c>
      <c r="NN34" s="61" t="n">
        <v>0</v>
      </c>
      <c r="NO34" s="61">
        <f>NM34*NN34</f>
        <v/>
      </c>
      <c r="NP34" s="61" t="n"/>
      <c r="NQ34" s="33" t="inlineStr">
        <is>
          <t>Cash</t>
        </is>
      </c>
      <c r="NR34" s="41">
        <f>1-SUM(NR22:NR33)</f>
        <v/>
      </c>
      <c r="NS34" s="61" t="n">
        <v>0</v>
      </c>
      <c r="NT34" s="61">
        <f>NR34*NS34</f>
        <v/>
      </c>
      <c r="NU34" s="61" t="n"/>
      <c r="NV34" s="33" t="inlineStr">
        <is>
          <t>Cash</t>
        </is>
      </c>
      <c r="NW34" s="41">
        <f>1-SUM(NW22:NW33)</f>
        <v/>
      </c>
      <c r="NX34" s="61" t="n">
        <v>0</v>
      </c>
      <c r="NY34" s="61">
        <f>NW34*NX34</f>
        <v/>
      </c>
      <c r="NZ34" s="61" t="n"/>
      <c r="OA34" s="33" t="inlineStr">
        <is>
          <t>Cash</t>
        </is>
      </c>
      <c r="OB34" s="41">
        <f>1-SUM(OB22:OB33)</f>
        <v/>
      </c>
      <c r="OC34" s="61" t="n">
        <v>0</v>
      </c>
      <c r="OD34" s="61">
        <f>OB34*OC34</f>
        <v/>
      </c>
      <c r="OE34" s="61" t="n"/>
      <c r="OF34" s="33" t="inlineStr">
        <is>
          <t>Cash</t>
        </is>
      </c>
      <c r="OG34" s="41">
        <f>1-SUM(OG22:OG33)</f>
        <v/>
      </c>
      <c r="OH34" s="61" t="n">
        <v>0</v>
      </c>
      <c r="OI34" s="61">
        <f>OG34*OH34</f>
        <v/>
      </c>
      <c r="OJ34" s="61" t="n"/>
      <c r="OK34" s="33" t="inlineStr">
        <is>
          <t>Cash</t>
        </is>
      </c>
      <c r="OL34" s="41">
        <f>1-SUM(OL22:OL33)</f>
        <v/>
      </c>
      <c r="OM34" s="61" t="n">
        <v>0</v>
      </c>
      <c r="ON34" s="61">
        <f>OL34*OM34</f>
        <v/>
      </c>
      <c r="OO34" s="61" t="n"/>
      <c r="OP34" s="33" t="inlineStr">
        <is>
          <t>Cash</t>
        </is>
      </c>
      <c r="OQ34" s="41">
        <f>1-SUM(OQ22:OQ33)</f>
        <v/>
      </c>
      <c r="OR34" s="61" t="n">
        <v>0</v>
      </c>
      <c r="OS34" s="61">
        <f>OQ34*OR34</f>
        <v/>
      </c>
      <c r="OT34" s="61" t="n"/>
      <c r="OU34" s="33" t="inlineStr">
        <is>
          <t>Cash</t>
        </is>
      </c>
      <c r="OV34" s="41">
        <f>1-SUM(OV22:OV33)</f>
        <v/>
      </c>
      <c r="OW34" s="61" t="n">
        <v>0</v>
      </c>
      <c r="OX34" s="61">
        <f>OV34*OW34</f>
        <v/>
      </c>
      <c r="OY34" s="61" t="n"/>
      <c r="OZ34" s="33" t="inlineStr">
        <is>
          <t>Cash</t>
        </is>
      </c>
      <c r="PA34" s="41">
        <f>1-SUM(PA22:PA33)</f>
        <v/>
      </c>
      <c r="PB34" s="61" t="n">
        <v>0</v>
      </c>
      <c r="PC34" s="61">
        <f>PA34*PB34</f>
        <v/>
      </c>
      <c r="PD34" s="61" t="n"/>
      <c r="PE34" s="33" t="inlineStr">
        <is>
          <t>Cash</t>
        </is>
      </c>
      <c r="PF34" s="41">
        <f>1-SUM(PF22:PF33)</f>
        <v/>
      </c>
      <c r="PG34" s="61" t="n">
        <v>0</v>
      </c>
      <c r="PH34" s="61">
        <f>PF34*PG34</f>
        <v/>
      </c>
      <c r="PI34" s="61" t="n"/>
      <c r="PJ34" s="33" t="inlineStr">
        <is>
          <t>Cash</t>
        </is>
      </c>
      <c r="PK34" s="41">
        <f>1-SUM(PK22:PK33)</f>
        <v/>
      </c>
      <c r="PL34" s="61" t="n">
        <v>0</v>
      </c>
      <c r="PM34" s="61">
        <f>PK34*PL34</f>
        <v/>
      </c>
      <c r="PN34" s="61" t="n"/>
      <c r="PO34" s="33" t="inlineStr">
        <is>
          <t>Cash</t>
        </is>
      </c>
      <c r="PP34" s="41">
        <f>1-SUM(PP22:PP33)</f>
        <v/>
      </c>
      <c r="PQ34" s="61" t="n">
        <v>0</v>
      </c>
      <c r="PR34" s="61">
        <f>PP34*PQ34</f>
        <v/>
      </c>
      <c r="PS34" s="61" t="n"/>
      <c r="PT34" s="33" t="inlineStr">
        <is>
          <t>Cash</t>
        </is>
      </c>
      <c r="PU34" s="41">
        <f>1-SUM(PU22:PU33)</f>
        <v/>
      </c>
      <c r="PV34" s="61" t="n">
        <v>0</v>
      </c>
      <c r="PW34" s="61">
        <f>PU34*PV34</f>
        <v/>
      </c>
      <c r="PX34" s="61" t="n"/>
      <c r="PY34" s="33" t="inlineStr">
        <is>
          <t>Cash</t>
        </is>
      </c>
      <c r="PZ34" s="41">
        <f>1-SUM(PZ22:PZ33)</f>
        <v/>
      </c>
      <c r="QA34" s="61" t="n">
        <v>0</v>
      </c>
      <c r="QB34" s="61">
        <f>PZ34*QA34</f>
        <v/>
      </c>
      <c r="QC34" s="61" t="n"/>
      <c r="QD34" s="33" t="inlineStr">
        <is>
          <t>Cash</t>
        </is>
      </c>
      <c r="QE34" s="41">
        <f>1-SUM(QE22:QE33)</f>
        <v/>
      </c>
      <c r="QF34" s="61" t="n">
        <v>0</v>
      </c>
      <c r="QG34" s="61">
        <f>QE34*QF34</f>
        <v/>
      </c>
      <c r="QH34" s="61" t="n"/>
      <c r="QI34" s="33" t="inlineStr">
        <is>
          <t>Cash</t>
        </is>
      </c>
      <c r="QJ34" s="41" t="n">
        <v>0.02</v>
      </c>
      <c r="QK34" s="61" t="n">
        <v>0</v>
      </c>
      <c r="QL34" s="61">
        <f>QJ34*QK34</f>
        <v/>
      </c>
      <c r="QM34" s="61" t="n"/>
      <c r="QN34" s="33" t="inlineStr">
        <is>
          <t>Cash</t>
        </is>
      </c>
      <c r="QO34" s="41" t="n">
        <v>0.02</v>
      </c>
      <c r="QP34" s="61" t="n">
        <v>0</v>
      </c>
      <c r="QQ34" s="61">
        <f>QO34*QP34</f>
        <v/>
      </c>
      <c r="QR34" s="61" t="n"/>
      <c r="QS34" s="33" t="inlineStr">
        <is>
          <t>Cash</t>
        </is>
      </c>
      <c r="QT34" s="41" t="n">
        <v>0.02</v>
      </c>
      <c r="QU34" s="61" t="n">
        <v>0</v>
      </c>
      <c r="QV34" s="61">
        <f>QT34*QU34</f>
        <v/>
      </c>
      <c r="QW34" s="61" t="n"/>
      <c r="QX34" s="33" t="inlineStr">
        <is>
          <t>Cash</t>
        </is>
      </c>
      <c r="QY34" s="41">
        <f>1-SUM(QY22:QY32)</f>
        <v/>
      </c>
      <c r="QZ34" s="61" t="n">
        <v>0</v>
      </c>
      <c r="RA34" s="61">
        <f>QY34*QZ34</f>
        <v/>
      </c>
      <c r="RB34" s="61" t="n"/>
      <c r="RC34" s="33" t="inlineStr">
        <is>
          <t>Cash</t>
        </is>
      </c>
      <c r="RD34" s="41">
        <f>1-SUM(RD22:RD32)</f>
        <v/>
      </c>
      <c r="RE34" s="61" t="n">
        <v>0</v>
      </c>
      <c r="RF34" s="61">
        <f>RD34*RE34</f>
        <v/>
      </c>
      <c r="RG34" s="61" t="n"/>
      <c r="RH34" s="33" t="inlineStr">
        <is>
          <t>Cash</t>
        </is>
      </c>
      <c r="RI34" s="41">
        <f>1-SUM(RI22:RI32)</f>
        <v/>
      </c>
      <c r="RJ34" s="61" t="n">
        <v>0</v>
      </c>
      <c r="RK34" s="61">
        <f>RI34*RJ34</f>
        <v/>
      </c>
      <c r="RL34" s="61" t="n"/>
      <c r="RM34" s="50" t="n">
        <v>0.02</v>
      </c>
      <c r="RN34" s="43" t="n">
        <v>0.02</v>
      </c>
      <c r="RO34" s="51" t="n">
        <v>0</v>
      </c>
      <c r="RP34" s="52" t="n">
        <v>0</v>
      </c>
      <c r="RQ34" s="39" t="n"/>
      <c r="RR34" s="33" t="n"/>
      <c r="RS34" s="46">
        <f>SUM(RS22:RS33)</f>
        <v/>
      </c>
      <c r="RT34" s="49" t="n"/>
      <c r="RU34" s="61">
        <f>SUM(RU22:RU33)</f>
        <v/>
      </c>
      <c r="RV34" s="49" t="n"/>
      <c r="RW34" s="33" t="n"/>
      <c r="RX34" s="46" t="n"/>
      <c r="RY34" s="33" t="n"/>
      <c r="RZ34" s="33" t="n"/>
      <c r="SA34" s="33" t="n"/>
      <c r="SB34" s="33" t="n"/>
    </row>
    <row r="35">
      <c r="A35" s="33" t="n"/>
      <c r="B35" s="33" t="n"/>
      <c r="C35" s="33" t="n"/>
      <c r="D35" s="33" t="n"/>
      <c r="E35" s="33" t="n"/>
      <c r="F35" s="33" t="n"/>
      <c r="G35" s="33" t="n"/>
      <c r="H35" s="33" t="n"/>
      <c r="I35" s="33" t="n"/>
      <c r="J35" s="39" t="n"/>
      <c r="K35" s="33" t="n"/>
      <c r="L35" s="33" t="n"/>
      <c r="M35" s="33" t="n"/>
      <c r="N35" s="33" t="n"/>
      <c r="O35" s="33" t="n"/>
      <c r="P35" s="33" t="n"/>
      <c r="Q35" s="33" t="n"/>
      <c r="R35" s="33" t="n"/>
      <c r="S35" s="33" t="n"/>
      <c r="T35" s="33" t="n"/>
      <c r="U35" s="33" t="n"/>
      <c r="V35" s="33" t="n"/>
      <c r="W35" s="33" t="n"/>
      <c r="X35" s="33" t="n"/>
      <c r="Y35" s="33" t="n"/>
      <c r="Z35" s="33" t="n"/>
      <c r="AA35" s="33" t="n"/>
      <c r="AB35" s="33" t="n"/>
      <c r="AC35" s="33" t="n"/>
      <c r="AD35" s="33" t="n"/>
      <c r="AE35" s="33" t="n"/>
      <c r="AF35" s="33" t="n"/>
      <c r="AG35" s="33" t="n"/>
      <c r="AH35" s="33" t="n"/>
      <c r="AI35" s="33" t="n"/>
      <c r="AJ35" s="33" t="n"/>
      <c r="AK35" s="33" t="n"/>
      <c r="AL35" s="33" t="n"/>
      <c r="AM35" s="33" t="n"/>
      <c r="AN35" s="33" t="n"/>
      <c r="AO35" s="33" t="n"/>
      <c r="AP35" s="33" t="n"/>
      <c r="AQ35" s="33" t="n"/>
      <c r="AR35" s="33" t="n"/>
      <c r="AS35" s="33" t="n"/>
      <c r="AT35" s="33" t="n"/>
      <c r="AU35" s="33" t="n"/>
      <c r="AV35" s="33" t="n"/>
      <c r="AW35" s="33" t="n"/>
      <c r="AX35" s="33" t="n"/>
      <c r="AY35" s="33" t="n"/>
      <c r="AZ35" s="33" t="n"/>
      <c r="BA35" s="33" t="n"/>
      <c r="BB35" s="33" t="n"/>
      <c r="BC35" s="33" t="n"/>
      <c r="BD35" s="33" t="n"/>
      <c r="BE35" s="33" t="n"/>
      <c r="BF35" s="33" t="n"/>
      <c r="BG35" s="33" t="n"/>
      <c r="BH35" s="33" t="n"/>
      <c r="BI35" s="33" t="n"/>
      <c r="BJ35" s="33" t="n"/>
      <c r="BK35" s="33" t="n"/>
      <c r="BL35" s="33" t="n"/>
      <c r="BM35" s="33" t="n"/>
      <c r="BN35" s="33" t="n"/>
      <c r="BO35" s="33" t="n"/>
      <c r="BP35" s="33" t="n"/>
      <c r="BQ35" s="33" t="n"/>
      <c r="BR35" s="33" t="n"/>
      <c r="BS35" s="33" t="n"/>
      <c r="BT35" s="33" t="n"/>
      <c r="BU35" s="33" t="n"/>
      <c r="BV35" s="33" t="n"/>
      <c r="BW35" s="33" t="n"/>
      <c r="BX35" s="33" t="n"/>
      <c r="BY35" s="33" t="n"/>
      <c r="BZ35" s="33" t="n"/>
      <c r="CA35" s="33" t="n"/>
      <c r="CB35" s="33" t="n"/>
      <c r="CC35" s="33" t="n"/>
      <c r="CD35" s="33" t="n"/>
      <c r="CE35" s="33" t="n"/>
      <c r="CF35" s="33" t="n"/>
      <c r="CG35" s="33" t="n"/>
      <c r="CH35" s="33" t="n"/>
      <c r="CI35" s="33" t="n"/>
      <c r="CJ35" s="33" t="n"/>
      <c r="CK35" s="33" t="n"/>
      <c r="CL35" s="33" t="n"/>
      <c r="CM35" s="33" t="n"/>
      <c r="CN35" s="33" t="n"/>
      <c r="CO35" s="33" t="n"/>
      <c r="CP35" s="33" t="n"/>
      <c r="CQ35" s="33" t="n"/>
      <c r="CR35" s="33" t="n"/>
      <c r="CS35" s="33" t="n"/>
      <c r="CT35" s="33" t="n"/>
      <c r="CU35" s="33" t="n"/>
      <c r="CV35" s="33" t="n"/>
      <c r="CW35" s="33" t="n"/>
      <c r="CX35" s="33" t="n"/>
      <c r="CY35" s="33" t="n"/>
      <c r="CZ35" s="33" t="n"/>
      <c r="DA35" s="33" t="n"/>
      <c r="DB35" s="33" t="n"/>
      <c r="DC35" s="33" t="n"/>
      <c r="DD35" s="33" t="n"/>
      <c r="DE35" s="33" t="n"/>
      <c r="DF35" s="33" t="n"/>
      <c r="DG35" s="33" t="n"/>
      <c r="DH35" s="33" t="n"/>
      <c r="DI35" s="33" t="n"/>
      <c r="DJ35" s="33" t="n"/>
      <c r="DK35" s="33" t="n"/>
      <c r="DL35" s="33" t="n"/>
      <c r="DM35" s="33" t="n"/>
      <c r="DN35" s="33" t="n"/>
      <c r="DO35" s="33" t="n"/>
      <c r="DP35" s="33" t="n"/>
      <c r="DQ35" s="33" t="n"/>
      <c r="DR35" s="33" t="n"/>
      <c r="DS35" s="33" t="n"/>
      <c r="DT35" s="33" t="n"/>
      <c r="DU35" s="33" t="n"/>
      <c r="DV35" s="33" t="n"/>
      <c r="DW35" s="33" t="n"/>
      <c r="DX35" s="33" t="n"/>
      <c r="DY35" s="33" t="n"/>
      <c r="DZ35" s="33" t="n"/>
      <c r="EA35" s="33" t="n"/>
      <c r="EB35" s="33" t="n"/>
      <c r="EC35" s="33" t="n"/>
      <c r="ED35" s="33" t="n"/>
      <c r="EE35" s="33" t="n"/>
      <c r="EF35" s="33" t="n"/>
      <c r="EG35" s="33" t="n"/>
      <c r="EH35" s="33" t="n"/>
      <c r="EI35" s="33" t="n"/>
      <c r="EJ35" s="33" t="n"/>
      <c r="EK35" s="33" t="n"/>
      <c r="EL35" s="33" t="n"/>
      <c r="EM35" s="33" t="n"/>
      <c r="EN35" s="33" t="n"/>
      <c r="EO35" s="33" t="n"/>
      <c r="EP35" s="33" t="n"/>
      <c r="EQ35" s="33" t="n"/>
      <c r="ER35" s="33" t="n"/>
      <c r="ES35" s="33" t="n"/>
      <c r="ET35" s="33" t="n"/>
      <c r="EU35" s="33" t="n"/>
      <c r="EV35" s="33" t="n"/>
      <c r="EW35" s="33" t="n"/>
      <c r="EX35" s="33" t="n"/>
      <c r="EY35" s="33" t="n"/>
      <c r="EZ35" s="33" t="n"/>
      <c r="FA35" s="33" t="n"/>
      <c r="FB35" s="33" t="n"/>
      <c r="FC35" s="33" t="n"/>
      <c r="FD35" s="33" t="n"/>
      <c r="FE35" s="33" t="n"/>
      <c r="FF35" s="33" t="n"/>
      <c r="FG35" s="33" t="n"/>
      <c r="FH35" s="33" t="n"/>
      <c r="FI35" s="33" t="n"/>
      <c r="FJ35" s="33" t="n"/>
      <c r="FK35" s="33" t="n"/>
      <c r="FL35" s="33" t="n"/>
      <c r="FM35" s="33" t="n"/>
      <c r="FN35" s="33" t="n"/>
      <c r="FO35" s="33" t="n"/>
      <c r="FP35" s="33" t="n"/>
      <c r="FQ35" s="33" t="n"/>
      <c r="FR35" s="33" t="n"/>
      <c r="FS35" s="33" t="n"/>
      <c r="FT35" s="33" t="n"/>
      <c r="FU35" s="33" t="n"/>
      <c r="FV35" s="33" t="n"/>
      <c r="FW35" s="33" t="n"/>
      <c r="FX35" s="33" t="n"/>
      <c r="FY35" s="33" t="n"/>
      <c r="FZ35" s="34" t="n"/>
      <c r="GA35" s="33" t="n"/>
      <c r="GB35" s="33" t="n"/>
      <c r="GC35" s="33" t="n"/>
      <c r="GD35" s="33" t="n"/>
      <c r="GE35" s="34" t="n"/>
      <c r="GF35" s="33" t="n"/>
      <c r="GG35" s="33" t="n"/>
      <c r="GH35" s="33" t="n"/>
      <c r="GI35" s="33" t="n"/>
      <c r="GJ35" s="34" t="n"/>
      <c r="GK35" s="33" t="n"/>
      <c r="GL35" s="33" t="n"/>
      <c r="GM35" s="33" t="n"/>
      <c r="GN35" s="33" t="n"/>
      <c r="GO35" s="34" t="n"/>
      <c r="GP35" s="33" t="n"/>
      <c r="GQ35" s="33" t="n"/>
      <c r="GR35" s="33" t="n"/>
      <c r="GS35" s="33" t="n"/>
      <c r="GT35" s="34" t="n"/>
      <c r="GU35" s="33" t="n"/>
      <c r="GV35" s="33" t="n"/>
      <c r="GW35" s="33" t="n"/>
      <c r="GX35" s="33" t="n"/>
      <c r="GY35" s="34" t="n"/>
      <c r="GZ35" s="33" t="n"/>
      <c r="HA35" s="33" t="n"/>
      <c r="HB35" s="33" t="n"/>
      <c r="HC35" s="33" t="n"/>
      <c r="HD35" s="34" t="n"/>
      <c r="HE35" s="33" t="n"/>
      <c r="HF35" s="33" t="n"/>
      <c r="HG35" s="33" t="n"/>
      <c r="HH35" s="33" t="n"/>
      <c r="HI35" s="34" t="n"/>
      <c r="HJ35" s="33" t="n"/>
      <c r="HK35" s="33" t="n"/>
      <c r="HL35" s="33" t="n"/>
      <c r="HM35" s="33" t="n"/>
      <c r="HN35" s="34" t="n"/>
      <c r="HO35" s="33" t="n"/>
      <c r="HP35" s="33" t="n"/>
      <c r="HQ35" s="33" t="n"/>
      <c r="HR35" s="33" t="n"/>
      <c r="HS35" s="34" t="n"/>
      <c r="HT35" s="33" t="n"/>
      <c r="HU35" s="33" t="n"/>
      <c r="HV35" s="33" t="n"/>
      <c r="HW35" s="33" t="n"/>
      <c r="HX35" s="34" t="n"/>
      <c r="HY35" s="33" t="n"/>
      <c r="HZ35" s="33" t="n"/>
      <c r="IA35" s="33" t="n"/>
      <c r="IB35" s="33" t="n"/>
      <c r="IC35" s="34" t="n"/>
      <c r="ID35" s="33" t="n"/>
      <c r="IE35" s="33" t="n"/>
      <c r="IF35" s="33" t="n"/>
      <c r="IG35" s="33" t="n"/>
      <c r="IH35" s="34" t="n"/>
      <c r="II35" s="33" t="n"/>
      <c r="IJ35" s="33" t="n"/>
      <c r="IK35" s="33" t="n"/>
      <c r="IL35" s="33" t="n"/>
      <c r="IM35" s="34" t="n"/>
      <c r="IN35" s="33" t="n"/>
      <c r="IO35" s="33" t="n"/>
      <c r="IP35" s="33" t="n"/>
      <c r="IQ35" s="33" t="n"/>
      <c r="IR35" s="34" t="n"/>
      <c r="IS35" s="33" t="n"/>
      <c r="IT35" s="33" t="n"/>
      <c r="IU35" s="33" t="n"/>
      <c r="IV35" s="33" t="n"/>
      <c r="IW35" s="34" t="n"/>
      <c r="IX35" s="33" t="n"/>
      <c r="IY35" s="33" t="n"/>
      <c r="IZ35" s="33" t="n"/>
      <c r="JA35" s="33" t="n"/>
      <c r="JB35" s="34" t="n"/>
      <c r="JC35" s="33" t="n"/>
      <c r="JD35" s="33" t="n"/>
      <c r="JE35" s="33" t="n"/>
      <c r="JF35" s="33" t="n"/>
      <c r="JG35" s="34" t="n"/>
      <c r="JH35" s="33" t="n"/>
      <c r="JI35" s="33" t="n"/>
      <c r="JJ35" s="33" t="n"/>
      <c r="JK35" s="33" t="n"/>
      <c r="JL35" s="34" t="n"/>
      <c r="JM35" s="33" t="n"/>
      <c r="JN35" s="33" t="n"/>
      <c r="JO35" s="33" t="n"/>
      <c r="JP35" s="33" t="n"/>
      <c r="JQ35" s="34" t="n"/>
      <c r="JR35" s="33" t="n"/>
      <c r="JS35" s="33" t="n"/>
      <c r="JT35" s="33" t="n"/>
      <c r="JU35" s="33" t="n"/>
      <c r="JV35" s="34" t="n"/>
      <c r="JW35" s="33" t="n"/>
      <c r="JX35" s="33" t="n"/>
      <c r="JY35" s="33" t="n"/>
      <c r="JZ35" s="33" t="n"/>
      <c r="KA35" s="34" t="n"/>
      <c r="KB35" s="33" t="n"/>
      <c r="KC35" s="33" t="n"/>
      <c r="KD35" s="33" t="n"/>
      <c r="KE35" s="33" t="n"/>
      <c r="KF35" s="34" t="n"/>
      <c r="KG35" s="33" t="n"/>
      <c r="KH35" s="33" t="n"/>
      <c r="KI35" s="33" t="n"/>
      <c r="KJ35" s="33" t="n"/>
      <c r="KK35" s="34" t="n"/>
      <c r="KL35" s="33" t="n"/>
      <c r="KM35" s="33" t="n"/>
      <c r="KN35" s="33" t="n"/>
      <c r="KO35" s="33" t="n"/>
      <c r="KP35" s="34" t="n"/>
      <c r="KQ35" s="33" t="n"/>
      <c r="KR35" s="33" t="n"/>
      <c r="KS35" s="33" t="n"/>
      <c r="KT35" s="33" t="n"/>
      <c r="KU35" s="34" t="n"/>
      <c r="KV35" s="33" t="n"/>
      <c r="KW35" s="33" t="n"/>
      <c r="KX35" s="33" t="n"/>
      <c r="KY35" s="33" t="n"/>
      <c r="KZ35" s="34" t="n"/>
      <c r="LA35" s="33" t="n"/>
      <c r="LB35" s="33" t="n"/>
      <c r="LC35" s="33" t="n"/>
      <c r="LD35" s="33" t="n"/>
      <c r="LE35" s="34" t="n"/>
      <c r="LF35" s="33" t="n"/>
      <c r="LG35" s="33" t="n"/>
      <c r="LH35" s="33" t="n"/>
      <c r="LI35" s="33" t="n"/>
      <c r="LJ35" s="34" t="n"/>
      <c r="LK35" s="33" t="n"/>
      <c r="LL35" s="33" t="n"/>
      <c r="LM35" s="33" t="n"/>
      <c r="LN35" s="33" t="n"/>
      <c r="LO35" s="34" t="n"/>
      <c r="LP35" s="33" t="n"/>
      <c r="LQ35" s="33" t="n"/>
      <c r="LR35" s="33" t="n"/>
      <c r="LS35" s="33" t="n"/>
      <c r="LT35" s="34" t="n"/>
      <c r="LU35" s="33" t="n"/>
      <c r="LV35" s="33" t="n"/>
      <c r="LW35" s="33" t="n"/>
      <c r="LX35" s="33" t="n"/>
      <c r="LY35" s="34" t="n"/>
      <c r="LZ35" s="33" t="n"/>
      <c r="MA35" s="33" t="n"/>
      <c r="MB35" s="33" t="n"/>
      <c r="MC35" s="33" t="n"/>
      <c r="MD35" s="34" t="n"/>
      <c r="ME35" s="33" t="n"/>
      <c r="MF35" s="33" t="n"/>
      <c r="MG35" s="33" t="n"/>
      <c r="MH35" s="33" t="n"/>
      <c r="MI35" s="34" t="n"/>
      <c r="MJ35" s="33" t="n"/>
      <c r="MK35" s="33" t="n"/>
      <c r="ML35" s="33" t="n"/>
      <c r="MM35" s="33" t="n"/>
      <c r="MN35" s="34" t="n"/>
      <c r="MO35" s="33" t="n"/>
      <c r="MP35" s="33" t="n"/>
      <c r="MQ35" s="33" t="n"/>
      <c r="MR35" s="33" t="n"/>
      <c r="MS35" s="34" t="n"/>
      <c r="MT35" s="33" t="n"/>
      <c r="MU35" s="33" t="n"/>
      <c r="MV35" s="33" t="n"/>
      <c r="MW35" s="33" t="n"/>
      <c r="MX35" s="34" t="n"/>
      <c r="MY35" s="33" t="n"/>
      <c r="MZ35" s="33" t="n"/>
      <c r="NA35" s="33" t="n"/>
      <c r="NB35" s="33" t="n"/>
      <c r="NC35" s="41" t="n"/>
      <c r="ND35" s="33" t="n"/>
      <c r="NE35" s="33" t="n"/>
      <c r="NF35" s="33" t="n"/>
      <c r="NG35" s="33" t="n"/>
      <c r="NH35" s="41" t="n"/>
      <c r="NI35" s="33" t="n"/>
      <c r="NJ35" s="33" t="n"/>
      <c r="NK35" s="33" t="n"/>
      <c r="NL35" s="33" t="n"/>
      <c r="NM35" s="41" t="n"/>
      <c r="NN35" s="33" t="n"/>
      <c r="NO35" s="33" t="n"/>
      <c r="NP35" s="33" t="n"/>
      <c r="NQ35" s="33" t="n"/>
      <c r="NR35" s="41" t="n"/>
      <c r="NS35" s="33" t="n"/>
      <c r="NT35" s="33" t="n"/>
      <c r="NU35" s="33" t="n"/>
      <c r="NV35" s="33" t="n"/>
      <c r="NW35" s="41" t="n"/>
      <c r="NX35" s="33" t="n"/>
      <c r="NY35" s="33" t="n"/>
      <c r="NZ35" s="33" t="n"/>
      <c r="OA35" s="33" t="n"/>
      <c r="OB35" s="41" t="n"/>
      <c r="OC35" s="33" t="n"/>
      <c r="OD35" s="33" t="n"/>
      <c r="OE35" s="33" t="n"/>
      <c r="OF35" s="33" t="n"/>
      <c r="OG35" s="41" t="n"/>
      <c r="OH35" s="33" t="n"/>
      <c r="OI35" s="33" t="n"/>
      <c r="OJ35" s="33" t="n"/>
      <c r="OK35" s="33" t="n"/>
      <c r="OL35" s="41" t="n"/>
      <c r="OM35" s="33" t="n"/>
      <c r="ON35" s="33" t="n"/>
      <c r="OO35" s="33" t="n"/>
      <c r="OP35" s="33" t="n"/>
      <c r="OQ35" s="41" t="n"/>
      <c r="OR35" s="33" t="n"/>
      <c r="OS35" s="33" t="n"/>
      <c r="OT35" s="33" t="n"/>
      <c r="OU35" s="33" t="n"/>
      <c r="OV35" s="41" t="n"/>
      <c r="OW35" s="33" t="n"/>
      <c r="OX35" s="33" t="n"/>
      <c r="OY35" s="33" t="n"/>
      <c r="PB35" s="33" t="n"/>
      <c r="PC35" s="33" t="n"/>
      <c r="PD35" s="33" t="n"/>
      <c r="PE35" s="33" t="n"/>
      <c r="PF35" s="41" t="n"/>
      <c r="PG35" s="33" t="n"/>
      <c r="PH35" s="33" t="n"/>
      <c r="PI35" s="33" t="n"/>
      <c r="PJ35" s="33" t="n"/>
      <c r="PK35" s="41" t="n"/>
      <c r="PL35" s="33" t="n"/>
      <c r="PM35" s="33" t="n"/>
      <c r="PN35" s="33" t="n"/>
      <c r="PO35" s="33" t="n"/>
      <c r="PP35" s="41" t="n"/>
      <c r="PQ35" s="33" t="n"/>
      <c r="PR35" s="33" t="n"/>
      <c r="PS35" s="33" t="n"/>
      <c r="PT35" s="33" t="n"/>
      <c r="PU35" s="41" t="n"/>
      <c r="PV35" s="33" t="n"/>
      <c r="PW35" s="33" t="n"/>
      <c r="PX35" s="33" t="n"/>
      <c r="PY35" s="33" t="n"/>
      <c r="PZ35" s="41" t="n"/>
      <c r="QA35" s="33" t="n"/>
      <c r="QB35" s="33" t="n"/>
      <c r="QC35" s="33" t="n"/>
      <c r="QD35" s="33" t="n"/>
      <c r="QE35" s="41" t="n"/>
      <c r="QF35" s="33" t="n"/>
      <c r="QG35" s="33" t="n"/>
      <c r="QH35" s="33" t="n"/>
      <c r="QI35" s="33" t="n"/>
      <c r="QJ35" s="41" t="n"/>
      <c r="QK35" s="33" t="n"/>
      <c r="QL35" s="33" t="n"/>
      <c r="QM35" s="33" t="n"/>
      <c r="QN35" s="33" t="n"/>
      <c r="QO35" s="41" t="n"/>
      <c r="QP35" s="33" t="n"/>
      <c r="QQ35" s="33" t="n"/>
      <c r="QR35" s="33" t="n"/>
      <c r="QS35" s="33" t="n"/>
      <c r="QT35" s="41" t="n"/>
      <c r="QU35" s="33" t="n"/>
      <c r="QV35" s="33" t="n"/>
      <c r="QW35" s="33" t="n"/>
      <c r="QX35" s="33" t="n"/>
      <c r="QY35" s="41" t="n"/>
      <c r="QZ35" s="33" t="n"/>
      <c r="RA35" s="33" t="n"/>
      <c r="RB35" s="33" t="n"/>
      <c r="RC35" s="33" t="n"/>
      <c r="RD35" s="41" t="n"/>
      <c r="RE35" s="33" t="n"/>
      <c r="RF35" s="33" t="n"/>
      <c r="RG35" s="33" t="n"/>
      <c r="RH35" s="33" t="n"/>
      <c r="RI35" s="41" t="n"/>
      <c r="RJ35" s="33" t="n"/>
      <c r="RK35" s="33" t="n"/>
      <c r="RL35" s="33" t="n"/>
      <c r="RM35" s="34" t="n"/>
      <c r="RN35" s="35" t="n"/>
      <c r="RO35" s="35" t="n"/>
      <c r="RP35" s="35" t="n"/>
      <c r="RQ35" s="33" t="n"/>
      <c r="RR35" s="33" t="n"/>
      <c r="RS35" s="33" t="n"/>
      <c r="RT35" s="33" t="n"/>
      <c r="RU35" s="61" t="n"/>
      <c r="RV35" s="33" t="n"/>
      <c r="RW35" s="33" t="n"/>
      <c r="RX35" s="46" t="n"/>
      <c r="RY35" s="33" t="n"/>
      <c r="RZ35" s="33" t="n"/>
    </row>
    <row r="36">
      <c r="A36" s="33" t="inlineStr">
        <is>
          <t>Total</t>
        </is>
      </c>
      <c r="B36" s="48">
        <f>SUM(B22:B35)</f>
        <v/>
      </c>
      <c r="C36" s="33" t="n"/>
      <c r="D36" s="46">
        <f>SUM(D22:D34)</f>
        <v/>
      </c>
      <c r="E36" s="46" t="n"/>
      <c r="F36" s="33" t="inlineStr">
        <is>
          <t>Total</t>
        </is>
      </c>
      <c r="G36" s="48">
        <f>SUM(G22:G35)</f>
        <v/>
      </c>
      <c r="H36" s="33" t="n"/>
      <c r="I36" s="46">
        <f>SUM(I22:I34)</f>
        <v/>
      </c>
      <c r="J36" s="33" t="n"/>
      <c r="K36" s="33" t="inlineStr">
        <is>
          <t>Total</t>
        </is>
      </c>
      <c r="L36" s="48">
        <f>SUM(L22:L35)</f>
        <v/>
      </c>
      <c r="M36" s="33" t="n"/>
      <c r="N36" s="46">
        <f>SUM(N22:N34)</f>
        <v/>
      </c>
      <c r="O36" s="46" t="n"/>
      <c r="P36" s="46" t="inlineStr">
        <is>
          <t>Total</t>
        </is>
      </c>
      <c r="Q36" s="48">
        <f>SUM(Q22:Q35)</f>
        <v/>
      </c>
      <c r="R36" s="33" t="n"/>
      <c r="S36" s="46">
        <f>SUM(S22:S34)</f>
        <v/>
      </c>
      <c r="T36" s="46" t="n"/>
      <c r="U36" s="33" t="inlineStr">
        <is>
          <t>Total</t>
        </is>
      </c>
      <c r="V36" s="48">
        <f>SUM(V22:V35)</f>
        <v/>
      </c>
      <c r="W36" s="33" t="n"/>
      <c r="X36" s="46">
        <f>SUM(X22:X34)</f>
        <v/>
      </c>
      <c r="Y36" s="46" t="n"/>
      <c r="Z36" s="33" t="inlineStr">
        <is>
          <t>Total</t>
        </is>
      </c>
      <c r="AA36" s="48">
        <f>SUM(AA22:AA35)</f>
        <v/>
      </c>
      <c r="AB36" s="33" t="n"/>
      <c r="AC36" s="46">
        <f>SUM(AC22:AC34)</f>
        <v/>
      </c>
      <c r="AD36" s="46" t="n"/>
      <c r="AE36" s="33" t="inlineStr">
        <is>
          <t>Total</t>
        </is>
      </c>
      <c r="AF36" s="48">
        <f>SUM(AF22:AF35)</f>
        <v/>
      </c>
      <c r="AG36" s="33" t="n"/>
      <c r="AH36" s="46">
        <f>SUM(AH22:AH34)</f>
        <v/>
      </c>
      <c r="AI36" s="46" t="n"/>
      <c r="AJ36" s="33" t="inlineStr">
        <is>
          <t>Total</t>
        </is>
      </c>
      <c r="AK36" s="48">
        <f>SUM(AK22:AK35)</f>
        <v/>
      </c>
      <c r="AL36" s="33" t="n"/>
      <c r="AM36" s="46">
        <f>SUM(AM22:AM34)</f>
        <v/>
      </c>
      <c r="AN36" s="46" t="n"/>
      <c r="AO36" s="33" t="inlineStr">
        <is>
          <t>Total</t>
        </is>
      </c>
      <c r="AP36" s="48">
        <f>SUM(AP22:AP35)</f>
        <v/>
      </c>
      <c r="AQ36" s="33" t="n"/>
      <c r="AR36" s="46">
        <f>SUM(AR22:AR34)</f>
        <v/>
      </c>
      <c r="AS36" s="46" t="n"/>
      <c r="AT36" s="33" t="inlineStr">
        <is>
          <t>Total</t>
        </is>
      </c>
      <c r="AU36" s="48">
        <f>SUM(AU22:AU35)</f>
        <v/>
      </c>
      <c r="AV36" s="33" t="n"/>
      <c r="AW36" s="46">
        <f>SUM(AW22:AW34)</f>
        <v/>
      </c>
      <c r="AX36" s="46" t="n"/>
      <c r="AY36" s="33" t="inlineStr">
        <is>
          <t>Total</t>
        </is>
      </c>
      <c r="AZ36" s="48">
        <f>SUM(AZ22:AZ35)</f>
        <v/>
      </c>
      <c r="BA36" s="33" t="n"/>
      <c r="BB36" s="46">
        <f>SUM(BB22:BB34)</f>
        <v/>
      </c>
      <c r="BC36" s="46" t="n"/>
      <c r="BD36" s="33" t="inlineStr">
        <is>
          <t>Total</t>
        </is>
      </c>
      <c r="BE36" s="48">
        <f>SUM(BE22:BE35)</f>
        <v/>
      </c>
      <c r="BF36" s="33" t="n"/>
      <c r="BG36" s="46">
        <f>SUM(BG22:BG34)</f>
        <v/>
      </c>
      <c r="BH36" s="46" t="n"/>
      <c r="BI36" s="33" t="inlineStr">
        <is>
          <t>Total</t>
        </is>
      </c>
      <c r="BJ36" s="48">
        <f>SUM(BJ22:BJ35)</f>
        <v/>
      </c>
      <c r="BK36" s="33" t="n"/>
      <c r="BL36" s="46">
        <f>SUM(BL22:BL34)</f>
        <v/>
      </c>
      <c r="BM36" s="46" t="n"/>
      <c r="BN36" s="33" t="inlineStr">
        <is>
          <t>Total</t>
        </is>
      </c>
      <c r="BO36" s="48">
        <f>SUM(BO22:BO35)</f>
        <v/>
      </c>
      <c r="BP36" s="33" t="n"/>
      <c r="BQ36" s="46">
        <f>SUM(BQ22:BQ34)</f>
        <v/>
      </c>
      <c r="BR36" s="46" t="n"/>
      <c r="BS36" s="33" t="inlineStr">
        <is>
          <t>Total</t>
        </is>
      </c>
      <c r="BT36" s="48">
        <f>SUM(BT22:BT35)</f>
        <v/>
      </c>
      <c r="BU36" s="33" t="n"/>
      <c r="BV36" s="46">
        <f>SUM(BV22:BV34)</f>
        <v/>
      </c>
      <c r="BW36" s="46" t="n"/>
      <c r="BX36" s="33" t="inlineStr">
        <is>
          <t>Total</t>
        </is>
      </c>
      <c r="BY36" s="48">
        <f>SUM(BY22:BY35)</f>
        <v/>
      </c>
      <c r="BZ36" s="33" t="n"/>
      <c r="CA36" s="46">
        <f>SUM(CA22:CA34)</f>
        <v/>
      </c>
      <c r="CB36" s="46" t="n"/>
      <c r="CC36" s="33" t="inlineStr">
        <is>
          <t>Total</t>
        </is>
      </c>
      <c r="CD36" s="48">
        <f>SUM(CD22:CD35)</f>
        <v/>
      </c>
      <c r="CE36" s="33" t="n"/>
      <c r="CF36" s="46">
        <f>SUM(CF22:CF34)</f>
        <v/>
      </c>
      <c r="CG36" s="46" t="n"/>
      <c r="CH36" s="33" t="inlineStr">
        <is>
          <t>Total</t>
        </is>
      </c>
      <c r="CI36" s="48">
        <f>SUM(CI22:CI35)</f>
        <v/>
      </c>
      <c r="CJ36" s="33" t="n"/>
      <c r="CK36" s="46">
        <f>SUM(CK22:CK34)</f>
        <v/>
      </c>
      <c r="CL36" s="46" t="n"/>
      <c r="CM36" s="33" t="inlineStr">
        <is>
          <t>Total</t>
        </is>
      </c>
      <c r="CN36" s="48">
        <f>SUM(CN22:CN35)</f>
        <v/>
      </c>
      <c r="CO36" s="33" t="n"/>
      <c r="CP36" s="46">
        <f>SUM(CP22:CP34)</f>
        <v/>
      </c>
      <c r="CQ36" s="46" t="n"/>
      <c r="CR36" s="33" t="inlineStr">
        <is>
          <t>Total</t>
        </is>
      </c>
      <c r="CS36" s="48">
        <f>SUM(CS22:CS35)</f>
        <v/>
      </c>
      <c r="CT36" s="33" t="n"/>
      <c r="CU36" s="46">
        <f>SUM(CU22:CU34)</f>
        <v/>
      </c>
      <c r="CV36" s="46" t="n"/>
      <c r="CW36" s="33" t="inlineStr">
        <is>
          <t>Total</t>
        </is>
      </c>
      <c r="CX36" s="48">
        <f>SUM(CX22:CX35)</f>
        <v/>
      </c>
      <c r="CY36" s="33" t="n"/>
      <c r="CZ36" s="46">
        <f>SUM(CZ22:CZ34)</f>
        <v/>
      </c>
      <c r="DA36" s="46" t="n"/>
      <c r="DB36" s="33" t="inlineStr">
        <is>
          <t>Total</t>
        </is>
      </c>
      <c r="DC36" s="48">
        <f>SUM(DC22:DC35)</f>
        <v/>
      </c>
      <c r="DD36" s="33" t="n"/>
      <c r="DE36" s="46">
        <f>SUM(DE22:DE34)</f>
        <v/>
      </c>
      <c r="DF36" s="46" t="n"/>
      <c r="DG36" s="33" t="inlineStr">
        <is>
          <t>Total</t>
        </is>
      </c>
      <c r="DH36" s="48">
        <f>SUM(DH22:DH35)</f>
        <v/>
      </c>
      <c r="DI36" s="33" t="n"/>
      <c r="DJ36" s="46">
        <f>SUM(DJ22:DJ34)</f>
        <v/>
      </c>
      <c r="DK36" s="46" t="n"/>
      <c r="DL36" s="33" t="inlineStr">
        <is>
          <t>Total</t>
        </is>
      </c>
      <c r="DM36" s="48">
        <f>SUM(DM22:DM35)</f>
        <v/>
      </c>
      <c r="DN36" s="33" t="n"/>
      <c r="DO36" s="46">
        <f>SUM(DO22:DO34)</f>
        <v/>
      </c>
      <c r="DP36" s="46" t="n"/>
      <c r="DQ36" s="33" t="inlineStr">
        <is>
          <t>Total</t>
        </is>
      </c>
      <c r="DR36" s="48">
        <f>SUM(DR22:DR35)</f>
        <v/>
      </c>
      <c r="DS36" s="33" t="n"/>
      <c r="DT36" s="46">
        <f>SUM(DT22:DT34)</f>
        <v/>
      </c>
      <c r="DU36" s="46" t="n"/>
      <c r="DV36" s="33" t="inlineStr">
        <is>
          <t>Total</t>
        </is>
      </c>
      <c r="DW36" s="48">
        <f>SUM(DW22:DW35)</f>
        <v/>
      </c>
      <c r="DX36" s="33" t="n"/>
      <c r="DY36" s="46">
        <f>SUM(DY22:DY34)</f>
        <v/>
      </c>
      <c r="DZ36" s="46" t="n"/>
      <c r="EA36" s="33" t="inlineStr">
        <is>
          <t>Total</t>
        </is>
      </c>
      <c r="EB36" s="48">
        <f>SUM(EB22:EB35)</f>
        <v/>
      </c>
      <c r="EC36" s="33" t="n"/>
      <c r="ED36" s="46">
        <f>SUM(ED22:ED34)</f>
        <v/>
      </c>
      <c r="EE36" s="46" t="n"/>
      <c r="EF36" s="33" t="inlineStr">
        <is>
          <t>Total</t>
        </is>
      </c>
      <c r="EG36" s="48">
        <f>SUM(EG22:EG35)</f>
        <v/>
      </c>
      <c r="EH36" s="33" t="n"/>
      <c r="EI36" s="46">
        <f>SUM(EI22:EI34)</f>
        <v/>
      </c>
      <c r="EJ36" s="46" t="n"/>
      <c r="EK36" s="33" t="inlineStr">
        <is>
          <t>Total</t>
        </is>
      </c>
      <c r="EL36" s="48">
        <f>SUM(EL22:EL35)</f>
        <v/>
      </c>
      <c r="EM36" s="33" t="n"/>
      <c r="EN36" s="46">
        <f>SUM(EN22:EN34)</f>
        <v/>
      </c>
      <c r="EO36" s="46" t="n"/>
      <c r="EP36" s="33" t="inlineStr">
        <is>
          <t>Total</t>
        </is>
      </c>
      <c r="EQ36" s="48">
        <f>SUM(EQ22:EQ35)</f>
        <v/>
      </c>
      <c r="ER36" s="33" t="n"/>
      <c r="ES36" s="46">
        <f>SUM(ES22:ES34)</f>
        <v/>
      </c>
      <c r="ET36" s="46" t="n"/>
      <c r="EU36" s="33" t="inlineStr">
        <is>
          <t>Total</t>
        </is>
      </c>
      <c r="EV36" s="48">
        <f>SUM(EV22:EV35)</f>
        <v/>
      </c>
      <c r="EW36" s="33" t="n"/>
      <c r="EX36" s="46">
        <f>SUM(EX22:EX34)</f>
        <v/>
      </c>
      <c r="EY36" s="46" t="n"/>
      <c r="EZ36" s="33" t="inlineStr">
        <is>
          <t>Total</t>
        </is>
      </c>
      <c r="FA36" s="48">
        <f>SUM(FA22:FA35)</f>
        <v/>
      </c>
      <c r="FB36" s="33" t="n"/>
      <c r="FC36" s="46">
        <f>SUM(FC22:FC34)</f>
        <v/>
      </c>
      <c r="FD36" s="46" t="n"/>
      <c r="FE36" s="33" t="inlineStr">
        <is>
          <t>Total</t>
        </is>
      </c>
      <c r="FF36" s="48">
        <f>SUM(FF22:FF35)</f>
        <v/>
      </c>
      <c r="FG36" s="33" t="n"/>
      <c r="FH36" s="46">
        <f>SUM(FH22:FH34)</f>
        <v/>
      </c>
      <c r="FI36" s="46" t="n"/>
      <c r="FJ36" s="33" t="inlineStr">
        <is>
          <t>Total</t>
        </is>
      </c>
      <c r="FK36" s="48">
        <f>SUM(FK22:FK35)</f>
        <v/>
      </c>
      <c r="FL36" s="33" t="n"/>
      <c r="FM36" s="46">
        <f>SUM(FM22:FM34)</f>
        <v/>
      </c>
      <c r="FN36" s="46" t="n"/>
      <c r="FO36" s="33" t="inlineStr">
        <is>
          <t>Total</t>
        </is>
      </c>
      <c r="FP36" s="48">
        <f>SUM(FP22:FP35)</f>
        <v/>
      </c>
      <c r="FQ36" s="33" t="n"/>
      <c r="FR36" s="46">
        <f>SUM(FR22:FR34)</f>
        <v/>
      </c>
      <c r="FS36" s="46" t="n"/>
      <c r="FT36" s="33" t="inlineStr">
        <is>
          <t>Total</t>
        </is>
      </c>
      <c r="FU36" s="48">
        <f>SUM(FU22:FU35)</f>
        <v/>
      </c>
      <c r="FV36" s="33" t="n"/>
      <c r="FW36" s="46">
        <f>SUM(FW22:FW34)</f>
        <v/>
      </c>
      <c r="FX36" s="46" t="n"/>
      <c r="FY36" s="33" t="inlineStr">
        <is>
          <t>Total</t>
        </is>
      </c>
      <c r="FZ36" s="53">
        <f>SUM(FZ22:FZ35)</f>
        <v/>
      </c>
      <c r="GA36" s="33" t="n"/>
      <c r="GB36" s="46">
        <f>SUM(GB22:GB34)</f>
        <v/>
      </c>
      <c r="GC36" s="46" t="n"/>
      <c r="GD36" s="33" t="inlineStr">
        <is>
          <t>Total</t>
        </is>
      </c>
      <c r="GE36" s="53">
        <f>SUM(GE22:GE35)</f>
        <v/>
      </c>
      <c r="GF36" s="33" t="n"/>
      <c r="GG36" s="46">
        <f>SUM(GG22:GG34)</f>
        <v/>
      </c>
      <c r="GH36" s="46" t="n"/>
      <c r="GI36" s="33" t="inlineStr">
        <is>
          <t>Total</t>
        </is>
      </c>
      <c r="GJ36" s="53">
        <f>SUM(GJ22:GJ35)</f>
        <v/>
      </c>
      <c r="GK36" s="33" t="n"/>
      <c r="GL36" s="46">
        <f>SUM(GL22:GL34)</f>
        <v/>
      </c>
      <c r="GM36" s="46" t="n"/>
      <c r="GN36" s="33" t="inlineStr">
        <is>
          <t>Total</t>
        </is>
      </c>
      <c r="GO36" s="53">
        <f>SUM(GO22:GO35)</f>
        <v/>
      </c>
      <c r="GP36" s="33" t="n"/>
      <c r="GQ36" s="46">
        <f>SUM(GQ22:GQ34)</f>
        <v/>
      </c>
      <c r="GR36" s="46" t="n"/>
      <c r="GS36" s="33" t="inlineStr">
        <is>
          <t>Total</t>
        </is>
      </c>
      <c r="GT36" s="53">
        <f>SUM(GT22:GT35)</f>
        <v/>
      </c>
      <c r="GU36" s="33" t="n"/>
      <c r="GV36" s="46">
        <f>SUM(GV22:GV34)</f>
        <v/>
      </c>
      <c r="GW36" s="46" t="n"/>
      <c r="GX36" s="33" t="inlineStr">
        <is>
          <t>Total</t>
        </is>
      </c>
      <c r="GY36" s="53">
        <f>SUM(GY22:GY35)</f>
        <v/>
      </c>
      <c r="GZ36" s="33" t="n"/>
      <c r="HA36" s="46">
        <f>SUM(HA22:HA34)</f>
        <v/>
      </c>
      <c r="HB36" s="46" t="n"/>
      <c r="HC36" s="33" t="inlineStr">
        <is>
          <t>Total</t>
        </is>
      </c>
      <c r="HD36" s="53">
        <f>SUM(HD22:HD35)</f>
        <v/>
      </c>
      <c r="HE36" s="33" t="n"/>
      <c r="HF36" s="46">
        <f>SUM(HF22:HF34)</f>
        <v/>
      </c>
      <c r="HG36" s="46" t="n"/>
      <c r="HH36" s="33" t="inlineStr">
        <is>
          <t>Total</t>
        </is>
      </c>
      <c r="HI36" s="53">
        <f>SUM(HI22:HI35)</f>
        <v/>
      </c>
      <c r="HJ36" s="33" t="n"/>
      <c r="HK36" s="46">
        <f>SUM(HK22:HK34)</f>
        <v/>
      </c>
      <c r="HL36" s="46" t="n"/>
      <c r="HM36" s="33" t="inlineStr">
        <is>
          <t>Total</t>
        </is>
      </c>
      <c r="HN36" s="53">
        <f>SUM(HN22:HN35)</f>
        <v/>
      </c>
      <c r="HO36" s="33" t="n"/>
      <c r="HP36" s="46">
        <f>SUM(HP22:HP34)</f>
        <v/>
      </c>
      <c r="HQ36" s="46" t="n"/>
      <c r="HR36" s="33" t="inlineStr">
        <is>
          <t>Total</t>
        </is>
      </c>
      <c r="HS36" s="53">
        <f>SUM(HS22:HS35)</f>
        <v/>
      </c>
      <c r="HT36" s="33" t="n"/>
      <c r="HU36" s="46">
        <f>SUM(HU22:HU34)</f>
        <v/>
      </c>
      <c r="HV36" s="46" t="n"/>
      <c r="HW36" s="33" t="inlineStr">
        <is>
          <t>Total</t>
        </is>
      </c>
      <c r="HX36" s="53">
        <f>SUM(HX22:HX35)</f>
        <v/>
      </c>
      <c r="HY36" s="33" t="n"/>
      <c r="HZ36" s="46">
        <f>SUM(HZ22:HZ34)</f>
        <v/>
      </c>
      <c r="IA36" s="46" t="n"/>
      <c r="IB36" s="33" t="inlineStr">
        <is>
          <t>Total</t>
        </is>
      </c>
      <c r="IC36" s="53">
        <f>SUM(IC22:IC35)</f>
        <v/>
      </c>
      <c r="ID36" s="33" t="n"/>
      <c r="IE36" s="46">
        <f>SUM(IE22:IE34)</f>
        <v/>
      </c>
      <c r="IF36" s="46" t="n"/>
      <c r="IG36" s="33" t="inlineStr">
        <is>
          <t>Total</t>
        </is>
      </c>
      <c r="IH36" s="53">
        <f>SUM(IH22:IH35)</f>
        <v/>
      </c>
      <c r="II36" s="33" t="n"/>
      <c r="IJ36" s="46">
        <f>SUM(IJ22:IJ34)</f>
        <v/>
      </c>
      <c r="IK36" s="46" t="n"/>
      <c r="IL36" s="33" t="inlineStr">
        <is>
          <t>Total</t>
        </is>
      </c>
      <c r="IM36" s="53">
        <f>SUM(IM22:IM35)</f>
        <v/>
      </c>
      <c r="IN36" s="33" t="n"/>
      <c r="IO36" s="46">
        <f>SUM(IO22:IO34)</f>
        <v/>
      </c>
      <c r="IP36" s="46" t="n"/>
      <c r="IQ36" s="33" t="inlineStr">
        <is>
          <t>Total</t>
        </is>
      </c>
      <c r="IR36" s="53">
        <f>SUM(IR22:IR35)</f>
        <v/>
      </c>
      <c r="IS36" s="33" t="n"/>
      <c r="IT36" s="46">
        <f>SUM(IT22:IT34)</f>
        <v/>
      </c>
      <c r="IU36" s="46" t="n"/>
      <c r="IV36" s="33" t="inlineStr">
        <is>
          <t>Total</t>
        </is>
      </c>
      <c r="IW36" s="53">
        <f>SUM(IW22:IW35)</f>
        <v/>
      </c>
      <c r="IX36" s="33" t="n"/>
      <c r="IY36" s="46">
        <f>SUM(IY22:IY34)</f>
        <v/>
      </c>
      <c r="IZ36" s="46" t="n"/>
      <c r="JA36" s="33" t="inlineStr">
        <is>
          <t>Total</t>
        </is>
      </c>
      <c r="JB36" s="53">
        <f>SUM(JB22:JB35)</f>
        <v/>
      </c>
      <c r="JC36" s="33" t="n"/>
      <c r="JD36" s="46">
        <f>SUM(JD22:JD34)</f>
        <v/>
      </c>
      <c r="JE36" s="46" t="n"/>
      <c r="JF36" s="33" t="inlineStr">
        <is>
          <t>Total</t>
        </is>
      </c>
      <c r="JG36" s="53">
        <f>SUM(JG22:JG35)</f>
        <v/>
      </c>
      <c r="JH36" s="33" t="n"/>
      <c r="JI36" s="46">
        <f>SUM(JI22:JI34)</f>
        <v/>
      </c>
      <c r="JJ36" s="46" t="n"/>
      <c r="JK36" s="33" t="inlineStr">
        <is>
          <t>Total</t>
        </is>
      </c>
      <c r="JL36" s="53">
        <f>SUM(JL22:JL35)</f>
        <v/>
      </c>
      <c r="JM36" s="33" t="n"/>
      <c r="JN36" s="46">
        <f>SUM(JN22:JN34)</f>
        <v/>
      </c>
      <c r="JO36" s="46" t="n"/>
      <c r="JP36" s="33" t="inlineStr">
        <is>
          <t>Total</t>
        </is>
      </c>
      <c r="JQ36" s="53">
        <f>SUM(JQ22:JQ35)</f>
        <v/>
      </c>
      <c r="JR36" s="33" t="n"/>
      <c r="JS36" s="46">
        <f>SUM(JS22:JS34)</f>
        <v/>
      </c>
      <c r="JT36" s="46" t="n"/>
      <c r="JU36" s="33" t="inlineStr">
        <is>
          <t>Total</t>
        </is>
      </c>
      <c r="JV36" s="53">
        <f>SUM(JV22:JV35)</f>
        <v/>
      </c>
      <c r="JW36" s="33" t="n"/>
      <c r="JX36" s="46">
        <f>SUM(JX22:JX34)</f>
        <v/>
      </c>
      <c r="JY36" s="46" t="n"/>
      <c r="JZ36" s="33" t="inlineStr">
        <is>
          <t>Total</t>
        </is>
      </c>
      <c r="KA36" s="53">
        <f>SUM(KA22:KA35)</f>
        <v/>
      </c>
      <c r="KB36" s="33" t="n"/>
      <c r="KC36" s="46">
        <f>SUM(KC22:KC34)</f>
        <v/>
      </c>
      <c r="KD36" s="46" t="n"/>
      <c r="KE36" s="33" t="inlineStr">
        <is>
          <t>Total</t>
        </is>
      </c>
      <c r="KF36" s="53">
        <f>SUM(KF22:KF35)</f>
        <v/>
      </c>
      <c r="KG36" s="33" t="n"/>
      <c r="KH36" s="46">
        <f>SUM(KH22:KH34)</f>
        <v/>
      </c>
      <c r="KI36" s="46" t="n"/>
      <c r="KJ36" s="33" t="inlineStr">
        <is>
          <t>Total</t>
        </is>
      </c>
      <c r="KK36" s="53">
        <f>SUM(KK22:KK35)</f>
        <v/>
      </c>
      <c r="KL36" s="33" t="n"/>
      <c r="KM36" s="46">
        <f>SUM(KM22:KM34)</f>
        <v/>
      </c>
      <c r="KN36" s="46" t="n"/>
      <c r="KO36" s="33" t="inlineStr">
        <is>
          <t>Total</t>
        </is>
      </c>
      <c r="KP36" s="53">
        <f>SUM(KP22:KP35)</f>
        <v/>
      </c>
      <c r="KQ36" s="33" t="n"/>
      <c r="KR36" s="46">
        <f>SUM(KR22:KR34)</f>
        <v/>
      </c>
      <c r="KS36" s="46" t="n"/>
      <c r="KT36" s="33" t="inlineStr">
        <is>
          <t>Total</t>
        </is>
      </c>
      <c r="KU36" s="53">
        <f>SUM(KU22:KU35)</f>
        <v/>
      </c>
      <c r="KV36" s="33" t="n"/>
      <c r="KW36" s="46">
        <f>SUM(KW22:KW34)</f>
        <v/>
      </c>
      <c r="KX36" s="46" t="n"/>
      <c r="KY36" s="33" t="inlineStr">
        <is>
          <t>Total</t>
        </is>
      </c>
      <c r="KZ36" s="53">
        <f>SUM(KZ22:KZ35)</f>
        <v/>
      </c>
      <c r="LA36" s="33" t="n"/>
      <c r="LB36" s="46">
        <f>SUM(LB22:LB34)</f>
        <v/>
      </c>
      <c r="LC36" s="46" t="n"/>
      <c r="LD36" s="33" t="inlineStr">
        <is>
          <t>Total</t>
        </is>
      </c>
      <c r="LE36" s="53">
        <f>SUM(LE22:LE35)</f>
        <v/>
      </c>
      <c r="LF36" s="33" t="n"/>
      <c r="LG36" s="46">
        <f>SUM(LG22:LG34)</f>
        <v/>
      </c>
      <c r="LH36" s="46" t="n"/>
      <c r="LI36" s="33" t="inlineStr">
        <is>
          <t>Total</t>
        </is>
      </c>
      <c r="LJ36" s="53">
        <f>SUM(LJ22:LJ35)</f>
        <v/>
      </c>
      <c r="LK36" s="33" t="n"/>
      <c r="LL36" s="46">
        <f>SUM(LL22:LL34)</f>
        <v/>
      </c>
      <c r="LM36" s="46" t="n"/>
      <c r="LN36" s="33" t="inlineStr">
        <is>
          <t>Total</t>
        </is>
      </c>
      <c r="LO36" s="53">
        <f>SUM(LO22:LO35)</f>
        <v/>
      </c>
      <c r="LP36" s="33" t="n"/>
      <c r="LQ36" s="46">
        <f>SUM(LQ22:LQ34)</f>
        <v/>
      </c>
      <c r="LR36" s="46" t="n"/>
      <c r="LS36" s="33" t="inlineStr">
        <is>
          <t>Total</t>
        </is>
      </c>
      <c r="LT36" s="53">
        <f>SUM(LT22:LT35)</f>
        <v/>
      </c>
      <c r="LU36" s="33" t="n"/>
      <c r="LV36" s="46">
        <f>SUM(LV22:LV34)</f>
        <v/>
      </c>
      <c r="LW36" s="46" t="n"/>
      <c r="LX36" s="33" t="inlineStr">
        <is>
          <t>Total</t>
        </is>
      </c>
      <c r="LY36" s="53">
        <f>SUM(LY22:LY35)</f>
        <v/>
      </c>
      <c r="LZ36" s="33" t="n"/>
      <c r="MA36" s="46">
        <f>SUM(MA22:MA34)</f>
        <v/>
      </c>
      <c r="MB36" s="46" t="n"/>
      <c r="MC36" s="33" t="inlineStr">
        <is>
          <t>Total</t>
        </is>
      </c>
      <c r="MD36" s="53">
        <f>SUM(MD22:MD35)</f>
        <v/>
      </c>
      <c r="ME36" s="33" t="n"/>
      <c r="MF36" s="46">
        <f>SUM(MF22:MF34)</f>
        <v/>
      </c>
      <c r="MG36" s="46" t="n"/>
      <c r="MH36" s="33" t="inlineStr">
        <is>
          <t>Total</t>
        </is>
      </c>
      <c r="MI36" s="53" t="n">
        <v>1</v>
      </c>
      <c r="MJ36" s="33" t="n"/>
      <c r="MK36" s="46">
        <f>SUM(MK22:MK34)</f>
        <v/>
      </c>
      <c r="ML36" s="46" t="n"/>
      <c r="MM36" s="33" t="inlineStr">
        <is>
          <t>Total</t>
        </is>
      </c>
      <c r="MN36" s="53" t="n">
        <v>1</v>
      </c>
      <c r="MO36" s="33" t="n"/>
      <c r="MP36" s="46">
        <f>SUM(MP22:MP34)</f>
        <v/>
      </c>
      <c r="MQ36" s="46" t="n"/>
      <c r="MR36" s="33" t="inlineStr">
        <is>
          <t>Total</t>
        </is>
      </c>
      <c r="MS36" s="53">
        <f>SUM(MS22:MS35)</f>
        <v/>
      </c>
      <c r="MT36" s="33" t="n"/>
      <c r="MU36" s="46">
        <f>SUM(MU22:MU34)</f>
        <v/>
      </c>
      <c r="MV36" s="46" t="n"/>
      <c r="MW36" s="33" t="inlineStr">
        <is>
          <t>Total</t>
        </is>
      </c>
      <c r="MX36" s="53">
        <f>SUM(MX22:MX35)</f>
        <v/>
      </c>
      <c r="MY36" s="33" t="n"/>
      <c r="MZ36" s="46">
        <f>SUM(MZ22:MZ34)</f>
        <v/>
      </c>
      <c r="NA36" s="46" t="n"/>
      <c r="NB36" s="33" t="inlineStr">
        <is>
          <t>Total</t>
        </is>
      </c>
      <c r="NC36" s="41">
        <f>SUM(NC22:NC35)</f>
        <v/>
      </c>
      <c r="ND36" s="33" t="n"/>
      <c r="NE36" s="46">
        <f>SUM(NE22:NE34)</f>
        <v/>
      </c>
      <c r="NF36" s="46" t="n"/>
      <c r="NG36" s="33" t="inlineStr">
        <is>
          <t>Total</t>
        </is>
      </c>
      <c r="NH36" s="41">
        <f>SUM(NH22:NH35)</f>
        <v/>
      </c>
      <c r="NI36" s="33" t="n"/>
      <c r="NJ36" s="46">
        <f>SUM(NJ22:NJ34)</f>
        <v/>
      </c>
      <c r="NK36" s="46" t="n"/>
      <c r="NL36" s="33" t="inlineStr">
        <is>
          <t>Total</t>
        </is>
      </c>
      <c r="NM36" s="41" t="n">
        <v>1</v>
      </c>
      <c r="NN36" s="33" t="n"/>
      <c r="NO36" s="46">
        <f>SUM(NO22:NO34)</f>
        <v/>
      </c>
      <c r="NP36" s="46" t="n"/>
      <c r="NQ36" s="33" t="inlineStr">
        <is>
          <t>Total</t>
        </is>
      </c>
      <c r="NR36" s="41">
        <f>SUM(NR22:NR35)</f>
        <v/>
      </c>
      <c r="NS36" s="33" t="n"/>
      <c r="NT36" s="46">
        <f>SUM(NT22:NT34)</f>
        <v/>
      </c>
      <c r="NU36" s="46" t="n"/>
      <c r="NV36" s="33" t="inlineStr">
        <is>
          <t>Total</t>
        </is>
      </c>
      <c r="NW36" s="41">
        <f>SUM(NW22:NW35)</f>
        <v/>
      </c>
      <c r="NX36" s="33" t="n"/>
      <c r="NY36" s="46">
        <f>SUM(NY22:NY34)</f>
        <v/>
      </c>
      <c r="NZ36" s="46" t="n"/>
      <c r="OA36" s="33" t="inlineStr">
        <is>
          <t>Total</t>
        </is>
      </c>
      <c r="OB36" s="41">
        <f>SUM(OB22:OB35)</f>
        <v/>
      </c>
      <c r="OC36" s="33" t="n"/>
      <c r="OD36" s="46">
        <f>SUM(OD22:OD34)</f>
        <v/>
      </c>
      <c r="OE36" s="46" t="n"/>
      <c r="OF36" s="33" t="inlineStr">
        <is>
          <t>Total</t>
        </is>
      </c>
      <c r="OG36" s="41">
        <f>SUM(OG22:OG35)</f>
        <v/>
      </c>
      <c r="OH36" s="33" t="n"/>
      <c r="OI36" s="46">
        <f>SUM(OI22:OI34)</f>
        <v/>
      </c>
      <c r="OJ36" s="46" t="n"/>
      <c r="OK36" s="33" t="inlineStr">
        <is>
          <t>Total</t>
        </is>
      </c>
      <c r="OL36" s="41">
        <f>SUM(OL22:OL35)</f>
        <v/>
      </c>
      <c r="OM36" s="33" t="n"/>
      <c r="ON36" s="46">
        <f>SUM(ON22:ON34)</f>
        <v/>
      </c>
      <c r="OO36" s="46" t="n"/>
      <c r="OP36" s="33" t="inlineStr">
        <is>
          <t>Total</t>
        </is>
      </c>
      <c r="OQ36" s="41">
        <f>SUM(OQ22:OQ35)</f>
        <v/>
      </c>
      <c r="OR36" s="33" t="n"/>
      <c r="OS36" s="46">
        <f>SUM(OS22:OS34)</f>
        <v/>
      </c>
      <c r="OT36" s="46" t="n"/>
      <c r="OU36" s="33" t="inlineStr">
        <is>
          <t>Total</t>
        </is>
      </c>
      <c r="OV36" s="41">
        <f>SUM(OV22:OV35)</f>
        <v/>
      </c>
      <c r="OW36" s="33" t="n"/>
      <c r="OX36" s="46">
        <f>SUM(OX22:OX34)</f>
        <v/>
      </c>
      <c r="OY36" s="46" t="n"/>
      <c r="OZ36" s="33" t="inlineStr">
        <is>
          <t>Total</t>
        </is>
      </c>
      <c r="PA36" s="41">
        <f>SUM(PA22:PA35)</f>
        <v/>
      </c>
      <c r="PB36" s="33" t="n"/>
      <c r="PC36" s="46">
        <f>SUM(PC22:PC34)</f>
        <v/>
      </c>
      <c r="PD36" s="46" t="n"/>
      <c r="PE36" s="33" t="inlineStr">
        <is>
          <t>Total</t>
        </is>
      </c>
      <c r="PF36" s="41">
        <f>SUM(PF22:PF35)</f>
        <v/>
      </c>
      <c r="PG36" s="33" t="n"/>
      <c r="PH36" s="46">
        <f>SUM(PH22:PH34)</f>
        <v/>
      </c>
      <c r="PI36" s="46" t="n"/>
      <c r="PJ36" s="33" t="inlineStr">
        <is>
          <t>Total</t>
        </is>
      </c>
      <c r="PK36" s="41">
        <f>SUM(PK22:PK35)</f>
        <v/>
      </c>
      <c r="PL36" s="33" t="n"/>
      <c r="PM36" s="46">
        <f>SUM(PM22:PM34)</f>
        <v/>
      </c>
      <c r="PN36" s="46" t="n"/>
      <c r="PO36" s="33" t="inlineStr">
        <is>
          <t>Total</t>
        </is>
      </c>
      <c r="PP36" s="41">
        <f>SUM(PP22:PP35)</f>
        <v/>
      </c>
      <c r="PQ36" s="33" t="n"/>
      <c r="PR36" s="46">
        <f>SUM(PR22:PR34)</f>
        <v/>
      </c>
      <c r="PS36" s="46" t="n"/>
      <c r="PT36" s="33" t="inlineStr">
        <is>
          <t>Total</t>
        </is>
      </c>
      <c r="PU36" s="41">
        <f>SUM(PU22:PU35)</f>
        <v/>
      </c>
      <c r="PV36" s="33" t="n"/>
      <c r="PW36" s="46">
        <f>SUM(PW22:PW34)</f>
        <v/>
      </c>
      <c r="PX36" s="46" t="n"/>
      <c r="PY36" s="33" t="inlineStr">
        <is>
          <t>Total</t>
        </is>
      </c>
      <c r="PZ36" s="41">
        <f>SUM(PZ22:PZ35)</f>
        <v/>
      </c>
      <c r="QA36" s="33" t="n"/>
      <c r="QB36" s="46">
        <f>SUM(QB22:QB34)</f>
        <v/>
      </c>
      <c r="QC36" s="46" t="n"/>
      <c r="QD36" s="33" t="inlineStr">
        <is>
          <t>Total</t>
        </is>
      </c>
      <c r="QE36" s="41">
        <f>SUM(QE22:QE35)</f>
        <v/>
      </c>
      <c r="QF36" s="33" t="n"/>
      <c r="QG36" s="46">
        <f>SUM(QG22:QG34)</f>
        <v/>
      </c>
      <c r="QH36" s="46" t="n"/>
      <c r="QI36" s="33" t="inlineStr">
        <is>
          <t>Total</t>
        </is>
      </c>
      <c r="QJ36" s="41">
        <f>SUM(QJ22:QJ35)</f>
        <v/>
      </c>
      <c r="QK36" s="33" t="n"/>
      <c r="QL36" s="46">
        <f>SUM(QL22:QL34)</f>
        <v/>
      </c>
      <c r="QM36" s="46" t="n"/>
      <c r="QN36" s="33" t="inlineStr">
        <is>
          <t>Total</t>
        </is>
      </c>
      <c r="QO36" s="41" t="n">
        <v>1</v>
      </c>
      <c r="QP36" s="33" t="n"/>
      <c r="QQ36" s="46">
        <f>SUM(QQ22:QQ34)</f>
        <v/>
      </c>
      <c r="QR36" s="46" t="n"/>
      <c r="QS36" s="33" t="inlineStr">
        <is>
          <t>Total</t>
        </is>
      </c>
      <c r="QT36" s="41" t="n">
        <v>1</v>
      </c>
      <c r="QU36" s="33" t="n"/>
      <c r="QV36" s="46">
        <f>SUM(QV22:QV34)</f>
        <v/>
      </c>
      <c r="QW36" s="46" t="n"/>
      <c r="QX36" s="33" t="inlineStr">
        <is>
          <t>Total</t>
        </is>
      </c>
      <c r="QY36" s="41" t="n">
        <v>1</v>
      </c>
      <c r="QZ36" s="33" t="n"/>
      <c r="RA36" s="46">
        <f>SUM(RA22:RA34)</f>
        <v/>
      </c>
      <c r="RB36" s="46" t="n"/>
      <c r="RC36" s="33" t="inlineStr">
        <is>
          <t>Total</t>
        </is>
      </c>
      <c r="RD36" s="41" t="n">
        <v>1</v>
      </c>
      <c r="RE36" s="33" t="n"/>
      <c r="RF36" s="46">
        <f>SUM(RF22:RF34)</f>
        <v/>
      </c>
      <c r="RG36" s="46" t="n"/>
      <c r="RH36" s="33" t="inlineStr">
        <is>
          <t>Total</t>
        </is>
      </c>
      <c r="RI36" s="41" t="n">
        <v>1</v>
      </c>
      <c r="RJ36" s="33" t="n"/>
      <c r="RK36" s="46">
        <f>SUM(RK22:RK34)</f>
        <v/>
      </c>
      <c r="RL36" s="46" t="n"/>
      <c r="RM36" s="53">
        <f>SUM(RM22:RM35)</f>
        <v/>
      </c>
      <c r="RN36" s="47">
        <f>SUM(RN22:RN35)</f>
        <v/>
      </c>
      <c r="RO36" s="47">
        <f>SUM(RO22:RO35)</f>
        <v/>
      </c>
      <c r="RP36" s="47">
        <f>SUM(RP22:RP35)</f>
        <v/>
      </c>
      <c r="RQ36" s="48" t="n"/>
      <c r="RR36" s="33" t="n"/>
      <c r="RS36" s="33" t="n"/>
      <c r="RT36" s="48" t="n"/>
      <c r="RU36" s="61" t="n"/>
      <c r="RV36" s="48" t="n"/>
      <c r="RW36" s="33" t="n"/>
      <c r="RX36" s="46" t="n"/>
      <c r="RY36" s="33" t="n"/>
      <c r="RZ36" s="33" t="n"/>
    </row>
    <row r="37">
      <c r="LT37" s="34" t="n"/>
      <c r="LY37" s="34" t="n"/>
      <c r="MD37" s="34" t="n"/>
      <c r="MI37" s="34" t="n"/>
      <c r="MN37" s="34" t="n"/>
      <c r="MS37" s="34" t="n"/>
      <c r="MX37" s="34" t="n"/>
      <c r="NC37" s="41" t="n"/>
      <c r="NH37" s="41" t="n"/>
      <c r="NM37" s="41" t="n"/>
      <c r="NR37" s="41" t="n"/>
      <c r="NW37" s="41" t="n"/>
      <c r="OB37" s="41" t="n"/>
      <c r="OG37" s="41" t="n"/>
      <c r="OL37" s="41" t="n"/>
      <c r="OQ37" s="41" t="n"/>
      <c r="OV37" s="41" t="n"/>
      <c r="PF37" s="41" t="n"/>
      <c r="PK37" s="41" t="n"/>
      <c r="PP37" s="41" t="n"/>
      <c r="PU37" s="41" t="n"/>
      <c r="PZ37" s="41" t="n"/>
      <c r="QE37" s="41" t="n"/>
      <c r="QJ37" s="41" t="n"/>
      <c r="QO37" s="41" t="n"/>
      <c r="QT37" s="41" t="n"/>
      <c r="QY37" s="41" t="n"/>
      <c r="RD37" s="41" t="n"/>
      <c r="RI37" s="41" t="n"/>
      <c r="RX37" s="46" t="n"/>
    </row>
    <row r="38">
      <c r="A38" s="33" t="inlineStr">
        <is>
          <t xml:space="preserve">Spartan - EQ8 Balanced </t>
        </is>
      </c>
      <c r="B38" s="33" t="n"/>
      <c r="C38" s="33" t="n"/>
      <c r="D38" s="33" t="n"/>
      <c r="E38" s="33" t="n"/>
      <c r="F38" s="33" t="inlineStr">
        <is>
          <t xml:space="preserve">Spartan - EQ8 Balanced </t>
        </is>
      </c>
      <c r="G38" s="33" t="n"/>
      <c r="H38" s="33" t="n"/>
      <c r="I38" s="33" t="n"/>
      <c r="J38" s="39" t="n"/>
      <c r="K38" s="33" t="inlineStr">
        <is>
          <t xml:space="preserve">Spartan - EQ8 Balanced </t>
        </is>
      </c>
      <c r="L38" s="33" t="n"/>
      <c r="M38" s="33" t="n"/>
      <c r="N38" s="33" t="n"/>
      <c r="O38" s="33" t="n"/>
      <c r="P38" s="33" t="inlineStr">
        <is>
          <t xml:space="preserve">Spartan - EQ8 Balanced </t>
        </is>
      </c>
      <c r="Q38" s="33" t="n"/>
      <c r="R38" s="33" t="n"/>
      <c r="S38" s="33" t="n"/>
      <c r="T38" s="33" t="n"/>
      <c r="U38" s="33" t="inlineStr">
        <is>
          <t xml:space="preserve">EQ8 S20 Balanced </t>
        </is>
      </c>
      <c r="V38" s="33" t="n"/>
      <c r="W38" s="33" t="n"/>
      <c r="X38" s="33" t="n"/>
      <c r="Y38" s="33" t="n"/>
      <c r="Z38" s="33" t="inlineStr">
        <is>
          <t xml:space="preserve">EQ8 S20 Balanced </t>
        </is>
      </c>
      <c r="AA38" s="33" t="n"/>
      <c r="AB38" s="33" t="n"/>
      <c r="AC38" s="33" t="n"/>
      <c r="AD38" s="33" t="n"/>
      <c r="AE38" s="33" t="inlineStr">
        <is>
          <t xml:space="preserve">EQ8 S20 Balanced </t>
        </is>
      </c>
      <c r="AF38" s="33" t="n"/>
      <c r="AG38" s="33" t="n"/>
      <c r="AH38" s="33" t="n"/>
      <c r="AI38" s="33" t="n"/>
      <c r="AJ38" s="33" t="inlineStr">
        <is>
          <t xml:space="preserve">EQ8 S20 Balanced </t>
        </is>
      </c>
      <c r="AK38" s="33" t="n"/>
      <c r="AL38" s="33" t="n"/>
      <c r="AM38" s="33" t="n"/>
      <c r="AN38" s="33" t="n"/>
      <c r="AO38" s="33" t="inlineStr">
        <is>
          <t xml:space="preserve">EQ8 S20 Balanced </t>
        </is>
      </c>
      <c r="AP38" s="33" t="n"/>
      <c r="AQ38" s="33" t="n"/>
      <c r="AR38" s="33" t="n"/>
      <c r="AS38" s="33" t="n"/>
      <c r="AT38" s="54" t="inlineStr">
        <is>
          <t xml:space="preserve">EQ8 S20 Balanced </t>
        </is>
      </c>
      <c r="AU38" s="33" t="n"/>
      <c r="AV38" s="33" t="n"/>
      <c r="AW38" s="33" t="n"/>
      <c r="AX38" s="33" t="n"/>
      <c r="AY38" s="33" t="inlineStr">
        <is>
          <t xml:space="preserve">EQ8 S20 Balanced </t>
        </is>
      </c>
      <c r="AZ38" s="33" t="n"/>
      <c r="BA38" s="33" t="n"/>
      <c r="BB38" s="33" t="n"/>
      <c r="BC38" s="33" t="n"/>
      <c r="BD38" s="33" t="inlineStr">
        <is>
          <t xml:space="preserve">EQ8 S20 Balanced </t>
        </is>
      </c>
      <c r="BE38" s="33" t="n"/>
      <c r="BF38" s="33" t="n"/>
      <c r="BG38" s="33" t="n"/>
      <c r="BH38" s="33" t="n"/>
      <c r="BI38" s="33" t="inlineStr">
        <is>
          <t xml:space="preserve">EQ8 S20 Balanced </t>
        </is>
      </c>
      <c r="BJ38" s="33" t="n"/>
      <c r="BK38" s="33" t="n"/>
      <c r="BL38" s="33" t="n"/>
      <c r="BM38" s="33" t="n"/>
      <c r="BN38" s="33" t="inlineStr">
        <is>
          <t xml:space="preserve">EQ8 S20 Balanced </t>
        </is>
      </c>
      <c r="BO38" s="33" t="n"/>
      <c r="BP38" s="33" t="n"/>
      <c r="BQ38" s="33" t="n"/>
      <c r="BR38" s="33" t="n"/>
      <c r="BS38" s="33" t="inlineStr">
        <is>
          <t xml:space="preserve">EQ8 S20 Balanced </t>
        </is>
      </c>
      <c r="BT38" s="33" t="n"/>
      <c r="BU38" s="33" t="n"/>
      <c r="BV38" s="33" t="n"/>
      <c r="BW38" s="33" t="n"/>
      <c r="BX38" s="33" t="inlineStr">
        <is>
          <t xml:space="preserve">EQ8 S20 Balanced </t>
        </is>
      </c>
      <c r="BY38" s="33" t="n"/>
      <c r="BZ38" s="33" t="n"/>
      <c r="CA38" s="33" t="n"/>
      <c r="CB38" s="33" t="n"/>
      <c r="CC38" s="33" t="inlineStr">
        <is>
          <t xml:space="preserve">EQ8 S20 Balanced </t>
        </is>
      </c>
      <c r="CD38" s="33" t="n"/>
      <c r="CE38" s="33" t="n"/>
      <c r="CF38" s="33" t="n"/>
      <c r="CG38" s="33" t="n"/>
      <c r="CH38" s="33" t="inlineStr">
        <is>
          <t xml:space="preserve">EQ8 S20 Balanced </t>
        </is>
      </c>
      <c r="CI38" s="33" t="n"/>
      <c r="CJ38" s="33" t="n"/>
      <c r="CK38" s="33" t="n"/>
      <c r="CL38" s="33" t="n"/>
      <c r="CM38" s="33" t="inlineStr">
        <is>
          <t xml:space="preserve">EQ8 S20 Balanced </t>
        </is>
      </c>
      <c r="CN38" s="33" t="n"/>
      <c r="CO38" s="33" t="n"/>
      <c r="CP38" s="33" t="n"/>
      <c r="CQ38" s="33" t="n"/>
      <c r="CR38" s="33" t="inlineStr">
        <is>
          <t xml:space="preserve">EQ8 S20 Balanced </t>
        </is>
      </c>
      <c r="CS38" s="33" t="n"/>
      <c r="CT38" s="33" t="n"/>
      <c r="CU38" s="33" t="n"/>
      <c r="CV38" s="33" t="n"/>
      <c r="CW38" s="33" t="inlineStr">
        <is>
          <t xml:space="preserve">EQ8 S20 Balanced </t>
        </is>
      </c>
      <c r="CX38" s="33" t="n"/>
      <c r="CY38" s="33" t="n"/>
      <c r="CZ38" s="33" t="n"/>
      <c r="DA38" s="33" t="n"/>
      <c r="DB38" s="33" t="inlineStr">
        <is>
          <t xml:space="preserve">EQ8 S20 Balanced </t>
        </is>
      </c>
      <c r="DC38" s="33" t="n"/>
      <c r="DD38" s="33" t="n"/>
      <c r="DE38" s="33" t="n"/>
      <c r="DF38" s="33" t="n"/>
      <c r="DG38" s="33" t="inlineStr">
        <is>
          <t xml:space="preserve">EQ8 S20 Balanced </t>
        </is>
      </c>
      <c r="DH38" s="33" t="n"/>
      <c r="DI38" s="33" t="n"/>
      <c r="DJ38" s="33" t="n"/>
      <c r="DK38" s="33" t="n"/>
      <c r="DL38" s="33" t="inlineStr">
        <is>
          <t xml:space="preserve">EQ8 S20 Balanced </t>
        </is>
      </c>
      <c r="DM38" s="33" t="n"/>
      <c r="DN38" s="33" t="n"/>
      <c r="DO38" s="33" t="n"/>
      <c r="DP38" s="33" t="n"/>
      <c r="DQ38" s="33" t="inlineStr">
        <is>
          <t xml:space="preserve">EQ8 S20 Balanced </t>
        </is>
      </c>
      <c r="DR38" s="33" t="n"/>
      <c r="DS38" s="33" t="n"/>
      <c r="DT38" s="33" t="n"/>
      <c r="DU38" s="33" t="n"/>
      <c r="DV38" s="33" t="inlineStr">
        <is>
          <t xml:space="preserve">EQ8 S20 Balanced </t>
        </is>
      </c>
      <c r="DW38" s="33" t="n"/>
      <c r="DX38" s="33" t="n"/>
      <c r="DY38" s="33" t="n"/>
      <c r="DZ38" s="33" t="n"/>
      <c r="EA38" s="33" t="inlineStr">
        <is>
          <t xml:space="preserve">EQ8 S20 Balanced </t>
        </is>
      </c>
      <c r="EB38" s="33" t="n"/>
      <c r="EC38" s="33" t="n"/>
      <c r="ED38" s="33" t="n"/>
      <c r="EE38" s="33" t="n"/>
      <c r="EF38" s="33" t="inlineStr">
        <is>
          <t xml:space="preserve">EQ8 S20 Balanced </t>
        </is>
      </c>
      <c r="EG38" s="33" t="n"/>
      <c r="EH38" s="33" t="n"/>
      <c r="EI38" s="33" t="n"/>
      <c r="EJ38" s="33" t="n"/>
      <c r="EK38" s="33" t="inlineStr">
        <is>
          <t xml:space="preserve">EQ8 S20 Balanced </t>
        </is>
      </c>
      <c r="EL38" s="33" t="n"/>
      <c r="EM38" s="33" t="n"/>
      <c r="EN38" s="33" t="n"/>
      <c r="EO38" s="33" t="n"/>
      <c r="EP38" s="33" t="inlineStr">
        <is>
          <t xml:space="preserve">EQ8 S20 Balanced </t>
        </is>
      </c>
      <c r="EQ38" s="33" t="n"/>
      <c r="ER38" s="33" t="n"/>
      <c r="ES38" s="33" t="n"/>
      <c r="ET38" s="33" t="n"/>
      <c r="EU38" s="33" t="inlineStr">
        <is>
          <t xml:space="preserve">EQ8 S20 Balanced </t>
        </is>
      </c>
      <c r="EV38" s="33" t="n"/>
      <c r="EW38" s="33" t="n"/>
      <c r="EX38" s="33" t="n"/>
      <c r="EY38" s="33" t="n"/>
      <c r="EZ38" s="33" t="inlineStr">
        <is>
          <t xml:space="preserve">EQ8 S20 Balanced </t>
        </is>
      </c>
      <c r="FA38" s="33" t="n"/>
      <c r="FB38" s="33" t="n"/>
      <c r="FC38" s="33" t="n"/>
      <c r="FD38" s="33" t="n"/>
      <c r="FE38" s="33" t="inlineStr">
        <is>
          <t xml:space="preserve">EQ8 S20 Balanced </t>
        </is>
      </c>
      <c r="FF38" s="33" t="n"/>
      <c r="FG38" s="33" t="n"/>
      <c r="FH38" s="33" t="n"/>
      <c r="FI38" s="33" t="n"/>
      <c r="FJ38" s="33" t="inlineStr">
        <is>
          <t xml:space="preserve">EQ8 S20 Balanced </t>
        </is>
      </c>
      <c r="FK38" s="33" t="n"/>
      <c r="FL38" s="33" t="n"/>
      <c r="FM38" s="33" t="n"/>
      <c r="FN38" s="33" t="n"/>
      <c r="FO38" s="33" t="inlineStr">
        <is>
          <t xml:space="preserve">EQ8 S20 Balanced </t>
        </is>
      </c>
      <c r="FP38" s="33" t="n"/>
      <c r="FQ38" s="33" t="n"/>
      <c r="FR38" s="33" t="n"/>
      <c r="FS38" s="33" t="n"/>
      <c r="FT38" s="33" t="inlineStr">
        <is>
          <t xml:space="preserve">EQ8 S20 Balanced </t>
        </is>
      </c>
      <c r="FU38" s="33" t="n"/>
      <c r="FV38" s="33" t="n"/>
      <c r="FW38" s="33" t="n"/>
      <c r="FX38" s="33" t="n"/>
      <c r="FY38" s="33" t="inlineStr">
        <is>
          <t xml:space="preserve">EQ8 S20 Balanced </t>
        </is>
      </c>
      <c r="FZ38" s="34" t="n"/>
      <c r="GA38" s="33" t="n"/>
      <c r="GB38" s="33" t="n"/>
      <c r="GC38" s="33" t="n"/>
      <c r="GD38" s="33" t="inlineStr">
        <is>
          <t xml:space="preserve">EQ8 S20 Balanced </t>
        </is>
      </c>
      <c r="GE38" s="34" t="n"/>
      <c r="GF38" s="33" t="n"/>
      <c r="GG38" s="33" t="n"/>
      <c r="GH38" s="33" t="n"/>
      <c r="GI38" s="33" t="inlineStr">
        <is>
          <t xml:space="preserve">EQ8 S20 Balanced </t>
        </is>
      </c>
      <c r="GJ38" s="34" t="n"/>
      <c r="GK38" s="33" t="n"/>
      <c r="GL38" s="33" t="n"/>
      <c r="GM38" s="33" t="n"/>
      <c r="GN38" s="33" t="inlineStr">
        <is>
          <t xml:space="preserve">EQ8 S20 Balanced </t>
        </is>
      </c>
      <c r="GO38" s="34" t="n"/>
      <c r="GP38" s="33" t="n"/>
      <c r="GQ38" s="33" t="n"/>
      <c r="GR38" s="33" t="n"/>
      <c r="GS38" s="33" t="inlineStr">
        <is>
          <t xml:space="preserve">EQ8 S20 Balanced </t>
        </is>
      </c>
      <c r="GT38" s="34" t="n"/>
      <c r="GU38" s="33" t="n"/>
      <c r="GV38" s="33" t="n"/>
      <c r="GW38" s="33" t="n"/>
      <c r="GX38" s="33" t="inlineStr">
        <is>
          <t xml:space="preserve">EQ8 S20 Balanced </t>
        </is>
      </c>
      <c r="GY38" s="34" t="n"/>
      <c r="GZ38" s="33" t="n"/>
      <c r="HA38" s="33" t="n"/>
      <c r="HB38" s="33" t="n"/>
      <c r="HC38" s="33" t="inlineStr">
        <is>
          <t xml:space="preserve">EQ8 S20 Balanced </t>
        </is>
      </c>
      <c r="HD38" s="34" t="n"/>
      <c r="HE38" s="33" t="n"/>
      <c r="HF38" s="33" t="n"/>
      <c r="HG38" s="33" t="n"/>
      <c r="HH38" s="33" t="inlineStr">
        <is>
          <t xml:space="preserve">EQ8 S20 Balanced </t>
        </is>
      </c>
      <c r="HI38" s="34" t="n"/>
      <c r="HJ38" s="33" t="n"/>
      <c r="HK38" s="33" t="n"/>
      <c r="HL38" s="33" t="n"/>
      <c r="HM38" s="33" t="inlineStr">
        <is>
          <t xml:space="preserve">EQ8 S20 Balanced </t>
        </is>
      </c>
      <c r="HN38" s="34" t="n"/>
      <c r="HO38" s="33" t="n"/>
      <c r="HP38" s="33" t="n"/>
      <c r="HQ38" s="33" t="n"/>
      <c r="HR38" s="33" t="inlineStr">
        <is>
          <t xml:space="preserve">EQ8 S20 Balanced </t>
        </is>
      </c>
      <c r="HS38" s="34" t="n"/>
      <c r="HT38" s="33" t="n"/>
      <c r="HU38" s="33" t="n"/>
      <c r="HV38" s="33" t="n"/>
      <c r="HW38" s="33" t="inlineStr">
        <is>
          <t xml:space="preserve">EQ8 S20 Balanced </t>
        </is>
      </c>
      <c r="HX38" s="34" t="n"/>
      <c r="HY38" s="33" t="n"/>
      <c r="HZ38" s="33" t="n"/>
      <c r="IA38" s="33" t="n"/>
      <c r="IB38" s="33" t="inlineStr">
        <is>
          <t xml:space="preserve">EQ8 S20 Balanced </t>
        </is>
      </c>
      <c r="IC38" s="34" t="n"/>
      <c r="ID38" s="33" t="n"/>
      <c r="IE38" s="33" t="n"/>
      <c r="IF38" s="33" t="n"/>
      <c r="IG38" s="33" t="inlineStr">
        <is>
          <t xml:space="preserve">EQ8 S20 Balanced </t>
        </is>
      </c>
      <c r="IH38" s="34" t="n"/>
      <c r="II38" s="33" t="n"/>
      <c r="IJ38" s="33" t="n"/>
      <c r="IK38" s="33" t="n"/>
      <c r="IL38" s="33" t="inlineStr">
        <is>
          <t xml:space="preserve">EQ8 S20 Balanced </t>
        </is>
      </c>
      <c r="IM38" s="34" t="n"/>
      <c r="IN38" s="33" t="n"/>
      <c r="IO38" s="33" t="n"/>
      <c r="IP38" s="33" t="n"/>
      <c r="IQ38" s="33" t="inlineStr">
        <is>
          <t xml:space="preserve">EQ8 S20 Balanced </t>
        </is>
      </c>
      <c r="IR38" s="34" t="n"/>
      <c r="IS38" s="33" t="n"/>
      <c r="IT38" s="33" t="n"/>
      <c r="IU38" s="33" t="n"/>
      <c r="IV38" s="33" t="inlineStr">
        <is>
          <t xml:space="preserve">EQ8 S20 Balanced </t>
        </is>
      </c>
      <c r="IW38" s="34" t="n"/>
      <c r="IX38" s="33" t="n"/>
      <c r="IY38" s="33" t="n"/>
      <c r="IZ38" s="33" t="n"/>
      <c r="JA38" s="33" t="inlineStr">
        <is>
          <t xml:space="preserve">EQ8 S20 Balanced </t>
        </is>
      </c>
      <c r="JB38" s="34" t="n"/>
      <c r="JC38" s="33" t="n"/>
      <c r="JD38" s="33" t="n"/>
      <c r="JE38" s="33" t="n"/>
      <c r="JF38" s="33" t="inlineStr">
        <is>
          <t xml:space="preserve">EQ8 S20 Balanced </t>
        </is>
      </c>
      <c r="JG38" s="34" t="n"/>
      <c r="JH38" s="33" t="n"/>
      <c r="JI38" s="33" t="n"/>
      <c r="JJ38" s="33" t="n"/>
      <c r="JK38" s="33" t="inlineStr">
        <is>
          <t xml:space="preserve">EQ8 S20 Balanced </t>
        </is>
      </c>
      <c r="JL38" s="34" t="n"/>
      <c r="JM38" s="33" t="n"/>
      <c r="JN38" s="33" t="n"/>
      <c r="JO38" s="33" t="n"/>
      <c r="JP38" s="33" t="inlineStr">
        <is>
          <t xml:space="preserve">EQ8 S20 Balanced </t>
        </is>
      </c>
      <c r="JQ38" s="34" t="n"/>
      <c r="JR38" s="33" t="n"/>
      <c r="JS38" s="33" t="n"/>
      <c r="JT38" s="33" t="n"/>
      <c r="JU38" s="33" t="inlineStr">
        <is>
          <t xml:space="preserve">EQ8 S20 Balanced </t>
        </is>
      </c>
      <c r="JV38" s="34" t="n"/>
      <c r="JW38" s="33" t="n"/>
      <c r="JX38" s="33" t="n"/>
      <c r="JY38" s="33" t="n"/>
      <c r="JZ38" s="33" t="inlineStr">
        <is>
          <t xml:space="preserve">EQ8 S20 Balanced </t>
        </is>
      </c>
      <c r="KA38" s="34" t="n"/>
      <c r="KB38" s="33" t="n"/>
      <c r="KC38" s="33" t="n"/>
      <c r="KD38" s="33" t="n"/>
      <c r="KE38" s="33" t="inlineStr">
        <is>
          <t xml:space="preserve">EQ8 S20 Balanced </t>
        </is>
      </c>
      <c r="KF38" s="34" t="n"/>
      <c r="KG38" s="33" t="n"/>
      <c r="KH38" s="33" t="n"/>
      <c r="KI38" s="33" t="n"/>
      <c r="KJ38" s="33" t="inlineStr">
        <is>
          <t xml:space="preserve">EQ8 S20 Balanced </t>
        </is>
      </c>
      <c r="KK38" s="34" t="n"/>
      <c r="KL38" s="33" t="n"/>
      <c r="KM38" s="33" t="n"/>
      <c r="KN38" s="33" t="n"/>
      <c r="KO38" s="33" t="inlineStr">
        <is>
          <t>Tactical (S20) Balanced</t>
        </is>
      </c>
      <c r="KP38" s="34" t="n"/>
      <c r="KQ38" s="33" t="n"/>
      <c r="KR38" s="33" t="n"/>
      <c r="KS38" s="33" t="n"/>
      <c r="KT38" s="33" t="inlineStr">
        <is>
          <t>Tactical (S20) Balanced</t>
        </is>
      </c>
      <c r="KU38" s="34" t="n"/>
      <c r="KV38" s="33" t="n"/>
      <c r="KW38" s="33" t="n"/>
      <c r="KX38" s="33" t="n"/>
      <c r="KY38" s="33" t="inlineStr">
        <is>
          <t>Tactical (S20) Balanced</t>
        </is>
      </c>
      <c r="KZ38" s="34" t="n"/>
      <c r="LA38" s="33" t="n"/>
      <c r="LB38" s="33" t="n"/>
      <c r="LC38" s="33" t="n"/>
      <c r="LD38" s="33" t="inlineStr">
        <is>
          <t>Tactical (S20) Balanced</t>
        </is>
      </c>
      <c r="LE38" s="34" t="n"/>
      <c r="LF38" s="33" t="n"/>
      <c r="LG38" s="33" t="n"/>
      <c r="LH38" s="33" t="n"/>
      <c r="LI38" s="33" t="inlineStr">
        <is>
          <t>Tactical (S20) Balanced</t>
        </is>
      </c>
      <c r="LJ38" s="34" t="n"/>
      <c r="LK38" s="33" t="n"/>
      <c r="LL38" s="33" t="n"/>
      <c r="LM38" s="33" t="n"/>
      <c r="LN38" s="33" t="inlineStr">
        <is>
          <t>Tactical (S20) Balanced</t>
        </is>
      </c>
      <c r="LO38" s="34" t="n"/>
      <c r="LP38" s="33" t="n"/>
      <c r="LQ38" s="33" t="n"/>
      <c r="LR38" s="33" t="n"/>
      <c r="LS38" s="33" t="inlineStr">
        <is>
          <t>Tactical (S20) Balanced</t>
        </is>
      </c>
      <c r="LT38" s="34" t="n"/>
      <c r="LU38" s="33" t="n"/>
      <c r="LV38" s="33" t="n"/>
      <c r="LW38" s="33" t="n"/>
      <c r="LX38" s="33" t="inlineStr">
        <is>
          <t>Tactical (S20) Balanced</t>
        </is>
      </c>
      <c r="LY38" s="34" t="n"/>
      <c r="LZ38" s="33" t="n"/>
      <c r="MA38" s="33" t="n"/>
      <c r="MB38" s="33" t="n"/>
      <c r="MC38" s="33" t="inlineStr">
        <is>
          <t>Tactical (S20) Balanced</t>
        </is>
      </c>
      <c r="MD38" s="34" t="n"/>
      <c r="ME38" s="33" t="n"/>
      <c r="MF38" s="33" t="n"/>
      <c r="MG38" s="33" t="n"/>
      <c r="MH38" s="33" t="inlineStr">
        <is>
          <t>Tactical (S20) Balanced</t>
        </is>
      </c>
      <c r="MI38" s="34" t="n"/>
      <c r="MJ38" s="33" t="n"/>
      <c r="MK38" s="33" t="n"/>
      <c r="ML38" s="33" t="n"/>
      <c r="MM38" s="33" t="inlineStr">
        <is>
          <t>Tactical (S20) Balanced</t>
        </is>
      </c>
      <c r="MN38" s="34" t="n"/>
      <c r="MO38" s="33" t="n"/>
      <c r="MP38" s="33" t="n"/>
      <c r="MQ38" s="33" t="n"/>
      <c r="MR38" s="33" t="inlineStr">
        <is>
          <t>Tactical (S20) Balanced</t>
        </is>
      </c>
      <c r="MS38" s="34" t="n"/>
      <c r="MT38" s="33" t="n"/>
      <c r="MU38" s="33" t="n"/>
      <c r="MV38" s="33" t="n"/>
      <c r="MW38" s="33" t="inlineStr">
        <is>
          <t>Tactical (S20) Balanced</t>
        </is>
      </c>
      <c r="MX38" s="34" t="n"/>
      <c r="MY38" s="33" t="n"/>
      <c r="MZ38" s="33" t="n"/>
      <c r="NA38" s="33" t="n"/>
      <c r="NB38" s="33" t="inlineStr">
        <is>
          <t>Tactical (S20) Balanced</t>
        </is>
      </c>
      <c r="NC38" s="41" t="n"/>
      <c r="ND38" s="33" t="n"/>
      <c r="NE38" s="33" t="n"/>
      <c r="NF38" s="33" t="n"/>
      <c r="NG38" s="33" t="inlineStr">
        <is>
          <t>Tactical (S20) Balanced</t>
        </is>
      </c>
      <c r="NH38" s="41" t="n"/>
      <c r="NI38" s="33" t="n"/>
      <c r="NJ38" s="33" t="n"/>
      <c r="NK38" s="33" t="n"/>
      <c r="NL38" s="33" t="inlineStr">
        <is>
          <t>Tactical (S20) Balanced</t>
        </is>
      </c>
      <c r="NM38" s="41" t="n"/>
      <c r="NN38" s="33" t="n"/>
      <c r="NO38" s="33" t="n"/>
      <c r="NP38" s="33" t="n"/>
      <c r="NQ38" s="33" t="inlineStr">
        <is>
          <t>Tactical (S20) Balanced</t>
        </is>
      </c>
      <c r="NR38" s="41" t="n"/>
      <c r="NS38" s="33" t="n"/>
      <c r="NT38" s="33" t="n"/>
      <c r="NU38" s="33" t="n"/>
      <c r="NV38" s="33" t="inlineStr">
        <is>
          <t>Tactical (S20) Balanced</t>
        </is>
      </c>
      <c r="NW38" s="41" t="n"/>
      <c r="NX38" s="33" t="n"/>
      <c r="NY38" s="33" t="n"/>
      <c r="NZ38" s="33" t="n"/>
      <c r="OA38" s="33" t="inlineStr">
        <is>
          <t>Tactical (S20) Balanced</t>
        </is>
      </c>
      <c r="OB38" s="41" t="n"/>
      <c r="OC38" s="33" t="n"/>
      <c r="OD38" s="33" t="n"/>
      <c r="OE38" s="33" t="n"/>
      <c r="OF38" s="33" t="inlineStr">
        <is>
          <t>Tactical (S20) Balanced</t>
        </is>
      </c>
      <c r="OG38" s="41" t="n"/>
      <c r="OH38" s="33" t="n"/>
      <c r="OI38" s="33" t="n"/>
      <c r="OJ38" s="33" t="n"/>
      <c r="OK38" s="33" t="inlineStr">
        <is>
          <t>Tactical (S20) Balanced</t>
        </is>
      </c>
      <c r="OL38" s="41" t="n"/>
      <c r="OM38" s="33" t="n"/>
      <c r="ON38" s="33" t="n"/>
      <c r="OO38" s="33" t="n"/>
      <c r="OP38" s="33" t="inlineStr">
        <is>
          <t>Tactical (S20) Balanced</t>
        </is>
      </c>
      <c r="OQ38" s="41" t="n"/>
      <c r="OR38" s="33" t="n"/>
      <c r="OS38" s="33" t="n"/>
      <c r="OT38" s="33" t="n"/>
      <c r="OU38" s="33" t="inlineStr">
        <is>
          <t>Tactical (S20) Balanced</t>
        </is>
      </c>
      <c r="OV38" s="41" t="n"/>
      <c r="OW38" s="33" t="n"/>
      <c r="OX38" s="33" t="n"/>
      <c r="OY38" s="33" t="n"/>
      <c r="OZ38" s="33" t="inlineStr">
        <is>
          <t>Tactical (S20) Balanced</t>
        </is>
      </c>
      <c r="PB38" s="33" t="n"/>
      <c r="PC38" s="33" t="n"/>
      <c r="PD38" s="33" t="n"/>
      <c r="PE38" s="33" t="inlineStr">
        <is>
          <t>Tactical (S20) Balanced</t>
        </is>
      </c>
      <c r="PF38" s="41" t="n"/>
      <c r="PG38" s="33" t="n"/>
      <c r="PH38" s="33" t="n"/>
      <c r="PI38" s="33" t="n"/>
      <c r="PJ38" s="33" t="inlineStr">
        <is>
          <t>Tactical (S20) Balanced</t>
        </is>
      </c>
      <c r="PK38" s="41" t="n"/>
      <c r="PL38" s="33" t="n"/>
      <c r="PM38" s="33" t="n"/>
      <c r="PN38" s="33" t="n"/>
      <c r="PO38" s="33" t="inlineStr">
        <is>
          <t>Tactical (S20) Balanced</t>
        </is>
      </c>
      <c r="PP38" s="41" t="n"/>
      <c r="PQ38" s="33" t="n"/>
      <c r="PR38" s="33" t="n"/>
      <c r="PS38" s="33" t="n"/>
      <c r="PT38" s="33" t="inlineStr">
        <is>
          <t>Tactical (S20) Balanced</t>
        </is>
      </c>
      <c r="PU38" s="41" t="n"/>
      <c r="PV38" s="33" t="n"/>
      <c r="PW38" s="33" t="n"/>
      <c r="PX38" s="33" t="n"/>
      <c r="PY38" s="33" t="inlineStr">
        <is>
          <t>Tactical (S20) Balanced</t>
        </is>
      </c>
      <c r="PZ38" s="41" t="n"/>
      <c r="QA38" s="33" t="n"/>
      <c r="QB38" s="33" t="n"/>
      <c r="QC38" s="33" t="n"/>
      <c r="QD38" s="33" t="inlineStr">
        <is>
          <t>Tactical (S20) Balanced</t>
        </is>
      </c>
      <c r="QE38" s="41" t="n"/>
      <c r="QF38" s="33" t="n"/>
      <c r="QG38" s="33" t="n"/>
      <c r="QH38" s="33" t="n"/>
      <c r="QI38" s="33" t="inlineStr">
        <is>
          <t>Tactical (S20) Balanced</t>
        </is>
      </c>
      <c r="QJ38" s="41" t="n"/>
      <c r="QK38" s="33" t="n"/>
      <c r="QL38" s="33" t="n"/>
      <c r="QM38" s="33" t="n"/>
      <c r="QN38" s="33" t="inlineStr">
        <is>
          <t>Tactical (S20) Balanced</t>
        </is>
      </c>
      <c r="QO38" s="41" t="n"/>
      <c r="QP38" s="33" t="n"/>
      <c r="QQ38" s="33" t="n"/>
      <c r="QR38" s="33" t="n"/>
      <c r="QS38" s="33" t="inlineStr">
        <is>
          <t>Tactical (S20) Balanced</t>
        </is>
      </c>
      <c r="QT38" s="41" t="n"/>
      <c r="QU38" s="33" t="n"/>
      <c r="QV38" s="33" t="n"/>
      <c r="QW38" s="33" t="n"/>
      <c r="QX38" s="33" t="inlineStr">
        <is>
          <t>Tactical (S20) Balanced</t>
        </is>
      </c>
      <c r="QY38" s="41" t="n"/>
      <c r="QZ38" s="33" t="n"/>
      <c r="RA38" s="33" t="n"/>
      <c r="RB38" s="33" t="n"/>
      <c r="RC38" s="33" t="inlineStr">
        <is>
          <t>Tactical (S20) Balanced</t>
        </is>
      </c>
      <c r="RD38" s="41" t="n"/>
      <c r="RE38" s="33" t="n"/>
      <c r="RF38" s="33" t="n"/>
      <c r="RG38" s="33" t="n"/>
      <c r="RH38" s="33" t="inlineStr">
        <is>
          <t>Tactical (S20) Balanced</t>
        </is>
      </c>
      <c r="RI38" s="41" t="n"/>
      <c r="RJ38" s="33" t="n"/>
      <c r="RK38" s="33" t="n"/>
      <c r="RL38" s="33" t="n"/>
      <c r="RM38" s="28" t="inlineStr">
        <is>
          <t>Baseline</t>
        </is>
      </c>
      <c r="RN38" s="30" t="inlineStr">
        <is>
          <t>Static</t>
        </is>
      </c>
      <c r="RO38" s="30" t="inlineStr">
        <is>
          <t>Intermediate</t>
        </is>
      </c>
      <c r="RP38" s="30" t="inlineStr">
        <is>
          <t>Long-Term</t>
        </is>
      </c>
      <c r="RR38" s="33" t="n"/>
      <c r="RS38" s="33" t="n"/>
      <c r="RT38" s="39" t="n"/>
      <c r="RU38" s="61" t="n"/>
      <c r="RV38" s="33" t="n"/>
      <c r="RW38" s="33" t="n"/>
      <c r="RX38" s="33" t="n"/>
      <c r="RY38" s="33" t="n"/>
      <c r="RZ38" s="33" t="n"/>
    </row>
    <row r="39">
      <c r="A39" s="61" t="inlineStr">
        <is>
          <t>VTI</t>
        </is>
      </c>
      <c r="B39" s="49" t="n">
        <v>0.05</v>
      </c>
      <c r="C39" s="61">
        <f>'ETF MTD'!$K$28/'ETF MTD'!$K$3-1</f>
        <v/>
      </c>
      <c r="D39" s="61">
        <f>B39*C39</f>
        <v/>
      </c>
      <c r="E39" s="61" t="n"/>
      <c r="F39" s="61" t="inlineStr">
        <is>
          <t>VTI</t>
        </is>
      </c>
      <c r="G39" s="49" t="n">
        <v>0.15</v>
      </c>
      <c r="H39" s="61">
        <f>'ETF MTD'!$K$28/'ETF MTD'!$K$3-1</f>
        <v/>
      </c>
      <c r="I39" s="61">
        <f>G39*H39</f>
        <v/>
      </c>
      <c r="J39" s="39" t="n"/>
      <c r="K39" s="61" t="inlineStr">
        <is>
          <t>VTI</t>
        </is>
      </c>
      <c r="L39" s="49" t="n">
        <v>0.2</v>
      </c>
      <c r="M39" s="61">
        <f>'ETF MTD'!$K$28/'ETF MTD'!$K$3-1</f>
        <v/>
      </c>
      <c r="N39" s="61">
        <f>L39*M39</f>
        <v/>
      </c>
      <c r="O39" s="61" t="n"/>
      <c r="P39" s="61" t="inlineStr">
        <is>
          <t>VTI</t>
        </is>
      </c>
      <c r="Q39" s="61" t="n">
        <v>0.2</v>
      </c>
      <c r="R39" s="61">
        <f>'ETF MTD'!$K$28/'ETF MTD'!$K$3-1</f>
        <v/>
      </c>
      <c r="S39" s="61">
        <f>Q39*R39</f>
        <v/>
      </c>
      <c r="T39" s="61" t="n"/>
      <c r="U39" s="61" t="inlineStr">
        <is>
          <t>VTI</t>
        </is>
      </c>
      <c r="V39" s="49" t="n">
        <v>0.2</v>
      </c>
      <c r="W39" s="61">
        <f>'ETF MTD'!$K$28/'ETF MTD'!$K$3-1</f>
        <v/>
      </c>
      <c r="X39" s="61">
        <f>V39*W39</f>
        <v/>
      </c>
      <c r="Y39" s="61" t="n"/>
      <c r="Z39" s="61" t="inlineStr">
        <is>
          <t>VTI</t>
        </is>
      </c>
      <c r="AA39" s="49" t="n">
        <v>0.25</v>
      </c>
      <c r="AB39" s="61">
        <f>'ETF MTD'!$K$28/'ETF MTD'!$K$3-1</f>
        <v/>
      </c>
      <c r="AC39" s="61">
        <f>AA39*AB39</f>
        <v/>
      </c>
      <c r="AD39" s="61" t="n"/>
      <c r="AE39" s="61" t="inlineStr">
        <is>
          <t>VTI</t>
        </is>
      </c>
      <c r="AF39" s="49" t="n">
        <v>0.25</v>
      </c>
      <c r="AG39" s="61">
        <f>'ETF MTD'!$K$28/'ETF MTD'!$K$3-1</f>
        <v/>
      </c>
      <c r="AH39" s="61">
        <f>AF39*AG39</f>
        <v/>
      </c>
      <c r="AI39" s="61" t="n"/>
      <c r="AJ39" s="61" t="inlineStr">
        <is>
          <t>VTI</t>
        </is>
      </c>
      <c r="AK39" s="49" t="n">
        <v>0.15</v>
      </c>
      <c r="AL39" s="61">
        <f>'ETF MTD'!$K$28/'ETF MTD'!$K$3-1</f>
        <v/>
      </c>
      <c r="AM39" s="61">
        <f>AK39*AL39</f>
        <v/>
      </c>
      <c r="AN39" s="61" t="n"/>
      <c r="AO39" s="61" t="inlineStr">
        <is>
          <t>VTI</t>
        </is>
      </c>
      <c r="AP39" s="49" t="n">
        <v>0.25</v>
      </c>
      <c r="AQ39" s="61">
        <f>'ETF MTD'!$K$28/'ETF MTD'!$K$3-1</f>
        <v/>
      </c>
      <c r="AR39" s="61">
        <f>AP39*AQ39</f>
        <v/>
      </c>
      <c r="AS39" s="61" t="n"/>
      <c r="AT39" s="61" t="inlineStr">
        <is>
          <t>VTI</t>
        </is>
      </c>
      <c r="AU39" s="49" t="n">
        <v>0.25</v>
      </c>
      <c r="AV39" s="61">
        <f>'ETF MTD'!$K$28/'ETF MTD'!$K$3-1</f>
        <v/>
      </c>
      <c r="AW39" s="61">
        <f>AU39*AV39</f>
        <v/>
      </c>
      <c r="AX39" s="61" t="n"/>
      <c r="AY39" s="61" t="inlineStr">
        <is>
          <t>VTI</t>
        </is>
      </c>
      <c r="AZ39" s="49" t="n">
        <v>0.25</v>
      </c>
      <c r="BA39" s="61">
        <f>'ETF MTD'!$K$28/'ETF MTD'!$K$3-1</f>
        <v/>
      </c>
      <c r="BB39" s="61">
        <f>AZ39*BA39</f>
        <v/>
      </c>
      <c r="BC39" s="61" t="n"/>
      <c r="BD39" s="61" t="inlineStr">
        <is>
          <t>VTI</t>
        </is>
      </c>
      <c r="BE39" s="49" t="n">
        <v>0.25</v>
      </c>
      <c r="BF39" s="61">
        <f>'ETF MTD'!$K$28/'ETF MTD'!$K$3-1</f>
        <v/>
      </c>
      <c r="BG39" s="61">
        <f>BE39*BF39</f>
        <v/>
      </c>
      <c r="BH39" s="61" t="n"/>
      <c r="BI39" s="61" t="inlineStr">
        <is>
          <t>VTI</t>
        </is>
      </c>
      <c r="BJ39" s="49" t="n">
        <v>0.25</v>
      </c>
      <c r="BK39" s="61">
        <f>'ETF MTD'!$K$28/'ETF MTD'!$K$3-1</f>
        <v/>
      </c>
      <c r="BL39" s="61">
        <f>BJ39*BK39</f>
        <v/>
      </c>
      <c r="BM39" s="61" t="n"/>
      <c r="BN39" s="61" t="inlineStr">
        <is>
          <t>VTI</t>
        </is>
      </c>
      <c r="BO39" s="49" t="n">
        <v>0.25</v>
      </c>
      <c r="BP39" s="61">
        <f>'ETF MTD'!$K$28/'ETF MTD'!$K$3-1</f>
        <v/>
      </c>
      <c r="BQ39" s="61">
        <f>BO39*BP39</f>
        <v/>
      </c>
      <c r="BR39" s="61" t="n"/>
      <c r="BS39" s="61" t="inlineStr">
        <is>
          <t>VTI</t>
        </is>
      </c>
      <c r="BT39" s="49" t="n">
        <v>0.25</v>
      </c>
      <c r="BU39" s="61">
        <f>'ETF MTD'!$K$28/'ETF MTD'!$K$3-1</f>
        <v/>
      </c>
      <c r="BV39" s="61">
        <f>BT39*BU39</f>
        <v/>
      </c>
      <c r="BW39" s="61" t="n"/>
      <c r="BX39" s="61" t="inlineStr">
        <is>
          <t>VTI</t>
        </is>
      </c>
      <c r="BY39" s="49" t="n">
        <v>0.25</v>
      </c>
      <c r="BZ39" s="61">
        <f>'ETF MTD'!$K$28/'ETF MTD'!$K$3-1</f>
        <v/>
      </c>
      <c r="CA39" s="61">
        <f>BY39*BZ39</f>
        <v/>
      </c>
      <c r="CB39" s="61" t="n"/>
      <c r="CC39" s="61" t="inlineStr">
        <is>
          <t>VTI</t>
        </is>
      </c>
      <c r="CD39" s="49" t="n">
        <v>0.25</v>
      </c>
      <c r="CE39" s="61">
        <f>'ETF MTD'!$K$28/'ETF MTD'!$K$3-1</f>
        <v/>
      </c>
      <c r="CF39" s="61">
        <f>CD39*CE39</f>
        <v/>
      </c>
      <c r="CG39" s="61" t="n"/>
      <c r="CH39" s="61" t="inlineStr">
        <is>
          <t>VTI</t>
        </is>
      </c>
      <c r="CI39" s="49" t="n">
        <v>0.25</v>
      </c>
      <c r="CJ39" s="61">
        <f>'ETF MTD'!$K$28/'ETF MTD'!$K$3-1</f>
        <v/>
      </c>
      <c r="CK39" s="61">
        <f>CI39*CJ39</f>
        <v/>
      </c>
      <c r="CL39" s="61" t="n"/>
      <c r="CM39" s="61" t="inlineStr">
        <is>
          <t>VTI</t>
        </is>
      </c>
      <c r="CN39" s="49" t="n">
        <v>0.15</v>
      </c>
      <c r="CO39" s="61">
        <f>'ETF MTD'!$K$28/'ETF MTD'!$K$3-1</f>
        <v/>
      </c>
      <c r="CP39" s="61">
        <f>CN39*CO39</f>
        <v/>
      </c>
      <c r="CQ39" s="61" t="n"/>
      <c r="CR39" s="61" t="inlineStr">
        <is>
          <t>VTI</t>
        </is>
      </c>
      <c r="CS39" s="49" t="n">
        <v>0.15</v>
      </c>
      <c r="CT39" s="61">
        <f>'ETF MTD'!$K$28/'ETF MTD'!$K$3-1</f>
        <v/>
      </c>
      <c r="CU39" s="61">
        <f>CS39*CT39</f>
        <v/>
      </c>
      <c r="CV39" s="61" t="n"/>
      <c r="CW39" s="61" t="inlineStr">
        <is>
          <t>VTI</t>
        </is>
      </c>
      <c r="CX39" s="49" t="n">
        <v>0.25</v>
      </c>
      <c r="CY39" s="61">
        <f>'ETF MTD'!$K$28/'ETF MTD'!$K$3-1</f>
        <v/>
      </c>
      <c r="CZ39" s="61">
        <f>CX39*CY39</f>
        <v/>
      </c>
      <c r="DA39" s="61" t="n"/>
      <c r="DB39" s="61" t="inlineStr">
        <is>
          <t>VTI</t>
        </is>
      </c>
      <c r="DC39" s="49" t="n">
        <v>0.25</v>
      </c>
      <c r="DD39" s="61">
        <f>'ETF MTD'!$K$28/'ETF MTD'!$K$3-1</f>
        <v/>
      </c>
      <c r="DE39" s="61">
        <f>DC39*DD39</f>
        <v/>
      </c>
      <c r="DF39" s="61" t="n"/>
      <c r="DG39" s="61" t="inlineStr">
        <is>
          <t>VTI</t>
        </is>
      </c>
      <c r="DH39" s="49" t="n">
        <v>0.25</v>
      </c>
      <c r="DI39" s="61">
        <f>'ETF MTD'!$K$28/'ETF MTD'!$K$3-1</f>
        <v/>
      </c>
      <c r="DJ39" s="61">
        <f>DH39*DI39</f>
        <v/>
      </c>
      <c r="DK39" s="61" t="n"/>
      <c r="DL39" s="61" t="inlineStr">
        <is>
          <t>VTI</t>
        </is>
      </c>
      <c r="DM39" s="49" t="n">
        <v>0.25</v>
      </c>
      <c r="DN39" s="61">
        <f>'ETF MTD'!$K$28/'ETF MTD'!$K$3-1</f>
        <v/>
      </c>
      <c r="DO39" s="61">
        <f>DM39*DN39</f>
        <v/>
      </c>
      <c r="DP39" s="61" t="n"/>
      <c r="DQ39" s="61" t="inlineStr">
        <is>
          <t>VTI</t>
        </is>
      </c>
      <c r="DR39" s="49" t="n">
        <v>0.25</v>
      </c>
      <c r="DS39" s="61">
        <f>'ETF MTD'!$K$28/'ETF MTD'!$K$3-1</f>
        <v/>
      </c>
      <c r="DT39" s="61">
        <f>DR39*DS39</f>
        <v/>
      </c>
      <c r="DU39" s="61" t="n"/>
      <c r="DV39" s="61" t="inlineStr">
        <is>
          <t>VTI</t>
        </is>
      </c>
      <c r="DW39" s="49" t="n">
        <v>0.15</v>
      </c>
      <c r="DX39" s="61">
        <f>'ETF MTD'!$K$28/'ETF MTD'!$K$3-1</f>
        <v/>
      </c>
      <c r="DY39" s="61">
        <f>DW39*DX39</f>
        <v/>
      </c>
      <c r="DZ39" s="61" t="n"/>
      <c r="EA39" s="61" t="inlineStr">
        <is>
          <t>VTI</t>
        </is>
      </c>
      <c r="EB39" s="49" t="n">
        <v>0.05</v>
      </c>
      <c r="EC39" s="61">
        <f>'ETF MTD'!$K$28/'ETF MTD'!$K$3-1</f>
        <v/>
      </c>
      <c r="ED39" s="61">
        <f>EB39*EC39</f>
        <v/>
      </c>
      <c r="EE39" s="61" t="n"/>
      <c r="EF39" s="61" t="inlineStr">
        <is>
          <t>VTI</t>
        </is>
      </c>
      <c r="EG39" s="49" t="n">
        <v>0.05</v>
      </c>
      <c r="EH39" s="61">
        <f>'ETF MTD'!$K$28/'ETF MTD'!$K$3-1</f>
        <v/>
      </c>
      <c r="EI39" s="61">
        <f>EG39*EH39</f>
        <v/>
      </c>
      <c r="EJ39" s="61" t="n"/>
      <c r="EK39" s="61" t="inlineStr">
        <is>
          <t>VTI</t>
        </is>
      </c>
      <c r="EL39" s="49" t="n">
        <v>0.05</v>
      </c>
      <c r="EM39" s="61">
        <f>'ETF MTD'!$K$28/'ETF MTD'!$K$3-1</f>
        <v/>
      </c>
      <c r="EN39" s="61">
        <f>EL39*EM39</f>
        <v/>
      </c>
      <c r="EO39" s="61" t="n"/>
      <c r="EP39" s="61" t="inlineStr">
        <is>
          <t>VTI</t>
        </is>
      </c>
      <c r="EQ39" s="49" t="n">
        <v>0.15</v>
      </c>
      <c r="ER39" s="61">
        <f>'ETF MTD'!$K$28/'ETF MTD'!$K$3-1</f>
        <v/>
      </c>
      <c r="ES39" s="61">
        <f>EQ39*ER39</f>
        <v/>
      </c>
      <c r="ET39" s="61" t="n"/>
      <c r="EU39" s="61" t="inlineStr">
        <is>
          <t>VTI</t>
        </is>
      </c>
      <c r="EV39" s="49" t="n">
        <v>0.25</v>
      </c>
      <c r="EW39" s="61">
        <f>'ETF MTD'!$K$28/'ETF MTD'!$K$3-1</f>
        <v/>
      </c>
      <c r="EX39" s="61">
        <f>EV39*EW39</f>
        <v/>
      </c>
      <c r="EY39" s="61" t="n"/>
      <c r="EZ39" s="61" t="inlineStr">
        <is>
          <t>VTI</t>
        </is>
      </c>
      <c r="FA39" s="49" t="n">
        <v>0.25</v>
      </c>
      <c r="FB39" s="61">
        <f>'ETF MTD'!$K$28/'ETF MTD'!$K$3-1</f>
        <v/>
      </c>
      <c r="FC39" s="61">
        <f>FA39*FB39</f>
        <v/>
      </c>
      <c r="FD39" s="61" t="n"/>
      <c r="FE39" s="61" t="inlineStr">
        <is>
          <t>VTI</t>
        </is>
      </c>
      <c r="FF39" s="49" t="n">
        <v>0.15</v>
      </c>
      <c r="FG39" s="61">
        <f>'ETF MTD'!$K$28/'ETF MTD'!$K$3-1</f>
        <v/>
      </c>
      <c r="FH39" s="61">
        <f>FF39*FG39</f>
        <v/>
      </c>
      <c r="FI39" s="61" t="n"/>
      <c r="FJ39" s="61" t="inlineStr">
        <is>
          <t>VTI</t>
        </is>
      </c>
      <c r="FK39" s="49" t="n">
        <v>0.25</v>
      </c>
      <c r="FL39" s="61">
        <f>'ETF MTD'!$K$28/'ETF MTD'!$K$3-1</f>
        <v/>
      </c>
      <c r="FM39" s="61">
        <f>FK39*FL39</f>
        <v/>
      </c>
      <c r="FN39" s="61" t="n"/>
      <c r="FO39" s="61" t="inlineStr">
        <is>
          <t>VTI</t>
        </is>
      </c>
      <c r="FP39" s="49" t="n">
        <v>0.25</v>
      </c>
      <c r="FQ39" s="61">
        <f>'ETF MTD'!$K$28/'ETF MTD'!$K$3-1</f>
        <v/>
      </c>
      <c r="FR39" s="61">
        <f>FP39*FQ39</f>
        <v/>
      </c>
      <c r="FS39" s="61" t="n"/>
      <c r="FT39" s="61" t="inlineStr">
        <is>
          <t>VTI</t>
        </is>
      </c>
      <c r="FU39" s="49" t="n">
        <v>0.15</v>
      </c>
      <c r="FV39" s="61">
        <f>'ETF MTD'!$K$28/'ETF MTD'!$K$3-1</f>
        <v/>
      </c>
      <c r="FW39" s="61">
        <f>FU39*FV39</f>
        <v/>
      </c>
      <c r="FX39" s="61" t="n"/>
      <c r="FY39" s="61" t="inlineStr">
        <is>
          <t>VTI</t>
        </is>
      </c>
      <c r="FZ39" s="41" t="n">
        <v>0.25</v>
      </c>
      <c r="GA39" s="61">
        <f>'ETF MTD'!$K$28/'ETF MTD'!$K$3-1</f>
        <v/>
      </c>
      <c r="GB39" s="61">
        <f>FZ39*GA39</f>
        <v/>
      </c>
      <c r="GC39" s="61" t="n"/>
      <c r="GD39" s="61" t="inlineStr">
        <is>
          <t>VTI</t>
        </is>
      </c>
      <c r="GE39" s="41" t="n">
        <v>0.25</v>
      </c>
      <c r="GF39" s="61">
        <f>'ETF MTD'!$K$28/'ETF MTD'!$K$3-1</f>
        <v/>
      </c>
      <c r="GG39" s="61">
        <f>GE39*GF39</f>
        <v/>
      </c>
      <c r="GH39" s="61" t="n"/>
      <c r="GI39" s="32" t="inlineStr">
        <is>
          <t>U.S. Equity</t>
        </is>
      </c>
      <c r="GJ39" s="41" t="n">
        <v>0.25</v>
      </c>
      <c r="GK39" s="61">
        <f>'ETF MTD'!$K$28/'ETF MTD'!$K$3-1</f>
        <v/>
      </c>
      <c r="GL39" s="61">
        <f>GJ39*GK39</f>
        <v/>
      </c>
      <c r="GM39" s="61" t="n"/>
      <c r="GN39" s="32" t="inlineStr">
        <is>
          <t>U.S. Equity</t>
        </is>
      </c>
      <c r="GO39" s="41" t="n">
        <v>0.3100000000000001</v>
      </c>
      <c r="GP39" s="61">
        <f>'ETF MTD'!$K$28/'ETF MTD'!$K$3-1</f>
        <v/>
      </c>
      <c r="GQ39" s="61">
        <f>GO39*GP39</f>
        <v/>
      </c>
      <c r="GR39" s="61" t="n"/>
      <c r="GS39" s="32" t="inlineStr">
        <is>
          <t>U.S. Equity</t>
        </is>
      </c>
      <c r="GT39" s="41" t="n">
        <v>0.25</v>
      </c>
      <c r="GU39" s="61">
        <f>'ETF MTD'!$K$28/'ETF MTD'!$K$3-1</f>
        <v/>
      </c>
      <c r="GV39" s="61">
        <f>GT39*GU39</f>
        <v/>
      </c>
      <c r="GW39" s="61" t="n"/>
      <c r="GX39" s="32" t="inlineStr">
        <is>
          <t>U.S. Equity</t>
        </is>
      </c>
      <c r="GY39" s="41" t="n">
        <v>0.15</v>
      </c>
      <c r="GZ39" s="61">
        <f>'ETF MTD'!$K$28/'ETF MTD'!$K$3-1</f>
        <v/>
      </c>
      <c r="HA39" s="61">
        <f>GY39*GZ39</f>
        <v/>
      </c>
      <c r="HB39" s="61" t="n"/>
      <c r="HC39" s="32" t="inlineStr">
        <is>
          <t>U.S. Equity</t>
        </is>
      </c>
      <c r="HD39" s="41" t="n">
        <v>0.05</v>
      </c>
      <c r="HE39" s="61">
        <f>'ETF MTD'!$K$28/'ETF MTD'!$K$3-1</f>
        <v/>
      </c>
      <c r="HF39" s="61">
        <f>HD39*HE39</f>
        <v/>
      </c>
      <c r="HG39" s="61" t="n"/>
      <c r="HH39" s="32" t="inlineStr">
        <is>
          <t>U.S. Equity</t>
        </is>
      </c>
      <c r="HI39" s="41" t="n">
        <v>0.15</v>
      </c>
      <c r="HJ39" s="61">
        <f>'ETF MTD'!$K$28/'ETF MTD'!$K$3-1</f>
        <v/>
      </c>
      <c r="HK39" s="61">
        <f>HI39*HJ39</f>
        <v/>
      </c>
      <c r="HL39" s="61" t="n"/>
      <c r="HM39" s="32" t="inlineStr">
        <is>
          <t>U.S. Equity</t>
        </is>
      </c>
      <c r="HN39" s="41" t="n">
        <v>0.25</v>
      </c>
      <c r="HO39" s="61">
        <f>'ETF MTD'!$K$28/'ETF MTD'!$K$3-1</f>
        <v/>
      </c>
      <c r="HP39" s="61">
        <f>HN39*HO39</f>
        <v/>
      </c>
      <c r="HQ39" s="61" t="n"/>
      <c r="HR39" s="32" t="inlineStr">
        <is>
          <t>U.S. Equity</t>
        </is>
      </c>
      <c r="HS39" s="41" t="n">
        <v>0.25</v>
      </c>
      <c r="HT39" s="61">
        <f>'ETF MTD'!$K$28/'ETF MTD'!$K$3-1</f>
        <v/>
      </c>
      <c r="HU39" s="61">
        <f>HS39*HT39</f>
        <v/>
      </c>
      <c r="HV39" s="61" t="n"/>
      <c r="HW39" s="32" t="inlineStr">
        <is>
          <t>U.S. Equity</t>
        </is>
      </c>
      <c r="HX39" s="41" t="n">
        <v>0.25</v>
      </c>
      <c r="HY39" s="61">
        <f>'ETF MTD'!$K$28/'ETF MTD'!$K$3-1</f>
        <v/>
      </c>
      <c r="HZ39" s="61">
        <f>HX39*HY39</f>
        <v/>
      </c>
      <c r="IA39" s="61" t="n"/>
      <c r="IB39" s="32" t="inlineStr">
        <is>
          <t>U.S. Equity</t>
        </is>
      </c>
      <c r="IC39" s="41" t="n">
        <v>0.25</v>
      </c>
      <c r="ID39" s="61">
        <f>'ETF MTD'!$K$28/'ETF MTD'!$K$3-1</f>
        <v/>
      </c>
      <c r="IE39" s="61">
        <f>IC39*ID39</f>
        <v/>
      </c>
      <c r="IF39" s="61" t="n"/>
      <c r="IG39" s="32" t="inlineStr">
        <is>
          <t>U.S. Equity</t>
        </is>
      </c>
      <c r="IH39" s="41" t="n">
        <v>0.25</v>
      </c>
      <c r="II39" s="61">
        <f>'ETF MTD'!$K$28/'ETF MTD'!$K$3-1</f>
        <v/>
      </c>
      <c r="IJ39" s="61">
        <f>IH39*II39</f>
        <v/>
      </c>
      <c r="IK39" s="61" t="n"/>
      <c r="IL39" s="32" t="inlineStr">
        <is>
          <t>U.S. Equity</t>
        </is>
      </c>
      <c r="IM39" s="41" t="n">
        <v>0.25</v>
      </c>
      <c r="IN39" s="61">
        <f>'ETF MTD'!$K$28/'ETF MTD'!$K$3-1</f>
        <v/>
      </c>
      <c r="IO39" s="61">
        <f>IM39*IN39</f>
        <v/>
      </c>
      <c r="IP39" s="61" t="n"/>
      <c r="IQ39" s="32" t="inlineStr">
        <is>
          <t>U.S. Equity</t>
        </is>
      </c>
      <c r="IR39" s="41" t="n">
        <v>0.35</v>
      </c>
      <c r="IS39" s="61">
        <f>'ETF MTD'!$K$28/'ETF MTD'!$K$3-1</f>
        <v/>
      </c>
      <c r="IT39" s="61">
        <f>IR39*IS39</f>
        <v/>
      </c>
      <c r="IU39" s="61" t="n"/>
      <c r="IV39" s="32" t="inlineStr">
        <is>
          <t>U.S. Equity</t>
        </is>
      </c>
      <c r="IW39" s="41" t="n">
        <v>0.35</v>
      </c>
      <c r="IX39" s="61">
        <f>'ETF MTD'!$K$28/'ETF MTD'!$K$3-1</f>
        <v/>
      </c>
      <c r="IY39" s="61">
        <f>IW39*IX39</f>
        <v/>
      </c>
      <c r="IZ39" s="61" t="n"/>
      <c r="JA39" s="32" t="inlineStr">
        <is>
          <t>U.S. Equity</t>
        </is>
      </c>
      <c r="JB39" s="41" t="n">
        <v>0.35</v>
      </c>
      <c r="JC39" s="61">
        <f>'ETF MTD'!$K$28/'ETF MTD'!$K$3-1</f>
        <v/>
      </c>
      <c r="JD39" s="61">
        <f>JB39*JC39</f>
        <v/>
      </c>
      <c r="JE39" s="61" t="n"/>
      <c r="JF39" s="32" t="inlineStr">
        <is>
          <t>U.S. Equity</t>
        </is>
      </c>
      <c r="JG39" s="41" t="n">
        <v>0.294</v>
      </c>
      <c r="JH39" s="61">
        <f>'ETF MTD'!$K$28/'ETF MTD'!$K$3-1</f>
        <v/>
      </c>
      <c r="JI39" s="61">
        <f>JG39*JH39</f>
        <v/>
      </c>
      <c r="JJ39" s="61" t="n"/>
      <c r="JK39" s="32" t="inlineStr">
        <is>
          <t>U.S. Equity</t>
        </is>
      </c>
      <c r="JL39" s="41" t="n">
        <v>0.294</v>
      </c>
      <c r="JM39" s="61">
        <f>'ETF MTD'!$K$28/'ETF MTD'!$K$3-1</f>
        <v/>
      </c>
      <c r="JN39" s="61">
        <f>JL39*JM39</f>
        <v/>
      </c>
      <c r="JO39" s="61" t="n"/>
      <c r="JP39" s="32" t="inlineStr">
        <is>
          <t>U.S. Equity</t>
        </is>
      </c>
      <c r="JQ39" s="41" t="n">
        <v>0.334</v>
      </c>
      <c r="JR39" s="61">
        <f>'ETF MTD'!$K$28/'ETF MTD'!$K$3-1</f>
        <v/>
      </c>
      <c r="JS39" s="61">
        <f>JQ39*JR39</f>
        <v/>
      </c>
      <c r="JT39" s="61" t="n"/>
      <c r="JU39" s="32" t="inlineStr">
        <is>
          <t>U.S. Equity</t>
        </is>
      </c>
      <c r="JV39" s="41" t="n">
        <v>0.334</v>
      </c>
      <c r="JW39" s="61">
        <f>'ETF MTD'!$K$28/'ETF MTD'!$K$3-1</f>
        <v/>
      </c>
      <c r="JX39" s="61">
        <f>JV39*JW39</f>
        <v/>
      </c>
      <c r="JY39" s="61" t="n"/>
      <c r="JZ39" s="32" t="inlineStr">
        <is>
          <t>U.S. Equity</t>
        </is>
      </c>
      <c r="KA39" s="41" t="n">
        <v>0.38</v>
      </c>
      <c r="KB39" s="61">
        <f>'ETF MTD'!$K$28/'ETF MTD'!$K$3-1</f>
        <v/>
      </c>
      <c r="KC39" s="61">
        <f>KA39*KB39</f>
        <v/>
      </c>
      <c r="KD39" s="61" t="n"/>
      <c r="KE39" s="32" t="inlineStr">
        <is>
          <t>U.S. Equity</t>
        </is>
      </c>
      <c r="KF39" s="41" t="n">
        <v>0.38</v>
      </c>
      <c r="KG39" s="61">
        <f>'ETF MTD'!$K$28/'ETF MTD'!$K$3-1</f>
        <v/>
      </c>
      <c r="KH39" s="61">
        <f>KF39*KG39</f>
        <v/>
      </c>
      <c r="KI39" s="61" t="n"/>
      <c r="KJ39" s="32" t="inlineStr">
        <is>
          <t>U.S. Equity</t>
        </is>
      </c>
      <c r="KK39" s="41" t="n">
        <v>0.38</v>
      </c>
      <c r="KL39" s="61">
        <f>'ETF MTD'!$K$28/'ETF MTD'!$K$3-1</f>
        <v/>
      </c>
      <c r="KM39" s="61">
        <f>KK39*KL39</f>
        <v/>
      </c>
      <c r="KN39" s="61" t="n"/>
      <c r="KO39" s="32" t="inlineStr">
        <is>
          <t>U.S. Equity</t>
        </is>
      </c>
      <c r="KP39" s="41" t="n">
        <v>0.38</v>
      </c>
      <c r="KQ39" s="61">
        <f>'ETF MTD'!$K$28/'ETF MTD'!$K$3-1</f>
        <v/>
      </c>
      <c r="KR39" s="61">
        <f>KP39*KQ39</f>
        <v/>
      </c>
      <c r="KS39" s="61" t="n"/>
      <c r="KT39" s="32" t="inlineStr">
        <is>
          <t>U.S. Equity</t>
        </is>
      </c>
      <c r="KU39" s="41" t="n">
        <v>0.15</v>
      </c>
      <c r="KV39" s="61">
        <f>'ETF MTD'!$K$28/'ETF MTD'!$K$3-1</f>
        <v/>
      </c>
      <c r="KW39" s="61">
        <f>KU39*KV39</f>
        <v/>
      </c>
      <c r="KX39" s="61" t="n"/>
      <c r="KY39" s="32" t="inlineStr">
        <is>
          <t>U.S. Equity</t>
        </is>
      </c>
      <c r="KZ39" s="41" t="n">
        <v>0.15</v>
      </c>
      <c r="LA39" s="61">
        <f>'ETF MTD'!$K$28/'ETF MTD'!$K$3-1</f>
        <v/>
      </c>
      <c r="LB39" s="61">
        <f>KZ39*LA39</f>
        <v/>
      </c>
      <c r="LC39" s="61" t="n"/>
      <c r="LD39" s="32" t="inlineStr">
        <is>
          <t>U.S. Equity</t>
        </is>
      </c>
      <c r="LE39" s="41" t="n">
        <v>0.35</v>
      </c>
      <c r="LF39" s="61">
        <f>'ETF MTD'!$K$28/'ETF MTD'!$K$3-1</f>
        <v/>
      </c>
      <c r="LG39" s="61">
        <f>LE39*LF39</f>
        <v/>
      </c>
      <c r="LH39" s="61" t="n"/>
      <c r="LI39" s="32" t="inlineStr">
        <is>
          <t>U.S. Equity</t>
        </is>
      </c>
      <c r="LJ39" s="41" t="n">
        <v>0.05</v>
      </c>
      <c r="LK39" s="61">
        <f>'ETF MTD'!$K$28/'ETF MTD'!$K$3-1</f>
        <v/>
      </c>
      <c r="LL39" s="61">
        <f>LJ39*LK39</f>
        <v/>
      </c>
      <c r="LM39" s="61" t="n"/>
      <c r="LN39" s="32" t="inlineStr">
        <is>
          <t>U.S. Equity</t>
        </is>
      </c>
      <c r="LO39" s="41" t="n">
        <v>0.05</v>
      </c>
      <c r="LP39" s="61">
        <f>'ETF MTD'!$K$28/'ETF MTD'!$K$3-1</f>
        <v/>
      </c>
      <c r="LQ39" s="61">
        <f>LO39*LP39</f>
        <v/>
      </c>
      <c r="LR39" s="61" t="n"/>
      <c r="LS39" s="32" t="inlineStr">
        <is>
          <t>U.S. Equity</t>
        </is>
      </c>
      <c r="LT39" s="41" t="n">
        <v>0.05</v>
      </c>
      <c r="LU39" s="61">
        <f>'ETF MTD'!$K$28/'ETF MTD'!$K$3-1</f>
        <v/>
      </c>
      <c r="LV39" s="61">
        <f>LT39*LU39</f>
        <v/>
      </c>
      <c r="LW39" s="61" t="n"/>
      <c r="LX39" s="32" t="inlineStr">
        <is>
          <t>U.S. Equity</t>
        </is>
      </c>
      <c r="LY39" s="41" t="n">
        <v>0.05</v>
      </c>
      <c r="LZ39" s="61">
        <f>'ETF MTD'!$K$28/'ETF MTD'!$K$3-1</f>
        <v/>
      </c>
      <c r="MA39" s="61">
        <f>LY39*LZ39</f>
        <v/>
      </c>
      <c r="MB39" s="61" t="n"/>
      <c r="MC39" s="32" t="inlineStr">
        <is>
          <t>U.S. Equity</t>
        </is>
      </c>
      <c r="MD39" s="41" t="n">
        <v>0.05</v>
      </c>
      <c r="ME39" s="61">
        <f>'ETF MTD'!$K$28/'ETF MTD'!$K$3-1</f>
        <v/>
      </c>
      <c r="MF39" s="61">
        <f>MD39*ME39</f>
        <v/>
      </c>
      <c r="MG39" s="61" t="n"/>
      <c r="MH39" s="32" t="inlineStr">
        <is>
          <t>U.S. Equity</t>
        </is>
      </c>
      <c r="MI39" s="41" t="n">
        <v>0.05</v>
      </c>
      <c r="MJ39" s="61">
        <f>'ETF MTD'!$K$28/'ETF MTD'!$K$3-1</f>
        <v/>
      </c>
      <c r="MK39" s="61">
        <f>MI39*MJ39</f>
        <v/>
      </c>
      <c r="ML39" s="61" t="n"/>
      <c r="MM39" s="32" t="inlineStr">
        <is>
          <t>U.S. Equity</t>
        </is>
      </c>
      <c r="MN39" s="41" t="n">
        <v>0.05</v>
      </c>
      <c r="MO39" s="61">
        <f>'ETF MTD'!$K$28/'ETF MTD'!$K$3-1</f>
        <v/>
      </c>
      <c r="MP39" s="61">
        <f>MN39*MO39</f>
        <v/>
      </c>
      <c r="MQ39" s="61" t="n"/>
      <c r="MR39" s="32" t="inlineStr">
        <is>
          <t>U.S. Equity</t>
        </is>
      </c>
      <c r="MS39" s="41" t="n">
        <v>0.19</v>
      </c>
      <c r="MT39" s="61">
        <f>'ETF MTD'!$K$28/'ETF MTD'!$K$3-1</f>
        <v/>
      </c>
      <c r="MU39" s="61">
        <f>MS39*MT39</f>
        <v/>
      </c>
      <c r="MV39" s="61" t="n"/>
      <c r="MW39" s="32" t="inlineStr">
        <is>
          <t>U.S. Equity</t>
        </is>
      </c>
      <c r="MX39" s="41" t="n">
        <v>0.05</v>
      </c>
      <c r="MY39" s="61">
        <f>'ETF MTD'!$K$28/'ETF MTD'!$K$3-1</f>
        <v/>
      </c>
      <c r="MZ39" s="61">
        <f>MX39*MY39</f>
        <v/>
      </c>
      <c r="NA39" s="61" t="n"/>
      <c r="NB39" s="32" t="inlineStr">
        <is>
          <t>U.S. Equity</t>
        </is>
      </c>
      <c r="NC39" s="41" t="n">
        <v>0.15</v>
      </c>
      <c r="ND39" s="61">
        <f>'ETF MTD'!$K$28/'ETF MTD'!$K$3-1</f>
        <v/>
      </c>
      <c r="NE39" s="61">
        <f>NC39*ND39</f>
        <v/>
      </c>
      <c r="NF39" s="61" t="n"/>
      <c r="NG39" s="32" t="inlineStr">
        <is>
          <t>U.S. Equity</t>
        </is>
      </c>
      <c r="NH39" s="41" t="n">
        <v>0.19</v>
      </c>
      <c r="NI39" s="61">
        <f>'ETF MTD'!$K$28/'ETF MTD'!$K$3-1</f>
        <v/>
      </c>
      <c r="NJ39" s="61">
        <f>NH39*NI39</f>
        <v/>
      </c>
      <c r="NK39" s="61" t="n"/>
      <c r="NL39" s="32" t="inlineStr">
        <is>
          <t>U.S. Equity</t>
        </is>
      </c>
      <c r="NM39" s="41" t="n">
        <v>0.19</v>
      </c>
      <c r="NN39" s="61">
        <f>'ETF MTD'!$K$28/'ETF MTD'!$K$3-1</f>
        <v/>
      </c>
      <c r="NO39" s="61">
        <f>NM39*NN39</f>
        <v/>
      </c>
      <c r="NP39" s="61" t="n"/>
      <c r="NQ39" s="32" t="inlineStr">
        <is>
          <t>U.S. Equity</t>
        </is>
      </c>
      <c r="NR39" s="41" t="n">
        <v>0.29</v>
      </c>
      <c r="NS39" s="61">
        <f>'ETF MTD'!$K$28/'ETF MTD'!$K$3-1</f>
        <v/>
      </c>
      <c r="NT39" s="61">
        <f>NR39*NS39</f>
        <v/>
      </c>
      <c r="NU39" s="61" t="n"/>
      <c r="NV39" s="32" t="inlineStr">
        <is>
          <t>U.S. Equity</t>
        </is>
      </c>
      <c r="NW39" s="41" t="n">
        <v>0.29</v>
      </c>
      <c r="NX39" s="61">
        <f>'ETF MTD'!$K$28/'ETF MTD'!$K$3-1</f>
        <v/>
      </c>
      <c r="NY39" s="61">
        <f>NW39*NX39</f>
        <v/>
      </c>
      <c r="NZ39" s="61" t="n"/>
      <c r="OA39" s="32" t="inlineStr">
        <is>
          <t>U.S. Equity</t>
        </is>
      </c>
      <c r="OB39" s="41" t="n">
        <v>0.29</v>
      </c>
      <c r="OC39" s="61">
        <f>'ETF MTD'!$K$28/'ETF MTD'!$K$3-1</f>
        <v/>
      </c>
      <c r="OD39" s="61">
        <f>OB39*OC39</f>
        <v/>
      </c>
      <c r="OE39" s="61" t="n"/>
      <c r="OF39" s="32" t="inlineStr">
        <is>
          <t>U.S. Equity</t>
        </is>
      </c>
      <c r="OG39" s="41" t="n">
        <v>0.25</v>
      </c>
      <c r="OH39" s="61">
        <f>'ETF MTD'!$K$28/'ETF MTD'!$K$3-1</f>
        <v/>
      </c>
      <c r="OI39" s="61">
        <f>OG39*OH39</f>
        <v/>
      </c>
      <c r="OJ39" s="61" t="n"/>
      <c r="OK39" s="32" t="inlineStr">
        <is>
          <t>U.S. Equity</t>
        </is>
      </c>
      <c r="OL39" s="41" t="n">
        <v>0.39</v>
      </c>
      <c r="OM39" s="61">
        <f>'ETF MTD'!$K$28/'ETF MTD'!$K$3-1</f>
        <v/>
      </c>
      <c r="ON39" s="61">
        <f>OL39*OM39</f>
        <v/>
      </c>
      <c r="OO39" s="61" t="n"/>
      <c r="OP39" s="32" t="inlineStr">
        <is>
          <t>U.S. Equity</t>
        </is>
      </c>
      <c r="OQ39" s="41" t="n">
        <v>0.15</v>
      </c>
      <c r="OR39" s="61">
        <f>'ETF MTD'!$K$28/'ETF MTD'!$K$3-1</f>
        <v/>
      </c>
      <c r="OS39" s="61">
        <f>OQ39*OR39</f>
        <v/>
      </c>
      <c r="OT39" s="61" t="n"/>
      <c r="OU39" s="32" t="inlineStr">
        <is>
          <t>U.S. Equity</t>
        </is>
      </c>
      <c r="OV39" s="41" t="n">
        <v>0.15</v>
      </c>
      <c r="OW39" s="61">
        <f>'ETF MTD'!$K$28/'ETF MTD'!$K$3-1</f>
        <v/>
      </c>
      <c r="OX39" s="61">
        <f>OV39*OW39</f>
        <v/>
      </c>
      <c r="OY39" s="61" t="n"/>
      <c r="OZ39" s="32" t="inlineStr">
        <is>
          <t>U.S. Equity</t>
        </is>
      </c>
      <c r="PA39" s="41" t="n">
        <v>0.25</v>
      </c>
      <c r="PB39" s="61">
        <f>'ETF MTD'!$K$28/'ETF MTD'!$K$3-1</f>
        <v/>
      </c>
      <c r="PC39" s="61">
        <f>PA39*PB39</f>
        <v/>
      </c>
      <c r="PD39" s="61" t="n"/>
      <c r="PE39" s="32" t="inlineStr">
        <is>
          <t>U.S. Equity</t>
        </is>
      </c>
      <c r="PF39" s="41" t="n">
        <v>0.29</v>
      </c>
      <c r="PG39" s="61">
        <f>'ETF MTD'!$K$28/'ETF MTD'!$K$3-1</f>
        <v/>
      </c>
      <c r="PH39" s="61">
        <f>PF39*PG39</f>
        <v/>
      </c>
      <c r="PI39" s="61" t="n"/>
      <c r="PJ39" s="32" t="inlineStr">
        <is>
          <t>U.S. Equity</t>
        </is>
      </c>
      <c r="PK39" s="41">
        <f>0.98-SUM(PK40:PK49)</f>
        <v/>
      </c>
      <c r="PL39" s="61">
        <f>'ETF MTD'!$K$28/'ETF MTD'!$K$3-1</f>
        <v/>
      </c>
      <c r="PM39" s="61">
        <f>PK39*PL39</f>
        <v/>
      </c>
      <c r="PN39" s="61" t="n"/>
      <c r="PO39" s="32" t="inlineStr">
        <is>
          <t>U.S. Equity</t>
        </is>
      </c>
      <c r="PP39" s="41">
        <f>0.98-SUM(PP40:PP49)</f>
        <v/>
      </c>
      <c r="PQ39" s="61">
        <f>'ETF MTD'!$K$28/'ETF MTD'!$K$3-1</f>
        <v/>
      </c>
      <c r="PR39" s="61">
        <f>PP39*PQ39</f>
        <v/>
      </c>
      <c r="PS39" s="61" t="n"/>
      <c r="PT39" s="32" t="inlineStr">
        <is>
          <t>U.S. Equity</t>
        </is>
      </c>
      <c r="PU39" s="41">
        <f>0.98-SUM(PU40:PU49)</f>
        <v/>
      </c>
      <c r="PV39" s="61">
        <f>'ETF MTD'!$K$28/'ETF MTD'!$K$3-1</f>
        <v/>
      </c>
      <c r="PW39" s="61">
        <f>PU39*PV39</f>
        <v/>
      </c>
      <c r="PX39" s="61" t="n"/>
      <c r="PY39" s="32" t="inlineStr">
        <is>
          <t>U.S. Equity</t>
        </is>
      </c>
      <c r="PZ39" s="41" t="n">
        <v>0.29</v>
      </c>
      <c r="QA39" s="61">
        <f>'ETF MTD'!$K$28/'ETF MTD'!$K$3-1</f>
        <v/>
      </c>
      <c r="QB39" s="61">
        <f>PZ39*QA39</f>
        <v/>
      </c>
      <c r="QC39" s="61" t="n"/>
      <c r="QD39" s="32" t="inlineStr">
        <is>
          <t>U.S. Equity</t>
        </is>
      </c>
      <c r="QE39" s="41" t="n">
        <v>0.29</v>
      </c>
      <c r="QF39" s="61">
        <f>'ETF MTD'!$K$28/'ETF MTD'!$K$3-1</f>
        <v/>
      </c>
      <c r="QG39" s="61">
        <f>QE39*QF39</f>
        <v/>
      </c>
      <c r="QH39" s="61" t="n"/>
      <c r="QI39" s="32" t="inlineStr">
        <is>
          <t>U.S. Equity</t>
        </is>
      </c>
      <c r="QJ39" s="41" t="n">
        <v>0.27</v>
      </c>
      <c r="QK39" s="61">
        <f>'ETF MTD'!$K$28/'ETF MTD'!$K$3-1</f>
        <v/>
      </c>
      <c r="QL39" s="61">
        <f>QJ39*QK39</f>
        <v/>
      </c>
      <c r="QM39" s="61" t="n"/>
      <c r="QN39" s="32" t="inlineStr">
        <is>
          <t>U.S. Equity</t>
        </is>
      </c>
      <c r="QO39" s="41" t="n">
        <v>0.27</v>
      </c>
      <c r="QP39" s="61">
        <f>'ETF MTD'!$K$28/'ETF MTD'!$K$3-1</f>
        <v/>
      </c>
      <c r="QQ39" s="61">
        <f>QO39*QP39</f>
        <v/>
      </c>
      <c r="QR39" s="61" t="n"/>
      <c r="QS39" s="32" t="inlineStr">
        <is>
          <t>U.S. Equity</t>
        </is>
      </c>
      <c r="QT39" s="41" t="n">
        <v>0.25</v>
      </c>
      <c r="QU39" s="61">
        <f>'ETF MTD'!$K$28/'ETF MTD'!$K$3-1</f>
        <v/>
      </c>
      <c r="QV39" s="61">
        <f>QT39*QU39</f>
        <v/>
      </c>
      <c r="QW39" s="61" t="n"/>
      <c r="QX39" s="32" t="inlineStr">
        <is>
          <t>U.S. Equity</t>
        </is>
      </c>
      <c r="QY39" s="41" t="n">
        <v>0.25</v>
      </c>
      <c r="QZ39" s="61">
        <f>'ETF MTD'!$K$28/'ETF MTD'!$K$3-1</f>
        <v/>
      </c>
      <c r="RA39" s="61">
        <f>QY39*QZ39</f>
        <v/>
      </c>
      <c r="RB39" s="61" t="n"/>
      <c r="RC39" s="32" t="inlineStr">
        <is>
          <t>U.S. Equity</t>
        </is>
      </c>
      <c r="RD39" s="41" t="n">
        <v>0.25</v>
      </c>
      <c r="RE39" s="61">
        <f>'ETF MTD'!$K$28/'ETF MTD'!$K$3-1</f>
        <v/>
      </c>
      <c r="RF39" s="61">
        <f>RD39*RE39</f>
        <v/>
      </c>
      <c r="RG39" s="61" t="n"/>
      <c r="RH39" s="32" t="inlineStr">
        <is>
          <t>U.S. Equity</t>
        </is>
      </c>
      <c r="RI39" s="41" t="n">
        <v>0.25</v>
      </c>
      <c r="RJ39" s="61">
        <f>'ETF MTD'!$K$28/'ETF MTD'!$K$3-1</f>
        <v/>
      </c>
      <c r="RK39" s="61">
        <f>RI39*RJ39</f>
        <v/>
      </c>
      <c r="RL39" s="61" t="n"/>
      <c r="RM39" s="42" t="n">
        <v>0.25</v>
      </c>
      <c r="RN39" s="43">
        <f>0.2*RM39</f>
        <v/>
      </c>
      <c r="RO39" s="44">
        <f>RM39*0.4</f>
        <v/>
      </c>
      <c r="RP39" s="44">
        <f>RI39-SUM(RN39:RO39)</f>
        <v/>
      </c>
      <c r="RQ39" s="45" t="n"/>
      <c r="RR39" s="46" t="n">
        <v>0.0004</v>
      </c>
      <c r="RS39" s="61">
        <f>RI39*RR39</f>
        <v/>
      </c>
      <c r="RT39" s="49" t="n">
        <v>0.0003</v>
      </c>
      <c r="RU39" s="61">
        <f>RT39*RI39</f>
        <v/>
      </c>
      <c r="RV39" s="49" t="n"/>
      <c r="RW39" s="49" t="n"/>
      <c r="RX39" s="33" t="n"/>
      <c r="RY39" s="33" t="n"/>
      <c r="RZ39" s="33" t="n"/>
    </row>
    <row r="40">
      <c r="A40" s="33" t="inlineStr">
        <is>
          <t>VEU</t>
        </is>
      </c>
      <c r="B40" s="49" t="n">
        <v>0.03</v>
      </c>
      <c r="C40" s="61">
        <f>'ETF MTD'!$VO$28/'ETF MTD'!$VO$3-1</f>
        <v/>
      </c>
      <c r="D40" s="61">
        <f>B40*C40</f>
        <v/>
      </c>
      <c r="E40" s="61" t="n"/>
      <c r="F40" s="33" t="inlineStr">
        <is>
          <t>VEU</t>
        </is>
      </c>
      <c r="G40" s="49" t="n">
        <v>0.09</v>
      </c>
      <c r="H40" s="61">
        <f>'ETF MTD'!$VO$28/'ETF MTD'!$VO$3-1</f>
        <v/>
      </c>
      <c r="I40" s="61">
        <f>G40*H40</f>
        <v/>
      </c>
      <c r="J40" s="39" t="n"/>
      <c r="K40" s="33" t="inlineStr">
        <is>
          <t>VEU</t>
        </is>
      </c>
      <c r="L40" s="49" t="n">
        <v>0.09</v>
      </c>
      <c r="M40" s="61">
        <f>'ETF MTD'!$VO$28/'ETF MTD'!$VO$3-1</f>
        <v/>
      </c>
      <c r="N40" s="61">
        <f>L40*M40</f>
        <v/>
      </c>
      <c r="O40" s="61" t="n"/>
      <c r="P40" s="61" t="inlineStr">
        <is>
          <t>VEU</t>
        </is>
      </c>
      <c r="Q40" s="61" t="n">
        <v>0.09</v>
      </c>
      <c r="R40" s="61">
        <f>'ETF MTD'!$VO$28/'ETF MTD'!$VO$3-1</f>
        <v/>
      </c>
      <c r="S40" s="61">
        <f>Q40*R40</f>
        <v/>
      </c>
      <c r="T40" s="61" t="n"/>
      <c r="U40" s="33" t="inlineStr">
        <is>
          <t>VEU</t>
        </is>
      </c>
      <c r="V40" s="49" t="n">
        <v>0.03</v>
      </c>
      <c r="W40" s="61">
        <f>'ETF MTD'!$VO$28/'ETF MTD'!$VO$3-1</f>
        <v/>
      </c>
      <c r="X40" s="61">
        <f>V40*W40</f>
        <v/>
      </c>
      <c r="Y40" s="61" t="n"/>
      <c r="Z40" s="33" t="inlineStr">
        <is>
          <t>VEU</t>
        </is>
      </c>
      <c r="AA40" s="49" t="n">
        <v>0.03</v>
      </c>
      <c r="AB40" s="61">
        <f>'ETF MTD'!$VO$28/'ETF MTD'!$VO$3-1</f>
        <v/>
      </c>
      <c r="AC40" s="61">
        <f>AA40*AB40</f>
        <v/>
      </c>
      <c r="AD40" s="61" t="n"/>
      <c r="AE40" s="33" t="inlineStr">
        <is>
          <t>VEU</t>
        </is>
      </c>
      <c r="AF40" s="49" t="n">
        <v>0.15</v>
      </c>
      <c r="AG40" s="61">
        <f>'ETF MTD'!$VO$28/'ETF MTD'!$VO$3-1</f>
        <v/>
      </c>
      <c r="AH40" s="61">
        <f>AF40*AG40</f>
        <v/>
      </c>
      <c r="AI40" s="61" t="n"/>
      <c r="AJ40" s="33" t="inlineStr">
        <is>
          <t>VEU</t>
        </is>
      </c>
      <c r="AK40" s="49" t="n">
        <v>0.15</v>
      </c>
      <c r="AL40" s="61">
        <f>'ETF MTD'!$VO$28/'ETF MTD'!$VO$3-1</f>
        <v/>
      </c>
      <c r="AM40" s="61">
        <f>AK40*AL40</f>
        <v/>
      </c>
      <c r="AN40" s="61" t="n"/>
      <c r="AO40" s="33" t="inlineStr">
        <is>
          <t>VEU</t>
        </is>
      </c>
      <c r="AP40" s="49" t="n">
        <v>0.03</v>
      </c>
      <c r="AQ40" s="61">
        <f>'ETF MTD'!$VO$28/'ETF MTD'!$VO$3-1</f>
        <v/>
      </c>
      <c r="AR40" s="61">
        <f>AP40*AQ40</f>
        <v/>
      </c>
      <c r="AS40" s="61" t="n"/>
      <c r="AT40" s="33" t="inlineStr">
        <is>
          <t>VEU</t>
        </is>
      </c>
      <c r="AU40" s="49" t="n">
        <v>0.03</v>
      </c>
      <c r="AV40" s="61">
        <f>'ETF MTD'!$VO$28/'ETF MTD'!$VO$3-1</f>
        <v/>
      </c>
      <c r="AW40" s="61">
        <f>AU40*AV40</f>
        <v/>
      </c>
      <c r="AX40" s="61" t="n"/>
      <c r="AY40" s="33" t="inlineStr">
        <is>
          <t>VEU</t>
        </is>
      </c>
      <c r="AZ40" s="49" t="n">
        <v>0.15</v>
      </c>
      <c r="BA40" s="61">
        <f>'ETF MTD'!$VO$28/'ETF MTD'!$VO$3-1</f>
        <v/>
      </c>
      <c r="BB40" s="61">
        <f>AZ40*BA40</f>
        <v/>
      </c>
      <c r="BC40" s="61" t="n"/>
      <c r="BD40" s="33" t="inlineStr">
        <is>
          <t>VEU</t>
        </is>
      </c>
      <c r="BE40" s="49" t="n">
        <v>0.15</v>
      </c>
      <c r="BF40" s="61">
        <f>'ETF MTD'!$VO$28/'ETF MTD'!$VO$3-1</f>
        <v/>
      </c>
      <c r="BG40" s="61">
        <f>BE40*BF40</f>
        <v/>
      </c>
      <c r="BH40" s="61" t="n"/>
      <c r="BI40" s="33" t="inlineStr">
        <is>
          <t>VEU</t>
        </is>
      </c>
      <c r="BJ40" s="49" t="n">
        <v>0.15</v>
      </c>
      <c r="BK40" s="61">
        <f>'ETF MTD'!$VO$28/'ETF MTD'!$VO$3-1</f>
        <v/>
      </c>
      <c r="BL40" s="61">
        <f>BJ40*BK40</f>
        <v/>
      </c>
      <c r="BM40" s="61" t="n"/>
      <c r="BN40" s="33" t="inlineStr">
        <is>
          <t>VEU</t>
        </is>
      </c>
      <c r="BO40" s="49" t="n">
        <v>0.15</v>
      </c>
      <c r="BP40" s="61">
        <f>'ETF MTD'!$VO$28/'ETF MTD'!$VO$3-1</f>
        <v/>
      </c>
      <c r="BQ40" s="61">
        <f>BO40*BP40</f>
        <v/>
      </c>
      <c r="BR40" s="61" t="n"/>
      <c r="BS40" s="33" t="inlineStr">
        <is>
          <t>VEU</t>
        </is>
      </c>
      <c r="BT40" s="49" t="n">
        <v>0.15</v>
      </c>
      <c r="BU40" s="61">
        <f>'ETF MTD'!$VO$28/'ETF MTD'!$VO$3-1</f>
        <v/>
      </c>
      <c r="BV40" s="61">
        <f>BT40*BU40</f>
        <v/>
      </c>
      <c r="BW40" s="61" t="n"/>
      <c r="BX40" s="33" t="inlineStr">
        <is>
          <t>VEU</t>
        </is>
      </c>
      <c r="BY40" s="49" t="n">
        <v>0.15</v>
      </c>
      <c r="BZ40" s="61">
        <f>'ETF MTD'!$VO$28/'ETF MTD'!$VO$3-1</f>
        <v/>
      </c>
      <c r="CA40" s="61">
        <f>BY40*BZ40</f>
        <v/>
      </c>
      <c r="CB40" s="61" t="n"/>
      <c r="CC40" s="33" t="inlineStr">
        <is>
          <t>VEU</t>
        </is>
      </c>
      <c r="CD40" s="49" t="n">
        <v>0.15</v>
      </c>
      <c r="CE40" s="61">
        <f>'ETF MTD'!$VO$28/'ETF MTD'!$VO$3-1</f>
        <v/>
      </c>
      <c r="CF40" s="61">
        <f>CD40*CE40</f>
        <v/>
      </c>
      <c r="CG40" s="61" t="n"/>
      <c r="CH40" s="33" t="inlineStr">
        <is>
          <t>VEU</t>
        </is>
      </c>
      <c r="CI40" s="49" t="n">
        <v>0.15</v>
      </c>
      <c r="CJ40" s="61">
        <f>'ETF MTD'!$VO$28/'ETF MTD'!$VO$3-1</f>
        <v/>
      </c>
      <c r="CK40" s="61">
        <f>CI40*CJ40</f>
        <v/>
      </c>
      <c r="CL40" s="61" t="n"/>
      <c r="CM40" s="33" t="inlineStr">
        <is>
          <t>VEU</t>
        </is>
      </c>
      <c r="CN40" s="49" t="n">
        <v>0.09</v>
      </c>
      <c r="CO40" s="61">
        <f>'ETF MTD'!$VO$28/'ETF MTD'!$VO$3-1</f>
        <v/>
      </c>
      <c r="CP40" s="61">
        <f>CN40*CO40</f>
        <v/>
      </c>
      <c r="CQ40" s="61" t="n"/>
      <c r="CR40" s="33" t="inlineStr">
        <is>
          <t>VEU</t>
        </is>
      </c>
      <c r="CS40" s="49" t="n">
        <v>0.15</v>
      </c>
      <c r="CT40" s="61">
        <f>'ETF MTD'!$VO$28/'ETF MTD'!$VO$3-1</f>
        <v/>
      </c>
      <c r="CU40" s="61">
        <f>CS40*CT40</f>
        <v/>
      </c>
      <c r="CV40" s="61" t="n"/>
      <c r="CW40" s="33" t="inlineStr">
        <is>
          <t>VEU</t>
        </is>
      </c>
      <c r="CX40" s="49" t="n">
        <v>0.09</v>
      </c>
      <c r="CY40" s="61">
        <f>'ETF MTD'!$VO$28/'ETF MTD'!$VO$3-1</f>
        <v/>
      </c>
      <c r="CZ40" s="61">
        <f>CX40*CY40</f>
        <v/>
      </c>
      <c r="DA40" s="61" t="n"/>
      <c r="DB40" s="33" t="inlineStr">
        <is>
          <t>VEU</t>
        </is>
      </c>
      <c r="DC40" s="49" t="n">
        <v>0.09</v>
      </c>
      <c r="DD40" s="61">
        <f>'ETF MTD'!$VO$28/'ETF MTD'!$VO$3-1</f>
        <v/>
      </c>
      <c r="DE40" s="61">
        <f>DC40*DD40</f>
        <v/>
      </c>
      <c r="DF40" s="61" t="n"/>
      <c r="DG40" s="33" t="inlineStr">
        <is>
          <t>VEU</t>
        </is>
      </c>
      <c r="DH40" s="49" t="n">
        <v>0.03</v>
      </c>
      <c r="DI40" s="61">
        <f>'ETF MTD'!$VO$28/'ETF MTD'!$VO$3-1</f>
        <v/>
      </c>
      <c r="DJ40" s="61">
        <f>DH40*DI40</f>
        <v/>
      </c>
      <c r="DK40" s="61" t="n"/>
      <c r="DL40" s="33" t="inlineStr">
        <is>
          <t>VEU</t>
        </is>
      </c>
      <c r="DM40" s="49" t="n">
        <v>0.03</v>
      </c>
      <c r="DN40" s="61">
        <f>'ETF MTD'!$VO$28/'ETF MTD'!$VO$3-1</f>
        <v/>
      </c>
      <c r="DO40" s="61">
        <f>DM40*DN40</f>
        <v/>
      </c>
      <c r="DP40" s="61" t="n"/>
      <c r="DQ40" s="33" t="inlineStr">
        <is>
          <t>VEU</t>
        </is>
      </c>
      <c r="DR40" s="49" t="n">
        <v>0.03</v>
      </c>
      <c r="DS40" s="61">
        <f>'ETF MTD'!$VO$28/'ETF MTD'!$VO$3-1</f>
        <v/>
      </c>
      <c r="DT40" s="61">
        <f>DR40*DS40</f>
        <v/>
      </c>
      <c r="DU40" s="61" t="n"/>
      <c r="DV40" s="33" t="inlineStr">
        <is>
          <t>VEU</t>
        </is>
      </c>
      <c r="DW40" s="49" t="n">
        <v>0.03</v>
      </c>
      <c r="DX40" s="61">
        <f>'ETF MTD'!$VO$28/'ETF MTD'!$VO$3-1</f>
        <v/>
      </c>
      <c r="DY40" s="61">
        <f>DW40*DX40</f>
        <v/>
      </c>
      <c r="DZ40" s="61" t="n"/>
      <c r="EA40" s="33" t="inlineStr">
        <is>
          <t>VEU</t>
        </is>
      </c>
      <c r="EB40" s="49" t="n">
        <v>0.03</v>
      </c>
      <c r="EC40" s="61">
        <f>'ETF MTD'!$VO$28/'ETF MTD'!$VO$3-1</f>
        <v/>
      </c>
      <c r="ED40" s="61">
        <f>EB40*EC40</f>
        <v/>
      </c>
      <c r="EE40" s="61" t="n"/>
      <c r="EF40" s="33" t="inlineStr">
        <is>
          <t>VEU</t>
        </is>
      </c>
      <c r="EG40" s="49" t="n">
        <v>0.03</v>
      </c>
      <c r="EH40" s="61">
        <f>'ETF MTD'!$VO$28/'ETF MTD'!$VO$3-1</f>
        <v/>
      </c>
      <c r="EI40" s="61">
        <f>EG40*EH40</f>
        <v/>
      </c>
      <c r="EJ40" s="61" t="n"/>
      <c r="EK40" s="33" t="inlineStr">
        <is>
          <t>VEU</t>
        </is>
      </c>
      <c r="EL40" s="49" t="n">
        <v>0.03</v>
      </c>
      <c r="EM40" s="61">
        <f>'ETF MTD'!$VO$28/'ETF MTD'!$VO$3-1</f>
        <v/>
      </c>
      <c r="EN40" s="61">
        <f>EL40*EM40</f>
        <v/>
      </c>
      <c r="EO40" s="61" t="n"/>
      <c r="EP40" s="33" t="inlineStr">
        <is>
          <t>VEU</t>
        </is>
      </c>
      <c r="EQ40" s="49" t="n">
        <v>0.09</v>
      </c>
      <c r="ER40" s="61">
        <f>'ETF MTD'!$VO$28/'ETF MTD'!$VO$3-1</f>
        <v/>
      </c>
      <c r="ES40" s="61">
        <f>EQ40*ER40</f>
        <v/>
      </c>
      <c r="ET40" s="61" t="n"/>
      <c r="EU40" s="33" t="inlineStr">
        <is>
          <t>VEU</t>
        </is>
      </c>
      <c r="EV40" s="49" t="n">
        <v>0.09</v>
      </c>
      <c r="EW40" s="61">
        <f>'ETF MTD'!$VO$28/'ETF MTD'!$VO$3-1</f>
        <v/>
      </c>
      <c r="EX40" s="61">
        <f>EV40*EW40</f>
        <v/>
      </c>
      <c r="EY40" s="61" t="n"/>
      <c r="EZ40" s="33" t="inlineStr">
        <is>
          <t>VEU</t>
        </is>
      </c>
      <c r="FA40" s="49" t="n">
        <v>0.15</v>
      </c>
      <c r="FB40" s="61">
        <f>'ETF MTD'!$VO$28/'ETF MTD'!$VO$3-1</f>
        <v/>
      </c>
      <c r="FC40" s="61">
        <f>FA40*FB40</f>
        <v/>
      </c>
      <c r="FD40" s="61" t="n"/>
      <c r="FE40" s="33" t="inlineStr">
        <is>
          <t>VEU</t>
        </is>
      </c>
      <c r="FF40" s="49" t="n">
        <v>0.03</v>
      </c>
      <c r="FG40" s="61">
        <f>'ETF MTD'!$VO$28/'ETF MTD'!$VO$3-1</f>
        <v/>
      </c>
      <c r="FH40" s="61">
        <f>FF40*FG40</f>
        <v/>
      </c>
      <c r="FI40" s="61" t="n"/>
      <c r="FJ40" s="33" t="inlineStr">
        <is>
          <t>VEU</t>
        </is>
      </c>
      <c r="FK40" s="49" t="n">
        <v>0.09</v>
      </c>
      <c r="FL40" s="61">
        <f>'ETF MTD'!$VO$28/'ETF MTD'!$VO$3-1</f>
        <v/>
      </c>
      <c r="FM40" s="61">
        <f>FK40*FL40</f>
        <v/>
      </c>
      <c r="FN40" s="61" t="n"/>
      <c r="FO40" s="33" t="inlineStr">
        <is>
          <t>VEU</t>
        </is>
      </c>
      <c r="FP40" s="49" t="n">
        <v>0.15</v>
      </c>
      <c r="FQ40" s="61">
        <f>'ETF MTD'!$VO$28/'ETF MTD'!$VO$3-1</f>
        <v/>
      </c>
      <c r="FR40" s="61">
        <f>FP40*FQ40</f>
        <v/>
      </c>
      <c r="FS40" s="61" t="n"/>
      <c r="FT40" s="33" t="inlineStr">
        <is>
          <t>VEU</t>
        </is>
      </c>
      <c r="FU40" s="49" t="n">
        <v>0.03</v>
      </c>
      <c r="FV40" s="61">
        <f>'ETF MTD'!$VO$28/'ETF MTD'!$VO$3-1</f>
        <v/>
      </c>
      <c r="FW40" s="61">
        <f>FU40*FV40</f>
        <v/>
      </c>
      <c r="FX40" s="61" t="n"/>
      <c r="FY40" s="33" t="inlineStr">
        <is>
          <t>VEU</t>
        </is>
      </c>
      <c r="FZ40" s="41" t="n">
        <v>0.13</v>
      </c>
      <c r="GA40" s="61">
        <f>'ETF MTD'!$VO$28/'ETF MTD'!$VO$3-1</f>
        <v/>
      </c>
      <c r="GB40" s="61">
        <f>FZ40*GA40</f>
        <v/>
      </c>
      <c r="GC40" s="61" t="n"/>
      <c r="GD40" s="33" t="inlineStr">
        <is>
          <t>VEU</t>
        </is>
      </c>
      <c r="GE40" s="41" t="n">
        <v>0.15</v>
      </c>
      <c r="GF40" s="61">
        <f>'ETF MTD'!$VO$28/'ETF MTD'!$VO$3-1</f>
        <v/>
      </c>
      <c r="GG40" s="61">
        <f>GE40*GF40</f>
        <v/>
      </c>
      <c r="GH40" s="61" t="n"/>
      <c r="GI40" t="inlineStr">
        <is>
          <t>Foreign Developed</t>
        </is>
      </c>
      <c r="GJ40" s="41" t="n">
        <v>0.15</v>
      </c>
      <c r="GK40" s="61">
        <f>'ETF MTD'!$VO$28/'ETF MTD'!$VO$3-1</f>
        <v/>
      </c>
      <c r="GL40" s="61">
        <f>GJ40*GK40</f>
        <v/>
      </c>
      <c r="GM40" s="61" t="n"/>
      <c r="GN40" t="inlineStr">
        <is>
          <t>Foreign Developed</t>
        </is>
      </c>
      <c r="GO40" s="41" t="n">
        <v>0.15</v>
      </c>
      <c r="GP40" s="61">
        <f>'ETF MTD'!$VO$28/'ETF MTD'!$VO$3-1</f>
        <v/>
      </c>
      <c r="GQ40" s="61">
        <f>GO40*GP40</f>
        <v/>
      </c>
      <c r="GR40" s="61" t="n"/>
      <c r="GS40" t="inlineStr">
        <is>
          <t>Foreign Developed</t>
        </is>
      </c>
      <c r="GT40" s="41" t="n">
        <v>0.15</v>
      </c>
      <c r="GU40" s="61">
        <f>'ETF MTD'!$VO$28/'ETF MTD'!$VO$3-1</f>
        <v/>
      </c>
      <c r="GV40" s="61">
        <f>GT40*GU40</f>
        <v/>
      </c>
      <c r="GW40" s="61" t="n"/>
      <c r="GX40" t="inlineStr">
        <is>
          <t>Foreign Developed</t>
        </is>
      </c>
      <c r="GY40" s="41" t="n">
        <v>0.09</v>
      </c>
      <c r="GZ40" s="61">
        <f>'ETF MTD'!$VO$28/'ETF MTD'!$VO$3-1</f>
        <v/>
      </c>
      <c r="HA40" s="61">
        <f>GY40*GZ40</f>
        <v/>
      </c>
      <c r="HB40" s="61" t="n"/>
      <c r="HC40" t="inlineStr">
        <is>
          <t>Foreign Developed</t>
        </is>
      </c>
      <c r="HD40" s="41" t="n">
        <v>0.03</v>
      </c>
      <c r="HE40" s="61">
        <f>'ETF MTD'!$VO$28/'ETF MTD'!$VO$3-1</f>
        <v/>
      </c>
      <c r="HF40" s="61">
        <f>HD40*HE40</f>
        <v/>
      </c>
      <c r="HG40" s="61" t="n"/>
      <c r="HH40" t="inlineStr">
        <is>
          <t>Foreign Developed</t>
        </is>
      </c>
      <c r="HI40" s="41" t="n">
        <v>0.03</v>
      </c>
      <c r="HJ40" s="61">
        <f>'ETF MTD'!$VO$28/'ETF MTD'!$VO$3-1</f>
        <v/>
      </c>
      <c r="HK40" s="61">
        <f>HI40*HJ40</f>
        <v/>
      </c>
      <c r="HL40" s="61" t="n"/>
      <c r="HM40" t="inlineStr">
        <is>
          <t>Foreign Developed</t>
        </is>
      </c>
      <c r="HN40" s="41" t="n">
        <v>0.09</v>
      </c>
      <c r="HO40" s="61">
        <f>'ETF MTD'!$VO$28/'ETF MTD'!$VO$3-1</f>
        <v/>
      </c>
      <c r="HP40" s="61">
        <f>HN40*HO40</f>
        <v/>
      </c>
      <c r="HQ40" s="61" t="n"/>
      <c r="HR40" t="inlineStr">
        <is>
          <t>Foreign Developed</t>
        </is>
      </c>
      <c r="HS40" s="41" t="n">
        <v>0.15</v>
      </c>
      <c r="HT40" s="61">
        <f>'ETF MTD'!$VO$28/'ETF MTD'!$VO$3-1</f>
        <v/>
      </c>
      <c r="HU40" s="61">
        <f>HS40*HT40</f>
        <v/>
      </c>
      <c r="HV40" s="61" t="n"/>
      <c r="HW40" t="inlineStr">
        <is>
          <t>Foreign Developed</t>
        </is>
      </c>
      <c r="HX40" s="41" t="n">
        <v>0.15</v>
      </c>
      <c r="HY40" s="61">
        <f>'ETF MTD'!$VO$28/'ETF MTD'!$VO$3-1</f>
        <v/>
      </c>
      <c r="HZ40" s="61">
        <f>HX40*HY40</f>
        <v/>
      </c>
      <c r="IA40" s="61" t="n"/>
      <c r="IB40" t="inlineStr">
        <is>
          <t>Foreign Developed</t>
        </is>
      </c>
      <c r="IC40" s="41" t="n">
        <v>0.15</v>
      </c>
      <c r="ID40" s="61">
        <f>'ETF MTD'!$VO$28/'ETF MTD'!$VO$3-1</f>
        <v/>
      </c>
      <c r="IE40" s="61">
        <f>IC40*ID40</f>
        <v/>
      </c>
      <c r="IF40" s="61" t="n"/>
      <c r="IG40" t="inlineStr">
        <is>
          <t>Foreign Developed</t>
        </is>
      </c>
      <c r="IH40" s="41" t="n">
        <v>0.15</v>
      </c>
      <c r="II40" s="61">
        <f>'ETF MTD'!$VO$28/'ETF MTD'!$VO$3-1</f>
        <v/>
      </c>
      <c r="IJ40" s="61">
        <f>IH40*II40</f>
        <v/>
      </c>
      <c r="IK40" s="61" t="n"/>
      <c r="IL40" t="inlineStr">
        <is>
          <t>Foreign Developed</t>
        </is>
      </c>
      <c r="IM40" s="41" t="n">
        <v>0.15</v>
      </c>
      <c r="IN40" s="61">
        <f>'ETF MTD'!$VO$28/'ETF MTD'!$VO$3-1</f>
        <v/>
      </c>
      <c r="IO40" s="61">
        <f>IM40*IN40</f>
        <v/>
      </c>
      <c r="IP40" s="61" t="n"/>
      <c r="IQ40" t="inlineStr">
        <is>
          <t>Foreign Developed</t>
        </is>
      </c>
      <c r="IR40" s="41" t="n">
        <v>0.15</v>
      </c>
      <c r="IS40" s="61">
        <f>'ETF MTD'!$VO$28/'ETF MTD'!$VO$3-1</f>
        <v/>
      </c>
      <c r="IT40" s="61">
        <f>IR40*IS40</f>
        <v/>
      </c>
      <c r="IU40" s="61" t="n"/>
      <c r="IV40" t="inlineStr">
        <is>
          <t>Foreign Developed</t>
        </is>
      </c>
      <c r="IW40" s="41" t="n">
        <v>0.15</v>
      </c>
      <c r="IX40" s="61">
        <f>'ETF MTD'!$VO$28/'ETF MTD'!$VO$3-1</f>
        <v/>
      </c>
      <c r="IY40" s="61">
        <f>IW40*IX40</f>
        <v/>
      </c>
      <c r="IZ40" s="61" t="n"/>
      <c r="JA40" t="inlineStr">
        <is>
          <t>Foreign Developed</t>
        </is>
      </c>
      <c r="JB40" s="41" t="n">
        <v>0.15</v>
      </c>
      <c r="JC40" s="61">
        <f>'ETF MTD'!$VO$28/'ETF MTD'!$VO$3-1</f>
        <v/>
      </c>
      <c r="JD40" s="61">
        <f>JB40*JC40</f>
        <v/>
      </c>
      <c r="JE40" s="61" t="n"/>
      <c r="JF40" t="inlineStr">
        <is>
          <t>Foreign Developed</t>
        </is>
      </c>
      <c r="JG40" s="41" t="n">
        <v>0.15</v>
      </c>
      <c r="JH40" s="61">
        <f>'ETF MTD'!$VO$28/'ETF MTD'!$VO$3-1</f>
        <v/>
      </c>
      <c r="JI40" s="61">
        <f>JG40*JH40</f>
        <v/>
      </c>
      <c r="JJ40" s="61" t="n"/>
      <c r="JK40" t="inlineStr">
        <is>
          <t>Foreign Developed</t>
        </is>
      </c>
      <c r="JL40" s="41" t="n">
        <v>0.15</v>
      </c>
      <c r="JM40" s="61">
        <f>'ETF MTD'!$VO$28/'ETF MTD'!$VO$3-1</f>
        <v/>
      </c>
      <c r="JN40" s="61">
        <f>JL40*JM40</f>
        <v/>
      </c>
      <c r="JO40" s="61" t="n"/>
      <c r="JP40" t="inlineStr">
        <is>
          <t>Foreign Developed</t>
        </is>
      </c>
      <c r="JQ40" s="41" t="n">
        <v>0.15</v>
      </c>
      <c r="JR40" s="61">
        <f>'ETF MTD'!$VO$28/'ETF MTD'!$VO$3-1</f>
        <v/>
      </c>
      <c r="JS40" s="61">
        <f>JQ40*JR40</f>
        <v/>
      </c>
      <c r="JT40" s="61" t="n"/>
      <c r="JU40" t="inlineStr">
        <is>
          <t>Foreign Developed</t>
        </is>
      </c>
      <c r="JV40" s="41" t="n">
        <v>0.15</v>
      </c>
      <c r="JW40" s="61">
        <f>'ETF MTD'!$VO$28/'ETF MTD'!$VO$3-1</f>
        <v/>
      </c>
      <c r="JX40" s="61">
        <f>JV40*JW40</f>
        <v/>
      </c>
      <c r="JY40" s="61" t="n"/>
      <c r="JZ40" t="inlineStr">
        <is>
          <t>Foreign Developed</t>
        </is>
      </c>
      <c r="KA40" s="41" t="n">
        <v>0.09</v>
      </c>
      <c r="KB40" s="61">
        <f>'ETF MTD'!$VO$28/'ETF MTD'!$VO$3-1</f>
        <v/>
      </c>
      <c r="KC40" s="61">
        <f>KA40*KB40</f>
        <v/>
      </c>
      <c r="KD40" s="61" t="n"/>
      <c r="KE40" t="inlineStr">
        <is>
          <t>Foreign Developed</t>
        </is>
      </c>
      <c r="KF40" s="41" t="n">
        <v>0.09</v>
      </c>
      <c r="KG40" s="61">
        <f>'ETF MTD'!$VO$28/'ETF MTD'!$VO$3-1</f>
        <v/>
      </c>
      <c r="KH40" s="61">
        <f>KF40*KG40</f>
        <v/>
      </c>
      <c r="KI40" s="61" t="n"/>
      <c r="KJ40" t="inlineStr">
        <is>
          <t>Foreign Developed</t>
        </is>
      </c>
      <c r="KK40" s="41" t="n">
        <v>0.09</v>
      </c>
      <c r="KL40" s="61">
        <f>'ETF MTD'!$VO$28/'ETF MTD'!$VO$3-1</f>
        <v/>
      </c>
      <c r="KM40" s="61">
        <f>KK40*KL40</f>
        <v/>
      </c>
      <c r="KN40" s="61" t="n"/>
      <c r="KO40" t="inlineStr">
        <is>
          <t>Foreign Developed</t>
        </is>
      </c>
      <c r="KP40" s="41" t="n">
        <v>0.09</v>
      </c>
      <c r="KQ40" s="61">
        <f>'ETF MTD'!$VO$28/'ETF MTD'!$VO$3-1</f>
        <v/>
      </c>
      <c r="KR40" s="61">
        <f>KP40*KQ40</f>
        <v/>
      </c>
      <c r="KS40" s="61" t="n"/>
      <c r="KT40" t="inlineStr">
        <is>
          <t>Foreign Developed</t>
        </is>
      </c>
      <c r="KU40" s="41" t="n">
        <v>0.03</v>
      </c>
      <c r="KV40" s="61">
        <f>'ETF MTD'!$VO$28/'ETF MTD'!$VO$3-1</f>
        <v/>
      </c>
      <c r="KW40" s="61">
        <f>KU40*KV40</f>
        <v/>
      </c>
      <c r="KX40" s="61" t="n"/>
      <c r="KY40" t="inlineStr">
        <is>
          <t>Foreign Developed</t>
        </is>
      </c>
      <c r="KZ40" s="41" t="n">
        <v>0.03</v>
      </c>
      <c r="LA40" s="61">
        <f>'ETF MTD'!$VO$28/'ETF MTD'!$VO$3-1</f>
        <v/>
      </c>
      <c r="LB40" s="61">
        <f>KZ40*LA40</f>
        <v/>
      </c>
      <c r="LC40" s="61" t="n"/>
      <c r="LD40" t="inlineStr">
        <is>
          <t>Foreign Developed</t>
        </is>
      </c>
      <c r="LE40" s="41" t="n">
        <v>0.03</v>
      </c>
      <c r="LF40" s="61">
        <f>'ETF MTD'!$VO$28/'ETF MTD'!$VO$3-1</f>
        <v/>
      </c>
      <c r="LG40" s="61">
        <f>LE40*LF40</f>
        <v/>
      </c>
      <c r="LH40" s="61" t="n"/>
      <c r="LI40" t="inlineStr">
        <is>
          <t>Foreign Developed</t>
        </is>
      </c>
      <c r="LJ40" s="41" t="n">
        <v>0.03</v>
      </c>
      <c r="LK40" s="61">
        <f>'ETF MTD'!$VO$28/'ETF MTD'!$VO$3-1</f>
        <v/>
      </c>
      <c r="LL40" s="61">
        <f>LJ40*LK40</f>
        <v/>
      </c>
      <c r="LM40" s="61" t="n"/>
      <c r="LN40" t="inlineStr">
        <is>
          <t>Foreign Developed</t>
        </is>
      </c>
      <c r="LO40" s="41" t="n">
        <v>0.03</v>
      </c>
      <c r="LP40" s="61">
        <f>'ETF MTD'!$VO$28/'ETF MTD'!$VO$3-1</f>
        <v/>
      </c>
      <c r="LQ40" s="61">
        <f>LO40*LP40</f>
        <v/>
      </c>
      <c r="LR40" s="61" t="n"/>
      <c r="LS40" t="inlineStr">
        <is>
          <t>Foreign Developed</t>
        </is>
      </c>
      <c r="LT40" s="41" t="n">
        <v>0.03</v>
      </c>
      <c r="LU40" s="61">
        <f>'ETF MTD'!$VO$28/'ETF MTD'!$VO$3-1</f>
        <v/>
      </c>
      <c r="LV40" s="61">
        <f>LT40*LU40</f>
        <v/>
      </c>
      <c r="LW40" s="61" t="n"/>
      <c r="LX40" t="inlineStr">
        <is>
          <t>Foreign Developed</t>
        </is>
      </c>
      <c r="LY40" s="41" t="n">
        <v>0.03</v>
      </c>
      <c r="LZ40" s="61">
        <f>'ETF MTD'!$VO$28/'ETF MTD'!$VO$3-1</f>
        <v/>
      </c>
      <c r="MA40" s="61">
        <f>LY40*LZ40</f>
        <v/>
      </c>
      <c r="MB40" s="61" t="n"/>
      <c r="MC40" t="inlineStr">
        <is>
          <t>Foreign Developed</t>
        </is>
      </c>
      <c r="MD40" s="41" t="n">
        <v>0.03</v>
      </c>
      <c r="ME40" s="61">
        <f>'ETF MTD'!$VO$28/'ETF MTD'!$VO$3-1</f>
        <v/>
      </c>
      <c r="MF40" s="61">
        <f>MD40*ME40</f>
        <v/>
      </c>
      <c r="MG40" s="61" t="n"/>
      <c r="MH40" t="inlineStr">
        <is>
          <t>Foreign Developed</t>
        </is>
      </c>
      <c r="MI40" s="41" t="n">
        <v>0.03</v>
      </c>
      <c r="MJ40" s="61">
        <f>'ETF MTD'!$VO$28/'ETF MTD'!$VO$3-1</f>
        <v/>
      </c>
      <c r="MK40" s="61">
        <f>MI40*MJ40</f>
        <v/>
      </c>
      <c r="ML40" s="61" t="n"/>
      <c r="MM40" t="inlineStr">
        <is>
          <t>Foreign Developed</t>
        </is>
      </c>
      <c r="MN40" s="41" t="n">
        <v>0.03</v>
      </c>
      <c r="MO40" s="61">
        <f>'ETF MTD'!$VO$28/'ETF MTD'!$VO$3-1</f>
        <v/>
      </c>
      <c r="MP40" s="61">
        <f>MN40*MO40</f>
        <v/>
      </c>
      <c r="MQ40" s="61" t="n"/>
      <c r="MR40" t="inlineStr">
        <is>
          <t>Foreign Developed</t>
        </is>
      </c>
      <c r="MS40" s="41" t="n">
        <v>0.13</v>
      </c>
      <c r="MT40" s="61">
        <f>'ETF MTD'!$VO$28/'ETF MTD'!$VO$3-1</f>
        <v/>
      </c>
      <c r="MU40" s="61">
        <f>MS40*MT40</f>
        <v/>
      </c>
      <c r="MV40" s="61" t="n"/>
      <c r="MW40" t="inlineStr">
        <is>
          <t>Foreign Developed</t>
        </is>
      </c>
      <c r="MX40" s="41" t="n">
        <v>0.13</v>
      </c>
      <c r="MY40" s="61">
        <f>'ETF MTD'!$VO$28/'ETF MTD'!$VO$3-1</f>
        <v/>
      </c>
      <c r="MZ40" s="61">
        <f>MX40*MY40</f>
        <v/>
      </c>
      <c r="NA40" s="61" t="n"/>
      <c r="NB40" t="inlineStr">
        <is>
          <t>Foreign Developed</t>
        </is>
      </c>
      <c r="NC40" s="41" t="n">
        <v>0.15</v>
      </c>
      <c r="ND40" s="61">
        <f>'ETF MTD'!$VO$28/'ETF MTD'!$VO$3-1</f>
        <v/>
      </c>
      <c r="NE40" s="61">
        <f>NC40*ND40</f>
        <v/>
      </c>
      <c r="NF40" s="61" t="n"/>
      <c r="NG40" t="inlineStr">
        <is>
          <t>Foreign Developed</t>
        </is>
      </c>
      <c r="NH40" s="41" t="n">
        <v>0.19</v>
      </c>
      <c r="NI40" s="61">
        <f>'ETF MTD'!$VO$28/'ETF MTD'!$VO$3-1</f>
        <v/>
      </c>
      <c r="NJ40" s="61">
        <f>NH40*NI40</f>
        <v/>
      </c>
      <c r="NK40" s="61" t="n"/>
      <c r="NL40" t="inlineStr">
        <is>
          <t>Foreign Developed</t>
        </is>
      </c>
      <c r="NM40" s="41" t="n">
        <v>0.19</v>
      </c>
      <c r="NN40" s="61">
        <f>'ETF MTD'!$VO$28/'ETF MTD'!$VO$3-1</f>
        <v/>
      </c>
      <c r="NO40" s="61">
        <f>NM40*NN40</f>
        <v/>
      </c>
      <c r="NP40" s="61" t="n"/>
      <c r="NQ40" t="inlineStr">
        <is>
          <t>Foreign Developed</t>
        </is>
      </c>
      <c r="NR40" s="41" t="n">
        <v>0.19</v>
      </c>
      <c r="NS40" s="61">
        <f>'ETF MTD'!$VO$28/'ETF MTD'!$VO$3-1</f>
        <v/>
      </c>
      <c r="NT40" s="61">
        <f>NR40*NS40</f>
        <v/>
      </c>
      <c r="NU40" s="61" t="n"/>
      <c r="NV40" t="inlineStr">
        <is>
          <t>Foreign Developed</t>
        </is>
      </c>
      <c r="NW40" s="41" t="n">
        <v>0.19</v>
      </c>
      <c r="NX40" s="61">
        <f>'ETF MTD'!$VO$28/'ETF MTD'!$VO$3-1</f>
        <v/>
      </c>
      <c r="NY40" s="61">
        <f>NW40*NX40</f>
        <v/>
      </c>
      <c r="NZ40" s="61" t="n"/>
      <c r="OA40" t="inlineStr">
        <is>
          <t>Foreign Developed</t>
        </is>
      </c>
      <c r="OB40" s="41" t="n">
        <v>0.15</v>
      </c>
      <c r="OC40" s="61">
        <f>'ETF MTD'!$VO$28/'ETF MTD'!$VO$3-1</f>
        <v/>
      </c>
      <c r="OD40" s="61">
        <f>OB40*OC40</f>
        <v/>
      </c>
      <c r="OE40" s="61" t="n"/>
      <c r="OF40" t="inlineStr">
        <is>
          <t>Foreign Developed</t>
        </is>
      </c>
      <c r="OG40" s="41" t="n">
        <v>0.15</v>
      </c>
      <c r="OH40" s="61">
        <f>'ETF MTD'!$VO$28/'ETF MTD'!$VO$3-1</f>
        <v/>
      </c>
      <c r="OI40" s="61">
        <f>OG40*OH40</f>
        <v/>
      </c>
      <c r="OJ40" s="61" t="n"/>
      <c r="OK40" t="inlineStr">
        <is>
          <t>Foreign Developed</t>
        </is>
      </c>
      <c r="OL40" s="41" t="n">
        <v>0.09</v>
      </c>
      <c r="OM40" s="61">
        <f>'ETF MTD'!$VO$28/'ETF MTD'!$VO$3-1</f>
        <v/>
      </c>
      <c r="ON40" s="61">
        <f>OL40*OM40</f>
        <v/>
      </c>
      <c r="OO40" s="61" t="n"/>
      <c r="OP40" t="inlineStr">
        <is>
          <t>Foreign Developed</t>
        </is>
      </c>
      <c r="OQ40" s="41" t="n">
        <v>0.09</v>
      </c>
      <c r="OR40" s="61">
        <f>'ETF MTD'!$VO$28/'ETF MTD'!$VO$3-1</f>
        <v/>
      </c>
      <c r="OS40" s="61">
        <f>OQ40*OR40</f>
        <v/>
      </c>
      <c r="OT40" s="61" t="n"/>
      <c r="OU40" t="inlineStr">
        <is>
          <t>Foreign Developed</t>
        </is>
      </c>
      <c r="OV40" s="41" t="n">
        <v>0.03</v>
      </c>
      <c r="OW40" s="61">
        <f>'ETF MTD'!$VO$28/'ETF MTD'!$VO$3-1</f>
        <v/>
      </c>
      <c r="OX40" s="61">
        <f>OV40*OW40</f>
        <v/>
      </c>
      <c r="OY40" s="61" t="n"/>
      <c r="OZ40" t="inlineStr">
        <is>
          <t>Foreign Developed</t>
        </is>
      </c>
      <c r="PA40" s="41" t="n">
        <v>0.09</v>
      </c>
      <c r="PB40" s="61">
        <f>'ETF MTD'!$VO$28/'ETF MTD'!$VO$3-1</f>
        <v/>
      </c>
      <c r="PC40" s="61">
        <f>PA40*PB40</f>
        <v/>
      </c>
      <c r="PD40" s="61" t="n"/>
      <c r="PE40" t="inlineStr">
        <is>
          <t>Foreign Developed</t>
        </is>
      </c>
      <c r="PF40" s="41" t="n">
        <v>0.11</v>
      </c>
      <c r="PG40" s="61">
        <f>'ETF MTD'!$VO$28/'ETF MTD'!$VO$3-1</f>
        <v/>
      </c>
      <c r="PH40" s="61">
        <f>PF40*PG40</f>
        <v/>
      </c>
      <c r="PI40" s="61" t="n"/>
      <c r="PJ40" t="inlineStr">
        <is>
          <t>Foreign Developed</t>
        </is>
      </c>
      <c r="PK40" s="41" t="n">
        <v>0.15</v>
      </c>
      <c r="PL40" s="61">
        <f>'ETF MTD'!$VO$28/'ETF MTD'!$VO$3-1</f>
        <v/>
      </c>
      <c r="PM40" s="61">
        <f>PK40*PL40</f>
        <v/>
      </c>
      <c r="PN40" s="61" t="n"/>
      <c r="PO40" t="inlineStr">
        <is>
          <t>Foreign Developed</t>
        </is>
      </c>
      <c r="PP40" s="41" t="n">
        <v>0.15</v>
      </c>
      <c r="PQ40" s="61">
        <f>'ETF MTD'!$VO$28/'ETF MTD'!$VO$3-1</f>
        <v/>
      </c>
      <c r="PR40" s="61">
        <f>PP40*PQ40</f>
        <v/>
      </c>
      <c r="PS40" s="61" t="n"/>
      <c r="PT40" t="inlineStr">
        <is>
          <t>Foreign Developed</t>
        </is>
      </c>
      <c r="PU40" s="41" t="n">
        <v>0.15</v>
      </c>
      <c r="PV40" s="61">
        <f>'ETF MTD'!$VO$28/'ETF MTD'!$VO$3-1</f>
        <v/>
      </c>
      <c r="PW40" s="61">
        <f>PU40*PV40</f>
        <v/>
      </c>
      <c r="PX40" s="61" t="n"/>
      <c r="PY40" t="inlineStr">
        <is>
          <t>Foreign Developed</t>
        </is>
      </c>
      <c r="PZ40" s="41" t="n">
        <v>0.15</v>
      </c>
      <c r="QA40" s="61">
        <f>'ETF MTD'!$VO$28/'ETF MTD'!$VO$3-1</f>
        <v/>
      </c>
      <c r="QB40" s="61">
        <f>PZ40*QA40</f>
        <v/>
      </c>
      <c r="QC40" s="61" t="n"/>
      <c r="QD40" t="inlineStr">
        <is>
          <t>Foreign Developed</t>
        </is>
      </c>
      <c r="QE40" s="41" t="n">
        <v>0.15</v>
      </c>
      <c r="QF40" s="61">
        <f>'ETF MTD'!$VO$28/'ETF MTD'!$VO$3-1</f>
        <v/>
      </c>
      <c r="QG40" s="61">
        <f>QE40*QF40</f>
        <v/>
      </c>
      <c r="QH40" s="61" t="n"/>
      <c r="QI40" t="inlineStr">
        <is>
          <t>Foreign Developed</t>
        </is>
      </c>
      <c r="QJ40" s="41" t="n">
        <v>0.15</v>
      </c>
      <c r="QK40" s="61">
        <f>'ETF MTD'!$VO$28/'ETF MTD'!$VO$3-1</f>
        <v/>
      </c>
      <c r="QL40" s="61">
        <f>QJ40*QK40</f>
        <v/>
      </c>
      <c r="QM40" s="61" t="n"/>
      <c r="QN40" t="inlineStr">
        <is>
          <t>Foreign Developed</t>
        </is>
      </c>
      <c r="QO40" s="41" t="n">
        <v>0.15</v>
      </c>
      <c r="QP40" s="61">
        <f>'ETF MTD'!$VO$28/'ETF MTD'!$VO$3-1</f>
        <v/>
      </c>
      <c r="QQ40" s="61">
        <f>QO40*QP40</f>
        <v/>
      </c>
      <c r="QR40" s="61" t="n"/>
      <c r="QS40" t="inlineStr">
        <is>
          <t>Foreign Developed</t>
        </is>
      </c>
      <c r="QT40" s="41" t="n">
        <v>0.15</v>
      </c>
      <c r="QU40" s="61">
        <f>'ETF MTD'!$VO$28/'ETF MTD'!$VO$3-1</f>
        <v/>
      </c>
      <c r="QV40" s="61">
        <f>QT40*QU40</f>
        <v/>
      </c>
      <c r="QW40" s="61" t="n"/>
      <c r="QX40" t="inlineStr">
        <is>
          <t>Foreign Developed</t>
        </is>
      </c>
      <c r="QY40" s="41" t="n">
        <v>0.15</v>
      </c>
      <c r="QZ40" s="61">
        <f>'ETF MTD'!$VO$28/'ETF MTD'!$VO$3-1</f>
        <v/>
      </c>
      <c r="RA40" s="61">
        <f>QY40*QZ40</f>
        <v/>
      </c>
      <c r="RB40" s="61" t="n"/>
      <c r="RC40" t="inlineStr">
        <is>
          <t>Foreign Developed</t>
        </is>
      </c>
      <c r="RD40" s="41" t="n">
        <v>0.15</v>
      </c>
      <c r="RE40" s="61">
        <f>'ETF MTD'!$VO$28/'ETF MTD'!$VO$3-1</f>
        <v/>
      </c>
      <c r="RF40" s="61">
        <f>RD40*RE40</f>
        <v/>
      </c>
      <c r="RG40" s="61" t="n"/>
      <c r="RH40" t="inlineStr">
        <is>
          <t>Foreign Developed</t>
        </is>
      </c>
      <c r="RI40" s="41" t="n">
        <v>0.09</v>
      </c>
      <c r="RJ40" s="61">
        <f>'ETF MTD'!$VO$28/'ETF MTD'!$VO$3-1</f>
        <v/>
      </c>
      <c r="RK40" s="61">
        <f>RI40*RJ40</f>
        <v/>
      </c>
      <c r="RL40" s="61" t="n"/>
      <c r="RM40" s="42" t="n">
        <v>0.15</v>
      </c>
      <c r="RN40" s="43">
        <f>0.2*RM40</f>
        <v/>
      </c>
      <c r="RO40" s="44">
        <f>RM40*0.4</f>
        <v/>
      </c>
      <c r="RP40" s="44">
        <f>RI40-SUM(RN40:RO40)</f>
        <v/>
      </c>
      <c r="RQ40" s="45" t="n"/>
      <c r="RR40" s="46" t="n">
        <v>0.0011</v>
      </c>
      <c r="RS40" s="61">
        <f>RI40*RR40</f>
        <v/>
      </c>
      <c r="RT40" s="49" t="n">
        <v>0.0005999999999999999</v>
      </c>
      <c r="RU40" s="61">
        <f>RT40*RI40</f>
        <v/>
      </c>
      <c r="RV40" s="49" t="n"/>
      <c r="RW40" s="49" t="n"/>
      <c r="RX40" s="33" t="n"/>
      <c r="RY40" s="33" t="n"/>
      <c r="RZ40" s="33" t="n"/>
    </row>
    <row r="41">
      <c r="A41" s="33" t="inlineStr">
        <is>
          <t>VWO</t>
        </is>
      </c>
      <c r="B41" s="49" t="n">
        <v>0.02</v>
      </c>
      <c r="C41" s="61">
        <f>'ETF MTD'!$PU$28/'ETF MTD'!$PU$3-1</f>
        <v/>
      </c>
      <c r="D41" s="61">
        <f>B41*C41</f>
        <v/>
      </c>
      <c r="E41" s="61" t="n"/>
      <c r="F41" s="33" t="inlineStr">
        <is>
          <t>VWO</t>
        </is>
      </c>
      <c r="G41" s="49" t="n">
        <v>0.06000000000000001</v>
      </c>
      <c r="H41" s="61">
        <f>'ETF MTD'!$PU$28/'ETF MTD'!$PU$3-1</f>
        <v/>
      </c>
      <c r="I41" s="61">
        <f>G41*H41</f>
        <v/>
      </c>
      <c r="J41" s="39" t="n"/>
      <c r="K41" s="33" t="inlineStr">
        <is>
          <t>VWO</t>
        </is>
      </c>
      <c r="L41" s="49" t="n">
        <v>0.06000000000000001</v>
      </c>
      <c r="M41" s="61">
        <f>'ETF MTD'!$PU$28/'ETF MTD'!$PU$3-1</f>
        <v/>
      </c>
      <c r="N41" s="61">
        <f>L41*M41</f>
        <v/>
      </c>
      <c r="O41" s="61" t="n"/>
      <c r="P41" s="61" t="inlineStr">
        <is>
          <t>VWO</t>
        </is>
      </c>
      <c r="Q41" s="61" t="n">
        <v>0.02</v>
      </c>
      <c r="R41" s="61">
        <f>'ETF MTD'!$PU$28/'ETF MTD'!$PU$3-1</f>
        <v/>
      </c>
      <c r="S41" s="61">
        <f>Q41*R41</f>
        <v/>
      </c>
      <c r="T41" s="61" t="n"/>
      <c r="U41" s="33" t="inlineStr">
        <is>
          <t>VWO</t>
        </is>
      </c>
      <c r="V41" s="49" t="n">
        <v>0.06000000000000001</v>
      </c>
      <c r="W41" s="61">
        <f>'ETF MTD'!$PU$28/'ETF MTD'!$PU$3-1</f>
        <v/>
      </c>
      <c r="X41" s="61">
        <f>V41*W41</f>
        <v/>
      </c>
      <c r="Y41" s="61" t="n"/>
      <c r="Z41" s="33" t="inlineStr">
        <is>
          <t>VWO</t>
        </is>
      </c>
      <c r="AA41" s="49" t="n">
        <v>0.1</v>
      </c>
      <c r="AB41" s="61">
        <f>'ETF MTD'!$PU$28/'ETF MTD'!$PU$3-1</f>
        <v/>
      </c>
      <c r="AC41" s="61">
        <f>AA41*AB41</f>
        <v/>
      </c>
      <c r="AD41" s="61" t="n"/>
      <c r="AE41" s="33" t="inlineStr">
        <is>
          <t>VWO</t>
        </is>
      </c>
      <c r="AF41" s="49" t="n">
        <v>0.1</v>
      </c>
      <c r="AG41" s="61">
        <f>'ETF MTD'!$PU$28/'ETF MTD'!$PU$3-1</f>
        <v/>
      </c>
      <c r="AH41" s="61">
        <f>AF41*AG41</f>
        <v/>
      </c>
      <c r="AI41" s="61" t="n"/>
      <c r="AJ41" s="33" t="inlineStr">
        <is>
          <t>VWO</t>
        </is>
      </c>
      <c r="AK41" s="49" t="n">
        <v>0.1</v>
      </c>
      <c r="AL41" s="61">
        <f>'ETF MTD'!$PU$28/'ETF MTD'!$PU$3-1</f>
        <v/>
      </c>
      <c r="AM41" s="61">
        <f>AK41*AL41</f>
        <v/>
      </c>
      <c r="AN41" s="61" t="n"/>
      <c r="AO41" s="33" t="inlineStr">
        <is>
          <t>VWO</t>
        </is>
      </c>
      <c r="AP41" s="49" t="n">
        <v>0.06000000000000001</v>
      </c>
      <c r="AQ41" s="61">
        <f>'ETF MTD'!$PU$28/'ETF MTD'!$PU$3-1</f>
        <v/>
      </c>
      <c r="AR41" s="61">
        <f>AP41*AQ41</f>
        <v/>
      </c>
      <c r="AS41" s="61" t="n"/>
      <c r="AT41" s="33" t="inlineStr">
        <is>
          <t>VWO</t>
        </is>
      </c>
      <c r="AU41" s="49" t="n">
        <v>0.06000000000000001</v>
      </c>
      <c r="AV41" s="61">
        <f>'ETF MTD'!$PU$28/'ETF MTD'!$PU$3-1</f>
        <v/>
      </c>
      <c r="AW41" s="61">
        <f>AU41*AV41</f>
        <v/>
      </c>
      <c r="AX41" s="61" t="n"/>
      <c r="AY41" s="33" t="inlineStr">
        <is>
          <t>VWO</t>
        </is>
      </c>
      <c r="AZ41" s="49" t="n">
        <v>0.1</v>
      </c>
      <c r="BA41" s="61">
        <f>'ETF MTD'!$PU$28/'ETF MTD'!$PU$3-1</f>
        <v/>
      </c>
      <c r="BB41" s="61">
        <f>AZ41*BA41</f>
        <v/>
      </c>
      <c r="BC41" s="61" t="n"/>
      <c r="BD41" s="33" t="inlineStr">
        <is>
          <t>VWO</t>
        </is>
      </c>
      <c r="BE41" s="49" t="n">
        <v>0.1</v>
      </c>
      <c r="BF41" s="61">
        <f>'ETF MTD'!$PU$28/'ETF MTD'!$PU$3-1</f>
        <v/>
      </c>
      <c r="BG41" s="61">
        <f>BE41*BF41</f>
        <v/>
      </c>
      <c r="BH41" s="61" t="n"/>
      <c r="BI41" s="33" t="inlineStr">
        <is>
          <t>VWO</t>
        </is>
      </c>
      <c r="BJ41" s="49" t="n">
        <v>0.1</v>
      </c>
      <c r="BK41" s="61">
        <f>'ETF MTD'!$PU$28/'ETF MTD'!$PU$3-1</f>
        <v/>
      </c>
      <c r="BL41" s="61">
        <f>BJ41*BK41</f>
        <v/>
      </c>
      <c r="BM41" s="61" t="n"/>
      <c r="BN41" s="33" t="inlineStr">
        <is>
          <t>VWO</t>
        </is>
      </c>
      <c r="BO41" s="49" t="n">
        <v>0.1</v>
      </c>
      <c r="BP41" s="61">
        <f>'ETF MTD'!$PU$28/'ETF MTD'!$PU$3-1</f>
        <v/>
      </c>
      <c r="BQ41" s="61">
        <f>BO41*BP41</f>
        <v/>
      </c>
      <c r="BR41" s="61" t="n"/>
      <c r="BS41" s="33" t="inlineStr">
        <is>
          <t>VWO</t>
        </is>
      </c>
      <c r="BT41" s="49" t="n">
        <v>0.1</v>
      </c>
      <c r="BU41" s="61">
        <f>'ETF MTD'!$PU$28/'ETF MTD'!$PU$3-1</f>
        <v/>
      </c>
      <c r="BV41" s="61">
        <f>BT41*BU41</f>
        <v/>
      </c>
      <c r="BW41" s="61" t="n"/>
      <c r="BX41" s="33" t="inlineStr">
        <is>
          <t>VWO</t>
        </is>
      </c>
      <c r="BY41" s="49" t="n">
        <v>0.1</v>
      </c>
      <c r="BZ41" s="61">
        <f>'ETF MTD'!$PU$28/'ETF MTD'!$PU$3-1</f>
        <v/>
      </c>
      <c r="CA41" s="61">
        <f>BY41*BZ41</f>
        <v/>
      </c>
      <c r="CB41" s="61" t="n"/>
      <c r="CC41" s="33" t="inlineStr">
        <is>
          <t>VWO</t>
        </is>
      </c>
      <c r="CD41" s="49" t="n">
        <v>0.1</v>
      </c>
      <c r="CE41" s="61">
        <f>'ETF MTD'!$PU$28/'ETF MTD'!$PU$3-1</f>
        <v/>
      </c>
      <c r="CF41" s="61">
        <f>CD41*CE41</f>
        <v/>
      </c>
      <c r="CG41" s="61" t="n"/>
      <c r="CH41" s="33" t="inlineStr">
        <is>
          <t>VWO</t>
        </is>
      </c>
      <c r="CI41" s="49" t="n">
        <v>0.1</v>
      </c>
      <c r="CJ41" s="61">
        <f>'ETF MTD'!$PU$28/'ETF MTD'!$PU$3-1</f>
        <v/>
      </c>
      <c r="CK41" s="61">
        <f>CI41*CJ41</f>
        <v/>
      </c>
      <c r="CL41" s="61" t="n"/>
      <c r="CM41" s="33" t="inlineStr">
        <is>
          <t>VWO</t>
        </is>
      </c>
      <c r="CN41" s="49" t="n">
        <v>0.1</v>
      </c>
      <c r="CO41" s="61">
        <f>'ETF MTD'!$PU$28/'ETF MTD'!$PU$3-1</f>
        <v/>
      </c>
      <c r="CP41" s="61">
        <f>CN41*CO41</f>
        <v/>
      </c>
      <c r="CQ41" s="61" t="n"/>
      <c r="CR41" s="33" t="inlineStr">
        <is>
          <t>VWO</t>
        </is>
      </c>
      <c r="CS41" s="49" t="n">
        <v>0.06</v>
      </c>
      <c r="CT41" s="61">
        <f>'ETF MTD'!$PU$28/'ETF MTD'!$PU$3-1</f>
        <v/>
      </c>
      <c r="CU41" s="61">
        <f>CS41*CT41</f>
        <v/>
      </c>
      <c r="CV41" s="61" t="n"/>
      <c r="CW41" s="33" t="inlineStr">
        <is>
          <t>VWO</t>
        </is>
      </c>
      <c r="CX41" s="49" t="n">
        <v>0.06000000000000001</v>
      </c>
      <c r="CY41" s="61">
        <f>'ETF MTD'!$PU$28/'ETF MTD'!$PU$3-1</f>
        <v/>
      </c>
      <c r="CZ41" s="61">
        <f>CX41*CY41</f>
        <v/>
      </c>
      <c r="DA41" s="61" t="n"/>
      <c r="DB41" s="33" t="inlineStr">
        <is>
          <t>VWO</t>
        </is>
      </c>
      <c r="DC41" s="49" t="n">
        <v>0.02</v>
      </c>
      <c r="DD41" s="61">
        <f>'ETF MTD'!$PU$28/'ETF MTD'!$PU$3-1</f>
        <v/>
      </c>
      <c r="DE41" s="61">
        <f>DC41*DD41</f>
        <v/>
      </c>
      <c r="DF41" s="61" t="n"/>
      <c r="DG41" s="33" t="inlineStr">
        <is>
          <t>VWO</t>
        </is>
      </c>
      <c r="DH41" s="49" t="n">
        <v>0.02</v>
      </c>
      <c r="DI41" s="61">
        <f>'ETF MTD'!$PU$28/'ETF MTD'!$PU$3-1</f>
        <v/>
      </c>
      <c r="DJ41" s="61">
        <f>DH41*DI41</f>
        <v/>
      </c>
      <c r="DK41" s="61" t="n"/>
      <c r="DL41" s="33" t="inlineStr">
        <is>
          <t>VWO</t>
        </is>
      </c>
      <c r="DM41" s="49" t="n">
        <v>0.02</v>
      </c>
      <c r="DN41" s="61">
        <f>'ETF MTD'!$PU$28/'ETF MTD'!$PU$3-1</f>
        <v/>
      </c>
      <c r="DO41" s="61">
        <f>DM41*DN41</f>
        <v/>
      </c>
      <c r="DP41" s="61" t="n"/>
      <c r="DQ41" s="33" t="inlineStr">
        <is>
          <t>VWO</t>
        </is>
      </c>
      <c r="DR41" s="49" t="n">
        <v>0.02</v>
      </c>
      <c r="DS41" s="61">
        <f>'ETF MTD'!$PU$28/'ETF MTD'!$PU$3-1</f>
        <v/>
      </c>
      <c r="DT41" s="61">
        <f>DR41*DS41</f>
        <v/>
      </c>
      <c r="DU41" s="61" t="n"/>
      <c r="DV41" s="33" t="inlineStr">
        <is>
          <t>VWO</t>
        </is>
      </c>
      <c r="DW41" s="49" t="n">
        <v>0.02</v>
      </c>
      <c r="DX41" s="61">
        <f>'ETF MTD'!$PU$28/'ETF MTD'!$PU$3-1</f>
        <v/>
      </c>
      <c r="DY41" s="61">
        <f>DW41*DX41</f>
        <v/>
      </c>
      <c r="DZ41" s="61" t="n"/>
      <c r="EA41" s="33" t="inlineStr">
        <is>
          <t>VWO</t>
        </is>
      </c>
      <c r="EB41" s="49" t="n">
        <v>0.02</v>
      </c>
      <c r="EC41" s="61">
        <f>'ETF MTD'!$PU$28/'ETF MTD'!$PU$3-1</f>
        <v/>
      </c>
      <c r="ED41" s="61">
        <f>EB41*EC41</f>
        <v/>
      </c>
      <c r="EE41" s="61" t="n"/>
      <c r="EF41" s="33" t="inlineStr">
        <is>
          <t>VWO</t>
        </is>
      </c>
      <c r="EG41" s="49" t="n">
        <v>0.02</v>
      </c>
      <c r="EH41" s="61">
        <f>'ETF MTD'!$PU$28/'ETF MTD'!$PU$3-1</f>
        <v/>
      </c>
      <c r="EI41" s="61">
        <f>EG41*EH41</f>
        <v/>
      </c>
      <c r="EJ41" s="61" t="n"/>
      <c r="EK41" s="33" t="inlineStr">
        <is>
          <t>VWO</t>
        </is>
      </c>
      <c r="EL41" s="49" t="n">
        <v>0.06000000000000001</v>
      </c>
      <c r="EM41" s="61">
        <f>'ETF MTD'!$PU$28/'ETF MTD'!$PU$3-1</f>
        <v/>
      </c>
      <c r="EN41" s="61">
        <f>EL41*EM41</f>
        <v/>
      </c>
      <c r="EO41" s="61" t="n"/>
      <c r="EP41" s="33" t="inlineStr">
        <is>
          <t>VWO</t>
        </is>
      </c>
      <c r="EQ41" s="49" t="n">
        <v>0.06000000000000001</v>
      </c>
      <c r="ER41" s="61">
        <f>'ETF MTD'!$PU$28/'ETF MTD'!$PU$3-1</f>
        <v/>
      </c>
      <c r="ES41" s="61">
        <f>EQ41*ER41</f>
        <v/>
      </c>
      <c r="ET41" s="61" t="n"/>
      <c r="EU41" s="33" t="inlineStr">
        <is>
          <t>VWO</t>
        </is>
      </c>
      <c r="EV41" s="49" t="n">
        <v>0.1</v>
      </c>
      <c r="EW41" s="61">
        <f>'ETF MTD'!$PU$28/'ETF MTD'!$PU$3-1</f>
        <v/>
      </c>
      <c r="EX41" s="61">
        <f>EV41*EW41</f>
        <v/>
      </c>
      <c r="EY41" s="61" t="n"/>
      <c r="EZ41" s="33" t="inlineStr">
        <is>
          <t>VWO</t>
        </is>
      </c>
      <c r="FA41" s="49" t="n">
        <v>0.1</v>
      </c>
      <c r="FB41" s="61">
        <f>'ETF MTD'!$PU$28/'ETF MTD'!$PU$3-1</f>
        <v/>
      </c>
      <c r="FC41" s="61">
        <f>FA41*FB41</f>
        <v/>
      </c>
      <c r="FD41" s="61" t="n"/>
      <c r="FE41" s="33" t="inlineStr">
        <is>
          <t>VWO</t>
        </is>
      </c>
      <c r="FF41" s="49" t="n">
        <v>0.06000000000000001</v>
      </c>
      <c r="FG41" s="61">
        <f>'ETF MTD'!$PU$28/'ETF MTD'!$PU$3-1</f>
        <v/>
      </c>
      <c r="FH41" s="61">
        <f>FF41*FG41</f>
        <v/>
      </c>
      <c r="FI41" s="61" t="n"/>
      <c r="FJ41" s="33" t="inlineStr">
        <is>
          <t>VWO</t>
        </is>
      </c>
      <c r="FK41" s="49" t="n">
        <v>0.06000000000000001</v>
      </c>
      <c r="FL41" s="61">
        <f>'ETF MTD'!$PU$28/'ETF MTD'!$PU$3-1</f>
        <v/>
      </c>
      <c r="FM41" s="61">
        <f>FK41*FL41</f>
        <v/>
      </c>
      <c r="FN41" s="61" t="n"/>
      <c r="FO41" s="33" t="inlineStr">
        <is>
          <t>VWO</t>
        </is>
      </c>
      <c r="FP41" s="49" t="n">
        <v>0.1</v>
      </c>
      <c r="FQ41" s="61">
        <f>'ETF MTD'!$PU$28/'ETF MTD'!$PU$3-1</f>
        <v/>
      </c>
      <c r="FR41" s="61">
        <f>FP41*FQ41</f>
        <v/>
      </c>
      <c r="FS41" s="61" t="n"/>
      <c r="FT41" s="33" t="inlineStr">
        <is>
          <t>VWO</t>
        </is>
      </c>
      <c r="FU41" s="49" t="n">
        <v>0.02</v>
      </c>
      <c r="FV41" s="61">
        <f>'ETF MTD'!$PU$28/'ETF MTD'!$PU$3-1</f>
        <v/>
      </c>
      <c r="FW41" s="61">
        <f>FU41*FV41</f>
        <v/>
      </c>
      <c r="FX41" s="61" t="n"/>
      <c r="FY41" s="33" t="inlineStr">
        <is>
          <t>VWO</t>
        </is>
      </c>
      <c r="FZ41" s="41" t="n">
        <v>0.02</v>
      </c>
      <c r="GA41" s="61">
        <f>'ETF MTD'!$PU$28/'ETF MTD'!$PU$3-1</f>
        <v/>
      </c>
      <c r="GB41" s="61">
        <f>FZ41*GA41</f>
        <v/>
      </c>
      <c r="GC41" s="61" t="n"/>
      <c r="GD41" s="33" t="inlineStr">
        <is>
          <t>VWO</t>
        </is>
      </c>
      <c r="GE41" s="41" t="n">
        <v>0.06000000000000001</v>
      </c>
      <c r="GF41" s="61">
        <f>'ETF MTD'!$PU$28/'ETF MTD'!$PU$3-1</f>
        <v/>
      </c>
      <c r="GG41" s="61">
        <f>GE41*GF41</f>
        <v/>
      </c>
      <c r="GH41" s="61" t="n"/>
      <c r="GI41" t="inlineStr">
        <is>
          <t>Emerging Markets</t>
        </is>
      </c>
      <c r="GJ41" s="41" t="n">
        <v>0.1</v>
      </c>
      <c r="GK41" s="61">
        <f>'ETF MTD'!$PU$28/'ETF MTD'!$PU$3-1</f>
        <v/>
      </c>
      <c r="GL41" s="61">
        <f>GJ41*GK41</f>
        <v/>
      </c>
      <c r="GM41" s="61" t="n"/>
      <c r="GN41" t="inlineStr">
        <is>
          <t>Emerging Markets</t>
        </is>
      </c>
      <c r="GO41" s="41" t="n">
        <v>0.1</v>
      </c>
      <c r="GP41" s="61">
        <f>'ETF MTD'!$PU$28/'ETF MTD'!$PU$3-1</f>
        <v/>
      </c>
      <c r="GQ41" s="61">
        <f>GO41*GP41</f>
        <v/>
      </c>
      <c r="GR41" s="61" t="n"/>
      <c r="GS41" t="inlineStr">
        <is>
          <t>Emerging Markets</t>
        </is>
      </c>
      <c r="GT41" s="41" t="n">
        <v>0.1</v>
      </c>
      <c r="GU41" s="61">
        <f>'ETF MTD'!$PU$28/'ETF MTD'!$PU$3-1</f>
        <v/>
      </c>
      <c r="GV41" s="61">
        <f>GT41*GU41</f>
        <v/>
      </c>
      <c r="GW41" s="61" t="n"/>
      <c r="GX41" t="inlineStr">
        <is>
          <t>Emerging Markets</t>
        </is>
      </c>
      <c r="GY41" s="41" t="n">
        <v>0.06</v>
      </c>
      <c r="GZ41" s="61">
        <f>'ETF MTD'!$PU$28/'ETF MTD'!$PU$3-1</f>
        <v/>
      </c>
      <c r="HA41" s="61">
        <f>GY41*GZ41</f>
        <v/>
      </c>
      <c r="HB41" s="61" t="n"/>
      <c r="HC41" t="inlineStr">
        <is>
          <t>Emerging Markets</t>
        </is>
      </c>
      <c r="HD41" s="41" t="n">
        <v>0.02</v>
      </c>
      <c r="HE41" s="61">
        <f>'ETF MTD'!$PU$28/'ETF MTD'!$PU$3-1</f>
        <v/>
      </c>
      <c r="HF41" s="61">
        <f>HD41*HE41</f>
        <v/>
      </c>
      <c r="HG41" s="61" t="n"/>
      <c r="HH41" t="inlineStr">
        <is>
          <t>Emerging Markets</t>
        </is>
      </c>
      <c r="HI41" s="41" t="n">
        <v>0.02</v>
      </c>
      <c r="HJ41" s="61">
        <f>'ETF MTD'!$PU$28/'ETF MTD'!$PU$3-1</f>
        <v/>
      </c>
      <c r="HK41" s="61">
        <f>HI41*HJ41</f>
        <v/>
      </c>
      <c r="HL41" s="61" t="n"/>
      <c r="HM41" t="inlineStr">
        <is>
          <t>Emerging Markets</t>
        </is>
      </c>
      <c r="HN41" s="41" t="n">
        <v>0.06</v>
      </c>
      <c r="HO41" s="61">
        <f>'ETF MTD'!$PU$28/'ETF MTD'!$PU$3-1</f>
        <v/>
      </c>
      <c r="HP41" s="61">
        <f>HN41*HO41</f>
        <v/>
      </c>
      <c r="HQ41" s="61" t="n"/>
      <c r="HR41" t="inlineStr">
        <is>
          <t>Emerging Markets</t>
        </is>
      </c>
      <c r="HS41" s="41" t="n">
        <v>0.1</v>
      </c>
      <c r="HT41" s="61">
        <f>'ETF MTD'!$PU$28/'ETF MTD'!$PU$3-1</f>
        <v/>
      </c>
      <c r="HU41" s="61">
        <f>HS41*HT41</f>
        <v/>
      </c>
      <c r="HV41" s="61" t="n"/>
      <c r="HW41" t="inlineStr">
        <is>
          <t>Emerging Markets</t>
        </is>
      </c>
      <c r="HX41" s="41" t="n">
        <v>0.1</v>
      </c>
      <c r="HY41" s="61">
        <f>'ETF MTD'!$PU$28/'ETF MTD'!$PU$3-1</f>
        <v/>
      </c>
      <c r="HZ41" s="61">
        <f>HX41*HY41</f>
        <v/>
      </c>
      <c r="IA41" s="61" t="n"/>
      <c r="IB41" t="inlineStr">
        <is>
          <t>Emerging Markets</t>
        </is>
      </c>
      <c r="IC41" s="41" t="n">
        <v>0.1</v>
      </c>
      <c r="ID41" s="61">
        <f>'ETF MTD'!$PU$28/'ETF MTD'!$PU$3-1</f>
        <v/>
      </c>
      <c r="IE41" s="61">
        <f>IC41*ID41</f>
        <v/>
      </c>
      <c r="IF41" s="61" t="n"/>
      <c r="IG41" t="inlineStr">
        <is>
          <t>Emerging Markets</t>
        </is>
      </c>
      <c r="IH41" s="41" t="n">
        <v>0.1</v>
      </c>
      <c r="II41" s="61">
        <f>'ETF MTD'!$PU$28/'ETF MTD'!$PU$3-1</f>
        <v/>
      </c>
      <c r="IJ41" s="61">
        <f>IH41*II41</f>
        <v/>
      </c>
      <c r="IK41" s="61" t="n"/>
      <c r="IL41" t="inlineStr">
        <is>
          <t>Emerging Markets</t>
        </is>
      </c>
      <c r="IM41" s="41" t="n">
        <v>0.1</v>
      </c>
      <c r="IN41" s="61">
        <f>'ETF MTD'!$PU$28/'ETF MTD'!$PU$3-1</f>
        <v/>
      </c>
      <c r="IO41" s="61">
        <f>IM41*IN41</f>
        <v/>
      </c>
      <c r="IP41" s="61" t="n"/>
      <c r="IQ41" t="inlineStr">
        <is>
          <t>Emerging Markets</t>
        </is>
      </c>
      <c r="IR41" s="41" t="n">
        <v>0.1</v>
      </c>
      <c r="IS41" s="61">
        <f>'ETF MTD'!$PU$28/'ETF MTD'!$PU$3-1</f>
        <v/>
      </c>
      <c r="IT41" s="61">
        <f>IR41*IS41</f>
        <v/>
      </c>
      <c r="IU41" s="61" t="n"/>
      <c r="IV41" t="inlineStr">
        <is>
          <t>Emerging Markets</t>
        </is>
      </c>
      <c r="IW41" s="41" t="n">
        <v>0.1</v>
      </c>
      <c r="IX41" s="61">
        <f>'ETF MTD'!$PU$28/'ETF MTD'!$PU$3-1</f>
        <v/>
      </c>
      <c r="IY41" s="61">
        <f>IW41*IX41</f>
        <v/>
      </c>
      <c r="IZ41" s="61" t="n"/>
      <c r="JA41" t="inlineStr">
        <is>
          <t>Emerging Markets</t>
        </is>
      </c>
      <c r="JB41" s="41" t="n">
        <v>0.1</v>
      </c>
      <c r="JC41" s="61">
        <f>'ETF MTD'!$PU$28/'ETF MTD'!$PU$3-1</f>
        <v/>
      </c>
      <c r="JD41" s="61">
        <f>JB41*JC41</f>
        <v/>
      </c>
      <c r="JE41" s="61" t="n"/>
      <c r="JF41" t="inlineStr">
        <is>
          <t>Emerging Markets</t>
        </is>
      </c>
      <c r="JG41" s="41" t="n">
        <v>0.1</v>
      </c>
      <c r="JH41" s="61">
        <f>'ETF MTD'!$PU$28/'ETF MTD'!$PU$3-1</f>
        <v/>
      </c>
      <c r="JI41" s="61">
        <f>JG41*JH41</f>
        <v/>
      </c>
      <c r="JJ41" s="61" t="n"/>
      <c r="JK41" t="inlineStr">
        <is>
          <t>Emerging Markets</t>
        </is>
      </c>
      <c r="JL41" s="41" t="n">
        <v>0.1</v>
      </c>
      <c r="JM41" s="61">
        <f>'ETF MTD'!$PU$28/'ETF MTD'!$PU$3-1</f>
        <v/>
      </c>
      <c r="JN41" s="61">
        <f>JL41*JM41</f>
        <v/>
      </c>
      <c r="JO41" s="61" t="n"/>
      <c r="JP41" t="inlineStr">
        <is>
          <t>Emerging Markets</t>
        </is>
      </c>
      <c r="JQ41" s="41" t="n">
        <v>0.06</v>
      </c>
      <c r="JR41" s="61">
        <f>'ETF MTD'!$PU$28/'ETF MTD'!$PU$3-1</f>
        <v/>
      </c>
      <c r="JS41" s="61">
        <f>JQ41*JR41</f>
        <v/>
      </c>
      <c r="JT41" s="61" t="n"/>
      <c r="JU41" t="inlineStr">
        <is>
          <t>Emerging Markets</t>
        </is>
      </c>
      <c r="JV41" s="41" t="n">
        <v>0.06</v>
      </c>
      <c r="JW41" s="61">
        <f>'ETF MTD'!$PU$28/'ETF MTD'!$PU$3-1</f>
        <v/>
      </c>
      <c r="JX41" s="61">
        <f>JV41*JW41</f>
        <v/>
      </c>
      <c r="JY41" s="61" t="n"/>
      <c r="JZ41" t="inlineStr">
        <is>
          <t>Emerging Markets</t>
        </is>
      </c>
      <c r="KA41" s="41" t="n">
        <v>0.06</v>
      </c>
      <c r="KB41" s="61">
        <f>'ETF MTD'!$PU$28/'ETF MTD'!$PU$3-1</f>
        <v/>
      </c>
      <c r="KC41" s="61">
        <f>KA41*KB41</f>
        <v/>
      </c>
      <c r="KD41" s="61" t="n"/>
      <c r="KE41" t="inlineStr">
        <is>
          <t>Emerging Markets</t>
        </is>
      </c>
      <c r="KF41" s="41" t="n">
        <v>0.06</v>
      </c>
      <c r="KG41" s="61">
        <f>'ETF MTD'!$PU$28/'ETF MTD'!$PU$3-1</f>
        <v/>
      </c>
      <c r="KH41" s="61">
        <f>KF41*KG41</f>
        <v/>
      </c>
      <c r="KI41" s="61" t="n"/>
      <c r="KJ41" t="inlineStr">
        <is>
          <t>Emerging Markets</t>
        </is>
      </c>
      <c r="KK41" s="41" t="n">
        <v>0.02</v>
      </c>
      <c r="KL41" s="61">
        <f>'ETF MTD'!$PU$28/'ETF MTD'!$PU$3-1</f>
        <v/>
      </c>
      <c r="KM41" s="61">
        <f>KK41*KL41</f>
        <v/>
      </c>
      <c r="KN41" s="61" t="n"/>
      <c r="KO41" t="inlineStr">
        <is>
          <t>Emerging Markets</t>
        </is>
      </c>
      <c r="KP41" s="41" t="n">
        <v>0.02</v>
      </c>
      <c r="KQ41" s="61">
        <f>'ETF MTD'!$PU$28/'ETF MTD'!$PU$3-1</f>
        <v/>
      </c>
      <c r="KR41" s="61">
        <f>KP41*KQ41</f>
        <v/>
      </c>
      <c r="KS41" s="61" t="n"/>
      <c r="KT41" t="inlineStr">
        <is>
          <t>Emerging Markets</t>
        </is>
      </c>
      <c r="KU41" s="41" t="n">
        <v>0.02</v>
      </c>
      <c r="KV41" s="61">
        <f>'ETF MTD'!$PU$28/'ETF MTD'!$PU$3-1</f>
        <v/>
      </c>
      <c r="KW41" s="61">
        <f>KU41*KV41</f>
        <v/>
      </c>
      <c r="KX41" s="61" t="n"/>
      <c r="KY41" t="inlineStr">
        <is>
          <t>Emerging Markets</t>
        </is>
      </c>
      <c r="KZ41" s="41" t="n">
        <v>0.02</v>
      </c>
      <c r="LA41" s="61">
        <f>'ETF MTD'!$PU$28/'ETF MTD'!$PU$3-1</f>
        <v/>
      </c>
      <c r="LB41" s="61">
        <f>KZ41*LA41</f>
        <v/>
      </c>
      <c r="LC41" s="61" t="n"/>
      <c r="LD41" t="inlineStr">
        <is>
          <t>Emerging Markets</t>
        </is>
      </c>
      <c r="LE41" s="41" t="n">
        <v>0.02</v>
      </c>
      <c r="LF41" s="61">
        <f>'ETF MTD'!$PU$28/'ETF MTD'!$PU$3-1</f>
        <v/>
      </c>
      <c r="LG41" s="61">
        <f>LE41*LF41</f>
        <v/>
      </c>
      <c r="LH41" s="61" t="n"/>
      <c r="LI41" t="inlineStr">
        <is>
          <t>Emerging Markets</t>
        </is>
      </c>
      <c r="LJ41" s="41" t="n">
        <v>0.02</v>
      </c>
      <c r="LK41" s="61">
        <f>'ETF MTD'!$PU$28/'ETF MTD'!$PU$3-1</f>
        <v/>
      </c>
      <c r="LL41" s="61">
        <f>LJ41*LK41</f>
        <v/>
      </c>
      <c r="LM41" s="61" t="n"/>
      <c r="LN41" t="inlineStr">
        <is>
          <t>Emerging Markets</t>
        </is>
      </c>
      <c r="LO41" s="41" t="n">
        <v>0.02</v>
      </c>
      <c r="LP41" s="61">
        <f>'ETF MTD'!$PU$28/'ETF MTD'!$PU$3-1</f>
        <v/>
      </c>
      <c r="LQ41" s="61">
        <f>LO41*LP41</f>
        <v/>
      </c>
      <c r="LR41" s="61" t="n"/>
      <c r="LS41" t="inlineStr">
        <is>
          <t>Emerging Markets</t>
        </is>
      </c>
      <c r="LT41" s="41" t="n">
        <v>0.02</v>
      </c>
      <c r="LU41" s="61">
        <f>'ETF MTD'!$PU$28/'ETF MTD'!$PU$3-1</f>
        <v/>
      </c>
      <c r="LV41" s="61">
        <f>LT41*LU41</f>
        <v/>
      </c>
      <c r="LW41" s="61" t="n"/>
      <c r="LX41" t="inlineStr">
        <is>
          <t>Emerging Markets</t>
        </is>
      </c>
      <c r="LY41" s="41" t="n">
        <v>0.02</v>
      </c>
      <c r="LZ41" s="61">
        <f>'ETF MTD'!$PU$28/'ETF MTD'!$PU$3-1</f>
        <v/>
      </c>
      <c r="MA41" s="61">
        <f>LY41*LZ41</f>
        <v/>
      </c>
      <c r="MB41" s="61" t="n"/>
      <c r="MC41" t="inlineStr">
        <is>
          <t>Emerging Markets</t>
        </is>
      </c>
      <c r="MD41" s="41" t="n">
        <v>0.02</v>
      </c>
      <c r="ME41" s="61">
        <f>'ETF MTD'!$PU$28/'ETF MTD'!$PU$3-1</f>
        <v/>
      </c>
      <c r="MF41" s="61">
        <f>MD41*ME41</f>
        <v/>
      </c>
      <c r="MG41" s="61" t="n"/>
      <c r="MH41" t="inlineStr">
        <is>
          <t>Emerging Markets</t>
        </is>
      </c>
      <c r="MI41" s="41" t="n">
        <v>0.02</v>
      </c>
      <c r="MJ41" s="61">
        <f>'ETF MTD'!$PU$28/'ETF MTD'!$PU$3-1</f>
        <v/>
      </c>
      <c r="MK41" s="61">
        <f>MI41*MJ41</f>
        <v/>
      </c>
      <c r="ML41" s="61" t="n"/>
      <c r="MM41" t="inlineStr">
        <is>
          <t>Emerging Markets</t>
        </is>
      </c>
      <c r="MN41" s="41" t="n">
        <v>0.02</v>
      </c>
      <c r="MO41" s="61">
        <f>'ETF MTD'!$PU$28/'ETF MTD'!$PU$3-1</f>
        <v/>
      </c>
      <c r="MP41" s="61">
        <f>MN41*MO41</f>
        <v/>
      </c>
      <c r="MQ41" s="61" t="n"/>
      <c r="MR41" t="inlineStr">
        <is>
          <t>Emerging Markets</t>
        </is>
      </c>
      <c r="MS41" s="41" t="n">
        <v>0.02</v>
      </c>
      <c r="MT41" s="61">
        <f>'ETF MTD'!$PU$28/'ETF MTD'!$PU$3-1</f>
        <v/>
      </c>
      <c r="MU41" s="61">
        <f>MS41*MT41</f>
        <v/>
      </c>
      <c r="MV41" s="61" t="n"/>
      <c r="MW41" t="inlineStr">
        <is>
          <t>Emerging Markets</t>
        </is>
      </c>
      <c r="MX41" s="41" t="n">
        <v>0.02</v>
      </c>
      <c r="MY41" s="61">
        <f>'ETF MTD'!$PU$28/'ETF MTD'!$PU$3-1</f>
        <v/>
      </c>
      <c r="MZ41" s="61">
        <f>MX41*MY41</f>
        <v/>
      </c>
      <c r="NA41" s="61" t="n"/>
      <c r="NB41" t="inlineStr">
        <is>
          <t>Emerging Markets</t>
        </is>
      </c>
      <c r="NC41" s="41" t="n">
        <v>0.06000000000000001</v>
      </c>
      <c r="ND41" s="61">
        <f>'ETF MTD'!$PU$28/'ETF MTD'!$PU$3-1</f>
        <v/>
      </c>
      <c r="NE41" s="61">
        <f>NC41*ND41</f>
        <v/>
      </c>
      <c r="NF41" s="61" t="n"/>
      <c r="NG41" t="inlineStr">
        <is>
          <t>Emerging Markets</t>
        </is>
      </c>
      <c r="NH41" s="41" t="n">
        <v>0.02</v>
      </c>
      <c r="NI41" s="61">
        <f>'ETF MTD'!$PU$28/'ETF MTD'!$PU$3-1</f>
        <v/>
      </c>
      <c r="NJ41" s="61">
        <f>NH41*NI41</f>
        <v/>
      </c>
      <c r="NK41" s="61" t="n"/>
      <c r="NL41" t="inlineStr">
        <is>
          <t>Emerging Markets</t>
        </is>
      </c>
      <c r="NM41" s="41" t="n">
        <v>0.02</v>
      </c>
      <c r="NN41" s="61">
        <f>'ETF MTD'!$PU$28/'ETF MTD'!$PU$3-1</f>
        <v/>
      </c>
      <c r="NO41" s="61">
        <f>NM41*NN41</f>
        <v/>
      </c>
      <c r="NP41" s="61" t="n"/>
      <c r="NQ41" t="inlineStr">
        <is>
          <t>Emerging Markets</t>
        </is>
      </c>
      <c r="NR41" s="41" t="n">
        <v>0.02</v>
      </c>
      <c r="NS41" s="61">
        <f>'ETF MTD'!$PU$28/'ETF MTD'!$PU$3-1</f>
        <v/>
      </c>
      <c r="NT41" s="61">
        <f>NR41*NS41</f>
        <v/>
      </c>
      <c r="NU41" s="61" t="n"/>
      <c r="NV41" t="inlineStr">
        <is>
          <t>Emerging Markets</t>
        </is>
      </c>
      <c r="NW41" s="41" t="n">
        <v>0.02</v>
      </c>
      <c r="NX41" s="61">
        <f>'ETF MTD'!$PU$28/'ETF MTD'!$PU$3-1</f>
        <v/>
      </c>
      <c r="NY41" s="61">
        <f>NW41*NX41</f>
        <v/>
      </c>
      <c r="NZ41" s="61" t="n"/>
      <c r="OA41" t="inlineStr">
        <is>
          <t>Emerging Markets</t>
        </is>
      </c>
      <c r="OB41" s="41" t="n">
        <v>0.06</v>
      </c>
      <c r="OC41" s="61">
        <f>'ETF MTD'!$PU$28/'ETF MTD'!$PU$3-1</f>
        <v/>
      </c>
      <c r="OD41" s="61">
        <f>OB41*OC41</f>
        <v/>
      </c>
      <c r="OE41" s="61" t="n"/>
      <c r="OF41" t="inlineStr">
        <is>
          <t>Emerging Markets</t>
        </is>
      </c>
      <c r="OG41" s="41" t="n">
        <v>0.1</v>
      </c>
      <c r="OH41" s="61">
        <f>'ETF MTD'!$PU$28/'ETF MTD'!$PU$3-1</f>
        <v/>
      </c>
      <c r="OI41" s="61">
        <f>OG41*OH41</f>
        <v/>
      </c>
      <c r="OJ41" s="61" t="n"/>
      <c r="OK41" t="inlineStr">
        <is>
          <t>Emerging Markets</t>
        </is>
      </c>
      <c r="OL41" s="41" t="n">
        <v>0.06</v>
      </c>
      <c r="OM41" s="61">
        <f>'ETF MTD'!$PU$28/'ETF MTD'!$PU$3-1</f>
        <v/>
      </c>
      <c r="ON41" s="61">
        <f>OL41*OM41</f>
        <v/>
      </c>
      <c r="OO41" s="61" t="n"/>
      <c r="OP41" t="inlineStr">
        <is>
          <t>Emerging Markets</t>
        </is>
      </c>
      <c r="OQ41" s="41" t="n">
        <v>0.02</v>
      </c>
      <c r="OR41" s="61">
        <f>'ETF MTD'!$PU$28/'ETF MTD'!$PU$3-1</f>
        <v/>
      </c>
      <c r="OS41" s="61">
        <f>OQ41*OR41</f>
        <v/>
      </c>
      <c r="OT41" s="61" t="n"/>
      <c r="OU41" t="inlineStr">
        <is>
          <t>Emerging Markets</t>
        </is>
      </c>
      <c r="OV41" s="41" t="n">
        <v>0.02</v>
      </c>
      <c r="OW41" s="61">
        <f>'ETF MTD'!$PU$28/'ETF MTD'!$PU$3-1</f>
        <v/>
      </c>
      <c r="OX41" s="61">
        <f>OV41*OW41</f>
        <v/>
      </c>
      <c r="OY41" s="61" t="n"/>
      <c r="OZ41" t="inlineStr">
        <is>
          <t>Emerging Markets</t>
        </is>
      </c>
      <c r="PA41" s="41" t="n">
        <v>0.06</v>
      </c>
      <c r="PB41" s="61">
        <f>'ETF MTD'!$PU$28/'ETF MTD'!$PU$3-1</f>
        <v/>
      </c>
      <c r="PC41" s="61">
        <f>PA41*PB41</f>
        <v/>
      </c>
      <c r="PD41" s="61" t="n"/>
      <c r="PE41" t="inlineStr">
        <is>
          <t>Emerging Markets</t>
        </is>
      </c>
      <c r="PF41" s="41" t="n">
        <v>0.06</v>
      </c>
      <c r="PG41" s="61">
        <f>'ETF MTD'!$PU$28/'ETF MTD'!$PU$3-1</f>
        <v/>
      </c>
      <c r="PH41" s="61">
        <f>PF41*PG41</f>
        <v/>
      </c>
      <c r="PI41" s="61" t="n"/>
      <c r="PJ41" t="inlineStr">
        <is>
          <t>Emerging Markets</t>
        </is>
      </c>
      <c r="PK41" s="41" t="n">
        <v>0.02</v>
      </c>
      <c r="PL41" s="61">
        <f>'ETF MTD'!$PU$28/'ETF MTD'!$PU$3-1</f>
        <v/>
      </c>
      <c r="PM41" s="61">
        <f>PK41*PL41</f>
        <v/>
      </c>
      <c r="PN41" s="61" t="n"/>
      <c r="PO41" t="inlineStr">
        <is>
          <t>Emerging Markets</t>
        </is>
      </c>
      <c r="PP41" s="41" t="n">
        <v>0.06</v>
      </c>
      <c r="PQ41" s="61">
        <f>'ETF MTD'!$PU$28/'ETF MTD'!$PU$3-1</f>
        <v/>
      </c>
      <c r="PR41" s="61">
        <f>PP41*PQ41</f>
        <v/>
      </c>
      <c r="PS41" s="61" t="n"/>
      <c r="PT41" t="inlineStr">
        <is>
          <t>Emerging Markets</t>
        </is>
      </c>
      <c r="PU41" s="41" t="n">
        <v>0.06</v>
      </c>
      <c r="PV41" s="61">
        <f>'ETF MTD'!$PU$28/'ETF MTD'!$PU$3-1</f>
        <v/>
      </c>
      <c r="PW41" s="61">
        <f>PU41*PV41</f>
        <v/>
      </c>
      <c r="PX41" s="61" t="n"/>
      <c r="PY41" t="inlineStr">
        <is>
          <t>Emerging Markets</t>
        </is>
      </c>
      <c r="PZ41" s="41" t="n">
        <v>0.1</v>
      </c>
      <c r="QA41" s="61">
        <f>'ETF MTD'!$PU$28/'ETF MTD'!$PU$3-1</f>
        <v/>
      </c>
      <c r="QB41" s="61">
        <f>PZ41*QA41</f>
        <v/>
      </c>
      <c r="QC41" s="61" t="n"/>
      <c r="QD41" t="inlineStr">
        <is>
          <t>Emerging Markets</t>
        </is>
      </c>
      <c r="QE41" s="41" t="n">
        <v>0.1</v>
      </c>
      <c r="QF41" s="61">
        <f>'ETF MTD'!$PU$28/'ETF MTD'!$PU$3-1</f>
        <v/>
      </c>
      <c r="QG41" s="61">
        <f>QE41*QF41</f>
        <v/>
      </c>
      <c r="QH41" s="61" t="n"/>
      <c r="QI41" t="inlineStr">
        <is>
          <t>Emerging Markets</t>
        </is>
      </c>
      <c r="QJ41" s="41" t="n">
        <v>0.1</v>
      </c>
      <c r="QK41" s="61">
        <f>'ETF MTD'!$PU$28/'ETF MTD'!$PU$3-1</f>
        <v/>
      </c>
      <c r="QL41" s="61">
        <f>QJ41*QK41</f>
        <v/>
      </c>
      <c r="QM41" s="61" t="n"/>
      <c r="QN41" t="inlineStr">
        <is>
          <t>Emerging Markets</t>
        </is>
      </c>
      <c r="QO41" s="41" t="n">
        <v>0.1</v>
      </c>
      <c r="QP41" s="61">
        <f>'ETF MTD'!$PU$28/'ETF MTD'!$PU$3-1</f>
        <v/>
      </c>
      <c r="QQ41" s="61">
        <f>QO41*QP41</f>
        <v/>
      </c>
      <c r="QR41" s="61" t="n"/>
      <c r="QS41" t="inlineStr">
        <is>
          <t>Emerging Markets</t>
        </is>
      </c>
      <c r="QT41" s="41" t="n">
        <v>0.1</v>
      </c>
      <c r="QU41" s="61">
        <f>'ETF MTD'!$PU$28/'ETF MTD'!$PU$3-1</f>
        <v/>
      </c>
      <c r="QV41" s="61">
        <f>QT41*QU41</f>
        <v/>
      </c>
      <c r="QW41" s="61" t="n"/>
      <c r="QX41" t="inlineStr">
        <is>
          <t>Emerging Markets</t>
        </is>
      </c>
      <c r="QY41" s="41" t="n">
        <v>0.1</v>
      </c>
      <c r="QZ41" s="61">
        <f>'ETF MTD'!$PU$28/'ETF MTD'!$PU$3-1</f>
        <v/>
      </c>
      <c r="RA41" s="61">
        <f>QY41*QZ41</f>
        <v/>
      </c>
      <c r="RB41" s="61" t="n"/>
      <c r="RC41" t="inlineStr">
        <is>
          <t>Emerging Markets</t>
        </is>
      </c>
      <c r="RD41" s="41" t="n">
        <v>0.1</v>
      </c>
      <c r="RE41" s="61">
        <f>'ETF MTD'!$PU$28/'ETF MTD'!$PU$3-1</f>
        <v/>
      </c>
      <c r="RF41" s="61">
        <f>RD41*RE41</f>
        <v/>
      </c>
      <c r="RG41" s="61" t="n"/>
      <c r="RH41" t="inlineStr">
        <is>
          <t>Emerging Markets</t>
        </is>
      </c>
      <c r="RI41" s="41" t="n">
        <v>0.06</v>
      </c>
      <c r="RJ41" s="61">
        <f>'ETF MTD'!$PU$28/'ETF MTD'!$PU$3-1</f>
        <v/>
      </c>
      <c r="RK41" s="61">
        <f>RI41*RJ41</f>
        <v/>
      </c>
      <c r="RL41" s="61" t="n"/>
      <c r="RM41" s="42" t="n">
        <v>0.1</v>
      </c>
      <c r="RN41" s="43">
        <f>0.2*RM41</f>
        <v/>
      </c>
      <c r="RO41" s="44">
        <f>RM41*0.4</f>
        <v/>
      </c>
      <c r="RP41" s="44" t="n">
        <v>0.04</v>
      </c>
      <c r="RQ41" s="48" t="n"/>
      <c r="RR41" s="46" t="n">
        <v>0.0014</v>
      </c>
      <c r="RS41" s="61">
        <f>RI41*RR41</f>
        <v/>
      </c>
      <c r="RT41" s="49" t="n">
        <v>0.0013</v>
      </c>
      <c r="RU41" s="61">
        <f>RT41*RI41</f>
        <v/>
      </c>
      <c r="RV41" s="49" t="n"/>
      <c r="RW41" s="49" t="n"/>
      <c r="RX41" s="33" t="n"/>
      <c r="RY41" s="33" t="n"/>
      <c r="RZ41" s="33" t="n"/>
    </row>
    <row r="42">
      <c r="A42" s="33" t="inlineStr">
        <is>
          <t>VNQ</t>
        </is>
      </c>
      <c r="B42" s="49" t="n">
        <v>0.03</v>
      </c>
      <c r="C42" s="61">
        <f>'ETF MTD'!$JU$28/'ETF MTD'!$JU$3-1</f>
        <v/>
      </c>
      <c r="D42" s="61">
        <f>B42*C42</f>
        <v/>
      </c>
      <c r="E42" s="61" t="n"/>
      <c r="F42" s="33" t="inlineStr">
        <is>
          <t>VNQ</t>
        </is>
      </c>
      <c r="G42" s="49" t="n">
        <v>0.15</v>
      </c>
      <c r="H42" s="61">
        <f>'ETF MTD'!$JU$28/'ETF MTD'!$JU$3-1</f>
        <v/>
      </c>
      <c r="I42" s="61">
        <f>G42*H42</f>
        <v/>
      </c>
      <c r="J42" s="39" t="n"/>
      <c r="K42" s="33" t="inlineStr">
        <is>
          <t>VNQ</t>
        </is>
      </c>
      <c r="L42" s="49" t="n">
        <v>0.15</v>
      </c>
      <c r="M42" s="61">
        <f>'ETF MTD'!$JU$28/'ETF MTD'!$JU$3-1</f>
        <v/>
      </c>
      <c r="N42" s="61">
        <f>L42*M42</f>
        <v/>
      </c>
      <c r="O42" s="61" t="n"/>
      <c r="P42" s="61" t="inlineStr">
        <is>
          <t>VNQ</t>
        </is>
      </c>
      <c r="Q42" s="61" t="n">
        <v>0.15</v>
      </c>
      <c r="R42" s="61">
        <f>'ETF MTD'!$JU$28/'ETF MTD'!$JU$3-1</f>
        <v/>
      </c>
      <c r="S42" s="61">
        <f>Q42*R42</f>
        <v/>
      </c>
      <c r="T42" s="61" t="n"/>
      <c r="U42" s="33" t="inlineStr">
        <is>
          <t>VNQ</t>
        </is>
      </c>
      <c r="V42" s="49" t="n">
        <v>0.15</v>
      </c>
      <c r="W42" s="61">
        <f>'ETF MTD'!$JU$28/'ETF MTD'!$JU$3-1</f>
        <v/>
      </c>
      <c r="X42" s="61">
        <f>V42*W42</f>
        <v/>
      </c>
      <c r="Y42" s="61" t="n"/>
      <c r="Z42" s="33" t="inlineStr">
        <is>
          <t>VNQ</t>
        </is>
      </c>
      <c r="AA42" s="49" t="n">
        <v>0.15</v>
      </c>
      <c r="AB42" s="61">
        <f>'ETF MTD'!$JU$28/'ETF MTD'!$JU$3-1</f>
        <v/>
      </c>
      <c r="AC42" s="61">
        <f>AA42*AB42</f>
        <v/>
      </c>
      <c r="AD42" s="61" t="n"/>
      <c r="AE42" s="33" t="inlineStr">
        <is>
          <t>VNQ</t>
        </is>
      </c>
      <c r="AF42" s="49" t="n">
        <v>0.15</v>
      </c>
      <c r="AG42" s="61">
        <f>'ETF MTD'!$JU$28/'ETF MTD'!$JU$3-1</f>
        <v/>
      </c>
      <c r="AH42" s="61">
        <f>AF42*AG42</f>
        <v/>
      </c>
      <c r="AI42" s="61" t="n"/>
      <c r="AJ42" s="33" t="inlineStr">
        <is>
          <t>VNQ</t>
        </is>
      </c>
      <c r="AK42" s="49" t="n">
        <v>0.09</v>
      </c>
      <c r="AL42" s="61">
        <f>'ETF MTD'!$JU$28/'ETF MTD'!$JU$3-1</f>
        <v/>
      </c>
      <c r="AM42" s="61">
        <f>AK42*AL42</f>
        <v/>
      </c>
      <c r="AN42" s="61" t="n"/>
      <c r="AO42" s="33" t="inlineStr">
        <is>
          <t>VNQ</t>
        </is>
      </c>
      <c r="AP42" s="49" t="n">
        <v>0.03</v>
      </c>
      <c r="AQ42" s="61">
        <f>'ETF MTD'!$JU$28/'ETF MTD'!$JU$3-1</f>
        <v/>
      </c>
      <c r="AR42" s="61">
        <f>AP42*AQ42</f>
        <v/>
      </c>
      <c r="AS42" s="61" t="n"/>
      <c r="AT42" s="33" t="inlineStr">
        <is>
          <t>VNQ</t>
        </is>
      </c>
      <c r="AU42" s="49" t="n">
        <v>0.03</v>
      </c>
      <c r="AV42" s="61">
        <f>'ETF MTD'!$JU$28/'ETF MTD'!$JU$3-1</f>
        <v/>
      </c>
      <c r="AW42" s="61">
        <f>AU42*AV42</f>
        <v/>
      </c>
      <c r="AX42" s="61" t="n"/>
      <c r="AY42" s="33" t="inlineStr">
        <is>
          <t>VNQ</t>
        </is>
      </c>
      <c r="AZ42" s="49" t="n">
        <v>0.03</v>
      </c>
      <c r="BA42" s="61">
        <f>'ETF MTD'!$JU$28/'ETF MTD'!$JU$3-1</f>
        <v/>
      </c>
      <c r="BB42" s="61">
        <f>AZ42*BA42</f>
        <v/>
      </c>
      <c r="BC42" s="61" t="n"/>
      <c r="BD42" s="33" t="inlineStr">
        <is>
          <t>VNQ</t>
        </is>
      </c>
      <c r="BE42" s="49" t="n">
        <v>0.15</v>
      </c>
      <c r="BF42" s="61">
        <f>'ETF MTD'!$JU$28/'ETF MTD'!$JU$3-1</f>
        <v/>
      </c>
      <c r="BG42" s="61">
        <f>BE42*BF42</f>
        <v/>
      </c>
      <c r="BH42" s="61" t="n"/>
      <c r="BI42" s="33" t="inlineStr">
        <is>
          <t>VNQ</t>
        </is>
      </c>
      <c r="BJ42" s="49" t="n">
        <v>0.15</v>
      </c>
      <c r="BK42" s="61">
        <f>'ETF MTD'!$JU$28/'ETF MTD'!$JU$3-1</f>
        <v/>
      </c>
      <c r="BL42" s="61">
        <f>BJ42*BK42</f>
        <v/>
      </c>
      <c r="BM42" s="61" t="n"/>
      <c r="BN42" s="33" t="inlineStr">
        <is>
          <t>VNQ</t>
        </is>
      </c>
      <c r="BO42" s="49" t="n">
        <v>0.09</v>
      </c>
      <c r="BP42" s="61">
        <f>'ETF MTD'!$JU$28/'ETF MTD'!$JU$3-1</f>
        <v/>
      </c>
      <c r="BQ42" s="61">
        <f>BO42*BP42</f>
        <v/>
      </c>
      <c r="BR42" s="61" t="n"/>
      <c r="BS42" s="33" t="inlineStr">
        <is>
          <t>VNQ</t>
        </is>
      </c>
      <c r="BT42" s="49" t="n">
        <v>0.09</v>
      </c>
      <c r="BU42" s="61">
        <f>'ETF MTD'!$JU$28/'ETF MTD'!$JU$3-1</f>
        <v/>
      </c>
      <c r="BV42" s="61">
        <f>BT42*BU42</f>
        <v/>
      </c>
      <c r="BW42" s="61" t="n"/>
      <c r="BX42" s="33" t="inlineStr">
        <is>
          <t>VNQ</t>
        </is>
      </c>
      <c r="BY42" s="49" t="n">
        <v>0.15</v>
      </c>
      <c r="BZ42" s="61">
        <f>'ETF MTD'!$JU$28/'ETF MTD'!$JU$3-1</f>
        <v/>
      </c>
      <c r="CA42" s="61">
        <f>BY42*BZ42</f>
        <v/>
      </c>
      <c r="CB42" s="61" t="n"/>
      <c r="CC42" s="33" t="inlineStr">
        <is>
          <t>VNQ</t>
        </is>
      </c>
      <c r="CD42" s="49" t="n">
        <v>0.09</v>
      </c>
      <c r="CE42" s="61">
        <f>'ETF MTD'!$JU$28/'ETF MTD'!$JU$3-1</f>
        <v/>
      </c>
      <c r="CF42" s="61">
        <f>CD42*CE42</f>
        <v/>
      </c>
      <c r="CG42" s="61" t="n"/>
      <c r="CH42" s="33" t="inlineStr">
        <is>
          <t>VNQ</t>
        </is>
      </c>
      <c r="CI42" s="49" t="n">
        <v>0.03</v>
      </c>
      <c r="CJ42" s="61">
        <f>'ETF MTD'!$JU$28/'ETF MTD'!$JU$3-1</f>
        <v/>
      </c>
      <c r="CK42" s="61">
        <f>CI42*CJ42</f>
        <v/>
      </c>
      <c r="CL42" s="61" t="n"/>
      <c r="CM42" s="33" t="inlineStr">
        <is>
          <t>VNQ</t>
        </is>
      </c>
      <c r="CN42" s="49" t="n">
        <v>0.03</v>
      </c>
      <c r="CO42" s="61">
        <f>'ETF MTD'!$JU$28/'ETF MTD'!$JU$3-1</f>
        <v/>
      </c>
      <c r="CP42" s="61">
        <f>CN42*CO42</f>
        <v/>
      </c>
      <c r="CQ42" s="61" t="n"/>
      <c r="CR42" s="33" t="inlineStr">
        <is>
          <t>VNQ</t>
        </is>
      </c>
      <c r="CS42" s="49" t="n">
        <v>0.03</v>
      </c>
      <c r="CT42" s="61">
        <f>'ETF MTD'!$JU$28/'ETF MTD'!$JU$3-1</f>
        <v/>
      </c>
      <c r="CU42" s="61">
        <f>CS42*CT42</f>
        <v/>
      </c>
      <c r="CV42" s="61" t="n"/>
      <c r="CW42" s="33" t="inlineStr">
        <is>
          <t>VNQ</t>
        </is>
      </c>
      <c r="CX42" s="49" t="n">
        <v>0.09</v>
      </c>
      <c r="CY42" s="61">
        <f>'ETF MTD'!$JU$28/'ETF MTD'!$JU$3-1</f>
        <v/>
      </c>
      <c r="CZ42" s="61">
        <f>CX42*CY42</f>
        <v/>
      </c>
      <c r="DA42" s="61" t="n"/>
      <c r="DB42" s="33" t="inlineStr">
        <is>
          <t>VNQ</t>
        </is>
      </c>
      <c r="DC42" s="49" t="n">
        <v>0.09</v>
      </c>
      <c r="DD42" s="61">
        <f>'ETF MTD'!$JU$28/'ETF MTD'!$JU$3-1</f>
        <v/>
      </c>
      <c r="DE42" s="61">
        <f>DC42*DD42</f>
        <v/>
      </c>
      <c r="DF42" s="61" t="n"/>
      <c r="DG42" s="33" t="inlineStr">
        <is>
          <t>VNQ</t>
        </is>
      </c>
      <c r="DH42" s="49" t="n">
        <v>0.15</v>
      </c>
      <c r="DI42" s="61">
        <f>'ETF MTD'!$JU$28/'ETF MTD'!$JU$3-1</f>
        <v/>
      </c>
      <c r="DJ42" s="61">
        <f>DH42*DI42</f>
        <v/>
      </c>
      <c r="DK42" s="61" t="n"/>
      <c r="DL42" s="33" t="inlineStr">
        <is>
          <t>VNQ</t>
        </is>
      </c>
      <c r="DM42" s="49" t="n">
        <v>0.15</v>
      </c>
      <c r="DN42" s="61">
        <f>'ETF MTD'!$JU$28/'ETF MTD'!$JU$3-1</f>
        <v/>
      </c>
      <c r="DO42" s="61">
        <f>DM42*DN42</f>
        <v/>
      </c>
      <c r="DP42" s="61" t="n"/>
      <c r="DQ42" s="33" t="inlineStr">
        <is>
          <t>VNQ</t>
        </is>
      </c>
      <c r="DR42" s="49" t="n">
        <v>0.09</v>
      </c>
      <c r="DS42" s="61">
        <f>'ETF MTD'!$JU$28/'ETF MTD'!$JU$3-1</f>
        <v/>
      </c>
      <c r="DT42" s="61">
        <f>DR42*DS42</f>
        <v/>
      </c>
      <c r="DU42" s="61" t="n"/>
      <c r="DV42" s="33" t="inlineStr">
        <is>
          <t>VNQ</t>
        </is>
      </c>
      <c r="DW42" s="49" t="n">
        <v>0.03</v>
      </c>
      <c r="DX42" s="61">
        <f>'ETF MTD'!$JU$28/'ETF MTD'!$JU$3-1</f>
        <v/>
      </c>
      <c r="DY42" s="61">
        <f>DW42*DX42</f>
        <v/>
      </c>
      <c r="DZ42" s="61" t="n"/>
      <c r="EA42" s="33" t="inlineStr">
        <is>
          <t>VNQ</t>
        </is>
      </c>
      <c r="EB42" s="49" t="n">
        <v>0.09</v>
      </c>
      <c r="EC42" s="61">
        <f>'ETF MTD'!$JU$28/'ETF MTD'!$JU$3-1</f>
        <v/>
      </c>
      <c r="ED42" s="61">
        <f>EB42*EC42</f>
        <v/>
      </c>
      <c r="EE42" s="61" t="n"/>
      <c r="EF42" s="33" t="inlineStr">
        <is>
          <t>VNQ</t>
        </is>
      </c>
      <c r="EG42" s="49" t="n">
        <v>0.03</v>
      </c>
      <c r="EH42" s="61">
        <f>'ETF MTD'!$JU$28/'ETF MTD'!$JU$3-1</f>
        <v/>
      </c>
      <c r="EI42" s="61">
        <f>EG42*EH42</f>
        <v/>
      </c>
      <c r="EJ42" s="61" t="n"/>
      <c r="EK42" s="33" t="inlineStr">
        <is>
          <t>VNQ</t>
        </is>
      </c>
      <c r="EL42" s="49" t="n">
        <v>0.09</v>
      </c>
      <c r="EM42" s="61">
        <f>'ETF MTD'!$JU$28/'ETF MTD'!$JU$3-1</f>
        <v/>
      </c>
      <c r="EN42" s="61">
        <f>EL42*EM42</f>
        <v/>
      </c>
      <c r="EO42" s="61" t="n"/>
      <c r="EP42" s="33" t="inlineStr">
        <is>
          <t>VNQ</t>
        </is>
      </c>
      <c r="EQ42" s="49" t="n">
        <v>0.15</v>
      </c>
      <c r="ER42" s="61">
        <f>'ETF MTD'!$JU$28/'ETF MTD'!$JU$3-1</f>
        <v/>
      </c>
      <c r="ES42" s="61">
        <f>EQ42*ER42</f>
        <v/>
      </c>
      <c r="ET42" s="61" t="n"/>
      <c r="EU42" s="33" t="inlineStr">
        <is>
          <t>VNQ</t>
        </is>
      </c>
      <c r="EV42" s="49" t="n">
        <v>0.15</v>
      </c>
      <c r="EW42" s="61">
        <f>'ETF MTD'!$JU$28/'ETF MTD'!$JU$3-1</f>
        <v/>
      </c>
      <c r="EX42" s="61">
        <f>EV42*EW42</f>
        <v/>
      </c>
      <c r="EY42" s="61" t="n"/>
      <c r="EZ42" s="33" t="inlineStr">
        <is>
          <t>VNQ</t>
        </is>
      </c>
      <c r="FA42" s="49" t="n">
        <v>0.15</v>
      </c>
      <c r="FB42" s="61">
        <f>'ETF MTD'!$JU$28/'ETF MTD'!$JU$3-1</f>
        <v/>
      </c>
      <c r="FC42" s="61">
        <f>FA42*FB42</f>
        <v/>
      </c>
      <c r="FD42" s="61" t="n"/>
      <c r="FE42" s="33" t="inlineStr">
        <is>
          <t>VNQ</t>
        </is>
      </c>
      <c r="FF42" s="49" t="n">
        <v>0.15</v>
      </c>
      <c r="FG42" s="61">
        <f>'ETF MTD'!$JU$28/'ETF MTD'!$JU$3-1</f>
        <v/>
      </c>
      <c r="FH42" s="61">
        <f>FF42*FG42</f>
        <v/>
      </c>
      <c r="FI42" s="61" t="n"/>
      <c r="FJ42" s="33" t="inlineStr">
        <is>
          <t>VNQ</t>
        </is>
      </c>
      <c r="FK42" s="49" t="n">
        <v>0.15</v>
      </c>
      <c r="FL42" s="61">
        <f>'ETF MTD'!$JU$28/'ETF MTD'!$JU$3-1</f>
        <v/>
      </c>
      <c r="FM42" s="61">
        <f>FK42*FL42</f>
        <v/>
      </c>
      <c r="FN42" s="61" t="n"/>
      <c r="FO42" s="33" t="inlineStr">
        <is>
          <t>VNQ</t>
        </is>
      </c>
      <c r="FP42" s="49" t="n">
        <v>0.15</v>
      </c>
      <c r="FQ42" s="61">
        <f>'ETF MTD'!$JU$28/'ETF MTD'!$JU$3-1</f>
        <v/>
      </c>
      <c r="FR42" s="61">
        <f>FP42*FQ42</f>
        <v/>
      </c>
      <c r="FS42" s="61" t="n"/>
      <c r="FT42" s="33" t="inlineStr">
        <is>
          <t>VNQ</t>
        </is>
      </c>
      <c r="FU42" s="49" t="n">
        <v>0.15</v>
      </c>
      <c r="FV42" s="61">
        <f>'ETF MTD'!$JU$28/'ETF MTD'!$JU$3-1</f>
        <v/>
      </c>
      <c r="FW42" s="61">
        <f>FU42*FV42</f>
        <v/>
      </c>
      <c r="FX42" s="61" t="n"/>
      <c r="FY42" s="33" t="inlineStr">
        <is>
          <t>VNQ</t>
        </is>
      </c>
      <c r="FZ42" s="41" t="n">
        <v>0.15</v>
      </c>
      <c r="GA42" s="61">
        <f>'ETF MTD'!$JU$28/'ETF MTD'!$JU$3-1</f>
        <v/>
      </c>
      <c r="GB42" s="61">
        <f>FZ42*GA42</f>
        <v/>
      </c>
      <c r="GC42" s="61" t="n"/>
      <c r="GD42" s="33" t="inlineStr">
        <is>
          <t>VNQ</t>
        </is>
      </c>
      <c r="GE42" s="41" t="n">
        <v>0.15</v>
      </c>
      <c r="GF42" s="61">
        <f>'ETF MTD'!$JU$28/'ETF MTD'!$JU$3-1</f>
        <v/>
      </c>
      <c r="GG42" s="61">
        <f>GE42*GF42</f>
        <v/>
      </c>
      <c r="GH42" s="61" t="n"/>
      <c r="GI42" t="inlineStr">
        <is>
          <t>REITS</t>
        </is>
      </c>
      <c r="GJ42" s="41" t="n">
        <v>0.15</v>
      </c>
      <c r="GK42" s="61">
        <f>'ETF MTD'!$JU$28/'ETF MTD'!$JU$3-1</f>
        <v/>
      </c>
      <c r="GL42" s="61">
        <f>GJ42*GK42</f>
        <v/>
      </c>
      <c r="GM42" s="61" t="n"/>
      <c r="GN42" t="inlineStr">
        <is>
          <t>REITS</t>
        </is>
      </c>
      <c r="GO42" s="41" t="n">
        <v>0.09</v>
      </c>
      <c r="GP42" s="61">
        <f>'ETF MTD'!$JU$28/'ETF MTD'!$JU$3-1</f>
        <v/>
      </c>
      <c r="GQ42" s="61">
        <f>GO42*GP42</f>
        <v/>
      </c>
      <c r="GR42" s="61" t="n"/>
      <c r="GS42" t="inlineStr">
        <is>
          <t>REITS</t>
        </is>
      </c>
      <c r="GT42" s="41" t="n">
        <v>0.15</v>
      </c>
      <c r="GU42" s="61">
        <f>'ETF MTD'!$JU$28/'ETF MTD'!$JU$3-1</f>
        <v/>
      </c>
      <c r="GV42" s="61">
        <f>GT42*GU42</f>
        <v/>
      </c>
      <c r="GW42" s="61" t="n"/>
      <c r="GX42" t="inlineStr">
        <is>
          <t>REITS</t>
        </is>
      </c>
      <c r="GY42" s="41" t="n">
        <v>0.09</v>
      </c>
      <c r="GZ42" s="61">
        <f>'ETF MTD'!$JU$28/'ETF MTD'!$JU$3-1</f>
        <v/>
      </c>
      <c r="HA42" s="61">
        <f>GY42*GZ42</f>
        <v/>
      </c>
      <c r="HB42" s="61" t="n"/>
      <c r="HC42" t="inlineStr">
        <is>
          <t>REITS</t>
        </is>
      </c>
      <c r="HD42" s="41" t="n">
        <v>0.03</v>
      </c>
      <c r="HE42" s="61">
        <f>'ETF MTD'!$JU$28/'ETF MTD'!$JU$3-1</f>
        <v/>
      </c>
      <c r="HF42" s="61">
        <f>HD42*HE42</f>
        <v/>
      </c>
      <c r="HG42" s="61" t="n"/>
      <c r="HH42" t="inlineStr">
        <is>
          <t>REITS</t>
        </is>
      </c>
      <c r="HI42" s="41" t="n">
        <v>0.03</v>
      </c>
      <c r="HJ42" s="61">
        <f>'ETF MTD'!$JU$28/'ETF MTD'!$JU$3-1</f>
        <v/>
      </c>
      <c r="HK42" s="61">
        <f>HI42*HJ42</f>
        <v/>
      </c>
      <c r="HL42" s="61" t="n"/>
      <c r="HM42" t="inlineStr">
        <is>
          <t>REITS</t>
        </is>
      </c>
      <c r="HN42" s="41" t="n">
        <v>0.03</v>
      </c>
      <c r="HO42" s="61">
        <f>'ETF MTD'!$JU$28/'ETF MTD'!$JU$3-1</f>
        <v/>
      </c>
      <c r="HP42" s="61">
        <f>HN42*HO42</f>
        <v/>
      </c>
      <c r="HQ42" s="61" t="n"/>
      <c r="HR42" t="inlineStr">
        <is>
          <t>REITS</t>
        </is>
      </c>
      <c r="HS42" s="41" t="n">
        <v>0.03</v>
      </c>
      <c r="HT42" s="61">
        <f>'ETF MTD'!$JU$28/'ETF MTD'!$JU$3-1</f>
        <v/>
      </c>
      <c r="HU42" s="61">
        <f>HS42*HT42</f>
        <v/>
      </c>
      <c r="HV42" s="61" t="n"/>
      <c r="HW42" t="inlineStr">
        <is>
          <t>REITS</t>
        </is>
      </c>
      <c r="HX42" s="41" t="n">
        <v>0.03</v>
      </c>
      <c r="HY42" s="61">
        <f>'ETF MTD'!$JU$28/'ETF MTD'!$JU$3-1</f>
        <v/>
      </c>
      <c r="HZ42" s="61">
        <f>HX42*HY42</f>
        <v/>
      </c>
      <c r="IA42" s="61" t="n"/>
      <c r="IB42" t="inlineStr">
        <is>
          <t>REITS</t>
        </is>
      </c>
      <c r="IC42" s="41" t="n">
        <v>0.138</v>
      </c>
      <c r="ID42" s="61">
        <f>'ETF MTD'!$JU$28/'ETF MTD'!$JU$3-1</f>
        <v/>
      </c>
      <c r="IE42" s="61">
        <f>IC42*ID42</f>
        <v/>
      </c>
      <c r="IF42" s="61" t="n"/>
      <c r="IG42" t="inlineStr">
        <is>
          <t>REITS</t>
        </is>
      </c>
      <c r="IH42" s="41" t="n">
        <v>0.138</v>
      </c>
      <c r="II42" s="61">
        <f>'ETF MTD'!$JU$28/'ETF MTD'!$JU$3-1</f>
        <v/>
      </c>
      <c r="IJ42" s="61">
        <f>IH42*II42</f>
        <v/>
      </c>
      <c r="IK42" s="61" t="n"/>
      <c r="IL42" t="inlineStr">
        <is>
          <t>REITS</t>
        </is>
      </c>
      <c r="IM42" s="41" t="n">
        <v>0.138</v>
      </c>
      <c r="IN42" s="61">
        <f>'ETF MTD'!$JU$28/'ETF MTD'!$JU$3-1</f>
        <v/>
      </c>
      <c r="IO42" s="61">
        <f>IM42*IN42</f>
        <v/>
      </c>
      <c r="IP42" s="61" t="n"/>
      <c r="IQ42" t="inlineStr">
        <is>
          <t>REITS</t>
        </is>
      </c>
      <c r="IR42" s="41" t="n">
        <v>0.14</v>
      </c>
      <c r="IS42" s="61">
        <f>'ETF MTD'!$JU$28/'ETF MTD'!$JU$3-1</f>
        <v/>
      </c>
      <c r="IT42" s="61">
        <f>IR42*IS42</f>
        <v/>
      </c>
      <c r="IU42" s="61" t="n"/>
      <c r="IV42" t="inlineStr">
        <is>
          <t>REITS</t>
        </is>
      </c>
      <c r="IW42" s="41" t="n">
        <v>0.14</v>
      </c>
      <c r="IX42" s="61">
        <f>'ETF MTD'!$JU$28/'ETF MTD'!$JU$3-1</f>
        <v/>
      </c>
      <c r="IY42" s="61">
        <f>IW42*IX42</f>
        <v/>
      </c>
      <c r="IZ42" s="61" t="n"/>
      <c r="JA42" t="inlineStr">
        <is>
          <t>REITS</t>
        </is>
      </c>
      <c r="JB42" s="41" t="n">
        <v>0.14</v>
      </c>
      <c r="JC42" s="61">
        <f>'ETF MTD'!$JU$28/'ETF MTD'!$JU$3-1</f>
        <v/>
      </c>
      <c r="JD42" s="61">
        <f>JB42*JC42</f>
        <v/>
      </c>
      <c r="JE42" s="61" t="n"/>
      <c r="JF42" t="inlineStr">
        <is>
          <t>REITS</t>
        </is>
      </c>
      <c r="JG42" s="41" t="n">
        <v>0.14</v>
      </c>
      <c r="JH42" s="61">
        <f>'ETF MTD'!$JU$28/'ETF MTD'!$JU$3-1</f>
        <v/>
      </c>
      <c r="JI42" s="61">
        <f>JG42*JH42</f>
        <v/>
      </c>
      <c r="JJ42" s="61" t="n"/>
      <c r="JK42" t="inlineStr">
        <is>
          <t>REITS</t>
        </is>
      </c>
      <c r="JL42" s="41" t="n">
        <v>0.14</v>
      </c>
      <c r="JM42" s="61">
        <f>'ETF MTD'!$JU$28/'ETF MTD'!$JU$3-1</f>
        <v/>
      </c>
      <c r="JN42" s="61">
        <f>JL42*JM42</f>
        <v/>
      </c>
      <c r="JO42" s="61" t="n"/>
      <c r="JP42" t="inlineStr">
        <is>
          <t>REITS</t>
        </is>
      </c>
      <c r="JQ42" s="41" t="n">
        <v>0.14</v>
      </c>
      <c r="JR42" s="61">
        <f>'ETF MTD'!$JU$28/'ETF MTD'!$JU$3-1</f>
        <v/>
      </c>
      <c r="JS42" s="61">
        <f>JQ42*JR42</f>
        <v/>
      </c>
      <c r="JT42" s="61" t="n"/>
      <c r="JU42" t="inlineStr">
        <is>
          <t>REITS</t>
        </is>
      </c>
      <c r="JV42" s="41" t="n">
        <v>0.14</v>
      </c>
      <c r="JW42" s="61">
        <f>'ETF MTD'!$JU$28/'ETF MTD'!$JU$3-1</f>
        <v/>
      </c>
      <c r="JX42" s="61">
        <f>JV42*JW42</f>
        <v/>
      </c>
      <c r="JY42" s="61" t="n"/>
      <c r="JZ42" t="inlineStr">
        <is>
          <t>REITS</t>
        </is>
      </c>
      <c r="KA42" s="41" t="n">
        <v>0.14</v>
      </c>
      <c r="KB42" s="61">
        <f>'ETF MTD'!$JU$28/'ETF MTD'!$JU$3-1</f>
        <v/>
      </c>
      <c r="KC42" s="61">
        <f>KA42*KB42</f>
        <v/>
      </c>
      <c r="KD42" s="61" t="n"/>
      <c r="KE42" t="inlineStr">
        <is>
          <t>REITS</t>
        </is>
      </c>
      <c r="KF42" s="41" t="n">
        <v>0.14</v>
      </c>
      <c r="KG42" s="61">
        <f>'ETF MTD'!$JU$28/'ETF MTD'!$JU$3-1</f>
        <v/>
      </c>
      <c r="KH42" s="61">
        <f>KF42*KG42</f>
        <v/>
      </c>
      <c r="KI42" s="61" t="n"/>
      <c r="KJ42" t="inlineStr">
        <is>
          <t>REITS</t>
        </is>
      </c>
      <c r="KK42" s="41" t="n">
        <v>0.14</v>
      </c>
      <c r="KL42" s="61">
        <f>'ETF MTD'!$JU$28/'ETF MTD'!$JU$3-1</f>
        <v/>
      </c>
      <c r="KM42" s="61">
        <f>KK42*KL42</f>
        <v/>
      </c>
      <c r="KN42" s="61" t="n"/>
      <c r="KO42" t="inlineStr">
        <is>
          <t>REITS</t>
        </is>
      </c>
      <c r="KP42" s="41" t="n">
        <v>0.14</v>
      </c>
      <c r="KQ42" s="61">
        <f>'ETF MTD'!$JU$28/'ETF MTD'!$JU$3-1</f>
        <v/>
      </c>
      <c r="KR42" s="61">
        <f>KP42*KQ42</f>
        <v/>
      </c>
      <c r="KS42" s="61" t="n"/>
      <c r="KT42" t="inlineStr">
        <is>
          <t>REITS</t>
        </is>
      </c>
      <c r="KU42" s="41" t="n">
        <v>0.09</v>
      </c>
      <c r="KV42" s="61">
        <f>'ETF MTD'!$JU$28/'ETF MTD'!$JU$3-1</f>
        <v/>
      </c>
      <c r="KW42" s="61">
        <f>KU42*KV42</f>
        <v/>
      </c>
      <c r="KX42" s="61" t="n"/>
      <c r="KY42" t="inlineStr">
        <is>
          <t>REITS</t>
        </is>
      </c>
      <c r="KZ42" s="41" t="n">
        <v>0.09</v>
      </c>
      <c r="LA42" s="61">
        <f>'ETF MTD'!$JU$28/'ETF MTD'!$JU$3-1</f>
        <v/>
      </c>
      <c r="LB42" s="61">
        <f>KZ42*LA42</f>
        <v/>
      </c>
      <c r="LC42" s="61" t="n"/>
      <c r="LD42" t="inlineStr">
        <is>
          <t>REITS</t>
        </is>
      </c>
      <c r="LE42" s="41" t="n">
        <v>0.15</v>
      </c>
      <c r="LF42" s="61">
        <f>'ETF MTD'!$JU$28/'ETF MTD'!$JU$3-1</f>
        <v/>
      </c>
      <c r="LG42" s="61">
        <f>LE42*LF42</f>
        <v/>
      </c>
      <c r="LH42" s="61" t="n"/>
      <c r="LI42" t="inlineStr">
        <is>
          <t>REITS</t>
        </is>
      </c>
      <c r="LJ42" s="41" t="n">
        <v>0.15</v>
      </c>
      <c r="LK42" s="61">
        <f>'ETF MTD'!$JU$28/'ETF MTD'!$JU$3-1</f>
        <v/>
      </c>
      <c r="LL42" s="61">
        <f>LJ42*LK42</f>
        <v/>
      </c>
      <c r="LM42" s="61" t="n"/>
      <c r="LN42" t="inlineStr">
        <is>
          <t>REITS</t>
        </is>
      </c>
      <c r="LO42" s="41" t="n">
        <v>0.03</v>
      </c>
      <c r="LP42" s="61">
        <f>'ETF MTD'!$JU$28/'ETF MTD'!$JU$3-1</f>
        <v/>
      </c>
      <c r="LQ42" s="61">
        <f>LO42*LP42</f>
        <v/>
      </c>
      <c r="LR42" s="61" t="n"/>
      <c r="LS42" t="inlineStr">
        <is>
          <t>REITS</t>
        </is>
      </c>
      <c r="LT42" s="41" t="n">
        <v>0.03</v>
      </c>
      <c r="LU42" s="61">
        <f>'ETF MTD'!$JU$28/'ETF MTD'!$JU$3-1</f>
        <v/>
      </c>
      <c r="LV42" s="61">
        <f>LT42*LU42</f>
        <v/>
      </c>
      <c r="LW42" s="61" t="n"/>
      <c r="LX42" t="inlineStr">
        <is>
          <t>REITS</t>
        </is>
      </c>
      <c r="LY42" s="41" t="n">
        <v>0.03</v>
      </c>
      <c r="LZ42" s="61">
        <f>'ETF MTD'!$JU$28/'ETF MTD'!$JU$3-1</f>
        <v/>
      </c>
      <c r="MA42" s="61">
        <f>LY42*LZ42</f>
        <v/>
      </c>
      <c r="MB42" s="61" t="n"/>
      <c r="MC42" t="inlineStr">
        <is>
          <t>REITS</t>
        </is>
      </c>
      <c r="MD42" s="41" t="n">
        <v>0.03</v>
      </c>
      <c r="ME42" s="61">
        <f>'ETF MTD'!$JU$28/'ETF MTD'!$JU$3-1</f>
        <v/>
      </c>
      <c r="MF42" s="61">
        <f>MD42*ME42</f>
        <v/>
      </c>
      <c r="MG42" s="61" t="n"/>
      <c r="MH42" t="inlineStr">
        <is>
          <t>REITS</t>
        </is>
      </c>
      <c r="MI42" s="41" t="n">
        <v>0.03</v>
      </c>
      <c r="MJ42" s="61">
        <f>'ETF MTD'!$JU$28/'ETF MTD'!$JU$3-1</f>
        <v/>
      </c>
      <c r="MK42" s="61">
        <f>MI42*MJ42</f>
        <v/>
      </c>
      <c r="ML42" s="61" t="n"/>
      <c r="MM42" t="inlineStr">
        <is>
          <t>REITS</t>
        </is>
      </c>
      <c r="MN42" s="41" t="n">
        <v>0.03</v>
      </c>
      <c r="MO42" s="61">
        <f>'ETF MTD'!$JU$28/'ETF MTD'!$JU$3-1</f>
        <v/>
      </c>
      <c r="MP42" s="61">
        <f>MN42*MO42</f>
        <v/>
      </c>
      <c r="MQ42" s="61" t="n"/>
      <c r="MR42" t="inlineStr">
        <is>
          <t>REITS</t>
        </is>
      </c>
      <c r="MS42" s="41" t="n">
        <v>0.02</v>
      </c>
      <c r="MT42" s="61">
        <f>'ETF MTD'!$JU$28/'ETF MTD'!$JU$3-1</f>
        <v/>
      </c>
      <c r="MU42" s="61">
        <f>MS42*MT42</f>
        <v/>
      </c>
      <c r="MV42" s="61" t="n"/>
      <c r="MW42" t="inlineStr">
        <is>
          <t>REITS</t>
        </is>
      </c>
      <c r="MX42" s="41" t="n">
        <v>0.02</v>
      </c>
      <c r="MY42" s="61">
        <f>'ETF MTD'!$JU$28/'ETF MTD'!$JU$3-1</f>
        <v/>
      </c>
      <c r="MZ42" s="61">
        <f>MX42*MY42</f>
        <v/>
      </c>
      <c r="NA42" s="61" t="n"/>
      <c r="NB42" t="inlineStr">
        <is>
          <t>REITS</t>
        </is>
      </c>
      <c r="NC42" s="41" t="n">
        <v>0.06000000000000001</v>
      </c>
      <c r="ND42" s="61">
        <f>'ETF MTD'!$JU$28/'ETF MTD'!$JU$3-1</f>
        <v/>
      </c>
      <c r="NE42" s="61">
        <f>NC42*ND42</f>
        <v/>
      </c>
      <c r="NF42" s="61" t="n"/>
      <c r="NG42" t="inlineStr">
        <is>
          <t>REITS</t>
        </is>
      </c>
      <c r="NH42" s="41" t="n">
        <v>0.02</v>
      </c>
      <c r="NI42" s="61">
        <f>'ETF MTD'!$JU$28/'ETF MTD'!$JU$3-1</f>
        <v/>
      </c>
      <c r="NJ42" s="61">
        <f>NH42*NI42</f>
        <v/>
      </c>
      <c r="NK42" s="61" t="n"/>
      <c r="NL42" t="inlineStr">
        <is>
          <t>REITS</t>
        </is>
      </c>
      <c r="NM42" s="41" t="n">
        <v>0.02</v>
      </c>
      <c r="NN42" s="61">
        <f>'ETF MTD'!$JU$28/'ETF MTD'!$JU$3-1</f>
        <v/>
      </c>
      <c r="NO42" s="61">
        <f>NM42*NN42</f>
        <v/>
      </c>
      <c r="NP42" s="61" t="n"/>
      <c r="NQ42" t="inlineStr">
        <is>
          <t>REITS</t>
        </is>
      </c>
      <c r="NR42" s="41" t="n">
        <v>0.02</v>
      </c>
      <c r="NS42" s="61">
        <f>'ETF MTD'!$JU$28/'ETF MTD'!$JU$3-1</f>
        <v/>
      </c>
      <c r="NT42" s="61">
        <f>NR42*NS42</f>
        <v/>
      </c>
      <c r="NU42" s="61" t="n"/>
      <c r="NV42" t="inlineStr">
        <is>
          <t>REITS</t>
        </is>
      </c>
      <c r="NW42" s="41" t="n">
        <v>0.02</v>
      </c>
      <c r="NX42" s="61">
        <f>'ETF MTD'!$JU$28/'ETF MTD'!$JU$3-1</f>
        <v/>
      </c>
      <c r="NY42" s="61">
        <f>NW42*NX42</f>
        <v/>
      </c>
      <c r="NZ42" s="61" t="n"/>
      <c r="OA42" t="inlineStr">
        <is>
          <t>REITS</t>
        </is>
      </c>
      <c r="OB42" s="41" t="n">
        <v>0.02</v>
      </c>
      <c r="OC42" s="61">
        <f>'ETF MTD'!$JU$28/'ETF MTD'!$JU$3-1</f>
        <v/>
      </c>
      <c r="OD42" s="61">
        <f>OB42*OC42</f>
        <v/>
      </c>
      <c r="OE42" s="61" t="n"/>
      <c r="OF42" t="inlineStr">
        <is>
          <t>REITS</t>
        </is>
      </c>
      <c r="OG42" s="41" t="n">
        <v>0.06</v>
      </c>
      <c r="OH42" s="61">
        <f>'ETF MTD'!$JU$28/'ETF MTD'!$JU$3-1</f>
        <v/>
      </c>
      <c r="OI42" s="61">
        <f>OG42*OH42</f>
        <v/>
      </c>
      <c r="OJ42" s="61" t="n"/>
      <c r="OK42" t="inlineStr">
        <is>
          <t>REITS</t>
        </is>
      </c>
      <c r="OL42" s="41" t="n">
        <v>0.02</v>
      </c>
      <c r="OM42" s="61">
        <f>'ETF MTD'!$JU$28/'ETF MTD'!$JU$3-1</f>
        <v/>
      </c>
      <c r="ON42" s="61">
        <f>OL42*OM42</f>
        <v/>
      </c>
      <c r="OO42" s="61" t="n"/>
      <c r="OP42" t="inlineStr">
        <is>
          <t>REITS</t>
        </is>
      </c>
      <c r="OQ42" s="41" t="n">
        <v>0.02</v>
      </c>
      <c r="OR42" s="61">
        <f>'ETF MTD'!$JU$28/'ETF MTD'!$JU$3-1</f>
        <v/>
      </c>
      <c r="OS42" s="61">
        <f>OQ42*OR42</f>
        <v/>
      </c>
      <c r="OT42" s="61" t="n"/>
      <c r="OU42" t="inlineStr">
        <is>
          <t>REITS</t>
        </is>
      </c>
      <c r="OV42" s="41" t="n">
        <v>0.02</v>
      </c>
      <c r="OW42" s="61">
        <f>'ETF MTD'!$JU$28/'ETF MTD'!$JU$3-1</f>
        <v/>
      </c>
      <c r="OX42" s="61">
        <f>OV42*OW42</f>
        <v/>
      </c>
      <c r="OY42" s="61" t="n"/>
      <c r="OZ42" t="inlineStr">
        <is>
          <t>REITS</t>
        </is>
      </c>
      <c r="PA42" s="41" t="n">
        <v>0.06</v>
      </c>
      <c r="PB42" s="61">
        <f>'ETF MTD'!$JU$28/'ETF MTD'!$JU$3-1</f>
        <v/>
      </c>
      <c r="PC42" s="61">
        <f>PA42*PB42</f>
        <v/>
      </c>
      <c r="PD42" s="61" t="n"/>
      <c r="PE42" t="inlineStr">
        <is>
          <t>REITS</t>
        </is>
      </c>
      <c r="PF42" s="41" t="n">
        <v>0.1</v>
      </c>
      <c r="PG42" s="61">
        <f>'ETF MTD'!$JU$28/'ETF MTD'!$JU$3-1</f>
        <v/>
      </c>
      <c r="PH42" s="61">
        <f>PF42*PG42</f>
        <v/>
      </c>
      <c r="PI42" s="61" t="n"/>
      <c r="PJ42" t="inlineStr">
        <is>
          <t>REITS</t>
        </is>
      </c>
      <c r="PK42" s="41" t="n">
        <v>0.1</v>
      </c>
      <c r="PL42" s="61">
        <f>'ETF MTD'!$JU$28/'ETF MTD'!$JU$3-1</f>
        <v/>
      </c>
      <c r="PM42" s="61">
        <f>PK42*PL42</f>
        <v/>
      </c>
      <c r="PN42" s="61" t="n"/>
      <c r="PO42" t="inlineStr">
        <is>
          <t>REITS</t>
        </is>
      </c>
      <c r="PP42" s="41" t="n">
        <v>0.1</v>
      </c>
      <c r="PQ42" s="61">
        <f>'ETF MTD'!$JU$28/'ETF MTD'!$JU$3-1</f>
        <v/>
      </c>
      <c r="PR42" s="61">
        <f>PP42*PQ42</f>
        <v/>
      </c>
      <c r="PS42" s="61" t="n"/>
      <c r="PT42" t="inlineStr">
        <is>
          <t>REITS</t>
        </is>
      </c>
      <c r="PU42" s="41" t="n">
        <v>0.1</v>
      </c>
      <c r="PV42" s="61">
        <f>'ETF MTD'!$JU$28/'ETF MTD'!$JU$3-1</f>
        <v/>
      </c>
      <c r="PW42" s="61">
        <f>PU42*PV42</f>
        <v/>
      </c>
      <c r="PX42" s="61" t="n"/>
      <c r="PY42" t="inlineStr">
        <is>
          <t>REITS</t>
        </is>
      </c>
      <c r="PZ42" s="41" t="n">
        <v>0.02</v>
      </c>
      <c r="QA42" s="61">
        <f>'ETF MTD'!$JU$28/'ETF MTD'!$JU$3-1</f>
        <v/>
      </c>
      <c r="QB42" s="61">
        <f>PZ42*QA42</f>
        <v/>
      </c>
      <c r="QC42" s="61" t="n"/>
      <c r="QD42" t="inlineStr">
        <is>
          <t>REITS</t>
        </is>
      </c>
      <c r="QE42" s="41" t="n">
        <v>0.02</v>
      </c>
      <c r="QF42" s="61">
        <f>'ETF MTD'!$JU$28/'ETF MTD'!$JU$3-1</f>
        <v/>
      </c>
      <c r="QG42" s="61">
        <f>QE42*QF42</f>
        <v/>
      </c>
      <c r="QH42" s="61" t="n"/>
      <c r="QI42" t="inlineStr">
        <is>
          <t>REITS</t>
        </is>
      </c>
      <c r="QJ42" s="41" t="n">
        <v>0.04</v>
      </c>
      <c r="QK42" s="61">
        <f>'ETF MTD'!$JU$28/'ETF MTD'!$JU$3-1</f>
        <v/>
      </c>
      <c r="QL42" s="61">
        <f>QJ42*QK42</f>
        <v/>
      </c>
      <c r="QM42" s="61" t="n"/>
      <c r="QN42" t="inlineStr">
        <is>
          <t>REITS</t>
        </is>
      </c>
      <c r="QO42" s="41" t="n">
        <v>0.08</v>
      </c>
      <c r="QP42" s="61">
        <f>'ETF MTD'!$JU$28/'ETF MTD'!$JU$3-1</f>
        <v/>
      </c>
      <c r="QQ42" s="61">
        <f>QO42*QP42</f>
        <v/>
      </c>
      <c r="QR42" s="61" t="n"/>
      <c r="QS42" t="inlineStr">
        <is>
          <t>REITS</t>
        </is>
      </c>
      <c r="QT42" s="41" t="n">
        <v>0.08</v>
      </c>
      <c r="QU42" s="61">
        <f>'ETF MTD'!$JU$28/'ETF MTD'!$JU$3-1</f>
        <v/>
      </c>
      <c r="QV42" s="61">
        <f>QT42*QU42</f>
        <v/>
      </c>
      <c r="QW42" s="61" t="n"/>
      <c r="QX42" t="inlineStr">
        <is>
          <t>REITS</t>
        </is>
      </c>
      <c r="QY42" s="41" t="n">
        <v>0.1</v>
      </c>
      <c r="QZ42" s="61">
        <f>'ETF MTD'!$JU$28/'ETF MTD'!$JU$3-1</f>
        <v/>
      </c>
      <c r="RA42" s="61">
        <f>QY42*QZ42</f>
        <v/>
      </c>
      <c r="RB42" s="61" t="n"/>
      <c r="RC42" t="inlineStr">
        <is>
          <t>REITS</t>
        </is>
      </c>
      <c r="RD42" s="41" t="n">
        <v>0.1</v>
      </c>
      <c r="RE42" s="61">
        <f>'ETF MTD'!$JU$28/'ETF MTD'!$JU$3-1</f>
        <v/>
      </c>
      <c r="RF42" s="61">
        <f>RD42*RE42</f>
        <v/>
      </c>
      <c r="RG42" s="61" t="n"/>
      <c r="RH42" t="inlineStr">
        <is>
          <t>REITS</t>
        </is>
      </c>
      <c r="RI42" s="41" t="n">
        <v>0.1</v>
      </c>
      <c r="RJ42" s="61">
        <f>'ETF MTD'!$JU$28/'ETF MTD'!$JU$3-1</f>
        <v/>
      </c>
      <c r="RK42" s="61">
        <f>RI42*RJ42</f>
        <v/>
      </c>
      <c r="RL42" s="61" t="n"/>
      <c r="RM42" s="42" t="n">
        <v>0.1</v>
      </c>
      <c r="RN42" s="43">
        <f>0.2*RM42</f>
        <v/>
      </c>
      <c r="RO42" s="44" t="n">
        <v>0.04</v>
      </c>
      <c r="RP42" s="44" t="n">
        <v>0.04</v>
      </c>
      <c r="RQ42" s="45" t="n"/>
      <c r="RR42" s="46" t="n">
        <v>0.0012</v>
      </c>
      <c r="RS42" s="61">
        <f>RI42*RR42</f>
        <v/>
      </c>
      <c r="RT42" s="49" t="n">
        <v>0.0007</v>
      </c>
      <c r="RU42" s="61">
        <f>RT42*RI42</f>
        <v/>
      </c>
      <c r="RV42" s="49" t="n"/>
      <c r="RW42" s="49" t="n"/>
      <c r="RX42" s="33" t="n"/>
      <c r="RY42" s="33" t="n"/>
      <c r="RZ42" s="33" t="n"/>
    </row>
    <row r="43">
      <c r="A43" s="33" t="inlineStr">
        <is>
          <t>TLH</t>
        </is>
      </c>
      <c r="B43" s="49" t="n">
        <v>0</v>
      </c>
      <c r="C43" s="61">
        <f>'ETF MTD'!$VU$28/'ETF MTD'!$VU$3-1</f>
        <v/>
      </c>
      <c r="D43" s="61">
        <f>B43*C43</f>
        <v/>
      </c>
      <c r="E43" s="61" t="n"/>
      <c r="F43" s="33" t="inlineStr">
        <is>
          <t>TLH</t>
        </is>
      </c>
      <c r="G43" s="49" t="n">
        <v>0</v>
      </c>
      <c r="H43" s="61">
        <f>'ETF MTD'!$VU$28/'ETF MTD'!$VU$3-1</f>
        <v/>
      </c>
      <c r="I43" s="61">
        <f>G43*H43</f>
        <v/>
      </c>
      <c r="J43" s="39" t="n"/>
      <c r="K43" s="33" t="inlineStr">
        <is>
          <t>TLH</t>
        </is>
      </c>
      <c r="L43" s="49" t="n">
        <v>0</v>
      </c>
      <c r="M43" s="61">
        <f>'ETF MTD'!$VU$28/'ETF MTD'!$VU$3-1</f>
        <v/>
      </c>
      <c r="N43" s="61">
        <f>L43*M43</f>
        <v/>
      </c>
      <c r="O43" s="61" t="n"/>
      <c r="P43" s="61" t="inlineStr">
        <is>
          <t>TLH</t>
        </is>
      </c>
      <c r="Q43" s="61" t="n">
        <v>0</v>
      </c>
      <c r="R43" s="61">
        <f>'ETF MTD'!$VU$28/'ETF MTD'!$VU$3-1</f>
        <v/>
      </c>
      <c r="S43" s="61">
        <f>Q43*R43</f>
        <v/>
      </c>
      <c r="T43" s="61" t="n"/>
      <c r="U43" s="33" t="inlineStr">
        <is>
          <t>TLH</t>
        </is>
      </c>
      <c r="V43" s="49" t="n">
        <v>0</v>
      </c>
      <c r="W43" s="61">
        <f>'ETF MTD'!$VU$28/'ETF MTD'!$VU$3-1</f>
        <v/>
      </c>
      <c r="X43" s="61">
        <f>V43*W43</f>
        <v/>
      </c>
      <c r="Y43" s="61" t="n"/>
      <c r="Z43" s="33" t="inlineStr">
        <is>
          <t>TLH</t>
        </is>
      </c>
      <c r="AA43" s="49" t="n">
        <v>0</v>
      </c>
      <c r="AB43" s="61">
        <f>'ETF MTD'!$VU$28/'ETF MTD'!$VU$3-1</f>
        <v/>
      </c>
      <c r="AC43" s="61">
        <f>AA43*AB43</f>
        <v/>
      </c>
      <c r="AD43" s="61" t="n"/>
      <c r="AE43" s="33" t="inlineStr">
        <is>
          <t>TLH</t>
        </is>
      </c>
      <c r="AF43" s="49" t="n">
        <v>0</v>
      </c>
      <c r="AG43" s="61">
        <f>'ETF MTD'!$VU$28/'ETF MTD'!$VU$3-1</f>
        <v/>
      </c>
      <c r="AH43" s="61">
        <f>AF43*AG43</f>
        <v/>
      </c>
      <c r="AI43" s="61" t="n"/>
      <c r="AJ43" s="33" t="inlineStr">
        <is>
          <t>TLH</t>
        </is>
      </c>
      <c r="AK43" s="49" t="n">
        <v>0</v>
      </c>
      <c r="AL43" s="61">
        <f>'ETF MTD'!$VU$28/'ETF MTD'!$VU$3-1</f>
        <v/>
      </c>
      <c r="AM43" s="61">
        <f>AK43*AL43</f>
        <v/>
      </c>
      <c r="AN43" s="61" t="n"/>
      <c r="AO43" s="33" t="inlineStr">
        <is>
          <t>TLH</t>
        </is>
      </c>
      <c r="AP43" s="49" t="n">
        <v>0</v>
      </c>
      <c r="AQ43" s="61">
        <f>'ETF MTD'!$VU$28/'ETF MTD'!$VU$3-1</f>
        <v/>
      </c>
      <c r="AR43" s="61">
        <f>AP43*AQ43</f>
        <v/>
      </c>
      <c r="AS43" s="61" t="n"/>
      <c r="AT43" s="33" t="inlineStr">
        <is>
          <t>TLH</t>
        </is>
      </c>
      <c r="AU43" s="49" t="n">
        <v>0</v>
      </c>
      <c r="AV43" s="61">
        <f>'ETF MTD'!$VU$28/'ETF MTD'!$VU$3-1</f>
        <v/>
      </c>
      <c r="AW43" s="61">
        <f>AU43*AV43</f>
        <v/>
      </c>
      <c r="AX43" s="61" t="n"/>
      <c r="AY43" s="33" t="inlineStr">
        <is>
          <t>TLH</t>
        </is>
      </c>
      <c r="AZ43" s="49" t="n">
        <v>0</v>
      </c>
      <c r="BA43" s="61">
        <f>'ETF MTD'!$VU$28/'ETF MTD'!$VU$3-1</f>
        <v/>
      </c>
      <c r="BB43" s="61">
        <f>AZ43*BA43</f>
        <v/>
      </c>
      <c r="BC43" s="61" t="n"/>
      <c r="BD43" s="33" t="inlineStr">
        <is>
          <t>TLH</t>
        </is>
      </c>
      <c r="BE43" s="49" t="n">
        <v>0</v>
      </c>
      <c r="BF43" s="61">
        <f>'ETF MTD'!$VU$28/'ETF MTD'!$VU$3-1</f>
        <v/>
      </c>
      <c r="BG43" s="61">
        <f>BE43*BF43</f>
        <v/>
      </c>
      <c r="BH43" s="61" t="n"/>
      <c r="BI43" s="33" t="inlineStr">
        <is>
          <t>TLH</t>
        </is>
      </c>
      <c r="BJ43" s="49" t="n">
        <v>0</v>
      </c>
      <c r="BK43" s="61">
        <f>'ETF MTD'!$VU$28/'ETF MTD'!$VU$3-1</f>
        <v/>
      </c>
      <c r="BL43" s="61">
        <f>BJ43*BK43</f>
        <v/>
      </c>
      <c r="BM43" s="61" t="n"/>
      <c r="BN43" s="33" t="inlineStr">
        <is>
          <t>TLH</t>
        </is>
      </c>
      <c r="BO43" s="49" t="n">
        <v>0</v>
      </c>
      <c r="BP43" s="61">
        <f>'ETF MTD'!$VU$28/'ETF MTD'!$VU$3-1</f>
        <v/>
      </c>
      <c r="BQ43" s="61">
        <f>BO43*BP43</f>
        <v/>
      </c>
      <c r="BR43" s="61" t="n"/>
      <c r="BS43" s="33" t="inlineStr">
        <is>
          <t>TLH</t>
        </is>
      </c>
      <c r="BT43" s="49" t="n">
        <v>0</v>
      </c>
      <c r="BU43" s="61">
        <f>'ETF MTD'!$VU$28/'ETF MTD'!$VU$3-1</f>
        <v/>
      </c>
      <c r="BV43" s="61">
        <f>BT43*BU43</f>
        <v/>
      </c>
      <c r="BW43" s="61" t="n"/>
      <c r="BX43" s="33" t="inlineStr">
        <is>
          <t>TLH</t>
        </is>
      </c>
      <c r="BY43" s="49" t="n">
        <v>0</v>
      </c>
      <c r="BZ43" s="61">
        <f>'ETF MTD'!$VU$28/'ETF MTD'!$VU$3-1</f>
        <v/>
      </c>
      <c r="CA43" s="61">
        <f>BY43*BZ43</f>
        <v/>
      </c>
      <c r="CB43" s="61" t="n"/>
      <c r="CC43" s="33" t="inlineStr">
        <is>
          <t>TLH</t>
        </is>
      </c>
      <c r="CD43" s="49" t="n">
        <v>0</v>
      </c>
      <c r="CE43" s="61">
        <f>'ETF MTD'!$VU$28/'ETF MTD'!$VU$3-1</f>
        <v/>
      </c>
      <c r="CF43" s="61">
        <f>CD43*CE43</f>
        <v/>
      </c>
      <c r="CG43" s="61" t="n"/>
      <c r="CH43" s="33" t="inlineStr">
        <is>
          <t>TLH</t>
        </is>
      </c>
      <c r="CI43" s="49" t="n">
        <v>0</v>
      </c>
      <c r="CJ43" s="61">
        <f>'ETF MTD'!$VU$28/'ETF MTD'!$VU$3-1</f>
        <v/>
      </c>
      <c r="CK43" s="61">
        <f>CI43*CJ43</f>
        <v/>
      </c>
      <c r="CL43" s="61" t="n"/>
      <c r="CM43" s="33" t="inlineStr">
        <is>
          <t>TLH</t>
        </is>
      </c>
      <c r="CN43" s="49" t="n">
        <v>0</v>
      </c>
      <c r="CO43" s="61">
        <f>'ETF MTD'!$VU$28/'ETF MTD'!$VU$3-1</f>
        <v/>
      </c>
      <c r="CP43" s="61">
        <f>CN43*CO43</f>
        <v/>
      </c>
      <c r="CQ43" s="61" t="n"/>
      <c r="CR43" s="33" t="inlineStr">
        <is>
          <t>TLH</t>
        </is>
      </c>
      <c r="CS43" s="49" t="n">
        <v>0</v>
      </c>
      <c r="CT43" s="61">
        <f>'ETF MTD'!$VU$28/'ETF MTD'!$VU$3-1</f>
        <v/>
      </c>
      <c r="CU43" s="61">
        <f>CS43*CT43</f>
        <v/>
      </c>
      <c r="CV43" s="61" t="n"/>
      <c r="CW43" s="33" t="inlineStr">
        <is>
          <t>TLH</t>
        </is>
      </c>
      <c r="CX43" s="49" t="n">
        <v>0</v>
      </c>
      <c r="CY43" s="61">
        <f>'ETF MTD'!$VU$28/'ETF MTD'!$VU$3-1</f>
        <v/>
      </c>
      <c r="CZ43" s="61">
        <f>CX43*CY43</f>
        <v/>
      </c>
      <c r="DA43" s="61" t="n"/>
      <c r="DB43" t="inlineStr">
        <is>
          <t>TLT</t>
        </is>
      </c>
      <c r="DC43" s="49" t="n">
        <v>0.04</v>
      </c>
      <c r="DD43" s="61">
        <f>'ETF MTD'!$DO$28/'ETF MTD'!$DO$3-1</f>
        <v/>
      </c>
      <c r="DE43" s="61">
        <f>DC43*DD43</f>
        <v/>
      </c>
      <c r="DF43" s="61" t="n"/>
      <c r="DG43" t="inlineStr">
        <is>
          <t>TLT</t>
        </is>
      </c>
      <c r="DH43" s="49" t="n">
        <v>0</v>
      </c>
      <c r="DI43" s="61">
        <f>'ETF MTD'!$DO$28/'ETF MTD'!$DO$3-1</f>
        <v/>
      </c>
      <c r="DJ43" s="61">
        <f>DH43*DI43</f>
        <v/>
      </c>
      <c r="DK43" s="61" t="n"/>
      <c r="DL43" t="inlineStr">
        <is>
          <t>TLT</t>
        </is>
      </c>
      <c r="DM43" s="49" t="n">
        <v>0.04</v>
      </c>
      <c r="DN43" s="61">
        <f>'ETF MTD'!$DO$28/'ETF MTD'!$DO$3-1</f>
        <v/>
      </c>
      <c r="DO43" s="61">
        <f>DM43*DN43</f>
        <v/>
      </c>
      <c r="DP43" s="61" t="n"/>
      <c r="DQ43" t="inlineStr">
        <is>
          <t>TLT</t>
        </is>
      </c>
      <c r="DR43" s="49" t="n">
        <v>0</v>
      </c>
      <c r="DS43" s="61">
        <f>'ETF MTD'!$DO$28/'ETF MTD'!$DO$3-1</f>
        <v/>
      </c>
      <c r="DT43" s="61">
        <f>DR43*DS43</f>
        <v/>
      </c>
      <c r="DU43" s="61" t="n"/>
      <c r="DV43" t="inlineStr">
        <is>
          <t>TLT</t>
        </is>
      </c>
      <c r="DW43" s="49" t="n">
        <v>0</v>
      </c>
      <c r="DX43" s="61">
        <f>'ETF MTD'!$DO$28/'ETF MTD'!$DO$3-1</f>
        <v/>
      </c>
      <c r="DY43" s="61">
        <f>DW43*DX43</f>
        <v/>
      </c>
      <c r="DZ43" s="61" t="n"/>
      <c r="EA43" t="inlineStr">
        <is>
          <t>TLT</t>
        </is>
      </c>
      <c r="EB43" s="49" t="n">
        <v>0</v>
      </c>
      <c r="EC43" s="61">
        <f>'ETF MTD'!$DO$28/'ETF MTD'!$DO$3-1</f>
        <v/>
      </c>
      <c r="ED43" s="61">
        <f>EB43*EC43</f>
        <v/>
      </c>
      <c r="EE43" s="61" t="n"/>
      <c r="EF43" t="inlineStr">
        <is>
          <t>TLT</t>
        </is>
      </c>
      <c r="EG43" s="49" t="n">
        <v>0</v>
      </c>
      <c r="EH43" s="61">
        <f>'ETF MTD'!$DO$28/'ETF MTD'!$DO$3-1</f>
        <v/>
      </c>
      <c r="EI43" s="61">
        <f>EG43*EH43</f>
        <v/>
      </c>
      <c r="EJ43" s="61" t="n"/>
      <c r="EK43" t="inlineStr">
        <is>
          <t>TLT</t>
        </is>
      </c>
      <c r="EL43" s="49" t="n">
        <v>0</v>
      </c>
      <c r="EM43" s="61">
        <f>'ETF MTD'!$DO$28/'ETF MTD'!$DO$3-1</f>
        <v/>
      </c>
      <c r="EN43" s="61">
        <f>EL43*EM43</f>
        <v/>
      </c>
      <c r="EO43" s="61" t="n"/>
      <c r="EP43" t="inlineStr">
        <is>
          <t>TLT</t>
        </is>
      </c>
      <c r="EQ43" s="49" t="n">
        <v>0</v>
      </c>
      <c r="ER43" s="61">
        <f>'ETF MTD'!$DO$28/'ETF MTD'!$DO$3-1</f>
        <v/>
      </c>
      <c r="ES43" s="61">
        <f>EQ43*ER43</f>
        <v/>
      </c>
      <c r="ET43" s="61" t="n"/>
      <c r="EU43" t="inlineStr">
        <is>
          <t>TLT</t>
        </is>
      </c>
      <c r="EV43" s="49" t="n">
        <v>0</v>
      </c>
      <c r="EW43" s="61">
        <f>'ETF MTD'!$DO$28/'ETF MTD'!$DO$3-1</f>
        <v/>
      </c>
      <c r="EX43" s="61">
        <f>EV43*EW43</f>
        <v/>
      </c>
      <c r="EY43" s="61" t="n"/>
      <c r="EZ43" t="inlineStr">
        <is>
          <t>TLT</t>
        </is>
      </c>
      <c r="FA43" s="49" t="n">
        <v>0</v>
      </c>
      <c r="FB43" s="61">
        <f>'ETF MTD'!$DO$28/'ETF MTD'!$DO$3-1</f>
        <v/>
      </c>
      <c r="FC43" s="61">
        <f>FA43*FB43</f>
        <v/>
      </c>
      <c r="FD43" s="61" t="n"/>
      <c r="FE43" t="inlineStr">
        <is>
          <t>TLT</t>
        </is>
      </c>
      <c r="FF43" s="49" t="n">
        <v>0</v>
      </c>
      <c r="FG43" s="61">
        <f>'ETF MTD'!$DO$28/'ETF MTD'!$DO$3-1</f>
        <v/>
      </c>
      <c r="FH43" s="61">
        <f>FF43*FG43</f>
        <v/>
      </c>
      <c r="FI43" s="61" t="n"/>
      <c r="FJ43" t="inlineStr">
        <is>
          <t>TLT</t>
        </is>
      </c>
      <c r="FK43" s="49" t="n">
        <v>0</v>
      </c>
      <c r="FL43" s="61">
        <f>'ETF MTD'!$DO$28/'ETF MTD'!$DO$3-1</f>
        <v/>
      </c>
      <c r="FM43" s="61">
        <f>FK43*FL43</f>
        <v/>
      </c>
      <c r="FN43" s="61" t="n"/>
      <c r="FO43" t="inlineStr">
        <is>
          <t>TLT</t>
        </is>
      </c>
      <c r="FP43" s="49" t="n">
        <v>0</v>
      </c>
      <c r="FQ43" s="61">
        <f>'ETF MTD'!$DO$28/'ETF MTD'!$DO$3-1</f>
        <v/>
      </c>
      <c r="FR43" s="61">
        <f>FP43*FQ43</f>
        <v/>
      </c>
      <c r="FS43" s="61" t="n"/>
      <c r="FT43" t="inlineStr">
        <is>
          <t>TLT</t>
        </is>
      </c>
      <c r="FU43" s="49" t="n">
        <v>0</v>
      </c>
      <c r="FV43" s="61">
        <f>'ETF MTD'!$DO$28/'ETF MTD'!$DO$3-1</f>
        <v/>
      </c>
      <c r="FW43" s="61">
        <f>FU43*FV43</f>
        <v/>
      </c>
      <c r="FX43" s="61" t="n"/>
      <c r="FY43" t="inlineStr">
        <is>
          <t>TLT</t>
        </is>
      </c>
      <c r="FZ43" s="41" t="n">
        <v>0</v>
      </c>
      <c r="GA43" s="61">
        <f>'ETF MTD'!$DO$28/'ETF MTD'!$DO$3-1</f>
        <v/>
      </c>
      <c r="GB43" s="61">
        <f>FZ43*GA43</f>
        <v/>
      </c>
      <c r="GC43" s="61" t="n"/>
      <c r="GD43" t="inlineStr">
        <is>
          <t>TLT</t>
        </is>
      </c>
      <c r="GE43" s="41" t="n">
        <v>0</v>
      </c>
      <c r="GF43" s="61">
        <f>'ETF MTD'!$DO$28/'ETF MTD'!$DO$3-1</f>
        <v/>
      </c>
      <c r="GG43" s="61">
        <f>GE43*GF43</f>
        <v/>
      </c>
      <c r="GH43" s="61" t="n"/>
      <c r="GI43" t="inlineStr">
        <is>
          <t>U.S. Govt LT</t>
        </is>
      </c>
      <c r="GJ43" s="41" t="n">
        <v>0</v>
      </c>
      <c r="GK43" s="61">
        <f>'ETF MTD'!$DO$28/'ETF MTD'!$DO$3-1</f>
        <v/>
      </c>
      <c r="GL43" s="61">
        <f>GJ43*GK43</f>
        <v/>
      </c>
      <c r="GM43" s="61" t="n"/>
      <c r="GN43" t="inlineStr">
        <is>
          <t>U.S. Govt LT</t>
        </is>
      </c>
      <c r="GO43" s="41" t="n">
        <v>0</v>
      </c>
      <c r="GP43" s="61">
        <f>'ETF MTD'!$DO$28/'ETF MTD'!$DO$3-1</f>
        <v/>
      </c>
      <c r="GQ43" s="61">
        <f>GO43*GP43</f>
        <v/>
      </c>
      <c r="GR43" s="61" t="n"/>
      <c r="GS43" t="inlineStr">
        <is>
          <t>U.S. Govt LT</t>
        </is>
      </c>
      <c r="GT43" s="41" t="n">
        <v>0.04</v>
      </c>
      <c r="GU43" s="61">
        <f>'ETF MTD'!$DO$28/'ETF MTD'!$DO$3-1</f>
        <v/>
      </c>
      <c r="GV43" s="61">
        <f>GT43*GU43</f>
        <v/>
      </c>
      <c r="GW43" s="61" t="n"/>
      <c r="GX43" t="inlineStr">
        <is>
          <t>U.S. Govt LT</t>
        </is>
      </c>
      <c r="GY43" s="41" t="n">
        <v>0.04</v>
      </c>
      <c r="GZ43" s="61">
        <f>'ETF MTD'!$DO$28/'ETF MTD'!$DO$3-1</f>
        <v/>
      </c>
      <c r="HA43" s="61">
        <f>GY43*GZ43</f>
        <v/>
      </c>
      <c r="HB43" s="61" t="n"/>
      <c r="HC43" t="inlineStr">
        <is>
          <t>U.S. Govt LT</t>
        </is>
      </c>
      <c r="HD43" s="41" t="n">
        <v>0.04</v>
      </c>
      <c r="HE43" s="61">
        <f>'ETF MTD'!$DO$28/'ETF MTD'!$DO$3-1</f>
        <v/>
      </c>
      <c r="HF43" s="61">
        <f>HD43*HE43</f>
        <v/>
      </c>
      <c r="HG43" s="61" t="n"/>
      <c r="HH43" t="inlineStr">
        <is>
          <t>U.S. Govt LT</t>
        </is>
      </c>
      <c r="HI43" s="41" t="n">
        <v>0.04</v>
      </c>
      <c r="HJ43" s="61">
        <f>'ETF MTD'!$DO$28/'ETF MTD'!$DO$3-1</f>
        <v/>
      </c>
      <c r="HK43" s="61">
        <f>HI43*HJ43</f>
        <v/>
      </c>
      <c r="HL43" s="61" t="n"/>
      <c r="HM43" t="inlineStr">
        <is>
          <t>U.S. Govt LT</t>
        </is>
      </c>
      <c r="HN43" s="41" t="n">
        <v>0.04</v>
      </c>
      <c r="HO43" s="61">
        <f>'ETF MTD'!$DO$28/'ETF MTD'!$DO$3-1</f>
        <v/>
      </c>
      <c r="HP43" s="61">
        <f>HN43*HO43</f>
        <v/>
      </c>
      <c r="HQ43" s="61" t="n"/>
      <c r="HR43" t="inlineStr">
        <is>
          <t>U.S. Govt LT</t>
        </is>
      </c>
      <c r="HS43" s="41" t="n">
        <v>0.04</v>
      </c>
      <c r="HT43" s="61">
        <f>'ETF MTD'!$DO$28/'ETF MTD'!$DO$3-1</f>
        <v/>
      </c>
      <c r="HU43" s="61">
        <f>HS43*HT43</f>
        <v/>
      </c>
      <c r="HV43" s="61" t="n"/>
      <c r="HW43" t="inlineStr">
        <is>
          <t>U.S. Govt LT</t>
        </is>
      </c>
      <c r="HX43" s="41" t="n">
        <v>0</v>
      </c>
      <c r="HY43" s="61">
        <f>'ETF MTD'!$DO$28/'ETF MTD'!$DO$3-1</f>
        <v/>
      </c>
      <c r="HZ43" s="61">
        <f>HX43*HY43</f>
        <v/>
      </c>
      <c r="IA43" s="61" t="n"/>
      <c r="IB43" t="inlineStr">
        <is>
          <t>U.S. Govt LT</t>
        </is>
      </c>
      <c r="IC43" s="41" t="n">
        <v>0</v>
      </c>
      <c r="ID43" s="61">
        <f>'ETF MTD'!$DO$28/'ETF MTD'!$DO$3-1</f>
        <v/>
      </c>
      <c r="IE43" s="61">
        <f>IC43*ID43</f>
        <v/>
      </c>
      <c r="IF43" s="61" t="n"/>
      <c r="IG43" t="inlineStr">
        <is>
          <t>U.S. Govt LT</t>
        </is>
      </c>
      <c r="IH43" s="41" t="n">
        <v>0</v>
      </c>
      <c r="II43" s="61">
        <f>'ETF MTD'!$DO$28/'ETF MTD'!$DO$3-1</f>
        <v/>
      </c>
      <c r="IJ43" s="61">
        <f>IH43*II43</f>
        <v/>
      </c>
      <c r="IK43" s="61" t="n"/>
      <c r="IL43" t="inlineStr">
        <is>
          <t>U.S. Govt LT</t>
        </is>
      </c>
      <c r="IM43" s="41" t="n">
        <v>0</v>
      </c>
      <c r="IN43" s="61">
        <f>'ETF MTD'!$DO$28/'ETF MTD'!$DO$3-1</f>
        <v/>
      </c>
      <c r="IO43" s="61">
        <f>IM43*IN43</f>
        <v/>
      </c>
      <c r="IP43" s="61" t="n"/>
      <c r="IQ43" t="inlineStr">
        <is>
          <t>U.S. Govt LT</t>
        </is>
      </c>
      <c r="IR43" s="41" t="n">
        <v>0</v>
      </c>
      <c r="IS43" s="61">
        <f>'ETF MTD'!$DO$28/'ETF MTD'!$DO$3-1</f>
        <v/>
      </c>
      <c r="IT43" s="61">
        <f>IR43*IS43</f>
        <v/>
      </c>
      <c r="IU43" s="61" t="n"/>
      <c r="IV43" t="inlineStr">
        <is>
          <t>U.S. Govt LT</t>
        </is>
      </c>
      <c r="IW43" s="41" t="n">
        <v>0</v>
      </c>
      <c r="IX43" s="61">
        <f>'ETF MTD'!$DO$28/'ETF MTD'!$DO$3-1</f>
        <v/>
      </c>
      <c r="IY43" s="61">
        <f>IW43*IX43</f>
        <v/>
      </c>
      <c r="IZ43" s="61" t="n"/>
      <c r="JA43" t="inlineStr">
        <is>
          <t>U.S. Govt LT</t>
        </is>
      </c>
      <c r="JB43" s="41" t="n">
        <v>0</v>
      </c>
      <c r="JC43" s="61">
        <f>'ETF MTD'!$DO$28/'ETF MTD'!$DO$3-1</f>
        <v/>
      </c>
      <c r="JD43" s="61">
        <f>JB43*JC43</f>
        <v/>
      </c>
      <c r="JE43" s="61" t="n"/>
      <c r="JF43" t="inlineStr">
        <is>
          <t>U.S. Govt LT</t>
        </is>
      </c>
      <c r="JG43" s="41" t="n">
        <v>0</v>
      </c>
      <c r="JH43" s="61">
        <f>'ETF MTD'!$DO$28/'ETF MTD'!$DO$3-1</f>
        <v/>
      </c>
      <c r="JI43" s="61">
        <f>JG43*JH43</f>
        <v/>
      </c>
      <c r="JJ43" s="61" t="n"/>
      <c r="JK43" t="inlineStr">
        <is>
          <t>U.S. Govt LT</t>
        </is>
      </c>
      <c r="JL43" s="41" t="n">
        <v>0.028</v>
      </c>
      <c r="JM43" s="61">
        <f>'ETF MTD'!$DO$28/'ETF MTD'!$DO$3-1</f>
        <v/>
      </c>
      <c r="JN43" s="61">
        <f>JL43*JM43</f>
        <v/>
      </c>
      <c r="JO43" s="61" t="n"/>
      <c r="JP43" t="inlineStr">
        <is>
          <t>U.S. Govt LT</t>
        </is>
      </c>
      <c r="JQ43" s="41" t="n">
        <v>0.036</v>
      </c>
      <c r="JR43" s="61">
        <f>'ETF MTD'!$DO$28/'ETF MTD'!$DO$3-1</f>
        <v/>
      </c>
      <c r="JS43" s="61">
        <f>JQ43*JR43</f>
        <v/>
      </c>
      <c r="JT43" s="61" t="n"/>
      <c r="JU43" t="inlineStr">
        <is>
          <t>U.S. Govt LT</t>
        </is>
      </c>
      <c r="JV43" s="41" t="n">
        <v>0.036</v>
      </c>
      <c r="JW43" s="61">
        <f>'ETF MTD'!$DO$28/'ETF MTD'!$DO$3-1</f>
        <v/>
      </c>
      <c r="JX43" s="61">
        <f>JV43*JW43</f>
        <v/>
      </c>
      <c r="JY43" s="61" t="n"/>
      <c r="JZ43" t="inlineStr">
        <is>
          <t>U.S. Govt LT</t>
        </is>
      </c>
      <c r="KA43" s="41" t="n">
        <v>0.036</v>
      </c>
      <c r="KB43" s="61">
        <f>'ETF MTD'!$DO$28/'ETF MTD'!$DO$3-1</f>
        <v/>
      </c>
      <c r="KC43" s="61">
        <f>KA43*KB43</f>
        <v/>
      </c>
      <c r="KD43" s="61" t="n"/>
      <c r="KE43" t="inlineStr">
        <is>
          <t>U.S. Govt LT</t>
        </is>
      </c>
      <c r="KF43" s="41" t="n">
        <v>0</v>
      </c>
      <c r="KG43" s="61">
        <f>'ETF MTD'!$DO$28/'ETF MTD'!$DO$3-1</f>
        <v/>
      </c>
      <c r="KH43" s="61">
        <f>KF43*KG43</f>
        <v/>
      </c>
      <c r="KI43" s="61" t="n"/>
      <c r="KJ43" t="inlineStr">
        <is>
          <t>U.S. Govt LT</t>
        </is>
      </c>
      <c r="KK43" s="41" t="n">
        <v>0.04</v>
      </c>
      <c r="KL43" s="61">
        <f>'ETF MTD'!$DO$28/'ETF MTD'!$DO$3-1</f>
        <v/>
      </c>
      <c r="KM43" s="61">
        <f>KK43*KL43</f>
        <v/>
      </c>
      <c r="KN43" s="61" t="n"/>
      <c r="KO43" t="inlineStr">
        <is>
          <t>U.S. Govt LT</t>
        </is>
      </c>
      <c r="KP43" s="41" t="n">
        <v>0.08</v>
      </c>
      <c r="KQ43" s="61">
        <f>'ETF MTD'!$DO$28/'ETF MTD'!$DO$3-1</f>
        <v/>
      </c>
      <c r="KR43" s="61">
        <f>KP43*KQ43</f>
        <v/>
      </c>
      <c r="KS43" s="61" t="n"/>
      <c r="KT43" t="inlineStr">
        <is>
          <t>U.S. Govt LT</t>
        </is>
      </c>
      <c r="KU43" s="41" t="n">
        <v>0</v>
      </c>
      <c r="KV43" s="61">
        <f>'ETF MTD'!$DO$28/'ETF MTD'!$DO$3-1</f>
        <v/>
      </c>
      <c r="KW43" s="61">
        <f>KU43*KV43</f>
        <v/>
      </c>
      <c r="KX43" s="61" t="n"/>
      <c r="KY43" t="inlineStr">
        <is>
          <t>U.S. Govt LT</t>
        </is>
      </c>
      <c r="KZ43" s="41" t="n">
        <v>0</v>
      </c>
      <c r="LA43" s="61">
        <f>'ETF MTD'!$DO$28/'ETF MTD'!$DO$3-1</f>
        <v/>
      </c>
      <c r="LB43" s="61">
        <f>KZ43*LA43</f>
        <v/>
      </c>
      <c r="LC43" s="61" t="n"/>
      <c r="LD43" t="inlineStr">
        <is>
          <t>U.S. Govt LT</t>
        </is>
      </c>
      <c r="LE43" s="41" t="n">
        <v>0</v>
      </c>
      <c r="LF43" s="61">
        <f>'ETF MTD'!$DO$28/'ETF MTD'!$DO$3-1</f>
        <v/>
      </c>
      <c r="LG43" s="61">
        <f>LE43*LF43</f>
        <v/>
      </c>
      <c r="LH43" s="61" t="n"/>
      <c r="LI43" t="inlineStr">
        <is>
          <t>U.S. Govt LT</t>
        </is>
      </c>
      <c r="LJ43" s="41" t="n">
        <v>0</v>
      </c>
      <c r="LK43" s="61">
        <f>'ETF MTD'!$DO$28/'ETF MTD'!$DO$3-1</f>
        <v/>
      </c>
      <c r="LL43" s="61">
        <f>LJ43*LK43</f>
        <v/>
      </c>
      <c r="LM43" s="61" t="n"/>
      <c r="LN43" t="inlineStr">
        <is>
          <t>U.S. Govt LT</t>
        </is>
      </c>
      <c r="LO43" s="41" t="n">
        <v>0</v>
      </c>
      <c r="LP43" s="61">
        <f>'ETF MTD'!$DO$28/'ETF MTD'!$DO$3-1</f>
        <v/>
      </c>
      <c r="LQ43" s="61">
        <f>LO43*LP43</f>
        <v/>
      </c>
      <c r="LR43" s="61" t="n"/>
      <c r="LS43" t="inlineStr">
        <is>
          <t>U.S. Govt LT</t>
        </is>
      </c>
      <c r="LT43" s="41" t="n">
        <v>0</v>
      </c>
      <c r="LU43" s="61">
        <f>'ETF MTD'!$DO$28/'ETF MTD'!$DO$3-1</f>
        <v/>
      </c>
      <c r="LV43" s="61">
        <f>LT43*LU43</f>
        <v/>
      </c>
      <c r="LW43" s="61" t="n"/>
      <c r="LX43" t="inlineStr">
        <is>
          <t>U.S. Govt LT</t>
        </is>
      </c>
      <c r="LY43" s="41" t="n">
        <v>0</v>
      </c>
      <c r="LZ43" s="61">
        <f>'ETF MTD'!$DO$28/'ETF MTD'!$DO$3-1</f>
        <v/>
      </c>
      <c r="MA43" s="61">
        <f>LY43*LZ43</f>
        <v/>
      </c>
      <c r="MB43" s="61" t="n"/>
      <c r="MC43" t="inlineStr">
        <is>
          <t>U.S. Govt LT</t>
        </is>
      </c>
      <c r="MD43" s="41" t="n">
        <v>0</v>
      </c>
      <c r="ME43" s="61">
        <f>'ETF MTD'!$DO$28/'ETF MTD'!$DO$3-1</f>
        <v/>
      </c>
      <c r="MF43" s="61">
        <f>MD43*ME43</f>
        <v/>
      </c>
      <c r="MG43" s="61" t="n"/>
      <c r="MH43" t="inlineStr">
        <is>
          <t>U.S. Govt LT</t>
        </is>
      </c>
      <c r="MI43" s="41" t="n">
        <v>0</v>
      </c>
      <c r="MJ43" s="61">
        <f>'ETF MTD'!$DO$28/'ETF MTD'!$DO$3-1</f>
        <v/>
      </c>
      <c r="MK43" s="61">
        <f>MI43*MJ43</f>
        <v/>
      </c>
      <c r="ML43" s="61" t="n"/>
      <c r="MM43" t="inlineStr">
        <is>
          <t>U.S. Govt LT</t>
        </is>
      </c>
      <c r="MN43" s="41" t="n">
        <v>0</v>
      </c>
      <c r="MO43" s="61">
        <f>'ETF MTD'!$DO$28/'ETF MTD'!$DO$3-1</f>
        <v/>
      </c>
      <c r="MP43" s="61">
        <f>MN43*MO43</f>
        <v/>
      </c>
      <c r="MQ43" s="61" t="n"/>
      <c r="MR43" t="inlineStr">
        <is>
          <t>U.S. Govt LT</t>
        </is>
      </c>
      <c r="MS43" s="41" t="n">
        <v>0</v>
      </c>
      <c r="MT43" s="61">
        <f>'ETF MTD'!$DO$28/'ETF MTD'!$DO$3-1</f>
        <v/>
      </c>
      <c r="MU43" s="61">
        <f>MS43*MT43</f>
        <v/>
      </c>
      <c r="MV43" s="61" t="n"/>
      <c r="MW43" t="inlineStr">
        <is>
          <t>U.S. Govt LT</t>
        </is>
      </c>
      <c r="MX43" s="41" t="n">
        <v>0</v>
      </c>
      <c r="MY43" s="61">
        <f>'ETF MTD'!$DO$28/'ETF MTD'!$DO$3-1</f>
        <v/>
      </c>
      <c r="MZ43" s="61">
        <f>MX43*MY43</f>
        <v/>
      </c>
      <c r="NA43" s="61" t="n"/>
      <c r="NB43" t="inlineStr">
        <is>
          <t>U.S. Govt LT</t>
        </is>
      </c>
      <c r="NC43" s="41" t="n">
        <v>0.06</v>
      </c>
      <c r="ND43" s="61">
        <f>'ETF MTD'!$DO$28/'ETF MTD'!$DO$3-1</f>
        <v/>
      </c>
      <c r="NE43" s="61">
        <f>NC43*ND43</f>
        <v/>
      </c>
      <c r="NF43" s="61" t="n"/>
      <c r="NG43" t="inlineStr">
        <is>
          <t>U.S. Govt LT</t>
        </is>
      </c>
      <c r="NH43" s="41" t="n">
        <v>0</v>
      </c>
      <c r="NI43" s="61">
        <f>'ETF MTD'!$DO$28/'ETF MTD'!$DO$3-1</f>
        <v/>
      </c>
      <c r="NJ43" s="61">
        <f>NH43*NI43</f>
        <v/>
      </c>
      <c r="NK43" s="61" t="n"/>
      <c r="NL43" t="inlineStr">
        <is>
          <t>U.S. Govt LT</t>
        </is>
      </c>
      <c r="NM43" s="41" t="n">
        <v>0</v>
      </c>
      <c r="NN43" s="61">
        <f>'ETF MTD'!$DO$28/'ETF MTD'!$DO$3-1</f>
        <v/>
      </c>
      <c r="NO43" s="61">
        <f>NM43*NN43</f>
        <v/>
      </c>
      <c r="NP43" s="61" t="n"/>
      <c r="NQ43" t="inlineStr">
        <is>
          <t>U.S. Govt LT</t>
        </is>
      </c>
      <c r="NR43" s="41" t="n">
        <v>0</v>
      </c>
      <c r="NS43" s="61">
        <f>'ETF MTD'!$DO$28/'ETF MTD'!$DO$3-1</f>
        <v/>
      </c>
      <c r="NT43" s="61">
        <f>NR43*NS43</f>
        <v/>
      </c>
      <c r="NU43" s="61" t="n"/>
      <c r="NV43" t="inlineStr">
        <is>
          <t>U.S. Govt LT</t>
        </is>
      </c>
      <c r="NW43" s="41" t="n">
        <v>0</v>
      </c>
      <c r="NX43" s="61">
        <f>'ETF MTD'!$DO$28/'ETF MTD'!$DO$3-1</f>
        <v/>
      </c>
      <c r="NY43" s="61">
        <f>NW43*NX43</f>
        <v/>
      </c>
      <c r="NZ43" s="61" t="n"/>
      <c r="OA43" t="inlineStr">
        <is>
          <t>U.S. Govt LT</t>
        </is>
      </c>
      <c r="OB43" s="41" t="n">
        <v>0</v>
      </c>
      <c r="OC43" s="61">
        <f>'ETF MTD'!$DO$28/'ETF MTD'!$DO$3-1</f>
        <v/>
      </c>
      <c r="OD43" s="61">
        <f>OB43*OC43</f>
        <v/>
      </c>
      <c r="OE43" s="61" t="n"/>
      <c r="OF43" t="inlineStr">
        <is>
          <t>U.S. Govt LT</t>
        </is>
      </c>
      <c r="OG43" s="41" t="n">
        <v>0</v>
      </c>
      <c r="OH43" s="61">
        <f>'ETF MTD'!$DO$28/'ETF MTD'!$DO$3-1</f>
        <v/>
      </c>
      <c r="OI43" s="61">
        <f>OG43*OH43</f>
        <v/>
      </c>
      <c r="OJ43" s="61" t="n"/>
      <c r="OK43" t="inlineStr">
        <is>
          <t>U.S. Govt LT</t>
        </is>
      </c>
      <c r="OL43" s="41" t="n">
        <v>0</v>
      </c>
      <c r="OM43" s="61">
        <f>'ETF MTD'!$DO$28/'ETF MTD'!$DO$3-1</f>
        <v/>
      </c>
      <c r="ON43" s="61">
        <f>OL43*OM43</f>
        <v/>
      </c>
      <c r="OO43" s="61" t="n"/>
      <c r="OP43" t="inlineStr">
        <is>
          <t>U.S. Govt LT</t>
        </is>
      </c>
      <c r="OQ43" s="41" t="n">
        <v>0</v>
      </c>
      <c r="OR43" s="61">
        <f>'ETF MTD'!$DO$28/'ETF MTD'!$DO$3-1</f>
        <v/>
      </c>
      <c r="OS43" s="61">
        <f>OQ43*OR43</f>
        <v/>
      </c>
      <c r="OT43" s="61" t="n"/>
      <c r="OU43" t="inlineStr">
        <is>
          <t>U.S. Govt LT</t>
        </is>
      </c>
      <c r="OV43" s="41" t="n">
        <v>0</v>
      </c>
      <c r="OW43" s="61">
        <f>'ETF MTD'!$DO$28/'ETF MTD'!$DO$3-1</f>
        <v/>
      </c>
      <c r="OX43" s="61">
        <f>OV43*OW43</f>
        <v/>
      </c>
      <c r="OY43" s="61" t="n"/>
      <c r="OZ43" t="inlineStr">
        <is>
          <t>U.S. Govt LT</t>
        </is>
      </c>
      <c r="PA43" s="41" t="n">
        <v>0</v>
      </c>
      <c r="PB43" s="61">
        <f>'ETF MTD'!$DO$28/'ETF MTD'!$DO$3-1</f>
        <v/>
      </c>
      <c r="PC43" s="61">
        <f>PA43*PB43</f>
        <v/>
      </c>
      <c r="PD43" s="61" t="n"/>
      <c r="PE43" t="inlineStr">
        <is>
          <t>U.S. Govt LT</t>
        </is>
      </c>
      <c r="PF43" s="41" t="n">
        <v>0.03</v>
      </c>
      <c r="PG43" s="61">
        <f>'ETF MTD'!$DO$28/'ETF MTD'!$DO$3-1</f>
        <v/>
      </c>
      <c r="PH43" s="61">
        <f>PF43*PG43</f>
        <v/>
      </c>
      <c r="PI43" s="61" t="n"/>
      <c r="PJ43" t="inlineStr">
        <is>
          <t>U.S. Govt LT</t>
        </is>
      </c>
      <c r="PK43" s="41" t="n">
        <v>0.03</v>
      </c>
      <c r="PL43" s="61">
        <f>'ETF MTD'!$DO$28/'ETF MTD'!$DO$3-1</f>
        <v/>
      </c>
      <c r="PM43" s="61">
        <f>PK43*PL43</f>
        <v/>
      </c>
      <c r="PN43" s="61" t="n"/>
      <c r="PO43" t="inlineStr">
        <is>
          <t>U.S. Govt LT</t>
        </is>
      </c>
      <c r="PP43" s="41" t="n">
        <v>0</v>
      </c>
      <c r="PQ43" s="61">
        <f>'ETF MTD'!$DO$28/'ETF MTD'!$DO$3-1</f>
        <v/>
      </c>
      <c r="PR43" s="61">
        <f>PP43*PQ43</f>
        <v/>
      </c>
      <c r="PS43" s="61" t="n"/>
      <c r="PT43" t="inlineStr">
        <is>
          <t>U.S. Govt LT</t>
        </is>
      </c>
      <c r="PU43" s="41" t="n">
        <v>0</v>
      </c>
      <c r="PV43" s="61">
        <f>'ETF MTD'!$DO$28/'ETF MTD'!$DO$3-1</f>
        <v/>
      </c>
      <c r="PW43" s="61">
        <f>PU43*PV43</f>
        <v/>
      </c>
      <c r="PX43" s="61" t="n"/>
      <c r="PY43" t="inlineStr">
        <is>
          <t>U.S. Govt LT</t>
        </is>
      </c>
      <c r="PZ43" s="41" t="n">
        <v>0</v>
      </c>
      <c r="QA43" s="61">
        <f>'ETF MTD'!$DO$28/'ETF MTD'!$DO$3-1</f>
        <v/>
      </c>
      <c r="QB43" s="61">
        <f>PZ43*QA43</f>
        <v/>
      </c>
      <c r="QC43" s="61" t="n"/>
      <c r="QD43" t="inlineStr">
        <is>
          <t>U.S. Govt LT</t>
        </is>
      </c>
      <c r="QE43" s="41" t="n">
        <v>0</v>
      </c>
      <c r="QF43" s="61">
        <f>'ETF MTD'!$DO$28/'ETF MTD'!$DO$3-1</f>
        <v/>
      </c>
      <c r="QG43" s="61">
        <f>QE43*QF43</f>
        <v/>
      </c>
      <c r="QH43" s="61" t="n"/>
      <c r="QI43" t="inlineStr">
        <is>
          <t>U.S. Govt LT</t>
        </is>
      </c>
      <c r="QJ43" s="41" t="n">
        <v>0.02</v>
      </c>
      <c r="QK43" s="61">
        <f>'ETF MTD'!$DO$28/'ETF MTD'!$DO$3-1</f>
        <v/>
      </c>
      <c r="QL43" s="61">
        <f>QJ43*QK43</f>
        <v/>
      </c>
      <c r="QM43" s="61" t="n"/>
      <c r="QN43" t="inlineStr">
        <is>
          <t>U.S. Govt LT</t>
        </is>
      </c>
      <c r="QO43" s="41" t="n">
        <v>0.02</v>
      </c>
      <c r="QP43" s="61">
        <f>'ETF MTD'!$DO$28/'ETF MTD'!$DO$3-1</f>
        <v/>
      </c>
      <c r="QQ43" s="61">
        <f>QO43*QP43</f>
        <v/>
      </c>
      <c r="QR43" s="61" t="n"/>
      <c r="QS43" t="inlineStr">
        <is>
          <t>U.S. Govt LT</t>
        </is>
      </c>
      <c r="QT43" s="41" t="n">
        <v>0.05</v>
      </c>
      <c r="QU43" s="61">
        <f>'ETF MTD'!$DO$28/'ETF MTD'!$DO$3-1</f>
        <v/>
      </c>
      <c r="QV43" s="61">
        <f>QT43*QU43</f>
        <v/>
      </c>
      <c r="QW43" s="61" t="n"/>
      <c r="QX43" t="inlineStr">
        <is>
          <t>U.S. Govt LT</t>
        </is>
      </c>
      <c r="QY43" s="41" t="n">
        <v>0.05</v>
      </c>
      <c r="QZ43" s="61">
        <f>'ETF MTD'!$DO$28/'ETF MTD'!$DO$3-1</f>
        <v/>
      </c>
      <c r="RA43" s="61">
        <f>QY43*QZ43</f>
        <v/>
      </c>
      <c r="RB43" s="61" t="n"/>
      <c r="RC43" t="inlineStr">
        <is>
          <t>U.S. Govt LT</t>
        </is>
      </c>
      <c r="RD43" s="41" t="n">
        <v>0.03</v>
      </c>
      <c r="RE43" s="61">
        <f>'ETF MTD'!$DO$28/'ETF MTD'!$DO$3-1</f>
        <v/>
      </c>
      <c r="RF43" s="61">
        <f>RD43*RE43</f>
        <v/>
      </c>
      <c r="RG43" s="61" t="n"/>
      <c r="RH43" t="inlineStr">
        <is>
          <t>U.S. Equity (Hedged)</t>
        </is>
      </c>
      <c r="RI43" s="41" t="n">
        <v>0.1</v>
      </c>
      <c r="RJ43" s="61">
        <f>'ETF MTD'!$DO$28/'ETF MTD'!$DO$3-1</f>
        <v/>
      </c>
      <c r="RK43" s="61">
        <f>RI43*RJ43</f>
        <v/>
      </c>
      <c r="RL43" s="61" t="n"/>
      <c r="RM43" s="42" t="n">
        <v>0</v>
      </c>
      <c r="RN43" s="43" t="n">
        <v>0</v>
      </c>
      <c r="RO43" s="43" t="n">
        <v>0</v>
      </c>
      <c r="RP43" s="44" t="n">
        <v>0.03</v>
      </c>
      <c r="RQ43" s="49" t="n"/>
      <c r="RR43" s="33" t="n"/>
      <c r="RS43" s="61">
        <f>RI43*RR43</f>
        <v/>
      </c>
      <c r="RT43" s="49" t="n"/>
      <c r="RU43" s="61">
        <f>RT43*RI43</f>
        <v/>
      </c>
      <c r="RV43" s="49" t="n"/>
      <c r="RW43" s="49" t="n"/>
      <c r="RX43" s="33" t="n"/>
      <c r="RY43" s="33" t="n"/>
      <c r="RZ43" s="33" t="n"/>
    </row>
    <row r="44">
      <c r="A44" s="33" t="inlineStr">
        <is>
          <t>IEI</t>
        </is>
      </c>
      <c r="B44" s="49" t="n">
        <v>0.14</v>
      </c>
      <c r="C44" s="61">
        <f>'ETF MTD'!$OW$28/'ETF MTD'!$OW$3-1</f>
        <v/>
      </c>
      <c r="D44" s="61">
        <f>B44*C44</f>
        <v/>
      </c>
      <c r="E44" s="61" t="n"/>
      <c r="F44" s="33" t="inlineStr">
        <is>
          <t>IEI</t>
        </is>
      </c>
      <c r="G44" s="49" t="n">
        <v>0.14</v>
      </c>
      <c r="H44" s="61">
        <f>'ETF MTD'!$OW$28/'ETF MTD'!$OW$3-1</f>
        <v/>
      </c>
      <c r="I44" s="61">
        <f>G44*H44</f>
        <v/>
      </c>
      <c r="J44" s="33" t="n"/>
      <c r="K44" s="33" t="inlineStr">
        <is>
          <t>IEI</t>
        </is>
      </c>
      <c r="L44" s="49" t="n">
        <v>0.14</v>
      </c>
      <c r="M44" s="61">
        <f>'ETF MTD'!$OW$28/'ETF MTD'!$OW$3-1</f>
        <v/>
      </c>
      <c r="N44" s="61">
        <f>L44*M44</f>
        <v/>
      </c>
      <c r="O44" s="61" t="n"/>
      <c r="P44" s="61" t="inlineStr">
        <is>
          <t>IEI</t>
        </is>
      </c>
      <c r="Q44" s="61" t="n">
        <v>0.14</v>
      </c>
      <c r="R44" s="61">
        <f>'ETF MTD'!$OW$28/'ETF MTD'!$OW$3-1</f>
        <v/>
      </c>
      <c r="S44" s="61">
        <f>Q44*R44</f>
        <v/>
      </c>
      <c r="T44" s="61" t="n"/>
      <c r="U44" s="33" t="inlineStr">
        <is>
          <t>IEI</t>
        </is>
      </c>
      <c r="V44" s="49" t="n">
        <v>0.14</v>
      </c>
      <c r="W44" s="61">
        <f>'ETF MTD'!$OW$28/'ETF MTD'!$OW$3-1</f>
        <v/>
      </c>
      <c r="X44" s="61">
        <f>V44*W44</f>
        <v/>
      </c>
      <c r="Y44" s="61" t="n"/>
      <c r="Z44" s="33" t="inlineStr">
        <is>
          <t>IEI</t>
        </is>
      </c>
      <c r="AA44" s="49" t="n">
        <v>0.14</v>
      </c>
      <c r="AB44" s="61">
        <f>'ETF MTD'!$OW$28/'ETF MTD'!$OW$3-1</f>
        <v/>
      </c>
      <c r="AC44" s="61">
        <f>AA44*AB44</f>
        <v/>
      </c>
      <c r="AD44" s="61" t="n"/>
      <c r="AE44" s="33" t="inlineStr">
        <is>
          <t>IEI</t>
        </is>
      </c>
      <c r="AF44" s="49" t="n">
        <v>0.1</v>
      </c>
      <c r="AG44" s="61">
        <f>'ETF MTD'!$OW$28/'ETF MTD'!$OW$3-1</f>
        <v/>
      </c>
      <c r="AH44" s="61">
        <f>AF44*AG44</f>
        <v/>
      </c>
      <c r="AI44" s="61" t="n"/>
      <c r="AJ44" s="33" t="inlineStr">
        <is>
          <t>IEI</t>
        </is>
      </c>
      <c r="AK44" s="49" t="n">
        <v>0.06000000000000001</v>
      </c>
      <c r="AL44" s="61">
        <f>'ETF MTD'!$OW$28/'ETF MTD'!$OW$3-1</f>
        <v/>
      </c>
      <c r="AM44" s="61">
        <f>AK44*AL44</f>
        <v/>
      </c>
      <c r="AN44" s="61" t="n"/>
      <c r="AO44" s="33" t="inlineStr">
        <is>
          <t>IEI</t>
        </is>
      </c>
      <c r="AP44" s="49" t="n">
        <v>0.02</v>
      </c>
      <c r="AQ44" s="61">
        <f>'ETF MTD'!$OW$28/'ETF MTD'!$OW$3-1</f>
        <v/>
      </c>
      <c r="AR44" s="61">
        <f>AP44*AQ44</f>
        <v/>
      </c>
      <c r="AS44" s="61" t="n"/>
      <c r="AT44" s="33" t="inlineStr">
        <is>
          <t>IEI</t>
        </is>
      </c>
      <c r="AU44" s="49" t="n">
        <v>0.02</v>
      </c>
      <c r="AV44" s="61">
        <f>'ETF MTD'!$OW$28/'ETF MTD'!$OW$3-1</f>
        <v/>
      </c>
      <c r="AW44" s="61">
        <f>AU44*AV44</f>
        <v/>
      </c>
      <c r="AX44" s="61" t="n"/>
      <c r="AY44" s="33" t="inlineStr">
        <is>
          <t>IEI</t>
        </is>
      </c>
      <c r="AZ44" s="49" t="n">
        <v>0.02</v>
      </c>
      <c r="BA44" s="61">
        <f>'ETF MTD'!$OW$28/'ETF MTD'!$OW$3-1</f>
        <v/>
      </c>
      <c r="BB44" s="61">
        <f>AZ44*BA44</f>
        <v/>
      </c>
      <c r="BC44" s="61" t="n"/>
      <c r="BD44" s="33" t="inlineStr">
        <is>
          <t>IEI</t>
        </is>
      </c>
      <c r="BE44" s="49" t="n">
        <v>0.06000000000000001</v>
      </c>
      <c r="BF44" s="61">
        <f>'ETF MTD'!$OW$28/'ETF MTD'!$OW$3-1</f>
        <v/>
      </c>
      <c r="BG44" s="61">
        <f>BE44*BF44</f>
        <v/>
      </c>
      <c r="BH44" s="61" t="n"/>
      <c r="BI44" s="33" t="inlineStr">
        <is>
          <t>IEI</t>
        </is>
      </c>
      <c r="BJ44" s="49" t="n">
        <v>0.06000000000000001</v>
      </c>
      <c r="BK44" s="61">
        <f>'ETF MTD'!$OW$28/'ETF MTD'!$OW$3-1</f>
        <v/>
      </c>
      <c r="BL44" s="61">
        <f>BJ44*BK44</f>
        <v/>
      </c>
      <c r="BM44" s="61" t="n"/>
      <c r="BN44" s="33" t="inlineStr">
        <is>
          <t>IEI</t>
        </is>
      </c>
      <c r="BO44" s="49" t="n">
        <v>0.06000000000000001</v>
      </c>
      <c r="BP44" s="61">
        <f>'ETF MTD'!$OW$28/'ETF MTD'!$OW$3-1</f>
        <v/>
      </c>
      <c r="BQ44" s="61">
        <f>BO44*BP44</f>
        <v/>
      </c>
      <c r="BR44" s="61" t="n"/>
      <c r="BS44" s="33" t="inlineStr">
        <is>
          <t>IEI</t>
        </is>
      </c>
      <c r="BT44" s="49" t="n">
        <v>0.02</v>
      </c>
      <c r="BU44" s="61">
        <f>'ETF MTD'!$OW$28/'ETF MTD'!$OW$3-1</f>
        <v/>
      </c>
      <c r="BV44" s="61">
        <f>BT44*BU44</f>
        <v/>
      </c>
      <c r="BW44" s="61" t="n"/>
      <c r="BX44" s="33" t="inlineStr">
        <is>
          <t>IEI</t>
        </is>
      </c>
      <c r="BY44" s="49" t="n">
        <v>0.02</v>
      </c>
      <c r="BZ44" s="61">
        <f>'ETF MTD'!$OW$28/'ETF MTD'!$OW$3-1</f>
        <v/>
      </c>
      <c r="CA44" s="61">
        <f>BY44*BZ44</f>
        <v/>
      </c>
      <c r="CB44" s="61" t="n"/>
      <c r="CC44" s="33" t="inlineStr">
        <is>
          <t>IEI</t>
        </is>
      </c>
      <c r="CD44" s="49" t="n">
        <v>0.02</v>
      </c>
      <c r="CE44" s="61">
        <f>'ETF MTD'!$OW$28/'ETF MTD'!$OW$3-1</f>
        <v/>
      </c>
      <c r="CF44" s="61">
        <f>CD44*CE44</f>
        <v/>
      </c>
      <c r="CG44" s="61" t="n"/>
      <c r="CH44" s="33" t="inlineStr">
        <is>
          <t>IEI</t>
        </is>
      </c>
      <c r="CI44" s="49" t="n">
        <v>0.02</v>
      </c>
      <c r="CJ44" s="61">
        <f>'ETF MTD'!$OW$28/'ETF MTD'!$OW$3-1</f>
        <v/>
      </c>
      <c r="CK44" s="61">
        <f>CI44*CJ44</f>
        <v/>
      </c>
      <c r="CL44" s="61" t="n"/>
      <c r="CM44" s="33" t="inlineStr">
        <is>
          <t>IEI</t>
        </is>
      </c>
      <c r="CN44" s="49" t="n">
        <v>0.02</v>
      </c>
      <c r="CO44" s="61">
        <f>'ETF MTD'!$OW$28/'ETF MTD'!$OW$3-1</f>
        <v/>
      </c>
      <c r="CP44" s="61">
        <f>CN44*CO44</f>
        <v/>
      </c>
      <c r="CQ44" s="61" t="n"/>
      <c r="CR44" s="33" t="inlineStr">
        <is>
          <t>IEI</t>
        </is>
      </c>
      <c r="CS44" s="49" t="n">
        <v>0.02</v>
      </c>
      <c r="CT44" s="61">
        <f>'ETF MTD'!$OW$28/'ETF MTD'!$OW$3-1</f>
        <v/>
      </c>
      <c r="CU44" s="61">
        <f>CS44*CT44</f>
        <v/>
      </c>
      <c r="CV44" s="61" t="n"/>
      <c r="CW44" s="33" t="inlineStr">
        <is>
          <t>IEI</t>
        </is>
      </c>
      <c r="CX44" s="49" t="n">
        <v>0.02</v>
      </c>
      <c r="CY44" s="61">
        <f>'ETF MTD'!$OW$28/'ETF MTD'!$OW$3-1</f>
        <v/>
      </c>
      <c r="CZ44" s="61">
        <f>CX44*CY44</f>
        <v/>
      </c>
      <c r="DA44" s="61" t="n"/>
      <c r="DB44" s="33" t="inlineStr">
        <is>
          <t>IEI</t>
        </is>
      </c>
      <c r="DC44" s="49" t="n">
        <v>0.02</v>
      </c>
      <c r="DD44" s="61">
        <f>'ETF MTD'!$OW$28/'ETF MTD'!$OW$3-1</f>
        <v/>
      </c>
      <c r="DE44" s="61">
        <f>DC44*DD44</f>
        <v/>
      </c>
      <c r="DF44" s="61" t="n"/>
      <c r="DG44" s="33" t="inlineStr">
        <is>
          <t>IEI</t>
        </is>
      </c>
      <c r="DH44" s="49" t="n">
        <v>0.02</v>
      </c>
      <c r="DI44" s="61">
        <f>'ETF MTD'!$OW$28/'ETF MTD'!$OW$3-1</f>
        <v/>
      </c>
      <c r="DJ44" s="61">
        <f>DH44*DI44</f>
        <v/>
      </c>
      <c r="DK44" s="61" t="n"/>
      <c r="DL44" s="33" t="inlineStr">
        <is>
          <t>IEI</t>
        </is>
      </c>
      <c r="DM44" s="49" t="n">
        <v>0.02</v>
      </c>
      <c r="DN44" s="61">
        <f>'ETF MTD'!$OW$28/'ETF MTD'!$OW$3-1</f>
        <v/>
      </c>
      <c r="DO44" s="61">
        <f>DM44*DN44</f>
        <v/>
      </c>
      <c r="DP44" s="61" t="n"/>
      <c r="DQ44" s="33" t="inlineStr">
        <is>
          <t>IEI</t>
        </is>
      </c>
      <c r="DR44" s="49" t="n">
        <v>0.02</v>
      </c>
      <c r="DS44" s="61">
        <f>'ETF MTD'!$OW$28/'ETF MTD'!$OW$3-1</f>
        <v/>
      </c>
      <c r="DT44" s="61">
        <f>DR44*DS44</f>
        <v/>
      </c>
      <c r="DU44" s="61" t="n"/>
      <c r="DV44" s="33" t="inlineStr">
        <is>
          <t>IEI</t>
        </is>
      </c>
      <c r="DW44" s="49" t="n">
        <v>0.02</v>
      </c>
      <c r="DX44" s="61">
        <f>'ETF MTD'!$OW$28/'ETF MTD'!$OW$3-1</f>
        <v/>
      </c>
      <c r="DY44" s="61">
        <f>DW44*DX44</f>
        <v/>
      </c>
      <c r="DZ44" s="61" t="n"/>
      <c r="EA44" s="33" t="inlineStr">
        <is>
          <t>IEI</t>
        </is>
      </c>
      <c r="EB44" s="49" t="n">
        <v>0.02</v>
      </c>
      <c r="EC44" s="61">
        <f>'ETF MTD'!$OW$28/'ETF MTD'!$OW$3-1</f>
        <v/>
      </c>
      <c r="ED44" s="61">
        <f>EB44*EC44</f>
        <v/>
      </c>
      <c r="EE44" s="61" t="n"/>
      <c r="EF44" s="33" t="inlineStr">
        <is>
          <t>IEI</t>
        </is>
      </c>
      <c r="EG44" s="49" t="n">
        <v>0.06000000000000001</v>
      </c>
      <c r="EH44" s="61">
        <f>'ETF MTD'!$OW$28/'ETF MTD'!$OW$3-1</f>
        <v/>
      </c>
      <c r="EI44" s="61">
        <f>EG44*EH44</f>
        <v/>
      </c>
      <c r="EJ44" s="61" t="n"/>
      <c r="EK44" s="33" t="inlineStr">
        <is>
          <t>IEI</t>
        </is>
      </c>
      <c r="EL44" s="49" t="n">
        <v>0.1</v>
      </c>
      <c r="EM44" s="61">
        <f>'ETF MTD'!$OW$28/'ETF MTD'!$OW$3-1</f>
        <v/>
      </c>
      <c r="EN44" s="61">
        <f>EL44*EM44</f>
        <v/>
      </c>
      <c r="EO44" s="61" t="n"/>
      <c r="EP44" s="33" t="inlineStr">
        <is>
          <t>IEI</t>
        </is>
      </c>
      <c r="EQ44" s="49" t="n">
        <v>0.09999999999999991</v>
      </c>
      <c r="ER44" s="61">
        <f>'ETF MTD'!$OW$28/'ETF MTD'!$OW$3-1</f>
        <v/>
      </c>
      <c r="ES44" s="61">
        <f>EQ44*ER44</f>
        <v/>
      </c>
      <c r="ET44" s="61" t="n"/>
      <c r="EU44" s="33" t="inlineStr">
        <is>
          <t>IEI</t>
        </is>
      </c>
      <c r="EV44" s="49" t="n">
        <v>0.09999999999999991</v>
      </c>
      <c r="EW44" s="61">
        <f>'ETF MTD'!$OW$28/'ETF MTD'!$OW$3-1</f>
        <v/>
      </c>
      <c r="EX44" s="61">
        <f>EV44*EW44</f>
        <v/>
      </c>
      <c r="EY44" s="61" t="n"/>
      <c r="EZ44" s="33" t="inlineStr">
        <is>
          <t>IEI</t>
        </is>
      </c>
      <c r="FA44" s="49" t="n">
        <v>0.132</v>
      </c>
      <c r="FB44" s="61">
        <f>'ETF MTD'!$OW$28/'ETF MTD'!$OW$3-1</f>
        <v/>
      </c>
      <c r="FC44" s="61">
        <f>FA44*FB44</f>
        <v/>
      </c>
      <c r="FD44" s="61" t="n"/>
      <c r="FE44" s="33" t="inlineStr">
        <is>
          <t>IEI</t>
        </is>
      </c>
      <c r="FF44" s="49" t="n">
        <v>0.3</v>
      </c>
      <c r="FG44" s="61">
        <f>'ETF MTD'!$OW$28/'ETF MTD'!$OW$3-1</f>
        <v/>
      </c>
      <c r="FH44" s="61">
        <f>FF44*FG44</f>
        <v/>
      </c>
      <c r="FI44" s="61" t="n"/>
      <c r="FJ44" s="33" t="inlineStr">
        <is>
          <t>IEI</t>
        </is>
      </c>
      <c r="FK44" s="49" t="n">
        <v>0.09999999999999991</v>
      </c>
      <c r="FL44" s="61">
        <f>'ETF MTD'!$OW$28/'ETF MTD'!$OW$3-1</f>
        <v/>
      </c>
      <c r="FM44" s="61">
        <f>FK44*FL44</f>
        <v/>
      </c>
      <c r="FN44" s="61" t="n"/>
      <c r="FO44" s="33" t="inlineStr">
        <is>
          <t>IEI</t>
        </is>
      </c>
      <c r="FP44" s="49" t="n">
        <v>0.09999999999999991</v>
      </c>
      <c r="FQ44" s="61">
        <f>'ETF MTD'!$OW$28/'ETF MTD'!$OW$3-1</f>
        <v/>
      </c>
      <c r="FR44" s="61">
        <f>FP44*FQ44</f>
        <v/>
      </c>
      <c r="FS44" s="61" t="n"/>
      <c r="FT44" s="33" t="inlineStr">
        <is>
          <t>IEI</t>
        </is>
      </c>
      <c r="FU44" s="49" t="n">
        <v>0.3</v>
      </c>
      <c r="FV44" s="61">
        <f>'ETF MTD'!$OW$28/'ETF MTD'!$OW$3-1</f>
        <v/>
      </c>
      <c r="FW44" s="61">
        <f>FU44*FV44</f>
        <v/>
      </c>
      <c r="FX44" s="61" t="n"/>
      <c r="FY44" s="33" t="inlineStr">
        <is>
          <t>IEI</t>
        </is>
      </c>
      <c r="FZ44" s="41" t="n">
        <v>0.09999999999999991</v>
      </c>
      <c r="GA44" s="61">
        <f>'ETF MTD'!$OW$28/'ETF MTD'!$OW$3-1</f>
        <v/>
      </c>
      <c r="GB44" s="61">
        <f>FZ44*GA44</f>
        <v/>
      </c>
      <c r="GC44" s="61" t="n"/>
      <c r="GD44" s="33" t="inlineStr">
        <is>
          <t>IEI</t>
        </is>
      </c>
      <c r="GE44" s="41" t="n">
        <v>0.09999999999999991</v>
      </c>
      <c r="GF44" s="61">
        <f>'ETF MTD'!$OW$28/'ETF MTD'!$OW$3-1</f>
        <v/>
      </c>
      <c r="GG44" s="61">
        <f>GE44*GF44</f>
        <v/>
      </c>
      <c r="GH44" s="61" t="n"/>
      <c r="GI44" t="inlineStr">
        <is>
          <t>U.S. Govt</t>
        </is>
      </c>
      <c r="GJ44" s="41" t="n">
        <v>0.132</v>
      </c>
      <c r="GK44" s="61">
        <f>'ETF MTD'!$OW$28/'ETF MTD'!$OW$3-1</f>
        <v/>
      </c>
      <c r="GL44" s="61">
        <f>GJ44*GK44</f>
        <v/>
      </c>
      <c r="GM44" s="61" t="n"/>
      <c r="GN44" t="inlineStr">
        <is>
          <t>U.S. Govt</t>
        </is>
      </c>
      <c r="GO44" s="41" t="n">
        <v>0.06000000000000001</v>
      </c>
      <c r="GP44" s="61">
        <f>'ETF MTD'!$OW$28/'ETF MTD'!$OW$3-1</f>
        <v/>
      </c>
      <c r="GQ44" s="61">
        <f>GO44*GP44</f>
        <v/>
      </c>
      <c r="GR44" s="61" t="n"/>
      <c r="GS44" t="inlineStr">
        <is>
          <t>U.S. Govt</t>
        </is>
      </c>
      <c r="GT44" s="41" t="n">
        <v>0.06000000000000001</v>
      </c>
      <c r="GU44" s="61">
        <f>'ETF MTD'!$OW$28/'ETF MTD'!$OW$3-1</f>
        <v/>
      </c>
      <c r="GV44" s="61">
        <f>GT44*GU44</f>
        <v/>
      </c>
      <c r="GW44" s="61" t="n"/>
      <c r="GX44" t="inlineStr">
        <is>
          <t>U.S. Govt</t>
        </is>
      </c>
      <c r="GY44" s="41" t="n">
        <v>0.16</v>
      </c>
      <c r="GZ44" s="61">
        <f>'ETF MTD'!$OW$28/'ETF MTD'!$OW$3-1</f>
        <v/>
      </c>
      <c r="HA44" s="61">
        <f>GY44*GZ44</f>
        <v/>
      </c>
      <c r="HB44" s="61" t="n"/>
      <c r="HC44" t="inlineStr">
        <is>
          <t>U.S. Govt</t>
        </is>
      </c>
      <c r="HD44" s="41" t="n">
        <v>0.16</v>
      </c>
      <c r="HE44" s="61">
        <f>'ETF MTD'!$OW$28/'ETF MTD'!$OW$3-1</f>
        <v/>
      </c>
      <c r="HF44" s="61">
        <f>HD44*HE44</f>
        <v/>
      </c>
      <c r="HG44" s="61" t="n"/>
      <c r="HH44" t="inlineStr">
        <is>
          <t>U.S. Govt</t>
        </is>
      </c>
      <c r="HI44" s="41" t="n">
        <v>0.16</v>
      </c>
      <c r="HJ44" s="61">
        <f>'ETF MTD'!$OW$28/'ETF MTD'!$OW$3-1</f>
        <v/>
      </c>
      <c r="HK44" s="61">
        <f>HI44*HJ44</f>
        <v/>
      </c>
      <c r="HL44" s="61" t="n"/>
      <c r="HM44" t="inlineStr">
        <is>
          <t>U.S. Govt</t>
        </is>
      </c>
      <c r="HN44" s="41" t="n">
        <v>0.12</v>
      </c>
      <c r="HO44" s="61">
        <f>'ETF MTD'!$OW$28/'ETF MTD'!$OW$3-1</f>
        <v/>
      </c>
      <c r="HP44" s="61">
        <f>HN44*HO44</f>
        <v/>
      </c>
      <c r="HQ44" s="61" t="n"/>
      <c r="HR44" t="inlineStr">
        <is>
          <t>U.S. Govt</t>
        </is>
      </c>
      <c r="HS44" s="41" t="n">
        <v>0.12</v>
      </c>
      <c r="HT44" s="61">
        <f>'ETF MTD'!$OW$28/'ETF MTD'!$OW$3-1</f>
        <v/>
      </c>
      <c r="HU44" s="61">
        <f>HS44*HT44</f>
        <v/>
      </c>
      <c r="HV44" s="61" t="n"/>
      <c r="HW44" t="inlineStr">
        <is>
          <t>U.S. Govt IT</t>
        </is>
      </c>
      <c r="HX44" s="41" t="n">
        <v>0.06</v>
      </c>
      <c r="HY44" s="61">
        <f>'ETF MTD'!$OW$28/'ETF MTD'!$OW$3-1</f>
        <v/>
      </c>
      <c r="HZ44" s="61">
        <f>HX44*HY44</f>
        <v/>
      </c>
      <c r="IA44" s="61" t="n"/>
      <c r="IB44" t="inlineStr">
        <is>
          <t>U.S. Govt IT</t>
        </is>
      </c>
      <c r="IC44" s="41" t="n">
        <v>0.06</v>
      </c>
      <c r="ID44" s="61">
        <f>'ETF MTD'!$OW$28/'ETF MTD'!$OW$3-1</f>
        <v/>
      </c>
      <c r="IE44" s="61">
        <f>IC44*ID44</f>
        <v/>
      </c>
      <c r="IF44" s="61" t="n"/>
      <c r="IG44" t="inlineStr">
        <is>
          <t>U.S. Govt IT</t>
        </is>
      </c>
      <c r="IH44" s="41" t="n">
        <v>0.06</v>
      </c>
      <c r="II44" s="61">
        <f>'ETF MTD'!$OW$28/'ETF MTD'!$OW$3-1</f>
        <v/>
      </c>
      <c r="IJ44" s="61">
        <f>IH44*II44</f>
        <v/>
      </c>
      <c r="IK44" s="61" t="n"/>
      <c r="IL44" t="inlineStr">
        <is>
          <t>U.S. Govt IT</t>
        </is>
      </c>
      <c r="IM44" s="41" t="n">
        <v>0.06</v>
      </c>
      <c r="IN44" s="61">
        <f>'ETF MTD'!$OW$28/'ETF MTD'!$OW$3-1</f>
        <v/>
      </c>
      <c r="IO44" s="61">
        <f>IM44*IN44</f>
        <v/>
      </c>
      <c r="IP44" s="61" t="n"/>
      <c r="IQ44" t="inlineStr">
        <is>
          <t>U.S. Govt IT</t>
        </is>
      </c>
      <c r="IR44" s="41" t="n">
        <v>0.02</v>
      </c>
      <c r="IS44" s="61">
        <f>'ETF MTD'!$OW$28/'ETF MTD'!$OW$3-1</f>
        <v/>
      </c>
      <c r="IT44" s="61">
        <f>IR44*IS44</f>
        <v/>
      </c>
      <c r="IU44" s="61" t="n"/>
      <c r="IV44" t="inlineStr">
        <is>
          <t>U.S. Govt IT</t>
        </is>
      </c>
      <c r="IW44" s="41" t="n">
        <v>0.02</v>
      </c>
      <c r="IX44" s="61">
        <f>'ETF MTD'!$OW$28/'ETF MTD'!$OW$3-1</f>
        <v/>
      </c>
      <c r="IY44" s="61">
        <f>IW44*IX44</f>
        <v/>
      </c>
      <c r="IZ44" s="61" t="n"/>
      <c r="JA44" t="inlineStr">
        <is>
          <t>U.S. Govt IT</t>
        </is>
      </c>
      <c r="JB44" s="41" t="n">
        <v>0.02</v>
      </c>
      <c r="JC44" s="61">
        <f>'ETF MTD'!$OW$28/'ETF MTD'!$OW$3-1</f>
        <v/>
      </c>
      <c r="JD44" s="61">
        <f>JB44*JC44</f>
        <v/>
      </c>
      <c r="JE44" s="61" t="n"/>
      <c r="JF44" t="inlineStr">
        <is>
          <t>U.S. Govt IT</t>
        </is>
      </c>
      <c r="JG44" s="41" t="n">
        <v>0.02</v>
      </c>
      <c r="JH44" s="61">
        <f>'ETF MTD'!$OW$28/'ETF MTD'!$OW$3-1</f>
        <v/>
      </c>
      <c r="JI44" s="61">
        <f>JG44*JH44</f>
        <v/>
      </c>
      <c r="JJ44" s="61" t="n"/>
      <c r="JK44" t="inlineStr">
        <is>
          <t>U.S. Govt IT</t>
        </is>
      </c>
      <c r="JL44" s="41" t="n">
        <v>0.02</v>
      </c>
      <c r="JM44" s="61">
        <f>'ETF MTD'!$OW$28/'ETF MTD'!$OW$3-1</f>
        <v/>
      </c>
      <c r="JN44" s="61">
        <f>JL44*JM44</f>
        <v/>
      </c>
      <c r="JO44" s="61" t="n"/>
      <c r="JP44" t="inlineStr">
        <is>
          <t>U.S. Govt IT</t>
        </is>
      </c>
      <c r="JQ44" s="41" t="n">
        <v>0.03</v>
      </c>
      <c r="JR44" s="61">
        <f>'ETF MTD'!$OW$28/'ETF MTD'!$OW$3-1</f>
        <v/>
      </c>
      <c r="JS44" s="61">
        <f>JQ44*JR44</f>
        <v/>
      </c>
      <c r="JT44" s="61" t="n"/>
      <c r="JU44" t="inlineStr">
        <is>
          <t>U.S. Govt IT</t>
        </is>
      </c>
      <c r="JV44" s="41" t="n">
        <v>0.03</v>
      </c>
      <c r="JW44" s="61">
        <f>'ETF MTD'!$OW$28/'ETF MTD'!$OW$3-1</f>
        <v/>
      </c>
      <c r="JX44" s="61">
        <f>JV44*JW44</f>
        <v/>
      </c>
      <c r="JY44" s="61" t="n"/>
      <c r="JZ44" t="inlineStr">
        <is>
          <t>U.S. Govt IT</t>
        </is>
      </c>
      <c r="KA44" s="41" t="n">
        <v>0.02</v>
      </c>
      <c r="KB44" s="61">
        <f>'ETF MTD'!$OW$28/'ETF MTD'!$OW$3-1</f>
        <v/>
      </c>
      <c r="KC44" s="61">
        <f>KA44*KB44</f>
        <v/>
      </c>
      <c r="KD44" s="61" t="n"/>
      <c r="KE44" t="inlineStr">
        <is>
          <t>U.S. Govt IT</t>
        </is>
      </c>
      <c r="KF44" s="41" t="n">
        <v>0.02</v>
      </c>
      <c r="KG44" s="61">
        <f>'ETF MTD'!$OW$28/'ETF MTD'!$OW$3-1</f>
        <v/>
      </c>
      <c r="KH44" s="61">
        <f>KF44*KG44</f>
        <v/>
      </c>
      <c r="KI44" s="61" t="n"/>
      <c r="KJ44" t="inlineStr">
        <is>
          <t>U.S. Govt IT</t>
        </is>
      </c>
      <c r="KK44" s="41" t="n">
        <v>0.02</v>
      </c>
      <c r="KL44" s="61">
        <f>'ETF MTD'!$OW$28/'ETF MTD'!$OW$3-1</f>
        <v/>
      </c>
      <c r="KM44" s="61">
        <f>KK44*KL44</f>
        <v/>
      </c>
      <c r="KN44" s="61" t="n"/>
      <c r="KO44" t="inlineStr">
        <is>
          <t>U.S. Govt IT</t>
        </is>
      </c>
      <c r="KP44" s="41" t="n">
        <v>0.02</v>
      </c>
      <c r="KQ44" s="61">
        <f>'ETF MTD'!$OW$28/'ETF MTD'!$OW$3-1</f>
        <v/>
      </c>
      <c r="KR44" s="61">
        <f>KP44*KQ44</f>
        <v/>
      </c>
      <c r="KS44" s="61" t="n"/>
      <c r="KT44" t="inlineStr">
        <is>
          <t>U.S. Govt IT</t>
        </is>
      </c>
      <c r="KU44" s="41" t="n">
        <v>0.02</v>
      </c>
      <c r="KV44" s="61">
        <f>'ETF MTD'!$OW$28/'ETF MTD'!$OW$3-1</f>
        <v/>
      </c>
      <c r="KW44" s="61">
        <f>KU44*KV44</f>
        <v/>
      </c>
      <c r="KX44" s="61" t="n"/>
      <c r="KY44" t="inlineStr">
        <is>
          <t>U.S. Govt IT</t>
        </is>
      </c>
      <c r="KZ44" s="41" t="n">
        <v>0.02</v>
      </c>
      <c r="LA44" s="61">
        <f>'ETF MTD'!$OW$28/'ETF MTD'!$OW$3-1</f>
        <v/>
      </c>
      <c r="LB44" s="61">
        <f>KZ44*LA44</f>
        <v/>
      </c>
      <c r="LC44" s="61" t="n"/>
      <c r="LD44" t="inlineStr">
        <is>
          <t>U.S. Govt IT</t>
        </is>
      </c>
      <c r="LE44" s="41" t="n">
        <v>0.02</v>
      </c>
      <c r="LF44" s="61">
        <f>'ETF MTD'!$OW$28/'ETF MTD'!$OW$3-1</f>
        <v/>
      </c>
      <c r="LG44" s="61">
        <f>LE44*LF44</f>
        <v/>
      </c>
      <c r="LH44" s="61" t="n"/>
      <c r="LI44" t="inlineStr">
        <is>
          <t>U.S. Govt IT</t>
        </is>
      </c>
      <c r="LJ44" s="41" t="n">
        <v>0.02</v>
      </c>
      <c r="LK44" s="61">
        <f>'ETF MTD'!$OW$28/'ETF MTD'!$OW$3-1</f>
        <v/>
      </c>
      <c r="LL44" s="61">
        <f>LJ44*LK44</f>
        <v/>
      </c>
      <c r="LM44" s="61" t="n"/>
      <c r="LN44" t="inlineStr">
        <is>
          <t>U.S. Govt IT</t>
        </is>
      </c>
      <c r="LO44" s="41" t="n">
        <v>0.02</v>
      </c>
      <c r="LP44" s="61">
        <f>'ETF MTD'!$OW$28/'ETF MTD'!$OW$3-1</f>
        <v/>
      </c>
      <c r="LQ44" s="61">
        <f>LO44*LP44</f>
        <v/>
      </c>
      <c r="LR44" s="61" t="n"/>
      <c r="LS44" t="inlineStr">
        <is>
          <t>U.S. Govt IT</t>
        </is>
      </c>
      <c r="LT44" s="41" t="n">
        <v>0.02</v>
      </c>
      <c r="LU44" s="61">
        <f>'ETF MTD'!$OW$28/'ETF MTD'!$OW$3-1</f>
        <v/>
      </c>
      <c r="LV44" s="61">
        <f>LT44*LU44</f>
        <v/>
      </c>
      <c r="LW44" s="61" t="n"/>
      <c r="LX44" t="inlineStr">
        <is>
          <t>U.S. Govt IT</t>
        </is>
      </c>
      <c r="LY44" s="41" t="n">
        <v>0.02</v>
      </c>
      <c r="LZ44" s="61">
        <f>'ETF MTD'!$OW$28/'ETF MTD'!$OW$3-1</f>
        <v/>
      </c>
      <c r="MA44" s="61">
        <f>LY44*LZ44</f>
        <v/>
      </c>
      <c r="MB44" s="61" t="n"/>
      <c r="MC44" t="inlineStr">
        <is>
          <t>U.S. Govt IT</t>
        </is>
      </c>
      <c r="MD44" s="41" t="n">
        <v>0.02</v>
      </c>
      <c r="ME44" s="61">
        <f>'ETF MTD'!$OW$28/'ETF MTD'!$OW$3-1</f>
        <v/>
      </c>
      <c r="MF44" s="61">
        <f>MD44*ME44</f>
        <v/>
      </c>
      <c r="MG44" s="61" t="n"/>
      <c r="MH44" t="inlineStr">
        <is>
          <t>U.S. Govt IT</t>
        </is>
      </c>
      <c r="MI44" s="41" t="n">
        <v>0.02</v>
      </c>
      <c r="MJ44" s="61">
        <f>'ETF MTD'!$OW$28/'ETF MTD'!$OW$3-1</f>
        <v/>
      </c>
      <c r="MK44" s="61">
        <f>MI44*MJ44</f>
        <v/>
      </c>
      <c r="ML44" s="61" t="n"/>
      <c r="MM44" t="inlineStr">
        <is>
          <t>U.S. Govt IT</t>
        </is>
      </c>
      <c r="MN44" s="41" t="n">
        <v>0.02</v>
      </c>
      <c r="MO44" s="61">
        <f>'ETF MTD'!$OW$28/'ETF MTD'!$OW$3-1</f>
        <v/>
      </c>
      <c r="MP44" s="61">
        <f>MN44*MO44</f>
        <v/>
      </c>
      <c r="MQ44" s="61" t="n"/>
      <c r="MR44" t="inlineStr">
        <is>
          <t>U.S. Govt IT</t>
        </is>
      </c>
      <c r="MS44" s="41" t="n">
        <v>0.03</v>
      </c>
      <c r="MT44" s="61">
        <f>'ETF MTD'!$OW$28/'ETF MTD'!$OW$3-1</f>
        <v/>
      </c>
      <c r="MU44" s="61">
        <f>MS44*MT44</f>
        <v/>
      </c>
      <c r="MV44" s="61" t="n"/>
      <c r="MW44" t="inlineStr">
        <is>
          <t>U.S. Govt IT</t>
        </is>
      </c>
      <c r="MX44" s="41" t="n">
        <v>0.03</v>
      </c>
      <c r="MY44" s="61">
        <f>'ETF MTD'!$OW$28/'ETF MTD'!$OW$3-1</f>
        <v/>
      </c>
      <c r="MZ44" s="61">
        <f>MX44*MY44</f>
        <v/>
      </c>
      <c r="NA44" s="61" t="n"/>
      <c r="NB44" t="inlineStr">
        <is>
          <t>U.S. Govt IT</t>
        </is>
      </c>
      <c r="NC44" s="41" t="n">
        <v>0.062</v>
      </c>
      <c r="ND44" s="61">
        <f>'ETF MTD'!$OW$28/'ETF MTD'!$OW$3-1</f>
        <v/>
      </c>
      <c r="NE44" s="61">
        <f>NC44*ND44</f>
        <v/>
      </c>
      <c r="NF44" s="61" t="n"/>
      <c r="NG44" t="inlineStr">
        <is>
          <t>U.S. Govt IT</t>
        </is>
      </c>
      <c r="NH44" s="41" t="n">
        <v>0.03</v>
      </c>
      <c r="NI44" s="61">
        <f>'ETF MTD'!$OW$28/'ETF MTD'!$OW$3-1</f>
        <v/>
      </c>
      <c r="NJ44" s="61">
        <f>NH44*NI44</f>
        <v/>
      </c>
      <c r="NK44" s="61" t="n"/>
      <c r="NL44" t="inlineStr">
        <is>
          <t>U.S. Govt IT</t>
        </is>
      </c>
      <c r="NM44" s="41" t="n">
        <v>0.09</v>
      </c>
      <c r="NN44" s="61">
        <f>'ETF MTD'!$OW$28/'ETF MTD'!$OW$3-1</f>
        <v/>
      </c>
      <c r="NO44" s="61">
        <f>NM44*NN44</f>
        <v/>
      </c>
      <c r="NP44" s="61" t="n"/>
      <c r="NQ44" t="inlineStr">
        <is>
          <t>U.S. Govt IT</t>
        </is>
      </c>
      <c r="NR44" s="41" t="n">
        <v>0.09</v>
      </c>
      <c r="NS44" s="61">
        <f>'ETF MTD'!$OW$28/'ETF MTD'!$OW$3-1</f>
        <v/>
      </c>
      <c r="NT44" s="61">
        <f>NR44*NS44</f>
        <v/>
      </c>
      <c r="NU44" s="61" t="n"/>
      <c r="NV44" t="inlineStr">
        <is>
          <t>U.S. Govt IT</t>
        </is>
      </c>
      <c r="NW44" s="41" t="n">
        <v>0.03</v>
      </c>
      <c r="NX44" s="61">
        <f>'ETF MTD'!$OW$28/'ETF MTD'!$OW$3-1</f>
        <v/>
      </c>
      <c r="NY44" s="61">
        <f>NW44*NX44</f>
        <v/>
      </c>
      <c r="NZ44" s="61" t="n"/>
      <c r="OA44" t="inlineStr">
        <is>
          <t>U.S. Govt IT</t>
        </is>
      </c>
      <c r="OB44" s="41" t="n">
        <v>0.03</v>
      </c>
      <c r="OC44" s="61">
        <f>'ETF MTD'!$OW$28/'ETF MTD'!$OW$3-1</f>
        <v/>
      </c>
      <c r="OD44" s="61">
        <f>OB44*OC44</f>
        <v/>
      </c>
      <c r="OE44" s="61" t="n"/>
      <c r="OF44" t="inlineStr">
        <is>
          <t>U.S. Govt IT</t>
        </is>
      </c>
      <c r="OG44" s="41" t="n">
        <v>0.03</v>
      </c>
      <c r="OH44" s="61">
        <f>'ETF MTD'!$OW$28/'ETF MTD'!$OW$3-1</f>
        <v/>
      </c>
      <c r="OI44" s="61">
        <f>OG44*OH44</f>
        <v/>
      </c>
      <c r="OJ44" s="61" t="n"/>
      <c r="OK44" t="inlineStr">
        <is>
          <t>U.S. Govt IT</t>
        </is>
      </c>
      <c r="OL44" s="41" t="n">
        <v>0.03</v>
      </c>
      <c r="OM44" s="61">
        <f>'ETF MTD'!$OW$28/'ETF MTD'!$OW$3-1</f>
        <v/>
      </c>
      <c r="ON44" s="61">
        <f>OL44*OM44</f>
        <v/>
      </c>
      <c r="OO44" s="61" t="n"/>
      <c r="OP44" t="inlineStr">
        <is>
          <t>U.S. Govt IT</t>
        </is>
      </c>
      <c r="OQ44" s="41" t="n">
        <v>0.03</v>
      </c>
      <c r="OR44" s="61">
        <f>'ETF MTD'!$OW$28/'ETF MTD'!$OW$3-1</f>
        <v/>
      </c>
      <c r="OS44" s="61">
        <f>OQ44*OR44</f>
        <v/>
      </c>
      <c r="OT44" s="61" t="n"/>
      <c r="OU44" t="inlineStr">
        <is>
          <t>U.S. Govt IT</t>
        </is>
      </c>
      <c r="OV44" s="41" t="n">
        <v>0.04</v>
      </c>
      <c r="OW44" s="61">
        <f>'ETF MTD'!$OW$28/'ETF MTD'!$OW$3-1</f>
        <v/>
      </c>
      <c r="OX44" s="61">
        <f>OV44*OW44</f>
        <v/>
      </c>
      <c r="OY44" s="61" t="n"/>
      <c r="OZ44" t="inlineStr">
        <is>
          <t>U.S. Govt IT</t>
        </is>
      </c>
      <c r="PA44" s="41" t="n">
        <v>0.138</v>
      </c>
      <c r="PB44" s="61">
        <f>'ETF MTD'!$OW$28/'ETF MTD'!$OW$3-1</f>
        <v/>
      </c>
      <c r="PC44" s="61">
        <f>PA44*PB44</f>
        <v/>
      </c>
      <c r="PD44" s="61" t="n"/>
      <c r="PE44" t="inlineStr">
        <is>
          <t>U.S. Govt IT</t>
        </is>
      </c>
      <c r="PF44" s="41" t="n">
        <v>0.138</v>
      </c>
      <c r="PG44" s="61">
        <f>'ETF MTD'!$OW$28/'ETF MTD'!$OW$3-1</f>
        <v/>
      </c>
      <c r="PH44" s="61">
        <f>PF44*PG44</f>
        <v/>
      </c>
      <c r="PI44" s="61" t="n"/>
      <c r="PJ44" t="inlineStr">
        <is>
          <t>U.S. Govt IT</t>
        </is>
      </c>
      <c r="PK44" s="41" t="n">
        <v>0.2</v>
      </c>
      <c r="PL44" s="61">
        <f>'ETF MTD'!$OW$28/'ETF MTD'!$OW$3-1</f>
        <v/>
      </c>
      <c r="PM44" s="61">
        <f>PK44*PL44</f>
        <v/>
      </c>
      <c r="PN44" s="61" t="n"/>
      <c r="PO44" t="inlineStr">
        <is>
          <t>U.S. Govt IT</t>
        </is>
      </c>
      <c r="PP44" s="41" t="n">
        <v>0.138</v>
      </c>
      <c r="PQ44" s="61">
        <f>'ETF MTD'!$OW$28/'ETF MTD'!$OW$3-1</f>
        <v/>
      </c>
      <c r="PR44" s="61">
        <f>PP44*PQ44</f>
        <v/>
      </c>
      <c r="PS44" s="61" t="n"/>
      <c r="PT44" t="inlineStr">
        <is>
          <t>U.S. Govt IT</t>
        </is>
      </c>
      <c r="PU44" s="41" t="n">
        <v>0.138</v>
      </c>
      <c r="PV44" s="61">
        <f>'ETF MTD'!$OW$28/'ETF MTD'!$OW$3-1</f>
        <v/>
      </c>
      <c r="PW44" s="61">
        <f>PU44*PV44</f>
        <v/>
      </c>
      <c r="PX44" s="61" t="n"/>
      <c r="PY44" t="inlineStr">
        <is>
          <t>U.S. Govt IT</t>
        </is>
      </c>
      <c r="PZ44" s="41" t="n">
        <v>0.046</v>
      </c>
      <c r="QA44" s="61">
        <f>'ETF MTD'!$OW$28/'ETF MTD'!$OW$3-1</f>
        <v/>
      </c>
      <c r="QB44" s="61">
        <f>PZ44*QA44</f>
        <v/>
      </c>
      <c r="QC44" s="61" t="n"/>
      <c r="QD44" t="inlineStr">
        <is>
          <t>U.S. Govt IT</t>
        </is>
      </c>
      <c r="QE44" s="41" t="n">
        <v>0.046</v>
      </c>
      <c r="QF44" s="61">
        <f>'ETF MTD'!$OW$28/'ETF MTD'!$OW$3-1</f>
        <v/>
      </c>
      <c r="QG44" s="61">
        <f>QE44*QF44</f>
        <v/>
      </c>
      <c r="QH44" s="61" t="n"/>
      <c r="QI44" t="inlineStr">
        <is>
          <t>U.S. Govt IT</t>
        </is>
      </c>
      <c r="QJ44" s="41" t="n">
        <v>0.07199999999999999</v>
      </c>
      <c r="QK44" s="61">
        <f>'ETF MTD'!$OW$28/'ETF MTD'!$OW$3-1</f>
        <v/>
      </c>
      <c r="QL44" s="61">
        <f>QJ44*QK44</f>
        <v/>
      </c>
      <c r="QM44" s="61" t="n"/>
      <c r="QN44" t="inlineStr">
        <is>
          <t>U.S. Govt IT</t>
        </is>
      </c>
      <c r="QO44" s="41" t="n">
        <v>0.12</v>
      </c>
      <c r="QP44" s="61">
        <f>'ETF MTD'!$OW$28/'ETF MTD'!$OW$3-1</f>
        <v/>
      </c>
      <c r="QQ44" s="61">
        <f>QO44*QP44</f>
        <v/>
      </c>
      <c r="QR44" s="61" t="n"/>
      <c r="QS44" t="inlineStr">
        <is>
          <t>U.S. Govt IT</t>
        </is>
      </c>
      <c r="QT44" s="41" t="n">
        <v>0.24</v>
      </c>
      <c r="QU44" s="61">
        <f>'ETF MTD'!$OW$28/'ETF MTD'!$OW$3-1</f>
        <v/>
      </c>
      <c r="QV44" s="61">
        <f>QT44*QU44</f>
        <v/>
      </c>
      <c r="QW44" s="61" t="n"/>
      <c r="QX44" t="inlineStr">
        <is>
          <t>U.S. Govt IT</t>
        </is>
      </c>
      <c r="QY44" s="41" t="n">
        <v>0.18</v>
      </c>
      <c r="QZ44" s="61">
        <f>'ETF MTD'!$OW$28/'ETF MTD'!$OW$3-1</f>
        <v/>
      </c>
      <c r="RA44" s="61">
        <f>QY44*QZ44</f>
        <v/>
      </c>
      <c r="RB44" s="61" t="n"/>
      <c r="RC44" t="inlineStr">
        <is>
          <t>U.S. Govt IT</t>
        </is>
      </c>
      <c r="RD44" s="41" t="n">
        <v>0.108</v>
      </c>
      <c r="RE44" s="61">
        <f>'ETF MTD'!$OW$28/'ETF MTD'!$OW$3-1</f>
        <v/>
      </c>
      <c r="RF44" s="61">
        <f>RD44*RE44</f>
        <v/>
      </c>
      <c r="RG44" s="61" t="n"/>
      <c r="RH44" t="inlineStr">
        <is>
          <t>U.S. Govt IT</t>
        </is>
      </c>
      <c r="RI44" s="41" t="n">
        <v>0.138</v>
      </c>
      <c r="RJ44" s="61">
        <f>'ETF MTD'!$OW$28/'ETF MTD'!$OW$3-1</f>
        <v/>
      </c>
      <c r="RK44" s="61">
        <f>RI44*RJ44</f>
        <v/>
      </c>
      <c r="RL44" s="61" t="n"/>
      <c r="RM44" s="42" t="n">
        <v>0.23</v>
      </c>
      <c r="RN44" s="43">
        <f>0.2*RM44</f>
        <v/>
      </c>
      <c r="RO44" s="44" t="n">
        <v>0</v>
      </c>
      <c r="RP44" s="44">
        <f>RI44-RN44</f>
        <v/>
      </c>
      <c r="RQ44" s="48" t="n"/>
      <c r="RR44" s="46" t="n">
        <v>0.0015</v>
      </c>
      <c r="RS44" s="61">
        <f>RI44*RR44</f>
        <v/>
      </c>
      <c r="RT44" s="48" t="n">
        <v>0.0005999999999999999</v>
      </c>
      <c r="RU44" s="61">
        <f>RT44*RI44</f>
        <v/>
      </c>
      <c r="RV44" s="49" t="n"/>
      <c r="RW44" s="61" t="n"/>
      <c r="RX44" s="61" t="n"/>
      <c r="RY44" s="33" t="n"/>
      <c r="RZ44" s="61" t="n"/>
    </row>
    <row r="45">
      <c r="A45" s="33" t="inlineStr">
        <is>
          <t>BWX</t>
        </is>
      </c>
      <c r="B45" s="49" t="n">
        <v>0.014</v>
      </c>
      <c r="C45" s="61">
        <f>'ETF MTD'!$KG$28/'ETF MTD'!$KG$3-1</f>
        <v/>
      </c>
      <c r="D45" s="61">
        <f>B45*C45</f>
        <v/>
      </c>
      <c r="E45" s="61" t="n"/>
      <c r="F45" s="33" t="inlineStr">
        <is>
          <t>BWX</t>
        </is>
      </c>
      <c r="G45" s="49" t="n">
        <v>0.07000000000000001</v>
      </c>
      <c r="H45" s="61">
        <f>'ETF MTD'!$KG$28/'ETF MTD'!$KG$3-1</f>
        <v/>
      </c>
      <c r="I45" s="61">
        <f>G45*H45</f>
        <v/>
      </c>
      <c r="J45" s="39" t="n"/>
      <c r="K45" s="33" t="inlineStr">
        <is>
          <t>BWX</t>
        </is>
      </c>
      <c r="L45" s="49" t="n">
        <v>0.07000000000000001</v>
      </c>
      <c r="M45" s="61">
        <f>'ETF MTD'!$KG$28/'ETF MTD'!$KG$3-1</f>
        <v/>
      </c>
      <c r="N45" s="61">
        <f>L45*M45</f>
        <v/>
      </c>
      <c r="O45" s="61" t="n"/>
      <c r="P45" s="61" t="inlineStr">
        <is>
          <t>BWX</t>
        </is>
      </c>
      <c r="Q45" s="61" t="n">
        <v>0.07000000000000001</v>
      </c>
      <c r="R45" s="61">
        <f>'ETF MTD'!$KG$28/'ETF MTD'!$KG$3-1</f>
        <v/>
      </c>
      <c r="S45" s="61">
        <f>Q45*R45</f>
        <v/>
      </c>
      <c r="T45" s="61" t="n"/>
      <c r="U45" s="33" t="inlineStr">
        <is>
          <t>BWX</t>
        </is>
      </c>
      <c r="V45" s="49" t="n">
        <v>0.07000000000000001</v>
      </c>
      <c r="W45" s="61">
        <f>'ETF MTD'!$KG$28/'ETF MTD'!$KG$3-1</f>
        <v/>
      </c>
      <c r="X45" s="61">
        <f>V45*W45</f>
        <v/>
      </c>
      <c r="Y45" s="61" t="n"/>
      <c r="Z45" s="33" t="inlineStr">
        <is>
          <t>BWX</t>
        </is>
      </c>
      <c r="AA45" s="49" t="n">
        <v>0.07000000000000001</v>
      </c>
      <c r="AB45" s="61">
        <f>'ETF MTD'!$KG$28/'ETF MTD'!$KG$3-1</f>
        <v/>
      </c>
      <c r="AC45" s="61">
        <f>AA45*AB45</f>
        <v/>
      </c>
      <c r="AD45" s="61" t="n"/>
      <c r="AE45" s="33" t="inlineStr">
        <is>
          <t>BWX</t>
        </is>
      </c>
      <c r="AF45" s="49" t="n">
        <v>0.07000000000000001</v>
      </c>
      <c r="AG45" s="61">
        <f>'ETF MTD'!$KG$28/'ETF MTD'!$KG$3-1</f>
        <v/>
      </c>
      <c r="AH45" s="61">
        <f>AF45*AG45</f>
        <v/>
      </c>
      <c r="AI45" s="61" t="n"/>
      <c r="AJ45" s="33" t="inlineStr">
        <is>
          <t>BWX</t>
        </is>
      </c>
      <c r="AK45" s="49" t="n">
        <v>0.04200000000000001</v>
      </c>
      <c r="AL45" s="61">
        <f>'ETF MTD'!$KG$28/'ETF MTD'!$KG$3-1</f>
        <v/>
      </c>
      <c r="AM45" s="61">
        <f>AK45*AL45</f>
        <v/>
      </c>
      <c r="AN45" s="61" t="n"/>
      <c r="AO45" s="33" t="inlineStr">
        <is>
          <t>BWX</t>
        </is>
      </c>
      <c r="AP45" s="49" t="n">
        <v>0.014</v>
      </c>
      <c r="AQ45" s="61">
        <f>'ETF MTD'!$KG$28/'ETF MTD'!$KG$3-1</f>
        <v/>
      </c>
      <c r="AR45" s="61">
        <f>AP45*AQ45</f>
        <v/>
      </c>
      <c r="AS45" s="61" t="n"/>
      <c r="AT45" s="33" t="inlineStr">
        <is>
          <t>BWX</t>
        </is>
      </c>
      <c r="AU45" s="49" t="n">
        <v>0.014</v>
      </c>
      <c r="AV45" s="61">
        <f>'ETF MTD'!$KG$28/'ETF MTD'!$KG$3-1</f>
        <v/>
      </c>
      <c r="AW45" s="61">
        <f>AU45*AV45</f>
        <v/>
      </c>
      <c r="AX45" s="61" t="n"/>
      <c r="AY45" s="33" t="inlineStr">
        <is>
          <t>BWX</t>
        </is>
      </c>
      <c r="AZ45" s="49" t="n">
        <v>0.014</v>
      </c>
      <c r="BA45" s="61">
        <f>'ETF MTD'!$KG$28/'ETF MTD'!$KG$3-1</f>
        <v/>
      </c>
      <c r="BB45" s="61">
        <f>AZ45*BA45</f>
        <v/>
      </c>
      <c r="BC45" s="61" t="n"/>
      <c r="BD45" s="33" t="inlineStr">
        <is>
          <t>BWX</t>
        </is>
      </c>
      <c r="BE45" s="49" t="n">
        <v>0.048</v>
      </c>
      <c r="BF45" s="61">
        <f>'ETF MTD'!$KG$28/'ETF MTD'!$KG$3-1</f>
        <v/>
      </c>
      <c r="BG45" s="61">
        <f>BE45*BF45</f>
        <v/>
      </c>
      <c r="BH45" s="61" t="n"/>
      <c r="BI45" s="33" t="inlineStr">
        <is>
          <t>BWX</t>
        </is>
      </c>
      <c r="BJ45" s="49" t="n">
        <v>0.08</v>
      </c>
      <c r="BK45" s="61">
        <f>'ETF MTD'!$KG$28/'ETF MTD'!$KG$3-1</f>
        <v/>
      </c>
      <c r="BL45" s="61">
        <f>BJ45*BK45</f>
        <v/>
      </c>
      <c r="BM45" s="61" t="n"/>
      <c r="BN45" s="33" t="inlineStr">
        <is>
          <t>BWX</t>
        </is>
      </c>
      <c r="BO45" s="49" t="n">
        <v>0.08</v>
      </c>
      <c r="BP45" s="61">
        <f>'ETF MTD'!$KG$28/'ETF MTD'!$KG$3-1</f>
        <v/>
      </c>
      <c r="BQ45" s="61">
        <f>BO45*BP45</f>
        <v/>
      </c>
      <c r="BR45" s="61" t="n"/>
      <c r="BS45" s="33" t="inlineStr">
        <is>
          <t>BWX</t>
        </is>
      </c>
      <c r="BT45" s="49" t="n">
        <v>0.048</v>
      </c>
      <c r="BU45" s="61">
        <f>'ETF MTD'!$KG$28/'ETF MTD'!$KG$3-1</f>
        <v/>
      </c>
      <c r="BV45" s="61">
        <f>BT45*BU45</f>
        <v/>
      </c>
      <c r="BW45" s="61" t="n"/>
      <c r="BX45" s="33" t="inlineStr">
        <is>
          <t>BWX</t>
        </is>
      </c>
      <c r="BY45" s="49" t="n">
        <v>0.08</v>
      </c>
      <c r="BZ45" s="61">
        <f>'ETF MTD'!$KG$28/'ETF MTD'!$KG$3-1</f>
        <v/>
      </c>
      <c r="CA45" s="61">
        <f>BY45*BZ45</f>
        <v/>
      </c>
      <c r="CB45" s="61" t="n"/>
      <c r="CC45" s="33" t="inlineStr">
        <is>
          <t>BWX</t>
        </is>
      </c>
      <c r="CD45" s="49" t="n">
        <v>0.08</v>
      </c>
      <c r="CE45" s="61">
        <f>'ETF MTD'!$KG$28/'ETF MTD'!$KG$3-1</f>
        <v/>
      </c>
      <c r="CF45" s="61">
        <f>CD45*CE45</f>
        <v/>
      </c>
      <c r="CG45" s="61" t="n"/>
      <c r="CH45" s="33" t="inlineStr">
        <is>
          <t>BWX</t>
        </is>
      </c>
      <c r="CI45" s="49" t="n">
        <v>0.08</v>
      </c>
      <c r="CJ45" s="61">
        <f>'ETF MTD'!$KG$28/'ETF MTD'!$KG$3-1</f>
        <v/>
      </c>
      <c r="CK45" s="61">
        <f>CI45*CJ45</f>
        <v/>
      </c>
      <c r="CL45" s="61" t="n"/>
      <c r="CM45" s="33" t="inlineStr">
        <is>
          <t>BWX</t>
        </is>
      </c>
      <c r="CN45" s="49" t="n">
        <v>0.08</v>
      </c>
      <c r="CO45" s="61">
        <f>'ETF MTD'!$KG$28/'ETF MTD'!$KG$3-1</f>
        <v/>
      </c>
      <c r="CP45" s="61">
        <f>CN45*CO45</f>
        <v/>
      </c>
      <c r="CQ45" s="61" t="n"/>
      <c r="CR45" s="33" t="inlineStr">
        <is>
          <t>BWX</t>
        </is>
      </c>
      <c r="CS45" s="49" t="n">
        <v>0.08</v>
      </c>
      <c r="CT45" s="61">
        <f>'ETF MTD'!$KG$28/'ETF MTD'!$KG$3-1</f>
        <v/>
      </c>
      <c r="CU45" s="61">
        <f>CS45*CT45</f>
        <v/>
      </c>
      <c r="CV45" s="61" t="n"/>
      <c r="CW45" s="33" t="inlineStr">
        <is>
          <t>BWX</t>
        </is>
      </c>
      <c r="CX45" s="49" t="n">
        <v>0.048</v>
      </c>
      <c r="CY45" s="61">
        <f>'ETF MTD'!$KG$28/'ETF MTD'!$KG$3-1</f>
        <v/>
      </c>
      <c r="CZ45" s="61">
        <f>CX45*CY45</f>
        <v/>
      </c>
      <c r="DA45" s="61" t="n"/>
      <c r="DB45" s="33" t="inlineStr">
        <is>
          <t>BWX</t>
        </is>
      </c>
      <c r="DC45" s="49" t="n">
        <v>0.016</v>
      </c>
      <c r="DD45" s="61">
        <f>'ETF MTD'!$KG$28/'ETF MTD'!$KG$3-1</f>
        <v/>
      </c>
      <c r="DE45" s="61">
        <f>DC45*DD45</f>
        <v/>
      </c>
      <c r="DF45" s="61" t="n"/>
      <c r="DG45" s="33" t="inlineStr">
        <is>
          <t>BWX</t>
        </is>
      </c>
      <c r="DH45" s="49" t="n">
        <v>0.016</v>
      </c>
      <c r="DI45" s="61">
        <f>'ETF MTD'!$KG$28/'ETF MTD'!$KG$3-1</f>
        <v/>
      </c>
      <c r="DJ45" s="61">
        <f>DH45*DI45</f>
        <v/>
      </c>
      <c r="DK45" s="61" t="n"/>
      <c r="DL45" s="33" t="inlineStr">
        <is>
          <t>BWX</t>
        </is>
      </c>
      <c r="DM45" s="49" t="n">
        <v>0.016</v>
      </c>
      <c r="DN45" s="61">
        <f>'ETF MTD'!$KG$28/'ETF MTD'!$KG$3-1</f>
        <v/>
      </c>
      <c r="DO45" s="61">
        <f>DM45*DN45</f>
        <v/>
      </c>
      <c r="DP45" s="61" t="n"/>
      <c r="DQ45" s="33" t="inlineStr">
        <is>
          <t>BWX</t>
        </is>
      </c>
      <c r="DR45" s="49" t="n">
        <v>0.016</v>
      </c>
      <c r="DS45" s="61">
        <f>'ETF MTD'!$KG$28/'ETF MTD'!$KG$3-1</f>
        <v/>
      </c>
      <c r="DT45" s="61">
        <f>DR45*DS45</f>
        <v/>
      </c>
      <c r="DU45" s="61" t="n"/>
      <c r="DV45" s="33" t="inlineStr">
        <is>
          <t>BWX</t>
        </is>
      </c>
      <c r="DW45" s="49" t="n">
        <v>0.016</v>
      </c>
      <c r="DX45" s="61">
        <f>'ETF MTD'!$KG$28/'ETF MTD'!$KG$3-1</f>
        <v/>
      </c>
      <c r="DY45" s="61">
        <f>DW45*DX45</f>
        <v/>
      </c>
      <c r="DZ45" s="61" t="n"/>
      <c r="EA45" s="33" t="inlineStr">
        <is>
          <t>BWX</t>
        </is>
      </c>
      <c r="EB45" s="49" t="n">
        <v>0.016</v>
      </c>
      <c r="EC45" s="61">
        <f>'ETF MTD'!$KG$28/'ETF MTD'!$KG$3-1</f>
        <v/>
      </c>
      <c r="ED45" s="61">
        <f>EB45*EC45</f>
        <v/>
      </c>
      <c r="EE45" s="61" t="n"/>
      <c r="EF45" s="33" t="inlineStr">
        <is>
          <t>BWX</t>
        </is>
      </c>
      <c r="EG45" s="49" t="n">
        <v>0.048</v>
      </c>
      <c r="EH45" s="61">
        <f>'ETF MTD'!$KG$28/'ETF MTD'!$KG$3-1</f>
        <v/>
      </c>
      <c r="EI45" s="61">
        <f>EG45*EH45</f>
        <v/>
      </c>
      <c r="EJ45" s="61" t="n"/>
      <c r="EK45" s="33" t="inlineStr">
        <is>
          <t>BWX</t>
        </is>
      </c>
      <c r="EL45" s="49" t="n">
        <v>0.048</v>
      </c>
      <c r="EM45" s="61">
        <f>'ETF MTD'!$KG$28/'ETF MTD'!$KG$3-1</f>
        <v/>
      </c>
      <c r="EN45" s="61">
        <f>EL45*EM45</f>
        <v/>
      </c>
      <c r="EO45" s="61" t="n"/>
      <c r="EP45" s="33" t="inlineStr">
        <is>
          <t>BWX</t>
        </is>
      </c>
      <c r="EQ45" s="49" t="n">
        <v>0.048</v>
      </c>
      <c r="ER45" s="61">
        <f>'ETF MTD'!$KG$28/'ETF MTD'!$KG$3-1</f>
        <v/>
      </c>
      <c r="ES45" s="61">
        <f>EQ45*ER45</f>
        <v/>
      </c>
      <c r="ET45" s="61" t="n"/>
      <c r="EU45" s="33" t="inlineStr">
        <is>
          <t>BWX</t>
        </is>
      </c>
      <c r="EV45" s="49" t="n">
        <v>0.08</v>
      </c>
      <c r="EW45" s="61">
        <f>'ETF MTD'!$KG$28/'ETF MTD'!$KG$3-1</f>
        <v/>
      </c>
      <c r="EX45" s="61">
        <f>EV45*EW45</f>
        <v/>
      </c>
      <c r="EY45" s="61" t="n"/>
      <c r="EZ45" s="33" t="inlineStr">
        <is>
          <t>BWX</t>
        </is>
      </c>
      <c r="FA45" s="49" t="n">
        <v>0.048</v>
      </c>
      <c r="FB45" s="61">
        <f>'ETF MTD'!$KG$28/'ETF MTD'!$KG$3-1</f>
        <v/>
      </c>
      <c r="FC45" s="61">
        <f>FA45*FB45</f>
        <v/>
      </c>
      <c r="FD45" s="61" t="n"/>
      <c r="FE45" s="33" t="inlineStr">
        <is>
          <t>BWX</t>
        </is>
      </c>
      <c r="FF45" s="49" t="n">
        <v>0.08</v>
      </c>
      <c r="FG45" s="61">
        <f>'ETF MTD'!$KG$28/'ETF MTD'!$KG$3-1</f>
        <v/>
      </c>
      <c r="FH45" s="61">
        <f>FF45*FG45</f>
        <v/>
      </c>
      <c r="FI45" s="61" t="n"/>
      <c r="FJ45" s="33" t="inlineStr">
        <is>
          <t>BWX</t>
        </is>
      </c>
      <c r="FK45" s="49" t="n">
        <v>0.08</v>
      </c>
      <c r="FL45" s="61">
        <f>'ETF MTD'!$KG$28/'ETF MTD'!$KG$3-1</f>
        <v/>
      </c>
      <c r="FM45" s="61">
        <f>FK45*FL45</f>
        <v/>
      </c>
      <c r="FN45" s="61" t="n"/>
      <c r="FO45" s="33" t="inlineStr">
        <is>
          <t>BWX</t>
        </is>
      </c>
      <c r="FP45" s="49" t="n">
        <v>0.08</v>
      </c>
      <c r="FQ45" s="61">
        <f>'ETF MTD'!$KG$28/'ETF MTD'!$KG$3-1</f>
        <v/>
      </c>
      <c r="FR45" s="61">
        <f>FP45*FQ45</f>
        <v/>
      </c>
      <c r="FS45" s="61" t="n"/>
      <c r="FT45" s="33" t="inlineStr">
        <is>
          <t>BWX</t>
        </is>
      </c>
      <c r="FU45" s="49" t="n">
        <v>0.08</v>
      </c>
      <c r="FV45" s="61">
        <f>'ETF MTD'!$KG$28/'ETF MTD'!$KG$3-1</f>
        <v/>
      </c>
      <c r="FW45" s="61">
        <f>FU45*FV45</f>
        <v/>
      </c>
      <c r="FX45" s="61" t="n"/>
      <c r="FY45" s="33" t="inlineStr">
        <is>
          <t>BWX</t>
        </is>
      </c>
      <c r="FZ45" s="41" t="n">
        <v>0.08</v>
      </c>
      <c r="GA45" s="61">
        <f>'ETF MTD'!$KG$28/'ETF MTD'!$KG$3-1</f>
        <v/>
      </c>
      <c r="GB45" s="61">
        <f>FZ45*GA45</f>
        <v/>
      </c>
      <c r="GC45" s="61" t="n"/>
      <c r="GD45" s="33" t="inlineStr">
        <is>
          <t>BWX</t>
        </is>
      </c>
      <c r="GE45" s="41" t="n">
        <v>0.08</v>
      </c>
      <c r="GF45" s="61">
        <f>'ETF MTD'!$KG$28/'ETF MTD'!$KG$3-1</f>
        <v/>
      </c>
      <c r="GG45" s="61">
        <f>GE45*GF45</f>
        <v/>
      </c>
      <c r="GH45" s="61" t="n"/>
      <c r="GI45" t="inlineStr">
        <is>
          <t>Foreign Bonds</t>
        </is>
      </c>
      <c r="GJ45" s="41" t="n">
        <v>0.048</v>
      </c>
      <c r="GK45" s="61">
        <f>'ETF MTD'!$KG$28/'ETF MTD'!$KG$3-1</f>
        <v/>
      </c>
      <c r="GL45" s="61">
        <f>GJ45*GK45</f>
        <v/>
      </c>
      <c r="GM45" s="61" t="n"/>
      <c r="GN45" t="inlineStr">
        <is>
          <t>Foreign Bonds</t>
        </is>
      </c>
      <c r="GO45" s="41" t="n">
        <v>0.048</v>
      </c>
      <c r="GP45" s="61">
        <f>'ETF MTD'!$KG$28/'ETF MTD'!$KG$3-1</f>
        <v/>
      </c>
      <c r="GQ45" s="61">
        <f>GO45*GP45</f>
        <v/>
      </c>
      <c r="GR45" s="61" t="n"/>
      <c r="GS45" t="inlineStr">
        <is>
          <t>Foreign Bonds</t>
        </is>
      </c>
      <c r="GT45" s="41" t="n">
        <v>0.08</v>
      </c>
      <c r="GU45" s="61">
        <f>'ETF MTD'!$KG$28/'ETF MTD'!$KG$3-1</f>
        <v/>
      </c>
      <c r="GV45" s="61">
        <f>GT45*GU45</f>
        <v/>
      </c>
      <c r="GW45" s="61" t="n"/>
      <c r="GX45" t="inlineStr">
        <is>
          <t>Foreign Bonds</t>
        </is>
      </c>
      <c r="GY45" s="41" t="n">
        <v>0.08</v>
      </c>
      <c r="GZ45" s="61">
        <f>'ETF MTD'!$KG$28/'ETF MTD'!$KG$3-1</f>
        <v/>
      </c>
      <c r="HA45" s="61">
        <f>GY45*GZ45</f>
        <v/>
      </c>
      <c r="HB45" s="61" t="n"/>
      <c r="HC45" t="inlineStr">
        <is>
          <t>Foreign Bonds</t>
        </is>
      </c>
      <c r="HD45" s="41" t="n">
        <v>0.016</v>
      </c>
      <c r="HE45" s="61">
        <f>'ETF MTD'!$KG$28/'ETF MTD'!$KG$3-1</f>
        <v/>
      </c>
      <c r="HF45" s="61">
        <f>HD45*HE45</f>
        <v/>
      </c>
      <c r="HG45" s="61" t="n"/>
      <c r="HH45" t="inlineStr">
        <is>
          <t>Foreign Bonds</t>
        </is>
      </c>
      <c r="HI45" s="41" t="n">
        <v>0.016</v>
      </c>
      <c r="HJ45" s="61">
        <f>'ETF MTD'!$KG$28/'ETF MTD'!$KG$3-1</f>
        <v/>
      </c>
      <c r="HK45" s="61">
        <f>HI45*HJ45</f>
        <v/>
      </c>
      <c r="HL45" s="61" t="n"/>
      <c r="HM45" t="inlineStr">
        <is>
          <t>Foreign Bonds</t>
        </is>
      </c>
      <c r="HN45" s="41" t="n">
        <v>0.08</v>
      </c>
      <c r="HO45" s="61">
        <f>'ETF MTD'!$KG$28/'ETF MTD'!$KG$3-1</f>
        <v/>
      </c>
      <c r="HP45" s="61">
        <f>HN45*HO45</f>
        <v/>
      </c>
      <c r="HQ45" s="61" t="n"/>
      <c r="HR45" t="inlineStr">
        <is>
          <t>Foreign Bonds</t>
        </is>
      </c>
      <c r="HS45" s="41" t="n">
        <v>0.08</v>
      </c>
      <c r="HT45" s="61">
        <f>'ETF MTD'!$KG$28/'ETF MTD'!$KG$3-1</f>
        <v/>
      </c>
      <c r="HU45" s="61">
        <f>HS45*HT45</f>
        <v/>
      </c>
      <c r="HV45" s="61" t="n"/>
      <c r="HW45" t="inlineStr">
        <is>
          <t>Foreign Bonds</t>
        </is>
      </c>
      <c r="HX45" s="41" t="n">
        <v>0.12</v>
      </c>
      <c r="HY45" s="61">
        <f>'ETF MTD'!$KG$28/'ETF MTD'!$KG$3-1</f>
        <v/>
      </c>
      <c r="HZ45" s="61">
        <f>HX45*HY45</f>
        <v/>
      </c>
      <c r="IA45" s="61" t="n"/>
      <c r="IB45" t="inlineStr">
        <is>
          <t>Foreign Bonds</t>
        </is>
      </c>
      <c r="IC45" s="41" t="n">
        <v>0.12</v>
      </c>
      <c r="ID45" s="61">
        <f>'ETF MTD'!$KG$28/'ETF MTD'!$KG$3-1</f>
        <v/>
      </c>
      <c r="IE45" s="61">
        <f>IC45*ID45</f>
        <v/>
      </c>
      <c r="IF45" s="61" t="n"/>
      <c r="IG45" t="inlineStr">
        <is>
          <t>Foreign Bonds</t>
        </is>
      </c>
      <c r="IH45" s="41" t="n">
        <v>0.092</v>
      </c>
      <c r="II45" s="61">
        <f>'ETF MTD'!$KG$28/'ETF MTD'!$KG$3-1</f>
        <v/>
      </c>
      <c r="IJ45" s="61">
        <f>IH45*II45</f>
        <v/>
      </c>
      <c r="IK45" s="61" t="n"/>
      <c r="IL45" t="inlineStr">
        <is>
          <t>Foreign Bonds</t>
        </is>
      </c>
      <c r="IM45" s="41" t="n">
        <v>0.092</v>
      </c>
      <c r="IN45" s="61">
        <f>'ETF MTD'!$KG$28/'ETF MTD'!$KG$3-1</f>
        <v/>
      </c>
      <c r="IO45" s="61">
        <f>IM45*IN45</f>
        <v/>
      </c>
      <c r="IP45" s="61" t="n"/>
      <c r="IQ45" t="inlineStr">
        <is>
          <t>Foreign Bonds</t>
        </is>
      </c>
      <c r="IR45" s="41" t="n">
        <v>0.016</v>
      </c>
      <c r="IS45" s="61">
        <f>'ETF MTD'!$KG$28/'ETF MTD'!$KG$3-1</f>
        <v/>
      </c>
      <c r="IT45" s="61">
        <f>IR45*IS45</f>
        <v/>
      </c>
      <c r="IU45" s="61" t="n"/>
      <c r="IV45" t="inlineStr">
        <is>
          <t>Foreign Bonds</t>
        </is>
      </c>
      <c r="IW45" s="41" t="n">
        <v>0.016</v>
      </c>
      <c r="IX45" s="61">
        <f>'ETF MTD'!$KG$28/'ETF MTD'!$KG$3-1</f>
        <v/>
      </c>
      <c r="IY45" s="61">
        <f>IW45*IX45</f>
        <v/>
      </c>
      <c r="IZ45" s="61" t="n"/>
      <c r="JA45" t="inlineStr">
        <is>
          <t>Foreign Bonds</t>
        </is>
      </c>
      <c r="JB45" s="41" t="n">
        <v>0.016</v>
      </c>
      <c r="JC45" s="61">
        <f>'ETF MTD'!$KG$28/'ETF MTD'!$KG$3-1</f>
        <v/>
      </c>
      <c r="JD45" s="61">
        <f>JB45*JC45</f>
        <v/>
      </c>
      <c r="JE45" s="61" t="n"/>
      <c r="JF45" t="inlineStr">
        <is>
          <t>Foreign Bonds</t>
        </is>
      </c>
      <c r="JG45" s="41" t="n">
        <v>0.016</v>
      </c>
      <c r="JH45" s="61">
        <f>'ETF MTD'!$KG$28/'ETF MTD'!$KG$3-1</f>
        <v/>
      </c>
      <c r="JI45" s="61">
        <f>JG45*JH45</f>
        <v/>
      </c>
      <c r="JJ45" s="61" t="n"/>
      <c r="JK45" t="inlineStr">
        <is>
          <t>Foreign Bonds</t>
        </is>
      </c>
      <c r="JL45" s="41" t="n">
        <v>0.016</v>
      </c>
      <c r="JM45" s="61">
        <f>'ETF MTD'!$KG$28/'ETF MTD'!$KG$3-1</f>
        <v/>
      </c>
      <c r="JN45" s="61">
        <f>JL45*JM45</f>
        <v/>
      </c>
      <c r="JO45" s="61" t="n"/>
      <c r="JP45" t="inlineStr">
        <is>
          <t>Foreign Bonds</t>
        </is>
      </c>
      <c r="JQ45" s="41" t="n">
        <v>0.048</v>
      </c>
      <c r="JR45" s="61">
        <f>'ETF MTD'!$KG$28/'ETF MTD'!$KG$3-1</f>
        <v/>
      </c>
      <c r="JS45" s="61">
        <f>JQ45*JR45</f>
        <v/>
      </c>
      <c r="JT45" s="61" t="n"/>
      <c r="JU45" t="inlineStr">
        <is>
          <t>Foreign Bonds</t>
        </is>
      </c>
      <c r="JV45" s="41" t="n">
        <v>0.048</v>
      </c>
      <c r="JW45" s="61">
        <f>'ETF MTD'!$KG$28/'ETF MTD'!$KG$3-1</f>
        <v/>
      </c>
      <c r="JX45" s="61">
        <f>JV45*JW45</f>
        <v/>
      </c>
      <c r="JY45" s="61" t="n"/>
      <c r="JZ45" t="inlineStr">
        <is>
          <t>Foreign Bonds</t>
        </is>
      </c>
      <c r="KA45" s="41" t="n">
        <v>0.016</v>
      </c>
      <c r="KB45" s="61">
        <f>'ETF MTD'!$KG$28/'ETF MTD'!$KG$3-1</f>
        <v/>
      </c>
      <c r="KC45" s="61">
        <f>KA45*KB45</f>
        <v/>
      </c>
      <c r="KD45" s="61" t="n"/>
      <c r="KE45" t="inlineStr">
        <is>
          <t>Foreign Bonds</t>
        </is>
      </c>
      <c r="KF45" s="41" t="n">
        <v>0.016</v>
      </c>
      <c r="KG45" s="61">
        <f>'ETF MTD'!$KG$28/'ETF MTD'!$KG$3-1</f>
        <v/>
      </c>
      <c r="KH45" s="61">
        <f>KF45*KG45</f>
        <v/>
      </c>
      <c r="KI45" s="61" t="n"/>
      <c r="KJ45" t="inlineStr">
        <is>
          <t>Foreign Bonds</t>
        </is>
      </c>
      <c r="KK45" s="41" t="n">
        <v>0.016</v>
      </c>
      <c r="KL45" s="61">
        <f>'ETF MTD'!$KG$28/'ETF MTD'!$KG$3-1</f>
        <v/>
      </c>
      <c r="KM45" s="61">
        <f>KK45*KL45</f>
        <v/>
      </c>
      <c r="KN45" s="61" t="n"/>
      <c r="KO45" t="inlineStr">
        <is>
          <t>Foreign Bonds</t>
        </is>
      </c>
      <c r="KP45" s="41" t="n">
        <v>0.016</v>
      </c>
      <c r="KQ45" s="61">
        <f>'ETF MTD'!$KG$28/'ETF MTD'!$KG$3-1</f>
        <v/>
      </c>
      <c r="KR45" s="61">
        <f>KP45*KQ45</f>
        <v/>
      </c>
      <c r="KS45" s="61" t="n"/>
      <c r="KT45" t="inlineStr">
        <is>
          <t>Foreign Bonds</t>
        </is>
      </c>
      <c r="KU45" s="41" t="n">
        <v>0.016</v>
      </c>
      <c r="KV45" s="61">
        <f>'ETF MTD'!$KG$28/'ETF MTD'!$KG$3-1</f>
        <v/>
      </c>
      <c r="KW45" s="61">
        <f>KU45*KV45</f>
        <v/>
      </c>
      <c r="KX45" s="61" t="n"/>
      <c r="KY45" t="inlineStr">
        <is>
          <t>Foreign Bonds</t>
        </is>
      </c>
      <c r="KZ45" s="41" t="n">
        <v>0.016</v>
      </c>
      <c r="LA45" s="61">
        <f>'ETF MTD'!$KG$28/'ETF MTD'!$KG$3-1</f>
        <v/>
      </c>
      <c r="LB45" s="61">
        <f>KZ45*LA45</f>
        <v/>
      </c>
      <c r="LC45" s="61" t="n"/>
      <c r="LD45" t="inlineStr">
        <is>
          <t>Foreign Bonds</t>
        </is>
      </c>
      <c r="LE45" s="41" t="n">
        <v>0.016</v>
      </c>
      <c r="LF45" s="61">
        <f>'ETF MTD'!$KG$28/'ETF MTD'!$KG$3-1</f>
        <v/>
      </c>
      <c r="LG45" s="61">
        <f>LE45*LF45</f>
        <v/>
      </c>
      <c r="LH45" s="61" t="n"/>
      <c r="LI45" t="inlineStr">
        <is>
          <t>Foreign Bonds</t>
        </is>
      </c>
      <c r="LJ45" s="41" t="n">
        <v>0.016</v>
      </c>
      <c r="LK45" s="61">
        <f>'ETF MTD'!$KG$28/'ETF MTD'!$KG$3-1</f>
        <v/>
      </c>
      <c r="LL45" s="61">
        <f>LJ45*LK45</f>
        <v/>
      </c>
      <c r="LM45" s="61" t="n"/>
      <c r="LN45" t="inlineStr">
        <is>
          <t>Foreign Bonds</t>
        </is>
      </c>
      <c r="LO45" s="41" t="n">
        <v>0.016</v>
      </c>
      <c r="LP45" s="61">
        <f>'ETF MTD'!$KG$28/'ETF MTD'!$KG$3-1</f>
        <v/>
      </c>
      <c r="LQ45" s="61">
        <f>LO45*LP45</f>
        <v/>
      </c>
      <c r="LR45" s="61" t="n"/>
      <c r="LS45" t="inlineStr">
        <is>
          <t>Foreign Bonds</t>
        </is>
      </c>
      <c r="LT45" s="41" t="n">
        <v>0.016</v>
      </c>
      <c r="LU45" s="61">
        <f>'ETF MTD'!$KG$28/'ETF MTD'!$KG$3-1</f>
        <v/>
      </c>
      <c r="LV45" s="61">
        <f>LT45*LU45</f>
        <v/>
      </c>
      <c r="LW45" s="61" t="n"/>
      <c r="LX45" t="inlineStr">
        <is>
          <t>Foreign Bonds</t>
        </is>
      </c>
      <c r="LY45" s="41" t="n">
        <v>0.016</v>
      </c>
      <c r="LZ45" s="61">
        <f>'ETF MTD'!$KG$28/'ETF MTD'!$KG$3-1</f>
        <v/>
      </c>
      <c r="MA45" s="61">
        <f>LY45*LZ45</f>
        <v/>
      </c>
      <c r="MB45" s="61" t="n"/>
      <c r="MC45" t="inlineStr">
        <is>
          <t>Foreign Bonds</t>
        </is>
      </c>
      <c r="MD45" s="41" t="n">
        <v>0.016</v>
      </c>
      <c r="ME45" s="61">
        <f>'ETF MTD'!$KG$28/'ETF MTD'!$KG$3-1</f>
        <v/>
      </c>
      <c r="MF45" s="61">
        <f>MD45*ME45</f>
        <v/>
      </c>
      <c r="MG45" s="61" t="n"/>
      <c r="MH45" t="inlineStr">
        <is>
          <t>Foreign Bonds</t>
        </is>
      </c>
      <c r="MI45" s="41" t="n">
        <v>0.016</v>
      </c>
      <c r="MJ45" s="61">
        <f>'ETF MTD'!$KG$28/'ETF MTD'!$KG$3-1</f>
        <v/>
      </c>
      <c r="MK45" s="61">
        <f>MI45*MJ45</f>
        <v/>
      </c>
      <c r="ML45" s="61" t="n"/>
      <c r="MM45" t="inlineStr">
        <is>
          <t>Foreign Bonds</t>
        </is>
      </c>
      <c r="MN45" s="41" t="n">
        <v>0.016</v>
      </c>
      <c r="MO45" s="61">
        <f>'ETF MTD'!$KG$28/'ETF MTD'!$KG$3-1</f>
        <v/>
      </c>
      <c r="MP45" s="61">
        <f>MN45*MO45</f>
        <v/>
      </c>
      <c r="MQ45" s="61" t="n"/>
      <c r="MR45" t="inlineStr">
        <is>
          <t>Foreign Bonds</t>
        </is>
      </c>
      <c r="MS45" s="41" t="n">
        <v>0.108</v>
      </c>
      <c r="MT45" s="61">
        <f>'ETF MTD'!$KG$28/'ETF MTD'!$KG$3-1</f>
        <v/>
      </c>
      <c r="MU45" s="61">
        <f>MS45*MT45</f>
        <v/>
      </c>
      <c r="MV45" s="61" t="n"/>
      <c r="MW45" t="inlineStr">
        <is>
          <t>Foreign Bonds</t>
        </is>
      </c>
      <c r="MX45" s="41" t="n">
        <v>0.108</v>
      </c>
      <c r="MY45" s="61">
        <f>'ETF MTD'!$KG$28/'ETF MTD'!$KG$3-1</f>
        <v/>
      </c>
      <c r="MZ45" s="61">
        <f>MX45*MY45</f>
        <v/>
      </c>
      <c r="NA45" s="61" t="n"/>
      <c r="NB45" t="inlineStr">
        <is>
          <t>Foreign Bonds</t>
        </is>
      </c>
      <c r="NC45" s="41" t="n">
        <v>0.048</v>
      </c>
      <c r="ND45" s="61">
        <f>'ETF MTD'!$KG$28/'ETF MTD'!$KG$3-1</f>
        <v/>
      </c>
      <c r="NE45" s="61">
        <f>NC45*ND45</f>
        <v/>
      </c>
      <c r="NF45" s="61" t="n"/>
      <c r="NG45" t="inlineStr">
        <is>
          <t>Foreign Bonds</t>
        </is>
      </c>
      <c r="NH45" s="41" t="n">
        <v>0.016</v>
      </c>
      <c r="NI45" s="61">
        <f>'ETF MTD'!$KG$28/'ETF MTD'!$KG$3-1</f>
        <v/>
      </c>
      <c r="NJ45" s="61">
        <f>NH45*NI45</f>
        <v/>
      </c>
      <c r="NK45" s="61" t="n"/>
      <c r="NL45" t="inlineStr">
        <is>
          <t>Foreign Bonds</t>
        </is>
      </c>
      <c r="NM45" s="41" t="n">
        <v>0.048</v>
      </c>
      <c r="NN45" s="61">
        <f>'ETF MTD'!$KG$28/'ETF MTD'!$KG$3-1</f>
        <v/>
      </c>
      <c r="NO45" s="61">
        <f>NM45*NN45</f>
        <v/>
      </c>
      <c r="NP45" s="61" t="n"/>
      <c r="NQ45" t="inlineStr">
        <is>
          <t>Foreign Bonds</t>
        </is>
      </c>
      <c r="NR45" s="41" t="n">
        <v>0.048</v>
      </c>
      <c r="NS45" s="61">
        <f>'ETF MTD'!$KG$28/'ETF MTD'!$KG$3-1</f>
        <v/>
      </c>
      <c r="NT45" s="61">
        <f>NR45*NS45</f>
        <v/>
      </c>
      <c r="NU45" s="61" t="n"/>
      <c r="NV45" t="inlineStr">
        <is>
          <t>Foreign Bonds</t>
        </is>
      </c>
      <c r="NW45" s="41" t="n">
        <v>0.016</v>
      </c>
      <c r="NX45" s="61">
        <f>'ETF MTD'!$KG$28/'ETF MTD'!$KG$3-1</f>
        <v/>
      </c>
      <c r="NY45" s="61">
        <f>NW45*NX45</f>
        <v/>
      </c>
      <c r="NZ45" s="61" t="n"/>
      <c r="OA45" t="inlineStr">
        <is>
          <t>Foreign Bonds</t>
        </is>
      </c>
      <c r="OB45" s="41" t="n">
        <v>0.016</v>
      </c>
      <c r="OC45" s="61">
        <f>'ETF MTD'!$KG$28/'ETF MTD'!$KG$3-1</f>
        <v/>
      </c>
      <c r="OD45" s="61">
        <f>OB45*OC45</f>
        <v/>
      </c>
      <c r="OE45" s="61" t="n"/>
      <c r="OF45" t="inlineStr">
        <is>
          <t>Foreign Bonds</t>
        </is>
      </c>
      <c r="OG45" s="41" t="n">
        <v>0.06</v>
      </c>
      <c r="OH45" s="61">
        <f>'ETF MTD'!$KG$28/'ETF MTD'!$KG$3-1</f>
        <v/>
      </c>
      <c r="OI45" s="61">
        <f>OG45*OH45</f>
        <v/>
      </c>
      <c r="OJ45" s="61" t="n"/>
      <c r="OK45" t="inlineStr">
        <is>
          <t>Foreign Bonds</t>
        </is>
      </c>
      <c r="OL45" s="41" t="n">
        <v>0.016</v>
      </c>
      <c r="OM45" s="61">
        <f>'ETF MTD'!$KG$28/'ETF MTD'!$KG$3-1</f>
        <v/>
      </c>
      <c r="ON45" s="61">
        <f>OL45*OM45</f>
        <v/>
      </c>
      <c r="OO45" s="61" t="n"/>
      <c r="OP45" t="inlineStr">
        <is>
          <t>Foreign Bonds</t>
        </is>
      </c>
      <c r="OQ45" s="41" t="n">
        <v>0.016</v>
      </c>
      <c r="OR45" s="61">
        <f>'ETF MTD'!$KG$28/'ETF MTD'!$KG$3-1</f>
        <v/>
      </c>
      <c r="OS45" s="61">
        <f>OQ45*OR45</f>
        <v/>
      </c>
      <c r="OT45" s="61" t="n"/>
      <c r="OU45" t="inlineStr">
        <is>
          <t>Foreign Bonds</t>
        </is>
      </c>
      <c r="OV45" s="41" t="n">
        <v>0.016</v>
      </c>
      <c r="OW45" s="61">
        <f>'ETF MTD'!$KG$28/'ETF MTD'!$KG$3-1</f>
        <v/>
      </c>
      <c r="OX45" s="61">
        <f>OV45*OW45</f>
        <v/>
      </c>
      <c r="OY45" s="61" t="n"/>
      <c r="OZ45" t="inlineStr">
        <is>
          <t>Foreign Bonds</t>
        </is>
      </c>
      <c r="PA45" s="41" t="n">
        <v>0.048</v>
      </c>
      <c r="PB45" s="61">
        <f>'ETF MTD'!$KG$28/'ETF MTD'!$KG$3-1</f>
        <v/>
      </c>
      <c r="PC45" s="61">
        <f>PA45*PB45</f>
        <v/>
      </c>
      <c r="PD45" s="61" t="n"/>
      <c r="PE45" t="inlineStr">
        <is>
          <t>Foreign Bonds</t>
        </is>
      </c>
      <c r="PF45" s="41" t="n">
        <v>0.048</v>
      </c>
      <c r="PG45" s="61">
        <f>'ETF MTD'!$KG$28/'ETF MTD'!$KG$3-1</f>
        <v/>
      </c>
      <c r="PH45" s="61">
        <f>PF45*PG45</f>
        <v/>
      </c>
      <c r="PI45" s="61" t="n"/>
      <c r="PJ45" t="inlineStr">
        <is>
          <t>Foreign Bonds</t>
        </is>
      </c>
      <c r="PK45" s="41" t="n">
        <v>0.08</v>
      </c>
      <c r="PL45" s="61">
        <f>'ETF MTD'!$KG$28/'ETF MTD'!$KG$3-1</f>
        <v/>
      </c>
      <c r="PM45" s="61">
        <f>PK45*PL45</f>
        <v/>
      </c>
      <c r="PN45" s="61" t="n"/>
      <c r="PO45" t="inlineStr">
        <is>
          <t>Foreign Bonds</t>
        </is>
      </c>
      <c r="PP45" s="41" t="n">
        <v>0.016</v>
      </c>
      <c r="PQ45" s="61">
        <f>'ETF MTD'!$KG$28/'ETF MTD'!$KG$3-1</f>
        <v/>
      </c>
      <c r="PR45" s="61">
        <f>PP45*PQ45</f>
        <v/>
      </c>
      <c r="PS45" s="61" t="n"/>
      <c r="PT45" t="inlineStr">
        <is>
          <t>Foreign Bonds</t>
        </is>
      </c>
      <c r="PU45" s="41" t="n">
        <v>0.016</v>
      </c>
      <c r="PV45" s="61">
        <f>'ETF MTD'!$KG$28/'ETF MTD'!$KG$3-1</f>
        <v/>
      </c>
      <c r="PW45" s="61">
        <f>PU45*PV45</f>
        <v/>
      </c>
      <c r="PX45" s="61" t="n"/>
      <c r="PY45" t="inlineStr">
        <is>
          <t>Foreign Bonds</t>
        </is>
      </c>
      <c r="PZ45" s="41" t="n">
        <v>0.016</v>
      </c>
      <c r="QA45" s="61">
        <f>'ETF MTD'!$KG$28/'ETF MTD'!$KG$3-1</f>
        <v/>
      </c>
      <c r="QB45" s="61">
        <f>PZ45*QA45</f>
        <v/>
      </c>
      <c r="QC45" s="61" t="n"/>
      <c r="QD45" t="inlineStr">
        <is>
          <t>Foreign Bonds</t>
        </is>
      </c>
      <c r="QE45" s="41" t="n">
        <v>0.016</v>
      </c>
      <c r="QF45" s="61">
        <f>'ETF MTD'!$KG$28/'ETF MTD'!$KG$3-1</f>
        <v/>
      </c>
      <c r="QG45" s="61">
        <f>QE45*QF45</f>
        <v/>
      </c>
      <c r="QH45" s="61" t="n"/>
      <c r="QI45" t="inlineStr">
        <is>
          <t>Foreign Bonds</t>
        </is>
      </c>
      <c r="QJ45" s="41" t="n">
        <v>0.016</v>
      </c>
      <c r="QK45" s="61">
        <f>'ETF MTD'!$KG$28/'ETF MTD'!$KG$3-1</f>
        <v/>
      </c>
      <c r="QL45" s="61">
        <f>QJ45*QK45</f>
        <v/>
      </c>
      <c r="QM45" s="61" t="n"/>
      <c r="QN45" t="inlineStr">
        <is>
          <t>Foreign Bonds</t>
        </is>
      </c>
      <c r="QO45" s="41" t="n">
        <v>0.016</v>
      </c>
      <c r="QP45" s="61">
        <f>'ETF MTD'!$KG$28/'ETF MTD'!$KG$3-1</f>
        <v/>
      </c>
      <c r="QQ45" s="61">
        <f>QO45*QP45</f>
        <v/>
      </c>
      <c r="QR45" s="61" t="n"/>
      <c r="QS45" t="inlineStr">
        <is>
          <t>Foreign Bonds</t>
        </is>
      </c>
      <c r="QT45" s="41" t="n">
        <v>0.04</v>
      </c>
      <c r="QU45" s="61">
        <f>'ETF MTD'!$KG$28/'ETF MTD'!$KG$3-1</f>
        <v/>
      </c>
      <c r="QV45" s="61">
        <f>QT45*QU45</f>
        <v/>
      </c>
      <c r="QW45" s="61" t="n"/>
      <c r="QX45" t="inlineStr">
        <is>
          <t>Foreign Bonds</t>
        </is>
      </c>
      <c r="QY45" s="41" t="n">
        <v>0.08</v>
      </c>
      <c r="QZ45" s="61">
        <f>'ETF MTD'!$KG$28/'ETF MTD'!$KG$3-1</f>
        <v/>
      </c>
      <c r="RA45" s="61">
        <f>QY45*QZ45</f>
        <v/>
      </c>
      <c r="RB45" s="61" t="n"/>
      <c r="RC45" t="inlineStr">
        <is>
          <t>Foreign Bonds</t>
        </is>
      </c>
      <c r="RD45" s="41" t="n">
        <v>0.048</v>
      </c>
      <c r="RE45" s="61">
        <f>'ETF MTD'!$KG$28/'ETF MTD'!$KG$3-1</f>
        <v/>
      </c>
      <c r="RF45" s="61">
        <f>RD45*RE45</f>
        <v/>
      </c>
      <c r="RG45" s="61" t="n"/>
      <c r="RH45" t="inlineStr">
        <is>
          <t>Foreign Bonds</t>
        </is>
      </c>
      <c r="RI45" s="41" t="n">
        <v>0.016</v>
      </c>
      <c r="RJ45" s="61">
        <f>'ETF MTD'!$KG$28/'ETF MTD'!$KG$3-1</f>
        <v/>
      </c>
      <c r="RK45" s="61">
        <f>RI45*RJ45</f>
        <v/>
      </c>
      <c r="RL45" s="61" t="n"/>
      <c r="RM45" s="42" t="n">
        <v>0.08</v>
      </c>
      <c r="RN45" s="43">
        <f>RM45*0.2</f>
        <v/>
      </c>
      <c r="RO45" s="44" t="n">
        <v>0</v>
      </c>
      <c r="RP45" s="44" t="n">
        <v>0.032</v>
      </c>
      <c r="RQ45" s="48" t="n"/>
      <c r="RR45" s="46" t="n">
        <v>0.005</v>
      </c>
      <c r="RS45" s="61">
        <f>RI45*RR45</f>
        <v/>
      </c>
      <c r="RT45" s="49" t="n">
        <v>0.005</v>
      </c>
      <c r="RU45" s="61">
        <f>RT45*RI45</f>
        <v/>
      </c>
      <c r="RV45" s="49" t="n"/>
      <c r="RW45" s="49" t="n"/>
      <c r="RX45" s="33" t="n"/>
      <c r="RY45" s="33" t="n"/>
      <c r="RZ45" s="33" t="n"/>
    </row>
    <row r="46">
      <c r="A46" s="33" t="inlineStr">
        <is>
          <t>TIP</t>
        </is>
      </c>
      <c r="B46" s="49" t="n">
        <v>0.042</v>
      </c>
      <c r="C46" s="61">
        <f>'ETF MTD'!$DU$28/'ETF MTD'!$DU$3-1</f>
        <v/>
      </c>
      <c r="D46" s="61">
        <f>B46*C46</f>
        <v/>
      </c>
      <c r="E46" s="61" t="n"/>
      <c r="F46" s="33" t="inlineStr">
        <is>
          <t>TIP</t>
        </is>
      </c>
      <c r="G46" s="49" t="n">
        <v>0.07000000000000001</v>
      </c>
      <c r="H46" s="61">
        <f>'ETF MTD'!$DU$28/'ETF MTD'!$DU$3-1</f>
        <v/>
      </c>
      <c r="I46" s="61">
        <f>G46*H46</f>
        <v/>
      </c>
      <c r="J46" s="33" t="n"/>
      <c r="K46" s="33" t="inlineStr">
        <is>
          <t>TIP</t>
        </is>
      </c>
      <c r="L46" s="49" t="n">
        <v>0.07000000000000001</v>
      </c>
      <c r="M46" s="61">
        <f>'ETF MTD'!$DU$28/'ETF MTD'!$DU$3-1</f>
        <v/>
      </c>
      <c r="N46" s="61">
        <f>L46*M46</f>
        <v/>
      </c>
      <c r="O46" s="61" t="n"/>
      <c r="P46" s="61" t="inlineStr">
        <is>
          <t>TIP</t>
        </is>
      </c>
      <c r="Q46" s="61" t="n">
        <v>0.07000000000000001</v>
      </c>
      <c r="R46" s="61">
        <f>'ETF MTD'!$DU$28/'ETF MTD'!$DU$3-1</f>
        <v/>
      </c>
      <c r="S46" s="61">
        <f>Q46*R46</f>
        <v/>
      </c>
      <c r="T46" s="61" t="n"/>
      <c r="U46" s="33" t="inlineStr">
        <is>
          <t>TIP</t>
        </is>
      </c>
      <c r="V46" s="49" t="n">
        <v>0.07000000000000001</v>
      </c>
      <c r="W46" s="61">
        <f>'ETF MTD'!$DU$28/'ETF MTD'!$DU$3-1</f>
        <v/>
      </c>
      <c r="X46" s="61">
        <f>V46*W46</f>
        <v/>
      </c>
      <c r="Y46" s="61" t="n"/>
      <c r="Z46" s="33" t="inlineStr">
        <is>
          <t>TIP</t>
        </is>
      </c>
      <c r="AA46" s="49" t="n">
        <v>0.07000000000000001</v>
      </c>
      <c r="AB46" s="61">
        <f>'ETF MTD'!$DU$28/'ETF MTD'!$DU$3-1</f>
        <v/>
      </c>
      <c r="AC46" s="61">
        <f>AA46*AB46</f>
        <v/>
      </c>
      <c r="AD46" s="61" t="n"/>
      <c r="AE46" s="33" t="inlineStr">
        <is>
          <t>TIP</t>
        </is>
      </c>
      <c r="AF46" s="49" t="n">
        <v>0.07000000000000001</v>
      </c>
      <c r="AG46" s="61">
        <f>'ETF MTD'!$DU$28/'ETF MTD'!$DU$3-1</f>
        <v/>
      </c>
      <c r="AH46" s="61">
        <f>AF46*AG46</f>
        <v/>
      </c>
      <c r="AI46" s="61" t="n"/>
      <c r="AJ46" s="33" t="inlineStr">
        <is>
          <t>TIP</t>
        </is>
      </c>
      <c r="AK46" s="49" t="n">
        <v>0.07000000000000001</v>
      </c>
      <c r="AL46" s="61">
        <f>'ETF MTD'!$DU$28/'ETF MTD'!$DU$3-1</f>
        <v/>
      </c>
      <c r="AM46" s="61">
        <f>AK46*AL46</f>
        <v/>
      </c>
      <c r="AN46" s="61" t="n"/>
      <c r="AO46" s="33" t="inlineStr">
        <is>
          <t>TIP</t>
        </is>
      </c>
      <c r="AP46" s="49" t="n">
        <v>0.04200000000000001</v>
      </c>
      <c r="AQ46" s="61">
        <f>'ETF MTD'!$DU$28/'ETF MTD'!$DU$3-1</f>
        <v/>
      </c>
      <c r="AR46" s="61">
        <f>AP46*AQ46</f>
        <v/>
      </c>
      <c r="AS46" s="61" t="n"/>
      <c r="AT46" s="33" t="inlineStr">
        <is>
          <t>TIP</t>
        </is>
      </c>
      <c r="AU46" s="49" t="n">
        <v>0.014</v>
      </c>
      <c r="AV46" s="61">
        <f>'ETF MTD'!$DU$28/'ETF MTD'!$DU$3-1</f>
        <v/>
      </c>
      <c r="AW46" s="61">
        <f>AU46*AV46</f>
        <v/>
      </c>
      <c r="AX46" s="61" t="n"/>
      <c r="AY46" s="33" t="inlineStr">
        <is>
          <t>TIP</t>
        </is>
      </c>
      <c r="AZ46" s="49" t="n">
        <v>0.014</v>
      </c>
      <c r="BA46" s="61">
        <f>'ETF MTD'!$DU$28/'ETF MTD'!$DU$3-1</f>
        <v/>
      </c>
      <c r="BB46" s="61">
        <f>AZ46*BA46</f>
        <v/>
      </c>
      <c r="BC46" s="61" t="n"/>
      <c r="BD46" s="33" t="inlineStr">
        <is>
          <t>TIP</t>
        </is>
      </c>
      <c r="BE46" s="49" t="n">
        <v>0.048</v>
      </c>
      <c r="BF46" s="61">
        <f>'ETF MTD'!$DU$28/'ETF MTD'!$DU$3-1</f>
        <v/>
      </c>
      <c r="BG46" s="61">
        <f>BE46*BF46</f>
        <v/>
      </c>
      <c r="BH46" s="61" t="n"/>
      <c r="BI46" s="33" t="inlineStr">
        <is>
          <t>TIP</t>
        </is>
      </c>
      <c r="BJ46" s="49" t="n">
        <v>0.016</v>
      </c>
      <c r="BK46" s="61">
        <f>'ETF MTD'!$DU$28/'ETF MTD'!$DU$3-1</f>
        <v/>
      </c>
      <c r="BL46" s="61">
        <f>BJ46*BK46</f>
        <v/>
      </c>
      <c r="BM46" s="61" t="n"/>
      <c r="BN46" s="33" t="inlineStr">
        <is>
          <t>TIP</t>
        </is>
      </c>
      <c r="BO46" s="49" t="n">
        <v>0.048</v>
      </c>
      <c r="BP46" s="61">
        <f>'ETF MTD'!$DU$28/'ETF MTD'!$DU$3-1</f>
        <v/>
      </c>
      <c r="BQ46" s="61">
        <f>BO46*BP46</f>
        <v/>
      </c>
      <c r="BR46" s="61" t="n"/>
      <c r="BS46" s="33" t="inlineStr">
        <is>
          <t>TIP</t>
        </is>
      </c>
      <c r="BT46" s="49" t="n">
        <v>0.016</v>
      </c>
      <c r="BU46" s="61">
        <f>'ETF MTD'!$DU$28/'ETF MTD'!$DU$3-1</f>
        <v/>
      </c>
      <c r="BV46" s="61">
        <f>BT46*BU46</f>
        <v/>
      </c>
      <c r="BW46" s="61" t="n"/>
      <c r="BX46" s="33" t="inlineStr">
        <is>
          <t>TIP</t>
        </is>
      </c>
      <c r="BY46" s="49" t="n">
        <v>0.048</v>
      </c>
      <c r="BZ46" s="61">
        <f>'ETF MTD'!$DU$28/'ETF MTD'!$DU$3-1</f>
        <v/>
      </c>
      <c r="CA46" s="61">
        <f>BY46*BZ46</f>
        <v/>
      </c>
      <c r="CB46" s="61" t="n"/>
      <c r="CC46" s="33" t="inlineStr">
        <is>
          <t>TIP</t>
        </is>
      </c>
      <c r="CD46" s="49" t="n">
        <v>0.016</v>
      </c>
      <c r="CE46" s="61">
        <f>'ETF MTD'!$DU$28/'ETF MTD'!$DU$3-1</f>
        <v/>
      </c>
      <c r="CF46" s="61">
        <f>CD46*CE46</f>
        <v/>
      </c>
      <c r="CG46" s="61" t="n"/>
      <c r="CH46" s="33" t="inlineStr">
        <is>
          <t>TIP</t>
        </is>
      </c>
      <c r="CI46" s="49" t="n">
        <v>0.016</v>
      </c>
      <c r="CJ46" s="61">
        <f>'ETF MTD'!$DU$28/'ETF MTD'!$DU$3-1</f>
        <v/>
      </c>
      <c r="CK46" s="61">
        <f>CI46*CJ46</f>
        <v/>
      </c>
      <c r="CL46" s="61" t="n"/>
      <c r="CM46" s="33" t="inlineStr">
        <is>
          <t>TIP</t>
        </is>
      </c>
      <c r="CN46" s="49" t="n">
        <v>0.016</v>
      </c>
      <c r="CO46" s="61">
        <f>'ETF MTD'!$DU$28/'ETF MTD'!$DU$3-1</f>
        <v/>
      </c>
      <c r="CP46" s="61">
        <f>CN46*CO46</f>
        <v/>
      </c>
      <c r="CQ46" s="61" t="n"/>
      <c r="CR46" s="33" t="inlineStr">
        <is>
          <t>TIP</t>
        </is>
      </c>
      <c r="CS46" s="49" t="n">
        <v>0.016</v>
      </c>
      <c r="CT46" s="61">
        <f>'ETF MTD'!$DU$28/'ETF MTD'!$DU$3-1</f>
        <v/>
      </c>
      <c r="CU46" s="61">
        <f>CS46*CT46</f>
        <v/>
      </c>
      <c r="CV46" s="61" t="n"/>
      <c r="CW46" s="33" t="inlineStr">
        <is>
          <t>TIP</t>
        </is>
      </c>
      <c r="CX46" s="49" t="n">
        <v>0.016</v>
      </c>
      <c r="CY46" s="61">
        <f>'ETF MTD'!$DU$28/'ETF MTD'!$DU$3-1</f>
        <v/>
      </c>
      <c r="CZ46" s="61">
        <f>CX46*CY46</f>
        <v/>
      </c>
      <c r="DA46" s="61" t="n"/>
      <c r="DB46" s="33" t="inlineStr">
        <is>
          <t>TIP</t>
        </is>
      </c>
      <c r="DC46" s="49" t="n">
        <v>0.048</v>
      </c>
      <c r="DD46" s="61">
        <f>'ETF MTD'!$DU$28/'ETF MTD'!$DU$3-1</f>
        <v/>
      </c>
      <c r="DE46" s="61">
        <f>DC46*DD46</f>
        <v/>
      </c>
      <c r="DF46" s="61" t="n"/>
      <c r="DG46" s="33" t="inlineStr">
        <is>
          <t>TIP</t>
        </is>
      </c>
      <c r="DH46" s="49" t="n">
        <v>0.016</v>
      </c>
      <c r="DI46" s="61">
        <f>'ETF MTD'!$DU$28/'ETF MTD'!$DU$3-1</f>
        <v/>
      </c>
      <c r="DJ46" s="61">
        <f>DH46*DI46</f>
        <v/>
      </c>
      <c r="DK46" s="61" t="n"/>
      <c r="DL46" s="33" t="inlineStr">
        <is>
          <t>TIP</t>
        </is>
      </c>
      <c r="DM46" s="49" t="n">
        <v>0.048</v>
      </c>
      <c r="DN46" s="61">
        <f>'ETF MTD'!$DU$28/'ETF MTD'!$DU$3-1</f>
        <v/>
      </c>
      <c r="DO46" s="61">
        <f>DM46*DN46</f>
        <v/>
      </c>
      <c r="DP46" s="61" t="n"/>
      <c r="DQ46" s="33" t="inlineStr">
        <is>
          <t>TIP</t>
        </is>
      </c>
      <c r="DR46" s="49" t="n">
        <v>0.016</v>
      </c>
      <c r="DS46" s="61">
        <f>'ETF MTD'!$DU$28/'ETF MTD'!$DU$3-1</f>
        <v/>
      </c>
      <c r="DT46" s="61">
        <f>DR46*DS46</f>
        <v/>
      </c>
      <c r="DU46" s="61" t="n"/>
      <c r="DV46" s="33" t="inlineStr">
        <is>
          <t>TIP</t>
        </is>
      </c>
      <c r="DW46" s="49" t="n">
        <v>0.016</v>
      </c>
      <c r="DX46" s="61">
        <f>'ETF MTD'!$DU$28/'ETF MTD'!$DU$3-1</f>
        <v/>
      </c>
      <c r="DY46" s="61">
        <f>DW46*DX46</f>
        <v/>
      </c>
      <c r="DZ46" s="61" t="n"/>
      <c r="EA46" s="33" t="inlineStr">
        <is>
          <t>TIP</t>
        </is>
      </c>
      <c r="EB46" s="49" t="n">
        <v>0.016</v>
      </c>
      <c r="EC46" s="61">
        <f>'ETF MTD'!$DU$28/'ETF MTD'!$DU$3-1</f>
        <v/>
      </c>
      <c r="ED46" s="61">
        <f>EB46*EC46</f>
        <v/>
      </c>
      <c r="EE46" s="61" t="n"/>
      <c r="EF46" s="33" t="inlineStr">
        <is>
          <t>TIP</t>
        </is>
      </c>
      <c r="EG46" s="49" t="n">
        <v>0.016</v>
      </c>
      <c r="EH46" s="61">
        <f>'ETF MTD'!$DU$28/'ETF MTD'!$DU$3-1</f>
        <v/>
      </c>
      <c r="EI46" s="61">
        <f>EG46*EH46</f>
        <v/>
      </c>
      <c r="EJ46" s="61" t="n"/>
      <c r="EK46" s="33" t="inlineStr">
        <is>
          <t>TIP</t>
        </is>
      </c>
      <c r="EL46" s="49" t="n">
        <v>0.016</v>
      </c>
      <c r="EM46" s="61">
        <f>'ETF MTD'!$DU$28/'ETF MTD'!$DU$3-1</f>
        <v/>
      </c>
      <c r="EN46" s="61">
        <f>EL46*EM46</f>
        <v/>
      </c>
      <c r="EO46" s="61" t="n"/>
      <c r="EP46" s="33" t="inlineStr">
        <is>
          <t>TIP</t>
        </is>
      </c>
      <c r="EQ46" s="49" t="n">
        <v>0.048</v>
      </c>
      <c r="ER46" s="61">
        <f>'ETF MTD'!$DU$28/'ETF MTD'!$DU$3-1</f>
        <v/>
      </c>
      <c r="ES46" s="61">
        <f>EQ46*ER46</f>
        <v/>
      </c>
      <c r="ET46" s="61" t="n"/>
      <c r="EU46" s="33" t="inlineStr">
        <is>
          <t>TIP</t>
        </is>
      </c>
      <c r="EV46" s="49" t="n">
        <v>0.048</v>
      </c>
      <c r="EW46" s="61">
        <f>'ETF MTD'!$DU$28/'ETF MTD'!$DU$3-1</f>
        <v/>
      </c>
      <c r="EX46" s="61">
        <f>EV46*EW46</f>
        <v/>
      </c>
      <c r="EY46" s="61" t="n"/>
      <c r="EZ46" s="33" t="inlineStr">
        <is>
          <t>TIP</t>
        </is>
      </c>
      <c r="FA46" s="49" t="n">
        <v>0.08</v>
      </c>
      <c r="FB46" s="61">
        <f>'ETF MTD'!$DU$28/'ETF MTD'!$DU$3-1</f>
        <v/>
      </c>
      <c r="FC46" s="61">
        <f>FA46*FB46</f>
        <v/>
      </c>
      <c r="FD46" s="61" t="n"/>
      <c r="FE46" s="33" t="inlineStr">
        <is>
          <t>TIP</t>
        </is>
      </c>
      <c r="FF46" s="49" t="n">
        <v>0.08</v>
      </c>
      <c r="FG46" s="61">
        <f>'ETF MTD'!$DU$28/'ETF MTD'!$DU$3-1</f>
        <v/>
      </c>
      <c r="FH46" s="61">
        <f>FF46*FG46</f>
        <v/>
      </c>
      <c r="FI46" s="61" t="n"/>
      <c r="FJ46" s="33" t="inlineStr">
        <is>
          <t>TIP</t>
        </is>
      </c>
      <c r="FK46" s="49" t="n">
        <v>0.08</v>
      </c>
      <c r="FL46" s="61">
        <f>'ETF MTD'!$DU$28/'ETF MTD'!$DU$3-1</f>
        <v/>
      </c>
      <c r="FM46" s="61">
        <f>FK46*FL46</f>
        <v/>
      </c>
      <c r="FN46" s="61" t="n"/>
      <c r="FO46" s="33" t="inlineStr">
        <is>
          <t>TIP</t>
        </is>
      </c>
      <c r="FP46" s="49" t="n">
        <v>0.08</v>
      </c>
      <c r="FQ46" s="61">
        <f>'ETF MTD'!$DU$28/'ETF MTD'!$DU$3-1</f>
        <v/>
      </c>
      <c r="FR46" s="61">
        <f>FP46*FQ46</f>
        <v/>
      </c>
      <c r="FS46" s="61" t="n"/>
      <c r="FT46" s="33" t="inlineStr">
        <is>
          <t>TIP</t>
        </is>
      </c>
      <c r="FU46" s="49" t="n">
        <v>0.08</v>
      </c>
      <c r="FV46" s="61">
        <f>'ETF MTD'!$DU$28/'ETF MTD'!$DU$3-1</f>
        <v/>
      </c>
      <c r="FW46" s="61">
        <f>FU46*FV46</f>
        <v/>
      </c>
      <c r="FX46" s="61" t="n"/>
      <c r="FY46" s="33" t="inlineStr">
        <is>
          <t>TIP</t>
        </is>
      </c>
      <c r="FZ46" s="41" t="n">
        <v>0.08</v>
      </c>
      <c r="GA46" s="61">
        <f>'ETF MTD'!$DU$28/'ETF MTD'!$DU$3-1</f>
        <v/>
      </c>
      <c r="GB46" s="61">
        <f>FZ46*GA46</f>
        <v/>
      </c>
      <c r="GC46" s="61" t="n"/>
      <c r="GD46" s="33" t="inlineStr">
        <is>
          <t>TIP</t>
        </is>
      </c>
      <c r="GE46" s="41" t="n">
        <v>0.08</v>
      </c>
      <c r="GF46" s="61">
        <f>'ETF MTD'!$DU$28/'ETF MTD'!$DU$3-1</f>
        <v/>
      </c>
      <c r="GG46" s="61">
        <f>GE46*GF46</f>
        <v/>
      </c>
      <c r="GH46" s="61" t="n"/>
      <c r="GI46" t="inlineStr">
        <is>
          <t>TIPs</t>
        </is>
      </c>
      <c r="GJ46" s="41" t="n">
        <v>0.08</v>
      </c>
      <c r="GK46" s="61">
        <f>'ETF MTD'!$DU$28/'ETF MTD'!$DU$3-1</f>
        <v/>
      </c>
      <c r="GL46" s="61">
        <f>GJ46*GK46</f>
        <v/>
      </c>
      <c r="GM46" s="61" t="n"/>
      <c r="GN46" t="inlineStr">
        <is>
          <t>TIPs</t>
        </is>
      </c>
      <c r="GO46" s="41" t="n">
        <v>0.12</v>
      </c>
      <c r="GP46" s="61">
        <f>'ETF MTD'!$DU$28/'ETF MTD'!$DU$3-1</f>
        <v/>
      </c>
      <c r="GQ46" s="61">
        <f>GO46*GP46</f>
        <v/>
      </c>
      <c r="GR46" s="61" t="n"/>
      <c r="GS46" t="inlineStr">
        <is>
          <t>TIPs</t>
        </is>
      </c>
      <c r="GT46" s="41" t="n">
        <v>0.08</v>
      </c>
      <c r="GU46" s="61">
        <f>'ETF MTD'!$DU$28/'ETF MTD'!$DU$3-1</f>
        <v/>
      </c>
      <c r="GV46" s="61">
        <f>GT46*GU46</f>
        <v/>
      </c>
      <c r="GW46" s="61" t="n"/>
      <c r="GX46" t="inlineStr">
        <is>
          <t>TIPs</t>
        </is>
      </c>
      <c r="GY46" s="41" t="n">
        <v>0.08</v>
      </c>
      <c r="GZ46" s="61">
        <f>'ETF MTD'!$DU$28/'ETF MTD'!$DU$3-1</f>
        <v/>
      </c>
      <c r="HA46" s="61">
        <f>GY46*GZ46</f>
        <v/>
      </c>
      <c r="HB46" s="61" t="n"/>
      <c r="HC46" t="inlineStr">
        <is>
          <t>TIPs</t>
        </is>
      </c>
      <c r="HD46" s="41" t="n">
        <v>0.05</v>
      </c>
      <c r="HE46" s="61">
        <f>'ETF MTD'!$DU$28/'ETF MTD'!$DU$3-1</f>
        <v/>
      </c>
      <c r="HF46" s="61">
        <f>HD46*HE46</f>
        <v/>
      </c>
      <c r="HG46" s="61" t="n"/>
      <c r="HH46" t="inlineStr">
        <is>
          <t>TIPs</t>
        </is>
      </c>
      <c r="HI46" s="41" t="n">
        <v>0.05</v>
      </c>
      <c r="HJ46" s="61">
        <f>'ETF MTD'!$DU$28/'ETF MTD'!$DU$3-1</f>
        <v/>
      </c>
      <c r="HK46" s="61">
        <f>HI46*HJ46</f>
        <v/>
      </c>
      <c r="HL46" s="61" t="n"/>
      <c r="HM46" t="inlineStr">
        <is>
          <t>TIPs</t>
        </is>
      </c>
      <c r="HN46" s="41" t="n">
        <v>0.08</v>
      </c>
      <c r="HO46" s="61">
        <f>'ETF MTD'!$DU$28/'ETF MTD'!$DU$3-1</f>
        <v/>
      </c>
      <c r="HP46" s="61">
        <f>HN46*HO46</f>
        <v/>
      </c>
      <c r="HQ46" s="61" t="n"/>
      <c r="HR46" t="inlineStr">
        <is>
          <t>TIPs</t>
        </is>
      </c>
      <c r="HS46" s="41" t="n">
        <v>0.08</v>
      </c>
      <c r="HT46" s="61">
        <f>'ETF MTD'!$DU$28/'ETF MTD'!$DU$3-1</f>
        <v/>
      </c>
      <c r="HU46" s="61">
        <f>HS46*HT46</f>
        <v/>
      </c>
      <c r="HV46" s="61" t="n"/>
      <c r="HW46" t="inlineStr">
        <is>
          <t>TIPs</t>
        </is>
      </c>
      <c r="HX46" s="41" t="n">
        <v>0.08</v>
      </c>
      <c r="HY46" s="61">
        <f>'ETF MTD'!$DU$28/'ETF MTD'!$DU$3-1</f>
        <v/>
      </c>
      <c r="HZ46" s="61">
        <f>HX46*HY46</f>
        <v/>
      </c>
      <c r="IA46" s="61" t="n"/>
      <c r="IB46" t="inlineStr">
        <is>
          <t>TIPs</t>
        </is>
      </c>
      <c r="IC46" s="41" t="n">
        <v>0.08</v>
      </c>
      <c r="ID46" s="61">
        <f>'ETF MTD'!$DU$28/'ETF MTD'!$DU$3-1</f>
        <v/>
      </c>
      <c r="IE46" s="61">
        <f>IC46*ID46</f>
        <v/>
      </c>
      <c r="IF46" s="61" t="n"/>
      <c r="IG46" t="inlineStr">
        <is>
          <t>TIPs</t>
        </is>
      </c>
      <c r="IH46" s="41" t="n">
        <v>0.08</v>
      </c>
      <c r="II46" s="61">
        <f>'ETF MTD'!$DU$28/'ETF MTD'!$DU$3-1</f>
        <v/>
      </c>
      <c r="IJ46" s="61">
        <f>IH46*II46</f>
        <v/>
      </c>
      <c r="IK46" s="61" t="n"/>
      <c r="IL46" t="inlineStr">
        <is>
          <t>TIPs</t>
        </is>
      </c>
      <c r="IM46" s="41" t="n">
        <v>0.08</v>
      </c>
      <c r="IN46" s="61">
        <f>'ETF MTD'!$DU$28/'ETF MTD'!$DU$3-1</f>
        <v/>
      </c>
      <c r="IO46" s="61">
        <f>IM46*IN46</f>
        <v/>
      </c>
      <c r="IP46" s="61" t="n"/>
      <c r="IQ46" t="inlineStr">
        <is>
          <t>TIPs</t>
        </is>
      </c>
      <c r="IR46" s="41" t="n">
        <v>0.048</v>
      </c>
      <c r="IS46" s="61">
        <f>'ETF MTD'!$DU$28/'ETF MTD'!$DU$3-1</f>
        <v/>
      </c>
      <c r="IT46" s="61">
        <f>IR46*IS46</f>
        <v/>
      </c>
      <c r="IU46" s="61" t="n"/>
      <c r="IV46" t="inlineStr">
        <is>
          <t>TIPs</t>
        </is>
      </c>
      <c r="IW46" s="41" t="n">
        <v>0.076</v>
      </c>
      <c r="IX46" s="61">
        <f>'ETF MTD'!$DU$28/'ETF MTD'!$DU$3-1</f>
        <v/>
      </c>
      <c r="IY46" s="61">
        <f>IW46*IX46</f>
        <v/>
      </c>
      <c r="IZ46" s="61" t="n"/>
      <c r="JA46" t="inlineStr">
        <is>
          <t>TIPs</t>
        </is>
      </c>
      <c r="JB46" s="41" t="n">
        <v>0.108</v>
      </c>
      <c r="JC46" s="61">
        <f>'ETF MTD'!$DU$28/'ETF MTD'!$DU$3-1</f>
        <v/>
      </c>
      <c r="JD46" s="61">
        <f>JB46*JC46</f>
        <v/>
      </c>
      <c r="JE46" s="61" t="n"/>
      <c r="JF46" t="inlineStr">
        <is>
          <t>TIPs</t>
        </is>
      </c>
      <c r="JG46" s="41" t="n">
        <v>0.108</v>
      </c>
      <c r="JH46" s="61">
        <f>'ETF MTD'!$DU$28/'ETF MTD'!$DU$3-1</f>
        <v/>
      </c>
      <c r="JI46" s="61">
        <f>JG46*JH46</f>
        <v/>
      </c>
      <c r="JJ46" s="61" t="n"/>
      <c r="JK46" t="inlineStr">
        <is>
          <t>TIPs</t>
        </is>
      </c>
      <c r="JL46" s="41" t="n">
        <v>0.108</v>
      </c>
      <c r="JM46" s="61">
        <f>'ETF MTD'!$DU$28/'ETF MTD'!$DU$3-1</f>
        <v/>
      </c>
      <c r="JN46" s="61">
        <f>JL46*JM46</f>
        <v/>
      </c>
      <c r="JO46" s="61" t="n"/>
      <c r="JP46" t="inlineStr">
        <is>
          <t>TIPs</t>
        </is>
      </c>
      <c r="JQ46" s="41" t="n">
        <v>0.1</v>
      </c>
      <c r="JR46" s="61">
        <f>'ETF MTD'!$DU$28/'ETF MTD'!$DU$3-1</f>
        <v/>
      </c>
      <c r="JS46" s="61">
        <f>JQ46*JR46</f>
        <v/>
      </c>
      <c r="JT46" s="61" t="n"/>
      <c r="JU46" t="inlineStr">
        <is>
          <t>TIPs</t>
        </is>
      </c>
      <c r="JV46" s="41" t="n">
        <v>0.1</v>
      </c>
      <c r="JW46" s="61">
        <f>'ETF MTD'!$DU$28/'ETF MTD'!$DU$3-1</f>
        <v/>
      </c>
      <c r="JX46" s="61">
        <f>JV46*JW46</f>
        <v/>
      </c>
      <c r="JY46" s="61" t="n"/>
      <c r="JZ46" t="inlineStr">
        <is>
          <t>TIPs</t>
        </is>
      </c>
      <c r="KA46" s="41" t="n">
        <v>0.048</v>
      </c>
      <c r="KB46" s="61">
        <f>'ETF MTD'!$DU$28/'ETF MTD'!$DU$3-1</f>
        <v/>
      </c>
      <c r="KC46" s="61">
        <f>KA46*KB46</f>
        <v/>
      </c>
      <c r="KD46" s="61" t="n"/>
      <c r="KE46" t="inlineStr">
        <is>
          <t>TIPs</t>
        </is>
      </c>
      <c r="KF46" s="41" t="n">
        <v>0.08799999999999999</v>
      </c>
      <c r="KG46" s="61">
        <f>'ETF MTD'!$DU$28/'ETF MTD'!$DU$3-1</f>
        <v/>
      </c>
      <c r="KH46" s="61">
        <f>KF46*KG46</f>
        <v/>
      </c>
      <c r="KI46" s="61" t="n"/>
      <c r="KJ46" t="inlineStr">
        <is>
          <t>TIPs</t>
        </is>
      </c>
      <c r="KK46" s="41" t="n">
        <v>0.08799999999999999</v>
      </c>
      <c r="KL46" s="61">
        <f>'ETF MTD'!$DU$28/'ETF MTD'!$DU$3-1</f>
        <v/>
      </c>
      <c r="KM46" s="61">
        <f>KK46*KL46</f>
        <v/>
      </c>
      <c r="KN46" s="61" t="n"/>
      <c r="KO46" t="inlineStr">
        <is>
          <t>TIPs</t>
        </is>
      </c>
      <c r="KP46" s="41" t="n">
        <v>0.048</v>
      </c>
      <c r="KQ46" s="61">
        <f>'ETF MTD'!$DU$28/'ETF MTD'!$DU$3-1</f>
        <v/>
      </c>
      <c r="KR46" s="61">
        <f>KP46*KQ46</f>
        <v/>
      </c>
      <c r="KS46" s="61" t="n"/>
      <c r="KT46" t="inlineStr">
        <is>
          <t>TIPs</t>
        </is>
      </c>
      <c r="KU46" s="41" t="n">
        <v>0.02</v>
      </c>
      <c r="KV46" s="61">
        <f>'ETF MTD'!$DU$28/'ETF MTD'!$DU$3-1</f>
        <v/>
      </c>
      <c r="KW46" s="61">
        <f>KU46*KV46</f>
        <v/>
      </c>
      <c r="KX46" s="61" t="n"/>
      <c r="KY46" t="inlineStr">
        <is>
          <t>TIPs</t>
        </is>
      </c>
      <c r="KZ46" s="41" t="n">
        <v>0.02</v>
      </c>
      <c r="LA46" s="61">
        <f>'ETF MTD'!$DU$28/'ETF MTD'!$DU$3-1</f>
        <v/>
      </c>
      <c r="LB46" s="61">
        <f>KZ46*LA46</f>
        <v/>
      </c>
      <c r="LC46" s="61" t="n"/>
      <c r="LD46" t="inlineStr">
        <is>
          <t>TIPs</t>
        </is>
      </c>
      <c r="LE46" s="41" t="n">
        <v>0.02</v>
      </c>
      <c r="LF46" s="61">
        <f>'ETF MTD'!$DU$28/'ETF MTD'!$DU$3-1</f>
        <v/>
      </c>
      <c r="LG46" s="61">
        <f>LE46*LF46</f>
        <v/>
      </c>
      <c r="LH46" s="61" t="n"/>
      <c r="LI46" t="inlineStr">
        <is>
          <t>TIPs</t>
        </is>
      </c>
      <c r="LJ46" s="41" t="n">
        <v>0.02</v>
      </c>
      <c r="LK46" s="61">
        <f>'ETF MTD'!$DU$28/'ETF MTD'!$DU$3-1</f>
        <v/>
      </c>
      <c r="LL46" s="61">
        <f>LJ46*LK46</f>
        <v/>
      </c>
      <c r="LM46" s="61" t="n"/>
      <c r="LN46" t="inlineStr">
        <is>
          <t>TIPs</t>
        </is>
      </c>
      <c r="LO46" s="41" t="n">
        <v>0.02</v>
      </c>
      <c r="LP46" s="61">
        <f>'ETF MTD'!$DU$28/'ETF MTD'!$DU$3-1</f>
        <v/>
      </c>
      <c r="LQ46" s="61">
        <f>LO46*LP46</f>
        <v/>
      </c>
      <c r="LR46" s="61" t="n"/>
      <c r="LS46" t="inlineStr">
        <is>
          <t>TIPs</t>
        </is>
      </c>
      <c r="LT46" s="41" t="n">
        <v>0.016</v>
      </c>
      <c r="LU46" s="61">
        <f>'ETF MTD'!$DU$28/'ETF MTD'!$DU$3-1</f>
        <v/>
      </c>
      <c r="LV46" s="61">
        <f>LT46*LU46</f>
        <v/>
      </c>
      <c r="LW46" s="61" t="n"/>
      <c r="LX46" t="inlineStr">
        <is>
          <t>TIPs</t>
        </is>
      </c>
      <c r="LY46" s="41" t="n">
        <v>0.016</v>
      </c>
      <c r="LZ46" s="61">
        <f>'ETF MTD'!$DU$28/'ETF MTD'!$DU$3-1</f>
        <v/>
      </c>
      <c r="MA46" s="61">
        <f>LY46*LZ46</f>
        <v/>
      </c>
      <c r="MB46" s="61" t="n"/>
      <c r="MC46" t="inlineStr">
        <is>
          <t>TIPs</t>
        </is>
      </c>
      <c r="MD46" s="41" t="n">
        <v>0.016</v>
      </c>
      <c r="ME46" s="61">
        <f>'ETF MTD'!$DU$28/'ETF MTD'!$DU$3-1</f>
        <v/>
      </c>
      <c r="MF46" s="61">
        <f>MD46*ME46</f>
        <v/>
      </c>
      <c r="MG46" s="61" t="n"/>
      <c r="MH46" t="inlineStr">
        <is>
          <t>TIPs</t>
        </is>
      </c>
      <c r="MI46" s="41" t="n">
        <v>0.016</v>
      </c>
      <c r="MJ46" s="61">
        <f>'ETF MTD'!$DU$28/'ETF MTD'!$DU$3-1</f>
        <v/>
      </c>
      <c r="MK46" s="61">
        <f>MI46*MJ46</f>
        <v/>
      </c>
      <c r="ML46" s="61" t="n"/>
      <c r="MM46" t="inlineStr">
        <is>
          <t>TIPs</t>
        </is>
      </c>
      <c r="MN46" s="41" t="n">
        <v>0.016</v>
      </c>
      <c r="MO46" s="61">
        <f>'ETF MTD'!$DU$28/'ETF MTD'!$DU$3-1</f>
        <v/>
      </c>
      <c r="MP46" s="61">
        <f>MN46*MO46</f>
        <v/>
      </c>
      <c r="MQ46" s="61" t="n"/>
      <c r="MR46" t="inlineStr">
        <is>
          <t>TIPs</t>
        </is>
      </c>
      <c r="MS46" s="41" t="n">
        <v>0.016</v>
      </c>
      <c r="MT46" s="61">
        <f>'ETF MTD'!$DU$28/'ETF MTD'!$DU$3-1</f>
        <v/>
      </c>
      <c r="MU46" s="61">
        <f>MS46*MT46</f>
        <v/>
      </c>
      <c r="MV46" s="61" t="n"/>
      <c r="MW46" t="inlineStr">
        <is>
          <t>TIPs</t>
        </is>
      </c>
      <c r="MX46" s="41" t="n">
        <v>0.016</v>
      </c>
      <c r="MY46" s="61">
        <f>'ETF MTD'!$DU$28/'ETF MTD'!$DU$3-1</f>
        <v/>
      </c>
      <c r="MZ46" s="61">
        <f>MX46*MY46</f>
        <v/>
      </c>
      <c r="NA46" s="61" t="n"/>
      <c r="NB46" t="inlineStr">
        <is>
          <t>TIPs</t>
        </is>
      </c>
      <c r="NC46" s="41" t="n">
        <v>0.016</v>
      </c>
      <c r="ND46" s="61">
        <f>'ETF MTD'!$DU$28/'ETF MTD'!$DU$3-1</f>
        <v/>
      </c>
      <c r="NE46" s="61">
        <f>NC46*ND46</f>
        <v/>
      </c>
      <c r="NF46" s="61" t="n"/>
      <c r="NG46" t="inlineStr">
        <is>
          <t>TIPs</t>
        </is>
      </c>
      <c r="NH46" s="41" t="n">
        <v>0.016</v>
      </c>
      <c r="NI46" s="61">
        <f>'ETF MTD'!$DU$28/'ETF MTD'!$DU$3-1</f>
        <v/>
      </c>
      <c r="NJ46" s="61">
        <f>NH46*NI46</f>
        <v/>
      </c>
      <c r="NK46" s="61" t="n"/>
      <c r="NL46" t="inlineStr">
        <is>
          <t>TIPs</t>
        </is>
      </c>
      <c r="NM46" s="41" t="n">
        <v>0.048</v>
      </c>
      <c r="NN46" s="61">
        <f>'ETF MTD'!$DU$28/'ETF MTD'!$DU$3-1</f>
        <v/>
      </c>
      <c r="NO46" s="61">
        <f>NM46*NN46</f>
        <v/>
      </c>
      <c r="NP46" s="61" t="n"/>
      <c r="NQ46" t="inlineStr">
        <is>
          <t>TIPs</t>
        </is>
      </c>
      <c r="NR46" s="41" t="n">
        <v>0.048</v>
      </c>
      <c r="NS46" s="61">
        <f>'ETF MTD'!$DU$28/'ETF MTD'!$DU$3-1</f>
        <v/>
      </c>
      <c r="NT46" s="61">
        <f>NR46*NS46</f>
        <v/>
      </c>
      <c r="NU46" s="61" t="n"/>
      <c r="NV46" t="inlineStr">
        <is>
          <t>TIPs</t>
        </is>
      </c>
      <c r="NW46" s="41" t="n">
        <v>0.016</v>
      </c>
      <c r="NX46" s="61">
        <f>'ETF MTD'!$DU$28/'ETF MTD'!$DU$3-1</f>
        <v/>
      </c>
      <c r="NY46" s="61">
        <f>NW46*NX46</f>
        <v/>
      </c>
      <c r="NZ46" s="61" t="n"/>
      <c r="OA46" t="inlineStr">
        <is>
          <t>TIPs</t>
        </is>
      </c>
      <c r="OB46" s="41" t="n">
        <v>0.016</v>
      </c>
      <c r="OC46" s="61">
        <f>'ETF MTD'!$DU$28/'ETF MTD'!$DU$3-1</f>
        <v/>
      </c>
      <c r="OD46" s="61">
        <f>OB46*OC46</f>
        <v/>
      </c>
      <c r="OE46" s="61" t="n"/>
      <c r="OF46" t="inlineStr">
        <is>
          <t>TIPs</t>
        </is>
      </c>
      <c r="OG46" s="41" t="n">
        <v>0.016</v>
      </c>
      <c r="OH46" s="61">
        <f>'ETF MTD'!$DU$28/'ETF MTD'!$DU$3-1</f>
        <v/>
      </c>
      <c r="OI46" s="61">
        <f>OG46*OH46</f>
        <v/>
      </c>
      <c r="OJ46" s="61" t="n"/>
      <c r="OK46" t="inlineStr">
        <is>
          <t>TIPs</t>
        </is>
      </c>
      <c r="OL46" s="41" t="n">
        <v>0.016</v>
      </c>
      <c r="OM46" s="61">
        <f>'ETF MTD'!$DU$28/'ETF MTD'!$DU$3-1</f>
        <v/>
      </c>
      <c r="ON46" s="61">
        <f>OL46*OM46</f>
        <v/>
      </c>
      <c r="OO46" s="61" t="n"/>
      <c r="OP46" t="inlineStr">
        <is>
          <t>TIPs</t>
        </is>
      </c>
      <c r="OQ46" s="41" t="n">
        <v>0.016</v>
      </c>
      <c r="OR46" s="61">
        <f>'ETF MTD'!$DU$28/'ETF MTD'!$DU$3-1</f>
        <v/>
      </c>
      <c r="OS46" s="61">
        <f>OQ46*OR46</f>
        <v/>
      </c>
      <c r="OT46" s="61" t="n"/>
      <c r="OU46" t="inlineStr">
        <is>
          <t>TIPs</t>
        </is>
      </c>
      <c r="OV46" s="41" t="n">
        <v>0</v>
      </c>
      <c r="OW46" s="61">
        <f>'ETF MTD'!$DU$28/'ETF MTD'!$DU$3-1</f>
        <v/>
      </c>
      <c r="OX46" s="61">
        <f>OV46*OW46</f>
        <v/>
      </c>
      <c r="OY46" s="61" t="n"/>
      <c r="OZ46" t="inlineStr">
        <is>
          <t>TIPs</t>
        </is>
      </c>
      <c r="PA46" s="41" t="n">
        <v>0</v>
      </c>
      <c r="PB46" s="61">
        <f>'ETF MTD'!$DU$28/'ETF MTD'!$DU$3-1</f>
        <v/>
      </c>
      <c r="PC46" s="61">
        <f>PA46*PB46</f>
        <v/>
      </c>
      <c r="PD46" s="61" t="n"/>
      <c r="PE46" t="inlineStr">
        <is>
          <t>TIPs</t>
        </is>
      </c>
      <c r="PF46" s="41" t="n">
        <v>0</v>
      </c>
      <c r="PG46" s="61">
        <f>'ETF MTD'!$DU$28/'ETF MTD'!$DU$3-1</f>
        <v/>
      </c>
      <c r="PH46" s="61">
        <f>PF46*PG46</f>
        <v/>
      </c>
      <c r="PI46" s="61" t="n"/>
      <c r="PJ46" t="inlineStr">
        <is>
          <t>TIPs</t>
        </is>
      </c>
      <c r="PK46" s="41" t="n">
        <v>0</v>
      </c>
      <c r="PL46" s="61">
        <f>'ETF MTD'!$DU$28/'ETF MTD'!$DU$3-1</f>
        <v/>
      </c>
      <c r="PM46" s="61">
        <f>PK46*PL46</f>
        <v/>
      </c>
      <c r="PN46" s="61" t="n"/>
      <c r="PO46" t="inlineStr">
        <is>
          <t>TIPs</t>
        </is>
      </c>
      <c r="PP46" s="41" t="n">
        <v>0</v>
      </c>
      <c r="PQ46" s="61">
        <f>'ETF MTD'!$DU$28/'ETF MTD'!$DU$3-1</f>
        <v/>
      </c>
      <c r="PR46" s="61">
        <f>PP46*PQ46</f>
        <v/>
      </c>
      <c r="PS46" s="61" t="n"/>
      <c r="PT46" t="inlineStr">
        <is>
          <t>TIPs</t>
        </is>
      </c>
      <c r="PU46" s="41" t="n">
        <v>0</v>
      </c>
      <c r="PV46" s="61">
        <f>'ETF MTD'!$DU$28/'ETF MTD'!$DU$3-1</f>
        <v/>
      </c>
      <c r="PW46" s="61">
        <f>PU46*PV46</f>
        <v/>
      </c>
      <c r="PX46" s="61" t="n"/>
      <c r="PY46" t="inlineStr">
        <is>
          <t>TIPs</t>
        </is>
      </c>
      <c r="PZ46" s="41" t="n">
        <v>0</v>
      </c>
      <c r="QA46" s="61">
        <f>'ETF MTD'!$DU$28/'ETF MTD'!$DU$3-1</f>
        <v/>
      </c>
      <c r="QB46" s="61">
        <f>PZ46*QA46</f>
        <v/>
      </c>
      <c r="QC46" s="61" t="n"/>
      <c r="QD46" t="inlineStr">
        <is>
          <t>TIPs</t>
        </is>
      </c>
      <c r="QE46" s="41" t="n">
        <v>0</v>
      </c>
      <c r="QF46" s="61">
        <f>'ETF MTD'!$DU$28/'ETF MTD'!$DU$3-1</f>
        <v/>
      </c>
      <c r="QG46" s="61">
        <f>QE46*QF46</f>
        <v/>
      </c>
      <c r="QH46" s="61" t="n"/>
      <c r="QI46" t="inlineStr">
        <is>
          <t>TIPs</t>
        </is>
      </c>
      <c r="QJ46" s="41" t="n">
        <v>0</v>
      </c>
      <c r="QK46" s="61">
        <f>'ETF MTD'!$DU$28/'ETF MTD'!$DU$3-1</f>
        <v/>
      </c>
      <c r="QL46" s="61">
        <f>QJ46*QK46</f>
        <v/>
      </c>
      <c r="QM46" s="61" t="n"/>
      <c r="QN46" t="inlineStr">
        <is>
          <t>TIPs</t>
        </is>
      </c>
      <c r="QO46" s="41" t="n">
        <v>0</v>
      </c>
      <c r="QP46" s="61">
        <f>'ETF MTD'!$DU$28/'ETF MTD'!$DU$3-1</f>
        <v/>
      </c>
      <c r="QQ46" s="61">
        <f>QO46*QP46</f>
        <v/>
      </c>
      <c r="QR46" s="61" t="n"/>
      <c r="QS46" t="inlineStr">
        <is>
          <t>TIPs</t>
        </is>
      </c>
      <c r="QT46" s="41" t="n">
        <v>0</v>
      </c>
      <c r="QU46" s="61">
        <f>'ETF MTD'!$DU$28/'ETF MTD'!$DU$3-1</f>
        <v/>
      </c>
      <c r="QV46" s="61">
        <f>QT46*QU46</f>
        <v/>
      </c>
      <c r="QW46" s="61" t="n"/>
      <c r="QX46" t="inlineStr">
        <is>
          <t>TIPs</t>
        </is>
      </c>
      <c r="QY46" s="41" t="n">
        <v>0</v>
      </c>
      <c r="QZ46" s="61">
        <f>'ETF MTD'!$DU$28/'ETF MTD'!$DU$3-1</f>
        <v/>
      </c>
      <c r="RA46" s="61">
        <f>QY46*QZ46</f>
        <v/>
      </c>
      <c r="RB46" s="61" t="n"/>
      <c r="RC46" t="inlineStr">
        <is>
          <t>TIPs</t>
        </is>
      </c>
      <c r="RD46" s="41" t="n">
        <v>0</v>
      </c>
      <c r="RE46" s="61">
        <f>'ETF MTD'!$DU$28/'ETF MTD'!$DU$3-1</f>
        <v/>
      </c>
      <c r="RF46" s="61">
        <f>RD46*RE46</f>
        <v/>
      </c>
      <c r="RG46" s="61" t="n"/>
      <c r="RH46" t="inlineStr">
        <is>
          <t>TIPs</t>
        </is>
      </c>
      <c r="RI46" s="41" t="n">
        <v>0</v>
      </c>
      <c r="RJ46" s="61">
        <f>'ETF MTD'!$DU$28/'ETF MTD'!$DU$3-1</f>
        <v/>
      </c>
      <c r="RK46" s="61">
        <f>RI46*RJ46</f>
        <v/>
      </c>
      <c r="RL46" s="61" t="n"/>
      <c r="RM46" s="42" t="n">
        <v>0</v>
      </c>
      <c r="RN46" s="43" t="n">
        <v>0</v>
      </c>
      <c r="RO46" s="44" t="n">
        <v>0</v>
      </c>
      <c r="RP46" s="44" t="n">
        <v>0</v>
      </c>
      <c r="RQ46" s="45" t="n"/>
      <c r="RR46" s="46" t="n">
        <v>0.002</v>
      </c>
      <c r="RS46" s="61">
        <f>RI46*RR46</f>
        <v/>
      </c>
      <c r="RT46" s="49" t="n">
        <v>0.0005</v>
      </c>
      <c r="RU46" s="61">
        <f>RT46*RI46</f>
        <v/>
      </c>
      <c r="RV46" s="49" t="n"/>
      <c r="RW46" s="289" t="n"/>
      <c r="RX46" s="33" t="n"/>
      <c r="RY46" s="33" t="n"/>
      <c r="RZ46" s="33" t="n"/>
    </row>
    <row r="47">
      <c r="A47" s="33" t="inlineStr">
        <is>
          <t>EQCHX</t>
        </is>
      </c>
      <c r="B47" s="49" t="n">
        <v>0.07000000000000001</v>
      </c>
      <c r="C47" s="61">
        <f>'ETF MTD'!$WA$28/'ETF MTD'!$WA$3-1</f>
        <v/>
      </c>
      <c r="D47" s="61">
        <f>B47*C47</f>
        <v/>
      </c>
      <c r="E47" s="61" t="n"/>
      <c r="F47" s="33" t="inlineStr">
        <is>
          <t>EQCHX</t>
        </is>
      </c>
      <c r="G47" s="49" t="n">
        <v>0.07000000000000001</v>
      </c>
      <c r="H47" s="61">
        <f>'ETF MTD'!$WA$28/'ETF MTD'!$WA$3-1</f>
        <v/>
      </c>
      <c r="I47" s="61">
        <f>G47*H47</f>
        <v/>
      </c>
      <c r="J47" s="33" t="n"/>
      <c r="K47" s="33" t="inlineStr">
        <is>
          <t>EQCHX</t>
        </is>
      </c>
      <c r="L47" s="49" t="n">
        <v>0.07000000000000001</v>
      </c>
      <c r="M47" s="61">
        <f>'ETF MTD'!$WA$28/'ETF MTD'!$WA$3-1</f>
        <v/>
      </c>
      <c r="N47" s="61">
        <f>L47*M47</f>
        <v/>
      </c>
      <c r="O47" s="61" t="n"/>
      <c r="P47" s="61" t="inlineStr">
        <is>
          <t>EQCHX</t>
        </is>
      </c>
      <c r="Q47" s="61" t="n">
        <v>0.07000000000000001</v>
      </c>
      <c r="R47" s="61">
        <f>'ETF MTD'!$WA$28/'ETF MTD'!$WA$3-1</f>
        <v/>
      </c>
      <c r="S47" s="61">
        <f>Q47*R47</f>
        <v/>
      </c>
      <c r="T47" s="61" t="n"/>
      <c r="U47" s="33" t="inlineStr">
        <is>
          <t>EQCHX</t>
        </is>
      </c>
      <c r="V47" s="49" t="n">
        <v>0.07000000000000001</v>
      </c>
      <c r="W47" s="61">
        <f>'ETF MTD'!$WA$28/'ETF MTD'!$WA$3-1</f>
        <v/>
      </c>
      <c r="X47" s="61">
        <f>V47*W47</f>
        <v/>
      </c>
      <c r="Y47" s="61" t="n"/>
      <c r="Z47" s="33" t="inlineStr">
        <is>
          <t>EQCHX</t>
        </is>
      </c>
      <c r="AA47" s="49" t="n">
        <v>0.07000000000000001</v>
      </c>
      <c r="AB47" s="61">
        <f>'ETF MTD'!$WA$28/'ETF MTD'!$WA$3-1</f>
        <v/>
      </c>
      <c r="AC47" s="61">
        <f>AA47*AB47</f>
        <v/>
      </c>
      <c r="AD47" s="61" t="n"/>
      <c r="AE47" s="33" t="inlineStr">
        <is>
          <t>EQCHX</t>
        </is>
      </c>
      <c r="AF47" s="49" t="n">
        <v>0.07000000000000001</v>
      </c>
      <c r="AG47" s="61">
        <f>'ETF MTD'!$WA$28/'ETF MTD'!$WA$3-1</f>
        <v/>
      </c>
      <c r="AH47" s="61">
        <f>AF47*AG47</f>
        <v/>
      </c>
      <c r="AI47" s="61" t="n"/>
      <c r="AJ47" s="33" t="inlineStr">
        <is>
          <t>EQCHX</t>
        </is>
      </c>
      <c r="AK47" s="49" t="n">
        <v>0.07000000000000001</v>
      </c>
      <c r="AL47" s="61">
        <f>'ETF MTD'!$WA$28/'ETF MTD'!$WA$3-1</f>
        <v/>
      </c>
      <c r="AM47" s="61">
        <f>AK47*AL47</f>
        <v/>
      </c>
      <c r="AN47" s="61" t="n"/>
      <c r="AO47" s="33" t="inlineStr">
        <is>
          <t>EQCHX</t>
        </is>
      </c>
      <c r="AP47" s="49" t="n">
        <v>0.07000000000000001</v>
      </c>
      <c r="AQ47" s="61">
        <f>'ETF MTD'!$WA$28/'ETF MTD'!$WA$3-1</f>
        <v/>
      </c>
      <c r="AR47" s="61">
        <f>AP47*AQ47</f>
        <v/>
      </c>
      <c r="AS47" s="61" t="n"/>
      <c r="AT47" s="33" t="inlineStr">
        <is>
          <t>EQCHX</t>
        </is>
      </c>
      <c r="AU47" s="49" t="n">
        <v>0.07000000000000001</v>
      </c>
      <c r="AV47" s="61">
        <f>'ETF MTD'!$WA$28/'ETF MTD'!$WA$3-1</f>
        <v/>
      </c>
      <c r="AW47" s="61">
        <f>AU47*AV47</f>
        <v/>
      </c>
      <c r="AX47" s="61" t="n"/>
      <c r="AY47" s="33" t="inlineStr">
        <is>
          <t>EQCHX</t>
        </is>
      </c>
      <c r="AZ47" s="49" t="n">
        <v>0.07000000000000001</v>
      </c>
      <c r="BA47" s="61">
        <f>'ETF MTD'!$WA$28/'ETF MTD'!$WA$3-1</f>
        <v/>
      </c>
      <c r="BB47" s="61">
        <f>AZ47*BA47</f>
        <v/>
      </c>
      <c r="BC47" s="61" t="n"/>
      <c r="BD47" s="33" t="inlineStr">
        <is>
          <t>EQCHX</t>
        </is>
      </c>
      <c r="BE47" s="49" t="n">
        <v>0.07000000000000001</v>
      </c>
      <c r="BF47" s="61">
        <f>'ETF MTD'!$WA$28/'ETF MTD'!$WA$3-1</f>
        <v/>
      </c>
      <c r="BG47" s="61">
        <f>BE47*BF47</f>
        <v/>
      </c>
      <c r="BH47" s="61" t="n"/>
      <c r="BI47" s="33" t="inlineStr">
        <is>
          <t>EQCHX</t>
        </is>
      </c>
      <c r="BJ47" s="49" t="n">
        <v>0.07000000000000001</v>
      </c>
      <c r="BK47" s="61">
        <f>'ETF MTD'!$WA$28/'ETF MTD'!$WA$3-1</f>
        <v/>
      </c>
      <c r="BL47" s="61">
        <f>BJ47*BK47</f>
        <v/>
      </c>
      <c r="BM47" s="61" t="n"/>
      <c r="BN47" s="33" t="inlineStr">
        <is>
          <t>EQCHX</t>
        </is>
      </c>
      <c r="BO47" s="49" t="n">
        <v>0.07000000000000001</v>
      </c>
      <c r="BP47" s="61">
        <f>'ETF MTD'!$WA$28/'ETF MTD'!$WA$3-1</f>
        <v/>
      </c>
      <c r="BQ47" s="61">
        <f>BO47*BP47</f>
        <v/>
      </c>
      <c r="BR47" s="61" t="n"/>
      <c r="BS47" s="33" t="inlineStr">
        <is>
          <t>EQCHX</t>
        </is>
      </c>
      <c r="BT47" s="49" t="n">
        <v>0.07000000000000001</v>
      </c>
      <c r="BU47" s="61">
        <f>'ETF MTD'!$WA$28/'ETF MTD'!$WA$3-1</f>
        <v/>
      </c>
      <c r="BV47" s="61">
        <f>BT47*BU47</f>
        <v/>
      </c>
      <c r="BW47" s="61" t="n"/>
      <c r="BX47" s="33" t="inlineStr">
        <is>
          <t>EQCHX</t>
        </is>
      </c>
      <c r="BY47" s="49" t="n">
        <v>0.07000000000000001</v>
      </c>
      <c r="BZ47" s="61">
        <f>'ETF MTD'!$WA$28/'ETF MTD'!$WA$3-1</f>
        <v/>
      </c>
      <c r="CA47" s="61">
        <f>BY47*BZ47</f>
        <v/>
      </c>
      <c r="CB47" s="61" t="n"/>
      <c r="CC47" s="33" t="inlineStr">
        <is>
          <t>EQCHX</t>
        </is>
      </c>
      <c r="CD47" s="49" t="n">
        <v>0.07000000000000001</v>
      </c>
      <c r="CE47" s="61">
        <f>'ETF MTD'!$WA$28/'ETF MTD'!$WA$3-1</f>
        <v/>
      </c>
      <c r="CF47" s="61">
        <f>CD47*CE47</f>
        <v/>
      </c>
      <c r="CG47" s="61" t="n"/>
      <c r="CH47" s="33" t="inlineStr">
        <is>
          <t>EQCHX</t>
        </is>
      </c>
      <c r="CI47" s="49" t="n">
        <v>0.07000000000000001</v>
      </c>
      <c r="CJ47" s="61">
        <f>'ETF MTD'!$WA$28/'ETF MTD'!$WA$3-1</f>
        <v/>
      </c>
      <c r="CK47" s="61">
        <f>CI47*CJ47</f>
        <v/>
      </c>
      <c r="CL47" s="61" t="n"/>
      <c r="CM47" s="33" t="inlineStr">
        <is>
          <t>EQCHX</t>
        </is>
      </c>
      <c r="CN47" s="49" t="n">
        <v>0.07000000000000001</v>
      </c>
      <c r="CO47" s="61">
        <f>'ETF MTD'!$WA$28/'ETF MTD'!$WA$3-1</f>
        <v/>
      </c>
      <c r="CP47" s="61">
        <f>CN47*CO47</f>
        <v/>
      </c>
      <c r="CQ47" s="61" t="n"/>
      <c r="CR47" s="33" t="inlineStr">
        <is>
          <t>EQCHX</t>
        </is>
      </c>
      <c r="CS47" s="49" t="n">
        <v>0.07000000000000001</v>
      </c>
      <c r="CT47" s="61">
        <f>'ETF MTD'!$WA$28/'ETF MTD'!$WA$3-1</f>
        <v/>
      </c>
      <c r="CU47" s="61">
        <f>CS47*CT47</f>
        <v/>
      </c>
      <c r="CV47" s="61" t="n"/>
      <c r="CW47" s="33" t="inlineStr">
        <is>
          <t>EQCHX</t>
        </is>
      </c>
      <c r="CX47" s="49" t="n">
        <v>0.07000000000000001</v>
      </c>
      <c r="CY47" s="61">
        <f>'ETF MTD'!$WA$28/'ETF MTD'!$WA$3-1</f>
        <v/>
      </c>
      <c r="CZ47" s="61">
        <f>CX47*CY47</f>
        <v/>
      </c>
      <c r="DA47" s="61" t="n"/>
      <c r="DB47" s="33" t="inlineStr">
        <is>
          <t>EQCHX</t>
        </is>
      </c>
      <c r="DC47" s="49" t="n">
        <v>0.07000000000000001</v>
      </c>
      <c r="DD47" s="61">
        <f>'ETF MTD'!$WA$28/'ETF MTD'!$WA$3-1</f>
        <v/>
      </c>
      <c r="DE47" s="61">
        <f>DC47*DD47</f>
        <v/>
      </c>
      <c r="DF47" s="61" t="n"/>
      <c r="DG47" s="33" t="inlineStr">
        <is>
          <t>EQCHX</t>
        </is>
      </c>
      <c r="DH47" s="49" t="n">
        <v>0.07000000000000001</v>
      </c>
      <c r="DI47" s="61">
        <f>'ETF MTD'!$WA$28/'ETF MTD'!$WA$3-1</f>
        <v/>
      </c>
      <c r="DJ47" s="61">
        <f>DH47*DI47</f>
        <v/>
      </c>
      <c r="DK47" s="61" t="n"/>
      <c r="DL47" s="33" t="inlineStr">
        <is>
          <t>EQCHX</t>
        </is>
      </c>
      <c r="DM47" s="49" t="n">
        <v>0.07000000000000001</v>
      </c>
      <c r="DN47" s="61">
        <f>'ETF MTD'!$WA$28/'ETF MTD'!$WA$3-1</f>
        <v/>
      </c>
      <c r="DO47" s="61">
        <f>DM47*DN47</f>
        <v/>
      </c>
      <c r="DP47" s="61" t="n"/>
      <c r="DQ47" s="33" t="inlineStr">
        <is>
          <t>EQCHX</t>
        </is>
      </c>
      <c r="DR47" s="49" t="n">
        <v>0.07000000000000001</v>
      </c>
      <c r="DS47" s="61">
        <f>'ETF MTD'!$WA$28/'ETF MTD'!$WA$3-1</f>
        <v/>
      </c>
      <c r="DT47" s="61">
        <f>DR47*DS47</f>
        <v/>
      </c>
      <c r="DU47" s="61" t="n"/>
      <c r="DV47" s="33" t="inlineStr">
        <is>
          <t>EQCHX</t>
        </is>
      </c>
      <c r="DW47" s="49" t="n">
        <v>0.07000000000000001</v>
      </c>
      <c r="DX47" s="61">
        <f>'ETF MTD'!$WA$28/'ETF MTD'!$WA$3-1</f>
        <v/>
      </c>
      <c r="DY47" s="61">
        <f>DW47*DX47</f>
        <v/>
      </c>
      <c r="DZ47" s="61" t="n"/>
      <c r="EA47" s="33" t="inlineStr">
        <is>
          <t>EQCHX</t>
        </is>
      </c>
      <c r="EB47" s="49" t="n">
        <v>0.07000000000000001</v>
      </c>
      <c r="EC47" s="61">
        <f>'ETF MTD'!$WA$28/'ETF MTD'!$WA$3-1</f>
        <v/>
      </c>
      <c r="ED47" s="61">
        <f>EB47*EC47</f>
        <v/>
      </c>
      <c r="EE47" s="61" t="n"/>
      <c r="EF47" s="33" t="inlineStr">
        <is>
          <t>EQCHX</t>
        </is>
      </c>
      <c r="EG47" s="49" t="n">
        <v>0.07000000000000001</v>
      </c>
      <c r="EH47" s="61">
        <f>'ETF MTD'!$WA$28/'ETF MTD'!$WA$3-1</f>
        <v/>
      </c>
      <c r="EI47" s="61">
        <f>EG47*EH47</f>
        <v/>
      </c>
      <c r="EJ47" s="61" t="n"/>
      <c r="EK47" s="33" t="inlineStr">
        <is>
          <t>EQCHX</t>
        </is>
      </c>
      <c r="EL47" s="49" t="n">
        <v>0.07000000000000001</v>
      </c>
      <c r="EM47" s="61">
        <f>'ETF MTD'!$WA$28/'ETF MTD'!$WA$3-1</f>
        <v/>
      </c>
      <c r="EN47" s="61">
        <f>EL47*EM47</f>
        <v/>
      </c>
      <c r="EO47" s="61" t="n"/>
      <c r="EP47" s="33" t="inlineStr">
        <is>
          <t>EQCHX</t>
        </is>
      </c>
      <c r="EQ47" s="49" t="n">
        <v>0.07000000000000001</v>
      </c>
      <c r="ER47" s="61">
        <f>'ETF MTD'!$WA$28/'ETF MTD'!$WA$3-1</f>
        <v/>
      </c>
      <c r="ES47" s="61">
        <f>EQ47*ER47</f>
        <v/>
      </c>
      <c r="ET47" s="61" t="n"/>
      <c r="EU47" s="33" t="inlineStr">
        <is>
          <t>EQCHX</t>
        </is>
      </c>
      <c r="EV47" s="49" t="n">
        <v>0.07000000000000001</v>
      </c>
      <c r="EW47" s="61">
        <f>'ETF MTD'!$WA$28/'ETF MTD'!$WA$3-1</f>
        <v/>
      </c>
      <c r="EX47" s="61">
        <f>EV47*EW47</f>
        <v/>
      </c>
      <c r="EY47" s="61" t="n"/>
      <c r="EZ47" s="33" t="inlineStr">
        <is>
          <t>EQCHX</t>
        </is>
      </c>
      <c r="FA47" s="49" t="n">
        <v>0.07000000000000001</v>
      </c>
      <c r="FB47" s="61">
        <f>'ETF MTD'!$WA$28/'ETF MTD'!$WA$3-1</f>
        <v/>
      </c>
      <c r="FC47" s="61">
        <f>FA47*FB47</f>
        <v/>
      </c>
      <c r="FD47" s="61" t="n"/>
      <c r="FE47" s="33" t="inlineStr">
        <is>
          <t>EQCHX</t>
        </is>
      </c>
      <c r="FF47" s="49" t="n">
        <v>0.07000000000000001</v>
      </c>
      <c r="FG47" s="61">
        <f>'ETF MTD'!$WA$28/'ETF MTD'!$WA$3-1</f>
        <v/>
      </c>
      <c r="FH47" s="61">
        <f>FF47*FG47</f>
        <v/>
      </c>
      <c r="FI47" s="61" t="n"/>
      <c r="FJ47" s="33" t="inlineStr">
        <is>
          <t>EQCHX</t>
        </is>
      </c>
      <c r="FK47" s="49" t="n">
        <v>0.07000000000000001</v>
      </c>
      <c r="FL47" s="61">
        <f>'ETF MTD'!$WA$28/'ETF MTD'!$WA$3-1</f>
        <v/>
      </c>
      <c r="FM47" s="61">
        <f>FK47*FL47</f>
        <v/>
      </c>
      <c r="FN47" s="61" t="n"/>
      <c r="FO47" s="33" t="inlineStr">
        <is>
          <t>EQCHX</t>
        </is>
      </c>
      <c r="FP47" s="49" t="n">
        <v>0.07000000000000001</v>
      </c>
      <c r="FQ47" s="61">
        <f>'ETF MTD'!$WA$28/'ETF MTD'!$WA$3-1</f>
        <v/>
      </c>
      <c r="FR47" s="61">
        <f>FP47*FQ47</f>
        <v/>
      </c>
      <c r="FS47" s="61" t="n"/>
      <c r="FT47" s="33" t="inlineStr">
        <is>
          <t>EQCHX</t>
        </is>
      </c>
      <c r="FU47" s="49" t="n">
        <v>0.07000000000000001</v>
      </c>
      <c r="FV47" s="61">
        <f>'ETF MTD'!$WA$28/'ETF MTD'!$WA$3-1</f>
        <v/>
      </c>
      <c r="FW47" s="61">
        <f>FU47*FV47</f>
        <v/>
      </c>
      <c r="FX47" s="61" t="n"/>
      <c r="FY47" s="33" t="inlineStr">
        <is>
          <t>EQCHX</t>
        </is>
      </c>
      <c r="FZ47" s="41" t="n">
        <v>0.07000000000000001</v>
      </c>
      <c r="GA47" s="61">
        <f>'ETF MTD'!$WA$28/'ETF MTD'!$WA$3-1</f>
        <v/>
      </c>
      <c r="GB47" s="61">
        <f>FZ47*GA47</f>
        <v/>
      </c>
      <c r="GC47" s="61" t="n"/>
      <c r="GD47" s="33" t="inlineStr">
        <is>
          <t>EQCHX</t>
        </is>
      </c>
      <c r="GE47" s="41" t="n">
        <v>0.07000000000000001</v>
      </c>
      <c r="GF47" s="61">
        <f>'ETF MTD'!$WA$28/'ETF MTD'!$WA$3-1</f>
        <v/>
      </c>
      <c r="GG47" s="61">
        <f>GE47*GF47</f>
        <v/>
      </c>
      <c r="GH47" s="61" t="n"/>
      <c r="GI47" t="inlineStr">
        <is>
          <t>Managed Futures</t>
        </is>
      </c>
      <c r="GJ47" s="41" t="n">
        <v>0.07000000000000001</v>
      </c>
      <c r="GK47" s="61">
        <f>'ETF MTD'!$WA$28/'ETF MTD'!$WA$3-1</f>
        <v/>
      </c>
      <c r="GL47" s="61">
        <f>GJ47*GK47</f>
        <v/>
      </c>
      <c r="GM47" s="61" t="n"/>
      <c r="GN47" t="inlineStr">
        <is>
          <t>Managed Futures</t>
        </is>
      </c>
      <c r="GO47" s="41" t="n">
        <v>0.07000000000000001</v>
      </c>
      <c r="GP47" s="61">
        <f>'ETF MTD'!$WA$28/'ETF MTD'!$WA$3-1</f>
        <v/>
      </c>
      <c r="GQ47" s="61">
        <f>GO47*GP47</f>
        <v/>
      </c>
      <c r="GR47" s="61" t="n"/>
      <c r="GS47" t="inlineStr">
        <is>
          <t>Managed Futures</t>
        </is>
      </c>
      <c r="GT47" s="41" t="n">
        <v>0.07000000000000001</v>
      </c>
      <c r="GU47" s="61">
        <f>'ETF MTD'!$WA$28/'ETF MTD'!$WA$3-1</f>
        <v/>
      </c>
      <c r="GV47" s="61">
        <f>GT47*GU47</f>
        <v/>
      </c>
      <c r="GW47" s="61" t="n"/>
      <c r="GX47" t="inlineStr">
        <is>
          <t>Managed Futures</t>
        </is>
      </c>
      <c r="GY47" s="41" t="n">
        <v>0.07000000000000001</v>
      </c>
      <c r="GZ47" s="61">
        <f>'ETF MTD'!$WA$28/'ETF MTD'!$WA$3-1</f>
        <v/>
      </c>
      <c r="HA47" s="61">
        <f>GY47*GZ47</f>
        <v/>
      </c>
      <c r="HB47" s="61" t="n"/>
      <c r="HC47" t="inlineStr">
        <is>
          <t>Managed Futures</t>
        </is>
      </c>
      <c r="HD47" s="41" t="n">
        <v>0.07000000000000001</v>
      </c>
      <c r="HE47" s="61">
        <f>'ETF MTD'!$WA$28/'ETF MTD'!$WA$3-1</f>
        <v/>
      </c>
      <c r="HF47" s="61">
        <f>HD47*HE47</f>
        <v/>
      </c>
      <c r="HG47" s="61" t="n"/>
      <c r="HH47" t="inlineStr">
        <is>
          <t>Managed Futures</t>
        </is>
      </c>
      <c r="HI47" s="41" t="n">
        <v>0.07000000000000001</v>
      </c>
      <c r="HJ47" s="61">
        <f>'ETF MTD'!$WA$28/'ETF MTD'!$WA$3-1</f>
        <v/>
      </c>
      <c r="HK47" s="61">
        <f>HI47*HJ47</f>
        <v/>
      </c>
      <c r="HL47" s="61" t="n"/>
      <c r="HM47" t="inlineStr">
        <is>
          <t>Managed Futures</t>
        </is>
      </c>
      <c r="HN47" s="41" t="n">
        <v>0.07000000000000001</v>
      </c>
      <c r="HO47" s="61">
        <f>'ETF MTD'!$WA$28/'ETF MTD'!$WA$3-1</f>
        <v/>
      </c>
      <c r="HP47" s="61">
        <f>HN47*HO47</f>
        <v/>
      </c>
      <c r="HQ47" s="61" t="n"/>
      <c r="HR47" t="inlineStr">
        <is>
          <t>Gold</t>
        </is>
      </c>
      <c r="HS47" s="41" t="n">
        <v>0.07000000000000001</v>
      </c>
      <c r="HT47" s="61">
        <f>'ETF MTD'!$IK$28/'ETF MTD'!$IK$3-1</f>
        <v/>
      </c>
      <c r="HU47" s="61">
        <f>HS47*HT47</f>
        <v/>
      </c>
      <c r="HV47" s="61" t="n"/>
      <c r="HW47" t="inlineStr">
        <is>
          <t>Gold</t>
        </is>
      </c>
      <c r="HX47" s="41" t="n">
        <v>0.07000000000000001</v>
      </c>
      <c r="HY47" s="61">
        <f>'ETF MTD'!$IK$28/'ETF MTD'!$IK$3-1</f>
        <v/>
      </c>
      <c r="HZ47" s="61">
        <f>HX47*HY47</f>
        <v/>
      </c>
      <c r="IA47" s="61" t="n"/>
      <c r="IB47" t="inlineStr">
        <is>
          <t>Gold</t>
        </is>
      </c>
      <c r="IC47" s="41" t="n">
        <v>0.042</v>
      </c>
      <c r="ID47" s="61">
        <f>'ETF MTD'!$IK$28/'ETF MTD'!$IK$3-1</f>
        <v/>
      </c>
      <c r="IE47" s="61">
        <f>IC47*ID47</f>
        <v/>
      </c>
      <c r="IF47" s="61" t="n"/>
      <c r="IG47" t="inlineStr">
        <is>
          <t>Gold</t>
        </is>
      </c>
      <c r="IH47" s="41" t="n">
        <v>0.07000000000000001</v>
      </c>
      <c r="II47" s="61">
        <f>'ETF MTD'!$IK$28/'ETF MTD'!$IK$3-1</f>
        <v/>
      </c>
      <c r="IJ47" s="61">
        <f>IH47*II47</f>
        <v/>
      </c>
      <c r="IK47" s="61" t="n"/>
      <c r="IL47" t="inlineStr">
        <is>
          <t>Gold</t>
        </is>
      </c>
      <c r="IM47" s="41" t="n">
        <v>0.042</v>
      </c>
      <c r="IN47" s="61">
        <f>'ETF MTD'!$IK$28/'ETF MTD'!$IK$3-1</f>
        <v/>
      </c>
      <c r="IO47" s="61">
        <f>IM47*IN47</f>
        <v/>
      </c>
      <c r="IP47" s="61" t="n"/>
      <c r="IQ47" t="inlineStr">
        <is>
          <t>Gold</t>
        </is>
      </c>
      <c r="IR47" s="41" t="n">
        <v>0.042</v>
      </c>
      <c r="IS47" s="61">
        <f>'ETF MTD'!$IK$28/'ETF MTD'!$IK$3-1</f>
        <v/>
      </c>
      <c r="IT47" s="61">
        <f>IR47*IS47</f>
        <v/>
      </c>
      <c r="IU47" s="61" t="n"/>
      <c r="IV47" t="inlineStr">
        <is>
          <t>Gold</t>
        </is>
      </c>
      <c r="IW47" s="41" t="n">
        <v>0.014</v>
      </c>
      <c r="IX47" s="61">
        <f>'ETF MTD'!$IK$28/'ETF MTD'!$IK$3-1</f>
        <v/>
      </c>
      <c r="IY47" s="61">
        <f>IW47*IX47</f>
        <v/>
      </c>
      <c r="IZ47" s="61" t="n"/>
      <c r="JA47" t="inlineStr">
        <is>
          <t>Gold</t>
        </is>
      </c>
      <c r="JB47" s="41" t="n">
        <v>0.014</v>
      </c>
      <c r="JC47" s="61">
        <f>'ETF MTD'!$IK$28/'ETF MTD'!$IK$3-1</f>
        <v/>
      </c>
      <c r="JD47" s="61">
        <f>JB47*JC47</f>
        <v/>
      </c>
      <c r="JE47" s="61" t="n"/>
      <c r="JF47" t="inlineStr">
        <is>
          <t>Gold</t>
        </is>
      </c>
      <c r="JG47" s="41" t="n">
        <v>0.07000000000000001</v>
      </c>
      <c r="JH47" s="61">
        <f>'ETF MTD'!$IK$28/'ETF MTD'!$IK$3-1</f>
        <v/>
      </c>
      <c r="JI47" s="61">
        <f>JG47*JH47</f>
        <v/>
      </c>
      <c r="JJ47" s="61" t="n"/>
      <c r="JK47" t="inlineStr">
        <is>
          <t>Gold</t>
        </is>
      </c>
      <c r="JL47" s="41" t="n">
        <v>0.042</v>
      </c>
      <c r="JM47" s="61">
        <f>'ETF MTD'!$IK$28/'ETF MTD'!$IK$3-1</f>
        <v/>
      </c>
      <c r="JN47" s="61">
        <f>JL47*JM47</f>
        <v/>
      </c>
      <c r="JO47" s="61" t="n"/>
      <c r="JP47" t="inlineStr">
        <is>
          <t>Gold</t>
        </is>
      </c>
      <c r="JQ47" s="41" t="n">
        <v>0.014</v>
      </c>
      <c r="JR47" s="61">
        <f>'ETF MTD'!$IK$28/'ETF MTD'!$IK$3-1</f>
        <v/>
      </c>
      <c r="JS47" s="61">
        <f>JQ47*JR47</f>
        <v/>
      </c>
      <c r="JT47" s="61" t="n"/>
      <c r="JU47" t="inlineStr">
        <is>
          <t>Gold</t>
        </is>
      </c>
      <c r="JV47" s="41" t="n">
        <v>0.014</v>
      </c>
      <c r="JW47" s="61">
        <f>'ETF MTD'!$IK$28/'ETF MTD'!$IK$3-1</f>
        <v/>
      </c>
      <c r="JX47" s="61">
        <f>JV47*JW47</f>
        <v/>
      </c>
      <c r="JY47" s="61" t="n"/>
      <c r="JZ47" t="inlineStr">
        <is>
          <t>Gold</t>
        </is>
      </c>
      <c r="KA47" s="41" t="n">
        <v>0.014</v>
      </c>
      <c r="KB47" s="61">
        <f>'ETF MTD'!$IK$28/'ETF MTD'!$IK$3-1</f>
        <v/>
      </c>
      <c r="KC47" s="61">
        <f>KA47*KB47</f>
        <v/>
      </c>
      <c r="KD47" s="61" t="n"/>
      <c r="KE47" t="inlineStr">
        <is>
          <t>Gold</t>
        </is>
      </c>
      <c r="KF47" s="41" t="n">
        <v>0.014</v>
      </c>
      <c r="KG47" s="61">
        <f>'ETF MTD'!$IK$28/'ETF MTD'!$IK$3-1</f>
        <v/>
      </c>
      <c r="KH47" s="61">
        <f>KF47*KG47</f>
        <v/>
      </c>
      <c r="KI47" s="61" t="n"/>
      <c r="KJ47" t="inlineStr">
        <is>
          <t>Gold</t>
        </is>
      </c>
      <c r="KK47" s="41" t="n">
        <v>0.014</v>
      </c>
      <c r="KL47" s="61">
        <f>'ETF MTD'!$IK$28/'ETF MTD'!$IK$3-1</f>
        <v/>
      </c>
      <c r="KM47" s="61">
        <f>KK47*KL47</f>
        <v/>
      </c>
      <c r="KN47" s="61" t="n"/>
      <c r="KO47" t="inlineStr">
        <is>
          <t>Gold</t>
        </is>
      </c>
      <c r="KP47" s="41" t="n">
        <v>0.014</v>
      </c>
      <c r="KQ47" s="61">
        <f>'ETF MTD'!$IK$28/'ETF MTD'!$IK$3-1</f>
        <v/>
      </c>
      <c r="KR47" s="61">
        <f>KP47*KQ47</f>
        <v/>
      </c>
      <c r="KS47" s="61" t="n"/>
      <c r="KT47" t="inlineStr">
        <is>
          <t>Gold</t>
        </is>
      </c>
      <c r="KU47" s="41" t="n">
        <v>0.042</v>
      </c>
      <c r="KV47" s="61">
        <f>'ETF MTD'!$IK$28/'ETF MTD'!$IK$3-1</f>
        <v/>
      </c>
      <c r="KW47" s="61">
        <f>KU47*KV47</f>
        <v/>
      </c>
      <c r="KX47" s="61" t="n"/>
      <c r="KY47" t="inlineStr">
        <is>
          <t>Gold</t>
        </is>
      </c>
      <c r="KZ47" s="41" t="n">
        <v>0.07000000000000001</v>
      </c>
      <c r="LA47" s="61">
        <f>'ETF MTD'!$IK$28/'ETF MTD'!$IK$3-1</f>
        <v/>
      </c>
      <c r="LB47" s="61">
        <f>KZ47*LA47</f>
        <v/>
      </c>
      <c r="LC47" s="61" t="n"/>
      <c r="LD47" t="inlineStr">
        <is>
          <t>Gold</t>
        </is>
      </c>
      <c r="LE47" s="41" t="n">
        <v>0.07000000000000001</v>
      </c>
      <c r="LF47" s="61">
        <f>'ETF MTD'!$IK$28/'ETF MTD'!$IK$3-1</f>
        <v/>
      </c>
      <c r="LG47" s="61">
        <f>LE47*LF47</f>
        <v/>
      </c>
      <c r="LH47" s="61" t="n"/>
      <c r="LI47" t="inlineStr">
        <is>
          <t>Gold</t>
        </is>
      </c>
      <c r="LJ47" s="41" t="n">
        <v>0.07000000000000001</v>
      </c>
      <c r="LK47" s="61">
        <f>'ETF MTD'!$IK$28/'ETF MTD'!$IK$3-1</f>
        <v/>
      </c>
      <c r="LL47" s="61">
        <f>LJ47*LK47</f>
        <v/>
      </c>
      <c r="LM47" s="61" t="n"/>
      <c r="LN47" t="inlineStr">
        <is>
          <t>Gold</t>
        </is>
      </c>
      <c r="LO47" s="41" t="n">
        <v>0.04</v>
      </c>
      <c r="LP47" s="61">
        <f>'ETF MTD'!$IK$28/'ETF MTD'!$IK$3-1</f>
        <v/>
      </c>
      <c r="LQ47" s="61">
        <f>LO47*LP47</f>
        <v/>
      </c>
      <c r="LR47" s="61" t="n"/>
      <c r="LS47" t="inlineStr">
        <is>
          <t>Gold</t>
        </is>
      </c>
      <c r="LT47" s="41" t="n">
        <v>0.014</v>
      </c>
      <c r="LU47" s="61">
        <f>'ETF MTD'!$IK$28/'ETF MTD'!$IK$3-1</f>
        <v/>
      </c>
      <c r="LV47" s="61">
        <f>LT47*LU47</f>
        <v/>
      </c>
      <c r="LW47" s="61" t="n"/>
      <c r="LX47" t="inlineStr">
        <is>
          <t>Gold</t>
        </is>
      </c>
      <c r="LY47" s="41" t="n">
        <v>0.014</v>
      </c>
      <c r="LZ47" s="61">
        <f>'ETF MTD'!$IK$28/'ETF MTD'!$IK$3-1</f>
        <v/>
      </c>
      <c r="MA47" s="61">
        <f>LY47*LZ47</f>
        <v/>
      </c>
      <c r="MB47" s="61" t="n"/>
      <c r="MC47" t="inlineStr">
        <is>
          <t>Gold</t>
        </is>
      </c>
      <c r="MD47" s="41" t="n">
        <v>0.014</v>
      </c>
      <c r="ME47" s="61">
        <f>'ETF MTD'!$IK$28/'ETF MTD'!$IK$3-1</f>
        <v/>
      </c>
      <c r="MF47" s="61">
        <f>MD47*ME47</f>
        <v/>
      </c>
      <c r="MG47" s="61" t="n"/>
      <c r="MH47" t="inlineStr">
        <is>
          <t>Gold</t>
        </is>
      </c>
      <c r="MI47" s="41" t="n">
        <v>0.014</v>
      </c>
      <c r="MJ47" s="61">
        <f>'ETF MTD'!$IK$28/'ETF MTD'!$IK$3-1</f>
        <v/>
      </c>
      <c r="MK47" s="61">
        <f>MI47*MJ47</f>
        <v/>
      </c>
      <c r="ML47" s="61" t="n"/>
      <c r="MM47" t="inlineStr">
        <is>
          <t>Gold</t>
        </is>
      </c>
      <c r="MN47" s="41" t="n">
        <v>0.014</v>
      </c>
      <c r="MO47" s="61">
        <f>'ETF MTD'!$IK$28/'ETF MTD'!$IK$3-1</f>
        <v/>
      </c>
      <c r="MP47" s="61">
        <f>MN47*MO47</f>
        <v/>
      </c>
      <c r="MQ47" s="61" t="n"/>
      <c r="MR47" t="inlineStr">
        <is>
          <t>Gold</t>
        </is>
      </c>
      <c r="MS47" s="41" t="n">
        <v>0.04200000000000001</v>
      </c>
      <c r="MT47" s="61">
        <f>'ETF MTD'!$IK$28/'ETF MTD'!$IK$3-1</f>
        <v/>
      </c>
      <c r="MU47" s="61">
        <f>MS47*MT47</f>
        <v/>
      </c>
      <c r="MV47" s="61" t="n"/>
      <c r="MW47" t="inlineStr">
        <is>
          <t>Gold</t>
        </is>
      </c>
      <c r="MX47" s="41" t="n">
        <v>0.042</v>
      </c>
      <c r="MY47" s="61">
        <f>'ETF MTD'!$IK$28/'ETF MTD'!$IK$3-1</f>
        <v/>
      </c>
      <c r="MZ47" s="61">
        <f>MX47*MY47</f>
        <v/>
      </c>
      <c r="NA47" s="61" t="n"/>
      <c r="NB47" t="inlineStr">
        <is>
          <t>Gold</t>
        </is>
      </c>
      <c r="NC47" s="41" t="n">
        <v>0.07000000000000001</v>
      </c>
      <c r="ND47" s="61">
        <f>'ETF MTD'!$IK$28/'ETF MTD'!$IK$3-1</f>
        <v/>
      </c>
      <c r="NE47" s="61">
        <f>NC47*ND47</f>
        <v/>
      </c>
      <c r="NF47" s="61" t="n"/>
      <c r="NG47" t="inlineStr">
        <is>
          <t>Gold</t>
        </is>
      </c>
      <c r="NH47" s="41" t="n">
        <v>0.07000000000000001</v>
      </c>
      <c r="NI47" s="61">
        <f>'ETF MTD'!$IK$28/'ETF MTD'!$IK$3-1</f>
        <v/>
      </c>
      <c r="NJ47" s="61">
        <f>NH47*NI47</f>
        <v/>
      </c>
      <c r="NK47" s="61" t="n"/>
      <c r="NL47" t="inlineStr">
        <is>
          <t>Gold</t>
        </is>
      </c>
      <c r="NM47" s="41" t="n">
        <v>0.07000000000000001</v>
      </c>
      <c r="NN47" s="61">
        <f>'ETF MTD'!$IK$28/'ETF MTD'!$IK$3-1</f>
        <v/>
      </c>
      <c r="NO47" s="61">
        <f>NM47*NN47</f>
        <v/>
      </c>
      <c r="NP47" s="61" t="n"/>
      <c r="NQ47" t="inlineStr">
        <is>
          <t>Gold</t>
        </is>
      </c>
      <c r="NR47" s="41" t="n">
        <v>0.07000000000000001</v>
      </c>
      <c r="NS47" s="61">
        <f>'ETF MTD'!$IK$28/'ETF MTD'!$IK$3-1</f>
        <v/>
      </c>
      <c r="NT47" s="61">
        <f>NR47*NS47</f>
        <v/>
      </c>
      <c r="NU47" s="61" t="n"/>
      <c r="NV47" t="inlineStr">
        <is>
          <t>Gold</t>
        </is>
      </c>
      <c r="NW47" s="41" t="n">
        <v>0.07000000000000001</v>
      </c>
      <c r="NX47" s="61">
        <f>'ETF MTD'!$IK$28/'ETF MTD'!$IK$3-1</f>
        <v/>
      </c>
      <c r="NY47" s="61">
        <f>NW47*NX47</f>
        <v/>
      </c>
      <c r="NZ47" s="61" t="n"/>
      <c r="OA47" t="inlineStr">
        <is>
          <t>Gold</t>
        </is>
      </c>
      <c r="OB47" s="41" t="n">
        <v>0.042</v>
      </c>
      <c r="OC47" s="61">
        <f>'ETF MTD'!$IK$28/'ETF MTD'!$IK$3-1</f>
        <v/>
      </c>
      <c r="OD47" s="61">
        <f>OB47*OC47</f>
        <v/>
      </c>
      <c r="OE47" s="61" t="n"/>
      <c r="OF47" t="inlineStr">
        <is>
          <t>Trend</t>
        </is>
      </c>
      <c r="OG47" s="41" t="n">
        <v>0.07000000000000001</v>
      </c>
      <c r="OH47" s="61">
        <f>'ETF MTD'!$IK$28/'ETF MTD'!$IK$3-1</f>
        <v/>
      </c>
      <c r="OI47" s="61">
        <f>OG47*OH47</f>
        <v/>
      </c>
      <c r="OJ47" s="61" t="n"/>
      <c r="OK47" t="inlineStr">
        <is>
          <t>Trend</t>
        </is>
      </c>
      <c r="OL47" s="41" t="n">
        <v>0.07000000000000001</v>
      </c>
      <c r="OM47" s="61">
        <f>'ETF MTD'!$IK$28/'ETF MTD'!$IK$3-1</f>
        <v/>
      </c>
      <c r="ON47" s="61">
        <f>OL47*OM47</f>
        <v/>
      </c>
      <c r="OO47" s="61" t="n"/>
      <c r="OP47" t="inlineStr">
        <is>
          <t>Trend</t>
        </is>
      </c>
      <c r="OQ47" s="41" t="n">
        <v>0.042</v>
      </c>
      <c r="OR47" s="61">
        <f>'ETF MTD'!$IK$28/'ETF MTD'!$IK$3-1</f>
        <v/>
      </c>
      <c r="OS47" s="61">
        <f>OQ47*OR47</f>
        <v/>
      </c>
      <c r="OT47" s="61" t="n"/>
      <c r="OU47" t="inlineStr">
        <is>
          <t>Trend</t>
        </is>
      </c>
      <c r="OV47" s="41" t="n">
        <v>0.07000000000000001</v>
      </c>
      <c r="OW47" s="61">
        <f>'ETF MTD'!$IK$28/'ETF MTD'!$IK$3-1</f>
        <v/>
      </c>
      <c r="OX47" s="61">
        <f>OV47*OW47</f>
        <v/>
      </c>
      <c r="OY47" s="61" t="n"/>
      <c r="OZ47" t="inlineStr">
        <is>
          <t>Trend</t>
        </is>
      </c>
      <c r="PA47" s="41" t="n">
        <v>0.07000000000000001</v>
      </c>
      <c r="PB47" s="61">
        <f>'ETF MTD'!$IK$28/'ETF MTD'!$IK$3-1</f>
        <v/>
      </c>
      <c r="PC47" s="61">
        <f>PA47*PB47</f>
        <v/>
      </c>
      <c r="PD47" s="61" t="n"/>
      <c r="PE47" t="inlineStr">
        <is>
          <t>Trend</t>
        </is>
      </c>
      <c r="PF47" s="41" t="n">
        <v>0.07000000000000001</v>
      </c>
      <c r="PG47" s="61">
        <f>'ETF MTD'!$IK$28/'ETF MTD'!$IK$3-1</f>
        <v/>
      </c>
      <c r="PH47" s="61">
        <f>PF47*PG47</f>
        <v/>
      </c>
      <c r="PI47" s="61" t="n"/>
      <c r="PJ47" t="inlineStr">
        <is>
          <t>Trend</t>
        </is>
      </c>
      <c r="PK47" s="41" t="n">
        <v>0.07000000000000001</v>
      </c>
      <c r="PL47" s="61">
        <f>'ETF MTD'!$IK$28/'ETF MTD'!$IK$3-1</f>
        <v/>
      </c>
      <c r="PM47" s="61">
        <f>PK47*PL47</f>
        <v/>
      </c>
      <c r="PN47" s="61" t="n"/>
      <c r="PO47" t="inlineStr">
        <is>
          <t>Trend</t>
        </is>
      </c>
      <c r="PP47" s="41" t="n">
        <v>0.07000000000000001</v>
      </c>
      <c r="PQ47" s="61">
        <f>'ETF MTD'!$IK$28/'ETF MTD'!$IK$3-1</f>
        <v/>
      </c>
      <c r="PR47" s="61">
        <f>PP47*PQ47</f>
        <v/>
      </c>
      <c r="PS47" s="61" t="n"/>
      <c r="PT47" t="inlineStr">
        <is>
          <t>Trend</t>
        </is>
      </c>
      <c r="PU47" s="41" t="n">
        <v>0.07000000000000001</v>
      </c>
      <c r="PV47" s="61">
        <f>'ETF MTD'!$IK$28/'ETF MTD'!$IK$3-1</f>
        <v/>
      </c>
      <c r="PW47" s="61">
        <f>PU47*PV47</f>
        <v/>
      </c>
      <c r="PX47" s="61" t="n"/>
      <c r="PY47" t="inlineStr">
        <is>
          <t>Trend</t>
        </is>
      </c>
      <c r="PZ47" s="41" t="n">
        <v>0.07000000000000001</v>
      </c>
      <c r="QA47" s="61">
        <f>'ETF MTD'!$IK$28/'ETF MTD'!$IK$3-1</f>
        <v/>
      </c>
      <c r="QB47" s="61">
        <f>PZ47*QA47</f>
        <v/>
      </c>
      <c r="QC47" s="61" t="n"/>
      <c r="QD47" t="inlineStr">
        <is>
          <t>Trend</t>
        </is>
      </c>
      <c r="QE47" s="41" t="n">
        <v>0.07000000000000001</v>
      </c>
      <c r="QF47" s="61">
        <f>'ETF MTD'!$IK$28/'ETF MTD'!$IK$3-1</f>
        <v/>
      </c>
      <c r="QG47" s="61">
        <f>QE47*QF47</f>
        <v/>
      </c>
      <c r="QH47" s="61" t="n"/>
      <c r="QI47" t="inlineStr">
        <is>
          <t>Trend</t>
        </is>
      </c>
      <c r="QJ47" s="41" t="n">
        <v>0.07000000000000001</v>
      </c>
      <c r="QK47" s="61">
        <f>'ETF MTD'!$IK$28/'ETF MTD'!$IK$3-1</f>
        <v/>
      </c>
      <c r="QL47" s="61">
        <f>QJ47*QK47</f>
        <v/>
      </c>
      <c r="QM47" s="61" t="n"/>
      <c r="QN47" t="inlineStr">
        <is>
          <t>Trend</t>
        </is>
      </c>
      <c r="QO47" s="41" t="n">
        <v>0.07000000000000001</v>
      </c>
      <c r="QP47" s="61">
        <f>'ETF MTD'!$IK$28/'ETF MTD'!$IK$3-1</f>
        <v/>
      </c>
      <c r="QQ47" s="61">
        <f>QO47*QP47</f>
        <v/>
      </c>
      <c r="QR47" s="61" t="n"/>
      <c r="QS47" t="inlineStr">
        <is>
          <t>Trend</t>
        </is>
      </c>
      <c r="QT47" s="41" t="n">
        <v>0.07000000000000001</v>
      </c>
      <c r="QU47" s="61">
        <f>'ETF MTD'!$IK$28/'ETF MTD'!$IK$3-1</f>
        <v/>
      </c>
      <c r="QV47" s="61">
        <f>QT47*QU47</f>
        <v/>
      </c>
      <c r="QW47" s="61" t="n"/>
      <c r="QX47" t="inlineStr">
        <is>
          <t>Trend</t>
        </is>
      </c>
      <c r="QY47" s="41" t="n">
        <v>0.07000000000000001</v>
      </c>
      <c r="QZ47" s="61">
        <f>'ETF MTD'!$IK$28/'ETF MTD'!$IK$3-1</f>
        <v/>
      </c>
      <c r="RA47" s="61">
        <f>QY47*QZ47</f>
        <v/>
      </c>
      <c r="RB47" s="61" t="n"/>
      <c r="RC47" t="inlineStr">
        <is>
          <t>Trend</t>
        </is>
      </c>
      <c r="RD47" s="41" t="n">
        <v>0.07000000000000001</v>
      </c>
      <c r="RE47" s="61">
        <f>'ETF MTD'!$IK$28/'ETF MTD'!$IK$3-1</f>
        <v/>
      </c>
      <c r="RF47" s="61">
        <f>RD47*RE47</f>
        <v/>
      </c>
      <c r="RG47" s="61" t="n"/>
      <c r="RH47" t="inlineStr">
        <is>
          <t>Trend</t>
        </is>
      </c>
      <c r="RI47" s="41" t="n">
        <v>0.07000000000000001</v>
      </c>
      <c r="RJ47" s="61">
        <f>'ETF MTD'!$IK$28/'ETF MTD'!$IK$3-1</f>
        <v/>
      </c>
      <c r="RK47" s="61">
        <f>RI47*RJ47</f>
        <v/>
      </c>
      <c r="RL47" s="61" t="n"/>
      <c r="RM47" s="42" t="n">
        <v>0.07000000000000001</v>
      </c>
      <c r="RN47" s="43" t="n">
        <v>0.07000000000000001</v>
      </c>
      <c r="RO47" s="44" t="n">
        <v>0</v>
      </c>
      <c r="RP47" s="44" t="n">
        <v>0</v>
      </c>
      <c r="RQ47" s="48" t="n"/>
      <c r="RR47" s="46" t="n">
        <v>0.011</v>
      </c>
      <c r="RS47" s="61">
        <f>RI47*RR47</f>
        <v/>
      </c>
      <c r="RT47" s="49" t="n">
        <v>0.011</v>
      </c>
      <c r="RU47" s="61">
        <f>RT47*RI47</f>
        <v/>
      </c>
      <c r="RV47" s="49" t="n"/>
      <c r="RW47" s="49" t="n"/>
      <c r="RX47" s="33" t="n"/>
      <c r="RY47" s="33" t="n"/>
      <c r="RZ47" s="33" t="n"/>
    </row>
    <row r="48">
      <c r="A48" s="61" t="inlineStr">
        <is>
          <t>SHY</t>
        </is>
      </c>
      <c r="B48" s="49" t="n">
        <v>0.554</v>
      </c>
      <c r="C48" s="61">
        <f>'ETF MTD'!$ES$28/'ETF MTD'!$ES$3-1</f>
        <v/>
      </c>
      <c r="D48" s="61">
        <f>B48*C48</f>
        <v/>
      </c>
      <c r="E48" s="61" t="n"/>
      <c r="F48" s="61" t="inlineStr">
        <is>
          <t>SHY</t>
        </is>
      </c>
      <c r="G48" s="49" t="n">
        <v>0.15</v>
      </c>
      <c r="H48" s="61">
        <f>'ETF MTD'!$ES$28/'ETF MTD'!$ES$3-1</f>
        <v/>
      </c>
      <c r="I48" s="61">
        <f>G48*H48</f>
        <v/>
      </c>
      <c r="J48" s="39" t="n"/>
      <c r="K48" s="61" t="inlineStr">
        <is>
          <t>SHY</t>
        </is>
      </c>
      <c r="L48" s="49" t="n">
        <v>0.09999999999999998</v>
      </c>
      <c r="M48" s="61">
        <f>'ETF MTD'!$ES$28/'ETF MTD'!$ES$3-1</f>
        <v/>
      </c>
      <c r="N48" s="61">
        <f>L48*M48</f>
        <v/>
      </c>
      <c r="O48" s="61" t="n"/>
      <c r="P48" s="61" t="inlineStr">
        <is>
          <t>SHY</t>
        </is>
      </c>
      <c r="Q48" s="61" t="n">
        <v>0.14</v>
      </c>
      <c r="R48" s="61">
        <f>'ETF MTD'!$ES$28/'ETF MTD'!$ES$3-1</f>
        <v/>
      </c>
      <c r="S48" s="61">
        <f>Q48*R48</f>
        <v/>
      </c>
      <c r="T48" s="61" t="n"/>
      <c r="U48" s="61" t="inlineStr">
        <is>
          <t>SHY</t>
        </is>
      </c>
      <c r="V48" s="49" t="n">
        <v>0.16</v>
      </c>
      <c r="W48" s="61">
        <f>'ETF MTD'!$ES$28/'ETF MTD'!$ES$3-1</f>
        <v/>
      </c>
      <c r="X48" s="61">
        <f>V48*W48</f>
        <v/>
      </c>
      <c r="Y48" s="61" t="n"/>
      <c r="Z48" s="61" t="inlineStr">
        <is>
          <t>SHY</t>
        </is>
      </c>
      <c r="AA48" s="49" t="n">
        <v>0.07000000000000001</v>
      </c>
      <c r="AB48" s="61">
        <f>'ETF MTD'!$ES$28/'ETF MTD'!$ES$3-1</f>
        <v/>
      </c>
      <c r="AC48" s="61">
        <f>AA48*AB48</f>
        <v/>
      </c>
      <c r="AD48" s="61" t="n"/>
      <c r="AE48" s="61" t="inlineStr">
        <is>
          <t>SHY</t>
        </is>
      </c>
      <c r="AF48" s="49" t="n">
        <v>0</v>
      </c>
      <c r="AG48" s="61">
        <f>'ETF MTD'!$ES$28/'ETF MTD'!$ES$3-1</f>
        <v/>
      </c>
      <c r="AH48" s="61">
        <f>AF48*AG48</f>
        <v/>
      </c>
      <c r="AI48" s="61" t="n"/>
      <c r="AJ48" s="61" t="inlineStr">
        <is>
          <t>SHY</t>
        </is>
      </c>
      <c r="AK48" s="49" t="n">
        <v>0.228</v>
      </c>
      <c r="AL48" s="61">
        <f>'ETF MTD'!$ES$28/'ETF MTD'!$ES$3-1</f>
        <v/>
      </c>
      <c r="AM48" s="61">
        <f>AK48*AL48</f>
        <v/>
      </c>
      <c r="AN48" s="61" t="n"/>
      <c r="AO48" s="61" t="inlineStr">
        <is>
          <t>SHY</t>
        </is>
      </c>
      <c r="AP48" s="49" t="n">
        <v>0.444</v>
      </c>
      <c r="AQ48" s="61">
        <f>'ETF MTD'!$ES$28/'ETF MTD'!$ES$3-1</f>
        <v/>
      </c>
      <c r="AR48" s="61">
        <f>AP48*AQ48</f>
        <v/>
      </c>
      <c r="AS48" s="61" t="n"/>
      <c r="AT48" s="61" t="inlineStr">
        <is>
          <t>SHY</t>
        </is>
      </c>
      <c r="AU48" s="49" t="n">
        <v>0.472</v>
      </c>
      <c r="AV48" s="61">
        <f>'ETF MTD'!$ES$28/'ETF MTD'!$ES$3-1</f>
        <v/>
      </c>
      <c r="AW48" s="61">
        <f>AU48*AV48</f>
        <v/>
      </c>
      <c r="AX48" s="61" t="n"/>
      <c r="AY48" s="56" t="inlineStr">
        <is>
          <t>SHY</t>
        </is>
      </c>
      <c r="AZ48" s="49" t="n">
        <v>0.312</v>
      </c>
      <c r="BA48" s="61">
        <f>'ETF MTD'!$ES$28/'ETF MTD'!$ES$3-1</f>
        <v/>
      </c>
      <c r="BB48" s="61">
        <f>AZ48*BA48</f>
        <v/>
      </c>
      <c r="BC48" s="61" t="n"/>
      <c r="BD48" s="56" t="inlineStr">
        <is>
          <t>SHY</t>
        </is>
      </c>
      <c r="BE48" s="49" t="n">
        <v>0.104</v>
      </c>
      <c r="BF48" s="61">
        <f>'ETF MTD'!$ES$28/'ETF MTD'!$ES$3-1</f>
        <v/>
      </c>
      <c r="BG48" s="61">
        <f>BE48*BF48</f>
        <v/>
      </c>
      <c r="BH48" s="61" t="n"/>
      <c r="BI48" s="56" t="inlineStr">
        <is>
          <t>SHY</t>
        </is>
      </c>
      <c r="BJ48" s="49" t="n">
        <v>0.104</v>
      </c>
      <c r="BK48" s="61">
        <f>'ETF MTD'!$ES$28/'ETF MTD'!$ES$3-1</f>
        <v/>
      </c>
      <c r="BL48" s="61">
        <f>BJ48*BK48</f>
        <v/>
      </c>
      <c r="BM48" s="61" t="n"/>
      <c r="BN48" s="56" t="inlineStr">
        <is>
          <t>SHY</t>
        </is>
      </c>
      <c r="BO48" s="49" t="n">
        <v>0.132</v>
      </c>
      <c r="BP48" s="61">
        <f>'ETF MTD'!$ES$28/'ETF MTD'!$ES$3-1</f>
        <v/>
      </c>
      <c r="BQ48" s="61">
        <f>BO48*BP48</f>
        <v/>
      </c>
      <c r="BR48" s="61" t="n"/>
      <c r="BS48" s="56" t="inlineStr">
        <is>
          <t>SHY</t>
        </is>
      </c>
      <c r="BT48" s="49" t="n">
        <v>0.236</v>
      </c>
      <c r="BU48" s="61">
        <f>'ETF MTD'!$ES$28/'ETF MTD'!$ES$3-1</f>
        <v/>
      </c>
      <c r="BV48" s="61">
        <f>BT48*BU48</f>
        <v/>
      </c>
      <c r="BW48" s="61" t="n"/>
      <c r="BX48" s="56" t="inlineStr">
        <is>
          <t>SHY</t>
        </is>
      </c>
      <c r="BY48" s="49" t="n">
        <v>0.1119999999999999</v>
      </c>
      <c r="BZ48" s="61">
        <f>'ETF MTD'!$ES$28/'ETF MTD'!$ES$3-1</f>
        <v/>
      </c>
      <c r="CA48" s="61">
        <f>BY48*BZ48</f>
        <v/>
      </c>
      <c r="CB48" s="61" t="n"/>
      <c r="CC48" s="56" t="inlineStr">
        <is>
          <t>SHY</t>
        </is>
      </c>
      <c r="CD48" s="49" t="n">
        <v>0.204</v>
      </c>
      <c r="CE48" s="61">
        <f>'ETF MTD'!$ES$28/'ETF MTD'!$ES$3-1</f>
        <v/>
      </c>
      <c r="CF48" s="61">
        <f>CD48*CE48</f>
        <v/>
      </c>
      <c r="CG48" s="61" t="n"/>
      <c r="CH48" s="56" t="inlineStr">
        <is>
          <t>SHY</t>
        </is>
      </c>
      <c r="CI48" s="49" t="n">
        <v>0.264</v>
      </c>
      <c r="CJ48" s="61">
        <f>'ETF MTD'!$ES$28/'ETF MTD'!$ES$3-1</f>
        <v/>
      </c>
      <c r="CK48" s="61">
        <f>CI48*CJ48</f>
        <v/>
      </c>
      <c r="CL48" s="61" t="n"/>
      <c r="CM48" s="56" t="inlineStr">
        <is>
          <t>SHY</t>
        </is>
      </c>
      <c r="CN48" s="49" t="n">
        <v>0.424</v>
      </c>
      <c r="CO48" s="61">
        <f>'ETF MTD'!$ES$28/'ETF MTD'!$ES$3-1</f>
        <v/>
      </c>
      <c r="CP48" s="61">
        <f>CN48*CO48</f>
        <v/>
      </c>
      <c r="CQ48" s="61" t="n"/>
      <c r="CR48" s="56" t="inlineStr">
        <is>
          <t>SHY</t>
        </is>
      </c>
      <c r="CS48" s="49" t="n">
        <v>0.404</v>
      </c>
      <c r="CT48" s="61">
        <f>'ETF MTD'!$ES$28/'ETF MTD'!$ES$3-1</f>
        <v/>
      </c>
      <c r="CU48" s="61">
        <f>CS48*CT48</f>
        <v/>
      </c>
      <c r="CV48" s="61" t="n"/>
      <c r="CW48" s="56" t="inlineStr">
        <is>
          <t>SHY</t>
        </is>
      </c>
      <c r="CX48" s="49" t="n">
        <v>0.336</v>
      </c>
      <c r="CY48" s="61">
        <f>'ETF MTD'!$ES$28/'ETF MTD'!$ES$3-1</f>
        <v/>
      </c>
      <c r="CZ48" s="61">
        <f>CX48*CY48</f>
        <v/>
      </c>
      <c r="DA48" s="61" t="n"/>
      <c r="DB48" s="56" t="inlineStr">
        <is>
          <t>SHY</t>
        </is>
      </c>
      <c r="DC48" s="49" t="n">
        <v>0.336</v>
      </c>
      <c r="DD48" s="61">
        <f>'ETF MTD'!$ES$28/'ETF MTD'!$ES$3-1</f>
        <v/>
      </c>
      <c r="DE48" s="61">
        <f>DC48*DD48</f>
        <v/>
      </c>
      <c r="DF48" s="61" t="n"/>
      <c r="DG48" s="56" t="inlineStr">
        <is>
          <t>SHY</t>
        </is>
      </c>
      <c r="DH48" s="49" t="n">
        <v>0.408</v>
      </c>
      <c r="DI48" s="61">
        <f>'ETF MTD'!$ES$28/'ETF MTD'!$ES$3-1</f>
        <v/>
      </c>
      <c r="DJ48" s="61">
        <f>DH48*DI48</f>
        <v/>
      </c>
      <c r="DK48" s="61" t="n"/>
      <c r="DL48" s="56" t="inlineStr">
        <is>
          <t>SHY</t>
        </is>
      </c>
      <c r="DM48" s="49" t="n">
        <v>0.336</v>
      </c>
      <c r="DN48" s="61">
        <f>'ETF MTD'!$ES$28/'ETF MTD'!$ES$3-1</f>
        <v/>
      </c>
      <c r="DO48" s="61">
        <f>DM48*DN48</f>
        <v/>
      </c>
      <c r="DP48" s="61" t="n"/>
      <c r="DQ48" s="56" t="inlineStr">
        <is>
          <t>SHY</t>
        </is>
      </c>
      <c r="DR48" s="49" t="n">
        <v>0.468</v>
      </c>
      <c r="DS48" s="61">
        <f>'ETF MTD'!$ES$28/'ETF MTD'!$ES$3-1</f>
        <v/>
      </c>
      <c r="DT48" s="61">
        <f>DR48*DS48</f>
        <v/>
      </c>
      <c r="DU48" s="61" t="n"/>
      <c r="DV48" s="56" t="inlineStr">
        <is>
          <t>SHY</t>
        </is>
      </c>
      <c r="DW48" s="49" t="n">
        <v>0.628</v>
      </c>
      <c r="DX48" s="61">
        <f>'ETF MTD'!$ES$28/'ETF MTD'!$ES$3-1</f>
        <v/>
      </c>
      <c r="DY48" s="61">
        <f>DW48*DX48</f>
        <v/>
      </c>
      <c r="DZ48" s="61" t="n"/>
      <c r="EA48" s="56" t="inlineStr">
        <is>
          <t>SHY</t>
        </is>
      </c>
      <c r="EB48" s="49" t="n">
        <v>0.668</v>
      </c>
      <c r="EC48" s="61">
        <f>'ETF MTD'!$ES$28/'ETF MTD'!$ES$3-1</f>
        <v/>
      </c>
      <c r="ED48" s="61">
        <f>EB48*EC48</f>
        <v/>
      </c>
      <c r="EE48" s="61" t="n"/>
      <c r="EF48" s="56" t="inlineStr">
        <is>
          <t>SHY</t>
        </is>
      </c>
      <c r="EG48" s="49" t="n">
        <v>0.656</v>
      </c>
      <c r="EH48" s="61">
        <f>'ETF MTD'!$ES$28/'ETF MTD'!$ES$3-1</f>
        <v/>
      </c>
      <c r="EI48" s="61">
        <f>EG48*EH48</f>
        <v/>
      </c>
      <c r="EJ48" s="61" t="n"/>
      <c r="EK48" s="56" t="inlineStr">
        <is>
          <t>SHY</t>
        </is>
      </c>
      <c r="EL48" s="49" t="n">
        <v>0.516</v>
      </c>
      <c r="EM48" s="61">
        <f>'ETF MTD'!$ES$28/'ETF MTD'!$ES$3-1</f>
        <v/>
      </c>
      <c r="EN48" s="61">
        <f>EL48*EM48</f>
        <v/>
      </c>
      <c r="EO48" s="61" t="n"/>
      <c r="EP48" s="56" t="inlineStr">
        <is>
          <t>SHY</t>
        </is>
      </c>
      <c r="EQ48" s="49" t="n">
        <v>0.264</v>
      </c>
      <c r="ER48" s="61">
        <f>'ETF MTD'!$ES$28/'ETF MTD'!$ES$3-1</f>
        <v/>
      </c>
      <c r="ES48" s="61">
        <f>EQ48*ER48</f>
        <v/>
      </c>
      <c r="ET48" s="61" t="n"/>
      <c r="EU48" s="56" t="inlineStr">
        <is>
          <t>SHY</t>
        </is>
      </c>
      <c r="EV48" s="49" t="n">
        <v>0.09199999999999997</v>
      </c>
      <c r="EW48" s="61">
        <f>'ETF MTD'!$ES$28/'ETF MTD'!$ES$3-1</f>
        <v/>
      </c>
      <c r="EX48" s="61">
        <f>EV48*EW48</f>
        <v/>
      </c>
      <c r="EY48" s="61" t="n"/>
      <c r="EZ48" s="56" t="inlineStr">
        <is>
          <t>SHY</t>
        </is>
      </c>
      <c r="FA48" s="49" t="n">
        <v>0</v>
      </c>
      <c r="FB48" s="61">
        <f>'ETF MTD'!$ES$28/'ETF MTD'!$ES$3-1</f>
        <v/>
      </c>
      <c r="FC48" s="61">
        <f>FA48*FB48</f>
        <v/>
      </c>
      <c r="FD48" s="61" t="n"/>
      <c r="FE48" s="56" t="inlineStr">
        <is>
          <t>SHY</t>
        </is>
      </c>
      <c r="FF48" s="49" t="n">
        <v>0.05999999999999994</v>
      </c>
      <c r="FG48" s="61">
        <f>'ETF MTD'!$ES$28/'ETF MTD'!$ES$3-1</f>
        <v/>
      </c>
      <c r="FH48" s="61">
        <f>FF48*FG48</f>
        <v/>
      </c>
      <c r="FI48" s="61" t="n"/>
      <c r="FJ48" s="56" t="inlineStr">
        <is>
          <t>SHY</t>
        </is>
      </c>
      <c r="FK48" s="49" t="n">
        <v>0.09999999999999998</v>
      </c>
      <c r="FL48" s="61">
        <f>'ETF MTD'!$ES$28/'ETF MTD'!$ES$3-1</f>
        <v/>
      </c>
      <c r="FM48" s="61">
        <f>FK48*FL48</f>
        <v/>
      </c>
      <c r="FN48" s="61" t="n"/>
      <c r="FO48" s="56" t="inlineStr">
        <is>
          <t>SHY</t>
        </is>
      </c>
      <c r="FP48" s="49" t="n">
        <v>0</v>
      </c>
      <c r="FQ48" s="61">
        <f>'ETF MTD'!$ES$28/'ETF MTD'!$ES$3-1</f>
        <v/>
      </c>
      <c r="FR48" s="61">
        <f>FP48*FQ48</f>
        <v/>
      </c>
      <c r="FS48" s="61" t="n"/>
      <c r="FT48" s="56" t="inlineStr">
        <is>
          <t>SHY</t>
        </is>
      </c>
      <c r="FU48" s="49" t="n">
        <v>0.09999999999999998</v>
      </c>
      <c r="FV48" s="61">
        <f>'ETF MTD'!$ES$28/'ETF MTD'!$ES$3-1</f>
        <v/>
      </c>
      <c r="FW48" s="61">
        <f>FU48*FV48</f>
        <v/>
      </c>
      <c r="FX48" s="61" t="n"/>
      <c r="FY48" s="56" t="inlineStr">
        <is>
          <t>SHY</t>
        </is>
      </c>
      <c r="FZ48" s="41" t="n">
        <v>0.09999999999999998</v>
      </c>
      <c r="GA48" s="61">
        <f>'ETF MTD'!$ES$28/'ETF MTD'!$ES$3-1</f>
        <v/>
      </c>
      <c r="GB48" s="61">
        <f>FZ48*GA48</f>
        <v/>
      </c>
      <c r="GC48" s="61" t="n"/>
      <c r="GD48" s="56" t="inlineStr">
        <is>
          <t>SHY</t>
        </is>
      </c>
      <c r="GE48" s="41" t="n">
        <v>0.03999999999999992</v>
      </c>
      <c r="GF48" s="61">
        <f>'ETF MTD'!$ES$28/'ETF MTD'!$ES$3-1</f>
        <v/>
      </c>
      <c r="GG48" s="61">
        <f>GE48*GF48</f>
        <v/>
      </c>
      <c r="GH48" s="61" t="n"/>
      <c r="GI48" t="inlineStr">
        <is>
          <t>U.S. Govt ST</t>
        </is>
      </c>
      <c r="GJ48" s="41" t="n">
        <v>0</v>
      </c>
      <c r="GK48" s="61">
        <f>'ETF MTD'!$ES$28/'ETF MTD'!$ES$3-1</f>
        <v/>
      </c>
      <c r="GL48" s="61">
        <f>GJ48*GK48</f>
        <v/>
      </c>
      <c r="GM48" s="61" t="n"/>
      <c r="GN48" t="inlineStr">
        <is>
          <t>U.S. Govt ST</t>
        </is>
      </c>
      <c r="GO48" s="41" t="n">
        <v>0.03199999999999997</v>
      </c>
      <c r="GP48" s="61">
        <f>'ETF MTD'!$ES$28/'ETF MTD'!$ES$3-1</f>
        <v/>
      </c>
      <c r="GQ48" s="61">
        <f>GO48*GP48</f>
        <v/>
      </c>
      <c r="GR48" s="61" t="n"/>
      <c r="GS48" t="inlineStr">
        <is>
          <t>U.S. Govt ST</t>
        </is>
      </c>
      <c r="GT48" s="41" t="n">
        <v>0</v>
      </c>
      <c r="GU48" s="61">
        <f>'ETF MTD'!$ES$28/'ETF MTD'!$ES$3-1</f>
        <v/>
      </c>
      <c r="GV48" s="61">
        <f>GT48*GU48</f>
        <v/>
      </c>
      <c r="GW48" s="61" t="n"/>
      <c r="GX48" t="inlineStr">
        <is>
          <t>U.S. Govt ST</t>
        </is>
      </c>
      <c r="GY48" s="41" t="n">
        <v>0.16</v>
      </c>
      <c r="GZ48" s="61">
        <f>'ETF MTD'!$ES$28/'ETF MTD'!$ES$3-1</f>
        <v/>
      </c>
      <c r="HA48" s="61">
        <f>GY48*GZ48</f>
        <v/>
      </c>
      <c r="HB48" s="61" t="n"/>
      <c r="HC48" t="inlineStr">
        <is>
          <t>U.S. Govt ST</t>
        </is>
      </c>
      <c r="HD48" s="41" t="n">
        <v>0.514</v>
      </c>
      <c r="HE48" s="61">
        <f>'ETF MTD'!$ES$28/'ETF MTD'!$ES$3-1</f>
        <v/>
      </c>
      <c r="HF48" s="61">
        <f>HD48*HE48</f>
        <v/>
      </c>
      <c r="HG48" s="61" t="n"/>
      <c r="HH48" t="inlineStr">
        <is>
          <t>U.S. Govt ST</t>
        </is>
      </c>
      <c r="HI48" s="41" t="n">
        <v>0.414</v>
      </c>
      <c r="HJ48" s="61">
        <f>'ETF MTD'!$ES$28/'ETF MTD'!$ES$3-1</f>
        <v/>
      </c>
      <c r="HK48" s="61">
        <f>HI48*HJ48</f>
        <v/>
      </c>
      <c r="HL48" s="61" t="n"/>
      <c r="HM48" t="inlineStr">
        <is>
          <t>U.S. Govt ST</t>
        </is>
      </c>
      <c r="HN48" s="41" t="n">
        <v>0.16</v>
      </c>
      <c r="HO48" s="61">
        <f>'ETF MTD'!$ES$28/'ETF MTD'!$ES$3-1</f>
        <v/>
      </c>
      <c r="HP48" s="61">
        <f>HN48*HO48</f>
        <v/>
      </c>
      <c r="HQ48" s="61" t="n"/>
      <c r="HR48" t="inlineStr">
        <is>
          <t>U.S. Govt ST</t>
        </is>
      </c>
      <c r="HS48" s="41" t="n">
        <v>0.06</v>
      </c>
      <c r="HT48" s="61">
        <f>'ETF MTD'!$ES$28/'ETF MTD'!$ES$3-1</f>
        <v/>
      </c>
      <c r="HU48" s="61">
        <f>HS48*HT48</f>
        <v/>
      </c>
      <c r="HV48" s="61" t="n"/>
      <c r="HW48" t="inlineStr">
        <is>
          <t>U.S. Govt ST</t>
        </is>
      </c>
      <c r="HX48" s="41" t="n">
        <v>0.08</v>
      </c>
      <c r="HY48" s="61">
        <f>'ETF MTD'!$ES$28/'ETF MTD'!$ES$3-1</f>
        <v/>
      </c>
      <c r="HZ48" s="61">
        <f>HX48*HY48</f>
        <v/>
      </c>
      <c r="IA48" s="61" t="n"/>
      <c r="IB48" t="inlineStr">
        <is>
          <t>U.S. Govt ST</t>
        </is>
      </c>
      <c r="IC48" s="41" t="n">
        <v>0</v>
      </c>
      <c r="ID48" s="61">
        <f>'ETF MTD'!$ES$28/'ETF MTD'!$ES$3-1</f>
        <v/>
      </c>
      <c r="IE48" s="61">
        <f>IC48*ID48</f>
        <v/>
      </c>
      <c r="IF48" s="61" t="n"/>
      <c r="IG48" t="inlineStr">
        <is>
          <t>U.S. Govt ST</t>
        </is>
      </c>
      <c r="IH48" s="41" t="n">
        <v>0</v>
      </c>
      <c r="II48" s="61">
        <f>'ETF MTD'!$ES$28/'ETF MTD'!$ES$3-1</f>
        <v/>
      </c>
      <c r="IJ48" s="61">
        <f>IH48*II48</f>
        <v/>
      </c>
      <c r="IK48" s="61" t="n"/>
      <c r="IL48" t="inlineStr">
        <is>
          <t>U.S. Govt ST</t>
        </is>
      </c>
      <c r="IM48" s="41" t="n">
        <v>0</v>
      </c>
      <c r="IN48" s="61">
        <f>'ETF MTD'!$ES$28/'ETF MTD'!$ES$3-1</f>
        <v/>
      </c>
      <c r="IO48" s="61">
        <f>IM48*IN48</f>
        <v/>
      </c>
      <c r="IP48" s="61" t="n"/>
      <c r="IQ48" t="inlineStr">
        <is>
          <t>U.S. Govt ST</t>
        </is>
      </c>
      <c r="IR48" s="41" t="n">
        <v>0</v>
      </c>
      <c r="IS48" s="61">
        <f>'ETF MTD'!$ES$28/'ETF MTD'!$ES$3-1</f>
        <v/>
      </c>
      <c r="IT48" s="61">
        <f>IR48*IS48</f>
        <v/>
      </c>
      <c r="IU48" s="61" t="n"/>
      <c r="IV48" t="inlineStr">
        <is>
          <t>U.S. Govt ST</t>
        </is>
      </c>
      <c r="IW48" s="41" t="n">
        <v>0</v>
      </c>
      <c r="IX48" s="61">
        <f>'ETF MTD'!$ES$28/'ETF MTD'!$ES$3-1</f>
        <v/>
      </c>
      <c r="IY48" s="61">
        <f>IW48*IX48</f>
        <v/>
      </c>
      <c r="IZ48" s="61" t="n"/>
      <c r="JA48" t="inlineStr">
        <is>
          <t>U.S. Govt ST</t>
        </is>
      </c>
      <c r="JB48" s="41" t="n">
        <v>0</v>
      </c>
      <c r="JC48" s="61">
        <f>'ETF MTD'!$ES$28/'ETF MTD'!$ES$3-1</f>
        <v/>
      </c>
      <c r="JD48" s="61">
        <f>JB48*JC48</f>
        <v/>
      </c>
      <c r="JE48" s="61" t="n"/>
      <c r="JF48" t="inlineStr">
        <is>
          <t>U.S. Govt ST</t>
        </is>
      </c>
      <c r="JG48" s="41" t="n">
        <v>0</v>
      </c>
      <c r="JH48" s="61">
        <f>'ETF MTD'!$ES$28/'ETF MTD'!$ES$3-1</f>
        <v/>
      </c>
      <c r="JI48" s="61">
        <f>JG48*JH48</f>
        <v/>
      </c>
      <c r="JJ48" s="61" t="n"/>
      <c r="JK48" t="inlineStr">
        <is>
          <t>U.S. Govt ST</t>
        </is>
      </c>
      <c r="JL48" s="41" t="n">
        <v>0</v>
      </c>
      <c r="JM48" s="61">
        <f>'ETF MTD'!$ES$28/'ETF MTD'!$ES$3-1</f>
        <v/>
      </c>
      <c r="JN48" s="61">
        <f>JL48*JM48</f>
        <v/>
      </c>
      <c r="JO48" s="61" t="n"/>
      <c r="JP48" t="inlineStr">
        <is>
          <t>U.S. Govt ST</t>
        </is>
      </c>
      <c r="JQ48" s="41" t="n">
        <v>0</v>
      </c>
      <c r="JR48" s="61">
        <f>'ETF MTD'!$ES$28/'ETF MTD'!$ES$3-1</f>
        <v/>
      </c>
      <c r="JS48" s="61">
        <f>JQ48*JR48</f>
        <v/>
      </c>
      <c r="JT48" s="61" t="n"/>
      <c r="JU48" t="inlineStr">
        <is>
          <t>U.S. Govt ST</t>
        </is>
      </c>
      <c r="JV48" s="41" t="n">
        <v>0</v>
      </c>
      <c r="JW48" s="61">
        <f>'ETF MTD'!$ES$28/'ETF MTD'!$ES$3-1</f>
        <v/>
      </c>
      <c r="JX48" s="61">
        <f>JV48*JW48</f>
        <v/>
      </c>
      <c r="JY48" s="61" t="n"/>
      <c r="JZ48" t="inlineStr">
        <is>
          <t>U.S. Govt ST</t>
        </is>
      </c>
      <c r="KA48" s="41" t="n">
        <v>0</v>
      </c>
      <c r="KB48" s="61">
        <f>'ETF MTD'!$ES$28/'ETF MTD'!$ES$3-1</f>
        <v/>
      </c>
      <c r="KC48" s="61">
        <f>KA48*KB48</f>
        <v/>
      </c>
      <c r="KD48" s="61" t="n"/>
      <c r="KE48" t="inlineStr">
        <is>
          <t>U.S. Govt ST</t>
        </is>
      </c>
      <c r="KF48" s="41" t="n">
        <v>0</v>
      </c>
      <c r="KG48" s="61">
        <f>'ETF MTD'!$ES$28/'ETF MTD'!$ES$3-1</f>
        <v/>
      </c>
      <c r="KH48" s="61">
        <f>KF48*KG48</f>
        <v/>
      </c>
      <c r="KI48" s="61" t="n"/>
      <c r="KJ48" t="inlineStr">
        <is>
          <t>U.S. Govt ST</t>
        </is>
      </c>
      <c r="KK48" s="41" t="n">
        <v>0</v>
      </c>
      <c r="KL48" s="61">
        <f>'ETF MTD'!$ES$28/'ETF MTD'!$ES$3-1</f>
        <v/>
      </c>
      <c r="KM48" s="61">
        <f>KK48*KL48</f>
        <v/>
      </c>
      <c r="KN48" s="61" t="n"/>
      <c r="KO48" t="inlineStr">
        <is>
          <t>U.S. Govt ST</t>
        </is>
      </c>
      <c r="KP48" s="41" t="n">
        <v>0</v>
      </c>
      <c r="KQ48" s="61">
        <f>'ETF MTD'!$ES$28/'ETF MTD'!$ES$3-1</f>
        <v/>
      </c>
      <c r="KR48" s="61">
        <f>KP48*KQ48</f>
        <v/>
      </c>
      <c r="KS48" s="61" t="n"/>
      <c r="KT48" t="inlineStr">
        <is>
          <t>U.S. Govt ST</t>
        </is>
      </c>
      <c r="KU48" s="41" t="n">
        <v>0</v>
      </c>
      <c r="KV48" s="61">
        <f>'ETF MTD'!$ES$28/'ETF MTD'!$ES$3-1</f>
        <v/>
      </c>
      <c r="KW48" s="61">
        <f>KU48*KV48</f>
        <v/>
      </c>
      <c r="KX48" s="61" t="n"/>
      <c r="KY48" t="inlineStr">
        <is>
          <t>U.S. Govt ST</t>
        </is>
      </c>
      <c r="KZ48" s="41" t="n">
        <v>0</v>
      </c>
      <c r="LA48" s="61">
        <f>'ETF MTD'!$ES$28/'ETF MTD'!$ES$3-1</f>
        <v/>
      </c>
      <c r="LB48" s="61">
        <f>KZ48*LA48</f>
        <v/>
      </c>
      <c r="LC48" s="61" t="n"/>
      <c r="LD48" t="inlineStr">
        <is>
          <t>U.S. Govt ST</t>
        </is>
      </c>
      <c r="LE48" s="41" t="n">
        <v>0</v>
      </c>
      <c r="LF48" s="61">
        <f>'ETF MTD'!$ES$28/'ETF MTD'!$ES$3-1</f>
        <v/>
      </c>
      <c r="LG48" s="61">
        <f>LE48*LF48</f>
        <v/>
      </c>
      <c r="LH48" s="61" t="n"/>
      <c r="LI48" t="inlineStr">
        <is>
          <t>U.S. Govt ST</t>
        </is>
      </c>
      <c r="LJ48" s="41" t="n">
        <v>0</v>
      </c>
      <c r="LK48" s="61">
        <f>'ETF MTD'!$ES$28/'ETF MTD'!$ES$3-1</f>
        <v/>
      </c>
      <c r="LL48" s="61">
        <f>LJ48*LK48</f>
        <v/>
      </c>
      <c r="LM48" s="61" t="n"/>
      <c r="LN48" t="inlineStr">
        <is>
          <t>U.S. Govt ST</t>
        </is>
      </c>
      <c r="LO48" s="41" t="n">
        <v>0</v>
      </c>
      <c r="LP48" s="61">
        <f>'ETF MTD'!$ES$28/'ETF MTD'!$ES$3-1</f>
        <v/>
      </c>
      <c r="LQ48" s="61">
        <f>LO48*LP48</f>
        <v/>
      </c>
      <c r="LR48" s="61" t="n"/>
      <c r="LS48" t="inlineStr">
        <is>
          <t>U.S. Govt ST</t>
        </is>
      </c>
      <c r="LT48" s="41" t="n">
        <v>0</v>
      </c>
      <c r="LU48" s="61">
        <f>'ETF MTD'!$ES$28/'ETF MTD'!$ES$3-1</f>
        <v/>
      </c>
      <c r="LV48" s="61">
        <f>LT48*LU48</f>
        <v/>
      </c>
      <c r="LW48" s="61" t="n"/>
      <c r="LX48" t="inlineStr">
        <is>
          <t>U.S. Govt ST</t>
        </is>
      </c>
      <c r="LY48" s="41" t="n">
        <v>0</v>
      </c>
      <c r="LZ48" s="61">
        <f>'ETF MTD'!$ES$28/'ETF MTD'!$ES$3-1</f>
        <v/>
      </c>
      <c r="MA48" s="61">
        <f>LY48*LZ48</f>
        <v/>
      </c>
      <c r="MB48" s="61" t="n"/>
      <c r="MC48" t="inlineStr">
        <is>
          <t>U.S. Govt ST</t>
        </is>
      </c>
      <c r="MD48" s="41" t="n">
        <v>0</v>
      </c>
      <c r="ME48" s="61">
        <f>'ETF MTD'!$ES$28/'ETF MTD'!$ES$3-1</f>
        <v/>
      </c>
      <c r="MF48" s="61">
        <f>MD48*ME48</f>
        <v/>
      </c>
      <c r="MG48" s="61" t="n"/>
      <c r="MH48" t="inlineStr">
        <is>
          <t>U.S. Govt ST</t>
        </is>
      </c>
      <c r="MI48" s="41" t="n">
        <v>0</v>
      </c>
      <c r="MJ48" s="61">
        <f>'ETF MTD'!$ES$28/'ETF MTD'!$ES$3-1</f>
        <v/>
      </c>
      <c r="MK48" s="61">
        <f>MI48*MJ48</f>
        <v/>
      </c>
      <c r="ML48" s="61" t="n"/>
      <c r="MM48" t="inlineStr">
        <is>
          <t>U.S. Govt ST</t>
        </is>
      </c>
      <c r="MN48" s="41" t="n">
        <v>0</v>
      </c>
      <c r="MO48" s="61">
        <f>'ETF MTD'!$ES$28/'ETF MTD'!$ES$3-1</f>
        <v/>
      </c>
      <c r="MP48" s="61">
        <f>MN48*MO48</f>
        <v/>
      </c>
      <c r="MQ48" s="61" t="n"/>
      <c r="MR48" t="inlineStr">
        <is>
          <t>U.S. Govt ST</t>
        </is>
      </c>
      <c r="MS48" s="41" t="n">
        <v>0</v>
      </c>
      <c r="MT48" s="61">
        <f>'ETF MTD'!$ES$28/'ETF MTD'!$ES$3-1</f>
        <v/>
      </c>
      <c r="MU48" s="61">
        <f>MS48*MT48</f>
        <v/>
      </c>
      <c r="MV48" s="61" t="n"/>
      <c r="MW48" t="inlineStr">
        <is>
          <t>U.S. Govt ST</t>
        </is>
      </c>
      <c r="MX48" s="41" t="n">
        <v>0</v>
      </c>
      <c r="MY48" s="61">
        <f>'ETF MTD'!$ES$28/'ETF MTD'!$ES$3-1</f>
        <v/>
      </c>
      <c r="MZ48" s="61">
        <f>MX48*MY48</f>
        <v/>
      </c>
      <c r="NA48" s="61" t="n"/>
      <c r="NB48" t="inlineStr">
        <is>
          <t>U.S. Govt ST</t>
        </is>
      </c>
      <c r="NC48" s="41" t="n">
        <v>0</v>
      </c>
      <c r="ND48" s="61">
        <f>'ETF MTD'!$ES$28/'ETF MTD'!$ES$3-1</f>
        <v/>
      </c>
      <c r="NE48" s="61">
        <f>NC48*ND48</f>
        <v/>
      </c>
      <c r="NF48" s="61" t="n"/>
      <c r="NG48" t="inlineStr">
        <is>
          <t>U.S. Govt ST</t>
        </is>
      </c>
      <c r="NH48" s="41" t="n">
        <v>0</v>
      </c>
      <c r="NI48" s="61">
        <f>'ETF MTD'!$ES$28/'ETF MTD'!$ES$3-1</f>
        <v/>
      </c>
      <c r="NJ48" s="61">
        <f>NH48*NI48</f>
        <v/>
      </c>
      <c r="NK48" s="61" t="n"/>
      <c r="NL48" t="inlineStr">
        <is>
          <t>U.S. Govt ST</t>
        </is>
      </c>
      <c r="NM48" s="41" t="n">
        <v>0</v>
      </c>
      <c r="NN48" s="61">
        <f>'ETF MTD'!$ES$28/'ETF MTD'!$ES$3-1</f>
        <v/>
      </c>
      <c r="NO48" s="61">
        <f>NM48*NN48</f>
        <v/>
      </c>
      <c r="NP48" s="61" t="n"/>
      <c r="NQ48" t="inlineStr">
        <is>
          <t>U.S. Govt ST</t>
        </is>
      </c>
      <c r="NR48" s="41" t="n">
        <v>0</v>
      </c>
      <c r="NS48" s="61">
        <f>'ETF MTD'!$ES$28/'ETF MTD'!$ES$3-1</f>
        <v/>
      </c>
      <c r="NT48" s="61">
        <f>NR48*NS48</f>
        <v/>
      </c>
      <c r="NU48" s="61" t="n"/>
      <c r="NV48" t="inlineStr">
        <is>
          <t>U.S. Govt ST</t>
        </is>
      </c>
      <c r="NW48" s="41" t="n">
        <v>0</v>
      </c>
      <c r="NX48" s="61">
        <f>'ETF MTD'!$ES$28/'ETF MTD'!$ES$3-1</f>
        <v/>
      </c>
      <c r="NY48" s="61">
        <f>NW48*NX48</f>
        <v/>
      </c>
      <c r="NZ48" s="61" t="n"/>
      <c r="OA48" t="inlineStr">
        <is>
          <t>U.S. Govt ST</t>
        </is>
      </c>
      <c r="OB48" s="41" t="n">
        <v>0</v>
      </c>
      <c r="OC48" s="61">
        <f>'ETF MTD'!$ES$28/'ETF MTD'!$ES$3-1</f>
        <v/>
      </c>
      <c r="OD48" s="61">
        <f>OB48*OC48</f>
        <v/>
      </c>
      <c r="OE48" s="61" t="n"/>
      <c r="OF48" t="inlineStr">
        <is>
          <t>U.S. Govt ST</t>
        </is>
      </c>
      <c r="OG48" s="41" t="n">
        <v>0</v>
      </c>
      <c r="OH48" s="61">
        <f>'ETF MTD'!$ES$28/'ETF MTD'!$ES$3-1</f>
        <v/>
      </c>
      <c r="OI48" s="61">
        <f>OG48*OH48</f>
        <v/>
      </c>
      <c r="OJ48" s="61" t="n"/>
      <c r="OK48" t="inlineStr">
        <is>
          <t>U.S. Govt ST</t>
        </is>
      </c>
      <c r="OL48" s="41" t="n">
        <v>0</v>
      </c>
      <c r="OM48" s="61">
        <f>'ETF MTD'!$ES$28/'ETF MTD'!$ES$3-1</f>
        <v/>
      </c>
      <c r="ON48" s="61">
        <f>OL48*OM48</f>
        <v/>
      </c>
      <c r="OO48" s="61" t="n"/>
      <c r="OP48" t="inlineStr">
        <is>
          <t>U.S. Govt ST</t>
        </is>
      </c>
      <c r="OQ48" s="41" t="n">
        <v>0</v>
      </c>
      <c r="OR48" s="61">
        <f>'ETF MTD'!$ES$28/'ETF MTD'!$ES$3-1</f>
        <v/>
      </c>
      <c r="OS48" s="61">
        <f>OQ48*OR48</f>
        <v/>
      </c>
      <c r="OT48" s="61" t="n"/>
      <c r="OU48" t="inlineStr">
        <is>
          <t>U.S. Govt ST</t>
        </is>
      </c>
      <c r="OV48" s="41" t="n">
        <v>0</v>
      </c>
      <c r="OW48" s="61">
        <f>'ETF MTD'!$ES$28/'ETF MTD'!$ES$3-1</f>
        <v/>
      </c>
      <c r="OX48" s="61">
        <f>OV48*OW48</f>
        <v/>
      </c>
      <c r="OY48" s="61" t="n"/>
      <c r="OZ48" t="inlineStr">
        <is>
          <t>U.S. Govt ST</t>
        </is>
      </c>
      <c r="PA48" s="41" t="n">
        <v>0</v>
      </c>
      <c r="PB48" s="61">
        <f>'ETF MTD'!$ES$28/'ETF MTD'!$ES$3-1</f>
        <v/>
      </c>
      <c r="PC48" s="61">
        <f>PA48*PB48</f>
        <v/>
      </c>
      <c r="PD48" s="61" t="n"/>
      <c r="PE48" t="inlineStr">
        <is>
          <t>U.S. Govt ST</t>
        </is>
      </c>
      <c r="PF48" s="41" t="n">
        <v>0.134</v>
      </c>
      <c r="PG48" s="61">
        <f>'ETF MTD'!$ES$28/'ETF MTD'!$ES$3-1</f>
        <v/>
      </c>
      <c r="PH48" s="61">
        <f>PF48*PG48</f>
        <v/>
      </c>
      <c r="PI48" s="61" t="n"/>
      <c r="PJ48" t="inlineStr">
        <is>
          <t>U.S. Govt ST</t>
        </is>
      </c>
      <c r="PK48" s="41" t="n">
        <v>0.04</v>
      </c>
      <c r="PL48" s="61">
        <f>'ETF MTD'!$ES$28/'ETF MTD'!$ES$3-1</f>
        <v/>
      </c>
      <c r="PM48" s="61">
        <f>PK48*PL48</f>
        <v/>
      </c>
      <c r="PN48" s="61" t="n"/>
      <c r="PO48" t="inlineStr">
        <is>
          <t>U.S. Govt ST</t>
        </is>
      </c>
      <c r="PP48" s="41" t="n">
        <v>0</v>
      </c>
      <c r="PQ48" s="61">
        <f>'ETF MTD'!$ES$28/'ETF MTD'!$ES$3-1</f>
        <v/>
      </c>
      <c r="PR48" s="61">
        <f>PP48*PQ48</f>
        <v/>
      </c>
      <c r="PS48" s="61" t="n"/>
      <c r="PT48" t="inlineStr">
        <is>
          <t>U.S. Govt ST</t>
        </is>
      </c>
      <c r="PU48" s="41" t="n">
        <v>0</v>
      </c>
      <c r="PV48" s="61">
        <f>'ETF MTD'!$ES$28/'ETF MTD'!$ES$3-1</f>
        <v/>
      </c>
      <c r="PW48" s="61">
        <f>PU48*PV48</f>
        <v/>
      </c>
      <c r="PX48" s="61" t="n"/>
      <c r="PY48" t="inlineStr">
        <is>
          <t>U.S. Govt ST</t>
        </is>
      </c>
      <c r="PZ48" s="41" t="n">
        <v>0</v>
      </c>
      <c r="QA48" s="61">
        <f>'ETF MTD'!$ES$28/'ETF MTD'!$ES$3-1</f>
        <v/>
      </c>
      <c r="QB48" s="61">
        <f>PZ48*QA48</f>
        <v/>
      </c>
      <c r="QC48" s="61" t="n"/>
      <c r="QD48" t="inlineStr">
        <is>
          <t>U.S. Govt ST</t>
        </is>
      </c>
      <c r="QE48" s="41" t="n">
        <v>0</v>
      </c>
      <c r="QF48" s="61">
        <f>'ETF MTD'!$ES$28/'ETF MTD'!$ES$3-1</f>
        <v/>
      </c>
      <c r="QG48" s="61">
        <f>QE48*QF48</f>
        <v/>
      </c>
      <c r="QH48" s="61" t="n"/>
      <c r="QI48" t="inlineStr">
        <is>
          <t>U.S. Govt ST</t>
        </is>
      </c>
      <c r="QJ48" s="41" t="n">
        <v>0</v>
      </c>
      <c r="QK48" s="61">
        <f>'ETF MTD'!$ES$28/'ETF MTD'!$ES$3-1</f>
        <v/>
      </c>
      <c r="QL48" s="61">
        <f>QJ48*QK48</f>
        <v/>
      </c>
      <c r="QM48" s="61" t="n"/>
      <c r="QN48" t="inlineStr">
        <is>
          <t>U.S. Govt ST</t>
        </is>
      </c>
      <c r="QO48" s="41" t="n">
        <v>0</v>
      </c>
      <c r="QP48" s="61">
        <f>'ETF MTD'!$ES$28/'ETF MTD'!$ES$3-1</f>
        <v/>
      </c>
      <c r="QQ48" s="61">
        <f>QO48*QP48</f>
        <v/>
      </c>
      <c r="QR48" s="61" t="n"/>
      <c r="QS48" t="inlineStr">
        <is>
          <t>U.S. Govt ST</t>
        </is>
      </c>
      <c r="QT48" s="41" t="n">
        <v>0</v>
      </c>
      <c r="QU48" s="61">
        <f>'ETF MTD'!$ES$28/'ETF MTD'!$ES$3-1</f>
        <v/>
      </c>
      <c r="QV48" s="61">
        <f>QT48*QU48</f>
        <v/>
      </c>
      <c r="QW48" s="61" t="n"/>
      <c r="QX48" t="inlineStr">
        <is>
          <t>U.S. Govt ST</t>
        </is>
      </c>
      <c r="QY48" s="41" t="n">
        <v>0</v>
      </c>
      <c r="QZ48" s="61">
        <f>'ETF MTD'!$ES$28/'ETF MTD'!$ES$3-1</f>
        <v/>
      </c>
      <c r="RA48" s="61">
        <f>QY48*QZ48</f>
        <v/>
      </c>
      <c r="RB48" s="61" t="n"/>
      <c r="RC48" t="inlineStr">
        <is>
          <t>U.S. Govt ST</t>
        </is>
      </c>
      <c r="RD48" s="41" t="n">
        <v>0</v>
      </c>
      <c r="RE48" s="61">
        <f>'ETF MTD'!$ES$28/'ETF MTD'!$ES$3-1</f>
        <v/>
      </c>
      <c r="RF48" s="61">
        <f>RD48*RE48</f>
        <v/>
      </c>
      <c r="RG48" s="61" t="n"/>
      <c r="RH48" t="inlineStr">
        <is>
          <t>U.S. Govt ST</t>
        </is>
      </c>
      <c r="RI48" s="41" t="n">
        <v>0</v>
      </c>
      <c r="RJ48" s="61">
        <f>'ETF MTD'!$ES$28/'ETF MTD'!$ES$3-1</f>
        <v/>
      </c>
      <c r="RK48" s="61">
        <f>RI48*RJ48</f>
        <v/>
      </c>
      <c r="RL48" s="61" t="n"/>
      <c r="RM48" s="42" t="n">
        <v>0</v>
      </c>
      <c r="RN48" s="43">
        <f>0.2*RM48</f>
        <v/>
      </c>
      <c r="RO48" s="43" t="n">
        <v>0</v>
      </c>
      <c r="RP48" s="44">
        <f>RI48-SUM(RN48:RO48)</f>
        <v/>
      </c>
      <c r="RQ48" s="49" t="n"/>
      <c r="RR48" s="46" t="n">
        <v>0.0015</v>
      </c>
      <c r="RS48" s="61">
        <f>RI48*RR48</f>
        <v/>
      </c>
      <c r="RT48" s="49" t="n">
        <v>0.0005999999999999999</v>
      </c>
      <c r="RU48" s="61">
        <f>RT48*RI48</f>
        <v/>
      </c>
      <c r="RV48" s="49" t="n"/>
      <c r="RW48" s="49" t="n"/>
      <c r="RX48" s="33" t="n"/>
      <c r="RY48" s="33" t="n"/>
      <c r="RZ48" s="33" t="n"/>
    </row>
    <row r="49">
      <c r="A49" s="61" t="n"/>
      <c r="B49" s="49" t="n"/>
      <c r="C49" s="61" t="n"/>
      <c r="D49" s="61" t="n"/>
      <c r="E49" s="61" t="n"/>
      <c r="F49" s="61" t="n"/>
      <c r="G49" s="49" t="n"/>
      <c r="H49" s="61" t="n"/>
      <c r="I49" s="61" t="n"/>
      <c r="J49" s="39" t="n"/>
      <c r="K49" s="61" t="n"/>
      <c r="L49" s="49" t="n"/>
      <c r="M49" s="61" t="n"/>
      <c r="N49" s="61" t="n"/>
      <c r="O49" s="61" t="n"/>
      <c r="P49" s="61" t="n"/>
      <c r="Q49" s="61" t="n"/>
      <c r="R49" s="61" t="n"/>
      <c r="S49" s="61" t="n"/>
      <c r="T49" s="61" t="n"/>
      <c r="U49" s="61" t="n"/>
      <c r="V49" s="49" t="n"/>
      <c r="W49" s="61" t="n"/>
      <c r="X49" s="61" t="n"/>
      <c r="Y49" s="61" t="n"/>
      <c r="Z49" s="61" t="n"/>
      <c r="AA49" s="49" t="n"/>
      <c r="AB49" s="61" t="n"/>
      <c r="AC49" s="61" t="n"/>
      <c r="AD49" s="61" t="n"/>
      <c r="AE49" s="61" t="n"/>
      <c r="AF49" s="49" t="n"/>
      <c r="AG49" s="61" t="n"/>
      <c r="AH49" s="61" t="n"/>
      <c r="AI49" s="61" t="n"/>
      <c r="AJ49" s="61" t="n"/>
      <c r="AK49" s="49" t="n"/>
      <c r="AL49" s="61" t="n"/>
      <c r="AM49" s="61" t="n"/>
      <c r="AN49" s="61" t="n"/>
      <c r="AO49" s="61" t="n"/>
      <c r="AP49" s="49" t="n"/>
      <c r="AQ49" s="61" t="n"/>
      <c r="AR49" s="61" t="n"/>
      <c r="AS49" s="61" t="n"/>
      <c r="AT49" s="61" t="n"/>
      <c r="AU49" s="49" t="n"/>
      <c r="AV49" s="61" t="n"/>
      <c r="AW49" s="61" t="n"/>
      <c r="AX49" s="61" t="n"/>
      <c r="AY49" s="56" t="n"/>
      <c r="AZ49" s="49" t="n"/>
      <c r="BA49" s="61" t="n"/>
      <c r="BB49" s="61" t="n"/>
      <c r="BC49" s="61" t="n"/>
      <c r="BD49" s="56" t="n"/>
      <c r="BE49" s="49" t="n"/>
      <c r="BF49" s="61" t="n"/>
      <c r="BG49" s="61" t="n"/>
      <c r="BH49" s="61" t="n"/>
      <c r="BI49" s="56" t="n"/>
      <c r="BJ49" s="49" t="n"/>
      <c r="BK49" s="61" t="n"/>
      <c r="BL49" s="61" t="n"/>
      <c r="BM49" s="61" t="n"/>
      <c r="BN49" s="56" t="n"/>
      <c r="BO49" s="49" t="n"/>
      <c r="BP49" s="61" t="n"/>
      <c r="BQ49" s="61" t="n"/>
      <c r="BR49" s="61" t="n"/>
      <c r="BS49" s="56" t="n"/>
      <c r="BT49" s="49" t="n"/>
      <c r="BU49" s="61" t="n"/>
      <c r="BV49" s="61" t="n"/>
      <c r="BW49" s="61" t="n"/>
      <c r="BX49" s="56" t="n"/>
      <c r="BY49" s="49" t="n"/>
      <c r="BZ49" s="61" t="n"/>
      <c r="CA49" s="61" t="n"/>
      <c r="CB49" s="61" t="n"/>
      <c r="CC49" s="56" t="n"/>
      <c r="CD49" s="49" t="n"/>
      <c r="CE49" s="61" t="n"/>
      <c r="CF49" s="61" t="n"/>
      <c r="CG49" s="61" t="n"/>
      <c r="CH49" s="56" t="n"/>
      <c r="CI49" s="49" t="n"/>
      <c r="CJ49" s="61" t="n"/>
      <c r="CK49" s="61" t="n"/>
      <c r="CL49" s="61" t="n"/>
      <c r="CM49" s="56" t="n"/>
      <c r="CN49" s="49" t="n"/>
      <c r="CO49" s="61" t="n"/>
      <c r="CP49" s="61" t="n"/>
      <c r="CQ49" s="61" t="n"/>
      <c r="CR49" s="56" t="n"/>
      <c r="CS49" s="49" t="n"/>
      <c r="CT49" s="61" t="n"/>
      <c r="CU49" s="61" t="n"/>
      <c r="CV49" s="61" t="n"/>
      <c r="CW49" s="56" t="n"/>
      <c r="CX49" s="49" t="n"/>
      <c r="CY49" s="61" t="n"/>
      <c r="CZ49" s="61" t="n"/>
      <c r="DA49" s="61" t="n"/>
      <c r="DB49" s="56" t="n"/>
      <c r="DC49" s="49" t="n"/>
      <c r="DD49" s="61" t="n"/>
      <c r="DE49" s="61" t="n"/>
      <c r="DF49" s="61" t="n"/>
      <c r="DG49" s="56" t="n"/>
      <c r="DH49" s="49" t="n"/>
      <c r="DI49" s="61" t="n"/>
      <c r="DJ49" s="61" t="n"/>
      <c r="DK49" s="61" t="n"/>
      <c r="DL49" s="56" t="n"/>
      <c r="DM49" s="49" t="n"/>
      <c r="DN49" s="61" t="n"/>
      <c r="DO49" s="61" t="n"/>
      <c r="DP49" s="61" t="n"/>
      <c r="DQ49" s="56" t="n"/>
      <c r="DR49" s="49" t="n"/>
      <c r="DS49" s="61" t="n"/>
      <c r="DT49" s="61" t="n"/>
      <c r="DU49" s="61" t="n"/>
      <c r="DV49" s="56" t="n"/>
      <c r="DW49" s="49" t="n"/>
      <c r="DX49" s="61" t="n"/>
      <c r="DY49" s="61" t="n"/>
      <c r="DZ49" s="61" t="n"/>
      <c r="EA49" s="56" t="n"/>
      <c r="EB49" s="49" t="n"/>
      <c r="EC49" s="61" t="n"/>
      <c r="ED49" s="61" t="n"/>
      <c r="EE49" s="61" t="n"/>
      <c r="EF49" s="56" t="n"/>
      <c r="EG49" s="49" t="n"/>
      <c r="EH49" s="61" t="n"/>
      <c r="EI49" s="61" t="n"/>
      <c r="EJ49" s="61" t="n"/>
      <c r="EK49" s="56" t="n"/>
      <c r="EL49" s="49" t="n"/>
      <c r="EM49" s="61" t="n"/>
      <c r="EN49" s="61" t="n"/>
      <c r="EO49" s="61" t="n"/>
      <c r="EP49" s="56" t="n"/>
      <c r="EQ49" s="49" t="n"/>
      <c r="ER49" s="61" t="n"/>
      <c r="ES49" s="61" t="n"/>
      <c r="ET49" s="61" t="n"/>
      <c r="EU49" s="56" t="n"/>
      <c r="EV49" s="49" t="n"/>
      <c r="EW49" s="61" t="n"/>
      <c r="EX49" s="61" t="n"/>
      <c r="EY49" s="61" t="n"/>
      <c r="EZ49" s="56" t="n"/>
      <c r="FA49" s="49" t="n"/>
      <c r="FB49" s="61" t="n"/>
      <c r="FC49" s="61" t="n"/>
      <c r="FD49" s="61" t="n"/>
      <c r="FE49" s="56" t="n"/>
      <c r="FF49" s="49" t="n"/>
      <c r="FG49" s="61" t="n"/>
      <c r="FH49" s="61" t="n"/>
      <c r="FI49" s="61" t="n"/>
      <c r="FJ49" s="56" t="n"/>
      <c r="FK49" s="49" t="n"/>
      <c r="FL49" s="61" t="n"/>
      <c r="FM49" s="61" t="n"/>
      <c r="FN49" s="61" t="n"/>
      <c r="FO49" s="56" t="n"/>
      <c r="FP49" s="49" t="n"/>
      <c r="FQ49" s="61" t="n"/>
      <c r="FR49" s="61" t="n"/>
      <c r="FS49" s="61" t="n"/>
      <c r="FT49" s="56" t="n"/>
      <c r="FU49" s="49" t="n"/>
      <c r="FV49" s="61" t="n"/>
      <c r="FW49" s="61" t="n"/>
      <c r="FX49" s="61" t="n"/>
      <c r="FY49" s="56" t="n"/>
      <c r="FZ49" s="41" t="n"/>
      <c r="GA49" s="61" t="n"/>
      <c r="GB49" s="61" t="n"/>
      <c r="GC49" s="61" t="n"/>
      <c r="GD49" s="56" t="n"/>
      <c r="GE49" s="41" t="n"/>
      <c r="GF49" s="61" t="n"/>
      <c r="GG49" s="61" t="n"/>
      <c r="GH49" s="61" t="n"/>
      <c r="GJ49" s="41" t="n"/>
      <c r="GK49" s="61" t="n"/>
      <c r="GL49" s="61" t="n"/>
      <c r="GM49" s="61" t="n"/>
      <c r="GO49" s="41" t="n"/>
      <c r="GP49" s="61" t="n"/>
      <c r="GQ49" s="61" t="n"/>
      <c r="GR49" s="61" t="n"/>
      <c r="GT49" s="41" t="n"/>
      <c r="GU49" s="61" t="n"/>
      <c r="GV49" s="61" t="n"/>
      <c r="GW49" s="61" t="n"/>
      <c r="GY49" s="41" t="n"/>
      <c r="GZ49" s="61" t="n"/>
      <c r="HA49" s="61" t="n"/>
      <c r="HB49" s="61" t="n"/>
      <c r="HD49" s="41" t="n"/>
      <c r="HE49" s="61" t="n"/>
      <c r="HF49" s="61" t="n"/>
      <c r="HG49" s="61" t="n"/>
      <c r="HI49" s="41" t="n"/>
      <c r="HJ49" s="61" t="n"/>
      <c r="HK49" s="61" t="n"/>
      <c r="HL49" s="61" t="n"/>
      <c r="HN49" s="41" t="n"/>
      <c r="HO49" s="61" t="n"/>
      <c r="HP49" s="61" t="n"/>
      <c r="HQ49" s="61" t="n"/>
      <c r="HS49" s="41" t="n"/>
      <c r="HT49" s="61" t="n"/>
      <c r="HU49" s="61" t="n"/>
      <c r="HV49" s="61" t="n"/>
      <c r="HW49" t="inlineStr">
        <is>
          <t>U.S. Govt UST</t>
        </is>
      </c>
      <c r="HX49" s="41" t="n">
        <v>0.04</v>
      </c>
      <c r="HY49" s="61" t="n"/>
      <c r="HZ49" s="61" t="n"/>
      <c r="IA49" s="61" t="n"/>
      <c r="IB49" t="inlineStr">
        <is>
          <t>U.S. Govt UST</t>
        </is>
      </c>
      <c r="IC49" s="41" t="n">
        <v>0.04</v>
      </c>
      <c r="ID49" s="61" t="n"/>
      <c r="IE49" s="61" t="n"/>
      <c r="IF49" s="61" t="n"/>
      <c r="IG49" t="inlineStr">
        <is>
          <t>U.S. Govt UST</t>
        </is>
      </c>
      <c r="IH49" s="41" t="n">
        <v>0.04</v>
      </c>
      <c r="II49" s="61" t="n"/>
      <c r="IJ49" s="61" t="n"/>
      <c r="IK49" s="61" t="n"/>
      <c r="IL49" t="inlineStr">
        <is>
          <t>U.S. Govt UST</t>
        </is>
      </c>
      <c r="IM49" s="41" t="n">
        <v>0.068</v>
      </c>
      <c r="IN49" s="61" t="n"/>
      <c r="IO49" s="61" t="n"/>
      <c r="IP49" s="61" t="n"/>
      <c r="IQ49" t="inlineStr">
        <is>
          <t>U.S. Govt UST</t>
        </is>
      </c>
      <c r="IR49" s="41" t="n">
        <v>0.114</v>
      </c>
      <c r="IS49" s="61" t="n"/>
      <c r="IT49" s="61" t="n"/>
      <c r="IU49" s="61" t="n"/>
      <c r="IV49" t="inlineStr">
        <is>
          <t>U.S. Govt UST</t>
        </is>
      </c>
      <c r="IW49" s="41" t="n">
        <v>0.114</v>
      </c>
      <c r="IX49" s="61" t="n"/>
      <c r="IY49" s="61" t="n"/>
      <c r="IZ49" s="61" t="n"/>
      <c r="JA49" t="inlineStr">
        <is>
          <t>U.S. Govt UST</t>
        </is>
      </c>
      <c r="JB49" s="41" t="n">
        <v>0.082</v>
      </c>
      <c r="JC49" s="61" t="n"/>
      <c r="JD49" s="61" t="n"/>
      <c r="JE49" s="61" t="n"/>
      <c r="JF49" t="inlineStr">
        <is>
          <t>U.S. Govt UST</t>
        </is>
      </c>
      <c r="JG49" s="41" t="n">
        <v>0.082</v>
      </c>
      <c r="JH49" s="61" t="n"/>
      <c r="JI49" s="61" t="n"/>
      <c r="JJ49" s="61" t="n"/>
      <c r="JK49" t="inlineStr">
        <is>
          <t>U.S. Govt UST</t>
        </is>
      </c>
      <c r="JL49" s="41" t="n">
        <v>0.082</v>
      </c>
      <c r="JM49" s="61" t="n"/>
      <c r="JN49" s="61" t="n"/>
      <c r="JO49" s="61" t="n"/>
      <c r="JP49" t="inlineStr">
        <is>
          <t>U.S. Govt UST</t>
        </is>
      </c>
      <c r="JQ49" s="41" t="n">
        <v>0.068</v>
      </c>
      <c r="JR49" s="61" t="n"/>
      <c r="JS49" s="61" t="n"/>
      <c r="JT49" s="61" t="n"/>
      <c r="JU49" t="inlineStr">
        <is>
          <t>U.S. Govt UST</t>
        </is>
      </c>
      <c r="JV49" s="41" t="n">
        <v>0.068</v>
      </c>
      <c r="JW49" s="61" t="n"/>
      <c r="JX49" s="61" t="n"/>
      <c r="JY49" s="61" t="n"/>
      <c r="JZ49" t="inlineStr">
        <is>
          <t>U.S. Govt UST</t>
        </is>
      </c>
      <c r="KA49" s="41" t="n">
        <v>0.176</v>
      </c>
      <c r="KB49" s="61" t="n"/>
      <c r="KC49" s="61" t="n"/>
      <c r="KD49" s="61" t="n"/>
      <c r="KE49" t="inlineStr">
        <is>
          <t>U.S. Govt UST</t>
        </is>
      </c>
      <c r="KF49" s="41" t="n">
        <v>0.172</v>
      </c>
      <c r="KG49" s="61" t="n"/>
      <c r="KH49" s="61" t="n"/>
      <c r="KI49" s="61" t="n"/>
      <c r="KJ49" t="inlineStr">
        <is>
          <t>U.S. Govt UST</t>
        </is>
      </c>
      <c r="KK49" s="41" t="n">
        <v>0.172</v>
      </c>
      <c r="KL49" s="61" t="n"/>
      <c r="KM49" s="61" t="n"/>
      <c r="KN49" s="61" t="n"/>
      <c r="KO49" t="inlineStr">
        <is>
          <t>U.S. Govt UST</t>
        </is>
      </c>
      <c r="KP49" s="41" t="n">
        <v>0.172</v>
      </c>
      <c r="KQ49" s="61" t="n"/>
      <c r="KR49" s="61" t="n"/>
      <c r="KS49" s="61" t="n"/>
      <c r="KT49" t="inlineStr">
        <is>
          <t>U.S. Govt UST</t>
        </is>
      </c>
      <c r="KU49" s="41" t="n">
        <v>0.592</v>
      </c>
      <c r="KV49" s="61" t="n"/>
      <c r="KW49" s="61" t="n"/>
      <c r="KX49" s="61" t="n"/>
      <c r="KY49" t="inlineStr">
        <is>
          <t>U.S. Govt UST</t>
        </is>
      </c>
      <c r="KZ49" s="41" t="n">
        <v>0.5639999999999999</v>
      </c>
      <c r="LA49" s="61" t="n"/>
      <c r="LB49" s="61" t="n"/>
      <c r="LC49" s="61" t="n"/>
      <c r="LD49" t="inlineStr">
        <is>
          <t>U.S. Govt UST</t>
        </is>
      </c>
      <c r="LE49" s="41" t="n">
        <v>0.304</v>
      </c>
      <c r="LF49" s="61" t="n"/>
      <c r="LG49" s="61" t="n"/>
      <c r="LH49" s="61" t="n"/>
      <c r="LI49" t="inlineStr">
        <is>
          <t>U.S. Govt UST</t>
        </is>
      </c>
      <c r="LJ49" s="41" t="n">
        <v>0.604</v>
      </c>
      <c r="LK49" s="61" t="n"/>
      <c r="LL49" s="61" t="n"/>
      <c r="LM49" s="61" t="n"/>
      <c r="LN49" t="inlineStr">
        <is>
          <t>U.S. Govt UST</t>
        </is>
      </c>
      <c r="LO49" s="41" t="n">
        <v>0.754</v>
      </c>
      <c r="LP49" s="61" t="n"/>
      <c r="LQ49" s="61" t="n"/>
      <c r="LR49" s="61" t="n"/>
      <c r="LS49" t="inlineStr">
        <is>
          <t>U.S. Govt UST</t>
        </is>
      </c>
      <c r="LT49" s="41" t="n">
        <v>0.784</v>
      </c>
      <c r="LU49" s="61" t="n"/>
      <c r="LV49" s="61" t="n"/>
      <c r="LW49" s="61" t="n"/>
      <c r="LX49" t="inlineStr">
        <is>
          <t>U.S. Govt UST</t>
        </is>
      </c>
      <c r="LY49" s="41" t="n">
        <v>0.784</v>
      </c>
      <c r="LZ49" s="61" t="n"/>
      <c r="MA49" s="61" t="n"/>
      <c r="MB49" s="61" t="n"/>
      <c r="MC49" t="inlineStr">
        <is>
          <t>U.S. Govt UST</t>
        </is>
      </c>
      <c r="MD49" s="41" t="n">
        <v>0.784</v>
      </c>
      <c r="ME49" s="61" t="n"/>
      <c r="MF49" s="61" t="n"/>
      <c r="MG49" s="61" t="n"/>
      <c r="MH49" t="inlineStr">
        <is>
          <t>U.S. Govt UST</t>
        </is>
      </c>
      <c r="MI49" s="41" t="n">
        <v>0.784</v>
      </c>
      <c r="MJ49" s="61" t="n"/>
      <c r="MK49" s="61" t="n"/>
      <c r="ML49" s="61" t="n"/>
      <c r="MM49" t="inlineStr">
        <is>
          <t>U.S. Govt UST</t>
        </is>
      </c>
      <c r="MN49" s="41" t="n">
        <v>0.784</v>
      </c>
      <c r="MO49" s="61" t="n"/>
      <c r="MP49" s="61" t="n"/>
      <c r="MQ49" s="61" t="n"/>
      <c r="MR49" t="inlineStr">
        <is>
          <t>U.S. Govt UST</t>
        </is>
      </c>
      <c r="MS49" s="41" t="n">
        <v>0.424</v>
      </c>
      <c r="MT49" s="61" t="n"/>
      <c r="MU49" s="61" t="n"/>
      <c r="MV49" s="61" t="n"/>
      <c r="MW49" t="inlineStr">
        <is>
          <t>U.S. Govt UST</t>
        </is>
      </c>
      <c r="MX49" s="50">
        <f>1-SUM(MX39:MX48)-0.02</f>
        <v/>
      </c>
      <c r="MY49" s="61" t="n"/>
      <c r="MZ49" s="61" t="n"/>
      <c r="NA49" s="61" t="n"/>
      <c r="NB49" t="inlineStr">
        <is>
          <t>U.S. Govt UST</t>
        </is>
      </c>
      <c r="NC49" s="41" t="n">
        <v>0.304</v>
      </c>
      <c r="ND49" s="61" t="n"/>
      <c r="NE49" s="61" t="n"/>
      <c r="NF49" s="61" t="n"/>
      <c r="NG49" t="inlineStr">
        <is>
          <t>U.S. Govt UST</t>
        </is>
      </c>
      <c r="NH49" s="41" t="n">
        <v>0.428</v>
      </c>
      <c r="NI49" s="61" t="n"/>
      <c r="NJ49" s="61" t="n"/>
      <c r="NK49" s="61" t="n"/>
      <c r="NL49" t="inlineStr">
        <is>
          <t>U.S. Govt UST</t>
        </is>
      </c>
      <c r="NM49" s="41" t="n">
        <v>0.304</v>
      </c>
      <c r="NN49" s="61" t="n"/>
      <c r="NO49" s="61" t="n"/>
      <c r="NP49" s="61" t="n"/>
      <c r="NQ49" t="inlineStr">
        <is>
          <t>U.S. Govt UST</t>
        </is>
      </c>
      <c r="NR49" s="41" t="n">
        <v>0.204</v>
      </c>
      <c r="NS49" s="61" t="n"/>
      <c r="NT49" s="61" t="n"/>
      <c r="NU49" s="61" t="n"/>
      <c r="NV49" t="inlineStr">
        <is>
          <t>U.S. Govt UST</t>
        </is>
      </c>
      <c r="NW49" s="41" t="n">
        <v>0.328</v>
      </c>
      <c r="NX49" s="61" t="n"/>
      <c r="NY49" s="61" t="n"/>
      <c r="NZ49" s="61" t="n"/>
      <c r="OA49" t="inlineStr">
        <is>
          <t>U.S. Govt UST</t>
        </is>
      </c>
      <c r="OB49" s="41" t="n">
        <v>0.356</v>
      </c>
      <c r="OC49" s="61" t="n"/>
      <c r="OD49" s="61" t="n"/>
      <c r="OE49" s="61" t="n"/>
      <c r="OF49" t="inlineStr">
        <is>
          <t>U.S. Govt UST</t>
        </is>
      </c>
      <c r="OG49" s="41" t="n">
        <v>0.244</v>
      </c>
      <c r="OH49" s="61" t="n"/>
      <c r="OI49" s="61" t="n"/>
      <c r="OJ49" s="61" t="n"/>
      <c r="OK49" t="inlineStr">
        <is>
          <t>U.S. Govt UST</t>
        </is>
      </c>
      <c r="OL49" s="41" t="n">
        <v>0.288</v>
      </c>
      <c r="OM49" s="61" t="n"/>
      <c r="ON49" s="61" t="n"/>
      <c r="OO49" s="61" t="n"/>
      <c r="OP49" t="inlineStr">
        <is>
          <t>U.S. Govt UST</t>
        </is>
      </c>
      <c r="OQ49" s="41" t="n">
        <v>0.596</v>
      </c>
      <c r="OR49" s="61" t="n"/>
      <c r="OS49" s="61" t="n"/>
      <c r="OT49" s="61" t="n"/>
      <c r="OU49" t="inlineStr">
        <is>
          <t>U.S. Govt UST</t>
        </is>
      </c>
      <c r="OV49" s="41">
        <f>0.98-SUM(OV39:OV48)</f>
        <v/>
      </c>
      <c r="OW49" s="61" t="n"/>
      <c r="OX49" s="61" t="n"/>
      <c r="OY49" s="61" t="n"/>
      <c r="OZ49" t="inlineStr">
        <is>
          <t>U.S. Govt UST</t>
        </is>
      </c>
      <c r="PA49" s="41" t="n">
        <v>0.264</v>
      </c>
      <c r="PB49" s="61" t="n"/>
      <c r="PC49" s="61" t="n"/>
      <c r="PD49" s="61" t="n"/>
      <c r="PE49" t="inlineStr">
        <is>
          <t>U.S. Govt UST</t>
        </is>
      </c>
      <c r="PF49" s="41" t="n">
        <v>0</v>
      </c>
      <c r="PG49" s="61" t="n"/>
      <c r="PH49" s="61" t="n"/>
      <c r="PI49" s="61" t="n"/>
      <c r="PJ49" t="inlineStr">
        <is>
          <t>U.S. Govt UST</t>
        </is>
      </c>
      <c r="PK49" s="41" t="n">
        <v>0</v>
      </c>
      <c r="PL49" s="61" t="n"/>
      <c r="PM49" s="61" t="n"/>
      <c r="PN49" s="61" t="n"/>
      <c r="PO49" t="inlineStr">
        <is>
          <t>U.S. Govt UST</t>
        </is>
      </c>
      <c r="PP49" s="41" t="n">
        <v>0.156</v>
      </c>
      <c r="PQ49" s="61" t="n"/>
      <c r="PR49" s="61" t="n"/>
      <c r="PS49" s="61" t="n"/>
      <c r="PT49" t="inlineStr">
        <is>
          <t>U.S. Govt UST</t>
        </is>
      </c>
      <c r="PU49" s="41" t="n">
        <v>0.156</v>
      </c>
      <c r="PV49" s="61" t="n"/>
      <c r="PW49" s="61" t="n"/>
      <c r="PX49" s="61" t="n"/>
      <c r="PY49" t="inlineStr">
        <is>
          <t>U.S. Govt UST</t>
        </is>
      </c>
      <c r="PZ49" s="41" t="n">
        <v>0.288</v>
      </c>
      <c r="QA49" s="61" t="n"/>
      <c r="QB49" s="61" t="n"/>
      <c r="QC49" s="61" t="n"/>
      <c r="QD49" t="inlineStr">
        <is>
          <t>U.S. Govt UST</t>
        </is>
      </c>
      <c r="QE49" s="41" t="n">
        <v>0.288</v>
      </c>
      <c r="QF49" s="61" t="n"/>
      <c r="QG49" s="61" t="n"/>
      <c r="QH49" s="61" t="n"/>
      <c r="QI49" t="inlineStr">
        <is>
          <t>U.S. Govt UST</t>
        </is>
      </c>
      <c r="QJ49" s="41">
        <f>0.98-SUM(QJ39:QJ48)</f>
        <v/>
      </c>
      <c r="QK49" s="61" t="n"/>
      <c r="QL49" s="61" t="n"/>
      <c r="QM49" s="61" t="n"/>
      <c r="QN49" t="inlineStr">
        <is>
          <t>U.S. Govt UST</t>
        </is>
      </c>
      <c r="QO49" s="41" t="n">
        <v>0.1539999999999999</v>
      </c>
      <c r="QP49" s="61" t="n"/>
      <c r="QQ49" s="61" t="n"/>
      <c r="QR49" s="61" t="n"/>
      <c r="QS49" t="inlineStr">
        <is>
          <t>U.S. Govt UST</t>
        </is>
      </c>
      <c r="QT49" s="41" t="n">
        <v>0</v>
      </c>
      <c r="QU49" s="61" t="n"/>
      <c r="QV49" s="61" t="n"/>
      <c r="QW49" s="61" t="n"/>
      <c r="QX49" t="inlineStr">
        <is>
          <t>U.S. Govt UST</t>
        </is>
      </c>
      <c r="QY49" s="41" t="n">
        <v>0</v>
      </c>
      <c r="QZ49" s="61" t="n"/>
      <c r="RA49" s="61" t="n"/>
      <c r="RB49" s="61" t="n"/>
      <c r="RC49" t="inlineStr">
        <is>
          <t>U.S. Govt UST</t>
        </is>
      </c>
      <c r="RD49" s="41" t="n">
        <v>0.124</v>
      </c>
      <c r="RE49" s="61" t="n"/>
      <c r="RF49" s="61" t="n"/>
      <c r="RG49" s="61" t="n"/>
      <c r="RH49" t="inlineStr">
        <is>
          <t>U.S. Govt UST</t>
        </is>
      </c>
      <c r="RI49" s="41" t="n">
        <v>0.156</v>
      </c>
      <c r="RJ49" s="61" t="n"/>
      <c r="RK49" s="61" t="n"/>
      <c r="RL49" s="61" t="n"/>
      <c r="RM49" s="42" t="n">
        <v>0</v>
      </c>
      <c r="RN49" s="43">
        <f>0.2*RM49</f>
        <v/>
      </c>
      <c r="RO49" s="43">
        <f>RI49</f>
        <v/>
      </c>
      <c r="RP49" s="44">
        <f>RI49-SUM(RN49:RO49)</f>
        <v/>
      </c>
      <c r="RQ49" s="49" t="n"/>
      <c r="RR49" s="46" t="n"/>
      <c r="RS49" s="61" t="n"/>
      <c r="RT49" s="49" t="n"/>
      <c r="RU49" s="61" t="n"/>
      <c r="RV49" s="49" t="n"/>
      <c r="RW49" s="49" t="n"/>
      <c r="RX49" s="33" t="n"/>
      <c r="RY49" s="33" t="n"/>
      <c r="RZ49" s="33" t="n"/>
    </row>
    <row r="50">
      <c r="A50" s="61" t="n"/>
      <c r="B50" s="33" t="n"/>
      <c r="C50" s="33" t="n"/>
      <c r="D50" s="33" t="n"/>
      <c r="E50" s="33" t="n"/>
      <c r="F50" s="61" t="n"/>
      <c r="G50" s="33" t="n"/>
      <c r="H50" s="33" t="n"/>
      <c r="I50" s="33" t="n"/>
      <c r="J50" s="33" t="n"/>
      <c r="K50" s="61" t="n"/>
      <c r="L50" s="33" t="n"/>
      <c r="M50" s="33" t="n"/>
      <c r="N50" s="33" t="n"/>
      <c r="O50" s="33" t="n"/>
      <c r="P50" s="33" t="n"/>
      <c r="Q50" s="33" t="n"/>
      <c r="R50" s="33" t="n"/>
      <c r="S50" s="33" t="n"/>
      <c r="T50" s="33" t="n"/>
      <c r="U50" s="61" t="n"/>
      <c r="V50" s="33" t="n"/>
      <c r="W50" s="33" t="n"/>
      <c r="X50" s="33" t="n"/>
      <c r="Y50" s="33" t="n"/>
      <c r="Z50" s="61" t="n"/>
      <c r="AA50" s="33" t="n"/>
      <c r="AB50" s="33" t="n"/>
      <c r="AC50" s="33" t="n"/>
      <c r="AD50" s="33" t="n"/>
      <c r="AE50" s="61" t="n"/>
      <c r="AF50" s="33" t="n"/>
      <c r="AG50" s="33" t="n"/>
      <c r="AH50" s="33" t="n"/>
      <c r="AI50" s="33" t="n"/>
      <c r="AJ50" s="61" t="n"/>
      <c r="AK50" s="33" t="n"/>
      <c r="AL50" s="33" t="n"/>
      <c r="AM50" s="33" t="n"/>
      <c r="AN50" s="33" t="n"/>
      <c r="AO50" s="61" t="n"/>
      <c r="AP50" s="33" t="n"/>
      <c r="AQ50" s="33" t="n"/>
      <c r="AR50" s="33" t="n"/>
      <c r="AS50" s="33" t="n"/>
      <c r="AT50" s="61" t="n"/>
      <c r="AU50" s="33" t="n"/>
      <c r="AV50" s="33" t="n"/>
      <c r="AW50" s="33" t="n"/>
      <c r="AX50" s="33" t="n"/>
      <c r="AY50" s="61" t="n"/>
      <c r="AZ50" s="33" t="n"/>
      <c r="BA50" s="33" t="n"/>
      <c r="BB50" s="33" t="n"/>
      <c r="BC50" s="33" t="n"/>
      <c r="BD50" s="61" t="n"/>
      <c r="BE50" s="33" t="n"/>
      <c r="BF50" s="33" t="n"/>
      <c r="BG50" s="33" t="n"/>
      <c r="BH50" s="33" t="n"/>
      <c r="BI50" s="61" t="n"/>
      <c r="BJ50" s="33" t="n"/>
      <c r="BK50" s="33" t="n"/>
      <c r="BL50" s="33" t="n"/>
      <c r="BM50" s="33" t="n"/>
      <c r="BN50" s="61" t="n"/>
      <c r="BO50" s="33" t="n"/>
      <c r="BP50" s="33" t="n"/>
      <c r="BQ50" s="33" t="n"/>
      <c r="BR50" s="33" t="n"/>
      <c r="BS50" s="61" t="n"/>
      <c r="BT50" s="33" t="n"/>
      <c r="BU50" s="33" t="n"/>
      <c r="BV50" s="33" t="n"/>
      <c r="BW50" s="33" t="n"/>
      <c r="BX50" s="61" t="n"/>
      <c r="BY50" s="33" t="n"/>
      <c r="BZ50" s="33" t="n"/>
      <c r="CA50" s="33" t="n"/>
      <c r="CB50" s="33" t="n"/>
      <c r="CC50" s="61" t="n"/>
      <c r="CD50" s="33" t="n"/>
      <c r="CE50" s="33" t="n"/>
      <c r="CF50" s="33" t="n"/>
      <c r="CG50" s="33" t="n"/>
      <c r="CH50" s="61" t="n"/>
      <c r="CI50" s="33" t="n"/>
      <c r="CJ50" s="33" t="n"/>
      <c r="CK50" s="33" t="n"/>
      <c r="CL50" s="33" t="n"/>
      <c r="CM50" s="61" t="n"/>
      <c r="CN50" s="33" t="n"/>
      <c r="CO50" s="33" t="n"/>
      <c r="CP50" s="33" t="n"/>
      <c r="CQ50" s="33" t="n"/>
      <c r="CR50" s="61" t="n"/>
      <c r="CS50" s="33" t="n"/>
      <c r="CT50" s="33" t="n"/>
      <c r="CU50" s="33" t="n"/>
      <c r="CV50" s="33" t="n"/>
      <c r="CW50" s="61" t="n"/>
      <c r="CX50" s="33" t="n"/>
      <c r="CY50" s="33" t="n"/>
      <c r="CZ50" s="33" t="n"/>
      <c r="DA50" s="33" t="n"/>
      <c r="DB50" s="61" t="n"/>
      <c r="DC50" s="33" t="n"/>
      <c r="DD50" s="33" t="n"/>
      <c r="DE50" s="33" t="n"/>
      <c r="DF50" s="33" t="n"/>
      <c r="DG50" s="61" t="n"/>
      <c r="DH50" s="33" t="n"/>
      <c r="DI50" s="33" t="n"/>
      <c r="DJ50" s="33" t="n"/>
      <c r="DK50" s="33" t="n"/>
      <c r="DL50" s="61" t="n"/>
      <c r="DM50" s="33" t="n"/>
      <c r="DN50" s="33" t="n"/>
      <c r="DO50" s="33" t="n"/>
      <c r="DP50" s="33" t="n"/>
      <c r="DQ50" s="61" t="n"/>
      <c r="DR50" s="33" t="n"/>
      <c r="DS50" s="33" t="n"/>
      <c r="DT50" s="33" t="n"/>
      <c r="DU50" s="33" t="n"/>
      <c r="DV50" s="61" t="n"/>
      <c r="DW50" s="33" t="n"/>
      <c r="DX50" s="33" t="n"/>
      <c r="DY50" s="33" t="n"/>
      <c r="DZ50" s="33" t="n"/>
      <c r="EA50" s="61" t="n"/>
      <c r="EB50" s="33" t="n"/>
      <c r="EC50" s="33" t="n"/>
      <c r="ED50" s="33" t="n"/>
      <c r="EE50" s="33" t="n"/>
      <c r="EF50" s="61" t="n"/>
      <c r="EG50" s="33" t="n"/>
      <c r="EH50" s="33" t="n"/>
      <c r="EI50" s="33" t="n"/>
      <c r="EJ50" s="33" t="n"/>
      <c r="EK50" s="61" t="n"/>
      <c r="EL50" s="33" t="n"/>
      <c r="EM50" s="33" t="n"/>
      <c r="EN50" s="33" t="n"/>
      <c r="EO50" s="33" t="n"/>
      <c r="EP50" s="61" t="n"/>
      <c r="EQ50" s="33" t="n"/>
      <c r="ER50" s="33" t="n"/>
      <c r="ES50" s="33" t="n"/>
      <c r="ET50" s="33" t="n"/>
      <c r="EU50" s="61" t="n"/>
      <c r="EV50" s="33" t="n"/>
      <c r="EW50" s="33" t="n"/>
      <c r="EX50" s="33" t="n"/>
      <c r="EY50" s="33" t="n"/>
      <c r="EZ50" s="61" t="n"/>
      <c r="FA50" s="33" t="n"/>
      <c r="FB50" s="33" t="n"/>
      <c r="FC50" s="33" t="n"/>
      <c r="FD50" s="33" t="n"/>
      <c r="FE50" s="61" t="n"/>
      <c r="FF50" s="33" t="n"/>
      <c r="FG50" s="33" t="n"/>
      <c r="FH50" s="33" t="n"/>
      <c r="FI50" s="33" t="n"/>
      <c r="FJ50" s="61" t="n"/>
      <c r="FK50" s="33" t="n"/>
      <c r="FL50" s="33" t="n"/>
      <c r="FM50" s="33" t="n"/>
      <c r="FN50" s="33" t="n"/>
      <c r="FO50" s="61" t="n"/>
      <c r="FP50" s="33" t="n"/>
      <c r="FQ50" s="33" t="n"/>
      <c r="FR50" s="33" t="n"/>
      <c r="FS50" s="33" t="n"/>
      <c r="FT50" s="61" t="n"/>
      <c r="FU50" s="33" t="n"/>
      <c r="FV50" s="33" t="n"/>
      <c r="FW50" s="33" t="n"/>
      <c r="FX50" s="33" t="n"/>
      <c r="FY50" s="61" t="n"/>
      <c r="FZ50" s="34" t="n"/>
      <c r="GA50" s="33" t="n"/>
      <c r="GB50" s="33" t="n"/>
      <c r="GC50" s="33" t="n"/>
      <c r="GD50" s="61" t="n"/>
      <c r="GE50" s="34" t="n"/>
      <c r="GF50" s="33" t="n"/>
      <c r="GG50" s="33" t="n"/>
      <c r="GH50" s="33" t="n"/>
      <c r="GI50" s="61" t="n"/>
      <c r="GJ50" s="34" t="n"/>
      <c r="GK50" s="33" t="n"/>
      <c r="GL50" s="33" t="n"/>
      <c r="GM50" s="33" t="n"/>
      <c r="GN50" s="61" t="n"/>
      <c r="GO50" s="34" t="n"/>
      <c r="GP50" s="33" t="n"/>
      <c r="GQ50" s="33" t="n"/>
      <c r="GR50" s="33" t="n"/>
      <c r="GS50" s="61" t="n"/>
      <c r="GT50" s="34" t="n"/>
      <c r="GU50" s="33" t="n"/>
      <c r="GV50" s="33" t="n"/>
      <c r="GW50" s="33" t="n"/>
      <c r="GX50" s="61" t="n"/>
      <c r="GY50" s="34" t="n"/>
      <c r="GZ50" s="33" t="n"/>
      <c r="HA50" s="33" t="n"/>
      <c r="HB50" s="33" t="n"/>
      <c r="HC50" s="61" t="n"/>
      <c r="HD50" s="34" t="n"/>
      <c r="HE50" s="33" t="n"/>
      <c r="HF50" s="33" t="n"/>
      <c r="HG50" s="33" t="n"/>
      <c r="HH50" s="61" t="n"/>
      <c r="HI50" s="34" t="n"/>
      <c r="HJ50" s="33" t="n"/>
      <c r="HK50" s="33" t="n"/>
      <c r="HL50" s="33" t="n"/>
      <c r="HM50" s="61" t="n"/>
      <c r="HN50" s="34" t="n"/>
      <c r="HO50" s="33" t="n"/>
      <c r="HP50" s="33" t="n"/>
      <c r="HQ50" s="33" t="n"/>
      <c r="HR50" s="61" t="n"/>
      <c r="HS50" s="34" t="n"/>
      <c r="HT50" s="33" t="n"/>
      <c r="HU50" s="33" t="n"/>
      <c r="HV50" s="33" t="n"/>
      <c r="HW50" s="61" t="n"/>
      <c r="HX50" s="34" t="n"/>
      <c r="HY50" s="33" t="n"/>
      <c r="HZ50" s="33" t="n"/>
      <c r="IA50" s="33" t="n"/>
      <c r="IB50" s="61" t="n"/>
      <c r="IC50" s="34" t="n"/>
      <c r="ID50" s="33" t="n"/>
      <c r="IE50" s="33" t="n"/>
      <c r="IF50" s="33" t="n"/>
      <c r="IG50" s="61" t="n"/>
      <c r="IH50" s="34" t="n"/>
      <c r="II50" s="33" t="n"/>
      <c r="IJ50" s="33" t="n"/>
      <c r="IK50" s="33" t="n"/>
      <c r="IL50" s="61" t="n"/>
      <c r="IM50" s="34" t="n"/>
      <c r="IN50" s="33" t="n"/>
      <c r="IO50" s="33" t="n"/>
      <c r="IP50" s="33" t="n"/>
      <c r="IQ50" s="61" t="n"/>
      <c r="IR50" s="34" t="n"/>
      <c r="IS50" s="33" t="n"/>
      <c r="IT50" s="33" t="n"/>
      <c r="IU50" s="33" t="n"/>
      <c r="IV50" s="85" t="inlineStr">
        <is>
          <t>USE STIP FOR IAU Handoff</t>
        </is>
      </c>
      <c r="IW50" s="34" t="n"/>
      <c r="IX50" s="33" t="n"/>
      <c r="IY50" s="33" t="n"/>
      <c r="IZ50" s="33" t="n"/>
      <c r="JA50" s="85" t="inlineStr">
        <is>
          <t>KEEP STIP; SELL BIL TO FUND TIP</t>
        </is>
      </c>
      <c r="JB50" s="34" t="n"/>
      <c r="JC50" s="33" t="n"/>
      <c r="JD50" s="33" t="n"/>
      <c r="JE50" s="33" t="n"/>
      <c r="JF50" s="85" t="inlineStr">
        <is>
          <t>KEEP STIP</t>
        </is>
      </c>
      <c r="JG50" s="34" t="n"/>
      <c r="JH50" s="33" t="n"/>
      <c r="JI50" s="33" t="n"/>
      <c r="JJ50" s="33" t="n"/>
      <c r="JK50" s="85" t="inlineStr">
        <is>
          <t>KEEP STIP</t>
        </is>
      </c>
      <c r="JL50" s="34" t="n"/>
      <c r="JM50" s="33" t="n"/>
      <c r="JN50" s="33" t="n"/>
      <c r="JO50" s="33" t="n"/>
      <c r="JP50" s="85" t="n"/>
      <c r="JQ50" s="34" t="n"/>
      <c r="JR50" s="33" t="n"/>
      <c r="JS50" s="33" t="n"/>
      <c r="JT50" s="33" t="n"/>
      <c r="JU50" s="85" t="n"/>
      <c r="JV50" s="34" t="n"/>
      <c r="JW50" s="33" t="n"/>
      <c r="JX50" s="33" t="n"/>
      <c r="JY50" s="33" t="n"/>
      <c r="JZ50" s="85" t="inlineStr">
        <is>
          <t>SELL STIP; OPER MAX is 10%; rest to JPST</t>
        </is>
      </c>
      <c r="KA50" s="34" t="n"/>
      <c r="KB50" s="33" t="n"/>
      <c r="KC50" s="33" t="n"/>
      <c r="KD50" s="33" t="n"/>
      <c r="KE50" s="85" t="inlineStr">
        <is>
          <t>SELL STIP; OPER MAX is 10%; rest to JPST</t>
        </is>
      </c>
      <c r="KF50" s="34" t="n"/>
      <c r="KG50" s="33" t="n"/>
      <c r="KH50" s="33" t="n"/>
      <c r="KI50" s="33" t="n"/>
      <c r="KJ50" s="85" t="inlineStr">
        <is>
          <t>SELL STIP; OPER MAX is 10%; rest to JPST</t>
        </is>
      </c>
      <c r="KK50" s="34" t="n"/>
      <c r="KL50" s="33" t="n"/>
      <c r="KM50" s="33" t="n"/>
      <c r="KN50" s="33" t="n"/>
      <c r="KO50" s="85" t="inlineStr">
        <is>
          <t>SELL STIP; OPER MAX is 10%; rest to JPST</t>
        </is>
      </c>
      <c r="KP50" s="34" t="n"/>
      <c r="KQ50" s="33" t="n"/>
      <c r="KR50" s="33" t="n"/>
      <c r="KS50" s="33" t="n"/>
      <c r="KT50" s="85" t="inlineStr">
        <is>
          <t>OPER/SHV/BIL/FLOT/JPST 10% max</t>
        </is>
      </c>
      <c r="KU50" s="34" t="n"/>
      <c r="KV50" s="33" t="n"/>
      <c r="KW50" s="33" t="n"/>
      <c r="KX50" s="33" t="n"/>
      <c r="KY50" s="85" t="inlineStr">
        <is>
          <t>OPER/SHV/BIL/FLOT/JPST 10% max</t>
        </is>
      </c>
      <c r="KZ50" s="34" t="n"/>
      <c r="LA50" s="33" t="n"/>
      <c r="LB50" s="33" t="n"/>
      <c r="LC50" s="33" t="n"/>
      <c r="LD50" s="85" t="inlineStr">
        <is>
          <t>HOLD OPER</t>
        </is>
      </c>
      <c r="LE50" s="34" t="n"/>
      <c r="LF50" s="33" t="n"/>
      <c r="LG50" s="33" t="n"/>
      <c r="LH50" s="33" t="n"/>
      <c r="LI50" s="85" t="n"/>
      <c r="LJ50" s="34" t="n"/>
      <c r="LK50" s="33" t="n"/>
      <c r="LL50" s="33" t="n"/>
      <c r="LM50" s="33" t="n"/>
      <c r="LN50" s="85" t="n"/>
      <c r="LO50" s="34" t="n"/>
      <c r="LP50" s="33" t="n"/>
      <c r="LQ50" s="33" t="n"/>
      <c r="LR50" s="33" t="n"/>
      <c r="LS50" s="85" t="n"/>
      <c r="LT50" s="34" t="n"/>
      <c r="LU50" s="33" t="n"/>
      <c r="LV50" s="33" t="n"/>
      <c r="LW50" s="33" t="n"/>
      <c r="LX50" s="85" t="n"/>
      <c r="LY50" s="34" t="n"/>
      <c r="LZ50" s="33" t="n"/>
      <c r="MA50" s="33" t="n"/>
      <c r="MB50" s="33" t="n"/>
      <c r="MC50" s="85" t="n"/>
      <c r="MD50" s="34" t="n"/>
      <c r="ME50" s="33" t="n"/>
      <c r="MF50" s="33" t="n"/>
      <c r="MG50" s="33" t="n"/>
      <c r="MH50" s="85" t="n"/>
      <c r="MI50" s="34" t="n"/>
      <c r="MJ50" s="33" t="n"/>
      <c r="MK50" s="33" t="n"/>
      <c r="ML50" s="33" t="n"/>
      <c r="MM50" s="85" t="n"/>
      <c r="MN50" s="34" t="n"/>
      <c r="MO50" s="33" t="n"/>
      <c r="MP50" s="33" t="n"/>
      <c r="MQ50" s="33" t="n"/>
      <c r="MR50" s="85" t="n"/>
      <c r="MS50" s="34" t="n"/>
      <c r="MT50" s="33" t="n"/>
      <c r="MU50" s="33" t="n"/>
      <c r="MV50" s="33" t="n"/>
      <c r="MW50" s="85" t="n"/>
      <c r="MX50" s="34" t="n"/>
      <c r="MY50" s="33" t="n"/>
      <c r="MZ50" s="33" t="n"/>
      <c r="NA50" s="33" t="n"/>
      <c r="NB50" s="85" t="inlineStr">
        <is>
          <t>Keep IEI at Jan level for US Govt IT; add excess to IEF</t>
        </is>
      </c>
      <c r="NC50" s="41" t="n"/>
      <c r="ND50" s="33" t="n"/>
      <c r="NE50" s="33" t="n"/>
      <c r="NF50" s="33" t="n"/>
      <c r="NG50" s="85" t="inlineStr">
        <is>
          <t>Keep IEI at Jan level for US Govt IT; add excess to IEF</t>
        </is>
      </c>
      <c r="NH50" s="41" t="n"/>
      <c r="NI50" s="33" t="n"/>
      <c r="NJ50" s="33" t="n"/>
      <c r="NK50" s="33" t="n"/>
      <c r="NL50" s="85" t="n"/>
      <c r="NM50" s="41" t="n"/>
      <c r="NN50" s="33" t="n"/>
      <c r="NO50" s="33" t="n"/>
      <c r="NP50" s="33" t="n"/>
      <c r="NQ50" s="85" t="n"/>
      <c r="NR50" s="41" t="n"/>
      <c r="NS50" s="33" t="n"/>
      <c r="NT50" s="33" t="n"/>
      <c r="NU50" s="33" t="n"/>
      <c r="NV50" s="85" t="n"/>
      <c r="NW50" s="41" t="n"/>
      <c r="NX50" s="33" t="n"/>
      <c r="NY50" s="33" t="n"/>
      <c r="NZ50" s="33" t="n"/>
      <c r="OA50" s="85" t="n"/>
      <c r="OB50" s="41" t="n"/>
      <c r="OC50" s="33" t="n"/>
      <c r="OD50" s="33" t="n"/>
      <c r="OE50" s="33" t="n"/>
      <c r="OF50" s="85" t="n"/>
      <c r="OG50" s="41" t="n"/>
      <c r="OH50" s="33" t="n"/>
      <c r="OI50" s="33" t="n"/>
      <c r="OJ50" s="33" t="n"/>
      <c r="OK50" s="85" t="n"/>
      <c r="OL50" s="41" t="n"/>
      <c r="OM50" s="33" t="n"/>
      <c r="ON50" s="33" t="n"/>
      <c r="OO50" s="33" t="n"/>
      <c r="OP50" s="85" t="n"/>
      <c r="OQ50" s="41" t="n"/>
      <c r="OR50" s="33" t="n"/>
      <c r="OS50" s="33" t="n"/>
      <c r="OT50" s="33" t="n"/>
      <c r="OU50" s="85" t="n"/>
      <c r="OV50" s="41" t="n"/>
      <c r="OW50" s="33" t="n"/>
      <c r="OX50" s="33" t="n"/>
      <c r="OY50" s="33" t="n"/>
      <c r="OZ50" s="85" t="n"/>
      <c r="PB50" s="33" t="n"/>
      <c r="PC50" s="33" t="n"/>
      <c r="PD50" s="33" t="n"/>
      <c r="PE50" s="85" t="n"/>
      <c r="PF50" s="41" t="n"/>
      <c r="PG50" s="33" t="n"/>
      <c r="PH50" s="33" t="n"/>
      <c r="PI50" s="33" t="n"/>
      <c r="PJ50" s="85" t="n"/>
      <c r="PK50" s="41" t="n"/>
      <c r="PL50" s="33" t="n"/>
      <c r="PM50" s="33" t="n"/>
      <c r="PN50" s="33" t="n"/>
      <c r="PO50" s="85" t="n"/>
      <c r="PP50" s="41" t="n"/>
      <c r="PQ50" s="33" t="n"/>
      <c r="PR50" s="33" t="n"/>
      <c r="PS50" s="33" t="n"/>
      <c r="PT50" s="85" t="n"/>
      <c r="PU50" s="41" t="n"/>
      <c r="PV50" s="33" t="n"/>
      <c r="PW50" s="33" t="n"/>
      <c r="PX50" s="33" t="n"/>
      <c r="PY50" s="85" t="n"/>
      <c r="PZ50" s="41" t="n"/>
      <c r="QA50" s="33" t="n"/>
      <c r="QB50" s="33" t="n"/>
      <c r="QC50" s="33" t="n"/>
      <c r="QD50" s="85" t="n"/>
      <c r="QE50" s="41" t="n"/>
      <c r="QF50" s="33" t="n"/>
      <c r="QG50" s="33" t="n"/>
      <c r="QH50" s="33" t="n"/>
      <c r="QI50" s="85" t="n"/>
      <c r="QJ50" s="41" t="n"/>
      <c r="QK50" s="33" t="n"/>
      <c r="QL50" s="33" t="n"/>
      <c r="QM50" s="33" t="n"/>
      <c r="QN50" s="85" t="n"/>
      <c r="QO50" s="41" t="n"/>
      <c r="QP50" s="33" t="n"/>
      <c r="QQ50" s="33" t="n"/>
      <c r="QR50" s="33" t="n"/>
      <c r="QS50" s="85" t="n"/>
      <c r="QT50" s="41" t="n"/>
      <c r="QU50" s="33" t="n"/>
      <c r="QV50" s="33" t="n"/>
      <c r="QW50" s="33" t="n"/>
      <c r="QX50" s="85" t="n"/>
      <c r="QY50" s="41" t="n"/>
      <c r="QZ50" s="33" t="n"/>
      <c r="RA50" s="33" t="n"/>
      <c r="RB50" s="33" t="n"/>
      <c r="RC50" s="85" t="n"/>
      <c r="RD50" s="41" t="n"/>
      <c r="RE50" s="33" t="n"/>
      <c r="RF50" s="33" t="n"/>
      <c r="RG50" s="33" t="n"/>
      <c r="RH50" s="85" t="n"/>
      <c r="RI50" s="41" t="n"/>
      <c r="RJ50" s="33" t="n"/>
      <c r="RK50" s="33" t="n"/>
      <c r="RL50" s="33" t="n"/>
      <c r="RM50" s="34" t="n"/>
      <c r="RN50" s="35" t="n"/>
      <c r="RO50" s="35" t="n"/>
      <c r="RP50" s="35" t="n"/>
      <c r="RQ50" s="33" t="n"/>
      <c r="RR50" s="33" t="n"/>
      <c r="RS50" s="33" t="n"/>
      <c r="RT50" s="33" t="n"/>
      <c r="RU50" s="61" t="n"/>
      <c r="RV50" s="33" t="n"/>
      <c r="RW50" s="33" t="n"/>
      <c r="RX50" s="33" t="n"/>
      <c r="RY50" s="33" t="n"/>
      <c r="RZ50" s="33" t="n"/>
    </row>
    <row r="51">
      <c r="A51" s="33" t="inlineStr">
        <is>
          <t>Cash</t>
        </is>
      </c>
      <c r="B51" s="49">
        <f>1-SUM(B39:B50)</f>
        <v/>
      </c>
      <c r="C51" s="61" t="n">
        <v>0</v>
      </c>
      <c r="D51" s="61">
        <f>B51*C51</f>
        <v/>
      </c>
      <c r="E51" s="61" t="n"/>
      <c r="F51" s="33" t="inlineStr">
        <is>
          <t>Cash</t>
        </is>
      </c>
      <c r="G51" s="49">
        <f>1-SUM(G39:G50)</f>
        <v/>
      </c>
      <c r="H51" s="61" t="n">
        <v>0</v>
      </c>
      <c r="I51" s="61">
        <f>G51*H51</f>
        <v/>
      </c>
      <c r="J51" s="33" t="n"/>
      <c r="K51" s="33" t="inlineStr">
        <is>
          <t>Cash</t>
        </is>
      </c>
      <c r="L51" s="49">
        <f>1-SUM(L39:L50)</f>
        <v/>
      </c>
      <c r="M51" s="61" t="n">
        <v>0</v>
      </c>
      <c r="N51" s="61">
        <f>L51*M51</f>
        <v/>
      </c>
      <c r="O51" s="61" t="n"/>
      <c r="P51" s="61" t="inlineStr">
        <is>
          <t>Cash</t>
        </is>
      </c>
      <c r="Q51" s="61" t="n">
        <v>0.04999999999999971</v>
      </c>
      <c r="R51" s="61" t="n">
        <v>0</v>
      </c>
      <c r="S51" s="61">
        <f>Q51*R51</f>
        <v/>
      </c>
      <c r="T51" s="61" t="n"/>
      <c r="U51" s="33" t="inlineStr">
        <is>
          <t>Cash</t>
        </is>
      </c>
      <c r="V51" s="49">
        <f>1-SUM(V39:V50)</f>
        <v/>
      </c>
      <c r="W51" s="61" t="n">
        <v>0</v>
      </c>
      <c r="X51" s="61">
        <f>V51*W51</f>
        <v/>
      </c>
      <c r="Y51" s="61" t="n"/>
      <c r="Z51" s="33" t="inlineStr">
        <is>
          <t>Cash</t>
        </is>
      </c>
      <c r="AA51" s="49">
        <f>1-SUM(AA39:AA50)</f>
        <v/>
      </c>
      <c r="AB51" s="61" t="n">
        <v>0</v>
      </c>
      <c r="AC51" s="61">
        <f>AA51*AB51</f>
        <v/>
      </c>
      <c r="AD51" s="61" t="n"/>
      <c r="AE51" s="33" t="inlineStr">
        <is>
          <t>Cash</t>
        </is>
      </c>
      <c r="AF51" s="49">
        <f>1-SUM(AF39:AF50)</f>
        <v/>
      </c>
      <c r="AG51" s="61" t="n">
        <v>0</v>
      </c>
      <c r="AH51" s="61">
        <f>AF51*AG51</f>
        <v/>
      </c>
      <c r="AI51" s="61" t="n"/>
      <c r="AJ51" s="33" t="inlineStr">
        <is>
          <t>Cash</t>
        </is>
      </c>
      <c r="AK51" s="49">
        <f>1-SUM(AK39:AK50)</f>
        <v/>
      </c>
      <c r="AL51" s="61" t="n">
        <v>0</v>
      </c>
      <c r="AM51" s="61">
        <f>AK51*AL51</f>
        <v/>
      </c>
      <c r="AN51" s="61" t="n"/>
      <c r="AO51" s="33" t="inlineStr">
        <is>
          <t>Cash</t>
        </is>
      </c>
      <c r="AP51" s="49">
        <f>1-SUM(AP39:AP50)</f>
        <v/>
      </c>
      <c r="AQ51" s="61" t="n">
        <v>0</v>
      </c>
      <c r="AR51" s="61">
        <f>AP51*AQ51</f>
        <v/>
      </c>
      <c r="AS51" s="61" t="n"/>
      <c r="AT51" s="33" t="inlineStr">
        <is>
          <t>Cash</t>
        </is>
      </c>
      <c r="AU51" s="49">
        <f>1-SUM(AU39:AU50)</f>
        <v/>
      </c>
      <c r="AV51" s="61" t="n">
        <v>0</v>
      </c>
      <c r="AW51" s="61">
        <f>AU51*AV51</f>
        <v/>
      </c>
      <c r="AX51" s="61" t="n"/>
      <c r="AY51" s="33" t="inlineStr">
        <is>
          <t>Cash</t>
        </is>
      </c>
      <c r="AZ51" s="49">
        <f>1-SUM(AZ39:AZ50)</f>
        <v/>
      </c>
      <c r="BA51" s="61" t="n">
        <v>0</v>
      </c>
      <c r="BB51" s="61">
        <f>AZ51*BA51</f>
        <v/>
      </c>
      <c r="BC51" s="61" t="n"/>
      <c r="BD51" s="33" t="inlineStr">
        <is>
          <t>Cash</t>
        </is>
      </c>
      <c r="BE51" s="49">
        <f>1-SUM(BE39:BE50)</f>
        <v/>
      </c>
      <c r="BF51" s="61" t="n">
        <v>0</v>
      </c>
      <c r="BG51" s="61">
        <f>BE51*BF51</f>
        <v/>
      </c>
      <c r="BH51" s="61" t="n"/>
      <c r="BI51" s="33" t="inlineStr">
        <is>
          <t>Cash</t>
        </is>
      </c>
      <c r="BJ51" s="49">
        <f>1-SUM(BJ39:BJ50)</f>
        <v/>
      </c>
      <c r="BK51" s="61" t="n">
        <v>0</v>
      </c>
      <c r="BL51" s="61">
        <f>BJ51*BK51</f>
        <v/>
      </c>
      <c r="BM51" s="61" t="n"/>
      <c r="BN51" s="33" t="inlineStr">
        <is>
          <t>Cash</t>
        </is>
      </c>
      <c r="BO51" s="49">
        <f>1-SUM(BO39:BO50)</f>
        <v/>
      </c>
      <c r="BP51" s="61" t="n">
        <v>0</v>
      </c>
      <c r="BQ51" s="61">
        <f>BO51*BP51</f>
        <v/>
      </c>
      <c r="BR51" s="61" t="n"/>
      <c r="BS51" s="33" t="inlineStr">
        <is>
          <t>Cash</t>
        </is>
      </c>
      <c r="BT51" s="49">
        <f>1-SUM(BT39:BT50)</f>
        <v/>
      </c>
      <c r="BU51" s="61" t="n">
        <v>0</v>
      </c>
      <c r="BV51" s="61">
        <f>BT51*BU51</f>
        <v/>
      </c>
      <c r="BW51" s="61" t="n"/>
      <c r="BX51" s="33" t="inlineStr">
        <is>
          <t>Cash</t>
        </is>
      </c>
      <c r="BY51" s="49">
        <f>1-SUM(BY39:BY50)</f>
        <v/>
      </c>
      <c r="BZ51" s="61" t="n">
        <v>0</v>
      </c>
      <c r="CA51" s="61">
        <f>BY51*BZ51</f>
        <v/>
      </c>
      <c r="CB51" s="61" t="n"/>
      <c r="CC51" s="33" t="inlineStr">
        <is>
          <t>Cash</t>
        </is>
      </c>
      <c r="CD51" s="49">
        <f>1-SUM(CD39:CD50)</f>
        <v/>
      </c>
      <c r="CE51" s="61" t="n">
        <v>0</v>
      </c>
      <c r="CF51" s="61">
        <f>CD51*CE51</f>
        <v/>
      </c>
      <c r="CG51" s="61" t="n"/>
      <c r="CH51" s="33" t="inlineStr">
        <is>
          <t>Cash</t>
        </is>
      </c>
      <c r="CI51" s="49">
        <f>1-SUM(CI39:CI50)</f>
        <v/>
      </c>
      <c r="CJ51" s="61" t="n">
        <v>0</v>
      </c>
      <c r="CK51" s="61">
        <f>CI51*CJ51</f>
        <v/>
      </c>
      <c r="CL51" s="61" t="n"/>
      <c r="CM51" s="33" t="inlineStr">
        <is>
          <t>Cash</t>
        </is>
      </c>
      <c r="CN51" s="49">
        <f>1-SUM(CN39:CN50)</f>
        <v/>
      </c>
      <c r="CO51" s="61" t="n">
        <v>0</v>
      </c>
      <c r="CP51" s="61">
        <f>CN51*CO51</f>
        <v/>
      </c>
      <c r="CQ51" s="61" t="n"/>
      <c r="CR51" s="33" t="inlineStr">
        <is>
          <t>Cash</t>
        </is>
      </c>
      <c r="CS51" s="49">
        <f>1-SUM(CS39:CS50)</f>
        <v/>
      </c>
      <c r="CT51" s="61" t="n">
        <v>0</v>
      </c>
      <c r="CU51" s="61">
        <f>CS51*CT51</f>
        <v/>
      </c>
      <c r="CV51" s="61" t="n"/>
      <c r="CW51" s="33" t="inlineStr">
        <is>
          <t>Cash</t>
        </is>
      </c>
      <c r="CX51" s="49">
        <f>1-SUM(CX39:CX50)</f>
        <v/>
      </c>
      <c r="CY51" s="61" t="n">
        <v>0</v>
      </c>
      <c r="CZ51" s="61">
        <f>CX51*CY51</f>
        <v/>
      </c>
      <c r="DA51" s="61" t="n"/>
      <c r="DB51" s="33" t="inlineStr">
        <is>
          <t>Cash</t>
        </is>
      </c>
      <c r="DC51" s="49">
        <f>1-SUM(DC39:DC50)</f>
        <v/>
      </c>
      <c r="DD51" s="61" t="n">
        <v>0</v>
      </c>
      <c r="DE51" s="61">
        <f>DC51*DD51</f>
        <v/>
      </c>
      <c r="DF51" s="61" t="n"/>
      <c r="DG51" s="33" t="inlineStr">
        <is>
          <t>Cash</t>
        </is>
      </c>
      <c r="DH51" s="49">
        <f>1-SUM(DH39:DH50)</f>
        <v/>
      </c>
      <c r="DI51" s="61" t="n">
        <v>0</v>
      </c>
      <c r="DJ51" s="61">
        <f>DH51*DI51</f>
        <v/>
      </c>
      <c r="DK51" s="61" t="n"/>
      <c r="DL51" s="33" t="inlineStr">
        <is>
          <t>Cash</t>
        </is>
      </c>
      <c r="DM51" s="49">
        <f>1-SUM(DM39:DM50)</f>
        <v/>
      </c>
      <c r="DN51" s="61" t="n">
        <v>0</v>
      </c>
      <c r="DO51" s="61">
        <f>DM51*DN51</f>
        <v/>
      </c>
      <c r="DP51" s="61" t="n"/>
      <c r="DQ51" s="33" t="inlineStr">
        <is>
          <t>Cash</t>
        </is>
      </c>
      <c r="DR51" s="49">
        <f>1-SUM(DR39:DR50)</f>
        <v/>
      </c>
      <c r="DS51" s="61" t="n">
        <v>0</v>
      </c>
      <c r="DT51" s="61">
        <f>DR51*DS51</f>
        <v/>
      </c>
      <c r="DU51" s="61" t="n"/>
      <c r="DV51" s="33" t="inlineStr">
        <is>
          <t>Cash</t>
        </is>
      </c>
      <c r="DW51" s="49">
        <f>1-SUM(DW39:DW50)</f>
        <v/>
      </c>
      <c r="DX51" s="61" t="n">
        <v>0</v>
      </c>
      <c r="DY51" s="61">
        <f>DW51*DX51</f>
        <v/>
      </c>
      <c r="DZ51" s="61" t="n"/>
      <c r="EA51" s="33" t="inlineStr">
        <is>
          <t>Cash</t>
        </is>
      </c>
      <c r="EB51" s="49">
        <f>1-SUM(EB39:EB50)</f>
        <v/>
      </c>
      <c r="EC51" s="61" t="n">
        <v>0</v>
      </c>
      <c r="ED51" s="61">
        <f>EB51*EC51</f>
        <v/>
      </c>
      <c r="EE51" s="61" t="n"/>
      <c r="EF51" s="33" t="inlineStr">
        <is>
          <t>Cash</t>
        </is>
      </c>
      <c r="EG51" s="49">
        <f>1-SUM(EG39:EG50)</f>
        <v/>
      </c>
      <c r="EH51" s="61" t="n">
        <v>0</v>
      </c>
      <c r="EI51" s="61">
        <f>EG51*EH51</f>
        <v/>
      </c>
      <c r="EJ51" s="61" t="n"/>
      <c r="EK51" s="33" t="inlineStr">
        <is>
          <t>Cash</t>
        </is>
      </c>
      <c r="EL51" s="49">
        <f>1-SUM(EL39:EL50)</f>
        <v/>
      </c>
      <c r="EM51" s="61" t="n">
        <v>0</v>
      </c>
      <c r="EN51" s="61">
        <f>EL51*EM51</f>
        <v/>
      </c>
      <c r="EO51" s="61" t="n"/>
      <c r="EP51" s="33" t="inlineStr">
        <is>
          <t>Cash</t>
        </is>
      </c>
      <c r="EQ51" s="49">
        <f>1-SUM(EQ39:EQ50)</f>
        <v/>
      </c>
      <c r="ER51" s="61" t="n">
        <v>0</v>
      </c>
      <c r="ES51" s="61">
        <f>EQ51*ER51</f>
        <v/>
      </c>
      <c r="ET51" s="61" t="n"/>
      <c r="EU51" s="33" t="inlineStr">
        <is>
          <t>Cash</t>
        </is>
      </c>
      <c r="EV51" s="49">
        <f>1-SUM(EV39:EV50)</f>
        <v/>
      </c>
      <c r="EW51" s="61" t="n">
        <v>0</v>
      </c>
      <c r="EX51" s="61">
        <f>EV51*EW51</f>
        <v/>
      </c>
      <c r="EY51" s="61" t="n"/>
      <c r="EZ51" s="33" t="inlineStr">
        <is>
          <t>Cash</t>
        </is>
      </c>
      <c r="FA51" s="49">
        <f>1-SUM(FA39:FA50)</f>
        <v/>
      </c>
      <c r="FB51" s="61" t="n">
        <v>0</v>
      </c>
      <c r="FC51" s="61">
        <f>FA51*FB51</f>
        <v/>
      </c>
      <c r="FD51" s="61" t="n"/>
      <c r="FE51" s="33" t="inlineStr">
        <is>
          <t>Cash</t>
        </is>
      </c>
      <c r="FF51" s="49">
        <f>1-SUM(FF39:FF50)</f>
        <v/>
      </c>
      <c r="FG51" s="61" t="n">
        <v>0</v>
      </c>
      <c r="FH51" s="61">
        <f>FF51*FG51</f>
        <v/>
      </c>
      <c r="FI51" s="61" t="n"/>
      <c r="FJ51" s="33" t="inlineStr">
        <is>
          <t>Cash</t>
        </is>
      </c>
      <c r="FK51" s="49">
        <f>1-SUM(FK39:FK50)</f>
        <v/>
      </c>
      <c r="FL51" s="61" t="n">
        <v>0</v>
      </c>
      <c r="FM51" s="61">
        <f>FK51*FL51</f>
        <v/>
      </c>
      <c r="FN51" s="61" t="n"/>
      <c r="FO51" s="33" t="inlineStr">
        <is>
          <t>Cash</t>
        </is>
      </c>
      <c r="FP51" s="49">
        <f>1-SUM(FP39:FP50)</f>
        <v/>
      </c>
      <c r="FQ51" s="61" t="n">
        <v>0</v>
      </c>
      <c r="FR51" s="61">
        <f>FP51*FQ51</f>
        <v/>
      </c>
      <c r="FS51" s="61" t="n"/>
      <c r="FT51" s="33" t="inlineStr">
        <is>
          <t>Cash</t>
        </is>
      </c>
      <c r="FU51" s="49">
        <f>1-SUM(FU39:FU50)</f>
        <v/>
      </c>
      <c r="FV51" s="61" t="n">
        <v>0</v>
      </c>
      <c r="FW51" s="61">
        <f>FU51*FV51</f>
        <v/>
      </c>
      <c r="FX51" s="61" t="n"/>
      <c r="FY51" s="33" t="inlineStr">
        <is>
          <t>Cash</t>
        </is>
      </c>
      <c r="FZ51" s="41">
        <f>1-SUM(FZ39:FZ50)</f>
        <v/>
      </c>
      <c r="GA51" s="61" t="n">
        <v>0</v>
      </c>
      <c r="GB51" s="61">
        <f>FZ51*GA51</f>
        <v/>
      </c>
      <c r="GC51" s="61" t="n"/>
      <c r="GD51" s="33" t="inlineStr">
        <is>
          <t>Cash</t>
        </is>
      </c>
      <c r="GE51" s="41">
        <f>1-SUM(GE39:GE50)</f>
        <v/>
      </c>
      <c r="GF51" s="61" t="n">
        <v>0</v>
      </c>
      <c r="GG51" s="61">
        <f>GE51*GF51</f>
        <v/>
      </c>
      <c r="GH51" s="61" t="n"/>
      <c r="GI51" s="33" t="inlineStr">
        <is>
          <t>Cash</t>
        </is>
      </c>
      <c r="GJ51" s="41">
        <f>1-SUM(GJ39:GJ50)</f>
        <v/>
      </c>
      <c r="GK51" s="61" t="n">
        <v>0</v>
      </c>
      <c r="GL51" s="61">
        <f>GJ51*GK51</f>
        <v/>
      </c>
      <c r="GM51" s="61" t="n"/>
      <c r="GN51" s="33" t="inlineStr">
        <is>
          <t>Cash</t>
        </is>
      </c>
      <c r="GO51" s="41">
        <f>1-SUM(GO39:GO50)</f>
        <v/>
      </c>
      <c r="GP51" s="61" t="n">
        <v>0</v>
      </c>
      <c r="GQ51" s="61">
        <f>GO51*GP51</f>
        <v/>
      </c>
      <c r="GR51" s="61" t="n"/>
      <c r="GS51" s="33" t="inlineStr">
        <is>
          <t>Cash</t>
        </is>
      </c>
      <c r="GT51" s="41">
        <f>1-SUM(GT39:GT50)</f>
        <v/>
      </c>
      <c r="GU51" s="61" t="n">
        <v>0</v>
      </c>
      <c r="GV51" s="61">
        <f>GT51*GU51</f>
        <v/>
      </c>
      <c r="GW51" s="61" t="n"/>
      <c r="GX51" s="33" t="inlineStr">
        <is>
          <t>Cash</t>
        </is>
      </c>
      <c r="GY51" s="41">
        <f>1-SUM(GY39:GY50)</f>
        <v/>
      </c>
      <c r="GZ51" s="61" t="n">
        <v>0</v>
      </c>
      <c r="HA51" s="61">
        <f>GY51*GZ51</f>
        <v/>
      </c>
      <c r="HB51" s="61" t="n"/>
      <c r="HC51" s="33" t="inlineStr">
        <is>
          <t>Cash</t>
        </is>
      </c>
      <c r="HD51" s="41">
        <f>1-SUM(HD39:HD50)</f>
        <v/>
      </c>
      <c r="HE51" s="61" t="n">
        <v>0</v>
      </c>
      <c r="HF51" s="61">
        <f>HD51*HE51</f>
        <v/>
      </c>
      <c r="HG51" s="61" t="n"/>
      <c r="HH51" s="33" t="inlineStr">
        <is>
          <t>Cash</t>
        </is>
      </c>
      <c r="HI51" s="41">
        <f>1-SUM(HI39:HI50)</f>
        <v/>
      </c>
      <c r="HJ51" s="61" t="n">
        <v>0</v>
      </c>
      <c r="HK51" s="61">
        <f>HI51*HJ51</f>
        <v/>
      </c>
      <c r="HL51" s="61" t="n"/>
      <c r="HM51" s="33" t="inlineStr">
        <is>
          <t>Cash</t>
        </is>
      </c>
      <c r="HN51" s="41">
        <f>1-SUM(HN39:HN50)</f>
        <v/>
      </c>
      <c r="HO51" s="61" t="n">
        <v>0</v>
      </c>
      <c r="HP51" s="61">
        <f>HN51*HO51</f>
        <v/>
      </c>
      <c r="HQ51" s="61" t="n"/>
      <c r="HR51" s="33" t="inlineStr">
        <is>
          <t>Cash</t>
        </is>
      </c>
      <c r="HS51" s="41">
        <f>1-SUM(HS39:HS50)</f>
        <v/>
      </c>
      <c r="HT51" s="61" t="n">
        <v>0</v>
      </c>
      <c r="HU51" s="61">
        <f>HS51*HT51</f>
        <v/>
      </c>
      <c r="HV51" s="61" t="n"/>
      <c r="HW51" s="33" t="inlineStr">
        <is>
          <t>Cash</t>
        </is>
      </c>
      <c r="HX51" s="41">
        <f>1-SUM(HX39:HX50)</f>
        <v/>
      </c>
      <c r="HY51" s="61" t="n">
        <v>0</v>
      </c>
      <c r="HZ51" s="61">
        <f>HX51*HY51</f>
        <v/>
      </c>
      <c r="IA51" s="61" t="n"/>
      <c r="IB51" s="33" t="inlineStr">
        <is>
          <t>Cash</t>
        </is>
      </c>
      <c r="IC51" s="41">
        <f>1-SUM(IC39:IC50)</f>
        <v/>
      </c>
      <c r="ID51" s="61" t="n">
        <v>0</v>
      </c>
      <c r="IE51" s="61">
        <f>IC51*ID51</f>
        <v/>
      </c>
      <c r="IF51" s="61" t="n"/>
      <c r="IG51" s="33" t="inlineStr">
        <is>
          <t>Cash</t>
        </is>
      </c>
      <c r="IH51" s="41">
        <f>1-SUM(IH39:IH50)</f>
        <v/>
      </c>
      <c r="II51" s="61" t="n">
        <v>0</v>
      </c>
      <c r="IJ51" s="61">
        <f>IH51*II51</f>
        <v/>
      </c>
      <c r="IK51" s="61" t="n"/>
      <c r="IL51" s="33" t="inlineStr">
        <is>
          <t>Cash</t>
        </is>
      </c>
      <c r="IM51" s="41">
        <f>1-SUM(IM39:IM50)</f>
        <v/>
      </c>
      <c r="IN51" s="61" t="n">
        <v>0</v>
      </c>
      <c r="IO51" s="61">
        <f>IM51*IN51</f>
        <v/>
      </c>
      <c r="IP51" s="61" t="n"/>
      <c r="IQ51" s="33" t="inlineStr">
        <is>
          <t>Cash</t>
        </is>
      </c>
      <c r="IR51" s="41">
        <f>1-SUM(IR39:IR50)</f>
        <v/>
      </c>
      <c r="IS51" s="61" t="n">
        <v>0</v>
      </c>
      <c r="IT51" s="61">
        <f>IR51*IS51</f>
        <v/>
      </c>
      <c r="IU51" s="61" t="n"/>
      <c r="IV51" s="33" t="inlineStr">
        <is>
          <t>Cash</t>
        </is>
      </c>
      <c r="IW51" s="41">
        <f>1-SUM(IW39:IW50)</f>
        <v/>
      </c>
      <c r="IX51" s="61" t="n">
        <v>0</v>
      </c>
      <c r="IY51" s="61">
        <f>IW51*IX51</f>
        <v/>
      </c>
      <c r="IZ51" s="61" t="n"/>
      <c r="JA51" s="33" t="inlineStr">
        <is>
          <t>Cash</t>
        </is>
      </c>
      <c r="JB51" s="41">
        <f>1-SUM(JB39:JB50)</f>
        <v/>
      </c>
      <c r="JC51" s="61" t="n">
        <v>0</v>
      </c>
      <c r="JD51" s="61">
        <f>JB51*JC51</f>
        <v/>
      </c>
      <c r="JE51" s="61" t="n"/>
      <c r="JF51" s="33" t="inlineStr">
        <is>
          <t>Cash</t>
        </is>
      </c>
      <c r="JG51" s="41">
        <f>1-SUM(JG39:JG50)</f>
        <v/>
      </c>
      <c r="JH51" s="61" t="n">
        <v>0</v>
      </c>
      <c r="JI51" s="61">
        <f>JG51*JH51</f>
        <v/>
      </c>
      <c r="JJ51" s="61" t="n"/>
      <c r="JK51" s="33" t="inlineStr">
        <is>
          <t>Cash</t>
        </is>
      </c>
      <c r="JL51" s="41">
        <f>1-SUM(JL39:JL50)</f>
        <v/>
      </c>
      <c r="JM51" s="61" t="n">
        <v>0</v>
      </c>
      <c r="JN51" s="61">
        <f>JL51*JM51</f>
        <v/>
      </c>
      <c r="JO51" s="61" t="n"/>
      <c r="JP51" s="33" t="inlineStr">
        <is>
          <t>Cash</t>
        </is>
      </c>
      <c r="JQ51" s="41">
        <f>1-SUM(JQ39:JQ50)</f>
        <v/>
      </c>
      <c r="JR51" s="61" t="n">
        <v>0</v>
      </c>
      <c r="JS51" s="61">
        <f>JQ51*JR51</f>
        <v/>
      </c>
      <c r="JT51" s="61" t="n"/>
      <c r="JU51" s="33" t="inlineStr">
        <is>
          <t>Cash</t>
        </is>
      </c>
      <c r="JV51" s="41">
        <f>1-SUM(JV39:JV50)</f>
        <v/>
      </c>
      <c r="JW51" s="61" t="n">
        <v>0</v>
      </c>
      <c r="JX51" s="61">
        <f>JV51*JW51</f>
        <v/>
      </c>
      <c r="JY51" s="61" t="n"/>
      <c r="JZ51" s="33" t="inlineStr">
        <is>
          <t>Cash</t>
        </is>
      </c>
      <c r="KA51" s="41">
        <f>1-SUM(KA39:KA50)</f>
        <v/>
      </c>
      <c r="KB51" s="61" t="n">
        <v>0</v>
      </c>
      <c r="KC51" s="61">
        <f>KA51*KB51</f>
        <v/>
      </c>
      <c r="KD51" s="61" t="n"/>
      <c r="KE51" s="33" t="inlineStr">
        <is>
          <t>Cash</t>
        </is>
      </c>
      <c r="KF51" s="41">
        <f>1-SUM(KF39:KF50)</f>
        <v/>
      </c>
      <c r="KG51" s="61" t="n">
        <v>0</v>
      </c>
      <c r="KH51" s="61">
        <f>KF51*KG51</f>
        <v/>
      </c>
      <c r="KI51" s="61" t="n"/>
      <c r="KJ51" s="33" t="inlineStr">
        <is>
          <t>Cash</t>
        </is>
      </c>
      <c r="KK51" s="41">
        <f>1-SUM(KK39:KK50)</f>
        <v/>
      </c>
      <c r="KL51" s="61" t="n">
        <v>0</v>
      </c>
      <c r="KM51" s="61">
        <f>KK51*KL51</f>
        <v/>
      </c>
      <c r="KN51" s="61" t="n"/>
      <c r="KO51" s="33" t="inlineStr">
        <is>
          <t>Cash</t>
        </is>
      </c>
      <c r="KP51" s="41">
        <f>1-SUM(KP39:KP50)</f>
        <v/>
      </c>
      <c r="KQ51" s="61" t="n">
        <v>0</v>
      </c>
      <c r="KR51" s="61">
        <f>KP51*KQ51</f>
        <v/>
      </c>
      <c r="KS51" s="61" t="n"/>
      <c r="KT51" s="33" t="inlineStr">
        <is>
          <t>Cash</t>
        </is>
      </c>
      <c r="KU51" s="41">
        <f>1-SUM(KU39:KU50)</f>
        <v/>
      </c>
      <c r="KV51" s="61" t="n">
        <v>0</v>
      </c>
      <c r="KW51" s="61">
        <f>KU51*KV51</f>
        <v/>
      </c>
      <c r="KX51" s="61" t="n"/>
      <c r="KY51" s="33" t="inlineStr">
        <is>
          <t>Cash</t>
        </is>
      </c>
      <c r="KZ51" s="41">
        <f>1-SUM(KZ39:KZ50)</f>
        <v/>
      </c>
      <c r="LA51" s="61" t="n">
        <v>0</v>
      </c>
      <c r="LB51" s="61">
        <f>KZ51*LA51</f>
        <v/>
      </c>
      <c r="LC51" s="61" t="n"/>
      <c r="LD51" s="33" t="inlineStr">
        <is>
          <t>Cash</t>
        </is>
      </c>
      <c r="LE51" s="41">
        <f>1-SUM(LE39:LE50)</f>
        <v/>
      </c>
      <c r="LF51" s="61" t="n">
        <v>0</v>
      </c>
      <c r="LG51" s="61">
        <f>LE51*LF51</f>
        <v/>
      </c>
      <c r="LH51" s="61" t="n"/>
      <c r="LI51" s="33" t="inlineStr">
        <is>
          <t>Cash</t>
        </is>
      </c>
      <c r="LJ51" s="41">
        <f>1-SUM(LJ39:LJ50)</f>
        <v/>
      </c>
      <c r="LK51" s="61" t="n">
        <v>0</v>
      </c>
      <c r="LL51" s="61">
        <f>LJ51*LK51</f>
        <v/>
      </c>
      <c r="LM51" s="61" t="n"/>
      <c r="LN51" s="33" t="inlineStr">
        <is>
          <t>Cash</t>
        </is>
      </c>
      <c r="LO51" s="41">
        <f>1-SUM(LO39:LO50)</f>
        <v/>
      </c>
      <c r="LP51" s="61" t="n">
        <v>0</v>
      </c>
      <c r="LQ51" s="61">
        <f>LO51*LP51</f>
        <v/>
      </c>
      <c r="LR51" s="61" t="n"/>
      <c r="LS51" s="33" t="inlineStr">
        <is>
          <t>Cash</t>
        </is>
      </c>
      <c r="LT51" s="41">
        <f>1-SUM(LT39:LT50)</f>
        <v/>
      </c>
      <c r="LU51" s="61" t="n">
        <v>0</v>
      </c>
      <c r="LV51" s="61">
        <f>LT51*LU51</f>
        <v/>
      </c>
      <c r="LW51" s="61" t="n"/>
      <c r="LX51" s="33" t="inlineStr">
        <is>
          <t>Cash</t>
        </is>
      </c>
      <c r="LY51" s="41">
        <f>1-SUM(LY39:LY50)</f>
        <v/>
      </c>
      <c r="LZ51" s="61" t="n">
        <v>0</v>
      </c>
      <c r="MA51" s="61">
        <f>LY51*LZ51</f>
        <v/>
      </c>
      <c r="MB51" s="61" t="n"/>
      <c r="MC51" s="33" t="inlineStr">
        <is>
          <t>Cash</t>
        </is>
      </c>
      <c r="MD51" s="41">
        <f>1-SUM(MD39:MD50)</f>
        <v/>
      </c>
      <c r="ME51" s="61" t="n">
        <v>0</v>
      </c>
      <c r="MF51" s="61">
        <f>MD51*ME51</f>
        <v/>
      </c>
      <c r="MG51" s="61" t="n"/>
      <c r="MH51" s="33" t="inlineStr">
        <is>
          <t>Cash</t>
        </is>
      </c>
      <c r="MI51" s="41" t="n">
        <v>0.01999999999999991</v>
      </c>
      <c r="MJ51" s="61" t="n">
        <v>0</v>
      </c>
      <c r="MK51" s="61">
        <f>MI51*MJ51</f>
        <v/>
      </c>
      <c r="ML51" s="61" t="n"/>
      <c r="MM51" s="33" t="inlineStr">
        <is>
          <t>Cash</t>
        </is>
      </c>
      <c r="MN51" s="41" t="n">
        <v>0.01999999999999991</v>
      </c>
      <c r="MO51" s="61" t="n">
        <v>0</v>
      </c>
      <c r="MP51" s="61">
        <f>MN51*MO51</f>
        <v/>
      </c>
      <c r="MQ51" s="61" t="n"/>
      <c r="MR51" s="33" t="inlineStr">
        <is>
          <t>Cash</t>
        </is>
      </c>
      <c r="MS51" s="41">
        <f>1-SUM(MS39:MS50)</f>
        <v/>
      </c>
      <c r="MT51" s="61" t="n">
        <v>0</v>
      </c>
      <c r="MU51" s="61">
        <f>MS51*MT51</f>
        <v/>
      </c>
      <c r="MV51" s="61" t="n"/>
      <c r="MW51" s="33" t="inlineStr">
        <is>
          <t>Cash</t>
        </is>
      </c>
      <c r="MX51" s="41">
        <f>1-SUM(MX39:MX50)</f>
        <v/>
      </c>
      <c r="MY51" s="61" t="n">
        <v>0</v>
      </c>
      <c r="MZ51" s="61">
        <f>MX51*MY51</f>
        <v/>
      </c>
      <c r="NA51" s="61" t="n"/>
      <c r="NB51" s="33" t="inlineStr">
        <is>
          <t>Cash</t>
        </is>
      </c>
      <c r="NC51" s="41">
        <f>1-SUM(NC39:NC50)</f>
        <v/>
      </c>
      <c r="ND51" s="61" t="n">
        <v>0</v>
      </c>
      <c r="NE51" s="61">
        <f>NC51*ND51</f>
        <v/>
      </c>
      <c r="NF51" s="61" t="n"/>
      <c r="NG51" s="33" t="inlineStr">
        <is>
          <t>Cash</t>
        </is>
      </c>
      <c r="NH51" s="41">
        <f>1-SUM(NH39:NH50)</f>
        <v/>
      </c>
      <c r="NI51" s="61" t="n">
        <v>0</v>
      </c>
      <c r="NJ51" s="61">
        <f>NH51*NI51</f>
        <v/>
      </c>
      <c r="NK51" s="61" t="n"/>
      <c r="NL51" s="33" t="inlineStr">
        <is>
          <t>Cash</t>
        </is>
      </c>
      <c r="NM51" s="41" t="n">
        <v>0.0199999999999998</v>
      </c>
      <c r="NN51" s="61" t="n">
        <v>0</v>
      </c>
      <c r="NO51" s="61">
        <f>NM51*NN51</f>
        <v/>
      </c>
      <c r="NP51" s="61" t="n"/>
      <c r="NQ51" s="33" t="inlineStr">
        <is>
          <t>Cash</t>
        </is>
      </c>
      <c r="NR51" s="41">
        <f>1-SUM(NR39:NR50)</f>
        <v/>
      </c>
      <c r="NS51" s="61" t="n">
        <v>0</v>
      </c>
      <c r="NT51" s="61">
        <f>NR51*NS51</f>
        <v/>
      </c>
      <c r="NU51" s="61" t="n"/>
      <c r="NV51" s="33" t="inlineStr">
        <is>
          <t>Cash</t>
        </is>
      </c>
      <c r="NW51" s="41">
        <f>1-SUM(NW39:NW50)</f>
        <v/>
      </c>
      <c r="NX51" s="61" t="n">
        <v>0</v>
      </c>
      <c r="NY51" s="61">
        <f>NW51*NX51</f>
        <v/>
      </c>
      <c r="NZ51" s="61" t="n"/>
      <c r="OA51" s="33" t="inlineStr">
        <is>
          <t>Cash</t>
        </is>
      </c>
      <c r="OB51" s="41">
        <f>1-SUM(OB39:OB50)</f>
        <v/>
      </c>
      <c r="OC51" s="61" t="n">
        <v>0</v>
      </c>
      <c r="OD51" s="61">
        <f>OB51*OC51</f>
        <v/>
      </c>
      <c r="OE51" s="61" t="n"/>
      <c r="OF51" s="33" t="inlineStr">
        <is>
          <t>Cash</t>
        </is>
      </c>
      <c r="OG51" s="41">
        <f>1-SUM(OG39:OG50)</f>
        <v/>
      </c>
      <c r="OH51" s="61" t="n">
        <v>0</v>
      </c>
      <c r="OI51" s="61">
        <f>OG51*OH51</f>
        <v/>
      </c>
      <c r="OJ51" s="61" t="n"/>
      <c r="OK51" s="33" t="inlineStr">
        <is>
          <t>Cash</t>
        </is>
      </c>
      <c r="OL51" s="41">
        <f>1-SUM(OL39:OL50)</f>
        <v/>
      </c>
      <c r="OM51" s="61" t="n">
        <v>0</v>
      </c>
      <c r="ON51" s="61">
        <f>OL51*OM51</f>
        <v/>
      </c>
      <c r="OO51" s="61" t="n"/>
      <c r="OP51" s="33" t="inlineStr">
        <is>
          <t>Cash</t>
        </is>
      </c>
      <c r="OQ51" s="41">
        <f>1-SUM(OQ39:OQ50)</f>
        <v/>
      </c>
      <c r="OR51" s="61" t="n">
        <v>0</v>
      </c>
      <c r="OS51" s="61">
        <f>OQ51*OR51</f>
        <v/>
      </c>
      <c r="OT51" s="61" t="n"/>
      <c r="OU51" s="33" t="inlineStr">
        <is>
          <t>Cash</t>
        </is>
      </c>
      <c r="OV51" s="41">
        <f>1-SUM(OV39:OV50)</f>
        <v/>
      </c>
      <c r="OW51" s="61" t="n">
        <v>0</v>
      </c>
      <c r="OX51" s="61">
        <f>OV51*OW51</f>
        <v/>
      </c>
      <c r="OY51" s="61" t="n"/>
      <c r="OZ51" s="33" t="inlineStr">
        <is>
          <t>Cash</t>
        </is>
      </c>
      <c r="PA51" s="41">
        <f>1-SUM(PA39:PA50)</f>
        <v/>
      </c>
      <c r="PB51" s="61" t="n">
        <v>0</v>
      </c>
      <c r="PC51" s="61">
        <f>PA51*PB51</f>
        <v/>
      </c>
      <c r="PD51" s="61" t="n"/>
      <c r="PE51" s="33" t="inlineStr">
        <is>
          <t>Cash</t>
        </is>
      </c>
      <c r="PF51" s="41">
        <f>1-SUM(PF39:PF50)</f>
        <v/>
      </c>
      <c r="PG51" s="61" t="n">
        <v>0</v>
      </c>
      <c r="PH51" s="61">
        <f>PF51*PG51</f>
        <v/>
      </c>
      <c r="PI51" s="61" t="n"/>
      <c r="PJ51" s="33" t="inlineStr">
        <is>
          <t>Cash</t>
        </is>
      </c>
      <c r="PK51" s="41">
        <f>1-SUM(PK39:PK50)</f>
        <v/>
      </c>
      <c r="PL51" s="61" t="n">
        <v>0</v>
      </c>
      <c r="PM51" s="61">
        <f>PK51*PL51</f>
        <v/>
      </c>
      <c r="PN51" s="61" t="n"/>
      <c r="PO51" s="33" t="inlineStr">
        <is>
          <t>Cash</t>
        </is>
      </c>
      <c r="PP51" s="41">
        <f>1-SUM(PP39:PP50)</f>
        <v/>
      </c>
      <c r="PQ51" s="61" t="n">
        <v>0</v>
      </c>
      <c r="PR51" s="61">
        <f>PP51*PQ51</f>
        <v/>
      </c>
      <c r="PS51" s="61" t="n"/>
      <c r="PT51" s="33" t="inlineStr">
        <is>
          <t>Cash</t>
        </is>
      </c>
      <c r="PU51" s="41">
        <f>1-SUM(PU39:PU50)</f>
        <v/>
      </c>
      <c r="PV51" s="61" t="n">
        <v>0</v>
      </c>
      <c r="PW51" s="61">
        <f>PU51*PV51</f>
        <v/>
      </c>
      <c r="PX51" s="61" t="n"/>
      <c r="PY51" s="33" t="inlineStr">
        <is>
          <t>Cash</t>
        </is>
      </c>
      <c r="PZ51" s="41">
        <f>1-SUM(PZ39:PZ50)</f>
        <v/>
      </c>
      <c r="QA51" s="61" t="n">
        <v>0</v>
      </c>
      <c r="QB51" s="61">
        <f>PZ51*QA51</f>
        <v/>
      </c>
      <c r="QC51" s="61" t="n"/>
      <c r="QD51" s="33" t="inlineStr">
        <is>
          <t>Cash</t>
        </is>
      </c>
      <c r="QE51" s="41">
        <f>1-SUM(QE39:QE50)</f>
        <v/>
      </c>
      <c r="QF51" s="61" t="n">
        <v>0</v>
      </c>
      <c r="QG51" s="61">
        <f>QE51*QF51</f>
        <v/>
      </c>
      <c r="QH51" s="61" t="n"/>
      <c r="QI51" s="33" t="inlineStr">
        <is>
          <t>Cash</t>
        </is>
      </c>
      <c r="QJ51" s="41" t="n">
        <v>0.02</v>
      </c>
      <c r="QK51" s="61" t="n">
        <v>0</v>
      </c>
      <c r="QL51" s="61">
        <f>QJ51*QK51</f>
        <v/>
      </c>
      <c r="QM51" s="61" t="n"/>
      <c r="QN51" s="33" t="inlineStr">
        <is>
          <t>Cash</t>
        </is>
      </c>
      <c r="QO51" s="41" t="n">
        <v>0.02</v>
      </c>
      <c r="QP51" s="61" t="n">
        <v>0</v>
      </c>
      <c r="QQ51" s="61">
        <f>QO51*QP51</f>
        <v/>
      </c>
      <c r="QR51" s="61" t="n"/>
      <c r="QS51" s="33" t="inlineStr">
        <is>
          <t>Cash</t>
        </is>
      </c>
      <c r="QT51" s="41" t="n">
        <v>0.02</v>
      </c>
      <c r="QU51" s="61" t="n">
        <v>0</v>
      </c>
      <c r="QV51" s="61">
        <f>QT51*QU51</f>
        <v/>
      </c>
      <c r="QW51" s="61" t="n"/>
      <c r="QX51" s="33" t="inlineStr">
        <is>
          <t>Cash</t>
        </is>
      </c>
      <c r="QY51" s="41" t="n">
        <v>0.02</v>
      </c>
      <c r="QZ51" s="61" t="n">
        <v>0</v>
      </c>
      <c r="RA51" s="61">
        <f>QY51*QZ51</f>
        <v/>
      </c>
      <c r="RB51" s="61" t="n"/>
      <c r="RC51" s="33" t="inlineStr">
        <is>
          <t>Cash</t>
        </is>
      </c>
      <c r="RD51" s="41" t="n">
        <v>0.02</v>
      </c>
      <c r="RE51" s="61" t="n">
        <v>0</v>
      </c>
      <c r="RF51" s="61">
        <f>RD51*RE51</f>
        <v/>
      </c>
      <c r="RG51" s="61" t="n"/>
      <c r="RH51" s="33" t="inlineStr">
        <is>
          <t>Cash</t>
        </is>
      </c>
      <c r="RI51" s="41" t="n">
        <v>0.02</v>
      </c>
      <c r="RJ51" s="61" t="n">
        <v>0</v>
      </c>
      <c r="RK51" s="61">
        <f>RI51*RJ51</f>
        <v/>
      </c>
      <c r="RL51" s="61" t="n"/>
      <c r="RM51" s="50" t="n">
        <v>0.02</v>
      </c>
      <c r="RN51" s="43" t="n">
        <v>0.02</v>
      </c>
      <c r="RO51" s="51" t="n">
        <v>0</v>
      </c>
      <c r="RP51" s="52" t="n">
        <v>0</v>
      </c>
      <c r="RQ51" s="39" t="n"/>
      <c r="RR51" s="33" t="n"/>
      <c r="RS51" s="46">
        <f>SUM(RS39:RS50)</f>
        <v/>
      </c>
      <c r="RT51" s="49" t="n"/>
      <c r="RU51" s="61">
        <f>SUM(RU39:RU50)</f>
        <v/>
      </c>
      <c r="RV51" s="49" t="n"/>
      <c r="RW51" s="49" t="n"/>
      <c r="RX51" s="33" t="n"/>
      <c r="RY51" s="33" t="n"/>
      <c r="RZ51" s="33" t="n"/>
    </row>
    <row r="52">
      <c r="LT52" s="34" t="n"/>
      <c r="LY52" s="34" t="n"/>
      <c r="MD52" s="34" t="n"/>
      <c r="MI52" s="34" t="n"/>
      <c r="MN52" s="34" t="n"/>
      <c r="MS52" s="34" t="n"/>
      <c r="MX52" s="34" t="n"/>
      <c r="NC52" s="41" t="n"/>
      <c r="NH52" s="41" t="n"/>
      <c r="NM52" s="41" t="n"/>
      <c r="NR52" s="41" t="n"/>
      <c r="NW52" s="41" t="n"/>
      <c r="OB52" s="41" t="n"/>
      <c r="OG52" s="41" t="n"/>
      <c r="OL52" s="41" t="n"/>
      <c r="OQ52" s="41" t="n"/>
      <c r="OV52" s="41" t="n"/>
      <c r="PF52" s="41" t="n"/>
      <c r="PK52" s="41" t="n"/>
      <c r="PP52" s="41" t="n"/>
      <c r="PU52" s="41" t="n"/>
      <c r="PZ52" s="41" t="n"/>
      <c r="QE52" s="41" t="n"/>
      <c r="QJ52" s="41" t="n"/>
      <c r="QO52" s="41" t="n"/>
      <c r="QT52" s="41" t="n"/>
      <c r="QY52" s="41" t="n"/>
      <c r="RD52" s="41" t="n"/>
      <c r="RI52" s="41" t="n"/>
    </row>
    <row r="53">
      <c r="A53" s="33" t="inlineStr">
        <is>
          <t>Total</t>
        </is>
      </c>
      <c r="B53" s="48">
        <f>SUM(B39:B52)</f>
        <v/>
      </c>
      <c r="C53" s="33" t="n"/>
      <c r="D53" s="46">
        <f>SUM(D39:D51)</f>
        <v/>
      </c>
      <c r="E53" s="46" t="n"/>
      <c r="F53" s="33" t="inlineStr">
        <is>
          <t>Total</t>
        </is>
      </c>
      <c r="G53" s="48">
        <f>SUM(G39:G52)</f>
        <v/>
      </c>
      <c r="H53" s="33" t="n"/>
      <c r="I53" s="46">
        <f>SUM(I39:I51)</f>
        <v/>
      </c>
      <c r="J53" s="33" t="n"/>
      <c r="K53" s="33" t="inlineStr">
        <is>
          <t>Total</t>
        </is>
      </c>
      <c r="L53" s="48">
        <f>SUM(L39:L52)</f>
        <v/>
      </c>
      <c r="M53" s="33" t="n"/>
      <c r="N53" s="46">
        <f>SUM(N39:N51)</f>
        <v/>
      </c>
      <c r="O53" s="46" t="n"/>
      <c r="P53" s="46" t="inlineStr">
        <is>
          <t>Total</t>
        </is>
      </c>
      <c r="Q53" s="48">
        <f>SUM(Q39:Q52)</f>
        <v/>
      </c>
      <c r="R53" s="33" t="n"/>
      <c r="S53" s="46">
        <f>SUM(S39:S51)</f>
        <v/>
      </c>
      <c r="T53" s="46" t="n"/>
      <c r="U53" s="33" t="inlineStr">
        <is>
          <t>Total</t>
        </is>
      </c>
      <c r="V53" s="48">
        <f>SUM(V39:V52)</f>
        <v/>
      </c>
      <c r="W53" s="33" t="n"/>
      <c r="X53" s="46">
        <f>SUM(X39:X51)</f>
        <v/>
      </c>
      <c r="Y53" s="46" t="n"/>
      <c r="Z53" s="33" t="inlineStr">
        <is>
          <t>Total</t>
        </is>
      </c>
      <c r="AA53" s="48">
        <f>SUM(AA39:AA52)</f>
        <v/>
      </c>
      <c r="AB53" s="33" t="n"/>
      <c r="AC53" s="46">
        <f>SUM(AC39:AC51)</f>
        <v/>
      </c>
      <c r="AD53" s="46" t="n"/>
      <c r="AE53" s="33" t="inlineStr">
        <is>
          <t>Total</t>
        </is>
      </c>
      <c r="AF53" s="48">
        <f>SUM(AF39:AF52)</f>
        <v/>
      </c>
      <c r="AG53" s="33" t="n"/>
      <c r="AH53" s="46">
        <f>SUM(AH39:AH51)</f>
        <v/>
      </c>
      <c r="AI53" s="46" t="n"/>
      <c r="AJ53" s="33" t="inlineStr">
        <is>
          <t>Total</t>
        </is>
      </c>
      <c r="AK53" s="48">
        <f>SUM(AK39:AK52)</f>
        <v/>
      </c>
      <c r="AL53" s="33" t="n"/>
      <c r="AM53" s="46">
        <f>SUM(AM39:AM51)</f>
        <v/>
      </c>
      <c r="AN53" s="46" t="n"/>
      <c r="AO53" s="33" t="inlineStr">
        <is>
          <t>Total</t>
        </is>
      </c>
      <c r="AP53" s="48">
        <f>SUM(AP39:AP52)</f>
        <v/>
      </c>
      <c r="AQ53" s="33" t="n"/>
      <c r="AR53" s="46">
        <f>SUM(AR39:AR51)</f>
        <v/>
      </c>
      <c r="AS53" s="46" t="n"/>
      <c r="AT53" s="33" t="inlineStr">
        <is>
          <t>Total</t>
        </is>
      </c>
      <c r="AU53" s="48">
        <f>SUM(AU39:AU52)</f>
        <v/>
      </c>
      <c r="AV53" s="33" t="n"/>
      <c r="AW53" s="46">
        <f>SUM(AW39:AW51)</f>
        <v/>
      </c>
      <c r="AX53" s="46" t="n"/>
      <c r="AY53" s="33" t="inlineStr">
        <is>
          <t>Total</t>
        </is>
      </c>
      <c r="AZ53" s="48">
        <f>SUM(AZ39:AZ52)</f>
        <v/>
      </c>
      <c r="BA53" s="33" t="n"/>
      <c r="BB53" s="46">
        <f>SUM(BB39:BB51)</f>
        <v/>
      </c>
      <c r="BC53" s="46" t="n"/>
      <c r="BD53" s="33" t="inlineStr">
        <is>
          <t>Total</t>
        </is>
      </c>
      <c r="BE53" s="48">
        <f>SUM(BE39:BE52)</f>
        <v/>
      </c>
      <c r="BF53" s="33" t="n"/>
      <c r="BG53" s="46">
        <f>SUM(BG39:BG51)</f>
        <v/>
      </c>
      <c r="BH53" s="46" t="n"/>
      <c r="BI53" s="33" t="inlineStr">
        <is>
          <t>Total</t>
        </is>
      </c>
      <c r="BJ53" s="48">
        <f>SUM(BJ39:BJ52)</f>
        <v/>
      </c>
      <c r="BK53" s="33" t="n"/>
      <c r="BL53" s="46">
        <f>SUM(BL39:BL51)</f>
        <v/>
      </c>
      <c r="BM53" s="46" t="n"/>
      <c r="BN53" s="33" t="inlineStr">
        <is>
          <t>Total</t>
        </is>
      </c>
      <c r="BO53" s="48">
        <f>SUM(BO39:BO52)</f>
        <v/>
      </c>
      <c r="BP53" s="33" t="n"/>
      <c r="BQ53" s="46">
        <f>SUM(BQ39:BQ51)</f>
        <v/>
      </c>
      <c r="BR53" s="46" t="n"/>
      <c r="BS53" s="33" t="inlineStr">
        <is>
          <t>Total</t>
        </is>
      </c>
      <c r="BT53" s="48">
        <f>SUM(BT39:BT52)</f>
        <v/>
      </c>
      <c r="BU53" s="33" t="n"/>
      <c r="BV53" s="46">
        <f>SUM(BV39:BV51)</f>
        <v/>
      </c>
      <c r="BW53" s="46" t="n"/>
      <c r="BX53" s="33" t="inlineStr">
        <is>
          <t>Total</t>
        </is>
      </c>
      <c r="BY53" s="48">
        <f>SUM(BY39:BY52)</f>
        <v/>
      </c>
      <c r="BZ53" s="33" t="n"/>
      <c r="CA53" s="46">
        <f>SUM(CA39:CA51)</f>
        <v/>
      </c>
      <c r="CB53" s="46" t="n"/>
      <c r="CC53" s="33" t="inlineStr">
        <is>
          <t>Total</t>
        </is>
      </c>
      <c r="CD53" s="48">
        <f>SUM(CD39:CD52)</f>
        <v/>
      </c>
      <c r="CE53" s="33" t="n"/>
      <c r="CF53" s="46">
        <f>SUM(CF39:CF51)</f>
        <v/>
      </c>
      <c r="CG53" s="46" t="n"/>
      <c r="CH53" s="33" t="inlineStr">
        <is>
          <t>Total</t>
        </is>
      </c>
      <c r="CI53" s="48">
        <f>SUM(CI39:CI52)</f>
        <v/>
      </c>
      <c r="CJ53" s="33" t="n"/>
      <c r="CK53" s="46">
        <f>SUM(CK39:CK51)</f>
        <v/>
      </c>
      <c r="CL53" s="46" t="n"/>
      <c r="CM53" s="33" t="inlineStr">
        <is>
          <t>Total</t>
        </is>
      </c>
      <c r="CN53" s="48">
        <f>SUM(CN39:CN52)</f>
        <v/>
      </c>
      <c r="CO53" s="33" t="n"/>
      <c r="CP53" s="46">
        <f>SUM(CP39:CP51)</f>
        <v/>
      </c>
      <c r="CQ53" s="46" t="n"/>
      <c r="CR53" s="33" t="inlineStr">
        <is>
          <t>Total</t>
        </is>
      </c>
      <c r="CS53" s="48">
        <f>SUM(CS39:CS52)</f>
        <v/>
      </c>
      <c r="CT53" s="33" t="n"/>
      <c r="CU53" s="46">
        <f>SUM(CU39:CU51)</f>
        <v/>
      </c>
      <c r="CV53" s="46" t="n"/>
      <c r="CW53" s="33" t="inlineStr">
        <is>
          <t>Total</t>
        </is>
      </c>
      <c r="CX53" s="48">
        <f>SUM(CX39:CX52)</f>
        <v/>
      </c>
      <c r="CY53" s="33" t="n"/>
      <c r="CZ53" s="46">
        <f>SUM(CZ39:CZ51)</f>
        <v/>
      </c>
      <c r="DA53" s="46" t="n"/>
      <c r="DB53" s="33" t="inlineStr">
        <is>
          <t>Total</t>
        </is>
      </c>
      <c r="DC53" s="48">
        <f>SUM(DC39:DC52)</f>
        <v/>
      </c>
      <c r="DD53" s="33" t="n"/>
      <c r="DE53" s="46">
        <f>SUM(DE39:DE51)</f>
        <v/>
      </c>
      <c r="DF53" s="46" t="n"/>
      <c r="DG53" s="33" t="inlineStr">
        <is>
          <t>Total</t>
        </is>
      </c>
      <c r="DH53" s="48">
        <f>SUM(DH39:DH52)</f>
        <v/>
      </c>
      <c r="DI53" s="33" t="n"/>
      <c r="DJ53" s="46">
        <f>SUM(DJ39:DJ51)</f>
        <v/>
      </c>
      <c r="DK53" s="46" t="n"/>
      <c r="DL53" s="33" t="inlineStr">
        <is>
          <t>Total</t>
        </is>
      </c>
      <c r="DM53" s="48">
        <f>SUM(DM39:DM52)</f>
        <v/>
      </c>
      <c r="DN53" s="33" t="n"/>
      <c r="DO53" s="46">
        <f>SUM(DO39:DO51)</f>
        <v/>
      </c>
      <c r="DP53" s="46" t="n"/>
      <c r="DQ53" s="33" t="inlineStr">
        <is>
          <t>Total</t>
        </is>
      </c>
      <c r="DR53" s="48">
        <f>SUM(DR39:DR52)</f>
        <v/>
      </c>
      <c r="DS53" s="33" t="n"/>
      <c r="DT53" s="46">
        <f>SUM(DT39:DT51)</f>
        <v/>
      </c>
      <c r="DU53" s="46" t="n"/>
      <c r="DV53" s="33" t="inlineStr">
        <is>
          <t>Total</t>
        </is>
      </c>
      <c r="DW53" s="48">
        <f>SUM(DW39:DW52)</f>
        <v/>
      </c>
      <c r="DX53" s="33" t="n"/>
      <c r="DY53" s="46">
        <f>SUM(DY39:DY51)</f>
        <v/>
      </c>
      <c r="DZ53" s="46" t="n"/>
      <c r="EA53" s="33" t="inlineStr">
        <is>
          <t>Total</t>
        </is>
      </c>
      <c r="EB53" s="48">
        <f>SUM(EB39:EB52)</f>
        <v/>
      </c>
      <c r="EC53" s="33" t="n"/>
      <c r="ED53" s="46">
        <f>SUM(ED39:ED51)</f>
        <v/>
      </c>
      <c r="EE53" s="46" t="n"/>
      <c r="EF53" s="33" t="inlineStr">
        <is>
          <t>Total</t>
        </is>
      </c>
      <c r="EG53" s="48">
        <f>SUM(EG39:EG52)</f>
        <v/>
      </c>
      <c r="EH53" s="33" t="n"/>
      <c r="EI53" s="46">
        <f>SUM(EI39:EI51)</f>
        <v/>
      </c>
      <c r="EJ53" s="46" t="n"/>
      <c r="EK53" s="33" t="inlineStr">
        <is>
          <t>Total</t>
        </is>
      </c>
      <c r="EL53" s="48">
        <f>SUM(EL39:EL52)</f>
        <v/>
      </c>
      <c r="EM53" s="33" t="n"/>
      <c r="EN53" s="46">
        <f>SUM(EN39:EN51)</f>
        <v/>
      </c>
      <c r="EO53" s="46" t="n"/>
      <c r="EP53" s="33" t="inlineStr">
        <is>
          <t>Total</t>
        </is>
      </c>
      <c r="EQ53" s="48">
        <f>SUM(EQ39:EQ52)</f>
        <v/>
      </c>
      <c r="ER53" s="33" t="n"/>
      <c r="ES53" s="46">
        <f>SUM(ES39:ES51)</f>
        <v/>
      </c>
      <c r="ET53" s="46" t="n"/>
      <c r="EU53" s="33" t="inlineStr">
        <is>
          <t>Total</t>
        </is>
      </c>
      <c r="EV53" s="48">
        <f>SUM(EV39:EV52)</f>
        <v/>
      </c>
      <c r="EW53" s="33" t="n"/>
      <c r="EX53" s="46">
        <f>SUM(EX39:EX51)</f>
        <v/>
      </c>
      <c r="EY53" s="46" t="n"/>
      <c r="EZ53" s="33" t="inlineStr">
        <is>
          <t>Total</t>
        </is>
      </c>
      <c r="FA53" s="48">
        <f>SUM(FA39:FA52)</f>
        <v/>
      </c>
      <c r="FB53" s="33" t="n"/>
      <c r="FC53" s="46">
        <f>SUM(FC39:FC51)</f>
        <v/>
      </c>
      <c r="FD53" s="46" t="n"/>
      <c r="FE53" s="33" t="inlineStr">
        <is>
          <t>Total</t>
        </is>
      </c>
      <c r="FF53" s="48">
        <f>SUM(FF39:FF52)</f>
        <v/>
      </c>
      <c r="FG53" s="33" t="n"/>
      <c r="FH53" s="46">
        <f>SUM(FH39:FH51)</f>
        <v/>
      </c>
      <c r="FI53" s="46" t="n"/>
      <c r="FJ53" s="33" t="inlineStr">
        <is>
          <t>Total</t>
        </is>
      </c>
      <c r="FK53" s="48">
        <f>SUM(FK39:FK52)</f>
        <v/>
      </c>
      <c r="FL53" s="33" t="n"/>
      <c r="FM53" s="46">
        <f>SUM(FM39:FM51)</f>
        <v/>
      </c>
      <c r="FN53" s="46" t="n"/>
      <c r="FO53" s="33" t="inlineStr">
        <is>
          <t>Total</t>
        </is>
      </c>
      <c r="FP53" s="48">
        <f>SUM(FP39:FP52)</f>
        <v/>
      </c>
      <c r="FQ53" s="33" t="n"/>
      <c r="FR53" s="46">
        <f>SUM(FR39:FR51)</f>
        <v/>
      </c>
      <c r="FS53" s="46" t="n"/>
      <c r="FT53" s="33" t="inlineStr">
        <is>
          <t>Total</t>
        </is>
      </c>
      <c r="FU53" s="48">
        <f>SUM(FU39:FU52)</f>
        <v/>
      </c>
      <c r="FV53" s="33" t="n"/>
      <c r="FW53" s="46">
        <f>SUM(FW39:FW51)</f>
        <v/>
      </c>
      <c r="FX53" s="46" t="n"/>
      <c r="FY53" s="33" t="inlineStr">
        <is>
          <t>Total</t>
        </is>
      </c>
      <c r="FZ53" s="53">
        <f>SUM(FZ39:FZ52)</f>
        <v/>
      </c>
      <c r="GA53" s="33" t="n"/>
      <c r="GB53" s="46">
        <f>SUM(GB39:GB51)</f>
        <v/>
      </c>
      <c r="GC53" s="46" t="n"/>
      <c r="GD53" s="33" t="inlineStr">
        <is>
          <t>Total</t>
        </is>
      </c>
      <c r="GE53" s="53">
        <f>SUM(GE39:GE52)</f>
        <v/>
      </c>
      <c r="GF53" s="33" t="n"/>
      <c r="GG53" s="46">
        <f>SUM(GG39:GG51)</f>
        <v/>
      </c>
      <c r="GH53" s="46" t="n"/>
      <c r="GI53" s="33" t="inlineStr">
        <is>
          <t>Total</t>
        </is>
      </c>
      <c r="GJ53" s="53">
        <f>SUM(GJ39:GJ52)</f>
        <v/>
      </c>
      <c r="GK53" s="33" t="n"/>
      <c r="GL53" s="46">
        <f>SUM(GL39:GL51)</f>
        <v/>
      </c>
      <c r="GM53" s="46" t="n"/>
      <c r="GN53" s="33" t="inlineStr">
        <is>
          <t>Total</t>
        </is>
      </c>
      <c r="GO53" s="53">
        <f>SUM(GO39:GO52)</f>
        <v/>
      </c>
      <c r="GP53" s="33" t="n"/>
      <c r="GQ53" s="46">
        <f>SUM(GQ39:GQ51)</f>
        <v/>
      </c>
      <c r="GR53" s="46" t="n"/>
      <c r="GS53" s="33" t="inlineStr">
        <is>
          <t>Total</t>
        </is>
      </c>
      <c r="GT53" s="53">
        <f>SUM(GT39:GT52)</f>
        <v/>
      </c>
      <c r="GU53" s="33" t="n"/>
      <c r="GV53" s="46">
        <f>SUM(GV39:GV51)</f>
        <v/>
      </c>
      <c r="GW53" s="46" t="n"/>
      <c r="GX53" s="33" t="inlineStr">
        <is>
          <t>Total</t>
        </is>
      </c>
      <c r="GY53" s="53">
        <f>SUM(GY39:GY52)</f>
        <v/>
      </c>
      <c r="GZ53" s="33" t="n"/>
      <c r="HA53" s="46">
        <f>SUM(HA39:HA51)</f>
        <v/>
      </c>
      <c r="HB53" s="46" t="n"/>
      <c r="HC53" s="33" t="inlineStr">
        <is>
          <t>Total</t>
        </is>
      </c>
      <c r="HD53" s="53">
        <f>SUM(HD39:HD52)</f>
        <v/>
      </c>
      <c r="HE53" s="33" t="n"/>
      <c r="HF53" s="46">
        <f>SUM(HF39:HF51)</f>
        <v/>
      </c>
      <c r="HG53" s="46" t="n"/>
      <c r="HH53" s="33" t="inlineStr">
        <is>
          <t>Total</t>
        </is>
      </c>
      <c r="HI53" s="53">
        <f>SUM(HI39:HI52)</f>
        <v/>
      </c>
      <c r="HJ53" s="33" t="n"/>
      <c r="HK53" s="46">
        <f>SUM(HK39:HK51)</f>
        <v/>
      </c>
      <c r="HL53" s="46" t="n"/>
      <c r="HM53" s="33" t="inlineStr">
        <is>
          <t>Total</t>
        </is>
      </c>
      <c r="HN53" s="53">
        <f>SUM(HN39:HN52)</f>
        <v/>
      </c>
      <c r="HO53" s="33" t="n"/>
      <c r="HP53" s="46">
        <f>SUM(HP39:HP51)</f>
        <v/>
      </c>
      <c r="HQ53" s="46" t="n"/>
      <c r="HR53" s="33" t="inlineStr">
        <is>
          <t>Total</t>
        </is>
      </c>
      <c r="HS53" s="53">
        <f>SUM(HS39:HS52)</f>
        <v/>
      </c>
      <c r="HT53" s="33" t="n"/>
      <c r="HU53" s="46">
        <f>SUM(HU39:HU51)</f>
        <v/>
      </c>
      <c r="HV53" s="46" t="n"/>
      <c r="HW53" s="33" t="inlineStr">
        <is>
          <t>Total</t>
        </is>
      </c>
      <c r="HX53" s="53">
        <f>SUM(HX39:HX52)</f>
        <v/>
      </c>
      <c r="HY53" s="33" t="n"/>
      <c r="HZ53" s="46">
        <f>SUM(HZ39:HZ51)</f>
        <v/>
      </c>
      <c r="IA53" s="46" t="n"/>
      <c r="IB53" s="33" t="inlineStr">
        <is>
          <t>Total</t>
        </is>
      </c>
      <c r="IC53" s="53">
        <f>SUM(IC39:IC52)</f>
        <v/>
      </c>
      <c r="ID53" s="33" t="n"/>
      <c r="IE53" s="46">
        <f>SUM(IE39:IE51)</f>
        <v/>
      </c>
      <c r="IF53" s="46" t="n"/>
      <c r="IG53" s="33" t="inlineStr">
        <is>
          <t>Total</t>
        </is>
      </c>
      <c r="IH53" s="53">
        <f>SUM(IH39:IH52)</f>
        <v/>
      </c>
      <c r="II53" s="33" t="n"/>
      <c r="IJ53" s="46">
        <f>SUM(IJ39:IJ51)</f>
        <v/>
      </c>
      <c r="IK53" s="46" t="n"/>
      <c r="IL53" s="33" t="inlineStr">
        <is>
          <t>Total</t>
        </is>
      </c>
      <c r="IM53" s="53">
        <f>SUM(IM39:IM52)</f>
        <v/>
      </c>
      <c r="IN53" s="33" t="n"/>
      <c r="IO53" s="46">
        <f>SUM(IO39:IO51)</f>
        <v/>
      </c>
      <c r="IP53" s="46" t="n"/>
      <c r="IQ53" s="33" t="inlineStr">
        <is>
          <t>Total</t>
        </is>
      </c>
      <c r="IR53" s="53">
        <f>SUM(IR39:IR52)</f>
        <v/>
      </c>
      <c r="IS53" s="33" t="n"/>
      <c r="IT53" s="46">
        <f>SUM(IT39:IT51)</f>
        <v/>
      </c>
      <c r="IU53" s="46" t="n"/>
      <c r="IV53" s="33" t="inlineStr">
        <is>
          <t>Total</t>
        </is>
      </c>
      <c r="IW53" s="53">
        <f>SUM(IW39:IW52)</f>
        <v/>
      </c>
      <c r="IX53" s="33" t="n"/>
      <c r="IY53" s="46">
        <f>SUM(IY39:IY51)</f>
        <v/>
      </c>
      <c r="IZ53" s="46" t="n"/>
      <c r="JA53" s="33" t="inlineStr">
        <is>
          <t>Total</t>
        </is>
      </c>
      <c r="JB53" s="53">
        <f>SUM(JB39:JB52)</f>
        <v/>
      </c>
      <c r="JC53" s="33" t="n"/>
      <c r="JD53" s="46">
        <f>SUM(JD39:JD51)</f>
        <v/>
      </c>
      <c r="JE53" s="46" t="n"/>
      <c r="JF53" s="33" t="inlineStr">
        <is>
          <t>Total</t>
        </is>
      </c>
      <c r="JG53" s="53">
        <f>SUM(JG39:JG52)</f>
        <v/>
      </c>
      <c r="JH53" s="33" t="n"/>
      <c r="JI53" s="46">
        <f>SUM(JI39:JI51)</f>
        <v/>
      </c>
      <c r="JJ53" s="46" t="n"/>
      <c r="JK53" s="33" t="inlineStr">
        <is>
          <t>Total</t>
        </is>
      </c>
      <c r="JL53" s="53">
        <f>SUM(JL39:JL52)</f>
        <v/>
      </c>
      <c r="JM53" s="33" t="n"/>
      <c r="JN53" s="46">
        <f>SUM(JN39:JN51)</f>
        <v/>
      </c>
      <c r="JO53" s="46" t="n"/>
      <c r="JP53" s="33" t="inlineStr">
        <is>
          <t>Total</t>
        </is>
      </c>
      <c r="JQ53" s="53">
        <f>SUM(JQ39:JQ52)</f>
        <v/>
      </c>
      <c r="JR53" s="33" t="n"/>
      <c r="JS53" s="46">
        <f>SUM(JS39:JS51)</f>
        <v/>
      </c>
      <c r="JT53" s="46" t="n"/>
      <c r="JU53" s="33" t="inlineStr">
        <is>
          <t>Total</t>
        </is>
      </c>
      <c r="JV53" s="53">
        <f>SUM(JV39:JV52)</f>
        <v/>
      </c>
      <c r="JW53" s="33" t="n"/>
      <c r="JX53" s="46">
        <f>SUM(JX39:JX51)</f>
        <v/>
      </c>
      <c r="JY53" s="46" t="n"/>
      <c r="JZ53" s="33" t="inlineStr">
        <is>
          <t>Total</t>
        </is>
      </c>
      <c r="KA53" s="53">
        <f>SUM(KA39:KA52)</f>
        <v/>
      </c>
      <c r="KB53" s="33" t="n"/>
      <c r="KC53" s="46">
        <f>SUM(KC39:KC51)</f>
        <v/>
      </c>
      <c r="KD53" s="46" t="n"/>
      <c r="KE53" s="33" t="inlineStr">
        <is>
          <t>Total</t>
        </is>
      </c>
      <c r="KF53" s="53">
        <f>SUM(KF39:KF52)</f>
        <v/>
      </c>
      <c r="KG53" s="33" t="n"/>
      <c r="KH53" s="46">
        <f>SUM(KH39:KH51)</f>
        <v/>
      </c>
      <c r="KI53" s="46" t="n"/>
      <c r="KJ53" s="33" t="inlineStr">
        <is>
          <t>Total</t>
        </is>
      </c>
      <c r="KK53" s="53">
        <f>SUM(KK39:KK52)</f>
        <v/>
      </c>
      <c r="KL53" s="33" t="n"/>
      <c r="KM53" s="46">
        <f>SUM(KM39:KM51)</f>
        <v/>
      </c>
      <c r="KN53" s="46" t="n"/>
      <c r="KO53" s="33" t="inlineStr">
        <is>
          <t>Total</t>
        </is>
      </c>
      <c r="KP53" s="53">
        <f>SUM(KP39:KP52)</f>
        <v/>
      </c>
      <c r="KQ53" s="33" t="n"/>
      <c r="KR53" s="46">
        <f>SUM(KR39:KR51)</f>
        <v/>
      </c>
      <c r="KS53" s="46" t="n"/>
      <c r="KT53" s="33" t="inlineStr">
        <is>
          <t>Total</t>
        </is>
      </c>
      <c r="KU53" s="53">
        <f>SUM(KU39:KU52)</f>
        <v/>
      </c>
      <c r="KV53" s="33" t="n"/>
      <c r="KW53" s="46">
        <f>SUM(KW39:KW51)</f>
        <v/>
      </c>
      <c r="KX53" s="46" t="n"/>
      <c r="KY53" s="33" t="inlineStr">
        <is>
          <t>Total</t>
        </is>
      </c>
      <c r="KZ53" s="53">
        <f>SUM(KZ39:KZ52)</f>
        <v/>
      </c>
      <c r="LA53" s="33" t="n"/>
      <c r="LB53" s="46">
        <f>SUM(LB39:LB51)</f>
        <v/>
      </c>
      <c r="LC53" s="46" t="n"/>
      <c r="LD53" s="33" t="inlineStr">
        <is>
          <t>Total</t>
        </is>
      </c>
      <c r="LE53" s="53">
        <f>SUM(LE39:LE52)</f>
        <v/>
      </c>
      <c r="LF53" s="33" t="n"/>
      <c r="LG53" s="46">
        <f>SUM(LG39:LG51)</f>
        <v/>
      </c>
      <c r="LH53" s="46" t="n"/>
      <c r="LI53" s="33" t="inlineStr">
        <is>
          <t>Total</t>
        </is>
      </c>
      <c r="LJ53" s="53">
        <f>SUM(LJ39:LJ52)</f>
        <v/>
      </c>
      <c r="LK53" s="33" t="n"/>
      <c r="LL53" s="46">
        <f>SUM(LL39:LL51)</f>
        <v/>
      </c>
      <c r="LM53" s="46" t="n"/>
      <c r="LN53" s="33" t="inlineStr">
        <is>
          <t>Total</t>
        </is>
      </c>
      <c r="LO53" s="53">
        <f>SUM(LO39:LO52)</f>
        <v/>
      </c>
      <c r="LP53" s="33" t="n"/>
      <c r="LQ53" s="46">
        <f>SUM(LQ39:LQ51)</f>
        <v/>
      </c>
      <c r="LR53" s="46" t="n"/>
      <c r="LS53" s="33" t="inlineStr">
        <is>
          <t>Total</t>
        </is>
      </c>
      <c r="LT53" s="53">
        <f>SUM(LT39:LT52)</f>
        <v/>
      </c>
      <c r="LU53" s="33" t="n"/>
      <c r="LV53" s="46">
        <f>SUM(LV39:LV51)</f>
        <v/>
      </c>
      <c r="LW53" s="46" t="n"/>
      <c r="LX53" s="33" t="inlineStr">
        <is>
          <t>Total</t>
        </is>
      </c>
      <c r="LY53" s="53">
        <f>SUM(LY39:LY52)</f>
        <v/>
      </c>
      <c r="LZ53" s="33" t="n"/>
      <c r="MA53" s="46">
        <f>SUM(MA39:MA51)</f>
        <v/>
      </c>
      <c r="MB53" s="46" t="n"/>
      <c r="MC53" s="33" t="inlineStr">
        <is>
          <t>Total</t>
        </is>
      </c>
      <c r="MD53" s="53">
        <f>SUM(MD39:MD52)</f>
        <v/>
      </c>
      <c r="ME53" s="33" t="n"/>
      <c r="MF53" s="46">
        <f>SUM(MF39:MF51)</f>
        <v/>
      </c>
      <c r="MG53" s="46" t="n"/>
      <c r="MH53" s="33" t="inlineStr">
        <is>
          <t>Total</t>
        </is>
      </c>
      <c r="MI53" s="53" t="n">
        <v>1</v>
      </c>
      <c r="MJ53" s="33" t="n"/>
      <c r="MK53" s="46">
        <f>SUM(MK39:MK51)</f>
        <v/>
      </c>
      <c r="ML53" s="46" t="n"/>
      <c r="MM53" s="33" t="inlineStr">
        <is>
          <t>Total</t>
        </is>
      </c>
      <c r="MN53" s="53" t="n">
        <v>1</v>
      </c>
      <c r="MO53" s="33" t="n"/>
      <c r="MP53" s="46">
        <f>SUM(MP39:MP51)</f>
        <v/>
      </c>
      <c r="MQ53" s="46" t="n"/>
      <c r="MR53" s="33" t="inlineStr">
        <is>
          <t>Total</t>
        </is>
      </c>
      <c r="MS53" s="53">
        <f>SUM(MS39:MS52)</f>
        <v/>
      </c>
      <c r="MT53" s="33" t="n"/>
      <c r="MU53" s="46">
        <f>SUM(MU39:MU51)</f>
        <v/>
      </c>
      <c r="MV53" s="46" t="n"/>
      <c r="MW53" s="33" t="inlineStr">
        <is>
          <t>Total</t>
        </is>
      </c>
      <c r="MX53" s="53">
        <f>SUM(MX39:MX52)</f>
        <v/>
      </c>
      <c r="MY53" s="33" t="n"/>
      <c r="MZ53" s="46">
        <f>SUM(MZ39:MZ51)</f>
        <v/>
      </c>
      <c r="NA53" s="46" t="n"/>
      <c r="NB53" s="33" t="inlineStr">
        <is>
          <t>Total</t>
        </is>
      </c>
      <c r="NC53" s="41">
        <f>SUM(NC39:NC52)</f>
        <v/>
      </c>
      <c r="ND53" s="33" t="n"/>
      <c r="NE53" s="46">
        <f>SUM(NE39:NE51)</f>
        <v/>
      </c>
      <c r="NF53" s="46" t="n"/>
      <c r="NG53" s="33" t="inlineStr">
        <is>
          <t>Total</t>
        </is>
      </c>
      <c r="NH53" s="41">
        <f>SUM(NH39:NH52)</f>
        <v/>
      </c>
      <c r="NI53" s="33" t="n"/>
      <c r="NJ53" s="46">
        <f>SUM(NJ39:NJ51)</f>
        <v/>
      </c>
      <c r="NK53" s="46" t="n"/>
      <c r="NL53" s="33" t="inlineStr">
        <is>
          <t>Total</t>
        </is>
      </c>
      <c r="NM53" s="41" t="n">
        <v>1</v>
      </c>
      <c r="NN53" s="33" t="n"/>
      <c r="NO53" s="46">
        <f>SUM(NO39:NO51)</f>
        <v/>
      </c>
      <c r="NP53" s="46" t="n"/>
      <c r="NQ53" s="33" t="inlineStr">
        <is>
          <t>Total</t>
        </is>
      </c>
      <c r="NR53" s="41">
        <f>SUM(NR39:NR52)</f>
        <v/>
      </c>
      <c r="NS53" s="33" t="n"/>
      <c r="NT53" s="46">
        <f>SUM(NT39:NT51)</f>
        <v/>
      </c>
      <c r="NU53" s="46" t="n"/>
      <c r="NV53" s="33" t="inlineStr">
        <is>
          <t>Total</t>
        </is>
      </c>
      <c r="NW53" s="41">
        <f>SUM(NW39:NW52)</f>
        <v/>
      </c>
      <c r="NX53" s="33" t="n"/>
      <c r="NY53" s="46">
        <f>SUM(NY39:NY51)</f>
        <v/>
      </c>
      <c r="NZ53" s="46" t="n"/>
      <c r="OA53" s="33" t="inlineStr">
        <is>
          <t>Total</t>
        </is>
      </c>
      <c r="OB53" s="41">
        <f>SUM(OB39:OB52)</f>
        <v/>
      </c>
      <c r="OC53" s="33" t="n"/>
      <c r="OD53" s="46">
        <f>SUM(OD39:OD51)</f>
        <v/>
      </c>
      <c r="OE53" s="46" t="n"/>
      <c r="OF53" s="33" t="inlineStr">
        <is>
          <t>Total</t>
        </is>
      </c>
      <c r="OG53" s="41">
        <f>SUM(OG39:OG52)</f>
        <v/>
      </c>
      <c r="OH53" s="33" t="n"/>
      <c r="OI53" s="46">
        <f>SUM(OI39:OI51)</f>
        <v/>
      </c>
      <c r="OJ53" s="46" t="n"/>
      <c r="OK53" s="33" t="inlineStr">
        <is>
          <t>Total</t>
        </is>
      </c>
      <c r="OL53" s="41">
        <f>SUM(OL39:OL52)</f>
        <v/>
      </c>
      <c r="OM53" s="33" t="n"/>
      <c r="ON53" s="46">
        <f>SUM(ON39:ON51)</f>
        <v/>
      </c>
      <c r="OO53" s="46" t="n"/>
      <c r="OP53" s="33" t="inlineStr">
        <is>
          <t>Total</t>
        </is>
      </c>
      <c r="OQ53" s="41">
        <f>SUM(OQ39:OQ52)</f>
        <v/>
      </c>
      <c r="OR53" s="33" t="n"/>
      <c r="OS53" s="46">
        <f>SUM(OS39:OS51)</f>
        <v/>
      </c>
      <c r="OT53" s="46" t="n"/>
      <c r="OU53" s="33" t="inlineStr">
        <is>
          <t>Total</t>
        </is>
      </c>
      <c r="OV53" s="41">
        <f>SUM(OV39:OV52)</f>
        <v/>
      </c>
      <c r="OW53" s="33" t="n"/>
      <c r="OX53" s="46">
        <f>SUM(OX39:OX51)</f>
        <v/>
      </c>
      <c r="OY53" s="46" t="n"/>
      <c r="OZ53" s="33" t="inlineStr">
        <is>
          <t>Total</t>
        </is>
      </c>
      <c r="PA53" s="41">
        <f>SUM(PA39:PA52)</f>
        <v/>
      </c>
      <c r="PB53" s="33" t="n"/>
      <c r="PC53" s="46">
        <f>SUM(PC39:PC51)</f>
        <v/>
      </c>
      <c r="PD53" s="46" t="n"/>
      <c r="PE53" s="33" t="inlineStr">
        <is>
          <t>Total</t>
        </is>
      </c>
      <c r="PF53" s="41">
        <f>SUM(PF39:PF52)</f>
        <v/>
      </c>
      <c r="PG53" s="33" t="n"/>
      <c r="PH53" s="46">
        <f>SUM(PH39:PH51)</f>
        <v/>
      </c>
      <c r="PI53" s="46" t="n"/>
      <c r="PJ53" s="33" t="inlineStr">
        <is>
          <t>Total</t>
        </is>
      </c>
      <c r="PK53" s="41">
        <f>SUM(PK39:PK52)</f>
        <v/>
      </c>
      <c r="PL53" s="33" t="n"/>
      <c r="PM53" s="46">
        <f>SUM(PM39:PM51)</f>
        <v/>
      </c>
      <c r="PN53" s="46" t="n"/>
      <c r="PO53" s="33" t="inlineStr">
        <is>
          <t>Total</t>
        </is>
      </c>
      <c r="PP53" s="41">
        <f>SUM(PP39:PP52)</f>
        <v/>
      </c>
      <c r="PQ53" s="33" t="n"/>
      <c r="PR53" s="46">
        <f>SUM(PR39:PR51)</f>
        <v/>
      </c>
      <c r="PS53" s="46" t="n"/>
      <c r="PT53" s="33" t="inlineStr">
        <is>
          <t>Total</t>
        </is>
      </c>
      <c r="PU53" s="41">
        <f>SUM(PU39:PU52)</f>
        <v/>
      </c>
      <c r="PV53" s="33" t="n"/>
      <c r="PW53" s="46">
        <f>SUM(PW39:PW51)</f>
        <v/>
      </c>
      <c r="PX53" s="46" t="n"/>
      <c r="PY53" s="33" t="inlineStr">
        <is>
          <t>Total</t>
        </is>
      </c>
      <c r="PZ53" s="41">
        <f>SUM(PZ39:PZ52)</f>
        <v/>
      </c>
      <c r="QA53" s="33" t="n"/>
      <c r="QB53" s="46">
        <f>SUM(QB39:QB51)</f>
        <v/>
      </c>
      <c r="QC53" s="46" t="n"/>
      <c r="QD53" s="33" t="inlineStr">
        <is>
          <t>Total</t>
        </is>
      </c>
      <c r="QE53" s="41">
        <f>SUM(QE39:QE52)</f>
        <v/>
      </c>
      <c r="QF53" s="33" t="n"/>
      <c r="QG53" s="46">
        <f>SUM(QG39:QG51)</f>
        <v/>
      </c>
      <c r="QH53" s="46" t="n"/>
      <c r="QI53" s="33" t="inlineStr">
        <is>
          <t>Total</t>
        </is>
      </c>
      <c r="QJ53" s="41">
        <f>SUM(QJ39:QJ52)</f>
        <v/>
      </c>
      <c r="QK53" s="33" t="n"/>
      <c r="QL53" s="46">
        <f>SUM(QL39:QL51)</f>
        <v/>
      </c>
      <c r="QM53" s="46" t="n"/>
      <c r="QN53" s="33" t="inlineStr">
        <is>
          <t>Total</t>
        </is>
      </c>
      <c r="QO53" s="41" t="n">
        <v>1</v>
      </c>
      <c r="QP53" s="33" t="n"/>
      <c r="QQ53" s="46">
        <f>SUM(QQ39:QQ51)</f>
        <v/>
      </c>
      <c r="QR53" s="46" t="n"/>
      <c r="QS53" s="33" t="inlineStr">
        <is>
          <t>Total</t>
        </is>
      </c>
      <c r="QT53" s="41" t="n">
        <v>1</v>
      </c>
      <c r="QU53" s="33" t="n"/>
      <c r="QV53" s="46">
        <f>SUM(QV39:QV51)</f>
        <v/>
      </c>
      <c r="QW53" s="46" t="n"/>
      <c r="QX53" s="33" t="inlineStr">
        <is>
          <t>Total</t>
        </is>
      </c>
      <c r="QY53" s="41" t="n">
        <v>1</v>
      </c>
      <c r="QZ53" s="33" t="n"/>
      <c r="RA53" s="46">
        <f>SUM(RA39:RA51)</f>
        <v/>
      </c>
      <c r="RB53" s="46" t="n"/>
      <c r="RC53" s="33" t="inlineStr">
        <is>
          <t>Total</t>
        </is>
      </c>
      <c r="RD53" s="41" t="n">
        <v>1</v>
      </c>
      <c r="RE53" s="33" t="n"/>
      <c r="RF53" s="46">
        <f>SUM(RF39:RF51)</f>
        <v/>
      </c>
      <c r="RG53" s="46" t="n"/>
      <c r="RH53" s="33" t="inlineStr">
        <is>
          <t>Total</t>
        </is>
      </c>
      <c r="RI53" s="41" t="n">
        <v>1</v>
      </c>
      <c r="RJ53" s="33" t="n"/>
      <c r="RK53" s="46">
        <f>SUM(RK39:RK51)</f>
        <v/>
      </c>
      <c r="RL53" s="46" t="n"/>
      <c r="RM53" s="53">
        <f>SUM(RM39:RM52)</f>
        <v/>
      </c>
      <c r="RN53" s="47">
        <f>SUM(RN39:RN52)</f>
        <v/>
      </c>
      <c r="RO53" s="47">
        <f>SUM(RO39:RO52)</f>
        <v/>
      </c>
      <c r="RP53" s="47">
        <f>SUM(RP39:RP52)</f>
        <v/>
      </c>
      <c r="RQ53" s="48" t="n"/>
      <c r="RR53" s="33" t="n"/>
      <c r="RS53" s="33" t="n"/>
      <c r="RT53" s="48" t="n"/>
      <c r="RU53" s="61" t="n"/>
      <c r="RV53" s="48" t="n"/>
      <c r="RW53" s="48" t="n"/>
      <c r="RX53" s="33" t="n"/>
      <c r="RY53" s="33" t="n"/>
      <c r="RZ53" s="33" t="n"/>
    </row>
    <row r="54">
      <c r="LT54" s="34" t="n"/>
      <c r="LY54" s="34" t="n"/>
      <c r="MD54" s="34" t="n"/>
      <c r="MI54" s="34" t="n"/>
      <c r="MN54" s="34" t="n"/>
      <c r="MS54" s="34" t="n"/>
      <c r="MX54" s="34" t="n"/>
      <c r="NC54" s="41" t="n"/>
      <c r="NH54" s="41" t="n"/>
      <c r="NM54" s="41" t="n"/>
      <c r="NR54" s="41" t="n"/>
      <c r="NW54" s="41" t="n"/>
      <c r="OB54" s="41" t="n"/>
      <c r="OG54" s="41" t="n"/>
      <c r="OL54" s="41" t="n"/>
      <c r="OQ54" s="41" t="n"/>
      <c r="OV54" s="41" t="n"/>
      <c r="PF54" s="41" t="n"/>
      <c r="PK54" s="41" t="n"/>
      <c r="PP54" s="41" t="n"/>
      <c r="PU54" s="41" t="n"/>
      <c r="PZ54" s="41" t="n"/>
      <c r="QE54" s="41" t="n"/>
      <c r="QJ54" s="41" t="n"/>
      <c r="QO54" s="41" t="n"/>
      <c r="QT54" s="41" t="n"/>
      <c r="QY54" s="41" t="n"/>
      <c r="RD54" s="41" t="n"/>
      <c r="RI54" s="41" t="n"/>
    </row>
    <row r="55">
      <c r="A55" s="33" t="inlineStr">
        <is>
          <t xml:space="preserve">Spartan - EQ8 Conservative </t>
        </is>
      </c>
      <c r="B55" s="33" t="n"/>
      <c r="C55" s="33" t="n"/>
      <c r="D55" s="33" t="n"/>
      <c r="E55" s="33" t="n"/>
      <c r="F55" s="33" t="inlineStr">
        <is>
          <t xml:space="preserve">Spartan - EQ8 Conservative </t>
        </is>
      </c>
      <c r="G55" s="33" t="n"/>
      <c r="H55" s="33" t="n"/>
      <c r="I55" s="33" t="n"/>
      <c r="J55" s="33" t="n"/>
      <c r="K55" s="33" t="inlineStr">
        <is>
          <t xml:space="preserve">Spartan - EQ8 Conservative </t>
        </is>
      </c>
      <c r="L55" s="33" t="n"/>
      <c r="M55" s="33" t="n"/>
      <c r="N55" s="33" t="n"/>
      <c r="O55" s="33" t="n"/>
      <c r="P55" s="33" t="inlineStr">
        <is>
          <t xml:space="preserve">Spartan - EQ8 Conservative </t>
        </is>
      </c>
      <c r="Q55" s="33" t="n"/>
      <c r="R55" s="33" t="n"/>
      <c r="S55" s="33" t="n"/>
      <c r="T55" s="33" t="n"/>
      <c r="U55" s="33" t="inlineStr">
        <is>
          <t xml:space="preserve">EQ8 S20 Conservative </t>
        </is>
      </c>
      <c r="V55" s="33" t="n"/>
      <c r="W55" s="33" t="n"/>
      <c r="X55" s="33" t="n"/>
      <c r="Y55" s="33" t="n"/>
      <c r="Z55" s="33" t="inlineStr">
        <is>
          <t xml:space="preserve">EQ8 S20 Conservative </t>
        </is>
      </c>
      <c r="AA55" s="33" t="n"/>
      <c r="AB55" s="33" t="n"/>
      <c r="AC55" s="33" t="n"/>
      <c r="AD55" s="33" t="n"/>
      <c r="AE55" s="33" t="inlineStr">
        <is>
          <t xml:space="preserve">EQ8 S20 Conservative </t>
        </is>
      </c>
      <c r="AF55" s="33" t="n"/>
      <c r="AG55" s="33" t="n"/>
      <c r="AH55" s="33" t="n"/>
      <c r="AI55" s="33" t="n"/>
      <c r="AJ55" s="33" t="inlineStr">
        <is>
          <t xml:space="preserve">EQ8 S20 Conservative </t>
        </is>
      </c>
      <c r="AK55" s="33" t="n"/>
      <c r="AL55" s="33" t="n"/>
      <c r="AM55" s="33" t="n"/>
      <c r="AN55" s="33" t="n"/>
      <c r="AO55" s="33" t="inlineStr">
        <is>
          <t xml:space="preserve">EQ8 S20 Conservative </t>
        </is>
      </c>
      <c r="AP55" s="33" t="n"/>
      <c r="AQ55" s="33" t="n"/>
      <c r="AR55" s="33" t="n"/>
      <c r="AS55" s="33" t="n"/>
      <c r="AT55" s="54" t="inlineStr">
        <is>
          <t xml:space="preserve">EQ8 S20 Conservative </t>
        </is>
      </c>
      <c r="AU55" s="33" t="n"/>
      <c r="AV55" s="33" t="n"/>
      <c r="AW55" s="33" t="n"/>
      <c r="AX55" s="33" t="n"/>
      <c r="AY55" s="33" t="inlineStr">
        <is>
          <t xml:space="preserve">EQ8 S20 Conservative </t>
        </is>
      </c>
      <c r="AZ55" s="33" t="n"/>
      <c r="BA55" s="33" t="n"/>
      <c r="BB55" s="33" t="n"/>
      <c r="BC55" s="33" t="n"/>
      <c r="BD55" s="33" t="inlineStr">
        <is>
          <t xml:space="preserve">EQ8 S20 Conservative </t>
        </is>
      </c>
      <c r="BE55" s="33" t="n"/>
      <c r="BF55" s="33" t="n"/>
      <c r="BG55" s="33" t="n"/>
      <c r="BH55" s="33" t="n"/>
      <c r="BI55" s="33" t="inlineStr">
        <is>
          <t xml:space="preserve">EQ8 S20 Conservative </t>
        </is>
      </c>
      <c r="BJ55" s="33" t="n"/>
      <c r="BK55" s="33" t="n"/>
      <c r="BL55" s="33" t="n"/>
      <c r="BM55" s="33" t="n"/>
      <c r="BN55" s="33" t="inlineStr">
        <is>
          <t xml:space="preserve">EQ8 S20 Conservative </t>
        </is>
      </c>
      <c r="BO55" s="33" t="n"/>
      <c r="BP55" s="33" t="n"/>
      <c r="BQ55" s="33" t="n"/>
      <c r="BR55" s="33" t="n"/>
      <c r="BS55" s="33" t="inlineStr">
        <is>
          <t xml:space="preserve">EQ8 S20 Conservative </t>
        </is>
      </c>
      <c r="BT55" s="33" t="n"/>
      <c r="BU55" s="33" t="n"/>
      <c r="BV55" s="33" t="n"/>
      <c r="BW55" s="33" t="n"/>
      <c r="BX55" s="33" t="inlineStr">
        <is>
          <t xml:space="preserve">EQ8 S20 Conservative </t>
        </is>
      </c>
      <c r="BY55" s="33" t="n"/>
      <c r="BZ55" s="33" t="n"/>
      <c r="CA55" s="33" t="n"/>
      <c r="CB55" s="33" t="n"/>
      <c r="CC55" s="33" t="inlineStr">
        <is>
          <t xml:space="preserve">EQ8 S20 Conservative </t>
        </is>
      </c>
      <c r="CD55" s="33" t="n"/>
      <c r="CE55" s="33" t="n"/>
      <c r="CF55" s="33" t="n"/>
      <c r="CG55" s="33" t="n"/>
      <c r="CH55" s="33" t="inlineStr">
        <is>
          <t xml:space="preserve">EQ8 S20 Conservative </t>
        </is>
      </c>
      <c r="CI55" s="33" t="n"/>
      <c r="CJ55" s="33" t="n"/>
      <c r="CK55" s="33" t="n"/>
      <c r="CL55" s="33" t="n"/>
      <c r="CM55" s="33" t="inlineStr">
        <is>
          <t xml:space="preserve">EQ8 S20 Conservative </t>
        </is>
      </c>
      <c r="CN55" s="33" t="n"/>
      <c r="CO55" s="33" t="n"/>
      <c r="CP55" s="33" t="n"/>
      <c r="CQ55" s="33" t="n"/>
      <c r="CR55" s="33" t="inlineStr">
        <is>
          <t xml:space="preserve">EQ8 S20 Conservative </t>
        </is>
      </c>
      <c r="CS55" s="33" t="n"/>
      <c r="CT55" s="33" t="n"/>
      <c r="CU55" s="33" t="n"/>
      <c r="CV55" s="33" t="n"/>
      <c r="CW55" s="33" t="inlineStr">
        <is>
          <t xml:space="preserve">EQ8 S20 Conservative </t>
        </is>
      </c>
      <c r="CX55" s="33" t="n"/>
      <c r="CY55" s="33" t="n"/>
      <c r="CZ55" s="33" t="n"/>
      <c r="DA55" s="33" t="n"/>
      <c r="DB55" s="33" t="inlineStr">
        <is>
          <t xml:space="preserve">EQ8 S20 Conservative </t>
        </is>
      </c>
      <c r="DC55" s="33" t="n"/>
      <c r="DD55" s="33" t="n"/>
      <c r="DE55" s="33" t="n"/>
      <c r="DF55" s="33" t="n"/>
      <c r="DG55" s="33" t="inlineStr">
        <is>
          <t xml:space="preserve">EQ8 S20 Conservative </t>
        </is>
      </c>
      <c r="DH55" s="33" t="n"/>
      <c r="DI55" s="33" t="n"/>
      <c r="DJ55" s="33" t="n"/>
      <c r="DK55" s="33" t="n"/>
      <c r="DL55" s="33" t="inlineStr">
        <is>
          <t xml:space="preserve">EQ8 S20 Conservative </t>
        </is>
      </c>
      <c r="DM55" s="33" t="n"/>
      <c r="DN55" s="33" t="n"/>
      <c r="DO55" s="33" t="n"/>
      <c r="DP55" s="33" t="n"/>
      <c r="DQ55" s="33" t="inlineStr">
        <is>
          <t xml:space="preserve">EQ8 S20 Conservative </t>
        </is>
      </c>
      <c r="DR55" s="33" t="n"/>
      <c r="DS55" s="33" t="n"/>
      <c r="DT55" s="33" t="n"/>
      <c r="DU55" s="33" t="n"/>
      <c r="DV55" s="33" t="inlineStr">
        <is>
          <t xml:space="preserve">EQ8 S20 Conservative </t>
        </is>
      </c>
      <c r="DW55" s="33" t="n"/>
      <c r="DX55" s="33" t="n"/>
      <c r="DY55" s="33" t="n"/>
      <c r="DZ55" s="33" t="n"/>
      <c r="EA55" s="33" t="inlineStr">
        <is>
          <t xml:space="preserve">EQ8 S20 Conservative </t>
        </is>
      </c>
      <c r="EB55" s="33" t="n"/>
      <c r="EC55" s="33" t="n"/>
      <c r="ED55" s="33" t="n"/>
      <c r="EE55" s="33" t="n"/>
      <c r="EF55" s="33" t="inlineStr">
        <is>
          <t xml:space="preserve">EQ8 S20 Conservative </t>
        </is>
      </c>
      <c r="EG55" s="33" t="n"/>
      <c r="EH55" s="33" t="n"/>
      <c r="EI55" s="33" t="n"/>
      <c r="EJ55" s="33" t="n"/>
      <c r="EK55" s="33" t="inlineStr">
        <is>
          <t xml:space="preserve">EQ8 S20 Conservative </t>
        </is>
      </c>
      <c r="EL55" s="33" t="n"/>
      <c r="EM55" s="33" t="n"/>
      <c r="EN55" s="33" t="n"/>
      <c r="EO55" s="33" t="n"/>
      <c r="EP55" s="33" t="inlineStr">
        <is>
          <t xml:space="preserve">EQ8 S20 Conservative </t>
        </is>
      </c>
      <c r="EQ55" s="33" t="n"/>
      <c r="ER55" s="33" t="n"/>
      <c r="ES55" s="33" t="n"/>
      <c r="ET55" s="33" t="n"/>
      <c r="EU55" s="33" t="inlineStr">
        <is>
          <t xml:space="preserve">EQ8 S20 Conservative </t>
        </is>
      </c>
      <c r="EV55" s="33" t="n"/>
      <c r="EW55" s="33" t="n"/>
      <c r="EX55" s="33" t="n"/>
      <c r="EY55" s="33" t="n"/>
      <c r="EZ55" s="33" t="inlineStr">
        <is>
          <t xml:space="preserve">EQ8 S20 Conservative </t>
        </is>
      </c>
      <c r="FA55" s="33" t="n"/>
      <c r="FB55" s="33" t="n"/>
      <c r="FC55" s="33" t="n"/>
      <c r="FD55" s="33" t="n"/>
      <c r="FE55" s="33" t="inlineStr">
        <is>
          <t xml:space="preserve">EQ8 S20 Conservative </t>
        </is>
      </c>
      <c r="FF55" s="33" t="n"/>
      <c r="FG55" s="33" t="n"/>
      <c r="FH55" s="33" t="n"/>
      <c r="FI55" s="33" t="n"/>
      <c r="FJ55" s="33" t="inlineStr">
        <is>
          <t xml:space="preserve">EQ8 S20 Conservative </t>
        </is>
      </c>
      <c r="FK55" s="33" t="n"/>
      <c r="FL55" s="33" t="n"/>
      <c r="FM55" s="33" t="n"/>
      <c r="FN55" s="33" t="n"/>
      <c r="FO55" s="33" t="inlineStr">
        <is>
          <t xml:space="preserve">EQ8 S20 Conservative </t>
        </is>
      </c>
      <c r="FP55" s="33" t="n"/>
      <c r="FQ55" s="33" t="n"/>
      <c r="FR55" s="33" t="n"/>
      <c r="FS55" s="33" t="n"/>
      <c r="FT55" s="33" t="inlineStr">
        <is>
          <t xml:space="preserve">EQ8 S20 Conservative </t>
        </is>
      </c>
      <c r="FU55" s="33" t="n"/>
      <c r="FV55" s="33" t="n"/>
      <c r="FW55" s="33" t="n"/>
      <c r="FX55" s="33" t="n"/>
      <c r="FY55" s="33" t="inlineStr">
        <is>
          <t xml:space="preserve">EQ8 S20 Conservative </t>
        </is>
      </c>
      <c r="FZ55" s="34" t="n"/>
      <c r="GA55" s="33" t="n"/>
      <c r="GB55" s="33" t="n"/>
      <c r="GC55" s="33" t="n"/>
      <c r="GD55" s="33" t="inlineStr">
        <is>
          <t xml:space="preserve">EQ8 S20 Conservative </t>
        </is>
      </c>
      <c r="GE55" s="34" t="n"/>
      <c r="GF55" s="33" t="n"/>
      <c r="GG55" s="33" t="n"/>
      <c r="GH55" s="33" t="n"/>
      <c r="GI55" s="33" t="inlineStr">
        <is>
          <t xml:space="preserve">EQ8 S20 Conservative </t>
        </is>
      </c>
      <c r="GJ55" s="34" t="n"/>
      <c r="GK55" s="33" t="n"/>
      <c r="GL55" s="33" t="n"/>
      <c r="GM55" s="33" t="n"/>
      <c r="GN55" s="33" t="inlineStr">
        <is>
          <t xml:space="preserve">EQ8 S20 Conservative </t>
        </is>
      </c>
      <c r="GO55" s="34" t="n"/>
      <c r="GP55" s="33" t="n"/>
      <c r="GQ55" s="33" t="n"/>
      <c r="GR55" s="33" t="n"/>
      <c r="GS55" s="33" t="inlineStr">
        <is>
          <t xml:space="preserve">EQ8 S20 Conservative </t>
        </is>
      </c>
      <c r="GT55" s="34" t="n"/>
      <c r="GU55" s="33" t="n"/>
      <c r="GV55" s="33" t="n"/>
      <c r="GW55" s="33" t="n"/>
      <c r="GX55" s="33" t="inlineStr">
        <is>
          <t xml:space="preserve">EQ8 S20 Conservative </t>
        </is>
      </c>
      <c r="GY55" s="34" t="n"/>
      <c r="GZ55" s="33" t="n"/>
      <c r="HA55" s="33" t="n"/>
      <c r="HB55" s="33" t="n"/>
      <c r="HC55" s="33" t="inlineStr">
        <is>
          <t xml:space="preserve">EQ8 S20 Conservative </t>
        </is>
      </c>
      <c r="HD55" s="34" t="n"/>
      <c r="HE55" s="33" t="n"/>
      <c r="HF55" s="33" t="n"/>
      <c r="HG55" s="33" t="n"/>
      <c r="HH55" s="33" t="inlineStr">
        <is>
          <t xml:space="preserve">EQ8 S20 Conservative </t>
        </is>
      </c>
      <c r="HI55" s="34" t="n"/>
      <c r="HJ55" s="33" t="n"/>
      <c r="HK55" s="33" t="n"/>
      <c r="HL55" s="33" t="n"/>
      <c r="HM55" s="33" t="inlineStr">
        <is>
          <t xml:space="preserve">EQ8 S20 Conservative </t>
        </is>
      </c>
      <c r="HN55" s="34" t="n"/>
      <c r="HO55" s="33" t="n"/>
      <c r="HP55" s="33" t="n"/>
      <c r="HQ55" s="33" t="n"/>
      <c r="HR55" s="33" t="inlineStr">
        <is>
          <t xml:space="preserve">EQ8 S20 Conservative </t>
        </is>
      </c>
      <c r="HS55" s="34" t="n"/>
      <c r="HT55" s="33" t="n"/>
      <c r="HU55" s="33" t="n"/>
      <c r="HV55" s="33" t="n"/>
      <c r="HW55" s="33" t="inlineStr">
        <is>
          <t xml:space="preserve">EQ8 S20 Conservative </t>
        </is>
      </c>
      <c r="HX55" s="34" t="n"/>
      <c r="HY55" s="33" t="n"/>
      <c r="HZ55" s="33" t="n"/>
      <c r="IA55" s="33" t="n"/>
      <c r="IB55" s="33" t="inlineStr">
        <is>
          <t xml:space="preserve">EQ8 S20 Conservative </t>
        </is>
      </c>
      <c r="IC55" s="34" t="n"/>
      <c r="ID55" s="33" t="n"/>
      <c r="IE55" s="33" t="n"/>
      <c r="IF55" s="33" t="n"/>
      <c r="IG55" s="33" t="inlineStr">
        <is>
          <t xml:space="preserve">EQ8 S20 Conservative </t>
        </is>
      </c>
      <c r="IH55" s="34" t="n"/>
      <c r="II55" s="33" t="n"/>
      <c r="IJ55" s="33" t="n"/>
      <c r="IK55" s="33" t="n"/>
      <c r="IL55" s="33" t="inlineStr">
        <is>
          <t xml:space="preserve">EQ8 S20 Conservative </t>
        </is>
      </c>
      <c r="IM55" s="34" t="n"/>
      <c r="IN55" s="33" t="n"/>
      <c r="IO55" s="33" t="n"/>
      <c r="IP55" s="33" t="n"/>
      <c r="IQ55" s="33" t="inlineStr">
        <is>
          <t xml:space="preserve">EQ8 S20 Conservative </t>
        </is>
      </c>
      <c r="IR55" s="34" t="n"/>
      <c r="IS55" s="33" t="n"/>
      <c r="IT55" s="33" t="n"/>
      <c r="IU55" s="33" t="n"/>
      <c r="IV55" s="33" t="inlineStr">
        <is>
          <t xml:space="preserve">EQ8 S20 Conservative </t>
        </is>
      </c>
      <c r="IW55" s="34" t="n"/>
      <c r="IX55" s="33" t="n"/>
      <c r="IY55" s="33" t="n"/>
      <c r="IZ55" s="33" t="n"/>
      <c r="JA55" s="33" t="inlineStr">
        <is>
          <t xml:space="preserve">EQ8 S20 Conservative </t>
        </is>
      </c>
      <c r="JB55" s="34" t="n"/>
      <c r="JC55" s="33" t="n"/>
      <c r="JD55" s="33" t="n"/>
      <c r="JE55" s="33" t="n"/>
      <c r="JF55" s="33" t="inlineStr">
        <is>
          <t xml:space="preserve">EQ8 S20 Conservative </t>
        </is>
      </c>
      <c r="JG55" s="34" t="n"/>
      <c r="JH55" s="33" t="n"/>
      <c r="JI55" s="33" t="n"/>
      <c r="JJ55" s="33" t="n"/>
      <c r="JK55" s="33" t="inlineStr">
        <is>
          <t xml:space="preserve">EQ8 S20 Conservative </t>
        </is>
      </c>
      <c r="JL55" s="34" t="n"/>
      <c r="JM55" s="33" t="n"/>
      <c r="JN55" s="33" t="n"/>
      <c r="JO55" s="33" t="n"/>
      <c r="JP55" s="33" t="inlineStr">
        <is>
          <t xml:space="preserve">EQ8 S20 Conservative </t>
        </is>
      </c>
      <c r="JQ55" s="34" t="n"/>
      <c r="JR55" s="33" t="n"/>
      <c r="JS55" s="33" t="n"/>
      <c r="JT55" s="33" t="n"/>
      <c r="JU55" s="33" t="inlineStr">
        <is>
          <t xml:space="preserve">EQ8 S20 Conservative </t>
        </is>
      </c>
      <c r="JV55" s="34" t="n"/>
      <c r="JW55" s="33" t="n"/>
      <c r="JX55" s="33" t="n"/>
      <c r="JY55" s="33" t="n"/>
      <c r="JZ55" s="33" t="inlineStr">
        <is>
          <t xml:space="preserve">EQ8 S20 Conservative </t>
        </is>
      </c>
      <c r="KA55" s="34" t="n"/>
      <c r="KB55" s="33" t="n"/>
      <c r="KC55" s="33" t="n"/>
      <c r="KD55" s="33" t="n"/>
      <c r="KE55" s="33" t="inlineStr">
        <is>
          <t xml:space="preserve">EQ8 S20 Conservative </t>
        </is>
      </c>
      <c r="KF55" s="34" t="n"/>
      <c r="KG55" s="33" t="n"/>
      <c r="KH55" s="33" t="n"/>
      <c r="KI55" s="33" t="n"/>
      <c r="KJ55" s="33" t="inlineStr">
        <is>
          <t xml:space="preserve">EQ8 S20 Conservative </t>
        </is>
      </c>
      <c r="KK55" s="34" t="n"/>
      <c r="KL55" s="33" t="n"/>
      <c r="KM55" s="33" t="n"/>
      <c r="KN55" s="33" t="n"/>
      <c r="KO55" s="33" t="inlineStr">
        <is>
          <t xml:space="preserve">Tactical (S20) Conservative </t>
        </is>
      </c>
      <c r="KP55" s="34" t="n"/>
      <c r="KQ55" s="33" t="n"/>
      <c r="KR55" s="33" t="n"/>
      <c r="KS55" s="33" t="n"/>
      <c r="KT55" s="33" t="inlineStr">
        <is>
          <t xml:space="preserve">Tactical (S20) Conservative </t>
        </is>
      </c>
      <c r="KU55" s="34" t="n"/>
      <c r="KV55" s="33" t="n"/>
      <c r="KW55" s="33" t="n"/>
      <c r="KX55" s="33" t="n"/>
      <c r="KY55" s="33" t="inlineStr">
        <is>
          <t xml:space="preserve">Tactical (S20) Conservative </t>
        </is>
      </c>
      <c r="KZ55" s="34" t="n"/>
      <c r="LA55" s="33" t="n"/>
      <c r="LB55" s="33" t="n"/>
      <c r="LC55" s="33" t="n"/>
      <c r="LD55" s="33" t="inlineStr">
        <is>
          <t xml:space="preserve">Tactical (S20) Conservative </t>
        </is>
      </c>
      <c r="LE55" s="34" t="n"/>
      <c r="LF55" s="33" t="n"/>
      <c r="LG55" s="33" t="n"/>
      <c r="LH55" s="33" t="n"/>
      <c r="LI55" s="33" t="inlineStr">
        <is>
          <t xml:space="preserve">Tactical (S20) Conservative </t>
        </is>
      </c>
      <c r="LJ55" s="34" t="n"/>
      <c r="LK55" s="33" t="n"/>
      <c r="LL55" s="33" t="n"/>
      <c r="LM55" s="33" t="n"/>
      <c r="LN55" s="33" t="inlineStr">
        <is>
          <t xml:space="preserve">Tactical (S20) Conservative </t>
        </is>
      </c>
      <c r="LO55" s="34" t="n"/>
      <c r="LP55" s="33" t="n"/>
      <c r="LQ55" s="33" t="n"/>
      <c r="LR55" s="33" t="n"/>
      <c r="LS55" s="33" t="inlineStr">
        <is>
          <t xml:space="preserve">Tactical (S20) Conservative </t>
        </is>
      </c>
      <c r="LT55" s="34" t="n"/>
      <c r="LU55" s="33" t="n"/>
      <c r="LV55" s="33" t="n"/>
      <c r="LW55" s="33" t="n"/>
      <c r="LX55" s="33" t="inlineStr">
        <is>
          <t xml:space="preserve">Tactical (S20) Conservative </t>
        </is>
      </c>
      <c r="LY55" s="34" t="n"/>
      <c r="LZ55" s="33" t="n"/>
      <c r="MA55" s="33" t="n"/>
      <c r="MB55" s="33" t="n"/>
      <c r="MC55" s="33" t="inlineStr">
        <is>
          <t xml:space="preserve">Tactical (S20) Conservative </t>
        </is>
      </c>
      <c r="MD55" s="34" t="n"/>
      <c r="ME55" s="33" t="n"/>
      <c r="MF55" s="33" t="n"/>
      <c r="MG55" s="33" t="n"/>
      <c r="MH55" s="33" t="inlineStr">
        <is>
          <t xml:space="preserve">Tactical (S20) Conservative </t>
        </is>
      </c>
      <c r="MI55" s="34" t="n"/>
      <c r="MJ55" s="33" t="n"/>
      <c r="MK55" s="33" t="n"/>
      <c r="ML55" s="33" t="n"/>
      <c r="MM55" s="33" t="inlineStr">
        <is>
          <t xml:space="preserve">Tactical (S20) Conservative </t>
        </is>
      </c>
      <c r="MN55" s="34" t="n"/>
      <c r="MO55" s="33" t="n"/>
      <c r="MP55" s="33" t="n"/>
      <c r="MQ55" s="33" t="n"/>
      <c r="MR55" s="33" t="inlineStr">
        <is>
          <t xml:space="preserve">Tactical (S20) Conservative </t>
        </is>
      </c>
      <c r="MS55" s="34" t="n"/>
      <c r="MT55" s="33" t="n"/>
      <c r="MU55" s="33" t="n"/>
      <c r="MV55" s="33" t="n"/>
      <c r="MW55" s="33" t="inlineStr">
        <is>
          <t xml:space="preserve">Tactical (S20) Conservative </t>
        </is>
      </c>
      <c r="MX55" s="34" t="n"/>
      <c r="MY55" s="33" t="n"/>
      <c r="MZ55" s="33" t="n"/>
      <c r="NA55" s="33" t="n"/>
      <c r="NB55" s="33" t="inlineStr">
        <is>
          <t xml:space="preserve">Tactical (S20) Conservative </t>
        </is>
      </c>
      <c r="NC55" s="41" t="n"/>
      <c r="ND55" s="33" t="n"/>
      <c r="NE55" s="33" t="n"/>
      <c r="NF55" s="33" t="n"/>
      <c r="NG55" s="33" t="inlineStr">
        <is>
          <t xml:space="preserve">Tactical (S20) Conservative </t>
        </is>
      </c>
      <c r="NH55" s="41" t="n"/>
      <c r="NI55" s="33" t="n"/>
      <c r="NJ55" s="33" t="n"/>
      <c r="NK55" s="33" t="n"/>
      <c r="NL55" s="33" t="inlineStr">
        <is>
          <t xml:space="preserve">Tactical (S20) Conservative </t>
        </is>
      </c>
      <c r="NM55" s="41" t="n"/>
      <c r="NN55" s="33" t="n"/>
      <c r="NO55" s="33" t="n"/>
      <c r="NP55" s="33" t="n"/>
      <c r="NQ55" s="33" t="inlineStr">
        <is>
          <t xml:space="preserve">Tactical (S20) Conservative </t>
        </is>
      </c>
      <c r="NR55" s="41" t="n"/>
      <c r="NS55" s="33" t="n"/>
      <c r="NT55" s="33" t="n"/>
      <c r="NU55" s="33" t="n"/>
      <c r="NV55" s="33" t="inlineStr">
        <is>
          <t xml:space="preserve">Tactical (S20) Conservative </t>
        </is>
      </c>
      <c r="NW55" s="41" t="n"/>
      <c r="NX55" s="33" t="n"/>
      <c r="NY55" s="33" t="n"/>
      <c r="NZ55" s="33" t="n"/>
      <c r="OA55" s="33" t="inlineStr">
        <is>
          <t xml:space="preserve">Tactical (S20) Conservative </t>
        </is>
      </c>
      <c r="OB55" s="41" t="n"/>
      <c r="OC55" s="33" t="n"/>
      <c r="OD55" s="33" t="n"/>
      <c r="OE55" s="33" t="n"/>
      <c r="OF55" s="33" t="inlineStr">
        <is>
          <t xml:space="preserve">Tactical (S20) Conservative </t>
        </is>
      </c>
      <c r="OG55" s="41" t="n"/>
      <c r="OH55" s="33" t="n"/>
      <c r="OI55" s="33" t="n"/>
      <c r="OJ55" s="33" t="n"/>
      <c r="OK55" s="33" t="inlineStr">
        <is>
          <t xml:space="preserve">Tactical (S20) Conservative </t>
        </is>
      </c>
      <c r="OL55" s="41" t="n"/>
      <c r="OM55" s="33" t="n"/>
      <c r="ON55" s="33" t="n"/>
      <c r="OO55" s="33" t="n"/>
      <c r="OP55" s="33" t="inlineStr">
        <is>
          <t xml:space="preserve">Tactical (S20) Conservative </t>
        </is>
      </c>
      <c r="OQ55" s="41" t="n"/>
      <c r="OR55" s="33" t="n"/>
      <c r="OS55" s="33" t="n"/>
      <c r="OT55" s="33" t="n"/>
      <c r="OU55" s="33" t="inlineStr">
        <is>
          <t xml:space="preserve">Tactical (S20) Conservative </t>
        </is>
      </c>
      <c r="OV55" s="41" t="n"/>
      <c r="OW55" s="33" t="n"/>
      <c r="OX55" s="33" t="n"/>
      <c r="OY55" s="33" t="n"/>
      <c r="OZ55" s="33" t="inlineStr">
        <is>
          <t xml:space="preserve">Tactical (S20) Conservative </t>
        </is>
      </c>
      <c r="PB55" s="33" t="n"/>
      <c r="PC55" s="33" t="n"/>
      <c r="PD55" s="33" t="n"/>
      <c r="PE55" s="33" t="inlineStr">
        <is>
          <t xml:space="preserve">Tactical (S20) Conservative </t>
        </is>
      </c>
      <c r="PF55" s="41" t="n"/>
      <c r="PG55" s="33" t="n"/>
      <c r="PH55" s="33" t="n"/>
      <c r="PI55" s="33" t="n"/>
      <c r="PJ55" s="33" t="inlineStr">
        <is>
          <t xml:space="preserve">Tactical (S20) Conservative </t>
        </is>
      </c>
      <c r="PK55" s="41" t="n"/>
      <c r="PL55" s="33" t="n"/>
      <c r="PM55" s="33" t="n"/>
      <c r="PN55" s="33" t="n"/>
      <c r="PO55" s="33" t="inlineStr">
        <is>
          <t xml:space="preserve">Tactical (S20) Conservative </t>
        </is>
      </c>
      <c r="PP55" s="41" t="n"/>
      <c r="PQ55" s="33" t="n"/>
      <c r="PR55" s="33" t="n"/>
      <c r="PS55" s="33" t="n"/>
      <c r="PT55" s="33" t="inlineStr">
        <is>
          <t xml:space="preserve">Tactical (S20) Conservative </t>
        </is>
      </c>
      <c r="PU55" s="41" t="n"/>
      <c r="PV55" s="33" t="n"/>
      <c r="PW55" s="33" t="n"/>
      <c r="PX55" s="33" t="n"/>
      <c r="PY55" s="33" t="inlineStr">
        <is>
          <t xml:space="preserve">Tactical (S20) Conservative </t>
        </is>
      </c>
      <c r="PZ55" s="41" t="n"/>
      <c r="QA55" s="33" t="n"/>
      <c r="QB55" s="33" t="n"/>
      <c r="QC55" s="33" t="n"/>
      <c r="QD55" s="33" t="inlineStr">
        <is>
          <t xml:space="preserve">Tactical (S20) Conservative </t>
        </is>
      </c>
      <c r="QE55" s="41" t="n"/>
      <c r="QF55" s="33" t="n"/>
      <c r="QG55" s="33" t="n"/>
      <c r="QH55" s="33" t="n"/>
      <c r="QI55" s="33" t="inlineStr">
        <is>
          <t xml:space="preserve">Tactical (S20) Conservative </t>
        </is>
      </c>
      <c r="QJ55" s="41" t="n"/>
      <c r="QK55" s="33" t="n"/>
      <c r="QL55" s="33" t="n"/>
      <c r="QM55" s="33" t="n"/>
      <c r="QN55" s="33" t="inlineStr">
        <is>
          <t xml:space="preserve">Tactical (S20) Conservative </t>
        </is>
      </c>
      <c r="QO55" s="41" t="n"/>
      <c r="QP55" s="33" t="n"/>
      <c r="QQ55" s="33" t="n"/>
      <c r="QR55" s="33" t="n"/>
      <c r="QS55" s="33" t="inlineStr">
        <is>
          <t xml:space="preserve">Tactical (S20) Conservative </t>
        </is>
      </c>
      <c r="QT55" s="41" t="n"/>
      <c r="QU55" s="33" t="n"/>
      <c r="QV55" s="33" t="n"/>
      <c r="QW55" s="33" t="n"/>
      <c r="QX55" s="33" t="inlineStr">
        <is>
          <t xml:space="preserve">Tactical (S20) Conservative </t>
        </is>
      </c>
      <c r="QY55" s="41" t="n"/>
      <c r="QZ55" s="33" t="n"/>
      <c r="RA55" s="33" t="n"/>
      <c r="RB55" s="33" t="n"/>
      <c r="RC55" s="33" t="inlineStr">
        <is>
          <t xml:space="preserve">Tactical (S20) Conservative </t>
        </is>
      </c>
      <c r="RD55" s="41" t="n"/>
      <c r="RE55" s="33" t="n"/>
      <c r="RF55" s="33" t="n"/>
      <c r="RG55" s="33" t="n"/>
      <c r="RH55" s="33" t="inlineStr">
        <is>
          <t xml:space="preserve">Tactical (S20) Conservative </t>
        </is>
      </c>
      <c r="RI55" s="41" t="n"/>
      <c r="RJ55" s="33" t="n"/>
      <c r="RK55" s="33" t="n"/>
      <c r="RL55" s="33" t="n"/>
      <c r="RM55" s="28" t="inlineStr">
        <is>
          <t>Baseline</t>
        </is>
      </c>
      <c r="RN55" s="30" t="inlineStr">
        <is>
          <t>Static</t>
        </is>
      </c>
      <c r="RO55" s="30" t="inlineStr">
        <is>
          <t>Intermediate</t>
        </is>
      </c>
      <c r="RP55" s="30" t="inlineStr">
        <is>
          <t>Long-Term</t>
        </is>
      </c>
      <c r="RR55" s="33" t="n"/>
      <c r="RS55" s="33" t="n"/>
      <c r="RT55" s="33" t="n"/>
      <c r="RU55" s="61" t="n"/>
      <c r="RV55" s="33" t="n"/>
      <c r="RW55" s="33" t="n"/>
      <c r="RX55" s="33" t="n"/>
      <c r="RY55" s="33" t="n"/>
      <c r="RZ55" s="33" t="n"/>
    </row>
    <row r="56">
      <c r="A56" s="61" t="inlineStr">
        <is>
          <t>VTI</t>
        </is>
      </c>
      <c r="B56" s="49" t="n">
        <v>0.03</v>
      </c>
      <c r="C56" s="61">
        <f>'ETF MTD'!$K$28/'ETF MTD'!$K$3-1</f>
        <v/>
      </c>
      <c r="D56" s="61">
        <f>B56*C56</f>
        <v/>
      </c>
      <c r="E56" s="61" t="n"/>
      <c r="F56" s="61" t="inlineStr">
        <is>
          <t>VTI</t>
        </is>
      </c>
      <c r="G56" s="49" t="n">
        <v>0.09</v>
      </c>
      <c r="H56" s="61">
        <f>'ETF MTD'!$K$28/'ETF MTD'!$K$3-1</f>
        <v/>
      </c>
      <c r="I56" s="61">
        <f>G56*H56</f>
        <v/>
      </c>
      <c r="J56" s="33" t="n"/>
      <c r="K56" s="61" t="inlineStr">
        <is>
          <t>VTI</t>
        </is>
      </c>
      <c r="L56" s="49" t="n">
        <v>0.15</v>
      </c>
      <c r="M56" s="61">
        <f>'ETF MTD'!$K$28/'ETF MTD'!$K$3-1</f>
        <v/>
      </c>
      <c r="N56" s="61">
        <f>L56*M56</f>
        <v/>
      </c>
      <c r="O56" s="61" t="n"/>
      <c r="P56" s="61" t="inlineStr">
        <is>
          <t>VTI</t>
        </is>
      </c>
      <c r="Q56" s="61" t="n">
        <v>0.15</v>
      </c>
      <c r="R56" s="61">
        <f>'ETF MTD'!$K$28/'ETF MTD'!$K$3-1</f>
        <v/>
      </c>
      <c r="S56" s="61">
        <f>Q56*R56</f>
        <v/>
      </c>
      <c r="T56" s="61" t="n"/>
      <c r="U56" s="61" t="inlineStr">
        <is>
          <t>VTI</t>
        </is>
      </c>
      <c r="V56" s="49" t="n">
        <v>0.15</v>
      </c>
      <c r="W56" s="61">
        <f>'ETF MTD'!$K$28/'ETF MTD'!$K$3-1</f>
        <v/>
      </c>
      <c r="X56" s="61">
        <f>V56*W56</f>
        <v/>
      </c>
      <c r="Y56" s="61" t="n"/>
      <c r="Z56" s="61" t="inlineStr">
        <is>
          <t>VTI</t>
        </is>
      </c>
      <c r="AA56" s="49" t="n">
        <v>0.15</v>
      </c>
      <c r="AB56" s="61">
        <f>'ETF MTD'!$K$28/'ETF MTD'!$K$3-1</f>
        <v/>
      </c>
      <c r="AC56" s="61">
        <f>AA56*AB56</f>
        <v/>
      </c>
      <c r="AD56" s="61" t="n"/>
      <c r="AE56" s="61" t="inlineStr">
        <is>
          <t>VTI</t>
        </is>
      </c>
      <c r="AF56" s="49" t="n">
        <v>0.15</v>
      </c>
      <c r="AG56" s="61">
        <f>'ETF MTD'!$K$28/'ETF MTD'!$K$3-1</f>
        <v/>
      </c>
      <c r="AH56" s="61">
        <f>AF56*AG56</f>
        <v/>
      </c>
      <c r="AI56" s="61" t="n"/>
      <c r="AJ56" s="61" t="inlineStr">
        <is>
          <t>VTI</t>
        </is>
      </c>
      <c r="AK56" s="49" t="n">
        <v>0.09</v>
      </c>
      <c r="AL56" s="61">
        <f>'ETF MTD'!$K$28/'ETF MTD'!$K$3-1</f>
        <v/>
      </c>
      <c r="AM56" s="61">
        <f>AK56*AL56</f>
        <v/>
      </c>
      <c r="AN56" s="61" t="n"/>
      <c r="AO56" s="61" t="inlineStr">
        <is>
          <t>VTI</t>
        </is>
      </c>
      <c r="AP56" s="49" t="n">
        <v>0.15</v>
      </c>
      <c r="AQ56" s="61">
        <f>'ETF MTD'!$K$28/'ETF MTD'!$K$3-1</f>
        <v/>
      </c>
      <c r="AR56" s="61">
        <f>AP56*AQ56</f>
        <v/>
      </c>
      <c r="AS56" s="61" t="n"/>
      <c r="AT56" s="61" t="inlineStr">
        <is>
          <t>VTI</t>
        </is>
      </c>
      <c r="AU56" s="49" t="n">
        <v>0.15</v>
      </c>
      <c r="AV56" s="61">
        <f>'ETF MTD'!$K$28/'ETF MTD'!$K$3-1</f>
        <v/>
      </c>
      <c r="AW56" s="61">
        <f>AU56*AV56</f>
        <v/>
      </c>
      <c r="AX56" s="61" t="n"/>
      <c r="AY56" s="61" t="inlineStr">
        <is>
          <t>VTI</t>
        </is>
      </c>
      <c r="AZ56" s="49" t="n">
        <v>0.15</v>
      </c>
      <c r="BA56" s="61">
        <f>'ETF MTD'!$K$28/'ETF MTD'!$K$3-1</f>
        <v/>
      </c>
      <c r="BB56" s="61">
        <f>AZ56*BA56</f>
        <v/>
      </c>
      <c r="BC56" s="61" t="n"/>
      <c r="BD56" s="61" t="inlineStr">
        <is>
          <t>VTI</t>
        </is>
      </c>
      <c r="BE56" s="49" t="n">
        <v>0.15</v>
      </c>
      <c r="BF56" s="61">
        <f>'ETF MTD'!$K$28/'ETF MTD'!$K$3-1</f>
        <v/>
      </c>
      <c r="BG56" s="61">
        <f>BE56*BF56</f>
        <v/>
      </c>
      <c r="BH56" s="61" t="n"/>
      <c r="BI56" s="61" t="inlineStr">
        <is>
          <t>VTI</t>
        </is>
      </c>
      <c r="BJ56" s="49" t="n">
        <v>0.15</v>
      </c>
      <c r="BK56" s="61">
        <f>'ETF MTD'!$K$28/'ETF MTD'!$K$3-1</f>
        <v/>
      </c>
      <c r="BL56" s="61">
        <f>BJ56*BK56</f>
        <v/>
      </c>
      <c r="BM56" s="61" t="n"/>
      <c r="BN56" s="61" t="inlineStr">
        <is>
          <t>VTI</t>
        </is>
      </c>
      <c r="BO56" s="49" t="n">
        <v>0.15</v>
      </c>
      <c r="BP56" s="61">
        <f>'ETF MTD'!$K$28/'ETF MTD'!$K$3-1</f>
        <v/>
      </c>
      <c r="BQ56" s="61">
        <f>BO56*BP56</f>
        <v/>
      </c>
      <c r="BR56" s="61" t="n"/>
      <c r="BS56" s="61" t="inlineStr">
        <is>
          <t>VTI</t>
        </is>
      </c>
      <c r="BT56" s="49" t="n">
        <v>0.15</v>
      </c>
      <c r="BU56" s="61">
        <f>'ETF MTD'!$K$28/'ETF MTD'!$K$3-1</f>
        <v/>
      </c>
      <c r="BV56" s="61">
        <f>BT56*BU56</f>
        <v/>
      </c>
      <c r="BW56" s="61" t="n"/>
      <c r="BX56" s="61" t="inlineStr">
        <is>
          <t>VTI</t>
        </is>
      </c>
      <c r="BY56" s="49" t="n">
        <v>0.15</v>
      </c>
      <c r="BZ56" s="61">
        <f>'ETF MTD'!$K$28/'ETF MTD'!$K$3-1</f>
        <v/>
      </c>
      <c r="CA56" s="61">
        <f>BY56*BZ56</f>
        <v/>
      </c>
      <c r="CB56" s="61" t="n"/>
      <c r="CC56" s="61" t="inlineStr">
        <is>
          <t>VTI</t>
        </is>
      </c>
      <c r="CD56" s="49" t="n">
        <v>0.15</v>
      </c>
      <c r="CE56" s="61">
        <f>'ETF MTD'!$K$28/'ETF MTD'!$K$3-1</f>
        <v/>
      </c>
      <c r="CF56" s="61">
        <f>CD56*CE56</f>
        <v/>
      </c>
      <c r="CG56" s="61" t="n"/>
      <c r="CH56" s="61" t="inlineStr">
        <is>
          <t>VTI</t>
        </is>
      </c>
      <c r="CI56" s="49" t="n">
        <v>0.15</v>
      </c>
      <c r="CJ56" s="61">
        <f>'ETF MTD'!$K$28/'ETF MTD'!$K$3-1</f>
        <v/>
      </c>
      <c r="CK56" s="61">
        <f>CI56*CJ56</f>
        <v/>
      </c>
      <c r="CL56" s="61" t="n"/>
      <c r="CM56" s="61" t="inlineStr">
        <is>
          <t>VTI</t>
        </is>
      </c>
      <c r="CN56" s="49" t="n">
        <v>0.09</v>
      </c>
      <c r="CO56" s="61">
        <f>'ETF MTD'!$K$28/'ETF MTD'!$K$3-1</f>
        <v/>
      </c>
      <c r="CP56" s="61">
        <f>CN56*CO56</f>
        <v/>
      </c>
      <c r="CQ56" s="61" t="n"/>
      <c r="CR56" s="61" t="inlineStr">
        <is>
          <t>VTI</t>
        </is>
      </c>
      <c r="CS56" s="49" t="n">
        <v>0.09</v>
      </c>
      <c r="CT56" s="61">
        <f>'ETF MTD'!$K$28/'ETF MTD'!$K$3-1</f>
        <v/>
      </c>
      <c r="CU56" s="61">
        <f>CS56*CT56</f>
        <v/>
      </c>
      <c r="CV56" s="61" t="n"/>
      <c r="CW56" s="61" t="inlineStr">
        <is>
          <t>VTI</t>
        </is>
      </c>
      <c r="CX56" s="49" t="n">
        <v>0.15</v>
      </c>
      <c r="CY56" s="61">
        <f>'ETF MTD'!$K$28/'ETF MTD'!$K$3-1</f>
        <v/>
      </c>
      <c r="CZ56" s="61">
        <f>CX56*CY56</f>
        <v/>
      </c>
      <c r="DA56" s="61" t="n"/>
      <c r="DB56" s="61" t="inlineStr">
        <is>
          <t>VTI</t>
        </is>
      </c>
      <c r="DC56" s="49" t="n">
        <v>0.15</v>
      </c>
      <c r="DD56" s="61">
        <f>'ETF MTD'!$K$28/'ETF MTD'!$K$3-1</f>
        <v/>
      </c>
      <c r="DE56" s="61">
        <f>DC56*DD56</f>
        <v/>
      </c>
      <c r="DF56" s="61" t="n"/>
      <c r="DG56" s="61" t="inlineStr">
        <is>
          <t>VTI</t>
        </is>
      </c>
      <c r="DH56" s="49" t="n">
        <v>0.15</v>
      </c>
      <c r="DI56" s="61">
        <f>'ETF MTD'!$K$28/'ETF MTD'!$K$3-1</f>
        <v/>
      </c>
      <c r="DJ56" s="61">
        <f>DH56*DI56</f>
        <v/>
      </c>
      <c r="DK56" s="61" t="n"/>
      <c r="DL56" s="61" t="inlineStr">
        <is>
          <t>VTI</t>
        </is>
      </c>
      <c r="DM56" s="49" t="n">
        <v>0.15</v>
      </c>
      <c r="DN56" s="61">
        <f>'ETF MTD'!$K$28/'ETF MTD'!$K$3-1</f>
        <v/>
      </c>
      <c r="DO56" s="61">
        <f>DM56*DN56</f>
        <v/>
      </c>
      <c r="DP56" s="61" t="n"/>
      <c r="DQ56" s="61" t="inlineStr">
        <is>
          <t>VTI</t>
        </is>
      </c>
      <c r="DR56" s="49" t="n">
        <v>0.15</v>
      </c>
      <c r="DS56" s="61">
        <f>'ETF MTD'!$K$28/'ETF MTD'!$K$3-1</f>
        <v/>
      </c>
      <c r="DT56" s="61">
        <f>DR56*DS56</f>
        <v/>
      </c>
      <c r="DU56" s="61" t="n"/>
      <c r="DV56" s="61" t="inlineStr">
        <is>
          <t>VTI</t>
        </is>
      </c>
      <c r="DW56" s="49" t="n">
        <v>0.09</v>
      </c>
      <c r="DX56" s="61">
        <f>'ETF MTD'!$K$28/'ETF MTD'!$K$3-1</f>
        <v/>
      </c>
      <c r="DY56" s="61">
        <f>DW56*DX56</f>
        <v/>
      </c>
      <c r="DZ56" s="61" t="n"/>
      <c r="EA56" s="61" t="inlineStr">
        <is>
          <t>VTI</t>
        </is>
      </c>
      <c r="EB56" s="49" t="n">
        <v>0.03</v>
      </c>
      <c r="EC56" s="61">
        <f>'ETF MTD'!$K$28/'ETF MTD'!$K$3-1</f>
        <v/>
      </c>
      <c r="ED56" s="61">
        <f>EB56*EC56</f>
        <v/>
      </c>
      <c r="EE56" s="61" t="n"/>
      <c r="EF56" s="61" t="inlineStr">
        <is>
          <t>VTI</t>
        </is>
      </c>
      <c r="EG56" s="49" t="n">
        <v>0.03</v>
      </c>
      <c r="EH56" s="61">
        <f>'ETF MTD'!$K$28/'ETF MTD'!$K$3-1</f>
        <v/>
      </c>
      <c r="EI56" s="61">
        <f>EG56*EH56</f>
        <v/>
      </c>
      <c r="EJ56" s="61" t="n"/>
      <c r="EK56" s="61" t="inlineStr">
        <is>
          <t>VTI</t>
        </is>
      </c>
      <c r="EL56" s="49" t="n">
        <v>0.03</v>
      </c>
      <c r="EM56" s="61">
        <f>'ETF MTD'!$K$28/'ETF MTD'!$K$3-1</f>
        <v/>
      </c>
      <c r="EN56" s="61">
        <f>EL56*EM56</f>
        <v/>
      </c>
      <c r="EO56" s="61" t="n"/>
      <c r="EP56" s="61" t="inlineStr">
        <is>
          <t>VTI</t>
        </is>
      </c>
      <c r="EQ56" s="49" t="n">
        <v>0.09</v>
      </c>
      <c r="ER56" s="61">
        <f>'ETF MTD'!$K$28/'ETF MTD'!$K$3-1</f>
        <v/>
      </c>
      <c r="ES56" s="61">
        <f>EQ56*ER56</f>
        <v/>
      </c>
      <c r="ET56" s="61" t="n"/>
      <c r="EU56" s="61" t="inlineStr">
        <is>
          <t>VTI</t>
        </is>
      </c>
      <c r="EV56" s="49" t="n">
        <v>0.15</v>
      </c>
      <c r="EW56" s="61">
        <f>'ETF MTD'!$K$28/'ETF MTD'!$K$3-1</f>
        <v/>
      </c>
      <c r="EX56" s="61">
        <f>EV56*EW56</f>
        <v/>
      </c>
      <c r="EY56" s="61" t="n"/>
      <c r="EZ56" s="61" t="inlineStr">
        <is>
          <t>VTI</t>
        </is>
      </c>
      <c r="FA56" s="49" t="n">
        <v>0.15</v>
      </c>
      <c r="FB56" s="61">
        <f>'ETF MTD'!$K$28/'ETF MTD'!$K$3-1</f>
        <v/>
      </c>
      <c r="FC56" s="61">
        <f>FA56*FB56</f>
        <v/>
      </c>
      <c r="FD56" s="61" t="n"/>
      <c r="FE56" s="61" t="inlineStr">
        <is>
          <t>VTI</t>
        </is>
      </c>
      <c r="FF56" s="49" t="n">
        <v>0.09</v>
      </c>
      <c r="FG56" s="61">
        <f>'ETF MTD'!$K$28/'ETF MTD'!$K$3-1</f>
        <v/>
      </c>
      <c r="FH56" s="61">
        <f>FF56*FG56</f>
        <v/>
      </c>
      <c r="FI56" s="61" t="n"/>
      <c r="FJ56" s="61" t="inlineStr">
        <is>
          <t>VTI</t>
        </is>
      </c>
      <c r="FK56" s="49" t="n">
        <v>0.15</v>
      </c>
      <c r="FL56" s="61">
        <f>'ETF MTD'!$K$28/'ETF MTD'!$K$3-1</f>
        <v/>
      </c>
      <c r="FM56" s="61">
        <f>FK56*FL56</f>
        <v/>
      </c>
      <c r="FN56" s="61" t="n"/>
      <c r="FO56" s="61" t="inlineStr">
        <is>
          <t>VTI</t>
        </is>
      </c>
      <c r="FP56" s="49" t="n">
        <v>0.15</v>
      </c>
      <c r="FQ56" s="61">
        <f>'ETF MTD'!$K$28/'ETF MTD'!$K$3-1</f>
        <v/>
      </c>
      <c r="FR56" s="61">
        <f>FP56*FQ56</f>
        <v/>
      </c>
      <c r="FS56" s="61" t="n"/>
      <c r="FT56" s="61" t="inlineStr">
        <is>
          <t>VTI</t>
        </is>
      </c>
      <c r="FU56" s="49" t="n">
        <v>0.09</v>
      </c>
      <c r="FV56" s="61">
        <f>'ETF MTD'!$K$28/'ETF MTD'!$K$3-1</f>
        <v/>
      </c>
      <c r="FW56" s="61">
        <f>FU56*FV56</f>
        <v/>
      </c>
      <c r="FX56" s="61" t="n"/>
      <c r="FY56" s="61" t="inlineStr">
        <is>
          <t>VTI</t>
        </is>
      </c>
      <c r="FZ56" s="41" t="n">
        <v>0.15</v>
      </c>
      <c r="GA56" s="61">
        <f>'ETF MTD'!$K$28/'ETF MTD'!$K$3-1</f>
        <v/>
      </c>
      <c r="GB56" s="61">
        <f>FZ56*GA56</f>
        <v/>
      </c>
      <c r="GC56" s="61" t="n"/>
      <c r="GD56" s="61" t="inlineStr">
        <is>
          <t>VTI</t>
        </is>
      </c>
      <c r="GE56" s="41" t="n">
        <v>0.15</v>
      </c>
      <c r="GF56" s="61">
        <f>'ETF MTD'!$K$28/'ETF MTD'!$K$3-1</f>
        <v/>
      </c>
      <c r="GG56" s="61">
        <f>GE56*GF56</f>
        <v/>
      </c>
      <c r="GH56" s="61" t="n"/>
      <c r="GI56" s="32" t="inlineStr">
        <is>
          <t>U.S. Equity</t>
        </is>
      </c>
      <c r="GJ56" s="41" t="n">
        <v>0.15</v>
      </c>
      <c r="GK56" s="61">
        <f>'ETF MTD'!$K$28/'ETF MTD'!$K$3-1</f>
        <v/>
      </c>
      <c r="GL56" s="61">
        <f>GJ56*GK56</f>
        <v/>
      </c>
      <c r="GM56" s="61" t="n"/>
      <c r="GN56" s="32" t="inlineStr">
        <is>
          <t>U.S. Equity</t>
        </is>
      </c>
      <c r="GO56" s="41" t="n">
        <v>0.15</v>
      </c>
      <c r="GP56" s="61">
        <f>'ETF MTD'!$K$28/'ETF MTD'!$K$3-1</f>
        <v/>
      </c>
      <c r="GQ56" s="61">
        <f>GO56*GP56</f>
        <v/>
      </c>
      <c r="GR56" s="61" t="n"/>
      <c r="GS56" s="32" t="inlineStr">
        <is>
          <t>U.S. Equity</t>
        </is>
      </c>
      <c r="GT56" s="41" t="n">
        <v>0.15</v>
      </c>
      <c r="GU56" s="61">
        <f>'ETF MTD'!$K$28/'ETF MTD'!$K$3-1</f>
        <v/>
      </c>
      <c r="GV56" s="61">
        <f>GT56*GU56</f>
        <v/>
      </c>
      <c r="GW56" s="61" t="n"/>
      <c r="GX56" s="32" t="inlineStr">
        <is>
          <t>U.S. Equity</t>
        </is>
      </c>
      <c r="GY56" s="41" t="n">
        <v>0.09</v>
      </c>
      <c r="GZ56" s="61">
        <f>'ETF MTD'!$K$28/'ETF MTD'!$K$3-1</f>
        <v/>
      </c>
      <c r="HA56" s="61">
        <f>GY56*GZ56</f>
        <v/>
      </c>
      <c r="HB56" s="61" t="n"/>
      <c r="HC56" s="32" t="inlineStr">
        <is>
          <t>U.S. Equity</t>
        </is>
      </c>
      <c r="HD56" s="41" t="n">
        <v>0.03</v>
      </c>
      <c r="HE56" s="61">
        <f>'ETF MTD'!$K$28/'ETF MTD'!$K$3-1</f>
        <v/>
      </c>
      <c r="HF56" s="61">
        <f>HD56*HE56</f>
        <v/>
      </c>
      <c r="HG56" s="61" t="n"/>
      <c r="HH56" s="32" t="inlineStr">
        <is>
          <t>U.S. Equity</t>
        </is>
      </c>
      <c r="HI56" s="41" t="n">
        <v>0.09</v>
      </c>
      <c r="HJ56" s="61">
        <f>'ETF MTD'!$K$28/'ETF MTD'!$K$3-1</f>
        <v/>
      </c>
      <c r="HK56" s="61">
        <f>HI56*HJ56</f>
        <v/>
      </c>
      <c r="HL56" s="61" t="n"/>
      <c r="HM56" s="32" t="inlineStr">
        <is>
          <t>U.S. Equity</t>
        </is>
      </c>
      <c r="HN56" s="41" t="n">
        <v>0.15</v>
      </c>
      <c r="HO56" s="61">
        <f>'ETF MTD'!$K$28/'ETF MTD'!$K$3-1</f>
        <v/>
      </c>
      <c r="HP56" s="61">
        <f>HN56*HO56</f>
        <v/>
      </c>
      <c r="HQ56" s="61" t="n"/>
      <c r="HR56" s="32" t="inlineStr">
        <is>
          <t>U.S. Equity</t>
        </is>
      </c>
      <c r="HS56" s="41" t="n">
        <v>0.15</v>
      </c>
      <c r="HT56" s="61">
        <f>'ETF MTD'!$K$28/'ETF MTD'!$K$3-1</f>
        <v/>
      </c>
      <c r="HU56" s="61">
        <f>HS56*HT56</f>
        <v/>
      </c>
      <c r="HV56" s="61" t="n"/>
      <c r="HW56" s="32" t="inlineStr">
        <is>
          <t>U.S. Equity</t>
        </is>
      </c>
      <c r="HX56" s="41" t="n">
        <v>0.15</v>
      </c>
      <c r="HY56" s="61">
        <f>'ETF MTD'!$K$28/'ETF MTD'!$K$3-1</f>
        <v/>
      </c>
      <c r="HZ56" s="61">
        <f>HX56*HY56</f>
        <v/>
      </c>
      <c r="IA56" s="61" t="n"/>
      <c r="IB56" s="32" t="inlineStr">
        <is>
          <t>U.S. Equity</t>
        </is>
      </c>
      <c r="IC56" s="41" t="n">
        <v>0.15</v>
      </c>
      <c r="ID56" s="61">
        <f>'ETF MTD'!$K$28/'ETF MTD'!$K$3-1</f>
        <v/>
      </c>
      <c r="IE56" s="61">
        <f>IC56*ID56</f>
        <v/>
      </c>
      <c r="IF56" s="61" t="n"/>
      <c r="IG56" s="32" t="inlineStr">
        <is>
          <t>U.S. Equity</t>
        </is>
      </c>
      <c r="IH56" s="41" t="n">
        <v>0.15</v>
      </c>
      <c r="II56" s="61">
        <f>'ETF MTD'!$K$28/'ETF MTD'!$K$3-1</f>
        <v/>
      </c>
      <c r="IJ56" s="61">
        <f>IH56*II56</f>
        <v/>
      </c>
      <c r="IK56" s="61" t="n"/>
      <c r="IL56" s="32" t="inlineStr">
        <is>
          <t>U.S. Equity</t>
        </is>
      </c>
      <c r="IM56" s="41" t="n">
        <v>0.15</v>
      </c>
      <c r="IN56" s="61">
        <f>'ETF MTD'!$K$28/'ETF MTD'!$K$3-1</f>
        <v/>
      </c>
      <c r="IO56" s="61">
        <f>IM56*IN56</f>
        <v/>
      </c>
      <c r="IP56" s="61" t="n"/>
      <c r="IQ56" s="32" t="inlineStr">
        <is>
          <t>U.S. Equity</t>
        </is>
      </c>
      <c r="IR56" s="41" t="n">
        <v>0.15</v>
      </c>
      <c r="IS56" s="61">
        <f>'ETF MTD'!$K$28/'ETF MTD'!$K$3-1</f>
        <v/>
      </c>
      <c r="IT56" s="61">
        <f>IR56*IS56</f>
        <v/>
      </c>
      <c r="IU56" s="61" t="n"/>
      <c r="IV56" s="32" t="inlineStr">
        <is>
          <t>U.S. Equity</t>
        </is>
      </c>
      <c r="IW56" s="41" t="n">
        <v>0.15</v>
      </c>
      <c r="IX56" s="61">
        <f>'ETF MTD'!$K$28/'ETF MTD'!$K$3-1</f>
        <v/>
      </c>
      <c r="IY56" s="61">
        <f>IW56*IX56</f>
        <v/>
      </c>
      <c r="IZ56" s="61" t="n"/>
      <c r="JA56" s="32" t="inlineStr">
        <is>
          <t>U.S. Equity</t>
        </is>
      </c>
      <c r="JB56" s="41" t="n">
        <v>0.15</v>
      </c>
      <c r="JC56" s="61">
        <f>'ETF MTD'!$K$28/'ETF MTD'!$K$3-1</f>
        <v/>
      </c>
      <c r="JD56" s="61">
        <f>JB56*JC56</f>
        <v/>
      </c>
      <c r="JE56" s="61" t="n"/>
      <c r="JF56" s="32" t="inlineStr">
        <is>
          <t>U.S. Equity</t>
        </is>
      </c>
      <c r="JG56" s="41" t="n">
        <v>0.15</v>
      </c>
      <c r="JH56" s="61">
        <f>'ETF MTD'!$K$28/'ETF MTD'!$K$3-1</f>
        <v/>
      </c>
      <c r="JI56" s="61">
        <f>JG56*JH56</f>
        <v/>
      </c>
      <c r="JJ56" s="61" t="n"/>
      <c r="JK56" s="32" t="inlineStr">
        <is>
          <t>U.S. Equity</t>
        </is>
      </c>
      <c r="JL56" s="41" t="n">
        <v>0.15</v>
      </c>
      <c r="JM56" s="61">
        <f>'ETF MTD'!$K$28/'ETF MTD'!$K$3-1</f>
        <v/>
      </c>
      <c r="JN56" s="61">
        <f>JL56*JM56</f>
        <v/>
      </c>
      <c r="JO56" s="61" t="n"/>
      <c r="JP56" s="32" t="inlineStr">
        <is>
          <t>U.S. Equity</t>
        </is>
      </c>
      <c r="JQ56" s="41" t="n">
        <v>0.15</v>
      </c>
      <c r="JR56" s="61">
        <f>'ETF MTD'!$K$28/'ETF MTD'!$K$3-1</f>
        <v/>
      </c>
      <c r="JS56" s="61">
        <f>JQ56*JR56</f>
        <v/>
      </c>
      <c r="JT56" s="61" t="n"/>
      <c r="JU56" s="32" t="inlineStr">
        <is>
          <t>U.S. Equity</t>
        </is>
      </c>
      <c r="JV56" s="41" t="n">
        <v>0.15</v>
      </c>
      <c r="JW56" s="61">
        <f>'ETF MTD'!$K$28/'ETF MTD'!$K$3-1</f>
        <v/>
      </c>
      <c r="JX56" s="61">
        <f>JV56*JW56</f>
        <v/>
      </c>
      <c r="JY56" s="61" t="n"/>
      <c r="JZ56" s="32" t="inlineStr">
        <is>
          <t>U.S. Equity</t>
        </is>
      </c>
      <c r="KA56" s="41" t="n">
        <v>0.15</v>
      </c>
      <c r="KB56" s="61">
        <f>'ETF MTD'!$K$28/'ETF MTD'!$K$3-1</f>
        <v/>
      </c>
      <c r="KC56" s="61">
        <f>KA56*KB56</f>
        <v/>
      </c>
      <c r="KD56" s="61" t="n"/>
      <c r="KE56" s="32" t="inlineStr">
        <is>
          <t>U.S. Equity</t>
        </is>
      </c>
      <c r="KF56" s="41" t="n">
        <v>0.15</v>
      </c>
      <c r="KG56" s="61">
        <f>'ETF MTD'!$K$28/'ETF MTD'!$K$3-1</f>
        <v/>
      </c>
      <c r="KH56" s="61">
        <f>KF56*KG56</f>
        <v/>
      </c>
      <c r="KI56" s="61" t="n"/>
      <c r="KJ56" s="32" t="inlineStr">
        <is>
          <t>U.S. Equity</t>
        </is>
      </c>
      <c r="KK56" s="41" t="n">
        <v>0.15</v>
      </c>
      <c r="KL56" s="61">
        <f>'ETF MTD'!$K$28/'ETF MTD'!$K$3-1</f>
        <v/>
      </c>
      <c r="KM56" s="61">
        <f>KK56*KL56</f>
        <v/>
      </c>
      <c r="KN56" s="61" t="n"/>
      <c r="KO56" s="32" t="inlineStr">
        <is>
          <t>U.S. Equity</t>
        </is>
      </c>
      <c r="KP56" s="41" t="n">
        <v>0.15</v>
      </c>
      <c r="KQ56" s="61">
        <f>'ETF MTD'!$K$28/'ETF MTD'!$K$3-1</f>
        <v/>
      </c>
      <c r="KR56" s="61">
        <f>KP56*KQ56</f>
        <v/>
      </c>
      <c r="KS56" s="61" t="n"/>
      <c r="KT56" s="32" t="inlineStr">
        <is>
          <t>U.S. Equity</t>
        </is>
      </c>
      <c r="KU56" s="41" t="n">
        <v>0.09</v>
      </c>
      <c r="KV56" s="61">
        <f>'ETF MTD'!$K$28/'ETF MTD'!$K$3-1</f>
        <v/>
      </c>
      <c r="KW56" s="61">
        <f>KU56*KV56</f>
        <v/>
      </c>
      <c r="KX56" s="61" t="n"/>
      <c r="KY56" s="32" t="inlineStr">
        <is>
          <t>U.S. Equity</t>
        </is>
      </c>
      <c r="KZ56" s="41" t="n">
        <v>0.09</v>
      </c>
      <c r="LA56" s="61">
        <f>'ETF MTD'!$K$28/'ETF MTD'!$K$3-1</f>
        <v/>
      </c>
      <c r="LB56" s="61">
        <f>KZ56*LA56</f>
        <v/>
      </c>
      <c r="LC56" s="61" t="n"/>
      <c r="LD56" s="32" t="inlineStr">
        <is>
          <t>U.S. Equity</t>
        </is>
      </c>
      <c r="LE56" s="41" t="n">
        <v>0.15</v>
      </c>
      <c r="LF56" s="61">
        <f>'ETF MTD'!$K$28/'ETF MTD'!$K$3-1</f>
        <v/>
      </c>
      <c r="LG56" s="61">
        <f>LE56*LF56</f>
        <v/>
      </c>
      <c r="LH56" s="61" t="n"/>
      <c r="LI56" s="32" t="inlineStr">
        <is>
          <t>U.S. Equity</t>
        </is>
      </c>
      <c r="LJ56" s="41" t="n">
        <v>0.03</v>
      </c>
      <c r="LK56" s="61">
        <f>'ETF MTD'!$K$28/'ETF MTD'!$K$3-1</f>
        <v/>
      </c>
      <c r="LL56" s="61">
        <f>LJ56*LK56</f>
        <v/>
      </c>
      <c r="LM56" s="61" t="n"/>
      <c r="LN56" s="32" t="inlineStr">
        <is>
          <t>U.S. Equity</t>
        </is>
      </c>
      <c r="LO56" s="41" t="n">
        <v>0.03</v>
      </c>
      <c r="LP56" s="61">
        <f>'ETF MTD'!$K$28/'ETF MTD'!$K$3-1</f>
        <v/>
      </c>
      <c r="LQ56" s="61">
        <f>LO56*LP56</f>
        <v/>
      </c>
      <c r="LR56" s="61" t="n"/>
      <c r="LS56" s="32" t="inlineStr">
        <is>
          <t>U.S. Equity</t>
        </is>
      </c>
      <c r="LT56" s="41" t="n">
        <v>0.03</v>
      </c>
      <c r="LU56" s="61">
        <f>'ETF MTD'!$K$28/'ETF MTD'!$K$3-1</f>
        <v/>
      </c>
      <c r="LV56" s="61">
        <f>LT56*LU56</f>
        <v/>
      </c>
      <c r="LW56" s="61" t="n"/>
      <c r="LX56" s="32" t="inlineStr">
        <is>
          <t>U.S. Equity</t>
        </is>
      </c>
      <c r="LY56" s="41" t="n">
        <v>0.03</v>
      </c>
      <c r="LZ56" s="61">
        <f>'ETF MTD'!$K$28/'ETF MTD'!$K$3-1</f>
        <v/>
      </c>
      <c r="MA56" s="61">
        <f>LY56*LZ56</f>
        <v/>
      </c>
      <c r="MB56" s="61" t="n"/>
      <c r="MC56" s="32" t="inlineStr">
        <is>
          <t>U.S. Equity</t>
        </is>
      </c>
      <c r="MD56" s="41" t="n">
        <v>0.03</v>
      </c>
      <c r="ME56" s="61">
        <f>'ETF MTD'!$K$28/'ETF MTD'!$K$3-1</f>
        <v/>
      </c>
      <c r="MF56" s="61">
        <f>MD56*ME56</f>
        <v/>
      </c>
      <c r="MG56" s="61" t="n"/>
      <c r="MH56" s="32" t="inlineStr">
        <is>
          <t>U.S. Equity</t>
        </is>
      </c>
      <c r="MI56" s="41" t="n">
        <v>0.03</v>
      </c>
      <c r="MJ56" s="61">
        <f>'ETF MTD'!$K$28/'ETF MTD'!$K$3-1</f>
        <v/>
      </c>
      <c r="MK56" s="61">
        <f>MI56*MJ56</f>
        <v/>
      </c>
      <c r="ML56" s="61" t="n"/>
      <c r="MM56" s="32" t="inlineStr">
        <is>
          <t>U.S. Equity</t>
        </is>
      </c>
      <c r="MN56" s="41" t="n">
        <v>0.03</v>
      </c>
      <c r="MO56" s="61">
        <f>'ETF MTD'!$K$28/'ETF MTD'!$K$3-1</f>
        <v/>
      </c>
      <c r="MP56" s="61">
        <f>MN56*MO56</f>
        <v/>
      </c>
      <c r="MQ56" s="61" t="n"/>
      <c r="MR56" s="32" t="inlineStr">
        <is>
          <t>U.S. Equity</t>
        </is>
      </c>
      <c r="MS56" s="41" t="n">
        <v>0.09</v>
      </c>
      <c r="MT56" s="61">
        <f>'ETF MTD'!$K$28/'ETF MTD'!$K$3-1</f>
        <v/>
      </c>
      <c r="MU56" s="61">
        <f>MS56*MT56</f>
        <v/>
      </c>
      <c r="MV56" s="61" t="n"/>
      <c r="MW56" s="32" t="inlineStr">
        <is>
          <t>U.S. Equity</t>
        </is>
      </c>
      <c r="MX56" s="41" t="n">
        <v>0.03</v>
      </c>
      <c r="MY56" s="61">
        <f>'ETF MTD'!$K$28/'ETF MTD'!$K$3-1</f>
        <v/>
      </c>
      <c r="MZ56" s="61">
        <f>MX56*MY56</f>
        <v/>
      </c>
      <c r="NA56" s="61" t="n"/>
      <c r="NB56" s="32" t="inlineStr">
        <is>
          <t>U.S. Equity</t>
        </is>
      </c>
      <c r="NC56" s="41" t="n">
        <v>0.06000000000000001</v>
      </c>
      <c r="ND56" s="61">
        <f>'ETF MTD'!$K$28/'ETF MTD'!$K$3-1</f>
        <v/>
      </c>
      <c r="NE56" s="61">
        <f>NC56*ND56</f>
        <v/>
      </c>
      <c r="NF56" s="61" t="n"/>
      <c r="NG56" s="32" t="inlineStr">
        <is>
          <t>U.S. Equity</t>
        </is>
      </c>
      <c r="NH56" s="41" t="n">
        <v>0.06</v>
      </c>
      <c r="NI56" s="61">
        <f>'ETF MTD'!$K$28/'ETF MTD'!$K$3-1</f>
        <v/>
      </c>
      <c r="NJ56" s="61">
        <f>NH56*NI56</f>
        <v/>
      </c>
      <c r="NK56" s="61" t="n"/>
      <c r="NL56" s="32" t="inlineStr">
        <is>
          <t>U.S. Equity</t>
        </is>
      </c>
      <c r="NM56" s="41" t="n">
        <v>0.06</v>
      </c>
      <c r="NN56" s="61">
        <f>'ETF MTD'!$K$28/'ETF MTD'!$K$3-1</f>
        <v/>
      </c>
      <c r="NO56" s="61">
        <f>NM56*NN56</f>
        <v/>
      </c>
      <c r="NP56" s="61" t="n"/>
      <c r="NQ56" s="32" t="inlineStr">
        <is>
          <t>U.S. Equity</t>
        </is>
      </c>
      <c r="NR56" s="41" t="n">
        <v>0.1</v>
      </c>
      <c r="NS56" s="61">
        <f>'ETF MTD'!$K$28/'ETF MTD'!$K$3-1</f>
        <v/>
      </c>
      <c r="NT56" s="61">
        <f>NR56*NS56</f>
        <v/>
      </c>
      <c r="NU56" s="61" t="n"/>
      <c r="NV56" s="32" t="inlineStr">
        <is>
          <t>U.S. Equity</t>
        </is>
      </c>
      <c r="NW56" s="41" t="n">
        <v>0.1</v>
      </c>
      <c r="NX56" s="61">
        <f>'ETF MTD'!$K$28/'ETF MTD'!$K$3-1</f>
        <v/>
      </c>
      <c r="NY56" s="61">
        <f>NW56*NX56</f>
        <v/>
      </c>
      <c r="NZ56" s="61" t="n"/>
      <c r="OA56" s="32" t="inlineStr">
        <is>
          <t>U.S. Equity</t>
        </is>
      </c>
      <c r="OB56" s="41" t="n">
        <v>0.15</v>
      </c>
      <c r="OC56" s="61">
        <f>'ETF MTD'!$K$28/'ETF MTD'!$K$3-1</f>
        <v/>
      </c>
      <c r="OD56" s="61">
        <f>OB56*OC56</f>
        <v/>
      </c>
      <c r="OE56" s="61" t="n"/>
      <c r="OF56" s="32" t="inlineStr">
        <is>
          <t>U.S. Equity</t>
        </is>
      </c>
      <c r="OG56" s="41" t="n">
        <v>0.15</v>
      </c>
      <c r="OH56" s="61">
        <f>'ETF MTD'!$K$28/'ETF MTD'!$K$3-1</f>
        <v/>
      </c>
      <c r="OI56" s="61">
        <f>OG56*OH56</f>
        <v/>
      </c>
      <c r="OJ56" s="61" t="n"/>
      <c r="OK56" s="32" t="inlineStr">
        <is>
          <t>U.S. Equity</t>
        </is>
      </c>
      <c r="OL56" s="41" t="n">
        <v>0.15</v>
      </c>
      <c r="OM56" s="61">
        <f>'ETF MTD'!$K$28/'ETF MTD'!$K$3-1</f>
        <v/>
      </c>
      <c r="ON56" s="61">
        <f>OL56*OM56</f>
        <v/>
      </c>
      <c r="OO56" s="61" t="n"/>
      <c r="OP56" s="32" t="inlineStr">
        <is>
          <t>U.S. Equity</t>
        </is>
      </c>
      <c r="OQ56" s="41" t="n">
        <v>0.09</v>
      </c>
      <c r="OR56" s="61">
        <f>'ETF MTD'!$K$28/'ETF MTD'!$K$3-1</f>
        <v/>
      </c>
      <c r="OS56" s="61">
        <f>OQ56*OR56</f>
        <v/>
      </c>
      <c r="OT56" s="61" t="n"/>
      <c r="OU56" s="32" t="inlineStr">
        <is>
          <t>U.S. Equity</t>
        </is>
      </c>
      <c r="OV56" s="41" t="n">
        <v>0.09</v>
      </c>
      <c r="OW56" s="61">
        <f>'ETF MTD'!$K$28/'ETF MTD'!$K$3-1</f>
        <v/>
      </c>
      <c r="OX56" s="61">
        <f>OV56*OW56</f>
        <v/>
      </c>
      <c r="OY56" s="61" t="n"/>
      <c r="OZ56" s="32" t="inlineStr">
        <is>
          <t>U.S. Equity</t>
        </is>
      </c>
      <c r="PA56" s="41" t="n">
        <v>0.15</v>
      </c>
      <c r="PB56" s="61">
        <f>'ETF MTD'!$K$28/'ETF MTD'!$K$3-1</f>
        <v/>
      </c>
      <c r="PC56" s="61">
        <f>PA56*PB56</f>
        <v/>
      </c>
      <c r="PD56" s="61" t="n"/>
      <c r="PE56" s="32" t="inlineStr">
        <is>
          <t>U.S. Equity</t>
        </is>
      </c>
      <c r="PF56" s="41" t="n">
        <v>0.15</v>
      </c>
      <c r="PG56" s="61">
        <f>'ETF MTD'!$K$28/'ETF MTD'!$K$3-1</f>
        <v/>
      </c>
      <c r="PH56" s="61">
        <f>PF56*PG56</f>
        <v/>
      </c>
      <c r="PI56" s="61" t="n"/>
      <c r="PJ56" s="32" t="inlineStr">
        <is>
          <t>U.S. Equity</t>
        </is>
      </c>
      <c r="PK56" s="41">
        <f>0.98-SUM(PK57:PK66)</f>
        <v/>
      </c>
      <c r="PL56" s="61">
        <f>'ETF MTD'!$K$28/'ETF MTD'!$K$3-1</f>
        <v/>
      </c>
      <c r="PM56" s="61">
        <f>PK56*PL56</f>
        <v/>
      </c>
      <c r="PN56" s="61" t="n"/>
      <c r="PO56" s="32" t="inlineStr">
        <is>
          <t>U.S. Equity</t>
        </is>
      </c>
      <c r="PP56" s="41" t="n">
        <v>0.15</v>
      </c>
      <c r="PQ56" s="61">
        <f>'ETF MTD'!$K$28/'ETF MTD'!$K$3-1</f>
        <v/>
      </c>
      <c r="PR56" s="61">
        <f>PP56*PQ56</f>
        <v/>
      </c>
      <c r="PS56" s="61" t="n"/>
      <c r="PT56" s="32" t="inlineStr">
        <is>
          <t>U.S. Equity</t>
        </is>
      </c>
      <c r="PU56" s="41" t="n">
        <v>0.15</v>
      </c>
      <c r="PV56" s="61">
        <f>'ETF MTD'!$K$28/'ETF MTD'!$K$3-1</f>
        <v/>
      </c>
      <c r="PW56" s="61">
        <f>PU56*PV56</f>
        <v/>
      </c>
      <c r="PX56" s="61" t="n"/>
      <c r="PY56" s="32" t="inlineStr">
        <is>
          <t>U.S. Equity</t>
        </is>
      </c>
      <c r="PZ56" s="41" t="n">
        <v>0.15</v>
      </c>
      <c r="QA56" s="61">
        <f>'ETF MTD'!$K$28/'ETF MTD'!$K$3-1</f>
        <v/>
      </c>
      <c r="QB56" s="61">
        <f>PZ56*QA56</f>
        <v/>
      </c>
      <c r="QC56" s="61" t="n"/>
      <c r="QD56" s="32" t="inlineStr">
        <is>
          <t>U.S. Equity</t>
        </is>
      </c>
      <c r="QE56" s="41" t="n">
        <v>0.15</v>
      </c>
      <c r="QF56" s="61">
        <f>'ETF MTD'!$K$28/'ETF MTD'!$K$3-1</f>
        <v/>
      </c>
      <c r="QG56" s="61">
        <f>QE56*QF56</f>
        <v/>
      </c>
      <c r="QH56" s="61" t="n"/>
      <c r="QI56" s="32" t="inlineStr">
        <is>
          <t>U.S. Equity</t>
        </is>
      </c>
      <c r="QJ56" s="41" t="n">
        <v>0.15</v>
      </c>
      <c r="QK56" s="61">
        <f>'ETF MTD'!$K$28/'ETF MTD'!$K$3-1</f>
        <v/>
      </c>
      <c r="QL56" s="61">
        <f>QJ56*QK56</f>
        <v/>
      </c>
      <c r="QM56" s="61" t="n"/>
      <c r="QN56" s="32" t="inlineStr">
        <is>
          <t>U.S. Equity</t>
        </is>
      </c>
      <c r="QO56" s="41" t="n">
        <v>0.15</v>
      </c>
      <c r="QP56" s="61">
        <f>'ETF MTD'!$K$28/'ETF MTD'!$K$3-1</f>
        <v/>
      </c>
      <c r="QQ56" s="61">
        <f>QO56*QP56</f>
        <v/>
      </c>
      <c r="QR56" s="61" t="n"/>
      <c r="QS56" s="32" t="inlineStr">
        <is>
          <t>U.S. Equity</t>
        </is>
      </c>
      <c r="QT56" s="41" t="n">
        <v>0.15</v>
      </c>
      <c r="QU56" s="61">
        <f>'ETF MTD'!$K$28/'ETF MTD'!$K$3-1</f>
        <v/>
      </c>
      <c r="QV56" s="61">
        <f>QT56*QU56</f>
        <v/>
      </c>
      <c r="QW56" s="61" t="n"/>
      <c r="QX56" s="32" t="inlineStr">
        <is>
          <t>U.S. Equity</t>
        </is>
      </c>
      <c r="QY56" s="41" t="n">
        <v>0.1500000000000001</v>
      </c>
      <c r="QZ56" s="61">
        <f>'ETF MTD'!$K$28/'ETF MTD'!$K$3-1</f>
        <v/>
      </c>
      <c r="RA56" s="61">
        <f>QY56*QZ56</f>
        <v/>
      </c>
      <c r="RB56" s="61" t="n"/>
      <c r="RC56" s="32" t="inlineStr">
        <is>
          <t>U.S. Equity</t>
        </is>
      </c>
      <c r="RD56" s="41" t="n">
        <v>0.15</v>
      </c>
      <c r="RE56" s="61">
        <f>'ETF MTD'!$K$28/'ETF MTD'!$K$3-1</f>
        <v/>
      </c>
      <c r="RF56" s="61">
        <f>RD56*RE56</f>
        <v/>
      </c>
      <c r="RG56" s="61" t="n"/>
      <c r="RH56" s="32" t="inlineStr">
        <is>
          <t>U.S. Equity</t>
        </is>
      </c>
      <c r="RI56" s="41" t="n">
        <v>0.15</v>
      </c>
      <c r="RJ56" s="61">
        <f>'ETF MTD'!$K$28/'ETF MTD'!$K$3-1</f>
        <v/>
      </c>
      <c r="RK56" s="61">
        <f>RI56*RJ56</f>
        <v/>
      </c>
      <c r="RL56" s="61" t="n"/>
      <c r="RM56" s="42" t="n">
        <v>0.15</v>
      </c>
      <c r="RN56" s="43">
        <f>0.2*RM56</f>
        <v/>
      </c>
      <c r="RO56" s="44">
        <f>RM56*0.4</f>
        <v/>
      </c>
      <c r="RP56" s="44">
        <f>RI56-SUM(RN56:RO56)</f>
        <v/>
      </c>
      <c r="RQ56" s="45" t="n"/>
      <c r="RR56" s="46" t="n">
        <v>0.0004</v>
      </c>
      <c r="RS56" s="61">
        <f>RI56*RR56</f>
        <v/>
      </c>
      <c r="RT56" s="49" t="n">
        <v>0.0003</v>
      </c>
      <c r="RU56" s="61">
        <f>RT56*RI56</f>
        <v/>
      </c>
      <c r="RV56" s="33" t="n"/>
      <c r="RW56" s="33" t="n"/>
      <c r="RX56" s="33" t="n"/>
      <c r="RY56" s="33" t="n"/>
      <c r="RZ56" s="33" t="n"/>
    </row>
    <row r="57">
      <c r="A57" s="33" t="inlineStr">
        <is>
          <t>VEU</t>
        </is>
      </c>
      <c r="B57" s="49" t="n">
        <v>0.02</v>
      </c>
      <c r="C57" s="61">
        <f>'ETF MTD'!$VO$28/'ETF MTD'!$VO$3-1</f>
        <v/>
      </c>
      <c r="D57" s="61">
        <f>B57*C57</f>
        <v/>
      </c>
      <c r="E57" s="61" t="n"/>
      <c r="F57" s="33" t="inlineStr">
        <is>
          <t>VEU</t>
        </is>
      </c>
      <c r="G57" s="49" t="n">
        <v>0.06000000000000001</v>
      </c>
      <c r="H57" s="61">
        <f>'ETF MTD'!$VO$28/'ETF MTD'!$VO$3-1</f>
        <v/>
      </c>
      <c r="I57" s="61">
        <f>G57*H57</f>
        <v/>
      </c>
      <c r="J57" s="33" t="n"/>
      <c r="K57" s="33" t="inlineStr">
        <is>
          <t>VEU</t>
        </is>
      </c>
      <c r="L57" s="49" t="n">
        <v>0.06000000000000001</v>
      </c>
      <c r="M57" s="61">
        <f>'ETF MTD'!$VO$28/'ETF MTD'!$VO$3-1</f>
        <v/>
      </c>
      <c r="N57" s="61">
        <f>L57*M57</f>
        <v/>
      </c>
      <c r="O57" s="61" t="n"/>
      <c r="P57" s="61" t="inlineStr">
        <is>
          <t>VEU</t>
        </is>
      </c>
      <c r="Q57" s="61" t="n">
        <v>0.06000000000000001</v>
      </c>
      <c r="R57" s="61">
        <f>'ETF MTD'!$VO$28/'ETF MTD'!$VO$3-1</f>
        <v/>
      </c>
      <c r="S57" s="61">
        <f>Q57*R57</f>
        <v/>
      </c>
      <c r="T57" s="61" t="n"/>
      <c r="U57" s="33" t="inlineStr">
        <is>
          <t>VEU</t>
        </is>
      </c>
      <c r="V57" s="49" t="n">
        <v>0.02</v>
      </c>
      <c r="W57" s="61">
        <f>'ETF MTD'!$VO$28/'ETF MTD'!$VO$3-1</f>
        <v/>
      </c>
      <c r="X57" s="61">
        <f>V57*W57</f>
        <v/>
      </c>
      <c r="Y57" s="61" t="n"/>
      <c r="Z57" s="33" t="inlineStr">
        <is>
          <t>VEU</t>
        </is>
      </c>
      <c r="AA57" s="49" t="n">
        <v>0.06000000000000001</v>
      </c>
      <c r="AB57" s="61">
        <f>'ETF MTD'!$VO$28/'ETF MTD'!$VO$3-1</f>
        <v/>
      </c>
      <c r="AC57" s="61">
        <f>AA57*AB57</f>
        <v/>
      </c>
      <c r="AD57" s="61" t="n"/>
      <c r="AE57" s="33" t="inlineStr">
        <is>
          <t>VEU</t>
        </is>
      </c>
      <c r="AF57" s="49" t="n">
        <v>0.1</v>
      </c>
      <c r="AG57" s="61">
        <f>'ETF MTD'!$VO$28/'ETF MTD'!$VO$3-1</f>
        <v/>
      </c>
      <c r="AH57" s="61">
        <f>AF57*AG57</f>
        <v/>
      </c>
      <c r="AI57" s="61" t="n"/>
      <c r="AJ57" s="33" t="inlineStr">
        <is>
          <t>VEU</t>
        </is>
      </c>
      <c r="AK57" s="49" t="n">
        <v>0.1</v>
      </c>
      <c r="AL57" s="61">
        <f>'ETF MTD'!$VO$28/'ETF MTD'!$VO$3-1</f>
        <v/>
      </c>
      <c r="AM57" s="61">
        <f>AK57*AL57</f>
        <v/>
      </c>
      <c r="AN57" s="61" t="n"/>
      <c r="AO57" s="33" t="inlineStr">
        <is>
          <t>VEU</t>
        </is>
      </c>
      <c r="AP57" s="49" t="n">
        <v>0.02</v>
      </c>
      <c r="AQ57" s="61">
        <f>'ETF MTD'!$VO$28/'ETF MTD'!$VO$3-1</f>
        <v/>
      </c>
      <c r="AR57" s="61">
        <f>AP57*AQ57</f>
        <v/>
      </c>
      <c r="AS57" s="61" t="n"/>
      <c r="AT57" s="33" t="inlineStr">
        <is>
          <t>VEU</t>
        </is>
      </c>
      <c r="AU57" s="49" t="n">
        <v>0.02</v>
      </c>
      <c r="AV57" s="61">
        <f>'ETF MTD'!$VO$28/'ETF MTD'!$VO$3-1</f>
        <v/>
      </c>
      <c r="AW57" s="61">
        <f>AU57*AV57</f>
        <v/>
      </c>
      <c r="AX57" s="61" t="n"/>
      <c r="AY57" s="33" t="inlineStr">
        <is>
          <t>VEU</t>
        </is>
      </c>
      <c r="AZ57" s="49" t="n">
        <v>0.1</v>
      </c>
      <c r="BA57" s="61">
        <f>'ETF MTD'!$VO$28/'ETF MTD'!$VO$3-1</f>
        <v/>
      </c>
      <c r="BB57" s="61">
        <f>AZ57*BA57</f>
        <v/>
      </c>
      <c r="BC57" s="61" t="n"/>
      <c r="BD57" s="33" t="inlineStr">
        <is>
          <t>VEU</t>
        </is>
      </c>
      <c r="BE57" s="49" t="n">
        <v>0.1</v>
      </c>
      <c r="BF57" s="61">
        <f>'ETF MTD'!$VO$28/'ETF MTD'!$VO$3-1</f>
        <v/>
      </c>
      <c r="BG57" s="61">
        <f>BE57*BF57</f>
        <v/>
      </c>
      <c r="BH57" s="61" t="n"/>
      <c r="BI57" s="33" t="inlineStr">
        <is>
          <t>VEU</t>
        </is>
      </c>
      <c r="BJ57" s="49" t="n">
        <v>0.1</v>
      </c>
      <c r="BK57" s="61">
        <f>'ETF MTD'!$VO$28/'ETF MTD'!$VO$3-1</f>
        <v/>
      </c>
      <c r="BL57" s="61">
        <f>BJ57*BK57</f>
        <v/>
      </c>
      <c r="BM57" s="61" t="n"/>
      <c r="BN57" s="33" t="inlineStr">
        <is>
          <t>VEU</t>
        </is>
      </c>
      <c r="BO57" s="49" t="n">
        <v>0.1</v>
      </c>
      <c r="BP57" s="61">
        <f>'ETF MTD'!$VO$28/'ETF MTD'!$VO$3-1</f>
        <v/>
      </c>
      <c r="BQ57" s="61">
        <f>BO57*BP57</f>
        <v/>
      </c>
      <c r="BR57" s="61" t="n"/>
      <c r="BS57" s="33" t="inlineStr">
        <is>
          <t>VEU</t>
        </is>
      </c>
      <c r="BT57" s="49" t="n">
        <v>0.1</v>
      </c>
      <c r="BU57" s="61">
        <f>'ETF MTD'!$VO$28/'ETF MTD'!$VO$3-1</f>
        <v/>
      </c>
      <c r="BV57" s="61">
        <f>BT57*BU57</f>
        <v/>
      </c>
      <c r="BW57" s="61" t="n"/>
      <c r="BX57" s="33" t="inlineStr">
        <is>
          <t>VEU</t>
        </is>
      </c>
      <c r="BY57" s="49" t="n">
        <v>0.1</v>
      </c>
      <c r="BZ57" s="61">
        <f>'ETF MTD'!$VO$28/'ETF MTD'!$VO$3-1</f>
        <v/>
      </c>
      <c r="CA57" s="61">
        <f>BY57*BZ57</f>
        <v/>
      </c>
      <c r="CB57" s="61" t="n"/>
      <c r="CC57" s="33" t="inlineStr">
        <is>
          <t>VEU</t>
        </is>
      </c>
      <c r="CD57" s="49" t="n">
        <v>0.1</v>
      </c>
      <c r="CE57" s="61">
        <f>'ETF MTD'!$VO$28/'ETF MTD'!$VO$3-1</f>
        <v/>
      </c>
      <c r="CF57" s="61">
        <f>CD57*CE57</f>
        <v/>
      </c>
      <c r="CG57" s="61" t="n"/>
      <c r="CH57" s="33" t="inlineStr">
        <is>
          <t>VEU</t>
        </is>
      </c>
      <c r="CI57" s="49" t="n">
        <v>0.1</v>
      </c>
      <c r="CJ57" s="61">
        <f>'ETF MTD'!$VO$28/'ETF MTD'!$VO$3-1</f>
        <v/>
      </c>
      <c r="CK57" s="61">
        <f>CI57*CJ57</f>
        <v/>
      </c>
      <c r="CL57" s="61" t="n"/>
      <c r="CM57" s="33" t="inlineStr">
        <is>
          <t>VEU</t>
        </is>
      </c>
      <c r="CN57" s="49" t="n">
        <v>0.06000000000000001</v>
      </c>
      <c r="CO57" s="61">
        <f>'ETF MTD'!$VO$28/'ETF MTD'!$VO$3-1</f>
        <v/>
      </c>
      <c r="CP57" s="61">
        <f>CN57*CO57</f>
        <v/>
      </c>
      <c r="CQ57" s="61" t="n"/>
      <c r="CR57" s="33" t="inlineStr">
        <is>
          <t>VEU</t>
        </is>
      </c>
      <c r="CS57" s="49" t="n">
        <v>0.1</v>
      </c>
      <c r="CT57" s="61">
        <f>'ETF MTD'!$VO$28/'ETF MTD'!$VO$3-1</f>
        <v/>
      </c>
      <c r="CU57" s="61">
        <f>CS57*CT57</f>
        <v/>
      </c>
      <c r="CV57" s="61" t="n"/>
      <c r="CW57" s="33" t="inlineStr">
        <is>
          <t>VEU</t>
        </is>
      </c>
      <c r="CX57" s="49" t="n">
        <v>0.06000000000000001</v>
      </c>
      <c r="CY57" s="61">
        <f>'ETF MTD'!$VO$28/'ETF MTD'!$VO$3-1</f>
        <v/>
      </c>
      <c r="CZ57" s="61">
        <f>CX57*CY57</f>
        <v/>
      </c>
      <c r="DA57" s="61" t="n"/>
      <c r="DB57" s="33" t="inlineStr">
        <is>
          <t>VEU</t>
        </is>
      </c>
      <c r="DC57" s="49" t="n">
        <v>0.06000000000000001</v>
      </c>
      <c r="DD57" s="61">
        <f>'ETF MTD'!$VO$28/'ETF MTD'!$VO$3-1</f>
        <v/>
      </c>
      <c r="DE57" s="61">
        <f>DC57*DD57</f>
        <v/>
      </c>
      <c r="DF57" s="61" t="n"/>
      <c r="DG57" s="33" t="inlineStr">
        <is>
          <t>VEU</t>
        </is>
      </c>
      <c r="DH57" s="49" t="n">
        <v>0.02</v>
      </c>
      <c r="DI57" s="61">
        <f>'ETF MTD'!$VO$28/'ETF MTD'!$VO$3-1</f>
        <v/>
      </c>
      <c r="DJ57" s="61">
        <f>DH57*DI57</f>
        <v/>
      </c>
      <c r="DK57" s="61" t="n"/>
      <c r="DL57" s="33" t="inlineStr">
        <is>
          <t>VEU</t>
        </is>
      </c>
      <c r="DM57" s="49" t="n">
        <v>0.02</v>
      </c>
      <c r="DN57" s="61">
        <f>'ETF MTD'!$VO$28/'ETF MTD'!$VO$3-1</f>
        <v/>
      </c>
      <c r="DO57" s="61">
        <f>DM57*DN57</f>
        <v/>
      </c>
      <c r="DP57" s="61" t="n"/>
      <c r="DQ57" s="33" t="inlineStr">
        <is>
          <t>VEU</t>
        </is>
      </c>
      <c r="DR57" s="49" t="n">
        <v>0.02</v>
      </c>
      <c r="DS57" s="61">
        <f>'ETF MTD'!$VO$28/'ETF MTD'!$VO$3-1</f>
        <v/>
      </c>
      <c r="DT57" s="61">
        <f>DR57*DS57</f>
        <v/>
      </c>
      <c r="DU57" s="61" t="n"/>
      <c r="DV57" s="33" t="inlineStr">
        <is>
          <t>VEU</t>
        </is>
      </c>
      <c r="DW57" s="49" t="n">
        <v>0.02</v>
      </c>
      <c r="DX57" s="61">
        <f>'ETF MTD'!$VO$28/'ETF MTD'!$VO$3-1</f>
        <v/>
      </c>
      <c r="DY57" s="61">
        <f>DW57*DX57</f>
        <v/>
      </c>
      <c r="DZ57" s="61" t="n"/>
      <c r="EA57" s="33" t="inlineStr">
        <is>
          <t>VEU</t>
        </is>
      </c>
      <c r="EB57" s="49" t="n">
        <v>0.02</v>
      </c>
      <c r="EC57" s="61">
        <f>'ETF MTD'!$VO$28/'ETF MTD'!$VO$3-1</f>
        <v/>
      </c>
      <c r="ED57" s="61">
        <f>EB57*EC57</f>
        <v/>
      </c>
      <c r="EE57" s="61" t="n"/>
      <c r="EF57" s="33" t="inlineStr">
        <is>
          <t>VEU</t>
        </is>
      </c>
      <c r="EG57" s="49" t="n">
        <v>0.02</v>
      </c>
      <c r="EH57" s="61">
        <f>'ETF MTD'!$VO$28/'ETF MTD'!$VO$3-1</f>
        <v/>
      </c>
      <c r="EI57" s="61">
        <f>EG57*EH57</f>
        <v/>
      </c>
      <c r="EJ57" s="61" t="n"/>
      <c r="EK57" s="33" t="inlineStr">
        <is>
          <t>VEU</t>
        </is>
      </c>
      <c r="EL57" s="49" t="n">
        <v>0.02</v>
      </c>
      <c r="EM57" s="61">
        <f>'ETF MTD'!$VO$28/'ETF MTD'!$VO$3-1</f>
        <v/>
      </c>
      <c r="EN57" s="61">
        <f>EL57*EM57</f>
        <v/>
      </c>
      <c r="EO57" s="61" t="n"/>
      <c r="EP57" s="33" t="inlineStr">
        <is>
          <t>VEU</t>
        </is>
      </c>
      <c r="EQ57" s="49" t="n">
        <v>0.06000000000000001</v>
      </c>
      <c r="ER57" s="61">
        <f>'ETF MTD'!$VO$28/'ETF MTD'!$VO$3-1</f>
        <v/>
      </c>
      <c r="ES57" s="61">
        <f>EQ57*ER57</f>
        <v/>
      </c>
      <c r="ET57" s="61" t="n"/>
      <c r="EU57" s="33" t="inlineStr">
        <is>
          <t>VEU</t>
        </is>
      </c>
      <c r="EV57" s="49" t="n">
        <v>0.06000000000000001</v>
      </c>
      <c r="EW57" s="61">
        <f>'ETF MTD'!$VO$28/'ETF MTD'!$VO$3-1</f>
        <v/>
      </c>
      <c r="EX57" s="61">
        <f>EV57*EW57</f>
        <v/>
      </c>
      <c r="EY57" s="61" t="n"/>
      <c r="EZ57" s="33" t="inlineStr">
        <is>
          <t>VEU</t>
        </is>
      </c>
      <c r="FA57" s="49" t="n">
        <v>0.1</v>
      </c>
      <c r="FB57" s="61">
        <f>'ETF MTD'!$VO$28/'ETF MTD'!$VO$3-1</f>
        <v/>
      </c>
      <c r="FC57" s="61">
        <f>FA57*FB57</f>
        <v/>
      </c>
      <c r="FD57" s="61" t="n"/>
      <c r="FE57" s="33" t="inlineStr">
        <is>
          <t>VEU</t>
        </is>
      </c>
      <c r="FF57" s="49" t="n">
        <v>0.02</v>
      </c>
      <c r="FG57" s="61">
        <f>'ETF MTD'!$VO$28/'ETF MTD'!$VO$3-1</f>
        <v/>
      </c>
      <c r="FH57" s="61">
        <f>FF57*FG57</f>
        <v/>
      </c>
      <c r="FI57" s="61" t="n"/>
      <c r="FJ57" s="33" t="inlineStr">
        <is>
          <t>VEU</t>
        </is>
      </c>
      <c r="FK57" s="49" t="n">
        <v>0.06000000000000001</v>
      </c>
      <c r="FL57" s="61">
        <f>'ETF MTD'!$VO$28/'ETF MTD'!$VO$3-1</f>
        <v/>
      </c>
      <c r="FM57" s="61">
        <f>FK57*FL57</f>
        <v/>
      </c>
      <c r="FN57" s="61" t="n"/>
      <c r="FO57" s="33" t="inlineStr">
        <is>
          <t>VEU</t>
        </is>
      </c>
      <c r="FP57" s="49" t="n">
        <v>0.1</v>
      </c>
      <c r="FQ57" s="61">
        <f>'ETF MTD'!$VO$28/'ETF MTD'!$VO$3-1</f>
        <v/>
      </c>
      <c r="FR57" s="61">
        <f>FP57*FQ57</f>
        <v/>
      </c>
      <c r="FS57" s="61" t="n"/>
      <c r="FT57" s="33" t="inlineStr">
        <is>
          <t>VEU</t>
        </is>
      </c>
      <c r="FU57" s="49" t="n">
        <v>0.02</v>
      </c>
      <c r="FV57" s="61">
        <f>'ETF MTD'!$VO$28/'ETF MTD'!$VO$3-1</f>
        <v/>
      </c>
      <c r="FW57" s="61">
        <f>FU57*FV57</f>
        <v/>
      </c>
      <c r="FX57" s="61" t="n"/>
      <c r="FY57" s="33" t="inlineStr">
        <is>
          <t>VEU</t>
        </is>
      </c>
      <c r="FZ57" s="41" t="n">
        <v>0.06000000000000001</v>
      </c>
      <c r="GA57" s="61">
        <f>'ETF MTD'!$VO$28/'ETF MTD'!$VO$3-1</f>
        <v/>
      </c>
      <c r="GB57" s="61">
        <f>FZ57*GA57</f>
        <v/>
      </c>
      <c r="GC57" s="61" t="n"/>
      <c r="GD57" s="33" t="inlineStr">
        <is>
          <t>VEU</t>
        </is>
      </c>
      <c r="GE57" s="41" t="n">
        <v>0.1</v>
      </c>
      <c r="GF57" s="61">
        <f>'ETF MTD'!$VO$28/'ETF MTD'!$VO$3-1</f>
        <v/>
      </c>
      <c r="GG57" s="61">
        <f>GE57*GF57</f>
        <v/>
      </c>
      <c r="GH57" s="61" t="n"/>
      <c r="GI57" t="inlineStr">
        <is>
          <t>Foreign Developed</t>
        </is>
      </c>
      <c r="GJ57" s="41" t="n">
        <v>0.1</v>
      </c>
      <c r="GK57" s="61">
        <f>'ETF MTD'!$VO$28/'ETF MTD'!$VO$3-1</f>
        <v/>
      </c>
      <c r="GL57" s="61">
        <f>GJ57*GK57</f>
        <v/>
      </c>
      <c r="GM57" s="61" t="n"/>
      <c r="GN57" t="inlineStr">
        <is>
          <t>Foreign Developed</t>
        </is>
      </c>
      <c r="GO57" s="41" t="n">
        <v>0.1</v>
      </c>
      <c r="GP57" s="61">
        <f>'ETF MTD'!$VO$28/'ETF MTD'!$VO$3-1</f>
        <v/>
      </c>
      <c r="GQ57" s="61">
        <f>GO57*GP57</f>
        <v/>
      </c>
      <c r="GR57" s="61" t="n"/>
      <c r="GS57" t="inlineStr">
        <is>
          <t>Foreign Developed</t>
        </is>
      </c>
      <c r="GT57" s="41" t="n">
        <v>0.1</v>
      </c>
      <c r="GU57" s="61">
        <f>'ETF MTD'!$VO$28/'ETF MTD'!$VO$3-1</f>
        <v/>
      </c>
      <c r="GV57" s="61">
        <f>GT57*GU57</f>
        <v/>
      </c>
      <c r="GW57" s="61" t="n"/>
      <c r="GX57" t="inlineStr">
        <is>
          <t>Foreign Developed</t>
        </is>
      </c>
      <c r="GY57" s="41" t="n">
        <v>0.06</v>
      </c>
      <c r="GZ57" s="61">
        <f>'ETF MTD'!$VO$28/'ETF MTD'!$VO$3-1</f>
        <v/>
      </c>
      <c r="HA57" s="61">
        <f>GY57*GZ57</f>
        <v/>
      </c>
      <c r="HB57" s="61" t="n"/>
      <c r="HC57" t="inlineStr">
        <is>
          <t>Foreign Developed</t>
        </is>
      </c>
      <c r="HD57" s="41" t="n">
        <v>0.02</v>
      </c>
      <c r="HE57" s="61">
        <f>'ETF MTD'!$VO$28/'ETF MTD'!$VO$3-1</f>
        <v/>
      </c>
      <c r="HF57" s="61">
        <f>HD57*HE57</f>
        <v/>
      </c>
      <c r="HG57" s="61" t="n"/>
      <c r="HH57" t="inlineStr">
        <is>
          <t>Foreign Developed</t>
        </is>
      </c>
      <c r="HI57" s="41" t="n">
        <v>0.02</v>
      </c>
      <c r="HJ57" s="61">
        <f>'ETF MTD'!$VO$28/'ETF MTD'!$VO$3-1</f>
        <v/>
      </c>
      <c r="HK57" s="61">
        <f>HI57*HJ57</f>
        <v/>
      </c>
      <c r="HL57" s="61" t="n"/>
      <c r="HM57" t="inlineStr">
        <is>
          <t>Foreign Developed</t>
        </is>
      </c>
      <c r="HN57" s="41" t="n">
        <v>0.06</v>
      </c>
      <c r="HO57" s="61">
        <f>'ETF MTD'!$VO$28/'ETF MTD'!$VO$3-1</f>
        <v/>
      </c>
      <c r="HP57" s="61">
        <f>HN57*HO57</f>
        <v/>
      </c>
      <c r="HQ57" s="61" t="n"/>
      <c r="HR57" t="inlineStr">
        <is>
          <t>Foreign Developed</t>
        </is>
      </c>
      <c r="HS57" s="41" t="n">
        <v>0.1</v>
      </c>
      <c r="HT57" s="61">
        <f>'ETF MTD'!$VO$28/'ETF MTD'!$VO$3-1</f>
        <v/>
      </c>
      <c r="HU57" s="61">
        <f>HS57*HT57</f>
        <v/>
      </c>
      <c r="HV57" s="61" t="n"/>
      <c r="HW57" t="inlineStr">
        <is>
          <t>Foreign Developed</t>
        </is>
      </c>
      <c r="HX57" s="41" t="n">
        <v>0.1</v>
      </c>
      <c r="HY57" s="61">
        <f>'ETF MTD'!$VO$28/'ETF MTD'!$VO$3-1</f>
        <v/>
      </c>
      <c r="HZ57" s="61">
        <f>HX57*HY57</f>
        <v/>
      </c>
      <c r="IA57" s="61" t="n"/>
      <c r="IB57" t="inlineStr">
        <is>
          <t>Foreign Developed</t>
        </is>
      </c>
      <c r="IC57" s="41" t="n">
        <v>0.1</v>
      </c>
      <c r="ID57" s="61">
        <f>'ETF MTD'!$VO$28/'ETF MTD'!$VO$3-1</f>
        <v/>
      </c>
      <c r="IE57" s="61">
        <f>IC57*ID57</f>
        <v/>
      </c>
      <c r="IF57" s="61" t="n"/>
      <c r="IG57" t="inlineStr">
        <is>
          <t>Foreign Developed</t>
        </is>
      </c>
      <c r="IH57" s="41" t="n">
        <v>0.1</v>
      </c>
      <c r="II57" s="61">
        <f>'ETF MTD'!$VO$28/'ETF MTD'!$VO$3-1</f>
        <v/>
      </c>
      <c r="IJ57" s="61">
        <f>IH57*II57</f>
        <v/>
      </c>
      <c r="IK57" s="61" t="n"/>
      <c r="IL57" t="inlineStr">
        <is>
          <t>Foreign Developed</t>
        </is>
      </c>
      <c r="IM57" s="41" t="n">
        <v>0.1</v>
      </c>
      <c r="IN57" s="61">
        <f>'ETF MTD'!$VO$28/'ETF MTD'!$VO$3-1</f>
        <v/>
      </c>
      <c r="IO57" s="61">
        <f>IM57*IN57</f>
        <v/>
      </c>
      <c r="IP57" s="61" t="n"/>
      <c r="IQ57" t="inlineStr">
        <is>
          <t>Foreign Developed</t>
        </is>
      </c>
      <c r="IR57" s="41" t="n">
        <v>0.1</v>
      </c>
      <c r="IS57" s="61">
        <f>'ETF MTD'!$VO$28/'ETF MTD'!$VO$3-1</f>
        <v/>
      </c>
      <c r="IT57" s="61">
        <f>IR57*IS57</f>
        <v/>
      </c>
      <c r="IU57" s="61" t="n"/>
      <c r="IV57" t="inlineStr">
        <is>
          <t>Foreign Developed</t>
        </is>
      </c>
      <c r="IW57" s="41" t="n">
        <v>0.1</v>
      </c>
      <c r="IX57" s="61">
        <f>'ETF MTD'!$VO$28/'ETF MTD'!$VO$3-1</f>
        <v/>
      </c>
      <c r="IY57" s="61">
        <f>IW57*IX57</f>
        <v/>
      </c>
      <c r="IZ57" s="61" t="n"/>
      <c r="JA57" t="inlineStr">
        <is>
          <t>Foreign Developed</t>
        </is>
      </c>
      <c r="JB57" s="41" t="n">
        <v>0.1</v>
      </c>
      <c r="JC57" s="61">
        <f>'ETF MTD'!$VO$28/'ETF MTD'!$VO$3-1</f>
        <v/>
      </c>
      <c r="JD57" s="61">
        <f>JB57*JC57</f>
        <v/>
      </c>
      <c r="JE57" s="61" t="n"/>
      <c r="JF57" t="inlineStr">
        <is>
          <t>Foreign Developed</t>
        </is>
      </c>
      <c r="JG57" s="41" t="n">
        <v>0.1</v>
      </c>
      <c r="JH57" s="61">
        <f>'ETF MTD'!$VO$28/'ETF MTD'!$VO$3-1</f>
        <v/>
      </c>
      <c r="JI57" s="61">
        <f>JG57*JH57</f>
        <v/>
      </c>
      <c r="JJ57" s="61" t="n"/>
      <c r="JK57" t="inlineStr">
        <is>
          <t>Foreign Developed</t>
        </is>
      </c>
      <c r="JL57" s="41" t="n">
        <v>0.1</v>
      </c>
      <c r="JM57" s="61">
        <f>'ETF MTD'!$VO$28/'ETF MTD'!$VO$3-1</f>
        <v/>
      </c>
      <c r="JN57" s="61">
        <f>JL57*JM57</f>
        <v/>
      </c>
      <c r="JO57" s="61" t="n"/>
      <c r="JP57" t="inlineStr">
        <is>
          <t>Foreign Developed</t>
        </is>
      </c>
      <c r="JQ57" s="41" t="n">
        <v>0.1</v>
      </c>
      <c r="JR57" s="61">
        <f>'ETF MTD'!$VO$28/'ETF MTD'!$VO$3-1</f>
        <v/>
      </c>
      <c r="JS57" s="61">
        <f>JQ57*JR57</f>
        <v/>
      </c>
      <c r="JT57" s="61" t="n"/>
      <c r="JU57" t="inlineStr">
        <is>
          <t>Foreign Developed</t>
        </is>
      </c>
      <c r="JV57" s="41" t="n">
        <v>0.1</v>
      </c>
      <c r="JW57" s="61">
        <f>'ETF MTD'!$VO$28/'ETF MTD'!$VO$3-1</f>
        <v/>
      </c>
      <c r="JX57" s="61">
        <f>JV57*JW57</f>
        <v/>
      </c>
      <c r="JY57" s="61" t="n"/>
      <c r="JZ57" t="inlineStr">
        <is>
          <t>Foreign Developed</t>
        </is>
      </c>
      <c r="KA57" s="41" t="n">
        <v>0.06</v>
      </c>
      <c r="KB57" s="61">
        <f>'ETF MTD'!$VO$28/'ETF MTD'!$VO$3-1</f>
        <v/>
      </c>
      <c r="KC57" s="61">
        <f>KA57*KB57</f>
        <v/>
      </c>
      <c r="KD57" s="61" t="n"/>
      <c r="KE57" t="inlineStr">
        <is>
          <t>Foreign Developed</t>
        </is>
      </c>
      <c r="KF57" s="41" t="n">
        <v>0.06</v>
      </c>
      <c r="KG57" s="61">
        <f>'ETF MTD'!$VO$28/'ETF MTD'!$VO$3-1</f>
        <v/>
      </c>
      <c r="KH57" s="61">
        <f>KF57*KG57</f>
        <v/>
      </c>
      <c r="KI57" s="61" t="n"/>
      <c r="KJ57" t="inlineStr">
        <is>
          <t>Foreign Developed</t>
        </is>
      </c>
      <c r="KK57" s="41" t="n">
        <v>0.06</v>
      </c>
      <c r="KL57" s="61">
        <f>'ETF MTD'!$VO$28/'ETF MTD'!$VO$3-1</f>
        <v/>
      </c>
      <c r="KM57" s="61">
        <f>KK57*KL57</f>
        <v/>
      </c>
      <c r="KN57" s="61" t="n"/>
      <c r="KO57" t="inlineStr">
        <is>
          <t>Foreign Developed</t>
        </is>
      </c>
      <c r="KP57" s="41" t="n">
        <v>0.06</v>
      </c>
      <c r="KQ57" s="61">
        <f>'ETF MTD'!$VO$28/'ETF MTD'!$VO$3-1</f>
        <v/>
      </c>
      <c r="KR57" s="61">
        <f>KP57*KQ57</f>
        <v/>
      </c>
      <c r="KS57" s="61" t="n"/>
      <c r="KT57" t="inlineStr">
        <is>
          <t>Foreign Developed</t>
        </is>
      </c>
      <c r="KU57" s="41" t="n">
        <v>0.02</v>
      </c>
      <c r="KV57" s="61">
        <f>'ETF MTD'!$VO$28/'ETF MTD'!$VO$3-1</f>
        <v/>
      </c>
      <c r="KW57" s="61">
        <f>KU57*KV57</f>
        <v/>
      </c>
      <c r="KX57" s="61" t="n"/>
      <c r="KY57" t="inlineStr">
        <is>
          <t>Foreign Developed</t>
        </is>
      </c>
      <c r="KZ57" s="41" t="n">
        <v>0.02</v>
      </c>
      <c r="LA57" s="61">
        <f>'ETF MTD'!$VO$28/'ETF MTD'!$VO$3-1</f>
        <v/>
      </c>
      <c r="LB57" s="61">
        <f>KZ57*LA57</f>
        <v/>
      </c>
      <c r="LC57" s="61" t="n"/>
      <c r="LD57" t="inlineStr">
        <is>
          <t>Foreign Developed</t>
        </is>
      </c>
      <c r="LE57" s="41" t="n">
        <v>0.02</v>
      </c>
      <c r="LF57" s="61">
        <f>'ETF MTD'!$VO$28/'ETF MTD'!$VO$3-1</f>
        <v/>
      </c>
      <c r="LG57" s="61">
        <f>LE57*LF57</f>
        <v/>
      </c>
      <c r="LH57" s="61" t="n"/>
      <c r="LI57" t="inlineStr">
        <is>
          <t>Foreign Developed</t>
        </is>
      </c>
      <c r="LJ57" s="41" t="n">
        <v>0.02</v>
      </c>
      <c r="LK57" s="61">
        <f>'ETF MTD'!$VO$28/'ETF MTD'!$VO$3-1</f>
        <v/>
      </c>
      <c r="LL57" s="61">
        <f>LJ57*LK57</f>
        <v/>
      </c>
      <c r="LM57" s="61" t="n"/>
      <c r="LN57" t="inlineStr">
        <is>
          <t>Foreign Developed</t>
        </is>
      </c>
      <c r="LO57" s="41" t="n">
        <v>0.02</v>
      </c>
      <c r="LP57" s="61">
        <f>'ETF MTD'!$VO$28/'ETF MTD'!$VO$3-1</f>
        <v/>
      </c>
      <c r="LQ57" s="61">
        <f>LO57*LP57</f>
        <v/>
      </c>
      <c r="LR57" s="61" t="n"/>
      <c r="LS57" t="inlineStr">
        <is>
          <t>Foreign Developed</t>
        </is>
      </c>
      <c r="LT57" s="41" t="n">
        <v>0.02</v>
      </c>
      <c r="LU57" s="61">
        <f>'ETF MTD'!$VO$28/'ETF MTD'!$VO$3-1</f>
        <v/>
      </c>
      <c r="LV57" s="61">
        <f>LT57*LU57</f>
        <v/>
      </c>
      <c r="LW57" s="61" t="n"/>
      <c r="LX57" t="inlineStr">
        <is>
          <t>Foreign Developed</t>
        </is>
      </c>
      <c r="LY57" s="41" t="n">
        <v>0.02</v>
      </c>
      <c r="LZ57" s="61">
        <f>'ETF MTD'!$VO$28/'ETF MTD'!$VO$3-1</f>
        <v/>
      </c>
      <c r="MA57" s="61">
        <f>LY57*LZ57</f>
        <v/>
      </c>
      <c r="MB57" s="61" t="n"/>
      <c r="MC57" t="inlineStr">
        <is>
          <t>Foreign Developed</t>
        </is>
      </c>
      <c r="MD57" s="41" t="n">
        <v>0.02</v>
      </c>
      <c r="ME57" s="61">
        <f>'ETF MTD'!$VO$28/'ETF MTD'!$VO$3-1</f>
        <v/>
      </c>
      <c r="MF57" s="61">
        <f>MD57*ME57</f>
        <v/>
      </c>
      <c r="MG57" s="61" t="n"/>
      <c r="MH57" t="inlineStr">
        <is>
          <t>Foreign Developed</t>
        </is>
      </c>
      <c r="MI57" s="41" t="n">
        <v>0.02</v>
      </c>
      <c r="MJ57" s="61">
        <f>'ETF MTD'!$VO$28/'ETF MTD'!$VO$3-1</f>
        <v/>
      </c>
      <c r="MK57" s="61">
        <f>MI57*MJ57</f>
        <v/>
      </c>
      <c r="ML57" s="61" t="n"/>
      <c r="MM57" t="inlineStr">
        <is>
          <t>Foreign Developed</t>
        </is>
      </c>
      <c r="MN57" s="41" t="n">
        <v>0.02</v>
      </c>
      <c r="MO57" s="61">
        <f>'ETF MTD'!$VO$28/'ETF MTD'!$VO$3-1</f>
        <v/>
      </c>
      <c r="MP57" s="61">
        <f>MN57*MO57</f>
        <v/>
      </c>
      <c r="MQ57" s="61" t="n"/>
      <c r="MR57" t="inlineStr">
        <is>
          <t>Foreign Developed</t>
        </is>
      </c>
      <c r="MS57" s="41" t="n">
        <v>0.06</v>
      </c>
      <c r="MT57" s="61">
        <f>'ETF MTD'!$VO$28/'ETF MTD'!$VO$3-1</f>
        <v/>
      </c>
      <c r="MU57" s="61">
        <f>MS57*MT57</f>
        <v/>
      </c>
      <c r="MV57" s="61" t="n"/>
      <c r="MW57" t="inlineStr">
        <is>
          <t>Foreign Developed</t>
        </is>
      </c>
      <c r="MX57" s="41" t="n">
        <v>0.08</v>
      </c>
      <c r="MY57" s="61">
        <f>'ETF MTD'!$VO$28/'ETF MTD'!$VO$3-1</f>
        <v/>
      </c>
      <c r="MZ57" s="61">
        <f>MX57*MY57</f>
        <v/>
      </c>
      <c r="NA57" s="61" t="n"/>
      <c r="NB57" t="inlineStr">
        <is>
          <t>Foreign Developed</t>
        </is>
      </c>
      <c r="NC57" s="41" t="n">
        <v>0.05000000000000001</v>
      </c>
      <c r="ND57" s="61">
        <f>'ETF MTD'!$VO$28/'ETF MTD'!$VO$3-1</f>
        <v/>
      </c>
      <c r="NE57" s="61">
        <f>NC57*ND57</f>
        <v/>
      </c>
      <c r="NF57" s="61" t="n"/>
      <c r="NG57" t="inlineStr">
        <is>
          <t>Foreign Developed</t>
        </is>
      </c>
      <c r="NH57" s="41" t="n">
        <v>0.05</v>
      </c>
      <c r="NI57" s="61">
        <f>'ETF MTD'!$VO$28/'ETF MTD'!$VO$3-1</f>
        <v/>
      </c>
      <c r="NJ57" s="61">
        <f>NH57*NI57</f>
        <v/>
      </c>
      <c r="NK57" s="61" t="n"/>
      <c r="NL57" t="inlineStr">
        <is>
          <t>Foreign Developed</t>
        </is>
      </c>
      <c r="NM57" s="41" t="n">
        <v>0.05</v>
      </c>
      <c r="NN57" s="61">
        <f>'ETF MTD'!$VO$28/'ETF MTD'!$VO$3-1</f>
        <v/>
      </c>
      <c r="NO57" s="61">
        <f>NM57*NN57</f>
        <v/>
      </c>
      <c r="NP57" s="61" t="n"/>
      <c r="NQ57" t="inlineStr">
        <is>
          <t>Foreign Developed</t>
        </is>
      </c>
      <c r="NR57" s="41" t="n">
        <v>0.05</v>
      </c>
      <c r="NS57" s="61">
        <f>'ETF MTD'!$VO$28/'ETF MTD'!$VO$3-1</f>
        <v/>
      </c>
      <c r="NT57" s="61">
        <f>NR57*NS57</f>
        <v/>
      </c>
      <c r="NU57" s="61" t="n"/>
      <c r="NV57" t="inlineStr">
        <is>
          <t>Foreign Developed</t>
        </is>
      </c>
      <c r="NW57" s="41" t="n">
        <v>0.05</v>
      </c>
      <c r="NX57" s="61">
        <f>'ETF MTD'!$VO$28/'ETF MTD'!$VO$3-1</f>
        <v/>
      </c>
      <c r="NY57" s="61">
        <f>NW57*NX57</f>
        <v/>
      </c>
      <c r="NZ57" s="61" t="n"/>
      <c r="OA57" t="inlineStr">
        <is>
          <t>Foreign Developed</t>
        </is>
      </c>
      <c r="OB57" s="41" t="n">
        <v>0.1</v>
      </c>
      <c r="OC57" s="61">
        <f>'ETF MTD'!$VO$28/'ETF MTD'!$VO$3-1</f>
        <v/>
      </c>
      <c r="OD57" s="61">
        <f>OB57*OC57</f>
        <v/>
      </c>
      <c r="OE57" s="61" t="n"/>
      <c r="OF57" t="inlineStr">
        <is>
          <t>Foreign Developed</t>
        </is>
      </c>
      <c r="OG57" s="41" t="n">
        <v>0.1</v>
      </c>
      <c r="OH57" s="61">
        <f>'ETF MTD'!$VO$28/'ETF MTD'!$VO$3-1</f>
        <v/>
      </c>
      <c r="OI57" s="61">
        <f>OG57*OH57</f>
        <v/>
      </c>
      <c r="OJ57" s="61" t="n"/>
      <c r="OK57" t="inlineStr">
        <is>
          <t>Foreign Developed</t>
        </is>
      </c>
      <c r="OL57" s="41" t="n">
        <v>0.06</v>
      </c>
      <c r="OM57" s="61">
        <f>'ETF MTD'!$VO$28/'ETF MTD'!$VO$3-1</f>
        <v/>
      </c>
      <c r="ON57" s="61">
        <f>OL57*OM57</f>
        <v/>
      </c>
      <c r="OO57" s="61" t="n"/>
      <c r="OP57" t="inlineStr">
        <is>
          <t>Foreign Developed</t>
        </is>
      </c>
      <c r="OQ57" s="41" t="n">
        <v>0.06</v>
      </c>
      <c r="OR57" s="61">
        <f>'ETF MTD'!$VO$28/'ETF MTD'!$VO$3-1</f>
        <v/>
      </c>
      <c r="OS57" s="61">
        <f>OQ57*OR57</f>
        <v/>
      </c>
      <c r="OT57" s="61" t="n"/>
      <c r="OU57" t="inlineStr">
        <is>
          <t>Foreign Developed</t>
        </is>
      </c>
      <c r="OV57" s="41" t="n">
        <v>0.02</v>
      </c>
      <c r="OW57" s="61">
        <f>'ETF MTD'!$VO$28/'ETF MTD'!$VO$3-1</f>
        <v/>
      </c>
      <c r="OX57" s="61">
        <f>OV57*OW57</f>
        <v/>
      </c>
      <c r="OY57" s="61" t="n"/>
      <c r="OZ57" t="inlineStr">
        <is>
          <t>Foreign Developed</t>
        </is>
      </c>
      <c r="PA57" s="41" t="n">
        <v>0.06</v>
      </c>
      <c r="PB57" s="61">
        <f>'ETF MTD'!$VO$28/'ETF MTD'!$VO$3-1</f>
        <v/>
      </c>
      <c r="PC57" s="61">
        <f>PA57*PB57</f>
        <v/>
      </c>
      <c r="PD57" s="61" t="n"/>
      <c r="PE57" t="inlineStr">
        <is>
          <t>Foreign Developed</t>
        </is>
      </c>
      <c r="PF57" s="41" t="n">
        <v>0.1</v>
      </c>
      <c r="PG57" s="61">
        <f>'ETF MTD'!$VO$28/'ETF MTD'!$VO$3-1</f>
        <v/>
      </c>
      <c r="PH57" s="61">
        <f>PF57*PG57</f>
        <v/>
      </c>
      <c r="PI57" s="61" t="n"/>
      <c r="PJ57" t="inlineStr">
        <is>
          <t>Foreign Developed</t>
        </is>
      </c>
      <c r="PK57" s="41" t="n">
        <v>0.1</v>
      </c>
      <c r="PL57" s="61">
        <f>'ETF MTD'!$VO$28/'ETF MTD'!$VO$3-1</f>
        <v/>
      </c>
      <c r="PM57" s="61">
        <f>PK57*PL57</f>
        <v/>
      </c>
      <c r="PN57" s="61" t="n"/>
      <c r="PO57" t="inlineStr">
        <is>
          <t>Foreign Developed</t>
        </is>
      </c>
      <c r="PP57" s="41" t="n">
        <v>0.1</v>
      </c>
      <c r="PQ57" s="61">
        <f>'ETF MTD'!$VO$28/'ETF MTD'!$VO$3-1</f>
        <v/>
      </c>
      <c r="PR57" s="61">
        <f>PP57*PQ57</f>
        <v/>
      </c>
      <c r="PS57" s="61" t="n"/>
      <c r="PT57" t="inlineStr">
        <is>
          <t>Foreign Developed</t>
        </is>
      </c>
      <c r="PU57" s="41" t="n">
        <v>0.1</v>
      </c>
      <c r="PV57" s="61">
        <f>'ETF MTD'!$VO$28/'ETF MTD'!$VO$3-1</f>
        <v/>
      </c>
      <c r="PW57" s="61">
        <f>PU57*PV57</f>
        <v/>
      </c>
      <c r="PX57" s="61" t="n"/>
      <c r="PY57" t="inlineStr">
        <is>
          <t>Foreign Developed</t>
        </is>
      </c>
      <c r="PZ57" s="41" t="n">
        <v>0.1</v>
      </c>
      <c r="QA57" s="61">
        <f>'ETF MTD'!$VO$28/'ETF MTD'!$VO$3-1</f>
        <v/>
      </c>
      <c r="QB57" s="61">
        <f>PZ57*QA57</f>
        <v/>
      </c>
      <c r="QC57" s="61" t="n"/>
      <c r="QD57" t="inlineStr">
        <is>
          <t>Foreign Developed</t>
        </is>
      </c>
      <c r="QE57" s="41" t="n">
        <v>0.1</v>
      </c>
      <c r="QF57" s="61">
        <f>'ETF MTD'!$VO$28/'ETF MTD'!$VO$3-1</f>
        <v/>
      </c>
      <c r="QG57" s="61">
        <f>QE57*QF57</f>
        <v/>
      </c>
      <c r="QH57" s="61" t="n"/>
      <c r="QI57" t="inlineStr">
        <is>
          <t>Foreign Developed</t>
        </is>
      </c>
      <c r="QJ57" s="41" t="n">
        <v>0.1</v>
      </c>
      <c r="QK57" s="61">
        <f>'ETF MTD'!$VO$28/'ETF MTD'!$VO$3-1</f>
        <v/>
      </c>
      <c r="QL57" s="61">
        <f>QJ57*QK57</f>
        <v/>
      </c>
      <c r="QM57" s="61" t="n"/>
      <c r="QN57" t="inlineStr">
        <is>
          <t>Foreign Developed</t>
        </is>
      </c>
      <c r="QO57" s="41" t="n">
        <v>0.1</v>
      </c>
      <c r="QP57" s="61">
        <f>'ETF MTD'!$VO$28/'ETF MTD'!$VO$3-1</f>
        <v/>
      </c>
      <c r="QQ57" s="61">
        <f>QO57*QP57</f>
        <v/>
      </c>
      <c r="QR57" s="61" t="n"/>
      <c r="QS57" t="inlineStr">
        <is>
          <t>Foreign Developed</t>
        </is>
      </c>
      <c r="QT57" s="41" t="n">
        <v>0.1</v>
      </c>
      <c r="QU57" s="61">
        <f>'ETF MTD'!$VO$28/'ETF MTD'!$VO$3-1</f>
        <v/>
      </c>
      <c r="QV57" s="61">
        <f>QT57*QU57</f>
        <v/>
      </c>
      <c r="QW57" s="61" t="n"/>
      <c r="QX57" t="inlineStr">
        <is>
          <t>Foreign Developed</t>
        </is>
      </c>
      <c r="QY57" s="41" t="n">
        <v>0.1</v>
      </c>
      <c r="QZ57" s="61">
        <f>'ETF MTD'!$VO$28/'ETF MTD'!$VO$3-1</f>
        <v/>
      </c>
      <c r="RA57" s="61">
        <f>QY57*QZ57</f>
        <v/>
      </c>
      <c r="RB57" s="61" t="n"/>
      <c r="RC57" t="inlineStr">
        <is>
          <t>Foreign Developed</t>
        </is>
      </c>
      <c r="RD57" s="41" t="n">
        <v>0.1</v>
      </c>
      <c r="RE57" s="61">
        <f>'ETF MTD'!$VO$28/'ETF MTD'!$VO$3-1</f>
        <v/>
      </c>
      <c r="RF57" s="61">
        <f>RD57*RE57</f>
        <v/>
      </c>
      <c r="RG57" s="61" t="n"/>
      <c r="RH57" t="inlineStr">
        <is>
          <t>Foreign Developed</t>
        </is>
      </c>
      <c r="RI57" s="41" t="n">
        <v>0.06</v>
      </c>
      <c r="RJ57" s="61">
        <f>'ETF MTD'!$VO$28/'ETF MTD'!$VO$3-1</f>
        <v/>
      </c>
      <c r="RK57" s="61">
        <f>RI57*RJ57</f>
        <v/>
      </c>
      <c r="RL57" s="61" t="n"/>
      <c r="RM57" s="42" t="n">
        <v>0.1</v>
      </c>
      <c r="RN57" s="43">
        <f>0.2*RM57</f>
        <v/>
      </c>
      <c r="RO57" s="44">
        <f>RM57*0.4</f>
        <v/>
      </c>
      <c r="RP57" s="44">
        <f>RI57-SUM(RN57:RO57)</f>
        <v/>
      </c>
      <c r="RQ57" s="45" t="n"/>
      <c r="RR57" s="46" t="n">
        <v>0.0011</v>
      </c>
      <c r="RS57" s="61">
        <f>RI57*RR57</f>
        <v/>
      </c>
      <c r="RT57" s="49" t="n">
        <v>0.0005999999999999999</v>
      </c>
      <c r="RU57" s="61">
        <f>RT57*RI57</f>
        <v/>
      </c>
      <c r="RV57" s="33" t="n"/>
      <c r="RW57" s="33" t="n"/>
      <c r="RX57" s="33" t="n"/>
      <c r="RY57" s="33" t="n"/>
      <c r="RZ57" s="33" t="n"/>
    </row>
    <row r="58">
      <c r="A58" s="33" t="inlineStr">
        <is>
          <t>VWO</t>
        </is>
      </c>
      <c r="B58" s="49" t="n">
        <v>0.01</v>
      </c>
      <c r="C58" s="61">
        <f>'ETF MTD'!$PU$28/'ETF MTD'!$PU$3-1</f>
        <v/>
      </c>
      <c r="D58" s="61">
        <f>B58*C58</f>
        <v/>
      </c>
      <c r="E58" s="61" t="n"/>
      <c r="F58" s="33" t="inlineStr">
        <is>
          <t>VWO</t>
        </is>
      </c>
      <c r="G58" s="49" t="n">
        <v>0.03000000000000001</v>
      </c>
      <c r="H58" s="61">
        <f>'ETF MTD'!$PU$28/'ETF MTD'!$PU$3-1</f>
        <v/>
      </c>
      <c r="I58" s="61">
        <f>G58*H58</f>
        <v/>
      </c>
      <c r="J58" s="33" t="n"/>
      <c r="K58" s="33" t="inlineStr">
        <is>
          <t>VWO</t>
        </is>
      </c>
      <c r="L58" s="49" t="n">
        <v>0.03000000000000001</v>
      </c>
      <c r="M58" s="61">
        <f>'ETF MTD'!$PU$28/'ETF MTD'!$PU$3-1</f>
        <v/>
      </c>
      <c r="N58" s="61">
        <f>L58*M58</f>
        <v/>
      </c>
      <c r="O58" s="61" t="n"/>
      <c r="P58" s="61" t="inlineStr">
        <is>
          <t>VWO</t>
        </is>
      </c>
      <c r="Q58" s="61" t="n">
        <v>0.01</v>
      </c>
      <c r="R58" s="61">
        <f>'ETF MTD'!$PU$28/'ETF MTD'!$PU$3-1</f>
        <v/>
      </c>
      <c r="S58" s="61">
        <f>Q58*R58</f>
        <v/>
      </c>
      <c r="T58" s="61" t="n"/>
      <c r="U58" s="33" t="inlineStr">
        <is>
          <t>VWO</t>
        </is>
      </c>
      <c r="V58" s="49" t="n">
        <v>0.03000000000000001</v>
      </c>
      <c r="W58" s="61">
        <f>'ETF MTD'!$PU$28/'ETF MTD'!$PU$3-1</f>
        <v/>
      </c>
      <c r="X58" s="61">
        <f>V58*W58</f>
        <v/>
      </c>
      <c r="Y58" s="61" t="n"/>
      <c r="Z58" s="33" t="inlineStr">
        <is>
          <t>VWO</t>
        </is>
      </c>
      <c r="AA58" s="49" t="n">
        <v>0.05000000000000001</v>
      </c>
      <c r="AB58" s="61">
        <f>'ETF MTD'!$PU$28/'ETF MTD'!$PU$3-1</f>
        <v/>
      </c>
      <c r="AC58" s="61">
        <f>AA58*AB58</f>
        <v/>
      </c>
      <c r="AD58" s="61" t="n"/>
      <c r="AE58" s="33" t="inlineStr">
        <is>
          <t>VWO</t>
        </is>
      </c>
      <c r="AF58" s="49" t="n">
        <v>0.05000000000000001</v>
      </c>
      <c r="AG58" s="61">
        <f>'ETF MTD'!$PU$28/'ETF MTD'!$PU$3-1</f>
        <v/>
      </c>
      <c r="AH58" s="61">
        <f>AF58*AG58</f>
        <v/>
      </c>
      <c r="AI58" s="61" t="n"/>
      <c r="AJ58" s="33" t="inlineStr">
        <is>
          <t>VWO</t>
        </is>
      </c>
      <c r="AK58" s="49" t="n">
        <v>0.05000000000000001</v>
      </c>
      <c r="AL58" s="61">
        <f>'ETF MTD'!$PU$28/'ETF MTD'!$PU$3-1</f>
        <v/>
      </c>
      <c r="AM58" s="61">
        <f>AK58*AL58</f>
        <v/>
      </c>
      <c r="AN58" s="61" t="n"/>
      <c r="AO58" s="33" t="inlineStr">
        <is>
          <t>VWO</t>
        </is>
      </c>
      <c r="AP58" s="49" t="n">
        <v>0.03000000000000001</v>
      </c>
      <c r="AQ58" s="61">
        <f>'ETF MTD'!$PU$28/'ETF MTD'!$PU$3-1</f>
        <v/>
      </c>
      <c r="AR58" s="61">
        <f>AP58*AQ58</f>
        <v/>
      </c>
      <c r="AS58" s="61" t="n"/>
      <c r="AT58" s="33" t="inlineStr">
        <is>
          <t>VWO</t>
        </is>
      </c>
      <c r="AU58" s="49" t="n">
        <v>0.03000000000000001</v>
      </c>
      <c r="AV58" s="61">
        <f>'ETF MTD'!$PU$28/'ETF MTD'!$PU$3-1</f>
        <v/>
      </c>
      <c r="AW58" s="61">
        <f>AU58*AV58</f>
        <v/>
      </c>
      <c r="AX58" s="61" t="n"/>
      <c r="AY58" s="33" t="inlineStr">
        <is>
          <t>VWO</t>
        </is>
      </c>
      <c r="AZ58" s="49" t="n">
        <v>0.05000000000000001</v>
      </c>
      <c r="BA58" s="61">
        <f>'ETF MTD'!$PU$28/'ETF MTD'!$PU$3-1</f>
        <v/>
      </c>
      <c r="BB58" s="61">
        <f>AZ58*BA58</f>
        <v/>
      </c>
      <c r="BC58" s="61" t="n"/>
      <c r="BD58" s="33" t="inlineStr">
        <is>
          <t>VWO</t>
        </is>
      </c>
      <c r="BE58" s="49" t="n">
        <v>0.05000000000000001</v>
      </c>
      <c r="BF58" s="61">
        <f>'ETF MTD'!$PU$28/'ETF MTD'!$PU$3-1</f>
        <v/>
      </c>
      <c r="BG58" s="61">
        <f>BE58*BF58</f>
        <v/>
      </c>
      <c r="BH58" s="61" t="n"/>
      <c r="BI58" s="33" t="inlineStr">
        <is>
          <t>VWO</t>
        </is>
      </c>
      <c r="BJ58" s="49" t="n">
        <v>0.05000000000000001</v>
      </c>
      <c r="BK58" s="61">
        <f>'ETF MTD'!$PU$28/'ETF MTD'!$PU$3-1</f>
        <v/>
      </c>
      <c r="BL58" s="61">
        <f>BJ58*BK58</f>
        <v/>
      </c>
      <c r="BM58" s="61" t="n"/>
      <c r="BN58" s="33" t="inlineStr">
        <is>
          <t>VWO</t>
        </is>
      </c>
      <c r="BO58" s="49" t="n">
        <v>0.05000000000000001</v>
      </c>
      <c r="BP58" s="61">
        <f>'ETF MTD'!$PU$28/'ETF MTD'!$PU$3-1</f>
        <v/>
      </c>
      <c r="BQ58" s="61">
        <f>BO58*BP58</f>
        <v/>
      </c>
      <c r="BR58" s="61" t="n"/>
      <c r="BS58" s="33" t="inlineStr">
        <is>
          <t>VWO</t>
        </is>
      </c>
      <c r="BT58" s="49" t="n">
        <v>0.05000000000000001</v>
      </c>
      <c r="BU58" s="61">
        <f>'ETF MTD'!$PU$28/'ETF MTD'!$PU$3-1</f>
        <v/>
      </c>
      <c r="BV58" s="61">
        <f>BT58*BU58</f>
        <v/>
      </c>
      <c r="BW58" s="61" t="n"/>
      <c r="BX58" s="33" t="inlineStr">
        <is>
          <t>VWO</t>
        </is>
      </c>
      <c r="BY58" s="49" t="n">
        <v>0.05000000000000001</v>
      </c>
      <c r="BZ58" s="61">
        <f>'ETF MTD'!$PU$28/'ETF MTD'!$PU$3-1</f>
        <v/>
      </c>
      <c r="CA58" s="61">
        <f>BY58*BZ58</f>
        <v/>
      </c>
      <c r="CB58" s="61" t="n"/>
      <c r="CC58" s="33" t="inlineStr">
        <is>
          <t>VWO</t>
        </is>
      </c>
      <c r="CD58" s="49" t="n">
        <v>0.05000000000000001</v>
      </c>
      <c r="CE58" s="61">
        <f>'ETF MTD'!$PU$28/'ETF MTD'!$PU$3-1</f>
        <v/>
      </c>
      <c r="CF58" s="61">
        <f>CD58*CE58</f>
        <v/>
      </c>
      <c r="CG58" s="61" t="n"/>
      <c r="CH58" s="33" t="inlineStr">
        <is>
          <t>VWO</t>
        </is>
      </c>
      <c r="CI58" s="49" t="n">
        <v>0.05000000000000001</v>
      </c>
      <c r="CJ58" s="61">
        <f>'ETF MTD'!$PU$28/'ETF MTD'!$PU$3-1</f>
        <v/>
      </c>
      <c r="CK58" s="61">
        <f>CI58*CJ58</f>
        <v/>
      </c>
      <c r="CL58" s="61" t="n"/>
      <c r="CM58" s="33" t="inlineStr">
        <is>
          <t>VWO</t>
        </is>
      </c>
      <c r="CN58" s="49" t="n">
        <v>0.05000000000000001</v>
      </c>
      <c r="CO58" s="61">
        <f>'ETF MTD'!$PU$28/'ETF MTD'!$PU$3-1</f>
        <v/>
      </c>
      <c r="CP58" s="61">
        <f>CN58*CO58</f>
        <v/>
      </c>
      <c r="CQ58" s="61" t="n"/>
      <c r="CR58" s="33" t="inlineStr">
        <is>
          <t>VWO</t>
        </is>
      </c>
      <c r="CS58" s="49" t="n">
        <v>0.03</v>
      </c>
      <c r="CT58" s="61">
        <f>'ETF MTD'!$PU$28/'ETF MTD'!$PU$3-1</f>
        <v/>
      </c>
      <c r="CU58" s="61">
        <f>CS58*CT58</f>
        <v/>
      </c>
      <c r="CV58" s="61" t="n"/>
      <c r="CW58" s="33" t="inlineStr">
        <is>
          <t>VWO</t>
        </is>
      </c>
      <c r="CX58" s="49" t="n">
        <v>0.03000000000000001</v>
      </c>
      <c r="CY58" s="61">
        <f>'ETF MTD'!$PU$28/'ETF MTD'!$PU$3-1</f>
        <v/>
      </c>
      <c r="CZ58" s="61">
        <f>CX58*CY58</f>
        <v/>
      </c>
      <c r="DA58" s="61" t="n"/>
      <c r="DB58" s="33" t="inlineStr">
        <is>
          <t>VWO</t>
        </is>
      </c>
      <c r="DC58" s="49" t="n">
        <v>0.01</v>
      </c>
      <c r="DD58" s="61">
        <f>'ETF MTD'!$PU$28/'ETF MTD'!$PU$3-1</f>
        <v/>
      </c>
      <c r="DE58" s="61">
        <f>DC58*DD58</f>
        <v/>
      </c>
      <c r="DF58" s="61" t="n"/>
      <c r="DG58" s="33" t="inlineStr">
        <is>
          <t>VWO</t>
        </is>
      </c>
      <c r="DH58" s="49" t="n">
        <v>0.01</v>
      </c>
      <c r="DI58" s="61">
        <f>'ETF MTD'!$PU$28/'ETF MTD'!$PU$3-1</f>
        <v/>
      </c>
      <c r="DJ58" s="61">
        <f>DH58*DI58</f>
        <v/>
      </c>
      <c r="DK58" s="61" t="n"/>
      <c r="DL58" s="33" t="inlineStr">
        <is>
          <t>VWO</t>
        </is>
      </c>
      <c r="DM58" s="49" t="n">
        <v>0.01</v>
      </c>
      <c r="DN58" s="61">
        <f>'ETF MTD'!$PU$28/'ETF MTD'!$PU$3-1</f>
        <v/>
      </c>
      <c r="DO58" s="61">
        <f>DM58*DN58</f>
        <v/>
      </c>
      <c r="DP58" s="61" t="n"/>
      <c r="DQ58" s="33" t="inlineStr">
        <is>
          <t>VWO</t>
        </is>
      </c>
      <c r="DR58" s="49" t="n">
        <v>0.01</v>
      </c>
      <c r="DS58" s="61">
        <f>'ETF MTD'!$PU$28/'ETF MTD'!$PU$3-1</f>
        <v/>
      </c>
      <c r="DT58" s="61">
        <f>DR58*DS58</f>
        <v/>
      </c>
      <c r="DU58" s="61" t="n"/>
      <c r="DV58" s="33" t="inlineStr">
        <is>
          <t>VWO</t>
        </is>
      </c>
      <c r="DW58" s="49" t="n">
        <v>0.01</v>
      </c>
      <c r="DX58" s="61">
        <f>'ETF MTD'!$PU$28/'ETF MTD'!$PU$3-1</f>
        <v/>
      </c>
      <c r="DY58" s="61">
        <f>DW58*DX58</f>
        <v/>
      </c>
      <c r="DZ58" s="61" t="n"/>
      <c r="EA58" s="33" t="inlineStr">
        <is>
          <t>VWO</t>
        </is>
      </c>
      <c r="EB58" s="49" t="n">
        <v>0.01</v>
      </c>
      <c r="EC58" s="61">
        <f>'ETF MTD'!$PU$28/'ETF MTD'!$PU$3-1</f>
        <v/>
      </c>
      <c r="ED58" s="61">
        <f>EB58*EC58</f>
        <v/>
      </c>
      <c r="EE58" s="61" t="n"/>
      <c r="EF58" s="33" t="inlineStr">
        <is>
          <t>VWO</t>
        </is>
      </c>
      <c r="EG58" s="49" t="n">
        <v>0.01</v>
      </c>
      <c r="EH58" s="61">
        <f>'ETF MTD'!$PU$28/'ETF MTD'!$PU$3-1</f>
        <v/>
      </c>
      <c r="EI58" s="61">
        <f>EG58*EH58</f>
        <v/>
      </c>
      <c r="EJ58" s="61" t="n"/>
      <c r="EK58" s="33" t="inlineStr">
        <is>
          <t>VWO</t>
        </is>
      </c>
      <c r="EL58" s="49" t="n">
        <v>0.03000000000000001</v>
      </c>
      <c r="EM58" s="61">
        <f>'ETF MTD'!$PU$28/'ETF MTD'!$PU$3-1</f>
        <v/>
      </c>
      <c r="EN58" s="61">
        <f>EL58*EM58</f>
        <v/>
      </c>
      <c r="EO58" s="61" t="n"/>
      <c r="EP58" s="33" t="inlineStr">
        <is>
          <t>VWO</t>
        </is>
      </c>
      <c r="EQ58" s="49" t="n">
        <v>0.03000000000000001</v>
      </c>
      <c r="ER58" s="61">
        <f>'ETF MTD'!$PU$28/'ETF MTD'!$PU$3-1</f>
        <v/>
      </c>
      <c r="ES58" s="61">
        <f>EQ58*ER58</f>
        <v/>
      </c>
      <c r="ET58" s="61" t="n"/>
      <c r="EU58" s="33" t="inlineStr">
        <is>
          <t>VWO</t>
        </is>
      </c>
      <c r="EV58" s="49" t="n">
        <v>0.05000000000000001</v>
      </c>
      <c r="EW58" s="61">
        <f>'ETF MTD'!$PU$28/'ETF MTD'!$PU$3-1</f>
        <v/>
      </c>
      <c r="EX58" s="61">
        <f>EV58*EW58</f>
        <v/>
      </c>
      <c r="EY58" s="61" t="n"/>
      <c r="EZ58" s="33" t="inlineStr">
        <is>
          <t>VWO</t>
        </is>
      </c>
      <c r="FA58" s="49" t="n">
        <v>0.05000000000000001</v>
      </c>
      <c r="FB58" s="61">
        <f>'ETF MTD'!$PU$28/'ETF MTD'!$PU$3-1</f>
        <v/>
      </c>
      <c r="FC58" s="61">
        <f>FA58*FB58</f>
        <v/>
      </c>
      <c r="FD58" s="61" t="n"/>
      <c r="FE58" s="33" t="inlineStr">
        <is>
          <t>VWO</t>
        </is>
      </c>
      <c r="FF58" s="49" t="n">
        <v>0.03000000000000001</v>
      </c>
      <c r="FG58" s="61">
        <f>'ETF MTD'!$PU$28/'ETF MTD'!$PU$3-1</f>
        <v/>
      </c>
      <c r="FH58" s="61">
        <f>FF58*FG58</f>
        <v/>
      </c>
      <c r="FI58" s="61" t="n"/>
      <c r="FJ58" s="33" t="inlineStr">
        <is>
          <t>VWO</t>
        </is>
      </c>
      <c r="FK58" s="49" t="n">
        <v>0.03000000000000001</v>
      </c>
      <c r="FL58" s="61">
        <f>'ETF MTD'!$PU$28/'ETF MTD'!$PU$3-1</f>
        <v/>
      </c>
      <c r="FM58" s="61">
        <f>FK58*FL58</f>
        <v/>
      </c>
      <c r="FN58" s="61" t="n"/>
      <c r="FO58" s="33" t="inlineStr">
        <is>
          <t>VWO</t>
        </is>
      </c>
      <c r="FP58" s="49" t="n">
        <v>0.05000000000000001</v>
      </c>
      <c r="FQ58" s="61">
        <f>'ETF MTD'!$PU$28/'ETF MTD'!$PU$3-1</f>
        <v/>
      </c>
      <c r="FR58" s="61">
        <f>FP58*FQ58</f>
        <v/>
      </c>
      <c r="FS58" s="61" t="n"/>
      <c r="FT58" s="33" t="inlineStr">
        <is>
          <t>VWO</t>
        </is>
      </c>
      <c r="FU58" s="49" t="n">
        <v>0.01</v>
      </c>
      <c r="FV58" s="61">
        <f>'ETF MTD'!$PU$28/'ETF MTD'!$PU$3-1</f>
        <v/>
      </c>
      <c r="FW58" s="61">
        <f>FU58*FV58</f>
        <v/>
      </c>
      <c r="FX58" s="61" t="n"/>
      <c r="FY58" s="33" t="inlineStr">
        <is>
          <t>VWO</t>
        </is>
      </c>
      <c r="FZ58" s="41" t="n">
        <v>0.01</v>
      </c>
      <c r="GA58" s="61">
        <f>'ETF MTD'!$PU$28/'ETF MTD'!$PU$3-1</f>
        <v/>
      </c>
      <c r="GB58" s="61">
        <f>FZ58*GA58</f>
        <v/>
      </c>
      <c r="GC58" s="61" t="n"/>
      <c r="GD58" s="33" t="inlineStr">
        <is>
          <t>VWO</t>
        </is>
      </c>
      <c r="GE58" s="41" t="n">
        <v>0.03000000000000001</v>
      </c>
      <c r="GF58" s="61">
        <f>'ETF MTD'!$PU$28/'ETF MTD'!$PU$3-1</f>
        <v/>
      </c>
      <c r="GG58" s="61">
        <f>GE58*GF58</f>
        <v/>
      </c>
      <c r="GH58" s="61" t="n"/>
      <c r="GI58" t="inlineStr">
        <is>
          <t>Emerging Markets</t>
        </is>
      </c>
      <c r="GJ58" s="41" t="n">
        <v>0.05000000000000001</v>
      </c>
      <c r="GK58" s="61">
        <f>'ETF MTD'!$PU$28/'ETF MTD'!$PU$3-1</f>
        <v/>
      </c>
      <c r="GL58" s="61">
        <f>GJ58*GK58</f>
        <v/>
      </c>
      <c r="GM58" s="61" t="n"/>
      <c r="GN58" t="inlineStr">
        <is>
          <t>Emerging Markets</t>
        </is>
      </c>
      <c r="GO58" s="41" t="n">
        <v>0.05000000000000001</v>
      </c>
      <c r="GP58" s="61">
        <f>'ETF MTD'!$PU$28/'ETF MTD'!$PU$3-1</f>
        <v/>
      </c>
      <c r="GQ58" s="61">
        <f>GO58*GP58</f>
        <v/>
      </c>
      <c r="GR58" s="61" t="n"/>
      <c r="GS58" t="inlineStr">
        <is>
          <t>Emerging Markets</t>
        </is>
      </c>
      <c r="GT58" s="41" t="n">
        <v>0.05000000000000001</v>
      </c>
      <c r="GU58" s="61">
        <f>'ETF MTD'!$PU$28/'ETF MTD'!$PU$3-1</f>
        <v/>
      </c>
      <c r="GV58" s="61">
        <f>GT58*GU58</f>
        <v/>
      </c>
      <c r="GW58" s="61" t="n"/>
      <c r="GX58" t="inlineStr">
        <is>
          <t>Emerging Markets</t>
        </is>
      </c>
      <c r="GY58" s="41" t="n">
        <v>0.03</v>
      </c>
      <c r="GZ58" s="61">
        <f>'ETF MTD'!$PU$28/'ETF MTD'!$PU$3-1</f>
        <v/>
      </c>
      <c r="HA58" s="61">
        <f>GY58*GZ58</f>
        <v/>
      </c>
      <c r="HB58" s="61" t="n"/>
      <c r="HC58" t="inlineStr">
        <is>
          <t>Emerging Markets</t>
        </is>
      </c>
      <c r="HD58" s="41" t="n">
        <v>0.01</v>
      </c>
      <c r="HE58" s="61">
        <f>'ETF MTD'!$PU$28/'ETF MTD'!$PU$3-1</f>
        <v/>
      </c>
      <c r="HF58" s="61">
        <f>HD58*HE58</f>
        <v/>
      </c>
      <c r="HG58" s="61" t="n"/>
      <c r="HH58" t="inlineStr">
        <is>
          <t>Emerging Markets</t>
        </is>
      </c>
      <c r="HI58" s="41" t="n">
        <v>0.01</v>
      </c>
      <c r="HJ58" s="61">
        <f>'ETF MTD'!$PU$28/'ETF MTD'!$PU$3-1</f>
        <v/>
      </c>
      <c r="HK58" s="61">
        <f>HI58*HJ58</f>
        <v/>
      </c>
      <c r="HL58" s="61" t="n"/>
      <c r="HM58" t="inlineStr">
        <is>
          <t>Emerging Markets</t>
        </is>
      </c>
      <c r="HN58" s="41" t="n">
        <v>0.03</v>
      </c>
      <c r="HO58" s="61">
        <f>'ETF MTD'!$PU$28/'ETF MTD'!$PU$3-1</f>
        <v/>
      </c>
      <c r="HP58" s="61">
        <f>HN58*HO58</f>
        <v/>
      </c>
      <c r="HQ58" s="61" t="n"/>
      <c r="HR58" t="inlineStr">
        <is>
          <t>Emerging Markets</t>
        </is>
      </c>
      <c r="HS58" s="41" t="n">
        <v>0.05</v>
      </c>
      <c r="HT58" s="61">
        <f>'ETF MTD'!$PU$28/'ETF MTD'!$PU$3-1</f>
        <v/>
      </c>
      <c r="HU58" s="61">
        <f>HS58*HT58</f>
        <v/>
      </c>
      <c r="HV58" s="61" t="n"/>
      <c r="HW58" t="inlineStr">
        <is>
          <t>Emerging Markets</t>
        </is>
      </c>
      <c r="HX58" s="41" t="n">
        <v>0.05</v>
      </c>
      <c r="HY58" s="61">
        <f>'ETF MTD'!$PU$28/'ETF MTD'!$PU$3-1</f>
        <v/>
      </c>
      <c r="HZ58" s="61">
        <f>HX58*HY58</f>
        <v/>
      </c>
      <c r="IA58" s="61" t="n"/>
      <c r="IB58" t="inlineStr">
        <is>
          <t>Emerging Markets</t>
        </is>
      </c>
      <c r="IC58" s="41" t="n">
        <v>0.05</v>
      </c>
      <c r="ID58" s="61">
        <f>'ETF MTD'!$PU$28/'ETF MTD'!$PU$3-1</f>
        <v/>
      </c>
      <c r="IE58" s="61">
        <f>IC58*ID58</f>
        <v/>
      </c>
      <c r="IF58" s="61" t="n"/>
      <c r="IG58" t="inlineStr">
        <is>
          <t>Emerging Markets</t>
        </is>
      </c>
      <c r="IH58" s="41" t="n">
        <v>0.05</v>
      </c>
      <c r="II58" s="61">
        <f>'ETF MTD'!$PU$28/'ETF MTD'!$PU$3-1</f>
        <v/>
      </c>
      <c r="IJ58" s="61">
        <f>IH58*II58</f>
        <v/>
      </c>
      <c r="IK58" s="61" t="n"/>
      <c r="IL58" t="inlineStr">
        <is>
          <t>Emerging Markets</t>
        </is>
      </c>
      <c r="IM58" s="41" t="n">
        <v>0.05</v>
      </c>
      <c r="IN58" s="61">
        <f>'ETF MTD'!$PU$28/'ETF MTD'!$PU$3-1</f>
        <v/>
      </c>
      <c r="IO58" s="61">
        <f>IM58*IN58</f>
        <v/>
      </c>
      <c r="IP58" s="61" t="n"/>
      <c r="IQ58" t="inlineStr">
        <is>
          <t>Emerging Markets</t>
        </is>
      </c>
      <c r="IR58" s="41" t="n">
        <v>0.05</v>
      </c>
      <c r="IS58" s="61">
        <f>'ETF MTD'!$PU$28/'ETF MTD'!$PU$3-1</f>
        <v/>
      </c>
      <c r="IT58" s="61">
        <f>IR58*IS58</f>
        <v/>
      </c>
      <c r="IU58" s="61" t="n"/>
      <c r="IV58" t="inlineStr">
        <is>
          <t>Emerging Markets</t>
        </is>
      </c>
      <c r="IW58" s="41" t="n">
        <v>0.05</v>
      </c>
      <c r="IX58" s="61">
        <f>'ETF MTD'!$PU$28/'ETF MTD'!$PU$3-1</f>
        <v/>
      </c>
      <c r="IY58" s="61">
        <f>IW58*IX58</f>
        <v/>
      </c>
      <c r="IZ58" s="61" t="n"/>
      <c r="JA58" t="inlineStr">
        <is>
          <t>Emerging Markets</t>
        </is>
      </c>
      <c r="JB58" s="41" t="n">
        <v>0.05</v>
      </c>
      <c r="JC58" s="61">
        <f>'ETF MTD'!$PU$28/'ETF MTD'!$PU$3-1</f>
        <v/>
      </c>
      <c r="JD58" s="61">
        <f>JB58*JC58</f>
        <v/>
      </c>
      <c r="JE58" s="61" t="n"/>
      <c r="JF58" t="inlineStr">
        <is>
          <t>Emerging Markets</t>
        </is>
      </c>
      <c r="JG58" s="41" t="n">
        <v>0.05</v>
      </c>
      <c r="JH58" s="61">
        <f>'ETF MTD'!$PU$28/'ETF MTD'!$PU$3-1</f>
        <v/>
      </c>
      <c r="JI58" s="61">
        <f>JG58*JH58</f>
        <v/>
      </c>
      <c r="JJ58" s="61" t="n"/>
      <c r="JK58" t="inlineStr">
        <is>
          <t>Emerging Markets</t>
        </is>
      </c>
      <c r="JL58" s="41" t="n">
        <v>0.05</v>
      </c>
      <c r="JM58" s="61">
        <f>'ETF MTD'!$PU$28/'ETF MTD'!$PU$3-1</f>
        <v/>
      </c>
      <c r="JN58" s="61">
        <f>JL58*JM58</f>
        <v/>
      </c>
      <c r="JO58" s="61" t="n"/>
      <c r="JP58" t="inlineStr">
        <is>
          <t>Emerging Markets</t>
        </is>
      </c>
      <c r="JQ58" s="41" t="n">
        <v>0.03</v>
      </c>
      <c r="JR58" s="61">
        <f>'ETF MTD'!$PU$28/'ETF MTD'!$PU$3-1</f>
        <v/>
      </c>
      <c r="JS58" s="61">
        <f>JQ58*JR58</f>
        <v/>
      </c>
      <c r="JT58" s="61" t="n"/>
      <c r="JU58" t="inlineStr">
        <is>
          <t>Emerging Markets</t>
        </is>
      </c>
      <c r="JV58" s="41" t="n">
        <v>0.03</v>
      </c>
      <c r="JW58" s="61">
        <f>'ETF MTD'!$PU$28/'ETF MTD'!$PU$3-1</f>
        <v/>
      </c>
      <c r="JX58" s="61">
        <f>JV58*JW58</f>
        <v/>
      </c>
      <c r="JY58" s="61" t="n"/>
      <c r="JZ58" t="inlineStr">
        <is>
          <t>Emerging Markets</t>
        </is>
      </c>
      <c r="KA58" s="41" t="n">
        <v>0.03</v>
      </c>
      <c r="KB58" s="61">
        <f>'ETF MTD'!$PU$28/'ETF MTD'!$PU$3-1</f>
        <v/>
      </c>
      <c r="KC58" s="61">
        <f>KA58*KB58</f>
        <v/>
      </c>
      <c r="KD58" s="61" t="n"/>
      <c r="KE58" t="inlineStr">
        <is>
          <t>Emerging Markets</t>
        </is>
      </c>
      <c r="KF58" s="41" t="n">
        <v>0.03</v>
      </c>
      <c r="KG58" s="61">
        <f>'ETF MTD'!$PU$28/'ETF MTD'!$PU$3-1</f>
        <v/>
      </c>
      <c r="KH58" s="61">
        <f>KF58*KG58</f>
        <v/>
      </c>
      <c r="KI58" s="61" t="n"/>
      <c r="KJ58" t="inlineStr">
        <is>
          <t>Emerging Markets</t>
        </is>
      </c>
      <c r="KK58" s="41" t="n">
        <v>0.01</v>
      </c>
      <c r="KL58" s="61">
        <f>'ETF MTD'!$PU$28/'ETF MTD'!$PU$3-1</f>
        <v/>
      </c>
      <c r="KM58" s="61">
        <f>KK58*KL58</f>
        <v/>
      </c>
      <c r="KN58" s="61" t="n"/>
      <c r="KO58" t="inlineStr">
        <is>
          <t>Emerging Markets</t>
        </is>
      </c>
      <c r="KP58" s="41" t="n">
        <v>0.01</v>
      </c>
      <c r="KQ58" s="61">
        <f>'ETF MTD'!$PU$28/'ETF MTD'!$PU$3-1</f>
        <v/>
      </c>
      <c r="KR58" s="61">
        <f>KP58*KQ58</f>
        <v/>
      </c>
      <c r="KS58" s="61" t="n"/>
      <c r="KT58" t="inlineStr">
        <is>
          <t>Emerging Markets</t>
        </is>
      </c>
      <c r="KU58" s="41" t="n">
        <v>0.01</v>
      </c>
      <c r="KV58" s="61">
        <f>'ETF MTD'!$PU$28/'ETF MTD'!$PU$3-1</f>
        <v/>
      </c>
      <c r="KW58" s="61">
        <f>KU58*KV58</f>
        <v/>
      </c>
      <c r="KX58" s="61" t="n"/>
      <c r="KY58" t="inlineStr">
        <is>
          <t>Emerging Markets</t>
        </is>
      </c>
      <c r="KZ58" s="41" t="n">
        <v>0.01</v>
      </c>
      <c r="LA58" s="61">
        <f>'ETF MTD'!$PU$28/'ETF MTD'!$PU$3-1</f>
        <v/>
      </c>
      <c r="LB58" s="61">
        <f>KZ58*LA58</f>
        <v/>
      </c>
      <c r="LC58" s="61" t="n"/>
      <c r="LD58" t="inlineStr">
        <is>
          <t>Emerging Markets</t>
        </is>
      </c>
      <c r="LE58" s="41" t="n">
        <v>0.01</v>
      </c>
      <c r="LF58" s="61">
        <f>'ETF MTD'!$PU$28/'ETF MTD'!$PU$3-1</f>
        <v/>
      </c>
      <c r="LG58" s="61">
        <f>LE58*LF58</f>
        <v/>
      </c>
      <c r="LH58" s="61" t="n"/>
      <c r="LI58" t="inlineStr">
        <is>
          <t>Emerging Markets</t>
        </is>
      </c>
      <c r="LJ58" s="41" t="n">
        <v>0.01</v>
      </c>
      <c r="LK58" s="61">
        <f>'ETF MTD'!$PU$28/'ETF MTD'!$PU$3-1</f>
        <v/>
      </c>
      <c r="LL58" s="61">
        <f>LJ58*LK58</f>
        <v/>
      </c>
      <c r="LM58" s="61" t="n"/>
      <c r="LN58" t="inlineStr">
        <is>
          <t>Emerging Markets</t>
        </is>
      </c>
      <c r="LO58" s="41" t="n">
        <v>0.01</v>
      </c>
      <c r="LP58" s="61">
        <f>'ETF MTD'!$PU$28/'ETF MTD'!$PU$3-1</f>
        <v/>
      </c>
      <c r="LQ58" s="61">
        <f>LO58*LP58</f>
        <v/>
      </c>
      <c r="LR58" s="61" t="n"/>
      <c r="LS58" t="inlineStr">
        <is>
          <t>Emerging Markets</t>
        </is>
      </c>
      <c r="LT58" s="41" t="n">
        <v>0.01</v>
      </c>
      <c r="LU58" s="61">
        <f>'ETF MTD'!$PU$28/'ETF MTD'!$PU$3-1</f>
        <v/>
      </c>
      <c r="LV58" s="61">
        <f>LT58*LU58</f>
        <v/>
      </c>
      <c r="LW58" s="61" t="n"/>
      <c r="LX58" t="inlineStr">
        <is>
          <t>Emerging Markets</t>
        </is>
      </c>
      <c r="LY58" s="41" t="n">
        <v>0.01</v>
      </c>
      <c r="LZ58" s="61">
        <f>'ETF MTD'!$PU$28/'ETF MTD'!$PU$3-1</f>
        <v/>
      </c>
      <c r="MA58" s="61">
        <f>LY58*LZ58</f>
        <v/>
      </c>
      <c r="MB58" s="61" t="n"/>
      <c r="MC58" t="inlineStr">
        <is>
          <t>Emerging Markets</t>
        </is>
      </c>
      <c r="MD58" s="41" t="n">
        <v>0.01</v>
      </c>
      <c r="ME58" s="61">
        <f>'ETF MTD'!$PU$28/'ETF MTD'!$PU$3-1</f>
        <v/>
      </c>
      <c r="MF58" s="61">
        <f>MD58*ME58</f>
        <v/>
      </c>
      <c r="MG58" s="61" t="n"/>
      <c r="MH58" t="inlineStr">
        <is>
          <t>Emerging Markets</t>
        </is>
      </c>
      <c r="MI58" s="41" t="n">
        <v>0.01</v>
      </c>
      <c r="MJ58" s="61">
        <f>'ETF MTD'!$PU$28/'ETF MTD'!$PU$3-1</f>
        <v/>
      </c>
      <c r="MK58" s="61">
        <f>MI58*MJ58</f>
        <v/>
      </c>
      <c r="ML58" s="61" t="n"/>
      <c r="MM58" t="inlineStr">
        <is>
          <t>Emerging Markets</t>
        </is>
      </c>
      <c r="MN58" s="41" t="n">
        <v>0.01</v>
      </c>
      <c r="MO58" s="61">
        <f>'ETF MTD'!$PU$28/'ETF MTD'!$PU$3-1</f>
        <v/>
      </c>
      <c r="MP58" s="61">
        <f>MN58*MO58</f>
        <v/>
      </c>
      <c r="MQ58" s="61" t="n"/>
      <c r="MR58" t="inlineStr">
        <is>
          <t>Emerging Markets</t>
        </is>
      </c>
      <c r="MS58" s="41" t="n">
        <v>0.01</v>
      </c>
      <c r="MT58" s="61">
        <f>'ETF MTD'!$PU$28/'ETF MTD'!$PU$3-1</f>
        <v/>
      </c>
      <c r="MU58" s="61">
        <f>MS58*MT58</f>
        <v/>
      </c>
      <c r="MV58" s="61" t="n"/>
      <c r="MW58" t="inlineStr">
        <is>
          <t>Emerging Markets</t>
        </is>
      </c>
      <c r="MX58" s="41" t="n">
        <v>0.006</v>
      </c>
      <c r="MY58" s="61">
        <f>'ETF MTD'!$PU$28/'ETF MTD'!$PU$3-1</f>
        <v/>
      </c>
      <c r="MZ58" s="61">
        <f>MX58*MY58</f>
        <v/>
      </c>
      <c r="NA58" s="61" t="n"/>
      <c r="NB58" t="inlineStr">
        <is>
          <t>Emerging Markets</t>
        </is>
      </c>
      <c r="NC58" s="41" t="n">
        <v>0.018</v>
      </c>
      <c r="ND58" s="61">
        <f>'ETF MTD'!$PU$28/'ETF MTD'!$PU$3-1</f>
        <v/>
      </c>
      <c r="NE58" s="61">
        <f>NC58*ND58</f>
        <v/>
      </c>
      <c r="NF58" s="61" t="n"/>
      <c r="NG58" t="inlineStr">
        <is>
          <t>Emerging Markets</t>
        </is>
      </c>
      <c r="NH58" s="41" t="n">
        <v>0.006</v>
      </c>
      <c r="NI58" s="61">
        <f>'ETF MTD'!$PU$28/'ETF MTD'!$PU$3-1</f>
        <v/>
      </c>
      <c r="NJ58" s="61">
        <f>NH58*NI58</f>
        <v/>
      </c>
      <c r="NK58" s="61" t="n"/>
      <c r="NL58" t="inlineStr">
        <is>
          <t>Emerging Markets</t>
        </is>
      </c>
      <c r="NM58" s="41" t="n">
        <v>0.006</v>
      </c>
      <c r="NN58" s="61">
        <f>'ETF MTD'!$PU$28/'ETF MTD'!$PU$3-1</f>
        <v/>
      </c>
      <c r="NO58" s="61">
        <f>NM58*NN58</f>
        <v/>
      </c>
      <c r="NP58" s="61" t="n"/>
      <c r="NQ58" t="inlineStr">
        <is>
          <t>Emerging Markets</t>
        </is>
      </c>
      <c r="NR58" s="41" t="n">
        <v>0.006</v>
      </c>
      <c r="NS58" s="61">
        <f>'ETF MTD'!$PU$28/'ETF MTD'!$PU$3-1</f>
        <v/>
      </c>
      <c r="NT58" s="61">
        <f>NR58*NS58</f>
        <v/>
      </c>
      <c r="NU58" s="61" t="n"/>
      <c r="NV58" t="inlineStr">
        <is>
          <t>Emerging Markets</t>
        </is>
      </c>
      <c r="NW58" s="41" t="n">
        <v>0.006</v>
      </c>
      <c r="NX58" s="61">
        <f>'ETF MTD'!$PU$28/'ETF MTD'!$PU$3-1</f>
        <v/>
      </c>
      <c r="NY58" s="61">
        <f>NW58*NX58</f>
        <v/>
      </c>
      <c r="NZ58" s="61" t="n"/>
      <c r="OA58" t="inlineStr">
        <is>
          <t>Emerging Markets</t>
        </is>
      </c>
      <c r="OB58" s="41" t="n">
        <v>0.03</v>
      </c>
      <c r="OC58" s="61">
        <f>'ETF MTD'!$PU$28/'ETF MTD'!$PU$3-1</f>
        <v/>
      </c>
      <c r="OD58" s="61">
        <f>OB58*OC58</f>
        <v/>
      </c>
      <c r="OE58" s="61" t="n"/>
      <c r="OF58" t="inlineStr">
        <is>
          <t>Emerging Markets</t>
        </is>
      </c>
      <c r="OG58" s="41" t="n">
        <v>0.05</v>
      </c>
      <c r="OH58" s="61">
        <f>'ETF MTD'!$PU$28/'ETF MTD'!$PU$3-1</f>
        <v/>
      </c>
      <c r="OI58" s="61">
        <f>OG58*OH58</f>
        <v/>
      </c>
      <c r="OJ58" s="61" t="n"/>
      <c r="OK58" t="inlineStr">
        <is>
          <t>Emerging Markets</t>
        </is>
      </c>
      <c r="OL58" s="41" t="n">
        <v>0.03</v>
      </c>
      <c r="OM58" s="61">
        <f>'ETF MTD'!$PU$28/'ETF MTD'!$PU$3-1</f>
        <v/>
      </c>
      <c r="ON58" s="61">
        <f>OL58*OM58</f>
        <v/>
      </c>
      <c r="OO58" s="61" t="n"/>
      <c r="OP58" t="inlineStr">
        <is>
          <t>Emerging Markets</t>
        </is>
      </c>
      <c r="OQ58" s="41" t="n">
        <v>0.01</v>
      </c>
      <c r="OR58" s="61">
        <f>'ETF MTD'!$PU$28/'ETF MTD'!$PU$3-1</f>
        <v/>
      </c>
      <c r="OS58" s="61">
        <f>OQ58*OR58</f>
        <v/>
      </c>
      <c r="OT58" s="61" t="n"/>
      <c r="OU58" t="inlineStr">
        <is>
          <t>Emerging Markets</t>
        </is>
      </c>
      <c r="OV58" s="41" t="n">
        <v>0.01</v>
      </c>
      <c r="OW58" s="61">
        <f>'ETF MTD'!$PU$28/'ETF MTD'!$PU$3-1</f>
        <v/>
      </c>
      <c r="OX58" s="61">
        <f>OV58*OW58</f>
        <v/>
      </c>
      <c r="OY58" s="61" t="n"/>
      <c r="OZ58" t="inlineStr">
        <is>
          <t>Emerging Markets</t>
        </is>
      </c>
      <c r="PA58" s="41" t="n">
        <v>0.03</v>
      </c>
      <c r="PB58" s="61">
        <f>'ETF MTD'!$PU$28/'ETF MTD'!$PU$3-1</f>
        <v/>
      </c>
      <c r="PC58" s="61">
        <f>PA58*PB58</f>
        <v/>
      </c>
      <c r="PD58" s="61" t="n"/>
      <c r="PE58" t="inlineStr">
        <is>
          <t>Emerging Markets</t>
        </is>
      </c>
      <c r="PF58" s="41" t="n">
        <v>0.03</v>
      </c>
      <c r="PG58" s="61">
        <f>'ETF MTD'!$PU$28/'ETF MTD'!$PU$3-1</f>
        <v/>
      </c>
      <c r="PH58" s="61">
        <f>PF58*PG58</f>
        <v/>
      </c>
      <c r="PI58" s="61" t="n"/>
      <c r="PJ58" t="inlineStr">
        <is>
          <t>Emerging Markets</t>
        </is>
      </c>
      <c r="PK58" s="41" t="n">
        <v>0.01</v>
      </c>
      <c r="PL58" s="61">
        <f>'ETF MTD'!$PU$28/'ETF MTD'!$PU$3-1</f>
        <v/>
      </c>
      <c r="PM58" s="61">
        <f>PK58*PL58</f>
        <v/>
      </c>
      <c r="PN58" s="61" t="n"/>
      <c r="PO58" t="inlineStr">
        <is>
          <t>Emerging Markets</t>
        </is>
      </c>
      <c r="PP58" s="41" t="n">
        <v>0.03</v>
      </c>
      <c r="PQ58" s="61">
        <f>'ETF MTD'!$PU$28/'ETF MTD'!$PU$3-1</f>
        <v/>
      </c>
      <c r="PR58" s="61">
        <f>PP58*PQ58</f>
        <v/>
      </c>
      <c r="PS58" s="61" t="n"/>
      <c r="PT58" t="inlineStr">
        <is>
          <t>Emerging Markets</t>
        </is>
      </c>
      <c r="PU58" s="41" t="n">
        <v>0.03</v>
      </c>
      <c r="PV58" s="61">
        <f>'ETF MTD'!$PU$28/'ETF MTD'!$PU$3-1</f>
        <v/>
      </c>
      <c r="PW58" s="61">
        <f>PU58*PV58</f>
        <v/>
      </c>
      <c r="PX58" s="61" t="n"/>
      <c r="PY58" t="inlineStr">
        <is>
          <t>Emerging Markets</t>
        </is>
      </c>
      <c r="PZ58" s="41" t="n">
        <v>0.05</v>
      </c>
      <c r="QA58" s="61">
        <f>'ETF MTD'!$PU$28/'ETF MTD'!$PU$3-1</f>
        <v/>
      </c>
      <c r="QB58" s="61">
        <f>PZ58*QA58</f>
        <v/>
      </c>
      <c r="QC58" s="61" t="n"/>
      <c r="QD58" t="inlineStr">
        <is>
          <t>Emerging Markets</t>
        </is>
      </c>
      <c r="QE58" s="41" t="n">
        <v>0.05</v>
      </c>
      <c r="QF58" s="61">
        <f>'ETF MTD'!$PU$28/'ETF MTD'!$PU$3-1</f>
        <v/>
      </c>
      <c r="QG58" s="61">
        <f>QE58*QF58</f>
        <v/>
      </c>
      <c r="QH58" s="61" t="n"/>
      <c r="QI58" t="inlineStr">
        <is>
          <t>Emerging Markets</t>
        </is>
      </c>
      <c r="QJ58" s="41" t="n">
        <v>0.05</v>
      </c>
      <c r="QK58" s="61">
        <f>'ETF MTD'!$PU$28/'ETF MTD'!$PU$3-1</f>
        <v/>
      </c>
      <c r="QL58" s="61">
        <f>QJ58*QK58</f>
        <v/>
      </c>
      <c r="QM58" s="61" t="n"/>
      <c r="QN58" t="inlineStr">
        <is>
          <t>Emerging Markets</t>
        </is>
      </c>
      <c r="QO58" s="41" t="n">
        <v>0.05</v>
      </c>
      <c r="QP58" s="61">
        <f>'ETF MTD'!$PU$28/'ETF MTD'!$PU$3-1</f>
        <v/>
      </c>
      <c r="QQ58" s="61">
        <f>QO58*QP58</f>
        <v/>
      </c>
      <c r="QR58" s="61" t="n"/>
      <c r="QS58" t="inlineStr">
        <is>
          <t>Emerging Markets</t>
        </is>
      </c>
      <c r="QT58" s="41" t="n">
        <v>0.05</v>
      </c>
      <c r="QU58" s="61">
        <f>'ETF MTD'!$PU$28/'ETF MTD'!$PU$3-1</f>
        <v/>
      </c>
      <c r="QV58" s="61">
        <f>QT58*QU58</f>
        <v/>
      </c>
      <c r="QW58" s="61" t="n"/>
      <c r="QX58" t="inlineStr">
        <is>
          <t>Emerging Markets</t>
        </is>
      </c>
      <c r="QY58" s="41" t="n">
        <v>0.05</v>
      </c>
      <c r="QZ58" s="61">
        <f>'ETF MTD'!$PU$28/'ETF MTD'!$PU$3-1</f>
        <v/>
      </c>
      <c r="RA58" s="61">
        <f>QY58*QZ58</f>
        <v/>
      </c>
      <c r="RB58" s="61" t="n"/>
      <c r="RC58" t="inlineStr">
        <is>
          <t>Emerging Markets</t>
        </is>
      </c>
      <c r="RD58" s="41" t="n">
        <v>0.05</v>
      </c>
      <c r="RE58" s="61">
        <f>'ETF MTD'!$PU$28/'ETF MTD'!$PU$3-1</f>
        <v/>
      </c>
      <c r="RF58" s="61">
        <f>RD58*RE58</f>
        <v/>
      </c>
      <c r="RG58" s="61" t="n"/>
      <c r="RH58" t="inlineStr">
        <is>
          <t>Emerging Markets</t>
        </is>
      </c>
      <c r="RI58" s="41" t="n">
        <v>0.03</v>
      </c>
      <c r="RJ58" s="61">
        <f>'ETF MTD'!$PU$28/'ETF MTD'!$PU$3-1</f>
        <v/>
      </c>
      <c r="RK58" s="61">
        <f>RI58*RJ58</f>
        <v/>
      </c>
      <c r="RL58" s="61" t="n"/>
      <c r="RM58" s="42" t="n">
        <v>0.05</v>
      </c>
      <c r="RN58" s="43">
        <f>0.2*RM58</f>
        <v/>
      </c>
      <c r="RO58" s="44" t="n">
        <v>0.02</v>
      </c>
      <c r="RP58" s="44" t="n">
        <v>0.02</v>
      </c>
      <c r="RQ58" s="48" t="n"/>
      <c r="RR58" s="46" t="n">
        <v>0.0014</v>
      </c>
      <c r="RS58" s="61">
        <f>RI58*RR58</f>
        <v/>
      </c>
      <c r="RT58" s="49" t="n">
        <v>0.0013</v>
      </c>
      <c r="RU58" s="61">
        <f>RT58*RI58</f>
        <v/>
      </c>
      <c r="RV58" s="33" t="n"/>
      <c r="RW58" s="33" t="n"/>
      <c r="RX58" s="33" t="n"/>
      <c r="RY58" s="33" t="n"/>
      <c r="RZ58" s="33" t="n"/>
    </row>
    <row r="59">
      <c r="A59" s="33" t="inlineStr">
        <is>
          <t>VNQ</t>
        </is>
      </c>
      <c r="B59" s="49" t="n">
        <v>0.03</v>
      </c>
      <c r="C59" s="61">
        <f>'ETF MTD'!$JU$28/'ETF MTD'!$JU$3-1</f>
        <v/>
      </c>
      <c r="D59" s="61">
        <f>B59*C59</f>
        <v/>
      </c>
      <c r="E59" s="61" t="n"/>
      <c r="F59" s="33" t="inlineStr">
        <is>
          <t>VNQ</t>
        </is>
      </c>
      <c r="G59" s="49" t="n">
        <v>0.15</v>
      </c>
      <c r="H59" s="61">
        <f>'ETF MTD'!$JU$28/'ETF MTD'!$JU$3-1</f>
        <v/>
      </c>
      <c r="I59" s="61">
        <f>G59*H59</f>
        <v/>
      </c>
      <c r="J59" s="33" t="n"/>
      <c r="K59" s="33" t="inlineStr">
        <is>
          <t>VNQ</t>
        </is>
      </c>
      <c r="L59" s="49" t="n">
        <v>0.15</v>
      </c>
      <c r="M59" s="61">
        <f>'ETF MTD'!$JU$28/'ETF MTD'!$JU$3-1</f>
        <v/>
      </c>
      <c r="N59" s="61">
        <f>L59*M59</f>
        <v/>
      </c>
      <c r="O59" s="61" t="n"/>
      <c r="P59" s="61" t="inlineStr">
        <is>
          <t>VNQ</t>
        </is>
      </c>
      <c r="Q59" s="61" t="n">
        <v>0.15</v>
      </c>
      <c r="R59" s="61">
        <f>'ETF MTD'!$JU$28/'ETF MTD'!$JU$3-1</f>
        <v/>
      </c>
      <c r="S59" s="61">
        <f>Q59*R59</f>
        <v/>
      </c>
      <c r="T59" s="61" t="n"/>
      <c r="U59" s="33" t="inlineStr">
        <is>
          <t>VNQ</t>
        </is>
      </c>
      <c r="V59" s="49" t="n">
        <v>0.15</v>
      </c>
      <c r="W59" s="61">
        <f>'ETF MTD'!$JU$28/'ETF MTD'!$JU$3-1</f>
        <v/>
      </c>
      <c r="X59" s="61">
        <f>V59*W59</f>
        <v/>
      </c>
      <c r="Y59" s="61" t="n"/>
      <c r="Z59" s="33" t="inlineStr">
        <is>
          <t>VNQ</t>
        </is>
      </c>
      <c r="AA59" s="49" t="n">
        <v>0.15</v>
      </c>
      <c r="AB59" s="61">
        <f>'ETF MTD'!$JU$28/'ETF MTD'!$JU$3-1</f>
        <v/>
      </c>
      <c r="AC59" s="61">
        <f>AA59*AB59</f>
        <v/>
      </c>
      <c r="AD59" s="61" t="n"/>
      <c r="AE59" s="33" t="inlineStr">
        <is>
          <t>VNQ</t>
        </is>
      </c>
      <c r="AF59" s="49" t="n">
        <v>0.15</v>
      </c>
      <c r="AG59" s="61">
        <f>'ETF MTD'!$JU$28/'ETF MTD'!$JU$3-1</f>
        <v/>
      </c>
      <c r="AH59" s="61">
        <f>AF59*AG59</f>
        <v/>
      </c>
      <c r="AI59" s="61" t="n"/>
      <c r="AJ59" s="33" t="inlineStr">
        <is>
          <t>VNQ</t>
        </is>
      </c>
      <c r="AK59" s="49" t="n">
        <v>0.09</v>
      </c>
      <c r="AL59" s="61">
        <f>'ETF MTD'!$JU$28/'ETF MTD'!$JU$3-1</f>
        <v/>
      </c>
      <c r="AM59" s="61">
        <f>AK59*AL59</f>
        <v/>
      </c>
      <c r="AN59" s="61" t="n"/>
      <c r="AO59" s="33" t="inlineStr">
        <is>
          <t>VNQ</t>
        </is>
      </c>
      <c r="AP59" s="49" t="n">
        <v>0.03</v>
      </c>
      <c r="AQ59" s="61">
        <f>'ETF MTD'!$JU$28/'ETF MTD'!$JU$3-1</f>
        <v/>
      </c>
      <c r="AR59" s="61">
        <f>AP59*AQ59</f>
        <v/>
      </c>
      <c r="AS59" s="61" t="n"/>
      <c r="AT59" s="33" t="inlineStr">
        <is>
          <t>VNQ</t>
        </is>
      </c>
      <c r="AU59" s="49" t="n">
        <v>0.03</v>
      </c>
      <c r="AV59" s="61">
        <f>'ETF MTD'!$JU$28/'ETF MTD'!$JU$3-1</f>
        <v/>
      </c>
      <c r="AW59" s="61">
        <f>AU59*AV59</f>
        <v/>
      </c>
      <c r="AX59" s="61" t="n"/>
      <c r="AY59" s="33" t="inlineStr">
        <is>
          <t>VNQ</t>
        </is>
      </c>
      <c r="AZ59" s="49" t="n">
        <v>0.03</v>
      </c>
      <c r="BA59" s="61">
        <f>'ETF MTD'!$JU$28/'ETF MTD'!$JU$3-1</f>
        <v/>
      </c>
      <c r="BB59" s="61">
        <f>AZ59*BA59</f>
        <v/>
      </c>
      <c r="BC59" s="61" t="n"/>
      <c r="BD59" s="33" t="inlineStr">
        <is>
          <t>VNQ</t>
        </is>
      </c>
      <c r="BE59" s="49" t="n">
        <v>0.15</v>
      </c>
      <c r="BF59" s="61">
        <f>'ETF MTD'!$JU$28/'ETF MTD'!$JU$3-1</f>
        <v/>
      </c>
      <c r="BG59" s="61">
        <f>BE59*BF59</f>
        <v/>
      </c>
      <c r="BH59" s="61" t="n"/>
      <c r="BI59" s="33" t="inlineStr">
        <is>
          <t>VNQ</t>
        </is>
      </c>
      <c r="BJ59" s="49" t="n">
        <v>0.15</v>
      </c>
      <c r="BK59" s="61">
        <f>'ETF MTD'!$JU$28/'ETF MTD'!$JU$3-1</f>
        <v/>
      </c>
      <c r="BL59" s="61">
        <f>BJ59*BK59</f>
        <v/>
      </c>
      <c r="BM59" s="61" t="n"/>
      <c r="BN59" s="33" t="inlineStr">
        <is>
          <t>VNQ</t>
        </is>
      </c>
      <c r="BO59" s="49" t="n">
        <v>0.09</v>
      </c>
      <c r="BP59" s="61">
        <f>'ETF MTD'!$JU$28/'ETF MTD'!$JU$3-1</f>
        <v/>
      </c>
      <c r="BQ59" s="61">
        <f>BO59*BP59</f>
        <v/>
      </c>
      <c r="BR59" s="61" t="n"/>
      <c r="BS59" s="33" t="inlineStr">
        <is>
          <t>VNQ</t>
        </is>
      </c>
      <c r="BT59" s="49" t="n">
        <v>0.09</v>
      </c>
      <c r="BU59" s="61">
        <f>'ETF MTD'!$JU$28/'ETF MTD'!$JU$3-1</f>
        <v/>
      </c>
      <c r="BV59" s="61">
        <f>BT59*BU59</f>
        <v/>
      </c>
      <c r="BW59" s="61" t="n"/>
      <c r="BX59" s="33" t="inlineStr">
        <is>
          <t>VNQ</t>
        </is>
      </c>
      <c r="BY59" s="49" t="n">
        <v>0.15</v>
      </c>
      <c r="BZ59" s="61">
        <f>'ETF MTD'!$JU$28/'ETF MTD'!$JU$3-1</f>
        <v/>
      </c>
      <c r="CA59" s="61">
        <f>BY59*BZ59</f>
        <v/>
      </c>
      <c r="CB59" s="61" t="n"/>
      <c r="CC59" s="33" t="inlineStr">
        <is>
          <t>VNQ</t>
        </is>
      </c>
      <c r="CD59" s="49" t="n">
        <v>0.09</v>
      </c>
      <c r="CE59" s="61">
        <f>'ETF MTD'!$JU$28/'ETF MTD'!$JU$3-1</f>
        <v/>
      </c>
      <c r="CF59" s="61">
        <f>CD59*CE59</f>
        <v/>
      </c>
      <c r="CG59" s="61" t="n"/>
      <c r="CH59" s="33" t="inlineStr">
        <is>
          <t>VNQ</t>
        </is>
      </c>
      <c r="CI59" s="49" t="n">
        <v>0.03</v>
      </c>
      <c r="CJ59" s="61">
        <f>'ETF MTD'!$JU$28/'ETF MTD'!$JU$3-1</f>
        <v/>
      </c>
      <c r="CK59" s="61">
        <f>CI59*CJ59</f>
        <v/>
      </c>
      <c r="CL59" s="61" t="n"/>
      <c r="CM59" s="33" t="inlineStr">
        <is>
          <t>VNQ</t>
        </is>
      </c>
      <c r="CN59" s="49" t="n">
        <v>0.03</v>
      </c>
      <c r="CO59" s="61">
        <f>'ETF MTD'!$JU$28/'ETF MTD'!$JU$3-1</f>
        <v/>
      </c>
      <c r="CP59" s="61">
        <f>CN59*CO59</f>
        <v/>
      </c>
      <c r="CQ59" s="61" t="n"/>
      <c r="CR59" s="33" t="inlineStr">
        <is>
          <t>VNQ</t>
        </is>
      </c>
      <c r="CS59" s="49" t="n">
        <v>0.03</v>
      </c>
      <c r="CT59" s="61">
        <f>'ETF MTD'!$JU$28/'ETF MTD'!$JU$3-1</f>
        <v/>
      </c>
      <c r="CU59" s="61">
        <f>CS59*CT59</f>
        <v/>
      </c>
      <c r="CV59" s="61" t="n"/>
      <c r="CW59" s="33" t="inlineStr">
        <is>
          <t>VNQ</t>
        </is>
      </c>
      <c r="CX59" s="49" t="n">
        <v>0.09</v>
      </c>
      <c r="CY59" s="61">
        <f>'ETF MTD'!$JU$28/'ETF MTD'!$JU$3-1</f>
        <v/>
      </c>
      <c r="CZ59" s="61">
        <f>CX59*CY59</f>
        <v/>
      </c>
      <c r="DA59" s="61" t="n"/>
      <c r="DB59" s="33" t="inlineStr">
        <is>
          <t>VNQ</t>
        </is>
      </c>
      <c r="DC59" s="49" t="n">
        <v>0.09</v>
      </c>
      <c r="DD59" s="61">
        <f>'ETF MTD'!$JU$28/'ETF MTD'!$JU$3-1</f>
        <v/>
      </c>
      <c r="DE59" s="61">
        <f>DC59*DD59</f>
        <v/>
      </c>
      <c r="DF59" s="61" t="n"/>
      <c r="DG59" s="33" t="inlineStr">
        <is>
          <t>VNQ</t>
        </is>
      </c>
      <c r="DH59" s="49" t="n">
        <v>0.15</v>
      </c>
      <c r="DI59" s="61">
        <f>'ETF MTD'!$JU$28/'ETF MTD'!$JU$3-1</f>
        <v/>
      </c>
      <c r="DJ59" s="61">
        <f>DH59*DI59</f>
        <v/>
      </c>
      <c r="DK59" s="61" t="n"/>
      <c r="DL59" s="33" t="inlineStr">
        <is>
          <t>VNQ</t>
        </is>
      </c>
      <c r="DM59" s="49" t="n">
        <v>0.15</v>
      </c>
      <c r="DN59" s="61">
        <f>'ETF MTD'!$JU$28/'ETF MTD'!$JU$3-1</f>
        <v/>
      </c>
      <c r="DO59" s="61">
        <f>DM59*DN59</f>
        <v/>
      </c>
      <c r="DP59" s="61" t="n"/>
      <c r="DQ59" s="33" t="inlineStr">
        <is>
          <t>VNQ</t>
        </is>
      </c>
      <c r="DR59" s="49" t="n">
        <v>0.09</v>
      </c>
      <c r="DS59" s="61">
        <f>'ETF MTD'!$JU$28/'ETF MTD'!$JU$3-1</f>
        <v/>
      </c>
      <c r="DT59" s="61">
        <f>DR59*DS59</f>
        <v/>
      </c>
      <c r="DU59" s="61" t="n"/>
      <c r="DV59" s="33" t="inlineStr">
        <is>
          <t>VNQ</t>
        </is>
      </c>
      <c r="DW59" s="49" t="n">
        <v>0.03</v>
      </c>
      <c r="DX59" s="61">
        <f>'ETF MTD'!$JU$28/'ETF MTD'!$JU$3-1</f>
        <v/>
      </c>
      <c r="DY59" s="61">
        <f>DW59*DX59</f>
        <v/>
      </c>
      <c r="DZ59" s="61" t="n"/>
      <c r="EA59" s="33" t="inlineStr">
        <is>
          <t>VNQ</t>
        </is>
      </c>
      <c r="EB59" s="49" t="n">
        <v>0.09</v>
      </c>
      <c r="EC59" s="61">
        <f>'ETF MTD'!$JU$28/'ETF MTD'!$JU$3-1</f>
        <v/>
      </c>
      <c r="ED59" s="61">
        <f>EB59*EC59</f>
        <v/>
      </c>
      <c r="EE59" s="61" t="n"/>
      <c r="EF59" s="33" t="inlineStr">
        <is>
          <t>VNQ</t>
        </is>
      </c>
      <c r="EG59" s="49" t="n">
        <v>0.03</v>
      </c>
      <c r="EH59" s="61">
        <f>'ETF MTD'!$JU$28/'ETF MTD'!$JU$3-1</f>
        <v/>
      </c>
      <c r="EI59" s="61">
        <f>EG59*EH59</f>
        <v/>
      </c>
      <c r="EJ59" s="61" t="n"/>
      <c r="EK59" s="33" t="inlineStr">
        <is>
          <t>VNQ</t>
        </is>
      </c>
      <c r="EL59" s="49" t="n">
        <v>0.09</v>
      </c>
      <c r="EM59" s="61">
        <f>'ETF MTD'!$JU$28/'ETF MTD'!$JU$3-1</f>
        <v/>
      </c>
      <c r="EN59" s="61">
        <f>EL59*EM59</f>
        <v/>
      </c>
      <c r="EO59" s="61" t="n"/>
      <c r="EP59" s="33" t="inlineStr">
        <is>
          <t>VNQ</t>
        </is>
      </c>
      <c r="EQ59" s="49" t="n">
        <v>0.15</v>
      </c>
      <c r="ER59" s="61">
        <f>'ETF MTD'!$JU$28/'ETF MTD'!$JU$3-1</f>
        <v/>
      </c>
      <c r="ES59" s="61">
        <f>EQ59*ER59</f>
        <v/>
      </c>
      <c r="ET59" s="61" t="n"/>
      <c r="EU59" s="33" t="inlineStr">
        <is>
          <t>VNQ</t>
        </is>
      </c>
      <c r="EV59" s="49" t="n">
        <v>0.15</v>
      </c>
      <c r="EW59" s="61">
        <f>'ETF MTD'!$JU$28/'ETF MTD'!$JU$3-1</f>
        <v/>
      </c>
      <c r="EX59" s="61">
        <f>EV59*EW59</f>
        <v/>
      </c>
      <c r="EY59" s="61" t="n"/>
      <c r="EZ59" s="33" t="inlineStr">
        <is>
          <t>VNQ</t>
        </is>
      </c>
      <c r="FA59" s="49" t="n">
        <v>0.15</v>
      </c>
      <c r="FB59" s="61">
        <f>'ETF MTD'!$JU$28/'ETF MTD'!$JU$3-1</f>
        <v/>
      </c>
      <c r="FC59" s="61">
        <f>FA59*FB59</f>
        <v/>
      </c>
      <c r="FD59" s="61" t="n"/>
      <c r="FE59" s="33" t="inlineStr">
        <is>
          <t>VNQ</t>
        </is>
      </c>
      <c r="FF59" s="49" t="n">
        <v>0.15</v>
      </c>
      <c r="FG59" s="61">
        <f>'ETF MTD'!$JU$28/'ETF MTD'!$JU$3-1</f>
        <v/>
      </c>
      <c r="FH59" s="61">
        <f>FF59*FG59</f>
        <v/>
      </c>
      <c r="FI59" s="61" t="n"/>
      <c r="FJ59" s="33" t="inlineStr">
        <is>
          <t>VNQ</t>
        </is>
      </c>
      <c r="FK59" s="49" t="n">
        <v>0.15</v>
      </c>
      <c r="FL59" s="61">
        <f>'ETF MTD'!$JU$28/'ETF MTD'!$JU$3-1</f>
        <v/>
      </c>
      <c r="FM59" s="61">
        <f>FK59*FL59</f>
        <v/>
      </c>
      <c r="FN59" s="61" t="n"/>
      <c r="FO59" s="33" t="inlineStr">
        <is>
          <t>VNQ</t>
        </is>
      </c>
      <c r="FP59" s="49" t="n">
        <v>0.15</v>
      </c>
      <c r="FQ59" s="61">
        <f>'ETF MTD'!$JU$28/'ETF MTD'!$JU$3-1</f>
        <v/>
      </c>
      <c r="FR59" s="61">
        <f>FP59*FQ59</f>
        <v/>
      </c>
      <c r="FS59" s="61" t="n"/>
      <c r="FT59" s="33" t="inlineStr">
        <is>
          <t>VNQ</t>
        </is>
      </c>
      <c r="FU59" s="49" t="n">
        <v>0.15</v>
      </c>
      <c r="FV59" s="61">
        <f>'ETF MTD'!$JU$28/'ETF MTD'!$JU$3-1</f>
        <v/>
      </c>
      <c r="FW59" s="61">
        <f>FU59*FV59</f>
        <v/>
      </c>
      <c r="FX59" s="61" t="n"/>
      <c r="FY59" s="33" t="inlineStr">
        <is>
          <t>VNQ</t>
        </is>
      </c>
      <c r="FZ59" s="41" t="n">
        <v>0.15</v>
      </c>
      <c r="GA59" s="61">
        <f>'ETF MTD'!$JU$28/'ETF MTD'!$JU$3-1</f>
        <v/>
      </c>
      <c r="GB59" s="61">
        <f>FZ59*GA59</f>
        <v/>
      </c>
      <c r="GC59" s="61" t="n"/>
      <c r="GD59" s="33" t="inlineStr">
        <is>
          <t>VNQ</t>
        </is>
      </c>
      <c r="GE59" s="41" t="n">
        <v>0.15</v>
      </c>
      <c r="GF59" s="61">
        <f>'ETF MTD'!$JU$28/'ETF MTD'!$JU$3-1</f>
        <v/>
      </c>
      <c r="GG59" s="61">
        <f>GE59*GF59</f>
        <v/>
      </c>
      <c r="GH59" s="61" t="n"/>
      <c r="GI59" t="inlineStr">
        <is>
          <t>REITS</t>
        </is>
      </c>
      <c r="GJ59" s="41" t="n">
        <v>0.15</v>
      </c>
      <c r="GK59" s="61">
        <f>'ETF MTD'!$JU$28/'ETF MTD'!$JU$3-1</f>
        <v/>
      </c>
      <c r="GL59" s="61">
        <f>GJ59*GK59</f>
        <v/>
      </c>
      <c r="GM59" s="61" t="n"/>
      <c r="GN59" t="inlineStr">
        <is>
          <t>REITS</t>
        </is>
      </c>
      <c r="GO59" s="41" t="n">
        <v>0.09</v>
      </c>
      <c r="GP59" s="61">
        <f>'ETF MTD'!$JU$28/'ETF MTD'!$JU$3-1</f>
        <v/>
      </c>
      <c r="GQ59" s="61">
        <f>GO59*GP59</f>
        <v/>
      </c>
      <c r="GR59" s="61" t="n"/>
      <c r="GS59" t="inlineStr">
        <is>
          <t>REITS</t>
        </is>
      </c>
      <c r="GT59" s="41" t="n">
        <v>0.15</v>
      </c>
      <c r="GU59" s="61">
        <f>'ETF MTD'!$JU$28/'ETF MTD'!$JU$3-1</f>
        <v/>
      </c>
      <c r="GV59" s="61">
        <f>GT59*GU59</f>
        <v/>
      </c>
      <c r="GW59" s="61" t="n"/>
      <c r="GX59" t="inlineStr">
        <is>
          <t>REITS</t>
        </is>
      </c>
      <c r="GY59" s="41" t="n">
        <v>0.09</v>
      </c>
      <c r="GZ59" s="61">
        <f>'ETF MTD'!$JU$28/'ETF MTD'!$JU$3-1</f>
        <v/>
      </c>
      <c r="HA59" s="61">
        <f>GY59*GZ59</f>
        <v/>
      </c>
      <c r="HB59" s="61" t="n"/>
      <c r="HC59" t="inlineStr">
        <is>
          <t>REITS</t>
        </is>
      </c>
      <c r="HD59" s="41" t="n">
        <v>0.03</v>
      </c>
      <c r="HE59" s="61">
        <f>'ETF MTD'!$JU$28/'ETF MTD'!$JU$3-1</f>
        <v/>
      </c>
      <c r="HF59" s="61">
        <f>HD59*HE59</f>
        <v/>
      </c>
      <c r="HG59" s="61" t="n"/>
      <c r="HH59" t="inlineStr">
        <is>
          <t>REITS</t>
        </is>
      </c>
      <c r="HI59" s="41" t="n">
        <v>0.03</v>
      </c>
      <c r="HJ59" s="61">
        <f>'ETF MTD'!$JU$28/'ETF MTD'!$JU$3-1</f>
        <v/>
      </c>
      <c r="HK59" s="61">
        <f>HI59*HJ59</f>
        <v/>
      </c>
      <c r="HL59" s="61" t="n"/>
      <c r="HM59" t="inlineStr">
        <is>
          <t>REITS</t>
        </is>
      </c>
      <c r="HN59" s="41" t="n">
        <v>0.03</v>
      </c>
      <c r="HO59" s="61">
        <f>'ETF MTD'!$JU$28/'ETF MTD'!$JU$3-1</f>
        <v/>
      </c>
      <c r="HP59" s="61">
        <f>HN59*HO59</f>
        <v/>
      </c>
      <c r="HQ59" s="61" t="n"/>
      <c r="HR59" t="inlineStr">
        <is>
          <t>REITS</t>
        </is>
      </c>
      <c r="HS59" s="41" t="n">
        <v>0.03</v>
      </c>
      <c r="HT59" s="61">
        <f>'ETF MTD'!$JU$28/'ETF MTD'!$JU$3-1</f>
        <v/>
      </c>
      <c r="HU59" s="61">
        <f>HS59*HT59</f>
        <v/>
      </c>
      <c r="HV59" s="61" t="n"/>
      <c r="HW59" t="inlineStr">
        <is>
          <t>REITS</t>
        </is>
      </c>
      <c r="HX59" s="41" t="n">
        <v>0.03</v>
      </c>
      <c r="HY59" s="61">
        <f>'ETF MTD'!$JU$28/'ETF MTD'!$JU$3-1</f>
        <v/>
      </c>
      <c r="HZ59" s="61">
        <f>HX59*HY59</f>
        <v/>
      </c>
      <c r="IA59" s="61" t="n"/>
      <c r="IB59" t="inlineStr">
        <is>
          <t>REITS</t>
        </is>
      </c>
      <c r="IC59" s="41" t="n">
        <v>0.15</v>
      </c>
      <c r="ID59" s="61">
        <f>'ETF MTD'!$JU$28/'ETF MTD'!$JU$3-1</f>
        <v/>
      </c>
      <c r="IE59" s="61">
        <f>IC59*ID59</f>
        <v/>
      </c>
      <c r="IF59" s="61" t="n"/>
      <c r="IG59" t="inlineStr">
        <is>
          <t>REITS</t>
        </is>
      </c>
      <c r="IH59" s="41" t="n">
        <v>0.15</v>
      </c>
      <c r="II59" s="61">
        <f>'ETF MTD'!$JU$28/'ETF MTD'!$JU$3-1</f>
        <v/>
      </c>
      <c r="IJ59" s="61">
        <f>IH59*II59</f>
        <v/>
      </c>
      <c r="IK59" s="61" t="n"/>
      <c r="IL59" t="inlineStr">
        <is>
          <t>REITS</t>
        </is>
      </c>
      <c r="IM59" s="41" t="n">
        <v>0.15</v>
      </c>
      <c r="IN59" s="61">
        <f>'ETF MTD'!$JU$28/'ETF MTD'!$JU$3-1</f>
        <v/>
      </c>
      <c r="IO59" s="61">
        <f>IM59*IN59</f>
        <v/>
      </c>
      <c r="IP59" s="61" t="n"/>
      <c r="IQ59" t="inlineStr">
        <is>
          <t>REITS</t>
        </is>
      </c>
      <c r="IR59" s="41" t="n">
        <v>0.15</v>
      </c>
      <c r="IS59" s="61">
        <f>'ETF MTD'!$JU$28/'ETF MTD'!$JU$3-1</f>
        <v/>
      </c>
      <c r="IT59" s="61">
        <f>IR59*IS59</f>
        <v/>
      </c>
      <c r="IU59" s="61" t="n"/>
      <c r="IV59" t="inlineStr">
        <is>
          <t>REITS</t>
        </is>
      </c>
      <c r="IW59" s="41" t="n">
        <v>0.15</v>
      </c>
      <c r="IX59" s="61">
        <f>'ETF MTD'!$JU$28/'ETF MTD'!$JU$3-1</f>
        <v/>
      </c>
      <c r="IY59" s="61">
        <f>IW59*IX59</f>
        <v/>
      </c>
      <c r="IZ59" s="61" t="n"/>
      <c r="JA59" t="inlineStr">
        <is>
          <t>REITS</t>
        </is>
      </c>
      <c r="JB59" s="41" t="n">
        <v>0.15</v>
      </c>
      <c r="JC59" s="61">
        <f>'ETF MTD'!$JU$28/'ETF MTD'!$JU$3-1</f>
        <v/>
      </c>
      <c r="JD59" s="61">
        <f>JB59*JC59</f>
        <v/>
      </c>
      <c r="JE59" s="61" t="n"/>
      <c r="JF59" t="inlineStr">
        <is>
          <t>REITS</t>
        </is>
      </c>
      <c r="JG59" s="41" t="n">
        <v>0.15</v>
      </c>
      <c r="JH59" s="61">
        <f>'ETF MTD'!$JU$28/'ETF MTD'!$JU$3-1</f>
        <v/>
      </c>
      <c r="JI59" s="61">
        <f>JG59*JH59</f>
        <v/>
      </c>
      <c r="JJ59" s="61" t="n"/>
      <c r="JK59" t="inlineStr">
        <is>
          <t>REITS</t>
        </is>
      </c>
      <c r="JL59" s="41" t="n">
        <v>0.15</v>
      </c>
      <c r="JM59" s="61">
        <f>'ETF MTD'!$JU$28/'ETF MTD'!$JU$3-1</f>
        <v/>
      </c>
      <c r="JN59" s="61">
        <f>JL59*JM59</f>
        <v/>
      </c>
      <c r="JO59" s="61" t="n"/>
      <c r="JP59" t="inlineStr">
        <is>
          <t>REITS</t>
        </is>
      </c>
      <c r="JQ59" s="41" t="n">
        <v>0.15</v>
      </c>
      <c r="JR59" s="61">
        <f>'ETF MTD'!$JU$28/'ETF MTD'!$JU$3-1</f>
        <v/>
      </c>
      <c r="JS59" s="61">
        <f>JQ59*JR59</f>
        <v/>
      </c>
      <c r="JT59" s="61" t="n"/>
      <c r="JU59" t="inlineStr">
        <is>
          <t>REITS</t>
        </is>
      </c>
      <c r="JV59" s="41" t="n">
        <v>0.15</v>
      </c>
      <c r="JW59" s="61">
        <f>'ETF MTD'!$JU$28/'ETF MTD'!$JU$3-1</f>
        <v/>
      </c>
      <c r="JX59" s="61">
        <f>JV59*JW59</f>
        <v/>
      </c>
      <c r="JY59" s="61" t="n"/>
      <c r="JZ59" t="inlineStr">
        <is>
          <t>REITS</t>
        </is>
      </c>
      <c r="KA59" s="41" t="n">
        <v>0.15</v>
      </c>
      <c r="KB59" s="61">
        <f>'ETF MTD'!$JU$28/'ETF MTD'!$JU$3-1</f>
        <v/>
      </c>
      <c r="KC59" s="61">
        <f>KA59*KB59</f>
        <v/>
      </c>
      <c r="KD59" s="61" t="n"/>
      <c r="KE59" t="inlineStr">
        <is>
          <t>REITS</t>
        </is>
      </c>
      <c r="KF59" s="41" t="n">
        <v>0.15</v>
      </c>
      <c r="KG59" s="61">
        <f>'ETF MTD'!$JU$28/'ETF MTD'!$JU$3-1</f>
        <v/>
      </c>
      <c r="KH59" s="61">
        <f>KF59*KG59</f>
        <v/>
      </c>
      <c r="KI59" s="61" t="n"/>
      <c r="KJ59" t="inlineStr">
        <is>
          <t>REITS</t>
        </is>
      </c>
      <c r="KK59" s="41" t="n">
        <v>0.15</v>
      </c>
      <c r="KL59" s="61">
        <f>'ETF MTD'!$JU$28/'ETF MTD'!$JU$3-1</f>
        <v/>
      </c>
      <c r="KM59" s="61">
        <f>KK59*KL59</f>
        <v/>
      </c>
      <c r="KN59" s="61" t="n"/>
      <c r="KO59" t="inlineStr">
        <is>
          <t>REITS</t>
        </is>
      </c>
      <c r="KP59" s="41" t="n">
        <v>0.15</v>
      </c>
      <c r="KQ59" s="61">
        <f>'ETF MTD'!$JU$28/'ETF MTD'!$JU$3-1</f>
        <v/>
      </c>
      <c r="KR59" s="61">
        <f>KP59*KQ59</f>
        <v/>
      </c>
      <c r="KS59" s="61" t="n"/>
      <c r="KT59" t="inlineStr">
        <is>
          <t>REITS</t>
        </is>
      </c>
      <c r="KU59" s="41" t="n">
        <v>0.09</v>
      </c>
      <c r="KV59" s="61">
        <f>'ETF MTD'!$JU$28/'ETF MTD'!$JU$3-1</f>
        <v/>
      </c>
      <c r="KW59" s="61">
        <f>KU59*KV59</f>
        <v/>
      </c>
      <c r="KX59" s="61" t="n"/>
      <c r="KY59" t="inlineStr">
        <is>
          <t>REITS</t>
        </is>
      </c>
      <c r="KZ59" s="41" t="n">
        <v>0.09</v>
      </c>
      <c r="LA59" s="61">
        <f>'ETF MTD'!$JU$28/'ETF MTD'!$JU$3-1</f>
        <v/>
      </c>
      <c r="LB59" s="61">
        <f>KZ59*LA59</f>
        <v/>
      </c>
      <c r="LC59" s="61" t="n"/>
      <c r="LD59" t="inlineStr">
        <is>
          <t>REITS</t>
        </is>
      </c>
      <c r="LE59" s="41" t="n">
        <v>0.15</v>
      </c>
      <c r="LF59" s="61">
        <f>'ETF MTD'!$JU$28/'ETF MTD'!$JU$3-1</f>
        <v/>
      </c>
      <c r="LG59" s="61">
        <f>LE59*LF59</f>
        <v/>
      </c>
      <c r="LH59" s="61" t="n"/>
      <c r="LI59" t="inlineStr">
        <is>
          <t>REITS</t>
        </is>
      </c>
      <c r="LJ59" s="41" t="n">
        <v>0.15</v>
      </c>
      <c r="LK59" s="61">
        <f>'ETF MTD'!$JU$28/'ETF MTD'!$JU$3-1</f>
        <v/>
      </c>
      <c r="LL59" s="61">
        <f>LJ59*LK59</f>
        <v/>
      </c>
      <c r="LM59" s="61" t="n"/>
      <c r="LN59" t="inlineStr">
        <is>
          <t>REITS</t>
        </is>
      </c>
      <c r="LO59" s="41" t="n">
        <v>0.03</v>
      </c>
      <c r="LP59" s="61">
        <f>'ETF MTD'!$JU$28/'ETF MTD'!$JU$3-1</f>
        <v/>
      </c>
      <c r="LQ59" s="61">
        <f>LO59*LP59</f>
        <v/>
      </c>
      <c r="LR59" s="61" t="n"/>
      <c r="LS59" t="inlineStr">
        <is>
          <t>REITS</t>
        </is>
      </c>
      <c r="LT59" s="41" t="n">
        <v>0.03</v>
      </c>
      <c r="LU59" s="61">
        <f>'ETF MTD'!$JU$28/'ETF MTD'!$JU$3-1</f>
        <v/>
      </c>
      <c r="LV59" s="61">
        <f>LT59*LU59</f>
        <v/>
      </c>
      <c r="LW59" s="61" t="n"/>
      <c r="LX59" t="inlineStr">
        <is>
          <t>REITS</t>
        </is>
      </c>
      <c r="LY59" s="41" t="n">
        <v>0.03</v>
      </c>
      <c r="LZ59" s="61">
        <f>'ETF MTD'!$JU$28/'ETF MTD'!$JU$3-1</f>
        <v/>
      </c>
      <c r="MA59" s="61">
        <f>LY59*LZ59</f>
        <v/>
      </c>
      <c r="MB59" s="61" t="n"/>
      <c r="MC59" t="inlineStr">
        <is>
          <t>REITS</t>
        </is>
      </c>
      <c r="MD59" s="41" t="n">
        <v>0.03</v>
      </c>
      <c r="ME59" s="61">
        <f>'ETF MTD'!$JU$28/'ETF MTD'!$JU$3-1</f>
        <v/>
      </c>
      <c r="MF59" s="61">
        <f>MD59*ME59</f>
        <v/>
      </c>
      <c r="MG59" s="61" t="n"/>
      <c r="MH59" t="inlineStr">
        <is>
          <t>REITS</t>
        </is>
      </c>
      <c r="MI59" s="41" t="n">
        <v>0.03</v>
      </c>
      <c r="MJ59" s="61">
        <f>'ETF MTD'!$JU$28/'ETF MTD'!$JU$3-1</f>
        <v/>
      </c>
      <c r="MK59" s="61">
        <f>MI59*MJ59</f>
        <v/>
      </c>
      <c r="ML59" s="61" t="n"/>
      <c r="MM59" t="inlineStr">
        <is>
          <t>REITS</t>
        </is>
      </c>
      <c r="MN59" s="41" t="n">
        <v>0.03</v>
      </c>
      <c r="MO59" s="61">
        <f>'ETF MTD'!$JU$28/'ETF MTD'!$JU$3-1</f>
        <v/>
      </c>
      <c r="MP59" s="61">
        <f>MN59*MO59</f>
        <v/>
      </c>
      <c r="MQ59" s="61" t="n"/>
      <c r="MR59" t="inlineStr">
        <is>
          <t>REITS</t>
        </is>
      </c>
      <c r="MS59" s="41" t="n">
        <v>0.03</v>
      </c>
      <c r="MT59" s="61">
        <f>'ETF MTD'!$JU$28/'ETF MTD'!$JU$3-1</f>
        <v/>
      </c>
      <c r="MU59" s="61">
        <f>MS59*MT59</f>
        <v/>
      </c>
      <c r="MV59" s="61" t="n"/>
      <c r="MW59" t="inlineStr">
        <is>
          <t>REITS</t>
        </is>
      </c>
      <c r="MX59" s="41" t="n">
        <v>0.016</v>
      </c>
      <c r="MY59" s="61">
        <f>'ETF MTD'!$JU$28/'ETF MTD'!$JU$3-1</f>
        <v/>
      </c>
      <c r="MZ59" s="61">
        <f>MX59*MY59</f>
        <v/>
      </c>
      <c r="NA59" s="61" t="n"/>
      <c r="NB59" t="inlineStr">
        <is>
          <t>REITS</t>
        </is>
      </c>
      <c r="NC59" s="41" t="n">
        <v>0.048</v>
      </c>
      <c r="ND59" s="61">
        <f>'ETF MTD'!$JU$28/'ETF MTD'!$JU$3-1</f>
        <v/>
      </c>
      <c r="NE59" s="61">
        <f>NC59*ND59</f>
        <v/>
      </c>
      <c r="NF59" s="61" t="n"/>
      <c r="NG59" t="inlineStr">
        <is>
          <t>REITS</t>
        </is>
      </c>
      <c r="NH59" s="41" t="n">
        <v>0.016</v>
      </c>
      <c r="NI59" s="61">
        <f>'ETF MTD'!$JU$28/'ETF MTD'!$JU$3-1</f>
        <v/>
      </c>
      <c r="NJ59" s="61">
        <f>NH59*NI59</f>
        <v/>
      </c>
      <c r="NK59" s="61" t="n"/>
      <c r="NL59" t="inlineStr">
        <is>
          <t>REITS</t>
        </is>
      </c>
      <c r="NM59" s="41" t="n">
        <v>0.016</v>
      </c>
      <c r="NN59" s="61">
        <f>'ETF MTD'!$JU$28/'ETF MTD'!$JU$3-1</f>
        <v/>
      </c>
      <c r="NO59" s="61">
        <f>NM59*NN59</f>
        <v/>
      </c>
      <c r="NP59" s="61" t="n"/>
      <c r="NQ59" t="inlineStr">
        <is>
          <t>REITS</t>
        </is>
      </c>
      <c r="NR59" s="41" t="n">
        <v>0.016</v>
      </c>
      <c r="NS59" s="61">
        <f>'ETF MTD'!$JU$28/'ETF MTD'!$JU$3-1</f>
        <v/>
      </c>
      <c r="NT59" s="61">
        <f>NR59*NS59</f>
        <v/>
      </c>
      <c r="NU59" s="61" t="n"/>
      <c r="NV59" t="inlineStr">
        <is>
          <t>REITS</t>
        </is>
      </c>
      <c r="NW59" s="41" t="n">
        <v>0.016</v>
      </c>
      <c r="NX59" s="61">
        <f>'ETF MTD'!$JU$28/'ETF MTD'!$JU$3-1</f>
        <v/>
      </c>
      <c r="NY59" s="61">
        <f>NW59*NX59</f>
        <v/>
      </c>
      <c r="NZ59" s="61" t="n"/>
      <c r="OA59" t="inlineStr">
        <is>
          <t>REITS</t>
        </is>
      </c>
      <c r="OB59" s="41" t="n">
        <v>0.02</v>
      </c>
      <c r="OC59" s="61">
        <f>'ETF MTD'!$JU$28/'ETF MTD'!$JU$3-1</f>
        <v/>
      </c>
      <c r="OD59" s="61">
        <f>OB59*OC59</f>
        <v/>
      </c>
      <c r="OE59" s="61" t="n"/>
      <c r="OF59" t="inlineStr">
        <is>
          <t>REITS</t>
        </is>
      </c>
      <c r="OG59" s="41" t="n">
        <v>0.06</v>
      </c>
      <c r="OH59" s="61">
        <f>'ETF MTD'!$JU$28/'ETF MTD'!$JU$3-1</f>
        <v/>
      </c>
      <c r="OI59" s="61">
        <f>OG59*OH59</f>
        <v/>
      </c>
      <c r="OJ59" s="61" t="n"/>
      <c r="OK59" t="inlineStr">
        <is>
          <t>REITS</t>
        </is>
      </c>
      <c r="OL59" s="41" t="n">
        <v>0.02</v>
      </c>
      <c r="OM59" s="61">
        <f>'ETF MTD'!$JU$28/'ETF MTD'!$JU$3-1</f>
        <v/>
      </c>
      <c r="ON59" s="61">
        <f>OL59*OM59</f>
        <v/>
      </c>
      <c r="OO59" s="61" t="n"/>
      <c r="OP59" t="inlineStr">
        <is>
          <t>REITS</t>
        </is>
      </c>
      <c r="OQ59" s="41" t="n">
        <v>0.02</v>
      </c>
      <c r="OR59" s="61">
        <f>'ETF MTD'!$JU$28/'ETF MTD'!$JU$3-1</f>
        <v/>
      </c>
      <c r="OS59" s="61">
        <f>OQ59*OR59</f>
        <v/>
      </c>
      <c r="OT59" s="61" t="n"/>
      <c r="OU59" t="inlineStr">
        <is>
          <t>REITS</t>
        </is>
      </c>
      <c r="OV59" s="41" t="n">
        <v>0.02</v>
      </c>
      <c r="OW59" s="61">
        <f>'ETF MTD'!$JU$28/'ETF MTD'!$JU$3-1</f>
        <v/>
      </c>
      <c r="OX59" s="61">
        <f>OV59*OW59</f>
        <v/>
      </c>
      <c r="OY59" s="61" t="n"/>
      <c r="OZ59" t="inlineStr">
        <is>
          <t>REITS</t>
        </is>
      </c>
      <c r="PA59" s="41" t="n">
        <v>0.06</v>
      </c>
      <c r="PB59" s="61">
        <f>'ETF MTD'!$JU$28/'ETF MTD'!$JU$3-1</f>
        <v/>
      </c>
      <c r="PC59" s="61">
        <f>PA59*PB59</f>
        <v/>
      </c>
      <c r="PD59" s="61" t="n"/>
      <c r="PE59" t="inlineStr">
        <is>
          <t>REITS</t>
        </is>
      </c>
      <c r="PF59" s="41" t="n">
        <v>0.1</v>
      </c>
      <c r="PG59" s="61">
        <f>'ETF MTD'!$JU$28/'ETF MTD'!$JU$3-1</f>
        <v/>
      </c>
      <c r="PH59" s="61">
        <f>PF59*PG59</f>
        <v/>
      </c>
      <c r="PI59" s="61" t="n"/>
      <c r="PJ59" t="inlineStr">
        <is>
          <t>REITS</t>
        </is>
      </c>
      <c r="PK59" s="41" t="n">
        <v>0.1</v>
      </c>
      <c r="PL59" s="61">
        <f>'ETF MTD'!$JU$28/'ETF MTD'!$JU$3-1</f>
        <v/>
      </c>
      <c r="PM59" s="61">
        <f>PK59*PL59</f>
        <v/>
      </c>
      <c r="PN59" s="61" t="n"/>
      <c r="PO59" t="inlineStr">
        <is>
          <t>REITS</t>
        </is>
      </c>
      <c r="PP59" s="41" t="n">
        <v>0.1</v>
      </c>
      <c r="PQ59" s="61">
        <f>'ETF MTD'!$JU$28/'ETF MTD'!$JU$3-1</f>
        <v/>
      </c>
      <c r="PR59" s="61">
        <f>PP59*PQ59</f>
        <v/>
      </c>
      <c r="PS59" s="61" t="n"/>
      <c r="PT59" t="inlineStr">
        <is>
          <t>REITS</t>
        </is>
      </c>
      <c r="PU59" s="41" t="n">
        <v>0.1</v>
      </c>
      <c r="PV59" s="61">
        <f>'ETF MTD'!$JU$28/'ETF MTD'!$JU$3-1</f>
        <v/>
      </c>
      <c r="PW59" s="61">
        <f>PU59*PV59</f>
        <v/>
      </c>
      <c r="PX59" s="61" t="n"/>
      <c r="PY59" t="inlineStr">
        <is>
          <t>REITS</t>
        </is>
      </c>
      <c r="PZ59" s="41" t="n">
        <v>0.02</v>
      </c>
      <c r="QA59" s="61">
        <f>'ETF MTD'!$JU$28/'ETF MTD'!$JU$3-1</f>
        <v/>
      </c>
      <c r="QB59" s="61">
        <f>PZ59*QA59</f>
        <v/>
      </c>
      <c r="QC59" s="61" t="n"/>
      <c r="QD59" t="inlineStr">
        <is>
          <t>REITS</t>
        </is>
      </c>
      <c r="QE59" s="41" t="n">
        <v>0.02</v>
      </c>
      <c r="QF59" s="61">
        <f>'ETF MTD'!$JU$28/'ETF MTD'!$JU$3-1</f>
        <v/>
      </c>
      <c r="QG59" s="61">
        <f>QE59*QF59</f>
        <v/>
      </c>
      <c r="QH59" s="61" t="n"/>
      <c r="QI59" t="inlineStr">
        <is>
          <t>REITS</t>
        </is>
      </c>
      <c r="QJ59" s="41" t="n">
        <v>0.04</v>
      </c>
      <c r="QK59" s="61">
        <f>'ETF MTD'!$JU$28/'ETF MTD'!$JU$3-1</f>
        <v/>
      </c>
      <c r="QL59" s="61">
        <f>QJ59*QK59</f>
        <v/>
      </c>
      <c r="QM59" s="61" t="n"/>
      <c r="QN59" t="inlineStr">
        <is>
          <t>REITS</t>
        </is>
      </c>
      <c r="QO59" s="41" t="n">
        <v>0.08</v>
      </c>
      <c r="QP59" s="61">
        <f>'ETF MTD'!$JU$28/'ETF MTD'!$JU$3-1</f>
        <v/>
      </c>
      <c r="QQ59" s="61">
        <f>QO59*QP59</f>
        <v/>
      </c>
      <c r="QR59" s="61" t="n"/>
      <c r="QS59" t="inlineStr">
        <is>
          <t>REITS</t>
        </is>
      </c>
      <c r="QT59" s="41" t="n">
        <v>0.1</v>
      </c>
      <c r="QU59" s="61">
        <f>'ETF MTD'!$JU$28/'ETF MTD'!$JU$3-1</f>
        <v/>
      </c>
      <c r="QV59" s="61">
        <f>QT59*QU59</f>
        <v/>
      </c>
      <c r="QW59" s="61" t="n"/>
      <c r="QX59" t="inlineStr">
        <is>
          <t>REITS</t>
        </is>
      </c>
      <c r="QY59" s="41" t="n">
        <v>0.1</v>
      </c>
      <c r="QZ59" s="61">
        <f>'ETF MTD'!$JU$28/'ETF MTD'!$JU$3-1</f>
        <v/>
      </c>
      <c r="RA59" s="61">
        <f>QY59*QZ59</f>
        <v/>
      </c>
      <c r="RB59" s="61" t="n"/>
      <c r="RC59" t="inlineStr">
        <is>
          <t>REITS</t>
        </is>
      </c>
      <c r="RD59" s="41" t="n">
        <v>0.1</v>
      </c>
      <c r="RE59" s="61">
        <f>'ETF MTD'!$JU$28/'ETF MTD'!$JU$3-1</f>
        <v/>
      </c>
      <c r="RF59" s="61">
        <f>RD59*RE59</f>
        <v/>
      </c>
      <c r="RG59" s="61" t="n"/>
      <c r="RH59" t="inlineStr">
        <is>
          <t>REITS</t>
        </is>
      </c>
      <c r="RI59" s="41" t="n">
        <v>0.1</v>
      </c>
      <c r="RJ59" s="61">
        <f>'ETF MTD'!$JU$28/'ETF MTD'!$JU$3-1</f>
        <v/>
      </c>
      <c r="RK59" s="61">
        <f>RI59*RJ59</f>
        <v/>
      </c>
      <c r="RL59" s="61" t="n"/>
      <c r="RM59" s="42" t="n">
        <v>0.1</v>
      </c>
      <c r="RN59" s="43">
        <f>0.2*RM59</f>
        <v/>
      </c>
      <c r="RO59" s="44" t="n">
        <v>0.04</v>
      </c>
      <c r="RP59" s="44" t="n">
        <v>0.04</v>
      </c>
      <c r="RQ59" s="45" t="n"/>
      <c r="RR59" s="46" t="n">
        <v>0.0012</v>
      </c>
      <c r="RS59" s="61">
        <f>RI59*RR59</f>
        <v/>
      </c>
      <c r="RT59" s="49" t="n">
        <v>0.0007</v>
      </c>
      <c r="RU59" s="61">
        <f>RT59*RI59</f>
        <v/>
      </c>
      <c r="RV59" s="33" t="n"/>
      <c r="RW59" s="33" t="n"/>
      <c r="RX59" s="33" t="n"/>
      <c r="RY59" s="33" t="n"/>
      <c r="RZ59" s="33" t="n"/>
    </row>
    <row r="60">
      <c r="A60" s="33" t="inlineStr">
        <is>
          <t>TLH</t>
        </is>
      </c>
      <c r="B60" s="49" t="n">
        <v>0</v>
      </c>
      <c r="C60" s="61">
        <f>'ETF MTD'!$VU$28/'ETF MTD'!$VU$3-1</f>
        <v/>
      </c>
      <c r="D60" s="61">
        <f>B60*C60</f>
        <v/>
      </c>
      <c r="E60" s="61" t="n"/>
      <c r="F60" s="33" t="inlineStr">
        <is>
          <t>TLH</t>
        </is>
      </c>
      <c r="G60" s="49" t="n">
        <v>0</v>
      </c>
      <c r="H60" s="61">
        <f>'ETF MTD'!$VU$28/'ETF MTD'!$VU$3-1</f>
        <v/>
      </c>
      <c r="I60" s="61">
        <f>G60*H60</f>
        <v/>
      </c>
      <c r="J60" s="33" t="n"/>
      <c r="K60" s="33" t="inlineStr">
        <is>
          <t>TLH</t>
        </is>
      </c>
      <c r="L60" s="49" t="n">
        <v>0</v>
      </c>
      <c r="M60" s="61">
        <f>'ETF MTD'!$VU$28/'ETF MTD'!$VU$3-1</f>
        <v/>
      </c>
      <c r="N60" s="61">
        <f>L60*M60</f>
        <v/>
      </c>
      <c r="O60" s="61" t="n"/>
      <c r="P60" s="61" t="inlineStr">
        <is>
          <t>TLH</t>
        </is>
      </c>
      <c r="Q60" s="61" t="n">
        <v>0</v>
      </c>
      <c r="R60" s="61">
        <f>'ETF MTD'!$VU$28/'ETF MTD'!$VU$3-1</f>
        <v/>
      </c>
      <c r="S60" s="61">
        <f>Q60*R60</f>
        <v/>
      </c>
      <c r="T60" s="61" t="n"/>
      <c r="U60" s="33" t="inlineStr">
        <is>
          <t>TLH</t>
        </is>
      </c>
      <c r="V60" s="49" t="n">
        <v>0</v>
      </c>
      <c r="W60" s="61">
        <f>'ETF MTD'!$VU$28/'ETF MTD'!$VU$3-1</f>
        <v/>
      </c>
      <c r="X60" s="61">
        <f>V60*W60</f>
        <v/>
      </c>
      <c r="Y60" s="61" t="n"/>
      <c r="Z60" s="33" t="inlineStr">
        <is>
          <t>TLH</t>
        </is>
      </c>
      <c r="AA60" s="49" t="n">
        <v>0</v>
      </c>
      <c r="AB60" s="61">
        <f>'ETF MTD'!$VU$28/'ETF MTD'!$VU$3-1</f>
        <v/>
      </c>
      <c r="AC60" s="61">
        <f>AA60*AB60</f>
        <v/>
      </c>
      <c r="AD60" s="61" t="n"/>
      <c r="AE60" s="33" t="inlineStr">
        <is>
          <t>TLH</t>
        </is>
      </c>
      <c r="AF60" s="49" t="n">
        <v>0</v>
      </c>
      <c r="AG60" s="61">
        <f>'ETF MTD'!$VU$28/'ETF MTD'!$VU$3-1</f>
        <v/>
      </c>
      <c r="AH60" s="61">
        <f>AF60*AG60</f>
        <v/>
      </c>
      <c r="AI60" s="61" t="n"/>
      <c r="AJ60" s="33" t="inlineStr">
        <is>
          <t>TLH</t>
        </is>
      </c>
      <c r="AK60" s="49" t="n">
        <v>0</v>
      </c>
      <c r="AL60" s="61">
        <f>'ETF MTD'!$VU$28/'ETF MTD'!$VU$3-1</f>
        <v/>
      </c>
      <c r="AM60" s="61">
        <f>AK60*AL60</f>
        <v/>
      </c>
      <c r="AN60" s="61" t="n"/>
      <c r="AO60" s="33" t="inlineStr">
        <is>
          <t>TLH</t>
        </is>
      </c>
      <c r="AP60" s="49" t="n">
        <v>0</v>
      </c>
      <c r="AQ60" s="61">
        <f>'ETF MTD'!$VU$28/'ETF MTD'!$VU$3-1</f>
        <v/>
      </c>
      <c r="AR60" s="61">
        <f>AP60*AQ60</f>
        <v/>
      </c>
      <c r="AS60" s="61" t="n"/>
      <c r="AT60" s="33" t="inlineStr">
        <is>
          <t>TLH</t>
        </is>
      </c>
      <c r="AU60" s="49" t="n">
        <v>0</v>
      </c>
      <c r="AV60" s="61">
        <f>'ETF MTD'!$VU$28/'ETF MTD'!$VU$3-1</f>
        <v/>
      </c>
      <c r="AW60" s="61">
        <f>AU60*AV60</f>
        <v/>
      </c>
      <c r="AX60" s="61" t="n"/>
      <c r="AY60" s="33" t="inlineStr">
        <is>
          <t>TLH</t>
        </is>
      </c>
      <c r="AZ60" s="49" t="n">
        <v>0</v>
      </c>
      <c r="BA60" s="61">
        <f>'ETF MTD'!$VU$28/'ETF MTD'!$VU$3-1</f>
        <v/>
      </c>
      <c r="BB60" s="61">
        <f>AZ60*BA60</f>
        <v/>
      </c>
      <c r="BC60" s="61" t="n"/>
      <c r="BD60" s="33" t="inlineStr">
        <is>
          <t>TLH</t>
        </is>
      </c>
      <c r="BE60" s="49" t="n">
        <v>0</v>
      </c>
      <c r="BF60" s="61">
        <f>'ETF MTD'!$VU$28/'ETF MTD'!$VU$3-1</f>
        <v/>
      </c>
      <c r="BG60" s="61">
        <f>BE60*BF60</f>
        <v/>
      </c>
      <c r="BH60" s="61" t="n"/>
      <c r="BI60" s="33" t="inlineStr">
        <is>
          <t>TLH</t>
        </is>
      </c>
      <c r="BJ60" s="49" t="n">
        <v>0</v>
      </c>
      <c r="BK60" s="61">
        <f>'ETF MTD'!$VU$28/'ETF MTD'!$VU$3-1</f>
        <v/>
      </c>
      <c r="BL60" s="61">
        <f>BJ60*BK60</f>
        <v/>
      </c>
      <c r="BM60" s="61" t="n"/>
      <c r="BN60" s="33" t="inlineStr">
        <is>
          <t>TLH</t>
        </is>
      </c>
      <c r="BO60" s="49" t="n">
        <v>0</v>
      </c>
      <c r="BP60" s="61">
        <f>'ETF MTD'!$VU$28/'ETF MTD'!$VU$3-1</f>
        <v/>
      </c>
      <c r="BQ60" s="61">
        <f>BO60*BP60</f>
        <v/>
      </c>
      <c r="BR60" s="61" t="n"/>
      <c r="BS60" s="33" t="inlineStr">
        <is>
          <t>TLH</t>
        </is>
      </c>
      <c r="BT60" s="49" t="n">
        <v>0</v>
      </c>
      <c r="BU60" s="61">
        <f>'ETF MTD'!$VU$28/'ETF MTD'!$VU$3-1</f>
        <v/>
      </c>
      <c r="BV60" s="61">
        <f>BT60*BU60</f>
        <v/>
      </c>
      <c r="BW60" s="61" t="n"/>
      <c r="BX60" s="33" t="inlineStr">
        <is>
          <t>TLH</t>
        </is>
      </c>
      <c r="BY60" s="49" t="n">
        <v>0</v>
      </c>
      <c r="BZ60" s="61">
        <f>'ETF MTD'!$VU$28/'ETF MTD'!$VU$3-1</f>
        <v/>
      </c>
      <c r="CA60" s="61">
        <f>BY60*BZ60</f>
        <v/>
      </c>
      <c r="CB60" s="61" t="n"/>
      <c r="CC60" s="33" t="inlineStr">
        <is>
          <t>TLH</t>
        </is>
      </c>
      <c r="CD60" s="49" t="n">
        <v>0</v>
      </c>
      <c r="CE60" s="61">
        <f>'ETF MTD'!$VU$28/'ETF MTD'!$VU$3-1</f>
        <v/>
      </c>
      <c r="CF60" s="61">
        <f>CD60*CE60</f>
        <v/>
      </c>
      <c r="CG60" s="61" t="n"/>
      <c r="CH60" s="33" t="inlineStr">
        <is>
          <t>TLH</t>
        </is>
      </c>
      <c r="CI60" s="49" t="n">
        <v>0</v>
      </c>
      <c r="CJ60" s="61">
        <f>'ETF MTD'!$VU$28/'ETF MTD'!$VU$3-1</f>
        <v/>
      </c>
      <c r="CK60" s="61">
        <f>CI60*CJ60</f>
        <v/>
      </c>
      <c r="CL60" s="61" t="n"/>
      <c r="CM60" s="33" t="inlineStr">
        <is>
          <t>TLH</t>
        </is>
      </c>
      <c r="CN60" s="49" t="n">
        <v>0</v>
      </c>
      <c r="CO60" s="61">
        <f>'ETF MTD'!$VU$28/'ETF MTD'!$VU$3-1</f>
        <v/>
      </c>
      <c r="CP60" s="61">
        <f>CN60*CO60</f>
        <v/>
      </c>
      <c r="CQ60" s="61" t="n"/>
      <c r="CR60" s="33" t="inlineStr">
        <is>
          <t>TLH</t>
        </is>
      </c>
      <c r="CS60" s="49" t="n">
        <v>0</v>
      </c>
      <c r="CT60" s="61">
        <f>'ETF MTD'!$VU$28/'ETF MTD'!$VU$3-1</f>
        <v/>
      </c>
      <c r="CU60" s="61">
        <f>CS60*CT60</f>
        <v/>
      </c>
      <c r="CV60" s="61" t="n"/>
      <c r="CW60" s="33" t="inlineStr">
        <is>
          <t>TLH</t>
        </is>
      </c>
      <c r="CX60" s="49" t="n">
        <v>0</v>
      </c>
      <c r="CY60" s="61">
        <f>'ETF MTD'!$VU$28/'ETF MTD'!$VU$3-1</f>
        <v/>
      </c>
      <c r="CZ60" s="61">
        <f>CX60*CY60</f>
        <v/>
      </c>
      <c r="DA60" s="61" t="n"/>
      <c r="DB60" t="inlineStr">
        <is>
          <t>TLT</t>
        </is>
      </c>
      <c r="DC60" s="49" t="n">
        <v>0.07199999999999999</v>
      </c>
      <c r="DD60" s="61">
        <f>'ETF MTD'!$DO$28/'ETF MTD'!$DO$3-1</f>
        <v/>
      </c>
      <c r="DE60" s="61">
        <f>DC60*DD60</f>
        <v/>
      </c>
      <c r="DF60" s="61" t="n"/>
      <c r="DG60" t="inlineStr">
        <is>
          <t>TLT</t>
        </is>
      </c>
      <c r="DH60" s="49" t="n">
        <v>0</v>
      </c>
      <c r="DI60" s="61">
        <f>'ETF MTD'!$DO$28/'ETF MTD'!$DO$3-1</f>
        <v/>
      </c>
      <c r="DJ60" s="61">
        <f>DH60*DI60</f>
        <v/>
      </c>
      <c r="DK60" s="61" t="n"/>
      <c r="DL60" t="inlineStr">
        <is>
          <t>TLT</t>
        </is>
      </c>
      <c r="DM60" s="49" t="n">
        <v>0.07199999999999999</v>
      </c>
      <c r="DN60" s="61">
        <f>'ETF MTD'!$DO$28/'ETF MTD'!$DO$3-1</f>
        <v/>
      </c>
      <c r="DO60" s="61">
        <f>DM60*DN60</f>
        <v/>
      </c>
      <c r="DP60" s="61" t="n"/>
      <c r="DQ60" t="inlineStr">
        <is>
          <t>TLT</t>
        </is>
      </c>
      <c r="DR60" s="49" t="n">
        <v>0</v>
      </c>
      <c r="DS60" s="61">
        <f>'ETF MTD'!$DO$28/'ETF MTD'!$DO$3-1</f>
        <v/>
      </c>
      <c r="DT60" s="61">
        <f>DR60*DS60</f>
        <v/>
      </c>
      <c r="DU60" s="61" t="n"/>
      <c r="DV60" t="inlineStr">
        <is>
          <t>TLT</t>
        </is>
      </c>
      <c r="DW60" s="49" t="n">
        <v>0</v>
      </c>
      <c r="DX60" s="61">
        <f>'ETF MTD'!$DO$28/'ETF MTD'!$DO$3-1</f>
        <v/>
      </c>
      <c r="DY60" s="61">
        <f>DW60*DX60</f>
        <v/>
      </c>
      <c r="DZ60" s="61" t="n"/>
      <c r="EA60" t="inlineStr">
        <is>
          <t>TLT</t>
        </is>
      </c>
      <c r="EB60" s="49" t="n">
        <v>0</v>
      </c>
      <c r="EC60" s="61">
        <f>'ETF MTD'!$DO$28/'ETF MTD'!$DO$3-1</f>
        <v/>
      </c>
      <c r="ED60" s="61">
        <f>EB60*EC60</f>
        <v/>
      </c>
      <c r="EE60" s="61" t="n"/>
      <c r="EF60" t="inlineStr">
        <is>
          <t>TLT</t>
        </is>
      </c>
      <c r="EG60" s="49" t="n">
        <v>0</v>
      </c>
      <c r="EH60" s="61">
        <f>'ETF MTD'!$DO$28/'ETF MTD'!$DO$3-1</f>
        <v/>
      </c>
      <c r="EI60" s="61">
        <f>EG60*EH60</f>
        <v/>
      </c>
      <c r="EJ60" s="61" t="n"/>
      <c r="EK60" t="inlineStr">
        <is>
          <t>TLT</t>
        </is>
      </c>
      <c r="EL60" s="49" t="n">
        <v>0</v>
      </c>
      <c r="EM60" s="61">
        <f>'ETF MTD'!$DO$28/'ETF MTD'!$DO$3-1</f>
        <v/>
      </c>
      <c r="EN60" s="61">
        <f>EL60*EM60</f>
        <v/>
      </c>
      <c r="EO60" s="61" t="n"/>
      <c r="EP60" t="inlineStr">
        <is>
          <t>TLT</t>
        </is>
      </c>
      <c r="EQ60" s="49" t="n">
        <v>0</v>
      </c>
      <c r="ER60" s="61">
        <f>'ETF MTD'!$DO$28/'ETF MTD'!$DO$3-1</f>
        <v/>
      </c>
      <c r="ES60" s="61">
        <f>EQ60*ER60</f>
        <v/>
      </c>
      <c r="ET60" s="61" t="n"/>
      <c r="EU60" t="inlineStr">
        <is>
          <t>TLT</t>
        </is>
      </c>
      <c r="EV60" s="49" t="n">
        <v>0</v>
      </c>
      <c r="EW60" s="61">
        <f>'ETF MTD'!$DO$28/'ETF MTD'!$DO$3-1</f>
        <v/>
      </c>
      <c r="EX60" s="61">
        <f>EV60*EW60</f>
        <v/>
      </c>
      <c r="EY60" s="61" t="n"/>
      <c r="EZ60" t="inlineStr">
        <is>
          <t>TLT</t>
        </is>
      </c>
      <c r="FA60" s="49" t="n">
        <v>0</v>
      </c>
      <c r="FB60" s="61">
        <f>'ETF MTD'!$DO$28/'ETF MTD'!$DO$3-1</f>
        <v/>
      </c>
      <c r="FC60" s="61">
        <f>FA60*FB60</f>
        <v/>
      </c>
      <c r="FD60" s="61" t="n"/>
      <c r="FE60" t="inlineStr">
        <is>
          <t>TLT</t>
        </is>
      </c>
      <c r="FF60" s="49" t="n">
        <v>0</v>
      </c>
      <c r="FG60" s="61">
        <f>'ETF MTD'!$DO$28/'ETF MTD'!$DO$3-1</f>
        <v/>
      </c>
      <c r="FH60" s="61">
        <f>FF60*FG60</f>
        <v/>
      </c>
      <c r="FI60" s="61" t="n"/>
      <c r="FJ60" t="inlineStr">
        <is>
          <t>TLT</t>
        </is>
      </c>
      <c r="FK60" s="49" t="n">
        <v>0</v>
      </c>
      <c r="FL60" s="61">
        <f>'ETF MTD'!$DO$28/'ETF MTD'!$DO$3-1</f>
        <v/>
      </c>
      <c r="FM60" s="61">
        <f>FK60*FL60</f>
        <v/>
      </c>
      <c r="FN60" s="61" t="n"/>
      <c r="FO60" t="inlineStr">
        <is>
          <t>TLT</t>
        </is>
      </c>
      <c r="FP60" s="49" t="n">
        <v>0</v>
      </c>
      <c r="FQ60" s="61">
        <f>'ETF MTD'!$DO$28/'ETF MTD'!$DO$3-1</f>
        <v/>
      </c>
      <c r="FR60" s="61">
        <f>FP60*FQ60</f>
        <v/>
      </c>
      <c r="FS60" s="61" t="n"/>
      <c r="FT60" t="inlineStr">
        <is>
          <t>TLT</t>
        </is>
      </c>
      <c r="FU60" s="49" t="n">
        <v>0</v>
      </c>
      <c r="FV60" s="61">
        <f>'ETF MTD'!$DO$28/'ETF MTD'!$DO$3-1</f>
        <v/>
      </c>
      <c r="FW60" s="61">
        <f>FU60*FV60</f>
        <v/>
      </c>
      <c r="FX60" s="61" t="n"/>
      <c r="FY60" t="inlineStr">
        <is>
          <t>TLT</t>
        </is>
      </c>
      <c r="FZ60" s="41" t="n">
        <v>0</v>
      </c>
      <c r="GA60" s="61">
        <f>'ETF MTD'!$DO$28/'ETF MTD'!$DO$3-1</f>
        <v/>
      </c>
      <c r="GB60" s="61">
        <f>FZ60*GA60</f>
        <v/>
      </c>
      <c r="GC60" s="61" t="n"/>
      <c r="GD60" t="inlineStr">
        <is>
          <t>TLT</t>
        </is>
      </c>
      <c r="GE60" s="41" t="n">
        <v>0</v>
      </c>
      <c r="GF60" s="61">
        <f>'ETF MTD'!$DO$28/'ETF MTD'!$DO$3-1</f>
        <v/>
      </c>
      <c r="GG60" s="61">
        <f>GE60*GF60</f>
        <v/>
      </c>
      <c r="GH60" s="61" t="n"/>
      <c r="GI60" t="inlineStr">
        <is>
          <t>U.S. Govt LT</t>
        </is>
      </c>
      <c r="GJ60" s="41" t="n">
        <v>0</v>
      </c>
      <c r="GK60" s="61">
        <f>'ETF MTD'!$DO$28/'ETF MTD'!$DO$3-1</f>
        <v/>
      </c>
      <c r="GL60" s="61">
        <f>GJ60*GK60</f>
        <v/>
      </c>
      <c r="GM60" s="61" t="n"/>
      <c r="GN60" t="inlineStr">
        <is>
          <t>U.S. Govt LT</t>
        </is>
      </c>
      <c r="GO60" s="41" t="n">
        <v>0</v>
      </c>
      <c r="GP60" s="61">
        <f>'ETF MTD'!$DO$28/'ETF MTD'!$DO$3-1</f>
        <v/>
      </c>
      <c r="GQ60" s="61">
        <f>GO60*GP60</f>
        <v/>
      </c>
      <c r="GR60" s="61" t="n"/>
      <c r="GS60" t="inlineStr">
        <is>
          <t>U.S. Govt LT</t>
        </is>
      </c>
      <c r="GT60" s="41" t="n">
        <v>0.06</v>
      </c>
      <c r="GU60" s="61">
        <f>'ETF MTD'!$DO$28/'ETF MTD'!$DO$3-1</f>
        <v/>
      </c>
      <c r="GV60" s="61">
        <f>GT60*GU60</f>
        <v/>
      </c>
      <c r="GW60" s="61" t="n"/>
      <c r="GX60" t="inlineStr">
        <is>
          <t>U.S. Govt LT</t>
        </is>
      </c>
      <c r="GY60" s="41" t="n">
        <v>0.06</v>
      </c>
      <c r="GZ60" s="61">
        <f>'ETF MTD'!$DO$28/'ETF MTD'!$DO$3-1</f>
        <v/>
      </c>
      <c r="HA60" s="61">
        <f>GY60*GZ60</f>
        <v/>
      </c>
      <c r="HB60" s="61" t="n"/>
      <c r="HC60" t="inlineStr">
        <is>
          <t>U.S. Govt LT</t>
        </is>
      </c>
      <c r="HD60" s="41" t="n">
        <v>0.06</v>
      </c>
      <c r="HE60" s="61">
        <f>'ETF MTD'!$DO$28/'ETF MTD'!$DO$3-1</f>
        <v/>
      </c>
      <c r="HF60" s="61">
        <f>HD60*HE60</f>
        <v/>
      </c>
      <c r="HG60" s="61" t="n"/>
      <c r="HH60" t="inlineStr">
        <is>
          <t>U.S. Govt LT</t>
        </is>
      </c>
      <c r="HI60" s="41" t="n">
        <v>0.06</v>
      </c>
      <c r="HJ60" s="61">
        <f>'ETF MTD'!$DO$28/'ETF MTD'!$DO$3-1</f>
        <v/>
      </c>
      <c r="HK60" s="61">
        <f>HI60*HJ60</f>
        <v/>
      </c>
      <c r="HL60" s="61" t="n"/>
      <c r="HM60" t="inlineStr">
        <is>
          <t>U.S. Govt LT</t>
        </is>
      </c>
      <c r="HN60" s="41" t="n">
        <v>0.06</v>
      </c>
      <c r="HO60" s="61">
        <f>'ETF MTD'!$DO$28/'ETF MTD'!$DO$3-1</f>
        <v/>
      </c>
      <c r="HP60" s="61">
        <f>HN60*HO60</f>
        <v/>
      </c>
      <c r="HQ60" s="61" t="n"/>
      <c r="HR60" t="inlineStr">
        <is>
          <t>U.S. Govt LT</t>
        </is>
      </c>
      <c r="HS60" s="41" t="n">
        <v>0.06</v>
      </c>
      <c r="HT60" s="61">
        <f>'ETF MTD'!$DO$28/'ETF MTD'!$DO$3-1</f>
        <v/>
      </c>
      <c r="HU60" s="61">
        <f>HS60*HT60</f>
        <v/>
      </c>
      <c r="HV60" s="61" t="n"/>
      <c r="HW60" t="inlineStr">
        <is>
          <t>U.S. Govt LT</t>
        </is>
      </c>
      <c r="HX60" s="41" t="n">
        <v>0</v>
      </c>
      <c r="HY60" s="61">
        <f>'ETF MTD'!$DO$28/'ETF MTD'!$DO$3-1</f>
        <v/>
      </c>
      <c r="HZ60" s="61">
        <f>HX60*HY60</f>
        <v/>
      </c>
      <c r="IA60" s="61" t="n"/>
      <c r="IB60" t="inlineStr">
        <is>
          <t>U.S. Govt LT</t>
        </is>
      </c>
      <c r="IC60" s="41" t="n">
        <v>0</v>
      </c>
      <c r="ID60" s="61">
        <f>'ETF MTD'!$DO$28/'ETF MTD'!$DO$3-1</f>
        <v/>
      </c>
      <c r="IE60" s="61">
        <f>IC60*ID60</f>
        <v/>
      </c>
      <c r="IF60" s="61" t="n"/>
      <c r="IG60" t="inlineStr">
        <is>
          <t>U.S. Govt LT</t>
        </is>
      </c>
      <c r="IH60" s="41" t="n">
        <v>0</v>
      </c>
      <c r="II60" s="61">
        <f>'ETF MTD'!$DO$28/'ETF MTD'!$DO$3-1</f>
        <v/>
      </c>
      <c r="IJ60" s="61">
        <f>IH60*II60</f>
        <v/>
      </c>
      <c r="IK60" s="61" t="n"/>
      <c r="IL60" t="inlineStr">
        <is>
          <t>U.S. Govt LT</t>
        </is>
      </c>
      <c r="IM60" s="41" t="n">
        <v>0</v>
      </c>
      <c r="IN60" s="61">
        <f>'ETF MTD'!$DO$28/'ETF MTD'!$DO$3-1</f>
        <v/>
      </c>
      <c r="IO60" s="61">
        <f>IM60*IN60</f>
        <v/>
      </c>
      <c r="IP60" s="61" t="n"/>
      <c r="IQ60" t="inlineStr">
        <is>
          <t>U.S. Govt LT</t>
        </is>
      </c>
      <c r="IR60" s="41" t="n">
        <v>0</v>
      </c>
      <c r="IS60" s="61">
        <f>'ETF MTD'!$DO$28/'ETF MTD'!$DO$3-1</f>
        <v/>
      </c>
      <c r="IT60" s="61">
        <f>IR60*IS60</f>
        <v/>
      </c>
      <c r="IU60" s="61" t="n"/>
      <c r="IV60" t="inlineStr">
        <is>
          <t>U.S. Govt LT</t>
        </is>
      </c>
      <c r="IW60" s="41" t="n">
        <v>0</v>
      </c>
      <c r="IX60" s="61">
        <f>'ETF MTD'!$DO$28/'ETF MTD'!$DO$3-1</f>
        <v/>
      </c>
      <c r="IY60" s="61">
        <f>IW60*IX60</f>
        <v/>
      </c>
      <c r="IZ60" s="61" t="n"/>
      <c r="JA60" t="inlineStr">
        <is>
          <t>U.S. Govt LT</t>
        </is>
      </c>
      <c r="JB60" s="41" t="n">
        <v>0</v>
      </c>
      <c r="JC60" s="61">
        <f>'ETF MTD'!$DO$28/'ETF MTD'!$DO$3-1</f>
        <v/>
      </c>
      <c r="JD60" s="61">
        <f>JB60*JC60</f>
        <v/>
      </c>
      <c r="JE60" s="61" t="n"/>
      <c r="JF60" t="inlineStr">
        <is>
          <t>U.S. Govt LT</t>
        </is>
      </c>
      <c r="JG60" s="41" t="n">
        <v>0</v>
      </c>
      <c r="JH60" s="61">
        <f>'ETF MTD'!$DO$28/'ETF MTD'!$DO$3-1</f>
        <v/>
      </c>
      <c r="JI60" s="61">
        <f>JG60*JH60</f>
        <v/>
      </c>
      <c r="JJ60" s="61" t="n"/>
      <c r="JK60" t="inlineStr">
        <is>
          <t>U.S. Govt LT</t>
        </is>
      </c>
      <c r="JL60" s="41" t="n">
        <v>0.04</v>
      </c>
      <c r="JM60" s="61">
        <f>'ETF MTD'!$DO$28/'ETF MTD'!$DO$3-1</f>
        <v/>
      </c>
      <c r="JN60" s="61">
        <f>JL60*JM60</f>
        <v/>
      </c>
      <c r="JO60" s="61" t="n"/>
      <c r="JP60" t="inlineStr">
        <is>
          <t>U.S. Govt LT</t>
        </is>
      </c>
      <c r="JQ60" s="41" t="n">
        <v>0.04</v>
      </c>
      <c r="JR60" s="61">
        <f>'ETF MTD'!$DO$28/'ETF MTD'!$DO$3-1</f>
        <v/>
      </c>
      <c r="JS60" s="61">
        <f>JQ60*JR60</f>
        <v/>
      </c>
      <c r="JT60" s="61" t="n"/>
      <c r="JU60" t="inlineStr">
        <is>
          <t>U.S. Govt LT</t>
        </is>
      </c>
      <c r="JV60" s="41" t="n">
        <v>0.04</v>
      </c>
      <c r="JW60" s="61">
        <f>'ETF MTD'!$DO$28/'ETF MTD'!$DO$3-1</f>
        <v/>
      </c>
      <c r="JX60" s="61">
        <f>JV60*JW60</f>
        <v/>
      </c>
      <c r="JY60" s="61" t="n"/>
      <c r="JZ60" t="inlineStr">
        <is>
          <t>U.S. Govt LT</t>
        </is>
      </c>
      <c r="KA60" s="41" t="n">
        <v>0.04</v>
      </c>
      <c r="KB60" s="61">
        <f>'ETF MTD'!$DO$28/'ETF MTD'!$DO$3-1</f>
        <v/>
      </c>
      <c r="KC60" s="61">
        <f>KA60*KB60</f>
        <v/>
      </c>
      <c r="KD60" s="61" t="n"/>
      <c r="KE60" t="inlineStr">
        <is>
          <t>U.S. Govt LT</t>
        </is>
      </c>
      <c r="KF60" s="41" t="n">
        <v>0</v>
      </c>
      <c r="KG60" s="61">
        <f>'ETF MTD'!$DO$28/'ETF MTD'!$DO$3-1</f>
        <v/>
      </c>
      <c r="KH60" s="61">
        <f>KF60*KG60</f>
        <v/>
      </c>
      <c r="KI60" s="61" t="n"/>
      <c r="KJ60" t="inlineStr">
        <is>
          <t>U.S. Govt LT</t>
        </is>
      </c>
      <c r="KK60" s="41" t="n">
        <v>0.05</v>
      </c>
      <c r="KL60" s="61">
        <f>'ETF MTD'!$DO$28/'ETF MTD'!$DO$3-1</f>
        <v/>
      </c>
      <c r="KM60" s="61">
        <f>KK60*KL60</f>
        <v/>
      </c>
      <c r="KN60" s="61" t="n"/>
      <c r="KO60" t="inlineStr">
        <is>
          <t>U.S. Govt LT</t>
        </is>
      </c>
      <c r="KP60" s="41" t="n">
        <v>0.1</v>
      </c>
      <c r="KQ60" s="61">
        <f>'ETF MTD'!$DO$28/'ETF MTD'!$DO$3-1</f>
        <v/>
      </c>
      <c r="KR60" s="61">
        <f>KP60*KQ60</f>
        <v/>
      </c>
      <c r="KS60" s="61" t="n"/>
      <c r="KT60" t="inlineStr">
        <is>
          <t>U.S. Govt LT</t>
        </is>
      </c>
      <c r="KU60" s="41" t="n">
        <v>0</v>
      </c>
      <c r="KV60" s="61">
        <f>'ETF MTD'!$DO$28/'ETF MTD'!$DO$3-1</f>
        <v/>
      </c>
      <c r="KW60" s="61">
        <f>KU60*KV60</f>
        <v/>
      </c>
      <c r="KX60" s="61" t="n"/>
      <c r="KY60" t="inlineStr">
        <is>
          <t>U.S. Govt LT</t>
        </is>
      </c>
      <c r="KZ60" s="41" t="n">
        <v>0</v>
      </c>
      <c r="LA60" s="61">
        <f>'ETF MTD'!$DO$28/'ETF MTD'!$DO$3-1</f>
        <v/>
      </c>
      <c r="LB60" s="61">
        <f>KZ60*LA60</f>
        <v/>
      </c>
      <c r="LC60" s="61" t="n"/>
      <c r="LD60" t="inlineStr">
        <is>
          <t>U.S. Govt LT</t>
        </is>
      </c>
      <c r="LE60" s="41" t="n">
        <v>0</v>
      </c>
      <c r="LF60" s="61">
        <f>'ETF MTD'!$DO$28/'ETF MTD'!$DO$3-1</f>
        <v/>
      </c>
      <c r="LG60" s="61">
        <f>LE60*LF60</f>
        <v/>
      </c>
      <c r="LH60" s="61" t="n"/>
      <c r="LI60" t="inlineStr">
        <is>
          <t>U.S. Govt LT</t>
        </is>
      </c>
      <c r="LJ60" s="41" t="n">
        <v>0</v>
      </c>
      <c r="LK60" s="61">
        <f>'ETF MTD'!$DO$28/'ETF MTD'!$DO$3-1</f>
        <v/>
      </c>
      <c r="LL60" s="61">
        <f>LJ60*LK60</f>
        <v/>
      </c>
      <c r="LM60" s="61" t="n"/>
      <c r="LN60" t="inlineStr">
        <is>
          <t>U.S. Govt LT</t>
        </is>
      </c>
      <c r="LO60" s="41" t="n">
        <v>0</v>
      </c>
      <c r="LP60" s="61">
        <f>'ETF MTD'!$DO$28/'ETF MTD'!$DO$3-1</f>
        <v/>
      </c>
      <c r="LQ60" s="61">
        <f>LO60*LP60</f>
        <v/>
      </c>
      <c r="LR60" s="61" t="n"/>
      <c r="LS60" t="inlineStr">
        <is>
          <t>U.S. Govt LT</t>
        </is>
      </c>
      <c r="LT60" s="41" t="n">
        <v>0</v>
      </c>
      <c r="LU60" s="61">
        <f>'ETF MTD'!$DO$28/'ETF MTD'!$DO$3-1</f>
        <v/>
      </c>
      <c r="LV60" s="61">
        <f>LT60*LU60</f>
        <v/>
      </c>
      <c r="LW60" s="61" t="n"/>
      <c r="LX60" t="inlineStr">
        <is>
          <t>U.S. Govt LT</t>
        </is>
      </c>
      <c r="LY60" s="41" t="n">
        <v>0</v>
      </c>
      <c r="LZ60" s="61">
        <f>'ETF MTD'!$DO$28/'ETF MTD'!$DO$3-1</f>
        <v/>
      </c>
      <c r="MA60" s="61">
        <f>LY60*LZ60</f>
        <v/>
      </c>
      <c r="MB60" s="61" t="n"/>
      <c r="MC60" t="inlineStr">
        <is>
          <t>U.S. Govt LT</t>
        </is>
      </c>
      <c r="MD60" s="41" t="n">
        <v>0</v>
      </c>
      <c r="ME60" s="61">
        <f>'ETF MTD'!$DO$28/'ETF MTD'!$DO$3-1</f>
        <v/>
      </c>
      <c r="MF60" s="61">
        <f>MD60*ME60</f>
        <v/>
      </c>
      <c r="MG60" s="61" t="n"/>
      <c r="MH60" t="inlineStr">
        <is>
          <t>U.S. Govt LT</t>
        </is>
      </c>
      <c r="MI60" s="41" t="n">
        <v>0</v>
      </c>
      <c r="MJ60" s="61">
        <f>'ETF MTD'!$DO$28/'ETF MTD'!$DO$3-1</f>
        <v/>
      </c>
      <c r="MK60" s="61">
        <f>MI60*MJ60</f>
        <v/>
      </c>
      <c r="ML60" s="61" t="n"/>
      <c r="MM60" t="inlineStr">
        <is>
          <t>U.S. Govt LT</t>
        </is>
      </c>
      <c r="MN60" s="41" t="n">
        <v>0</v>
      </c>
      <c r="MO60" s="61">
        <f>'ETF MTD'!$DO$28/'ETF MTD'!$DO$3-1</f>
        <v/>
      </c>
      <c r="MP60" s="61">
        <f>MN60*MO60</f>
        <v/>
      </c>
      <c r="MQ60" s="61" t="n"/>
      <c r="MR60" t="inlineStr">
        <is>
          <t>U.S. Govt LT</t>
        </is>
      </c>
      <c r="MS60" s="41" t="n">
        <v>0</v>
      </c>
      <c r="MT60" s="61">
        <f>'ETF MTD'!$DO$28/'ETF MTD'!$DO$3-1</f>
        <v/>
      </c>
      <c r="MU60" s="61">
        <f>MS60*MT60</f>
        <v/>
      </c>
      <c r="MV60" s="61" t="n"/>
      <c r="MW60" t="inlineStr">
        <is>
          <t>U.S. Govt LT</t>
        </is>
      </c>
      <c r="MX60" s="41" t="n">
        <v>0</v>
      </c>
      <c r="MY60" s="61">
        <f>'ETF MTD'!$DO$28/'ETF MTD'!$DO$3-1</f>
        <v/>
      </c>
      <c r="MZ60" s="61">
        <f>MX60*MY60</f>
        <v/>
      </c>
      <c r="NA60" s="61" t="n"/>
      <c r="NB60" t="inlineStr">
        <is>
          <t>U.S. Govt LT</t>
        </is>
      </c>
      <c r="NC60" s="41" t="n">
        <v>0.07000000000000001</v>
      </c>
      <c r="ND60" s="61">
        <f>'ETF MTD'!$DO$28/'ETF MTD'!$DO$3-1</f>
        <v/>
      </c>
      <c r="NE60" s="61">
        <f>NC60*ND60</f>
        <v/>
      </c>
      <c r="NF60" s="61" t="n"/>
      <c r="NG60" t="inlineStr">
        <is>
          <t>U.S. Govt LT</t>
        </is>
      </c>
      <c r="NH60" s="41" t="n">
        <v>0</v>
      </c>
      <c r="NI60" s="61">
        <f>'ETF MTD'!$DO$28/'ETF MTD'!$DO$3-1</f>
        <v/>
      </c>
      <c r="NJ60" s="61">
        <f>NH60*NI60</f>
        <v/>
      </c>
      <c r="NK60" s="61" t="n"/>
      <c r="NL60" t="inlineStr">
        <is>
          <t>U.S. Govt LT</t>
        </is>
      </c>
      <c r="NM60" s="41" t="n">
        <v>0</v>
      </c>
      <c r="NN60" s="61">
        <f>'ETF MTD'!$DO$28/'ETF MTD'!$DO$3-1</f>
        <v/>
      </c>
      <c r="NO60" s="61">
        <f>NM60*NN60</f>
        <v/>
      </c>
      <c r="NP60" s="61" t="n"/>
      <c r="NQ60" t="inlineStr">
        <is>
          <t>U.S. Govt LT</t>
        </is>
      </c>
      <c r="NR60" s="41" t="n">
        <v>0</v>
      </c>
      <c r="NS60" s="61">
        <f>'ETF MTD'!$DO$28/'ETF MTD'!$DO$3-1</f>
        <v/>
      </c>
      <c r="NT60" s="61">
        <f>NR60*NS60</f>
        <v/>
      </c>
      <c r="NU60" s="61" t="n"/>
      <c r="NV60" t="inlineStr">
        <is>
          <t>U.S. Govt LT</t>
        </is>
      </c>
      <c r="NW60" s="41" t="n">
        <v>0</v>
      </c>
      <c r="NX60" s="61">
        <f>'ETF MTD'!$DO$28/'ETF MTD'!$DO$3-1</f>
        <v/>
      </c>
      <c r="NY60" s="61">
        <f>NW60*NX60</f>
        <v/>
      </c>
      <c r="NZ60" s="61" t="n"/>
      <c r="OA60" t="inlineStr">
        <is>
          <t>U.S. Govt LT</t>
        </is>
      </c>
      <c r="OB60" s="41" t="n">
        <v>0</v>
      </c>
      <c r="OC60" s="61">
        <f>'ETF MTD'!$DO$28/'ETF MTD'!$DO$3-1</f>
        <v/>
      </c>
      <c r="OD60" s="61">
        <f>OB60*OC60</f>
        <v/>
      </c>
      <c r="OE60" s="61" t="n"/>
      <c r="OF60" t="inlineStr">
        <is>
          <t>U.S. Govt LT</t>
        </is>
      </c>
      <c r="OG60" s="41" t="n">
        <v>0</v>
      </c>
      <c r="OH60" s="61">
        <f>'ETF MTD'!$DO$28/'ETF MTD'!$DO$3-1</f>
        <v/>
      </c>
      <c r="OI60" s="61">
        <f>OG60*OH60</f>
        <v/>
      </c>
      <c r="OJ60" s="61" t="n"/>
      <c r="OK60" t="inlineStr">
        <is>
          <t>U.S. Govt LT</t>
        </is>
      </c>
      <c r="OL60" s="41" t="n">
        <v>0</v>
      </c>
      <c r="OM60" s="61">
        <f>'ETF MTD'!$DO$28/'ETF MTD'!$DO$3-1</f>
        <v/>
      </c>
      <c r="ON60" s="61">
        <f>OL60*OM60</f>
        <v/>
      </c>
      <c r="OO60" s="61" t="n"/>
      <c r="OP60" t="inlineStr">
        <is>
          <t>U.S. Govt LT</t>
        </is>
      </c>
      <c r="OQ60" s="41" t="n">
        <v>0</v>
      </c>
      <c r="OR60" s="61">
        <f>'ETF MTD'!$DO$28/'ETF MTD'!$DO$3-1</f>
        <v/>
      </c>
      <c r="OS60" s="61">
        <f>OQ60*OR60</f>
        <v/>
      </c>
      <c r="OT60" s="61" t="n"/>
      <c r="OU60" t="inlineStr">
        <is>
          <t>U.S. Govt LT</t>
        </is>
      </c>
      <c r="OV60" s="41" t="n">
        <v>0</v>
      </c>
      <c r="OW60" s="61">
        <f>'ETF MTD'!$DO$28/'ETF MTD'!$DO$3-1</f>
        <v/>
      </c>
      <c r="OX60" s="61">
        <f>OV60*OW60</f>
        <v/>
      </c>
      <c r="OY60" s="61" t="n"/>
      <c r="OZ60" t="inlineStr">
        <is>
          <t>U.S. Govt LT</t>
        </is>
      </c>
      <c r="PA60" s="41" t="n">
        <v>0</v>
      </c>
      <c r="PB60" s="61">
        <f>'ETF MTD'!$DO$28/'ETF MTD'!$DO$3-1</f>
        <v/>
      </c>
      <c r="PC60" s="61">
        <f>PA60*PB60</f>
        <v/>
      </c>
      <c r="PD60" s="61" t="n"/>
      <c r="PE60" t="inlineStr">
        <is>
          <t>U.S. Govt LT</t>
        </is>
      </c>
      <c r="PF60" s="41" t="n">
        <v>0.03</v>
      </c>
      <c r="PG60" s="61">
        <f>'ETF MTD'!$DO$28/'ETF MTD'!$DO$3-1</f>
        <v/>
      </c>
      <c r="PH60" s="61">
        <f>PF60*PG60</f>
        <v/>
      </c>
      <c r="PI60" s="61" t="n"/>
      <c r="PJ60" t="inlineStr">
        <is>
          <t>U.S. Govt LT</t>
        </is>
      </c>
      <c r="PK60" s="41" t="n">
        <v>0.03</v>
      </c>
      <c r="PL60" s="61">
        <f>'ETF MTD'!$DO$28/'ETF MTD'!$DO$3-1</f>
        <v/>
      </c>
      <c r="PM60" s="61">
        <f>PK60*PL60</f>
        <v/>
      </c>
      <c r="PN60" s="61" t="n"/>
      <c r="PO60" t="inlineStr">
        <is>
          <t>U.S. Govt LT</t>
        </is>
      </c>
      <c r="PP60" s="41" t="n">
        <v>0</v>
      </c>
      <c r="PQ60" s="61">
        <f>'ETF MTD'!$DO$28/'ETF MTD'!$DO$3-1</f>
        <v/>
      </c>
      <c r="PR60" s="61">
        <f>PP60*PQ60</f>
        <v/>
      </c>
      <c r="PS60" s="61" t="n"/>
      <c r="PT60" t="inlineStr">
        <is>
          <t>U.S. Govt LT</t>
        </is>
      </c>
      <c r="PU60" s="41" t="n">
        <v>0</v>
      </c>
      <c r="PV60" s="61">
        <f>'ETF MTD'!$DO$28/'ETF MTD'!$DO$3-1</f>
        <v/>
      </c>
      <c r="PW60" s="61">
        <f>PU60*PV60</f>
        <v/>
      </c>
      <c r="PX60" s="61" t="n"/>
      <c r="PY60" t="inlineStr">
        <is>
          <t>U.S. Govt LT</t>
        </is>
      </c>
      <c r="PZ60" s="41" t="n">
        <v>0</v>
      </c>
      <c r="QA60" s="61">
        <f>'ETF MTD'!$DO$28/'ETF MTD'!$DO$3-1</f>
        <v/>
      </c>
      <c r="QB60" s="61">
        <f>PZ60*QA60</f>
        <v/>
      </c>
      <c r="QC60" s="61" t="n"/>
      <c r="QD60" t="inlineStr">
        <is>
          <t>U.S. Govt LT</t>
        </is>
      </c>
      <c r="QE60" s="41" t="n">
        <v>0</v>
      </c>
      <c r="QF60" s="61">
        <f>'ETF MTD'!$DO$28/'ETF MTD'!$DO$3-1</f>
        <v/>
      </c>
      <c r="QG60" s="61">
        <f>QE60*QF60</f>
        <v/>
      </c>
      <c r="QH60" s="61" t="n"/>
      <c r="QI60" t="inlineStr">
        <is>
          <t>U.S. Govt LT</t>
        </is>
      </c>
      <c r="QJ60" s="41" t="n">
        <v>0.02</v>
      </c>
      <c r="QK60" s="61">
        <f>'ETF MTD'!$DO$28/'ETF MTD'!$DO$3-1</f>
        <v/>
      </c>
      <c r="QL60" s="61">
        <f>QJ60*QK60</f>
        <v/>
      </c>
      <c r="QM60" s="61" t="n"/>
      <c r="QN60" t="inlineStr">
        <is>
          <t>U.S. Govt LT</t>
        </is>
      </c>
      <c r="QO60" s="41" t="n">
        <v>0.02</v>
      </c>
      <c r="QP60" s="61">
        <f>'ETF MTD'!$DO$28/'ETF MTD'!$DO$3-1</f>
        <v/>
      </c>
      <c r="QQ60" s="61">
        <f>QO60*QP60</f>
        <v/>
      </c>
      <c r="QR60" s="61" t="n"/>
      <c r="QS60" t="inlineStr">
        <is>
          <t>U.S. Govt LT</t>
        </is>
      </c>
      <c r="QT60" s="41" t="n">
        <v>0.05</v>
      </c>
      <c r="QU60" s="61">
        <f>'ETF MTD'!$DO$28/'ETF MTD'!$DO$3-1</f>
        <v/>
      </c>
      <c r="QV60" s="61">
        <f>QT60*QU60</f>
        <v/>
      </c>
      <c r="QW60" s="61" t="n"/>
      <c r="QX60" t="inlineStr">
        <is>
          <t>U.S. Govt LT</t>
        </is>
      </c>
      <c r="QY60" s="41" t="n">
        <v>0.05</v>
      </c>
      <c r="QZ60" s="61">
        <f>'ETF MTD'!$DO$28/'ETF MTD'!$DO$3-1</f>
        <v/>
      </c>
      <c r="RA60" s="61">
        <f>QY60*QZ60</f>
        <v/>
      </c>
      <c r="RB60" s="61" t="n"/>
      <c r="RC60" t="inlineStr">
        <is>
          <t>U.S. Govt LT</t>
        </is>
      </c>
      <c r="RD60" s="41" t="n">
        <v>0.03</v>
      </c>
      <c r="RE60" s="61">
        <f>'ETF MTD'!$DO$28/'ETF MTD'!$DO$3-1</f>
        <v/>
      </c>
      <c r="RF60" s="61">
        <f>RD60*RE60</f>
        <v/>
      </c>
      <c r="RG60" s="61" t="n"/>
      <c r="RH60" t="inlineStr">
        <is>
          <t>U.S. Equity (Hedged)</t>
        </is>
      </c>
      <c r="RI60" s="41" t="n">
        <v>0</v>
      </c>
      <c r="RJ60" s="61">
        <f>'ETF MTD'!$DO$28/'ETF MTD'!$DO$3-1</f>
        <v/>
      </c>
      <c r="RK60" s="61">
        <f>RI60*RJ60</f>
        <v/>
      </c>
      <c r="RL60" s="61" t="n"/>
      <c r="RM60" s="42" t="n">
        <v>0</v>
      </c>
      <c r="RN60" s="43">
        <f>0.2*RM60</f>
        <v/>
      </c>
      <c r="RO60" s="43" t="n">
        <v>0</v>
      </c>
      <c r="RP60" s="43" t="n">
        <v>0.03</v>
      </c>
      <c r="RQ60" s="49" t="n"/>
      <c r="RR60" s="33" t="n"/>
      <c r="RS60" s="61">
        <f>RI60*RR60</f>
        <v/>
      </c>
      <c r="RT60" s="49" t="n"/>
      <c r="RU60" s="61">
        <f>RT60*RI60</f>
        <v/>
      </c>
      <c r="RV60" s="33" t="n"/>
      <c r="RW60" s="33" t="n"/>
      <c r="RX60" s="33" t="n"/>
      <c r="RY60" s="33" t="n"/>
      <c r="RZ60" s="33" t="n"/>
    </row>
    <row r="61">
      <c r="A61" s="33" t="inlineStr">
        <is>
          <t>IEI</t>
        </is>
      </c>
      <c r="B61" s="49" t="n">
        <v>0.2</v>
      </c>
      <c r="C61" s="61">
        <f>'ETF MTD'!$OW$28/'ETF MTD'!$OW$3-1</f>
        <v/>
      </c>
      <c r="D61" s="61">
        <f>B61*C61</f>
        <v/>
      </c>
      <c r="E61" s="61" t="n"/>
      <c r="F61" s="33" t="inlineStr">
        <is>
          <t>IEI</t>
        </is>
      </c>
      <c r="G61" s="49" t="n">
        <v>0.2</v>
      </c>
      <c r="H61" s="61">
        <f>'ETF MTD'!$OW$28/'ETF MTD'!$OW$3-1</f>
        <v/>
      </c>
      <c r="I61" s="61">
        <f>G61*H61</f>
        <v/>
      </c>
      <c r="J61" s="33" t="n"/>
      <c r="K61" s="33" t="inlineStr">
        <is>
          <t>IEI</t>
        </is>
      </c>
      <c r="L61" s="49" t="n">
        <v>0.15</v>
      </c>
      <c r="M61" s="61">
        <f>'ETF MTD'!$OW$28/'ETF MTD'!$OW$3-1</f>
        <v/>
      </c>
      <c r="N61" s="61">
        <f>L61*M61</f>
        <v/>
      </c>
      <c r="O61" s="61" t="n"/>
      <c r="P61" s="61" t="inlineStr">
        <is>
          <t>IEI</t>
        </is>
      </c>
      <c r="Q61" s="61" t="n">
        <v>0.15</v>
      </c>
      <c r="R61" s="61">
        <f>'ETF MTD'!$OW$28/'ETF MTD'!$OW$3-1</f>
        <v/>
      </c>
      <c r="S61" s="61">
        <f>Q61*R61</f>
        <v/>
      </c>
      <c r="T61" s="61" t="n"/>
      <c r="U61" s="33" t="inlineStr">
        <is>
          <t>IEI</t>
        </is>
      </c>
      <c r="V61" s="49" t="n">
        <v>0.15</v>
      </c>
      <c r="W61" s="61">
        <f>'ETF MTD'!$OW$28/'ETF MTD'!$OW$3-1</f>
        <v/>
      </c>
      <c r="X61" s="61">
        <f>V61*W61</f>
        <v/>
      </c>
      <c r="Y61" s="61" t="n"/>
      <c r="Z61" s="33" t="inlineStr">
        <is>
          <t>IEI</t>
        </is>
      </c>
      <c r="AA61" s="49" t="n">
        <v>0.15</v>
      </c>
      <c r="AB61" s="61">
        <f>'ETF MTD'!$OW$28/'ETF MTD'!$OW$3-1</f>
        <v/>
      </c>
      <c r="AC61" s="61">
        <f>AA61*AB61</f>
        <v/>
      </c>
      <c r="AD61" s="61" t="n"/>
      <c r="AE61" s="33" t="inlineStr">
        <is>
          <t>IEI</t>
        </is>
      </c>
      <c r="AF61" s="49" t="n">
        <v>0.16</v>
      </c>
      <c r="AG61" s="61">
        <f>'ETF MTD'!$OW$28/'ETF MTD'!$OW$3-1</f>
        <v/>
      </c>
      <c r="AH61" s="61">
        <f>AF61*AG61</f>
        <v/>
      </c>
      <c r="AI61" s="61" t="n"/>
      <c r="AJ61" s="33" t="inlineStr">
        <is>
          <t>IEI</t>
        </is>
      </c>
      <c r="AK61" s="49" t="n">
        <v>0.096</v>
      </c>
      <c r="AL61" s="61">
        <f>'ETF MTD'!$OW$28/'ETF MTD'!$OW$3-1</f>
        <v/>
      </c>
      <c r="AM61" s="61">
        <f>AK61*AL61</f>
        <v/>
      </c>
      <c r="AN61" s="61" t="n"/>
      <c r="AO61" s="33" t="inlineStr">
        <is>
          <t>IEI</t>
        </is>
      </c>
      <c r="AP61" s="49" t="n">
        <v>0.032</v>
      </c>
      <c r="AQ61" s="61">
        <f>'ETF MTD'!$OW$28/'ETF MTD'!$OW$3-1</f>
        <v/>
      </c>
      <c r="AR61" s="61">
        <f>AP61*AQ61</f>
        <v/>
      </c>
      <c r="AS61" s="61" t="n"/>
      <c r="AT61" s="33" t="inlineStr">
        <is>
          <t>IEI</t>
        </is>
      </c>
      <c r="AU61" s="49" t="n">
        <v>0.032</v>
      </c>
      <c r="AV61" s="61">
        <f>'ETF MTD'!$OW$28/'ETF MTD'!$OW$3-1</f>
        <v/>
      </c>
      <c r="AW61" s="61">
        <f>AU61*AV61</f>
        <v/>
      </c>
      <c r="AX61" s="61" t="n"/>
      <c r="AY61" s="33" t="inlineStr">
        <is>
          <t>IEI</t>
        </is>
      </c>
      <c r="AZ61" s="49" t="n">
        <v>0.032</v>
      </c>
      <c r="BA61" s="61">
        <f>'ETF MTD'!$OW$28/'ETF MTD'!$OW$3-1</f>
        <v/>
      </c>
      <c r="BB61" s="61">
        <f>AZ61*BA61</f>
        <v/>
      </c>
      <c r="BC61" s="61" t="n"/>
      <c r="BD61" s="33" t="inlineStr">
        <is>
          <t>IEI</t>
        </is>
      </c>
      <c r="BE61" s="49" t="n">
        <v>0.108</v>
      </c>
      <c r="BF61" s="61">
        <f>'ETF MTD'!$OW$28/'ETF MTD'!$OW$3-1</f>
        <v/>
      </c>
      <c r="BG61" s="61">
        <f>BE61*BF61</f>
        <v/>
      </c>
      <c r="BH61" s="61" t="n"/>
      <c r="BI61" s="33" t="inlineStr">
        <is>
          <t>IEI</t>
        </is>
      </c>
      <c r="BJ61" s="49" t="n">
        <v>0.108</v>
      </c>
      <c r="BK61" s="61">
        <f>'ETF MTD'!$OW$28/'ETF MTD'!$OW$3-1</f>
        <v/>
      </c>
      <c r="BL61" s="61">
        <f>BJ61*BK61</f>
        <v/>
      </c>
      <c r="BM61" s="61" t="n"/>
      <c r="BN61" s="33" t="inlineStr">
        <is>
          <t>IEI</t>
        </is>
      </c>
      <c r="BO61" s="49" t="n">
        <v>0.108</v>
      </c>
      <c r="BP61" s="61">
        <f>'ETF MTD'!$OW$28/'ETF MTD'!$OW$3-1</f>
        <v/>
      </c>
      <c r="BQ61" s="61">
        <f>BO61*BP61</f>
        <v/>
      </c>
      <c r="BR61" s="61" t="n"/>
      <c r="BS61" s="33" t="inlineStr">
        <is>
          <t>IEI</t>
        </is>
      </c>
      <c r="BT61" s="49" t="n">
        <v>0.036</v>
      </c>
      <c r="BU61" s="61">
        <f>'ETF MTD'!$OW$28/'ETF MTD'!$OW$3-1</f>
        <v/>
      </c>
      <c r="BV61" s="61">
        <f>BT61*BU61</f>
        <v/>
      </c>
      <c r="BW61" s="61" t="n"/>
      <c r="BX61" s="33" t="inlineStr">
        <is>
          <t>IEI</t>
        </is>
      </c>
      <c r="BY61" s="49" t="n">
        <v>0.036</v>
      </c>
      <c r="BZ61" s="61">
        <f>'ETF MTD'!$OW$28/'ETF MTD'!$OW$3-1</f>
        <v/>
      </c>
      <c r="CA61" s="61">
        <f>BY61*BZ61</f>
        <v/>
      </c>
      <c r="CB61" s="61" t="n"/>
      <c r="CC61" s="33" t="inlineStr">
        <is>
          <t>IEI</t>
        </is>
      </c>
      <c r="CD61" s="49" t="n">
        <v>0.036</v>
      </c>
      <c r="CE61" s="61">
        <f>'ETF MTD'!$OW$28/'ETF MTD'!$OW$3-1</f>
        <v/>
      </c>
      <c r="CF61" s="61">
        <f>CD61*CE61</f>
        <v/>
      </c>
      <c r="CG61" s="61" t="n"/>
      <c r="CH61" s="33" t="inlineStr">
        <is>
          <t>IEI</t>
        </is>
      </c>
      <c r="CI61" s="49" t="n">
        <v>0.036</v>
      </c>
      <c r="CJ61" s="61">
        <f>'ETF MTD'!$OW$28/'ETF MTD'!$OW$3-1</f>
        <v/>
      </c>
      <c r="CK61" s="61">
        <f>CI61*CJ61</f>
        <v/>
      </c>
      <c r="CL61" s="61" t="n"/>
      <c r="CM61" s="33" t="inlineStr">
        <is>
          <t>IEI</t>
        </is>
      </c>
      <c r="CN61" s="49" t="n">
        <v>0.036</v>
      </c>
      <c r="CO61" s="61">
        <f>'ETF MTD'!$OW$28/'ETF MTD'!$OW$3-1</f>
        <v/>
      </c>
      <c r="CP61" s="61">
        <f>CN61*CO61</f>
        <v/>
      </c>
      <c r="CQ61" s="61" t="n"/>
      <c r="CR61" s="33" t="inlineStr">
        <is>
          <t>IEI</t>
        </is>
      </c>
      <c r="CS61" s="49" t="n">
        <v>0.036</v>
      </c>
      <c r="CT61" s="61">
        <f>'ETF MTD'!$OW$28/'ETF MTD'!$OW$3-1</f>
        <v/>
      </c>
      <c r="CU61" s="61">
        <f>CS61*CT61</f>
        <v/>
      </c>
      <c r="CV61" s="61" t="n"/>
      <c r="CW61" s="33" t="inlineStr">
        <is>
          <t>IEI</t>
        </is>
      </c>
      <c r="CX61" s="49" t="n">
        <v>0.036</v>
      </c>
      <c r="CY61" s="61">
        <f>'ETF MTD'!$OW$28/'ETF MTD'!$OW$3-1</f>
        <v/>
      </c>
      <c r="CZ61" s="61">
        <f>CX61*CY61</f>
        <v/>
      </c>
      <c r="DA61" s="61" t="n"/>
      <c r="DB61" s="33" t="inlineStr">
        <is>
          <t>IEI</t>
        </is>
      </c>
      <c r="DC61" s="49" t="n">
        <v>0.036</v>
      </c>
      <c r="DD61" s="61">
        <f>'ETF MTD'!$OW$28/'ETF MTD'!$OW$3-1</f>
        <v/>
      </c>
      <c r="DE61" s="61">
        <f>DC61*DD61</f>
        <v/>
      </c>
      <c r="DF61" s="61" t="n"/>
      <c r="DG61" s="33" t="inlineStr">
        <is>
          <t>IEI</t>
        </is>
      </c>
      <c r="DH61" s="49" t="n">
        <v>0.036</v>
      </c>
      <c r="DI61" s="61">
        <f>'ETF MTD'!$OW$28/'ETF MTD'!$OW$3-1</f>
        <v/>
      </c>
      <c r="DJ61" s="61">
        <f>DH61*DI61</f>
        <v/>
      </c>
      <c r="DK61" s="61" t="n"/>
      <c r="DL61" s="33" t="inlineStr">
        <is>
          <t>IEI</t>
        </is>
      </c>
      <c r="DM61" s="49" t="n">
        <v>0.036</v>
      </c>
      <c r="DN61" s="61">
        <f>'ETF MTD'!$OW$28/'ETF MTD'!$OW$3-1</f>
        <v/>
      </c>
      <c r="DO61" s="61">
        <f>DM61*DN61</f>
        <v/>
      </c>
      <c r="DP61" s="61" t="n"/>
      <c r="DQ61" s="33" t="inlineStr">
        <is>
          <t>IEI</t>
        </is>
      </c>
      <c r="DR61" s="49" t="n">
        <v>0.036</v>
      </c>
      <c r="DS61" s="61">
        <f>'ETF MTD'!$OW$28/'ETF MTD'!$OW$3-1</f>
        <v/>
      </c>
      <c r="DT61" s="61">
        <f>DR61*DS61</f>
        <v/>
      </c>
      <c r="DU61" s="61" t="n"/>
      <c r="DV61" s="33" t="inlineStr">
        <is>
          <t>IEI</t>
        </is>
      </c>
      <c r="DW61" s="49" t="n">
        <v>0.036</v>
      </c>
      <c r="DX61" s="61">
        <f>'ETF MTD'!$OW$28/'ETF MTD'!$OW$3-1</f>
        <v/>
      </c>
      <c r="DY61" s="61">
        <f>DW61*DX61</f>
        <v/>
      </c>
      <c r="DZ61" s="61" t="n"/>
      <c r="EA61" s="33" t="inlineStr">
        <is>
          <t>IEI</t>
        </is>
      </c>
      <c r="EB61" s="49" t="n">
        <v>0.036</v>
      </c>
      <c r="EC61" s="61">
        <f>'ETF MTD'!$OW$28/'ETF MTD'!$OW$3-1</f>
        <v/>
      </c>
      <c r="ED61" s="61">
        <f>EB61*EC61</f>
        <v/>
      </c>
      <c r="EE61" s="61" t="n"/>
      <c r="EF61" s="33" t="inlineStr">
        <is>
          <t>IEI</t>
        </is>
      </c>
      <c r="EG61" s="49" t="n">
        <v>0.108</v>
      </c>
      <c r="EH61" s="61">
        <f>'ETF MTD'!$OW$28/'ETF MTD'!$OW$3-1</f>
        <v/>
      </c>
      <c r="EI61" s="61">
        <f>EG61*EH61</f>
        <v/>
      </c>
      <c r="EJ61" s="61" t="n"/>
      <c r="EK61" s="33" t="inlineStr">
        <is>
          <t>IEI</t>
        </is>
      </c>
      <c r="EL61" s="49" t="n">
        <v>0.18</v>
      </c>
      <c r="EM61" s="61">
        <f>'ETF MTD'!$OW$28/'ETF MTD'!$OW$3-1</f>
        <v/>
      </c>
      <c r="EN61" s="61">
        <f>EL61*EM61</f>
        <v/>
      </c>
      <c r="EO61" s="61" t="n"/>
      <c r="EP61" s="33" t="inlineStr">
        <is>
          <t>IEI</t>
        </is>
      </c>
      <c r="EQ61" s="49" t="n">
        <v>0.18</v>
      </c>
      <c r="ER61" s="61">
        <f>'ETF MTD'!$OW$28/'ETF MTD'!$OW$3-1</f>
        <v/>
      </c>
      <c r="ES61" s="61">
        <f>EQ61*ER61</f>
        <v/>
      </c>
      <c r="ET61" s="61" t="n"/>
      <c r="EU61" s="33" t="inlineStr">
        <is>
          <t>IEI</t>
        </is>
      </c>
      <c r="EV61" s="49" t="n">
        <v>0.18</v>
      </c>
      <c r="EW61" s="61">
        <f>'ETF MTD'!$OW$28/'ETF MTD'!$OW$3-1</f>
        <v/>
      </c>
      <c r="EX61" s="61">
        <f>EV61*EW61</f>
        <v/>
      </c>
      <c r="EY61" s="61" t="n"/>
      <c r="EZ61" s="33" t="inlineStr">
        <is>
          <t>IEI</t>
        </is>
      </c>
      <c r="FA61" s="49" t="n">
        <v>0.18</v>
      </c>
      <c r="FB61" s="61">
        <f>'ETF MTD'!$OW$28/'ETF MTD'!$OW$3-1</f>
        <v/>
      </c>
      <c r="FC61" s="61">
        <f>FA61*FB61</f>
        <v/>
      </c>
      <c r="FD61" s="61" t="n"/>
      <c r="FE61" s="33" t="inlineStr">
        <is>
          <t>IEI</t>
        </is>
      </c>
      <c r="FF61" s="49" t="n">
        <v>0.18</v>
      </c>
      <c r="FG61" s="61">
        <f>'ETF MTD'!$OW$28/'ETF MTD'!$OW$3-1</f>
        <v/>
      </c>
      <c r="FH61" s="61">
        <f>FF61*FG61</f>
        <v/>
      </c>
      <c r="FI61" s="61" t="n"/>
      <c r="FJ61" s="33" t="inlineStr">
        <is>
          <t>IEI</t>
        </is>
      </c>
      <c r="FK61" s="49" t="n">
        <v>0.18</v>
      </c>
      <c r="FL61" s="61">
        <f>'ETF MTD'!$OW$28/'ETF MTD'!$OW$3-1</f>
        <v/>
      </c>
      <c r="FM61" s="61">
        <f>FK61*FL61</f>
        <v/>
      </c>
      <c r="FN61" s="61" t="n"/>
      <c r="FO61" s="33" t="inlineStr">
        <is>
          <t>IEI</t>
        </is>
      </c>
      <c r="FP61" s="49" t="n">
        <v>0.18</v>
      </c>
      <c r="FQ61" s="61">
        <f>'ETF MTD'!$OW$28/'ETF MTD'!$OW$3-1</f>
        <v/>
      </c>
      <c r="FR61" s="61">
        <f>FP61*FQ61</f>
        <v/>
      </c>
      <c r="FS61" s="61" t="n"/>
      <c r="FT61" s="33" t="inlineStr">
        <is>
          <t>IEI</t>
        </is>
      </c>
      <c r="FU61" s="49" t="n">
        <v>0.18</v>
      </c>
      <c r="FV61" s="61">
        <f>'ETF MTD'!$OW$28/'ETF MTD'!$OW$3-1</f>
        <v/>
      </c>
      <c r="FW61" s="61">
        <f>FU61*FV61</f>
        <v/>
      </c>
      <c r="FX61" s="61" t="n"/>
      <c r="FY61" s="33" t="inlineStr">
        <is>
          <t>IEI</t>
        </is>
      </c>
      <c r="FZ61" s="41" t="n">
        <v>0.18</v>
      </c>
      <c r="GA61" s="61">
        <f>'ETF MTD'!$OW$28/'ETF MTD'!$OW$3-1</f>
        <v/>
      </c>
      <c r="GB61" s="61">
        <f>FZ61*GA61</f>
        <v/>
      </c>
      <c r="GC61" s="61" t="n"/>
      <c r="GD61" s="33" t="inlineStr">
        <is>
          <t>IEI</t>
        </is>
      </c>
      <c r="GE61" s="41" t="n">
        <v>0.18</v>
      </c>
      <c r="GF61" s="61">
        <f>'ETF MTD'!$OW$28/'ETF MTD'!$OW$3-1</f>
        <v/>
      </c>
      <c r="GG61" s="61">
        <f>GE61*GF61</f>
        <v/>
      </c>
      <c r="GH61" s="61" t="n"/>
      <c r="GI61" t="inlineStr">
        <is>
          <t>U.S. Govt</t>
        </is>
      </c>
      <c r="GJ61" s="41" t="n">
        <v>0.18</v>
      </c>
      <c r="GK61" s="61">
        <f>'ETF MTD'!$OW$28/'ETF MTD'!$OW$3-1</f>
        <v/>
      </c>
      <c r="GL61" s="61">
        <f>GJ61*GK61</f>
        <v/>
      </c>
      <c r="GM61" s="61" t="n"/>
      <c r="GN61" t="inlineStr">
        <is>
          <t>U.S. Govt</t>
        </is>
      </c>
      <c r="GO61" s="41" t="n">
        <v>0.108</v>
      </c>
      <c r="GP61" s="61">
        <f>'ETF MTD'!$OW$28/'ETF MTD'!$OW$3-1</f>
        <v/>
      </c>
      <c r="GQ61" s="61">
        <f>GO61*GP61</f>
        <v/>
      </c>
      <c r="GR61" s="61" t="n"/>
      <c r="GS61" t="inlineStr">
        <is>
          <t>U.S. Govt</t>
        </is>
      </c>
      <c r="GT61" s="41" t="n">
        <v>0.12</v>
      </c>
      <c r="GU61" s="61">
        <f>'ETF MTD'!$OW$28/'ETF MTD'!$OW$3-1</f>
        <v/>
      </c>
      <c r="GV61" s="61">
        <f>GT61*GU61</f>
        <v/>
      </c>
      <c r="GW61" s="61" t="n"/>
      <c r="GX61" t="inlineStr">
        <is>
          <t>U.S. Govt</t>
        </is>
      </c>
      <c r="GY61" s="41" t="n">
        <v>0.15</v>
      </c>
      <c r="GZ61" s="61">
        <f>'ETF MTD'!$OW$28/'ETF MTD'!$OW$3-1</f>
        <v/>
      </c>
      <c r="HA61" s="61">
        <f>GY61*GZ61</f>
        <v/>
      </c>
      <c r="HB61" s="61" t="n"/>
      <c r="HC61" t="inlineStr">
        <is>
          <t>U.S. Govt</t>
        </is>
      </c>
      <c r="HD61" s="41" t="n">
        <v>0.15</v>
      </c>
      <c r="HE61" s="61">
        <f>'ETF MTD'!$OW$28/'ETF MTD'!$OW$3-1</f>
        <v/>
      </c>
      <c r="HF61" s="61">
        <f>HD61*HE61</f>
        <v/>
      </c>
      <c r="HG61" s="61" t="n"/>
      <c r="HH61" t="inlineStr">
        <is>
          <t>U.S. Govt</t>
        </is>
      </c>
      <c r="HI61" s="41" t="n">
        <v>0.15</v>
      </c>
      <c r="HJ61" s="61">
        <f>'ETF MTD'!$OW$28/'ETF MTD'!$OW$3-1</f>
        <v/>
      </c>
      <c r="HK61" s="61">
        <f>HI61*HJ61</f>
        <v/>
      </c>
      <c r="HL61" s="61" t="n"/>
      <c r="HM61" t="inlineStr">
        <is>
          <t>U.S. Govt</t>
        </is>
      </c>
      <c r="HN61" s="41" t="n">
        <v>0.15</v>
      </c>
      <c r="HO61" s="61">
        <f>'ETF MTD'!$OW$28/'ETF MTD'!$OW$3-1</f>
        <v/>
      </c>
      <c r="HP61" s="61">
        <f>HN61*HO61</f>
        <v/>
      </c>
      <c r="HQ61" s="61" t="n"/>
      <c r="HR61" t="inlineStr">
        <is>
          <t>U.S. Govt</t>
        </is>
      </c>
      <c r="HS61" s="41" t="n">
        <v>0.15</v>
      </c>
      <c r="HT61" s="61">
        <f>'ETF MTD'!$OW$28/'ETF MTD'!$OW$3-1</f>
        <v/>
      </c>
      <c r="HU61" s="61">
        <f>HS61*HT61</f>
        <v/>
      </c>
      <c r="HV61" s="61" t="n"/>
      <c r="HW61" t="inlineStr">
        <is>
          <t>U.S. Govt IT</t>
        </is>
      </c>
      <c r="HX61" s="41" t="n">
        <v>0.108</v>
      </c>
      <c r="HY61" s="61">
        <f>'ETF MTD'!$OW$28/'ETF MTD'!$OW$3-1</f>
        <v/>
      </c>
      <c r="HZ61" s="61">
        <f>HX61*HY61</f>
        <v/>
      </c>
      <c r="IA61" s="61" t="n"/>
      <c r="IB61" t="inlineStr">
        <is>
          <t>U.S. Govt IT</t>
        </is>
      </c>
      <c r="IC61" s="41" t="n">
        <v>0.108</v>
      </c>
      <c r="ID61" s="61">
        <f>'ETF MTD'!$OW$28/'ETF MTD'!$OW$3-1</f>
        <v/>
      </c>
      <c r="IE61" s="61">
        <f>IC61*ID61</f>
        <v/>
      </c>
      <c r="IF61" s="61" t="n"/>
      <c r="IG61" t="inlineStr">
        <is>
          <t>U.S. Govt IT</t>
        </is>
      </c>
      <c r="IH61" s="41" t="n">
        <v>0.12</v>
      </c>
      <c r="II61" s="61">
        <f>'ETF MTD'!$OW$28/'ETF MTD'!$OW$3-1</f>
        <v/>
      </c>
      <c r="IJ61" s="61">
        <f>IH61*II61</f>
        <v/>
      </c>
      <c r="IK61" s="61" t="n"/>
      <c r="IL61" t="inlineStr">
        <is>
          <t>U.S. Govt IT</t>
        </is>
      </c>
      <c r="IM61" s="41" t="n">
        <v>0.12</v>
      </c>
      <c r="IN61" s="61">
        <f>'ETF MTD'!$OW$28/'ETF MTD'!$OW$3-1</f>
        <v/>
      </c>
      <c r="IO61" s="61">
        <f>IM61*IN61</f>
        <v/>
      </c>
      <c r="IP61" s="61" t="n"/>
      <c r="IQ61" t="inlineStr">
        <is>
          <t>U.S. Govt IT</t>
        </is>
      </c>
      <c r="IR61" s="41" t="n">
        <v>0.036</v>
      </c>
      <c r="IS61" s="61">
        <f>'ETF MTD'!$OW$28/'ETF MTD'!$OW$3-1</f>
        <v/>
      </c>
      <c r="IT61" s="61">
        <f>IR61*IS61</f>
        <v/>
      </c>
      <c r="IU61" s="61" t="n"/>
      <c r="IV61" t="inlineStr">
        <is>
          <t>U.S. Govt IT</t>
        </is>
      </c>
      <c r="IW61" s="41" t="n">
        <v>0.036</v>
      </c>
      <c r="IX61" s="61">
        <f>'ETF MTD'!$OW$28/'ETF MTD'!$OW$3-1</f>
        <v/>
      </c>
      <c r="IY61" s="61">
        <f>IW61*IX61</f>
        <v/>
      </c>
      <c r="IZ61" s="61" t="n"/>
      <c r="JA61" t="inlineStr">
        <is>
          <t>U.S. Govt IT</t>
        </is>
      </c>
      <c r="JB61" s="41" t="n">
        <v>0.036</v>
      </c>
      <c r="JC61" s="61">
        <f>'ETF MTD'!$OW$28/'ETF MTD'!$OW$3-1</f>
        <v/>
      </c>
      <c r="JD61" s="61">
        <f>JB61*JC61</f>
        <v/>
      </c>
      <c r="JE61" s="61" t="n"/>
      <c r="JF61" t="inlineStr">
        <is>
          <t>U.S. Govt IT</t>
        </is>
      </c>
      <c r="JG61" s="41" t="n">
        <v>0.04</v>
      </c>
      <c r="JH61" s="61">
        <f>'ETF MTD'!$OW$28/'ETF MTD'!$OW$3-1</f>
        <v/>
      </c>
      <c r="JI61" s="61">
        <f>JG61*JH61</f>
        <v/>
      </c>
      <c r="JJ61" s="61" t="n"/>
      <c r="JK61" t="inlineStr">
        <is>
          <t>U.S. Govt IT</t>
        </is>
      </c>
      <c r="JL61" s="41" t="n">
        <v>0.04</v>
      </c>
      <c r="JM61" s="61">
        <f>'ETF MTD'!$OW$28/'ETF MTD'!$OW$3-1</f>
        <v/>
      </c>
      <c r="JN61" s="61">
        <f>JL61*JM61</f>
        <v/>
      </c>
      <c r="JO61" s="61" t="n"/>
      <c r="JP61" t="inlineStr">
        <is>
          <t>U.S. Govt IT</t>
        </is>
      </c>
      <c r="JQ61" s="41" t="n">
        <v>0.068</v>
      </c>
      <c r="JR61" s="61">
        <f>'ETF MTD'!$OW$28/'ETF MTD'!$OW$3-1</f>
        <v/>
      </c>
      <c r="JS61" s="61">
        <f>JQ61*JR61</f>
        <v/>
      </c>
      <c r="JT61" s="61" t="n"/>
      <c r="JU61" t="inlineStr">
        <is>
          <t>U.S. Govt IT</t>
        </is>
      </c>
      <c r="JV61" s="41" t="n">
        <v>0.068</v>
      </c>
      <c r="JW61" s="61">
        <f>'ETF MTD'!$OW$28/'ETF MTD'!$OW$3-1</f>
        <v/>
      </c>
      <c r="JX61" s="61">
        <f>JV61*JW61</f>
        <v/>
      </c>
      <c r="JY61" s="61" t="n"/>
      <c r="JZ61" t="inlineStr">
        <is>
          <t>U.S. Govt IT</t>
        </is>
      </c>
      <c r="KA61" s="41" t="n">
        <v>0.036</v>
      </c>
      <c r="KB61" s="61">
        <f>'ETF MTD'!$OW$28/'ETF MTD'!$OW$3-1</f>
        <v/>
      </c>
      <c r="KC61" s="61">
        <f>KA61*KB61</f>
        <v/>
      </c>
      <c r="KD61" s="61" t="n"/>
      <c r="KE61" t="inlineStr">
        <is>
          <t>U.S. Govt IT</t>
        </is>
      </c>
      <c r="KF61" s="41" t="n">
        <v>0.036</v>
      </c>
      <c r="KG61" s="61">
        <f>'ETF MTD'!$OW$28/'ETF MTD'!$OW$3-1</f>
        <v/>
      </c>
      <c r="KH61" s="61">
        <f>KF61*KG61</f>
        <v/>
      </c>
      <c r="KI61" s="61" t="n"/>
      <c r="KJ61" t="inlineStr">
        <is>
          <t>U.S. Govt IT</t>
        </is>
      </c>
      <c r="KK61" s="41" t="n">
        <v>0.036</v>
      </c>
      <c r="KL61" s="61">
        <f>'ETF MTD'!$OW$28/'ETF MTD'!$OW$3-1</f>
        <v/>
      </c>
      <c r="KM61" s="61">
        <f>KK61*KL61</f>
        <v/>
      </c>
      <c r="KN61" s="61" t="n"/>
      <c r="KO61" t="inlineStr">
        <is>
          <t>U.S. Govt IT</t>
        </is>
      </c>
      <c r="KP61" s="41" t="n">
        <v>0.036</v>
      </c>
      <c r="KQ61" s="61">
        <f>'ETF MTD'!$OW$28/'ETF MTD'!$OW$3-1</f>
        <v/>
      </c>
      <c r="KR61" s="61">
        <f>KP61*KQ61</f>
        <v/>
      </c>
      <c r="KS61" s="61" t="n"/>
      <c r="KT61" t="inlineStr">
        <is>
          <t>U.S. Govt IT</t>
        </is>
      </c>
      <c r="KU61" s="41" t="n">
        <v>0.036</v>
      </c>
      <c r="KV61" s="61">
        <f>'ETF MTD'!$OW$28/'ETF MTD'!$OW$3-1</f>
        <v/>
      </c>
      <c r="KW61" s="61">
        <f>KU61*KV61</f>
        <v/>
      </c>
      <c r="KX61" s="61" t="n"/>
      <c r="KY61" t="inlineStr">
        <is>
          <t>U.S. Govt IT</t>
        </is>
      </c>
      <c r="KZ61" s="41" t="n">
        <v>0.036</v>
      </c>
      <c r="LA61" s="61">
        <f>'ETF MTD'!$OW$28/'ETF MTD'!$OW$3-1</f>
        <v/>
      </c>
      <c r="LB61" s="61">
        <f>KZ61*LA61</f>
        <v/>
      </c>
      <c r="LC61" s="61" t="n"/>
      <c r="LD61" t="inlineStr">
        <is>
          <t>U.S. Govt IT</t>
        </is>
      </c>
      <c r="LE61" s="41" t="n">
        <v>0.036</v>
      </c>
      <c r="LF61" s="61">
        <f>'ETF MTD'!$OW$28/'ETF MTD'!$OW$3-1</f>
        <v/>
      </c>
      <c r="LG61" s="61">
        <f>LE61*LF61</f>
        <v/>
      </c>
      <c r="LH61" s="61" t="n"/>
      <c r="LI61" t="inlineStr">
        <is>
          <t>U.S. Govt IT</t>
        </is>
      </c>
      <c r="LJ61" s="41" t="n">
        <v>0.036</v>
      </c>
      <c r="LK61" s="61">
        <f>'ETF MTD'!$OW$28/'ETF MTD'!$OW$3-1</f>
        <v/>
      </c>
      <c r="LL61" s="61">
        <f>LJ61*LK61</f>
        <v/>
      </c>
      <c r="LM61" s="61" t="n"/>
      <c r="LN61" t="inlineStr">
        <is>
          <t>U.S. Govt IT</t>
        </is>
      </c>
      <c r="LO61" s="41" t="n">
        <v>0.036</v>
      </c>
      <c r="LP61" s="61">
        <f>'ETF MTD'!$OW$28/'ETF MTD'!$OW$3-1</f>
        <v/>
      </c>
      <c r="LQ61" s="61">
        <f>LO61*LP61</f>
        <v/>
      </c>
      <c r="LR61" s="61" t="n"/>
      <c r="LS61" t="inlineStr">
        <is>
          <t>U.S. Govt IT</t>
        </is>
      </c>
      <c r="LT61" s="41" t="n">
        <v>0.04</v>
      </c>
      <c r="LU61" s="61">
        <f>'ETF MTD'!$OW$28/'ETF MTD'!$OW$3-1</f>
        <v/>
      </c>
      <c r="LV61" s="61">
        <f>LT61*LU61</f>
        <v/>
      </c>
      <c r="LW61" s="61" t="n"/>
      <c r="LX61" t="inlineStr">
        <is>
          <t>U.S. Govt IT</t>
        </is>
      </c>
      <c r="LY61" s="41" t="n">
        <v>0.04</v>
      </c>
      <c r="LZ61" s="61">
        <f>'ETF MTD'!$OW$28/'ETF MTD'!$OW$3-1</f>
        <v/>
      </c>
      <c r="MA61" s="61">
        <f>LY61*LZ61</f>
        <v/>
      </c>
      <c r="MB61" s="61" t="n"/>
      <c r="MC61" t="inlineStr">
        <is>
          <t>U.S. Govt IT</t>
        </is>
      </c>
      <c r="MD61" s="41" t="n">
        <v>0.04</v>
      </c>
      <c r="ME61" s="61">
        <f>'ETF MTD'!$OW$28/'ETF MTD'!$OW$3-1</f>
        <v/>
      </c>
      <c r="MF61" s="61">
        <f>MD61*ME61</f>
        <v/>
      </c>
      <c r="MG61" s="61" t="n"/>
      <c r="MH61" t="inlineStr">
        <is>
          <t>U.S. Govt IT</t>
        </is>
      </c>
      <c r="MI61" s="41" t="n">
        <v>0.04</v>
      </c>
      <c r="MJ61" s="61">
        <f>'ETF MTD'!$OW$28/'ETF MTD'!$OW$3-1</f>
        <v/>
      </c>
      <c r="MK61" s="61">
        <f>MI61*MJ61</f>
        <v/>
      </c>
      <c r="ML61" s="61" t="n"/>
      <c r="MM61" t="inlineStr">
        <is>
          <t>U.S. Govt IT</t>
        </is>
      </c>
      <c r="MN61" s="41" t="n">
        <v>0.04</v>
      </c>
      <c r="MO61" s="61">
        <f>'ETF MTD'!$OW$28/'ETF MTD'!$OW$3-1</f>
        <v/>
      </c>
      <c r="MP61" s="61">
        <f>MN61*MO61</f>
        <v/>
      </c>
      <c r="MQ61" s="61" t="n"/>
      <c r="MR61" t="inlineStr">
        <is>
          <t>U.S. Govt IT</t>
        </is>
      </c>
      <c r="MS61" s="41" t="n">
        <v>0.04</v>
      </c>
      <c r="MT61" s="61">
        <f>'ETF MTD'!$OW$28/'ETF MTD'!$OW$3-1</f>
        <v/>
      </c>
      <c r="MU61" s="61">
        <f>MS61*MT61</f>
        <v/>
      </c>
      <c r="MV61" s="61" t="n"/>
      <c r="MW61" t="inlineStr">
        <is>
          <t>U.S. Govt IT</t>
        </is>
      </c>
      <c r="MX61" s="41" t="n">
        <v>0.04</v>
      </c>
      <c r="MY61" s="61">
        <f>'ETF MTD'!$OW$28/'ETF MTD'!$OW$3-1</f>
        <v/>
      </c>
      <c r="MZ61" s="61">
        <f>MX61*MY61</f>
        <v/>
      </c>
      <c r="NA61" s="61" t="n"/>
      <c r="NB61" t="inlineStr">
        <is>
          <t>U.S. Govt IT</t>
        </is>
      </c>
      <c r="NC61" s="41" t="n">
        <v>0.164</v>
      </c>
      <c r="ND61" s="61">
        <f>'ETF MTD'!$OW$28/'ETF MTD'!$OW$3-1</f>
        <v/>
      </c>
      <c r="NE61" s="61">
        <f>NC61*ND61</f>
        <v/>
      </c>
      <c r="NF61" s="61" t="n"/>
      <c r="NG61" t="inlineStr">
        <is>
          <t>U.S. Govt IT</t>
        </is>
      </c>
      <c r="NH61" s="41" t="n">
        <v>0.078</v>
      </c>
      <c r="NI61" s="61">
        <f>'ETF MTD'!$OW$28/'ETF MTD'!$OW$3-1</f>
        <v/>
      </c>
      <c r="NJ61" s="61">
        <f>NH61*NI61</f>
        <v/>
      </c>
      <c r="NK61" s="61" t="n"/>
      <c r="NL61" t="inlineStr">
        <is>
          <t>U.S. Govt IT</t>
        </is>
      </c>
      <c r="NM61" s="41" t="n">
        <v>0.234</v>
      </c>
      <c r="NN61" s="61">
        <f>'ETF MTD'!$OW$28/'ETF MTD'!$OW$3-1</f>
        <v/>
      </c>
      <c r="NO61" s="61">
        <f>NM61*NN61</f>
        <v/>
      </c>
      <c r="NP61" s="61" t="n"/>
      <c r="NQ61" t="inlineStr">
        <is>
          <t>U.S. Govt IT</t>
        </is>
      </c>
      <c r="NR61" s="41" t="n">
        <v>0.234</v>
      </c>
      <c r="NS61" s="61">
        <f>'ETF MTD'!$OW$28/'ETF MTD'!$OW$3-1</f>
        <v/>
      </c>
      <c r="NT61" s="61">
        <f>NR61*NS61</f>
        <v/>
      </c>
      <c r="NU61" s="61" t="n"/>
      <c r="NV61" t="inlineStr">
        <is>
          <t>U.S. Govt IT</t>
        </is>
      </c>
      <c r="NW61" s="41" t="n">
        <v>0.078</v>
      </c>
      <c r="NX61" s="61">
        <f>'ETF MTD'!$OW$28/'ETF MTD'!$OW$3-1</f>
        <v/>
      </c>
      <c r="NY61" s="61">
        <f>NW61*NX61</f>
        <v/>
      </c>
      <c r="NZ61" s="61" t="n"/>
      <c r="OA61" t="inlineStr">
        <is>
          <t>U.S. Govt IT</t>
        </is>
      </c>
      <c r="OB61" s="41" t="n">
        <v>0.05</v>
      </c>
      <c r="OC61" s="61">
        <f>'ETF MTD'!$OW$28/'ETF MTD'!$OW$3-1</f>
        <v/>
      </c>
      <c r="OD61" s="61">
        <f>OB61*OC61</f>
        <v/>
      </c>
      <c r="OE61" s="61" t="n"/>
      <c r="OF61" t="inlineStr">
        <is>
          <t>U.S. Govt IT</t>
        </is>
      </c>
      <c r="OG61" s="41" t="n">
        <v>0.05</v>
      </c>
      <c r="OH61" s="61">
        <f>'ETF MTD'!$OW$28/'ETF MTD'!$OW$3-1</f>
        <v/>
      </c>
      <c r="OI61" s="61">
        <f>OG61*OH61</f>
        <v/>
      </c>
      <c r="OJ61" s="61" t="n"/>
      <c r="OK61" t="inlineStr">
        <is>
          <t>U.S. Govt IT</t>
        </is>
      </c>
      <c r="OL61" s="41" t="n">
        <v>0.05</v>
      </c>
      <c r="OM61" s="61">
        <f>'ETF MTD'!$OW$28/'ETF MTD'!$OW$3-1</f>
        <v/>
      </c>
      <c r="ON61" s="61">
        <f>OL61*OM61</f>
        <v/>
      </c>
      <c r="OO61" s="61" t="n"/>
      <c r="OP61" t="inlineStr">
        <is>
          <t>U.S. Govt IT</t>
        </is>
      </c>
      <c r="OQ61" s="41" t="n">
        <v>0.05</v>
      </c>
      <c r="OR61" s="61">
        <f>'ETF MTD'!$OW$28/'ETF MTD'!$OW$3-1</f>
        <v/>
      </c>
      <c r="OS61" s="61">
        <f>OQ61*OR61</f>
        <v/>
      </c>
      <c r="OT61" s="61" t="n"/>
      <c r="OU61" t="inlineStr">
        <is>
          <t>U.S. Govt IT</t>
        </is>
      </c>
      <c r="OV61" s="41" t="n">
        <v>0.076</v>
      </c>
      <c r="OW61" s="61">
        <f>'ETF MTD'!$OW$28/'ETF MTD'!$OW$3-1</f>
        <v/>
      </c>
      <c r="OX61" s="61">
        <f>OV61*OW61</f>
        <v/>
      </c>
      <c r="OY61" s="61" t="n"/>
      <c r="OZ61" t="inlineStr">
        <is>
          <t>U.S. Govt IT</t>
        </is>
      </c>
      <c r="PA61" s="41" t="n">
        <v>0.24</v>
      </c>
      <c r="PB61" s="61">
        <f>'ETF MTD'!$OW$28/'ETF MTD'!$OW$3-1</f>
        <v/>
      </c>
      <c r="PC61" s="61">
        <f>PA61*PB61</f>
        <v/>
      </c>
      <c r="PD61" s="61" t="n"/>
      <c r="PE61" t="inlineStr">
        <is>
          <t>U.S. Govt IT</t>
        </is>
      </c>
      <c r="PF61" s="41" t="n">
        <v>0.24</v>
      </c>
      <c r="PG61" s="61">
        <f>'ETF MTD'!$OW$28/'ETF MTD'!$OW$3-1</f>
        <v/>
      </c>
      <c r="PH61" s="61">
        <f>PF61*PG61</f>
        <v/>
      </c>
      <c r="PI61" s="61" t="n"/>
      <c r="PJ61" t="inlineStr">
        <is>
          <t>U.S. Govt IT</t>
        </is>
      </c>
      <c r="PK61" s="41" t="n">
        <v>0.37</v>
      </c>
      <c r="PL61" s="61">
        <f>'ETF MTD'!$OW$28/'ETF MTD'!$OW$3-1</f>
        <v/>
      </c>
      <c r="PM61" s="61">
        <f>PK61*PL61</f>
        <v/>
      </c>
      <c r="PN61" s="61" t="n"/>
      <c r="PO61" t="inlineStr">
        <is>
          <t>U.S. Govt IT</t>
        </is>
      </c>
      <c r="PP61" s="41" t="n">
        <v>0.24</v>
      </c>
      <c r="PQ61" s="61">
        <f>'ETF MTD'!$OW$28/'ETF MTD'!$OW$3-1</f>
        <v/>
      </c>
      <c r="PR61" s="61">
        <f>PP61*PQ61</f>
        <v/>
      </c>
      <c r="PS61" s="61" t="n"/>
      <c r="PT61" t="inlineStr">
        <is>
          <t>U.S. Govt IT</t>
        </is>
      </c>
      <c r="PU61" s="41" t="n">
        <v>0.24</v>
      </c>
      <c r="PV61" s="61">
        <f>'ETF MTD'!$OW$28/'ETF MTD'!$OW$3-1</f>
        <v/>
      </c>
      <c r="PW61" s="61">
        <f>PU61*PV61</f>
        <v/>
      </c>
      <c r="PX61" s="61" t="n"/>
      <c r="PY61" t="inlineStr">
        <is>
          <t>U.S. Govt IT</t>
        </is>
      </c>
      <c r="PZ61" s="41" t="n">
        <v>0.08</v>
      </c>
      <c r="QA61" s="61">
        <f>'ETF MTD'!$OW$28/'ETF MTD'!$OW$3-1</f>
        <v/>
      </c>
      <c r="QB61" s="61">
        <f>PZ61*QA61</f>
        <v/>
      </c>
      <c r="QC61" s="61" t="n"/>
      <c r="QD61" t="inlineStr">
        <is>
          <t>U.S. Govt IT</t>
        </is>
      </c>
      <c r="QE61" s="41" t="n">
        <v>0.08</v>
      </c>
      <c r="QF61" s="61">
        <f>'ETF MTD'!$OW$28/'ETF MTD'!$OW$3-1</f>
        <v/>
      </c>
      <c r="QG61" s="61">
        <f>QE61*QF61</f>
        <v/>
      </c>
      <c r="QH61" s="61" t="n"/>
      <c r="QI61" t="inlineStr">
        <is>
          <t>U.S. Govt IT</t>
        </is>
      </c>
      <c r="QJ61" s="41" t="n">
        <v>0.14</v>
      </c>
      <c r="QK61" s="61">
        <f>'ETF MTD'!$OW$28/'ETF MTD'!$OW$3-1</f>
        <v/>
      </c>
      <c r="QL61" s="61">
        <f>QJ61*QK61</f>
        <v/>
      </c>
      <c r="QM61" s="61" t="n"/>
      <c r="QN61" t="inlineStr">
        <is>
          <t>U.S. Govt IT</t>
        </is>
      </c>
      <c r="QO61" s="41" t="n">
        <v>0.2</v>
      </c>
      <c r="QP61" s="61">
        <f>'ETF MTD'!$OW$28/'ETF MTD'!$OW$3-1</f>
        <v/>
      </c>
      <c r="QQ61" s="61">
        <f>QO61*QP61</f>
        <v/>
      </c>
      <c r="QR61" s="61" t="n"/>
      <c r="QS61" t="inlineStr">
        <is>
          <t>U.S. Govt IT</t>
        </is>
      </c>
      <c r="QT61" s="41" t="n">
        <v>0.4</v>
      </c>
      <c r="QU61" s="61">
        <f>'ETF MTD'!$OW$28/'ETF MTD'!$OW$3-1</f>
        <v/>
      </c>
      <c r="QV61" s="61">
        <f>QT61*QU61</f>
        <v/>
      </c>
      <c r="QW61" s="61" t="n"/>
      <c r="QX61" t="inlineStr">
        <is>
          <t>U.S. Govt IT</t>
        </is>
      </c>
      <c r="QY61" s="41" t="n">
        <v>0.35</v>
      </c>
      <c r="QZ61" s="61">
        <f>'ETF MTD'!$OW$28/'ETF MTD'!$OW$3-1</f>
        <v/>
      </c>
      <c r="RA61" s="61">
        <f>QY61*QZ61</f>
        <v/>
      </c>
      <c r="RB61" s="61" t="n"/>
      <c r="RC61" t="inlineStr">
        <is>
          <t>U.S. Govt IT</t>
        </is>
      </c>
      <c r="RD61" s="41" t="n">
        <v>0.21</v>
      </c>
      <c r="RE61" s="61">
        <f>'ETF MTD'!$OW$28/'ETF MTD'!$OW$3-1</f>
        <v/>
      </c>
      <c r="RF61" s="61">
        <f>RD61*RE61</f>
        <v/>
      </c>
      <c r="RG61" s="61" t="n"/>
      <c r="RH61" t="inlineStr">
        <is>
          <t>U.S. Govt IT</t>
        </is>
      </c>
      <c r="RI61" s="41" t="n">
        <v>0.24</v>
      </c>
      <c r="RJ61" s="61">
        <f>'ETF MTD'!$OW$28/'ETF MTD'!$OW$3-1</f>
        <v/>
      </c>
      <c r="RK61" s="61">
        <f>RI61*RJ61</f>
        <v/>
      </c>
      <c r="RL61" s="61" t="n"/>
      <c r="RM61" s="42" t="n">
        <v>0.4</v>
      </c>
      <c r="RN61" s="43">
        <f>0.2*RM61</f>
        <v/>
      </c>
      <c r="RO61" s="44" t="n">
        <v>0</v>
      </c>
      <c r="RP61" s="44">
        <f>RI61-RN61</f>
        <v/>
      </c>
      <c r="RQ61" s="48" t="n"/>
      <c r="RR61" s="46" t="n">
        <v>0.0015</v>
      </c>
      <c r="RS61" s="61">
        <f>RI61*RR61</f>
        <v/>
      </c>
      <c r="RT61" s="48" t="n">
        <v>0.0005999999999999999</v>
      </c>
      <c r="RU61" s="61">
        <f>RT61*RI61</f>
        <v/>
      </c>
      <c r="RV61" s="49" t="n"/>
      <c r="RW61" s="61" t="n"/>
      <c r="RX61" s="61" t="n"/>
      <c r="RY61" s="33" t="n"/>
      <c r="RZ61" s="61" t="n"/>
    </row>
    <row r="62">
      <c r="A62" s="33" t="inlineStr">
        <is>
          <t>BWX</t>
        </is>
      </c>
      <c r="B62" s="49" t="n">
        <v>0.02</v>
      </c>
      <c r="C62" s="61">
        <f>'ETF MTD'!$KG$28/'ETF MTD'!$KG$3-1</f>
        <v/>
      </c>
      <c r="D62" s="61">
        <f>B62*C62</f>
        <v/>
      </c>
      <c r="E62" s="61" t="n"/>
      <c r="F62" s="33" t="inlineStr">
        <is>
          <t>BWX</t>
        </is>
      </c>
      <c r="G62" s="49" t="n">
        <v>0.1</v>
      </c>
      <c r="H62" s="61">
        <f>'ETF MTD'!$KG$28/'ETF MTD'!$KG$3-1</f>
        <v/>
      </c>
      <c r="I62" s="61">
        <f>G62*H62</f>
        <v/>
      </c>
      <c r="J62" s="33" t="n"/>
      <c r="K62" s="33" t="inlineStr">
        <is>
          <t>BWX</t>
        </is>
      </c>
      <c r="L62" s="49" t="n">
        <v>0.1</v>
      </c>
      <c r="M62" s="61">
        <f>'ETF MTD'!$KG$28/'ETF MTD'!$KG$3-1</f>
        <v/>
      </c>
      <c r="N62" s="61">
        <f>L62*M62</f>
        <v/>
      </c>
      <c r="O62" s="61" t="n"/>
      <c r="P62" s="61" t="inlineStr">
        <is>
          <t>BWX</t>
        </is>
      </c>
      <c r="Q62" s="61" t="n">
        <v>0.1</v>
      </c>
      <c r="R62" s="61">
        <f>'ETF MTD'!$KG$28/'ETF MTD'!$KG$3-1</f>
        <v/>
      </c>
      <c r="S62" s="61">
        <f>Q62*R62</f>
        <v/>
      </c>
      <c r="T62" s="61" t="n"/>
      <c r="U62" s="33" t="inlineStr">
        <is>
          <t>BWX</t>
        </is>
      </c>
      <c r="V62" s="49" t="n">
        <v>0.1</v>
      </c>
      <c r="W62" s="61">
        <f>'ETF MTD'!$KG$28/'ETF MTD'!$KG$3-1</f>
        <v/>
      </c>
      <c r="X62" s="61">
        <f>V62*W62</f>
        <v/>
      </c>
      <c r="Y62" s="61" t="n"/>
      <c r="Z62" s="33" t="inlineStr">
        <is>
          <t>BWX</t>
        </is>
      </c>
      <c r="AA62" s="49" t="n">
        <v>0.1</v>
      </c>
      <c r="AB62" s="61">
        <f>'ETF MTD'!$KG$28/'ETF MTD'!$KG$3-1</f>
        <v/>
      </c>
      <c r="AC62" s="61">
        <f>AA62*AB62</f>
        <v/>
      </c>
      <c r="AD62" s="61" t="n"/>
      <c r="AE62" s="33" t="inlineStr">
        <is>
          <t>BWX</t>
        </is>
      </c>
      <c r="AF62" s="49" t="n">
        <v>0.1</v>
      </c>
      <c r="AG62" s="61">
        <f>'ETF MTD'!$KG$28/'ETF MTD'!$KG$3-1</f>
        <v/>
      </c>
      <c r="AH62" s="61">
        <f>AF62*AG62</f>
        <v/>
      </c>
      <c r="AI62" s="61" t="n"/>
      <c r="AJ62" s="33" t="inlineStr">
        <is>
          <t>BWX</t>
        </is>
      </c>
      <c r="AK62" s="49" t="n">
        <v>0.06000000000000001</v>
      </c>
      <c r="AL62" s="61">
        <f>'ETF MTD'!$KG$28/'ETF MTD'!$KG$3-1</f>
        <v/>
      </c>
      <c r="AM62" s="61">
        <f>AK62*AL62</f>
        <v/>
      </c>
      <c r="AN62" s="61" t="n"/>
      <c r="AO62" s="33" t="inlineStr">
        <is>
          <t>BWX</t>
        </is>
      </c>
      <c r="AP62" s="49" t="n">
        <v>0.02</v>
      </c>
      <c r="AQ62" s="61">
        <f>'ETF MTD'!$KG$28/'ETF MTD'!$KG$3-1</f>
        <v/>
      </c>
      <c r="AR62" s="61">
        <f>AP62*AQ62</f>
        <v/>
      </c>
      <c r="AS62" s="61" t="n"/>
      <c r="AT62" s="33" t="inlineStr">
        <is>
          <t>BWX</t>
        </is>
      </c>
      <c r="AU62" s="49" t="n">
        <v>0.02</v>
      </c>
      <c r="AV62" s="61">
        <f>'ETF MTD'!$KG$28/'ETF MTD'!$KG$3-1</f>
        <v/>
      </c>
      <c r="AW62" s="61">
        <f>AU62*AV62</f>
        <v/>
      </c>
      <c r="AX62" s="61" t="n"/>
      <c r="AY62" s="33" t="inlineStr">
        <is>
          <t>BWX</t>
        </is>
      </c>
      <c r="AZ62" s="49" t="n">
        <v>0.02</v>
      </c>
      <c r="BA62" s="61">
        <f>'ETF MTD'!$KG$28/'ETF MTD'!$KG$3-1</f>
        <v/>
      </c>
      <c r="BB62" s="61">
        <f>AZ62*BA62</f>
        <v/>
      </c>
      <c r="BC62" s="61" t="n"/>
      <c r="BD62" s="33" t="inlineStr">
        <is>
          <t>BWX</t>
        </is>
      </c>
      <c r="BE62" s="49" t="n">
        <v>0.06000000000000001</v>
      </c>
      <c r="BF62" s="61">
        <f>'ETF MTD'!$KG$28/'ETF MTD'!$KG$3-1</f>
        <v/>
      </c>
      <c r="BG62" s="61">
        <f>BE62*BF62</f>
        <v/>
      </c>
      <c r="BH62" s="61" t="n"/>
      <c r="BI62" s="33" t="inlineStr">
        <is>
          <t>BWX</t>
        </is>
      </c>
      <c r="BJ62" s="49" t="n">
        <v>0.1</v>
      </c>
      <c r="BK62" s="61">
        <f>'ETF MTD'!$KG$28/'ETF MTD'!$KG$3-1</f>
        <v/>
      </c>
      <c r="BL62" s="61">
        <f>BJ62*BK62</f>
        <v/>
      </c>
      <c r="BM62" s="61" t="n"/>
      <c r="BN62" s="33" t="inlineStr">
        <is>
          <t>BWX</t>
        </is>
      </c>
      <c r="BO62" s="49" t="n">
        <v>0.1</v>
      </c>
      <c r="BP62" s="61">
        <f>'ETF MTD'!$KG$28/'ETF MTD'!$KG$3-1</f>
        <v/>
      </c>
      <c r="BQ62" s="61">
        <f>BO62*BP62</f>
        <v/>
      </c>
      <c r="BR62" s="61" t="n"/>
      <c r="BS62" s="33" t="inlineStr">
        <is>
          <t>BWX</t>
        </is>
      </c>
      <c r="BT62" s="49" t="n">
        <v>0.06000000000000001</v>
      </c>
      <c r="BU62" s="61">
        <f>'ETF MTD'!$KG$28/'ETF MTD'!$KG$3-1</f>
        <v/>
      </c>
      <c r="BV62" s="61">
        <f>BT62*BU62</f>
        <v/>
      </c>
      <c r="BW62" s="61" t="n"/>
      <c r="BX62" s="33" t="inlineStr">
        <is>
          <t>BWX</t>
        </is>
      </c>
      <c r="BY62" s="49" t="n">
        <v>0.1</v>
      </c>
      <c r="BZ62" s="61">
        <f>'ETF MTD'!$KG$28/'ETF MTD'!$KG$3-1</f>
        <v/>
      </c>
      <c r="CA62" s="61">
        <f>BY62*BZ62</f>
        <v/>
      </c>
      <c r="CB62" s="61" t="n"/>
      <c r="CC62" s="33" t="inlineStr">
        <is>
          <t>BWX</t>
        </is>
      </c>
      <c r="CD62" s="49" t="n">
        <v>0.1</v>
      </c>
      <c r="CE62" s="61">
        <f>'ETF MTD'!$KG$28/'ETF MTD'!$KG$3-1</f>
        <v/>
      </c>
      <c r="CF62" s="61">
        <f>CD62*CE62</f>
        <v/>
      </c>
      <c r="CG62" s="61" t="n"/>
      <c r="CH62" s="33" t="inlineStr">
        <is>
          <t>BWX</t>
        </is>
      </c>
      <c r="CI62" s="49" t="n">
        <v>0.1</v>
      </c>
      <c r="CJ62" s="61">
        <f>'ETF MTD'!$KG$28/'ETF MTD'!$KG$3-1</f>
        <v/>
      </c>
      <c r="CK62" s="61">
        <f>CI62*CJ62</f>
        <v/>
      </c>
      <c r="CL62" s="61" t="n"/>
      <c r="CM62" s="33" t="inlineStr">
        <is>
          <t>BWX</t>
        </is>
      </c>
      <c r="CN62" s="49" t="n">
        <v>0.1</v>
      </c>
      <c r="CO62" s="61">
        <f>'ETF MTD'!$KG$28/'ETF MTD'!$KG$3-1</f>
        <v/>
      </c>
      <c r="CP62" s="61">
        <f>CN62*CO62</f>
        <v/>
      </c>
      <c r="CQ62" s="61" t="n"/>
      <c r="CR62" s="33" t="inlineStr">
        <is>
          <t>BWX</t>
        </is>
      </c>
      <c r="CS62" s="49" t="n">
        <v>0.1</v>
      </c>
      <c r="CT62" s="61">
        <f>'ETF MTD'!$KG$28/'ETF MTD'!$KG$3-1</f>
        <v/>
      </c>
      <c r="CU62" s="61">
        <f>CS62*CT62</f>
        <v/>
      </c>
      <c r="CV62" s="61" t="n"/>
      <c r="CW62" s="33" t="inlineStr">
        <is>
          <t>BWX</t>
        </is>
      </c>
      <c r="CX62" s="49" t="n">
        <v>0.06000000000000001</v>
      </c>
      <c r="CY62" s="61">
        <f>'ETF MTD'!$KG$28/'ETF MTD'!$KG$3-1</f>
        <v/>
      </c>
      <c r="CZ62" s="61">
        <f>CX62*CY62</f>
        <v/>
      </c>
      <c r="DA62" s="61" t="n"/>
      <c r="DB62" s="33" t="inlineStr">
        <is>
          <t>BWX</t>
        </is>
      </c>
      <c r="DC62" s="49" t="n">
        <v>0.02</v>
      </c>
      <c r="DD62" s="61">
        <f>'ETF MTD'!$KG$28/'ETF MTD'!$KG$3-1</f>
        <v/>
      </c>
      <c r="DE62" s="61">
        <f>DC62*DD62</f>
        <v/>
      </c>
      <c r="DF62" s="61" t="n"/>
      <c r="DG62" s="33" t="inlineStr">
        <is>
          <t>BWX</t>
        </is>
      </c>
      <c r="DH62" s="49" t="n">
        <v>0.02</v>
      </c>
      <c r="DI62" s="61">
        <f>'ETF MTD'!$KG$28/'ETF MTD'!$KG$3-1</f>
        <v/>
      </c>
      <c r="DJ62" s="61">
        <f>DH62*DI62</f>
        <v/>
      </c>
      <c r="DK62" s="61" t="n"/>
      <c r="DL62" s="33" t="inlineStr">
        <is>
          <t>BWX</t>
        </is>
      </c>
      <c r="DM62" s="49" t="n">
        <v>0.02</v>
      </c>
      <c r="DN62" s="61">
        <f>'ETF MTD'!$KG$28/'ETF MTD'!$KG$3-1</f>
        <v/>
      </c>
      <c r="DO62" s="61">
        <f>DM62*DN62</f>
        <v/>
      </c>
      <c r="DP62" s="61" t="n"/>
      <c r="DQ62" s="33" t="inlineStr">
        <is>
          <t>BWX</t>
        </is>
      </c>
      <c r="DR62" s="49" t="n">
        <v>0.02</v>
      </c>
      <c r="DS62" s="61">
        <f>'ETF MTD'!$KG$28/'ETF MTD'!$KG$3-1</f>
        <v/>
      </c>
      <c r="DT62" s="61">
        <f>DR62*DS62</f>
        <v/>
      </c>
      <c r="DU62" s="61" t="n"/>
      <c r="DV62" s="33" t="inlineStr">
        <is>
          <t>BWX</t>
        </is>
      </c>
      <c r="DW62" s="49" t="n">
        <v>0.02</v>
      </c>
      <c r="DX62" s="61">
        <f>'ETF MTD'!$KG$28/'ETF MTD'!$KG$3-1</f>
        <v/>
      </c>
      <c r="DY62" s="61">
        <f>DW62*DX62</f>
        <v/>
      </c>
      <c r="DZ62" s="61" t="n"/>
      <c r="EA62" s="33" t="inlineStr">
        <is>
          <t>BWX</t>
        </is>
      </c>
      <c r="EB62" s="49" t="n">
        <v>0.02</v>
      </c>
      <c r="EC62" s="61">
        <f>'ETF MTD'!$KG$28/'ETF MTD'!$KG$3-1</f>
        <v/>
      </c>
      <c r="ED62" s="61">
        <f>EB62*EC62</f>
        <v/>
      </c>
      <c r="EE62" s="61" t="n"/>
      <c r="EF62" s="33" t="inlineStr">
        <is>
          <t>BWX</t>
        </is>
      </c>
      <c r="EG62" s="49" t="n">
        <v>0.06</v>
      </c>
      <c r="EH62" s="61">
        <f>'ETF MTD'!$KG$28/'ETF MTD'!$KG$3-1</f>
        <v/>
      </c>
      <c r="EI62" s="61">
        <f>EG62*EH62</f>
        <v/>
      </c>
      <c r="EJ62" s="61" t="n"/>
      <c r="EK62" s="33" t="inlineStr">
        <is>
          <t>BWX</t>
        </is>
      </c>
      <c r="EL62" s="49" t="n">
        <v>0.06000000000000001</v>
      </c>
      <c r="EM62" s="61">
        <f>'ETF MTD'!$KG$28/'ETF MTD'!$KG$3-1</f>
        <v/>
      </c>
      <c r="EN62" s="61">
        <f>EL62*EM62</f>
        <v/>
      </c>
      <c r="EO62" s="61" t="n"/>
      <c r="EP62" s="33" t="inlineStr">
        <is>
          <t>BWX</t>
        </is>
      </c>
      <c r="EQ62" s="49" t="n">
        <v>0.06000000000000001</v>
      </c>
      <c r="ER62" s="61">
        <f>'ETF MTD'!$KG$28/'ETF MTD'!$KG$3-1</f>
        <v/>
      </c>
      <c r="ES62" s="61">
        <f>EQ62*ER62</f>
        <v/>
      </c>
      <c r="ET62" s="61" t="n"/>
      <c r="EU62" s="33" t="inlineStr">
        <is>
          <t>BWX</t>
        </is>
      </c>
      <c r="EV62" s="49" t="n">
        <v>0.1</v>
      </c>
      <c r="EW62" s="61">
        <f>'ETF MTD'!$KG$28/'ETF MTD'!$KG$3-1</f>
        <v/>
      </c>
      <c r="EX62" s="61">
        <f>EV62*EW62</f>
        <v/>
      </c>
      <c r="EY62" s="61" t="n"/>
      <c r="EZ62" s="33" t="inlineStr">
        <is>
          <t>BWX</t>
        </is>
      </c>
      <c r="FA62" s="49" t="n">
        <v>0.06000000000000001</v>
      </c>
      <c r="FB62" s="61">
        <f>'ETF MTD'!$KG$28/'ETF MTD'!$KG$3-1</f>
        <v/>
      </c>
      <c r="FC62" s="61">
        <f>FA62*FB62</f>
        <v/>
      </c>
      <c r="FD62" s="61" t="n"/>
      <c r="FE62" s="33" t="inlineStr">
        <is>
          <t>BWX</t>
        </is>
      </c>
      <c r="FF62" s="49" t="n">
        <v>0.1</v>
      </c>
      <c r="FG62" s="61">
        <f>'ETF MTD'!$KG$28/'ETF MTD'!$KG$3-1</f>
        <v/>
      </c>
      <c r="FH62" s="61">
        <f>FF62*FG62</f>
        <v/>
      </c>
      <c r="FI62" s="61" t="n"/>
      <c r="FJ62" s="33" t="inlineStr">
        <is>
          <t>BWX</t>
        </is>
      </c>
      <c r="FK62" s="49" t="n">
        <v>0.1</v>
      </c>
      <c r="FL62" s="61">
        <f>'ETF MTD'!$KG$28/'ETF MTD'!$KG$3-1</f>
        <v/>
      </c>
      <c r="FM62" s="61">
        <f>FK62*FL62</f>
        <v/>
      </c>
      <c r="FN62" s="61" t="n"/>
      <c r="FO62" s="33" t="inlineStr">
        <is>
          <t>BWX</t>
        </is>
      </c>
      <c r="FP62" s="49" t="n">
        <v>0.1</v>
      </c>
      <c r="FQ62" s="61">
        <f>'ETF MTD'!$KG$28/'ETF MTD'!$KG$3-1</f>
        <v/>
      </c>
      <c r="FR62" s="61">
        <f>FP62*FQ62</f>
        <v/>
      </c>
      <c r="FS62" s="61" t="n"/>
      <c r="FT62" s="33" t="inlineStr">
        <is>
          <t>BWX</t>
        </is>
      </c>
      <c r="FU62" s="49" t="n">
        <v>0.1</v>
      </c>
      <c r="FV62" s="61">
        <f>'ETF MTD'!$KG$28/'ETF MTD'!$KG$3-1</f>
        <v/>
      </c>
      <c r="FW62" s="61">
        <f>FU62*FV62</f>
        <v/>
      </c>
      <c r="FX62" s="61" t="n"/>
      <c r="FY62" s="33" t="inlineStr">
        <is>
          <t>BWX</t>
        </is>
      </c>
      <c r="FZ62" s="41" t="n">
        <v>0.1</v>
      </c>
      <c r="GA62" s="61">
        <f>'ETF MTD'!$KG$28/'ETF MTD'!$KG$3-1</f>
        <v/>
      </c>
      <c r="GB62" s="61">
        <f>FZ62*GA62</f>
        <v/>
      </c>
      <c r="GC62" s="61" t="n"/>
      <c r="GD62" s="33" t="inlineStr">
        <is>
          <t>BWX</t>
        </is>
      </c>
      <c r="GE62" s="41" t="n">
        <v>0.1</v>
      </c>
      <c r="GF62" s="61">
        <f>'ETF MTD'!$KG$28/'ETF MTD'!$KG$3-1</f>
        <v/>
      </c>
      <c r="GG62" s="61">
        <f>GE62*GF62</f>
        <v/>
      </c>
      <c r="GH62" s="61" t="n"/>
      <c r="GI62" t="inlineStr">
        <is>
          <t>Foreign Bonds</t>
        </is>
      </c>
      <c r="GJ62" s="41" t="n">
        <v>0.06000000000000001</v>
      </c>
      <c r="GK62" s="61">
        <f>'ETF MTD'!$KG$28/'ETF MTD'!$KG$3-1</f>
        <v/>
      </c>
      <c r="GL62" s="61">
        <f>GJ62*GK62</f>
        <v/>
      </c>
      <c r="GM62" s="61" t="n"/>
      <c r="GN62" t="inlineStr">
        <is>
          <t>Foreign Bonds</t>
        </is>
      </c>
      <c r="GO62" s="41" t="n">
        <v>0.06000000000000001</v>
      </c>
      <c r="GP62" s="61">
        <f>'ETF MTD'!$KG$28/'ETF MTD'!$KG$3-1</f>
        <v/>
      </c>
      <c r="GQ62" s="61">
        <f>GO62*GP62</f>
        <v/>
      </c>
      <c r="GR62" s="61" t="n"/>
      <c r="GS62" t="inlineStr">
        <is>
          <t>Foreign Bonds</t>
        </is>
      </c>
      <c r="GT62" s="41" t="n">
        <v>0.1</v>
      </c>
      <c r="GU62" s="61">
        <f>'ETF MTD'!$KG$28/'ETF MTD'!$KG$3-1</f>
        <v/>
      </c>
      <c r="GV62" s="61">
        <f>GT62*GU62</f>
        <v/>
      </c>
      <c r="GW62" s="61" t="n"/>
      <c r="GX62" t="inlineStr">
        <is>
          <t>Foreign Bonds</t>
        </is>
      </c>
      <c r="GY62" s="41" t="n">
        <v>0.1</v>
      </c>
      <c r="GZ62" s="61">
        <f>'ETF MTD'!$KG$28/'ETF MTD'!$KG$3-1</f>
        <v/>
      </c>
      <c r="HA62" s="61">
        <f>GY62*GZ62</f>
        <v/>
      </c>
      <c r="HB62" s="61" t="n"/>
      <c r="HC62" t="inlineStr">
        <is>
          <t>Foreign Bonds</t>
        </is>
      </c>
      <c r="HD62" s="41" t="n">
        <v>0.02</v>
      </c>
      <c r="HE62" s="61">
        <f>'ETF MTD'!$KG$28/'ETF MTD'!$KG$3-1</f>
        <v/>
      </c>
      <c r="HF62" s="61">
        <f>HD62*HE62</f>
        <v/>
      </c>
      <c r="HG62" s="61" t="n"/>
      <c r="HH62" t="inlineStr">
        <is>
          <t>Foreign Bonds</t>
        </is>
      </c>
      <c r="HI62" s="41" t="n">
        <v>0.02</v>
      </c>
      <c r="HJ62" s="61">
        <f>'ETF MTD'!$KG$28/'ETF MTD'!$KG$3-1</f>
        <v/>
      </c>
      <c r="HK62" s="61">
        <f>HI62*HJ62</f>
        <v/>
      </c>
      <c r="HL62" s="61" t="n"/>
      <c r="HM62" t="inlineStr">
        <is>
          <t>Foreign Bonds</t>
        </is>
      </c>
      <c r="HN62" s="41" t="n">
        <v>0.1</v>
      </c>
      <c r="HO62" s="61">
        <f>'ETF MTD'!$KG$28/'ETF MTD'!$KG$3-1</f>
        <v/>
      </c>
      <c r="HP62" s="61">
        <f>HN62*HO62</f>
        <v/>
      </c>
      <c r="HQ62" s="61" t="n"/>
      <c r="HR62" t="inlineStr">
        <is>
          <t>Foreign Bonds</t>
        </is>
      </c>
      <c r="HS62" s="41" t="n">
        <v>0.1</v>
      </c>
      <c r="HT62" s="61">
        <f>'ETF MTD'!$KG$28/'ETF MTD'!$KG$3-1</f>
        <v/>
      </c>
      <c r="HU62" s="61">
        <f>HS62*HT62</f>
        <v/>
      </c>
      <c r="HV62" s="61" t="n"/>
      <c r="HW62" t="inlineStr">
        <is>
          <t>Foreign Bonds</t>
        </is>
      </c>
      <c r="HX62" s="41" t="n">
        <v>0.1</v>
      </c>
      <c r="HY62" s="61">
        <f>'ETF MTD'!$KG$28/'ETF MTD'!$KG$3-1</f>
        <v/>
      </c>
      <c r="HZ62" s="61">
        <f>HX62*HY62</f>
        <v/>
      </c>
      <c r="IA62" s="61" t="n"/>
      <c r="IB62" t="inlineStr">
        <is>
          <t>Foreign Bonds</t>
        </is>
      </c>
      <c r="IC62" s="41" t="n">
        <v>0.1</v>
      </c>
      <c r="ID62" s="61">
        <f>'ETF MTD'!$KG$28/'ETF MTD'!$KG$3-1</f>
        <v/>
      </c>
      <c r="IE62" s="61">
        <f>IC62*ID62</f>
        <v/>
      </c>
      <c r="IF62" s="61" t="n"/>
      <c r="IG62" t="inlineStr">
        <is>
          <t>Foreign Bonds</t>
        </is>
      </c>
      <c r="IH62" s="41" t="n">
        <v>0.1</v>
      </c>
      <c r="II62" s="61">
        <f>'ETF MTD'!$KG$28/'ETF MTD'!$KG$3-1</f>
        <v/>
      </c>
      <c r="IJ62" s="61">
        <f>IH62*II62</f>
        <v/>
      </c>
      <c r="IK62" s="61" t="n"/>
      <c r="IL62" t="inlineStr">
        <is>
          <t>Foreign Bonds</t>
        </is>
      </c>
      <c r="IM62" s="41" t="n">
        <v>0.1</v>
      </c>
      <c r="IN62" s="61">
        <f>'ETF MTD'!$KG$28/'ETF MTD'!$KG$3-1</f>
        <v/>
      </c>
      <c r="IO62" s="61">
        <f>IM62*IN62</f>
        <v/>
      </c>
      <c r="IP62" s="61" t="n"/>
      <c r="IQ62" t="inlineStr">
        <is>
          <t>Foreign Bonds</t>
        </is>
      </c>
      <c r="IR62" s="41" t="n">
        <v>0.02</v>
      </c>
      <c r="IS62" s="61">
        <f>'ETF MTD'!$KG$28/'ETF MTD'!$KG$3-1</f>
        <v/>
      </c>
      <c r="IT62" s="61">
        <f>IR62*IS62</f>
        <v/>
      </c>
      <c r="IU62" s="61" t="n"/>
      <c r="IV62" t="inlineStr">
        <is>
          <t>Foreign Bonds</t>
        </is>
      </c>
      <c r="IW62" s="41" t="n">
        <v>0.02</v>
      </c>
      <c r="IX62" s="61">
        <f>'ETF MTD'!$KG$28/'ETF MTD'!$KG$3-1</f>
        <v/>
      </c>
      <c r="IY62" s="61">
        <f>IW62*IX62</f>
        <v/>
      </c>
      <c r="IZ62" s="61" t="n"/>
      <c r="JA62" t="inlineStr">
        <is>
          <t>Foreign Bonds</t>
        </is>
      </c>
      <c r="JB62" s="41" t="n">
        <v>0.02</v>
      </c>
      <c r="JC62" s="61">
        <f>'ETF MTD'!$KG$28/'ETF MTD'!$KG$3-1</f>
        <v/>
      </c>
      <c r="JD62" s="61">
        <f>JB62*JC62</f>
        <v/>
      </c>
      <c r="JE62" s="61" t="n"/>
      <c r="JF62" t="inlineStr">
        <is>
          <t>Foreign Bonds</t>
        </is>
      </c>
      <c r="JG62" s="41" t="n">
        <v>0.02</v>
      </c>
      <c r="JH62" s="61">
        <f>'ETF MTD'!$KG$28/'ETF MTD'!$KG$3-1</f>
        <v/>
      </c>
      <c r="JI62" s="61">
        <f>JG62*JH62</f>
        <v/>
      </c>
      <c r="JJ62" s="61" t="n"/>
      <c r="JK62" t="inlineStr">
        <is>
          <t>Foreign Bonds</t>
        </is>
      </c>
      <c r="JL62" s="41" t="n">
        <v>0.02</v>
      </c>
      <c r="JM62" s="61">
        <f>'ETF MTD'!$KG$28/'ETF MTD'!$KG$3-1</f>
        <v/>
      </c>
      <c r="JN62" s="61">
        <f>JL62*JM62</f>
        <v/>
      </c>
      <c r="JO62" s="61" t="n"/>
      <c r="JP62" t="inlineStr">
        <is>
          <t>Foreign Bonds</t>
        </is>
      </c>
      <c r="JQ62" s="41" t="n">
        <v>0.06</v>
      </c>
      <c r="JR62" s="61">
        <f>'ETF MTD'!$KG$28/'ETF MTD'!$KG$3-1</f>
        <v/>
      </c>
      <c r="JS62" s="61">
        <f>JQ62*JR62</f>
        <v/>
      </c>
      <c r="JT62" s="61" t="n"/>
      <c r="JU62" t="inlineStr">
        <is>
          <t>Foreign Bonds</t>
        </is>
      </c>
      <c r="JV62" s="41" t="n">
        <v>0.06</v>
      </c>
      <c r="JW62" s="61">
        <f>'ETF MTD'!$KG$28/'ETF MTD'!$KG$3-1</f>
        <v/>
      </c>
      <c r="JX62" s="61">
        <f>JV62*JW62</f>
        <v/>
      </c>
      <c r="JY62" s="61" t="n"/>
      <c r="JZ62" t="inlineStr">
        <is>
          <t>Foreign Bonds</t>
        </is>
      </c>
      <c r="KA62" s="41" t="n">
        <v>0.02</v>
      </c>
      <c r="KB62" s="61">
        <f>'ETF MTD'!$KG$28/'ETF MTD'!$KG$3-1</f>
        <v/>
      </c>
      <c r="KC62" s="61">
        <f>KA62*KB62</f>
        <v/>
      </c>
      <c r="KD62" s="61" t="n"/>
      <c r="KE62" t="inlineStr">
        <is>
          <t>Foreign Bonds</t>
        </is>
      </c>
      <c r="KF62" s="41" t="n">
        <v>0.02</v>
      </c>
      <c r="KG62" s="61">
        <f>'ETF MTD'!$KG$28/'ETF MTD'!$KG$3-1</f>
        <v/>
      </c>
      <c r="KH62" s="61">
        <f>KF62*KG62</f>
        <v/>
      </c>
      <c r="KI62" s="61" t="n"/>
      <c r="KJ62" t="inlineStr">
        <is>
          <t>Foreign Bonds</t>
        </is>
      </c>
      <c r="KK62" s="41" t="n">
        <v>0.02</v>
      </c>
      <c r="KL62" s="61">
        <f>'ETF MTD'!$KG$28/'ETF MTD'!$KG$3-1</f>
        <v/>
      </c>
      <c r="KM62" s="61">
        <f>KK62*KL62</f>
        <v/>
      </c>
      <c r="KN62" s="61" t="n"/>
      <c r="KO62" t="inlineStr">
        <is>
          <t>Foreign Bonds</t>
        </is>
      </c>
      <c r="KP62" s="41" t="n">
        <v>0.02</v>
      </c>
      <c r="KQ62" s="61">
        <f>'ETF MTD'!$KG$28/'ETF MTD'!$KG$3-1</f>
        <v/>
      </c>
      <c r="KR62" s="61">
        <f>KP62*KQ62</f>
        <v/>
      </c>
      <c r="KS62" s="61" t="n"/>
      <c r="KT62" t="inlineStr">
        <is>
          <t>Foreign Bonds</t>
        </is>
      </c>
      <c r="KU62" s="41" t="n">
        <v>0.02</v>
      </c>
      <c r="KV62" s="61">
        <f>'ETF MTD'!$KG$28/'ETF MTD'!$KG$3-1</f>
        <v/>
      </c>
      <c r="KW62" s="61">
        <f>KU62*KV62</f>
        <v/>
      </c>
      <c r="KX62" s="61" t="n"/>
      <c r="KY62" t="inlineStr">
        <is>
          <t>Foreign Bonds</t>
        </is>
      </c>
      <c r="KZ62" s="41" t="n">
        <v>0.02</v>
      </c>
      <c r="LA62" s="61">
        <f>'ETF MTD'!$KG$28/'ETF MTD'!$KG$3-1</f>
        <v/>
      </c>
      <c r="LB62" s="61">
        <f>KZ62*LA62</f>
        <v/>
      </c>
      <c r="LC62" s="61" t="n"/>
      <c r="LD62" t="inlineStr">
        <is>
          <t>Foreign Bonds</t>
        </is>
      </c>
      <c r="LE62" s="41" t="n">
        <v>0.02</v>
      </c>
      <c r="LF62" s="61">
        <f>'ETF MTD'!$KG$28/'ETF MTD'!$KG$3-1</f>
        <v/>
      </c>
      <c r="LG62" s="61">
        <f>LE62*LF62</f>
        <v/>
      </c>
      <c r="LH62" s="61" t="n"/>
      <c r="LI62" t="inlineStr">
        <is>
          <t>Foreign Bonds</t>
        </is>
      </c>
      <c r="LJ62" s="41" t="n">
        <v>0.02</v>
      </c>
      <c r="LK62" s="61">
        <f>'ETF MTD'!$KG$28/'ETF MTD'!$KG$3-1</f>
        <v/>
      </c>
      <c r="LL62" s="61">
        <f>LJ62*LK62</f>
        <v/>
      </c>
      <c r="LM62" s="61" t="n"/>
      <c r="LN62" t="inlineStr">
        <is>
          <t>Foreign Bonds</t>
        </is>
      </c>
      <c r="LO62" s="41" t="n">
        <v>0.02</v>
      </c>
      <c r="LP62" s="61">
        <f>'ETF MTD'!$KG$28/'ETF MTD'!$KG$3-1</f>
        <v/>
      </c>
      <c r="LQ62" s="61">
        <f>LO62*LP62</f>
        <v/>
      </c>
      <c r="LR62" s="61" t="n"/>
      <c r="LS62" t="inlineStr">
        <is>
          <t>Foreign Bonds</t>
        </is>
      </c>
      <c r="LT62" s="41" t="n">
        <v>0.02</v>
      </c>
      <c r="LU62" s="61">
        <f>'ETF MTD'!$KG$28/'ETF MTD'!$KG$3-1</f>
        <v/>
      </c>
      <c r="LV62" s="61">
        <f>LT62*LU62</f>
        <v/>
      </c>
      <c r="LW62" s="61" t="n"/>
      <c r="LX62" t="inlineStr">
        <is>
          <t>Foreign Bonds</t>
        </is>
      </c>
      <c r="LY62" s="41" t="n">
        <v>0.02</v>
      </c>
      <c r="LZ62" s="61">
        <f>'ETF MTD'!$KG$28/'ETF MTD'!$KG$3-1</f>
        <v/>
      </c>
      <c r="MA62" s="61">
        <f>LY62*LZ62</f>
        <v/>
      </c>
      <c r="MB62" s="61" t="n"/>
      <c r="MC62" t="inlineStr">
        <is>
          <t>Foreign Bonds</t>
        </is>
      </c>
      <c r="MD62" s="41" t="n">
        <v>0.02</v>
      </c>
      <c r="ME62" s="61">
        <f>'ETF MTD'!$KG$28/'ETF MTD'!$KG$3-1</f>
        <v/>
      </c>
      <c r="MF62" s="61">
        <f>MD62*ME62</f>
        <v/>
      </c>
      <c r="MG62" s="61" t="n"/>
      <c r="MH62" t="inlineStr">
        <is>
          <t>Foreign Bonds</t>
        </is>
      </c>
      <c r="MI62" s="41" t="n">
        <v>0.02</v>
      </c>
      <c r="MJ62" s="61">
        <f>'ETF MTD'!$KG$28/'ETF MTD'!$KG$3-1</f>
        <v/>
      </c>
      <c r="MK62" s="61">
        <f>MI62*MJ62</f>
        <v/>
      </c>
      <c r="ML62" s="61" t="n"/>
      <c r="MM62" t="inlineStr">
        <is>
          <t>Foreign Bonds</t>
        </is>
      </c>
      <c r="MN62" s="41" t="n">
        <v>0.02</v>
      </c>
      <c r="MO62" s="61">
        <f>'ETF MTD'!$KG$28/'ETF MTD'!$KG$3-1</f>
        <v/>
      </c>
      <c r="MP62" s="61">
        <f>MN62*MO62</f>
        <v/>
      </c>
      <c r="MQ62" s="61" t="n"/>
      <c r="MR62" t="inlineStr">
        <is>
          <t>Foreign Bonds</t>
        </is>
      </c>
      <c r="MS62" s="41" t="n">
        <v>0.06</v>
      </c>
      <c r="MT62" s="61">
        <f>'ETF MTD'!$KG$28/'ETF MTD'!$KG$3-1</f>
        <v/>
      </c>
      <c r="MU62" s="61">
        <f>MS62*MT62</f>
        <v/>
      </c>
      <c r="MV62" s="61" t="n"/>
      <c r="MW62" t="inlineStr">
        <is>
          <t>Foreign Bonds</t>
        </is>
      </c>
      <c r="MX62" s="41" t="n">
        <v>0.06</v>
      </c>
      <c r="MY62" s="61">
        <f>'ETF MTD'!$KG$28/'ETF MTD'!$KG$3-1</f>
        <v/>
      </c>
      <c r="MZ62" s="61">
        <f>MX62*MY62</f>
        <v/>
      </c>
      <c r="NA62" s="61" t="n"/>
      <c r="NB62" t="inlineStr">
        <is>
          <t>Foreign Bonds</t>
        </is>
      </c>
      <c r="NC62" s="41" t="n">
        <v>0.06000000000000001</v>
      </c>
      <c r="ND62" s="61">
        <f>'ETF MTD'!$KG$28/'ETF MTD'!$KG$3-1</f>
        <v/>
      </c>
      <c r="NE62" s="61">
        <f>NC62*ND62</f>
        <v/>
      </c>
      <c r="NF62" s="61" t="n"/>
      <c r="NG62" t="inlineStr">
        <is>
          <t>Foreign Bonds</t>
        </is>
      </c>
      <c r="NH62" s="41" t="n">
        <v>0.02</v>
      </c>
      <c r="NI62" s="61">
        <f>'ETF MTD'!$KG$28/'ETF MTD'!$KG$3-1</f>
        <v/>
      </c>
      <c r="NJ62" s="61">
        <f>NH62*NI62</f>
        <v/>
      </c>
      <c r="NK62" s="61" t="n"/>
      <c r="NL62" t="inlineStr">
        <is>
          <t>Foreign Bonds</t>
        </is>
      </c>
      <c r="NM62" s="41" t="n">
        <v>0.06</v>
      </c>
      <c r="NN62" s="61">
        <f>'ETF MTD'!$KG$28/'ETF MTD'!$KG$3-1</f>
        <v/>
      </c>
      <c r="NO62" s="61">
        <f>NM62*NN62</f>
        <v/>
      </c>
      <c r="NP62" s="61" t="n"/>
      <c r="NQ62" t="inlineStr">
        <is>
          <t>Foreign Bonds</t>
        </is>
      </c>
      <c r="NR62" s="41" t="n">
        <v>0.06</v>
      </c>
      <c r="NS62" s="61">
        <f>'ETF MTD'!$KG$28/'ETF MTD'!$KG$3-1</f>
        <v/>
      </c>
      <c r="NT62" s="61">
        <f>NR62*NS62</f>
        <v/>
      </c>
      <c r="NU62" s="61" t="n"/>
      <c r="NV62" t="inlineStr">
        <is>
          <t>Foreign Bonds</t>
        </is>
      </c>
      <c r="NW62" s="41" t="n">
        <v>0.02</v>
      </c>
      <c r="NX62" s="61">
        <f>'ETF MTD'!$KG$28/'ETF MTD'!$KG$3-1</f>
        <v/>
      </c>
      <c r="NY62" s="61">
        <f>NW62*NX62</f>
        <v/>
      </c>
      <c r="NZ62" s="61" t="n"/>
      <c r="OA62" t="inlineStr">
        <is>
          <t>Foreign Bonds</t>
        </is>
      </c>
      <c r="OB62" s="41" t="n">
        <v>0.02</v>
      </c>
      <c r="OC62" s="61">
        <f>'ETF MTD'!$KG$28/'ETF MTD'!$KG$3-1</f>
        <v/>
      </c>
      <c r="OD62" s="61">
        <f>OB62*OC62</f>
        <v/>
      </c>
      <c r="OE62" s="61" t="n"/>
      <c r="OF62" t="inlineStr">
        <is>
          <t>Foreign Bonds</t>
        </is>
      </c>
      <c r="OG62" s="41" t="n">
        <v>0.04</v>
      </c>
      <c r="OH62" s="61">
        <f>'ETF MTD'!$KG$28/'ETF MTD'!$KG$3-1</f>
        <v/>
      </c>
      <c r="OI62" s="61">
        <f>OG62*OH62</f>
        <v/>
      </c>
      <c r="OJ62" s="61" t="n"/>
      <c r="OK62" t="inlineStr">
        <is>
          <t>Foreign Bonds</t>
        </is>
      </c>
      <c r="OL62" s="41" t="n">
        <v>0.02</v>
      </c>
      <c r="OM62" s="61">
        <f>'ETF MTD'!$KG$28/'ETF MTD'!$KG$3-1</f>
        <v/>
      </c>
      <c r="ON62" s="61">
        <f>OL62*OM62</f>
        <v/>
      </c>
      <c r="OO62" s="61" t="n"/>
      <c r="OP62" t="inlineStr">
        <is>
          <t>Foreign Bonds</t>
        </is>
      </c>
      <c r="OQ62" s="41" t="n">
        <v>0.02</v>
      </c>
      <c r="OR62" s="61">
        <f>'ETF MTD'!$KG$28/'ETF MTD'!$KG$3-1</f>
        <v/>
      </c>
      <c r="OS62" s="61">
        <f>OQ62*OR62</f>
        <v/>
      </c>
      <c r="OT62" s="61" t="n"/>
      <c r="OU62" t="inlineStr">
        <is>
          <t>Foreign Bonds</t>
        </is>
      </c>
      <c r="OV62" s="41" t="n">
        <v>0.02</v>
      </c>
      <c r="OW62" s="61">
        <f>'ETF MTD'!$KG$28/'ETF MTD'!$KG$3-1</f>
        <v/>
      </c>
      <c r="OX62" s="61">
        <f>OV62*OW62</f>
        <v/>
      </c>
      <c r="OY62" s="61" t="n"/>
      <c r="OZ62" t="inlineStr">
        <is>
          <t>Foreign Bonds</t>
        </is>
      </c>
      <c r="PA62" s="41" t="n">
        <v>0.06</v>
      </c>
      <c r="PB62" s="61">
        <f>'ETF MTD'!$KG$28/'ETF MTD'!$KG$3-1</f>
        <v/>
      </c>
      <c r="PC62" s="61">
        <f>PA62*PB62</f>
        <v/>
      </c>
      <c r="PD62" s="61" t="n"/>
      <c r="PE62" t="inlineStr">
        <is>
          <t>Foreign Bonds</t>
        </is>
      </c>
      <c r="PF62" s="41" t="n">
        <v>0.06</v>
      </c>
      <c r="PG62" s="61">
        <f>'ETF MTD'!$KG$28/'ETF MTD'!$KG$3-1</f>
        <v/>
      </c>
      <c r="PH62" s="61">
        <f>PF62*PG62</f>
        <v/>
      </c>
      <c r="PI62" s="61" t="n"/>
      <c r="PJ62" t="inlineStr">
        <is>
          <t>Foreign Bonds</t>
        </is>
      </c>
      <c r="PK62" s="41" t="n">
        <v>0.1</v>
      </c>
      <c r="PL62" s="61">
        <f>'ETF MTD'!$KG$28/'ETF MTD'!$KG$3-1</f>
        <v/>
      </c>
      <c r="PM62" s="61">
        <f>PK62*PL62</f>
        <v/>
      </c>
      <c r="PN62" s="61" t="n"/>
      <c r="PO62" t="inlineStr">
        <is>
          <t>Foreign Bonds</t>
        </is>
      </c>
      <c r="PP62" s="41" t="n">
        <v>0.02</v>
      </c>
      <c r="PQ62" s="61">
        <f>'ETF MTD'!$KG$28/'ETF MTD'!$KG$3-1</f>
        <v/>
      </c>
      <c r="PR62" s="61">
        <f>PP62*PQ62</f>
        <v/>
      </c>
      <c r="PS62" s="61" t="n"/>
      <c r="PT62" t="inlineStr">
        <is>
          <t>Foreign Bonds</t>
        </is>
      </c>
      <c r="PU62" s="41" t="n">
        <v>0.02</v>
      </c>
      <c r="PV62" s="61">
        <f>'ETF MTD'!$KG$28/'ETF MTD'!$KG$3-1</f>
        <v/>
      </c>
      <c r="PW62" s="61">
        <f>PU62*PV62</f>
        <v/>
      </c>
      <c r="PX62" s="61" t="n"/>
      <c r="PY62" t="inlineStr">
        <is>
          <t>Foreign Bonds</t>
        </is>
      </c>
      <c r="PZ62" s="41" t="n">
        <v>0.02</v>
      </c>
      <c r="QA62" s="61">
        <f>'ETF MTD'!$KG$28/'ETF MTD'!$KG$3-1</f>
        <v/>
      </c>
      <c r="QB62" s="61">
        <f>PZ62*QA62</f>
        <v/>
      </c>
      <c r="QC62" s="61" t="n"/>
      <c r="QD62" t="inlineStr">
        <is>
          <t>Foreign Bonds</t>
        </is>
      </c>
      <c r="QE62" s="41" t="n">
        <v>0.02</v>
      </c>
      <c r="QF62" s="61">
        <f>'ETF MTD'!$KG$28/'ETF MTD'!$KG$3-1</f>
        <v/>
      </c>
      <c r="QG62" s="61">
        <f>QE62*QF62</f>
        <v/>
      </c>
      <c r="QH62" s="61" t="n"/>
      <c r="QI62" t="inlineStr">
        <is>
          <t>Foreign Bonds</t>
        </is>
      </c>
      <c r="QJ62" s="41" t="n">
        <v>0.02</v>
      </c>
      <c r="QK62" s="61">
        <f>'ETF MTD'!$KG$28/'ETF MTD'!$KG$3-1</f>
        <v/>
      </c>
      <c r="QL62" s="61">
        <f>QJ62*QK62</f>
        <v/>
      </c>
      <c r="QM62" s="61" t="n"/>
      <c r="QN62" t="inlineStr">
        <is>
          <t>Foreign Bonds</t>
        </is>
      </c>
      <c r="QO62" s="41" t="n">
        <v>0.02</v>
      </c>
      <c r="QP62" s="61">
        <f>'ETF MTD'!$KG$28/'ETF MTD'!$KG$3-1</f>
        <v/>
      </c>
      <c r="QQ62" s="61">
        <f>QO62*QP62</f>
        <v/>
      </c>
      <c r="QR62" s="61" t="n"/>
      <c r="QS62" t="inlineStr">
        <is>
          <t>Foreign Bonds</t>
        </is>
      </c>
      <c r="QT62" s="41" t="n">
        <v>0.05</v>
      </c>
      <c r="QU62" s="61">
        <f>'ETF MTD'!$KG$28/'ETF MTD'!$KG$3-1</f>
        <v/>
      </c>
      <c r="QV62" s="61">
        <f>QT62*QU62</f>
        <v/>
      </c>
      <c r="QW62" s="61" t="n"/>
      <c r="QX62" t="inlineStr">
        <is>
          <t>Foreign Bonds</t>
        </is>
      </c>
      <c r="QY62" s="41" t="n">
        <v>0.1</v>
      </c>
      <c r="QZ62" s="61">
        <f>'ETF MTD'!$KG$28/'ETF MTD'!$KG$3-1</f>
        <v/>
      </c>
      <c r="RA62" s="61">
        <f>QY62*QZ62</f>
        <v/>
      </c>
      <c r="RB62" s="61" t="n"/>
      <c r="RC62" t="inlineStr">
        <is>
          <t>Foreign Bonds</t>
        </is>
      </c>
      <c r="RD62" s="41" t="n">
        <v>0.06</v>
      </c>
      <c r="RE62" s="61">
        <f>'ETF MTD'!$KG$28/'ETF MTD'!$KG$3-1</f>
        <v/>
      </c>
      <c r="RF62" s="61">
        <f>RD62*RE62</f>
        <v/>
      </c>
      <c r="RG62" s="61" t="n"/>
      <c r="RH62" t="inlineStr">
        <is>
          <t>Foreign Bonds</t>
        </is>
      </c>
      <c r="RI62" s="41" t="n">
        <v>0.02</v>
      </c>
      <c r="RJ62" s="61">
        <f>'ETF MTD'!$KG$28/'ETF MTD'!$KG$3-1</f>
        <v/>
      </c>
      <c r="RK62" s="61">
        <f>RI62*RJ62</f>
        <v/>
      </c>
      <c r="RL62" s="61" t="n"/>
      <c r="RM62" s="42" t="n">
        <v>0.1</v>
      </c>
      <c r="RN62" s="43">
        <f>RM62*0.2</f>
        <v/>
      </c>
      <c r="RO62" s="44" t="n">
        <v>0</v>
      </c>
      <c r="RP62" s="44" t="n">
        <v>0.04</v>
      </c>
      <c r="RQ62" s="48" t="n"/>
      <c r="RR62" s="46" t="n">
        <v>0.005</v>
      </c>
      <c r="RS62" s="61">
        <f>RI62*RR62</f>
        <v/>
      </c>
      <c r="RT62" s="49" t="n">
        <v>0.005</v>
      </c>
      <c r="RU62" s="61">
        <f>RT62*RI62</f>
        <v/>
      </c>
      <c r="RV62" s="33" t="n"/>
      <c r="RW62" s="33" t="n"/>
      <c r="RX62" s="33" t="n"/>
      <c r="RY62" s="33" t="n"/>
      <c r="RZ62" s="33" t="n"/>
    </row>
    <row r="63">
      <c r="A63" s="33" t="inlineStr">
        <is>
          <t>TIP</t>
        </is>
      </c>
      <c r="B63" s="49" t="n">
        <v>0.09</v>
      </c>
      <c r="C63" s="61">
        <f>'ETF MTD'!$DU$28/'ETF MTD'!$DU$3-1</f>
        <v/>
      </c>
      <c r="D63" s="61">
        <f>B63*C63</f>
        <v/>
      </c>
      <c r="E63" s="61" t="n"/>
      <c r="F63" s="33" t="inlineStr">
        <is>
          <t>TIP</t>
        </is>
      </c>
      <c r="G63" s="49" t="n">
        <v>0.15</v>
      </c>
      <c r="H63" s="61">
        <f>'ETF MTD'!$DU$28/'ETF MTD'!$DU$3-1</f>
        <v/>
      </c>
      <c r="I63" s="61">
        <f>G63*H63</f>
        <v/>
      </c>
      <c r="J63" s="33" t="n"/>
      <c r="K63" s="33" t="inlineStr">
        <is>
          <t>TIP</t>
        </is>
      </c>
      <c r="L63" s="49" t="n">
        <v>0.15</v>
      </c>
      <c r="M63" s="61">
        <f>'ETF MTD'!$DU$28/'ETF MTD'!$DU$3-1</f>
        <v/>
      </c>
      <c r="N63" s="61">
        <f>L63*M63</f>
        <v/>
      </c>
      <c r="O63" s="61" t="n"/>
      <c r="P63" s="61" t="inlineStr">
        <is>
          <t>TIP</t>
        </is>
      </c>
      <c r="Q63" s="61" t="n">
        <v>0.15</v>
      </c>
      <c r="R63" s="61">
        <f>'ETF MTD'!$DU$28/'ETF MTD'!$DU$3-1</f>
        <v/>
      </c>
      <c r="S63" s="61">
        <f>Q63*R63</f>
        <v/>
      </c>
      <c r="T63" s="61" t="n"/>
      <c r="U63" s="33" t="inlineStr">
        <is>
          <t>TIP</t>
        </is>
      </c>
      <c r="V63" s="49" t="n">
        <v>0.15</v>
      </c>
      <c r="W63" s="61">
        <f>'ETF MTD'!$DU$28/'ETF MTD'!$DU$3-1</f>
        <v/>
      </c>
      <c r="X63" s="61">
        <f>V63*W63</f>
        <v/>
      </c>
      <c r="Y63" s="61" t="n"/>
      <c r="Z63" s="33" t="inlineStr">
        <is>
          <t>TIP</t>
        </is>
      </c>
      <c r="AA63" s="49" t="n">
        <v>0.15</v>
      </c>
      <c r="AB63" s="61">
        <f>'ETF MTD'!$DU$28/'ETF MTD'!$DU$3-1</f>
        <v/>
      </c>
      <c r="AC63" s="61">
        <f>AA63*AB63</f>
        <v/>
      </c>
      <c r="AD63" s="61" t="n"/>
      <c r="AE63" s="33" t="inlineStr">
        <is>
          <t>TIP</t>
        </is>
      </c>
      <c r="AF63" s="49" t="n">
        <v>0.15</v>
      </c>
      <c r="AG63" s="61">
        <f>'ETF MTD'!$DU$28/'ETF MTD'!$DU$3-1</f>
        <v/>
      </c>
      <c r="AH63" s="61">
        <f>AF63*AG63</f>
        <v/>
      </c>
      <c r="AI63" s="61" t="n"/>
      <c r="AJ63" s="33" t="inlineStr">
        <is>
          <t>TIP</t>
        </is>
      </c>
      <c r="AK63" s="49" t="n">
        <v>0.15</v>
      </c>
      <c r="AL63" s="61">
        <f>'ETF MTD'!$DU$28/'ETF MTD'!$DU$3-1</f>
        <v/>
      </c>
      <c r="AM63" s="61">
        <f>AK63*AL63</f>
        <v/>
      </c>
      <c r="AN63" s="61" t="n"/>
      <c r="AO63" s="33" t="inlineStr">
        <is>
          <t>TIP</t>
        </is>
      </c>
      <c r="AP63" s="49" t="n">
        <v>0.09</v>
      </c>
      <c r="AQ63" s="61">
        <f>'ETF MTD'!$DU$28/'ETF MTD'!$DU$3-1</f>
        <v/>
      </c>
      <c r="AR63" s="61">
        <f>AP63*AQ63</f>
        <v/>
      </c>
      <c r="AS63" s="61" t="n"/>
      <c r="AT63" s="33" t="inlineStr">
        <is>
          <t>TIP</t>
        </is>
      </c>
      <c r="AU63" s="49" t="n">
        <v>0.03</v>
      </c>
      <c r="AV63" s="61">
        <f>'ETF MTD'!$DU$28/'ETF MTD'!$DU$3-1</f>
        <v/>
      </c>
      <c r="AW63" s="61">
        <f>AU63*AV63</f>
        <v/>
      </c>
      <c r="AX63" s="61" t="n"/>
      <c r="AY63" s="33" t="inlineStr">
        <is>
          <t>TIP</t>
        </is>
      </c>
      <c r="AZ63" s="49" t="n">
        <v>0.03</v>
      </c>
      <c r="BA63" s="61">
        <f>'ETF MTD'!$DU$28/'ETF MTD'!$DU$3-1</f>
        <v/>
      </c>
      <c r="BB63" s="61">
        <f>AZ63*BA63</f>
        <v/>
      </c>
      <c r="BC63" s="61" t="n"/>
      <c r="BD63" s="33" t="inlineStr">
        <is>
          <t>TIP</t>
        </is>
      </c>
      <c r="BE63" s="49" t="n">
        <v>0.09</v>
      </c>
      <c r="BF63" s="61">
        <f>'ETF MTD'!$DU$28/'ETF MTD'!$DU$3-1</f>
        <v/>
      </c>
      <c r="BG63" s="61">
        <f>BE63*BF63</f>
        <v/>
      </c>
      <c r="BH63" s="61" t="n"/>
      <c r="BI63" s="33" t="inlineStr">
        <is>
          <t>TIP</t>
        </is>
      </c>
      <c r="BJ63" s="49" t="n">
        <v>0.03</v>
      </c>
      <c r="BK63" s="61">
        <f>'ETF MTD'!$DU$28/'ETF MTD'!$DU$3-1</f>
        <v/>
      </c>
      <c r="BL63" s="61">
        <f>BJ63*BK63</f>
        <v/>
      </c>
      <c r="BM63" s="61" t="n"/>
      <c r="BN63" s="33" t="inlineStr">
        <is>
          <t>TIP</t>
        </is>
      </c>
      <c r="BO63" s="49" t="n">
        <v>0.09</v>
      </c>
      <c r="BP63" s="61">
        <f>'ETF MTD'!$DU$28/'ETF MTD'!$DU$3-1</f>
        <v/>
      </c>
      <c r="BQ63" s="61">
        <f>BO63*BP63</f>
        <v/>
      </c>
      <c r="BR63" s="61" t="n"/>
      <c r="BS63" s="33" t="inlineStr">
        <is>
          <t>TIP</t>
        </is>
      </c>
      <c r="BT63" s="49" t="n">
        <v>0.03</v>
      </c>
      <c r="BU63" s="61">
        <f>'ETF MTD'!$DU$28/'ETF MTD'!$DU$3-1</f>
        <v/>
      </c>
      <c r="BV63" s="61">
        <f>BT63*BU63</f>
        <v/>
      </c>
      <c r="BW63" s="61" t="n"/>
      <c r="BX63" s="33" t="inlineStr">
        <is>
          <t>TIP</t>
        </is>
      </c>
      <c r="BY63" s="49" t="n">
        <v>0.09</v>
      </c>
      <c r="BZ63" s="61">
        <f>'ETF MTD'!$DU$28/'ETF MTD'!$DU$3-1</f>
        <v/>
      </c>
      <c r="CA63" s="61">
        <f>BY63*BZ63</f>
        <v/>
      </c>
      <c r="CB63" s="61" t="n"/>
      <c r="CC63" s="33" t="inlineStr">
        <is>
          <t>TIP</t>
        </is>
      </c>
      <c r="CD63" s="49" t="n">
        <v>0.03</v>
      </c>
      <c r="CE63" s="61">
        <f>'ETF MTD'!$DU$28/'ETF MTD'!$DU$3-1</f>
        <v/>
      </c>
      <c r="CF63" s="61">
        <f>CD63*CE63</f>
        <v/>
      </c>
      <c r="CG63" s="61" t="n"/>
      <c r="CH63" s="33" t="inlineStr">
        <is>
          <t>TIP</t>
        </is>
      </c>
      <c r="CI63" s="49" t="n">
        <v>0.03</v>
      </c>
      <c r="CJ63" s="61">
        <f>'ETF MTD'!$DU$28/'ETF MTD'!$DU$3-1</f>
        <v/>
      </c>
      <c r="CK63" s="61">
        <f>CI63*CJ63</f>
        <v/>
      </c>
      <c r="CL63" s="61" t="n"/>
      <c r="CM63" s="33" t="inlineStr">
        <is>
          <t>TIP</t>
        </is>
      </c>
      <c r="CN63" s="49" t="n">
        <v>0.03</v>
      </c>
      <c r="CO63" s="61">
        <f>'ETF MTD'!$DU$28/'ETF MTD'!$DU$3-1</f>
        <v/>
      </c>
      <c r="CP63" s="61">
        <f>CN63*CO63</f>
        <v/>
      </c>
      <c r="CQ63" s="61" t="n"/>
      <c r="CR63" s="33" t="inlineStr">
        <is>
          <t>TIP</t>
        </is>
      </c>
      <c r="CS63" s="49" t="n">
        <v>0.03</v>
      </c>
      <c r="CT63" s="61">
        <f>'ETF MTD'!$DU$28/'ETF MTD'!$DU$3-1</f>
        <v/>
      </c>
      <c r="CU63" s="61">
        <f>CS63*CT63</f>
        <v/>
      </c>
      <c r="CV63" s="61" t="n"/>
      <c r="CW63" s="33" t="inlineStr">
        <is>
          <t>TIP</t>
        </is>
      </c>
      <c r="CX63" s="49" t="n">
        <v>0.03</v>
      </c>
      <c r="CY63" s="61">
        <f>'ETF MTD'!$DU$28/'ETF MTD'!$DU$3-1</f>
        <v/>
      </c>
      <c r="CZ63" s="61">
        <f>CX63*CY63</f>
        <v/>
      </c>
      <c r="DA63" s="61" t="n"/>
      <c r="DB63" s="33" t="inlineStr">
        <is>
          <t>TIP</t>
        </is>
      </c>
      <c r="DC63" s="49" t="n">
        <v>0.09</v>
      </c>
      <c r="DD63" s="61">
        <f>'ETF MTD'!$DU$28/'ETF MTD'!$DU$3-1</f>
        <v/>
      </c>
      <c r="DE63" s="61">
        <f>DC63*DD63</f>
        <v/>
      </c>
      <c r="DF63" s="61" t="n"/>
      <c r="DG63" s="33" t="inlineStr">
        <is>
          <t>TIP</t>
        </is>
      </c>
      <c r="DH63" s="49" t="n">
        <v>0.03</v>
      </c>
      <c r="DI63" s="61">
        <f>'ETF MTD'!$DU$28/'ETF MTD'!$DU$3-1</f>
        <v/>
      </c>
      <c r="DJ63" s="61">
        <f>DH63*DI63</f>
        <v/>
      </c>
      <c r="DK63" s="61" t="n"/>
      <c r="DL63" s="33" t="inlineStr">
        <is>
          <t>TIP</t>
        </is>
      </c>
      <c r="DM63" s="49" t="n">
        <v>0.09</v>
      </c>
      <c r="DN63" s="61">
        <f>'ETF MTD'!$DU$28/'ETF MTD'!$DU$3-1</f>
        <v/>
      </c>
      <c r="DO63" s="61">
        <f>DM63*DN63</f>
        <v/>
      </c>
      <c r="DP63" s="61" t="n"/>
      <c r="DQ63" s="33" t="inlineStr">
        <is>
          <t>TIP</t>
        </is>
      </c>
      <c r="DR63" s="49" t="n">
        <v>0.03</v>
      </c>
      <c r="DS63" s="61">
        <f>'ETF MTD'!$DU$28/'ETF MTD'!$DU$3-1</f>
        <v/>
      </c>
      <c r="DT63" s="61">
        <f>DR63*DS63</f>
        <v/>
      </c>
      <c r="DU63" s="61" t="n"/>
      <c r="DV63" s="33" t="inlineStr">
        <is>
          <t>TIP</t>
        </is>
      </c>
      <c r="DW63" s="49" t="n">
        <v>0.03</v>
      </c>
      <c r="DX63" s="61">
        <f>'ETF MTD'!$DU$28/'ETF MTD'!$DU$3-1</f>
        <v/>
      </c>
      <c r="DY63" s="61">
        <f>DW63*DX63</f>
        <v/>
      </c>
      <c r="DZ63" s="61" t="n"/>
      <c r="EA63" s="33" t="inlineStr">
        <is>
          <t>TIP</t>
        </is>
      </c>
      <c r="EB63" s="49" t="n">
        <v>0.03</v>
      </c>
      <c r="EC63" s="61">
        <f>'ETF MTD'!$DU$28/'ETF MTD'!$DU$3-1</f>
        <v/>
      </c>
      <c r="ED63" s="61">
        <f>EB63*EC63</f>
        <v/>
      </c>
      <c r="EE63" s="61" t="n"/>
      <c r="EF63" s="33" t="inlineStr">
        <is>
          <t>TIP</t>
        </is>
      </c>
      <c r="EG63" s="49" t="n">
        <v>0.03</v>
      </c>
      <c r="EH63" s="61">
        <f>'ETF MTD'!$DU$28/'ETF MTD'!$DU$3-1</f>
        <v/>
      </c>
      <c r="EI63" s="61">
        <f>EG63*EH63</f>
        <v/>
      </c>
      <c r="EJ63" s="61" t="n"/>
      <c r="EK63" s="33" t="inlineStr">
        <is>
          <t>TIP</t>
        </is>
      </c>
      <c r="EL63" s="49" t="n">
        <v>0.03</v>
      </c>
      <c r="EM63" s="61">
        <f>'ETF MTD'!$DU$28/'ETF MTD'!$DU$3-1</f>
        <v/>
      </c>
      <c r="EN63" s="61">
        <f>EL63*EM63</f>
        <v/>
      </c>
      <c r="EO63" s="61" t="n"/>
      <c r="EP63" s="33" t="inlineStr">
        <is>
          <t>TIP</t>
        </is>
      </c>
      <c r="EQ63" s="49" t="n">
        <v>0.09</v>
      </c>
      <c r="ER63" s="61">
        <f>'ETF MTD'!$DU$28/'ETF MTD'!$DU$3-1</f>
        <v/>
      </c>
      <c r="ES63" s="61">
        <f>EQ63*ER63</f>
        <v/>
      </c>
      <c r="ET63" s="61" t="n"/>
      <c r="EU63" s="33" t="inlineStr">
        <is>
          <t>TIP</t>
        </is>
      </c>
      <c r="EV63" s="49" t="n">
        <v>0.09</v>
      </c>
      <c r="EW63" s="61">
        <f>'ETF MTD'!$DU$28/'ETF MTD'!$DU$3-1</f>
        <v/>
      </c>
      <c r="EX63" s="61">
        <f>EV63*EW63</f>
        <v/>
      </c>
      <c r="EY63" s="61" t="n"/>
      <c r="EZ63" s="33" t="inlineStr">
        <is>
          <t>TIP</t>
        </is>
      </c>
      <c r="FA63" s="49" t="n">
        <v>0.15</v>
      </c>
      <c r="FB63" s="61">
        <f>'ETF MTD'!$DU$28/'ETF MTD'!$DU$3-1</f>
        <v/>
      </c>
      <c r="FC63" s="61">
        <f>FA63*FB63</f>
        <v/>
      </c>
      <c r="FD63" s="61" t="n"/>
      <c r="FE63" s="33" t="inlineStr">
        <is>
          <t>TIP</t>
        </is>
      </c>
      <c r="FF63" s="49" t="n">
        <v>0.15</v>
      </c>
      <c r="FG63" s="61">
        <f>'ETF MTD'!$DU$28/'ETF MTD'!$DU$3-1</f>
        <v/>
      </c>
      <c r="FH63" s="61">
        <f>FF63*FG63</f>
        <v/>
      </c>
      <c r="FI63" s="61" t="n"/>
      <c r="FJ63" s="33" t="inlineStr">
        <is>
          <t>TIP</t>
        </is>
      </c>
      <c r="FK63" s="49" t="n">
        <v>0.15</v>
      </c>
      <c r="FL63" s="61">
        <f>'ETF MTD'!$DU$28/'ETF MTD'!$DU$3-1</f>
        <v/>
      </c>
      <c r="FM63" s="61">
        <f>FK63*FL63</f>
        <v/>
      </c>
      <c r="FN63" s="61" t="n"/>
      <c r="FO63" s="33" t="inlineStr">
        <is>
          <t>TIP</t>
        </is>
      </c>
      <c r="FP63" s="49" t="n">
        <v>0.15</v>
      </c>
      <c r="FQ63" s="61">
        <f>'ETF MTD'!$DU$28/'ETF MTD'!$DU$3-1</f>
        <v/>
      </c>
      <c r="FR63" s="61">
        <f>FP63*FQ63</f>
        <v/>
      </c>
      <c r="FS63" s="61" t="n"/>
      <c r="FT63" s="33" t="inlineStr">
        <is>
          <t>TIP</t>
        </is>
      </c>
      <c r="FU63" s="49" t="n">
        <v>0.15</v>
      </c>
      <c r="FV63" s="61">
        <f>'ETF MTD'!$DU$28/'ETF MTD'!$DU$3-1</f>
        <v/>
      </c>
      <c r="FW63" s="61">
        <f>FU63*FV63</f>
        <v/>
      </c>
      <c r="FX63" s="61" t="n"/>
      <c r="FY63" s="33" t="inlineStr">
        <is>
          <t>TIP</t>
        </is>
      </c>
      <c r="FZ63" s="41" t="n">
        <v>0.15</v>
      </c>
      <c r="GA63" s="61">
        <f>'ETF MTD'!$DU$28/'ETF MTD'!$DU$3-1</f>
        <v/>
      </c>
      <c r="GB63" s="61">
        <f>FZ63*GA63</f>
        <v/>
      </c>
      <c r="GC63" s="61" t="n"/>
      <c r="GD63" s="33" t="inlineStr">
        <is>
          <t>TIP</t>
        </is>
      </c>
      <c r="GE63" s="41" t="n">
        <v>0.15</v>
      </c>
      <c r="GF63" s="61">
        <f>'ETF MTD'!$DU$28/'ETF MTD'!$DU$3-1</f>
        <v/>
      </c>
      <c r="GG63" s="61">
        <f>GE63*GF63</f>
        <v/>
      </c>
      <c r="GH63" s="61" t="n"/>
      <c r="GI63" t="inlineStr">
        <is>
          <t>TIPs</t>
        </is>
      </c>
      <c r="GJ63" s="41" t="n">
        <v>0.15</v>
      </c>
      <c r="GK63" s="61">
        <f>'ETF MTD'!$DU$28/'ETF MTD'!$DU$3-1</f>
        <v/>
      </c>
      <c r="GL63" s="61">
        <f>GJ63*GK63</f>
        <v/>
      </c>
      <c r="GM63" s="61" t="n"/>
      <c r="GN63" t="inlineStr">
        <is>
          <t>TIPs</t>
        </is>
      </c>
      <c r="GO63" s="41" t="n">
        <v>0.15</v>
      </c>
      <c r="GP63" s="61">
        <f>'ETF MTD'!$DU$28/'ETF MTD'!$DU$3-1</f>
        <v/>
      </c>
      <c r="GQ63" s="61">
        <f>GO63*GP63</f>
        <v/>
      </c>
      <c r="GR63" s="61" t="n"/>
      <c r="GS63" t="inlineStr">
        <is>
          <t>TIPs</t>
        </is>
      </c>
      <c r="GT63" s="41" t="n">
        <v>0.15</v>
      </c>
      <c r="GU63" s="61">
        <f>'ETF MTD'!$DU$28/'ETF MTD'!$DU$3-1</f>
        <v/>
      </c>
      <c r="GV63" s="61">
        <f>GT63*GU63</f>
        <v/>
      </c>
      <c r="GW63" s="61" t="n"/>
      <c r="GX63" t="inlineStr">
        <is>
          <t>TIPs</t>
        </is>
      </c>
      <c r="GY63" s="41" t="n">
        <v>0.15</v>
      </c>
      <c r="GZ63" s="61">
        <f>'ETF MTD'!$DU$28/'ETF MTD'!$DU$3-1</f>
        <v/>
      </c>
      <c r="HA63" s="61">
        <f>GY63*GZ63</f>
        <v/>
      </c>
      <c r="HB63" s="61" t="n"/>
      <c r="HC63" t="inlineStr">
        <is>
          <t>TIPs</t>
        </is>
      </c>
      <c r="HD63" s="41" t="n">
        <v>0.09</v>
      </c>
      <c r="HE63" s="61">
        <f>'ETF MTD'!$DU$28/'ETF MTD'!$DU$3-1</f>
        <v/>
      </c>
      <c r="HF63" s="61">
        <f>HD63*HE63</f>
        <v/>
      </c>
      <c r="HG63" s="61" t="n"/>
      <c r="HH63" t="inlineStr">
        <is>
          <t>TIPs</t>
        </is>
      </c>
      <c r="HI63" s="41" t="n">
        <v>0.09</v>
      </c>
      <c r="HJ63" s="61">
        <f>'ETF MTD'!$DU$28/'ETF MTD'!$DU$3-1</f>
        <v/>
      </c>
      <c r="HK63" s="61">
        <f>HI63*HJ63</f>
        <v/>
      </c>
      <c r="HL63" s="61" t="n"/>
      <c r="HM63" t="inlineStr">
        <is>
          <t>TIPs</t>
        </is>
      </c>
      <c r="HN63" s="41" t="n">
        <v>0.15</v>
      </c>
      <c r="HO63" s="61">
        <f>'ETF MTD'!$DU$28/'ETF MTD'!$DU$3-1</f>
        <v/>
      </c>
      <c r="HP63" s="61">
        <f>HN63*HO63</f>
        <v/>
      </c>
      <c r="HQ63" s="61" t="n"/>
      <c r="HR63" t="inlineStr">
        <is>
          <t>TIPs</t>
        </is>
      </c>
      <c r="HS63" s="41" t="n">
        <v>0.15</v>
      </c>
      <c r="HT63" s="61">
        <f>'ETF MTD'!$DU$28/'ETF MTD'!$DU$3-1</f>
        <v/>
      </c>
      <c r="HU63" s="61">
        <f>HS63*HT63</f>
        <v/>
      </c>
      <c r="HV63" s="61" t="n"/>
      <c r="HW63" t="inlineStr">
        <is>
          <t>TIPs</t>
        </is>
      </c>
      <c r="HX63" s="41" t="n">
        <v>0.15</v>
      </c>
      <c r="HY63" s="61">
        <f>'ETF MTD'!$DU$28/'ETF MTD'!$DU$3-1</f>
        <v/>
      </c>
      <c r="HZ63" s="61">
        <f>HX63*HY63</f>
        <v/>
      </c>
      <c r="IA63" s="61" t="n"/>
      <c r="IB63" t="inlineStr">
        <is>
          <t>TIPs</t>
        </is>
      </c>
      <c r="IC63" s="41" t="n">
        <v>0.15</v>
      </c>
      <c r="ID63" s="61">
        <f>'ETF MTD'!$DU$28/'ETF MTD'!$DU$3-1</f>
        <v/>
      </c>
      <c r="IE63" s="61">
        <f>IC63*ID63</f>
        <v/>
      </c>
      <c r="IF63" s="61" t="n"/>
      <c r="IG63" t="inlineStr">
        <is>
          <t>TIPs</t>
        </is>
      </c>
      <c r="IH63" s="41" t="n">
        <v>0.15</v>
      </c>
      <c r="II63" s="61">
        <f>'ETF MTD'!$DU$28/'ETF MTD'!$DU$3-1</f>
        <v/>
      </c>
      <c r="IJ63" s="61">
        <f>IH63*II63</f>
        <v/>
      </c>
      <c r="IK63" s="61" t="n"/>
      <c r="IL63" t="inlineStr">
        <is>
          <t>TIPs</t>
        </is>
      </c>
      <c r="IM63" s="41" t="n">
        <v>0.15</v>
      </c>
      <c r="IN63" s="61">
        <f>'ETF MTD'!$DU$28/'ETF MTD'!$DU$3-1</f>
        <v/>
      </c>
      <c r="IO63" s="61">
        <f>IM63*IN63</f>
        <v/>
      </c>
      <c r="IP63" s="61" t="n"/>
      <c r="IQ63" t="inlineStr">
        <is>
          <t>TIPs</t>
        </is>
      </c>
      <c r="IR63" s="41" t="n">
        <v>0.09</v>
      </c>
      <c r="IS63" s="61">
        <f>'ETF MTD'!$DU$28/'ETF MTD'!$DU$3-1</f>
        <v/>
      </c>
      <c r="IT63" s="61">
        <f>IR63*IS63</f>
        <v/>
      </c>
      <c r="IU63" s="61" t="n"/>
      <c r="IV63" t="inlineStr">
        <is>
          <t>TIPs</t>
        </is>
      </c>
      <c r="IW63" s="41" t="n">
        <v>0.122</v>
      </c>
      <c r="IX63" s="61">
        <f>'ETF MTD'!$DU$28/'ETF MTD'!$DU$3-1</f>
        <v/>
      </c>
      <c r="IY63" s="61">
        <f>IW63*IX63</f>
        <v/>
      </c>
      <c r="IZ63" s="61" t="n"/>
      <c r="JA63" t="inlineStr">
        <is>
          <t>TIPs</t>
        </is>
      </c>
      <c r="JB63" s="41" t="n">
        <v>0.182</v>
      </c>
      <c r="JC63" s="61">
        <f>'ETF MTD'!$DU$28/'ETF MTD'!$DU$3-1</f>
        <v/>
      </c>
      <c r="JD63" s="61">
        <f>JB63*JC63</f>
        <v/>
      </c>
      <c r="JE63" s="61" t="n"/>
      <c r="JF63" t="inlineStr">
        <is>
          <t>TIPs</t>
        </is>
      </c>
      <c r="JG63" s="41" t="n">
        <v>0.182</v>
      </c>
      <c r="JH63" s="61">
        <f>'ETF MTD'!$DU$28/'ETF MTD'!$DU$3-1</f>
        <v/>
      </c>
      <c r="JI63" s="61">
        <f>JG63*JH63</f>
        <v/>
      </c>
      <c r="JJ63" s="61" t="n"/>
      <c r="JK63" t="inlineStr">
        <is>
          <t>TIPs</t>
        </is>
      </c>
      <c r="JL63" s="41" t="n">
        <v>0.182</v>
      </c>
      <c r="JM63" s="61">
        <f>'ETF MTD'!$DU$28/'ETF MTD'!$DU$3-1</f>
        <v/>
      </c>
      <c r="JN63" s="61">
        <f>JL63*JM63</f>
        <v/>
      </c>
      <c r="JO63" s="61" t="n"/>
      <c r="JP63" t="inlineStr">
        <is>
          <t>TIPs</t>
        </is>
      </c>
      <c r="JQ63" s="41" t="n">
        <v>0.166</v>
      </c>
      <c r="JR63" s="61">
        <f>'ETF MTD'!$DU$28/'ETF MTD'!$DU$3-1</f>
        <v/>
      </c>
      <c r="JS63" s="61">
        <f>JQ63*JR63</f>
        <v/>
      </c>
      <c r="JT63" s="61" t="n"/>
      <c r="JU63" t="inlineStr">
        <is>
          <t>TIPs</t>
        </is>
      </c>
      <c r="JV63" s="41" t="n">
        <v>0.166</v>
      </c>
      <c r="JW63" s="61">
        <f>'ETF MTD'!$DU$28/'ETF MTD'!$DU$3-1</f>
        <v/>
      </c>
      <c r="JX63" s="61">
        <f>JV63*JW63</f>
        <v/>
      </c>
      <c r="JY63" s="61" t="n"/>
      <c r="JZ63" t="inlineStr">
        <is>
          <t>TIPs</t>
        </is>
      </c>
      <c r="KA63" s="41" t="n">
        <v>0.09</v>
      </c>
      <c r="KB63" s="61">
        <f>'ETF MTD'!$DU$28/'ETF MTD'!$DU$3-1</f>
        <v/>
      </c>
      <c r="KC63" s="61">
        <f>KA63*KB63</f>
        <v/>
      </c>
      <c r="KD63" s="61" t="n"/>
      <c r="KE63" t="inlineStr">
        <is>
          <t>TIPs</t>
        </is>
      </c>
      <c r="KF63" s="41" t="n">
        <v>0.15</v>
      </c>
      <c r="KG63" s="61">
        <f>'ETF MTD'!$DU$28/'ETF MTD'!$DU$3-1</f>
        <v/>
      </c>
      <c r="KH63" s="61">
        <f>KF63*KG63</f>
        <v/>
      </c>
      <c r="KI63" s="61" t="n"/>
      <c r="KJ63" t="inlineStr">
        <is>
          <t>TIPs</t>
        </is>
      </c>
      <c r="KK63" s="41" t="n">
        <v>0.15</v>
      </c>
      <c r="KL63" s="61">
        <f>'ETF MTD'!$DU$28/'ETF MTD'!$DU$3-1</f>
        <v/>
      </c>
      <c r="KM63" s="61">
        <f>KK63*KL63</f>
        <v/>
      </c>
      <c r="KN63" s="61" t="n"/>
      <c r="KO63" t="inlineStr">
        <is>
          <t>TIPs</t>
        </is>
      </c>
      <c r="KP63" s="41" t="n">
        <v>0.09</v>
      </c>
      <c r="KQ63" s="61">
        <f>'ETF MTD'!$DU$28/'ETF MTD'!$DU$3-1</f>
        <v/>
      </c>
      <c r="KR63" s="61">
        <f>KP63*KQ63</f>
        <v/>
      </c>
      <c r="KS63" s="61" t="n"/>
      <c r="KT63" t="inlineStr">
        <is>
          <t>TIPs</t>
        </is>
      </c>
      <c r="KU63" s="41" t="n">
        <v>0.03</v>
      </c>
      <c r="KV63" s="61">
        <f>'ETF MTD'!$DU$28/'ETF MTD'!$DU$3-1</f>
        <v/>
      </c>
      <c r="KW63" s="61">
        <f>KU63*KV63</f>
        <v/>
      </c>
      <c r="KX63" s="61" t="n"/>
      <c r="KY63" t="inlineStr">
        <is>
          <t>TIPs</t>
        </is>
      </c>
      <c r="KZ63" s="41" t="n">
        <v>0.03</v>
      </c>
      <c r="LA63" s="61">
        <f>'ETF MTD'!$DU$28/'ETF MTD'!$DU$3-1</f>
        <v/>
      </c>
      <c r="LB63" s="61">
        <f>KZ63*LA63</f>
        <v/>
      </c>
      <c r="LC63" s="61" t="n"/>
      <c r="LD63" t="inlineStr">
        <is>
          <t>TIPs</t>
        </is>
      </c>
      <c r="LE63" s="41" t="n">
        <v>0.03</v>
      </c>
      <c r="LF63" s="61">
        <f>'ETF MTD'!$DU$28/'ETF MTD'!$DU$3-1</f>
        <v/>
      </c>
      <c r="LG63" s="61">
        <f>LE63*LF63</f>
        <v/>
      </c>
      <c r="LH63" s="61" t="n"/>
      <c r="LI63" t="inlineStr">
        <is>
          <t>TIPs</t>
        </is>
      </c>
      <c r="LJ63" s="41" t="n">
        <v>0.03</v>
      </c>
      <c r="LK63" s="61">
        <f>'ETF MTD'!$DU$28/'ETF MTD'!$DU$3-1</f>
        <v/>
      </c>
      <c r="LL63" s="61">
        <f>LJ63*LK63</f>
        <v/>
      </c>
      <c r="LM63" s="61" t="n"/>
      <c r="LN63" t="inlineStr">
        <is>
          <t>TIPs</t>
        </is>
      </c>
      <c r="LO63" s="41" t="n">
        <v>0.03</v>
      </c>
      <c r="LP63" s="61">
        <f>'ETF MTD'!$DU$28/'ETF MTD'!$DU$3-1</f>
        <v/>
      </c>
      <c r="LQ63" s="61">
        <f>LO63*LP63</f>
        <v/>
      </c>
      <c r="LR63" s="61" t="n"/>
      <c r="LS63" t="inlineStr">
        <is>
          <t>TIPs</t>
        </is>
      </c>
      <c r="LT63" s="41" t="n">
        <v>0.03</v>
      </c>
      <c r="LU63" s="61">
        <f>'ETF MTD'!$DU$28/'ETF MTD'!$DU$3-1</f>
        <v/>
      </c>
      <c r="LV63" s="61">
        <f>LT63*LU63</f>
        <v/>
      </c>
      <c r="LW63" s="61" t="n"/>
      <c r="LX63" t="inlineStr">
        <is>
          <t>TIPs</t>
        </is>
      </c>
      <c r="LY63" s="41" t="n">
        <v>0.03</v>
      </c>
      <c r="LZ63" s="61">
        <f>'ETF MTD'!$DU$28/'ETF MTD'!$DU$3-1</f>
        <v/>
      </c>
      <c r="MA63" s="61">
        <f>LY63*LZ63</f>
        <v/>
      </c>
      <c r="MB63" s="61" t="n"/>
      <c r="MC63" t="inlineStr">
        <is>
          <t>TIPs</t>
        </is>
      </c>
      <c r="MD63" s="41" t="n">
        <v>0.03</v>
      </c>
      <c r="ME63" s="61">
        <f>'ETF MTD'!$DU$28/'ETF MTD'!$DU$3-1</f>
        <v/>
      </c>
      <c r="MF63" s="61">
        <f>MD63*ME63</f>
        <v/>
      </c>
      <c r="MG63" s="61" t="n"/>
      <c r="MH63" t="inlineStr">
        <is>
          <t>TIPs</t>
        </is>
      </c>
      <c r="MI63" s="41" t="n">
        <v>0.03</v>
      </c>
      <c r="MJ63" s="61">
        <f>'ETF MTD'!$DU$28/'ETF MTD'!$DU$3-1</f>
        <v/>
      </c>
      <c r="MK63" s="61">
        <f>MI63*MJ63</f>
        <v/>
      </c>
      <c r="ML63" s="61" t="n"/>
      <c r="MM63" t="inlineStr">
        <is>
          <t>TIPs</t>
        </is>
      </c>
      <c r="MN63" s="41" t="n">
        <v>0.03</v>
      </c>
      <c r="MO63" s="61">
        <f>'ETF MTD'!$DU$28/'ETF MTD'!$DU$3-1</f>
        <v/>
      </c>
      <c r="MP63" s="61">
        <f>MN63*MO63</f>
        <v/>
      </c>
      <c r="MQ63" s="61" t="n"/>
      <c r="MR63" t="inlineStr">
        <is>
          <t>TIPs</t>
        </is>
      </c>
      <c r="MS63" s="41" t="n">
        <v>0.03</v>
      </c>
      <c r="MT63" s="61">
        <f>'ETF MTD'!$DU$28/'ETF MTD'!$DU$3-1</f>
        <v/>
      </c>
      <c r="MU63" s="61">
        <f>MS63*MT63</f>
        <v/>
      </c>
      <c r="MV63" s="61" t="n"/>
      <c r="MW63" t="inlineStr">
        <is>
          <t>TIPs</t>
        </is>
      </c>
      <c r="MX63" s="41" t="n">
        <v>0.03</v>
      </c>
      <c r="MY63" s="61">
        <f>'ETF MTD'!$DU$28/'ETF MTD'!$DU$3-1</f>
        <v/>
      </c>
      <c r="MZ63" s="61">
        <f>MX63*MY63</f>
        <v/>
      </c>
      <c r="NA63" s="61" t="n"/>
      <c r="NB63" t="inlineStr">
        <is>
          <t>TIPs</t>
        </is>
      </c>
      <c r="NC63" s="41" t="n">
        <v>0.03</v>
      </c>
      <c r="ND63" s="61">
        <f>'ETF MTD'!$DU$28/'ETF MTD'!$DU$3-1</f>
        <v/>
      </c>
      <c r="NE63" s="61">
        <f>NC63*ND63</f>
        <v/>
      </c>
      <c r="NF63" s="61" t="n"/>
      <c r="NG63" t="inlineStr">
        <is>
          <t>TIPs</t>
        </is>
      </c>
      <c r="NH63" s="41" t="n">
        <v>0.03</v>
      </c>
      <c r="NI63" s="61">
        <f>'ETF MTD'!$DU$28/'ETF MTD'!$DU$3-1</f>
        <v/>
      </c>
      <c r="NJ63" s="61">
        <f>NH63*NI63</f>
        <v/>
      </c>
      <c r="NK63" s="61" t="n"/>
      <c r="NL63" t="inlineStr">
        <is>
          <t>TIPs</t>
        </is>
      </c>
      <c r="NM63" s="41" t="n">
        <v>0.09</v>
      </c>
      <c r="NN63" s="61">
        <f>'ETF MTD'!$DU$28/'ETF MTD'!$DU$3-1</f>
        <v/>
      </c>
      <c r="NO63" s="61">
        <f>NM63*NN63</f>
        <v/>
      </c>
      <c r="NP63" s="61" t="n"/>
      <c r="NQ63" t="inlineStr">
        <is>
          <t>TIPs</t>
        </is>
      </c>
      <c r="NR63" s="41" t="n">
        <v>0.09</v>
      </c>
      <c r="NS63" s="61">
        <f>'ETF MTD'!$DU$28/'ETF MTD'!$DU$3-1</f>
        <v/>
      </c>
      <c r="NT63" s="61">
        <f>NR63*NS63</f>
        <v/>
      </c>
      <c r="NU63" s="61" t="n"/>
      <c r="NV63" t="inlineStr">
        <is>
          <t>TIPs</t>
        </is>
      </c>
      <c r="NW63" s="41" t="n">
        <v>0.03</v>
      </c>
      <c r="NX63" s="61">
        <f>'ETF MTD'!$DU$28/'ETF MTD'!$DU$3-1</f>
        <v/>
      </c>
      <c r="NY63" s="61">
        <f>NW63*NX63</f>
        <v/>
      </c>
      <c r="NZ63" s="61" t="n"/>
      <c r="OA63" t="inlineStr">
        <is>
          <t>TIPs</t>
        </is>
      </c>
      <c r="OB63" s="41" t="n">
        <v>0.03</v>
      </c>
      <c r="OC63" s="61">
        <f>'ETF MTD'!$DU$28/'ETF MTD'!$DU$3-1</f>
        <v/>
      </c>
      <c r="OD63" s="61">
        <f>OB63*OC63</f>
        <v/>
      </c>
      <c r="OE63" s="61" t="n"/>
      <c r="OF63" t="inlineStr">
        <is>
          <t>TIPs</t>
        </is>
      </c>
      <c r="OG63" s="41" t="n">
        <v>0.03</v>
      </c>
      <c r="OH63" s="61">
        <f>'ETF MTD'!$DU$28/'ETF MTD'!$DU$3-1</f>
        <v/>
      </c>
      <c r="OI63" s="61">
        <f>OG63*OH63</f>
        <v/>
      </c>
      <c r="OJ63" s="61" t="n"/>
      <c r="OK63" t="inlineStr">
        <is>
          <t>TIPs</t>
        </is>
      </c>
      <c r="OL63" s="41" t="n">
        <v>0.03</v>
      </c>
      <c r="OM63" s="61">
        <f>'ETF MTD'!$DU$28/'ETF MTD'!$DU$3-1</f>
        <v/>
      </c>
      <c r="ON63" s="61">
        <f>OL63*OM63</f>
        <v/>
      </c>
      <c r="OO63" s="61" t="n"/>
      <c r="OP63" t="inlineStr">
        <is>
          <t>TIPs</t>
        </is>
      </c>
      <c r="OQ63" s="41" t="n">
        <v>0.03</v>
      </c>
      <c r="OR63" s="61">
        <f>'ETF MTD'!$DU$28/'ETF MTD'!$DU$3-1</f>
        <v/>
      </c>
      <c r="OS63" s="61">
        <f>OQ63*OR63</f>
        <v/>
      </c>
      <c r="OT63" s="61" t="n"/>
      <c r="OU63" t="inlineStr">
        <is>
          <t>TIPs</t>
        </is>
      </c>
      <c r="OV63" s="41" t="n">
        <v>0</v>
      </c>
      <c r="OW63" s="61">
        <f>'ETF MTD'!$DU$28/'ETF MTD'!$DU$3-1</f>
        <v/>
      </c>
      <c r="OX63" s="61">
        <f>OV63*OW63</f>
        <v/>
      </c>
      <c r="OY63" s="61" t="n"/>
      <c r="OZ63" t="inlineStr">
        <is>
          <t>TIPs</t>
        </is>
      </c>
      <c r="PA63" s="41" t="n">
        <v>0</v>
      </c>
      <c r="PB63" s="61">
        <f>'ETF MTD'!$DU$28/'ETF MTD'!$DU$3-1</f>
        <v/>
      </c>
      <c r="PC63" s="61">
        <f>PA63*PB63</f>
        <v/>
      </c>
      <c r="PD63" s="61" t="n"/>
      <c r="PE63" t="inlineStr">
        <is>
          <t>TIPs</t>
        </is>
      </c>
      <c r="PF63" s="41" t="n">
        <v>0</v>
      </c>
      <c r="PG63" s="61">
        <f>'ETF MTD'!$DU$28/'ETF MTD'!$DU$3-1</f>
        <v/>
      </c>
      <c r="PH63" s="61">
        <f>PF63*PG63</f>
        <v/>
      </c>
      <c r="PI63" s="61" t="n"/>
      <c r="PJ63" t="inlineStr">
        <is>
          <t>TIPs</t>
        </is>
      </c>
      <c r="PK63" s="41" t="n">
        <v>0</v>
      </c>
      <c r="PL63" s="61">
        <f>'ETF MTD'!$DU$28/'ETF MTD'!$DU$3-1</f>
        <v/>
      </c>
      <c r="PM63" s="61">
        <f>PK63*PL63</f>
        <v/>
      </c>
      <c r="PN63" s="61" t="n"/>
      <c r="PO63" t="inlineStr">
        <is>
          <t>TIPs</t>
        </is>
      </c>
      <c r="PP63" s="41" t="n">
        <v>0</v>
      </c>
      <c r="PQ63" s="61">
        <f>'ETF MTD'!$DU$28/'ETF MTD'!$DU$3-1</f>
        <v/>
      </c>
      <c r="PR63" s="61">
        <f>PP63*PQ63</f>
        <v/>
      </c>
      <c r="PS63" s="61" t="n"/>
      <c r="PT63" t="inlineStr">
        <is>
          <t>TIPs</t>
        </is>
      </c>
      <c r="PU63" s="41" t="n">
        <v>0</v>
      </c>
      <c r="PV63" s="61">
        <f>'ETF MTD'!$DU$28/'ETF MTD'!$DU$3-1</f>
        <v/>
      </c>
      <c r="PW63" s="61">
        <f>PU63*PV63</f>
        <v/>
      </c>
      <c r="PX63" s="61" t="n"/>
      <c r="PY63" t="inlineStr">
        <is>
          <t>TIPs</t>
        </is>
      </c>
      <c r="PZ63" s="41" t="n">
        <v>0</v>
      </c>
      <c r="QA63" s="61">
        <f>'ETF MTD'!$DU$28/'ETF MTD'!$DU$3-1</f>
        <v/>
      </c>
      <c r="QB63" s="61">
        <f>PZ63*QA63</f>
        <v/>
      </c>
      <c r="QC63" s="61" t="n"/>
      <c r="QD63" t="inlineStr">
        <is>
          <t>TIPs</t>
        </is>
      </c>
      <c r="QE63" s="41" t="n">
        <v>0</v>
      </c>
      <c r="QF63" s="61">
        <f>'ETF MTD'!$DU$28/'ETF MTD'!$DU$3-1</f>
        <v/>
      </c>
      <c r="QG63" s="61">
        <f>QE63*QF63</f>
        <v/>
      </c>
      <c r="QH63" s="61" t="n"/>
      <c r="QI63" t="inlineStr">
        <is>
          <t>TIPs</t>
        </is>
      </c>
      <c r="QJ63" s="41" t="n">
        <v>0</v>
      </c>
      <c r="QK63" s="61">
        <f>'ETF MTD'!$DU$28/'ETF MTD'!$DU$3-1</f>
        <v/>
      </c>
      <c r="QL63" s="61">
        <f>QJ63*QK63</f>
        <v/>
      </c>
      <c r="QM63" s="61" t="n"/>
      <c r="QN63" t="inlineStr">
        <is>
          <t>TIPs</t>
        </is>
      </c>
      <c r="QO63" s="41" t="n">
        <v>0</v>
      </c>
      <c r="QP63" s="61">
        <f>'ETF MTD'!$DU$28/'ETF MTD'!$DU$3-1</f>
        <v/>
      </c>
      <c r="QQ63" s="61">
        <f>QO63*QP63</f>
        <v/>
      </c>
      <c r="QR63" s="61" t="n"/>
      <c r="QS63" t="inlineStr">
        <is>
          <t>TIPs</t>
        </is>
      </c>
      <c r="QT63" s="41" t="n">
        <v>0</v>
      </c>
      <c r="QU63" s="61">
        <f>'ETF MTD'!$DU$28/'ETF MTD'!$DU$3-1</f>
        <v/>
      </c>
      <c r="QV63" s="61">
        <f>QT63*QU63</f>
        <v/>
      </c>
      <c r="QW63" s="61" t="n"/>
      <c r="QX63" t="inlineStr">
        <is>
          <t>TIPs</t>
        </is>
      </c>
      <c r="QY63" s="41" t="n">
        <v>0</v>
      </c>
      <c r="QZ63" s="61">
        <f>'ETF MTD'!$DU$28/'ETF MTD'!$DU$3-1</f>
        <v/>
      </c>
      <c r="RA63" s="61">
        <f>QY63*QZ63</f>
        <v/>
      </c>
      <c r="RB63" s="61" t="n"/>
      <c r="RC63" t="inlineStr">
        <is>
          <t>TIPs</t>
        </is>
      </c>
      <c r="RD63" s="41" t="n">
        <v>0</v>
      </c>
      <c r="RE63" s="61">
        <f>'ETF MTD'!$DU$28/'ETF MTD'!$DU$3-1</f>
        <v/>
      </c>
      <c r="RF63" s="61">
        <f>RD63*RE63</f>
        <v/>
      </c>
      <c r="RG63" s="61" t="n"/>
      <c r="RH63" t="inlineStr">
        <is>
          <t>TIPs</t>
        </is>
      </c>
      <c r="RI63" s="41" t="n">
        <v>0</v>
      </c>
      <c r="RJ63" s="61">
        <f>'ETF MTD'!$DU$28/'ETF MTD'!$DU$3-1</f>
        <v/>
      </c>
      <c r="RK63" s="61">
        <f>RI63*RJ63</f>
        <v/>
      </c>
      <c r="RL63" s="61" t="n"/>
      <c r="RM63" s="42" t="n">
        <v>0</v>
      </c>
      <c r="RN63" s="43" t="n">
        <v>0</v>
      </c>
      <c r="RO63" s="44" t="n">
        <v>0</v>
      </c>
      <c r="RP63" s="44" t="n">
        <v>0</v>
      </c>
      <c r="RQ63" s="45" t="n"/>
      <c r="RR63" s="46" t="n">
        <v>0.002</v>
      </c>
      <c r="RS63" s="61">
        <f>RI63*RR63</f>
        <v/>
      </c>
      <c r="RT63" s="49" t="n">
        <v>0.0005</v>
      </c>
      <c r="RU63" s="61">
        <f>RT63*RI63</f>
        <v/>
      </c>
      <c r="RV63" s="33" t="n"/>
      <c r="RW63" s="33" t="n"/>
      <c r="RX63" s="33" t="n"/>
      <c r="RY63" s="33" t="n"/>
      <c r="RZ63" s="33" t="n"/>
    </row>
    <row r="64">
      <c r="A64" s="33" t="inlineStr">
        <is>
          <t>EQCHX</t>
        </is>
      </c>
      <c r="B64" s="49" t="n">
        <v>0.1</v>
      </c>
      <c r="C64" s="61">
        <f>'ETF MTD'!$WA$28/'ETF MTD'!$WA$3-1</f>
        <v/>
      </c>
      <c r="D64" s="61">
        <f>B64*C64</f>
        <v/>
      </c>
      <c r="E64" s="61" t="n"/>
      <c r="F64" s="33" t="inlineStr">
        <is>
          <t>EQCHX</t>
        </is>
      </c>
      <c r="G64" s="49" t="n">
        <v>0.1</v>
      </c>
      <c r="H64" s="61">
        <f>'ETF MTD'!$WA$28/'ETF MTD'!$WA$3-1</f>
        <v/>
      </c>
      <c r="I64" s="61">
        <f>G64*H64</f>
        <v/>
      </c>
      <c r="J64" s="33" t="n"/>
      <c r="K64" s="33" t="inlineStr">
        <is>
          <t>EQCHX</t>
        </is>
      </c>
      <c r="L64" s="49" t="n">
        <v>0.1</v>
      </c>
      <c r="M64" s="61">
        <f>'ETF MTD'!$WA$28/'ETF MTD'!$WA$3-1</f>
        <v/>
      </c>
      <c r="N64" s="61">
        <f>L64*M64</f>
        <v/>
      </c>
      <c r="O64" s="61" t="n"/>
      <c r="P64" s="61" t="inlineStr">
        <is>
          <t>EQCHX</t>
        </is>
      </c>
      <c r="Q64" s="61" t="n">
        <v>0.1</v>
      </c>
      <c r="R64" s="61">
        <f>'ETF MTD'!$WA$28/'ETF MTD'!$WA$3-1</f>
        <v/>
      </c>
      <c r="S64" s="61">
        <f>Q64*R64</f>
        <v/>
      </c>
      <c r="T64" s="61" t="n"/>
      <c r="U64" s="33" t="inlineStr">
        <is>
          <t>EQCHX</t>
        </is>
      </c>
      <c r="V64" s="49" t="n">
        <v>0.1</v>
      </c>
      <c r="W64" s="61">
        <f>'ETF MTD'!$WA$28/'ETF MTD'!$WA$3-1</f>
        <v/>
      </c>
      <c r="X64" s="61">
        <f>V64*W64</f>
        <v/>
      </c>
      <c r="Y64" s="61" t="n"/>
      <c r="Z64" s="33" t="inlineStr">
        <is>
          <t>EQCHX</t>
        </is>
      </c>
      <c r="AA64" s="49" t="n">
        <v>0.1</v>
      </c>
      <c r="AB64" s="61">
        <f>'ETF MTD'!$WA$28/'ETF MTD'!$WA$3-1</f>
        <v/>
      </c>
      <c r="AC64" s="61">
        <f>AA64*AB64</f>
        <v/>
      </c>
      <c r="AD64" s="61" t="n"/>
      <c r="AE64" s="33" t="inlineStr">
        <is>
          <t>EQCHX</t>
        </is>
      </c>
      <c r="AF64" s="49" t="n">
        <v>0.1</v>
      </c>
      <c r="AG64" s="61">
        <f>'ETF MTD'!$WA$28/'ETF MTD'!$WA$3-1</f>
        <v/>
      </c>
      <c r="AH64" s="61">
        <f>AF64*AG64</f>
        <v/>
      </c>
      <c r="AI64" s="61" t="n"/>
      <c r="AJ64" s="33" t="inlineStr">
        <is>
          <t>EQCHX</t>
        </is>
      </c>
      <c r="AK64" s="49" t="n">
        <v>0.1</v>
      </c>
      <c r="AL64" s="61">
        <f>'ETF MTD'!$WA$28/'ETF MTD'!$WA$3-1</f>
        <v/>
      </c>
      <c r="AM64" s="61">
        <f>AK64*AL64</f>
        <v/>
      </c>
      <c r="AN64" s="61" t="n"/>
      <c r="AO64" s="33" t="inlineStr">
        <is>
          <t>EQCHX</t>
        </is>
      </c>
      <c r="AP64" s="49" t="n">
        <v>0.1</v>
      </c>
      <c r="AQ64" s="61">
        <f>'ETF MTD'!$WA$28/'ETF MTD'!$WA$3-1</f>
        <v/>
      </c>
      <c r="AR64" s="61">
        <f>AP64*AQ64</f>
        <v/>
      </c>
      <c r="AS64" s="61" t="n"/>
      <c r="AT64" s="33" t="inlineStr">
        <is>
          <t>EQCHX</t>
        </is>
      </c>
      <c r="AU64" s="49" t="n">
        <v>0.1</v>
      </c>
      <c r="AV64" s="61">
        <f>'ETF MTD'!$WA$28/'ETF MTD'!$WA$3-1</f>
        <v/>
      </c>
      <c r="AW64" s="61">
        <f>AU64*AV64</f>
        <v/>
      </c>
      <c r="AX64" s="61" t="n"/>
      <c r="AY64" s="33" t="inlineStr">
        <is>
          <t>EQCHX</t>
        </is>
      </c>
      <c r="AZ64" s="49" t="n">
        <v>0.1</v>
      </c>
      <c r="BA64" s="61">
        <f>'ETF MTD'!$WA$28/'ETF MTD'!$WA$3-1</f>
        <v/>
      </c>
      <c r="BB64" s="61">
        <f>AZ64*BA64</f>
        <v/>
      </c>
      <c r="BC64" s="61" t="n"/>
      <c r="BD64" s="33" t="inlineStr">
        <is>
          <t>EQCHX</t>
        </is>
      </c>
      <c r="BE64" s="49" t="n">
        <v>0.1</v>
      </c>
      <c r="BF64" s="61">
        <f>'ETF MTD'!$WA$28/'ETF MTD'!$WA$3-1</f>
        <v/>
      </c>
      <c r="BG64" s="61">
        <f>BE64*BF64</f>
        <v/>
      </c>
      <c r="BH64" s="61" t="n"/>
      <c r="BI64" s="33" t="inlineStr">
        <is>
          <t>EQCHX</t>
        </is>
      </c>
      <c r="BJ64" s="49" t="n">
        <v>0.1</v>
      </c>
      <c r="BK64" s="61">
        <f>'ETF MTD'!$WA$28/'ETF MTD'!$WA$3-1</f>
        <v/>
      </c>
      <c r="BL64" s="61">
        <f>BJ64*BK64</f>
        <v/>
      </c>
      <c r="BM64" s="61" t="n"/>
      <c r="BN64" s="33" t="inlineStr">
        <is>
          <t>EQCHX</t>
        </is>
      </c>
      <c r="BO64" s="49" t="n">
        <v>0.1</v>
      </c>
      <c r="BP64" s="61">
        <f>'ETF MTD'!$WA$28/'ETF MTD'!$WA$3-1</f>
        <v/>
      </c>
      <c r="BQ64" s="61">
        <f>BO64*BP64</f>
        <v/>
      </c>
      <c r="BR64" s="61" t="n"/>
      <c r="BS64" s="33" t="inlineStr">
        <is>
          <t>EQCHX</t>
        </is>
      </c>
      <c r="BT64" s="49" t="n">
        <v>0.1</v>
      </c>
      <c r="BU64" s="61">
        <f>'ETF MTD'!$WA$28/'ETF MTD'!$WA$3-1</f>
        <v/>
      </c>
      <c r="BV64" s="61">
        <f>BT64*BU64</f>
        <v/>
      </c>
      <c r="BW64" s="61" t="n"/>
      <c r="BX64" s="33" t="inlineStr">
        <is>
          <t>EQCHX</t>
        </is>
      </c>
      <c r="BY64" s="49" t="n">
        <v>0.1</v>
      </c>
      <c r="BZ64" s="61">
        <f>'ETF MTD'!$WA$28/'ETF MTD'!$WA$3-1</f>
        <v/>
      </c>
      <c r="CA64" s="61">
        <f>BY64*BZ64</f>
        <v/>
      </c>
      <c r="CB64" s="61" t="n"/>
      <c r="CC64" s="33" t="inlineStr">
        <is>
          <t>EQCHX</t>
        </is>
      </c>
      <c r="CD64" s="49" t="n">
        <v>0.1</v>
      </c>
      <c r="CE64" s="61">
        <f>'ETF MTD'!$WA$28/'ETF MTD'!$WA$3-1</f>
        <v/>
      </c>
      <c r="CF64" s="61">
        <f>CD64*CE64</f>
        <v/>
      </c>
      <c r="CG64" s="61" t="n"/>
      <c r="CH64" s="33" t="inlineStr">
        <is>
          <t>EQCHX</t>
        </is>
      </c>
      <c r="CI64" s="49" t="n">
        <v>0.1</v>
      </c>
      <c r="CJ64" s="61">
        <f>'ETF MTD'!$WA$28/'ETF MTD'!$WA$3-1</f>
        <v/>
      </c>
      <c r="CK64" s="61">
        <f>CI64*CJ64</f>
        <v/>
      </c>
      <c r="CL64" s="61" t="n"/>
      <c r="CM64" s="33" t="inlineStr">
        <is>
          <t>EQCHX</t>
        </is>
      </c>
      <c r="CN64" s="49" t="n">
        <v>0.1</v>
      </c>
      <c r="CO64" s="61">
        <f>'ETF MTD'!$WA$28/'ETF MTD'!$WA$3-1</f>
        <v/>
      </c>
      <c r="CP64" s="61">
        <f>CN64*CO64</f>
        <v/>
      </c>
      <c r="CQ64" s="61" t="n"/>
      <c r="CR64" s="33" t="inlineStr">
        <is>
          <t>EQCHX</t>
        </is>
      </c>
      <c r="CS64" s="49" t="n">
        <v>0.1</v>
      </c>
      <c r="CT64" s="61">
        <f>'ETF MTD'!$WA$28/'ETF MTD'!$WA$3-1</f>
        <v/>
      </c>
      <c r="CU64" s="61">
        <f>CS64*CT64</f>
        <v/>
      </c>
      <c r="CV64" s="61" t="n"/>
      <c r="CW64" s="33" t="inlineStr">
        <is>
          <t>EQCHX</t>
        </is>
      </c>
      <c r="CX64" s="49" t="n">
        <v>0.1</v>
      </c>
      <c r="CY64" s="61">
        <f>'ETF MTD'!$WA$28/'ETF MTD'!$WA$3-1</f>
        <v/>
      </c>
      <c r="CZ64" s="61">
        <f>CX64*CY64</f>
        <v/>
      </c>
      <c r="DA64" s="61" t="n"/>
      <c r="DB64" s="33" t="inlineStr">
        <is>
          <t>EQCHX</t>
        </is>
      </c>
      <c r="DC64" s="49" t="n">
        <v>0.1</v>
      </c>
      <c r="DD64" s="61">
        <f>'ETF MTD'!$WA$28/'ETF MTD'!$WA$3-1</f>
        <v/>
      </c>
      <c r="DE64" s="61">
        <f>DC64*DD64</f>
        <v/>
      </c>
      <c r="DF64" s="61" t="n"/>
      <c r="DG64" s="33" t="inlineStr">
        <is>
          <t>EQCHX</t>
        </is>
      </c>
      <c r="DH64" s="49" t="n">
        <v>0.1</v>
      </c>
      <c r="DI64" s="61">
        <f>'ETF MTD'!$WA$28/'ETF MTD'!$WA$3-1</f>
        <v/>
      </c>
      <c r="DJ64" s="61">
        <f>DH64*DI64</f>
        <v/>
      </c>
      <c r="DK64" s="61" t="n"/>
      <c r="DL64" s="33" t="inlineStr">
        <is>
          <t>EQCHX</t>
        </is>
      </c>
      <c r="DM64" s="49" t="n">
        <v>0.1</v>
      </c>
      <c r="DN64" s="61">
        <f>'ETF MTD'!$WA$28/'ETF MTD'!$WA$3-1</f>
        <v/>
      </c>
      <c r="DO64" s="61">
        <f>DM64*DN64</f>
        <v/>
      </c>
      <c r="DP64" s="61" t="n"/>
      <c r="DQ64" s="33" t="inlineStr">
        <is>
          <t>EQCHX</t>
        </is>
      </c>
      <c r="DR64" s="49" t="n">
        <v>0.1</v>
      </c>
      <c r="DS64" s="61">
        <f>'ETF MTD'!$WA$28/'ETF MTD'!$WA$3-1</f>
        <v/>
      </c>
      <c r="DT64" s="61">
        <f>DR64*DS64</f>
        <v/>
      </c>
      <c r="DU64" s="61" t="n"/>
      <c r="DV64" s="33" t="inlineStr">
        <is>
          <t>EQCHX</t>
        </is>
      </c>
      <c r="DW64" s="49" t="n">
        <v>0.1</v>
      </c>
      <c r="DX64" s="61">
        <f>'ETF MTD'!$WA$28/'ETF MTD'!$WA$3-1</f>
        <v/>
      </c>
      <c r="DY64" s="61">
        <f>DW64*DX64</f>
        <v/>
      </c>
      <c r="DZ64" s="61" t="n"/>
      <c r="EA64" s="33" t="inlineStr">
        <is>
          <t>EQCHX</t>
        </is>
      </c>
      <c r="EB64" s="49" t="n">
        <v>0.1</v>
      </c>
      <c r="EC64" s="61">
        <f>'ETF MTD'!$WA$28/'ETF MTD'!$WA$3-1</f>
        <v/>
      </c>
      <c r="ED64" s="61">
        <f>EB64*EC64</f>
        <v/>
      </c>
      <c r="EE64" s="61" t="n"/>
      <c r="EF64" s="33" t="inlineStr">
        <is>
          <t>EQCHX</t>
        </is>
      </c>
      <c r="EG64" s="49" t="n">
        <v>0.1</v>
      </c>
      <c r="EH64" s="61">
        <f>'ETF MTD'!$WA$28/'ETF MTD'!$WA$3-1</f>
        <v/>
      </c>
      <c r="EI64" s="61">
        <f>EG64*EH64</f>
        <v/>
      </c>
      <c r="EJ64" s="61" t="n"/>
      <c r="EK64" s="33" t="inlineStr">
        <is>
          <t>EQCHX</t>
        </is>
      </c>
      <c r="EL64" s="49" t="n">
        <v>0.1</v>
      </c>
      <c r="EM64" s="61">
        <f>'ETF MTD'!$WA$28/'ETF MTD'!$WA$3-1</f>
        <v/>
      </c>
      <c r="EN64" s="61">
        <f>EL64*EM64</f>
        <v/>
      </c>
      <c r="EO64" s="61" t="n"/>
      <c r="EP64" s="33" t="inlineStr">
        <is>
          <t>EQCHX</t>
        </is>
      </c>
      <c r="EQ64" s="49" t="n">
        <v>0.1</v>
      </c>
      <c r="ER64" s="61">
        <f>'ETF MTD'!$WA$28/'ETF MTD'!$WA$3-1</f>
        <v/>
      </c>
      <c r="ES64" s="61">
        <f>EQ64*ER64</f>
        <v/>
      </c>
      <c r="ET64" s="61" t="n"/>
      <c r="EU64" s="33" t="inlineStr">
        <is>
          <t>EQCHX</t>
        </is>
      </c>
      <c r="EV64" s="49" t="n">
        <v>0.1</v>
      </c>
      <c r="EW64" s="61">
        <f>'ETF MTD'!$WA$28/'ETF MTD'!$WA$3-1</f>
        <v/>
      </c>
      <c r="EX64" s="61">
        <f>EV64*EW64</f>
        <v/>
      </c>
      <c r="EY64" s="61" t="n"/>
      <c r="EZ64" s="33" t="inlineStr">
        <is>
          <t>EQCHX</t>
        </is>
      </c>
      <c r="FA64" s="49" t="n">
        <v>0.1</v>
      </c>
      <c r="FB64" s="61">
        <f>'ETF MTD'!$WA$28/'ETF MTD'!$WA$3-1</f>
        <v/>
      </c>
      <c r="FC64" s="61">
        <f>FA64*FB64</f>
        <v/>
      </c>
      <c r="FD64" s="61" t="n"/>
      <c r="FE64" s="33" t="inlineStr">
        <is>
          <t>EQCHX</t>
        </is>
      </c>
      <c r="FF64" s="49" t="n">
        <v>0.1</v>
      </c>
      <c r="FG64" s="61">
        <f>'ETF MTD'!$WA$28/'ETF MTD'!$WA$3-1</f>
        <v/>
      </c>
      <c r="FH64" s="61">
        <f>FF64*FG64</f>
        <v/>
      </c>
      <c r="FI64" s="61" t="n"/>
      <c r="FJ64" s="33" t="inlineStr">
        <is>
          <t>EQCHX</t>
        </is>
      </c>
      <c r="FK64" s="49" t="n">
        <v>0.1</v>
      </c>
      <c r="FL64" s="61">
        <f>'ETF MTD'!$WA$28/'ETF MTD'!$WA$3-1</f>
        <v/>
      </c>
      <c r="FM64" s="61">
        <f>FK64*FL64</f>
        <v/>
      </c>
      <c r="FN64" s="61" t="n"/>
      <c r="FO64" s="33" t="inlineStr">
        <is>
          <t>EQCHX</t>
        </is>
      </c>
      <c r="FP64" s="49" t="n">
        <v>0.1</v>
      </c>
      <c r="FQ64" s="61">
        <f>'ETF MTD'!$WA$28/'ETF MTD'!$WA$3-1</f>
        <v/>
      </c>
      <c r="FR64" s="61">
        <f>FP64*FQ64</f>
        <v/>
      </c>
      <c r="FS64" s="61" t="n"/>
      <c r="FT64" s="33" t="inlineStr">
        <is>
          <t>EQCHX</t>
        </is>
      </c>
      <c r="FU64" s="49" t="n">
        <v>0.1</v>
      </c>
      <c r="FV64" s="61">
        <f>'ETF MTD'!$WA$28/'ETF MTD'!$WA$3-1</f>
        <v/>
      </c>
      <c r="FW64" s="61">
        <f>FU64*FV64</f>
        <v/>
      </c>
      <c r="FX64" s="61" t="n"/>
      <c r="FY64" s="33" t="inlineStr">
        <is>
          <t>EQCHX</t>
        </is>
      </c>
      <c r="FZ64" s="41" t="n">
        <v>0.1</v>
      </c>
      <c r="GA64" s="61">
        <f>'ETF MTD'!$WA$28/'ETF MTD'!$WA$3-1</f>
        <v/>
      </c>
      <c r="GB64" s="61">
        <f>FZ64*GA64</f>
        <v/>
      </c>
      <c r="GC64" s="61" t="n"/>
      <c r="GD64" s="33" t="inlineStr">
        <is>
          <t>EQCHX</t>
        </is>
      </c>
      <c r="GE64" s="41" t="n">
        <v>0.1</v>
      </c>
      <c r="GF64" s="61">
        <f>'ETF MTD'!$WA$28/'ETF MTD'!$WA$3-1</f>
        <v/>
      </c>
      <c r="GG64" s="61">
        <f>GE64*GF64</f>
        <v/>
      </c>
      <c r="GH64" s="61" t="n"/>
      <c r="GI64" t="inlineStr">
        <is>
          <t>Managed Futures</t>
        </is>
      </c>
      <c r="GJ64" s="41" t="n">
        <v>0.1</v>
      </c>
      <c r="GK64" s="61">
        <f>'ETF MTD'!$WA$28/'ETF MTD'!$WA$3-1</f>
        <v/>
      </c>
      <c r="GL64" s="61">
        <f>GJ64*GK64</f>
        <v/>
      </c>
      <c r="GM64" s="61" t="n"/>
      <c r="GN64" t="inlineStr">
        <is>
          <t>Managed Futures</t>
        </is>
      </c>
      <c r="GO64" s="41" t="n">
        <v>0.1</v>
      </c>
      <c r="GP64" s="61">
        <f>'ETF MTD'!$WA$28/'ETF MTD'!$WA$3-1</f>
        <v/>
      </c>
      <c r="GQ64" s="61">
        <f>GO64*GP64</f>
        <v/>
      </c>
      <c r="GR64" s="61" t="n"/>
      <c r="GS64" t="inlineStr">
        <is>
          <t>Managed Futures</t>
        </is>
      </c>
      <c r="GT64" s="41" t="n">
        <v>0.1</v>
      </c>
      <c r="GU64" s="61">
        <f>'ETF MTD'!$WA$28/'ETF MTD'!$WA$3-1</f>
        <v/>
      </c>
      <c r="GV64" s="61">
        <f>GT64*GU64</f>
        <v/>
      </c>
      <c r="GW64" s="61" t="n"/>
      <c r="GX64" t="inlineStr">
        <is>
          <t>Managed Futures</t>
        </is>
      </c>
      <c r="GY64" s="41" t="n">
        <v>0.1</v>
      </c>
      <c r="GZ64" s="61">
        <f>'ETF MTD'!$WA$28/'ETF MTD'!$WA$3-1</f>
        <v/>
      </c>
      <c r="HA64" s="61">
        <f>GY64*GZ64</f>
        <v/>
      </c>
      <c r="HB64" s="61" t="n"/>
      <c r="HC64" t="inlineStr">
        <is>
          <t>Managed Futures</t>
        </is>
      </c>
      <c r="HD64" s="41" t="n">
        <v>0.1</v>
      </c>
      <c r="HE64" s="61">
        <f>'ETF MTD'!$WA$28/'ETF MTD'!$WA$3-1</f>
        <v/>
      </c>
      <c r="HF64" s="61">
        <f>HD64*HE64</f>
        <v/>
      </c>
      <c r="HG64" s="61" t="n"/>
      <c r="HH64" t="inlineStr">
        <is>
          <t>Managed Futures</t>
        </is>
      </c>
      <c r="HI64" s="41" t="n">
        <v>0.1</v>
      </c>
      <c r="HJ64" s="61">
        <f>'ETF MTD'!$WA$28/'ETF MTD'!$WA$3-1</f>
        <v/>
      </c>
      <c r="HK64" s="61">
        <f>HI64*HJ64</f>
        <v/>
      </c>
      <c r="HL64" s="61" t="n"/>
      <c r="HM64" t="inlineStr">
        <is>
          <t>Managed Futures</t>
        </is>
      </c>
      <c r="HN64" s="41" t="n">
        <v>0.1</v>
      </c>
      <c r="HO64" s="61">
        <f>'ETF MTD'!$WA$28/'ETF MTD'!$WA$3-1</f>
        <v/>
      </c>
      <c r="HP64" s="61">
        <f>HN64*HO64</f>
        <v/>
      </c>
      <c r="HQ64" s="61" t="n"/>
      <c r="HR64" t="inlineStr">
        <is>
          <t>Gold</t>
        </is>
      </c>
      <c r="HS64" s="41" t="n">
        <v>0.1</v>
      </c>
      <c r="HT64" s="61">
        <f>'ETF MTD'!$IK$28/'ETF MTD'!$IK$3-1</f>
        <v/>
      </c>
      <c r="HU64" s="61">
        <f>HS64*HT64</f>
        <v/>
      </c>
      <c r="HV64" s="61" t="n"/>
      <c r="HW64" t="inlineStr">
        <is>
          <t>Gold</t>
        </is>
      </c>
      <c r="HX64" s="41" t="n">
        <v>0.1</v>
      </c>
      <c r="HY64" s="61">
        <f>'ETF MTD'!$IK$28/'ETF MTD'!$IK$3-1</f>
        <v/>
      </c>
      <c r="HZ64" s="61">
        <f>HX64*HY64</f>
        <v/>
      </c>
      <c r="IA64" s="61" t="n"/>
      <c r="IB64" t="inlineStr">
        <is>
          <t>Gold</t>
        </is>
      </c>
      <c r="IC64" s="41" t="n">
        <v>0.06</v>
      </c>
      <c r="ID64" s="61">
        <f>'ETF MTD'!$IK$28/'ETF MTD'!$IK$3-1</f>
        <v/>
      </c>
      <c r="IE64" s="61">
        <f>IC64*ID64</f>
        <v/>
      </c>
      <c r="IF64" s="61" t="n"/>
      <c r="IG64" t="inlineStr">
        <is>
          <t>Gold</t>
        </is>
      </c>
      <c r="IH64" s="41" t="n">
        <v>0.08</v>
      </c>
      <c r="II64" s="61">
        <f>'ETF MTD'!$IK$28/'ETF MTD'!$IK$3-1</f>
        <v/>
      </c>
      <c r="IJ64" s="61">
        <f>IH64*II64</f>
        <v/>
      </c>
      <c r="IK64" s="61" t="n"/>
      <c r="IL64" t="inlineStr">
        <is>
          <t>Gold</t>
        </is>
      </c>
      <c r="IM64" s="41" t="n">
        <v>0.048</v>
      </c>
      <c r="IN64" s="61">
        <f>'ETF MTD'!$IK$28/'ETF MTD'!$IK$3-1</f>
        <v/>
      </c>
      <c r="IO64" s="61">
        <f>IM64*IN64</f>
        <v/>
      </c>
      <c r="IP64" s="61" t="n"/>
      <c r="IQ64" t="inlineStr">
        <is>
          <t>Gold</t>
        </is>
      </c>
      <c r="IR64" s="41" t="n">
        <v>0.048</v>
      </c>
      <c r="IS64" s="61">
        <f>'ETF MTD'!$IK$28/'ETF MTD'!$IK$3-1</f>
        <v/>
      </c>
      <c r="IT64" s="61">
        <f>IR64*IS64</f>
        <v/>
      </c>
      <c r="IU64" s="61" t="n"/>
      <c r="IV64" t="inlineStr">
        <is>
          <t>Gold</t>
        </is>
      </c>
      <c r="IW64" s="41" t="n">
        <v>0.016</v>
      </c>
      <c r="IX64" s="61">
        <f>'ETF MTD'!$IK$28/'ETF MTD'!$IK$3-1</f>
        <v/>
      </c>
      <c r="IY64" s="61">
        <f>IW64*IX64</f>
        <v/>
      </c>
      <c r="IZ64" s="61" t="n"/>
      <c r="JA64" t="inlineStr">
        <is>
          <t>Gold</t>
        </is>
      </c>
      <c r="JB64" s="41" t="n">
        <v>0.016</v>
      </c>
      <c r="JC64" s="61">
        <f>'ETF MTD'!$IK$28/'ETF MTD'!$IK$3-1</f>
        <v/>
      </c>
      <c r="JD64" s="61">
        <f>JB64*JC64</f>
        <v/>
      </c>
      <c r="JE64" s="61" t="n"/>
      <c r="JF64" t="inlineStr">
        <is>
          <t>Gold</t>
        </is>
      </c>
      <c r="JG64" s="41" t="n">
        <v>0.08</v>
      </c>
      <c r="JH64" s="61">
        <f>'ETF MTD'!$IK$28/'ETF MTD'!$IK$3-1</f>
        <v/>
      </c>
      <c r="JI64" s="61">
        <f>JG64*JH64</f>
        <v/>
      </c>
      <c r="JJ64" s="61" t="n"/>
      <c r="JK64" t="inlineStr">
        <is>
          <t>Gold</t>
        </is>
      </c>
      <c r="JL64" s="41" t="n">
        <v>0.048</v>
      </c>
      <c r="JM64" s="61">
        <f>'ETF MTD'!$IK$28/'ETF MTD'!$IK$3-1</f>
        <v/>
      </c>
      <c r="JN64" s="61">
        <f>JL64*JM64</f>
        <v/>
      </c>
      <c r="JO64" s="61" t="n"/>
      <c r="JP64" t="inlineStr">
        <is>
          <t>Gold</t>
        </is>
      </c>
      <c r="JQ64" s="41" t="n">
        <v>0.016</v>
      </c>
      <c r="JR64" s="61">
        <f>'ETF MTD'!$IK$28/'ETF MTD'!$IK$3-1</f>
        <v/>
      </c>
      <c r="JS64" s="61">
        <f>JQ64*JR64</f>
        <v/>
      </c>
      <c r="JT64" s="61" t="n"/>
      <c r="JU64" t="inlineStr">
        <is>
          <t>Gold</t>
        </is>
      </c>
      <c r="JV64" s="41" t="n">
        <v>0.016</v>
      </c>
      <c r="JW64" s="61">
        <f>'ETF MTD'!$IK$28/'ETF MTD'!$IK$3-1</f>
        <v/>
      </c>
      <c r="JX64" s="61">
        <f>JV64*JW64</f>
        <v/>
      </c>
      <c r="JY64" s="61" t="n"/>
      <c r="JZ64" t="inlineStr">
        <is>
          <t>Gold</t>
        </is>
      </c>
      <c r="KA64" s="41" t="n">
        <v>0.016</v>
      </c>
      <c r="KB64" s="61">
        <f>'ETF MTD'!$IK$28/'ETF MTD'!$IK$3-1</f>
        <v/>
      </c>
      <c r="KC64" s="61">
        <f>KA64*KB64</f>
        <v/>
      </c>
      <c r="KD64" s="61" t="n"/>
      <c r="KE64" t="inlineStr">
        <is>
          <t>Gold</t>
        </is>
      </c>
      <c r="KF64" s="41" t="n">
        <v>0.016</v>
      </c>
      <c r="KG64" s="61">
        <f>'ETF MTD'!$IK$28/'ETF MTD'!$IK$3-1</f>
        <v/>
      </c>
      <c r="KH64" s="61">
        <f>KF64*KG64</f>
        <v/>
      </c>
      <c r="KI64" s="61" t="n"/>
      <c r="KJ64" t="inlineStr">
        <is>
          <t>Gold</t>
        </is>
      </c>
      <c r="KK64" s="41" t="n">
        <v>0.016</v>
      </c>
      <c r="KL64" s="61">
        <f>'ETF MTD'!$IK$28/'ETF MTD'!$IK$3-1</f>
        <v/>
      </c>
      <c r="KM64" s="61">
        <f>KK64*KL64</f>
        <v/>
      </c>
      <c r="KN64" s="61" t="n"/>
      <c r="KO64" t="inlineStr">
        <is>
          <t>Gold</t>
        </is>
      </c>
      <c r="KP64" s="41" t="n">
        <v>0.016</v>
      </c>
      <c r="KQ64" s="61">
        <f>'ETF MTD'!$IK$28/'ETF MTD'!$IK$3-1</f>
        <v/>
      </c>
      <c r="KR64" s="61">
        <f>KP64*KQ64</f>
        <v/>
      </c>
      <c r="KS64" s="61" t="n"/>
      <c r="KT64" t="inlineStr">
        <is>
          <t>Gold</t>
        </is>
      </c>
      <c r="KU64" s="41" t="n">
        <v>0.048</v>
      </c>
      <c r="KV64" s="61">
        <f>'ETF MTD'!$IK$28/'ETF MTD'!$IK$3-1</f>
        <v/>
      </c>
      <c r="KW64" s="61">
        <f>KU64*KV64</f>
        <v/>
      </c>
      <c r="KX64" s="61" t="n"/>
      <c r="KY64" t="inlineStr">
        <is>
          <t>Gold</t>
        </is>
      </c>
      <c r="KZ64" s="41" t="n">
        <v>0.08</v>
      </c>
      <c r="LA64" s="61">
        <f>'ETF MTD'!$IK$28/'ETF MTD'!$IK$3-1</f>
        <v/>
      </c>
      <c r="LB64" s="61">
        <f>KZ64*LA64</f>
        <v/>
      </c>
      <c r="LC64" s="61" t="n"/>
      <c r="LD64" t="inlineStr">
        <is>
          <t>Gold</t>
        </is>
      </c>
      <c r="LE64" s="41" t="n">
        <v>0.08</v>
      </c>
      <c r="LF64" s="61">
        <f>'ETF MTD'!$IK$28/'ETF MTD'!$IK$3-1</f>
        <v/>
      </c>
      <c r="LG64" s="61">
        <f>LE64*LF64</f>
        <v/>
      </c>
      <c r="LH64" s="61" t="n"/>
      <c r="LI64" t="inlineStr">
        <is>
          <t>Gold</t>
        </is>
      </c>
      <c r="LJ64" s="41" t="n">
        <v>0.08</v>
      </c>
      <c r="LK64" s="61">
        <f>'ETF MTD'!$IK$28/'ETF MTD'!$IK$3-1</f>
        <v/>
      </c>
      <c r="LL64" s="61">
        <f>LJ64*LK64</f>
        <v/>
      </c>
      <c r="LM64" s="61" t="n"/>
      <c r="LN64" t="inlineStr">
        <is>
          <t>Gold</t>
        </is>
      </c>
      <c r="LO64" s="41" t="n">
        <v>0.05</v>
      </c>
      <c r="LP64" s="61">
        <f>'ETF MTD'!$IK$28/'ETF MTD'!$IK$3-1</f>
        <v/>
      </c>
      <c r="LQ64" s="61">
        <f>LO64*LP64</f>
        <v/>
      </c>
      <c r="LR64" s="61" t="n"/>
      <c r="LS64" t="inlineStr">
        <is>
          <t>Gold</t>
        </is>
      </c>
      <c r="LT64" s="41" t="n">
        <v>0.016</v>
      </c>
      <c r="LU64" s="61">
        <f>'ETF MTD'!$IK$28/'ETF MTD'!$IK$3-1</f>
        <v/>
      </c>
      <c r="LV64" s="61">
        <f>LT64*LU64</f>
        <v/>
      </c>
      <c r="LW64" s="61" t="n"/>
      <c r="LX64" t="inlineStr">
        <is>
          <t>Gold</t>
        </is>
      </c>
      <c r="LY64" s="41" t="n">
        <v>0.016</v>
      </c>
      <c r="LZ64" s="61">
        <f>'ETF MTD'!$IK$28/'ETF MTD'!$IK$3-1</f>
        <v/>
      </c>
      <c r="MA64" s="61">
        <f>LY64*LZ64</f>
        <v/>
      </c>
      <c r="MB64" s="61" t="n"/>
      <c r="MC64" t="inlineStr">
        <is>
          <t>Gold</t>
        </is>
      </c>
      <c r="MD64" s="41" t="n">
        <v>0.016</v>
      </c>
      <c r="ME64" s="61">
        <f>'ETF MTD'!$IK$28/'ETF MTD'!$IK$3-1</f>
        <v/>
      </c>
      <c r="MF64" s="61">
        <f>MD64*ME64</f>
        <v/>
      </c>
      <c r="MG64" s="61" t="n"/>
      <c r="MH64" t="inlineStr">
        <is>
          <t>Gold</t>
        </is>
      </c>
      <c r="MI64" s="41" t="n">
        <v>0.016</v>
      </c>
      <c r="MJ64" s="61">
        <f>'ETF MTD'!$IK$28/'ETF MTD'!$IK$3-1</f>
        <v/>
      </c>
      <c r="MK64" s="61">
        <f>MI64*MJ64</f>
        <v/>
      </c>
      <c r="ML64" s="61" t="n"/>
      <c r="MM64" t="inlineStr">
        <is>
          <t>Gold</t>
        </is>
      </c>
      <c r="MN64" s="41" t="n">
        <v>0.016</v>
      </c>
      <c r="MO64" s="61">
        <f>'ETF MTD'!$IK$28/'ETF MTD'!$IK$3-1</f>
        <v/>
      </c>
      <c r="MP64" s="61">
        <f>MN64*MO64</f>
        <v/>
      </c>
      <c r="MQ64" s="61" t="n"/>
      <c r="MR64" t="inlineStr">
        <is>
          <t>Gold</t>
        </is>
      </c>
      <c r="MS64" s="41" t="n">
        <v>0.048</v>
      </c>
      <c r="MT64" s="61">
        <f>'ETF MTD'!$IK$28/'ETF MTD'!$IK$3-1</f>
        <v/>
      </c>
      <c r="MU64" s="61">
        <f>MS64*MT64</f>
        <v/>
      </c>
      <c r="MV64" s="61" t="n"/>
      <c r="MW64" t="inlineStr">
        <is>
          <t>Gold</t>
        </is>
      </c>
      <c r="MX64" s="41" t="n">
        <v>0.048</v>
      </c>
      <c r="MY64" s="61">
        <f>'ETF MTD'!$IK$28/'ETF MTD'!$IK$3-1</f>
        <v/>
      </c>
      <c r="MZ64" s="61">
        <f>MX64*MY64</f>
        <v/>
      </c>
      <c r="NA64" s="61" t="n"/>
      <c r="NB64" t="inlineStr">
        <is>
          <t>Gold</t>
        </is>
      </c>
      <c r="NC64" s="41" t="n">
        <v>0.08</v>
      </c>
      <c r="ND64" s="61">
        <f>'ETF MTD'!$IK$28/'ETF MTD'!$IK$3-1</f>
        <v/>
      </c>
      <c r="NE64" s="61">
        <f>NC64*ND64</f>
        <v/>
      </c>
      <c r="NF64" s="61" t="n"/>
      <c r="NG64" t="inlineStr">
        <is>
          <t>Gold</t>
        </is>
      </c>
      <c r="NH64" s="41" t="n">
        <v>0.08</v>
      </c>
      <c r="NI64" s="61">
        <f>'ETF MTD'!$IK$28/'ETF MTD'!$IK$3-1</f>
        <v/>
      </c>
      <c r="NJ64" s="61">
        <f>NH64*NI64</f>
        <v/>
      </c>
      <c r="NK64" s="61" t="n"/>
      <c r="NL64" t="inlineStr">
        <is>
          <t>Gold</t>
        </is>
      </c>
      <c r="NM64" s="41" t="n">
        <v>0.08</v>
      </c>
      <c r="NN64" s="61">
        <f>'ETF MTD'!$IK$28/'ETF MTD'!$IK$3-1</f>
        <v/>
      </c>
      <c r="NO64" s="61">
        <f>NM64*NN64</f>
        <v/>
      </c>
      <c r="NP64" s="61" t="n"/>
      <c r="NQ64" t="inlineStr">
        <is>
          <t>Gold</t>
        </is>
      </c>
      <c r="NR64" s="41" t="n">
        <v>0.08</v>
      </c>
      <c r="NS64" s="61">
        <f>'ETF MTD'!$IK$28/'ETF MTD'!$IK$3-1</f>
        <v/>
      </c>
      <c r="NT64" s="61">
        <f>NR64*NS64</f>
        <v/>
      </c>
      <c r="NU64" s="61" t="n"/>
      <c r="NV64" t="inlineStr">
        <is>
          <t>Gold</t>
        </is>
      </c>
      <c r="NW64" s="41" t="n">
        <v>0.08</v>
      </c>
      <c r="NX64" s="61">
        <f>'ETF MTD'!$IK$28/'ETF MTD'!$IK$3-1</f>
        <v/>
      </c>
      <c r="NY64" s="61">
        <f>NW64*NX64</f>
        <v/>
      </c>
      <c r="NZ64" s="61" t="n"/>
      <c r="OA64" t="inlineStr">
        <is>
          <t>Gold</t>
        </is>
      </c>
      <c r="OB64" s="41" t="n">
        <v>0.048</v>
      </c>
      <c r="OC64" s="61">
        <f>'ETF MTD'!$IK$28/'ETF MTD'!$IK$3-1</f>
        <v/>
      </c>
      <c r="OD64" s="61">
        <f>OB64*OC64</f>
        <v/>
      </c>
      <c r="OE64" s="61" t="n"/>
      <c r="OF64" t="inlineStr">
        <is>
          <t>Trend</t>
        </is>
      </c>
      <c r="OG64" s="41" t="n">
        <v>0.08</v>
      </c>
      <c r="OH64" s="61">
        <f>'ETF MTD'!$IK$28/'ETF MTD'!$IK$3-1</f>
        <v/>
      </c>
      <c r="OI64" s="61">
        <f>OG64*OH64</f>
        <v/>
      </c>
      <c r="OJ64" s="61" t="n"/>
      <c r="OK64" t="inlineStr">
        <is>
          <t>Trend</t>
        </is>
      </c>
      <c r="OL64" s="41" t="n">
        <v>0.08</v>
      </c>
      <c r="OM64" s="61">
        <f>'ETF MTD'!$IK$28/'ETF MTD'!$IK$3-1</f>
        <v/>
      </c>
      <c r="ON64" s="61">
        <f>OL64*OM64</f>
        <v/>
      </c>
      <c r="OO64" s="61" t="n"/>
      <c r="OP64" t="inlineStr">
        <is>
          <t>Trend</t>
        </is>
      </c>
      <c r="OQ64" s="41" t="n">
        <v>0.048</v>
      </c>
      <c r="OR64" s="61">
        <f>'ETF MTD'!$IK$28/'ETF MTD'!$IK$3-1</f>
        <v/>
      </c>
      <c r="OS64" s="61">
        <f>OQ64*OR64</f>
        <v/>
      </c>
      <c r="OT64" s="61" t="n"/>
      <c r="OU64" t="inlineStr">
        <is>
          <t>Trend</t>
        </is>
      </c>
      <c r="OV64" s="41" t="n">
        <v>0.08</v>
      </c>
      <c r="OW64" s="61">
        <f>'ETF MTD'!$IK$28/'ETF MTD'!$IK$3-1</f>
        <v/>
      </c>
      <c r="OX64" s="61">
        <f>OV64*OW64</f>
        <v/>
      </c>
      <c r="OY64" s="61" t="n"/>
      <c r="OZ64" t="inlineStr">
        <is>
          <t>Trend</t>
        </is>
      </c>
      <c r="PA64" s="41" t="n">
        <v>0.08</v>
      </c>
      <c r="PB64" s="61">
        <f>'ETF MTD'!$IK$28/'ETF MTD'!$IK$3-1</f>
        <v/>
      </c>
      <c r="PC64" s="61">
        <f>PA64*PB64</f>
        <v/>
      </c>
      <c r="PD64" s="61" t="n"/>
      <c r="PE64" t="inlineStr">
        <is>
          <t>Trend</t>
        </is>
      </c>
      <c r="PF64" s="41" t="n">
        <v>0.08</v>
      </c>
      <c r="PG64" s="61">
        <f>'ETF MTD'!$IK$28/'ETF MTD'!$IK$3-1</f>
        <v/>
      </c>
      <c r="PH64" s="61">
        <f>PF64*PG64</f>
        <v/>
      </c>
      <c r="PI64" s="61" t="n"/>
      <c r="PJ64" t="inlineStr">
        <is>
          <t>Trend</t>
        </is>
      </c>
      <c r="PK64" s="41" t="n">
        <v>0.08</v>
      </c>
      <c r="PL64" s="61">
        <f>'ETF MTD'!$IK$28/'ETF MTD'!$IK$3-1</f>
        <v/>
      </c>
      <c r="PM64" s="61">
        <f>PK64*PL64</f>
        <v/>
      </c>
      <c r="PN64" s="61" t="n"/>
      <c r="PO64" t="inlineStr">
        <is>
          <t>Trend</t>
        </is>
      </c>
      <c r="PP64" s="41" t="n">
        <v>0.08</v>
      </c>
      <c r="PQ64" s="61">
        <f>'ETF MTD'!$IK$28/'ETF MTD'!$IK$3-1</f>
        <v/>
      </c>
      <c r="PR64" s="61">
        <f>PP64*PQ64</f>
        <v/>
      </c>
      <c r="PS64" s="61" t="n"/>
      <c r="PT64" t="inlineStr">
        <is>
          <t>Trend</t>
        </is>
      </c>
      <c r="PU64" s="41" t="n">
        <v>0.08</v>
      </c>
      <c r="PV64" s="61">
        <f>'ETF MTD'!$IK$28/'ETF MTD'!$IK$3-1</f>
        <v/>
      </c>
      <c r="PW64" s="61">
        <f>PU64*PV64</f>
        <v/>
      </c>
      <c r="PX64" s="61" t="n"/>
      <c r="PY64" t="inlineStr">
        <is>
          <t>Trend</t>
        </is>
      </c>
      <c r="PZ64" s="41" t="n">
        <v>0.08</v>
      </c>
      <c r="QA64" s="61">
        <f>'ETF MTD'!$IK$28/'ETF MTD'!$IK$3-1</f>
        <v/>
      </c>
      <c r="QB64" s="61">
        <f>PZ64*QA64</f>
        <v/>
      </c>
      <c r="QC64" s="61" t="n"/>
      <c r="QD64" t="inlineStr">
        <is>
          <t>Trend</t>
        </is>
      </c>
      <c r="QE64" s="41" t="n">
        <v>0.08</v>
      </c>
      <c r="QF64" s="61">
        <f>'ETF MTD'!$IK$28/'ETF MTD'!$IK$3-1</f>
        <v/>
      </c>
      <c r="QG64" s="61">
        <f>QE64*QF64</f>
        <v/>
      </c>
      <c r="QH64" s="61" t="n"/>
      <c r="QI64" t="inlineStr">
        <is>
          <t>Trend</t>
        </is>
      </c>
      <c r="QJ64" s="41" t="n">
        <v>0.08</v>
      </c>
      <c r="QK64" s="61">
        <f>'ETF MTD'!$IK$28/'ETF MTD'!$IK$3-1</f>
        <v/>
      </c>
      <c r="QL64" s="61">
        <f>QJ64*QK64</f>
        <v/>
      </c>
      <c r="QM64" s="61" t="n"/>
      <c r="QN64" t="inlineStr">
        <is>
          <t>Trend</t>
        </is>
      </c>
      <c r="QO64" s="41" t="n">
        <v>0.08</v>
      </c>
      <c r="QP64" s="61">
        <f>'ETF MTD'!$IK$28/'ETF MTD'!$IK$3-1</f>
        <v/>
      </c>
      <c r="QQ64" s="61">
        <f>QO64*QP64</f>
        <v/>
      </c>
      <c r="QR64" s="61" t="n"/>
      <c r="QS64" t="inlineStr">
        <is>
          <t>Trend</t>
        </is>
      </c>
      <c r="QT64" s="41" t="n">
        <v>0.08</v>
      </c>
      <c r="QU64" s="61">
        <f>'ETF MTD'!$IK$28/'ETF MTD'!$IK$3-1</f>
        <v/>
      </c>
      <c r="QV64" s="61">
        <f>QT64*QU64</f>
        <v/>
      </c>
      <c r="QW64" s="61" t="n"/>
      <c r="QX64" t="inlineStr">
        <is>
          <t>Trend</t>
        </is>
      </c>
      <c r="QY64" s="41" t="n">
        <v>0.08</v>
      </c>
      <c r="QZ64" s="61">
        <f>'ETF MTD'!$IK$28/'ETF MTD'!$IK$3-1</f>
        <v/>
      </c>
      <c r="RA64" s="61">
        <f>QY64*QZ64</f>
        <v/>
      </c>
      <c r="RB64" s="61" t="n"/>
      <c r="RC64" t="inlineStr">
        <is>
          <t>Trend</t>
        </is>
      </c>
      <c r="RD64" s="41" t="n">
        <v>0.08</v>
      </c>
      <c r="RE64" s="61">
        <f>'ETF MTD'!$IK$28/'ETF MTD'!$IK$3-1</f>
        <v/>
      </c>
      <c r="RF64" s="61">
        <f>RD64*RE64</f>
        <v/>
      </c>
      <c r="RG64" s="61" t="n"/>
      <c r="RH64" t="inlineStr">
        <is>
          <t>Trend</t>
        </is>
      </c>
      <c r="RI64" s="41" t="n">
        <v>0.08</v>
      </c>
      <c r="RJ64" s="61">
        <f>'ETF MTD'!$IK$28/'ETF MTD'!$IK$3-1</f>
        <v/>
      </c>
      <c r="RK64" s="61">
        <f>RI64*RJ64</f>
        <v/>
      </c>
      <c r="RL64" s="61" t="n"/>
      <c r="RM64" s="42" t="n">
        <v>0.08</v>
      </c>
      <c r="RN64" s="43" t="n">
        <v>0.08</v>
      </c>
      <c r="RO64" s="44" t="n">
        <v>0</v>
      </c>
      <c r="RP64" s="44" t="n">
        <v>0</v>
      </c>
      <c r="RQ64" s="48" t="n"/>
      <c r="RR64" s="46" t="n">
        <v>0.011</v>
      </c>
      <c r="RS64" s="61">
        <f>RI64*RR64</f>
        <v/>
      </c>
      <c r="RT64" s="49" t="n">
        <v>0.011</v>
      </c>
      <c r="RU64" s="61">
        <f>RT64*RI64</f>
        <v/>
      </c>
      <c r="RV64" s="33" t="n"/>
      <c r="RW64" s="33" t="n"/>
      <c r="RX64" s="33" t="n"/>
      <c r="RY64" s="33" t="n"/>
      <c r="RZ64" s="33" t="n"/>
    </row>
    <row r="65">
      <c r="A65" s="61" t="inlineStr">
        <is>
          <t>SHY</t>
        </is>
      </c>
      <c r="B65" s="49" t="n">
        <v>0.45</v>
      </c>
      <c r="C65" s="61">
        <f>'ETF MTD'!$ES$28/'ETF MTD'!$ES$3-1</f>
        <v/>
      </c>
      <c r="D65" s="61">
        <f>B65*C65</f>
        <v/>
      </c>
      <c r="E65" s="61" t="n"/>
      <c r="F65" s="61" t="inlineStr">
        <is>
          <t>SHY</t>
        </is>
      </c>
      <c r="G65" s="49" t="n">
        <v>0.07000000000000001</v>
      </c>
      <c r="H65" s="61">
        <f>'ETF MTD'!$ES$28/'ETF MTD'!$ES$3-1</f>
        <v/>
      </c>
      <c r="I65" s="61">
        <f>G65*H65</f>
        <v/>
      </c>
      <c r="J65" s="33" t="n"/>
      <c r="K65" s="61" t="inlineStr">
        <is>
          <t>SHY</t>
        </is>
      </c>
      <c r="L65" s="49" t="n">
        <v>0.05999999999999994</v>
      </c>
      <c r="M65" s="61">
        <f>'ETF MTD'!$ES$28/'ETF MTD'!$ES$3-1</f>
        <v/>
      </c>
      <c r="N65" s="61">
        <f>L65*M65</f>
        <v/>
      </c>
      <c r="O65" s="61" t="n"/>
      <c r="P65" s="61" t="inlineStr">
        <is>
          <t>SHY</t>
        </is>
      </c>
      <c r="Q65" s="61" t="n">
        <v>0.08</v>
      </c>
      <c r="R65" s="61">
        <f>'ETF MTD'!$ES$28/'ETF MTD'!$ES$3-1</f>
        <v/>
      </c>
      <c r="S65" s="61">
        <f>Q65*R65</f>
        <v/>
      </c>
      <c r="T65" s="61" t="n"/>
      <c r="U65" s="61" t="inlineStr">
        <is>
          <t>SHY</t>
        </is>
      </c>
      <c r="V65" s="49" t="n">
        <v>0.09999999999999987</v>
      </c>
      <c r="W65" s="61">
        <f>'ETF MTD'!$ES$28/'ETF MTD'!$ES$3-1</f>
        <v/>
      </c>
      <c r="X65" s="61">
        <f>V65*W65</f>
        <v/>
      </c>
      <c r="Y65" s="61" t="n"/>
      <c r="Z65" s="61" t="inlineStr">
        <is>
          <t>SHY</t>
        </is>
      </c>
      <c r="AA65" s="49" t="n">
        <v>0.03999999999999992</v>
      </c>
      <c r="AB65" s="61">
        <f>'ETF MTD'!$ES$28/'ETF MTD'!$ES$3-1</f>
        <v/>
      </c>
      <c r="AC65" s="61">
        <f>AA65*AB65</f>
        <v/>
      </c>
      <c r="AD65" s="61" t="n"/>
      <c r="AE65" s="61" t="inlineStr">
        <is>
          <t>SHY</t>
        </is>
      </c>
      <c r="AF65" s="49" t="n">
        <v>0</v>
      </c>
      <c r="AG65" s="61">
        <f>'ETF MTD'!$ES$28/'ETF MTD'!$ES$3-1</f>
        <v/>
      </c>
      <c r="AH65" s="61">
        <f>AF65*AG65</f>
        <v/>
      </c>
      <c r="AI65" s="61" t="n"/>
      <c r="AJ65" s="61" t="inlineStr">
        <is>
          <t>SHY</t>
        </is>
      </c>
      <c r="AK65" s="49" t="n">
        <v>0.224</v>
      </c>
      <c r="AL65" s="61">
        <f>'ETF MTD'!$ES$28/'ETF MTD'!$ES$3-1</f>
        <v/>
      </c>
      <c r="AM65" s="61">
        <f>AK65*AL65</f>
        <v/>
      </c>
      <c r="AN65" s="61" t="n"/>
      <c r="AO65" s="61" t="inlineStr">
        <is>
          <t>SHY</t>
        </is>
      </c>
      <c r="AP65" s="49" t="n">
        <v>0.488</v>
      </c>
      <c r="AQ65" s="61">
        <f>'ETF MTD'!$ES$28/'ETF MTD'!$ES$3-1</f>
        <v/>
      </c>
      <c r="AR65" s="61">
        <f>AP65*AQ65</f>
        <v/>
      </c>
      <c r="AS65" s="61" t="n"/>
      <c r="AT65" s="61" t="inlineStr">
        <is>
          <t>SHY</t>
        </is>
      </c>
      <c r="AU65" s="49" t="n">
        <v>0.548</v>
      </c>
      <c r="AV65" s="61">
        <f>'ETF MTD'!$ES$28/'ETF MTD'!$ES$3-1</f>
        <v/>
      </c>
      <c r="AW65" s="61">
        <f>AU65*AV65</f>
        <v/>
      </c>
      <c r="AX65" s="61" t="n"/>
      <c r="AY65" s="56" t="inlineStr">
        <is>
          <t>SHY</t>
        </is>
      </c>
      <c r="AZ65" s="49" t="n">
        <v>0.448</v>
      </c>
      <c r="BA65" s="61">
        <f>'ETF MTD'!$ES$28/'ETF MTD'!$ES$3-1</f>
        <v/>
      </c>
      <c r="BB65" s="61">
        <f>AZ65*BA65</f>
        <v/>
      </c>
      <c r="BC65" s="61" t="n"/>
      <c r="BD65" s="56" t="inlineStr">
        <is>
          <t>SHY</t>
        </is>
      </c>
      <c r="BE65" s="49" t="n">
        <v>0.172</v>
      </c>
      <c r="BF65" s="61">
        <f>'ETF MTD'!$ES$28/'ETF MTD'!$ES$3-1</f>
        <v/>
      </c>
      <c r="BG65" s="61">
        <f>BE65*BF65</f>
        <v/>
      </c>
      <c r="BH65" s="61" t="n"/>
      <c r="BI65" s="56" t="inlineStr">
        <is>
          <t>SHY</t>
        </is>
      </c>
      <c r="BJ65" s="49" t="n">
        <v>0.192</v>
      </c>
      <c r="BK65" s="61">
        <f>'ETF MTD'!$ES$28/'ETF MTD'!$ES$3-1</f>
        <v/>
      </c>
      <c r="BL65" s="61">
        <f>BJ65*BK65</f>
        <v/>
      </c>
      <c r="BM65" s="61" t="n"/>
      <c r="BN65" s="56" t="inlineStr">
        <is>
          <t>SHY</t>
        </is>
      </c>
      <c r="BO65" s="49" t="n">
        <v>0.192</v>
      </c>
      <c r="BP65" s="61">
        <f>'ETF MTD'!$ES$28/'ETF MTD'!$ES$3-1</f>
        <v/>
      </c>
      <c r="BQ65" s="61">
        <f>BO65*BP65</f>
        <v/>
      </c>
      <c r="BR65" s="61" t="n"/>
      <c r="BS65" s="56" t="inlineStr">
        <is>
          <t>SHY</t>
        </is>
      </c>
      <c r="BT65" s="49" t="n">
        <v>0.3639999999999999</v>
      </c>
      <c r="BU65" s="61">
        <f>'ETF MTD'!$ES$28/'ETF MTD'!$ES$3-1</f>
        <v/>
      </c>
      <c r="BV65" s="61">
        <f>BT65*BU65</f>
        <v/>
      </c>
      <c r="BW65" s="61" t="n"/>
      <c r="BX65" s="56" t="inlineStr">
        <is>
          <t>SHY</t>
        </is>
      </c>
      <c r="BY65" s="49" t="n">
        <v>0.2039999999999998</v>
      </c>
      <c r="BZ65" s="61">
        <f>'ETF MTD'!$ES$28/'ETF MTD'!$ES$3-1</f>
        <v/>
      </c>
      <c r="CA65" s="61">
        <f>BY65*BZ65</f>
        <v/>
      </c>
      <c r="CB65" s="61" t="n"/>
      <c r="CC65" s="56" t="inlineStr">
        <is>
          <t>SHY</t>
        </is>
      </c>
      <c r="CD65" s="49" t="n">
        <v>0.3239999999999998</v>
      </c>
      <c r="CE65" s="61">
        <f>'ETF MTD'!$ES$28/'ETF MTD'!$ES$3-1</f>
        <v/>
      </c>
      <c r="CF65" s="61">
        <f>CD65*CE65</f>
        <v/>
      </c>
      <c r="CG65" s="61" t="n"/>
      <c r="CH65" s="56" t="inlineStr">
        <is>
          <t>SHY</t>
        </is>
      </c>
      <c r="CI65" s="49" t="n">
        <v>0.384</v>
      </c>
      <c r="CJ65" s="61">
        <f>'ETF MTD'!$ES$28/'ETF MTD'!$ES$3-1</f>
        <v/>
      </c>
      <c r="CK65" s="61">
        <f>CI65*CJ65</f>
        <v/>
      </c>
      <c r="CL65" s="61" t="n"/>
      <c r="CM65" s="56" t="inlineStr">
        <is>
          <t>SHY</t>
        </is>
      </c>
      <c r="CN65" s="49" t="n">
        <v>0.4839999999999999</v>
      </c>
      <c r="CO65" s="61">
        <f>'ETF MTD'!$ES$28/'ETF MTD'!$ES$3-1</f>
        <v/>
      </c>
      <c r="CP65" s="61">
        <f>CN65*CO65</f>
        <v/>
      </c>
      <c r="CQ65" s="61" t="n"/>
      <c r="CR65" s="56" t="inlineStr">
        <is>
          <t>SHY</t>
        </is>
      </c>
      <c r="CS65" s="49" t="n">
        <v>0.464</v>
      </c>
      <c r="CT65" s="61">
        <f>'ETF MTD'!$ES$28/'ETF MTD'!$ES$3-1</f>
        <v/>
      </c>
      <c r="CU65" s="61">
        <f>CS65*CT65</f>
        <v/>
      </c>
      <c r="CV65" s="61" t="n"/>
      <c r="CW65" s="56" t="inlineStr">
        <is>
          <t>SHY</t>
        </is>
      </c>
      <c r="CX65" s="49" t="n">
        <v>0.4239999999999999</v>
      </c>
      <c r="CY65" s="61">
        <f>'ETF MTD'!$ES$28/'ETF MTD'!$ES$3-1</f>
        <v/>
      </c>
      <c r="CZ65" s="61">
        <f>CX65*CY65</f>
        <v/>
      </c>
      <c r="DA65" s="61" t="n"/>
      <c r="DB65" s="56" t="inlineStr">
        <is>
          <t>SHY</t>
        </is>
      </c>
      <c r="DC65" s="49" t="n">
        <v>0.352</v>
      </c>
      <c r="DD65" s="61">
        <f>'ETF MTD'!$ES$28/'ETF MTD'!$ES$3-1</f>
        <v/>
      </c>
      <c r="DE65" s="61">
        <f>DC65*DD65</f>
        <v/>
      </c>
      <c r="DF65" s="61" t="n"/>
      <c r="DG65" s="56" t="inlineStr">
        <is>
          <t>SHY</t>
        </is>
      </c>
      <c r="DH65" s="49" t="n">
        <v>0.4639999999999999</v>
      </c>
      <c r="DI65" s="61">
        <f>'ETF MTD'!$ES$28/'ETF MTD'!$ES$3-1</f>
        <v/>
      </c>
      <c r="DJ65" s="61">
        <f>DH65*DI65</f>
        <v/>
      </c>
      <c r="DK65" s="61" t="n"/>
      <c r="DL65" s="56" t="inlineStr">
        <is>
          <t>SHY</t>
        </is>
      </c>
      <c r="DM65" s="49" t="n">
        <v>0.3319999999999999</v>
      </c>
      <c r="DN65" s="61">
        <f>'ETF MTD'!$ES$28/'ETF MTD'!$ES$3-1</f>
        <v/>
      </c>
      <c r="DO65" s="61">
        <f>DM65*DN65</f>
        <v/>
      </c>
      <c r="DP65" s="61" t="n"/>
      <c r="DQ65" s="56" t="inlineStr">
        <is>
          <t>SHY</t>
        </is>
      </c>
      <c r="DR65" s="49" t="n">
        <v>0.524</v>
      </c>
      <c r="DS65" s="61">
        <f>'ETF MTD'!$ES$28/'ETF MTD'!$ES$3-1</f>
        <v/>
      </c>
      <c r="DT65" s="61">
        <f>DR65*DS65</f>
        <v/>
      </c>
      <c r="DU65" s="61" t="n"/>
      <c r="DV65" s="56" t="inlineStr">
        <is>
          <t>SHY</t>
        </is>
      </c>
      <c r="DW65" s="49" t="n">
        <v>0.6439999999999999</v>
      </c>
      <c r="DX65" s="61">
        <f>'ETF MTD'!$ES$28/'ETF MTD'!$ES$3-1</f>
        <v/>
      </c>
      <c r="DY65" s="61">
        <f>DW65*DX65</f>
        <v/>
      </c>
      <c r="DZ65" s="61" t="n"/>
      <c r="EA65" s="56" t="inlineStr">
        <is>
          <t>SHY</t>
        </is>
      </c>
      <c r="EB65" s="49" t="n">
        <v>0.6439999999999999</v>
      </c>
      <c r="EC65" s="61">
        <f>'ETF MTD'!$ES$28/'ETF MTD'!$ES$3-1</f>
        <v/>
      </c>
      <c r="ED65" s="61">
        <f>EB65*EC65</f>
        <v/>
      </c>
      <c r="EE65" s="61" t="n"/>
      <c r="EF65" s="56" t="inlineStr">
        <is>
          <t>SHY</t>
        </is>
      </c>
      <c r="EG65" s="49" t="n">
        <v>0.592</v>
      </c>
      <c r="EH65" s="61">
        <f>'ETF MTD'!$ES$28/'ETF MTD'!$ES$3-1</f>
        <v/>
      </c>
      <c r="EI65" s="61">
        <f>EG65*EH65</f>
        <v/>
      </c>
      <c r="EJ65" s="61" t="n"/>
      <c r="EK65" s="56" t="inlineStr">
        <is>
          <t>SHY</t>
        </is>
      </c>
      <c r="EL65" s="49" t="n">
        <v>0.4399999999999999</v>
      </c>
      <c r="EM65" s="61">
        <f>'ETF MTD'!$ES$28/'ETF MTD'!$ES$3-1</f>
        <v/>
      </c>
      <c r="EN65" s="61">
        <f>EL65*EM65</f>
        <v/>
      </c>
      <c r="EO65" s="61" t="n"/>
      <c r="EP65" s="56" t="inlineStr">
        <is>
          <t>SHY</t>
        </is>
      </c>
      <c r="EQ65" s="49" t="n">
        <v>0.2199999999999999</v>
      </c>
      <c r="ER65" s="61">
        <f>'ETF MTD'!$ES$28/'ETF MTD'!$ES$3-1</f>
        <v/>
      </c>
      <c r="ES65" s="61">
        <f>EQ65*ER65</f>
        <v/>
      </c>
      <c r="ET65" s="61" t="n"/>
      <c r="EU65" s="56" t="inlineStr">
        <is>
          <t>SHY</t>
        </is>
      </c>
      <c r="EV65" s="49" t="n">
        <v>0.09999999999999992</v>
      </c>
      <c r="EW65" s="61">
        <f>'ETF MTD'!$ES$28/'ETF MTD'!$ES$3-1</f>
        <v/>
      </c>
      <c r="EX65" s="61">
        <f>EV65*EW65</f>
        <v/>
      </c>
      <c r="EY65" s="61" t="n"/>
      <c r="EZ65" s="56" t="inlineStr">
        <is>
          <t>SHY</t>
        </is>
      </c>
      <c r="FA65" s="49" t="n">
        <v>0.03999999999999998</v>
      </c>
      <c r="FB65" s="61">
        <f>'ETF MTD'!$ES$28/'ETF MTD'!$ES$3-1</f>
        <v/>
      </c>
      <c r="FC65" s="61">
        <f>FA65*FB65</f>
        <v/>
      </c>
      <c r="FD65" s="61" t="n"/>
      <c r="FE65" s="56" t="inlineStr">
        <is>
          <t>SHY</t>
        </is>
      </c>
      <c r="FF65" s="49" t="n">
        <v>0.1599999999999999</v>
      </c>
      <c r="FG65" s="61">
        <f>'ETF MTD'!$ES$28/'ETF MTD'!$ES$3-1</f>
        <v/>
      </c>
      <c r="FH65" s="61">
        <f>FF65*FG65</f>
        <v/>
      </c>
      <c r="FI65" s="61" t="n"/>
      <c r="FJ65" s="56" t="inlineStr">
        <is>
          <t>SHY</t>
        </is>
      </c>
      <c r="FK65" s="49" t="n">
        <v>0.06</v>
      </c>
      <c r="FL65" s="61">
        <f>'ETF MTD'!$ES$28/'ETF MTD'!$ES$3-1</f>
        <v/>
      </c>
      <c r="FM65" s="61">
        <f>FK65*FL65</f>
        <v/>
      </c>
      <c r="FN65" s="61" t="n"/>
      <c r="FO65" s="56" t="inlineStr">
        <is>
          <t>SHY</t>
        </is>
      </c>
      <c r="FP65" s="49" t="n">
        <v>0</v>
      </c>
      <c r="FQ65" s="61">
        <f>'ETF MTD'!$ES$28/'ETF MTD'!$ES$3-1</f>
        <v/>
      </c>
      <c r="FR65" s="61">
        <f>FP65*FQ65</f>
        <v/>
      </c>
      <c r="FS65" s="61" t="n"/>
      <c r="FT65" s="56" t="inlineStr">
        <is>
          <t>SHY</t>
        </is>
      </c>
      <c r="FU65" s="49" t="n">
        <v>0.1799999999999999</v>
      </c>
      <c r="FV65" s="61">
        <f>'ETF MTD'!$ES$28/'ETF MTD'!$ES$3-1</f>
        <v/>
      </c>
      <c r="FW65" s="61">
        <f>FU65*FV65</f>
        <v/>
      </c>
      <c r="FX65" s="61" t="n"/>
      <c r="FY65" s="56" t="inlineStr">
        <is>
          <t>SHY</t>
        </is>
      </c>
      <c r="FZ65" s="41" t="n">
        <v>0.07999999999999996</v>
      </c>
      <c r="GA65" s="61">
        <f>'ETF MTD'!$ES$28/'ETF MTD'!$ES$3-1</f>
        <v/>
      </c>
      <c r="GB65" s="61">
        <f>FZ65*GA65</f>
        <v/>
      </c>
      <c r="GC65" s="61" t="n"/>
      <c r="GD65" s="56" t="inlineStr">
        <is>
          <t>SHY</t>
        </is>
      </c>
      <c r="GE65" s="41" t="n">
        <v>0.01999999999999996</v>
      </c>
      <c r="GF65" s="61">
        <f>'ETF MTD'!$ES$28/'ETF MTD'!$ES$3-1</f>
        <v/>
      </c>
      <c r="GG65" s="61">
        <f>GE65*GF65</f>
        <v/>
      </c>
      <c r="GH65" s="61" t="n"/>
      <c r="GI65" t="inlineStr">
        <is>
          <t>U.S. Govt ST</t>
        </is>
      </c>
      <c r="GJ65" s="41" t="n">
        <v>0.03999999999999998</v>
      </c>
      <c r="GK65" s="61">
        <f>'ETF MTD'!$ES$28/'ETF MTD'!$ES$3-1</f>
        <v/>
      </c>
      <c r="GL65" s="61">
        <f>GJ65*GK65</f>
        <v/>
      </c>
      <c r="GM65" s="61" t="n"/>
      <c r="GN65" t="inlineStr">
        <is>
          <t>U.S. Govt ST</t>
        </is>
      </c>
      <c r="GO65" s="41" t="n">
        <v>0.172</v>
      </c>
      <c r="GP65" s="61">
        <f>'ETF MTD'!$ES$28/'ETF MTD'!$ES$3-1</f>
        <v/>
      </c>
      <c r="GQ65" s="61">
        <f>GO65*GP65</f>
        <v/>
      </c>
      <c r="GR65" s="61" t="n"/>
      <c r="GS65" t="inlineStr">
        <is>
          <t>U.S. Govt ST</t>
        </is>
      </c>
      <c r="GT65" s="41" t="n">
        <v>0</v>
      </c>
      <c r="GU65" s="61">
        <f>'ETF MTD'!$ES$28/'ETF MTD'!$ES$3-1</f>
        <v/>
      </c>
      <c r="GV65" s="61">
        <f>GT65*GU65</f>
        <v/>
      </c>
      <c r="GW65" s="61" t="n"/>
      <c r="GX65" t="inlineStr">
        <is>
          <t>U.S. Govt ST</t>
        </is>
      </c>
      <c r="GY65" s="41" t="n">
        <v>0.15</v>
      </c>
      <c r="GZ65" s="61">
        <f>'ETF MTD'!$ES$28/'ETF MTD'!$ES$3-1</f>
        <v/>
      </c>
      <c r="HA65" s="61">
        <f>GY65*GZ65</f>
        <v/>
      </c>
      <c r="HB65" s="61" t="n"/>
      <c r="HC65" t="inlineStr">
        <is>
          <t>U.S. Govt ST</t>
        </is>
      </c>
      <c r="HD65" s="41" t="n">
        <v>0.47</v>
      </c>
      <c r="HE65" s="61">
        <f>'ETF MTD'!$ES$28/'ETF MTD'!$ES$3-1</f>
        <v/>
      </c>
      <c r="HF65" s="61">
        <f>HD65*HE65</f>
        <v/>
      </c>
      <c r="HG65" s="61" t="n"/>
      <c r="HH65" t="inlineStr">
        <is>
          <t>U.S. Govt ST</t>
        </is>
      </c>
      <c r="HI65" s="41" t="n">
        <v>0.41</v>
      </c>
      <c r="HJ65" s="61">
        <f>'ETF MTD'!$ES$28/'ETF MTD'!$ES$3-1</f>
        <v/>
      </c>
      <c r="HK65" s="61">
        <f>HI65*HJ65</f>
        <v/>
      </c>
      <c r="HL65" s="61" t="n"/>
      <c r="HM65" t="inlineStr">
        <is>
          <t>U.S. Govt ST</t>
        </is>
      </c>
      <c r="HN65" s="41" t="n">
        <v>0.15</v>
      </c>
      <c r="HO65" s="61">
        <f>'ETF MTD'!$ES$28/'ETF MTD'!$ES$3-1</f>
        <v/>
      </c>
      <c r="HP65" s="61">
        <f>HN65*HO65</f>
        <v/>
      </c>
      <c r="HQ65" s="61" t="n"/>
      <c r="HR65" t="inlineStr">
        <is>
          <t>U.S. Govt ST</t>
        </is>
      </c>
      <c r="HS65" s="41" t="n">
        <v>0.09</v>
      </c>
      <c r="HT65" s="61">
        <f>'ETF MTD'!$ES$28/'ETF MTD'!$ES$3-1</f>
        <v/>
      </c>
      <c r="HU65" s="61">
        <f>HS65*HT65</f>
        <v/>
      </c>
      <c r="HV65" s="61" t="n"/>
      <c r="HW65" t="inlineStr">
        <is>
          <t>U.S. Govt ST</t>
        </is>
      </c>
      <c r="HX65" s="41" t="n">
        <v>0.132</v>
      </c>
      <c r="HY65" s="61">
        <f>'ETF MTD'!$ES$28/'ETF MTD'!$ES$3-1</f>
        <v/>
      </c>
      <c r="HZ65" s="61">
        <f>HX65*HY65</f>
        <v/>
      </c>
      <c r="IA65" s="61" t="n"/>
      <c r="IB65" t="inlineStr">
        <is>
          <t>U.S. Govt ST</t>
        </is>
      </c>
      <c r="IC65" s="41" t="n">
        <v>0.052</v>
      </c>
      <c r="ID65" s="61">
        <f>'ETF MTD'!$ES$28/'ETF MTD'!$ES$3-1</f>
        <v/>
      </c>
      <c r="IE65" s="61">
        <f>IC65*ID65</f>
        <v/>
      </c>
      <c r="IF65" s="61" t="n"/>
      <c r="IG65" t="inlineStr">
        <is>
          <t>U.S. Govt ST</t>
        </is>
      </c>
      <c r="IH65" s="41" t="n">
        <v>0.02</v>
      </c>
      <c r="II65" s="61">
        <f>'ETF MTD'!$ES$28/'ETF MTD'!$ES$3-1</f>
        <v/>
      </c>
      <c r="IJ65" s="61">
        <f>IH65*II65</f>
        <v/>
      </c>
      <c r="IK65" s="61" t="n"/>
      <c r="IL65" t="inlineStr">
        <is>
          <t>U.S. Govt ST</t>
        </is>
      </c>
      <c r="IM65" s="41" t="n">
        <v>0.02</v>
      </c>
      <c r="IN65" s="61">
        <f>'ETF MTD'!$ES$28/'ETF MTD'!$ES$3-1</f>
        <v/>
      </c>
      <c r="IO65" s="61">
        <f>IM65*IN65</f>
        <v/>
      </c>
      <c r="IP65" s="61" t="n"/>
      <c r="IQ65" t="inlineStr">
        <is>
          <t>U.S. Govt ST</t>
        </is>
      </c>
      <c r="IR65" s="41" t="n">
        <v>0.05</v>
      </c>
      <c r="IS65" s="61">
        <f>'ETF MTD'!$ES$28/'ETF MTD'!$ES$3-1</f>
        <v/>
      </c>
      <c r="IT65" s="61">
        <f>IR65*IS65</f>
        <v/>
      </c>
      <c r="IU65" s="61" t="n"/>
      <c r="IV65" t="inlineStr">
        <is>
          <t>U.S. Govt ST</t>
        </is>
      </c>
      <c r="IW65" s="41" t="n">
        <v>0.05</v>
      </c>
      <c r="IX65" s="61">
        <f>'ETF MTD'!$ES$28/'ETF MTD'!$ES$3-1</f>
        <v/>
      </c>
      <c r="IY65" s="61">
        <f>IW65*IX65</f>
        <v/>
      </c>
      <c r="IZ65" s="61" t="n"/>
      <c r="JA65" t="inlineStr">
        <is>
          <t>U.S. Govt ST</t>
        </is>
      </c>
      <c r="JB65" s="41" t="n">
        <v>0.05</v>
      </c>
      <c r="JC65" s="61">
        <f>'ETF MTD'!$ES$28/'ETF MTD'!$ES$3-1</f>
        <v/>
      </c>
      <c r="JD65" s="61">
        <f>JB65*JC65</f>
        <v/>
      </c>
      <c r="JE65" s="61" t="n"/>
      <c r="JF65" t="inlineStr">
        <is>
          <t>U.S. Govt ST</t>
        </is>
      </c>
      <c r="JG65" s="41" t="n">
        <v>0</v>
      </c>
      <c r="JH65" s="61">
        <f>'ETF MTD'!$ES$28/'ETF MTD'!$ES$3-1</f>
        <v/>
      </c>
      <c r="JI65" s="61">
        <f>JG65*JH65</f>
        <v/>
      </c>
      <c r="JJ65" s="61" t="n"/>
      <c r="JK65" t="inlineStr">
        <is>
          <t>U.S. Govt ST</t>
        </is>
      </c>
      <c r="JL65" s="41" t="n">
        <v>0</v>
      </c>
      <c r="JM65" s="61">
        <f>'ETF MTD'!$ES$28/'ETF MTD'!$ES$3-1</f>
        <v/>
      </c>
      <c r="JN65" s="61">
        <f>JL65*JM65</f>
        <v/>
      </c>
      <c r="JO65" s="61" t="n"/>
      <c r="JP65" t="inlineStr">
        <is>
          <t>U.S. Govt ST</t>
        </is>
      </c>
      <c r="JQ65" s="41" t="n">
        <v>0</v>
      </c>
      <c r="JR65" s="61">
        <f>'ETF MTD'!$ES$28/'ETF MTD'!$ES$3-1</f>
        <v/>
      </c>
      <c r="JS65" s="61">
        <f>JQ65*JR65</f>
        <v/>
      </c>
      <c r="JT65" s="61" t="n"/>
      <c r="JU65" t="inlineStr">
        <is>
          <t>U.S. Govt ST</t>
        </is>
      </c>
      <c r="JV65" s="41" t="n">
        <v>0</v>
      </c>
      <c r="JW65" s="61">
        <f>'ETF MTD'!$ES$28/'ETF MTD'!$ES$3-1</f>
        <v/>
      </c>
      <c r="JX65" s="61">
        <f>JV65*JW65</f>
        <v/>
      </c>
      <c r="JY65" s="61" t="n"/>
      <c r="JZ65" t="inlineStr">
        <is>
          <t>U.S. Govt ST</t>
        </is>
      </c>
      <c r="KA65" s="41" t="n">
        <v>0</v>
      </c>
      <c r="KB65" s="61">
        <f>'ETF MTD'!$ES$28/'ETF MTD'!$ES$3-1</f>
        <v/>
      </c>
      <c r="KC65" s="61">
        <f>KA65*KB65</f>
        <v/>
      </c>
      <c r="KD65" s="61" t="n"/>
      <c r="KE65" t="inlineStr">
        <is>
          <t>U.S. Govt ST</t>
        </is>
      </c>
      <c r="KF65" s="41" t="n">
        <v>0</v>
      </c>
      <c r="KG65" s="61">
        <f>'ETF MTD'!$ES$28/'ETF MTD'!$ES$3-1</f>
        <v/>
      </c>
      <c r="KH65" s="61">
        <f>KF65*KG65</f>
        <v/>
      </c>
      <c r="KI65" s="61" t="n"/>
      <c r="KJ65" t="inlineStr">
        <is>
          <t>U.S. Govt ST</t>
        </is>
      </c>
      <c r="KK65" s="41" t="n">
        <v>0</v>
      </c>
      <c r="KL65" s="61">
        <f>'ETF MTD'!$ES$28/'ETF MTD'!$ES$3-1</f>
        <v/>
      </c>
      <c r="KM65" s="61">
        <f>KK65*KL65</f>
        <v/>
      </c>
      <c r="KN65" s="61" t="n"/>
      <c r="KO65" t="inlineStr">
        <is>
          <t>U.S. Govt ST</t>
        </is>
      </c>
      <c r="KP65" s="41" t="n">
        <v>0</v>
      </c>
      <c r="KQ65" s="61">
        <f>'ETF MTD'!$ES$28/'ETF MTD'!$ES$3-1</f>
        <v/>
      </c>
      <c r="KR65" s="61">
        <f>KP65*KQ65</f>
        <v/>
      </c>
      <c r="KS65" s="61" t="n"/>
      <c r="KT65" t="inlineStr">
        <is>
          <t>U.S. Govt ST</t>
        </is>
      </c>
      <c r="KU65" s="41" t="n">
        <v>0</v>
      </c>
      <c r="KV65" s="61">
        <f>'ETF MTD'!$ES$28/'ETF MTD'!$ES$3-1</f>
        <v/>
      </c>
      <c r="KW65" s="61">
        <f>KU65*KV65</f>
        <v/>
      </c>
      <c r="KX65" s="61" t="n"/>
      <c r="KY65" t="inlineStr">
        <is>
          <t>U.S. Govt ST</t>
        </is>
      </c>
      <c r="KZ65" s="41" t="n">
        <v>0</v>
      </c>
      <c r="LA65" s="61">
        <f>'ETF MTD'!$ES$28/'ETF MTD'!$ES$3-1</f>
        <v/>
      </c>
      <c r="LB65" s="61">
        <f>KZ65*LA65</f>
        <v/>
      </c>
      <c r="LC65" s="61" t="n"/>
      <c r="LD65" t="inlineStr">
        <is>
          <t>U.S. Govt ST</t>
        </is>
      </c>
      <c r="LE65" s="41" t="n">
        <v>0</v>
      </c>
      <c r="LF65" s="61">
        <f>'ETF MTD'!$ES$28/'ETF MTD'!$ES$3-1</f>
        <v/>
      </c>
      <c r="LG65" s="61">
        <f>LE65*LF65</f>
        <v/>
      </c>
      <c r="LH65" s="61" t="n"/>
      <c r="LI65" t="inlineStr">
        <is>
          <t>U.S. Govt ST</t>
        </is>
      </c>
      <c r="LJ65" s="41" t="n">
        <v>0</v>
      </c>
      <c r="LK65" s="61">
        <f>'ETF MTD'!$ES$28/'ETF MTD'!$ES$3-1</f>
        <v/>
      </c>
      <c r="LL65" s="61">
        <f>LJ65*LK65</f>
        <v/>
      </c>
      <c r="LM65" s="61" t="n"/>
      <c r="LN65" t="inlineStr">
        <is>
          <t>U.S. Govt ST</t>
        </is>
      </c>
      <c r="LO65" s="41" t="n">
        <v>0</v>
      </c>
      <c r="LP65" s="61">
        <f>'ETF MTD'!$ES$28/'ETF MTD'!$ES$3-1</f>
        <v/>
      </c>
      <c r="LQ65" s="61">
        <f>LO65*LP65</f>
        <v/>
      </c>
      <c r="LR65" s="61" t="n"/>
      <c r="LS65" t="inlineStr">
        <is>
          <t>U.S. Govt ST</t>
        </is>
      </c>
      <c r="LT65" s="41" t="n">
        <v>0</v>
      </c>
      <c r="LU65" s="61">
        <f>'ETF MTD'!$ES$28/'ETF MTD'!$ES$3-1</f>
        <v/>
      </c>
      <c r="LV65" s="61">
        <f>LT65*LU65</f>
        <v/>
      </c>
      <c r="LW65" s="61" t="n"/>
      <c r="LX65" t="inlineStr">
        <is>
          <t>U.S. Govt ST</t>
        </is>
      </c>
      <c r="LY65" s="41" t="n">
        <v>0</v>
      </c>
      <c r="LZ65" s="61">
        <f>'ETF MTD'!$ES$28/'ETF MTD'!$ES$3-1</f>
        <v/>
      </c>
      <c r="MA65" s="61">
        <f>LY65*LZ65</f>
        <v/>
      </c>
      <c r="MB65" s="61" t="n"/>
      <c r="MC65" t="inlineStr">
        <is>
          <t>U.S. Govt ST</t>
        </is>
      </c>
      <c r="MD65" s="41" t="n">
        <v>0</v>
      </c>
      <c r="ME65" s="61">
        <f>'ETF MTD'!$ES$28/'ETF MTD'!$ES$3-1</f>
        <v/>
      </c>
      <c r="MF65" s="61">
        <f>MD65*ME65</f>
        <v/>
      </c>
      <c r="MG65" s="61" t="n"/>
      <c r="MH65" t="inlineStr">
        <is>
          <t>U.S. Govt ST</t>
        </is>
      </c>
      <c r="MI65" s="41" t="n">
        <v>0</v>
      </c>
      <c r="MJ65" s="61">
        <f>'ETF MTD'!$ES$28/'ETF MTD'!$ES$3-1</f>
        <v/>
      </c>
      <c r="MK65" s="61">
        <f>MI65*MJ65</f>
        <v/>
      </c>
      <c r="ML65" s="61" t="n"/>
      <c r="MM65" t="inlineStr">
        <is>
          <t>U.S. Govt ST</t>
        </is>
      </c>
      <c r="MN65" s="41" t="n">
        <v>0</v>
      </c>
      <c r="MO65" s="61">
        <f>'ETF MTD'!$ES$28/'ETF MTD'!$ES$3-1</f>
        <v/>
      </c>
      <c r="MP65" s="61">
        <f>MN65*MO65</f>
        <v/>
      </c>
      <c r="MQ65" s="61" t="n"/>
      <c r="MR65" t="inlineStr">
        <is>
          <t>U.S. Govt ST</t>
        </is>
      </c>
      <c r="MS65" s="41" t="n">
        <v>0</v>
      </c>
      <c r="MT65" s="61">
        <f>'ETF MTD'!$ES$28/'ETF MTD'!$ES$3-1</f>
        <v/>
      </c>
      <c r="MU65" s="61">
        <f>MS65*MT65</f>
        <v/>
      </c>
      <c r="MV65" s="61" t="n"/>
      <c r="MW65" t="inlineStr">
        <is>
          <t>U.S. Govt ST</t>
        </is>
      </c>
      <c r="MX65" s="41" t="n">
        <v>0</v>
      </c>
      <c r="MY65" s="61">
        <f>'ETF MTD'!$ES$28/'ETF MTD'!$ES$3-1</f>
        <v/>
      </c>
      <c r="MZ65" s="61">
        <f>MX65*MY65</f>
        <v/>
      </c>
      <c r="NA65" s="61" t="n"/>
      <c r="NB65" t="inlineStr">
        <is>
          <t>U.S. Govt ST</t>
        </is>
      </c>
      <c r="NC65" s="41" t="n">
        <v>0</v>
      </c>
      <c r="ND65" s="61">
        <f>'ETF MTD'!$ES$28/'ETF MTD'!$ES$3-1</f>
        <v/>
      </c>
      <c r="NE65" s="61">
        <f>NC65*ND65</f>
        <v/>
      </c>
      <c r="NF65" s="61" t="n"/>
      <c r="NG65" t="inlineStr">
        <is>
          <t>U.S. Govt ST</t>
        </is>
      </c>
      <c r="NH65" s="41" t="n">
        <v>0</v>
      </c>
      <c r="NI65" s="61">
        <f>'ETF MTD'!$ES$28/'ETF MTD'!$ES$3-1</f>
        <v/>
      </c>
      <c r="NJ65" s="61">
        <f>NH65*NI65</f>
        <v/>
      </c>
      <c r="NK65" s="61" t="n"/>
      <c r="NL65" t="inlineStr">
        <is>
          <t>U.S. Govt ST</t>
        </is>
      </c>
      <c r="NM65" s="41" t="n">
        <v>0</v>
      </c>
      <c r="NN65" s="61">
        <f>'ETF MTD'!$ES$28/'ETF MTD'!$ES$3-1</f>
        <v/>
      </c>
      <c r="NO65" s="61">
        <f>NM65*NN65</f>
        <v/>
      </c>
      <c r="NP65" s="61" t="n"/>
      <c r="NQ65" t="inlineStr">
        <is>
          <t>U.S. Govt ST</t>
        </is>
      </c>
      <c r="NR65" s="41" t="n">
        <v>0</v>
      </c>
      <c r="NS65" s="61">
        <f>'ETF MTD'!$ES$28/'ETF MTD'!$ES$3-1</f>
        <v/>
      </c>
      <c r="NT65" s="61">
        <f>NR65*NS65</f>
        <v/>
      </c>
      <c r="NU65" s="61" t="n"/>
      <c r="NV65" t="inlineStr">
        <is>
          <t>U.S. Govt ST</t>
        </is>
      </c>
      <c r="NW65" s="41" t="n">
        <v>0</v>
      </c>
      <c r="NX65" s="61">
        <f>'ETF MTD'!$ES$28/'ETF MTD'!$ES$3-1</f>
        <v/>
      </c>
      <c r="NY65" s="61">
        <f>NW65*NX65</f>
        <v/>
      </c>
      <c r="NZ65" s="61" t="n"/>
      <c r="OA65" t="inlineStr">
        <is>
          <t>U.S. Govt ST</t>
        </is>
      </c>
      <c r="OB65" s="41" t="n">
        <v>0</v>
      </c>
      <c r="OC65" s="61">
        <f>'ETF MTD'!$ES$28/'ETF MTD'!$ES$3-1</f>
        <v/>
      </c>
      <c r="OD65" s="61">
        <f>OB65*OC65</f>
        <v/>
      </c>
      <c r="OE65" s="61" t="n"/>
      <c r="OF65" t="inlineStr">
        <is>
          <t>U.S. Govt ST</t>
        </is>
      </c>
      <c r="OG65" s="41" t="n">
        <v>0</v>
      </c>
      <c r="OH65" s="61">
        <f>'ETF MTD'!$ES$28/'ETF MTD'!$ES$3-1</f>
        <v/>
      </c>
      <c r="OI65" s="61">
        <f>OG65*OH65</f>
        <v/>
      </c>
      <c r="OJ65" s="61" t="n"/>
      <c r="OK65" t="inlineStr">
        <is>
          <t>U.S. Govt ST</t>
        </is>
      </c>
      <c r="OL65" s="41" t="n">
        <v>0</v>
      </c>
      <c r="OM65" s="61">
        <f>'ETF MTD'!$ES$28/'ETF MTD'!$ES$3-1</f>
        <v/>
      </c>
      <c r="ON65" s="61">
        <f>OL65*OM65</f>
        <v/>
      </c>
      <c r="OO65" s="61" t="n"/>
      <c r="OP65" t="inlineStr">
        <is>
          <t>U.S. Govt ST</t>
        </is>
      </c>
      <c r="OQ65" s="41" t="n">
        <v>0</v>
      </c>
      <c r="OR65" s="61">
        <f>'ETF MTD'!$ES$28/'ETF MTD'!$ES$3-1</f>
        <v/>
      </c>
      <c r="OS65" s="61">
        <f>OQ65*OR65</f>
        <v/>
      </c>
      <c r="OT65" s="61" t="n"/>
      <c r="OU65" t="inlineStr">
        <is>
          <t>U.S. Govt ST</t>
        </is>
      </c>
      <c r="OV65" s="41" t="n">
        <v>0</v>
      </c>
      <c r="OW65" s="61">
        <f>'ETF MTD'!$ES$28/'ETF MTD'!$ES$3-1</f>
        <v/>
      </c>
      <c r="OX65" s="61">
        <f>OV65*OW65</f>
        <v/>
      </c>
      <c r="OY65" s="61" t="n"/>
      <c r="OZ65" t="inlineStr">
        <is>
          <t>U.S. Govt ST</t>
        </is>
      </c>
      <c r="PA65" s="41" t="n">
        <v>0</v>
      </c>
      <c r="PB65" s="61">
        <f>'ETF MTD'!$ES$28/'ETF MTD'!$ES$3-1</f>
        <v/>
      </c>
      <c r="PC65" s="61">
        <f>PA65*PB65</f>
        <v/>
      </c>
      <c r="PD65" s="61" t="n"/>
      <c r="PE65" t="inlineStr">
        <is>
          <t>U.S. Govt ST</t>
        </is>
      </c>
      <c r="PF65" s="41" t="n">
        <v>0.19</v>
      </c>
      <c r="PG65" s="61">
        <f>'ETF MTD'!$ES$28/'ETF MTD'!$ES$3-1</f>
        <v/>
      </c>
      <c r="PH65" s="61">
        <f>PF65*PG65</f>
        <v/>
      </c>
      <c r="PI65" s="61" t="n"/>
      <c r="PJ65" t="inlineStr">
        <is>
          <t>U.S. Govt ST</t>
        </is>
      </c>
      <c r="PK65" s="41" t="n">
        <v>0.04</v>
      </c>
      <c r="PL65" s="61">
        <f>'ETF MTD'!$ES$28/'ETF MTD'!$ES$3-1</f>
        <v/>
      </c>
      <c r="PM65" s="61">
        <f>PK65*PL65</f>
        <v/>
      </c>
      <c r="PN65" s="61" t="n"/>
      <c r="PO65" t="inlineStr">
        <is>
          <t>U.S. Govt ST</t>
        </is>
      </c>
      <c r="PP65" s="41" t="n">
        <v>0</v>
      </c>
      <c r="PQ65" s="61">
        <f>'ETF MTD'!$ES$28/'ETF MTD'!$ES$3-1</f>
        <v/>
      </c>
      <c r="PR65" s="61">
        <f>PP65*PQ65</f>
        <v/>
      </c>
      <c r="PS65" s="61" t="n"/>
      <c r="PT65" t="inlineStr">
        <is>
          <t>U.S. Govt ST</t>
        </is>
      </c>
      <c r="PU65" s="41" t="n">
        <v>0</v>
      </c>
      <c r="PV65" s="61">
        <f>'ETF MTD'!$ES$28/'ETF MTD'!$ES$3-1</f>
        <v/>
      </c>
      <c r="PW65" s="61">
        <f>PU65*PV65</f>
        <v/>
      </c>
      <c r="PX65" s="61" t="n"/>
      <c r="PY65" t="inlineStr">
        <is>
          <t>U.S. Govt ST</t>
        </is>
      </c>
      <c r="PZ65" s="41" t="n">
        <v>0</v>
      </c>
      <c r="QA65" s="61">
        <f>'ETF MTD'!$ES$28/'ETF MTD'!$ES$3-1</f>
        <v/>
      </c>
      <c r="QB65" s="61">
        <f>PZ65*QA65</f>
        <v/>
      </c>
      <c r="QC65" s="61" t="n"/>
      <c r="QD65" t="inlineStr">
        <is>
          <t>U.S. Govt ST</t>
        </is>
      </c>
      <c r="QE65" s="41" t="n">
        <v>0</v>
      </c>
      <c r="QF65" s="61">
        <f>'ETF MTD'!$ES$28/'ETF MTD'!$ES$3-1</f>
        <v/>
      </c>
      <c r="QG65" s="61">
        <f>QE65*QF65</f>
        <v/>
      </c>
      <c r="QH65" s="61" t="n"/>
      <c r="QI65" t="inlineStr">
        <is>
          <t>U.S. Govt ST</t>
        </is>
      </c>
      <c r="QJ65" s="41" t="n">
        <v>0</v>
      </c>
      <c r="QK65" s="61">
        <f>'ETF MTD'!$ES$28/'ETF MTD'!$ES$3-1</f>
        <v/>
      </c>
      <c r="QL65" s="61">
        <f>QJ65*QK65</f>
        <v/>
      </c>
      <c r="QM65" s="61" t="n"/>
      <c r="QN65" t="inlineStr">
        <is>
          <t>U.S. Govt ST</t>
        </is>
      </c>
      <c r="QO65" s="41" t="n">
        <v>0</v>
      </c>
      <c r="QP65" s="61">
        <f>'ETF MTD'!$ES$28/'ETF MTD'!$ES$3-1</f>
        <v/>
      </c>
      <c r="QQ65" s="61">
        <f>QO65*QP65</f>
        <v/>
      </c>
      <c r="QR65" s="61" t="n"/>
      <c r="QS65" t="inlineStr">
        <is>
          <t>U.S. Govt ST</t>
        </is>
      </c>
      <c r="QT65" s="41" t="n">
        <v>0</v>
      </c>
      <c r="QU65" s="61">
        <f>'ETF MTD'!$ES$28/'ETF MTD'!$ES$3-1</f>
        <v/>
      </c>
      <c r="QV65" s="61">
        <f>QT65*QU65</f>
        <v/>
      </c>
      <c r="QW65" s="61" t="n"/>
      <c r="QX65" t="inlineStr">
        <is>
          <t>U.S. Govt ST</t>
        </is>
      </c>
      <c r="QY65" s="41" t="n">
        <v>0</v>
      </c>
      <c r="QZ65" s="61">
        <f>'ETF MTD'!$ES$28/'ETF MTD'!$ES$3-1</f>
        <v/>
      </c>
      <c r="RA65" s="61">
        <f>QY65*QZ65</f>
        <v/>
      </c>
      <c r="RB65" s="61" t="n"/>
      <c r="RC65" t="inlineStr">
        <is>
          <t>U.S. Govt ST</t>
        </is>
      </c>
      <c r="RD65" s="41" t="n">
        <v>0</v>
      </c>
      <c r="RE65" s="61">
        <f>'ETF MTD'!$ES$28/'ETF MTD'!$ES$3-1</f>
        <v/>
      </c>
      <c r="RF65" s="61">
        <f>RD65*RE65</f>
        <v/>
      </c>
      <c r="RG65" s="61" t="n"/>
      <c r="RH65" t="inlineStr">
        <is>
          <t>U.S. Govt ST</t>
        </is>
      </c>
      <c r="RI65" s="41" t="n">
        <v>0</v>
      </c>
      <c r="RJ65" s="61">
        <f>'ETF MTD'!$ES$28/'ETF MTD'!$ES$3-1</f>
        <v/>
      </c>
      <c r="RK65" s="61">
        <f>RI65*RJ65</f>
        <v/>
      </c>
      <c r="RL65" s="61" t="n"/>
      <c r="RM65" s="42" t="n">
        <v>0</v>
      </c>
      <c r="RN65" s="43">
        <f>0.2*RM65</f>
        <v/>
      </c>
      <c r="RO65" s="43" t="n">
        <v>0</v>
      </c>
      <c r="RP65" s="44">
        <f>RI65-SUM(RN65:RO65)</f>
        <v/>
      </c>
      <c r="RQ65" s="49" t="n"/>
      <c r="RR65" s="46" t="n">
        <v>0.0015</v>
      </c>
      <c r="RS65" s="61">
        <f>RI65*RR65</f>
        <v/>
      </c>
      <c r="RT65" s="49" t="n">
        <v>0.0005999999999999999</v>
      </c>
      <c r="RU65" s="61">
        <f>RT65*RI65</f>
        <v/>
      </c>
      <c r="RV65" s="33" t="n"/>
      <c r="RW65" s="33" t="n"/>
      <c r="RX65" s="33" t="n"/>
      <c r="RY65" s="33" t="n"/>
      <c r="RZ65" s="33" t="n"/>
    </row>
    <row r="66">
      <c r="A66" s="61" t="n"/>
      <c r="B66" s="49" t="n"/>
      <c r="C66" s="61" t="n"/>
      <c r="D66" s="61" t="n"/>
      <c r="E66" s="61" t="n"/>
      <c r="F66" s="61" t="n"/>
      <c r="G66" s="49" t="n"/>
      <c r="H66" s="61" t="n"/>
      <c r="I66" s="61" t="n"/>
      <c r="J66" s="33" t="n"/>
      <c r="K66" s="61" t="n"/>
      <c r="L66" s="49" t="n"/>
      <c r="M66" s="61" t="n"/>
      <c r="N66" s="61" t="n"/>
      <c r="O66" s="61" t="n"/>
      <c r="P66" s="61" t="n"/>
      <c r="Q66" s="61" t="n"/>
      <c r="R66" s="61" t="n"/>
      <c r="S66" s="61" t="n"/>
      <c r="T66" s="61" t="n"/>
      <c r="U66" s="61" t="n"/>
      <c r="V66" s="49" t="n"/>
      <c r="W66" s="61" t="n"/>
      <c r="X66" s="61" t="n"/>
      <c r="Y66" s="61" t="n"/>
      <c r="Z66" s="61" t="n"/>
      <c r="AA66" s="49" t="n"/>
      <c r="AB66" s="61" t="n"/>
      <c r="AC66" s="61" t="n"/>
      <c r="AD66" s="61" t="n"/>
      <c r="AE66" s="61" t="n"/>
      <c r="AF66" s="49" t="n"/>
      <c r="AG66" s="61" t="n"/>
      <c r="AH66" s="61" t="n"/>
      <c r="AI66" s="61" t="n"/>
      <c r="AJ66" s="61" t="n"/>
      <c r="AK66" s="49" t="n"/>
      <c r="AL66" s="61" t="n"/>
      <c r="AM66" s="61" t="n"/>
      <c r="AN66" s="61" t="n"/>
      <c r="AO66" s="61" t="n"/>
      <c r="AP66" s="49" t="n"/>
      <c r="AQ66" s="61" t="n"/>
      <c r="AR66" s="61" t="n"/>
      <c r="AS66" s="61" t="n"/>
      <c r="AT66" s="61" t="n"/>
      <c r="AU66" s="49" t="n"/>
      <c r="AV66" s="61" t="n"/>
      <c r="AW66" s="61" t="n"/>
      <c r="AX66" s="61" t="n"/>
      <c r="AY66" s="56" t="n"/>
      <c r="AZ66" s="49" t="n"/>
      <c r="BA66" s="61" t="n"/>
      <c r="BB66" s="61" t="n"/>
      <c r="BC66" s="61" t="n"/>
      <c r="BD66" s="56" t="n"/>
      <c r="BE66" s="49" t="n"/>
      <c r="BF66" s="61" t="n"/>
      <c r="BG66" s="61" t="n"/>
      <c r="BH66" s="61" t="n"/>
      <c r="BI66" s="56" t="n"/>
      <c r="BJ66" s="49" t="n"/>
      <c r="BK66" s="61" t="n"/>
      <c r="BL66" s="61" t="n"/>
      <c r="BM66" s="61" t="n"/>
      <c r="BN66" s="56" t="n"/>
      <c r="BO66" s="49" t="n"/>
      <c r="BP66" s="61" t="n"/>
      <c r="BQ66" s="61" t="n"/>
      <c r="BR66" s="61" t="n"/>
      <c r="BS66" s="56" t="n"/>
      <c r="BT66" s="49" t="n"/>
      <c r="BU66" s="61" t="n"/>
      <c r="BV66" s="61" t="n"/>
      <c r="BW66" s="61" t="n"/>
      <c r="BX66" s="56" t="n"/>
      <c r="BY66" s="49" t="n"/>
      <c r="BZ66" s="61" t="n"/>
      <c r="CA66" s="61" t="n"/>
      <c r="CB66" s="61" t="n"/>
      <c r="CC66" s="56" t="n"/>
      <c r="CD66" s="49" t="n"/>
      <c r="CE66" s="61" t="n"/>
      <c r="CF66" s="61" t="n"/>
      <c r="CG66" s="61" t="n"/>
      <c r="CH66" s="56" t="n"/>
      <c r="CI66" s="49" t="n"/>
      <c r="CJ66" s="61" t="n"/>
      <c r="CK66" s="61" t="n"/>
      <c r="CL66" s="61" t="n"/>
      <c r="CM66" s="56" t="n"/>
      <c r="CN66" s="49" t="n"/>
      <c r="CO66" s="61" t="n"/>
      <c r="CP66" s="61" t="n"/>
      <c r="CQ66" s="61" t="n"/>
      <c r="CR66" s="56" t="n"/>
      <c r="CS66" s="49" t="n"/>
      <c r="CT66" s="61" t="n"/>
      <c r="CU66" s="61" t="n"/>
      <c r="CV66" s="61" t="n"/>
      <c r="CW66" s="56" t="n"/>
      <c r="CX66" s="49" t="n"/>
      <c r="CY66" s="61" t="n"/>
      <c r="CZ66" s="61" t="n"/>
      <c r="DA66" s="61" t="n"/>
      <c r="DB66" s="56" t="n"/>
      <c r="DC66" s="49" t="n"/>
      <c r="DD66" s="61" t="n"/>
      <c r="DE66" s="61" t="n"/>
      <c r="DF66" s="61" t="n"/>
      <c r="DG66" s="56" t="n"/>
      <c r="DH66" s="49" t="n"/>
      <c r="DI66" s="61" t="n"/>
      <c r="DJ66" s="61" t="n"/>
      <c r="DK66" s="61" t="n"/>
      <c r="DL66" s="56" t="n"/>
      <c r="DM66" s="49" t="n"/>
      <c r="DN66" s="61" t="n"/>
      <c r="DO66" s="61" t="n"/>
      <c r="DP66" s="61" t="n"/>
      <c r="DQ66" s="56" t="n"/>
      <c r="DR66" s="49" t="n"/>
      <c r="DS66" s="61" t="n"/>
      <c r="DT66" s="61" t="n"/>
      <c r="DU66" s="61" t="n"/>
      <c r="DV66" s="56" t="n"/>
      <c r="DW66" s="49" t="n"/>
      <c r="DX66" s="61" t="n"/>
      <c r="DY66" s="61" t="n"/>
      <c r="DZ66" s="61" t="n"/>
      <c r="EA66" s="56" t="n"/>
      <c r="EB66" s="49" t="n"/>
      <c r="EC66" s="61" t="n"/>
      <c r="ED66" s="61" t="n"/>
      <c r="EE66" s="61" t="n"/>
      <c r="EF66" s="56" t="n"/>
      <c r="EG66" s="49" t="n"/>
      <c r="EH66" s="61" t="n"/>
      <c r="EI66" s="61" t="n"/>
      <c r="EJ66" s="61" t="n"/>
      <c r="EK66" s="56" t="n"/>
      <c r="EL66" s="49" t="n"/>
      <c r="EM66" s="61" t="n"/>
      <c r="EN66" s="61" t="n"/>
      <c r="EO66" s="61" t="n"/>
      <c r="EP66" s="56" t="n"/>
      <c r="EQ66" s="49" t="n"/>
      <c r="ER66" s="61" t="n"/>
      <c r="ES66" s="61" t="n"/>
      <c r="ET66" s="61" t="n"/>
      <c r="EU66" s="56" t="n"/>
      <c r="EV66" s="49" t="n"/>
      <c r="EW66" s="61" t="n"/>
      <c r="EX66" s="61" t="n"/>
      <c r="EY66" s="61" t="n"/>
      <c r="EZ66" s="56" t="n"/>
      <c r="FA66" s="49" t="n"/>
      <c r="FB66" s="61" t="n"/>
      <c r="FC66" s="61" t="n"/>
      <c r="FD66" s="61" t="n"/>
      <c r="FE66" s="56" t="n"/>
      <c r="FF66" s="49" t="n"/>
      <c r="FG66" s="61" t="n"/>
      <c r="FH66" s="61" t="n"/>
      <c r="FI66" s="61" t="n"/>
      <c r="FJ66" s="56" t="n"/>
      <c r="FK66" s="49" t="n"/>
      <c r="FL66" s="61" t="n"/>
      <c r="FM66" s="61" t="n"/>
      <c r="FN66" s="61" t="n"/>
      <c r="FO66" s="56" t="n"/>
      <c r="FP66" s="49" t="n"/>
      <c r="FQ66" s="61" t="n"/>
      <c r="FR66" s="61" t="n"/>
      <c r="FS66" s="61" t="n"/>
      <c r="FT66" s="56" t="n"/>
      <c r="FU66" s="49" t="n"/>
      <c r="FV66" s="61" t="n"/>
      <c r="FW66" s="61" t="n"/>
      <c r="FX66" s="61" t="n"/>
      <c r="FY66" s="56" t="n"/>
      <c r="FZ66" s="41" t="n"/>
      <c r="GA66" s="61" t="n"/>
      <c r="GB66" s="61" t="n"/>
      <c r="GC66" s="61" t="n"/>
      <c r="GD66" s="56" t="n"/>
      <c r="GE66" s="41" t="n"/>
      <c r="GF66" s="61" t="n"/>
      <c r="GG66" s="61" t="n"/>
      <c r="GH66" s="61" t="n"/>
      <c r="GJ66" s="41" t="n"/>
      <c r="GK66" s="61" t="n"/>
      <c r="GL66" s="61" t="n"/>
      <c r="GM66" s="61" t="n"/>
      <c r="GO66" s="41" t="n"/>
      <c r="GP66" s="61" t="n"/>
      <c r="GQ66" s="61" t="n"/>
      <c r="GR66" s="61" t="n"/>
      <c r="GT66" s="41" t="n"/>
      <c r="GU66" s="61" t="n"/>
      <c r="GV66" s="61" t="n"/>
      <c r="GW66" s="61" t="n"/>
      <c r="GY66" s="41" t="n"/>
      <c r="GZ66" s="61" t="n"/>
      <c r="HA66" s="61" t="n"/>
      <c r="HB66" s="61" t="n"/>
      <c r="HD66" s="41" t="n"/>
      <c r="HE66" s="61" t="n"/>
      <c r="HF66" s="61" t="n"/>
      <c r="HG66" s="61" t="n"/>
      <c r="HI66" s="41" t="n"/>
      <c r="HJ66" s="61" t="n"/>
      <c r="HK66" s="61" t="n"/>
      <c r="HL66" s="61" t="n"/>
      <c r="HN66" s="41" t="n"/>
      <c r="HO66" s="61" t="n"/>
      <c r="HP66" s="61" t="n"/>
      <c r="HQ66" s="61" t="n"/>
      <c r="HS66" s="41" t="n"/>
      <c r="HT66" s="61" t="n"/>
      <c r="HU66" s="61" t="n"/>
      <c r="HV66" s="61" t="n"/>
      <c r="HW66" t="inlineStr">
        <is>
          <t>U.S. Govt UST</t>
        </is>
      </c>
      <c r="HX66" s="41" t="n">
        <v>0.06</v>
      </c>
      <c r="HY66" s="61" t="n"/>
      <c r="HZ66" s="61" t="n"/>
      <c r="IA66" s="61" t="n"/>
      <c r="IB66" t="inlineStr">
        <is>
          <t>U.S. Govt UST</t>
        </is>
      </c>
      <c r="IC66" s="41" t="n">
        <v>0.06</v>
      </c>
      <c r="ID66" s="61" t="n"/>
      <c r="IE66" s="61" t="n"/>
      <c r="IF66" s="61" t="n"/>
      <c r="IG66" t="inlineStr">
        <is>
          <t>U.S. Govt UST</t>
        </is>
      </c>
      <c r="IH66" s="41" t="n">
        <v>0.06</v>
      </c>
      <c r="II66" s="61" t="n"/>
      <c r="IJ66" s="61" t="n"/>
      <c r="IK66" s="61" t="n"/>
      <c r="IL66" t="inlineStr">
        <is>
          <t>U.S. Govt UST</t>
        </is>
      </c>
      <c r="IM66" s="41" t="n">
        <v>0.092</v>
      </c>
      <c r="IN66" s="61" t="n"/>
      <c r="IO66" s="61" t="n"/>
      <c r="IP66" s="61" t="n"/>
      <c r="IQ66" t="inlineStr">
        <is>
          <t>U.S. Govt UST</t>
        </is>
      </c>
      <c r="IR66" s="41" t="n">
        <v>0.286</v>
      </c>
      <c r="IS66" s="61" t="n"/>
      <c r="IT66" s="61" t="n"/>
      <c r="IU66" s="61" t="n"/>
      <c r="IV66" t="inlineStr">
        <is>
          <t>U.S. Govt UST</t>
        </is>
      </c>
      <c r="IW66" s="41" t="n">
        <v>0.286</v>
      </c>
      <c r="IX66" s="61" t="n"/>
      <c r="IY66" s="61" t="n"/>
      <c r="IZ66" s="61" t="n"/>
      <c r="JA66" t="inlineStr">
        <is>
          <t>U.S. Govt UST</t>
        </is>
      </c>
      <c r="JB66" s="41" t="n">
        <v>0.226</v>
      </c>
      <c r="JC66" s="61" t="n"/>
      <c r="JD66" s="61" t="n"/>
      <c r="JE66" s="61" t="n"/>
      <c r="JF66" t="inlineStr">
        <is>
          <t>U.S. Govt UST</t>
        </is>
      </c>
      <c r="JG66" s="41" t="n">
        <v>0.208</v>
      </c>
      <c r="JH66" s="61" t="n"/>
      <c r="JI66" s="61" t="n"/>
      <c r="JJ66" s="61" t="n"/>
      <c r="JK66" t="inlineStr">
        <is>
          <t>U.S. Govt UST</t>
        </is>
      </c>
      <c r="JL66" s="41" t="n">
        <v>0.2</v>
      </c>
      <c r="JM66" s="61" t="n"/>
      <c r="JN66" s="61" t="n"/>
      <c r="JO66" s="61" t="n"/>
      <c r="JP66" t="inlineStr">
        <is>
          <t>U.S. Govt UST</t>
        </is>
      </c>
      <c r="JQ66" s="41" t="n">
        <v>0.2</v>
      </c>
      <c r="JR66" s="61" t="n"/>
      <c r="JS66" s="61" t="n"/>
      <c r="JT66" s="61" t="n"/>
      <c r="JU66" t="inlineStr">
        <is>
          <t>U.S. Govt UST</t>
        </is>
      </c>
      <c r="JV66" s="41" t="n">
        <v>0.2</v>
      </c>
      <c r="JW66" s="61" t="n"/>
      <c r="JX66" s="61" t="n"/>
      <c r="JY66" s="61" t="n"/>
      <c r="JZ66" t="inlineStr">
        <is>
          <t>U.S. Govt UST</t>
        </is>
      </c>
      <c r="KA66" s="41" t="n">
        <v>0.388</v>
      </c>
      <c r="KB66" s="61" t="n"/>
      <c r="KC66" s="61" t="n"/>
      <c r="KD66" s="61" t="n"/>
      <c r="KE66" t="inlineStr">
        <is>
          <t>U.S. Govt UST</t>
        </is>
      </c>
      <c r="KF66" s="41" t="n">
        <v>0.368</v>
      </c>
      <c r="KG66" s="61" t="n"/>
      <c r="KH66" s="61" t="n"/>
      <c r="KI66" s="61" t="n"/>
      <c r="KJ66" t="inlineStr">
        <is>
          <t>U.S. Govt UST</t>
        </is>
      </c>
      <c r="KK66" s="41" t="n">
        <v>0.338</v>
      </c>
      <c r="KL66" s="61" t="n"/>
      <c r="KM66" s="61" t="n"/>
      <c r="KN66" s="61" t="n"/>
      <c r="KO66" t="inlineStr">
        <is>
          <t>U.S. Govt UST</t>
        </is>
      </c>
      <c r="KP66" s="41" t="n">
        <v>0.348</v>
      </c>
      <c r="KQ66" s="61" t="n"/>
      <c r="KR66" s="61" t="n"/>
      <c r="KS66" s="61" t="n"/>
      <c r="KT66" t="inlineStr">
        <is>
          <t>U.S. Govt UST</t>
        </is>
      </c>
      <c r="KU66" s="41" t="n">
        <v>0.636</v>
      </c>
      <c r="KV66" s="61" t="n"/>
      <c r="KW66" s="61" t="n"/>
      <c r="KX66" s="61" t="n"/>
      <c r="KY66" t="inlineStr">
        <is>
          <t>U.S. Govt UST</t>
        </is>
      </c>
      <c r="KZ66" s="41" t="n">
        <v>0.604</v>
      </c>
      <c r="LA66" s="61" t="n"/>
      <c r="LB66" s="61" t="n"/>
      <c r="LC66" s="61" t="n"/>
      <c r="LD66" t="inlineStr">
        <is>
          <t>U.S. Govt UST</t>
        </is>
      </c>
      <c r="LE66" s="41" t="n">
        <v>0.484</v>
      </c>
      <c r="LF66" s="61" t="n"/>
      <c r="LG66" s="61" t="n"/>
      <c r="LH66" s="61" t="n"/>
      <c r="LI66" t="inlineStr">
        <is>
          <t>U.S. Govt UST</t>
        </is>
      </c>
      <c r="LJ66" s="41" t="n">
        <v>0.604</v>
      </c>
      <c r="LK66" s="61" t="n">
        <v>0</v>
      </c>
      <c r="LL66" s="61">
        <f>LJ66*LK66</f>
        <v/>
      </c>
      <c r="LM66" s="61" t="n"/>
      <c r="LN66" t="inlineStr">
        <is>
          <t>U.S. Govt UST</t>
        </is>
      </c>
      <c r="LO66" s="41" t="n">
        <v>0.754</v>
      </c>
      <c r="LP66" s="61" t="n">
        <v>0</v>
      </c>
      <c r="LQ66" s="61">
        <f>LO66*LP66</f>
        <v/>
      </c>
      <c r="LR66" s="61" t="n"/>
      <c r="LS66" t="inlineStr">
        <is>
          <t>U.S. Govt UST</t>
        </is>
      </c>
      <c r="LT66" s="41" t="n">
        <v>0.784</v>
      </c>
      <c r="LU66" s="61" t="n">
        <v>0</v>
      </c>
      <c r="LV66" s="61">
        <f>LT66*LU66</f>
        <v/>
      </c>
      <c r="LW66" s="61" t="n"/>
      <c r="LX66" t="inlineStr">
        <is>
          <t>U.S. Govt UST</t>
        </is>
      </c>
      <c r="LY66" s="41" t="n">
        <v>0.784</v>
      </c>
      <c r="LZ66" s="61" t="n">
        <v>0</v>
      </c>
      <c r="MA66" s="61">
        <f>LY66*LZ66</f>
        <v/>
      </c>
      <c r="MB66" s="61" t="n"/>
      <c r="MC66" t="inlineStr">
        <is>
          <t>U.S. Govt UST</t>
        </is>
      </c>
      <c r="MD66" s="41" t="n">
        <v>0.784</v>
      </c>
      <c r="ME66" s="61" t="n">
        <v>0</v>
      </c>
      <c r="MF66" s="61">
        <f>MD66*ME66</f>
        <v/>
      </c>
      <c r="MG66" s="61" t="n"/>
      <c r="MH66" t="inlineStr">
        <is>
          <t>U.S. Govt UST</t>
        </is>
      </c>
      <c r="MI66" s="41" t="n">
        <v>0.784</v>
      </c>
      <c r="MJ66" s="61" t="n">
        <v>0</v>
      </c>
      <c r="MK66" s="61">
        <f>MI66*MJ66</f>
        <v/>
      </c>
      <c r="ML66" s="61" t="n"/>
      <c r="MM66" t="inlineStr">
        <is>
          <t>U.S. Govt UST</t>
        </is>
      </c>
      <c r="MN66" s="41" t="n">
        <v>0.784</v>
      </c>
      <c r="MO66" s="61" t="n">
        <v>0</v>
      </c>
      <c r="MP66" s="61">
        <f>MN66*MO66</f>
        <v/>
      </c>
      <c r="MQ66" s="61" t="n"/>
      <c r="MR66" t="inlineStr">
        <is>
          <t>U.S. Govt UST</t>
        </is>
      </c>
      <c r="MS66" s="41" t="n">
        <v>0.612</v>
      </c>
      <c r="MT66" s="61" t="n">
        <v>0</v>
      </c>
      <c r="MU66" s="61">
        <f>MS66*MT66</f>
        <v/>
      </c>
      <c r="MV66" s="61" t="n"/>
      <c r="MW66" t="inlineStr">
        <is>
          <t>U.S. Govt UST</t>
        </is>
      </c>
      <c r="MX66" s="50">
        <f>1-SUM(MX56:MX65)-0.02</f>
        <v/>
      </c>
      <c r="MY66" s="61" t="n">
        <v>0</v>
      </c>
      <c r="MZ66" s="61">
        <f>MX66*MY66</f>
        <v/>
      </c>
      <c r="NA66" s="61" t="n"/>
      <c r="NB66" t="inlineStr">
        <is>
          <t>U.S. Govt UST</t>
        </is>
      </c>
      <c r="NC66" s="41" t="n">
        <v>0.4</v>
      </c>
      <c r="ND66" s="61" t="n">
        <v>0</v>
      </c>
      <c r="NE66" s="61">
        <f>NC66*ND66</f>
        <v/>
      </c>
      <c r="NF66" s="61" t="n"/>
      <c r="NG66" t="inlineStr">
        <is>
          <t>U.S. Govt UST</t>
        </is>
      </c>
      <c r="NH66" s="41" t="n">
        <v>0.64</v>
      </c>
      <c r="NI66" s="61" t="n">
        <v>0</v>
      </c>
      <c r="NJ66" s="61">
        <f>NH66*NI66</f>
        <v/>
      </c>
      <c r="NK66" s="61" t="n"/>
      <c r="NL66" t="inlineStr">
        <is>
          <t>U.S. Govt UST</t>
        </is>
      </c>
      <c r="NM66" s="41" t="n">
        <v>0.384</v>
      </c>
      <c r="NN66" s="61" t="n">
        <v>0</v>
      </c>
      <c r="NO66" s="61">
        <f>NM66*NN66</f>
        <v/>
      </c>
      <c r="NP66" s="61" t="n"/>
      <c r="NQ66" t="inlineStr">
        <is>
          <t>U.S. Govt UST</t>
        </is>
      </c>
      <c r="NR66" s="41" t="n">
        <v>0.344</v>
      </c>
      <c r="NS66" s="61" t="n">
        <v>0</v>
      </c>
      <c r="NT66" s="61">
        <f>NR66*NS66</f>
        <v/>
      </c>
      <c r="NU66" s="61" t="n"/>
      <c r="NV66" t="inlineStr">
        <is>
          <t>U.S. Govt UST</t>
        </is>
      </c>
      <c r="NW66" s="41" t="n">
        <v>0.6</v>
      </c>
      <c r="NX66" s="61" t="n">
        <v>0</v>
      </c>
      <c r="NY66" s="61">
        <f>NW66*NX66</f>
        <v/>
      </c>
      <c r="NZ66" s="61" t="n"/>
      <c r="OA66" t="inlineStr">
        <is>
          <t>U.S. Govt UST</t>
        </is>
      </c>
      <c r="OB66" s="41" t="n">
        <v>0.532</v>
      </c>
      <c r="OC66" s="61" t="n">
        <v>0</v>
      </c>
      <c r="OD66" s="61">
        <f>OB66*OC66</f>
        <v/>
      </c>
      <c r="OE66" s="61" t="n"/>
      <c r="OF66" t="inlineStr">
        <is>
          <t>U.S. Govt UST</t>
        </is>
      </c>
      <c r="OG66" s="41" t="n">
        <v>0.42</v>
      </c>
      <c r="OH66" s="61" t="n">
        <v>0</v>
      </c>
      <c r="OI66" s="61">
        <f>OG66*OH66</f>
        <v/>
      </c>
      <c r="OJ66" s="61" t="n"/>
      <c r="OK66" t="inlineStr">
        <is>
          <t>U.S. Govt UST</t>
        </is>
      </c>
      <c r="OL66" s="41" t="n">
        <v>0.54</v>
      </c>
      <c r="OM66" s="61" t="n">
        <v>0</v>
      </c>
      <c r="ON66" s="61">
        <f>OL66*OM66</f>
        <v/>
      </c>
      <c r="OO66" s="61" t="n"/>
      <c r="OP66" t="inlineStr">
        <is>
          <t>U.S. Govt UST</t>
        </is>
      </c>
      <c r="OQ66" s="41" t="n">
        <v>0.652</v>
      </c>
      <c r="OR66" s="61" t="n">
        <v>0</v>
      </c>
      <c r="OS66" s="61">
        <f>OQ66*OR66</f>
        <v/>
      </c>
      <c r="OT66" s="61" t="n"/>
      <c r="OU66" t="inlineStr">
        <is>
          <t>U.S. Govt UST</t>
        </is>
      </c>
      <c r="OV66" s="41">
        <f>0.98-SUM(OV56:OV65)</f>
        <v/>
      </c>
      <c r="OW66" s="61" t="n">
        <v>0</v>
      </c>
      <c r="OX66" s="61">
        <f>OV66*OW66</f>
        <v/>
      </c>
      <c r="OY66" s="61" t="n"/>
      <c r="OZ66" t="inlineStr">
        <is>
          <t>U.S. Govt UST</t>
        </is>
      </c>
      <c r="PA66" s="41" t="n">
        <v>0.3</v>
      </c>
      <c r="PB66" s="61" t="n">
        <v>0</v>
      </c>
      <c r="PC66" s="61">
        <f>PA66*PB66</f>
        <v/>
      </c>
      <c r="PD66" s="61" t="n"/>
      <c r="PE66" t="inlineStr">
        <is>
          <t>U.S. Govt UST</t>
        </is>
      </c>
      <c r="PF66" s="41" t="n">
        <v>0</v>
      </c>
      <c r="PG66" s="61" t="n">
        <v>0</v>
      </c>
      <c r="PH66" s="61">
        <f>PF66*PG66</f>
        <v/>
      </c>
      <c r="PI66" s="61" t="n"/>
      <c r="PJ66" t="inlineStr">
        <is>
          <t>U.S. Govt UST</t>
        </is>
      </c>
      <c r="PK66" s="41" t="n">
        <v>0</v>
      </c>
      <c r="PL66" s="61" t="n">
        <v>0</v>
      </c>
      <c r="PM66" s="61">
        <f>PK66*PL66</f>
        <v/>
      </c>
      <c r="PN66" s="61" t="n"/>
      <c r="PO66" t="inlineStr">
        <is>
          <t>U.S. Govt UST</t>
        </is>
      </c>
      <c r="PP66" s="41" t="n">
        <v>0.26</v>
      </c>
      <c r="PQ66" s="61" t="n">
        <v>0</v>
      </c>
      <c r="PR66" s="61">
        <f>PP66*PQ66</f>
        <v/>
      </c>
      <c r="PS66" s="61" t="n"/>
      <c r="PT66" t="inlineStr">
        <is>
          <t>U.S. Govt UST</t>
        </is>
      </c>
      <c r="PU66" s="41" t="n">
        <v>0.26</v>
      </c>
      <c r="PV66" s="61" t="n">
        <v>0</v>
      </c>
      <c r="PW66" s="61">
        <f>PU66*PV66</f>
        <v/>
      </c>
      <c r="PX66" s="61" t="n"/>
      <c r="PY66" t="inlineStr">
        <is>
          <t>U.S. Govt UST</t>
        </is>
      </c>
      <c r="PZ66" s="41" t="n">
        <v>0.48</v>
      </c>
      <c r="QA66" s="61" t="n">
        <v>0</v>
      </c>
      <c r="QB66" s="61">
        <f>PZ66*QA66</f>
        <v/>
      </c>
      <c r="QC66" s="61" t="n"/>
      <c r="QD66" t="inlineStr">
        <is>
          <t>U.S. Govt UST</t>
        </is>
      </c>
      <c r="QE66" s="41" t="n">
        <v>0.48</v>
      </c>
      <c r="QF66" s="61" t="n">
        <v>0</v>
      </c>
      <c r="QG66" s="61">
        <f>QE66*QF66</f>
        <v/>
      </c>
      <c r="QH66" s="61" t="n"/>
      <c r="QI66" t="inlineStr">
        <is>
          <t>U.S. Govt UST</t>
        </is>
      </c>
      <c r="QJ66" s="41">
        <f>0.98-SUM(QJ56:QJ65)</f>
        <v/>
      </c>
      <c r="QK66" s="61" t="n">
        <v>0</v>
      </c>
      <c r="QL66" s="61">
        <f>QJ66*QK66</f>
        <v/>
      </c>
      <c r="QM66" s="61" t="n"/>
      <c r="QN66" t="inlineStr">
        <is>
          <t>U.S. Govt UST</t>
        </is>
      </c>
      <c r="QO66" s="41" t="n">
        <v>0.2799999999999999</v>
      </c>
      <c r="QP66" s="61" t="n">
        <v>0</v>
      </c>
      <c r="QQ66" s="61">
        <f>QO66*QP66</f>
        <v/>
      </c>
      <c r="QR66" s="61" t="n"/>
      <c r="QS66" t="inlineStr">
        <is>
          <t>U.S. Govt UST</t>
        </is>
      </c>
      <c r="QT66" s="41" t="n">
        <v>0</v>
      </c>
      <c r="QU66" s="61" t="n">
        <v>0</v>
      </c>
      <c r="QV66" s="61">
        <f>QT66*QU66</f>
        <v/>
      </c>
      <c r="QW66" s="61" t="n"/>
      <c r="QX66" t="inlineStr">
        <is>
          <t>U.S. Govt UST</t>
        </is>
      </c>
      <c r="QY66" s="41" t="n">
        <v>0</v>
      </c>
      <c r="QZ66" s="61" t="n">
        <v>0</v>
      </c>
      <c r="RA66" s="61">
        <f>QY66*QZ66</f>
        <v/>
      </c>
      <c r="RB66" s="61" t="n"/>
      <c r="RC66" t="inlineStr">
        <is>
          <t>U.S. Govt UST</t>
        </is>
      </c>
      <c r="RD66" s="41" t="n">
        <v>0.2</v>
      </c>
      <c r="RE66" s="61" t="n">
        <v>0</v>
      </c>
      <c r="RF66" s="61">
        <f>RD66*RE66</f>
        <v/>
      </c>
      <c r="RG66" s="61" t="n"/>
      <c r="RH66" t="inlineStr">
        <is>
          <t>U.S. Govt UST</t>
        </is>
      </c>
      <c r="RI66" s="41" t="n">
        <v>0.3</v>
      </c>
      <c r="RJ66" s="61" t="n">
        <v>0</v>
      </c>
      <c r="RK66" s="61">
        <f>RI66*RJ66</f>
        <v/>
      </c>
      <c r="RL66" s="61" t="n"/>
      <c r="RM66" s="42" t="n">
        <v>0</v>
      </c>
      <c r="RN66" s="43">
        <f>0.2*RM66</f>
        <v/>
      </c>
      <c r="RO66" s="43">
        <f>RI66</f>
        <v/>
      </c>
      <c r="RP66" s="44">
        <f>RI66-SUM(RN66:RO66)</f>
        <v/>
      </c>
      <c r="RQ66" s="49" t="n"/>
      <c r="RR66" s="46" t="n"/>
      <c r="RS66" s="61" t="n"/>
      <c r="RT66" s="49" t="n"/>
      <c r="RU66" s="61" t="n"/>
      <c r="RV66" s="33" t="n"/>
      <c r="RW66" s="33" t="n"/>
      <c r="RX66" s="33" t="n"/>
      <c r="RY66" s="33" t="n"/>
      <c r="RZ66" s="33" t="n"/>
    </row>
    <row r="67">
      <c r="A67" s="61" t="n"/>
      <c r="B67" s="33" t="n"/>
      <c r="C67" s="33" t="n"/>
      <c r="D67" s="33" t="n"/>
      <c r="E67" s="33" t="n"/>
      <c r="F67" s="61" t="n"/>
      <c r="G67" s="33" t="n"/>
      <c r="H67" s="33" t="n"/>
      <c r="I67" s="33" t="n"/>
      <c r="J67" s="33" t="n"/>
      <c r="K67" s="61" t="n"/>
      <c r="L67" s="33" t="n"/>
      <c r="M67" s="33" t="n"/>
      <c r="N67" s="33" t="n"/>
      <c r="O67" s="33" t="n"/>
      <c r="P67" s="33" t="n"/>
      <c r="Q67" s="33" t="n"/>
      <c r="R67" s="33" t="n"/>
      <c r="S67" s="33" t="n"/>
      <c r="T67" s="33" t="n"/>
      <c r="U67" s="61" t="n"/>
      <c r="V67" s="33" t="n"/>
      <c r="W67" s="33" t="n"/>
      <c r="X67" s="33" t="n"/>
      <c r="Y67" s="33" t="n"/>
      <c r="Z67" s="61" t="n"/>
      <c r="AA67" s="33" t="n"/>
      <c r="AB67" s="33" t="n"/>
      <c r="AC67" s="33" t="n"/>
      <c r="AD67" s="33" t="n"/>
      <c r="AE67" s="61" t="n"/>
      <c r="AF67" s="33" t="n"/>
      <c r="AG67" s="33" t="n"/>
      <c r="AH67" s="33" t="n"/>
      <c r="AI67" s="33" t="n"/>
      <c r="AJ67" s="61" t="n"/>
      <c r="AK67" s="33" t="n"/>
      <c r="AL67" s="33" t="n"/>
      <c r="AM67" s="33" t="n"/>
      <c r="AN67" s="33" t="n"/>
      <c r="AO67" s="61" t="n"/>
      <c r="AP67" s="33" t="n"/>
      <c r="AQ67" s="33" t="n"/>
      <c r="AR67" s="33" t="n"/>
      <c r="AS67" s="33" t="n"/>
      <c r="AT67" s="61" t="n"/>
      <c r="AU67" s="33" t="n"/>
      <c r="AV67" s="33" t="n"/>
      <c r="AW67" s="33" t="n"/>
      <c r="AX67" s="33" t="n"/>
      <c r="AY67" s="61" t="n"/>
      <c r="AZ67" s="33" t="n"/>
      <c r="BA67" s="33" t="n"/>
      <c r="BB67" s="33" t="n"/>
      <c r="BC67" s="33" t="n"/>
      <c r="BD67" s="61" t="n"/>
      <c r="BE67" s="33" t="n"/>
      <c r="BF67" s="33" t="n"/>
      <c r="BG67" s="33" t="n"/>
      <c r="BH67" s="33" t="n"/>
      <c r="BI67" s="61" t="n"/>
      <c r="BJ67" s="33" t="n"/>
      <c r="BK67" s="33" t="n"/>
      <c r="BL67" s="33" t="n"/>
      <c r="BM67" s="33" t="n"/>
      <c r="BN67" s="61" t="n"/>
      <c r="BO67" s="33" t="n"/>
      <c r="BP67" s="33" t="n"/>
      <c r="BQ67" s="33" t="n"/>
      <c r="BR67" s="33" t="n"/>
      <c r="BS67" s="61" t="n"/>
      <c r="BT67" s="33" t="n"/>
      <c r="BU67" s="33" t="n"/>
      <c r="BV67" s="33" t="n"/>
      <c r="BW67" s="33" t="n"/>
      <c r="BX67" s="61" t="n"/>
      <c r="BY67" s="33" t="n"/>
      <c r="BZ67" s="33" t="n"/>
      <c r="CA67" s="33" t="n"/>
      <c r="CB67" s="33" t="n"/>
      <c r="CC67" s="61" t="n"/>
      <c r="CD67" s="33" t="n"/>
      <c r="CE67" s="33" t="n"/>
      <c r="CF67" s="33" t="n"/>
      <c r="CG67" s="33" t="n"/>
      <c r="CH67" s="61" t="n"/>
      <c r="CI67" s="33" t="n"/>
      <c r="CJ67" s="33" t="n"/>
      <c r="CK67" s="33" t="n"/>
      <c r="CL67" s="33" t="n"/>
      <c r="CM67" s="61" t="n"/>
      <c r="CN67" s="33" t="n"/>
      <c r="CO67" s="33" t="n"/>
      <c r="CP67" s="33" t="n"/>
      <c r="CQ67" s="33" t="n"/>
      <c r="CR67" s="61" t="n"/>
      <c r="CS67" s="33" t="n"/>
      <c r="CT67" s="33" t="n"/>
      <c r="CU67" s="33" t="n"/>
      <c r="CV67" s="33" t="n"/>
      <c r="CW67" s="61" t="n"/>
      <c r="CX67" s="33" t="n"/>
      <c r="CY67" s="33" t="n"/>
      <c r="CZ67" s="33" t="n"/>
      <c r="DA67" s="33" t="n"/>
      <c r="DB67" s="61" t="n"/>
      <c r="DC67" s="33" t="n"/>
      <c r="DD67" s="33" t="n"/>
      <c r="DE67" s="33" t="n"/>
      <c r="DF67" s="33" t="n"/>
      <c r="DG67" s="61" t="n"/>
      <c r="DH67" s="33" t="n"/>
      <c r="DI67" s="33" t="n"/>
      <c r="DJ67" s="33" t="n"/>
      <c r="DK67" s="33" t="n"/>
      <c r="DL67" s="61" t="n"/>
      <c r="DM67" s="33" t="n"/>
      <c r="DN67" s="33" t="n"/>
      <c r="DO67" s="33" t="n"/>
      <c r="DP67" s="33" t="n"/>
      <c r="DQ67" s="61" t="n"/>
      <c r="DR67" s="33" t="n"/>
      <c r="DS67" s="33" t="n"/>
      <c r="DT67" s="33" t="n"/>
      <c r="DU67" s="33" t="n"/>
      <c r="DV67" s="61" t="n"/>
      <c r="DW67" s="33" t="n"/>
      <c r="DX67" s="33" t="n"/>
      <c r="DY67" s="33" t="n"/>
      <c r="DZ67" s="33" t="n"/>
      <c r="EA67" s="61" t="n"/>
      <c r="EB67" s="33" t="n"/>
      <c r="EC67" s="33" t="n"/>
      <c r="ED67" s="33" t="n"/>
      <c r="EE67" s="33" t="n"/>
      <c r="EF67" s="61" t="n"/>
      <c r="EG67" s="33" t="n"/>
      <c r="EH67" s="33" t="n"/>
      <c r="EI67" s="33" t="n"/>
      <c r="EJ67" s="33" t="n"/>
      <c r="EK67" s="61" t="n"/>
      <c r="EL67" s="33" t="n"/>
      <c r="EM67" s="33" t="n"/>
      <c r="EN67" s="33" t="n"/>
      <c r="EO67" s="33" t="n"/>
      <c r="EP67" s="61" t="n"/>
      <c r="EQ67" s="33" t="n"/>
      <c r="ER67" s="33" t="n"/>
      <c r="ES67" s="33" t="n"/>
      <c r="ET67" s="33" t="n"/>
      <c r="EU67" s="61" t="n"/>
      <c r="EV67" s="33" t="n"/>
      <c r="EW67" s="33" t="n"/>
      <c r="EX67" s="33" t="n"/>
      <c r="EY67" s="33" t="n"/>
      <c r="EZ67" s="61" t="n"/>
      <c r="FA67" s="33" t="n"/>
      <c r="FB67" s="33" t="n"/>
      <c r="FC67" s="33" t="n"/>
      <c r="FD67" s="33" t="n"/>
      <c r="FE67" s="61" t="n"/>
      <c r="FF67" s="33" t="n"/>
      <c r="FG67" s="33" t="n"/>
      <c r="FH67" s="33" t="n"/>
      <c r="FI67" s="33" t="n"/>
      <c r="FJ67" s="61" t="n"/>
      <c r="FK67" s="33" t="n"/>
      <c r="FL67" s="33" t="n"/>
      <c r="FM67" s="33" t="n"/>
      <c r="FN67" s="33" t="n"/>
      <c r="FO67" s="61" t="n"/>
      <c r="FP67" s="33" t="n"/>
      <c r="FQ67" s="33" t="n"/>
      <c r="FR67" s="33" t="n"/>
      <c r="FS67" s="33" t="n"/>
      <c r="FT67" s="61" t="n"/>
      <c r="FU67" s="33" t="n"/>
      <c r="FV67" s="33" t="n"/>
      <c r="FW67" s="33" t="n"/>
      <c r="FX67" s="33" t="n"/>
      <c r="FY67" s="61" t="n"/>
      <c r="FZ67" s="34" t="n"/>
      <c r="GA67" s="33" t="n"/>
      <c r="GB67" s="33" t="n"/>
      <c r="GC67" s="33" t="n"/>
      <c r="GD67" s="61" t="n"/>
      <c r="GE67" s="34" t="n"/>
      <c r="GF67" s="33" t="n"/>
      <c r="GG67" s="33" t="n"/>
      <c r="GH67" s="33" t="n"/>
      <c r="GI67" s="61" t="n"/>
      <c r="GJ67" s="34" t="n"/>
      <c r="GK67" s="33" t="n"/>
      <c r="GL67" s="33" t="n"/>
      <c r="GM67" s="33" t="n"/>
      <c r="GN67" s="61" t="n"/>
      <c r="GO67" s="34" t="n"/>
      <c r="GP67" s="33" t="n"/>
      <c r="GQ67" s="33" t="n"/>
      <c r="GR67" s="33" t="n"/>
      <c r="GS67" s="61" t="n"/>
      <c r="GT67" s="34" t="n"/>
      <c r="GU67" s="33" t="n"/>
      <c r="GV67" s="33" t="n"/>
      <c r="GW67" s="33" t="n"/>
      <c r="GX67" s="61" t="n"/>
      <c r="GY67" s="34" t="n"/>
      <c r="GZ67" s="33" t="n"/>
      <c r="HA67" s="33" t="n"/>
      <c r="HB67" s="33" t="n"/>
      <c r="HC67" s="61" t="n"/>
      <c r="HD67" s="34" t="n"/>
      <c r="HE67" s="33" t="n"/>
      <c r="HF67" s="33" t="n"/>
      <c r="HG67" s="33" t="n"/>
      <c r="HH67" s="61" t="n"/>
      <c r="HI67" s="34" t="n"/>
      <c r="HJ67" s="33" t="n"/>
      <c r="HK67" s="33" t="n"/>
      <c r="HL67" s="33" t="n"/>
      <c r="HM67" s="61" t="n"/>
      <c r="HN67" s="34" t="n"/>
      <c r="HO67" s="33" t="n"/>
      <c r="HP67" s="33" t="n"/>
      <c r="HQ67" s="33" t="n"/>
      <c r="HR67" s="61" t="n"/>
      <c r="HS67" s="34" t="n"/>
      <c r="HT67" s="33" t="n"/>
      <c r="HU67" s="33" t="n"/>
      <c r="HV67" s="33" t="n"/>
      <c r="HW67" s="61" t="n"/>
      <c r="HX67" s="34" t="n"/>
      <c r="HY67" s="33" t="n"/>
      <c r="HZ67" s="33" t="n"/>
      <c r="IA67" s="33" t="n"/>
      <c r="IB67" s="61" t="n"/>
      <c r="IC67" s="34" t="n"/>
      <c r="ID67" s="33" t="n"/>
      <c r="IE67" s="33" t="n"/>
      <c r="IF67" s="33" t="n"/>
      <c r="IG67" s="61" t="n"/>
      <c r="IH67" s="34" t="n"/>
      <c r="II67" s="33" t="n"/>
      <c r="IJ67" s="33" t="n"/>
      <c r="IK67" s="33" t="n"/>
      <c r="IL67" s="61" t="n"/>
      <c r="IM67" s="34" t="n"/>
      <c r="IN67" s="33" t="n"/>
      <c r="IO67" s="33" t="n"/>
      <c r="IP67" s="33" t="n"/>
      <c r="IQ67" s="61" t="n"/>
      <c r="IR67" s="34" t="n"/>
      <c r="IS67" s="33" t="n"/>
      <c r="IT67" s="33" t="n"/>
      <c r="IU67" s="33" t="n"/>
      <c r="IV67" s="85" t="inlineStr">
        <is>
          <t>USE STIP FOR IAU Handoff</t>
        </is>
      </c>
      <c r="IW67" s="34" t="n"/>
      <c r="IX67" s="33" t="n"/>
      <c r="IY67" s="33" t="n"/>
      <c r="IZ67" s="33" t="n"/>
      <c r="JA67" s="85" t="inlineStr">
        <is>
          <t>KEEP STIP; SELL BIL TO FUND TIP</t>
        </is>
      </c>
      <c r="JB67" s="34" t="n"/>
      <c r="JC67" s="33" t="n"/>
      <c r="JD67" s="33" t="n"/>
      <c r="JE67" s="33" t="n"/>
      <c r="JF67" s="85" t="inlineStr">
        <is>
          <t>KEEP STIP</t>
        </is>
      </c>
      <c r="JG67" s="34" t="n"/>
      <c r="JH67" s="33" t="n"/>
      <c r="JI67" s="33" t="n"/>
      <c r="JJ67" s="33" t="n"/>
      <c r="JK67" s="85" t="inlineStr">
        <is>
          <t>KEEP STIP</t>
        </is>
      </c>
      <c r="JL67" s="34" t="n"/>
      <c r="JM67" s="33" t="n"/>
      <c r="JN67" s="33" t="n"/>
      <c r="JO67" s="33" t="n"/>
      <c r="JP67" s="85" t="n"/>
      <c r="JQ67" s="34" t="n"/>
      <c r="JR67" s="33" t="n"/>
      <c r="JS67" s="33" t="n"/>
      <c r="JT67" s="33" t="n"/>
      <c r="JU67" s="85" t="n"/>
      <c r="JV67" s="34" t="n"/>
      <c r="JW67" s="33" t="n"/>
      <c r="JX67" s="33" t="n"/>
      <c r="JY67" s="33" t="n"/>
      <c r="JZ67" s="85" t="inlineStr">
        <is>
          <t>SELL STIP; OPER MAX is 10%; rest to JPST/BIL</t>
        </is>
      </c>
      <c r="KA67" s="34" t="n"/>
      <c r="KB67" s="33" t="n"/>
      <c r="KC67" s="33" t="n"/>
      <c r="KD67" s="33" t="n"/>
      <c r="KE67" s="85" t="inlineStr">
        <is>
          <t>SELL STIP; OPER MAX is 10%; rest to JPST/BIL</t>
        </is>
      </c>
      <c r="KF67" s="34" t="n"/>
      <c r="KG67" s="33" t="n"/>
      <c r="KH67" s="33" t="n"/>
      <c r="KI67" s="33" t="n"/>
      <c r="KJ67" s="85" t="inlineStr">
        <is>
          <t>SELL STIP; OPER MAX is 10%; rest to JPST/BIL</t>
        </is>
      </c>
      <c r="KK67" s="34" t="n"/>
      <c r="KL67" s="33" t="n"/>
      <c r="KM67" s="33" t="n"/>
      <c r="KN67" s="33" t="n"/>
      <c r="KO67" s="85" t="inlineStr">
        <is>
          <t>SELL STIP; OPER MAX is 10%; rest to JPST/BIL</t>
        </is>
      </c>
      <c r="KP67" s="34" t="n"/>
      <c r="KQ67" s="33" t="n"/>
      <c r="KR67" s="33" t="n"/>
      <c r="KS67" s="33" t="n"/>
      <c r="KT67" s="85" t="inlineStr">
        <is>
          <t>OPER/SHV/BIL/FLOT/JPST 10% max</t>
        </is>
      </c>
      <c r="KU67" s="34" t="n"/>
      <c r="KV67" s="33" t="n"/>
      <c r="KW67" s="33" t="n"/>
      <c r="KX67" s="33" t="n"/>
      <c r="KY67" s="85" t="inlineStr">
        <is>
          <t>OPER/SHV/BIL/FLOT/JPST 10% max</t>
        </is>
      </c>
      <c r="KZ67" s="34" t="n"/>
      <c r="LA67" s="33" t="n"/>
      <c r="LB67" s="33" t="n"/>
      <c r="LC67" s="33" t="n"/>
      <c r="LD67" s="85" t="inlineStr">
        <is>
          <t>HOLD OPER</t>
        </is>
      </c>
      <c r="LE67" s="34" t="n"/>
      <c r="LF67" s="33" t="n"/>
      <c r="LG67" s="33" t="n"/>
      <c r="LH67" s="33" t="n"/>
      <c r="LI67" s="85" t="n"/>
      <c r="LJ67" s="34" t="n"/>
      <c r="LK67" s="33" t="n"/>
      <c r="LL67" s="33" t="n"/>
      <c r="LM67" s="33" t="n"/>
      <c r="LN67" s="85" t="n"/>
      <c r="LO67" s="34" t="n"/>
      <c r="LP67" s="33" t="n"/>
      <c r="LQ67" s="33" t="n"/>
      <c r="LR67" s="33" t="n"/>
      <c r="LS67" s="85" t="n"/>
      <c r="LT67" s="34" t="n"/>
      <c r="LU67" s="33" t="n"/>
      <c r="LV67" s="33" t="n"/>
      <c r="LW67" s="33" t="n"/>
      <c r="LX67" s="85" t="n"/>
      <c r="LY67" s="34" t="n"/>
      <c r="LZ67" s="33" t="n"/>
      <c r="MA67" s="33" t="n"/>
      <c r="MB67" s="33" t="n"/>
      <c r="MC67" s="85" t="n"/>
      <c r="MD67" s="34" t="n"/>
      <c r="ME67" s="33" t="n"/>
      <c r="MF67" s="33" t="n"/>
      <c r="MG67" s="33" t="n"/>
      <c r="MH67" s="85" t="n"/>
      <c r="MI67" s="34" t="n"/>
      <c r="MJ67" s="33" t="n"/>
      <c r="MK67" s="33" t="n"/>
      <c r="ML67" s="33" t="n"/>
      <c r="MM67" s="85" t="n"/>
      <c r="MN67" s="34" t="n"/>
      <c r="MO67" s="33" t="n"/>
      <c r="MP67" s="33" t="n"/>
      <c r="MQ67" s="33" t="n"/>
      <c r="MR67" s="85" t="n"/>
      <c r="MS67" s="34" t="n"/>
      <c r="MT67" s="33" t="n"/>
      <c r="MU67" s="33" t="n"/>
      <c r="MV67" s="33" t="n"/>
      <c r="MW67" s="85" t="n"/>
      <c r="MX67" s="34" t="n"/>
      <c r="MY67" s="33" t="n"/>
      <c r="MZ67" s="33" t="n"/>
      <c r="NA67" s="33" t="n"/>
      <c r="NB67" s="85" t="inlineStr">
        <is>
          <t>Keep IEI at Jan level for US Govt IT; add excess to IEF</t>
        </is>
      </c>
      <c r="NC67" s="41" t="n"/>
      <c r="ND67" s="33" t="n"/>
      <c r="NE67" s="33" t="n"/>
      <c r="NF67" s="33" t="n"/>
      <c r="NG67" s="85" t="inlineStr">
        <is>
          <t>Keep IEI at Jan level for US Govt IT; add excess to IEF</t>
        </is>
      </c>
      <c r="NH67" s="41" t="n"/>
      <c r="NI67" s="33" t="n"/>
      <c r="NJ67" s="33" t="n"/>
      <c r="NK67" s="33" t="n"/>
      <c r="NL67" s="85" t="n"/>
      <c r="NM67" s="41" t="n"/>
      <c r="NN67" s="33" t="n"/>
      <c r="NO67" s="33" t="n"/>
      <c r="NP67" s="33" t="n"/>
      <c r="NQ67" s="85" t="n"/>
      <c r="NR67" s="41" t="n"/>
      <c r="NS67" s="33" t="n"/>
      <c r="NT67" s="33" t="n"/>
      <c r="NU67" s="33" t="n"/>
      <c r="NV67" s="85" t="n"/>
      <c r="NW67" s="41" t="n"/>
      <c r="NX67" s="33" t="n"/>
      <c r="NY67" s="33" t="n"/>
      <c r="NZ67" s="33" t="n"/>
      <c r="OA67" s="85" t="n"/>
      <c r="OB67" s="41" t="n"/>
      <c r="OC67" s="33" t="n"/>
      <c r="OD67" s="33" t="n"/>
      <c r="OE67" s="33" t="n"/>
      <c r="OF67" s="85" t="n"/>
      <c r="OG67" s="41" t="n"/>
      <c r="OH67" s="33" t="n"/>
      <c r="OI67" s="33" t="n"/>
      <c r="OJ67" s="33" t="n"/>
      <c r="OK67" s="85" t="n"/>
      <c r="OL67" s="41" t="n"/>
      <c r="OM67" s="33" t="n"/>
      <c r="ON67" s="33" t="n"/>
      <c r="OO67" s="33" t="n"/>
      <c r="OP67" s="85" t="n"/>
      <c r="OQ67" s="41" t="n"/>
      <c r="OR67" s="33" t="n"/>
      <c r="OS67" s="33" t="n"/>
      <c r="OT67" s="33" t="n"/>
      <c r="OU67" s="85" t="n"/>
      <c r="OV67" s="41" t="n"/>
      <c r="OW67" s="33" t="n"/>
      <c r="OX67" s="33" t="n"/>
      <c r="OY67" s="33" t="n"/>
      <c r="OZ67" s="85" t="n"/>
      <c r="PB67" s="33" t="n"/>
      <c r="PC67" s="33" t="n"/>
      <c r="PD67" s="33" t="n"/>
      <c r="PE67" s="85" t="n"/>
      <c r="PF67" s="41" t="n"/>
      <c r="PG67" s="33" t="n"/>
      <c r="PH67" s="33" t="n"/>
      <c r="PI67" s="33" t="n"/>
      <c r="PJ67" s="85" t="n"/>
      <c r="PK67" s="41" t="n"/>
      <c r="PL67" s="33" t="n"/>
      <c r="PM67" s="33" t="n"/>
      <c r="PN67" s="33" t="n"/>
      <c r="PO67" s="85" t="n"/>
      <c r="PP67" s="41" t="n"/>
      <c r="PQ67" s="33" t="n"/>
      <c r="PR67" s="33" t="n"/>
      <c r="PS67" s="33" t="n"/>
      <c r="PT67" s="85" t="n"/>
      <c r="PU67" s="41" t="n"/>
      <c r="PV67" s="33" t="n"/>
      <c r="PW67" s="33" t="n"/>
      <c r="PX67" s="33" t="n"/>
      <c r="PY67" s="85" t="n"/>
      <c r="PZ67" s="41" t="n"/>
      <c r="QA67" s="33" t="n"/>
      <c r="QB67" s="33" t="n"/>
      <c r="QC67" s="33" t="n"/>
      <c r="QD67" s="85" t="n"/>
      <c r="QE67" s="41" t="n"/>
      <c r="QF67" s="33" t="n"/>
      <c r="QG67" s="33" t="n"/>
      <c r="QH67" s="33" t="n"/>
      <c r="QI67" s="85" t="n"/>
      <c r="QJ67" s="41" t="n"/>
      <c r="QK67" s="33" t="n"/>
      <c r="QL67" s="33" t="n"/>
      <c r="QM67" s="33" t="n"/>
      <c r="QN67" s="85" t="n"/>
      <c r="QO67" s="41" t="n"/>
      <c r="QP67" s="33" t="n"/>
      <c r="QQ67" s="33" t="n"/>
      <c r="QR67" s="33" t="n"/>
      <c r="QS67" s="85" t="n"/>
      <c r="QT67" s="41" t="n"/>
      <c r="QU67" s="33" t="n"/>
      <c r="QV67" s="33" t="n"/>
      <c r="QW67" s="33" t="n"/>
      <c r="QX67" s="85" t="n"/>
      <c r="QY67" s="41" t="n"/>
      <c r="QZ67" s="33" t="n"/>
      <c r="RA67" s="33" t="n"/>
      <c r="RB67" s="33" t="n"/>
      <c r="RC67" s="85" t="n"/>
      <c r="RD67" s="41" t="n"/>
      <c r="RE67" s="33" t="n"/>
      <c r="RF67" s="33" t="n"/>
      <c r="RG67" s="33" t="n"/>
      <c r="RH67" s="85" t="n"/>
      <c r="RI67" s="41" t="n"/>
      <c r="RJ67" s="33" t="n"/>
      <c r="RK67" s="33" t="n"/>
      <c r="RL67" s="33" t="n"/>
      <c r="RM67" s="34" t="n"/>
      <c r="RN67" s="35" t="n"/>
      <c r="RO67" s="35" t="n"/>
      <c r="RP67" s="35" t="n"/>
      <c r="RQ67" s="33" t="n"/>
      <c r="RR67" s="33" t="n"/>
      <c r="RS67" s="33" t="n"/>
      <c r="RT67" s="33" t="n"/>
      <c r="RU67" s="61" t="n"/>
      <c r="RV67" s="33" t="n"/>
      <c r="RW67" s="33" t="n"/>
      <c r="RX67" s="33" t="n"/>
      <c r="RY67" s="33" t="n"/>
      <c r="RZ67" s="33" t="n"/>
    </row>
    <row r="68">
      <c r="A68" s="33" t="inlineStr">
        <is>
          <t>Cash</t>
        </is>
      </c>
      <c r="B68" s="49">
        <f>1-SUM(B56:B67)</f>
        <v/>
      </c>
      <c r="C68" s="61" t="n">
        <v>0</v>
      </c>
      <c r="D68" s="61">
        <f>B68*C68</f>
        <v/>
      </c>
      <c r="E68" s="61" t="n"/>
      <c r="F68" s="33" t="inlineStr">
        <is>
          <t>Cash</t>
        </is>
      </c>
      <c r="G68" s="49">
        <f>1-SUM(G56:G67)</f>
        <v/>
      </c>
      <c r="H68" s="61" t="n">
        <v>0</v>
      </c>
      <c r="I68" s="61">
        <f>G68*H68</f>
        <v/>
      </c>
      <c r="J68" s="33" t="n"/>
      <c r="K68" s="33" t="inlineStr">
        <is>
          <t>Cash</t>
        </is>
      </c>
      <c r="L68" s="49">
        <f>1-SUM(L56:L67)</f>
        <v/>
      </c>
      <c r="M68" s="61" t="n">
        <v>0</v>
      </c>
      <c r="N68" s="61">
        <f>L68*M68</f>
        <v/>
      </c>
      <c r="O68" s="61" t="n"/>
      <c r="P68" s="61" t="inlineStr">
        <is>
          <t>Cash</t>
        </is>
      </c>
      <c r="Q68" s="61" t="n">
        <v>0.05000000000000004</v>
      </c>
      <c r="R68" s="61" t="n">
        <v>0</v>
      </c>
      <c r="S68" s="61">
        <f>Q68*R68</f>
        <v/>
      </c>
      <c r="T68" s="61" t="n"/>
      <c r="U68" s="33" t="inlineStr">
        <is>
          <t>Cash</t>
        </is>
      </c>
      <c r="V68" s="49">
        <f>1-SUM(V56:V67)</f>
        <v/>
      </c>
      <c r="W68" s="61" t="n">
        <v>0</v>
      </c>
      <c r="X68" s="61">
        <f>V68*W68</f>
        <v/>
      </c>
      <c r="Y68" s="61" t="n"/>
      <c r="Z68" s="33" t="inlineStr">
        <is>
          <t>Cash</t>
        </is>
      </c>
      <c r="AA68" s="49">
        <f>1-SUM(AA56:AA67)</f>
        <v/>
      </c>
      <c r="AB68" s="61" t="n">
        <v>0</v>
      </c>
      <c r="AC68" s="61">
        <f>AA68*AB68</f>
        <v/>
      </c>
      <c r="AD68" s="61" t="n"/>
      <c r="AE68" s="33" t="inlineStr">
        <is>
          <t>Cash</t>
        </is>
      </c>
      <c r="AF68" s="49">
        <f>1-SUM(AF56:AF67)</f>
        <v/>
      </c>
      <c r="AG68" s="61" t="n">
        <v>0</v>
      </c>
      <c r="AH68" s="61">
        <f>AF68*AG68</f>
        <v/>
      </c>
      <c r="AI68" s="61" t="n"/>
      <c r="AJ68" s="33" t="inlineStr">
        <is>
          <t>Cash</t>
        </is>
      </c>
      <c r="AK68" s="49">
        <f>1-SUM(AK56:AK67)</f>
        <v/>
      </c>
      <c r="AL68" s="61" t="n">
        <v>0</v>
      </c>
      <c r="AM68" s="61">
        <f>AK68*AL68</f>
        <v/>
      </c>
      <c r="AN68" s="61" t="n"/>
      <c r="AO68" s="33" t="inlineStr">
        <is>
          <t>Cash</t>
        </is>
      </c>
      <c r="AP68" s="49">
        <f>1-SUM(AP56:AP67)</f>
        <v/>
      </c>
      <c r="AQ68" s="61" t="n">
        <v>0</v>
      </c>
      <c r="AR68" s="61">
        <f>AP68*AQ68</f>
        <v/>
      </c>
      <c r="AS68" s="61" t="n"/>
      <c r="AT68" s="33" t="inlineStr">
        <is>
          <t>Cash</t>
        </is>
      </c>
      <c r="AU68" s="49">
        <f>1-SUM(AU56:AU67)</f>
        <v/>
      </c>
      <c r="AV68" s="61" t="n">
        <v>0</v>
      </c>
      <c r="AW68" s="61">
        <f>AU68*AV68</f>
        <v/>
      </c>
      <c r="AX68" s="61" t="n"/>
      <c r="AY68" s="33" t="inlineStr">
        <is>
          <t>Cash</t>
        </is>
      </c>
      <c r="AZ68" s="49">
        <f>1-SUM(AZ56:AZ67)</f>
        <v/>
      </c>
      <c r="BA68" s="61" t="n">
        <v>0</v>
      </c>
      <c r="BB68" s="61">
        <f>AZ68*BA68</f>
        <v/>
      </c>
      <c r="BC68" s="61" t="n"/>
      <c r="BD68" s="33" t="inlineStr">
        <is>
          <t>Cash</t>
        </is>
      </c>
      <c r="BE68" s="49">
        <f>1-SUM(BE56:BE67)</f>
        <v/>
      </c>
      <c r="BF68" s="61" t="n">
        <v>0</v>
      </c>
      <c r="BG68" s="61">
        <f>BE68*BF68</f>
        <v/>
      </c>
      <c r="BH68" s="61" t="n"/>
      <c r="BI68" s="33" t="inlineStr">
        <is>
          <t>Cash</t>
        </is>
      </c>
      <c r="BJ68" s="49">
        <f>1-SUM(BJ56:BJ67)</f>
        <v/>
      </c>
      <c r="BK68" s="61" t="n">
        <v>0</v>
      </c>
      <c r="BL68" s="61">
        <f>BJ68*BK68</f>
        <v/>
      </c>
      <c r="BM68" s="61" t="n"/>
      <c r="BN68" s="33" t="inlineStr">
        <is>
          <t>Cash</t>
        </is>
      </c>
      <c r="BO68" s="49">
        <f>1-SUM(BO56:BO67)</f>
        <v/>
      </c>
      <c r="BP68" s="61" t="n">
        <v>0</v>
      </c>
      <c r="BQ68" s="61">
        <f>BO68*BP68</f>
        <v/>
      </c>
      <c r="BR68" s="61" t="n"/>
      <c r="BS68" s="33" t="inlineStr">
        <is>
          <t>Cash</t>
        </is>
      </c>
      <c r="BT68" s="49">
        <f>1-SUM(BT56:BT67)</f>
        <v/>
      </c>
      <c r="BU68" s="61" t="n">
        <v>0</v>
      </c>
      <c r="BV68" s="61">
        <f>BT68*BU68</f>
        <v/>
      </c>
      <c r="BW68" s="61" t="n"/>
      <c r="BX68" s="33" t="inlineStr">
        <is>
          <t>Cash</t>
        </is>
      </c>
      <c r="BY68" s="49">
        <f>1-SUM(BY56:BY67)</f>
        <v/>
      </c>
      <c r="BZ68" s="61" t="n">
        <v>0</v>
      </c>
      <c r="CA68" s="61">
        <f>BY68*BZ68</f>
        <v/>
      </c>
      <c r="CB68" s="61" t="n"/>
      <c r="CC68" s="33" t="inlineStr">
        <is>
          <t>Cash</t>
        </is>
      </c>
      <c r="CD68" s="49">
        <f>1-SUM(CD56:CD67)</f>
        <v/>
      </c>
      <c r="CE68" s="61" t="n">
        <v>0</v>
      </c>
      <c r="CF68" s="61">
        <f>CD68*CE68</f>
        <v/>
      </c>
      <c r="CG68" s="61" t="n"/>
      <c r="CH68" s="33" t="inlineStr">
        <is>
          <t>Cash</t>
        </is>
      </c>
      <c r="CI68" s="49">
        <f>1-SUM(CI56:CI67)</f>
        <v/>
      </c>
      <c r="CJ68" s="61" t="n">
        <v>0</v>
      </c>
      <c r="CK68" s="61">
        <f>CI68*CJ68</f>
        <v/>
      </c>
      <c r="CL68" s="61" t="n"/>
      <c r="CM68" s="33" t="inlineStr">
        <is>
          <t>Cash</t>
        </is>
      </c>
      <c r="CN68" s="49">
        <f>1-SUM(CN56:CN67)</f>
        <v/>
      </c>
      <c r="CO68" s="61" t="n">
        <v>0</v>
      </c>
      <c r="CP68" s="61">
        <f>CN68*CO68</f>
        <v/>
      </c>
      <c r="CQ68" s="61" t="n"/>
      <c r="CR68" s="33" t="inlineStr">
        <is>
          <t>Cash</t>
        </is>
      </c>
      <c r="CS68" s="49">
        <f>1-SUM(CS56:CS67)</f>
        <v/>
      </c>
      <c r="CT68" s="61" t="n">
        <v>0</v>
      </c>
      <c r="CU68" s="61">
        <f>CS68*CT68</f>
        <v/>
      </c>
      <c r="CV68" s="61" t="n"/>
      <c r="CW68" s="33" t="inlineStr">
        <is>
          <t>Cash</t>
        </is>
      </c>
      <c r="CX68" s="49">
        <f>1-SUM(CX56:CX67)</f>
        <v/>
      </c>
      <c r="CY68" s="61" t="n">
        <v>0</v>
      </c>
      <c r="CZ68" s="61">
        <f>CX68*CY68</f>
        <v/>
      </c>
      <c r="DA68" s="61" t="n"/>
      <c r="DB68" s="33" t="inlineStr">
        <is>
          <t>Cash</t>
        </is>
      </c>
      <c r="DC68" s="49">
        <f>1-SUM(DC56:DC67)</f>
        <v/>
      </c>
      <c r="DD68" s="61" t="n">
        <v>0</v>
      </c>
      <c r="DE68" s="61">
        <f>DC68*DD68</f>
        <v/>
      </c>
      <c r="DF68" s="61" t="n"/>
      <c r="DG68" s="33" t="inlineStr">
        <is>
          <t>Cash</t>
        </is>
      </c>
      <c r="DH68" s="49">
        <f>1-SUM(DH56:DH67)</f>
        <v/>
      </c>
      <c r="DI68" s="61" t="n">
        <v>0</v>
      </c>
      <c r="DJ68" s="61">
        <f>DH68*DI68</f>
        <v/>
      </c>
      <c r="DK68" s="61" t="n"/>
      <c r="DL68" s="33" t="inlineStr">
        <is>
          <t>Cash</t>
        </is>
      </c>
      <c r="DM68" s="49">
        <f>1-SUM(DM56:DM67)</f>
        <v/>
      </c>
      <c r="DN68" s="61" t="n">
        <v>0</v>
      </c>
      <c r="DO68" s="61">
        <f>DM68*DN68</f>
        <v/>
      </c>
      <c r="DP68" s="61" t="n"/>
      <c r="DQ68" s="33" t="inlineStr">
        <is>
          <t>Cash</t>
        </is>
      </c>
      <c r="DR68" s="49">
        <f>1-SUM(DR56:DR67)</f>
        <v/>
      </c>
      <c r="DS68" s="61" t="n">
        <v>0</v>
      </c>
      <c r="DT68" s="61">
        <f>DR68*DS68</f>
        <v/>
      </c>
      <c r="DU68" s="61" t="n"/>
      <c r="DV68" s="33" t="inlineStr">
        <is>
          <t>Cash</t>
        </is>
      </c>
      <c r="DW68" s="49">
        <f>1-SUM(DW56:DW67)</f>
        <v/>
      </c>
      <c r="DX68" s="61" t="n">
        <v>0</v>
      </c>
      <c r="DY68" s="61">
        <f>DW68*DX68</f>
        <v/>
      </c>
      <c r="DZ68" s="61" t="n"/>
      <c r="EA68" s="33" t="inlineStr">
        <is>
          <t>Cash</t>
        </is>
      </c>
      <c r="EB68" s="49">
        <f>1-SUM(EB56:EB67)</f>
        <v/>
      </c>
      <c r="EC68" s="61" t="n">
        <v>0</v>
      </c>
      <c r="ED68" s="61">
        <f>EB68*EC68</f>
        <v/>
      </c>
      <c r="EE68" s="61" t="n"/>
      <c r="EF68" s="33" t="inlineStr">
        <is>
          <t>Cash</t>
        </is>
      </c>
      <c r="EG68" s="49">
        <f>1-SUM(EG56:EG67)</f>
        <v/>
      </c>
      <c r="EH68" s="61" t="n">
        <v>0</v>
      </c>
      <c r="EI68" s="61">
        <f>EG68*EH68</f>
        <v/>
      </c>
      <c r="EJ68" s="61" t="n"/>
      <c r="EK68" s="33" t="inlineStr">
        <is>
          <t>Cash</t>
        </is>
      </c>
      <c r="EL68" s="49">
        <f>1-SUM(EL56:EL67)</f>
        <v/>
      </c>
      <c r="EM68" s="61" t="n">
        <v>0</v>
      </c>
      <c r="EN68" s="61">
        <f>EL68*EM68</f>
        <v/>
      </c>
      <c r="EO68" s="61" t="n"/>
      <c r="EP68" s="33" t="inlineStr">
        <is>
          <t>Cash</t>
        </is>
      </c>
      <c r="EQ68" s="49">
        <f>1-SUM(EQ56:EQ67)</f>
        <v/>
      </c>
      <c r="ER68" s="61" t="n">
        <v>0</v>
      </c>
      <c r="ES68" s="61">
        <f>EQ68*ER68</f>
        <v/>
      </c>
      <c r="ET68" s="61" t="n"/>
      <c r="EU68" s="33" t="inlineStr">
        <is>
          <t>Cash</t>
        </is>
      </c>
      <c r="EV68" s="49">
        <f>1-SUM(EV56:EV67)</f>
        <v/>
      </c>
      <c r="EW68" s="61" t="n">
        <v>0</v>
      </c>
      <c r="EX68" s="61">
        <f>EV68*EW68</f>
        <v/>
      </c>
      <c r="EY68" s="61" t="n"/>
      <c r="EZ68" s="33" t="inlineStr">
        <is>
          <t>Cash</t>
        </is>
      </c>
      <c r="FA68" s="49">
        <f>1-SUM(FA56:FA67)</f>
        <v/>
      </c>
      <c r="FB68" s="61" t="n">
        <v>0</v>
      </c>
      <c r="FC68" s="61">
        <f>FA68*FB68</f>
        <v/>
      </c>
      <c r="FD68" s="61" t="n"/>
      <c r="FE68" s="33" t="inlineStr">
        <is>
          <t>Cash</t>
        </is>
      </c>
      <c r="FF68" s="49">
        <f>1-SUM(FF56:FF67)</f>
        <v/>
      </c>
      <c r="FG68" s="61" t="n">
        <v>0</v>
      </c>
      <c r="FH68" s="61">
        <f>FF68*FG68</f>
        <v/>
      </c>
      <c r="FI68" s="61" t="n"/>
      <c r="FJ68" s="33" t="inlineStr">
        <is>
          <t>Cash</t>
        </is>
      </c>
      <c r="FK68" s="49">
        <f>1-SUM(FK56:FK67)</f>
        <v/>
      </c>
      <c r="FL68" s="61" t="n">
        <v>0</v>
      </c>
      <c r="FM68" s="61">
        <f>FK68*FL68</f>
        <v/>
      </c>
      <c r="FN68" s="61" t="n"/>
      <c r="FO68" s="33" t="inlineStr">
        <is>
          <t>Cash</t>
        </is>
      </c>
      <c r="FP68" s="49">
        <f>1-SUM(FP56:FP67)</f>
        <v/>
      </c>
      <c r="FQ68" s="61" t="n">
        <v>0</v>
      </c>
      <c r="FR68" s="61">
        <f>FP68*FQ68</f>
        <v/>
      </c>
      <c r="FS68" s="61" t="n"/>
      <c r="FT68" s="33" t="inlineStr">
        <is>
          <t>Cash</t>
        </is>
      </c>
      <c r="FU68" s="49">
        <f>1-SUM(FU56:FU67)</f>
        <v/>
      </c>
      <c r="FV68" s="61" t="n">
        <v>0</v>
      </c>
      <c r="FW68" s="61">
        <f>FU68*FV68</f>
        <v/>
      </c>
      <c r="FX68" s="61" t="n"/>
      <c r="FY68" s="33" t="inlineStr">
        <is>
          <t>Cash</t>
        </is>
      </c>
      <c r="FZ68" s="41">
        <f>1-SUM(FZ56:FZ67)</f>
        <v/>
      </c>
      <c r="GA68" s="61" t="n">
        <v>0</v>
      </c>
      <c r="GB68" s="61">
        <f>FZ68*GA68</f>
        <v/>
      </c>
      <c r="GC68" s="61" t="n"/>
      <c r="GD68" s="33" t="inlineStr">
        <is>
          <t>Cash</t>
        </is>
      </c>
      <c r="GE68" s="41">
        <f>1-SUM(GE56:GE67)</f>
        <v/>
      </c>
      <c r="GF68" s="61" t="n">
        <v>0</v>
      </c>
      <c r="GG68" s="61">
        <f>GE68*GF68</f>
        <v/>
      </c>
      <c r="GH68" s="61" t="n"/>
      <c r="GI68" s="33" t="inlineStr">
        <is>
          <t>Cash</t>
        </is>
      </c>
      <c r="GJ68" s="41">
        <f>1-SUM(GJ56:GJ67)</f>
        <v/>
      </c>
      <c r="GK68" s="61" t="n">
        <v>0</v>
      </c>
      <c r="GL68" s="61">
        <f>GJ68*GK68</f>
        <v/>
      </c>
      <c r="GM68" s="61" t="n"/>
      <c r="GN68" s="33" t="inlineStr">
        <is>
          <t>Cash</t>
        </is>
      </c>
      <c r="GO68" s="41">
        <f>1-SUM(GO56:GO67)</f>
        <v/>
      </c>
      <c r="GP68" s="61" t="n">
        <v>0</v>
      </c>
      <c r="GQ68" s="61">
        <f>GO68*GP68</f>
        <v/>
      </c>
      <c r="GR68" s="61" t="n"/>
      <c r="GS68" s="33" t="inlineStr">
        <is>
          <t>Cash</t>
        </is>
      </c>
      <c r="GT68" s="41">
        <f>1-SUM(GT56:GT67)</f>
        <v/>
      </c>
      <c r="GU68" s="61" t="n">
        <v>0</v>
      </c>
      <c r="GV68" s="61">
        <f>GT68*GU68</f>
        <v/>
      </c>
      <c r="GW68" s="61" t="n"/>
      <c r="GX68" s="33" t="inlineStr">
        <is>
          <t>Cash</t>
        </is>
      </c>
      <c r="GY68" s="41">
        <f>1-SUM(GY56:GY67)</f>
        <v/>
      </c>
      <c r="GZ68" s="61" t="n">
        <v>0</v>
      </c>
      <c r="HA68" s="61">
        <f>GY68*GZ68</f>
        <v/>
      </c>
      <c r="HB68" s="61" t="n"/>
      <c r="HC68" s="33" t="inlineStr">
        <is>
          <t>Cash</t>
        </is>
      </c>
      <c r="HD68" s="41">
        <f>1-SUM(HD56:HD67)</f>
        <v/>
      </c>
      <c r="HE68" s="61" t="n">
        <v>0</v>
      </c>
      <c r="HF68" s="61">
        <f>HD68*HE68</f>
        <v/>
      </c>
      <c r="HG68" s="61" t="n"/>
      <c r="HH68" s="33" t="inlineStr">
        <is>
          <t>Cash</t>
        </is>
      </c>
      <c r="HI68" s="41">
        <f>1-SUM(HI56:HI67)</f>
        <v/>
      </c>
      <c r="HJ68" s="61" t="n">
        <v>0</v>
      </c>
      <c r="HK68" s="61">
        <f>HI68*HJ68</f>
        <v/>
      </c>
      <c r="HL68" s="61" t="n"/>
      <c r="HM68" s="33" t="inlineStr">
        <is>
          <t>Cash</t>
        </is>
      </c>
      <c r="HN68" s="41">
        <f>1-SUM(HN56:HN67)</f>
        <v/>
      </c>
      <c r="HO68" s="61" t="n">
        <v>0</v>
      </c>
      <c r="HP68" s="61">
        <f>HN68*HO68</f>
        <v/>
      </c>
      <c r="HQ68" s="61" t="n"/>
      <c r="HR68" s="33" t="inlineStr">
        <is>
          <t>Cash</t>
        </is>
      </c>
      <c r="HS68" s="41">
        <f>1-SUM(HS56:HS67)</f>
        <v/>
      </c>
      <c r="HT68" s="61" t="n">
        <v>0</v>
      </c>
      <c r="HU68" s="61">
        <f>HS68*HT68</f>
        <v/>
      </c>
      <c r="HV68" s="61" t="n"/>
      <c r="HW68" s="33" t="inlineStr">
        <is>
          <t>Cash</t>
        </is>
      </c>
      <c r="HX68" s="41">
        <f>1-SUM(HX56:HX67)</f>
        <v/>
      </c>
      <c r="HY68" s="61" t="n">
        <v>0</v>
      </c>
      <c r="HZ68" s="61">
        <f>HX68*HY68</f>
        <v/>
      </c>
      <c r="IA68" s="61" t="n"/>
      <c r="IB68" s="33" t="inlineStr">
        <is>
          <t>Cash</t>
        </is>
      </c>
      <c r="IC68" s="41">
        <f>1-SUM(IC56:IC67)</f>
        <v/>
      </c>
      <c r="ID68" s="61" t="n">
        <v>0</v>
      </c>
      <c r="IE68" s="61">
        <f>IC68*ID68</f>
        <v/>
      </c>
      <c r="IF68" s="61" t="n"/>
      <c r="IG68" s="33" t="inlineStr">
        <is>
          <t>Cash</t>
        </is>
      </c>
      <c r="IH68" s="41">
        <f>1-SUM(IH56:IH67)</f>
        <v/>
      </c>
      <c r="II68" s="61" t="n">
        <v>0</v>
      </c>
      <c r="IJ68" s="61">
        <f>IH68*II68</f>
        <v/>
      </c>
      <c r="IK68" s="61" t="n"/>
      <c r="IL68" s="33" t="inlineStr">
        <is>
          <t>Cash</t>
        </is>
      </c>
      <c r="IM68" s="41">
        <f>1-SUM(IM56:IM67)</f>
        <v/>
      </c>
      <c r="IN68" s="61" t="n">
        <v>0</v>
      </c>
      <c r="IO68" s="61">
        <f>IM68*IN68</f>
        <v/>
      </c>
      <c r="IP68" s="61" t="n"/>
      <c r="IQ68" s="33" t="inlineStr">
        <is>
          <t>Cash</t>
        </is>
      </c>
      <c r="IR68" s="41">
        <f>1-SUM(IR56:IR67)</f>
        <v/>
      </c>
      <c r="IS68" s="61" t="n">
        <v>0</v>
      </c>
      <c r="IT68" s="61">
        <f>IR68*IS68</f>
        <v/>
      </c>
      <c r="IU68" s="61" t="n"/>
      <c r="IV68" s="33" t="inlineStr">
        <is>
          <t>Cash</t>
        </is>
      </c>
      <c r="IW68" s="41">
        <f>1-SUM(IW56:IW67)</f>
        <v/>
      </c>
      <c r="IX68" s="61" t="n">
        <v>0</v>
      </c>
      <c r="IY68" s="61">
        <f>IW68*IX68</f>
        <v/>
      </c>
      <c r="IZ68" s="61" t="n"/>
      <c r="JA68" s="33" t="inlineStr">
        <is>
          <t>Cash</t>
        </is>
      </c>
      <c r="JB68" s="41">
        <f>1-SUM(JB56:JB67)</f>
        <v/>
      </c>
      <c r="JC68" s="61" t="n">
        <v>0</v>
      </c>
      <c r="JD68" s="61">
        <f>JB68*JC68</f>
        <v/>
      </c>
      <c r="JE68" s="61" t="n"/>
      <c r="JF68" s="33" t="inlineStr">
        <is>
          <t>Cash</t>
        </is>
      </c>
      <c r="JG68" s="41">
        <f>1-SUM(JG56:JG67)</f>
        <v/>
      </c>
      <c r="JH68" s="61" t="n">
        <v>0</v>
      </c>
      <c r="JI68" s="61">
        <f>JG68*JH68</f>
        <v/>
      </c>
      <c r="JJ68" s="61" t="n"/>
      <c r="JK68" s="33" t="inlineStr">
        <is>
          <t>Cash</t>
        </is>
      </c>
      <c r="JL68" s="41">
        <f>1-SUM(JL56:JL67)</f>
        <v/>
      </c>
      <c r="JM68" s="61" t="n">
        <v>0</v>
      </c>
      <c r="JN68" s="61">
        <f>JL68*JM68</f>
        <v/>
      </c>
      <c r="JO68" s="61" t="n"/>
      <c r="JP68" s="33" t="inlineStr">
        <is>
          <t>Cash</t>
        </is>
      </c>
      <c r="JQ68" s="41">
        <f>1-SUM(JQ56:JQ67)</f>
        <v/>
      </c>
      <c r="JR68" s="61" t="n">
        <v>0</v>
      </c>
      <c r="JS68" s="61">
        <f>JQ68*JR68</f>
        <v/>
      </c>
      <c r="JT68" s="61" t="n"/>
      <c r="JU68" s="33" t="inlineStr">
        <is>
          <t>Cash</t>
        </is>
      </c>
      <c r="JV68" s="41">
        <f>1-SUM(JV56:JV67)</f>
        <v/>
      </c>
      <c r="JW68" s="61" t="n">
        <v>0</v>
      </c>
      <c r="JX68" s="61">
        <f>JV68*JW68</f>
        <v/>
      </c>
      <c r="JY68" s="61" t="n"/>
      <c r="JZ68" s="33" t="inlineStr">
        <is>
          <t>Cash</t>
        </is>
      </c>
      <c r="KA68" s="41">
        <f>1-SUM(KA56:KA67)</f>
        <v/>
      </c>
      <c r="KB68" s="61" t="n">
        <v>0</v>
      </c>
      <c r="KC68" s="61">
        <f>KA68*KB68</f>
        <v/>
      </c>
      <c r="KD68" s="61" t="n"/>
      <c r="KE68" s="33" t="inlineStr">
        <is>
          <t>Cash</t>
        </is>
      </c>
      <c r="KF68" s="41">
        <f>1-SUM(KF56:KF67)</f>
        <v/>
      </c>
      <c r="KG68" s="61" t="n">
        <v>0</v>
      </c>
      <c r="KH68" s="61">
        <f>KF68*KG68</f>
        <v/>
      </c>
      <c r="KI68" s="61" t="n"/>
      <c r="KJ68" s="33" t="inlineStr">
        <is>
          <t>Cash</t>
        </is>
      </c>
      <c r="KK68" s="41">
        <f>1-SUM(KK56:KK67)</f>
        <v/>
      </c>
      <c r="KL68" s="61" t="n">
        <v>0</v>
      </c>
      <c r="KM68" s="61">
        <f>KK68*KL68</f>
        <v/>
      </c>
      <c r="KN68" s="61" t="n"/>
      <c r="KO68" s="33" t="inlineStr">
        <is>
          <t>Cash</t>
        </is>
      </c>
      <c r="KP68" s="41">
        <f>1-SUM(KP56:KP67)</f>
        <v/>
      </c>
      <c r="KQ68" s="61" t="n">
        <v>0</v>
      </c>
      <c r="KR68" s="61">
        <f>KP68*KQ68</f>
        <v/>
      </c>
      <c r="KS68" s="61" t="n"/>
      <c r="KT68" s="33" t="inlineStr">
        <is>
          <t>Cash</t>
        </is>
      </c>
      <c r="KU68" s="41">
        <f>1-SUM(KU56:KU67)</f>
        <v/>
      </c>
      <c r="KV68" s="61" t="n">
        <v>0</v>
      </c>
      <c r="KW68" s="61">
        <f>KU68*KV68</f>
        <v/>
      </c>
      <c r="KX68" s="61" t="n"/>
      <c r="KY68" s="33" t="inlineStr">
        <is>
          <t>Cash</t>
        </is>
      </c>
      <c r="KZ68" s="41">
        <f>1-SUM(KZ56:KZ67)</f>
        <v/>
      </c>
      <c r="LA68" s="61" t="n">
        <v>0</v>
      </c>
      <c r="LB68" s="61">
        <f>KZ68*LA68</f>
        <v/>
      </c>
      <c r="LC68" s="61" t="n"/>
      <c r="LD68" s="33" t="inlineStr">
        <is>
          <t>Cash</t>
        </is>
      </c>
      <c r="LE68" s="41">
        <f>1-SUM(LE56:LE67)</f>
        <v/>
      </c>
      <c r="LF68" s="61" t="n">
        <v>0</v>
      </c>
      <c r="LG68" s="61">
        <f>LE68*LF68</f>
        <v/>
      </c>
      <c r="LH68" s="61" t="n"/>
      <c r="LI68" s="33" t="inlineStr">
        <is>
          <t>Cash</t>
        </is>
      </c>
      <c r="LJ68" s="41">
        <f>1-SUM(LJ56:LJ67)</f>
        <v/>
      </c>
      <c r="LK68" s="61" t="n">
        <v>0</v>
      </c>
      <c r="LL68" s="61">
        <f>LJ68*LK68</f>
        <v/>
      </c>
      <c r="LM68" s="61" t="n"/>
      <c r="LN68" s="33" t="inlineStr">
        <is>
          <t>Cash</t>
        </is>
      </c>
      <c r="LO68" s="41">
        <f>1-SUM(LO56:LO67)</f>
        <v/>
      </c>
      <c r="LP68" s="61" t="n">
        <v>0</v>
      </c>
      <c r="LQ68" s="61">
        <f>LO68*LP68</f>
        <v/>
      </c>
      <c r="LR68" s="61" t="n"/>
      <c r="LS68" s="33" t="inlineStr">
        <is>
          <t>Cash</t>
        </is>
      </c>
      <c r="LT68" s="41">
        <f>1-SUM(LT56:LT67)</f>
        <v/>
      </c>
      <c r="LU68" s="61" t="n">
        <v>0</v>
      </c>
      <c r="LV68" s="61">
        <f>LT68*LU68</f>
        <v/>
      </c>
      <c r="LW68" s="61" t="n"/>
      <c r="LX68" s="33" t="inlineStr">
        <is>
          <t>Cash</t>
        </is>
      </c>
      <c r="LY68" s="41">
        <f>1-SUM(LY56:LY67)</f>
        <v/>
      </c>
      <c r="LZ68" s="61" t="n">
        <v>0</v>
      </c>
      <c r="MA68" s="61">
        <f>LY68*LZ68</f>
        <v/>
      </c>
      <c r="MB68" s="61" t="n"/>
      <c r="MC68" s="33" t="inlineStr">
        <is>
          <t>Cash</t>
        </is>
      </c>
      <c r="MD68" s="41">
        <f>1-SUM(MD56:MD67)</f>
        <v/>
      </c>
      <c r="ME68" s="61" t="n">
        <v>0</v>
      </c>
      <c r="MF68" s="61">
        <f>MD68*ME68</f>
        <v/>
      </c>
      <c r="MG68" s="61" t="n"/>
      <c r="MH68" s="33" t="inlineStr">
        <is>
          <t>Cash</t>
        </is>
      </c>
      <c r="MI68" s="41" t="n">
        <v>0.02000000000000002</v>
      </c>
      <c r="MJ68" s="61" t="n">
        <v>0</v>
      </c>
      <c r="MK68" s="61">
        <f>MI68*MJ68</f>
        <v/>
      </c>
      <c r="ML68" s="61" t="n"/>
      <c r="MM68" s="33" t="inlineStr">
        <is>
          <t>Cash</t>
        </is>
      </c>
      <c r="MN68" s="41" t="n">
        <v>0.02000000000000002</v>
      </c>
      <c r="MO68" s="61" t="n">
        <v>0</v>
      </c>
      <c r="MP68" s="61">
        <f>MN68*MO68</f>
        <v/>
      </c>
      <c r="MQ68" s="61" t="n"/>
      <c r="MR68" s="33" t="inlineStr">
        <is>
          <t>Cash</t>
        </is>
      </c>
      <c r="MS68" s="41">
        <f>1-SUM(MS56:MS67)</f>
        <v/>
      </c>
      <c r="MT68" s="61" t="n">
        <v>0</v>
      </c>
      <c r="MU68" s="61">
        <f>MS68*MT68</f>
        <v/>
      </c>
      <c r="MV68" s="61" t="n"/>
      <c r="MW68" s="33" t="inlineStr">
        <is>
          <t>Cash</t>
        </is>
      </c>
      <c r="MX68" s="41">
        <f>1-SUM(MX56:MX67)</f>
        <v/>
      </c>
      <c r="MY68" s="61" t="n">
        <v>0</v>
      </c>
      <c r="MZ68" s="61">
        <f>MX68*MY68</f>
        <v/>
      </c>
      <c r="NA68" s="61" t="n"/>
      <c r="NB68" s="33" t="inlineStr">
        <is>
          <t>Cash</t>
        </is>
      </c>
      <c r="NC68" s="41">
        <f>1-SUM(NC56:NC67)</f>
        <v/>
      </c>
      <c r="ND68" s="61" t="n">
        <v>0</v>
      </c>
      <c r="NE68" s="61">
        <f>NC68*ND68</f>
        <v/>
      </c>
      <c r="NF68" s="61" t="n"/>
      <c r="NG68" s="33" t="inlineStr">
        <is>
          <t>Cash</t>
        </is>
      </c>
      <c r="NH68" s="41">
        <f>1-SUM(NH56:NH67)</f>
        <v/>
      </c>
      <c r="NI68" s="61" t="n">
        <v>0</v>
      </c>
      <c r="NJ68" s="61">
        <f>NH68*NI68</f>
        <v/>
      </c>
      <c r="NK68" s="61" t="n"/>
      <c r="NL68" s="33" t="inlineStr">
        <is>
          <t>Cash</t>
        </is>
      </c>
      <c r="NM68" s="41" t="n">
        <v>0.02000000000000002</v>
      </c>
      <c r="NN68" s="61" t="n">
        <v>0</v>
      </c>
      <c r="NO68" s="61">
        <f>NM68*NN68</f>
        <v/>
      </c>
      <c r="NP68" s="61" t="n"/>
      <c r="NQ68" s="33" t="inlineStr">
        <is>
          <t>Cash</t>
        </is>
      </c>
      <c r="NR68" s="41">
        <f>1-SUM(NR56:NR67)</f>
        <v/>
      </c>
      <c r="NS68" s="61" t="n">
        <v>0</v>
      </c>
      <c r="NT68" s="61">
        <f>NR68*NS68</f>
        <v/>
      </c>
      <c r="NU68" s="61" t="n"/>
      <c r="NV68" s="33" t="inlineStr">
        <is>
          <t>Cash</t>
        </is>
      </c>
      <c r="NW68" s="41">
        <f>1-SUM(NW56:NW67)</f>
        <v/>
      </c>
      <c r="NX68" s="61" t="n">
        <v>0</v>
      </c>
      <c r="NY68" s="61">
        <f>NW68*NX68</f>
        <v/>
      </c>
      <c r="NZ68" s="61" t="n"/>
      <c r="OA68" s="33" t="inlineStr">
        <is>
          <t>Cash</t>
        </is>
      </c>
      <c r="OB68" s="41">
        <f>1-SUM(OB56:OB67)</f>
        <v/>
      </c>
      <c r="OC68" s="61" t="n">
        <v>0</v>
      </c>
      <c r="OD68" s="61">
        <f>OB68*OC68</f>
        <v/>
      </c>
      <c r="OE68" s="61" t="n"/>
      <c r="OF68" s="33" t="inlineStr">
        <is>
          <t>Cash</t>
        </is>
      </c>
      <c r="OG68" s="41">
        <f>1-SUM(OG56:OG67)</f>
        <v/>
      </c>
      <c r="OH68" s="61" t="n">
        <v>0</v>
      </c>
      <c r="OI68" s="61">
        <f>OG68*OH68</f>
        <v/>
      </c>
      <c r="OJ68" s="61" t="n"/>
      <c r="OK68" s="33" t="inlineStr">
        <is>
          <t>Cash</t>
        </is>
      </c>
      <c r="OL68" s="41">
        <f>1-SUM(OL56:OL67)</f>
        <v/>
      </c>
      <c r="OM68" s="61" t="n">
        <v>0</v>
      </c>
      <c r="ON68" s="61">
        <f>OL68*OM68</f>
        <v/>
      </c>
      <c r="OO68" s="61" t="n"/>
      <c r="OP68" s="33" t="inlineStr">
        <is>
          <t>Cash</t>
        </is>
      </c>
      <c r="OQ68" s="41">
        <f>1-SUM(OQ56:OQ67)</f>
        <v/>
      </c>
      <c r="OR68" s="61" t="n">
        <v>0</v>
      </c>
      <c r="OS68" s="61">
        <f>OQ68*OR68</f>
        <v/>
      </c>
      <c r="OT68" s="61" t="n"/>
      <c r="OU68" s="33" t="inlineStr">
        <is>
          <t>Cash</t>
        </is>
      </c>
      <c r="OV68" s="41">
        <f>1-SUM(OV56:OV67)</f>
        <v/>
      </c>
      <c r="OW68" s="61" t="n">
        <v>0</v>
      </c>
      <c r="OX68" s="61">
        <f>OV68*OW68</f>
        <v/>
      </c>
      <c r="OY68" s="61" t="n"/>
      <c r="OZ68" s="33" t="inlineStr">
        <is>
          <t>Cash</t>
        </is>
      </c>
      <c r="PA68" s="41">
        <f>1-SUM(PA56:PA67)</f>
        <v/>
      </c>
      <c r="PB68" s="61" t="n">
        <v>0</v>
      </c>
      <c r="PC68" s="61">
        <f>PA68*PB68</f>
        <v/>
      </c>
      <c r="PD68" s="61" t="n"/>
      <c r="PE68" s="33" t="inlineStr">
        <is>
          <t>Cash</t>
        </is>
      </c>
      <c r="PF68" s="41">
        <f>1-SUM(PF56:PF67)</f>
        <v/>
      </c>
      <c r="PG68" s="61" t="n">
        <v>0</v>
      </c>
      <c r="PH68" s="61">
        <f>PF68*PG68</f>
        <v/>
      </c>
      <c r="PI68" s="61" t="n"/>
      <c r="PJ68" s="33" t="inlineStr">
        <is>
          <t>Cash</t>
        </is>
      </c>
      <c r="PK68" s="41">
        <f>1-SUM(PK56:PK67)</f>
        <v/>
      </c>
      <c r="PL68" s="61" t="n">
        <v>0</v>
      </c>
      <c r="PM68" s="61">
        <f>PK68*PL68</f>
        <v/>
      </c>
      <c r="PN68" s="61" t="n"/>
      <c r="PO68" s="33" t="inlineStr">
        <is>
          <t>Cash</t>
        </is>
      </c>
      <c r="PP68" s="41">
        <f>1-SUM(PP56:PP67)</f>
        <v/>
      </c>
      <c r="PQ68" s="61" t="n">
        <v>0</v>
      </c>
      <c r="PR68" s="61">
        <f>PP68*PQ68</f>
        <v/>
      </c>
      <c r="PS68" s="61" t="n"/>
      <c r="PT68" s="33" t="inlineStr">
        <is>
          <t>Cash</t>
        </is>
      </c>
      <c r="PU68" s="41">
        <f>1-SUM(PU56:PU67)</f>
        <v/>
      </c>
      <c r="PV68" s="61" t="n">
        <v>0</v>
      </c>
      <c r="PW68" s="61">
        <f>PU68*PV68</f>
        <v/>
      </c>
      <c r="PX68" s="61" t="n"/>
      <c r="PY68" s="33" t="inlineStr">
        <is>
          <t>Cash</t>
        </is>
      </c>
      <c r="PZ68" s="41">
        <f>1-SUM(PZ56:PZ67)</f>
        <v/>
      </c>
      <c r="QA68" s="61" t="n">
        <v>0</v>
      </c>
      <c r="QB68" s="61">
        <f>PZ68*QA68</f>
        <v/>
      </c>
      <c r="QC68" s="61" t="n"/>
      <c r="QD68" s="33" t="inlineStr">
        <is>
          <t>Cash</t>
        </is>
      </c>
      <c r="QE68" s="41">
        <f>1-SUM(QE56:QE67)</f>
        <v/>
      </c>
      <c r="QF68" s="61" t="n">
        <v>0</v>
      </c>
      <c r="QG68" s="61">
        <f>QE68*QF68</f>
        <v/>
      </c>
      <c r="QH68" s="61" t="n"/>
      <c r="QI68" s="33" t="inlineStr">
        <is>
          <t>Cash</t>
        </is>
      </c>
      <c r="QJ68" s="41" t="n">
        <v>0.02</v>
      </c>
      <c r="QK68" s="61" t="n">
        <v>0</v>
      </c>
      <c r="QL68" s="61">
        <f>QJ68*QK68</f>
        <v/>
      </c>
      <c r="QM68" s="61" t="n"/>
      <c r="QN68" s="33" t="inlineStr">
        <is>
          <t>Cash</t>
        </is>
      </c>
      <c r="QO68" s="41" t="n">
        <v>0.02</v>
      </c>
      <c r="QP68" s="61" t="n">
        <v>0</v>
      </c>
      <c r="QQ68" s="61">
        <f>QO68*QP68</f>
        <v/>
      </c>
      <c r="QR68" s="61" t="n"/>
      <c r="QS68" s="33" t="inlineStr">
        <is>
          <t>Cash</t>
        </is>
      </c>
      <c r="QT68" s="41" t="n">
        <v>0.02</v>
      </c>
      <c r="QU68" s="61" t="n">
        <v>0</v>
      </c>
      <c r="QV68" s="61">
        <f>QT68*QU68</f>
        <v/>
      </c>
      <c r="QW68" s="61" t="n"/>
      <c r="QX68" s="33" t="inlineStr">
        <is>
          <t>Cash</t>
        </is>
      </c>
      <c r="QY68" s="41" t="n">
        <v>0.02</v>
      </c>
      <c r="QZ68" s="61" t="n">
        <v>0</v>
      </c>
      <c r="RA68" s="61">
        <f>QY68*QZ68</f>
        <v/>
      </c>
      <c r="RB68" s="61" t="n"/>
      <c r="RC68" s="33" t="inlineStr">
        <is>
          <t>Cash</t>
        </is>
      </c>
      <c r="RD68" s="41" t="n">
        <v>0.02</v>
      </c>
      <c r="RE68" s="61" t="n">
        <v>0</v>
      </c>
      <c r="RF68" s="61">
        <f>RD68*RE68</f>
        <v/>
      </c>
      <c r="RG68" s="61" t="n"/>
      <c r="RH68" s="33" t="inlineStr">
        <is>
          <t>Cash</t>
        </is>
      </c>
      <c r="RI68" s="41" t="n">
        <v>0.02</v>
      </c>
      <c r="RJ68" s="61" t="n">
        <v>0</v>
      </c>
      <c r="RK68" s="61">
        <f>RI68*RJ68</f>
        <v/>
      </c>
      <c r="RL68" s="61" t="n"/>
      <c r="RM68" s="50" t="n">
        <v>0.02</v>
      </c>
      <c r="RN68" s="43" t="n">
        <v>0.02</v>
      </c>
      <c r="RO68" s="51" t="n">
        <v>0</v>
      </c>
      <c r="RP68" s="52" t="n">
        <v>0</v>
      </c>
      <c r="RQ68" s="39" t="n"/>
      <c r="RR68" s="33" t="n"/>
      <c r="RS68" s="46">
        <f>SUM(RS56:RS67)</f>
        <v/>
      </c>
      <c r="RT68" s="49" t="n"/>
      <c r="RU68" s="61">
        <f>SUM(RU56:RU67)</f>
        <v/>
      </c>
      <c r="RV68" s="33" t="n"/>
      <c r="RW68" s="33" t="n"/>
      <c r="RX68" s="33" t="n"/>
      <c r="RY68" s="33" t="n"/>
      <c r="RZ68" s="33" t="n"/>
    </row>
    <row r="69">
      <c r="LT69" s="34" t="n"/>
      <c r="LY69" s="34" t="n"/>
      <c r="MD69" s="34" t="n"/>
      <c r="MI69" s="34" t="n"/>
      <c r="MN69" s="34" t="n"/>
      <c r="MS69" s="34" t="n"/>
      <c r="MX69" s="34" t="n"/>
      <c r="NC69" s="41" t="n"/>
      <c r="NH69" s="41" t="n"/>
      <c r="NM69" s="41" t="n"/>
      <c r="NR69" s="41" t="n"/>
      <c r="NW69" s="41" t="n"/>
      <c r="OB69" s="41" t="n"/>
      <c r="OG69" s="41" t="n"/>
      <c r="OL69" s="41" t="n"/>
      <c r="OQ69" s="41" t="n"/>
      <c r="OV69" s="41" t="n"/>
      <c r="PF69" s="41" t="n"/>
      <c r="PK69" s="41" t="n"/>
      <c r="PP69" s="41" t="n"/>
      <c r="PU69" s="41" t="n"/>
      <c r="PZ69" s="41" t="n"/>
      <c r="QE69" s="41" t="n"/>
      <c r="QJ69" s="41" t="n"/>
      <c r="QO69" s="41" t="n"/>
      <c r="QT69" s="41" t="n"/>
      <c r="QY69" s="41" t="n"/>
      <c r="RD69" s="41" t="n"/>
      <c r="RI69" s="41" t="n"/>
    </row>
    <row r="70">
      <c r="A70" s="33" t="inlineStr">
        <is>
          <t>Total</t>
        </is>
      </c>
      <c r="B70" s="48">
        <f>SUM(B56:B69)</f>
        <v/>
      </c>
      <c r="C70" s="33" t="n"/>
      <c r="D70" s="46">
        <f>SUM(D56:D68)</f>
        <v/>
      </c>
      <c r="E70" s="46" t="n"/>
      <c r="F70" s="33" t="inlineStr">
        <is>
          <t>Total</t>
        </is>
      </c>
      <c r="G70" s="48">
        <f>SUM(G56:G69)</f>
        <v/>
      </c>
      <c r="H70" s="33" t="n"/>
      <c r="I70" s="46">
        <f>SUM(I56:I68)</f>
        <v/>
      </c>
      <c r="J70" s="33" t="n"/>
      <c r="K70" s="33" t="inlineStr">
        <is>
          <t>Total</t>
        </is>
      </c>
      <c r="L70" s="48">
        <f>SUM(L56:L69)</f>
        <v/>
      </c>
      <c r="M70" s="33" t="n"/>
      <c r="N70" s="46">
        <f>SUM(N56:N68)</f>
        <v/>
      </c>
      <c r="O70" s="46" t="n"/>
      <c r="P70" s="46" t="inlineStr">
        <is>
          <t>Total</t>
        </is>
      </c>
      <c r="Q70" s="48">
        <f>SUM(Q56:Q69)</f>
        <v/>
      </c>
      <c r="R70" s="33" t="n"/>
      <c r="S70" s="46">
        <f>SUM(S56:S68)</f>
        <v/>
      </c>
      <c r="T70" s="46" t="n"/>
      <c r="U70" s="33" t="inlineStr">
        <is>
          <t>Total</t>
        </is>
      </c>
      <c r="V70" s="48">
        <f>SUM(V56:V69)</f>
        <v/>
      </c>
      <c r="W70" s="33" t="n"/>
      <c r="X70" s="46">
        <f>SUM(X56:X68)</f>
        <v/>
      </c>
      <c r="Y70" s="46" t="n"/>
      <c r="Z70" s="33" t="inlineStr">
        <is>
          <t>Total</t>
        </is>
      </c>
      <c r="AA70" s="48">
        <f>SUM(AA56:AA69)</f>
        <v/>
      </c>
      <c r="AB70" s="33" t="n"/>
      <c r="AC70" s="46">
        <f>SUM(AC56:AC68)</f>
        <v/>
      </c>
      <c r="AD70" s="46" t="n"/>
      <c r="AE70" s="33" t="inlineStr">
        <is>
          <t>Total</t>
        </is>
      </c>
      <c r="AF70" s="48">
        <f>SUM(AF56:AF69)</f>
        <v/>
      </c>
      <c r="AG70" s="33" t="n"/>
      <c r="AH70" s="46">
        <f>SUM(AH56:AH68)</f>
        <v/>
      </c>
      <c r="AI70" s="46" t="n"/>
      <c r="AJ70" s="33" t="inlineStr">
        <is>
          <t>Total</t>
        </is>
      </c>
      <c r="AK70" s="48">
        <f>SUM(AK56:AK69)</f>
        <v/>
      </c>
      <c r="AL70" s="33" t="n"/>
      <c r="AM70" s="46">
        <f>SUM(AM56:AM68)</f>
        <v/>
      </c>
      <c r="AN70" s="46" t="n"/>
      <c r="AO70" s="33" t="inlineStr">
        <is>
          <t>Total</t>
        </is>
      </c>
      <c r="AP70" s="48">
        <f>SUM(AP56:AP69)</f>
        <v/>
      </c>
      <c r="AQ70" s="33" t="n"/>
      <c r="AR70" s="46">
        <f>SUM(AR56:AR68)</f>
        <v/>
      </c>
      <c r="AS70" s="46" t="n"/>
      <c r="AT70" s="33" t="inlineStr">
        <is>
          <t>Total</t>
        </is>
      </c>
      <c r="AU70" s="48">
        <f>SUM(AU56:AU69)</f>
        <v/>
      </c>
      <c r="AV70" s="33" t="n"/>
      <c r="AW70" s="46">
        <f>SUM(AW56:AW68)</f>
        <v/>
      </c>
      <c r="AX70" s="46" t="n"/>
      <c r="AY70" s="33" t="inlineStr">
        <is>
          <t>Total</t>
        </is>
      </c>
      <c r="AZ70" s="48">
        <f>SUM(AZ56:AZ69)</f>
        <v/>
      </c>
      <c r="BA70" s="33" t="n"/>
      <c r="BB70" s="46">
        <f>SUM(BB56:BB68)</f>
        <v/>
      </c>
      <c r="BC70" s="46" t="n"/>
      <c r="BD70" s="33" t="inlineStr">
        <is>
          <t>Total</t>
        </is>
      </c>
      <c r="BE70" s="48">
        <f>SUM(BE56:BE69)</f>
        <v/>
      </c>
      <c r="BF70" s="33" t="n"/>
      <c r="BG70" s="46">
        <f>SUM(BG56:BG68)</f>
        <v/>
      </c>
      <c r="BH70" s="46" t="n"/>
      <c r="BI70" s="33" t="inlineStr">
        <is>
          <t>Total</t>
        </is>
      </c>
      <c r="BJ70" s="48">
        <f>SUM(BJ56:BJ69)</f>
        <v/>
      </c>
      <c r="BK70" s="33" t="n"/>
      <c r="BL70" s="46">
        <f>SUM(BL56:BL68)</f>
        <v/>
      </c>
      <c r="BM70" s="46" t="n"/>
      <c r="BN70" s="33" t="inlineStr">
        <is>
          <t>Total</t>
        </is>
      </c>
      <c r="BO70" s="48">
        <f>SUM(BO56:BO69)</f>
        <v/>
      </c>
      <c r="BP70" s="33" t="n"/>
      <c r="BQ70" s="46">
        <f>SUM(BQ56:BQ68)</f>
        <v/>
      </c>
      <c r="BR70" s="46" t="n"/>
      <c r="BS70" s="33" t="inlineStr">
        <is>
          <t>Total</t>
        </is>
      </c>
      <c r="BT70" s="48">
        <f>SUM(BT56:BT69)</f>
        <v/>
      </c>
      <c r="BU70" s="33" t="n"/>
      <c r="BV70" s="46">
        <f>SUM(BV56:BV68)</f>
        <v/>
      </c>
      <c r="BW70" s="46" t="n"/>
      <c r="BX70" s="33" t="inlineStr">
        <is>
          <t>Total</t>
        </is>
      </c>
      <c r="BY70" s="48">
        <f>SUM(BY56:BY69)</f>
        <v/>
      </c>
      <c r="BZ70" s="33" t="n"/>
      <c r="CA70" s="46">
        <f>SUM(CA56:CA68)</f>
        <v/>
      </c>
      <c r="CB70" s="46" t="n"/>
      <c r="CC70" s="33" t="inlineStr">
        <is>
          <t>Total</t>
        </is>
      </c>
      <c r="CD70" s="48">
        <f>SUM(CD56:CD69)</f>
        <v/>
      </c>
      <c r="CE70" s="33" t="n"/>
      <c r="CF70" s="46">
        <f>SUM(CF56:CF68)</f>
        <v/>
      </c>
      <c r="CG70" s="46" t="n"/>
      <c r="CH70" s="33" t="inlineStr">
        <is>
          <t>Total</t>
        </is>
      </c>
      <c r="CI70" s="48">
        <f>SUM(CI56:CI69)</f>
        <v/>
      </c>
      <c r="CJ70" s="33" t="n"/>
      <c r="CK70" s="46">
        <f>SUM(CK56:CK68)</f>
        <v/>
      </c>
      <c r="CL70" s="46" t="n"/>
      <c r="CM70" s="33" t="inlineStr">
        <is>
          <t>Total</t>
        </is>
      </c>
      <c r="CN70" s="48">
        <f>SUM(CN56:CN69)</f>
        <v/>
      </c>
      <c r="CO70" s="33" t="n"/>
      <c r="CP70" s="46">
        <f>SUM(CP56:CP68)</f>
        <v/>
      </c>
      <c r="CQ70" s="46" t="n"/>
      <c r="CR70" s="33" t="inlineStr">
        <is>
          <t>Total</t>
        </is>
      </c>
      <c r="CS70" s="48">
        <f>SUM(CS56:CS69)</f>
        <v/>
      </c>
      <c r="CT70" s="33" t="n"/>
      <c r="CU70" s="46">
        <f>SUM(CU56:CU68)</f>
        <v/>
      </c>
      <c r="CV70" s="46" t="n"/>
      <c r="CW70" s="33" t="inlineStr">
        <is>
          <t>Total</t>
        </is>
      </c>
      <c r="CX70" s="48">
        <f>SUM(CX56:CX69)</f>
        <v/>
      </c>
      <c r="CY70" s="33" t="n"/>
      <c r="CZ70" s="46">
        <f>SUM(CZ56:CZ68)</f>
        <v/>
      </c>
      <c r="DA70" s="46" t="n"/>
      <c r="DB70" s="33" t="inlineStr">
        <is>
          <t>Total</t>
        </is>
      </c>
      <c r="DC70" s="48">
        <f>SUM(DC56:DC69)</f>
        <v/>
      </c>
      <c r="DD70" s="33" t="n"/>
      <c r="DE70" s="46">
        <f>SUM(DE56:DE68)</f>
        <v/>
      </c>
      <c r="DF70" s="46" t="n"/>
      <c r="DG70" s="33" t="inlineStr">
        <is>
          <t>Total</t>
        </is>
      </c>
      <c r="DH70" s="48">
        <f>SUM(DH56:DH69)</f>
        <v/>
      </c>
      <c r="DI70" s="33" t="n"/>
      <c r="DJ70" s="46">
        <f>SUM(DJ56:DJ68)</f>
        <v/>
      </c>
      <c r="DK70" s="46" t="n"/>
      <c r="DL70" s="33" t="inlineStr">
        <is>
          <t>Total</t>
        </is>
      </c>
      <c r="DM70" s="48">
        <f>SUM(DM56:DM69)</f>
        <v/>
      </c>
      <c r="DN70" s="33" t="n"/>
      <c r="DO70" s="46">
        <f>SUM(DO56:DO68)</f>
        <v/>
      </c>
      <c r="DP70" s="46" t="n"/>
      <c r="DQ70" s="33" t="inlineStr">
        <is>
          <t>Total</t>
        </is>
      </c>
      <c r="DR70" s="48">
        <f>SUM(DR56:DR69)</f>
        <v/>
      </c>
      <c r="DS70" s="33" t="n"/>
      <c r="DT70" s="46">
        <f>SUM(DT56:DT68)</f>
        <v/>
      </c>
      <c r="DU70" s="46" t="n"/>
      <c r="DV70" s="33" t="inlineStr">
        <is>
          <t>Total</t>
        </is>
      </c>
      <c r="DW70" s="48">
        <f>SUM(DW56:DW69)</f>
        <v/>
      </c>
      <c r="DX70" s="33" t="n"/>
      <c r="DY70" s="46">
        <f>SUM(DY56:DY68)</f>
        <v/>
      </c>
      <c r="DZ70" s="46" t="n"/>
      <c r="EA70" s="33" t="inlineStr">
        <is>
          <t>Total</t>
        </is>
      </c>
      <c r="EB70" s="48">
        <f>SUM(EB56:EB69)</f>
        <v/>
      </c>
      <c r="EC70" s="33" t="n"/>
      <c r="ED70" s="46">
        <f>SUM(ED56:ED68)</f>
        <v/>
      </c>
      <c r="EE70" s="46" t="n"/>
      <c r="EF70" s="33" t="inlineStr">
        <is>
          <t>Total</t>
        </is>
      </c>
      <c r="EG70" s="48">
        <f>SUM(EG56:EG69)</f>
        <v/>
      </c>
      <c r="EH70" s="33" t="n"/>
      <c r="EI70" s="46">
        <f>SUM(EI56:EI68)</f>
        <v/>
      </c>
      <c r="EJ70" s="46" t="n"/>
      <c r="EK70" s="33" t="inlineStr">
        <is>
          <t>Total</t>
        </is>
      </c>
      <c r="EL70" s="48">
        <f>SUM(EL56:EL69)</f>
        <v/>
      </c>
      <c r="EM70" s="33" t="n"/>
      <c r="EN70" s="46">
        <f>SUM(EN56:EN68)</f>
        <v/>
      </c>
      <c r="EO70" s="46" t="n"/>
      <c r="EP70" s="33" t="inlineStr">
        <is>
          <t>Total</t>
        </is>
      </c>
      <c r="EQ70" s="48">
        <f>SUM(EQ56:EQ69)</f>
        <v/>
      </c>
      <c r="ER70" s="33" t="n"/>
      <c r="ES70" s="46">
        <f>SUM(ES56:ES68)</f>
        <v/>
      </c>
      <c r="ET70" s="46" t="n"/>
      <c r="EU70" s="33" t="inlineStr">
        <is>
          <t>Total</t>
        </is>
      </c>
      <c r="EV70" s="48">
        <f>SUM(EV56:EV69)</f>
        <v/>
      </c>
      <c r="EW70" s="33" t="n"/>
      <c r="EX70" s="46">
        <f>SUM(EX56:EX68)</f>
        <v/>
      </c>
      <c r="EY70" s="46" t="n"/>
      <c r="EZ70" s="33" t="inlineStr">
        <is>
          <t>Total</t>
        </is>
      </c>
      <c r="FA70" s="48">
        <f>SUM(FA56:FA69)</f>
        <v/>
      </c>
      <c r="FB70" s="33" t="n"/>
      <c r="FC70" s="46">
        <f>SUM(FC56:FC68)</f>
        <v/>
      </c>
      <c r="FD70" s="46" t="n"/>
      <c r="FE70" s="33" t="inlineStr">
        <is>
          <t>Total</t>
        </is>
      </c>
      <c r="FF70" s="48">
        <f>SUM(FF56:FF69)</f>
        <v/>
      </c>
      <c r="FG70" s="33" t="n"/>
      <c r="FH70" s="46">
        <f>SUM(FH56:FH68)</f>
        <v/>
      </c>
      <c r="FI70" s="46" t="n"/>
      <c r="FJ70" s="33" t="inlineStr">
        <is>
          <t>Total</t>
        </is>
      </c>
      <c r="FK70" s="48">
        <f>SUM(FK56:FK69)</f>
        <v/>
      </c>
      <c r="FL70" s="33" t="n"/>
      <c r="FM70" s="46">
        <f>SUM(FM56:FM68)</f>
        <v/>
      </c>
      <c r="FN70" s="46" t="n"/>
      <c r="FO70" s="33" t="inlineStr">
        <is>
          <t>Total</t>
        </is>
      </c>
      <c r="FP70" s="48">
        <f>SUM(FP56:FP69)</f>
        <v/>
      </c>
      <c r="FQ70" s="33" t="n"/>
      <c r="FR70" s="46">
        <f>SUM(FR56:FR68)</f>
        <v/>
      </c>
      <c r="FS70" s="46" t="n"/>
      <c r="FT70" s="33" t="inlineStr">
        <is>
          <t>Total</t>
        </is>
      </c>
      <c r="FU70" s="48">
        <f>SUM(FU56:FU69)</f>
        <v/>
      </c>
      <c r="FV70" s="33" t="n"/>
      <c r="FW70" s="46">
        <f>SUM(FW56:FW68)</f>
        <v/>
      </c>
      <c r="FX70" s="46" t="n"/>
      <c r="FY70" s="33" t="inlineStr">
        <is>
          <t>Total</t>
        </is>
      </c>
      <c r="FZ70" s="53">
        <f>SUM(FZ56:FZ69)</f>
        <v/>
      </c>
      <c r="GA70" s="33" t="n"/>
      <c r="GB70" s="46">
        <f>SUM(GB56:GB68)</f>
        <v/>
      </c>
      <c r="GC70" s="46" t="n"/>
      <c r="GD70" s="33" t="inlineStr">
        <is>
          <t>Total</t>
        </is>
      </c>
      <c r="GE70" s="53">
        <f>SUM(GE56:GE69)</f>
        <v/>
      </c>
      <c r="GF70" s="33" t="n"/>
      <c r="GG70" s="46">
        <f>SUM(GG56:GG68)</f>
        <v/>
      </c>
      <c r="GH70" s="46" t="n"/>
      <c r="GI70" s="33" t="inlineStr">
        <is>
          <t>Total</t>
        </is>
      </c>
      <c r="GJ70" s="53">
        <f>SUM(GJ56:GJ69)</f>
        <v/>
      </c>
      <c r="GK70" s="33" t="n"/>
      <c r="GL70" s="46">
        <f>SUM(GL56:GL68)</f>
        <v/>
      </c>
      <c r="GM70" s="46" t="n"/>
      <c r="GN70" s="33" t="inlineStr">
        <is>
          <t>Total</t>
        </is>
      </c>
      <c r="GO70" s="53">
        <f>SUM(GO56:GO69)</f>
        <v/>
      </c>
      <c r="GP70" s="33" t="n"/>
      <c r="GQ70" s="46">
        <f>SUM(GQ56:GQ68)</f>
        <v/>
      </c>
      <c r="GR70" s="46" t="n"/>
      <c r="GS70" s="33" t="inlineStr">
        <is>
          <t>Total</t>
        </is>
      </c>
      <c r="GT70" s="53">
        <f>SUM(GT56:GT69)</f>
        <v/>
      </c>
      <c r="GU70" s="33" t="n"/>
      <c r="GV70" s="46">
        <f>SUM(GV56:GV68)</f>
        <v/>
      </c>
      <c r="GW70" s="46" t="n"/>
      <c r="GX70" s="33" t="inlineStr">
        <is>
          <t>Total</t>
        </is>
      </c>
      <c r="GY70" s="53">
        <f>SUM(GY56:GY69)</f>
        <v/>
      </c>
      <c r="GZ70" s="33" t="n"/>
      <c r="HA70" s="46">
        <f>SUM(HA56:HA68)</f>
        <v/>
      </c>
      <c r="HB70" s="46" t="n"/>
      <c r="HC70" s="33" t="inlineStr">
        <is>
          <t>Total</t>
        </is>
      </c>
      <c r="HD70" s="53">
        <f>SUM(HD56:HD69)</f>
        <v/>
      </c>
      <c r="HE70" s="33" t="n"/>
      <c r="HF70" s="46">
        <f>SUM(HF56:HF68)</f>
        <v/>
      </c>
      <c r="HG70" s="46" t="n"/>
      <c r="HH70" s="33" t="inlineStr">
        <is>
          <t>Total</t>
        </is>
      </c>
      <c r="HI70" s="53">
        <f>SUM(HI56:HI69)</f>
        <v/>
      </c>
      <c r="HJ70" s="33" t="n"/>
      <c r="HK70" s="46">
        <f>SUM(HK56:HK68)</f>
        <v/>
      </c>
      <c r="HL70" s="46" t="n"/>
      <c r="HM70" s="33" t="inlineStr">
        <is>
          <t>Total</t>
        </is>
      </c>
      <c r="HN70" s="53">
        <f>SUM(HN56:HN69)</f>
        <v/>
      </c>
      <c r="HO70" s="33" t="n"/>
      <c r="HP70" s="46">
        <f>SUM(HP56:HP68)</f>
        <v/>
      </c>
      <c r="HQ70" s="46" t="n"/>
      <c r="HR70" s="33" t="inlineStr">
        <is>
          <t>Total</t>
        </is>
      </c>
      <c r="HS70" s="53">
        <f>SUM(HS56:HS69)</f>
        <v/>
      </c>
      <c r="HT70" s="33" t="n"/>
      <c r="HU70" s="46">
        <f>SUM(HU56:HU68)</f>
        <v/>
      </c>
      <c r="HV70" s="46" t="n"/>
      <c r="HW70" s="33" t="inlineStr">
        <is>
          <t>Total</t>
        </is>
      </c>
      <c r="HX70" s="53">
        <f>SUM(HX56:HX69)</f>
        <v/>
      </c>
      <c r="HY70" s="33" t="n"/>
      <c r="HZ70" s="46">
        <f>SUM(HZ56:HZ68)</f>
        <v/>
      </c>
      <c r="IA70" s="46" t="n"/>
      <c r="IB70" s="33" t="inlineStr">
        <is>
          <t>Total</t>
        </is>
      </c>
      <c r="IC70" s="53">
        <f>SUM(IC56:IC69)</f>
        <v/>
      </c>
      <c r="ID70" s="33" t="n"/>
      <c r="IE70" s="46">
        <f>SUM(IE56:IE68)</f>
        <v/>
      </c>
      <c r="IF70" s="46" t="n"/>
      <c r="IG70" s="33" t="inlineStr">
        <is>
          <t>Total</t>
        </is>
      </c>
      <c r="IH70" s="53">
        <f>SUM(IH56:IH69)</f>
        <v/>
      </c>
      <c r="II70" s="33" t="n"/>
      <c r="IJ70" s="46">
        <f>SUM(IJ56:IJ68)</f>
        <v/>
      </c>
      <c r="IK70" s="46" t="n"/>
      <c r="IL70" s="33" t="inlineStr">
        <is>
          <t>Total</t>
        </is>
      </c>
      <c r="IM70" s="53">
        <f>SUM(IM56:IM69)</f>
        <v/>
      </c>
      <c r="IN70" s="33" t="n"/>
      <c r="IO70" s="46">
        <f>SUM(IO56:IO68)</f>
        <v/>
      </c>
      <c r="IP70" s="46" t="n"/>
      <c r="IQ70" s="33" t="inlineStr">
        <is>
          <t>Total</t>
        </is>
      </c>
      <c r="IR70" s="53">
        <f>SUM(IR56:IR69)</f>
        <v/>
      </c>
      <c r="IS70" s="33" t="n"/>
      <c r="IT70" s="46">
        <f>SUM(IT56:IT68)</f>
        <v/>
      </c>
      <c r="IU70" s="46" t="n"/>
      <c r="IV70" s="33" t="inlineStr">
        <is>
          <t>Total</t>
        </is>
      </c>
      <c r="IW70" s="53">
        <f>SUM(IW56:IW69)</f>
        <v/>
      </c>
      <c r="IX70" s="33" t="n"/>
      <c r="IY70" s="46">
        <f>SUM(IY56:IY68)</f>
        <v/>
      </c>
      <c r="IZ70" s="46" t="n"/>
      <c r="JA70" s="33" t="inlineStr">
        <is>
          <t>Total</t>
        </is>
      </c>
      <c r="JB70" s="53">
        <f>SUM(JB56:JB69)</f>
        <v/>
      </c>
      <c r="JC70" s="33" t="n"/>
      <c r="JD70" s="46">
        <f>SUM(JD56:JD68)</f>
        <v/>
      </c>
      <c r="JE70" s="46" t="n"/>
      <c r="JF70" s="33" t="inlineStr">
        <is>
          <t>Total</t>
        </is>
      </c>
      <c r="JG70" s="53">
        <f>SUM(JG56:JG69)</f>
        <v/>
      </c>
      <c r="JH70" s="33" t="n"/>
      <c r="JI70" s="46">
        <f>SUM(JI56:JI68)</f>
        <v/>
      </c>
      <c r="JJ70" s="46" t="n"/>
      <c r="JK70" s="33" t="inlineStr">
        <is>
          <t>Total</t>
        </is>
      </c>
      <c r="JL70" s="53">
        <f>SUM(JL56:JL69)</f>
        <v/>
      </c>
      <c r="JM70" s="33" t="n"/>
      <c r="JN70" s="46">
        <f>SUM(JN56:JN68)</f>
        <v/>
      </c>
      <c r="JO70" s="46" t="n"/>
      <c r="JP70" s="33" t="inlineStr">
        <is>
          <t>Total</t>
        </is>
      </c>
      <c r="JQ70" s="53">
        <f>SUM(JQ56:JQ69)</f>
        <v/>
      </c>
      <c r="JR70" s="33" t="n"/>
      <c r="JS70" s="46">
        <f>SUM(JS56:JS68)</f>
        <v/>
      </c>
      <c r="JT70" s="46" t="n"/>
      <c r="JU70" s="33" t="inlineStr">
        <is>
          <t>Total</t>
        </is>
      </c>
      <c r="JV70" s="53">
        <f>SUM(JV56:JV69)</f>
        <v/>
      </c>
      <c r="JW70" s="33" t="n"/>
      <c r="JX70" s="46">
        <f>SUM(JX56:JX68)</f>
        <v/>
      </c>
      <c r="JY70" s="46" t="n"/>
      <c r="JZ70" s="33" t="inlineStr">
        <is>
          <t>Total</t>
        </is>
      </c>
      <c r="KA70" s="53">
        <f>SUM(KA56:KA69)</f>
        <v/>
      </c>
      <c r="KB70" s="33" t="n"/>
      <c r="KC70" s="46">
        <f>SUM(KC56:KC68)</f>
        <v/>
      </c>
      <c r="KD70" s="46" t="n"/>
      <c r="KE70" s="33" t="inlineStr">
        <is>
          <t>Total</t>
        </is>
      </c>
      <c r="KF70" s="53">
        <f>SUM(KF56:KF69)</f>
        <v/>
      </c>
      <c r="KG70" s="33" t="n"/>
      <c r="KH70" s="46">
        <f>SUM(KH56:KH68)</f>
        <v/>
      </c>
      <c r="KI70" s="46" t="n"/>
      <c r="KJ70" s="33" t="inlineStr">
        <is>
          <t>Total</t>
        </is>
      </c>
      <c r="KK70" s="53">
        <f>SUM(KK56:KK69)</f>
        <v/>
      </c>
      <c r="KL70" s="33" t="n"/>
      <c r="KM70" s="46">
        <f>SUM(KM56:KM68)</f>
        <v/>
      </c>
      <c r="KN70" s="46" t="n"/>
      <c r="KO70" s="33" t="inlineStr">
        <is>
          <t>Total</t>
        </is>
      </c>
      <c r="KP70" s="53">
        <f>SUM(KP56:KP69)</f>
        <v/>
      </c>
      <c r="KQ70" s="33" t="n"/>
      <c r="KR70" s="46">
        <f>SUM(KR56:KR68)</f>
        <v/>
      </c>
      <c r="KS70" s="46" t="n"/>
      <c r="KT70" s="33" t="inlineStr">
        <is>
          <t>Total</t>
        </is>
      </c>
      <c r="KU70" s="53">
        <f>SUM(KU56:KU69)</f>
        <v/>
      </c>
      <c r="KV70" s="33" t="n"/>
      <c r="KW70" s="46">
        <f>SUM(KW56:KW68)</f>
        <v/>
      </c>
      <c r="KX70" s="46" t="n"/>
      <c r="KY70" s="33" t="inlineStr">
        <is>
          <t>Total</t>
        </is>
      </c>
      <c r="KZ70" s="53">
        <f>SUM(KZ56:KZ69)</f>
        <v/>
      </c>
      <c r="LA70" s="33" t="n"/>
      <c r="LB70" s="46">
        <f>SUM(LB56:LB68)</f>
        <v/>
      </c>
      <c r="LC70" s="46" t="n"/>
      <c r="LD70" s="33" t="inlineStr">
        <is>
          <t>Total</t>
        </is>
      </c>
      <c r="LE70" s="53">
        <f>SUM(LE56:LE69)</f>
        <v/>
      </c>
      <c r="LF70" s="33" t="n"/>
      <c r="LG70" s="46">
        <f>SUM(LG56:LG68)</f>
        <v/>
      </c>
      <c r="LH70" s="46" t="n"/>
      <c r="LI70" s="33" t="inlineStr">
        <is>
          <t>Total</t>
        </is>
      </c>
      <c r="LJ70" s="53">
        <f>SUM(LJ56:LJ69)</f>
        <v/>
      </c>
      <c r="LK70" s="33" t="n"/>
      <c r="LL70" s="46">
        <f>SUM(LL56:LL68)</f>
        <v/>
      </c>
      <c r="LM70" s="46" t="n"/>
      <c r="LN70" s="33" t="inlineStr">
        <is>
          <t>Total</t>
        </is>
      </c>
      <c r="LO70" s="53">
        <f>SUM(LO56:LO69)</f>
        <v/>
      </c>
      <c r="LP70" s="33" t="n"/>
      <c r="LQ70" s="46">
        <f>SUM(LQ56:LQ68)</f>
        <v/>
      </c>
      <c r="LR70" s="46" t="n"/>
      <c r="LS70" s="33" t="inlineStr">
        <is>
          <t>Total</t>
        </is>
      </c>
      <c r="LT70" s="53">
        <f>SUM(LT56:LT69)</f>
        <v/>
      </c>
      <c r="LU70" s="33" t="n"/>
      <c r="LV70" s="46">
        <f>SUM(LV56:LV68)</f>
        <v/>
      </c>
      <c r="LW70" s="46" t="n"/>
      <c r="LX70" s="33" t="inlineStr">
        <is>
          <t>Total</t>
        </is>
      </c>
      <c r="LY70" s="53">
        <f>SUM(LY56:LY69)</f>
        <v/>
      </c>
      <c r="LZ70" s="33" t="n"/>
      <c r="MA70" s="46">
        <f>SUM(MA56:MA68)</f>
        <v/>
      </c>
      <c r="MB70" s="46" t="n"/>
      <c r="MC70" s="33" t="inlineStr">
        <is>
          <t>Total</t>
        </is>
      </c>
      <c r="MD70" s="53">
        <f>SUM(MD56:MD69)</f>
        <v/>
      </c>
      <c r="ME70" s="33" t="n"/>
      <c r="MF70" s="46">
        <f>SUM(MF56:MF68)</f>
        <v/>
      </c>
      <c r="MG70" s="46" t="n"/>
      <c r="MH70" s="33" t="inlineStr">
        <is>
          <t>Total</t>
        </is>
      </c>
      <c r="MI70" s="53" t="n">
        <v>1</v>
      </c>
      <c r="MJ70" s="33" t="n"/>
      <c r="MK70" s="46">
        <f>SUM(MK56:MK68)</f>
        <v/>
      </c>
      <c r="ML70" s="46" t="n"/>
      <c r="MM70" s="33" t="inlineStr">
        <is>
          <t>Total</t>
        </is>
      </c>
      <c r="MN70" s="53" t="n">
        <v>1</v>
      </c>
      <c r="MO70" s="33" t="n"/>
      <c r="MP70" s="46">
        <f>SUM(MP56:MP68)</f>
        <v/>
      </c>
      <c r="MQ70" s="46" t="n"/>
      <c r="MR70" s="33" t="inlineStr">
        <is>
          <t>Total</t>
        </is>
      </c>
      <c r="MS70" s="53">
        <f>SUM(MS56:MS69)</f>
        <v/>
      </c>
      <c r="MT70" s="33" t="n"/>
      <c r="MU70" s="46">
        <f>SUM(MU56:MU68)</f>
        <v/>
      </c>
      <c r="MV70" s="46" t="n"/>
      <c r="MW70" s="33" t="inlineStr">
        <is>
          <t>Total</t>
        </is>
      </c>
      <c r="MX70" s="53">
        <f>SUM(MX56:MX69)</f>
        <v/>
      </c>
      <c r="MY70" s="33" t="n"/>
      <c r="MZ70" s="46">
        <f>SUM(MZ56:MZ68)</f>
        <v/>
      </c>
      <c r="NA70" s="46" t="n"/>
      <c r="NB70" s="33" t="inlineStr">
        <is>
          <t>Total</t>
        </is>
      </c>
      <c r="NC70" s="41">
        <f>SUM(NC56:NC69)</f>
        <v/>
      </c>
      <c r="ND70" s="33" t="n"/>
      <c r="NE70" s="46">
        <f>SUM(NE56:NE68)</f>
        <v/>
      </c>
      <c r="NF70" s="46" t="n"/>
      <c r="NG70" s="33" t="inlineStr">
        <is>
          <t>Total</t>
        </is>
      </c>
      <c r="NH70" s="41">
        <f>SUM(NH56:NH69)</f>
        <v/>
      </c>
      <c r="NI70" s="33" t="n"/>
      <c r="NJ70" s="46">
        <f>SUM(NJ56:NJ68)</f>
        <v/>
      </c>
      <c r="NK70" s="46" t="n"/>
      <c r="NL70" s="33" t="inlineStr">
        <is>
          <t>Total</t>
        </is>
      </c>
      <c r="NM70" s="41" t="n">
        <v>1</v>
      </c>
      <c r="NN70" s="33" t="n"/>
      <c r="NO70" s="46">
        <f>SUM(NO56:NO68)</f>
        <v/>
      </c>
      <c r="NP70" s="46" t="n"/>
      <c r="NQ70" s="33" t="inlineStr">
        <is>
          <t>Total</t>
        </is>
      </c>
      <c r="NR70" s="41">
        <f>SUM(NR56:NR69)</f>
        <v/>
      </c>
      <c r="NS70" s="33" t="n"/>
      <c r="NT70" s="46">
        <f>SUM(NT56:NT68)</f>
        <v/>
      </c>
      <c r="NU70" s="46" t="n"/>
      <c r="NV70" s="33" t="inlineStr">
        <is>
          <t>Total</t>
        </is>
      </c>
      <c r="NW70" s="41">
        <f>SUM(NW56:NW69)</f>
        <v/>
      </c>
      <c r="NX70" s="33" t="n"/>
      <c r="NY70" s="46">
        <f>SUM(NY56:NY68)</f>
        <v/>
      </c>
      <c r="NZ70" s="46" t="n"/>
      <c r="OA70" s="33" t="inlineStr">
        <is>
          <t>Total</t>
        </is>
      </c>
      <c r="OB70" s="41">
        <f>SUM(OB56:OB69)</f>
        <v/>
      </c>
      <c r="OC70" s="33" t="n"/>
      <c r="OD70" s="46">
        <f>SUM(OD56:OD68)</f>
        <v/>
      </c>
      <c r="OE70" s="46" t="n"/>
      <c r="OF70" s="33" t="inlineStr">
        <is>
          <t>Total</t>
        </is>
      </c>
      <c r="OG70" s="41">
        <f>SUM(OG56:OG69)</f>
        <v/>
      </c>
      <c r="OH70" s="33" t="n"/>
      <c r="OI70" s="46">
        <f>SUM(OI56:OI68)</f>
        <v/>
      </c>
      <c r="OJ70" s="46" t="n"/>
      <c r="OK70" s="33" t="inlineStr">
        <is>
          <t>Total</t>
        </is>
      </c>
      <c r="OL70" s="41">
        <f>SUM(OL56:OL69)</f>
        <v/>
      </c>
      <c r="OM70" s="33" t="n"/>
      <c r="ON70" s="46">
        <f>SUM(ON56:ON68)</f>
        <v/>
      </c>
      <c r="OO70" s="46" t="n"/>
      <c r="OP70" s="33" t="inlineStr">
        <is>
          <t>Total</t>
        </is>
      </c>
      <c r="OQ70" s="41">
        <f>SUM(OQ56:OQ69)</f>
        <v/>
      </c>
      <c r="OR70" s="33" t="n"/>
      <c r="OS70" s="46">
        <f>SUM(OS56:OS68)</f>
        <v/>
      </c>
      <c r="OT70" s="46" t="n"/>
      <c r="OU70" s="33" t="inlineStr">
        <is>
          <t>Total</t>
        </is>
      </c>
      <c r="OV70" s="41">
        <f>SUM(OV56:OV69)</f>
        <v/>
      </c>
      <c r="OW70" s="33" t="n"/>
      <c r="OX70" s="46">
        <f>SUM(OX56:OX68)</f>
        <v/>
      </c>
      <c r="OY70" s="46" t="n"/>
      <c r="OZ70" s="33" t="inlineStr">
        <is>
          <t>Total</t>
        </is>
      </c>
      <c r="PA70" s="41">
        <f>SUM(PA56:PA69)</f>
        <v/>
      </c>
      <c r="PB70" s="33" t="n"/>
      <c r="PC70" s="46">
        <f>SUM(PC56:PC68)</f>
        <v/>
      </c>
      <c r="PD70" s="46" t="n"/>
      <c r="PE70" s="33" t="inlineStr">
        <is>
          <t>Total</t>
        </is>
      </c>
      <c r="PF70" s="41">
        <f>SUM(PF56:PF69)</f>
        <v/>
      </c>
      <c r="PG70" s="33" t="n"/>
      <c r="PH70" s="46">
        <f>SUM(PH56:PH68)</f>
        <v/>
      </c>
      <c r="PI70" s="46" t="n"/>
      <c r="PJ70" s="33" t="inlineStr">
        <is>
          <t>Total</t>
        </is>
      </c>
      <c r="PK70" s="41">
        <f>SUM(PK56:PK69)</f>
        <v/>
      </c>
      <c r="PL70" s="33" t="n"/>
      <c r="PM70" s="46">
        <f>SUM(PM56:PM68)</f>
        <v/>
      </c>
      <c r="PN70" s="46" t="n"/>
      <c r="PO70" s="33" t="inlineStr">
        <is>
          <t>Total</t>
        </is>
      </c>
      <c r="PP70" s="41">
        <f>SUM(PP56:PP69)</f>
        <v/>
      </c>
      <c r="PQ70" s="33" t="n"/>
      <c r="PR70" s="46">
        <f>SUM(PR56:PR68)</f>
        <v/>
      </c>
      <c r="PS70" s="46" t="n"/>
      <c r="PT70" s="33" t="inlineStr">
        <is>
          <t>Total</t>
        </is>
      </c>
      <c r="PU70" s="41">
        <f>SUM(PU56:PU69)</f>
        <v/>
      </c>
      <c r="PV70" s="33" t="n"/>
      <c r="PW70" s="46">
        <f>SUM(PW56:PW68)</f>
        <v/>
      </c>
      <c r="PX70" s="46" t="n"/>
      <c r="PY70" s="33" t="inlineStr">
        <is>
          <t>Total</t>
        </is>
      </c>
      <c r="PZ70" s="41">
        <f>SUM(PZ56:PZ69)</f>
        <v/>
      </c>
      <c r="QA70" s="33" t="n"/>
      <c r="QB70" s="46">
        <f>SUM(QB56:QB68)</f>
        <v/>
      </c>
      <c r="QC70" s="46" t="n"/>
      <c r="QD70" s="33" t="inlineStr">
        <is>
          <t>Total</t>
        </is>
      </c>
      <c r="QE70" s="41">
        <f>SUM(QE56:QE69)</f>
        <v/>
      </c>
      <c r="QF70" s="33" t="n"/>
      <c r="QG70" s="46">
        <f>SUM(QG56:QG68)</f>
        <v/>
      </c>
      <c r="QH70" s="46" t="n"/>
      <c r="QI70" s="33" t="inlineStr">
        <is>
          <t>Total</t>
        </is>
      </c>
      <c r="QJ70" s="41">
        <f>SUM(QJ56:QJ69)</f>
        <v/>
      </c>
      <c r="QK70" s="33" t="n"/>
      <c r="QL70" s="46">
        <f>SUM(QL56:QL68)</f>
        <v/>
      </c>
      <c r="QM70" s="46" t="n"/>
      <c r="QN70" s="33" t="inlineStr">
        <is>
          <t>Total</t>
        </is>
      </c>
      <c r="QO70" s="41" t="n">
        <v>1</v>
      </c>
      <c r="QP70" s="33" t="n"/>
      <c r="QQ70" s="46">
        <f>SUM(QQ56:QQ68)</f>
        <v/>
      </c>
      <c r="QR70" s="46" t="n"/>
      <c r="QS70" s="33" t="inlineStr">
        <is>
          <t>Total</t>
        </is>
      </c>
      <c r="QT70" s="41" t="n">
        <v>1</v>
      </c>
      <c r="QU70" s="33" t="n"/>
      <c r="QV70" s="46">
        <f>SUM(QV56:QV68)</f>
        <v/>
      </c>
      <c r="QW70" s="46" t="n"/>
      <c r="QX70" s="33" t="inlineStr">
        <is>
          <t>Total</t>
        </is>
      </c>
      <c r="QY70" s="41" t="n">
        <v>1</v>
      </c>
      <c r="QZ70" s="33" t="n"/>
      <c r="RA70" s="46">
        <f>SUM(RA56:RA68)</f>
        <v/>
      </c>
      <c r="RB70" s="46" t="n"/>
      <c r="RC70" s="33" t="inlineStr">
        <is>
          <t>Total</t>
        </is>
      </c>
      <c r="RD70" s="41" t="n">
        <v>1</v>
      </c>
      <c r="RE70" s="33" t="n"/>
      <c r="RF70" s="46">
        <f>SUM(RF56:RF68)</f>
        <v/>
      </c>
      <c r="RG70" s="46" t="n"/>
      <c r="RH70" s="33" t="inlineStr">
        <is>
          <t>Total</t>
        </is>
      </c>
      <c r="RI70" s="41" t="n">
        <v>1</v>
      </c>
      <c r="RJ70" s="33" t="n"/>
      <c r="RK70" s="46">
        <f>SUM(RK56:RK68)</f>
        <v/>
      </c>
      <c r="RL70" s="46" t="n"/>
      <c r="RM70" s="53">
        <f>SUM(RM56:RM69)</f>
        <v/>
      </c>
      <c r="RN70" s="47">
        <f>SUM(RN56:RN69)</f>
        <v/>
      </c>
      <c r="RO70" s="47">
        <f>SUM(RO56:RO69)</f>
        <v/>
      </c>
      <c r="RP70" s="47">
        <f>SUM(RP56:RP69)</f>
        <v/>
      </c>
      <c r="RQ70" s="48" t="n"/>
      <c r="RR70" s="33" t="n"/>
      <c r="RS70" s="33" t="n"/>
    </row>
    <row r="71">
      <c r="LT71" s="34" t="n"/>
      <c r="LY71" s="34" t="n"/>
      <c r="MD71" s="34" t="n"/>
      <c r="MI71" s="34" t="n"/>
      <c r="MN71" s="34" t="n"/>
      <c r="MS71" s="34" t="n"/>
      <c r="MX71" s="34" t="n"/>
      <c r="NC71" s="41" t="n"/>
      <c r="NH71" s="41" t="n"/>
      <c r="NM71" s="41" t="n"/>
      <c r="NR71" s="41" t="n"/>
      <c r="NW71" s="41" t="n"/>
      <c r="OB71" s="41" t="n"/>
      <c r="OG71" s="41" t="n"/>
      <c r="OL71" s="41" t="n"/>
      <c r="OQ71" s="41" t="n"/>
      <c r="OV71" s="41" t="n"/>
      <c r="PF71" s="41" t="n"/>
      <c r="PK71" s="41" t="n"/>
      <c r="PP71" s="41" t="n"/>
      <c r="PU71" s="41" t="n"/>
      <c r="PZ71" s="41" t="n"/>
      <c r="QE71" s="41" t="n"/>
      <c r="QJ71" s="41" t="n"/>
      <c r="QO71" s="41" t="n"/>
      <c r="QT71" s="41" t="n"/>
      <c r="QY71" s="41" t="n"/>
      <c r="RD71" s="41" t="n"/>
      <c r="RI71" s="41" t="n"/>
    </row>
    <row r="72">
      <c r="A72" s="33" t="n"/>
      <c r="B72" s="33" t="n"/>
      <c r="C72" s="33" t="n"/>
      <c r="D72" s="33" t="n"/>
      <c r="E72" s="33" t="n"/>
      <c r="F72" s="33" t="inlineStr">
        <is>
          <t>Spartan - EQ8 Global Equity</t>
        </is>
      </c>
      <c r="G72" s="33" t="n"/>
      <c r="H72" s="33" t="n"/>
      <c r="I72" s="33" t="n"/>
      <c r="J72" s="33" t="n"/>
      <c r="K72" s="33" t="inlineStr">
        <is>
          <t>Spartan - EQ8 Global Equity</t>
        </is>
      </c>
      <c r="L72" s="33" t="n"/>
      <c r="M72" s="33" t="n"/>
      <c r="N72" s="33" t="n"/>
      <c r="O72" s="33" t="n"/>
      <c r="P72" s="33" t="inlineStr">
        <is>
          <t>Spartan - EQ8 Global Equity</t>
        </is>
      </c>
      <c r="Q72" s="33" t="n"/>
      <c r="R72" s="33" t="n"/>
      <c r="S72" s="33" t="n"/>
      <c r="T72" s="33" t="n"/>
      <c r="U72" s="33" t="inlineStr">
        <is>
          <t>EQ8 S20 Global Equity</t>
        </is>
      </c>
      <c r="V72" s="33" t="n"/>
      <c r="W72" s="33" t="n"/>
      <c r="X72" s="33" t="n"/>
      <c r="Y72" s="33" t="n"/>
      <c r="Z72" s="33" t="inlineStr">
        <is>
          <t>EQ8 S20 Global Equity</t>
        </is>
      </c>
      <c r="AA72" s="33" t="n"/>
      <c r="AB72" s="33" t="n"/>
      <c r="AC72" s="33" t="n"/>
      <c r="AD72" s="33" t="n"/>
      <c r="AE72" s="33" t="inlineStr">
        <is>
          <t>EQ8 S20 Global Equity</t>
        </is>
      </c>
      <c r="AF72" s="33" t="n"/>
      <c r="AG72" s="33" t="n"/>
      <c r="AH72" s="33" t="n"/>
      <c r="AI72" s="33" t="n"/>
      <c r="AJ72" s="33" t="inlineStr">
        <is>
          <t>EQ8 S20 Global Equity</t>
        </is>
      </c>
      <c r="AK72" s="33" t="n"/>
      <c r="AL72" s="33" t="n"/>
      <c r="AM72" s="33" t="n"/>
      <c r="AN72" s="33" t="n"/>
      <c r="AO72" s="33" t="inlineStr">
        <is>
          <t>EQ8 S20 Global Equity</t>
        </is>
      </c>
      <c r="AP72" s="33" t="n"/>
      <c r="AQ72" s="33" t="n"/>
      <c r="AR72" s="33" t="n"/>
      <c r="AS72" s="33" t="n"/>
      <c r="AT72" s="33" t="inlineStr">
        <is>
          <t>EQ8 S20 Global Equity</t>
        </is>
      </c>
      <c r="AU72" s="33" t="n"/>
      <c r="AV72" s="33" t="n"/>
      <c r="AW72" s="33" t="n"/>
      <c r="AX72" s="33" t="n"/>
      <c r="AY72" s="33" t="inlineStr">
        <is>
          <t>EQ8 S20 Global Equity</t>
        </is>
      </c>
      <c r="AZ72" s="33" t="n"/>
      <c r="BA72" s="33" t="n"/>
      <c r="BB72" s="33" t="n"/>
      <c r="BC72" s="33" t="n"/>
      <c r="BD72" s="33" t="inlineStr">
        <is>
          <t>EQ8 S20 Global Equity</t>
        </is>
      </c>
      <c r="BE72" s="33" t="n"/>
      <c r="BF72" s="33" t="n"/>
      <c r="BG72" s="33" t="n"/>
      <c r="BH72" s="33" t="n"/>
      <c r="BI72" s="33" t="inlineStr">
        <is>
          <t>EQ8 S20 Global Equity</t>
        </is>
      </c>
      <c r="BJ72" s="33" t="n"/>
      <c r="BK72" s="33" t="n"/>
      <c r="BL72" s="33" t="n"/>
      <c r="BM72" s="33" t="n"/>
      <c r="BN72" s="33" t="inlineStr">
        <is>
          <t>EQ8 S20 Global Equity</t>
        </is>
      </c>
      <c r="BO72" s="33" t="n"/>
      <c r="BP72" s="33" t="n"/>
      <c r="BQ72" s="33" t="n"/>
      <c r="BR72" s="33" t="n"/>
      <c r="BS72" s="33" t="inlineStr">
        <is>
          <t>EQ8 S20 Global Equity</t>
        </is>
      </c>
      <c r="BT72" s="33" t="n"/>
      <c r="BU72" s="33" t="n"/>
      <c r="BV72" s="33" t="n"/>
      <c r="BW72" s="33" t="n"/>
      <c r="BX72" s="33" t="inlineStr">
        <is>
          <t>EQ8 S20 Global Equity</t>
        </is>
      </c>
      <c r="BY72" s="33" t="n"/>
      <c r="BZ72" s="33" t="n"/>
      <c r="CA72" s="33" t="n"/>
      <c r="CB72" s="33" t="n"/>
      <c r="CC72" s="33" t="inlineStr">
        <is>
          <t>EQ8 S20 Global Equity</t>
        </is>
      </c>
      <c r="CD72" s="33" t="n"/>
      <c r="CE72" s="33" t="n"/>
      <c r="CF72" s="33" t="n"/>
      <c r="CG72" s="33" t="n"/>
      <c r="CH72" s="33" t="inlineStr">
        <is>
          <t>EQ8 S20 Global Equity</t>
        </is>
      </c>
      <c r="CI72" s="33" t="n"/>
      <c r="CJ72" s="33" t="n"/>
      <c r="CK72" s="33" t="n"/>
      <c r="CL72" s="33" t="n"/>
      <c r="CM72" s="33" t="inlineStr">
        <is>
          <t>EQ8 S20 Global Equity</t>
        </is>
      </c>
      <c r="CN72" s="33" t="n"/>
      <c r="CO72" s="33" t="n"/>
      <c r="CP72" s="33" t="n"/>
      <c r="CQ72" s="33" t="n"/>
      <c r="CR72" s="33" t="inlineStr">
        <is>
          <t>EQ8 S20 Global Equity</t>
        </is>
      </c>
      <c r="CS72" s="33" t="n"/>
      <c r="CT72" s="33" t="n"/>
      <c r="CU72" s="33" t="n"/>
      <c r="CV72" s="33" t="n"/>
      <c r="CW72" s="33" t="inlineStr">
        <is>
          <t>EQ8 S20 Global Equity</t>
        </is>
      </c>
      <c r="CX72" s="33" t="n"/>
      <c r="CY72" s="33" t="n"/>
      <c r="CZ72" s="33" t="n"/>
      <c r="DA72" s="33" t="n"/>
      <c r="DB72" s="33" t="inlineStr">
        <is>
          <t>EQ8 S20 Global Equity</t>
        </is>
      </c>
      <c r="DC72" s="33" t="n"/>
      <c r="DD72" s="33" t="n"/>
      <c r="DE72" s="33" t="n"/>
      <c r="DF72" s="33" t="n"/>
      <c r="DG72" s="33" t="inlineStr">
        <is>
          <t>EQ8 S20 Global Equity</t>
        </is>
      </c>
      <c r="DH72" s="33" t="n"/>
      <c r="DI72" s="33" t="n"/>
      <c r="DJ72" s="33" t="n"/>
      <c r="DK72" s="33" t="n"/>
      <c r="DL72" s="33" t="inlineStr">
        <is>
          <t>EQ8 S20 Global Equity</t>
        </is>
      </c>
      <c r="DM72" s="33" t="n"/>
      <c r="DN72" s="33" t="n"/>
      <c r="DO72" s="33" t="n"/>
      <c r="DP72" s="33" t="n"/>
      <c r="DQ72" s="33" t="inlineStr">
        <is>
          <t>EQ8 S20 Global Equity</t>
        </is>
      </c>
      <c r="DR72" s="33" t="n"/>
      <c r="DS72" s="33" t="n"/>
      <c r="DT72" s="33" t="n"/>
      <c r="DU72" s="33" t="n"/>
      <c r="DV72" s="33" t="inlineStr">
        <is>
          <t>EQ8 S20 Global Equity</t>
        </is>
      </c>
      <c r="DW72" s="33" t="n"/>
      <c r="DX72" s="33" t="n"/>
      <c r="DY72" s="33" t="n"/>
      <c r="DZ72" s="33" t="n"/>
      <c r="EA72" s="33" t="inlineStr">
        <is>
          <t>EQ8 S20 Global Equity</t>
        </is>
      </c>
      <c r="EB72" s="33" t="n"/>
      <c r="EC72" s="33" t="n"/>
      <c r="ED72" s="33" t="n"/>
      <c r="EE72" s="33" t="n"/>
      <c r="EF72" s="33" t="inlineStr">
        <is>
          <t>EQ8 S20 Global Equity</t>
        </is>
      </c>
      <c r="EG72" s="33" t="n"/>
      <c r="EH72" s="33" t="n"/>
      <c r="EI72" s="33" t="n"/>
      <c r="EJ72" s="33" t="n"/>
      <c r="EK72" s="33" t="inlineStr">
        <is>
          <t>EQ8 S20 Global Equity</t>
        </is>
      </c>
      <c r="EL72" s="33" t="n"/>
      <c r="EM72" s="33" t="n"/>
      <c r="EN72" s="33" t="n"/>
      <c r="EO72" s="33" t="n"/>
      <c r="EP72" s="33" t="inlineStr">
        <is>
          <t>EQ8 S20 Global Equity</t>
        </is>
      </c>
      <c r="EQ72" s="33" t="n"/>
      <c r="ER72" s="33" t="n"/>
      <c r="ES72" s="33" t="n"/>
      <c r="ET72" s="33" t="n"/>
      <c r="EU72" s="33" t="inlineStr">
        <is>
          <t>EQ8 S20 Global Equity</t>
        </is>
      </c>
      <c r="EV72" s="33" t="n"/>
      <c r="EW72" s="33" t="n"/>
      <c r="EX72" s="33" t="n"/>
      <c r="EY72" s="33" t="n"/>
      <c r="EZ72" s="33" t="inlineStr">
        <is>
          <t>EQ8 S20 Global Equity</t>
        </is>
      </c>
      <c r="FA72" s="33" t="n"/>
      <c r="FB72" s="33" t="n"/>
      <c r="FC72" s="33" t="n"/>
      <c r="FD72" s="33" t="n"/>
      <c r="FE72" s="33" t="inlineStr">
        <is>
          <t>EQ8 S20 Global Equity</t>
        </is>
      </c>
      <c r="FF72" s="33" t="n"/>
      <c r="FG72" s="33" t="n"/>
      <c r="FH72" s="33" t="n"/>
      <c r="FI72" s="33" t="n"/>
      <c r="FJ72" s="33" t="inlineStr">
        <is>
          <t>EQ8 S20 Global Equity</t>
        </is>
      </c>
      <c r="FK72" s="33" t="n"/>
      <c r="FL72" s="33" t="n"/>
      <c r="FM72" s="33" t="n"/>
      <c r="FN72" s="33" t="n"/>
      <c r="FO72" s="33" t="inlineStr">
        <is>
          <t>EQ8 S20 Global Equity</t>
        </is>
      </c>
      <c r="FP72" s="33" t="n"/>
      <c r="FQ72" s="33" t="n"/>
      <c r="FR72" s="33" t="n"/>
      <c r="FS72" s="33" t="n"/>
      <c r="FT72" s="33" t="inlineStr">
        <is>
          <t>EQ8 S20 Global Equity</t>
        </is>
      </c>
      <c r="FU72" s="33" t="n"/>
      <c r="FV72" s="33" t="n"/>
      <c r="FW72" s="33" t="n"/>
      <c r="FX72" s="33" t="n"/>
      <c r="FY72" s="33" t="inlineStr">
        <is>
          <t>EQ8 S20 Global Equity</t>
        </is>
      </c>
      <c r="FZ72" s="34" t="n"/>
      <c r="GA72" s="33" t="n"/>
      <c r="GB72" s="33" t="n"/>
      <c r="GC72" s="33" t="n"/>
      <c r="GD72" s="33" t="inlineStr">
        <is>
          <t>EQ8 S20 Global Equity</t>
        </is>
      </c>
      <c r="GE72" s="34" t="n"/>
      <c r="GF72" s="33" t="n"/>
      <c r="GG72" s="33" t="n"/>
      <c r="GH72" s="33" t="n"/>
      <c r="GI72" s="33" t="inlineStr">
        <is>
          <t>EQ8 S20 Global Equity</t>
        </is>
      </c>
      <c r="GJ72" s="34" t="n"/>
      <c r="GK72" s="33" t="n"/>
      <c r="GL72" s="33" t="n"/>
      <c r="GM72" s="33" t="n"/>
      <c r="GN72" s="33" t="inlineStr">
        <is>
          <t>EQ8 S20 Global Equity</t>
        </is>
      </c>
      <c r="GO72" s="34" t="n"/>
      <c r="GP72" s="33" t="n"/>
      <c r="GQ72" s="33" t="n"/>
      <c r="GR72" s="33" t="n"/>
      <c r="GS72" s="33" t="inlineStr">
        <is>
          <t>EQ8 S20 Global Equity</t>
        </is>
      </c>
      <c r="GT72" s="34" t="n"/>
      <c r="GU72" s="33" t="n"/>
      <c r="GV72" s="33" t="n"/>
      <c r="GW72" s="33" t="n"/>
      <c r="GX72" s="33" t="inlineStr">
        <is>
          <t>EQ8 S20 Global Equity</t>
        </is>
      </c>
      <c r="GY72" s="34" t="n"/>
      <c r="GZ72" s="33" t="n"/>
      <c r="HA72" s="33" t="n"/>
      <c r="HB72" s="33" t="n"/>
      <c r="HC72" s="33" t="inlineStr">
        <is>
          <t>EQ8 S20 Global Equity</t>
        </is>
      </c>
      <c r="HD72" s="34" t="n"/>
      <c r="HE72" s="33" t="n"/>
      <c r="HF72" s="33" t="n"/>
      <c r="HG72" s="33" t="n"/>
      <c r="HH72" s="33" t="inlineStr">
        <is>
          <t>EQ8 S20 Global Equity</t>
        </is>
      </c>
      <c r="HI72" s="34" t="n"/>
      <c r="HJ72" s="33" t="n"/>
      <c r="HK72" s="33" t="n"/>
      <c r="HL72" s="33" t="n"/>
      <c r="HM72" s="33" t="inlineStr">
        <is>
          <t>EQ8 S20 Global Equity</t>
        </is>
      </c>
      <c r="HN72" s="34" t="n"/>
      <c r="HO72" s="33" t="n"/>
      <c r="HP72" s="33" t="n"/>
      <c r="HQ72" s="33" t="n"/>
      <c r="HR72" s="33" t="inlineStr">
        <is>
          <t>EQ8 S20 Global Equity</t>
        </is>
      </c>
      <c r="HS72" s="34" t="n"/>
      <c r="HT72" s="33" t="n"/>
      <c r="HU72" s="33" t="n"/>
      <c r="HV72" s="33" t="n"/>
      <c r="HW72" s="33" t="inlineStr">
        <is>
          <t>EQ8 S20 Global Equity</t>
        </is>
      </c>
      <c r="HX72" s="34" t="n"/>
      <c r="HY72" s="33" t="n"/>
      <c r="HZ72" s="33" t="n"/>
      <c r="IA72" s="33" t="n"/>
      <c r="IB72" s="33" t="inlineStr">
        <is>
          <t>EQ8 S20 Global Equity</t>
        </is>
      </c>
      <c r="IC72" s="34" t="n"/>
      <c r="ID72" s="33" t="n"/>
      <c r="IE72" s="33" t="n"/>
      <c r="IF72" s="33" t="n"/>
      <c r="IG72" s="33" t="inlineStr">
        <is>
          <t>EQ8 S20 Global Equity</t>
        </is>
      </c>
      <c r="IH72" s="34" t="n"/>
      <c r="II72" s="33" t="n"/>
      <c r="IJ72" s="33" t="n"/>
      <c r="IK72" s="33" t="n"/>
      <c r="IL72" s="33" t="inlineStr">
        <is>
          <t>EQ8 S20 Global Equity</t>
        </is>
      </c>
      <c r="IM72" s="34" t="n"/>
      <c r="IN72" s="33" t="n"/>
      <c r="IO72" s="33" t="n"/>
      <c r="IP72" s="33" t="n"/>
      <c r="IQ72" s="33" t="inlineStr">
        <is>
          <t>EQ8 S20 Global Equity</t>
        </is>
      </c>
      <c r="IR72" s="34" t="n"/>
      <c r="IS72" s="33" t="n"/>
      <c r="IT72" s="33" t="n"/>
      <c r="IU72" s="33" t="n"/>
      <c r="IV72" s="33" t="inlineStr">
        <is>
          <t>EQ8 S20 Global Equity</t>
        </is>
      </c>
      <c r="IW72" s="34" t="n"/>
      <c r="IX72" s="33" t="n"/>
      <c r="IY72" s="33" t="n"/>
      <c r="IZ72" s="33" t="n"/>
      <c r="JA72" s="33" t="inlineStr">
        <is>
          <t>EQ8 S20 Global Equity</t>
        </is>
      </c>
      <c r="JB72" s="34" t="n"/>
      <c r="JC72" s="33" t="n"/>
      <c r="JD72" s="33" t="n"/>
      <c r="JE72" s="33" t="n"/>
      <c r="JF72" s="33" t="inlineStr">
        <is>
          <t>EQ8 S20 Global Equity</t>
        </is>
      </c>
      <c r="JG72" s="34" t="n"/>
      <c r="JH72" s="33" t="n"/>
      <c r="JI72" s="33" t="n"/>
      <c r="JJ72" s="33" t="n"/>
      <c r="JK72" s="33" t="inlineStr">
        <is>
          <t>EQ8 S20 Global Equity</t>
        </is>
      </c>
      <c r="JL72" s="34" t="n"/>
      <c r="JM72" s="33" t="n"/>
      <c r="JN72" s="33" t="n"/>
      <c r="JO72" s="33" t="n"/>
      <c r="JP72" s="33" t="inlineStr">
        <is>
          <t>EQ8 S20 Global Equity</t>
        </is>
      </c>
      <c r="JQ72" s="34" t="n"/>
      <c r="JR72" s="33" t="n"/>
      <c r="JS72" s="33" t="n"/>
      <c r="JT72" s="33" t="n"/>
      <c r="JU72" s="33" t="inlineStr">
        <is>
          <t>EQ8 S20 Global Equity</t>
        </is>
      </c>
      <c r="JV72" s="34" t="n"/>
      <c r="JW72" s="33" t="n"/>
      <c r="JX72" s="33" t="n"/>
      <c r="JY72" s="33" t="n"/>
      <c r="JZ72" s="33" t="inlineStr">
        <is>
          <t>EQ8 S20 Global Equity</t>
        </is>
      </c>
      <c r="KA72" s="34" t="n"/>
      <c r="KB72" s="33" t="n"/>
      <c r="KC72" s="33" t="n"/>
      <c r="KD72" s="33" t="n"/>
      <c r="KE72" s="33" t="inlineStr">
        <is>
          <t>EQ8 S20 Global Equity</t>
        </is>
      </c>
      <c r="KF72" s="34" t="n"/>
      <c r="KG72" s="33" t="n"/>
      <c r="KH72" s="33" t="n"/>
      <c r="KI72" s="33" t="n"/>
      <c r="KJ72" s="33" t="inlineStr">
        <is>
          <t>EQ8 S20 Global Equity</t>
        </is>
      </c>
      <c r="KK72" s="34" t="n"/>
      <c r="KL72" s="33" t="n"/>
      <c r="KM72" s="33" t="n"/>
      <c r="KN72" s="33" t="n"/>
      <c r="KO72" s="33" t="inlineStr">
        <is>
          <t>Tactical (S20) Global Equity</t>
        </is>
      </c>
      <c r="KP72" s="34" t="n"/>
      <c r="KQ72" s="33" t="n"/>
      <c r="KR72" s="33" t="n"/>
      <c r="KS72" s="33" t="n"/>
      <c r="KT72" s="33" t="inlineStr">
        <is>
          <t>Tactical (S20) Global Equity</t>
        </is>
      </c>
      <c r="KU72" s="34" t="n"/>
      <c r="KV72" s="33" t="n"/>
      <c r="KW72" s="33" t="n"/>
      <c r="KX72" s="33" t="n"/>
      <c r="KY72" s="33" t="inlineStr">
        <is>
          <t>Tactical (S20) Global Equity</t>
        </is>
      </c>
      <c r="KZ72" s="34" t="n"/>
      <c r="LA72" s="33" t="n"/>
      <c r="LB72" s="33" t="n"/>
      <c r="LC72" s="33" t="n"/>
      <c r="LD72" s="33" t="inlineStr">
        <is>
          <t>Tactical (S20) Global Equity</t>
        </is>
      </c>
      <c r="LE72" s="34" t="n"/>
      <c r="LF72" s="33" t="n"/>
      <c r="LG72" s="33" t="n"/>
      <c r="LH72" s="33" t="n"/>
      <c r="LI72" s="33" t="inlineStr">
        <is>
          <t>Tactical (S20) Global Equity</t>
        </is>
      </c>
      <c r="LJ72" s="34" t="n"/>
      <c r="LK72" s="33" t="n"/>
      <c r="LL72" s="33" t="n"/>
      <c r="LM72" s="33" t="n"/>
      <c r="LN72" s="33" t="inlineStr">
        <is>
          <t>Tactical (S20) Global Equity</t>
        </is>
      </c>
      <c r="LO72" s="34" t="n"/>
      <c r="LP72" s="33" t="n"/>
      <c r="LQ72" s="33" t="n"/>
      <c r="LR72" s="33" t="n"/>
      <c r="LS72" s="33" t="inlineStr">
        <is>
          <t>Tactical (S20) Global Equity</t>
        </is>
      </c>
      <c r="LT72" s="34" t="n"/>
      <c r="LU72" s="33" t="n"/>
      <c r="LV72" s="33" t="n"/>
      <c r="LW72" s="33" t="n"/>
      <c r="LX72" s="33" t="inlineStr">
        <is>
          <t>Tactical (S20) Global Equity</t>
        </is>
      </c>
      <c r="LY72" s="34" t="n"/>
      <c r="LZ72" s="33" t="n"/>
      <c r="MA72" s="33" t="n"/>
      <c r="MB72" s="33" t="n"/>
      <c r="MC72" s="33" t="inlineStr">
        <is>
          <t>Tactical (S20) Global Equity</t>
        </is>
      </c>
      <c r="MD72" s="34" t="n"/>
      <c r="ME72" s="33" t="n"/>
      <c r="MF72" s="33" t="n"/>
      <c r="MG72" s="33" t="n"/>
      <c r="MH72" s="33" t="inlineStr">
        <is>
          <t>Tactical (S20) Global Equity</t>
        </is>
      </c>
      <c r="MI72" s="34" t="n"/>
      <c r="MJ72" s="33" t="n"/>
      <c r="MK72" s="33" t="n"/>
      <c r="ML72" s="33" t="n"/>
      <c r="MM72" s="33" t="inlineStr">
        <is>
          <t>Tactical (S20) Global Equity</t>
        </is>
      </c>
      <c r="MN72" s="34" t="n"/>
      <c r="MO72" s="33" t="n"/>
      <c r="MP72" s="33" t="n"/>
      <c r="MQ72" s="33" t="n"/>
      <c r="MR72" s="33" t="inlineStr">
        <is>
          <t>Tactical (S20) Global Equity</t>
        </is>
      </c>
      <c r="MS72" s="34" t="n"/>
      <c r="MT72" s="33" t="n"/>
      <c r="MU72" s="33" t="n"/>
      <c r="MV72" s="33" t="n"/>
      <c r="MW72" s="33" t="inlineStr">
        <is>
          <t>Tactical (S20) Global Equity</t>
        </is>
      </c>
      <c r="MX72" s="34" t="n"/>
      <c r="MY72" s="33" t="n"/>
      <c r="MZ72" s="33" t="n"/>
      <c r="NA72" s="33" t="n"/>
      <c r="NB72" s="33" t="inlineStr">
        <is>
          <t>Tactical (S20) Global Equity</t>
        </is>
      </c>
      <c r="NC72" s="41" t="n"/>
      <c r="ND72" s="33" t="n"/>
      <c r="NE72" s="33" t="n"/>
      <c r="NF72" s="33" t="n"/>
      <c r="NG72" s="33" t="inlineStr">
        <is>
          <t>Tactical (S20) Global Equity</t>
        </is>
      </c>
      <c r="NH72" s="41" t="n"/>
      <c r="NI72" s="33" t="n"/>
      <c r="NJ72" s="33" t="n"/>
      <c r="NK72" s="33" t="n"/>
      <c r="NL72" s="33" t="inlineStr">
        <is>
          <t>Tactical (S20) Global Equity</t>
        </is>
      </c>
      <c r="NM72" s="41" t="n"/>
      <c r="NN72" s="33" t="n"/>
      <c r="NO72" s="33" t="n"/>
      <c r="NP72" s="33" t="n"/>
      <c r="NQ72" s="33" t="inlineStr">
        <is>
          <t>Tactical (S20) Global Equity</t>
        </is>
      </c>
      <c r="NR72" s="41" t="n"/>
      <c r="NS72" s="33" t="n"/>
      <c r="NT72" s="33" t="n"/>
      <c r="NU72" s="33" t="n"/>
      <c r="NV72" s="33" t="inlineStr">
        <is>
          <t>Tactical (S20) Global Equity</t>
        </is>
      </c>
      <c r="NW72" s="41" t="n"/>
      <c r="NX72" s="33" t="n"/>
      <c r="NY72" s="33" t="n"/>
      <c r="NZ72" s="33" t="n"/>
      <c r="OA72" s="33" t="inlineStr">
        <is>
          <t>Tactical (S20) Global Equity</t>
        </is>
      </c>
      <c r="OB72" s="41" t="n"/>
      <c r="OC72" s="33" t="n"/>
      <c r="OD72" s="33" t="n"/>
      <c r="OE72" s="33" t="n"/>
      <c r="OF72" s="33" t="inlineStr">
        <is>
          <t>Tactical (S20) Global Equity</t>
        </is>
      </c>
      <c r="OG72" s="41" t="n"/>
      <c r="OH72" s="33" t="n"/>
      <c r="OI72" s="33" t="n"/>
      <c r="OJ72" s="33" t="n"/>
      <c r="OK72" s="33" t="inlineStr">
        <is>
          <t>Tactical (S20) Global Equity</t>
        </is>
      </c>
      <c r="OL72" s="41" t="n"/>
      <c r="OM72" s="33" t="n"/>
      <c r="ON72" s="33" t="n"/>
      <c r="OO72" s="33" t="n"/>
      <c r="OP72" s="33" t="inlineStr">
        <is>
          <t>Tactical (S20) Global Equity</t>
        </is>
      </c>
      <c r="OQ72" s="41" t="n"/>
      <c r="OR72" s="33" t="n"/>
      <c r="OS72" s="33" t="n"/>
      <c r="OT72" s="33" t="n"/>
      <c r="OU72" s="33" t="inlineStr">
        <is>
          <t>Tactical (S20) Global Equity</t>
        </is>
      </c>
      <c r="OV72" s="41" t="n"/>
      <c r="OW72" s="33" t="n"/>
      <c r="OX72" s="33" t="n"/>
      <c r="OY72" s="33" t="n"/>
      <c r="OZ72" s="33" t="inlineStr">
        <is>
          <t>Tactical (S20) Global Equity</t>
        </is>
      </c>
      <c r="PB72" s="33" t="n"/>
      <c r="PC72" s="33" t="n"/>
      <c r="PD72" s="33" t="n"/>
      <c r="PE72" s="33" t="inlineStr">
        <is>
          <t>Tactical (S20) Global Equity</t>
        </is>
      </c>
      <c r="PF72" s="41" t="n"/>
      <c r="PG72" s="33" t="n"/>
      <c r="PH72" s="33" t="n"/>
      <c r="PI72" s="33" t="n"/>
      <c r="PJ72" s="33" t="inlineStr">
        <is>
          <t>Tactical (S20) Global Equity</t>
        </is>
      </c>
      <c r="PK72" s="41" t="n"/>
      <c r="PL72" s="33" t="n"/>
      <c r="PM72" s="33" t="n"/>
      <c r="PN72" s="33" t="n"/>
      <c r="PO72" s="33" t="inlineStr">
        <is>
          <t>Tactical (S20) Global Equity</t>
        </is>
      </c>
      <c r="PP72" s="49" t="n"/>
      <c r="PQ72" s="33" t="n"/>
      <c r="PR72" s="33" t="n"/>
      <c r="PS72" s="33" t="n"/>
      <c r="PT72" s="33" t="inlineStr">
        <is>
          <t>Tactical (S20) Global Equity</t>
        </is>
      </c>
      <c r="PU72" s="49" t="n"/>
      <c r="PV72" s="33" t="n"/>
      <c r="PW72" s="33" t="n"/>
      <c r="PX72" s="33" t="n"/>
      <c r="PY72" s="33" t="inlineStr">
        <is>
          <t>Tactical (S20) Global Equity</t>
        </is>
      </c>
      <c r="PZ72" s="41" t="n"/>
      <c r="QA72" s="33" t="n"/>
      <c r="QB72" s="33" t="n"/>
      <c r="QC72" s="33" t="n"/>
      <c r="QD72" s="33" t="inlineStr">
        <is>
          <t>Tactical (S20) Global Equity</t>
        </is>
      </c>
      <c r="QE72" s="41" t="n"/>
      <c r="QF72" s="33" t="n"/>
      <c r="QG72" s="33" t="n"/>
      <c r="QH72" s="33" t="n"/>
      <c r="QI72" s="33" t="inlineStr">
        <is>
          <t>Tactical (S20) Global Equity</t>
        </is>
      </c>
      <c r="QJ72" s="41" t="n"/>
      <c r="QK72" s="33" t="n"/>
      <c r="QL72" s="33" t="n"/>
      <c r="QM72" s="33" t="n"/>
      <c r="QN72" s="33" t="inlineStr">
        <is>
          <t>Tactical (S20) Global Equity</t>
        </is>
      </c>
      <c r="QO72" s="41" t="n"/>
      <c r="QP72" s="33" t="n"/>
      <c r="QQ72" s="33" t="n"/>
      <c r="QR72" s="33" t="n"/>
      <c r="QS72" s="33" t="inlineStr">
        <is>
          <t>Tactical (S20) Global Equity</t>
        </is>
      </c>
      <c r="QT72" s="41" t="n"/>
      <c r="QU72" s="33" t="n"/>
      <c r="QV72" s="33" t="n"/>
      <c r="QW72" s="33" t="n"/>
      <c r="QX72" s="33" t="inlineStr">
        <is>
          <t>Tactical (S20) Global Equity</t>
        </is>
      </c>
      <c r="QY72" s="41" t="n"/>
      <c r="QZ72" s="33" t="n"/>
      <c r="RA72" s="33" t="n"/>
      <c r="RB72" s="33" t="n"/>
      <c r="RC72" s="33" t="inlineStr">
        <is>
          <t>Tactical (S20) Global Equity</t>
        </is>
      </c>
      <c r="RD72" s="41" t="n"/>
      <c r="RE72" s="33" t="n"/>
      <c r="RF72" s="33" t="n"/>
      <c r="RG72" s="33" t="n"/>
      <c r="RH72" s="33" t="inlineStr">
        <is>
          <t>Tactical (S20) Global Equity</t>
        </is>
      </c>
      <c r="RI72" s="41" t="n"/>
      <c r="RJ72" s="33" t="n"/>
      <c r="RK72" s="33" t="n"/>
      <c r="RL72" s="33" t="n"/>
      <c r="RM72" s="28" t="inlineStr">
        <is>
          <t>Baseline</t>
        </is>
      </c>
      <c r="RN72" s="35" t="n"/>
      <c r="RO72" s="35" t="n"/>
      <c r="RP72" s="35" t="n"/>
      <c r="RQ72" s="33" t="n"/>
      <c r="RR72" s="33" t="n"/>
      <c r="RS72" s="33" t="n"/>
    </row>
    <row r="73">
      <c r="A73" s="33" t="n"/>
      <c r="B73" s="33" t="n"/>
      <c r="C73" s="33" t="n"/>
      <c r="D73" s="33" t="n"/>
      <c r="E73" s="33" t="n"/>
      <c r="F73" s="61" t="inlineStr">
        <is>
          <t>VTI</t>
        </is>
      </c>
      <c r="G73" s="49" t="n">
        <v>0.27</v>
      </c>
      <c r="H73" s="61">
        <f>'ETF MTD'!$K$28/'ETF MTD'!$K$3-1</f>
        <v/>
      </c>
      <c r="I73" s="61">
        <f>G73*H73</f>
        <v/>
      </c>
      <c r="J73" s="33" t="n"/>
      <c r="K73" s="61" t="inlineStr">
        <is>
          <t>VTI</t>
        </is>
      </c>
      <c r="L73" s="49" t="n">
        <v>0.58</v>
      </c>
      <c r="M73" s="61">
        <f>'ETF MTD'!$K$28/'ETF MTD'!$K$3-1</f>
        <v/>
      </c>
      <c r="N73" s="61">
        <f>L73*M73</f>
        <v/>
      </c>
      <c r="O73" s="61" t="n"/>
      <c r="P73" s="61" t="inlineStr">
        <is>
          <t>VTI</t>
        </is>
      </c>
      <c r="Q73" s="61" t="n">
        <v>0.58</v>
      </c>
      <c r="R73" s="61">
        <f>'ETF MTD'!$K$28/'ETF MTD'!$K$3-1</f>
        <v/>
      </c>
      <c r="S73" s="61">
        <f>Q73*R73</f>
        <v/>
      </c>
      <c r="T73" s="61" t="n"/>
      <c r="U73" s="61" t="inlineStr">
        <is>
          <t>VTI</t>
        </is>
      </c>
      <c r="V73" s="49" t="n">
        <v>0.68</v>
      </c>
      <c r="W73" s="61">
        <f>'ETF MTD'!$K$28/'ETF MTD'!$K$3-1</f>
        <v/>
      </c>
      <c r="X73" s="61">
        <f>V73*W73</f>
        <v/>
      </c>
      <c r="Y73" s="61" t="n"/>
      <c r="Z73" s="61" t="inlineStr">
        <is>
          <t>VTI</t>
        </is>
      </c>
      <c r="AA73" s="49" t="n">
        <v>0.55</v>
      </c>
      <c r="AB73" s="61">
        <f>'ETF MTD'!$K$28/'ETF MTD'!$K$3-1</f>
        <v/>
      </c>
      <c r="AC73" s="61">
        <f>AA73*AB73</f>
        <v/>
      </c>
      <c r="AD73" s="61" t="n"/>
      <c r="AE73" s="61" t="inlineStr">
        <is>
          <t>VTI</t>
        </is>
      </c>
      <c r="AF73" s="49" t="n">
        <v>0.4500000000000001</v>
      </c>
      <c r="AG73" s="61">
        <f>'ETF MTD'!$K$28/'ETF MTD'!$K$3-1</f>
        <v/>
      </c>
      <c r="AH73" s="61">
        <f>AF73*AG73</f>
        <v/>
      </c>
      <c r="AI73" s="61" t="n"/>
      <c r="AJ73" s="61" t="inlineStr">
        <is>
          <t>VTI</t>
        </is>
      </c>
      <c r="AK73" s="49" t="n">
        <v>0.27</v>
      </c>
      <c r="AL73" s="61">
        <f>'ETF MTD'!$K$28/'ETF MTD'!$K$3-1</f>
        <v/>
      </c>
      <c r="AM73" s="61">
        <f>AK73*AL73</f>
        <v/>
      </c>
      <c r="AN73" s="61" t="n"/>
      <c r="AO73" s="61" t="inlineStr">
        <is>
          <t>VTI</t>
        </is>
      </c>
      <c r="AP73" s="49" t="n">
        <v>0.778</v>
      </c>
      <c r="AQ73" s="61">
        <f>'ETF MTD'!$K$28/'ETF MTD'!$K$3-1</f>
        <v/>
      </c>
      <c r="AR73" s="61">
        <f>AP73*AQ73</f>
        <v/>
      </c>
      <c r="AS73" s="61" t="n"/>
      <c r="AT73" s="61" t="inlineStr">
        <is>
          <t>VTI</t>
        </is>
      </c>
      <c r="AU73" s="49" t="n">
        <v>0.778</v>
      </c>
      <c r="AV73" s="61">
        <f>'ETF MTD'!$K$28/'ETF MTD'!$K$3-1</f>
        <v/>
      </c>
      <c r="AW73" s="61">
        <f>AU73*AV73</f>
        <v/>
      </c>
      <c r="AX73" s="61" t="n"/>
      <c r="AY73" s="61" t="inlineStr">
        <is>
          <t>VTI</t>
        </is>
      </c>
      <c r="AZ73" s="49" t="n">
        <v>0.4980000000000001</v>
      </c>
      <c r="BA73" s="61">
        <f>'ETF MTD'!$K$28/'ETF MTD'!$K$3-1</f>
        <v/>
      </c>
      <c r="BB73" s="61">
        <f>AZ73*BA73</f>
        <v/>
      </c>
      <c r="BC73" s="61" t="n"/>
      <c r="BD73" s="61" t="inlineStr">
        <is>
          <t>VTI</t>
        </is>
      </c>
      <c r="BE73" s="49" t="n">
        <v>0.4500000000000001</v>
      </c>
      <c r="BF73" s="61">
        <f>'ETF MTD'!$K$28/'ETF MTD'!$K$3-1</f>
        <v/>
      </c>
      <c r="BG73" s="61">
        <f>BE73*BF73</f>
        <v/>
      </c>
      <c r="BH73" s="61" t="n"/>
      <c r="BI73" s="61" t="inlineStr">
        <is>
          <t>VTI</t>
        </is>
      </c>
      <c r="BJ73" s="49" t="n">
        <v>0.4500000000000001</v>
      </c>
      <c r="BK73" s="61">
        <f>'ETF MTD'!$K$28/'ETF MTD'!$K$3-1</f>
        <v/>
      </c>
      <c r="BL73" s="61">
        <f>BJ73*BK73</f>
        <v/>
      </c>
      <c r="BM73" s="61" t="n"/>
      <c r="BN73" s="61" t="inlineStr">
        <is>
          <t>VTI</t>
        </is>
      </c>
      <c r="BO73" s="49" t="n">
        <v>0.482</v>
      </c>
      <c r="BP73" s="61">
        <f>'ETF MTD'!$K$28/'ETF MTD'!$K$3-1</f>
        <v/>
      </c>
      <c r="BQ73" s="61">
        <f>BO73*BP73</f>
        <v/>
      </c>
      <c r="BR73" s="61" t="n"/>
      <c r="BS73" s="61" t="inlineStr">
        <is>
          <t>VTI</t>
        </is>
      </c>
      <c r="BT73" s="49" t="n">
        <v>0.4820000000000001</v>
      </c>
      <c r="BU73" s="61">
        <f>'ETF MTD'!$K$28/'ETF MTD'!$K$3-1</f>
        <v/>
      </c>
      <c r="BV73" s="61">
        <f>BT73*BU73</f>
        <v/>
      </c>
      <c r="BW73" s="61" t="n"/>
      <c r="BX73" s="61" t="inlineStr">
        <is>
          <t>VTI</t>
        </is>
      </c>
      <c r="BY73" s="49" t="n">
        <v>0.4500000000000001</v>
      </c>
      <c r="BZ73" s="61">
        <f>'ETF MTD'!$K$28/'ETF MTD'!$K$3-1</f>
        <v/>
      </c>
      <c r="CA73" s="61">
        <f>BY73*BZ73</f>
        <v/>
      </c>
      <c r="CB73" s="61" t="n"/>
      <c r="CC73" s="61" t="inlineStr">
        <is>
          <t>VTI</t>
        </is>
      </c>
      <c r="CD73" s="49" t="n">
        <v>0.4820000000000001</v>
      </c>
      <c r="CE73" s="61">
        <f>'ETF MTD'!$K$28/'ETF MTD'!$K$3-1</f>
        <v/>
      </c>
      <c r="CF73" s="61">
        <f>CD73*CE73</f>
        <v/>
      </c>
      <c r="CG73" s="61" t="n"/>
      <c r="CH73" s="61" t="inlineStr">
        <is>
          <t>VTI</t>
        </is>
      </c>
      <c r="CI73" s="49" t="n">
        <v>0.514</v>
      </c>
      <c r="CJ73" s="61">
        <f>'ETF MTD'!$K$28/'ETF MTD'!$K$3-1</f>
        <v/>
      </c>
      <c r="CK73" s="61">
        <f>CI73*CJ73</f>
        <v/>
      </c>
      <c r="CL73" s="61" t="n"/>
      <c r="CM73" s="61" t="inlineStr">
        <is>
          <t>VTI</t>
        </is>
      </c>
      <c r="CN73" s="49" t="n">
        <v>0.302</v>
      </c>
      <c r="CO73" s="61">
        <f>'ETF MTD'!$K$28/'ETF MTD'!$K$3-1</f>
        <v/>
      </c>
      <c r="CP73" s="61">
        <f>CN73*CO73</f>
        <v/>
      </c>
      <c r="CQ73" s="61" t="n"/>
      <c r="CR73" s="61" t="inlineStr">
        <is>
          <t>VTI</t>
        </is>
      </c>
      <c r="CS73" s="49" t="n">
        <v>0.302</v>
      </c>
      <c r="CT73" s="61">
        <f>'ETF MTD'!$K$28/'ETF MTD'!$K$3-1</f>
        <v/>
      </c>
      <c r="CU73" s="61">
        <f>CS73*CT73</f>
        <v/>
      </c>
      <c r="CV73" s="61" t="n"/>
      <c r="CW73" s="61" t="inlineStr">
        <is>
          <t>VTI</t>
        </is>
      </c>
      <c r="CX73" s="49" t="n">
        <v>0.6620000000000001</v>
      </c>
      <c r="CY73" s="61">
        <f>'ETF MTD'!$K$28/'ETF MTD'!$K$3-1</f>
        <v/>
      </c>
      <c r="CZ73" s="61">
        <f>CX73*CY73</f>
        <v/>
      </c>
      <c r="DA73" s="61" t="n"/>
      <c r="DB73" s="61" t="inlineStr">
        <is>
          <t>VTI</t>
        </is>
      </c>
      <c r="DC73" s="49" t="n">
        <v>0.742</v>
      </c>
      <c r="DD73" s="61">
        <f>'ETF MTD'!$K$28/'ETF MTD'!$K$3-1</f>
        <v/>
      </c>
      <c r="DE73" s="61">
        <f>DC73*DD73</f>
        <v/>
      </c>
      <c r="DF73" s="61" t="n"/>
      <c r="DG73" s="61" t="inlineStr">
        <is>
          <t>VTI</t>
        </is>
      </c>
      <c r="DH73" s="49" t="n">
        <v>0.8100000000000001</v>
      </c>
      <c r="DI73" s="61">
        <f>'ETF MTD'!$K$28/'ETF MTD'!$K$3-1</f>
        <v/>
      </c>
      <c r="DJ73" s="61">
        <f>DH73*DI73</f>
        <v/>
      </c>
      <c r="DK73" s="61" t="n"/>
      <c r="DL73" s="61" t="inlineStr">
        <is>
          <t>VTI</t>
        </is>
      </c>
      <c r="DM73" s="49" t="n">
        <v>0.8100000000000001</v>
      </c>
      <c r="DN73" s="61">
        <f>'ETF MTD'!$K$28/'ETF MTD'!$K$3-1</f>
        <v/>
      </c>
      <c r="DO73" s="61">
        <f>DM73*DN73</f>
        <v/>
      </c>
      <c r="DP73" s="61" t="n"/>
      <c r="DQ73" s="61" t="inlineStr">
        <is>
          <t>VTI</t>
        </is>
      </c>
      <c r="DR73" s="49" t="n">
        <v>0.84</v>
      </c>
      <c r="DS73" s="61">
        <f>'ETF MTD'!$K$28/'ETF MTD'!$K$3-1</f>
        <v/>
      </c>
      <c r="DT73" s="61">
        <f>DR73*DS73</f>
        <v/>
      </c>
      <c r="DU73" s="61" t="n"/>
      <c r="DV73" s="61" t="inlineStr">
        <is>
          <t>VTI</t>
        </is>
      </c>
      <c r="DW73" s="49" t="n">
        <v>0.482</v>
      </c>
      <c r="DX73" s="61">
        <f>'ETF MTD'!$K$28/'ETF MTD'!$K$3-1</f>
        <v/>
      </c>
      <c r="DY73" s="61">
        <f>DW73*DX73</f>
        <v/>
      </c>
      <c r="DZ73" s="61" t="n"/>
      <c r="EA73" s="61" t="inlineStr">
        <is>
          <t>VTI</t>
        </is>
      </c>
      <c r="EB73" s="49" t="n">
        <v>0.09000000000000001</v>
      </c>
      <c r="EC73" s="61">
        <f>'ETF MTD'!$K$28/'ETF MTD'!$K$3-1</f>
        <v/>
      </c>
      <c r="ED73" s="61">
        <f>EB73*EC73</f>
        <v/>
      </c>
      <c r="EE73" s="61" t="n"/>
      <c r="EF73" s="61" t="inlineStr">
        <is>
          <t>VTI</t>
        </is>
      </c>
      <c r="EG73" s="49" t="n">
        <v>0.09000000000000001</v>
      </c>
      <c r="EH73" s="61">
        <f>'ETF MTD'!$K$28/'ETF MTD'!$K$3-1</f>
        <v/>
      </c>
      <c r="EI73" s="61">
        <f>EG73*EH73</f>
        <v/>
      </c>
      <c r="EJ73" s="61" t="n"/>
      <c r="EK73" s="61" t="inlineStr">
        <is>
          <t>VTI</t>
        </is>
      </c>
      <c r="EL73" s="49" t="n">
        <v>0.09000000000000001</v>
      </c>
      <c r="EM73" s="61">
        <f>'ETF MTD'!$K$28/'ETF MTD'!$K$3-1</f>
        <v/>
      </c>
      <c r="EN73" s="61">
        <f>EL73*EM73</f>
        <v/>
      </c>
      <c r="EO73" s="61" t="n"/>
      <c r="EP73" s="61" t="inlineStr">
        <is>
          <t>VTI</t>
        </is>
      </c>
      <c r="EQ73" s="49" t="n">
        <v>0.27</v>
      </c>
      <c r="ER73" s="61">
        <f>'ETF MTD'!$K$28/'ETF MTD'!$K$3-1</f>
        <v/>
      </c>
      <c r="ES73" s="61">
        <f>EQ73*ER73</f>
        <v/>
      </c>
      <c r="ET73" s="61" t="n"/>
      <c r="EU73" s="61" t="inlineStr">
        <is>
          <t>VTI</t>
        </is>
      </c>
      <c r="EV73" s="49" t="n">
        <v>0.55</v>
      </c>
      <c r="EW73" s="61">
        <f>'ETF MTD'!$K$28/'ETF MTD'!$K$3-1</f>
        <v/>
      </c>
      <c r="EX73" s="61">
        <f>EV73*EW73</f>
        <v/>
      </c>
      <c r="EY73" s="61" t="n"/>
      <c r="EZ73" s="61" t="inlineStr">
        <is>
          <t>VTI</t>
        </is>
      </c>
      <c r="FA73" s="49" t="n">
        <v>0.4500000000000001</v>
      </c>
      <c r="FB73" s="61">
        <f>'ETF MTD'!$K$28/'ETF MTD'!$K$3-1</f>
        <v/>
      </c>
      <c r="FC73" s="61">
        <f>FA73*FB73</f>
        <v/>
      </c>
      <c r="FD73" s="61" t="n"/>
      <c r="FE73" s="61" t="inlineStr">
        <is>
          <t>VTI</t>
        </is>
      </c>
      <c r="FF73" s="49" t="n">
        <v>0.3700000000000001</v>
      </c>
      <c r="FG73" s="61">
        <f>'ETF MTD'!$K$28/'ETF MTD'!$K$3-1</f>
        <v/>
      </c>
      <c r="FH73" s="61">
        <f>FF73*FG73</f>
        <v/>
      </c>
      <c r="FI73" s="61" t="n"/>
      <c r="FJ73" s="61" t="inlineStr">
        <is>
          <t>VTI</t>
        </is>
      </c>
      <c r="FK73" s="49" t="n">
        <v>0.6300000000000001</v>
      </c>
      <c r="FL73" s="61">
        <f>'ETF MTD'!$K$28/'ETF MTD'!$K$3-1</f>
        <v/>
      </c>
      <c r="FM73" s="61">
        <f>FK73*FL73</f>
        <v/>
      </c>
      <c r="FN73" s="61" t="n"/>
      <c r="FO73" s="61" t="inlineStr">
        <is>
          <t>VTI</t>
        </is>
      </c>
      <c r="FP73" s="49" t="n">
        <v>0.4500000000000001</v>
      </c>
      <c r="FQ73" s="61">
        <f>'ETF MTD'!$K$28/'ETF MTD'!$K$3-1</f>
        <v/>
      </c>
      <c r="FR73" s="61">
        <f>FP73*FQ73</f>
        <v/>
      </c>
      <c r="FS73" s="61" t="n"/>
      <c r="FT73" s="61" t="inlineStr">
        <is>
          <t>VTI</t>
        </is>
      </c>
      <c r="FU73" s="49" t="n">
        <v>0.4500000000000001</v>
      </c>
      <c r="FV73" s="61">
        <f>'ETF MTD'!$K$28/'ETF MTD'!$K$3-1</f>
        <v/>
      </c>
      <c r="FW73" s="61">
        <f>FU73*FV73</f>
        <v/>
      </c>
      <c r="FX73" s="61" t="n"/>
      <c r="FY73" s="61" t="inlineStr">
        <is>
          <t>VTI</t>
        </is>
      </c>
      <c r="FZ73" s="41" t="n">
        <v>0.6300000000000001</v>
      </c>
      <c r="GA73" s="61">
        <f>'ETF MTD'!$K$28/'ETF MTD'!$K$3-1</f>
        <v/>
      </c>
      <c r="GB73" s="61">
        <f>FZ73*GA73</f>
        <v/>
      </c>
      <c r="GC73" s="61" t="n"/>
      <c r="GD73" s="61" t="inlineStr">
        <is>
          <t>VTI</t>
        </is>
      </c>
      <c r="GE73" s="41" t="n">
        <v>0.4500000000000001</v>
      </c>
      <c r="GF73" s="61">
        <f>'ETF MTD'!$K$28/'ETF MTD'!$K$3-1</f>
        <v/>
      </c>
      <c r="GG73" s="61">
        <f>GE73*GF73</f>
        <v/>
      </c>
      <c r="GH73" s="61" t="n"/>
      <c r="GI73" s="61" t="inlineStr">
        <is>
          <t>VTI</t>
        </is>
      </c>
      <c r="GJ73" s="41" t="n">
        <v>0.4500000000000001</v>
      </c>
      <c r="GK73" s="61">
        <f>'ETF MTD'!$K$28/'ETF MTD'!$K$3-1</f>
        <v/>
      </c>
      <c r="GL73" s="61">
        <f>GJ73*GK73</f>
        <v/>
      </c>
      <c r="GM73" s="61" t="n"/>
      <c r="GN73" s="61" t="inlineStr">
        <is>
          <t>VTI</t>
        </is>
      </c>
      <c r="GO73" s="41" t="n">
        <v>0.4820000000000001</v>
      </c>
      <c r="GP73" s="61">
        <f>'ETF MTD'!$K$28/'ETF MTD'!$K$3-1</f>
        <v/>
      </c>
      <c r="GQ73" s="61">
        <f>GO73*GP73</f>
        <v/>
      </c>
      <c r="GR73" s="61" t="n"/>
      <c r="GS73" s="61" t="inlineStr">
        <is>
          <t>VTI</t>
        </is>
      </c>
      <c r="GT73" s="41" t="n">
        <v>0.45</v>
      </c>
      <c r="GU73" s="61">
        <f>'ETF MTD'!$K$28/'ETF MTD'!$K$3-1</f>
        <v/>
      </c>
      <c r="GV73" s="61">
        <f>GT73*GU73</f>
        <v/>
      </c>
      <c r="GW73" s="61" t="n"/>
      <c r="GX73" s="61" t="inlineStr">
        <is>
          <t>VTI</t>
        </is>
      </c>
      <c r="GY73" s="41" t="n">
        <v>0.27</v>
      </c>
      <c r="GZ73" s="61">
        <f>'ETF MTD'!$K$28/'ETF MTD'!$K$3-1</f>
        <v/>
      </c>
      <c r="HA73" s="61">
        <f>GY73*GZ73</f>
        <v/>
      </c>
      <c r="HB73" s="61" t="n"/>
      <c r="HC73" s="61" t="inlineStr">
        <is>
          <t>VTI</t>
        </is>
      </c>
      <c r="HD73" s="41" t="n">
        <v>0.09</v>
      </c>
      <c r="HE73" s="61">
        <f>'ETF MTD'!$K$28/'ETF MTD'!$K$3-1</f>
        <v/>
      </c>
      <c r="HF73" s="61">
        <f>HD73*HE73</f>
        <v/>
      </c>
      <c r="HG73" s="61" t="n"/>
      <c r="HH73" s="61" t="inlineStr">
        <is>
          <t>VTI</t>
        </is>
      </c>
      <c r="HI73" s="41" t="n">
        <v>0.4</v>
      </c>
      <c r="HJ73" s="61">
        <f>'ETF MTD'!$K$28/'ETF MTD'!$K$3-1</f>
        <v/>
      </c>
      <c r="HK73" s="61">
        <f>HI73*HJ73</f>
        <v/>
      </c>
      <c r="HL73" s="61" t="n"/>
      <c r="HM73" s="61" t="inlineStr">
        <is>
          <t>VTI</t>
        </is>
      </c>
      <c r="HN73" s="41" t="n">
        <v>0.6899999999999999</v>
      </c>
      <c r="HO73" s="61">
        <f>'ETF MTD'!$K$28/'ETF MTD'!$K$3-1</f>
        <v/>
      </c>
      <c r="HP73" s="61">
        <f>HN73*HO73</f>
        <v/>
      </c>
      <c r="HQ73" s="61" t="n"/>
      <c r="HR73" s="61" t="inlineStr">
        <is>
          <t>VTI</t>
        </is>
      </c>
      <c r="HS73" s="41" t="n">
        <v>0.51</v>
      </c>
      <c r="HT73" s="61">
        <f>'ETF MTD'!$K$28/'ETF MTD'!$K$3-1</f>
        <v/>
      </c>
      <c r="HU73" s="61">
        <f>HS73*HT73</f>
        <v/>
      </c>
      <c r="HV73" s="61" t="n"/>
      <c r="HW73" s="61" t="inlineStr">
        <is>
          <t>VTI</t>
        </is>
      </c>
      <c r="HX73" s="41" t="n">
        <v>0.51</v>
      </c>
      <c r="HY73" s="61">
        <f>'ETF MTD'!$K$28/'ETF MTD'!$K$3-1</f>
        <v/>
      </c>
      <c r="HZ73" s="61">
        <f>HX73*HY73</f>
        <v/>
      </c>
      <c r="IA73" s="61" t="n"/>
      <c r="IB73" s="61" t="inlineStr">
        <is>
          <t>VTI</t>
        </is>
      </c>
      <c r="IC73" s="41" t="n">
        <v>0.43</v>
      </c>
      <c r="ID73" s="61">
        <f>'ETF MTD'!$K$28/'ETF MTD'!$K$3-1</f>
        <v/>
      </c>
      <c r="IE73" s="61">
        <f>IC73*ID73</f>
        <v/>
      </c>
      <c r="IF73" s="61" t="n"/>
      <c r="IG73" s="61" t="inlineStr">
        <is>
          <t>VTI</t>
        </is>
      </c>
      <c r="IH73" s="41" t="n">
        <v>0.43</v>
      </c>
      <c r="II73" s="61">
        <f>'ETF MTD'!$K$28/'ETF MTD'!$K$3-1</f>
        <v/>
      </c>
      <c r="IJ73" s="61">
        <f>IH73*II73</f>
        <v/>
      </c>
      <c r="IK73" s="61" t="n"/>
      <c r="IL73" s="61" t="inlineStr">
        <is>
          <t>VTI</t>
        </is>
      </c>
      <c r="IM73" s="41" t="n">
        <v>0.43</v>
      </c>
      <c r="IN73" s="61">
        <f>'ETF MTD'!$K$28/'ETF MTD'!$K$3-1</f>
        <v/>
      </c>
      <c r="IO73" s="61">
        <f>IM73*IN73</f>
        <v/>
      </c>
      <c r="IP73" s="61" t="n"/>
      <c r="IQ73" s="61" t="inlineStr">
        <is>
          <t>VTI</t>
        </is>
      </c>
      <c r="IR73" s="41" t="n">
        <v>0.43</v>
      </c>
      <c r="IS73" s="61">
        <f>'ETF MTD'!$K$28/'ETF MTD'!$K$3-1</f>
        <v/>
      </c>
      <c r="IT73" s="61">
        <f>IR73*IS73</f>
        <v/>
      </c>
      <c r="IU73" s="61" t="n"/>
      <c r="IV73" s="61" t="inlineStr">
        <is>
          <t>VTI</t>
        </is>
      </c>
      <c r="IW73" s="41" t="n">
        <v>0.43</v>
      </c>
      <c r="IX73" s="61">
        <f>'ETF MTD'!$K$28/'ETF MTD'!$K$3-1</f>
        <v/>
      </c>
      <c r="IY73" s="61">
        <f>IW73*IX73</f>
        <v/>
      </c>
      <c r="IZ73" s="61" t="n"/>
      <c r="JA73" s="61" t="inlineStr">
        <is>
          <t>VTI</t>
        </is>
      </c>
      <c r="JB73" s="41" t="n">
        <v>0.43</v>
      </c>
      <c r="JC73" s="61">
        <f>'ETF MTD'!$K$28/'ETF MTD'!$K$3-1</f>
        <v/>
      </c>
      <c r="JD73" s="61">
        <f>JB73*JC73</f>
        <v/>
      </c>
      <c r="JE73" s="61" t="n"/>
      <c r="JF73" s="61" t="inlineStr">
        <is>
          <t>VTI</t>
        </is>
      </c>
      <c r="JG73" s="41" t="n">
        <v>0.43</v>
      </c>
      <c r="JH73" s="61">
        <f>'ETF MTD'!$K$28/'ETF MTD'!$K$3-1</f>
        <v/>
      </c>
      <c r="JI73" s="61">
        <f>JG73*JH73</f>
        <v/>
      </c>
      <c r="JJ73" s="61" t="n"/>
      <c r="JK73" s="61" t="inlineStr">
        <is>
          <t>VTI</t>
        </is>
      </c>
      <c r="JL73" s="41" t="n">
        <v>0.43</v>
      </c>
      <c r="JM73" s="61">
        <f>'ETF MTD'!$K$28/'ETF MTD'!$K$3-1</f>
        <v/>
      </c>
      <c r="JN73" s="61">
        <f>JL73*JM73</f>
        <v/>
      </c>
      <c r="JO73" s="61" t="n"/>
      <c r="JP73" s="61" t="inlineStr">
        <is>
          <t>VTI</t>
        </is>
      </c>
      <c r="JQ73" s="41" t="n">
        <v>0.51</v>
      </c>
      <c r="JR73" s="61">
        <f>'ETF MTD'!$K$28/'ETF MTD'!$K$3-1</f>
        <v/>
      </c>
      <c r="JS73" s="61">
        <f>JQ73*JR73</f>
        <v/>
      </c>
      <c r="JT73" s="61" t="n"/>
      <c r="JU73" s="61" t="inlineStr">
        <is>
          <t>VTI</t>
        </is>
      </c>
      <c r="JV73" s="41" t="n">
        <v>0.51</v>
      </c>
      <c r="JW73" s="61">
        <f>'ETF MTD'!$K$28/'ETF MTD'!$K$3-1</f>
        <v/>
      </c>
      <c r="JX73" s="61">
        <f>JV73*JW73</f>
        <v/>
      </c>
      <c r="JY73" s="61" t="n"/>
      <c r="JZ73" s="32" t="inlineStr">
        <is>
          <t>U.S. Equity</t>
        </is>
      </c>
      <c r="KA73" s="41" t="n">
        <v>0.61</v>
      </c>
      <c r="KB73" s="61">
        <f>'ETF MTD'!$K$28/'ETF MTD'!$K$3-1</f>
        <v/>
      </c>
      <c r="KC73" s="61">
        <f>KA73*KB73</f>
        <v/>
      </c>
      <c r="KD73" s="61" t="n"/>
      <c r="KE73" s="32" t="inlineStr">
        <is>
          <t>U.S. Equity</t>
        </is>
      </c>
      <c r="KF73" s="41" t="n">
        <v>0.61</v>
      </c>
      <c r="KG73" s="61">
        <f>'ETF MTD'!$K$28/'ETF MTD'!$K$3-1</f>
        <v/>
      </c>
      <c r="KH73" s="61">
        <f>KF73*KG73</f>
        <v/>
      </c>
      <c r="KI73" s="61" t="n"/>
      <c r="KJ73" s="32" t="inlineStr">
        <is>
          <t>U.S. Equity</t>
        </is>
      </c>
      <c r="KK73" s="41" t="n">
        <v>0.6899999999999999</v>
      </c>
      <c r="KL73" s="61">
        <f>'ETF MTD'!$K$28/'ETF MTD'!$K$3-1</f>
        <v/>
      </c>
      <c r="KM73" s="61">
        <f>KK73*KL73</f>
        <v/>
      </c>
      <c r="KN73" s="61" t="n"/>
      <c r="KO73" s="32" t="inlineStr">
        <is>
          <t>U.S. Equity</t>
        </is>
      </c>
      <c r="KP73" s="41" t="n">
        <v>0.6899999999999999</v>
      </c>
      <c r="KQ73" s="61">
        <f>'ETF MTD'!$K$28/'ETF MTD'!$K$3-1</f>
        <v/>
      </c>
      <c r="KR73" s="61">
        <f>KP73*KQ73</f>
        <v/>
      </c>
      <c r="KS73" s="61" t="n"/>
      <c r="KT73" s="32" t="inlineStr">
        <is>
          <t>U.S. Equity</t>
        </is>
      </c>
      <c r="KU73" s="41" t="n">
        <v>0.45</v>
      </c>
      <c r="KV73" s="61">
        <f>'ETF MTD'!$K$28/'ETF MTD'!$K$3-1</f>
        <v/>
      </c>
      <c r="KW73" s="61">
        <f>KU73*KV73</f>
        <v/>
      </c>
      <c r="KX73" s="61" t="n"/>
      <c r="KY73" s="32" t="inlineStr">
        <is>
          <t>U.S. Equity</t>
        </is>
      </c>
      <c r="KZ73" s="41" t="n">
        <v>0.45</v>
      </c>
      <c r="LA73" s="61">
        <f>'ETF MTD'!$K$28/'ETF MTD'!$K$3-1</f>
        <v/>
      </c>
      <c r="LB73" s="61">
        <f>KZ73*LA73</f>
        <v/>
      </c>
      <c r="LC73" s="61" t="n"/>
      <c r="LD73" s="32" t="inlineStr">
        <is>
          <t>U.S. Equity</t>
        </is>
      </c>
      <c r="LE73" s="41" t="n">
        <v>0.8100000000000001</v>
      </c>
      <c r="LF73" s="61">
        <f>'ETF MTD'!$K$28/'ETF MTD'!$K$3-1</f>
        <v/>
      </c>
      <c r="LG73" s="61">
        <f>LE73*LF73</f>
        <v/>
      </c>
      <c r="LH73" s="61" t="n"/>
      <c r="LI73" s="32" t="inlineStr">
        <is>
          <t>U.S. Equity</t>
        </is>
      </c>
      <c r="LJ73" s="41" t="n">
        <v>0.09</v>
      </c>
      <c r="LK73" s="61">
        <f>'ETF MTD'!$K$28/'ETF MTD'!$K$3-1</f>
        <v/>
      </c>
      <c r="LL73" s="61">
        <f>LJ73*LK73</f>
        <v/>
      </c>
      <c r="LM73" s="61" t="n"/>
      <c r="LN73" s="32" t="inlineStr">
        <is>
          <t>U.S. Equity</t>
        </is>
      </c>
      <c r="LO73" s="41" t="n">
        <v>0.09</v>
      </c>
      <c r="LP73" s="61">
        <f>'ETF MTD'!$K$28/'ETF MTD'!$K$3-1</f>
        <v/>
      </c>
      <c r="LQ73" s="61">
        <f>LO73*LP73</f>
        <v/>
      </c>
      <c r="LR73" s="61" t="n"/>
      <c r="LS73" s="32" t="inlineStr">
        <is>
          <t>U.S. Equity</t>
        </is>
      </c>
      <c r="LT73" s="41" t="n">
        <v>0.09</v>
      </c>
      <c r="LU73" s="61">
        <f>'ETF MTD'!$K$28/'ETF MTD'!$K$3-1</f>
        <v/>
      </c>
      <c r="LV73" s="61">
        <f>LT73*LU73</f>
        <v/>
      </c>
      <c r="LW73" s="61" t="n"/>
      <c r="LX73" s="32" t="inlineStr">
        <is>
          <t>U.S. Equity</t>
        </is>
      </c>
      <c r="LY73" s="41" t="n">
        <v>0.09</v>
      </c>
      <c r="LZ73" s="61">
        <f>'ETF MTD'!$K$28/'ETF MTD'!$K$3-1</f>
        <v/>
      </c>
      <c r="MA73" s="61">
        <f>LY73*LZ73</f>
        <v/>
      </c>
      <c r="MB73" s="61" t="n"/>
      <c r="MC73" s="32" t="inlineStr">
        <is>
          <t>U.S. Equity</t>
        </is>
      </c>
      <c r="MD73" s="41" t="n">
        <v>0.09</v>
      </c>
      <c r="ME73" s="61">
        <f>'ETF MTD'!$K$28/'ETF MTD'!$K$3-1</f>
        <v/>
      </c>
      <c r="MF73" s="61">
        <f>MD73*ME73</f>
        <v/>
      </c>
      <c r="MG73" s="61" t="n"/>
      <c r="MH73" s="32" t="inlineStr">
        <is>
          <t>U.S. Equity</t>
        </is>
      </c>
      <c r="MI73" s="41" t="n">
        <v>0.09</v>
      </c>
      <c r="MJ73" s="61">
        <f>'ETF MTD'!$K$28/'ETF MTD'!$K$3-1</f>
        <v/>
      </c>
      <c r="MK73" s="61">
        <f>MI73*MJ73</f>
        <v/>
      </c>
      <c r="ML73" s="61" t="n"/>
      <c r="MM73" s="32" t="inlineStr">
        <is>
          <t>U.S. Equity</t>
        </is>
      </c>
      <c r="MN73" s="41" t="n">
        <v>0.09</v>
      </c>
      <c r="MO73" s="61">
        <f>'ETF MTD'!$K$28/'ETF MTD'!$K$3-1</f>
        <v/>
      </c>
      <c r="MP73" s="61">
        <f>MN73*MO73</f>
        <v/>
      </c>
      <c r="MQ73" s="61" t="n"/>
      <c r="MR73" s="32" t="inlineStr">
        <is>
          <t>U.S. Equity</t>
        </is>
      </c>
      <c r="MS73" s="41" t="n">
        <v>0.302</v>
      </c>
      <c r="MT73" s="61">
        <f>'ETF MTD'!$K$28/'ETF MTD'!$K$3-1</f>
        <v/>
      </c>
      <c r="MU73" s="61">
        <f>MS73*MT73</f>
        <v/>
      </c>
      <c r="MV73" s="61" t="n"/>
      <c r="MW73" s="32" t="inlineStr">
        <is>
          <t>U.S. Equity</t>
        </is>
      </c>
      <c r="MX73" s="41" t="n">
        <v>0.09</v>
      </c>
      <c r="MY73" s="61">
        <f>'ETF MTD'!$K$28/'ETF MTD'!$K$3-1</f>
        <v/>
      </c>
      <c r="MZ73" s="61">
        <f>MX73*MY73</f>
        <v/>
      </c>
      <c r="NA73" s="61" t="n"/>
      <c r="NB73" s="32" t="inlineStr">
        <is>
          <t>U.S. Equity</t>
        </is>
      </c>
      <c r="NC73" s="41" t="n">
        <v>0.27</v>
      </c>
      <c r="ND73" s="61">
        <f>'ETF MTD'!$K$28/'ETF MTD'!$K$3-1</f>
        <v/>
      </c>
      <c r="NE73" s="61">
        <f>NC73*ND73</f>
        <v/>
      </c>
      <c r="NF73" s="61" t="n"/>
      <c r="NG73" s="32" t="inlineStr">
        <is>
          <t>U.S. Equity</t>
        </is>
      </c>
      <c r="NH73" s="41" t="n">
        <v>0.302</v>
      </c>
      <c r="NI73" s="61">
        <f>'ETF MTD'!$K$28/'ETF MTD'!$K$3-1</f>
        <v/>
      </c>
      <c r="NJ73" s="61">
        <f>NH73*NI73</f>
        <v/>
      </c>
      <c r="NK73" s="61" t="n"/>
      <c r="NL73" s="32" t="inlineStr">
        <is>
          <t>U.S. Equity</t>
        </is>
      </c>
      <c r="NM73" s="41" t="n">
        <v>0.302</v>
      </c>
      <c r="NN73" s="61">
        <f>'ETF MTD'!$K$28/'ETF MTD'!$K$3-1</f>
        <v/>
      </c>
      <c r="NO73" s="61">
        <f>NM73*NN73</f>
        <v/>
      </c>
      <c r="NP73" s="61" t="n"/>
      <c r="NQ73" s="32" t="inlineStr">
        <is>
          <t>U.S. Equity</t>
        </is>
      </c>
      <c r="NR73" s="41" t="n">
        <v>0.514</v>
      </c>
      <c r="NS73" s="61">
        <f>'ETF MTD'!$K$28/'ETF MTD'!$K$3-1</f>
        <v/>
      </c>
      <c r="NT73" s="61">
        <f>NR73*NS73</f>
        <v/>
      </c>
      <c r="NU73" s="61" t="n"/>
      <c r="NV73" s="32" t="inlineStr">
        <is>
          <t>U.S. Equity</t>
        </is>
      </c>
      <c r="NW73" s="41" t="n">
        <v>0.514</v>
      </c>
      <c r="NX73" s="61">
        <f>'ETF MTD'!$K$28/'ETF MTD'!$K$3-1</f>
        <v/>
      </c>
      <c r="NY73" s="61">
        <f>NW73*NX73</f>
        <v/>
      </c>
      <c r="NZ73" s="61" t="n"/>
      <c r="OA73" s="32" t="inlineStr">
        <is>
          <t>U.S. Equity</t>
        </is>
      </c>
      <c r="OB73" s="41" t="n">
        <v>0.514</v>
      </c>
      <c r="OC73" s="61">
        <f>'ETF MTD'!$K$28/'ETF MTD'!$K$3-1</f>
        <v/>
      </c>
      <c r="OD73" s="61">
        <f>OB73*OC73</f>
        <v/>
      </c>
      <c r="OE73" s="61" t="n"/>
      <c r="OF73" s="32" t="inlineStr">
        <is>
          <t>U.S. Equity</t>
        </is>
      </c>
      <c r="OG73" s="41" t="n">
        <v>0.52</v>
      </c>
      <c r="OH73" s="61">
        <f>'ETF MTD'!$K$28/'ETF MTD'!$K$3-1</f>
        <v/>
      </c>
      <c r="OI73" s="61">
        <f>OG73*OH73</f>
        <v/>
      </c>
      <c r="OJ73" s="61" t="n"/>
      <c r="OK73" s="32" t="inlineStr">
        <is>
          <t>U.S. Equity</t>
        </is>
      </c>
      <c r="OL73" s="41" t="n">
        <v>0.694</v>
      </c>
      <c r="OM73" s="61">
        <f>'ETF MTD'!$K$28/'ETF MTD'!$K$3-1</f>
        <v/>
      </c>
      <c r="ON73" s="61">
        <f>OL73*OM73</f>
        <v/>
      </c>
      <c r="OO73" s="61" t="n"/>
      <c r="OP73" s="32" t="inlineStr">
        <is>
          <t>U.S. Equity</t>
        </is>
      </c>
      <c r="OQ73" s="41" t="n">
        <v>0.694</v>
      </c>
      <c r="OR73" s="61">
        <f>'ETF MTD'!$K$28/'ETF MTD'!$K$3-1</f>
        <v/>
      </c>
      <c r="OS73" s="61">
        <f>OQ73*OR73</f>
        <v/>
      </c>
      <c r="OT73" s="61" t="n"/>
      <c r="OU73" s="32" t="inlineStr">
        <is>
          <t>U.S. Equity</t>
        </is>
      </c>
      <c r="OV73" s="41" t="n">
        <v>0.694</v>
      </c>
      <c r="OW73" s="61">
        <f>'ETF MTD'!$K$28/'ETF MTD'!$K$3-1</f>
        <v/>
      </c>
      <c r="OX73" s="61">
        <f>OV73*OW73</f>
        <v/>
      </c>
      <c r="OY73" s="61" t="n"/>
      <c r="OZ73" s="32" t="inlineStr">
        <is>
          <t>U.S. Equity</t>
        </is>
      </c>
      <c r="PA73" s="41" t="n">
        <v>0.66</v>
      </c>
      <c r="PB73" s="61">
        <f>'ETF MTD'!$K$28/'ETF MTD'!$K$3-1</f>
        <v/>
      </c>
      <c r="PC73" s="61">
        <f>PA73*PB73</f>
        <v/>
      </c>
      <c r="PD73" s="61" t="n"/>
      <c r="PE73" s="32" t="inlineStr">
        <is>
          <t>U.S. Equity</t>
        </is>
      </c>
      <c r="PF73" s="41" t="n">
        <v>0.53</v>
      </c>
      <c r="PG73" s="61">
        <f>'ETF MTD'!$K$28/'ETF MTD'!$K$3-1</f>
        <v/>
      </c>
      <c r="PH73" s="61">
        <f>PF73*PG73</f>
        <v/>
      </c>
      <c r="PI73" s="61" t="n"/>
      <c r="PJ73" s="32" t="inlineStr">
        <is>
          <t>U.S. Equity</t>
        </is>
      </c>
      <c r="PK73" s="41" t="n">
        <v>0.61</v>
      </c>
      <c r="PL73" s="61">
        <f>'ETF MTD'!$K$28/'ETF MTD'!$K$3-1</f>
        <v/>
      </c>
      <c r="PM73" s="61">
        <f>PK73*PL73</f>
        <v/>
      </c>
      <c r="PN73" s="61" t="n"/>
      <c r="PO73" s="32" t="inlineStr">
        <is>
          <t>U.S. Equity</t>
        </is>
      </c>
      <c r="PP73" s="41" t="n">
        <v>0.53</v>
      </c>
      <c r="PQ73" s="61">
        <f>'ETF MTD'!$K$28/'ETF MTD'!$K$3-1</f>
        <v/>
      </c>
      <c r="PR73" s="61">
        <f>PP73*PQ73</f>
        <v/>
      </c>
      <c r="PS73" s="61" t="n"/>
      <c r="PT73" s="32" t="inlineStr">
        <is>
          <t>U.S. Equity</t>
        </is>
      </c>
      <c r="PU73" s="41" t="n">
        <v>0.53</v>
      </c>
      <c r="PV73" s="61">
        <f>'ETF MTD'!$K$28/'ETF MTD'!$K$3-1</f>
        <v/>
      </c>
      <c r="PW73" s="61">
        <f>PU73*PV73</f>
        <v/>
      </c>
      <c r="PX73" s="61" t="n"/>
      <c r="PY73" s="32" t="inlineStr">
        <is>
          <t>U.S. Equity</t>
        </is>
      </c>
      <c r="PZ73" s="41" t="n">
        <v>0.59</v>
      </c>
      <c r="QA73" s="61">
        <f>'ETF MTD'!$K$28/'ETF MTD'!$K$3-1</f>
        <v/>
      </c>
      <c r="QB73" s="61">
        <f>PZ73*QA73</f>
        <v/>
      </c>
      <c r="QC73" s="61" t="n"/>
      <c r="QD73" s="32" t="inlineStr">
        <is>
          <t>U.S. Equity</t>
        </is>
      </c>
      <c r="QE73" s="41" t="n">
        <v>0.59</v>
      </c>
      <c r="QF73" s="61">
        <f>'ETF MTD'!$K$28/'ETF MTD'!$K$3-1</f>
        <v/>
      </c>
      <c r="QG73" s="61">
        <f>QE73*QF73</f>
        <v/>
      </c>
      <c r="QH73" s="61" t="n"/>
      <c r="QI73" s="32" t="inlineStr">
        <is>
          <t>U.S. Equity</t>
        </is>
      </c>
      <c r="QJ73" s="41" t="n">
        <v>0.55</v>
      </c>
      <c r="QK73" s="61">
        <f>'ETF MTD'!$K$28/'ETF MTD'!$K$3-1</f>
        <v/>
      </c>
      <c r="QL73" s="61">
        <f>QJ73*QK73</f>
        <v/>
      </c>
      <c r="QM73" s="61" t="n"/>
      <c r="QN73" s="32" t="inlineStr">
        <is>
          <t>U.S. Equity</t>
        </is>
      </c>
      <c r="QO73" s="41" t="n">
        <v>0.45</v>
      </c>
      <c r="QP73" s="61">
        <f>'ETF MTD'!$K$28/'ETF MTD'!$K$3-1</f>
        <v/>
      </c>
      <c r="QQ73" s="61">
        <f>QO73*QP73</f>
        <v/>
      </c>
      <c r="QR73" s="61" t="n"/>
      <c r="QS73" s="32" t="inlineStr">
        <is>
          <t>U.S. Equity</t>
        </is>
      </c>
      <c r="QT73" s="41" t="n">
        <v>0.45</v>
      </c>
      <c r="QU73" s="61">
        <f>'ETF MTD'!$K$28/'ETF MTD'!$K$3-1</f>
        <v/>
      </c>
      <c r="QV73" s="61">
        <f>QT73*QU73</f>
        <v/>
      </c>
      <c r="QW73" s="61" t="n"/>
      <c r="QX73" s="32" t="inlineStr">
        <is>
          <t>U.S. Equity</t>
        </is>
      </c>
      <c r="QY73" s="41" t="n">
        <v>0.45</v>
      </c>
      <c r="QZ73" s="61">
        <f>'ETF MTD'!$K$28/'ETF MTD'!$K$3-1</f>
        <v/>
      </c>
      <c r="RA73" s="61">
        <f>QY73*QZ73</f>
        <v/>
      </c>
      <c r="RB73" s="61" t="n"/>
      <c r="RC73" s="32" t="inlineStr">
        <is>
          <t>U.S. Equity</t>
        </is>
      </c>
      <c r="RD73" s="41" t="n">
        <v>0.45</v>
      </c>
      <c r="RE73" s="61">
        <f>'ETF MTD'!$K$28/'ETF MTD'!$K$3-1</f>
        <v/>
      </c>
      <c r="RF73" s="61">
        <f>RD73*RE73</f>
        <v/>
      </c>
      <c r="RG73" s="61" t="n"/>
      <c r="RH73" s="32" t="inlineStr">
        <is>
          <t>U.S. Equity</t>
        </is>
      </c>
      <c r="RI73" s="41" t="n">
        <v>0.63</v>
      </c>
      <c r="RJ73" s="61">
        <f>'ETF MTD'!$K$28/'ETF MTD'!$K$3-1</f>
        <v/>
      </c>
      <c r="RK73" s="61">
        <f>RI73*RJ73</f>
        <v/>
      </c>
      <c r="RL73" s="61" t="n"/>
      <c r="RM73" s="42" t="n">
        <v>0.45</v>
      </c>
      <c r="RN73" s="52" t="n"/>
      <c r="RO73" s="52" t="n"/>
      <c r="RP73" s="52" t="n"/>
      <c r="RQ73" s="33" t="n"/>
      <c r="RR73" s="46" t="n">
        <v>0.0004</v>
      </c>
      <c r="RS73" s="61">
        <f>RI73*RR73</f>
        <v/>
      </c>
    </row>
    <row r="74">
      <c r="A74" s="33" t="n"/>
      <c r="B74" s="33" t="n"/>
      <c r="C74" s="33" t="n"/>
      <c r="D74" s="33" t="n"/>
      <c r="E74" s="33" t="n"/>
      <c r="F74" s="33" t="inlineStr">
        <is>
          <t>VEU</t>
        </is>
      </c>
      <c r="G74" s="49" t="n">
        <v>0.15</v>
      </c>
      <c r="H74" s="61">
        <f>'ETF MTD'!$VO$28/'ETF MTD'!$VO$3-1</f>
        <v/>
      </c>
      <c r="I74" s="61">
        <f>G74*H74</f>
        <v/>
      </c>
      <c r="J74" s="33" t="n"/>
      <c r="K74" s="33" t="inlineStr">
        <is>
          <t>VEU</t>
        </is>
      </c>
      <c r="L74" s="49" t="n">
        <v>0.15</v>
      </c>
      <c r="M74" s="61">
        <f>'ETF MTD'!$VO$28/'ETF MTD'!$VO$3-1</f>
        <v/>
      </c>
      <c r="N74" s="61">
        <f>L74*M74</f>
        <v/>
      </c>
      <c r="O74" s="61" t="n"/>
      <c r="P74" s="61" t="inlineStr">
        <is>
          <t>VEU</t>
        </is>
      </c>
      <c r="Q74" s="61" t="n">
        <v>0.23</v>
      </c>
      <c r="R74" s="61">
        <f>'ETF MTD'!$VO$28/'ETF MTD'!$VO$3-1</f>
        <v/>
      </c>
      <c r="S74" s="61">
        <f>Q74*R74</f>
        <v/>
      </c>
      <c r="T74" s="61" t="n"/>
      <c r="U74" s="33" t="inlineStr">
        <is>
          <t>VEU</t>
        </is>
      </c>
      <c r="V74" s="49" t="n">
        <v>0.05</v>
      </c>
      <c r="W74" s="61">
        <f>'ETF MTD'!$VO$28/'ETF MTD'!$VO$3-1</f>
        <v/>
      </c>
      <c r="X74" s="61">
        <f>V74*W74</f>
        <v/>
      </c>
      <c r="Y74" s="61" t="n"/>
      <c r="Z74" s="33" t="inlineStr">
        <is>
          <t>VEU</t>
        </is>
      </c>
      <c r="AA74" s="49" t="n">
        <v>0.1</v>
      </c>
      <c r="AB74" s="61">
        <f>'ETF MTD'!$VO$28/'ETF MTD'!$VO$3-1</f>
        <v/>
      </c>
      <c r="AC74" s="61">
        <f>AA74*AB74</f>
        <v/>
      </c>
      <c r="AD74" s="61" t="n"/>
      <c r="AE74" s="33" t="inlineStr">
        <is>
          <t>VEU</t>
        </is>
      </c>
      <c r="AF74" s="49" t="n">
        <v>0.25</v>
      </c>
      <c r="AG74" s="61">
        <f>'ETF MTD'!$VO$28/'ETF MTD'!$VO$3-1</f>
        <v/>
      </c>
      <c r="AH74" s="61">
        <f>AF74*AG74</f>
        <v/>
      </c>
      <c r="AI74" s="61" t="n"/>
      <c r="AJ74" s="33" t="inlineStr">
        <is>
          <t>VEU</t>
        </is>
      </c>
      <c r="AK74" s="49" t="n">
        <v>0.25</v>
      </c>
      <c r="AL74" s="61">
        <f>'ETF MTD'!$VO$28/'ETF MTD'!$VO$3-1</f>
        <v/>
      </c>
      <c r="AM74" s="61">
        <f>AK74*AL74</f>
        <v/>
      </c>
      <c r="AN74" s="61" t="n"/>
      <c r="AO74" s="33" t="inlineStr">
        <is>
          <t>VEU</t>
        </is>
      </c>
      <c r="AP74" s="49" t="n">
        <v>0.05</v>
      </c>
      <c r="AQ74" s="61">
        <f>'ETF MTD'!$VO$28/'ETF MTD'!$VO$3-1</f>
        <v/>
      </c>
      <c r="AR74" s="61">
        <f>AP74*AQ74</f>
        <v/>
      </c>
      <c r="AS74" s="61" t="n"/>
      <c r="AT74" s="33" t="inlineStr">
        <is>
          <t>VEU</t>
        </is>
      </c>
      <c r="AU74" s="49" t="n">
        <v>0.05</v>
      </c>
      <c r="AV74" s="61">
        <f>'ETF MTD'!$VO$28/'ETF MTD'!$VO$3-1</f>
        <v/>
      </c>
      <c r="AW74" s="61">
        <f>AU74*AV74</f>
        <v/>
      </c>
      <c r="AX74" s="61" t="n"/>
      <c r="AY74" s="33" t="inlineStr">
        <is>
          <t>VEU</t>
        </is>
      </c>
      <c r="AZ74" s="49" t="n">
        <v>0.25</v>
      </c>
      <c r="BA74" s="61">
        <f>'ETF MTD'!$VO$28/'ETF MTD'!$VO$3-1</f>
        <v/>
      </c>
      <c r="BB74" s="61">
        <f>AZ74*BA74</f>
        <v/>
      </c>
      <c r="BC74" s="61" t="n"/>
      <c r="BD74" s="33" t="inlineStr">
        <is>
          <t>VEU</t>
        </is>
      </c>
      <c r="BE74" s="49" t="n">
        <v>0.25</v>
      </c>
      <c r="BF74" s="61">
        <f>'ETF MTD'!$VO$28/'ETF MTD'!$VO$3-1</f>
        <v/>
      </c>
      <c r="BG74" s="61">
        <f>BE74*BF74</f>
        <v/>
      </c>
      <c r="BH74" s="61" t="n"/>
      <c r="BI74" s="33" t="inlineStr">
        <is>
          <t>VEU</t>
        </is>
      </c>
      <c r="BJ74" s="49" t="n">
        <v>0.25</v>
      </c>
      <c r="BK74" s="61">
        <f>'ETF MTD'!$VO$28/'ETF MTD'!$VO$3-1</f>
        <v/>
      </c>
      <c r="BL74" s="61">
        <f>BJ74*BK74</f>
        <v/>
      </c>
      <c r="BM74" s="61" t="n"/>
      <c r="BN74" s="33" t="inlineStr">
        <is>
          <t>VEU</t>
        </is>
      </c>
      <c r="BO74" s="49" t="n">
        <v>0.25</v>
      </c>
      <c r="BP74" s="61">
        <f>'ETF MTD'!$VO$28/'ETF MTD'!$VO$3-1</f>
        <v/>
      </c>
      <c r="BQ74" s="61">
        <f>BO74*BP74</f>
        <v/>
      </c>
      <c r="BR74" s="61" t="n"/>
      <c r="BS74" s="33" t="inlineStr">
        <is>
          <t>VEU</t>
        </is>
      </c>
      <c r="BT74" s="49" t="n">
        <v>0.25</v>
      </c>
      <c r="BU74" s="61">
        <f>'ETF MTD'!$VO$28/'ETF MTD'!$VO$3-1</f>
        <v/>
      </c>
      <c r="BV74" s="61">
        <f>BT74*BU74</f>
        <v/>
      </c>
      <c r="BW74" s="61" t="n"/>
      <c r="BX74" s="33" t="inlineStr">
        <is>
          <t>VEU</t>
        </is>
      </c>
      <c r="BY74" s="49" t="n">
        <v>0.25</v>
      </c>
      <c r="BZ74" s="61">
        <f>'ETF MTD'!$VO$28/'ETF MTD'!$VO$3-1</f>
        <v/>
      </c>
      <c r="CA74" s="61">
        <f>BY74*BZ74</f>
        <v/>
      </c>
      <c r="CB74" s="61" t="n"/>
      <c r="CC74" s="33" t="inlineStr">
        <is>
          <t>VEU</t>
        </is>
      </c>
      <c r="CD74" s="49" t="n">
        <v>0.25</v>
      </c>
      <c r="CE74" s="61">
        <f>'ETF MTD'!$VO$28/'ETF MTD'!$VO$3-1</f>
        <v/>
      </c>
      <c r="CF74" s="61">
        <f>CD74*CE74</f>
        <v/>
      </c>
      <c r="CG74" s="61" t="n"/>
      <c r="CH74" s="33" t="inlineStr">
        <is>
          <t>VEU</t>
        </is>
      </c>
      <c r="CI74" s="49" t="n">
        <v>0.25</v>
      </c>
      <c r="CJ74" s="61">
        <f>'ETF MTD'!$VO$28/'ETF MTD'!$VO$3-1</f>
        <v/>
      </c>
      <c r="CK74" s="61">
        <f>CI74*CJ74</f>
        <v/>
      </c>
      <c r="CL74" s="61" t="n"/>
      <c r="CM74" s="33" t="inlineStr">
        <is>
          <t>VEU</t>
        </is>
      </c>
      <c r="CN74" s="49" t="n">
        <v>0.15</v>
      </c>
      <c r="CO74" s="61">
        <f>'ETF MTD'!$VO$28/'ETF MTD'!$VO$3-1</f>
        <v/>
      </c>
      <c r="CP74" s="61">
        <f>CN74*CO74</f>
        <v/>
      </c>
      <c r="CQ74" s="61" t="n"/>
      <c r="CR74" s="33" t="inlineStr">
        <is>
          <t>VEU</t>
        </is>
      </c>
      <c r="CS74" s="49" t="n">
        <v>0.33</v>
      </c>
      <c r="CT74" s="61">
        <f>'ETF MTD'!$VO$28/'ETF MTD'!$VO$3-1</f>
        <v/>
      </c>
      <c r="CU74" s="61">
        <f>CS74*CT74</f>
        <v/>
      </c>
      <c r="CV74" s="61" t="n"/>
      <c r="CW74" s="33" t="inlineStr">
        <is>
          <t>VEU</t>
        </is>
      </c>
      <c r="CX74" s="49" t="n">
        <v>0.15</v>
      </c>
      <c r="CY74" s="61">
        <f>'ETF MTD'!$VO$28/'ETF MTD'!$VO$3-1</f>
        <v/>
      </c>
      <c r="CZ74" s="61">
        <f>CX74*CY74</f>
        <v/>
      </c>
      <c r="DA74" s="61" t="n"/>
      <c r="DB74" s="33" t="inlineStr">
        <is>
          <t>VEU</t>
        </is>
      </c>
      <c r="DC74" s="49" t="n">
        <v>0.15</v>
      </c>
      <c r="DD74" s="61">
        <f>'ETF MTD'!$VO$28/'ETF MTD'!$VO$3-1</f>
        <v/>
      </c>
      <c r="DE74" s="61">
        <f>DC74*DD74</f>
        <v/>
      </c>
      <c r="DF74" s="61" t="n"/>
      <c r="DG74" s="33" t="inlineStr">
        <is>
          <t>VEU</t>
        </is>
      </c>
      <c r="DH74" s="49" t="n">
        <v>0.05</v>
      </c>
      <c r="DI74" s="61">
        <f>'ETF MTD'!$VO$28/'ETF MTD'!$VO$3-1</f>
        <v/>
      </c>
      <c r="DJ74" s="61">
        <f>DH74*DI74</f>
        <v/>
      </c>
      <c r="DK74" s="61" t="n"/>
      <c r="DL74" s="33" t="inlineStr">
        <is>
          <t>VEU</t>
        </is>
      </c>
      <c r="DM74" s="49" t="n">
        <v>0.05</v>
      </c>
      <c r="DN74" s="61">
        <f>'ETF MTD'!$VO$28/'ETF MTD'!$VO$3-1</f>
        <v/>
      </c>
      <c r="DO74" s="61">
        <f>DM74*DN74</f>
        <v/>
      </c>
      <c r="DP74" s="61" t="n"/>
      <c r="DQ74" s="33" t="inlineStr">
        <is>
          <t>VEU</t>
        </is>
      </c>
      <c r="DR74" s="49" t="n">
        <v>0.05</v>
      </c>
      <c r="DS74" s="61">
        <f>'ETF MTD'!$VO$28/'ETF MTD'!$VO$3-1</f>
        <v/>
      </c>
      <c r="DT74" s="61">
        <f>DR74*DS74</f>
        <v/>
      </c>
      <c r="DU74" s="61" t="n"/>
      <c r="DV74" s="33" t="inlineStr">
        <is>
          <t>VEU</t>
        </is>
      </c>
      <c r="DW74" s="49" t="n">
        <v>0.05</v>
      </c>
      <c r="DX74" s="61">
        <f>'ETF MTD'!$VO$28/'ETF MTD'!$VO$3-1</f>
        <v/>
      </c>
      <c r="DY74" s="61">
        <f>DW74*DX74</f>
        <v/>
      </c>
      <c r="DZ74" s="61" t="n"/>
      <c r="EA74" s="33" t="inlineStr">
        <is>
          <t>VEU</t>
        </is>
      </c>
      <c r="EB74" s="49" t="n">
        <v>0.05</v>
      </c>
      <c r="EC74" s="61">
        <f>'ETF MTD'!$VO$28/'ETF MTD'!$VO$3-1</f>
        <v/>
      </c>
      <c r="ED74" s="61">
        <f>EB74*EC74</f>
        <v/>
      </c>
      <c r="EE74" s="61" t="n"/>
      <c r="EF74" s="33" t="inlineStr">
        <is>
          <t>VEU</t>
        </is>
      </c>
      <c r="EG74" s="49" t="n">
        <v>0.05</v>
      </c>
      <c r="EH74" s="61">
        <f>'ETF MTD'!$VO$28/'ETF MTD'!$VO$3-1</f>
        <v/>
      </c>
      <c r="EI74" s="61">
        <f>EG74*EH74</f>
        <v/>
      </c>
      <c r="EJ74" s="61" t="n"/>
      <c r="EK74" s="33" t="inlineStr">
        <is>
          <t>VEU</t>
        </is>
      </c>
      <c r="EL74" s="49" t="n">
        <v>0.05</v>
      </c>
      <c r="EM74" s="61">
        <f>'ETF MTD'!$VO$28/'ETF MTD'!$VO$3-1</f>
        <v/>
      </c>
      <c r="EN74" s="61">
        <f>EL74*EM74</f>
        <v/>
      </c>
      <c r="EO74" s="61" t="n"/>
      <c r="EP74" s="33" t="inlineStr">
        <is>
          <t>VEU</t>
        </is>
      </c>
      <c r="EQ74" s="49" t="n">
        <v>0.15</v>
      </c>
      <c r="ER74" s="61">
        <f>'ETF MTD'!$VO$28/'ETF MTD'!$VO$3-1</f>
        <v/>
      </c>
      <c r="ES74" s="61">
        <f>EQ74*ER74</f>
        <v/>
      </c>
      <c r="ET74" s="61" t="n"/>
      <c r="EU74" s="33" t="inlineStr">
        <is>
          <t>VEU</t>
        </is>
      </c>
      <c r="EV74" s="49" t="n">
        <v>0.15</v>
      </c>
      <c r="EW74" s="61">
        <f>'ETF MTD'!$VO$28/'ETF MTD'!$VO$3-1</f>
        <v/>
      </c>
      <c r="EX74" s="61">
        <f>EV74*EW74</f>
        <v/>
      </c>
      <c r="EY74" s="61" t="n"/>
      <c r="EZ74" s="33" t="inlineStr">
        <is>
          <t>VEU</t>
        </is>
      </c>
      <c r="FA74" s="49" t="n">
        <v>0.25</v>
      </c>
      <c r="FB74" s="61">
        <f>'ETF MTD'!$VO$28/'ETF MTD'!$VO$3-1</f>
        <v/>
      </c>
      <c r="FC74" s="61">
        <f>FA74*FB74</f>
        <v/>
      </c>
      <c r="FD74" s="61" t="n"/>
      <c r="FE74" s="33" t="inlineStr">
        <is>
          <t>VEU</t>
        </is>
      </c>
      <c r="FF74" s="49" t="n">
        <v>0.05</v>
      </c>
      <c r="FG74" s="61">
        <f>'ETF MTD'!$VO$28/'ETF MTD'!$VO$3-1</f>
        <v/>
      </c>
      <c r="FH74" s="61">
        <f>FF74*FG74</f>
        <v/>
      </c>
      <c r="FI74" s="61" t="n"/>
      <c r="FJ74" s="33" t="inlineStr">
        <is>
          <t>VEU</t>
        </is>
      </c>
      <c r="FK74" s="49" t="n">
        <v>0.15</v>
      </c>
      <c r="FL74" s="61">
        <f>'ETF MTD'!$VO$28/'ETF MTD'!$VO$3-1</f>
        <v/>
      </c>
      <c r="FM74" s="61">
        <f>FK74*FL74</f>
        <v/>
      </c>
      <c r="FN74" s="61" t="n"/>
      <c r="FO74" s="33" t="inlineStr">
        <is>
          <t>VEU</t>
        </is>
      </c>
      <c r="FP74" s="49" t="n">
        <v>0.25</v>
      </c>
      <c r="FQ74" s="61">
        <f>'ETF MTD'!$VO$28/'ETF MTD'!$VO$3-1</f>
        <v/>
      </c>
      <c r="FR74" s="61">
        <f>FP74*FQ74</f>
        <v/>
      </c>
      <c r="FS74" s="61" t="n"/>
      <c r="FT74" s="33" t="inlineStr">
        <is>
          <t>VEU</t>
        </is>
      </c>
      <c r="FU74" s="49" t="n">
        <v>0.05</v>
      </c>
      <c r="FV74" s="61">
        <f>'ETF MTD'!$VO$28/'ETF MTD'!$VO$3-1</f>
        <v/>
      </c>
      <c r="FW74" s="61">
        <f>FU74*FV74</f>
        <v/>
      </c>
      <c r="FX74" s="61" t="n"/>
      <c r="FY74" s="33" t="inlineStr">
        <is>
          <t>VEU</t>
        </is>
      </c>
      <c r="FZ74" s="41" t="n">
        <v>0.23</v>
      </c>
      <c r="GA74" s="61">
        <f>'ETF MTD'!$VO$28/'ETF MTD'!$VO$3-1</f>
        <v/>
      </c>
      <c r="GB74" s="61">
        <f>FZ74*GA74</f>
        <v/>
      </c>
      <c r="GC74" s="61" t="n"/>
      <c r="GD74" s="33" t="inlineStr">
        <is>
          <t>VEU</t>
        </is>
      </c>
      <c r="GE74" s="41" t="n">
        <v>0.3300000000000001</v>
      </c>
      <c r="GF74" s="61">
        <f>'ETF MTD'!$VO$28/'ETF MTD'!$VO$3-1</f>
        <v/>
      </c>
      <c r="GG74" s="61">
        <f>GE74*GF74</f>
        <v/>
      </c>
      <c r="GH74" s="61" t="n"/>
      <c r="GI74" s="33" t="inlineStr">
        <is>
          <t>VEU</t>
        </is>
      </c>
      <c r="GJ74" s="41" t="n">
        <v>0.25</v>
      </c>
      <c r="GK74" s="61">
        <f>'ETF MTD'!$VO$28/'ETF MTD'!$VO$3-1</f>
        <v/>
      </c>
      <c r="GL74" s="61">
        <f>GJ74*GK74</f>
        <v/>
      </c>
      <c r="GM74" s="61" t="n"/>
      <c r="GN74" s="33" t="inlineStr">
        <is>
          <t>VEU</t>
        </is>
      </c>
      <c r="GO74" s="41" t="n">
        <v>0.25</v>
      </c>
      <c r="GP74" s="61">
        <f>'ETF MTD'!$VO$28/'ETF MTD'!$VO$3-1</f>
        <v/>
      </c>
      <c r="GQ74" s="61">
        <f>GO74*GP74</f>
        <v/>
      </c>
      <c r="GR74" s="61" t="n"/>
      <c r="GS74" s="33" t="inlineStr">
        <is>
          <t>VEU</t>
        </is>
      </c>
      <c r="GT74" s="41" t="n">
        <v>0.25</v>
      </c>
      <c r="GU74" s="61">
        <f>'ETF MTD'!$VO$28/'ETF MTD'!$VO$3-1</f>
        <v/>
      </c>
      <c r="GV74" s="61">
        <f>GT74*GU74</f>
        <v/>
      </c>
      <c r="GW74" s="61" t="n"/>
      <c r="GX74" s="33" t="inlineStr">
        <is>
          <t>VEU</t>
        </is>
      </c>
      <c r="GY74" s="41" t="n">
        <v>0.15</v>
      </c>
      <c r="GZ74" s="61">
        <f>'ETF MTD'!$VO$28/'ETF MTD'!$VO$3-1</f>
        <v/>
      </c>
      <c r="HA74" s="61">
        <f>GY74*GZ74</f>
        <v/>
      </c>
      <c r="HB74" s="61" t="n"/>
      <c r="HC74" s="33" t="inlineStr">
        <is>
          <t>VEU</t>
        </is>
      </c>
      <c r="HD74" s="41" t="n">
        <v>0.05</v>
      </c>
      <c r="HE74" s="61">
        <f>'ETF MTD'!$VO$28/'ETF MTD'!$VO$3-1</f>
        <v/>
      </c>
      <c r="HF74" s="61">
        <f>HD74*HE74</f>
        <v/>
      </c>
      <c r="HG74" s="61" t="n"/>
      <c r="HH74" s="33" t="inlineStr">
        <is>
          <t>VEU</t>
        </is>
      </c>
      <c r="HI74" s="41" t="n">
        <v>0.05</v>
      </c>
      <c r="HJ74" s="61">
        <f>'ETF MTD'!$VO$28/'ETF MTD'!$VO$3-1</f>
        <v/>
      </c>
      <c r="HK74" s="61">
        <f>HI74*HJ74</f>
        <v/>
      </c>
      <c r="HL74" s="61" t="n"/>
      <c r="HM74" s="33" t="inlineStr">
        <is>
          <t>VEU</t>
        </is>
      </c>
      <c r="HN74" s="41" t="n">
        <v>0.15</v>
      </c>
      <c r="HO74" s="61">
        <f>'ETF MTD'!$VO$28/'ETF MTD'!$VO$3-1</f>
        <v/>
      </c>
      <c r="HP74" s="61">
        <f>HN74*HO74</f>
        <v/>
      </c>
      <c r="HQ74" s="61" t="n"/>
      <c r="HR74" s="33" t="inlineStr">
        <is>
          <t>VEU</t>
        </is>
      </c>
      <c r="HS74" s="41" t="n">
        <v>0.25</v>
      </c>
      <c r="HT74" s="61">
        <f>'ETF MTD'!$VO$28/'ETF MTD'!$VO$3-1</f>
        <v/>
      </c>
      <c r="HU74" s="61">
        <f>HS74*HT74</f>
        <v/>
      </c>
      <c r="HV74" s="61" t="n"/>
      <c r="HW74" s="33" t="inlineStr">
        <is>
          <t>VEU</t>
        </is>
      </c>
      <c r="HX74" s="41" t="n">
        <v>0.25</v>
      </c>
      <c r="HY74" s="61">
        <f>'ETF MTD'!$VO$28/'ETF MTD'!$VO$3-1</f>
        <v/>
      </c>
      <c r="HZ74" s="61">
        <f>HX74*HY74</f>
        <v/>
      </c>
      <c r="IA74" s="61" t="n"/>
      <c r="IB74" s="33" t="inlineStr">
        <is>
          <t>VEU</t>
        </is>
      </c>
      <c r="IC74" s="41" t="n">
        <v>0.25</v>
      </c>
      <c r="ID74" s="61">
        <f>'ETF MTD'!$VO$28/'ETF MTD'!$VO$3-1</f>
        <v/>
      </c>
      <c r="IE74" s="61">
        <f>IC74*ID74</f>
        <v/>
      </c>
      <c r="IF74" s="61" t="n"/>
      <c r="IG74" s="33" t="inlineStr">
        <is>
          <t>VEU</t>
        </is>
      </c>
      <c r="IH74" s="41" t="n">
        <v>0.25</v>
      </c>
      <c r="II74" s="61">
        <f>'ETF MTD'!$VO$28/'ETF MTD'!$VO$3-1</f>
        <v/>
      </c>
      <c r="IJ74" s="61">
        <f>IH74*II74</f>
        <v/>
      </c>
      <c r="IK74" s="61" t="n"/>
      <c r="IL74" s="33" t="inlineStr">
        <is>
          <t>VEU</t>
        </is>
      </c>
      <c r="IM74" s="41" t="n">
        <v>0.25</v>
      </c>
      <c r="IN74" s="61">
        <f>'ETF MTD'!$VO$28/'ETF MTD'!$VO$3-1</f>
        <v/>
      </c>
      <c r="IO74" s="61">
        <f>IM74*IN74</f>
        <v/>
      </c>
      <c r="IP74" s="61" t="n"/>
      <c r="IQ74" s="33" t="inlineStr">
        <is>
          <t>VEU</t>
        </is>
      </c>
      <c r="IR74" s="41" t="n">
        <v>0.25</v>
      </c>
      <c r="IS74" s="61">
        <f>'ETF MTD'!$VO$28/'ETF MTD'!$VO$3-1</f>
        <v/>
      </c>
      <c r="IT74" s="61">
        <f>IR74*IS74</f>
        <v/>
      </c>
      <c r="IU74" s="61" t="n"/>
      <c r="IV74" s="33" t="inlineStr">
        <is>
          <t>VEU</t>
        </is>
      </c>
      <c r="IW74" s="41" t="n">
        <v>0.25</v>
      </c>
      <c r="IX74" s="61">
        <f>'ETF MTD'!$VO$28/'ETF MTD'!$VO$3-1</f>
        <v/>
      </c>
      <c r="IY74" s="61">
        <f>IW74*IX74</f>
        <v/>
      </c>
      <c r="IZ74" s="61" t="n"/>
      <c r="JA74" s="33" t="inlineStr">
        <is>
          <t>VEU</t>
        </is>
      </c>
      <c r="JB74" s="41" t="n">
        <v>0.25</v>
      </c>
      <c r="JC74" s="61">
        <f>'ETF MTD'!$VO$28/'ETF MTD'!$VO$3-1</f>
        <v/>
      </c>
      <c r="JD74" s="61">
        <f>JB74*JC74</f>
        <v/>
      </c>
      <c r="JE74" s="61" t="n"/>
      <c r="JF74" s="33" t="inlineStr">
        <is>
          <t>VEU</t>
        </is>
      </c>
      <c r="JG74" s="41" t="n">
        <v>0.25</v>
      </c>
      <c r="JH74" s="61">
        <f>'ETF MTD'!$VO$28/'ETF MTD'!$VO$3-1</f>
        <v/>
      </c>
      <c r="JI74" s="61">
        <f>JG74*JH74</f>
        <v/>
      </c>
      <c r="JJ74" s="61" t="n"/>
      <c r="JK74" s="33" t="inlineStr">
        <is>
          <t>VEU</t>
        </is>
      </c>
      <c r="JL74" s="41" t="n">
        <v>0.25</v>
      </c>
      <c r="JM74" s="61">
        <f>'ETF MTD'!$VO$28/'ETF MTD'!$VO$3-1</f>
        <v/>
      </c>
      <c r="JN74" s="61">
        <f>JL74*JM74</f>
        <v/>
      </c>
      <c r="JO74" s="61" t="n"/>
      <c r="JP74" s="33" t="inlineStr">
        <is>
          <t>VEU</t>
        </is>
      </c>
      <c r="JQ74" s="41" t="n">
        <v>0.25</v>
      </c>
      <c r="JR74" s="61">
        <f>'ETF MTD'!$VO$28/'ETF MTD'!$VO$3-1</f>
        <v/>
      </c>
      <c r="JS74" s="61">
        <f>JQ74*JR74</f>
        <v/>
      </c>
      <c r="JT74" s="61" t="n"/>
      <c r="JU74" s="33" t="inlineStr">
        <is>
          <t>VEU</t>
        </is>
      </c>
      <c r="JV74" s="41" t="n">
        <v>0.25</v>
      </c>
      <c r="JW74" s="61">
        <f>'ETF MTD'!$VO$28/'ETF MTD'!$VO$3-1</f>
        <v/>
      </c>
      <c r="JX74" s="61">
        <f>JV74*JW74</f>
        <v/>
      </c>
      <c r="JY74" s="61" t="n"/>
      <c r="JZ74" t="inlineStr">
        <is>
          <t>Foreign Developed</t>
        </is>
      </c>
      <c r="KA74" s="41" t="n">
        <v>0.15</v>
      </c>
      <c r="KB74" s="61">
        <f>'ETF MTD'!$VO$28/'ETF MTD'!$VO$3-1</f>
        <v/>
      </c>
      <c r="KC74" s="61">
        <f>KA74*KB74</f>
        <v/>
      </c>
      <c r="KD74" s="61" t="n"/>
      <c r="KE74" t="inlineStr">
        <is>
          <t>Foreign Developed</t>
        </is>
      </c>
      <c r="KF74" s="41" t="n">
        <v>0.15</v>
      </c>
      <c r="KG74" s="61">
        <f>'ETF MTD'!$VO$28/'ETF MTD'!$VO$3-1</f>
        <v/>
      </c>
      <c r="KH74" s="61">
        <f>KF74*KG74</f>
        <v/>
      </c>
      <c r="KI74" s="61" t="n"/>
      <c r="KJ74" t="inlineStr">
        <is>
          <t>Foreign Developed</t>
        </is>
      </c>
      <c r="KK74" s="41" t="n">
        <v>0.15</v>
      </c>
      <c r="KL74" s="61">
        <f>'ETF MTD'!$VO$28/'ETF MTD'!$VO$3-1</f>
        <v/>
      </c>
      <c r="KM74" s="61">
        <f>KK74*KL74</f>
        <v/>
      </c>
      <c r="KN74" s="61" t="n"/>
      <c r="KO74" t="inlineStr">
        <is>
          <t>Foreign Developed</t>
        </is>
      </c>
      <c r="KP74" s="41" t="n">
        <v>0.15</v>
      </c>
      <c r="KQ74" s="61">
        <f>'ETF MTD'!$VO$28/'ETF MTD'!$VO$3-1</f>
        <v/>
      </c>
      <c r="KR74" s="61">
        <f>KP74*KQ74</f>
        <v/>
      </c>
      <c r="KS74" s="61" t="n"/>
      <c r="KT74" t="inlineStr">
        <is>
          <t>Foreign Developed</t>
        </is>
      </c>
      <c r="KU74" s="41" t="n">
        <v>0.05</v>
      </c>
      <c r="KV74" s="61">
        <f>'ETF MTD'!$VO$28/'ETF MTD'!$VO$3-1</f>
        <v/>
      </c>
      <c r="KW74" s="61">
        <f>KU74*KV74</f>
        <v/>
      </c>
      <c r="KX74" s="61" t="n"/>
      <c r="KY74" t="inlineStr">
        <is>
          <t>Foreign Developed</t>
        </is>
      </c>
      <c r="KZ74" s="41" t="n">
        <v>0.05</v>
      </c>
      <c r="LA74" s="61">
        <f>'ETF MTD'!$VO$28/'ETF MTD'!$VO$3-1</f>
        <v/>
      </c>
      <c r="LB74" s="61">
        <f>KZ74*LA74</f>
        <v/>
      </c>
      <c r="LC74" s="61" t="n"/>
      <c r="LD74" t="inlineStr">
        <is>
          <t>Foreign Developed</t>
        </is>
      </c>
      <c r="LE74" s="41" t="n">
        <v>0.05</v>
      </c>
      <c r="LF74" s="61">
        <f>'ETF MTD'!$VO$28/'ETF MTD'!$VO$3-1</f>
        <v/>
      </c>
      <c r="LG74" s="61">
        <f>LE74*LF74</f>
        <v/>
      </c>
      <c r="LH74" s="61" t="n"/>
      <c r="LI74" t="inlineStr">
        <is>
          <t>Foreign Developed</t>
        </is>
      </c>
      <c r="LJ74" s="41" t="n">
        <v>0.05</v>
      </c>
      <c r="LK74" s="61">
        <f>'ETF MTD'!$VO$28/'ETF MTD'!$VO$3-1</f>
        <v/>
      </c>
      <c r="LL74" s="61">
        <f>LJ74*LK74</f>
        <v/>
      </c>
      <c r="LM74" s="61" t="n"/>
      <c r="LN74" t="inlineStr">
        <is>
          <t>Foreign Developed</t>
        </is>
      </c>
      <c r="LO74" s="41" t="n">
        <v>0.05</v>
      </c>
      <c r="LP74" s="61">
        <f>'ETF MTD'!$VO$28/'ETF MTD'!$VO$3-1</f>
        <v/>
      </c>
      <c r="LQ74" s="61">
        <f>LO74*LP74</f>
        <v/>
      </c>
      <c r="LR74" s="61" t="n"/>
      <c r="LS74" t="inlineStr">
        <is>
          <t>Foreign Developed</t>
        </is>
      </c>
      <c r="LT74" s="41" t="n">
        <v>0.05</v>
      </c>
      <c r="LU74" s="61">
        <f>'ETF MTD'!$VO$28/'ETF MTD'!$VO$3-1</f>
        <v/>
      </c>
      <c r="LV74" s="61">
        <f>LT74*LU74</f>
        <v/>
      </c>
      <c r="LW74" s="61" t="n"/>
      <c r="LX74" t="inlineStr">
        <is>
          <t>Foreign Developed</t>
        </is>
      </c>
      <c r="LY74" s="41" t="n">
        <v>0.05</v>
      </c>
      <c r="LZ74" s="61">
        <f>'ETF MTD'!$VO$28/'ETF MTD'!$VO$3-1</f>
        <v/>
      </c>
      <c r="MA74" s="61">
        <f>LY74*LZ74</f>
        <v/>
      </c>
      <c r="MB74" s="61" t="n"/>
      <c r="MC74" t="inlineStr">
        <is>
          <t>Foreign Developed</t>
        </is>
      </c>
      <c r="MD74" s="41" t="n">
        <v>0.05</v>
      </c>
      <c r="ME74" s="61">
        <f>'ETF MTD'!$VO$28/'ETF MTD'!$VO$3-1</f>
        <v/>
      </c>
      <c r="MF74" s="61">
        <f>MD74*ME74</f>
        <v/>
      </c>
      <c r="MG74" s="61" t="n"/>
      <c r="MH74" t="inlineStr">
        <is>
          <t>Foreign Developed</t>
        </is>
      </c>
      <c r="MI74" s="41" t="n">
        <v>0.05</v>
      </c>
      <c r="MJ74" s="61">
        <f>'ETF MTD'!$VO$28/'ETF MTD'!$VO$3-1</f>
        <v/>
      </c>
      <c r="MK74" s="61">
        <f>MI74*MJ74</f>
        <v/>
      </c>
      <c r="ML74" s="61" t="n"/>
      <c r="MM74" t="inlineStr">
        <is>
          <t>Foreign Developed</t>
        </is>
      </c>
      <c r="MN74" s="41" t="n">
        <v>0.05</v>
      </c>
      <c r="MO74" s="61">
        <f>'ETF MTD'!$VO$28/'ETF MTD'!$VO$3-1</f>
        <v/>
      </c>
      <c r="MP74" s="61">
        <f>MN74*MO74</f>
        <v/>
      </c>
      <c r="MQ74" s="61" t="n"/>
      <c r="MR74" t="inlineStr">
        <is>
          <t>Foreign Developed</t>
        </is>
      </c>
      <c r="MS74" s="41" t="n">
        <v>0.23</v>
      </c>
      <c r="MT74" s="61">
        <f>'ETF MTD'!$VO$28/'ETF MTD'!$VO$3-1</f>
        <v/>
      </c>
      <c r="MU74" s="61">
        <f>MS74*MT74</f>
        <v/>
      </c>
      <c r="MV74" s="61" t="n"/>
      <c r="MW74" t="inlineStr">
        <is>
          <t>Foreign Developed</t>
        </is>
      </c>
      <c r="MX74" s="41" t="n">
        <v>0.23</v>
      </c>
      <c r="MY74" s="61">
        <f>'ETF MTD'!$VO$28/'ETF MTD'!$VO$3-1</f>
        <v/>
      </c>
      <c r="MZ74" s="61">
        <f>MX74*MY74</f>
        <v/>
      </c>
      <c r="NA74" s="61" t="n"/>
      <c r="NB74" t="inlineStr">
        <is>
          <t>Foreign Developed</t>
        </is>
      </c>
      <c r="NC74" s="41" t="n">
        <v>0.3300000000000001</v>
      </c>
      <c r="ND74" s="61">
        <f>'ETF MTD'!$VO$28/'ETF MTD'!$VO$3-1</f>
        <v/>
      </c>
      <c r="NE74" s="61">
        <f>NC74*ND74</f>
        <v/>
      </c>
      <c r="NF74" s="61" t="n"/>
      <c r="NG74" t="inlineStr">
        <is>
          <t>Foreign Developed</t>
        </is>
      </c>
      <c r="NH74" s="41" t="n">
        <v>0.41</v>
      </c>
      <c r="NI74" s="61">
        <f>'ETF MTD'!$VO$28/'ETF MTD'!$VO$3-1</f>
        <v/>
      </c>
      <c r="NJ74" s="61">
        <f>NH74*NI74</f>
        <v/>
      </c>
      <c r="NK74" s="61" t="n"/>
      <c r="NL74" t="inlineStr">
        <is>
          <t>Foreign Developed</t>
        </is>
      </c>
      <c r="NM74" s="41" t="n">
        <v>0.41</v>
      </c>
      <c r="NN74" s="61">
        <f>'ETF MTD'!$VO$28/'ETF MTD'!$VO$3-1</f>
        <v/>
      </c>
      <c r="NO74" s="61">
        <f>NM74*NN74</f>
        <v/>
      </c>
      <c r="NP74" s="61" t="n"/>
      <c r="NQ74" t="inlineStr">
        <is>
          <t>Foreign Developed</t>
        </is>
      </c>
      <c r="NR74" s="41" t="n">
        <v>0.41</v>
      </c>
      <c r="NS74" s="61">
        <f>'ETF MTD'!$VO$28/'ETF MTD'!$VO$3-1</f>
        <v/>
      </c>
      <c r="NT74" s="61">
        <f>NR74*NS74</f>
        <v/>
      </c>
      <c r="NU74" s="61" t="n"/>
      <c r="NV74" t="inlineStr">
        <is>
          <t>Foreign Developed</t>
        </is>
      </c>
      <c r="NW74" s="41" t="n">
        <v>0.41</v>
      </c>
      <c r="NX74" s="61">
        <f>'ETF MTD'!$VO$28/'ETF MTD'!$VO$3-1</f>
        <v/>
      </c>
      <c r="NY74" s="61">
        <f>NW74*NX74</f>
        <v/>
      </c>
      <c r="NZ74" s="61" t="n"/>
      <c r="OA74" t="inlineStr">
        <is>
          <t>Foreign Developed</t>
        </is>
      </c>
      <c r="OB74" s="41" t="n">
        <v>0.41</v>
      </c>
      <c r="OC74" s="61">
        <f>'ETF MTD'!$VO$28/'ETF MTD'!$VO$3-1</f>
        <v/>
      </c>
      <c r="OD74" s="61">
        <f>OB74*OC74</f>
        <v/>
      </c>
      <c r="OE74" s="61" t="n"/>
      <c r="OF74" t="inlineStr">
        <is>
          <t>Foreign Developed</t>
        </is>
      </c>
      <c r="OG74" s="41" t="n">
        <v>0.28</v>
      </c>
      <c r="OH74" s="61">
        <f>'ETF MTD'!$VO$28/'ETF MTD'!$VO$3-1</f>
        <v/>
      </c>
      <c r="OI74" s="61">
        <f>OG74*OH74</f>
        <v/>
      </c>
      <c r="OJ74" s="61" t="n"/>
      <c r="OK74" t="inlineStr">
        <is>
          <t>Foreign Developed</t>
        </is>
      </c>
      <c r="OL74" s="41" t="n">
        <v>0.15</v>
      </c>
      <c r="OM74" s="61">
        <f>'ETF MTD'!$VO$28/'ETF MTD'!$VO$3-1</f>
        <v/>
      </c>
      <c r="ON74" s="61">
        <f>OL74*OM74</f>
        <v/>
      </c>
      <c r="OO74" s="61" t="n"/>
      <c r="OP74" t="inlineStr">
        <is>
          <t>Foreign Developed</t>
        </is>
      </c>
      <c r="OQ74" s="41" t="n">
        <v>0.15</v>
      </c>
      <c r="OR74" s="61">
        <f>'ETF MTD'!$VO$28/'ETF MTD'!$VO$3-1</f>
        <v/>
      </c>
      <c r="OS74" s="61">
        <f>OQ74*OR74</f>
        <v/>
      </c>
      <c r="OT74" s="61" t="n"/>
      <c r="OU74" t="inlineStr">
        <is>
          <t>Foreign Developed</t>
        </is>
      </c>
      <c r="OV74" s="41" t="n">
        <v>0.15</v>
      </c>
      <c r="OW74" s="61">
        <f>'ETF MTD'!$VO$28/'ETF MTD'!$VO$3-1</f>
        <v/>
      </c>
      <c r="OX74" s="61">
        <f>OV74*OW74</f>
        <v/>
      </c>
      <c r="OY74" s="61" t="n"/>
      <c r="OZ74" t="inlineStr">
        <is>
          <t>Foreign Developed</t>
        </is>
      </c>
      <c r="PA74" s="41" t="n">
        <v>0.15</v>
      </c>
      <c r="PB74" s="61">
        <f>'ETF MTD'!$VO$28/'ETF MTD'!$VO$3-1</f>
        <v/>
      </c>
      <c r="PC74" s="61">
        <f>PA74*PB74</f>
        <v/>
      </c>
      <c r="PD74" s="61" t="n"/>
      <c r="PE74" t="inlineStr">
        <is>
          <t>Foreign Developed</t>
        </is>
      </c>
      <c r="PF74" s="41" t="n">
        <v>0.25</v>
      </c>
      <c r="PG74" s="61">
        <f>'ETF MTD'!$VO$28/'ETF MTD'!$VO$3-1</f>
        <v/>
      </c>
      <c r="PH74" s="61">
        <f>PF74*PG74</f>
        <v/>
      </c>
      <c r="PI74" s="61" t="n"/>
      <c r="PJ74" t="inlineStr">
        <is>
          <t>Foreign Developed</t>
        </is>
      </c>
      <c r="PK74" s="41" t="n">
        <v>0.25</v>
      </c>
      <c r="PL74" s="61">
        <f>'ETF MTD'!$VO$28/'ETF MTD'!$VO$3-1</f>
        <v/>
      </c>
      <c r="PM74" s="61">
        <f>PK74*PL74</f>
        <v/>
      </c>
      <c r="PN74" s="61" t="n"/>
      <c r="PO74" t="inlineStr">
        <is>
          <t>Foreign Developed</t>
        </is>
      </c>
      <c r="PP74" s="41" t="n">
        <v>0.25</v>
      </c>
      <c r="PQ74" s="61">
        <f>'ETF MTD'!$VO$28/'ETF MTD'!$VO$3-1</f>
        <v/>
      </c>
      <c r="PR74" s="61">
        <f>PP74*PQ74</f>
        <v/>
      </c>
      <c r="PS74" s="61" t="n"/>
      <c r="PT74" t="inlineStr">
        <is>
          <t>Foreign Developed</t>
        </is>
      </c>
      <c r="PU74" s="41" t="n">
        <v>0.25</v>
      </c>
      <c r="PV74" s="61">
        <f>'ETF MTD'!$VO$28/'ETF MTD'!$VO$3-1</f>
        <v/>
      </c>
      <c r="PW74" s="61">
        <f>PU74*PV74</f>
        <v/>
      </c>
      <c r="PX74" s="61" t="n"/>
      <c r="PY74" t="inlineStr">
        <is>
          <t>Foreign Developed</t>
        </is>
      </c>
      <c r="PZ74" s="41" t="n">
        <v>0.25</v>
      </c>
      <c r="QA74" s="61">
        <f>'ETF MTD'!$VO$28/'ETF MTD'!$VO$3-1</f>
        <v/>
      </c>
      <c r="QB74" s="61">
        <f>PZ74*QA74</f>
        <v/>
      </c>
      <c r="QC74" s="61" t="n"/>
      <c r="QD74" t="inlineStr">
        <is>
          <t>Foreign Developed</t>
        </is>
      </c>
      <c r="QE74" s="41" t="n">
        <v>0.25</v>
      </c>
      <c r="QF74" s="61">
        <f>'ETF MTD'!$VO$28/'ETF MTD'!$VO$3-1</f>
        <v/>
      </c>
      <c r="QG74" s="61">
        <f>QE74*QF74</f>
        <v/>
      </c>
      <c r="QH74" s="61" t="n"/>
      <c r="QI74" t="inlineStr">
        <is>
          <t>Foreign Developed</t>
        </is>
      </c>
      <c r="QJ74" s="41" t="n">
        <v>0.25</v>
      </c>
      <c r="QK74" s="61">
        <f>'ETF MTD'!$VO$28/'ETF MTD'!$VO$3-1</f>
        <v/>
      </c>
      <c r="QL74" s="61">
        <f>QJ74*QK74</f>
        <v/>
      </c>
      <c r="QM74" s="61" t="n"/>
      <c r="QN74" t="inlineStr">
        <is>
          <t>Foreign Developed</t>
        </is>
      </c>
      <c r="QO74" s="41" t="n">
        <v>0.25</v>
      </c>
      <c r="QP74" s="61">
        <f>'ETF MTD'!$VO$28/'ETF MTD'!$VO$3-1</f>
        <v/>
      </c>
      <c r="QQ74" s="61">
        <f>QO74*QP74</f>
        <v/>
      </c>
      <c r="QR74" s="61" t="n"/>
      <c r="QS74" t="inlineStr">
        <is>
          <t>Foreign Developed</t>
        </is>
      </c>
      <c r="QT74" s="41" t="n">
        <v>0.25</v>
      </c>
      <c r="QU74" s="61">
        <f>'ETF MTD'!$VO$28/'ETF MTD'!$VO$3-1</f>
        <v/>
      </c>
      <c r="QV74" s="61">
        <f>QT74*QU74</f>
        <v/>
      </c>
      <c r="QW74" s="61" t="n"/>
      <c r="QX74" t="inlineStr">
        <is>
          <t>Foreign Developed</t>
        </is>
      </c>
      <c r="QY74" s="41" t="n">
        <v>0.25</v>
      </c>
      <c r="QZ74" s="61">
        <f>'ETF MTD'!$VO$28/'ETF MTD'!$VO$3-1</f>
        <v/>
      </c>
      <c r="RA74" s="61">
        <f>QY74*QZ74</f>
        <v/>
      </c>
      <c r="RB74" s="61" t="n"/>
      <c r="RC74" t="inlineStr">
        <is>
          <t>Foreign Developed</t>
        </is>
      </c>
      <c r="RD74" s="41" t="n">
        <v>0.25</v>
      </c>
      <c r="RE74" s="61">
        <f>'ETF MTD'!$VO$28/'ETF MTD'!$VO$3-1</f>
        <v/>
      </c>
      <c r="RF74" s="61">
        <f>RD74*RE74</f>
        <v/>
      </c>
      <c r="RG74" s="61" t="n"/>
      <c r="RH74" t="inlineStr">
        <is>
          <t>Foreign Developed</t>
        </is>
      </c>
      <c r="RI74" s="41" t="n">
        <v>0.15</v>
      </c>
      <c r="RJ74" s="61">
        <f>'ETF MTD'!$VO$28/'ETF MTD'!$VO$3-1</f>
        <v/>
      </c>
      <c r="RK74" s="61">
        <f>RI74*RJ74</f>
        <v/>
      </c>
      <c r="RL74" s="61" t="n"/>
      <c r="RM74" s="42" t="n">
        <v>0.25</v>
      </c>
      <c r="RN74" s="52" t="n"/>
      <c r="RO74" s="52" t="n"/>
      <c r="RP74" s="52" t="n"/>
      <c r="RQ74" s="33" t="n"/>
      <c r="RR74" s="46" t="n">
        <v>0.0011</v>
      </c>
      <c r="RS74" s="61">
        <f>RI74*RR74</f>
        <v/>
      </c>
    </row>
    <row r="75">
      <c r="A75" s="33" t="n"/>
      <c r="B75" s="33" t="n"/>
      <c r="C75" s="33" t="n"/>
      <c r="D75" s="33" t="n"/>
      <c r="E75" s="33" t="n"/>
      <c r="F75" s="33" t="inlineStr">
        <is>
          <t>VWO</t>
        </is>
      </c>
      <c r="G75" s="49" t="n">
        <v>0.12</v>
      </c>
      <c r="H75" s="61">
        <f>'ETF MTD'!$PU$28/'ETF MTD'!$PU$3-1</f>
        <v/>
      </c>
      <c r="I75" s="61">
        <f>G75*H75</f>
        <v/>
      </c>
      <c r="J75" s="33" t="n"/>
      <c r="K75" s="33" t="inlineStr">
        <is>
          <t>VWO</t>
        </is>
      </c>
      <c r="L75" s="49" t="n">
        <v>0.12</v>
      </c>
      <c r="M75" s="61">
        <f>'ETF MTD'!$PU$28/'ETF MTD'!$PU$3-1</f>
        <v/>
      </c>
      <c r="N75" s="61">
        <f>L75*M75</f>
        <v/>
      </c>
      <c r="O75" s="61" t="n"/>
      <c r="P75" s="61" t="inlineStr">
        <is>
          <t>VWO</t>
        </is>
      </c>
      <c r="Q75" s="61" t="n">
        <v>0.04</v>
      </c>
      <c r="R75" s="61">
        <f>'ETF MTD'!$PU$28/'ETF MTD'!$PU$3-1</f>
        <v/>
      </c>
      <c r="S75" s="61">
        <f>Q75*R75</f>
        <v/>
      </c>
      <c r="T75" s="61" t="n"/>
      <c r="U75" s="33" t="inlineStr">
        <is>
          <t>VWO</t>
        </is>
      </c>
      <c r="V75" s="49" t="n">
        <v>0.12</v>
      </c>
      <c r="W75" s="61">
        <f>'ETF MTD'!$PU$28/'ETF MTD'!$PU$3-1</f>
        <v/>
      </c>
      <c r="X75" s="61">
        <f>V75*W75</f>
        <v/>
      </c>
      <c r="Y75" s="61" t="n"/>
      <c r="Z75" s="33" t="inlineStr">
        <is>
          <t>VWO</t>
        </is>
      </c>
      <c r="AA75" s="49" t="n">
        <v>0.2</v>
      </c>
      <c r="AB75" s="61">
        <f>'ETF MTD'!$PU$28/'ETF MTD'!$PU$3-1</f>
        <v/>
      </c>
      <c r="AC75" s="61">
        <f>AA75*AB75</f>
        <v/>
      </c>
      <c r="AD75" s="61" t="n"/>
      <c r="AE75" s="33" t="inlineStr">
        <is>
          <t>VWO</t>
        </is>
      </c>
      <c r="AF75" s="49" t="n">
        <v>0.2</v>
      </c>
      <c r="AG75" s="61">
        <f>'ETF MTD'!$PU$28/'ETF MTD'!$PU$3-1</f>
        <v/>
      </c>
      <c r="AH75" s="61">
        <f>AF75*AG75</f>
        <v/>
      </c>
      <c r="AI75" s="61" t="n"/>
      <c r="AJ75" s="33" t="inlineStr">
        <is>
          <t>VWO</t>
        </is>
      </c>
      <c r="AK75" s="49" t="n">
        <v>0.2</v>
      </c>
      <c r="AL75" s="61">
        <f>'ETF MTD'!$PU$28/'ETF MTD'!$PU$3-1</f>
        <v/>
      </c>
      <c r="AM75" s="61">
        <f>AK75*AL75</f>
        <v/>
      </c>
      <c r="AN75" s="61" t="n"/>
      <c r="AO75" s="33" t="inlineStr">
        <is>
          <t>VWO</t>
        </is>
      </c>
      <c r="AP75" s="49" t="n">
        <v>0.12</v>
      </c>
      <c r="AQ75" s="61">
        <f>'ETF MTD'!$PU$28/'ETF MTD'!$PU$3-1</f>
        <v/>
      </c>
      <c r="AR75" s="61">
        <f>AP75*AQ75</f>
        <v/>
      </c>
      <c r="AS75" s="61" t="n"/>
      <c r="AT75" s="33" t="inlineStr">
        <is>
          <t>VWO</t>
        </is>
      </c>
      <c r="AU75" s="49" t="n">
        <v>0.12</v>
      </c>
      <c r="AV75" s="61">
        <f>'ETF MTD'!$PU$28/'ETF MTD'!$PU$3-1</f>
        <v/>
      </c>
      <c r="AW75" s="61">
        <f>AU75*AV75</f>
        <v/>
      </c>
      <c r="AX75" s="61" t="n"/>
      <c r="AY75" s="33" t="inlineStr">
        <is>
          <t>VWO</t>
        </is>
      </c>
      <c r="AZ75" s="49" t="n">
        <v>0.2</v>
      </c>
      <c r="BA75" s="61">
        <f>'ETF MTD'!$PU$28/'ETF MTD'!$PU$3-1</f>
        <v/>
      </c>
      <c r="BB75" s="61">
        <f>AZ75*BA75</f>
        <v/>
      </c>
      <c r="BC75" s="61" t="n"/>
      <c r="BD75" s="33" t="inlineStr">
        <is>
          <t>VWO</t>
        </is>
      </c>
      <c r="BE75" s="49" t="n">
        <v>0.2</v>
      </c>
      <c r="BF75" s="61">
        <f>'ETF MTD'!$PU$28/'ETF MTD'!$PU$3-1</f>
        <v/>
      </c>
      <c r="BG75" s="61">
        <f>BE75*BF75</f>
        <v/>
      </c>
      <c r="BH75" s="61" t="n"/>
      <c r="BI75" s="33" t="inlineStr">
        <is>
          <t>VWO</t>
        </is>
      </c>
      <c r="BJ75" s="49" t="n">
        <v>0.2</v>
      </c>
      <c r="BK75" s="61">
        <f>'ETF MTD'!$PU$28/'ETF MTD'!$PU$3-1</f>
        <v/>
      </c>
      <c r="BL75" s="61">
        <f>BJ75*BK75</f>
        <v/>
      </c>
      <c r="BM75" s="61" t="n"/>
      <c r="BN75" s="33" t="inlineStr">
        <is>
          <t>VWO</t>
        </is>
      </c>
      <c r="BO75" s="49" t="n">
        <v>0.2</v>
      </c>
      <c r="BP75" s="61">
        <f>'ETF MTD'!$PU$28/'ETF MTD'!$PU$3-1</f>
        <v/>
      </c>
      <c r="BQ75" s="61">
        <f>BO75*BP75</f>
        <v/>
      </c>
      <c r="BR75" s="61" t="n"/>
      <c r="BS75" s="33" t="inlineStr">
        <is>
          <t>VWO</t>
        </is>
      </c>
      <c r="BT75" s="49" t="n">
        <v>0.2</v>
      </c>
      <c r="BU75" s="61">
        <f>'ETF MTD'!$PU$28/'ETF MTD'!$PU$3-1</f>
        <v/>
      </c>
      <c r="BV75" s="61">
        <f>BT75*BU75</f>
        <v/>
      </c>
      <c r="BW75" s="61" t="n"/>
      <c r="BX75" s="33" t="inlineStr">
        <is>
          <t>VWO</t>
        </is>
      </c>
      <c r="BY75" s="49" t="n">
        <v>0.2</v>
      </c>
      <c r="BZ75" s="61">
        <f>'ETF MTD'!$PU$28/'ETF MTD'!$PU$3-1</f>
        <v/>
      </c>
      <c r="CA75" s="61">
        <f>BY75*BZ75</f>
        <v/>
      </c>
      <c r="CB75" s="61" t="n"/>
      <c r="CC75" s="33" t="inlineStr">
        <is>
          <t>VWO</t>
        </is>
      </c>
      <c r="CD75" s="49" t="n">
        <v>0.2</v>
      </c>
      <c r="CE75" s="61">
        <f>'ETF MTD'!$PU$28/'ETF MTD'!$PU$3-1</f>
        <v/>
      </c>
      <c r="CF75" s="61">
        <f>CD75*CE75</f>
        <v/>
      </c>
      <c r="CG75" s="61" t="n"/>
      <c r="CH75" s="33" t="inlineStr">
        <is>
          <t>VWO</t>
        </is>
      </c>
      <c r="CI75" s="49" t="n">
        <v>0.2</v>
      </c>
      <c r="CJ75" s="61">
        <f>'ETF MTD'!$PU$28/'ETF MTD'!$PU$3-1</f>
        <v/>
      </c>
      <c r="CK75" s="61">
        <f>CI75*CJ75</f>
        <v/>
      </c>
      <c r="CL75" s="61" t="n"/>
      <c r="CM75" s="33" t="inlineStr">
        <is>
          <t>VWO</t>
        </is>
      </c>
      <c r="CN75" s="49" t="n">
        <v>0.2</v>
      </c>
      <c r="CO75" s="61">
        <f>'ETF MTD'!$PU$28/'ETF MTD'!$PU$3-1</f>
        <v/>
      </c>
      <c r="CP75" s="61">
        <f>CN75*CO75</f>
        <v/>
      </c>
      <c r="CQ75" s="61" t="n"/>
      <c r="CR75" s="33" t="inlineStr">
        <is>
          <t>VWO</t>
        </is>
      </c>
      <c r="CS75" s="49" t="n">
        <v>0.12</v>
      </c>
      <c r="CT75" s="61">
        <f>'ETF MTD'!$PU$28/'ETF MTD'!$PU$3-1</f>
        <v/>
      </c>
      <c r="CU75" s="61">
        <f>CS75*CT75</f>
        <v/>
      </c>
      <c r="CV75" s="61" t="n"/>
      <c r="CW75" s="33" t="inlineStr">
        <is>
          <t>VWO</t>
        </is>
      </c>
      <c r="CX75" s="49" t="n">
        <v>0.12</v>
      </c>
      <c r="CY75" s="61">
        <f>'ETF MTD'!$PU$28/'ETF MTD'!$PU$3-1</f>
        <v/>
      </c>
      <c r="CZ75" s="61">
        <f>CX75*CY75</f>
        <v/>
      </c>
      <c r="DA75" s="61" t="n"/>
      <c r="DB75" s="33" t="inlineStr">
        <is>
          <t>VWO</t>
        </is>
      </c>
      <c r="DC75" s="49" t="n">
        <v>0.04</v>
      </c>
      <c r="DD75" s="61">
        <f>'ETF MTD'!$PU$28/'ETF MTD'!$PU$3-1</f>
        <v/>
      </c>
      <c r="DE75" s="61">
        <f>DC75*DD75</f>
        <v/>
      </c>
      <c r="DF75" s="61" t="n"/>
      <c r="DG75" s="33" t="inlineStr">
        <is>
          <t>VWO</t>
        </is>
      </c>
      <c r="DH75" s="49" t="n">
        <v>0.04000000000000001</v>
      </c>
      <c r="DI75" s="61">
        <f>'ETF MTD'!$PU$28/'ETF MTD'!$PU$3-1</f>
        <v/>
      </c>
      <c r="DJ75" s="61">
        <f>DH75*DI75</f>
        <v/>
      </c>
      <c r="DK75" s="61" t="n"/>
      <c r="DL75" s="33" t="inlineStr">
        <is>
          <t>VWO</t>
        </is>
      </c>
      <c r="DM75" s="49" t="n">
        <v>0.04000000000000001</v>
      </c>
      <c r="DN75" s="61">
        <f>'ETF MTD'!$PU$28/'ETF MTD'!$PU$3-1</f>
        <v/>
      </c>
      <c r="DO75" s="61">
        <f>DM75*DN75</f>
        <v/>
      </c>
      <c r="DP75" s="61" t="n"/>
      <c r="DQ75" s="33" t="inlineStr">
        <is>
          <t>VWO</t>
        </is>
      </c>
      <c r="DR75" s="49" t="n">
        <v>0.04000000000000001</v>
      </c>
      <c r="DS75" s="61">
        <f>'ETF MTD'!$PU$28/'ETF MTD'!$PU$3-1</f>
        <v/>
      </c>
      <c r="DT75" s="61">
        <f>DR75*DS75</f>
        <v/>
      </c>
      <c r="DU75" s="61" t="n"/>
      <c r="DV75" s="33" t="inlineStr">
        <is>
          <t>VWO</t>
        </is>
      </c>
      <c r="DW75" s="49" t="n">
        <v>0.04000000000000001</v>
      </c>
      <c r="DX75" s="61">
        <f>'ETF MTD'!$PU$28/'ETF MTD'!$PU$3-1</f>
        <v/>
      </c>
      <c r="DY75" s="61">
        <f>DW75*DX75</f>
        <v/>
      </c>
      <c r="DZ75" s="61" t="n"/>
      <c r="EA75" s="33" t="inlineStr">
        <is>
          <t>VWO</t>
        </is>
      </c>
      <c r="EB75" s="49" t="n">
        <v>0.04000000000000001</v>
      </c>
      <c r="EC75" s="61">
        <f>'ETF MTD'!$PU$28/'ETF MTD'!$PU$3-1</f>
        <v/>
      </c>
      <c r="ED75" s="61">
        <f>EB75*EC75</f>
        <v/>
      </c>
      <c r="EE75" s="61" t="n"/>
      <c r="EF75" s="33" t="inlineStr">
        <is>
          <t>VWO</t>
        </is>
      </c>
      <c r="EG75" s="49" t="n">
        <v>0.04000000000000001</v>
      </c>
      <c r="EH75" s="61">
        <f>'ETF MTD'!$PU$28/'ETF MTD'!$PU$3-1</f>
        <v/>
      </c>
      <c r="EI75" s="61">
        <f>EG75*EH75</f>
        <v/>
      </c>
      <c r="EJ75" s="61" t="n"/>
      <c r="EK75" s="33" t="inlineStr">
        <is>
          <t>VWO</t>
        </is>
      </c>
      <c r="EL75" s="49" t="n">
        <v>0.12</v>
      </c>
      <c r="EM75" s="61">
        <f>'ETF MTD'!$PU$28/'ETF MTD'!$PU$3-1</f>
        <v/>
      </c>
      <c r="EN75" s="61">
        <f>EL75*EM75</f>
        <v/>
      </c>
      <c r="EO75" s="61" t="n"/>
      <c r="EP75" s="33" t="inlineStr">
        <is>
          <t>VWO</t>
        </is>
      </c>
      <c r="EQ75" s="49" t="n">
        <v>0.12</v>
      </c>
      <c r="ER75" s="61">
        <f>'ETF MTD'!$PU$28/'ETF MTD'!$PU$3-1</f>
        <v/>
      </c>
      <c r="ES75" s="61">
        <f>EQ75*ER75</f>
        <v/>
      </c>
      <c r="ET75" s="61" t="n"/>
      <c r="EU75" s="33" t="inlineStr">
        <is>
          <t>VWO</t>
        </is>
      </c>
      <c r="EV75" s="49" t="n">
        <v>0.2</v>
      </c>
      <c r="EW75" s="61">
        <f>'ETF MTD'!$PU$28/'ETF MTD'!$PU$3-1</f>
        <v/>
      </c>
      <c r="EX75" s="61">
        <f>EV75*EW75</f>
        <v/>
      </c>
      <c r="EY75" s="61" t="n"/>
      <c r="EZ75" s="33" t="inlineStr">
        <is>
          <t>VWO</t>
        </is>
      </c>
      <c r="FA75" s="49" t="n">
        <v>0.2</v>
      </c>
      <c r="FB75" s="61">
        <f>'ETF MTD'!$PU$28/'ETF MTD'!$PU$3-1</f>
        <v/>
      </c>
      <c r="FC75" s="61">
        <f>FA75*FB75</f>
        <v/>
      </c>
      <c r="FD75" s="61" t="n"/>
      <c r="FE75" s="33" t="inlineStr">
        <is>
          <t>VWO</t>
        </is>
      </c>
      <c r="FF75" s="49" t="n">
        <v>0.12</v>
      </c>
      <c r="FG75" s="61">
        <f>'ETF MTD'!$PU$28/'ETF MTD'!$PU$3-1</f>
        <v/>
      </c>
      <c r="FH75" s="61">
        <f>FF75*FG75</f>
        <v/>
      </c>
      <c r="FI75" s="61" t="n"/>
      <c r="FJ75" s="33" t="inlineStr">
        <is>
          <t>VWO</t>
        </is>
      </c>
      <c r="FK75" s="49" t="n">
        <v>0.12</v>
      </c>
      <c r="FL75" s="61">
        <f>'ETF MTD'!$PU$28/'ETF MTD'!$PU$3-1</f>
        <v/>
      </c>
      <c r="FM75" s="61">
        <f>FK75*FL75</f>
        <v/>
      </c>
      <c r="FN75" s="61" t="n"/>
      <c r="FO75" s="33" t="inlineStr">
        <is>
          <t>VWO</t>
        </is>
      </c>
      <c r="FP75" s="49" t="n">
        <v>0.2</v>
      </c>
      <c r="FQ75" s="61">
        <f>'ETF MTD'!$PU$28/'ETF MTD'!$PU$3-1</f>
        <v/>
      </c>
      <c r="FR75" s="61">
        <f>FP75*FQ75</f>
        <v/>
      </c>
      <c r="FS75" s="61" t="n"/>
      <c r="FT75" s="33" t="inlineStr">
        <is>
          <t>VWO</t>
        </is>
      </c>
      <c r="FU75" s="49" t="n">
        <v>0.04000000000000001</v>
      </c>
      <c r="FV75" s="61">
        <f>'ETF MTD'!$PU$28/'ETF MTD'!$PU$3-1</f>
        <v/>
      </c>
      <c r="FW75" s="61">
        <f>FU75*FV75</f>
        <v/>
      </c>
      <c r="FX75" s="61" t="n"/>
      <c r="FY75" s="33" t="inlineStr">
        <is>
          <t>VWO</t>
        </is>
      </c>
      <c r="FZ75" s="41" t="n">
        <v>0.04000000000000001</v>
      </c>
      <c r="GA75" s="61">
        <f>'ETF MTD'!$PU$28/'ETF MTD'!$PU$3-1</f>
        <v/>
      </c>
      <c r="GB75" s="61">
        <f>FZ75*GA75</f>
        <v/>
      </c>
      <c r="GC75" s="61" t="n"/>
      <c r="GD75" s="33" t="inlineStr">
        <is>
          <t>VWO</t>
        </is>
      </c>
      <c r="GE75" s="41" t="n">
        <v>0.12</v>
      </c>
      <c r="GF75" s="61">
        <f>'ETF MTD'!$PU$28/'ETF MTD'!$PU$3-1</f>
        <v/>
      </c>
      <c r="GG75" s="61">
        <f>GE75*GF75</f>
        <v/>
      </c>
      <c r="GH75" s="61" t="n"/>
      <c r="GI75" s="33" t="inlineStr">
        <is>
          <t>VWO</t>
        </is>
      </c>
      <c r="GJ75" s="41" t="n">
        <v>0.2</v>
      </c>
      <c r="GK75" s="61">
        <f>'ETF MTD'!$PU$28/'ETF MTD'!$PU$3-1</f>
        <v/>
      </c>
      <c r="GL75" s="61">
        <f>GJ75*GK75</f>
        <v/>
      </c>
      <c r="GM75" s="61" t="n"/>
      <c r="GN75" s="33" t="inlineStr">
        <is>
          <t>VWO</t>
        </is>
      </c>
      <c r="GO75" s="41" t="n">
        <v>0.2</v>
      </c>
      <c r="GP75" s="61">
        <f>'ETF MTD'!$PU$28/'ETF MTD'!$PU$3-1</f>
        <v/>
      </c>
      <c r="GQ75" s="61">
        <f>GO75*GP75</f>
        <v/>
      </c>
      <c r="GR75" s="61" t="n"/>
      <c r="GS75" s="33" t="inlineStr">
        <is>
          <t>VWO</t>
        </is>
      </c>
      <c r="GT75" s="41" t="n">
        <v>0.2</v>
      </c>
      <c r="GU75" s="61">
        <f>'ETF MTD'!$PU$28/'ETF MTD'!$PU$3-1</f>
        <v/>
      </c>
      <c r="GV75" s="61">
        <f>GT75*GU75</f>
        <v/>
      </c>
      <c r="GW75" s="61" t="n"/>
      <c r="GX75" s="33" t="inlineStr">
        <is>
          <t>VWO</t>
        </is>
      </c>
      <c r="GY75" s="41" t="n">
        <v>0.12</v>
      </c>
      <c r="GZ75" s="61">
        <f>'ETF MTD'!$PU$28/'ETF MTD'!$PU$3-1</f>
        <v/>
      </c>
      <c r="HA75" s="61">
        <f>GY75*GZ75</f>
        <v/>
      </c>
      <c r="HB75" s="61" t="n"/>
      <c r="HC75" s="33" t="inlineStr">
        <is>
          <t>VWO</t>
        </is>
      </c>
      <c r="HD75" s="41" t="n">
        <v>0.04</v>
      </c>
      <c r="HE75" s="61">
        <f>'ETF MTD'!$PU$28/'ETF MTD'!$PU$3-1</f>
        <v/>
      </c>
      <c r="HF75" s="61">
        <f>HD75*HE75</f>
        <v/>
      </c>
      <c r="HG75" s="61" t="n"/>
      <c r="HH75" s="33" t="inlineStr">
        <is>
          <t>VWO</t>
        </is>
      </c>
      <c r="HI75" s="41" t="n">
        <v>0.04</v>
      </c>
      <c r="HJ75" s="61">
        <f>'ETF MTD'!$PU$28/'ETF MTD'!$PU$3-1</f>
        <v/>
      </c>
      <c r="HK75" s="61">
        <f>HI75*HJ75</f>
        <v/>
      </c>
      <c r="HL75" s="61" t="n"/>
      <c r="HM75" s="33" t="inlineStr">
        <is>
          <t>VWO</t>
        </is>
      </c>
      <c r="HN75" s="41" t="n">
        <v>0.12</v>
      </c>
      <c r="HO75" s="61">
        <f>'ETF MTD'!$PU$28/'ETF MTD'!$PU$3-1</f>
        <v/>
      </c>
      <c r="HP75" s="61">
        <f>HN75*HO75</f>
        <v/>
      </c>
      <c r="HQ75" s="61" t="n"/>
      <c r="HR75" s="33" t="inlineStr">
        <is>
          <t>VWO</t>
        </is>
      </c>
      <c r="HS75" s="41" t="n">
        <v>0.2</v>
      </c>
      <c r="HT75" s="61">
        <f>'ETF MTD'!$PU$28/'ETF MTD'!$PU$3-1</f>
        <v/>
      </c>
      <c r="HU75" s="61">
        <f>HS75*HT75</f>
        <v/>
      </c>
      <c r="HV75" s="61" t="n"/>
      <c r="HW75" s="33" t="inlineStr">
        <is>
          <t>VWO</t>
        </is>
      </c>
      <c r="HX75" s="41" t="n">
        <v>0.2</v>
      </c>
      <c r="HY75" s="61">
        <f>'ETF MTD'!$PU$28/'ETF MTD'!$PU$3-1</f>
        <v/>
      </c>
      <c r="HZ75" s="61">
        <f>HX75*HY75</f>
        <v/>
      </c>
      <c r="IA75" s="61" t="n"/>
      <c r="IB75" s="33" t="inlineStr">
        <is>
          <t>VWO</t>
        </is>
      </c>
      <c r="IC75" s="41" t="n">
        <v>0.2</v>
      </c>
      <c r="ID75" s="61">
        <f>'ETF MTD'!$PU$28/'ETF MTD'!$PU$3-1</f>
        <v/>
      </c>
      <c r="IE75" s="61">
        <f>IC75*ID75</f>
        <v/>
      </c>
      <c r="IF75" s="61" t="n"/>
      <c r="IG75" s="33" t="inlineStr">
        <is>
          <t>VWO</t>
        </is>
      </c>
      <c r="IH75" s="41" t="n">
        <v>0.2</v>
      </c>
      <c r="II75" s="61">
        <f>'ETF MTD'!$PU$28/'ETF MTD'!$PU$3-1</f>
        <v/>
      </c>
      <c r="IJ75" s="61">
        <f>IH75*II75</f>
        <v/>
      </c>
      <c r="IK75" s="61" t="n"/>
      <c r="IL75" s="33" t="inlineStr">
        <is>
          <t>VWO</t>
        </is>
      </c>
      <c r="IM75" s="41" t="n">
        <v>0.2</v>
      </c>
      <c r="IN75" s="61">
        <f>'ETF MTD'!$PU$28/'ETF MTD'!$PU$3-1</f>
        <v/>
      </c>
      <c r="IO75" s="61">
        <f>IM75*IN75</f>
        <v/>
      </c>
      <c r="IP75" s="61" t="n"/>
      <c r="IQ75" s="33" t="inlineStr">
        <is>
          <t>VWO</t>
        </is>
      </c>
      <c r="IR75" s="41" t="n">
        <v>0.2</v>
      </c>
      <c r="IS75" s="61">
        <f>'ETF MTD'!$PU$28/'ETF MTD'!$PU$3-1</f>
        <v/>
      </c>
      <c r="IT75" s="61">
        <f>IR75*IS75</f>
        <v/>
      </c>
      <c r="IU75" s="61" t="n"/>
      <c r="IV75" s="33" t="inlineStr">
        <is>
          <t>VWO</t>
        </is>
      </c>
      <c r="IW75" s="41" t="n">
        <v>0.2</v>
      </c>
      <c r="IX75" s="61">
        <f>'ETF MTD'!$PU$28/'ETF MTD'!$PU$3-1</f>
        <v/>
      </c>
      <c r="IY75" s="61">
        <f>IW75*IX75</f>
        <v/>
      </c>
      <c r="IZ75" s="61" t="n"/>
      <c r="JA75" s="33" t="inlineStr">
        <is>
          <t>VWO</t>
        </is>
      </c>
      <c r="JB75" s="41" t="n">
        <v>0.2</v>
      </c>
      <c r="JC75" s="61">
        <f>'ETF MTD'!$PU$28/'ETF MTD'!$PU$3-1</f>
        <v/>
      </c>
      <c r="JD75" s="61">
        <f>JB75*JC75</f>
        <v/>
      </c>
      <c r="JE75" s="61" t="n"/>
      <c r="JF75" s="33" t="inlineStr">
        <is>
          <t>VWO</t>
        </is>
      </c>
      <c r="JG75" s="41" t="n">
        <v>0.2</v>
      </c>
      <c r="JH75" s="61">
        <f>'ETF MTD'!$PU$28/'ETF MTD'!$PU$3-1</f>
        <v/>
      </c>
      <c r="JI75" s="61">
        <f>JG75*JH75</f>
        <v/>
      </c>
      <c r="JJ75" s="61" t="n"/>
      <c r="JK75" s="33" t="inlineStr">
        <is>
          <t>VWO</t>
        </is>
      </c>
      <c r="JL75" s="41" t="n">
        <v>0.2</v>
      </c>
      <c r="JM75" s="61">
        <f>'ETF MTD'!$PU$28/'ETF MTD'!$PU$3-1</f>
        <v/>
      </c>
      <c r="JN75" s="61">
        <f>JL75*JM75</f>
        <v/>
      </c>
      <c r="JO75" s="61" t="n"/>
      <c r="JP75" s="33" t="inlineStr">
        <is>
          <t>VWO</t>
        </is>
      </c>
      <c r="JQ75" s="41" t="n">
        <v>0.12</v>
      </c>
      <c r="JR75" s="61">
        <f>'ETF MTD'!$PU$28/'ETF MTD'!$PU$3-1</f>
        <v/>
      </c>
      <c r="JS75" s="61">
        <f>JQ75*JR75</f>
        <v/>
      </c>
      <c r="JT75" s="61" t="n"/>
      <c r="JU75" s="33" t="inlineStr">
        <is>
          <t>VWO</t>
        </is>
      </c>
      <c r="JV75" s="41" t="n">
        <v>0.12</v>
      </c>
      <c r="JW75" s="61">
        <f>'ETF MTD'!$PU$28/'ETF MTD'!$PU$3-1</f>
        <v/>
      </c>
      <c r="JX75" s="61">
        <f>JV75*JW75</f>
        <v/>
      </c>
      <c r="JY75" s="61" t="n"/>
      <c r="JZ75" t="inlineStr">
        <is>
          <t>Emerging Markets</t>
        </is>
      </c>
      <c r="KA75" s="41" t="n">
        <v>0.12</v>
      </c>
      <c r="KB75" s="61">
        <f>'ETF MTD'!$PU$28/'ETF MTD'!$PU$3-1</f>
        <v/>
      </c>
      <c r="KC75" s="61">
        <f>KA75*KB75</f>
        <v/>
      </c>
      <c r="KD75" s="61" t="n"/>
      <c r="KE75" t="inlineStr">
        <is>
          <t>Emerging Markets</t>
        </is>
      </c>
      <c r="KF75" s="41" t="n">
        <v>0.12</v>
      </c>
      <c r="KG75" s="61">
        <f>'ETF MTD'!$PU$28/'ETF MTD'!$PU$3-1</f>
        <v/>
      </c>
      <c r="KH75" s="61">
        <f>KF75*KG75</f>
        <v/>
      </c>
      <c r="KI75" s="61" t="n"/>
      <c r="KJ75" t="inlineStr">
        <is>
          <t>Emerging Markets</t>
        </is>
      </c>
      <c r="KK75" s="41" t="n">
        <v>0.04</v>
      </c>
      <c r="KL75" s="61">
        <f>'ETF MTD'!$PU$28/'ETF MTD'!$PU$3-1</f>
        <v/>
      </c>
      <c r="KM75" s="61">
        <f>KK75*KL75</f>
        <v/>
      </c>
      <c r="KN75" s="61" t="n"/>
      <c r="KO75" t="inlineStr">
        <is>
          <t>Emerging Markets</t>
        </is>
      </c>
      <c r="KP75" s="41" t="n">
        <v>0.04</v>
      </c>
      <c r="KQ75" s="61">
        <f>'ETF MTD'!$PU$28/'ETF MTD'!$PU$3-1</f>
        <v/>
      </c>
      <c r="KR75" s="61">
        <f>KP75*KQ75</f>
        <v/>
      </c>
      <c r="KS75" s="61" t="n"/>
      <c r="KT75" t="inlineStr">
        <is>
          <t>Emerging Markets</t>
        </is>
      </c>
      <c r="KU75" s="41" t="n">
        <v>0.04</v>
      </c>
      <c r="KV75" s="61">
        <f>'ETF MTD'!$PU$28/'ETF MTD'!$PU$3-1</f>
        <v/>
      </c>
      <c r="KW75" s="61">
        <f>KU75*KV75</f>
        <v/>
      </c>
      <c r="KX75" s="61" t="n"/>
      <c r="KY75" t="inlineStr">
        <is>
          <t>Emerging Markets</t>
        </is>
      </c>
      <c r="KZ75" s="41" t="n">
        <v>0.04</v>
      </c>
      <c r="LA75" s="61">
        <f>'ETF MTD'!$PU$28/'ETF MTD'!$PU$3-1</f>
        <v/>
      </c>
      <c r="LB75" s="61">
        <f>KZ75*LA75</f>
        <v/>
      </c>
      <c r="LC75" s="61" t="n"/>
      <c r="LD75" t="inlineStr">
        <is>
          <t>Emerging Markets</t>
        </is>
      </c>
      <c r="LE75" s="41" t="n">
        <v>0.04000000000000001</v>
      </c>
      <c r="LF75" s="61">
        <f>'ETF MTD'!$PU$28/'ETF MTD'!$PU$3-1</f>
        <v/>
      </c>
      <c r="LG75" s="61">
        <f>LE75*LF75</f>
        <v/>
      </c>
      <c r="LH75" s="61" t="n"/>
      <c r="LI75" t="inlineStr">
        <is>
          <t>Emerging Markets</t>
        </is>
      </c>
      <c r="LJ75" s="41" t="n">
        <v>0.04000000000000001</v>
      </c>
      <c r="LK75" s="61">
        <f>'ETF MTD'!$PU$28/'ETF MTD'!$PU$3-1</f>
        <v/>
      </c>
      <c r="LL75" s="61">
        <f>LJ75*LK75</f>
        <v/>
      </c>
      <c r="LM75" s="61" t="n"/>
      <c r="LN75" t="inlineStr">
        <is>
          <t>Emerging Markets</t>
        </is>
      </c>
      <c r="LO75" s="41" t="n">
        <v>0.04000000000000001</v>
      </c>
      <c r="LP75" s="61">
        <f>'ETF MTD'!$PU$28/'ETF MTD'!$PU$3-1</f>
        <v/>
      </c>
      <c r="LQ75" s="61">
        <f>LO75*LP75</f>
        <v/>
      </c>
      <c r="LR75" s="61" t="n"/>
      <c r="LS75" t="inlineStr">
        <is>
          <t>Emerging Markets</t>
        </is>
      </c>
      <c r="LT75" s="41" t="n">
        <v>0.04000000000000001</v>
      </c>
      <c r="LU75" s="61">
        <f>'ETF MTD'!$PU$28/'ETF MTD'!$PU$3-1</f>
        <v/>
      </c>
      <c r="LV75" s="61">
        <f>LT75*LU75</f>
        <v/>
      </c>
      <c r="LW75" s="61" t="n"/>
      <c r="LX75" t="inlineStr">
        <is>
          <t>Emerging Markets</t>
        </is>
      </c>
      <c r="LY75" s="41" t="n">
        <v>0.04000000000000001</v>
      </c>
      <c r="LZ75" s="61">
        <f>'ETF MTD'!$PU$28/'ETF MTD'!$PU$3-1</f>
        <v/>
      </c>
      <c r="MA75" s="61">
        <f>LY75*LZ75</f>
        <v/>
      </c>
      <c r="MB75" s="61" t="n"/>
      <c r="MC75" t="inlineStr">
        <is>
          <t>Emerging Markets</t>
        </is>
      </c>
      <c r="MD75" s="41" t="n">
        <v>0.04000000000000001</v>
      </c>
      <c r="ME75" s="61">
        <f>'ETF MTD'!$PU$28/'ETF MTD'!$PU$3-1</f>
        <v/>
      </c>
      <c r="MF75" s="61">
        <f>MD75*ME75</f>
        <v/>
      </c>
      <c r="MG75" s="61" t="n"/>
      <c r="MH75" t="inlineStr">
        <is>
          <t>Emerging Markets</t>
        </is>
      </c>
      <c r="MI75" s="41" t="n">
        <v>0.04000000000000001</v>
      </c>
      <c r="MJ75" s="61">
        <f>'ETF MTD'!$PU$28/'ETF MTD'!$PU$3-1</f>
        <v/>
      </c>
      <c r="MK75" s="61">
        <f>MI75*MJ75</f>
        <v/>
      </c>
      <c r="ML75" s="61" t="n"/>
      <c r="MM75" t="inlineStr">
        <is>
          <t>Emerging Markets</t>
        </is>
      </c>
      <c r="MN75" s="41" t="n">
        <v>0.04000000000000001</v>
      </c>
      <c r="MO75" s="61">
        <f>'ETF MTD'!$PU$28/'ETF MTD'!$PU$3-1</f>
        <v/>
      </c>
      <c r="MP75" s="61">
        <f>MN75*MO75</f>
        <v/>
      </c>
      <c r="MQ75" s="61" t="n"/>
      <c r="MR75" t="inlineStr">
        <is>
          <t>Emerging Markets</t>
        </is>
      </c>
      <c r="MS75" s="41" t="n">
        <v>0.04000000000000001</v>
      </c>
      <c r="MT75" s="61">
        <f>'ETF MTD'!$PU$28/'ETF MTD'!$PU$3-1</f>
        <v/>
      </c>
      <c r="MU75" s="61">
        <f>MS75*MT75</f>
        <v/>
      </c>
      <c r="MV75" s="61" t="n"/>
      <c r="MW75" t="inlineStr">
        <is>
          <t>Emerging Markets</t>
        </is>
      </c>
      <c r="MX75" s="41" t="n">
        <v>0.04000000000000001</v>
      </c>
      <c r="MY75" s="61">
        <f>'ETF MTD'!$PU$28/'ETF MTD'!$PU$3-1</f>
        <v/>
      </c>
      <c r="MZ75" s="61">
        <f>MX75*MY75</f>
        <v/>
      </c>
      <c r="NA75" s="61" t="n"/>
      <c r="NB75" t="inlineStr">
        <is>
          <t>Emerging Markets</t>
        </is>
      </c>
      <c r="NC75" s="41" t="n">
        <v>0.12</v>
      </c>
      <c r="ND75" s="61">
        <f>'ETF MTD'!$PU$28/'ETF MTD'!$PU$3-1</f>
        <v/>
      </c>
      <c r="NE75" s="61">
        <f>NC75*ND75</f>
        <v/>
      </c>
      <c r="NF75" s="61" t="n"/>
      <c r="NG75" t="inlineStr">
        <is>
          <t>Emerging Markets</t>
        </is>
      </c>
      <c r="NH75" s="41" t="n">
        <v>0.04</v>
      </c>
      <c r="NI75" s="61">
        <f>'ETF MTD'!$PU$28/'ETF MTD'!$PU$3-1</f>
        <v/>
      </c>
      <c r="NJ75" s="61">
        <f>NH75*NI75</f>
        <v/>
      </c>
      <c r="NK75" s="61" t="n"/>
      <c r="NL75" t="inlineStr">
        <is>
          <t>Emerging Markets</t>
        </is>
      </c>
      <c r="NM75" s="41" t="n">
        <v>0.04</v>
      </c>
      <c r="NN75" s="61">
        <f>'ETF MTD'!$PU$28/'ETF MTD'!$PU$3-1</f>
        <v/>
      </c>
      <c r="NO75" s="61">
        <f>NM75*NN75</f>
        <v/>
      </c>
      <c r="NP75" s="61" t="n"/>
      <c r="NQ75" t="inlineStr">
        <is>
          <t>Emerging Markets</t>
        </is>
      </c>
      <c r="NR75" s="41" t="n">
        <v>0.04</v>
      </c>
      <c r="NS75" s="61">
        <f>'ETF MTD'!$PU$28/'ETF MTD'!$PU$3-1</f>
        <v/>
      </c>
      <c r="NT75" s="61">
        <f>NR75*NS75</f>
        <v/>
      </c>
      <c r="NU75" s="61" t="n"/>
      <c r="NV75" t="inlineStr">
        <is>
          <t>Emerging Markets</t>
        </is>
      </c>
      <c r="NW75" s="41" t="n">
        <v>0.04</v>
      </c>
      <c r="NX75" s="61">
        <f>'ETF MTD'!$PU$28/'ETF MTD'!$PU$3-1</f>
        <v/>
      </c>
      <c r="NY75" s="61">
        <f>NW75*NX75</f>
        <v/>
      </c>
      <c r="NZ75" s="61" t="n"/>
      <c r="OA75" t="inlineStr">
        <is>
          <t>Emerging Markets</t>
        </is>
      </c>
      <c r="OB75" s="41" t="n">
        <v>0.04</v>
      </c>
      <c r="OC75" s="61">
        <f>'ETF MTD'!$PU$28/'ETF MTD'!$PU$3-1</f>
        <v/>
      </c>
      <c r="OD75" s="61">
        <f>OB75*OC75</f>
        <v/>
      </c>
      <c r="OE75" s="61" t="n"/>
      <c r="OF75" t="inlineStr">
        <is>
          <t>Emerging Markets</t>
        </is>
      </c>
      <c r="OG75" s="41" t="n">
        <v>0.12</v>
      </c>
      <c r="OH75" s="61">
        <f>'ETF MTD'!$PU$28/'ETF MTD'!$PU$3-1</f>
        <v/>
      </c>
      <c r="OI75" s="61">
        <f>OG75*OH75</f>
        <v/>
      </c>
      <c r="OJ75" s="61" t="n"/>
      <c r="OK75" t="inlineStr">
        <is>
          <t>Emerging Markets</t>
        </is>
      </c>
      <c r="OL75" s="41" t="n">
        <v>0.12</v>
      </c>
      <c r="OM75" s="61">
        <f>'ETF MTD'!$PU$28/'ETF MTD'!$PU$3-1</f>
        <v/>
      </c>
      <c r="ON75" s="61">
        <f>OL75*OM75</f>
        <v/>
      </c>
      <c r="OO75" s="61" t="n"/>
      <c r="OP75" t="inlineStr">
        <is>
          <t>Emerging Markets</t>
        </is>
      </c>
      <c r="OQ75" s="41" t="n">
        <v>0.04</v>
      </c>
      <c r="OR75" s="61">
        <f>'ETF MTD'!$PU$28/'ETF MTD'!$PU$3-1</f>
        <v/>
      </c>
      <c r="OS75" s="61">
        <f>OQ75*OR75</f>
        <v/>
      </c>
      <c r="OT75" s="61" t="n"/>
      <c r="OU75" t="inlineStr">
        <is>
          <t>Emerging Markets</t>
        </is>
      </c>
      <c r="OV75" s="41" t="n">
        <v>0.04</v>
      </c>
      <c r="OW75" s="61">
        <f>'ETF MTD'!$PU$28/'ETF MTD'!$PU$3-1</f>
        <v/>
      </c>
      <c r="OX75" s="61">
        <f>OV75*OW75</f>
        <v/>
      </c>
      <c r="OY75" s="61" t="n"/>
      <c r="OZ75" t="inlineStr">
        <is>
          <t>Emerging Markets</t>
        </is>
      </c>
      <c r="PA75" s="41" t="n">
        <v>0.12</v>
      </c>
      <c r="PB75" s="61">
        <f>'ETF MTD'!$PU$28/'ETF MTD'!$PU$3-1</f>
        <v/>
      </c>
      <c r="PC75" s="61">
        <f>PA75*PB75</f>
        <v/>
      </c>
      <c r="PD75" s="61" t="n"/>
      <c r="PE75" t="inlineStr">
        <is>
          <t>Emerging Markets</t>
        </is>
      </c>
      <c r="PF75" s="41" t="n">
        <v>0.12</v>
      </c>
      <c r="PG75" s="61">
        <f>'ETF MTD'!$PU$28/'ETF MTD'!$PU$3-1</f>
        <v/>
      </c>
      <c r="PH75" s="61">
        <f>PF75*PG75</f>
        <v/>
      </c>
      <c r="PI75" s="61" t="n"/>
      <c r="PJ75" t="inlineStr">
        <is>
          <t>Emerging Markets</t>
        </is>
      </c>
      <c r="PK75" s="41" t="n">
        <v>0.04</v>
      </c>
      <c r="PL75" s="61">
        <f>'ETF MTD'!$PU$28/'ETF MTD'!$PU$3-1</f>
        <v/>
      </c>
      <c r="PM75" s="61">
        <f>PK75*PL75</f>
        <v/>
      </c>
      <c r="PN75" s="61" t="n"/>
      <c r="PO75" t="inlineStr">
        <is>
          <t>Emerging Markets</t>
        </is>
      </c>
      <c r="PP75" s="41" t="n">
        <v>0.12</v>
      </c>
      <c r="PQ75" s="61">
        <f>'ETF MTD'!$PU$28/'ETF MTD'!$PU$3-1</f>
        <v/>
      </c>
      <c r="PR75" s="61">
        <f>PP75*PQ75</f>
        <v/>
      </c>
      <c r="PS75" s="61" t="n"/>
      <c r="PT75" t="inlineStr">
        <is>
          <t>Emerging Markets</t>
        </is>
      </c>
      <c r="PU75" s="41" t="n">
        <v>0.12</v>
      </c>
      <c r="PV75" s="61">
        <f>'ETF MTD'!$PU$28/'ETF MTD'!$PU$3-1</f>
        <v/>
      </c>
      <c r="PW75" s="61">
        <f>PU75*PV75</f>
        <v/>
      </c>
      <c r="PX75" s="61" t="n"/>
      <c r="PY75" t="inlineStr">
        <is>
          <t>Emerging Markets</t>
        </is>
      </c>
      <c r="PZ75" s="41" t="n">
        <v>0.12</v>
      </c>
      <c r="QA75" s="61">
        <f>'ETF MTD'!$PU$28/'ETF MTD'!$PU$3-1</f>
        <v/>
      </c>
      <c r="QB75" s="61">
        <f>PZ75*QA75</f>
        <v/>
      </c>
      <c r="QC75" s="61" t="n"/>
      <c r="QD75" t="inlineStr">
        <is>
          <t>Emerging Markets</t>
        </is>
      </c>
      <c r="QE75" s="41" t="n">
        <v>0.12</v>
      </c>
      <c r="QF75" s="61">
        <f>'ETF MTD'!$PU$28/'ETF MTD'!$PU$3-1</f>
        <v/>
      </c>
      <c r="QG75" s="61">
        <f>QE75*QF75</f>
        <v/>
      </c>
      <c r="QH75" s="61" t="n"/>
      <c r="QI75" t="inlineStr">
        <is>
          <t>Emerging Markets</t>
        </is>
      </c>
      <c r="QJ75" s="41" t="n">
        <v>0.12</v>
      </c>
      <c r="QK75" s="61">
        <f>'ETF MTD'!$PU$28/'ETF MTD'!$PU$3-1</f>
        <v/>
      </c>
      <c r="QL75" s="61">
        <f>QJ75*QK75</f>
        <v/>
      </c>
      <c r="QM75" s="61" t="n"/>
      <c r="QN75" t="inlineStr">
        <is>
          <t>Emerging Markets</t>
        </is>
      </c>
      <c r="QO75" s="41" t="n">
        <v>0.2</v>
      </c>
      <c r="QP75" s="61">
        <f>'ETF MTD'!$PU$28/'ETF MTD'!$PU$3-1</f>
        <v/>
      </c>
      <c r="QQ75" s="61">
        <f>QO75*QP75</f>
        <v/>
      </c>
      <c r="QR75" s="61" t="n"/>
      <c r="QS75" t="inlineStr">
        <is>
          <t>Emerging Markets</t>
        </is>
      </c>
      <c r="QT75" s="41" t="n">
        <v>0.2</v>
      </c>
      <c r="QU75" s="61">
        <f>'ETF MTD'!$PU$28/'ETF MTD'!$PU$3-1</f>
        <v/>
      </c>
      <c r="QV75" s="61">
        <f>QT75*QU75</f>
        <v/>
      </c>
      <c r="QW75" s="61" t="n"/>
      <c r="QX75" t="inlineStr">
        <is>
          <t>Emerging Markets</t>
        </is>
      </c>
      <c r="QY75" s="41" t="n">
        <v>0.2</v>
      </c>
      <c r="QZ75" s="61">
        <f>'ETF MTD'!$PU$28/'ETF MTD'!$PU$3-1</f>
        <v/>
      </c>
      <c r="RA75" s="61">
        <f>QY75*QZ75</f>
        <v/>
      </c>
      <c r="RB75" s="61" t="n"/>
      <c r="RC75" t="inlineStr">
        <is>
          <t>Emerging Markets</t>
        </is>
      </c>
      <c r="RD75" s="41" t="n">
        <v>0.2</v>
      </c>
      <c r="RE75" s="61">
        <f>'ETF MTD'!$PU$28/'ETF MTD'!$PU$3-1</f>
        <v/>
      </c>
      <c r="RF75" s="61">
        <f>RD75*RE75</f>
        <v/>
      </c>
      <c r="RG75" s="61" t="n"/>
      <c r="RH75" t="inlineStr">
        <is>
          <t>Emerging Markets</t>
        </is>
      </c>
      <c r="RI75" s="41" t="n">
        <v>0.12</v>
      </c>
      <c r="RJ75" s="61">
        <f>'ETF MTD'!$PU$28/'ETF MTD'!$PU$3-1</f>
        <v/>
      </c>
      <c r="RK75" s="61">
        <f>RI75*RJ75</f>
        <v/>
      </c>
      <c r="RL75" s="61" t="n"/>
      <c r="RM75" s="42" t="n">
        <v>0.2</v>
      </c>
      <c r="RN75" s="52" t="n"/>
      <c r="RO75" s="52" t="n"/>
      <c r="RP75" s="52" t="n"/>
      <c r="RQ75" s="33" t="n"/>
      <c r="RR75" s="46" t="n">
        <v>0.0014</v>
      </c>
      <c r="RS75" s="61">
        <f>RI75*RR75</f>
        <v/>
      </c>
    </row>
    <row r="76">
      <c r="A76" s="33" t="n"/>
      <c r="B76" s="33" t="n"/>
      <c r="C76" s="33" t="n"/>
      <c r="D76" s="33" t="n"/>
      <c r="E76" s="33" t="n"/>
      <c r="F76" s="33" t="inlineStr">
        <is>
          <t>VNQ</t>
        </is>
      </c>
      <c r="G76" s="49" t="n">
        <v>0.1</v>
      </c>
      <c r="H76" s="61">
        <f>'ETF MTD'!$JU$28/'ETF MTD'!$JU$3-1</f>
        <v/>
      </c>
      <c r="I76" s="61">
        <f>G76*H76</f>
        <v/>
      </c>
      <c r="J76" s="33" t="n"/>
      <c r="K76" s="33" t="inlineStr">
        <is>
          <t>VNQ</t>
        </is>
      </c>
      <c r="L76" s="49" t="n">
        <v>0.1</v>
      </c>
      <c r="M76" s="61">
        <f>'ETF MTD'!$JU$28/'ETF MTD'!$JU$3-1</f>
        <v/>
      </c>
      <c r="N76" s="61">
        <f>L76*M76</f>
        <v/>
      </c>
      <c r="O76" s="61" t="n"/>
      <c r="P76" s="61" t="inlineStr">
        <is>
          <t>VNQ</t>
        </is>
      </c>
      <c r="Q76" s="61" t="n">
        <v>0.1</v>
      </c>
      <c r="R76" s="61">
        <f>'ETF MTD'!$JU$28/'ETF MTD'!$JU$3-1</f>
        <v/>
      </c>
      <c r="S76" s="61">
        <f>Q76*R76</f>
        <v/>
      </c>
      <c r="T76" s="61" t="n"/>
      <c r="U76" s="33" t="inlineStr">
        <is>
          <t>VNQ</t>
        </is>
      </c>
      <c r="V76" s="49" t="n">
        <v>0.1</v>
      </c>
      <c r="W76" s="61">
        <f>'ETF MTD'!$JU$28/'ETF MTD'!$JU$3-1</f>
        <v/>
      </c>
      <c r="X76" s="61">
        <f>V76*W76</f>
        <v/>
      </c>
      <c r="Y76" s="61" t="n"/>
      <c r="Z76" s="33" t="inlineStr">
        <is>
          <t>VNQ</t>
        </is>
      </c>
      <c r="AA76" s="49" t="n">
        <v>0.1</v>
      </c>
      <c r="AB76" s="61">
        <f>'ETF MTD'!$JU$28/'ETF MTD'!$JU$3-1</f>
        <v/>
      </c>
      <c r="AC76" s="61">
        <f>AA76*AB76</f>
        <v/>
      </c>
      <c r="AD76" s="61" t="n"/>
      <c r="AE76" s="33" t="inlineStr">
        <is>
          <t>VNQ</t>
        </is>
      </c>
      <c r="AF76" s="49" t="n">
        <v>0.06</v>
      </c>
      <c r="AG76" s="61">
        <f>'ETF MTD'!$JU$28/'ETF MTD'!$JU$3-1</f>
        <v/>
      </c>
      <c r="AH76" s="61">
        <f>AF76*AG76</f>
        <v/>
      </c>
      <c r="AI76" s="61" t="n"/>
      <c r="AJ76" s="33" t="inlineStr">
        <is>
          <t>VNQ</t>
        </is>
      </c>
      <c r="AK76" s="49" t="n">
        <v>0.036</v>
      </c>
      <c r="AL76" s="61">
        <f>'ETF MTD'!$JU$28/'ETF MTD'!$JU$3-1</f>
        <v/>
      </c>
      <c r="AM76" s="61">
        <f>AK76*AL76</f>
        <v/>
      </c>
      <c r="AN76" s="61" t="n"/>
      <c r="AO76" s="33" t="inlineStr">
        <is>
          <t>VNQ</t>
        </is>
      </c>
      <c r="AP76" s="49" t="n">
        <v>0.012</v>
      </c>
      <c r="AQ76" s="61">
        <f>'ETF MTD'!$JU$28/'ETF MTD'!$JU$3-1</f>
        <v/>
      </c>
      <c r="AR76" s="61">
        <f>AP76*AQ76</f>
        <v/>
      </c>
      <c r="AS76" s="61" t="n"/>
      <c r="AT76" s="33" t="inlineStr">
        <is>
          <t>VNQ</t>
        </is>
      </c>
      <c r="AU76" s="49" t="n">
        <v>0.012</v>
      </c>
      <c r="AV76" s="61">
        <f>'ETF MTD'!$JU$28/'ETF MTD'!$JU$3-1</f>
        <v/>
      </c>
      <c r="AW76" s="61">
        <f>AU76*AV76</f>
        <v/>
      </c>
      <c r="AX76" s="61" t="n"/>
      <c r="AY76" s="33" t="inlineStr">
        <is>
          <t>VNQ</t>
        </is>
      </c>
      <c r="AZ76" s="49" t="n">
        <v>0.012</v>
      </c>
      <c r="BA76" s="61">
        <f>'ETF MTD'!$JU$28/'ETF MTD'!$JU$3-1</f>
        <v/>
      </c>
      <c r="BB76" s="61">
        <f>AZ76*BA76</f>
        <v/>
      </c>
      <c r="BC76" s="61" t="n"/>
      <c r="BD76" s="33" t="inlineStr">
        <is>
          <t>VNQ</t>
        </is>
      </c>
      <c r="BE76" s="49" t="n">
        <v>0.08</v>
      </c>
      <c r="BF76" s="61">
        <f>'ETF MTD'!$JU$28/'ETF MTD'!$JU$3-1</f>
        <v/>
      </c>
      <c r="BG76" s="61">
        <f>BE76*BF76</f>
        <v/>
      </c>
      <c r="BH76" s="61" t="n"/>
      <c r="BI76" s="33" t="inlineStr">
        <is>
          <t>VNQ</t>
        </is>
      </c>
      <c r="BJ76" s="49" t="n">
        <v>0.08</v>
      </c>
      <c r="BK76" s="61">
        <f>'ETF MTD'!$JU$28/'ETF MTD'!$JU$3-1</f>
        <v/>
      </c>
      <c r="BL76" s="61">
        <f>BJ76*BK76</f>
        <v/>
      </c>
      <c r="BM76" s="61" t="n"/>
      <c r="BN76" s="33" t="inlineStr">
        <is>
          <t>VNQ</t>
        </is>
      </c>
      <c r="BO76" s="49" t="n">
        <v>0.048</v>
      </c>
      <c r="BP76" s="61">
        <f>'ETF MTD'!$JU$28/'ETF MTD'!$JU$3-1</f>
        <v/>
      </c>
      <c r="BQ76" s="61">
        <f>BO76*BP76</f>
        <v/>
      </c>
      <c r="BR76" s="61" t="n"/>
      <c r="BS76" s="33" t="inlineStr">
        <is>
          <t>VNQ</t>
        </is>
      </c>
      <c r="BT76" s="49" t="n">
        <v>0.048</v>
      </c>
      <c r="BU76" s="61">
        <f>'ETF MTD'!$JU$28/'ETF MTD'!$JU$3-1</f>
        <v/>
      </c>
      <c r="BV76" s="61">
        <f>BT76*BU76</f>
        <v/>
      </c>
      <c r="BW76" s="61" t="n"/>
      <c r="BX76" s="33" t="inlineStr">
        <is>
          <t>VNQ</t>
        </is>
      </c>
      <c r="BY76" s="49" t="n">
        <v>0.08</v>
      </c>
      <c r="BZ76" s="61">
        <f>'ETF MTD'!$JU$28/'ETF MTD'!$JU$3-1</f>
        <v/>
      </c>
      <c r="CA76" s="61">
        <f>BY76*BZ76</f>
        <v/>
      </c>
      <c r="CB76" s="61" t="n"/>
      <c r="CC76" s="33" t="inlineStr">
        <is>
          <t>VNQ</t>
        </is>
      </c>
      <c r="CD76" s="49" t="n">
        <v>0.048</v>
      </c>
      <c r="CE76" s="61">
        <f>'ETF MTD'!$JU$28/'ETF MTD'!$JU$3-1</f>
        <v/>
      </c>
      <c r="CF76" s="61">
        <f>CD76*CE76</f>
        <v/>
      </c>
      <c r="CG76" s="61" t="n"/>
      <c r="CH76" s="33" t="inlineStr">
        <is>
          <t>VNQ</t>
        </is>
      </c>
      <c r="CI76" s="49" t="n">
        <v>0.016</v>
      </c>
      <c r="CJ76" s="61">
        <f>'ETF MTD'!$JU$28/'ETF MTD'!$JU$3-1</f>
        <v/>
      </c>
      <c r="CK76" s="61">
        <f>CI76*CJ76</f>
        <v/>
      </c>
      <c r="CL76" s="61" t="n"/>
      <c r="CM76" s="33" t="inlineStr">
        <is>
          <t>VNQ</t>
        </is>
      </c>
      <c r="CN76" s="49" t="n">
        <v>0.016</v>
      </c>
      <c r="CO76" s="61">
        <f>'ETF MTD'!$JU$28/'ETF MTD'!$JU$3-1</f>
        <v/>
      </c>
      <c r="CP76" s="61">
        <f>CN76*CO76</f>
        <v/>
      </c>
      <c r="CQ76" s="61" t="n"/>
      <c r="CR76" s="33" t="inlineStr">
        <is>
          <t>VNQ</t>
        </is>
      </c>
      <c r="CS76" s="49" t="n">
        <v>0.016</v>
      </c>
      <c r="CT76" s="61">
        <f>'ETF MTD'!$JU$28/'ETF MTD'!$JU$3-1</f>
        <v/>
      </c>
      <c r="CU76" s="61">
        <f>CS76*CT76</f>
        <v/>
      </c>
      <c r="CV76" s="61" t="n"/>
      <c r="CW76" s="33" t="inlineStr">
        <is>
          <t>VNQ</t>
        </is>
      </c>
      <c r="CX76" s="49" t="n">
        <v>0.048</v>
      </c>
      <c r="CY76" s="61">
        <f>'ETF MTD'!$JU$28/'ETF MTD'!$JU$3-1</f>
        <v/>
      </c>
      <c r="CZ76" s="61">
        <f>CX76*CY76</f>
        <v/>
      </c>
      <c r="DA76" s="61" t="n"/>
      <c r="DB76" s="33" t="inlineStr">
        <is>
          <t>VNQ</t>
        </is>
      </c>
      <c r="DC76" s="49" t="n">
        <v>0.048</v>
      </c>
      <c r="DD76" s="61">
        <f>'ETF MTD'!$JU$28/'ETF MTD'!$JU$3-1</f>
        <v/>
      </c>
      <c r="DE76" s="61">
        <f>DC76*DD76</f>
        <v/>
      </c>
      <c r="DF76" s="61" t="n"/>
      <c r="DG76" s="33" t="inlineStr">
        <is>
          <t>VNQ</t>
        </is>
      </c>
      <c r="DH76" s="49" t="n">
        <v>0.08</v>
      </c>
      <c r="DI76" s="61">
        <f>'ETF MTD'!$JU$28/'ETF MTD'!$JU$3-1</f>
        <v/>
      </c>
      <c r="DJ76" s="61">
        <f>DH76*DI76</f>
        <v/>
      </c>
      <c r="DK76" s="61" t="n"/>
      <c r="DL76" s="33" t="inlineStr">
        <is>
          <t>VNQ</t>
        </is>
      </c>
      <c r="DM76" s="49" t="n">
        <v>0.08</v>
      </c>
      <c r="DN76" s="61">
        <f>'ETF MTD'!$JU$28/'ETF MTD'!$JU$3-1</f>
        <v/>
      </c>
      <c r="DO76" s="61">
        <f>DM76*DN76</f>
        <v/>
      </c>
      <c r="DP76" s="61" t="n"/>
      <c r="DQ76" s="33" t="inlineStr">
        <is>
          <t>VNQ</t>
        </is>
      </c>
      <c r="DR76" s="49" t="n">
        <v>0.05</v>
      </c>
      <c r="DS76" s="61">
        <f>'ETF MTD'!$JU$28/'ETF MTD'!$JU$3-1</f>
        <v/>
      </c>
      <c r="DT76" s="61">
        <f>DR76*DS76</f>
        <v/>
      </c>
      <c r="DU76" s="61" t="n"/>
      <c r="DV76" s="33" t="inlineStr">
        <is>
          <t>VNQ</t>
        </is>
      </c>
      <c r="DW76" s="49" t="n">
        <v>0.016</v>
      </c>
      <c r="DX76" s="61">
        <f>'ETF MTD'!$JU$28/'ETF MTD'!$JU$3-1</f>
        <v/>
      </c>
      <c r="DY76" s="61">
        <f>DW76*DX76</f>
        <v/>
      </c>
      <c r="DZ76" s="61" t="n"/>
      <c r="EA76" s="33" t="inlineStr">
        <is>
          <t>VNQ</t>
        </is>
      </c>
      <c r="EB76" s="49" t="n">
        <v>0.048</v>
      </c>
      <c r="EC76" s="61">
        <f>'ETF MTD'!$JU$28/'ETF MTD'!$JU$3-1</f>
        <v/>
      </c>
      <c r="ED76" s="61">
        <f>EB76*EC76</f>
        <v/>
      </c>
      <c r="EE76" s="61" t="n"/>
      <c r="EF76" s="33" t="inlineStr">
        <is>
          <t>VNQ</t>
        </is>
      </c>
      <c r="EG76" s="49" t="n">
        <v>0.016</v>
      </c>
      <c r="EH76" s="61">
        <f>'ETF MTD'!$JU$28/'ETF MTD'!$JU$3-1</f>
        <v/>
      </c>
      <c r="EI76" s="61">
        <f>EG76*EH76</f>
        <v/>
      </c>
      <c r="EJ76" s="61" t="n"/>
      <c r="EK76" s="33" t="inlineStr">
        <is>
          <t>VNQ</t>
        </is>
      </c>
      <c r="EL76" s="49" t="n">
        <v>0.048</v>
      </c>
      <c r="EM76" s="61">
        <f>'ETF MTD'!$JU$28/'ETF MTD'!$JU$3-1</f>
        <v/>
      </c>
      <c r="EN76" s="61">
        <f>EL76*EM76</f>
        <v/>
      </c>
      <c r="EO76" s="61" t="n"/>
      <c r="EP76" s="33" t="inlineStr">
        <is>
          <t>VNQ</t>
        </is>
      </c>
      <c r="EQ76" s="49" t="n">
        <v>0.08</v>
      </c>
      <c r="ER76" s="61">
        <f>'ETF MTD'!$JU$28/'ETF MTD'!$JU$3-1</f>
        <v/>
      </c>
      <c r="ES76" s="61">
        <f>EQ76*ER76</f>
        <v/>
      </c>
      <c r="ET76" s="61" t="n"/>
      <c r="EU76" s="33" t="inlineStr">
        <is>
          <t>VNQ</t>
        </is>
      </c>
      <c r="EV76" s="49" t="n">
        <v>0.08</v>
      </c>
      <c r="EW76" s="61">
        <f>'ETF MTD'!$JU$28/'ETF MTD'!$JU$3-1</f>
        <v/>
      </c>
      <c r="EX76" s="61">
        <f>EV76*EW76</f>
        <v/>
      </c>
      <c r="EY76" s="61" t="n"/>
      <c r="EZ76" s="33" t="inlineStr">
        <is>
          <t>VNQ</t>
        </is>
      </c>
      <c r="FA76" s="49" t="n">
        <v>0.08</v>
      </c>
      <c r="FB76" s="61">
        <f>'ETF MTD'!$JU$28/'ETF MTD'!$JU$3-1</f>
        <v/>
      </c>
      <c r="FC76" s="61">
        <f>FA76*FB76</f>
        <v/>
      </c>
      <c r="FD76" s="61" t="n"/>
      <c r="FE76" s="33" t="inlineStr">
        <is>
          <t>VNQ</t>
        </is>
      </c>
      <c r="FF76" s="49" t="n">
        <v>0.08</v>
      </c>
      <c r="FG76" s="61">
        <f>'ETF MTD'!$JU$28/'ETF MTD'!$JU$3-1</f>
        <v/>
      </c>
      <c r="FH76" s="61">
        <f>FF76*FG76</f>
        <v/>
      </c>
      <c r="FI76" s="61" t="n"/>
      <c r="FJ76" s="33" t="inlineStr">
        <is>
          <t>VNQ</t>
        </is>
      </c>
      <c r="FK76" s="49" t="n">
        <v>0.08</v>
      </c>
      <c r="FL76" s="61">
        <f>'ETF MTD'!$JU$28/'ETF MTD'!$JU$3-1</f>
        <v/>
      </c>
      <c r="FM76" s="61">
        <f>FK76*FL76</f>
        <v/>
      </c>
      <c r="FN76" s="61" t="n"/>
      <c r="FO76" s="33" t="inlineStr">
        <is>
          <t>VNQ</t>
        </is>
      </c>
      <c r="FP76" s="49" t="n">
        <v>0.08</v>
      </c>
      <c r="FQ76" s="61">
        <f>'ETF MTD'!$JU$28/'ETF MTD'!$JU$3-1</f>
        <v/>
      </c>
      <c r="FR76" s="61">
        <f>FP76*FQ76</f>
        <v/>
      </c>
      <c r="FS76" s="61" t="n"/>
      <c r="FT76" s="33" t="inlineStr">
        <is>
          <t>VNQ</t>
        </is>
      </c>
      <c r="FU76" s="49" t="n">
        <v>0.08</v>
      </c>
      <c r="FV76" s="61">
        <f>'ETF MTD'!$JU$28/'ETF MTD'!$JU$3-1</f>
        <v/>
      </c>
      <c r="FW76" s="61">
        <f>FU76*FV76</f>
        <v/>
      </c>
      <c r="FX76" s="61" t="n"/>
      <c r="FY76" s="33" t="inlineStr">
        <is>
          <t>VNQ</t>
        </is>
      </c>
      <c r="FZ76" s="41" t="n">
        <v>0.08</v>
      </c>
      <c r="GA76" s="61">
        <f>'ETF MTD'!$JU$28/'ETF MTD'!$JU$3-1</f>
        <v/>
      </c>
      <c r="GB76" s="61">
        <f>FZ76*GA76</f>
        <v/>
      </c>
      <c r="GC76" s="61" t="n"/>
      <c r="GD76" s="33" t="inlineStr">
        <is>
          <t>VNQ</t>
        </is>
      </c>
      <c r="GE76" s="41" t="n">
        <v>0.08</v>
      </c>
      <c r="GF76" s="61">
        <f>'ETF MTD'!$JU$28/'ETF MTD'!$JU$3-1</f>
        <v/>
      </c>
      <c r="GG76" s="61">
        <f>GE76*GF76</f>
        <v/>
      </c>
      <c r="GH76" s="61" t="n"/>
      <c r="GI76" s="33" t="inlineStr">
        <is>
          <t>VNQ</t>
        </is>
      </c>
      <c r="GJ76" s="41" t="n">
        <v>0.08</v>
      </c>
      <c r="GK76" s="61">
        <f>'ETF MTD'!$JU$28/'ETF MTD'!$JU$3-1</f>
        <v/>
      </c>
      <c r="GL76" s="61">
        <f>GJ76*GK76</f>
        <v/>
      </c>
      <c r="GM76" s="61" t="n"/>
      <c r="GN76" s="33" t="inlineStr">
        <is>
          <t>VNQ</t>
        </is>
      </c>
      <c r="GO76" s="41" t="n">
        <v>0.048</v>
      </c>
      <c r="GP76" s="61">
        <f>'ETF MTD'!$JU$28/'ETF MTD'!$JU$3-1</f>
        <v/>
      </c>
      <c r="GQ76" s="61">
        <f>GO76*GP76</f>
        <v/>
      </c>
      <c r="GR76" s="61" t="n"/>
      <c r="GS76" s="33" t="inlineStr">
        <is>
          <t>VNQ</t>
        </is>
      </c>
      <c r="GT76" s="41" t="n">
        <v>0.08</v>
      </c>
      <c r="GU76" s="61">
        <f>'ETF MTD'!$JU$28/'ETF MTD'!$JU$3-1</f>
        <v/>
      </c>
      <c r="GV76" s="61">
        <f>GT76*GU76</f>
        <v/>
      </c>
      <c r="GW76" s="61" t="n"/>
      <c r="GX76" s="33" t="inlineStr">
        <is>
          <t>VNQ</t>
        </is>
      </c>
      <c r="GY76" s="41" t="n">
        <v>0.05</v>
      </c>
      <c r="GZ76" s="61">
        <f>'ETF MTD'!$JU$28/'ETF MTD'!$JU$3-1</f>
        <v/>
      </c>
      <c r="HA76" s="61">
        <f>GY76*GZ76</f>
        <v/>
      </c>
      <c r="HB76" s="61" t="n"/>
      <c r="HC76" s="33" t="inlineStr">
        <is>
          <t>VNQ</t>
        </is>
      </c>
      <c r="HD76" s="41" t="n">
        <v>0.02</v>
      </c>
      <c r="HE76" s="61">
        <f>'ETF MTD'!$JU$28/'ETF MTD'!$JU$3-1</f>
        <v/>
      </c>
      <c r="HF76" s="61">
        <f>HD76*HE76</f>
        <v/>
      </c>
      <c r="HG76" s="61" t="n"/>
      <c r="HH76" s="33" t="inlineStr">
        <is>
          <t>VNQ</t>
        </is>
      </c>
      <c r="HI76" s="41" t="n">
        <v>0.02</v>
      </c>
      <c r="HJ76" s="61">
        <f>'ETF MTD'!$JU$28/'ETF MTD'!$JU$3-1</f>
        <v/>
      </c>
      <c r="HK76" s="61">
        <f>HI76*HJ76</f>
        <v/>
      </c>
      <c r="HL76" s="61" t="n"/>
      <c r="HM76" s="33" t="inlineStr">
        <is>
          <t>VNQ</t>
        </is>
      </c>
      <c r="HN76" s="41" t="n">
        <v>0.02</v>
      </c>
      <c r="HO76" s="61">
        <f>'ETF MTD'!$JU$28/'ETF MTD'!$JU$3-1</f>
        <v/>
      </c>
      <c r="HP76" s="61">
        <f>HN76*HO76</f>
        <v/>
      </c>
      <c r="HQ76" s="61" t="n"/>
      <c r="HR76" s="33" t="inlineStr">
        <is>
          <t>VNQ</t>
        </is>
      </c>
      <c r="HS76" s="41" t="n">
        <v>0.02</v>
      </c>
      <c r="HT76" s="61">
        <f>'ETF MTD'!$JU$28/'ETF MTD'!$JU$3-1</f>
        <v/>
      </c>
      <c r="HU76" s="61">
        <f>HS76*HT76</f>
        <v/>
      </c>
      <c r="HV76" s="61" t="n"/>
      <c r="HW76" s="33" t="inlineStr">
        <is>
          <t>VNQ</t>
        </is>
      </c>
      <c r="HX76" s="41" t="n">
        <v>0.02</v>
      </c>
      <c r="HY76" s="61">
        <f>'ETF MTD'!$JU$28/'ETF MTD'!$JU$3-1</f>
        <v/>
      </c>
      <c r="HZ76" s="61">
        <f>HX76*HY76</f>
        <v/>
      </c>
      <c r="IA76" s="61" t="n"/>
      <c r="IB76" s="33" t="inlineStr">
        <is>
          <t>VNQ</t>
        </is>
      </c>
      <c r="IC76" s="41" t="n">
        <v>0.1</v>
      </c>
      <c r="ID76" s="61">
        <f>'ETF MTD'!$JU$28/'ETF MTD'!$JU$3-1</f>
        <v/>
      </c>
      <c r="IE76" s="61">
        <f>IC76*ID76</f>
        <v/>
      </c>
      <c r="IF76" s="61" t="n"/>
      <c r="IG76" s="33" t="inlineStr">
        <is>
          <t>VNQ</t>
        </is>
      </c>
      <c r="IH76" s="41" t="n">
        <v>0.1</v>
      </c>
      <c r="II76" s="61">
        <f>'ETF MTD'!$JU$28/'ETF MTD'!$JU$3-1</f>
        <v/>
      </c>
      <c r="IJ76" s="61">
        <f>IH76*II76</f>
        <v/>
      </c>
      <c r="IK76" s="61" t="n"/>
      <c r="IL76" s="33" t="inlineStr">
        <is>
          <t>VNQ</t>
        </is>
      </c>
      <c r="IM76" s="41" t="n">
        <v>0.1</v>
      </c>
      <c r="IN76" s="61">
        <f>'ETF MTD'!$JU$28/'ETF MTD'!$JU$3-1</f>
        <v/>
      </c>
      <c r="IO76" s="61">
        <f>IM76*IN76</f>
        <v/>
      </c>
      <c r="IP76" s="61" t="n"/>
      <c r="IQ76" s="33" t="inlineStr">
        <is>
          <t>VNQ</t>
        </is>
      </c>
      <c r="IR76" s="41" t="n">
        <v>0.1</v>
      </c>
      <c r="IS76" s="61">
        <f>'ETF MTD'!$JU$28/'ETF MTD'!$JU$3-1</f>
        <v/>
      </c>
      <c r="IT76" s="61">
        <f>IR76*IS76</f>
        <v/>
      </c>
      <c r="IU76" s="61" t="n"/>
      <c r="IV76" s="33" t="inlineStr">
        <is>
          <t>VNQ</t>
        </is>
      </c>
      <c r="IW76" s="41" t="n">
        <v>0.1</v>
      </c>
      <c r="IX76" s="61">
        <f>'ETF MTD'!$JU$28/'ETF MTD'!$JU$3-1</f>
        <v/>
      </c>
      <c r="IY76" s="61">
        <f>IW76*IX76</f>
        <v/>
      </c>
      <c r="IZ76" s="61" t="n"/>
      <c r="JA76" s="33" t="inlineStr">
        <is>
          <t>VNQ</t>
        </is>
      </c>
      <c r="JB76" s="41" t="n">
        <v>0.1</v>
      </c>
      <c r="JC76" s="61">
        <f>'ETF MTD'!$JU$28/'ETF MTD'!$JU$3-1</f>
        <v/>
      </c>
      <c r="JD76" s="61">
        <f>JB76*JC76</f>
        <v/>
      </c>
      <c r="JE76" s="61" t="n"/>
      <c r="JF76" s="33" t="inlineStr">
        <is>
          <t>VNQ</t>
        </is>
      </c>
      <c r="JG76" s="41" t="n">
        <v>0.1</v>
      </c>
      <c r="JH76" s="61">
        <f>'ETF MTD'!$JU$28/'ETF MTD'!$JU$3-1</f>
        <v/>
      </c>
      <c r="JI76" s="61">
        <f>JG76*JH76</f>
        <v/>
      </c>
      <c r="JJ76" s="61" t="n"/>
      <c r="JK76" s="33" t="inlineStr">
        <is>
          <t>VNQ</t>
        </is>
      </c>
      <c r="JL76" s="41" t="n">
        <v>0.1</v>
      </c>
      <c r="JM76" s="61">
        <f>'ETF MTD'!$JU$28/'ETF MTD'!$JU$3-1</f>
        <v/>
      </c>
      <c r="JN76" s="61">
        <f>JL76*JM76</f>
        <v/>
      </c>
      <c r="JO76" s="61" t="n"/>
      <c r="JP76" s="33" t="inlineStr">
        <is>
          <t>VNQ</t>
        </is>
      </c>
      <c r="JQ76" s="41" t="n">
        <v>0.1</v>
      </c>
      <c r="JR76" s="61">
        <f>'ETF MTD'!$JU$28/'ETF MTD'!$JU$3-1</f>
        <v/>
      </c>
      <c r="JS76" s="61">
        <f>JQ76*JR76</f>
        <v/>
      </c>
      <c r="JT76" s="61" t="n"/>
      <c r="JU76" s="33" t="inlineStr">
        <is>
          <t>VNQ</t>
        </is>
      </c>
      <c r="JV76" s="41" t="n">
        <v>0.1</v>
      </c>
      <c r="JW76" s="61">
        <f>'ETF MTD'!$JU$28/'ETF MTD'!$JU$3-1</f>
        <v/>
      </c>
      <c r="JX76" s="61">
        <f>JV76*JW76</f>
        <v/>
      </c>
      <c r="JY76" s="61" t="n"/>
      <c r="JZ76" t="inlineStr">
        <is>
          <t>REITS</t>
        </is>
      </c>
      <c r="KA76" s="41" t="n">
        <v>0.1</v>
      </c>
      <c r="KB76" s="61">
        <f>'ETF MTD'!$JU$28/'ETF MTD'!$JU$3-1</f>
        <v/>
      </c>
      <c r="KC76" s="61">
        <f>KA76*KB76</f>
        <v/>
      </c>
      <c r="KD76" s="61" t="n"/>
      <c r="KE76" t="inlineStr">
        <is>
          <t>REITS</t>
        </is>
      </c>
      <c r="KF76" s="41" t="n">
        <v>0.1</v>
      </c>
      <c r="KG76" s="61">
        <f>'ETF MTD'!$JU$28/'ETF MTD'!$JU$3-1</f>
        <v/>
      </c>
      <c r="KH76" s="61">
        <f>KF76*KG76</f>
        <v/>
      </c>
      <c r="KI76" s="61" t="n"/>
      <c r="KJ76" t="inlineStr">
        <is>
          <t>REITS</t>
        </is>
      </c>
      <c r="KK76" s="41" t="n">
        <v>0.1</v>
      </c>
      <c r="KL76" s="61">
        <f>'ETF MTD'!$JU$28/'ETF MTD'!$JU$3-1</f>
        <v/>
      </c>
      <c r="KM76" s="61">
        <f>KK76*KL76</f>
        <v/>
      </c>
      <c r="KN76" s="61" t="n"/>
      <c r="KO76" t="inlineStr">
        <is>
          <t>REITS</t>
        </is>
      </c>
      <c r="KP76" s="41" t="n">
        <v>0.1</v>
      </c>
      <c r="KQ76" s="61">
        <f>'ETF MTD'!$JU$28/'ETF MTD'!$JU$3-1</f>
        <v/>
      </c>
      <c r="KR76" s="61">
        <f>KP76*KQ76</f>
        <v/>
      </c>
      <c r="KS76" s="61" t="n"/>
      <c r="KT76" t="inlineStr">
        <is>
          <t>REITS</t>
        </is>
      </c>
      <c r="KU76" s="41" t="n">
        <v>0.048</v>
      </c>
      <c r="KV76" s="61">
        <f>'ETF MTD'!$JU$28/'ETF MTD'!$JU$3-1</f>
        <v/>
      </c>
      <c r="KW76" s="61">
        <f>KU76*KV76</f>
        <v/>
      </c>
      <c r="KX76" s="61" t="n"/>
      <c r="KY76" t="inlineStr">
        <is>
          <t>REITS</t>
        </is>
      </c>
      <c r="KZ76" s="41" t="n">
        <v>0.048</v>
      </c>
      <c r="LA76" s="61">
        <f>'ETF MTD'!$JU$28/'ETF MTD'!$JU$3-1</f>
        <v/>
      </c>
      <c r="LB76" s="61">
        <f>KZ76*LA76</f>
        <v/>
      </c>
      <c r="LC76" s="61" t="n"/>
      <c r="LD76" t="inlineStr">
        <is>
          <t>REITS</t>
        </is>
      </c>
      <c r="LE76" s="41" t="n">
        <v>0.08</v>
      </c>
      <c r="LF76" s="61">
        <f>'ETF MTD'!$JU$28/'ETF MTD'!$JU$3-1</f>
        <v/>
      </c>
      <c r="LG76" s="61">
        <f>LE76*LF76</f>
        <v/>
      </c>
      <c r="LH76" s="61" t="n"/>
      <c r="LI76" t="inlineStr">
        <is>
          <t>REITS</t>
        </is>
      </c>
      <c r="LJ76" s="41" t="n">
        <v>0.08</v>
      </c>
      <c r="LK76" s="61">
        <f>'ETF MTD'!$JU$28/'ETF MTD'!$JU$3-1</f>
        <v/>
      </c>
      <c r="LL76" s="61">
        <f>LJ76*LK76</f>
        <v/>
      </c>
      <c r="LM76" s="61" t="n"/>
      <c r="LN76" t="inlineStr">
        <is>
          <t>REITS</t>
        </is>
      </c>
      <c r="LO76" s="41" t="n">
        <v>0.02</v>
      </c>
      <c r="LP76" s="61">
        <f>'ETF MTD'!$JU$28/'ETF MTD'!$JU$3-1</f>
        <v/>
      </c>
      <c r="LQ76" s="61">
        <f>LO76*LP76</f>
        <v/>
      </c>
      <c r="LR76" s="61" t="n"/>
      <c r="LS76" t="inlineStr">
        <is>
          <t>REITS</t>
        </is>
      </c>
      <c r="LT76" s="41" t="n">
        <v>0.02</v>
      </c>
      <c r="LU76" s="61">
        <f>'ETF MTD'!$JU$28/'ETF MTD'!$JU$3-1</f>
        <v/>
      </c>
      <c r="LV76" s="61">
        <f>LT76*LU76</f>
        <v/>
      </c>
      <c r="LW76" s="61" t="n"/>
      <c r="LX76" t="inlineStr">
        <is>
          <t>REITS</t>
        </is>
      </c>
      <c r="LY76" s="41" t="n">
        <v>0.02</v>
      </c>
      <c r="LZ76" s="61">
        <f>'ETF MTD'!$JU$28/'ETF MTD'!$JU$3-1</f>
        <v/>
      </c>
      <c r="MA76" s="61">
        <f>LY76*LZ76</f>
        <v/>
      </c>
      <c r="MB76" s="61" t="n"/>
      <c r="MC76" t="inlineStr">
        <is>
          <t>REITS</t>
        </is>
      </c>
      <c r="MD76" s="41" t="n">
        <v>0.02</v>
      </c>
      <c r="ME76" s="61">
        <f>'ETF MTD'!$JU$28/'ETF MTD'!$JU$3-1</f>
        <v/>
      </c>
      <c r="MF76" s="61">
        <f>MD76*ME76</f>
        <v/>
      </c>
      <c r="MG76" s="61" t="n"/>
      <c r="MH76" t="inlineStr">
        <is>
          <t>REITS</t>
        </is>
      </c>
      <c r="MI76" s="41" t="n">
        <v>0.02</v>
      </c>
      <c r="MJ76" s="61">
        <f>'ETF MTD'!$JU$28/'ETF MTD'!$JU$3-1</f>
        <v/>
      </c>
      <c r="MK76" s="61">
        <f>MI76*MJ76</f>
        <v/>
      </c>
      <c r="ML76" s="61" t="n"/>
      <c r="MM76" t="inlineStr">
        <is>
          <t>REITS</t>
        </is>
      </c>
      <c r="MN76" s="41" t="n">
        <v>0.02</v>
      </c>
      <c r="MO76" s="61">
        <f>'ETF MTD'!$JU$28/'ETF MTD'!$JU$3-1</f>
        <v/>
      </c>
      <c r="MP76" s="61">
        <f>MN76*MO76</f>
        <v/>
      </c>
      <c r="MQ76" s="61" t="n"/>
      <c r="MR76" t="inlineStr">
        <is>
          <t>REITS</t>
        </is>
      </c>
      <c r="MS76" s="41" t="n">
        <v>0.016</v>
      </c>
      <c r="MT76" s="61">
        <f>'ETF MTD'!$JU$28/'ETF MTD'!$JU$3-1</f>
        <v/>
      </c>
      <c r="MU76" s="61">
        <f>MS76*MT76</f>
        <v/>
      </c>
      <c r="MV76" s="61" t="n"/>
      <c r="MW76" t="inlineStr">
        <is>
          <t>REITS</t>
        </is>
      </c>
      <c r="MX76" s="41" t="n">
        <v>0.02</v>
      </c>
      <c r="MY76" s="61">
        <f>'ETF MTD'!$JU$28/'ETF MTD'!$JU$3-1</f>
        <v/>
      </c>
      <c r="MZ76" s="61">
        <f>MX76*MY76</f>
        <v/>
      </c>
      <c r="NA76" s="61" t="n"/>
      <c r="NB76" t="inlineStr">
        <is>
          <t>REITS</t>
        </is>
      </c>
      <c r="NC76" s="41" t="n">
        <v>0.048</v>
      </c>
      <c r="ND76" s="61">
        <f>'ETF MTD'!$JU$28/'ETF MTD'!$JU$3-1</f>
        <v/>
      </c>
      <c r="NE76" s="61">
        <f>NC76*ND76</f>
        <v/>
      </c>
      <c r="NF76" s="61" t="n"/>
      <c r="NG76" t="inlineStr">
        <is>
          <t>REITS</t>
        </is>
      </c>
      <c r="NH76" s="41" t="n">
        <v>0.016</v>
      </c>
      <c r="NI76" s="61">
        <f>'ETF MTD'!$JU$28/'ETF MTD'!$JU$3-1</f>
        <v/>
      </c>
      <c r="NJ76" s="61">
        <f>NH76*NI76</f>
        <v/>
      </c>
      <c r="NK76" s="61" t="n"/>
      <c r="NL76" t="inlineStr">
        <is>
          <t>REITS</t>
        </is>
      </c>
      <c r="NM76" s="41" t="n">
        <v>0.016</v>
      </c>
      <c r="NN76" s="61">
        <f>'ETF MTD'!$JU$28/'ETF MTD'!$JU$3-1</f>
        <v/>
      </c>
      <c r="NO76" s="61">
        <f>NM76*NN76</f>
        <v/>
      </c>
      <c r="NP76" s="61" t="n"/>
      <c r="NQ76" t="inlineStr">
        <is>
          <t>REITS</t>
        </is>
      </c>
      <c r="NR76" s="41" t="n">
        <v>0.016</v>
      </c>
      <c r="NS76" s="61">
        <f>'ETF MTD'!$JU$28/'ETF MTD'!$JU$3-1</f>
        <v/>
      </c>
      <c r="NT76" s="61">
        <f>NR76*NS76</f>
        <v/>
      </c>
      <c r="NU76" s="61" t="n"/>
      <c r="NV76" t="inlineStr">
        <is>
          <t>REITS</t>
        </is>
      </c>
      <c r="NW76" s="41" t="n">
        <v>0.016</v>
      </c>
      <c r="NX76" s="61">
        <f>'ETF MTD'!$JU$28/'ETF MTD'!$JU$3-1</f>
        <v/>
      </c>
      <c r="NY76" s="61">
        <f>NW76*NX76</f>
        <v/>
      </c>
      <c r="NZ76" s="61" t="n"/>
      <c r="OA76" t="inlineStr">
        <is>
          <t>REITS</t>
        </is>
      </c>
      <c r="OB76" s="41" t="n">
        <v>0.016</v>
      </c>
      <c r="OC76" s="61">
        <f>'ETF MTD'!$JU$28/'ETF MTD'!$JU$3-1</f>
        <v/>
      </c>
      <c r="OD76" s="61">
        <f>OB76*OC76</f>
        <v/>
      </c>
      <c r="OE76" s="61" t="n"/>
      <c r="OF76" t="inlineStr">
        <is>
          <t>REITS</t>
        </is>
      </c>
      <c r="OG76" s="41" t="n">
        <v>0.06</v>
      </c>
      <c r="OH76" s="61">
        <f>'ETF MTD'!$JU$28/'ETF MTD'!$JU$3-1</f>
        <v/>
      </c>
      <c r="OI76" s="61">
        <f>OG76*OH76</f>
        <v/>
      </c>
      <c r="OJ76" s="61" t="n"/>
      <c r="OK76" t="inlineStr">
        <is>
          <t>REITS</t>
        </is>
      </c>
      <c r="OL76" s="41" t="n">
        <v>0.016</v>
      </c>
      <c r="OM76" s="61">
        <f>'ETF MTD'!$JU$28/'ETF MTD'!$JU$3-1</f>
        <v/>
      </c>
      <c r="ON76" s="61">
        <f>OL76*OM76</f>
        <v/>
      </c>
      <c r="OO76" s="61" t="n"/>
      <c r="OP76" t="inlineStr">
        <is>
          <t>REITS</t>
        </is>
      </c>
      <c r="OQ76" s="41" t="n">
        <v>0.016</v>
      </c>
      <c r="OR76" s="61">
        <f>'ETF MTD'!$JU$28/'ETF MTD'!$JU$3-1</f>
        <v/>
      </c>
      <c r="OS76" s="61">
        <f>OQ76*OR76</f>
        <v/>
      </c>
      <c r="OT76" s="61" t="n"/>
      <c r="OU76" t="inlineStr">
        <is>
          <t>REITS</t>
        </is>
      </c>
      <c r="OV76" s="41" t="n">
        <v>0.016</v>
      </c>
      <c r="OW76" s="61">
        <f>'ETF MTD'!$JU$28/'ETF MTD'!$JU$3-1</f>
        <v/>
      </c>
      <c r="OX76" s="61">
        <f>OV76*OW76</f>
        <v/>
      </c>
      <c r="OY76" s="61" t="n"/>
      <c r="OZ76" t="inlineStr">
        <is>
          <t>REITS</t>
        </is>
      </c>
      <c r="PA76" s="41" t="n">
        <v>0.05</v>
      </c>
      <c r="PB76" s="61">
        <f>'ETF MTD'!$JU$28/'ETF MTD'!$JU$3-1</f>
        <v/>
      </c>
      <c r="PC76" s="61">
        <f>PA76*PB76</f>
        <v/>
      </c>
      <c r="PD76" s="61" t="n"/>
      <c r="PE76" t="inlineStr">
        <is>
          <t>REITS</t>
        </is>
      </c>
      <c r="PF76" s="41" t="n">
        <v>0.08</v>
      </c>
      <c r="PG76" s="61">
        <f>'ETF MTD'!$JU$28/'ETF MTD'!$JU$3-1</f>
        <v/>
      </c>
      <c r="PH76" s="61">
        <f>PF76*PG76</f>
        <v/>
      </c>
      <c r="PI76" s="61" t="n"/>
      <c r="PJ76" t="inlineStr">
        <is>
          <t>REITS</t>
        </is>
      </c>
      <c r="PK76" s="41" t="n">
        <v>0.08</v>
      </c>
      <c r="PL76" s="61">
        <f>'ETF MTD'!$JU$28/'ETF MTD'!$JU$3-1</f>
        <v/>
      </c>
      <c r="PM76" s="61">
        <f>PK76*PL76</f>
        <v/>
      </c>
      <c r="PN76" s="61" t="n"/>
      <c r="PO76" t="inlineStr">
        <is>
          <t>REITS</t>
        </is>
      </c>
      <c r="PP76" s="41" t="n">
        <v>0.08</v>
      </c>
      <c r="PQ76" s="61">
        <f>'ETF MTD'!$JU$28/'ETF MTD'!$JU$3-1</f>
        <v/>
      </c>
      <c r="PR76" s="61">
        <f>PP76*PQ76</f>
        <v/>
      </c>
      <c r="PS76" s="61" t="n"/>
      <c r="PT76" t="inlineStr">
        <is>
          <t>REITS</t>
        </is>
      </c>
      <c r="PU76" s="41" t="n">
        <v>0.08</v>
      </c>
      <c r="PV76" s="61">
        <f>'ETF MTD'!$JU$28/'ETF MTD'!$JU$3-1</f>
        <v/>
      </c>
      <c r="PW76" s="61">
        <f>PU76*PV76</f>
        <v/>
      </c>
      <c r="PX76" s="61" t="n"/>
      <c r="PY76" t="inlineStr">
        <is>
          <t>REITS</t>
        </is>
      </c>
      <c r="PZ76" s="41" t="n">
        <v>0.02</v>
      </c>
      <c r="QA76" s="61">
        <f>'ETF MTD'!$JU$28/'ETF MTD'!$JU$3-1</f>
        <v/>
      </c>
      <c r="QB76" s="61">
        <f>PZ76*QA76</f>
        <v/>
      </c>
      <c r="QC76" s="61" t="n"/>
      <c r="QD76" t="inlineStr">
        <is>
          <t>REITS</t>
        </is>
      </c>
      <c r="QE76" s="41" t="n">
        <v>0.02</v>
      </c>
      <c r="QF76" s="61">
        <f>'ETF MTD'!$JU$28/'ETF MTD'!$JU$3-1</f>
        <v/>
      </c>
      <c r="QG76" s="61">
        <f>QE76*QF76</f>
        <v/>
      </c>
      <c r="QH76" s="61" t="n"/>
      <c r="QI76" t="inlineStr">
        <is>
          <t>REITS</t>
        </is>
      </c>
      <c r="QJ76" s="41" t="n">
        <v>0.06</v>
      </c>
      <c r="QK76" s="61">
        <f>'ETF MTD'!$JU$28/'ETF MTD'!$JU$3-1</f>
        <v/>
      </c>
      <c r="QL76" s="61">
        <f>QJ76*QK76</f>
        <v/>
      </c>
      <c r="QM76" s="61" t="n"/>
      <c r="QN76" t="inlineStr">
        <is>
          <t>REITS</t>
        </is>
      </c>
      <c r="QO76" s="41" t="n">
        <v>0.08</v>
      </c>
      <c r="QP76" s="61">
        <f>'ETF MTD'!$JU$28/'ETF MTD'!$JU$3-1</f>
        <v/>
      </c>
      <c r="QQ76" s="61">
        <f>QO76*QP76</f>
        <v/>
      </c>
      <c r="QR76" s="61" t="n"/>
      <c r="QS76" t="inlineStr">
        <is>
          <t>REITS</t>
        </is>
      </c>
      <c r="QT76" s="41" t="n">
        <v>0.08</v>
      </c>
      <c r="QU76" s="61">
        <f>'ETF MTD'!$JU$28/'ETF MTD'!$JU$3-1</f>
        <v/>
      </c>
      <c r="QV76" s="61">
        <f>QT76*QU76</f>
        <v/>
      </c>
      <c r="QW76" s="61" t="n"/>
      <c r="QX76" t="inlineStr">
        <is>
          <t>REITS</t>
        </is>
      </c>
      <c r="QY76" s="41" t="n">
        <v>0.08</v>
      </c>
      <c r="QZ76" s="61">
        <f>'ETF MTD'!$JU$28/'ETF MTD'!$JU$3-1</f>
        <v/>
      </c>
      <c r="RA76" s="61">
        <f>QY76*QZ76</f>
        <v/>
      </c>
      <c r="RB76" s="61" t="n"/>
      <c r="RC76" t="inlineStr">
        <is>
          <t>REITS</t>
        </is>
      </c>
      <c r="RD76" s="41" t="n">
        <v>0.08</v>
      </c>
      <c r="RE76" s="61">
        <f>'ETF MTD'!$JU$28/'ETF MTD'!$JU$3-1</f>
        <v/>
      </c>
      <c r="RF76" s="61">
        <f>RD76*RE76</f>
        <v/>
      </c>
      <c r="RG76" s="61" t="n"/>
      <c r="RH76" t="inlineStr">
        <is>
          <t>REITS</t>
        </is>
      </c>
      <c r="RI76" s="41" t="n">
        <v>0.08</v>
      </c>
      <c r="RJ76" s="61">
        <f>'ETF MTD'!$JU$28/'ETF MTD'!$JU$3-1</f>
        <v/>
      </c>
      <c r="RK76" s="61">
        <f>RI76*RJ76</f>
        <v/>
      </c>
      <c r="RL76" s="61" t="n"/>
      <c r="RM76" s="42" t="n">
        <v>0.08</v>
      </c>
      <c r="RN76" s="52" t="n"/>
      <c r="RO76" s="52" t="n"/>
      <c r="RP76" s="52" t="n"/>
      <c r="RQ76" s="33" t="n"/>
      <c r="RR76" s="46" t="n">
        <v>0.0012</v>
      </c>
      <c r="RS76" s="61">
        <f>RI76*RR76</f>
        <v/>
      </c>
    </row>
    <row r="77">
      <c r="A77" s="33" t="n"/>
      <c r="B77" s="33" t="n"/>
      <c r="C77" s="33" t="n"/>
      <c r="D77" s="33" t="n"/>
      <c r="E77" s="33" t="n"/>
      <c r="F77" s="33" t="inlineStr">
        <is>
          <t>TLH</t>
        </is>
      </c>
      <c r="G77" s="49" t="n">
        <v>0</v>
      </c>
      <c r="H77" s="61">
        <f>'ETF MTD'!$VU$28/'ETF MTD'!$VU$3-1</f>
        <v/>
      </c>
      <c r="I77" s="61">
        <f>G77*H77</f>
        <v/>
      </c>
      <c r="J77" s="33" t="n"/>
      <c r="K77" s="33" t="inlineStr">
        <is>
          <t>TLH</t>
        </is>
      </c>
      <c r="L77" s="49" t="n">
        <v>0</v>
      </c>
      <c r="M77" s="61">
        <f>'ETF MTD'!$VU$28/'ETF MTD'!$VU$3-1</f>
        <v/>
      </c>
      <c r="N77" s="61">
        <f>L77*M77</f>
        <v/>
      </c>
      <c r="O77" s="61" t="n"/>
      <c r="P77" s="61" t="inlineStr">
        <is>
          <t>TLH</t>
        </is>
      </c>
      <c r="Q77" s="61" t="n">
        <v>0</v>
      </c>
      <c r="R77" s="61">
        <f>'ETF MTD'!$VU$28/'ETF MTD'!$VU$3-1</f>
        <v/>
      </c>
      <c r="S77" s="61">
        <f>Q77*R77</f>
        <v/>
      </c>
      <c r="T77" s="61" t="n"/>
      <c r="U77" s="33" t="inlineStr">
        <is>
          <t>TLH</t>
        </is>
      </c>
      <c r="V77" s="49" t="n">
        <v>0</v>
      </c>
      <c r="W77" s="61">
        <f>'ETF MTD'!$VU$28/'ETF MTD'!$VU$3-1</f>
        <v/>
      </c>
      <c r="X77" s="61">
        <f>V77*W77</f>
        <v/>
      </c>
      <c r="Y77" s="61" t="n"/>
      <c r="Z77" s="33" t="inlineStr">
        <is>
          <t>TLH</t>
        </is>
      </c>
      <c r="AA77" s="49" t="n">
        <v>0</v>
      </c>
      <c r="AB77" s="61">
        <f>'ETF MTD'!$VU$28/'ETF MTD'!$VU$3-1</f>
        <v/>
      </c>
      <c r="AC77" s="61">
        <f>AA77*AB77</f>
        <v/>
      </c>
      <c r="AD77" s="61" t="n"/>
      <c r="AE77" s="33" t="inlineStr">
        <is>
          <t>TLH</t>
        </is>
      </c>
      <c r="AF77" s="49" t="n">
        <v>0</v>
      </c>
      <c r="AG77" s="61">
        <f>'ETF MTD'!$VU$28/'ETF MTD'!$VU$3-1</f>
        <v/>
      </c>
      <c r="AH77" s="61">
        <f>AF77*AG77</f>
        <v/>
      </c>
      <c r="AI77" s="61" t="n"/>
      <c r="AJ77" s="33" t="inlineStr">
        <is>
          <t>TLH</t>
        </is>
      </c>
      <c r="AK77" s="49" t="n">
        <v>0</v>
      </c>
      <c r="AL77" s="61">
        <f>'ETF MTD'!$VU$28/'ETF MTD'!$VU$3-1</f>
        <v/>
      </c>
      <c r="AM77" s="61">
        <f>AK77*AL77</f>
        <v/>
      </c>
      <c r="AN77" s="61" t="n"/>
      <c r="AO77" s="33" t="inlineStr">
        <is>
          <t>TLH</t>
        </is>
      </c>
      <c r="AP77" s="49" t="n">
        <v>0</v>
      </c>
      <c r="AQ77" s="61">
        <f>'ETF MTD'!$VU$28/'ETF MTD'!$VU$3-1</f>
        <v/>
      </c>
      <c r="AR77" s="61">
        <f>AP77*AQ77</f>
        <v/>
      </c>
      <c r="AS77" s="61" t="n"/>
      <c r="AT77" s="33" t="inlineStr">
        <is>
          <t>TLH</t>
        </is>
      </c>
      <c r="AU77" s="49" t="n">
        <v>0</v>
      </c>
      <c r="AV77" s="61">
        <f>'ETF MTD'!$VU$28/'ETF MTD'!$VU$3-1</f>
        <v/>
      </c>
      <c r="AW77" s="61">
        <f>AU77*AV77</f>
        <v/>
      </c>
      <c r="AX77" s="61" t="n"/>
      <c r="AY77" s="33" t="inlineStr">
        <is>
          <t>TLH</t>
        </is>
      </c>
      <c r="AZ77" s="49" t="n">
        <v>0</v>
      </c>
      <c r="BA77" s="61">
        <f>'ETF MTD'!$VU$28/'ETF MTD'!$VU$3-1</f>
        <v/>
      </c>
      <c r="BB77" s="61">
        <f>AZ77*BA77</f>
        <v/>
      </c>
      <c r="BC77" s="61" t="n"/>
      <c r="BD77" s="33" t="inlineStr">
        <is>
          <t>TLH</t>
        </is>
      </c>
      <c r="BE77" s="49" t="n">
        <v>0</v>
      </c>
      <c r="BF77" s="61">
        <f>'ETF MTD'!$VU$28/'ETF MTD'!$VU$3-1</f>
        <v/>
      </c>
      <c r="BG77" s="61">
        <f>BE77*BF77</f>
        <v/>
      </c>
      <c r="BH77" s="61" t="n"/>
      <c r="BI77" s="33" t="inlineStr">
        <is>
          <t>TLH</t>
        </is>
      </c>
      <c r="BJ77" s="49" t="n">
        <v>0</v>
      </c>
      <c r="BK77" s="61">
        <f>'ETF MTD'!$VU$28/'ETF MTD'!$VU$3-1</f>
        <v/>
      </c>
      <c r="BL77" s="61">
        <f>BJ77*BK77</f>
        <v/>
      </c>
      <c r="BM77" s="61" t="n"/>
      <c r="BN77" s="33" t="inlineStr">
        <is>
          <t>TLH</t>
        </is>
      </c>
      <c r="BO77" s="49" t="n">
        <v>0</v>
      </c>
      <c r="BP77" s="61">
        <f>'ETF MTD'!$VU$28/'ETF MTD'!$VU$3-1</f>
        <v/>
      </c>
      <c r="BQ77" s="61">
        <f>BO77*BP77</f>
        <v/>
      </c>
      <c r="BR77" s="61" t="n"/>
      <c r="BS77" s="33" t="inlineStr">
        <is>
          <t>TLH</t>
        </is>
      </c>
      <c r="BT77" s="49" t="n">
        <v>0</v>
      </c>
      <c r="BU77" s="61">
        <f>'ETF MTD'!$VU$28/'ETF MTD'!$VU$3-1</f>
        <v/>
      </c>
      <c r="BV77" s="61">
        <f>BT77*BU77</f>
        <v/>
      </c>
      <c r="BW77" s="61" t="n"/>
      <c r="BX77" s="33" t="inlineStr">
        <is>
          <t>TLH</t>
        </is>
      </c>
      <c r="BY77" s="49" t="n">
        <v>0</v>
      </c>
      <c r="BZ77" s="61">
        <f>'ETF MTD'!$VU$28/'ETF MTD'!$VU$3-1</f>
        <v/>
      </c>
      <c r="CA77" s="61">
        <f>BY77*BZ77</f>
        <v/>
      </c>
      <c r="CB77" s="61" t="n"/>
      <c r="CC77" s="33" t="inlineStr">
        <is>
          <t>TLH</t>
        </is>
      </c>
      <c r="CD77" s="49" t="n">
        <v>0</v>
      </c>
      <c r="CE77" s="61">
        <f>'ETF MTD'!$VU$28/'ETF MTD'!$VU$3-1</f>
        <v/>
      </c>
      <c r="CF77" s="61">
        <f>CD77*CE77</f>
        <v/>
      </c>
      <c r="CG77" s="61" t="n"/>
      <c r="CH77" s="33" t="inlineStr">
        <is>
          <t>TLH</t>
        </is>
      </c>
      <c r="CI77" s="49" t="n">
        <v>0</v>
      </c>
      <c r="CJ77" s="61">
        <f>'ETF MTD'!$VU$28/'ETF MTD'!$VU$3-1</f>
        <v/>
      </c>
      <c r="CK77" s="61">
        <f>CI77*CJ77</f>
        <v/>
      </c>
      <c r="CL77" s="61" t="n"/>
      <c r="CM77" s="33" t="inlineStr">
        <is>
          <t>TLH</t>
        </is>
      </c>
      <c r="CN77" s="49" t="n">
        <v>0</v>
      </c>
      <c r="CO77" s="61">
        <f>'ETF MTD'!$VU$28/'ETF MTD'!$VU$3-1</f>
        <v/>
      </c>
      <c r="CP77" s="61">
        <f>CN77*CO77</f>
        <v/>
      </c>
      <c r="CQ77" s="61" t="n"/>
      <c r="CR77" s="33" t="inlineStr">
        <is>
          <t>TLH</t>
        </is>
      </c>
      <c r="CS77" s="49" t="n">
        <v>0</v>
      </c>
      <c r="CT77" s="61">
        <f>'ETF MTD'!$VU$28/'ETF MTD'!$VU$3-1</f>
        <v/>
      </c>
      <c r="CU77" s="61">
        <f>CS77*CT77</f>
        <v/>
      </c>
      <c r="CV77" s="61" t="n"/>
      <c r="CW77" s="33" t="inlineStr">
        <is>
          <t>TLH</t>
        </is>
      </c>
      <c r="CX77" s="49" t="n">
        <v>0</v>
      </c>
      <c r="CY77" s="61">
        <f>'ETF MTD'!$VU$28/'ETF MTD'!$VU$3-1</f>
        <v/>
      </c>
      <c r="CZ77" s="61">
        <f>CX77*CY77</f>
        <v/>
      </c>
      <c r="DA77" s="61" t="n"/>
      <c r="DB77" t="inlineStr">
        <is>
          <t>TLT</t>
        </is>
      </c>
      <c r="DC77" s="49" t="n">
        <v>0</v>
      </c>
      <c r="DD77" s="61">
        <f>'ETF MTD'!$DO$28/'ETF MTD'!$DO$3-1</f>
        <v/>
      </c>
      <c r="DE77" s="61">
        <f>DC77*DD77</f>
        <v/>
      </c>
      <c r="DF77" s="61" t="n"/>
      <c r="DG77" t="inlineStr">
        <is>
          <t>TLT</t>
        </is>
      </c>
      <c r="DH77" s="49" t="n">
        <v>0</v>
      </c>
      <c r="DI77" s="61">
        <f>'ETF MTD'!$DO$28/'ETF MTD'!$DO$3-1</f>
        <v/>
      </c>
      <c r="DJ77" s="61">
        <f>DH77*DI77</f>
        <v/>
      </c>
      <c r="DK77" s="61" t="n"/>
      <c r="DL77" t="inlineStr">
        <is>
          <t>TLT</t>
        </is>
      </c>
      <c r="DM77" s="49" t="n">
        <v>0</v>
      </c>
      <c r="DN77" s="61">
        <f>'ETF MTD'!$DO$28/'ETF MTD'!$DO$3-1</f>
        <v/>
      </c>
      <c r="DO77" s="61">
        <f>DM77*DN77</f>
        <v/>
      </c>
      <c r="DP77" s="61" t="n"/>
      <c r="DQ77" t="inlineStr">
        <is>
          <t>TLT</t>
        </is>
      </c>
      <c r="DR77" s="49" t="n">
        <v>0</v>
      </c>
      <c r="DS77" s="61">
        <f>'ETF MTD'!$DO$28/'ETF MTD'!$DO$3-1</f>
        <v/>
      </c>
      <c r="DT77" s="61">
        <f>DR77*DS77</f>
        <v/>
      </c>
      <c r="DU77" s="61" t="n"/>
      <c r="DV77" t="inlineStr">
        <is>
          <t>TLT</t>
        </is>
      </c>
      <c r="DW77" s="49" t="n">
        <v>0</v>
      </c>
      <c r="DX77" s="61">
        <f>'ETF MTD'!$DO$28/'ETF MTD'!$DO$3-1</f>
        <v/>
      </c>
      <c r="DY77" s="61">
        <f>DW77*DX77</f>
        <v/>
      </c>
      <c r="DZ77" s="61" t="n"/>
      <c r="EA77" t="inlineStr">
        <is>
          <t>TLT</t>
        </is>
      </c>
      <c r="EB77" s="49" t="n">
        <v>0</v>
      </c>
      <c r="EC77" s="61">
        <f>'ETF MTD'!$DO$28/'ETF MTD'!$DO$3-1</f>
        <v/>
      </c>
      <c r="ED77" s="61">
        <f>EB77*EC77</f>
        <v/>
      </c>
      <c r="EE77" s="61" t="n"/>
      <c r="EF77" t="inlineStr">
        <is>
          <t>TLT</t>
        </is>
      </c>
      <c r="EG77" s="49" t="n">
        <v>0</v>
      </c>
      <c r="EH77" s="61">
        <f>'ETF MTD'!$DO$28/'ETF MTD'!$DO$3-1</f>
        <v/>
      </c>
      <c r="EI77" s="61">
        <f>EG77*EH77</f>
        <v/>
      </c>
      <c r="EJ77" s="61" t="n"/>
      <c r="EK77" t="inlineStr">
        <is>
          <t>TLT</t>
        </is>
      </c>
      <c r="EL77" s="49" t="n">
        <v>0</v>
      </c>
      <c r="EM77" s="61">
        <f>'ETF MTD'!$DO$28/'ETF MTD'!$DO$3-1</f>
        <v/>
      </c>
      <c r="EN77" s="61">
        <f>EL77*EM77</f>
        <v/>
      </c>
      <c r="EO77" s="61" t="n"/>
      <c r="EP77" t="inlineStr">
        <is>
          <t>TLT</t>
        </is>
      </c>
      <c r="EQ77" s="49" t="n">
        <v>0</v>
      </c>
      <c r="ER77" s="61">
        <f>'ETF MTD'!$DO$28/'ETF MTD'!$DO$3-1</f>
        <v/>
      </c>
      <c r="ES77" s="61">
        <f>EQ77*ER77</f>
        <v/>
      </c>
      <c r="ET77" s="61" t="n"/>
      <c r="EU77" t="inlineStr">
        <is>
          <t>TLT</t>
        </is>
      </c>
      <c r="EV77" s="49" t="n">
        <v>0</v>
      </c>
      <c r="EW77" s="61">
        <f>'ETF MTD'!$DO$28/'ETF MTD'!$DO$3-1</f>
        <v/>
      </c>
      <c r="EX77" s="61">
        <f>EV77*EW77</f>
        <v/>
      </c>
      <c r="EY77" s="61" t="n"/>
      <c r="EZ77" t="inlineStr">
        <is>
          <t>TLT</t>
        </is>
      </c>
      <c r="FA77" s="49" t="n">
        <v>0</v>
      </c>
      <c r="FB77" s="61">
        <f>'ETF MTD'!$DO$28/'ETF MTD'!$DO$3-1</f>
        <v/>
      </c>
      <c r="FC77" s="61">
        <f>FA77*FB77</f>
        <v/>
      </c>
      <c r="FD77" s="61" t="n"/>
      <c r="FE77" t="inlineStr">
        <is>
          <t>TLT</t>
        </is>
      </c>
      <c r="FF77" s="49" t="n">
        <v>0</v>
      </c>
      <c r="FG77" s="61">
        <f>'ETF MTD'!$DO$28/'ETF MTD'!$DO$3-1</f>
        <v/>
      </c>
      <c r="FH77" s="61">
        <f>FF77*FG77</f>
        <v/>
      </c>
      <c r="FI77" s="61" t="n"/>
      <c r="FJ77" t="inlineStr">
        <is>
          <t>TLT</t>
        </is>
      </c>
      <c r="FK77" s="49" t="n">
        <v>0</v>
      </c>
      <c r="FL77" s="61">
        <f>'ETF MTD'!$DO$28/'ETF MTD'!$DO$3-1</f>
        <v/>
      </c>
      <c r="FM77" s="61">
        <f>FK77*FL77</f>
        <v/>
      </c>
      <c r="FN77" s="61" t="n"/>
      <c r="FO77" t="inlineStr">
        <is>
          <t>TLT</t>
        </is>
      </c>
      <c r="FP77" s="49" t="n">
        <v>0</v>
      </c>
      <c r="FQ77" s="61">
        <f>'ETF MTD'!$DO$28/'ETF MTD'!$DO$3-1</f>
        <v/>
      </c>
      <c r="FR77" s="61">
        <f>FP77*FQ77</f>
        <v/>
      </c>
      <c r="FS77" s="61" t="n"/>
      <c r="FT77" t="inlineStr">
        <is>
          <t>TLT</t>
        </is>
      </c>
      <c r="FU77" s="49" t="n">
        <v>0</v>
      </c>
      <c r="FV77" s="61">
        <f>'ETF MTD'!$DO$28/'ETF MTD'!$DO$3-1</f>
        <v/>
      </c>
      <c r="FW77" s="61">
        <f>FU77*FV77</f>
        <v/>
      </c>
      <c r="FX77" s="61" t="n"/>
      <c r="FY77" t="inlineStr">
        <is>
          <t>TLT</t>
        </is>
      </c>
      <c r="FZ77" s="41" t="n">
        <v>0</v>
      </c>
      <c r="GA77" s="61">
        <f>'ETF MTD'!$DO$28/'ETF MTD'!$DO$3-1</f>
        <v/>
      </c>
      <c r="GB77" s="61">
        <f>FZ77*GA77</f>
        <v/>
      </c>
      <c r="GC77" s="61" t="n"/>
      <c r="GD77" t="inlineStr">
        <is>
          <t>TLT</t>
        </is>
      </c>
      <c r="GE77" s="41" t="n">
        <v>0</v>
      </c>
      <c r="GF77" s="61">
        <f>'ETF MTD'!$DO$28/'ETF MTD'!$DO$3-1</f>
        <v/>
      </c>
      <c r="GG77" s="61">
        <f>GE77*GF77</f>
        <v/>
      </c>
      <c r="GH77" s="61" t="n"/>
      <c r="GI77" t="inlineStr">
        <is>
          <t>TLT</t>
        </is>
      </c>
      <c r="GJ77" s="41" t="n">
        <v>0</v>
      </c>
      <c r="GK77" s="61">
        <f>'ETF MTD'!$DO$28/'ETF MTD'!$DO$3-1</f>
        <v/>
      </c>
      <c r="GL77" s="61">
        <f>GJ77*GK77</f>
        <v/>
      </c>
      <c r="GM77" s="61" t="n"/>
      <c r="GN77" t="inlineStr">
        <is>
          <t>TLT</t>
        </is>
      </c>
      <c r="GO77" s="41" t="n">
        <v>0</v>
      </c>
      <c r="GP77" s="61">
        <f>'ETF MTD'!$DO$28/'ETF MTD'!$DO$3-1</f>
        <v/>
      </c>
      <c r="GQ77" s="61">
        <f>GO77*GP77</f>
        <v/>
      </c>
      <c r="GR77" s="61" t="n"/>
      <c r="GS77" t="inlineStr">
        <is>
          <t>TLT</t>
        </is>
      </c>
      <c r="GT77" s="41" t="n">
        <v>0</v>
      </c>
      <c r="GU77" s="61">
        <f>'ETF MTD'!$DO$28/'ETF MTD'!$DO$3-1</f>
        <v/>
      </c>
      <c r="GV77" s="61">
        <f>GT77*GU77</f>
        <v/>
      </c>
      <c r="GW77" s="61" t="n"/>
      <c r="GX77" t="inlineStr">
        <is>
          <t>TLT</t>
        </is>
      </c>
      <c r="GY77" s="41" t="n">
        <v>0</v>
      </c>
      <c r="GZ77" s="61">
        <f>'ETF MTD'!$DO$28/'ETF MTD'!$DO$3-1</f>
        <v/>
      </c>
      <c r="HA77" s="61">
        <f>GY77*GZ77</f>
        <v/>
      </c>
      <c r="HB77" s="61" t="n"/>
      <c r="HC77" t="inlineStr">
        <is>
          <t>TLT</t>
        </is>
      </c>
      <c r="HD77" s="41" t="n">
        <v>0</v>
      </c>
      <c r="HE77" s="61">
        <f>'ETF MTD'!$DO$28/'ETF MTD'!$DO$3-1</f>
        <v/>
      </c>
      <c r="HF77" s="61">
        <f>HD77*HE77</f>
        <v/>
      </c>
      <c r="HG77" s="61" t="n"/>
      <c r="HH77" t="inlineStr">
        <is>
          <t>TLT</t>
        </is>
      </c>
      <c r="HI77" s="41" t="n">
        <v>0</v>
      </c>
      <c r="HJ77" s="61">
        <f>'ETF MTD'!$DO$28/'ETF MTD'!$DO$3-1</f>
        <v/>
      </c>
      <c r="HK77" s="61">
        <f>HI77*HJ77</f>
        <v/>
      </c>
      <c r="HL77" s="61" t="n"/>
      <c r="HM77" t="inlineStr">
        <is>
          <t>TLT</t>
        </is>
      </c>
      <c r="HN77" s="41" t="n">
        <v>0</v>
      </c>
      <c r="HO77" s="61">
        <f>'ETF MTD'!$DO$28/'ETF MTD'!$DO$3-1</f>
        <v/>
      </c>
      <c r="HP77" s="61">
        <f>HN77*HO77</f>
        <v/>
      </c>
      <c r="HQ77" s="61" t="n"/>
      <c r="HR77" t="inlineStr">
        <is>
          <t>TLT</t>
        </is>
      </c>
      <c r="HS77" s="41" t="n">
        <v>0</v>
      </c>
      <c r="HT77" s="61">
        <f>'ETF MTD'!$DO$28/'ETF MTD'!$DO$3-1</f>
        <v/>
      </c>
      <c r="HU77" s="61">
        <f>HS77*HT77</f>
        <v/>
      </c>
      <c r="HV77" s="61" t="n"/>
      <c r="HW77" t="inlineStr">
        <is>
          <t>TLT</t>
        </is>
      </c>
      <c r="HX77" s="41" t="n">
        <v>0</v>
      </c>
      <c r="HY77" s="61">
        <f>'ETF MTD'!$DO$28/'ETF MTD'!$DO$3-1</f>
        <v/>
      </c>
      <c r="HZ77" s="61">
        <f>HX77*HY77</f>
        <v/>
      </c>
      <c r="IA77" s="61" t="n"/>
      <c r="IB77" t="inlineStr">
        <is>
          <t>TLT</t>
        </is>
      </c>
      <c r="IC77" s="41" t="n">
        <v>0</v>
      </c>
      <c r="ID77" s="61">
        <f>'ETF MTD'!$DO$28/'ETF MTD'!$DO$3-1</f>
        <v/>
      </c>
      <c r="IE77" s="61">
        <f>IC77*ID77</f>
        <v/>
      </c>
      <c r="IF77" s="61" t="n"/>
      <c r="IG77" t="inlineStr">
        <is>
          <t>TLT</t>
        </is>
      </c>
      <c r="IH77" s="41" t="n">
        <v>0</v>
      </c>
      <c r="II77" s="61">
        <f>'ETF MTD'!$DO$28/'ETF MTD'!$DO$3-1</f>
        <v/>
      </c>
      <c r="IJ77" s="61">
        <f>IH77*II77</f>
        <v/>
      </c>
      <c r="IK77" s="61" t="n"/>
      <c r="IL77" t="inlineStr">
        <is>
          <t>TLT</t>
        </is>
      </c>
      <c r="IM77" s="41" t="n">
        <v>0</v>
      </c>
      <c r="IN77" s="61">
        <f>'ETF MTD'!$DO$28/'ETF MTD'!$DO$3-1</f>
        <v/>
      </c>
      <c r="IO77" s="61">
        <f>IM77*IN77</f>
        <v/>
      </c>
      <c r="IP77" s="61" t="n"/>
      <c r="IQ77" t="inlineStr">
        <is>
          <t>TLT</t>
        </is>
      </c>
      <c r="IR77" s="41" t="n">
        <v>0</v>
      </c>
      <c r="IS77" s="61">
        <f>'ETF MTD'!$DO$28/'ETF MTD'!$DO$3-1</f>
        <v/>
      </c>
      <c r="IT77" s="61">
        <f>IR77*IS77</f>
        <v/>
      </c>
      <c r="IU77" s="61" t="n"/>
      <c r="IV77" t="inlineStr">
        <is>
          <t>TLT</t>
        </is>
      </c>
      <c r="IW77" s="41" t="n">
        <v>0</v>
      </c>
      <c r="IX77" s="61">
        <f>'ETF MTD'!$DO$28/'ETF MTD'!$DO$3-1</f>
        <v/>
      </c>
      <c r="IY77" s="61">
        <f>IW77*IX77</f>
        <v/>
      </c>
      <c r="IZ77" s="61" t="n"/>
      <c r="JA77" t="inlineStr">
        <is>
          <t>TLT</t>
        </is>
      </c>
      <c r="JB77" s="41" t="n">
        <v>0</v>
      </c>
      <c r="JC77" s="61">
        <f>'ETF MTD'!$DO$28/'ETF MTD'!$DO$3-1</f>
        <v/>
      </c>
      <c r="JD77" s="61">
        <f>JB77*JC77</f>
        <v/>
      </c>
      <c r="JE77" s="61" t="n"/>
      <c r="JF77" t="inlineStr">
        <is>
          <t>TLT</t>
        </is>
      </c>
      <c r="JG77" s="41" t="n">
        <v>0</v>
      </c>
      <c r="JH77" s="61">
        <f>'ETF MTD'!$DO$28/'ETF MTD'!$DO$3-1</f>
        <v/>
      </c>
      <c r="JI77" s="61">
        <f>JG77*JH77</f>
        <v/>
      </c>
      <c r="JJ77" s="61" t="n"/>
      <c r="JK77" t="inlineStr">
        <is>
          <t>TLT</t>
        </is>
      </c>
      <c r="JL77" s="41" t="n">
        <v>0</v>
      </c>
      <c r="JM77" s="61">
        <f>'ETF MTD'!$DO$28/'ETF MTD'!$DO$3-1</f>
        <v/>
      </c>
      <c r="JN77" s="61">
        <f>JL77*JM77</f>
        <v/>
      </c>
      <c r="JO77" s="61" t="n"/>
      <c r="JP77" t="inlineStr">
        <is>
          <t>TLT</t>
        </is>
      </c>
      <c r="JQ77" s="41" t="n">
        <v>0</v>
      </c>
      <c r="JR77" s="61">
        <f>'ETF MTD'!$DO$28/'ETF MTD'!$DO$3-1</f>
        <v/>
      </c>
      <c r="JS77" s="61">
        <f>JQ77*JR77</f>
        <v/>
      </c>
      <c r="JT77" s="61" t="n"/>
      <c r="JU77" t="inlineStr">
        <is>
          <t>TLT</t>
        </is>
      </c>
      <c r="JV77" s="41" t="n">
        <v>0</v>
      </c>
      <c r="JW77" s="61">
        <f>'ETF MTD'!$DO$28/'ETF MTD'!$DO$3-1</f>
        <v/>
      </c>
      <c r="JX77" s="61">
        <f>JV77*JW77</f>
        <v/>
      </c>
      <c r="JY77" s="61" t="n"/>
      <c r="JZ77" t="inlineStr">
        <is>
          <t>U.S. Govt LT</t>
        </is>
      </c>
      <c r="KA77" s="41" t="n">
        <v>0</v>
      </c>
      <c r="KB77" s="61">
        <f>'ETF MTD'!$DO$28/'ETF MTD'!$DO$3-1</f>
        <v/>
      </c>
      <c r="KC77" s="61">
        <f>KA77*KB77</f>
        <v/>
      </c>
      <c r="KD77" s="61" t="n"/>
      <c r="KE77" t="inlineStr">
        <is>
          <t>U.S. Govt LT</t>
        </is>
      </c>
      <c r="KF77" s="41" t="n">
        <v>0</v>
      </c>
      <c r="KG77" s="61">
        <f>'ETF MTD'!$DO$28/'ETF MTD'!$DO$3-1</f>
        <v/>
      </c>
      <c r="KH77" s="61">
        <f>KF77*KG77</f>
        <v/>
      </c>
      <c r="KI77" s="61" t="n"/>
      <c r="KJ77" t="inlineStr">
        <is>
          <t>U.S. Govt LT</t>
        </is>
      </c>
      <c r="KK77" s="41" t="n">
        <v>0</v>
      </c>
      <c r="KL77" s="61">
        <f>'ETF MTD'!$DO$28/'ETF MTD'!$DO$3-1</f>
        <v/>
      </c>
      <c r="KM77" s="61">
        <f>KK77*KL77</f>
        <v/>
      </c>
      <c r="KN77" s="61" t="n"/>
      <c r="KO77" t="inlineStr">
        <is>
          <t>U.S. Govt LT</t>
        </is>
      </c>
      <c r="KP77" s="41" t="n">
        <v>0</v>
      </c>
      <c r="KQ77" s="61">
        <f>'ETF MTD'!$DO$28/'ETF MTD'!$DO$3-1</f>
        <v/>
      </c>
      <c r="KR77" s="61">
        <f>KP77*KQ77</f>
        <v/>
      </c>
      <c r="KS77" s="61" t="n"/>
      <c r="KT77" t="inlineStr">
        <is>
          <t>U.S. Govt LT</t>
        </is>
      </c>
      <c r="KU77" s="41" t="n">
        <v>0</v>
      </c>
      <c r="KV77" s="61">
        <f>'ETF MTD'!$DO$28/'ETF MTD'!$DO$3-1</f>
        <v/>
      </c>
      <c r="KW77" s="61">
        <f>KU77*KV77</f>
        <v/>
      </c>
      <c r="KX77" s="61" t="n"/>
      <c r="KY77" t="inlineStr">
        <is>
          <t>U.S. Govt LT</t>
        </is>
      </c>
      <c r="KZ77" s="41" t="n">
        <v>0</v>
      </c>
      <c r="LA77" s="61">
        <f>'ETF MTD'!$DO$28/'ETF MTD'!$DO$3-1</f>
        <v/>
      </c>
      <c r="LB77" s="61">
        <f>KZ77*LA77</f>
        <v/>
      </c>
      <c r="LC77" s="61" t="n"/>
      <c r="LD77" t="inlineStr">
        <is>
          <t>U.S. Govt LT</t>
        </is>
      </c>
      <c r="LE77" s="41" t="n">
        <v>0</v>
      </c>
      <c r="LF77" s="61">
        <f>'ETF MTD'!$DO$28/'ETF MTD'!$DO$3-1</f>
        <v/>
      </c>
      <c r="LG77" s="61">
        <f>LE77*LF77</f>
        <v/>
      </c>
      <c r="LH77" s="61" t="n"/>
      <c r="LI77" t="inlineStr">
        <is>
          <t>U.S. Govt LT</t>
        </is>
      </c>
      <c r="LJ77" s="41" t="n">
        <v>0</v>
      </c>
      <c r="LK77" s="61">
        <f>'ETF MTD'!$DO$28/'ETF MTD'!$DO$3-1</f>
        <v/>
      </c>
      <c r="LL77" s="61">
        <f>LJ77*LK77</f>
        <v/>
      </c>
      <c r="LM77" s="61" t="n"/>
      <c r="LN77" t="inlineStr">
        <is>
          <t>U.S. Govt LT</t>
        </is>
      </c>
      <c r="LO77" s="41" t="n">
        <v>0</v>
      </c>
      <c r="LP77" s="61">
        <f>'ETF MTD'!$DO$28/'ETF MTD'!$DO$3-1</f>
        <v/>
      </c>
      <c r="LQ77" s="61">
        <f>LO77*LP77</f>
        <v/>
      </c>
      <c r="LR77" s="61" t="n"/>
      <c r="LS77" t="inlineStr">
        <is>
          <t>U.S. Govt LT</t>
        </is>
      </c>
      <c r="LT77" s="41" t="n">
        <v>0</v>
      </c>
      <c r="LU77" s="61">
        <f>'ETF MTD'!$DO$28/'ETF MTD'!$DO$3-1</f>
        <v/>
      </c>
      <c r="LV77" s="61">
        <f>LT77*LU77</f>
        <v/>
      </c>
      <c r="LW77" s="61" t="n"/>
      <c r="LX77" t="inlineStr">
        <is>
          <t>U.S. Govt LT</t>
        </is>
      </c>
      <c r="LY77" s="41" t="n">
        <v>0</v>
      </c>
      <c r="LZ77" s="61">
        <f>'ETF MTD'!$DO$28/'ETF MTD'!$DO$3-1</f>
        <v/>
      </c>
      <c r="MA77" s="61">
        <f>LY77*LZ77</f>
        <v/>
      </c>
      <c r="MB77" s="61" t="n"/>
      <c r="MC77" t="inlineStr">
        <is>
          <t>U.S. Govt LT</t>
        </is>
      </c>
      <c r="MD77" s="41" t="n">
        <v>0</v>
      </c>
      <c r="ME77" s="61">
        <f>'ETF MTD'!$DO$28/'ETF MTD'!$DO$3-1</f>
        <v/>
      </c>
      <c r="MF77" s="61">
        <f>MD77*ME77</f>
        <v/>
      </c>
      <c r="MG77" s="61" t="n"/>
      <c r="MH77" t="inlineStr">
        <is>
          <t>U.S. Govt LT</t>
        </is>
      </c>
      <c r="MI77" s="41" t="n">
        <v>0</v>
      </c>
      <c r="MJ77" s="61">
        <f>'ETF MTD'!$DO$28/'ETF MTD'!$DO$3-1</f>
        <v/>
      </c>
      <c r="MK77" s="61">
        <f>MI77*MJ77</f>
        <v/>
      </c>
      <c r="ML77" s="61" t="n"/>
      <c r="MM77" t="inlineStr">
        <is>
          <t>U.S. Govt LT</t>
        </is>
      </c>
      <c r="MN77" s="41" t="n">
        <v>0</v>
      </c>
      <c r="MO77" s="61">
        <f>'ETF MTD'!$DO$28/'ETF MTD'!$DO$3-1</f>
        <v/>
      </c>
      <c r="MP77" s="61">
        <f>MN77*MO77</f>
        <v/>
      </c>
      <c r="MQ77" s="61" t="n"/>
      <c r="MR77" t="inlineStr">
        <is>
          <t>U.S. Govt LT</t>
        </is>
      </c>
      <c r="MS77" s="41" t="n">
        <v>0</v>
      </c>
      <c r="MT77" s="61">
        <f>'ETF MTD'!$DO$28/'ETF MTD'!$DO$3-1</f>
        <v/>
      </c>
      <c r="MU77" s="61">
        <f>MS77*MT77</f>
        <v/>
      </c>
      <c r="MV77" s="61" t="n"/>
      <c r="MW77" t="inlineStr">
        <is>
          <t>U.S. Govt LT</t>
        </is>
      </c>
      <c r="MX77" s="41" t="n">
        <v>0</v>
      </c>
      <c r="MY77" s="61">
        <f>'ETF MTD'!$DO$28/'ETF MTD'!$DO$3-1</f>
        <v/>
      </c>
      <c r="MZ77" s="61">
        <f>MX77*MY77</f>
        <v/>
      </c>
      <c r="NA77" s="61" t="n"/>
      <c r="NB77" t="inlineStr">
        <is>
          <t>U.S. Govt LT</t>
        </is>
      </c>
      <c r="NC77" s="41" t="n">
        <v>0</v>
      </c>
      <c r="ND77" s="61">
        <f>'ETF MTD'!$DO$28/'ETF MTD'!$DO$3-1</f>
        <v/>
      </c>
      <c r="NE77" s="61">
        <f>NC77*ND77</f>
        <v/>
      </c>
      <c r="NF77" s="61" t="n"/>
      <c r="NG77" t="inlineStr">
        <is>
          <t>U.S. Govt LT</t>
        </is>
      </c>
      <c r="NH77" s="41" t="n">
        <v>0</v>
      </c>
      <c r="NI77" s="61">
        <f>'ETF MTD'!$DO$28/'ETF MTD'!$DO$3-1</f>
        <v/>
      </c>
      <c r="NJ77" s="61">
        <f>NH77*NI77</f>
        <v/>
      </c>
      <c r="NK77" s="61" t="n"/>
      <c r="NL77" t="inlineStr">
        <is>
          <t>U.S. Govt LT</t>
        </is>
      </c>
      <c r="NM77" s="41" t="n">
        <v>0</v>
      </c>
      <c r="NN77" s="61">
        <f>'ETF MTD'!$DO$28/'ETF MTD'!$DO$3-1</f>
        <v/>
      </c>
      <c r="NO77" s="61">
        <f>NM77*NN77</f>
        <v/>
      </c>
      <c r="NP77" s="61" t="n"/>
      <c r="NQ77" t="inlineStr">
        <is>
          <t>U.S. Govt LT</t>
        </is>
      </c>
      <c r="NR77" s="41" t="n">
        <v>0</v>
      </c>
      <c r="NS77" s="61">
        <f>'ETF MTD'!$DO$28/'ETF MTD'!$DO$3-1</f>
        <v/>
      </c>
      <c r="NT77" s="61">
        <f>NR77*NS77</f>
        <v/>
      </c>
      <c r="NU77" s="61" t="n"/>
      <c r="NV77" t="inlineStr">
        <is>
          <t>U.S. Govt LT</t>
        </is>
      </c>
      <c r="NW77" s="41" t="n">
        <v>0</v>
      </c>
      <c r="NX77" s="61">
        <f>'ETF MTD'!$DO$28/'ETF MTD'!$DO$3-1</f>
        <v/>
      </c>
      <c r="NY77" s="61">
        <f>NW77*NX77</f>
        <v/>
      </c>
      <c r="NZ77" s="61" t="n"/>
      <c r="OA77" t="inlineStr">
        <is>
          <t>U.S. Govt LT</t>
        </is>
      </c>
      <c r="OB77" s="41" t="n">
        <v>0</v>
      </c>
      <c r="OC77" s="61">
        <f>'ETF MTD'!$DO$28/'ETF MTD'!$DO$3-1</f>
        <v/>
      </c>
      <c r="OD77" s="61">
        <f>OB77*OC77</f>
        <v/>
      </c>
      <c r="OE77" s="61" t="n"/>
      <c r="OF77" t="inlineStr">
        <is>
          <t>U.S. Govt LT</t>
        </is>
      </c>
      <c r="OG77" s="41" t="n">
        <v>0</v>
      </c>
      <c r="OH77" s="61">
        <f>'ETF MTD'!$DO$28/'ETF MTD'!$DO$3-1</f>
        <v/>
      </c>
      <c r="OI77" s="61">
        <f>OG77*OH77</f>
        <v/>
      </c>
      <c r="OJ77" s="61" t="n"/>
      <c r="OK77" t="inlineStr">
        <is>
          <t>U.S. Govt LT</t>
        </is>
      </c>
      <c r="OL77" s="41" t="n">
        <v>0</v>
      </c>
      <c r="OM77" s="61">
        <f>'ETF MTD'!$DO$28/'ETF MTD'!$DO$3-1</f>
        <v/>
      </c>
      <c r="ON77" s="61">
        <f>OL77*OM77</f>
        <v/>
      </c>
      <c r="OO77" s="61" t="n"/>
      <c r="OP77" t="inlineStr">
        <is>
          <t>U.S. Govt LT</t>
        </is>
      </c>
      <c r="OQ77" s="41" t="n">
        <v>0</v>
      </c>
      <c r="OR77" s="61">
        <f>'ETF MTD'!$DO$28/'ETF MTD'!$DO$3-1</f>
        <v/>
      </c>
      <c r="OS77" s="61">
        <f>OQ77*OR77</f>
        <v/>
      </c>
      <c r="OT77" s="61" t="n"/>
      <c r="OU77" t="inlineStr">
        <is>
          <t>U.S. Govt LT</t>
        </is>
      </c>
      <c r="OV77" s="41" t="n">
        <v>0</v>
      </c>
      <c r="OW77" s="61">
        <f>'ETF MTD'!$DO$28/'ETF MTD'!$DO$3-1</f>
        <v/>
      </c>
      <c r="OX77" s="61">
        <f>OV77*OW77</f>
        <v/>
      </c>
      <c r="OY77" s="61" t="n"/>
      <c r="OZ77" t="inlineStr">
        <is>
          <t>U.S. Govt LT</t>
        </is>
      </c>
      <c r="PA77" s="41" t="n">
        <v>0</v>
      </c>
      <c r="PB77" s="61">
        <f>'ETF MTD'!$DO$28/'ETF MTD'!$DO$3-1</f>
        <v/>
      </c>
      <c r="PC77" s="61">
        <f>PA77*PB77</f>
        <v/>
      </c>
      <c r="PD77" s="61" t="n"/>
      <c r="PE77" t="inlineStr">
        <is>
          <t>U.S. Govt LT</t>
        </is>
      </c>
      <c r="PF77" s="41" t="n">
        <v>0</v>
      </c>
      <c r="PG77" s="61">
        <f>'ETF MTD'!$DO$28/'ETF MTD'!$DO$3-1</f>
        <v/>
      </c>
      <c r="PH77" s="61">
        <f>PF77*PG77</f>
        <v/>
      </c>
      <c r="PI77" s="61" t="n"/>
      <c r="PJ77" t="inlineStr">
        <is>
          <t>U.S. Govt LT</t>
        </is>
      </c>
      <c r="PK77" s="41" t="n">
        <v>0</v>
      </c>
      <c r="PL77" s="61">
        <f>'ETF MTD'!$DO$28/'ETF MTD'!$DO$3-1</f>
        <v/>
      </c>
      <c r="PM77" s="61">
        <f>PK77*PL77</f>
        <v/>
      </c>
      <c r="PN77" s="61" t="n"/>
      <c r="PO77" t="inlineStr">
        <is>
          <t>U.S. Govt LT</t>
        </is>
      </c>
      <c r="PP77" s="41" t="n">
        <v>0</v>
      </c>
      <c r="PQ77" s="61">
        <f>'ETF MTD'!$DO$28/'ETF MTD'!$DO$3-1</f>
        <v/>
      </c>
      <c r="PR77" s="61">
        <f>PP77*PQ77</f>
        <v/>
      </c>
      <c r="PS77" s="61" t="n"/>
      <c r="PT77" t="inlineStr">
        <is>
          <t>U.S. Govt LT</t>
        </is>
      </c>
      <c r="PU77" s="41" t="n">
        <v>0</v>
      </c>
      <c r="PV77" s="61">
        <f>'ETF MTD'!$DO$28/'ETF MTD'!$DO$3-1</f>
        <v/>
      </c>
      <c r="PW77" s="61">
        <f>PU77*PV77</f>
        <v/>
      </c>
      <c r="PX77" s="61" t="n"/>
      <c r="PY77" t="inlineStr">
        <is>
          <t>U.S. Govt LT</t>
        </is>
      </c>
      <c r="PZ77" s="41" t="n">
        <v>0</v>
      </c>
      <c r="QA77" s="61">
        <f>'ETF MTD'!$DO$28/'ETF MTD'!$DO$3-1</f>
        <v/>
      </c>
      <c r="QB77" s="61">
        <f>PZ77*QA77</f>
        <v/>
      </c>
      <c r="QC77" s="61" t="n"/>
      <c r="QD77" t="inlineStr">
        <is>
          <t>U.S. Govt LT</t>
        </is>
      </c>
      <c r="QE77" s="41" t="n">
        <v>0</v>
      </c>
      <c r="QF77" s="61">
        <f>'ETF MTD'!$DO$28/'ETF MTD'!$DO$3-1</f>
        <v/>
      </c>
      <c r="QG77" s="61">
        <f>QE77*QF77</f>
        <v/>
      </c>
      <c r="QH77" s="61" t="n"/>
      <c r="QI77" t="inlineStr">
        <is>
          <t>U.S. Govt LT</t>
        </is>
      </c>
      <c r="QJ77" s="41" t="n">
        <v>0</v>
      </c>
      <c r="QK77" s="61">
        <f>'ETF MTD'!$DO$28/'ETF MTD'!$DO$3-1</f>
        <v/>
      </c>
      <c r="QL77" s="61">
        <f>QJ77*QK77</f>
        <v/>
      </c>
      <c r="QM77" s="61" t="n"/>
      <c r="QN77" t="inlineStr">
        <is>
          <t>U.S. Govt LT</t>
        </is>
      </c>
      <c r="QO77" s="41" t="n">
        <v>0</v>
      </c>
      <c r="QP77" s="61">
        <f>'ETF MTD'!$DO$28/'ETF MTD'!$DO$3-1</f>
        <v/>
      </c>
      <c r="QQ77" s="61">
        <f>QO77*QP77</f>
        <v/>
      </c>
      <c r="QR77" s="61" t="n"/>
      <c r="QS77" t="inlineStr">
        <is>
          <t>U.S. Govt LT</t>
        </is>
      </c>
      <c r="QT77" s="41" t="n">
        <v>0</v>
      </c>
      <c r="QU77" s="61">
        <f>'ETF MTD'!$DO$28/'ETF MTD'!$DO$3-1</f>
        <v/>
      </c>
      <c r="QV77" s="61">
        <f>QT77*QU77</f>
        <v/>
      </c>
      <c r="QW77" s="61" t="n"/>
      <c r="QX77" t="inlineStr">
        <is>
          <t>U.S. Govt LT</t>
        </is>
      </c>
      <c r="QY77" s="41" t="n">
        <v>0</v>
      </c>
      <c r="QZ77" s="61">
        <f>'ETF MTD'!$DO$28/'ETF MTD'!$DO$3-1</f>
        <v/>
      </c>
      <c r="RA77" s="61">
        <f>QY77*QZ77</f>
        <v/>
      </c>
      <c r="RB77" s="61" t="n"/>
      <c r="RC77" t="inlineStr">
        <is>
          <t>U.S. Govt LT</t>
        </is>
      </c>
      <c r="RD77" s="41" t="n">
        <v>0</v>
      </c>
      <c r="RE77" s="61">
        <f>'ETF MTD'!$DO$28/'ETF MTD'!$DO$3-1</f>
        <v/>
      </c>
      <c r="RF77" s="61">
        <f>RD77*RE77</f>
        <v/>
      </c>
      <c r="RG77" s="61" t="n"/>
      <c r="RH77" t="inlineStr">
        <is>
          <t>U.S. Equity (Hedged)</t>
        </is>
      </c>
      <c r="RI77" s="41" t="n">
        <v>0</v>
      </c>
      <c r="RJ77" s="61">
        <f>'ETF MTD'!$DO$28/'ETF MTD'!$DO$3-1</f>
        <v/>
      </c>
      <c r="RK77" s="61">
        <f>RI77*RJ77</f>
        <v/>
      </c>
      <c r="RL77" s="61" t="n"/>
      <c r="RM77" s="42" t="n">
        <v>0</v>
      </c>
      <c r="RN77" s="52" t="n"/>
      <c r="RO77" s="52" t="n"/>
      <c r="RP77" s="52" t="n"/>
      <c r="RQ77" s="33" t="n"/>
      <c r="RR77" s="33" t="n"/>
      <c r="RS77" s="61">
        <f>RI77*RR77</f>
        <v/>
      </c>
    </row>
    <row r="78">
      <c r="A78" s="33" t="n"/>
      <c r="B78" s="33" t="n"/>
      <c r="C78" s="33" t="n"/>
      <c r="D78" s="33" t="n"/>
      <c r="E78" s="33" t="n"/>
      <c r="F78" s="33" t="inlineStr">
        <is>
          <t>IEI</t>
        </is>
      </c>
      <c r="G78" s="49" t="n">
        <v>0.36</v>
      </c>
      <c r="H78" s="61">
        <f>'ETF MTD'!$OW$28/'ETF MTD'!$OW$3-1</f>
        <v/>
      </c>
      <c r="I78" s="61">
        <f>G78*H78</f>
        <v/>
      </c>
      <c r="J78" s="33" t="n"/>
      <c r="K78" s="33" t="inlineStr">
        <is>
          <t>IEI</t>
        </is>
      </c>
      <c r="L78" s="49" t="n">
        <v>0</v>
      </c>
      <c r="M78" s="61">
        <f>'ETF MTD'!$OW$28/'ETF MTD'!$OW$3-1</f>
        <v/>
      </c>
      <c r="N78" s="61">
        <f>L78*M78</f>
        <v/>
      </c>
      <c r="O78" s="61" t="n"/>
      <c r="P78" s="61" t="inlineStr">
        <is>
          <t>IEI</t>
        </is>
      </c>
      <c r="Q78" s="61" t="n">
        <v>0</v>
      </c>
      <c r="R78" s="61">
        <f>'ETF MTD'!$OW$28/'ETF MTD'!$OW$3-1</f>
        <v/>
      </c>
      <c r="S78" s="61">
        <f>Q78*R78</f>
        <v/>
      </c>
      <c r="T78" s="61" t="n"/>
      <c r="U78" s="33" t="inlineStr">
        <is>
          <t>IEI</t>
        </is>
      </c>
      <c r="V78" s="49" t="n">
        <v>0</v>
      </c>
      <c r="W78" s="61">
        <f>'ETF MTD'!$OW$28/'ETF MTD'!$OW$3-1</f>
        <v/>
      </c>
      <c r="X78" s="61">
        <f>V78*W78</f>
        <v/>
      </c>
      <c r="Y78" s="61" t="n"/>
      <c r="Z78" s="33" t="inlineStr">
        <is>
          <t>IEI</t>
        </is>
      </c>
      <c r="AA78" s="49" t="n">
        <v>0</v>
      </c>
      <c r="AB78" s="61">
        <f>'ETF MTD'!$OW$28/'ETF MTD'!$OW$3-1</f>
        <v/>
      </c>
      <c r="AC78" s="61">
        <f>AA78*AB78</f>
        <v/>
      </c>
      <c r="AD78" s="61" t="n"/>
      <c r="AE78" s="33" t="inlineStr">
        <is>
          <t>IEI</t>
        </is>
      </c>
      <c r="AF78" s="49" t="n">
        <v>-1.110223024625157e-16</v>
      </c>
      <c r="AG78" s="61">
        <f>'ETF MTD'!$OW$28/'ETF MTD'!$OW$3-1</f>
        <v/>
      </c>
      <c r="AH78" s="61">
        <f>AF78*AG78</f>
        <v/>
      </c>
      <c r="AI78" s="61" t="n"/>
      <c r="AJ78" s="33" t="inlineStr">
        <is>
          <t>IEI</t>
        </is>
      </c>
      <c r="AK78" s="49" t="n">
        <v>-5.551115123125783e-17</v>
      </c>
      <c r="AL78" s="61">
        <f>'ETF MTD'!$OW$28/'ETF MTD'!$OW$3-1</f>
        <v/>
      </c>
      <c r="AM78" s="61">
        <f>AK78*AL78</f>
        <v/>
      </c>
      <c r="AN78" s="61" t="n"/>
      <c r="AO78" s="33" t="inlineStr">
        <is>
          <t>IEI</t>
        </is>
      </c>
      <c r="AP78" s="49" t="n">
        <v>0</v>
      </c>
      <c r="AQ78" s="61">
        <f>'ETF MTD'!$OW$28/'ETF MTD'!$OW$3-1</f>
        <v/>
      </c>
      <c r="AR78" s="61">
        <f>AP78*AQ78</f>
        <v/>
      </c>
      <c r="AS78" s="61" t="n"/>
      <c r="AT78" s="33" t="inlineStr">
        <is>
          <t>IEI</t>
        </is>
      </c>
      <c r="AU78" s="49" t="n">
        <v>0</v>
      </c>
      <c r="AV78" s="61">
        <f>'ETF MTD'!$OW$28/'ETF MTD'!$OW$3-1</f>
        <v/>
      </c>
      <c r="AW78" s="61">
        <f>AU78*AV78</f>
        <v/>
      </c>
      <c r="AX78" s="61" t="n"/>
      <c r="AY78" s="33" t="inlineStr">
        <is>
          <t>IEI</t>
        </is>
      </c>
      <c r="AZ78" s="49" t="n">
        <v>0</v>
      </c>
      <c r="BA78" s="61">
        <f>'ETF MTD'!$OW$28/'ETF MTD'!$OW$3-1</f>
        <v/>
      </c>
      <c r="BB78" s="61">
        <f>AZ78*BA78</f>
        <v/>
      </c>
      <c r="BC78" s="61" t="n"/>
      <c r="BD78" s="33" t="inlineStr">
        <is>
          <t>IEI</t>
        </is>
      </c>
      <c r="BE78" s="49" t="n">
        <v>-5.551115123125783e-17</v>
      </c>
      <c r="BF78" s="61">
        <f>'ETF MTD'!$OW$28/'ETF MTD'!$OW$3-1</f>
        <v/>
      </c>
      <c r="BG78" s="61">
        <f>BE78*BF78</f>
        <v/>
      </c>
      <c r="BH78" s="61" t="n"/>
      <c r="BI78" s="33" t="inlineStr">
        <is>
          <t>IEI</t>
        </is>
      </c>
      <c r="BJ78" s="49" t="n">
        <v>-5.551115123125783e-17</v>
      </c>
      <c r="BK78" s="61">
        <f>'ETF MTD'!$OW$28/'ETF MTD'!$OW$3-1</f>
        <v/>
      </c>
      <c r="BL78" s="61">
        <f>BJ78*BK78</f>
        <v/>
      </c>
      <c r="BM78" s="61" t="n"/>
      <c r="BN78" s="33" t="inlineStr">
        <is>
          <t>IEI</t>
        </is>
      </c>
      <c r="BO78" s="49" t="n">
        <v>-5.551115123125783e-17</v>
      </c>
      <c r="BP78" s="61">
        <f>'ETF MTD'!$OW$28/'ETF MTD'!$OW$3-1</f>
        <v/>
      </c>
      <c r="BQ78" s="61">
        <f>BO78*BP78</f>
        <v/>
      </c>
      <c r="BR78" s="61" t="n"/>
      <c r="BS78" s="33" t="inlineStr">
        <is>
          <t>IEI</t>
        </is>
      </c>
      <c r="BT78" s="49" t="n">
        <v>0</v>
      </c>
      <c r="BU78" s="61">
        <f>'ETF MTD'!$OW$28/'ETF MTD'!$OW$3-1</f>
        <v/>
      </c>
      <c r="BV78" s="61">
        <f>BT78*BU78</f>
        <v/>
      </c>
      <c r="BW78" s="61" t="n"/>
      <c r="BX78" s="33" t="inlineStr">
        <is>
          <t>IEI</t>
        </is>
      </c>
      <c r="BY78" s="49" t="n">
        <v>0</v>
      </c>
      <c r="BZ78" s="61">
        <f>'ETF MTD'!$OW$28/'ETF MTD'!$OW$3-1</f>
        <v/>
      </c>
      <c r="CA78" s="61">
        <f>BY78*BZ78</f>
        <v/>
      </c>
      <c r="CB78" s="61" t="n"/>
      <c r="CC78" s="33" t="inlineStr">
        <is>
          <t>IEI</t>
        </is>
      </c>
      <c r="CD78" s="49" t="n">
        <v>0</v>
      </c>
      <c r="CE78" s="61">
        <f>'ETF MTD'!$OW$28/'ETF MTD'!$OW$3-1</f>
        <v/>
      </c>
      <c r="CF78" s="61">
        <f>CD78*CE78</f>
        <v/>
      </c>
      <c r="CG78" s="61" t="n"/>
      <c r="CH78" s="33" t="inlineStr">
        <is>
          <t>IEI</t>
        </is>
      </c>
      <c r="CI78" s="49" t="n">
        <v>0</v>
      </c>
      <c r="CJ78" s="61">
        <f>'ETF MTD'!$OW$28/'ETF MTD'!$OW$3-1</f>
        <v/>
      </c>
      <c r="CK78" s="61">
        <f>CI78*CJ78</f>
        <v/>
      </c>
      <c r="CL78" s="61" t="n"/>
      <c r="CM78" s="33" t="inlineStr">
        <is>
          <t>IEI</t>
        </is>
      </c>
      <c r="CN78" s="49" t="n">
        <v>0</v>
      </c>
      <c r="CO78" s="61">
        <f>'ETF MTD'!$OW$28/'ETF MTD'!$OW$3-1</f>
        <v/>
      </c>
      <c r="CP78" s="61">
        <f>CN78*CO78</f>
        <v/>
      </c>
      <c r="CQ78" s="61" t="n"/>
      <c r="CR78" s="33" t="inlineStr">
        <is>
          <t>IEI</t>
        </is>
      </c>
      <c r="CS78" s="49" t="n">
        <v>0</v>
      </c>
      <c r="CT78" s="61">
        <f>'ETF MTD'!$OW$28/'ETF MTD'!$OW$3-1</f>
        <v/>
      </c>
      <c r="CU78" s="61">
        <f>CS78*CT78</f>
        <v/>
      </c>
      <c r="CV78" s="61" t="n"/>
      <c r="CW78" s="33" t="inlineStr">
        <is>
          <t>IEI</t>
        </is>
      </c>
      <c r="CX78" s="49" t="n">
        <v>0</v>
      </c>
      <c r="CY78" s="61">
        <f>'ETF MTD'!$OW$28/'ETF MTD'!$OW$3-1</f>
        <v/>
      </c>
      <c r="CZ78" s="61">
        <f>CX78*CY78</f>
        <v/>
      </c>
      <c r="DA78" s="61" t="n"/>
      <c r="DB78" s="33" t="inlineStr">
        <is>
          <t>IEI</t>
        </is>
      </c>
      <c r="DC78" s="49" t="n">
        <v>0</v>
      </c>
      <c r="DD78" s="61">
        <f>'ETF MTD'!$OW$28/'ETF MTD'!$OW$3-1</f>
        <v/>
      </c>
      <c r="DE78" s="61">
        <f>DC78*DD78</f>
        <v/>
      </c>
      <c r="DF78" s="61" t="n"/>
      <c r="DG78" s="33" t="inlineStr">
        <is>
          <t>IEI</t>
        </is>
      </c>
      <c r="DH78" s="49" t="n">
        <v>0</v>
      </c>
      <c r="DI78" s="61">
        <f>'ETF MTD'!$OW$28/'ETF MTD'!$OW$3-1</f>
        <v/>
      </c>
      <c r="DJ78" s="61">
        <f>DH78*DI78</f>
        <v/>
      </c>
      <c r="DK78" s="61" t="n"/>
      <c r="DL78" s="33" t="inlineStr">
        <is>
          <t>IEI</t>
        </is>
      </c>
      <c r="DM78" s="49" t="n">
        <v>-5.551115123125783e-17</v>
      </c>
      <c r="DN78" s="61">
        <f>'ETF MTD'!$OW$28/'ETF MTD'!$OW$3-1</f>
        <v/>
      </c>
      <c r="DO78" s="61">
        <f>DM78*DN78</f>
        <v/>
      </c>
      <c r="DP78" s="61" t="n"/>
      <c r="DQ78" s="33" t="inlineStr">
        <is>
          <t>IEI</t>
        </is>
      </c>
      <c r="DR78" s="49" t="n">
        <v>0</v>
      </c>
      <c r="DS78" s="61">
        <f>'ETF MTD'!$OW$28/'ETF MTD'!$OW$3-1</f>
        <v/>
      </c>
      <c r="DT78" s="61">
        <f>DR78*DS78</f>
        <v/>
      </c>
      <c r="DU78" s="61" t="n"/>
      <c r="DV78" s="33" t="inlineStr">
        <is>
          <t>IEI</t>
        </is>
      </c>
      <c r="DW78" s="49" t="n">
        <v>0</v>
      </c>
      <c r="DX78" s="61">
        <f>'ETF MTD'!$OW$28/'ETF MTD'!$OW$3-1</f>
        <v/>
      </c>
      <c r="DY78" s="61">
        <f>DW78*DX78</f>
        <v/>
      </c>
      <c r="DZ78" s="61" t="n"/>
      <c r="EA78" s="33" t="inlineStr">
        <is>
          <t>IEI</t>
        </is>
      </c>
      <c r="EB78" s="49" t="n">
        <v>0</v>
      </c>
      <c r="EC78" s="61">
        <f>'ETF MTD'!$OW$28/'ETF MTD'!$OW$3-1</f>
        <v/>
      </c>
      <c r="ED78" s="61">
        <f>EB78*EC78</f>
        <v/>
      </c>
      <c r="EE78" s="61" t="n"/>
      <c r="EF78" s="33" t="inlineStr">
        <is>
          <t>IEI</t>
        </is>
      </c>
      <c r="EG78" s="49" t="n">
        <v>0.392</v>
      </c>
      <c r="EH78" s="61">
        <f>'ETF MTD'!$OW$28/'ETF MTD'!$OW$3-1</f>
        <v/>
      </c>
      <c r="EI78" s="61">
        <f>EG78*EH78</f>
        <v/>
      </c>
      <c r="EJ78" s="61" t="n"/>
      <c r="EK78" s="33" t="inlineStr">
        <is>
          <t>IEI</t>
        </is>
      </c>
      <c r="EL78" s="49" t="n">
        <v>0.6719999999999999</v>
      </c>
      <c r="EM78" s="61">
        <f>'ETF MTD'!$OW$28/'ETF MTD'!$OW$3-1</f>
        <v/>
      </c>
      <c r="EN78" s="61">
        <f>EL78*EM78</f>
        <v/>
      </c>
      <c r="EO78" s="61" t="n"/>
      <c r="EP78" s="33" t="inlineStr">
        <is>
          <t>IEI</t>
        </is>
      </c>
      <c r="EQ78" s="49" t="n">
        <v>0.3599999999999999</v>
      </c>
      <c r="ER78" s="61">
        <f>'ETF MTD'!$OW$28/'ETF MTD'!$OW$3-1</f>
        <v/>
      </c>
      <c r="ES78" s="61">
        <f>EQ78*ER78</f>
        <v/>
      </c>
      <c r="ET78" s="61" t="n"/>
      <c r="EU78" s="33" t="inlineStr">
        <is>
          <t>IEI</t>
        </is>
      </c>
      <c r="EV78" s="49" t="n">
        <v>-1.110223024625157e-16</v>
      </c>
      <c r="EW78" s="61">
        <f>'ETF MTD'!$OW$28/'ETF MTD'!$OW$3-1</f>
        <v/>
      </c>
      <c r="EX78" s="61">
        <f>EV78*EW78</f>
        <v/>
      </c>
      <c r="EY78" s="61" t="n"/>
      <c r="EZ78" s="33" t="inlineStr">
        <is>
          <t>IEI</t>
        </is>
      </c>
      <c r="FA78" s="49" t="n">
        <v>-1.110223024625157e-16</v>
      </c>
      <c r="FB78" s="61">
        <f>'ETF MTD'!$OW$28/'ETF MTD'!$OW$3-1</f>
        <v/>
      </c>
      <c r="FC78" s="61">
        <f>FA78*FB78</f>
        <v/>
      </c>
      <c r="FD78" s="61" t="n"/>
      <c r="FE78" s="33" t="inlineStr">
        <is>
          <t>IEI</t>
        </is>
      </c>
      <c r="FF78" s="49" t="n">
        <v>0.3599999999999999</v>
      </c>
      <c r="FG78" s="61">
        <f>'ETF MTD'!$OW$28/'ETF MTD'!$OW$3-1</f>
        <v/>
      </c>
      <c r="FH78" s="61">
        <f>FF78*FG78</f>
        <v/>
      </c>
      <c r="FI78" s="61" t="n"/>
      <c r="FJ78" s="33" t="inlineStr">
        <is>
          <t>IEI</t>
        </is>
      </c>
      <c r="FK78" s="49" t="n">
        <v>-1.110223024625157e-16</v>
      </c>
      <c r="FL78" s="61">
        <f>'ETF MTD'!$OW$28/'ETF MTD'!$OW$3-1</f>
        <v/>
      </c>
      <c r="FM78" s="61">
        <f>FK78*FL78</f>
        <v/>
      </c>
      <c r="FN78" s="61" t="n"/>
      <c r="FO78" s="33" t="inlineStr">
        <is>
          <t>IEI</t>
        </is>
      </c>
      <c r="FP78" s="49" t="n">
        <v>-1.110223024625157e-16</v>
      </c>
      <c r="FQ78" s="61">
        <f>'ETF MTD'!$OW$28/'ETF MTD'!$OW$3-1</f>
        <v/>
      </c>
      <c r="FR78" s="61">
        <f>FP78*FQ78</f>
        <v/>
      </c>
      <c r="FS78" s="61" t="n"/>
      <c r="FT78" s="33" t="inlineStr">
        <is>
          <t>IEI</t>
        </is>
      </c>
      <c r="FU78" s="49" t="n">
        <v>0.3599999999999999</v>
      </c>
      <c r="FV78" s="61">
        <f>'ETF MTD'!$OW$28/'ETF MTD'!$OW$3-1</f>
        <v/>
      </c>
      <c r="FW78" s="61">
        <f>FU78*FV78</f>
        <v/>
      </c>
      <c r="FX78" s="61" t="n"/>
      <c r="FY78" s="33" t="inlineStr">
        <is>
          <t>IEI</t>
        </is>
      </c>
      <c r="FZ78" s="41" t="n">
        <v>-1.110223024625157e-16</v>
      </c>
      <c r="GA78" s="61">
        <f>'ETF MTD'!$OW$28/'ETF MTD'!$OW$3-1</f>
        <v/>
      </c>
      <c r="GB78" s="61">
        <f>FZ78*GA78</f>
        <v/>
      </c>
      <c r="GC78" s="61" t="n"/>
      <c r="GD78" s="33" t="inlineStr">
        <is>
          <t>IEI</t>
        </is>
      </c>
      <c r="GE78" s="41" t="n">
        <v>-1.110223024625157e-16</v>
      </c>
      <c r="GF78" s="61">
        <f>'ETF MTD'!$OW$28/'ETF MTD'!$OW$3-1</f>
        <v/>
      </c>
      <c r="GG78" s="61">
        <f>GE78*GF78</f>
        <v/>
      </c>
      <c r="GH78" s="61" t="n"/>
      <c r="GI78" s="33" t="inlineStr">
        <is>
          <t>IEI</t>
        </is>
      </c>
      <c r="GJ78" s="41" t="n">
        <v>-1.110223024625157e-16</v>
      </c>
      <c r="GK78" s="61">
        <f>'ETF MTD'!$OW$28/'ETF MTD'!$OW$3-1</f>
        <v/>
      </c>
      <c r="GL78" s="61">
        <f>GJ78*GK78</f>
        <v/>
      </c>
      <c r="GM78" s="61" t="n"/>
      <c r="GN78" s="33" t="inlineStr">
        <is>
          <t>IEI</t>
        </is>
      </c>
      <c r="GO78" s="41" t="n">
        <v>-5.551115123125783e-17</v>
      </c>
      <c r="GP78" s="61">
        <f>'ETF MTD'!$OW$28/'ETF MTD'!$OW$3-1</f>
        <v/>
      </c>
      <c r="GQ78" s="61">
        <f>GO78*GP78</f>
        <v/>
      </c>
      <c r="GR78" s="61" t="n"/>
      <c r="GS78" s="33" t="inlineStr">
        <is>
          <t>IEI</t>
        </is>
      </c>
      <c r="GT78" s="41" t="n">
        <v>-5.551115123125783e-17</v>
      </c>
      <c r="GU78" s="61">
        <f>'ETF MTD'!$OW$28/'ETF MTD'!$OW$3-1</f>
        <v/>
      </c>
      <c r="GV78" s="61">
        <f>GT78*GU78</f>
        <v/>
      </c>
      <c r="GW78" s="61" t="n"/>
      <c r="GX78" s="33" t="inlineStr">
        <is>
          <t>IEI</t>
        </is>
      </c>
      <c r="GY78" s="41" t="n">
        <v>0.39</v>
      </c>
      <c r="GZ78" s="61">
        <f>'ETF MTD'!$OW$28/'ETF MTD'!$OW$3-1</f>
        <v/>
      </c>
      <c r="HA78" s="61">
        <f>GY78*GZ78</f>
        <v/>
      </c>
      <c r="HB78" s="61" t="n"/>
      <c r="HC78" s="33" t="inlineStr">
        <is>
          <t>IEI</t>
        </is>
      </c>
      <c r="HD78" s="41" t="n">
        <v>0.39</v>
      </c>
      <c r="HE78" s="61">
        <f>'ETF MTD'!$OW$28/'ETF MTD'!$OW$3-1</f>
        <v/>
      </c>
      <c r="HF78" s="61">
        <f>HD78*HE78</f>
        <v/>
      </c>
      <c r="HG78" s="61" t="n"/>
      <c r="HH78" s="33" t="inlineStr">
        <is>
          <t>IEI</t>
        </is>
      </c>
      <c r="HI78" s="41" t="n">
        <v>0.39</v>
      </c>
      <c r="HJ78" s="61">
        <f>'ETF MTD'!$OW$28/'ETF MTD'!$OW$3-1</f>
        <v/>
      </c>
      <c r="HK78" s="61">
        <f>HI78*HJ78</f>
        <v/>
      </c>
      <c r="HL78" s="61" t="n"/>
      <c r="HM78" s="33" t="inlineStr">
        <is>
          <t>IEI</t>
        </is>
      </c>
      <c r="HN78" s="41" t="n">
        <v>0</v>
      </c>
      <c r="HO78" s="61">
        <f>'ETF MTD'!$OW$28/'ETF MTD'!$OW$3-1</f>
        <v/>
      </c>
      <c r="HP78" s="61">
        <f>HN78*HO78</f>
        <v/>
      </c>
      <c r="HQ78" s="61" t="n"/>
      <c r="HR78" s="33" t="inlineStr">
        <is>
          <t>IEI</t>
        </is>
      </c>
      <c r="HS78" s="41" t="n">
        <v>0</v>
      </c>
      <c r="HT78" s="61">
        <f>'ETF MTD'!$OW$28/'ETF MTD'!$OW$3-1</f>
        <v/>
      </c>
      <c r="HU78" s="61">
        <f>HS78*HT78</f>
        <v/>
      </c>
      <c r="HV78" s="61" t="n"/>
      <c r="HW78" s="33" t="inlineStr">
        <is>
          <t>IEI</t>
        </is>
      </c>
      <c r="HX78" s="41" t="n">
        <v>0</v>
      </c>
      <c r="HY78" s="61">
        <f>'ETF MTD'!$OW$28/'ETF MTD'!$OW$3-1</f>
        <v/>
      </c>
      <c r="HZ78" s="61">
        <f>HX78*HY78</f>
        <v/>
      </c>
      <c r="IA78" s="61" t="n"/>
      <c r="IB78" s="33" t="inlineStr">
        <is>
          <t>IEI</t>
        </is>
      </c>
      <c r="IC78" s="41" t="n">
        <v>0</v>
      </c>
      <c r="ID78" s="61">
        <f>'ETF MTD'!$OW$28/'ETF MTD'!$OW$3-1</f>
        <v/>
      </c>
      <c r="IE78" s="61">
        <f>IC78*ID78</f>
        <v/>
      </c>
      <c r="IF78" s="61" t="n"/>
      <c r="IG78" s="33" t="inlineStr">
        <is>
          <t>IEI</t>
        </is>
      </c>
      <c r="IH78" s="41" t="n">
        <v>0</v>
      </c>
      <c r="II78" s="61">
        <f>'ETF MTD'!$OW$28/'ETF MTD'!$OW$3-1</f>
        <v/>
      </c>
      <c r="IJ78" s="61">
        <f>IH78*II78</f>
        <v/>
      </c>
      <c r="IK78" s="61" t="n"/>
      <c r="IL78" s="33" t="inlineStr">
        <is>
          <t>IEI</t>
        </is>
      </c>
      <c r="IM78" s="41" t="n">
        <v>0</v>
      </c>
      <c r="IN78" s="61">
        <f>'ETF MTD'!$OW$28/'ETF MTD'!$OW$3-1</f>
        <v/>
      </c>
      <c r="IO78" s="61">
        <f>IM78*IN78</f>
        <v/>
      </c>
      <c r="IP78" s="61" t="n"/>
      <c r="IQ78" s="33" t="inlineStr">
        <is>
          <t>IEI</t>
        </is>
      </c>
      <c r="IR78" s="41" t="n">
        <v>0</v>
      </c>
      <c r="IS78" s="61">
        <f>'ETF MTD'!$OW$28/'ETF MTD'!$OW$3-1</f>
        <v/>
      </c>
      <c r="IT78" s="61">
        <f>IR78*IS78</f>
        <v/>
      </c>
      <c r="IU78" s="61" t="n"/>
      <c r="IV78" s="33" t="inlineStr">
        <is>
          <t>IEI</t>
        </is>
      </c>
      <c r="IW78" s="41" t="n">
        <v>0</v>
      </c>
      <c r="IX78" s="61">
        <f>'ETF MTD'!$OW$28/'ETF MTD'!$OW$3-1</f>
        <v/>
      </c>
      <c r="IY78" s="61">
        <f>IW78*IX78</f>
        <v/>
      </c>
      <c r="IZ78" s="61" t="n"/>
      <c r="JA78" s="33" t="inlineStr">
        <is>
          <t>IEI</t>
        </is>
      </c>
      <c r="JB78" s="41" t="n">
        <v>0</v>
      </c>
      <c r="JC78" s="61">
        <f>'ETF MTD'!$OW$28/'ETF MTD'!$OW$3-1</f>
        <v/>
      </c>
      <c r="JD78" s="61">
        <f>JB78*JC78</f>
        <v/>
      </c>
      <c r="JE78" s="61" t="n"/>
      <c r="JF78" s="33" t="inlineStr">
        <is>
          <t>IEI</t>
        </is>
      </c>
      <c r="JG78" s="41" t="n">
        <v>0</v>
      </c>
      <c r="JH78" s="61">
        <f>'ETF MTD'!$OW$28/'ETF MTD'!$OW$3-1</f>
        <v/>
      </c>
      <c r="JI78" s="61">
        <f>JG78*JH78</f>
        <v/>
      </c>
      <c r="JJ78" s="61" t="n"/>
      <c r="JK78" s="33" t="inlineStr">
        <is>
          <t>IEI</t>
        </is>
      </c>
      <c r="JL78" s="41" t="n">
        <v>0</v>
      </c>
      <c r="JM78" s="61">
        <f>'ETF MTD'!$OW$28/'ETF MTD'!$OW$3-1</f>
        <v/>
      </c>
      <c r="JN78" s="61">
        <f>JL78*JM78</f>
        <v/>
      </c>
      <c r="JO78" s="61" t="n"/>
      <c r="JP78" s="33" t="inlineStr">
        <is>
          <t>IEI</t>
        </is>
      </c>
      <c r="JQ78" s="41" t="n">
        <v>0</v>
      </c>
      <c r="JR78" s="61">
        <f>'ETF MTD'!$OW$28/'ETF MTD'!$OW$3-1</f>
        <v/>
      </c>
      <c r="JS78" s="61">
        <f>JQ78*JR78</f>
        <v/>
      </c>
      <c r="JT78" s="61" t="n"/>
      <c r="JU78" s="33" t="inlineStr">
        <is>
          <t>IEI</t>
        </is>
      </c>
      <c r="JV78" s="41" t="n">
        <v>0</v>
      </c>
      <c r="JW78" s="61">
        <f>'ETF MTD'!$OW$28/'ETF MTD'!$OW$3-1</f>
        <v/>
      </c>
      <c r="JX78" s="61">
        <f>JV78*JW78</f>
        <v/>
      </c>
      <c r="JY78" s="61" t="n"/>
      <c r="JZ78" t="inlineStr">
        <is>
          <t>U.S. Govt IT</t>
        </is>
      </c>
      <c r="KA78" s="41" t="n">
        <v>0</v>
      </c>
      <c r="KB78" s="61">
        <f>'ETF MTD'!$OW$28/'ETF MTD'!$OW$3-1</f>
        <v/>
      </c>
      <c r="KC78" s="61">
        <f>KA78*KB78</f>
        <v/>
      </c>
      <c r="KD78" s="61" t="n"/>
      <c r="KE78" t="inlineStr">
        <is>
          <t>U.S. Govt IT</t>
        </is>
      </c>
      <c r="KF78" s="41" t="n">
        <v>0</v>
      </c>
      <c r="KG78" s="61">
        <f>'ETF MTD'!$OW$28/'ETF MTD'!$OW$3-1</f>
        <v/>
      </c>
      <c r="KH78" s="61">
        <f>KF78*KG78</f>
        <v/>
      </c>
      <c r="KI78" s="61" t="n"/>
      <c r="KJ78" t="inlineStr">
        <is>
          <t>U.S. Govt IT</t>
        </is>
      </c>
      <c r="KK78" s="41" t="n">
        <v>0</v>
      </c>
      <c r="KL78" s="61">
        <f>'ETF MTD'!$OW$28/'ETF MTD'!$OW$3-1</f>
        <v/>
      </c>
      <c r="KM78" s="61">
        <f>KK78*KL78</f>
        <v/>
      </c>
      <c r="KN78" s="61" t="n"/>
      <c r="KO78" t="inlineStr">
        <is>
          <t>U.S. Govt IT</t>
        </is>
      </c>
      <c r="KP78" s="41" t="n">
        <v>0</v>
      </c>
      <c r="KQ78" s="61">
        <f>'ETF MTD'!$OW$28/'ETF MTD'!$OW$3-1</f>
        <v/>
      </c>
      <c r="KR78" s="61">
        <f>KP78*KQ78</f>
        <v/>
      </c>
      <c r="KS78" s="61" t="n"/>
      <c r="KT78" t="inlineStr">
        <is>
          <t>U.S. Govt IT</t>
        </is>
      </c>
      <c r="KU78" s="41" t="n">
        <v>0</v>
      </c>
      <c r="KV78" s="61">
        <f>'ETF MTD'!$OW$28/'ETF MTD'!$OW$3-1</f>
        <v/>
      </c>
      <c r="KW78" s="61">
        <f>KU78*KV78</f>
        <v/>
      </c>
      <c r="KX78" s="61" t="n"/>
      <c r="KY78" t="inlineStr">
        <is>
          <t>U.S. Govt IT</t>
        </is>
      </c>
      <c r="KZ78" s="41" t="n">
        <v>0</v>
      </c>
      <c r="LA78" s="61">
        <f>'ETF MTD'!$OW$28/'ETF MTD'!$OW$3-1</f>
        <v/>
      </c>
      <c r="LB78" s="61">
        <f>KZ78*LA78</f>
        <v/>
      </c>
      <c r="LC78" s="61" t="n"/>
      <c r="LD78" t="inlineStr">
        <is>
          <t>U.S. Govt IT</t>
        </is>
      </c>
      <c r="LE78" s="41" t="n">
        <v>0</v>
      </c>
      <c r="LF78" s="61">
        <f>'ETF MTD'!$OW$28/'ETF MTD'!$OW$3-1</f>
        <v/>
      </c>
      <c r="LG78" s="61">
        <f>LE78*LF78</f>
        <v/>
      </c>
      <c r="LH78" s="61" t="n"/>
      <c r="LI78" t="inlineStr">
        <is>
          <t>U.S. Govt IT</t>
        </is>
      </c>
      <c r="LJ78" s="41" t="n">
        <v>0</v>
      </c>
      <c r="LK78" s="61">
        <f>'ETF MTD'!$OW$28/'ETF MTD'!$OW$3-1</f>
        <v/>
      </c>
      <c r="LL78" s="61">
        <f>LJ78*LK78</f>
        <v/>
      </c>
      <c r="LM78" s="61" t="n"/>
      <c r="LN78" t="inlineStr">
        <is>
          <t>U.S. Govt IT</t>
        </is>
      </c>
      <c r="LO78" s="41" t="n">
        <v>0</v>
      </c>
      <c r="LP78" s="61">
        <f>'ETF MTD'!$OW$28/'ETF MTD'!$OW$3-1</f>
        <v/>
      </c>
      <c r="LQ78" s="61">
        <f>LO78*LP78</f>
        <v/>
      </c>
      <c r="LR78" s="61" t="n"/>
      <c r="LS78" t="inlineStr">
        <is>
          <t>U.S. Govt IT</t>
        </is>
      </c>
      <c r="LT78" s="41" t="n">
        <v>0</v>
      </c>
      <c r="LU78" s="61">
        <f>'ETF MTD'!$OW$28/'ETF MTD'!$OW$3-1</f>
        <v/>
      </c>
      <c r="LV78" s="61">
        <f>LT78*LU78</f>
        <v/>
      </c>
      <c r="LW78" s="61" t="n"/>
      <c r="LX78" t="inlineStr">
        <is>
          <t>U.S. Govt IT</t>
        </is>
      </c>
      <c r="LY78" s="41" t="n">
        <v>0</v>
      </c>
      <c r="LZ78" s="61">
        <f>'ETF MTD'!$OW$28/'ETF MTD'!$OW$3-1</f>
        <v/>
      </c>
      <c r="MA78" s="61">
        <f>LY78*LZ78</f>
        <v/>
      </c>
      <c r="MB78" s="61" t="n"/>
      <c r="MC78" t="inlineStr">
        <is>
          <t>U.S. Govt IT</t>
        </is>
      </c>
      <c r="MD78" s="41" t="n">
        <v>0</v>
      </c>
      <c r="ME78" s="61">
        <f>'ETF MTD'!$OW$28/'ETF MTD'!$OW$3-1</f>
        <v/>
      </c>
      <c r="MF78" s="61">
        <f>MD78*ME78</f>
        <v/>
      </c>
      <c r="MG78" s="61" t="n"/>
      <c r="MH78" t="inlineStr">
        <is>
          <t>U.S. Govt IT</t>
        </is>
      </c>
      <c r="MI78" s="41" t="n">
        <v>0</v>
      </c>
      <c r="MJ78" s="61">
        <f>'ETF MTD'!$OW$28/'ETF MTD'!$OW$3-1</f>
        <v/>
      </c>
      <c r="MK78" s="61">
        <f>MI78*MJ78</f>
        <v/>
      </c>
      <c r="ML78" s="61" t="n"/>
      <c r="MM78" t="inlineStr">
        <is>
          <t>U.S. Govt IT</t>
        </is>
      </c>
      <c r="MN78" s="41" t="n">
        <v>0</v>
      </c>
      <c r="MO78" s="61">
        <f>'ETF MTD'!$OW$28/'ETF MTD'!$OW$3-1</f>
        <v/>
      </c>
      <c r="MP78" s="61">
        <f>MN78*MO78</f>
        <v/>
      </c>
      <c r="MQ78" s="61" t="n"/>
      <c r="MR78" t="inlineStr">
        <is>
          <t>U.S. Govt IT</t>
        </is>
      </c>
      <c r="MS78" s="41" t="n">
        <v>0</v>
      </c>
      <c r="MT78" s="61">
        <f>'ETF MTD'!$OW$28/'ETF MTD'!$OW$3-1</f>
        <v/>
      </c>
      <c r="MU78" s="61">
        <f>MS78*MT78</f>
        <v/>
      </c>
      <c r="MV78" s="61" t="n"/>
      <c r="MW78" t="inlineStr">
        <is>
          <t>U.S. Govt IT</t>
        </is>
      </c>
      <c r="MX78" s="41" t="n">
        <v>0</v>
      </c>
      <c r="MY78" s="61">
        <f>'ETF MTD'!$OW$28/'ETF MTD'!$OW$3-1</f>
        <v/>
      </c>
      <c r="MZ78" s="61">
        <f>MX78*MY78</f>
        <v/>
      </c>
      <c r="NA78" s="61" t="n"/>
      <c r="NB78" t="inlineStr">
        <is>
          <t>U.S. Govt IT</t>
        </is>
      </c>
      <c r="NC78" s="41" t="n">
        <v>-5.551115123125783e-17</v>
      </c>
      <c r="ND78" s="61">
        <f>'ETF MTD'!$OW$28/'ETF MTD'!$OW$3-1</f>
        <v/>
      </c>
      <c r="NE78" s="61">
        <f>NC78*ND78</f>
        <v/>
      </c>
      <c r="NF78" s="61" t="n"/>
      <c r="NG78" t="inlineStr">
        <is>
          <t>U.S. Govt IT</t>
        </is>
      </c>
      <c r="NH78" s="41" t="n">
        <v>-5.551115123125783e-17</v>
      </c>
      <c r="NI78" s="61">
        <f>'ETF MTD'!$OW$28/'ETF MTD'!$OW$3-1</f>
        <v/>
      </c>
      <c r="NJ78" s="61">
        <f>NH78*NI78</f>
        <v/>
      </c>
      <c r="NK78" s="61" t="n"/>
      <c r="NL78" t="inlineStr">
        <is>
          <t>U.S. Govt IT</t>
        </is>
      </c>
      <c r="NM78" s="41" t="n">
        <v>-5.551115123125783e-17</v>
      </c>
      <c r="NN78" s="61">
        <f>'ETF MTD'!$OW$28/'ETF MTD'!$OW$3-1</f>
        <v/>
      </c>
      <c r="NO78" s="61">
        <f>NM78*NN78</f>
        <v/>
      </c>
      <c r="NP78" s="61" t="n"/>
      <c r="NQ78" t="inlineStr">
        <is>
          <t>U.S. Govt IT</t>
        </is>
      </c>
      <c r="NR78" s="41" t="n">
        <v>-5.551115123125783e-17</v>
      </c>
      <c r="NS78" s="61">
        <f>'ETF MTD'!$OW$28/'ETF MTD'!$OW$3-1</f>
        <v/>
      </c>
      <c r="NT78" s="61">
        <f>NR78*NS78</f>
        <v/>
      </c>
      <c r="NU78" s="61" t="n"/>
      <c r="NV78" t="inlineStr">
        <is>
          <t>U.S. Govt IT</t>
        </is>
      </c>
      <c r="NW78" s="41" t="n">
        <v>-5.551115123125783e-17</v>
      </c>
      <c r="NX78" s="61">
        <f>'ETF MTD'!$OW$28/'ETF MTD'!$OW$3-1</f>
        <v/>
      </c>
      <c r="NY78" s="61">
        <f>NW78*NX78</f>
        <v/>
      </c>
      <c r="NZ78" s="61" t="n"/>
      <c r="OA78" t="inlineStr">
        <is>
          <t>U.S. Govt IT</t>
        </is>
      </c>
      <c r="OB78" s="41" t="n">
        <v>-5.551115123125783e-17</v>
      </c>
      <c r="OC78" s="61">
        <f>'ETF MTD'!$OW$28/'ETF MTD'!$OW$3-1</f>
        <v/>
      </c>
      <c r="OD78" s="61">
        <f>OB78*OC78</f>
        <v/>
      </c>
      <c r="OE78" s="61" t="n"/>
      <c r="OF78" t="inlineStr">
        <is>
          <t>U.S. Govt IT</t>
        </is>
      </c>
      <c r="OG78" s="41" t="n">
        <v>-5.551115123125783e-17</v>
      </c>
      <c r="OH78" s="61">
        <f>'ETF MTD'!$OW$28/'ETF MTD'!$OW$3-1</f>
        <v/>
      </c>
      <c r="OI78" s="61">
        <f>OG78*OH78</f>
        <v/>
      </c>
      <c r="OJ78" s="61" t="n"/>
      <c r="OK78" t="inlineStr">
        <is>
          <t>U.S. Govt IT</t>
        </is>
      </c>
      <c r="OL78" s="41" t="n">
        <v>-5.551115123125783e-17</v>
      </c>
      <c r="OM78" s="61">
        <f>'ETF MTD'!$OW$28/'ETF MTD'!$OW$3-1</f>
        <v/>
      </c>
      <c r="ON78" s="61">
        <f>OL78*OM78</f>
        <v/>
      </c>
      <c r="OO78" s="61" t="n"/>
      <c r="OP78" t="inlineStr">
        <is>
          <t>U.S. Govt IT</t>
        </is>
      </c>
      <c r="OQ78" s="41" t="n">
        <v>-5.551115123125783e-17</v>
      </c>
      <c r="OR78" s="61">
        <f>'ETF MTD'!$OW$28/'ETF MTD'!$OW$3-1</f>
        <v/>
      </c>
      <c r="OS78" s="61">
        <f>OQ78*OR78</f>
        <v/>
      </c>
      <c r="OT78" s="61" t="n"/>
      <c r="OU78" t="inlineStr">
        <is>
          <t>U.S. Govt IT</t>
        </is>
      </c>
      <c r="OV78" s="41" t="n">
        <v>-5.551115123125783e-17</v>
      </c>
      <c r="OW78" s="61">
        <f>'ETF MTD'!$OW$28/'ETF MTD'!$OW$3-1</f>
        <v/>
      </c>
      <c r="OX78" s="61">
        <f>OV78*OW78</f>
        <v/>
      </c>
      <c r="OY78" s="61" t="n"/>
      <c r="OZ78" t="inlineStr">
        <is>
          <t>U.S. Govt IT</t>
        </is>
      </c>
      <c r="PA78" s="41" t="n">
        <v>-5.551115123125783e-17</v>
      </c>
      <c r="PB78" s="61">
        <f>'ETF MTD'!$OW$28/'ETF MTD'!$OW$3-1</f>
        <v/>
      </c>
      <c r="PC78" s="61">
        <f>PA78*PB78</f>
        <v/>
      </c>
      <c r="PD78" s="61" t="n"/>
      <c r="PE78" t="inlineStr">
        <is>
          <t>U.S. Govt IT</t>
        </is>
      </c>
      <c r="PF78" s="41" t="n">
        <v>-5.551115123125783e-17</v>
      </c>
      <c r="PG78" s="61">
        <f>'ETF MTD'!$OW$28/'ETF MTD'!$OW$3-1</f>
        <v/>
      </c>
      <c r="PH78" s="61">
        <f>PF78*PG78</f>
        <v/>
      </c>
      <c r="PI78" s="61" t="n"/>
      <c r="PJ78" t="inlineStr">
        <is>
          <t>U.S. Govt IT</t>
        </is>
      </c>
      <c r="PK78" s="41" t="n">
        <v>-5.551115123125783e-17</v>
      </c>
      <c r="PL78" s="61">
        <f>'ETF MTD'!$OW$28/'ETF MTD'!$OW$3-1</f>
        <v/>
      </c>
      <c r="PM78" s="61">
        <f>PK78*PL78</f>
        <v/>
      </c>
      <c r="PN78" s="61" t="n"/>
      <c r="PO78" t="inlineStr">
        <is>
          <t>U.S. Govt IT</t>
        </is>
      </c>
      <c r="PP78" s="41" t="n">
        <v>-5.551115123125783e-17</v>
      </c>
      <c r="PQ78" s="61">
        <f>'ETF MTD'!$OW$28/'ETF MTD'!$OW$3-1</f>
        <v/>
      </c>
      <c r="PR78" s="61">
        <f>PP78*PQ78</f>
        <v/>
      </c>
      <c r="PS78" s="61" t="n"/>
      <c r="PT78" t="inlineStr">
        <is>
          <t>U.S. Govt IT</t>
        </is>
      </c>
      <c r="PU78" s="41" t="n">
        <v>-5.551115123125783e-17</v>
      </c>
      <c r="PV78" s="61">
        <f>'ETF MTD'!$OW$28/'ETF MTD'!$OW$3-1</f>
        <v/>
      </c>
      <c r="PW78" s="61">
        <f>PU78*PV78</f>
        <v/>
      </c>
      <c r="PX78" s="61" t="n"/>
      <c r="PY78" t="inlineStr">
        <is>
          <t>U.S. Govt IT</t>
        </is>
      </c>
      <c r="PZ78" s="41" t="n">
        <v>-5.551115123125783e-17</v>
      </c>
      <c r="QA78" s="61">
        <f>'ETF MTD'!$OW$28/'ETF MTD'!$OW$3-1</f>
        <v/>
      </c>
      <c r="QB78" s="61">
        <f>PZ78*QA78</f>
        <v/>
      </c>
      <c r="QC78" s="61" t="n"/>
      <c r="QD78" t="inlineStr">
        <is>
          <t>U.S. Govt IT</t>
        </is>
      </c>
      <c r="QE78" s="41" t="n">
        <v>-5.551115123125783e-17</v>
      </c>
      <c r="QF78" s="61">
        <f>'ETF MTD'!$OW$28/'ETF MTD'!$OW$3-1</f>
        <v/>
      </c>
      <c r="QG78" s="61">
        <f>QE78*QF78</f>
        <v/>
      </c>
      <c r="QH78" s="61" t="n"/>
      <c r="QI78" t="inlineStr">
        <is>
          <t>U.S. Govt IT</t>
        </is>
      </c>
      <c r="QJ78" s="41" t="n">
        <v>-5.551115123125783e-17</v>
      </c>
      <c r="QK78" s="61">
        <f>'ETF MTD'!$OW$28/'ETF MTD'!$OW$3-1</f>
        <v/>
      </c>
      <c r="QL78" s="61">
        <f>QJ78*QK78</f>
        <v/>
      </c>
      <c r="QM78" s="61" t="n"/>
      <c r="QN78" t="inlineStr">
        <is>
          <t>U.S. Govt IT</t>
        </is>
      </c>
      <c r="QO78" s="41" t="n">
        <v>-5.551115123125783e-17</v>
      </c>
      <c r="QP78" s="61">
        <f>'ETF MTD'!$OW$28/'ETF MTD'!$OW$3-1</f>
        <v/>
      </c>
      <c r="QQ78" s="61">
        <f>QO78*QP78</f>
        <v/>
      </c>
      <c r="QR78" s="61" t="n"/>
      <c r="QS78" t="inlineStr">
        <is>
          <t>U.S. Govt IT</t>
        </is>
      </c>
      <c r="QT78" s="41" t="n">
        <v>-5.551115123125783e-17</v>
      </c>
      <c r="QU78" s="61">
        <f>'ETF MTD'!$OW$28/'ETF MTD'!$OW$3-1</f>
        <v/>
      </c>
      <c r="QV78" s="61">
        <f>QT78*QU78</f>
        <v/>
      </c>
      <c r="QW78" s="61" t="n"/>
      <c r="QX78" t="inlineStr">
        <is>
          <t>U.S. Govt IT</t>
        </is>
      </c>
      <c r="QY78" s="41" t="n">
        <v>-5.551115123125783e-17</v>
      </c>
      <c r="QZ78" s="61">
        <f>'ETF MTD'!$OW$28/'ETF MTD'!$OW$3-1</f>
        <v/>
      </c>
      <c r="RA78" s="61">
        <f>QY78*QZ78</f>
        <v/>
      </c>
      <c r="RB78" s="61" t="n"/>
      <c r="RC78" t="inlineStr">
        <is>
          <t>U.S. Govt IT</t>
        </is>
      </c>
      <c r="RD78" s="41" t="n">
        <v>-5.551115123125783e-17</v>
      </c>
      <c r="RE78" s="61">
        <f>'ETF MTD'!$OW$28/'ETF MTD'!$OW$3-1</f>
        <v/>
      </c>
      <c r="RF78" s="61">
        <f>RD78*RE78</f>
        <v/>
      </c>
      <c r="RG78" s="61" t="n"/>
      <c r="RH78" t="inlineStr">
        <is>
          <t>U.S. Govt IT</t>
        </is>
      </c>
      <c r="RI78" s="41" t="n">
        <v>-5.551115123125783e-17</v>
      </c>
      <c r="RJ78" s="61">
        <f>'ETF MTD'!$OW$28/'ETF MTD'!$OW$3-1</f>
        <v/>
      </c>
      <c r="RK78" s="61">
        <f>RI78*RJ78</f>
        <v/>
      </c>
      <c r="RL78" s="61" t="n"/>
      <c r="RM78" s="42" t="n">
        <v>0</v>
      </c>
      <c r="RN78" s="52" t="n"/>
      <c r="RO78" s="52" t="n"/>
      <c r="RP78" s="52" t="n"/>
      <c r="RQ78" s="33" t="n"/>
      <c r="RR78" s="46" t="n">
        <v>0.0015</v>
      </c>
      <c r="RS78" s="61">
        <f>RI78*RR78</f>
        <v/>
      </c>
    </row>
    <row r="79">
      <c r="A79" s="33" t="n"/>
      <c r="B79" s="33" t="n"/>
      <c r="C79" s="33" t="n"/>
      <c r="D79" s="33" t="n"/>
      <c r="E79" s="33" t="n"/>
      <c r="F79" s="33" t="inlineStr">
        <is>
          <t>BWX</t>
        </is>
      </c>
      <c r="G79" s="49" t="n">
        <v>0</v>
      </c>
      <c r="H79" s="61">
        <f>'ETF MTD'!$KG$28/'ETF MTD'!$KG$3-1</f>
        <v/>
      </c>
      <c r="I79" s="61">
        <f>G79*H79</f>
        <v/>
      </c>
      <c r="J79" s="33" t="n"/>
      <c r="K79" s="33" t="inlineStr">
        <is>
          <t>BWX</t>
        </is>
      </c>
      <c r="L79" s="49" t="n">
        <v>0</v>
      </c>
      <c r="M79" s="61">
        <f>'ETF MTD'!$KG$28/'ETF MTD'!$KG$3-1</f>
        <v/>
      </c>
      <c r="N79" s="61">
        <f>L79*M79</f>
        <v/>
      </c>
      <c r="O79" s="61" t="n"/>
      <c r="P79" s="61" t="inlineStr">
        <is>
          <t>BWX</t>
        </is>
      </c>
      <c r="Q79" s="61" t="n">
        <v>0</v>
      </c>
      <c r="R79" s="61">
        <f>'ETF MTD'!$KG$28/'ETF MTD'!$KG$3-1</f>
        <v/>
      </c>
      <c r="S79" s="61">
        <f>Q79*R79</f>
        <v/>
      </c>
      <c r="T79" s="61" t="n"/>
      <c r="U79" s="33" t="inlineStr">
        <is>
          <t>BWX</t>
        </is>
      </c>
      <c r="V79" s="49" t="n">
        <v>0</v>
      </c>
      <c r="W79" s="61">
        <f>'ETF MTD'!$KG$28/'ETF MTD'!$KG$3-1</f>
        <v/>
      </c>
      <c r="X79" s="61">
        <f>V79*W79</f>
        <v/>
      </c>
      <c r="Y79" s="61" t="n"/>
      <c r="Z79" s="33" t="inlineStr">
        <is>
          <t>BWX</t>
        </is>
      </c>
      <c r="AA79" s="49" t="n">
        <v>0</v>
      </c>
      <c r="AB79" s="61">
        <f>'ETF MTD'!$KG$28/'ETF MTD'!$KG$3-1</f>
        <v/>
      </c>
      <c r="AC79" s="61">
        <f>AA79*AB79</f>
        <v/>
      </c>
      <c r="AD79" s="61" t="n"/>
      <c r="AE79" s="33" t="inlineStr">
        <is>
          <t>BWX</t>
        </is>
      </c>
      <c r="AF79" s="49" t="n">
        <v>0</v>
      </c>
      <c r="AG79" s="61">
        <f>'ETF MTD'!$KG$28/'ETF MTD'!$KG$3-1</f>
        <v/>
      </c>
      <c r="AH79" s="61">
        <f>AF79*AG79</f>
        <v/>
      </c>
      <c r="AI79" s="61" t="n"/>
      <c r="AJ79" s="33" t="inlineStr">
        <is>
          <t>BWX</t>
        </is>
      </c>
      <c r="AK79" s="49" t="n">
        <v>0</v>
      </c>
      <c r="AL79" s="61">
        <f>'ETF MTD'!$KG$28/'ETF MTD'!$KG$3-1</f>
        <v/>
      </c>
      <c r="AM79" s="61">
        <f>AK79*AL79</f>
        <v/>
      </c>
      <c r="AN79" s="61" t="n"/>
      <c r="AO79" s="33" t="inlineStr">
        <is>
          <t>BWX</t>
        </is>
      </c>
      <c r="AP79" s="49" t="n">
        <v>0</v>
      </c>
      <c r="AQ79" s="61">
        <f>'ETF MTD'!$KG$28/'ETF MTD'!$KG$3-1</f>
        <v/>
      </c>
      <c r="AR79" s="61">
        <f>AP79*AQ79</f>
        <v/>
      </c>
      <c r="AS79" s="61" t="n"/>
      <c r="AT79" s="33" t="inlineStr">
        <is>
          <t>BWX</t>
        </is>
      </c>
      <c r="AU79" s="49" t="n">
        <v>0</v>
      </c>
      <c r="AV79" s="61">
        <f>'ETF MTD'!$KG$28/'ETF MTD'!$KG$3-1</f>
        <v/>
      </c>
      <c r="AW79" s="61">
        <f>AU79*AV79</f>
        <v/>
      </c>
      <c r="AX79" s="61" t="n"/>
      <c r="AY79" s="33" t="inlineStr">
        <is>
          <t>BWX</t>
        </is>
      </c>
      <c r="AZ79" s="49" t="n">
        <v>0</v>
      </c>
      <c r="BA79" s="61">
        <f>'ETF MTD'!$KG$28/'ETF MTD'!$KG$3-1</f>
        <v/>
      </c>
      <c r="BB79" s="61">
        <f>AZ79*BA79</f>
        <v/>
      </c>
      <c r="BC79" s="61" t="n"/>
      <c r="BD79" s="33" t="inlineStr">
        <is>
          <t>BWX</t>
        </is>
      </c>
      <c r="BE79" s="49" t="n">
        <v>0</v>
      </c>
      <c r="BF79" s="61">
        <f>'ETF MTD'!$KG$28/'ETF MTD'!$KG$3-1</f>
        <v/>
      </c>
      <c r="BG79" s="61">
        <f>BE79*BF79</f>
        <v/>
      </c>
      <c r="BH79" s="61" t="n"/>
      <c r="BI79" s="33" t="inlineStr">
        <is>
          <t>BWX</t>
        </is>
      </c>
      <c r="BJ79" s="49" t="n">
        <v>0</v>
      </c>
      <c r="BK79" s="61">
        <f>'ETF MTD'!$KG$28/'ETF MTD'!$KG$3-1</f>
        <v/>
      </c>
      <c r="BL79" s="61">
        <f>BJ79*BK79</f>
        <v/>
      </c>
      <c r="BM79" s="61" t="n"/>
      <c r="BN79" s="33" t="inlineStr">
        <is>
          <t>BWX</t>
        </is>
      </c>
      <c r="BO79" s="49" t="n">
        <v>0</v>
      </c>
      <c r="BP79" s="61">
        <f>'ETF MTD'!$KG$28/'ETF MTD'!$KG$3-1</f>
        <v/>
      </c>
      <c r="BQ79" s="61">
        <f>BO79*BP79</f>
        <v/>
      </c>
      <c r="BR79" s="61" t="n"/>
      <c r="BS79" s="33" t="inlineStr">
        <is>
          <t>BWX</t>
        </is>
      </c>
      <c r="BT79" s="49" t="n">
        <v>0</v>
      </c>
      <c r="BU79" s="61">
        <f>'ETF MTD'!$KG$28/'ETF MTD'!$KG$3-1</f>
        <v/>
      </c>
      <c r="BV79" s="61">
        <f>BT79*BU79</f>
        <v/>
      </c>
      <c r="BW79" s="61" t="n"/>
      <c r="BX79" s="33" t="inlineStr">
        <is>
          <t>BWX</t>
        </is>
      </c>
      <c r="BY79" s="49" t="n">
        <v>0</v>
      </c>
      <c r="BZ79" s="61">
        <f>'ETF MTD'!$KG$28/'ETF MTD'!$KG$3-1</f>
        <v/>
      </c>
      <c r="CA79" s="61">
        <f>BY79*BZ79</f>
        <v/>
      </c>
      <c r="CB79" s="61" t="n"/>
      <c r="CC79" s="33" t="inlineStr">
        <is>
          <t>BWX</t>
        </is>
      </c>
      <c r="CD79" s="49" t="n">
        <v>0</v>
      </c>
      <c r="CE79" s="61">
        <f>'ETF MTD'!$KG$28/'ETF MTD'!$KG$3-1</f>
        <v/>
      </c>
      <c r="CF79" s="61">
        <f>CD79*CE79</f>
        <v/>
      </c>
      <c r="CG79" s="61" t="n"/>
      <c r="CH79" s="33" t="inlineStr">
        <is>
          <t>BWX</t>
        </is>
      </c>
      <c r="CI79" s="49" t="n">
        <v>0</v>
      </c>
      <c r="CJ79" s="61">
        <f>'ETF MTD'!$KG$28/'ETF MTD'!$KG$3-1</f>
        <v/>
      </c>
      <c r="CK79" s="61">
        <f>CI79*CJ79</f>
        <v/>
      </c>
      <c r="CL79" s="61" t="n"/>
      <c r="CM79" s="33" t="inlineStr">
        <is>
          <t>BWX</t>
        </is>
      </c>
      <c r="CN79" s="49" t="n">
        <v>0</v>
      </c>
      <c r="CO79" s="61">
        <f>'ETF MTD'!$KG$28/'ETF MTD'!$KG$3-1</f>
        <v/>
      </c>
      <c r="CP79" s="61">
        <f>CN79*CO79</f>
        <v/>
      </c>
      <c r="CQ79" s="61" t="n"/>
      <c r="CR79" s="33" t="inlineStr">
        <is>
          <t>BWX</t>
        </is>
      </c>
      <c r="CS79" s="49" t="n">
        <v>0</v>
      </c>
      <c r="CT79" s="61">
        <f>'ETF MTD'!$KG$28/'ETF MTD'!$KG$3-1</f>
        <v/>
      </c>
      <c r="CU79" s="61">
        <f>CS79*CT79</f>
        <v/>
      </c>
      <c r="CV79" s="61" t="n"/>
      <c r="CW79" s="33" t="inlineStr">
        <is>
          <t>BWX</t>
        </is>
      </c>
      <c r="CX79" s="49" t="n">
        <v>0</v>
      </c>
      <c r="CY79" s="61">
        <f>'ETF MTD'!$KG$28/'ETF MTD'!$KG$3-1</f>
        <v/>
      </c>
      <c r="CZ79" s="61">
        <f>CX79*CY79</f>
        <v/>
      </c>
      <c r="DA79" s="61" t="n"/>
      <c r="DB79" s="33" t="inlineStr">
        <is>
          <t>BWX</t>
        </is>
      </c>
      <c r="DC79" s="49" t="n">
        <v>0</v>
      </c>
      <c r="DD79" s="61">
        <f>'ETF MTD'!$KG$28/'ETF MTD'!$KG$3-1</f>
        <v/>
      </c>
      <c r="DE79" s="61">
        <f>DC79*DD79</f>
        <v/>
      </c>
      <c r="DF79" s="61" t="n"/>
      <c r="DG79" s="33" t="inlineStr">
        <is>
          <t>BWX</t>
        </is>
      </c>
      <c r="DH79" s="49" t="n">
        <v>0</v>
      </c>
      <c r="DI79" s="61">
        <f>'ETF MTD'!$KG$28/'ETF MTD'!$KG$3-1</f>
        <v/>
      </c>
      <c r="DJ79" s="61">
        <f>DH79*DI79</f>
        <v/>
      </c>
      <c r="DK79" s="61" t="n"/>
      <c r="DL79" s="33" t="inlineStr">
        <is>
          <t>BWX</t>
        </is>
      </c>
      <c r="DM79" s="49" t="n">
        <v>0</v>
      </c>
      <c r="DN79" s="61">
        <f>'ETF MTD'!$KG$28/'ETF MTD'!$KG$3-1</f>
        <v/>
      </c>
      <c r="DO79" s="61">
        <f>DM79*DN79</f>
        <v/>
      </c>
      <c r="DP79" s="61" t="n"/>
      <c r="DQ79" s="33" t="inlineStr">
        <is>
          <t>BWX</t>
        </is>
      </c>
      <c r="DR79" s="49" t="n">
        <v>0</v>
      </c>
      <c r="DS79" s="61">
        <f>'ETF MTD'!$KG$28/'ETF MTD'!$KG$3-1</f>
        <v/>
      </c>
      <c r="DT79" s="61">
        <f>DR79*DS79</f>
        <v/>
      </c>
      <c r="DU79" s="61" t="n"/>
      <c r="DV79" s="33" t="inlineStr">
        <is>
          <t>BWX</t>
        </is>
      </c>
      <c r="DW79" s="49" t="n">
        <v>0</v>
      </c>
      <c r="DX79" s="61">
        <f>'ETF MTD'!$KG$28/'ETF MTD'!$KG$3-1</f>
        <v/>
      </c>
      <c r="DY79" s="61">
        <f>DW79*DX79</f>
        <v/>
      </c>
      <c r="DZ79" s="61" t="n"/>
      <c r="EA79" s="33" t="inlineStr">
        <is>
          <t>BWX</t>
        </is>
      </c>
      <c r="EB79" s="49" t="n">
        <v>0</v>
      </c>
      <c r="EC79" s="61">
        <f>'ETF MTD'!$KG$28/'ETF MTD'!$KG$3-1</f>
        <v/>
      </c>
      <c r="ED79" s="61">
        <f>EB79*EC79</f>
        <v/>
      </c>
      <c r="EE79" s="61" t="n"/>
      <c r="EF79" s="33" t="inlineStr">
        <is>
          <t>BWX</t>
        </is>
      </c>
      <c r="EG79" s="49" t="n">
        <v>0</v>
      </c>
      <c r="EH79" s="61">
        <f>'ETF MTD'!$KG$28/'ETF MTD'!$KG$3-1</f>
        <v/>
      </c>
      <c r="EI79" s="61">
        <f>EG79*EH79</f>
        <v/>
      </c>
      <c r="EJ79" s="61" t="n"/>
      <c r="EK79" s="33" t="inlineStr">
        <is>
          <t>BWX</t>
        </is>
      </c>
      <c r="EL79" s="49" t="n">
        <v>0</v>
      </c>
      <c r="EM79" s="61">
        <f>'ETF MTD'!$KG$28/'ETF MTD'!$KG$3-1</f>
        <v/>
      </c>
      <c r="EN79" s="61">
        <f>EL79*EM79</f>
        <v/>
      </c>
      <c r="EO79" s="61" t="n"/>
      <c r="EP79" s="33" t="inlineStr">
        <is>
          <t>BWX</t>
        </is>
      </c>
      <c r="EQ79" s="49" t="n">
        <v>0</v>
      </c>
      <c r="ER79" s="61">
        <f>'ETF MTD'!$KG$28/'ETF MTD'!$KG$3-1</f>
        <v/>
      </c>
      <c r="ES79" s="61">
        <f>EQ79*ER79</f>
        <v/>
      </c>
      <c r="ET79" s="61" t="n"/>
      <c r="EU79" s="33" t="inlineStr">
        <is>
          <t>BWX</t>
        </is>
      </c>
      <c r="EV79" s="49" t="n">
        <v>0</v>
      </c>
      <c r="EW79" s="61">
        <f>'ETF MTD'!$KG$28/'ETF MTD'!$KG$3-1</f>
        <v/>
      </c>
      <c r="EX79" s="61">
        <f>EV79*EW79</f>
        <v/>
      </c>
      <c r="EY79" s="61" t="n"/>
      <c r="EZ79" s="33" t="inlineStr">
        <is>
          <t>BWX</t>
        </is>
      </c>
      <c r="FA79" s="49" t="n">
        <v>0</v>
      </c>
      <c r="FB79" s="61">
        <f>'ETF MTD'!$KG$28/'ETF MTD'!$KG$3-1</f>
        <v/>
      </c>
      <c r="FC79" s="61">
        <f>FA79*FB79</f>
        <v/>
      </c>
      <c r="FD79" s="61" t="n"/>
      <c r="FE79" s="33" t="inlineStr">
        <is>
          <t>BWX</t>
        </is>
      </c>
      <c r="FF79" s="49" t="n">
        <v>0</v>
      </c>
      <c r="FG79" s="61">
        <f>'ETF MTD'!$KG$28/'ETF MTD'!$KG$3-1</f>
        <v/>
      </c>
      <c r="FH79" s="61">
        <f>FF79*FG79</f>
        <v/>
      </c>
      <c r="FI79" s="61" t="n"/>
      <c r="FJ79" s="33" t="inlineStr">
        <is>
          <t>BWX</t>
        </is>
      </c>
      <c r="FK79" s="49" t="n">
        <v>0</v>
      </c>
      <c r="FL79" s="61">
        <f>'ETF MTD'!$KG$28/'ETF MTD'!$KG$3-1</f>
        <v/>
      </c>
      <c r="FM79" s="61">
        <f>FK79*FL79</f>
        <v/>
      </c>
      <c r="FN79" s="61" t="n"/>
      <c r="FO79" s="33" t="inlineStr">
        <is>
          <t>BWX</t>
        </is>
      </c>
      <c r="FP79" s="49" t="n">
        <v>0</v>
      </c>
      <c r="FQ79" s="61">
        <f>'ETF MTD'!$KG$28/'ETF MTD'!$KG$3-1</f>
        <v/>
      </c>
      <c r="FR79" s="61">
        <f>FP79*FQ79</f>
        <v/>
      </c>
      <c r="FS79" s="61" t="n"/>
      <c r="FT79" s="33" t="inlineStr">
        <is>
          <t>BWX</t>
        </is>
      </c>
      <c r="FU79" s="49" t="n">
        <v>0</v>
      </c>
      <c r="FV79" s="61">
        <f>'ETF MTD'!$KG$28/'ETF MTD'!$KG$3-1</f>
        <v/>
      </c>
      <c r="FW79" s="61">
        <f>FU79*FV79</f>
        <v/>
      </c>
      <c r="FX79" s="61" t="n"/>
      <c r="FY79" s="33" t="inlineStr">
        <is>
          <t>BWX</t>
        </is>
      </c>
      <c r="FZ79" s="41" t="n">
        <v>0</v>
      </c>
      <c r="GA79" s="61">
        <f>'ETF MTD'!$KG$28/'ETF MTD'!$KG$3-1</f>
        <v/>
      </c>
      <c r="GB79" s="61">
        <f>FZ79*GA79</f>
        <v/>
      </c>
      <c r="GC79" s="61" t="n"/>
      <c r="GD79" s="33" t="inlineStr">
        <is>
          <t>BWX</t>
        </is>
      </c>
      <c r="GE79" s="41" t="n">
        <v>0</v>
      </c>
      <c r="GF79" s="61">
        <f>'ETF MTD'!$KG$28/'ETF MTD'!$KG$3-1</f>
        <v/>
      </c>
      <c r="GG79" s="61">
        <f>GE79*GF79</f>
        <v/>
      </c>
      <c r="GH79" s="61" t="n"/>
      <c r="GI79" s="33" t="inlineStr">
        <is>
          <t>BWX</t>
        </is>
      </c>
      <c r="GJ79" s="41" t="n">
        <v>0</v>
      </c>
      <c r="GK79" s="61">
        <f>'ETF MTD'!$KG$28/'ETF MTD'!$KG$3-1</f>
        <v/>
      </c>
      <c r="GL79" s="61">
        <f>GJ79*GK79</f>
        <v/>
      </c>
      <c r="GM79" s="61" t="n"/>
      <c r="GN79" s="33" t="inlineStr">
        <is>
          <t>BWX</t>
        </is>
      </c>
      <c r="GO79" s="41" t="n">
        <v>0</v>
      </c>
      <c r="GP79" s="61">
        <f>'ETF MTD'!$KG$28/'ETF MTD'!$KG$3-1</f>
        <v/>
      </c>
      <c r="GQ79" s="61">
        <f>GO79*GP79</f>
        <v/>
      </c>
      <c r="GR79" s="61" t="n"/>
      <c r="GS79" s="33" t="inlineStr">
        <is>
          <t>BWX</t>
        </is>
      </c>
      <c r="GT79" s="41" t="n">
        <v>0</v>
      </c>
      <c r="GU79" s="61">
        <f>'ETF MTD'!$KG$28/'ETF MTD'!$KG$3-1</f>
        <v/>
      </c>
      <c r="GV79" s="61">
        <f>GT79*GU79</f>
        <v/>
      </c>
      <c r="GW79" s="61" t="n"/>
      <c r="GX79" s="33" t="inlineStr">
        <is>
          <t>BWX</t>
        </is>
      </c>
      <c r="GY79" s="41" t="n">
        <v>0</v>
      </c>
      <c r="GZ79" s="61">
        <f>'ETF MTD'!$KG$28/'ETF MTD'!$KG$3-1</f>
        <v/>
      </c>
      <c r="HA79" s="61">
        <f>GY79*GZ79</f>
        <v/>
      </c>
      <c r="HB79" s="61" t="n"/>
      <c r="HC79" s="33" t="inlineStr">
        <is>
          <t>BWX</t>
        </is>
      </c>
      <c r="HD79" s="41" t="n">
        <v>0</v>
      </c>
      <c r="HE79" s="61">
        <f>'ETF MTD'!$KG$28/'ETF MTD'!$KG$3-1</f>
        <v/>
      </c>
      <c r="HF79" s="61">
        <f>HD79*HE79</f>
        <v/>
      </c>
      <c r="HG79" s="61" t="n"/>
      <c r="HH79" s="33" t="inlineStr">
        <is>
          <t>BWX</t>
        </is>
      </c>
      <c r="HI79" s="41" t="n">
        <v>0</v>
      </c>
      <c r="HJ79" s="61">
        <f>'ETF MTD'!$KG$28/'ETF MTD'!$KG$3-1</f>
        <v/>
      </c>
      <c r="HK79" s="61">
        <f>HI79*HJ79</f>
        <v/>
      </c>
      <c r="HL79" s="61" t="n"/>
      <c r="HM79" s="33" t="inlineStr">
        <is>
          <t>BWX</t>
        </is>
      </c>
      <c r="HN79" s="41" t="n">
        <v>0</v>
      </c>
      <c r="HO79" s="61">
        <f>'ETF MTD'!$KG$28/'ETF MTD'!$KG$3-1</f>
        <v/>
      </c>
      <c r="HP79" s="61">
        <f>HN79*HO79</f>
        <v/>
      </c>
      <c r="HQ79" s="61" t="n"/>
      <c r="HR79" s="33" t="inlineStr">
        <is>
          <t>BWX</t>
        </is>
      </c>
      <c r="HS79" s="41" t="n">
        <v>0</v>
      </c>
      <c r="HT79" s="61">
        <f>'ETF MTD'!$KG$28/'ETF MTD'!$KG$3-1</f>
        <v/>
      </c>
      <c r="HU79" s="61">
        <f>HS79*HT79</f>
        <v/>
      </c>
      <c r="HV79" s="61" t="n"/>
      <c r="HW79" s="33" t="inlineStr">
        <is>
          <t>BWX</t>
        </is>
      </c>
      <c r="HX79" s="41" t="n">
        <v>0</v>
      </c>
      <c r="HY79" s="61">
        <f>'ETF MTD'!$KG$28/'ETF MTD'!$KG$3-1</f>
        <v/>
      </c>
      <c r="HZ79" s="61">
        <f>HX79*HY79</f>
        <v/>
      </c>
      <c r="IA79" s="61" t="n"/>
      <c r="IB79" s="33" t="inlineStr">
        <is>
          <t>BWX</t>
        </is>
      </c>
      <c r="IC79" s="41" t="n">
        <v>0</v>
      </c>
      <c r="ID79" s="61">
        <f>'ETF MTD'!$KG$28/'ETF MTD'!$KG$3-1</f>
        <v/>
      </c>
      <c r="IE79" s="61">
        <f>IC79*ID79</f>
        <v/>
      </c>
      <c r="IF79" s="61" t="n"/>
      <c r="IG79" s="33" t="inlineStr">
        <is>
          <t>BWX</t>
        </is>
      </c>
      <c r="IH79" s="41" t="n">
        <v>0</v>
      </c>
      <c r="II79" s="61">
        <f>'ETF MTD'!$KG$28/'ETF MTD'!$KG$3-1</f>
        <v/>
      </c>
      <c r="IJ79" s="61">
        <f>IH79*II79</f>
        <v/>
      </c>
      <c r="IK79" s="61" t="n"/>
      <c r="IL79" s="33" t="inlineStr">
        <is>
          <t>BWX</t>
        </is>
      </c>
      <c r="IM79" s="41" t="n">
        <v>0</v>
      </c>
      <c r="IN79" s="61">
        <f>'ETF MTD'!$KG$28/'ETF MTD'!$KG$3-1</f>
        <v/>
      </c>
      <c r="IO79" s="61">
        <f>IM79*IN79</f>
        <v/>
      </c>
      <c r="IP79" s="61" t="n"/>
      <c r="IQ79" s="33" t="inlineStr">
        <is>
          <t>BWX</t>
        </is>
      </c>
      <c r="IR79" s="41" t="n">
        <v>0</v>
      </c>
      <c r="IS79" s="61">
        <f>'ETF MTD'!$KG$28/'ETF MTD'!$KG$3-1</f>
        <v/>
      </c>
      <c r="IT79" s="61">
        <f>IR79*IS79</f>
        <v/>
      </c>
      <c r="IU79" s="61" t="n"/>
      <c r="IV79" s="33" t="inlineStr">
        <is>
          <t>BWX</t>
        </is>
      </c>
      <c r="IW79" s="41" t="n">
        <v>0</v>
      </c>
      <c r="IX79" s="61">
        <f>'ETF MTD'!$KG$28/'ETF MTD'!$KG$3-1</f>
        <v/>
      </c>
      <c r="IY79" s="61">
        <f>IW79*IX79</f>
        <v/>
      </c>
      <c r="IZ79" s="61" t="n"/>
      <c r="JA79" s="33" t="inlineStr">
        <is>
          <t>BWX</t>
        </is>
      </c>
      <c r="JB79" s="41" t="n">
        <v>0</v>
      </c>
      <c r="JC79" s="61">
        <f>'ETF MTD'!$KG$28/'ETF MTD'!$KG$3-1</f>
        <v/>
      </c>
      <c r="JD79" s="61">
        <f>JB79*JC79</f>
        <v/>
      </c>
      <c r="JE79" s="61" t="n"/>
      <c r="JF79" s="33" t="inlineStr">
        <is>
          <t>BWX</t>
        </is>
      </c>
      <c r="JG79" s="41" t="n">
        <v>0</v>
      </c>
      <c r="JH79" s="61">
        <f>'ETF MTD'!$KG$28/'ETF MTD'!$KG$3-1</f>
        <v/>
      </c>
      <c r="JI79" s="61">
        <f>JG79*JH79</f>
        <v/>
      </c>
      <c r="JJ79" s="61" t="n"/>
      <c r="JK79" s="33" t="inlineStr">
        <is>
          <t>BWX</t>
        </is>
      </c>
      <c r="JL79" s="41" t="n">
        <v>0</v>
      </c>
      <c r="JM79" s="61">
        <f>'ETF MTD'!$KG$28/'ETF MTD'!$KG$3-1</f>
        <v/>
      </c>
      <c r="JN79" s="61">
        <f>JL79*JM79</f>
        <v/>
      </c>
      <c r="JO79" s="61" t="n"/>
      <c r="JP79" s="33" t="inlineStr">
        <is>
          <t>BWX</t>
        </is>
      </c>
      <c r="JQ79" s="41" t="n">
        <v>0</v>
      </c>
      <c r="JR79" s="61">
        <f>'ETF MTD'!$KG$28/'ETF MTD'!$KG$3-1</f>
        <v/>
      </c>
      <c r="JS79" s="61">
        <f>JQ79*JR79</f>
        <v/>
      </c>
      <c r="JT79" s="61" t="n"/>
      <c r="JU79" s="33" t="inlineStr">
        <is>
          <t>BWX</t>
        </is>
      </c>
      <c r="JV79" s="41" t="n">
        <v>0</v>
      </c>
      <c r="JW79" s="61">
        <f>'ETF MTD'!$KG$28/'ETF MTD'!$KG$3-1</f>
        <v/>
      </c>
      <c r="JX79" s="61">
        <f>JV79*JW79</f>
        <v/>
      </c>
      <c r="JY79" s="61" t="n"/>
      <c r="JZ79" t="inlineStr">
        <is>
          <t>Foreign Bonds</t>
        </is>
      </c>
      <c r="KA79" s="41" t="n">
        <v>0</v>
      </c>
      <c r="KB79" s="61">
        <f>'ETF MTD'!$KG$28/'ETF MTD'!$KG$3-1</f>
        <v/>
      </c>
      <c r="KC79" s="61">
        <f>KA79*KB79</f>
        <v/>
      </c>
      <c r="KD79" s="61" t="n"/>
      <c r="KE79" t="inlineStr">
        <is>
          <t>Foreign Bonds</t>
        </is>
      </c>
      <c r="KF79" s="41" t="n">
        <v>0</v>
      </c>
      <c r="KG79" s="61">
        <f>'ETF MTD'!$KG$28/'ETF MTD'!$KG$3-1</f>
        <v/>
      </c>
      <c r="KH79" s="61">
        <f>KF79*KG79</f>
        <v/>
      </c>
      <c r="KI79" s="61" t="n"/>
      <c r="KJ79" t="inlineStr">
        <is>
          <t>Foreign Bonds</t>
        </is>
      </c>
      <c r="KK79" s="41" t="n">
        <v>0</v>
      </c>
      <c r="KL79" s="61">
        <f>'ETF MTD'!$KG$28/'ETF MTD'!$KG$3-1</f>
        <v/>
      </c>
      <c r="KM79" s="61">
        <f>KK79*KL79</f>
        <v/>
      </c>
      <c r="KN79" s="61" t="n"/>
      <c r="KO79" t="inlineStr">
        <is>
          <t>Foreign Bonds</t>
        </is>
      </c>
      <c r="KP79" s="41" t="n">
        <v>0</v>
      </c>
      <c r="KQ79" s="61">
        <f>'ETF MTD'!$KG$28/'ETF MTD'!$KG$3-1</f>
        <v/>
      </c>
      <c r="KR79" s="61">
        <f>KP79*KQ79</f>
        <v/>
      </c>
      <c r="KS79" s="61" t="n"/>
      <c r="KT79" t="inlineStr">
        <is>
          <t>Foreign Bonds</t>
        </is>
      </c>
      <c r="KU79" s="41" t="n">
        <v>0</v>
      </c>
      <c r="KV79" s="61">
        <f>'ETF MTD'!$KG$28/'ETF MTD'!$KG$3-1</f>
        <v/>
      </c>
      <c r="KW79" s="61">
        <f>KU79*KV79</f>
        <v/>
      </c>
      <c r="KX79" s="61" t="n"/>
      <c r="KY79" t="inlineStr">
        <is>
          <t>Foreign Bonds</t>
        </is>
      </c>
      <c r="KZ79" s="41" t="n">
        <v>0</v>
      </c>
      <c r="LA79" s="61">
        <f>'ETF MTD'!$KG$28/'ETF MTD'!$KG$3-1</f>
        <v/>
      </c>
      <c r="LB79" s="61">
        <f>KZ79*LA79</f>
        <v/>
      </c>
      <c r="LC79" s="61" t="n"/>
      <c r="LD79" t="inlineStr">
        <is>
          <t>Foreign Bonds</t>
        </is>
      </c>
      <c r="LE79" s="41" t="n">
        <v>0</v>
      </c>
      <c r="LF79" s="61">
        <f>'ETF MTD'!$KG$28/'ETF MTD'!$KG$3-1</f>
        <v/>
      </c>
      <c r="LG79" s="61">
        <f>LE79*LF79</f>
        <v/>
      </c>
      <c r="LH79" s="61" t="n"/>
      <c r="LI79" t="inlineStr">
        <is>
          <t>Foreign Bonds</t>
        </is>
      </c>
      <c r="LJ79" s="41" t="n">
        <v>0</v>
      </c>
      <c r="LK79" s="61">
        <f>'ETF MTD'!$KG$28/'ETF MTD'!$KG$3-1</f>
        <v/>
      </c>
      <c r="LL79" s="61">
        <f>LJ79*LK79</f>
        <v/>
      </c>
      <c r="LM79" s="61" t="n"/>
      <c r="LN79" t="inlineStr">
        <is>
          <t>Foreign Bonds</t>
        </is>
      </c>
      <c r="LO79" s="41" t="n">
        <v>0</v>
      </c>
      <c r="LP79" s="61">
        <f>'ETF MTD'!$KG$28/'ETF MTD'!$KG$3-1</f>
        <v/>
      </c>
      <c r="LQ79" s="61">
        <f>LO79*LP79</f>
        <v/>
      </c>
      <c r="LR79" s="61" t="n"/>
      <c r="LS79" t="inlineStr">
        <is>
          <t>Foreign Bonds</t>
        </is>
      </c>
      <c r="LT79" s="41" t="n">
        <v>0</v>
      </c>
      <c r="LU79" s="61">
        <f>'ETF MTD'!$KG$28/'ETF MTD'!$KG$3-1</f>
        <v/>
      </c>
      <c r="LV79" s="61">
        <f>LT79*LU79</f>
        <v/>
      </c>
      <c r="LW79" s="61" t="n"/>
      <c r="LX79" t="inlineStr">
        <is>
          <t>Foreign Bonds</t>
        </is>
      </c>
      <c r="LY79" s="41" t="n">
        <v>0</v>
      </c>
      <c r="LZ79" s="61">
        <f>'ETF MTD'!$KG$28/'ETF MTD'!$KG$3-1</f>
        <v/>
      </c>
      <c r="MA79" s="61">
        <f>LY79*LZ79</f>
        <v/>
      </c>
      <c r="MB79" s="61" t="n"/>
      <c r="MC79" t="inlineStr">
        <is>
          <t>Foreign Bonds</t>
        </is>
      </c>
      <c r="MD79" s="41" t="n">
        <v>0</v>
      </c>
      <c r="ME79" s="61">
        <f>'ETF MTD'!$KG$28/'ETF MTD'!$KG$3-1</f>
        <v/>
      </c>
      <c r="MF79" s="61">
        <f>MD79*ME79</f>
        <v/>
      </c>
      <c r="MG79" s="61" t="n"/>
      <c r="MH79" t="inlineStr">
        <is>
          <t>Foreign Bonds</t>
        </is>
      </c>
      <c r="MI79" s="41" t="n">
        <v>0</v>
      </c>
      <c r="MJ79" s="61">
        <f>'ETF MTD'!$KG$28/'ETF MTD'!$KG$3-1</f>
        <v/>
      </c>
      <c r="MK79" s="61">
        <f>MI79*MJ79</f>
        <v/>
      </c>
      <c r="ML79" s="61" t="n"/>
      <c r="MM79" t="inlineStr">
        <is>
          <t>Foreign Bonds</t>
        </is>
      </c>
      <c r="MN79" s="41" t="n">
        <v>0</v>
      </c>
      <c r="MO79" s="61">
        <f>'ETF MTD'!$KG$28/'ETF MTD'!$KG$3-1</f>
        <v/>
      </c>
      <c r="MP79" s="61">
        <f>MN79*MO79</f>
        <v/>
      </c>
      <c r="MQ79" s="61" t="n"/>
      <c r="MR79" t="inlineStr">
        <is>
          <t>Foreign Bonds</t>
        </is>
      </c>
      <c r="MS79" s="41" t="n">
        <v>0</v>
      </c>
      <c r="MT79" s="61">
        <f>'ETF MTD'!$KG$28/'ETF MTD'!$KG$3-1</f>
        <v/>
      </c>
      <c r="MU79" s="61">
        <f>MS79*MT79</f>
        <v/>
      </c>
      <c r="MV79" s="61" t="n"/>
      <c r="MW79" t="inlineStr">
        <is>
          <t>Foreign Bonds</t>
        </is>
      </c>
      <c r="MX79" s="41" t="n">
        <v>0</v>
      </c>
      <c r="MY79" s="61">
        <f>'ETF MTD'!$KG$28/'ETF MTD'!$KG$3-1</f>
        <v/>
      </c>
      <c r="MZ79" s="61">
        <f>MX79*MY79</f>
        <v/>
      </c>
      <c r="NA79" s="61" t="n"/>
      <c r="NB79" t="inlineStr">
        <is>
          <t>Foreign Bonds</t>
        </is>
      </c>
      <c r="NC79" s="41" t="n">
        <v>0</v>
      </c>
      <c r="ND79" s="61">
        <f>'ETF MTD'!$KG$28/'ETF MTD'!$KG$3-1</f>
        <v/>
      </c>
      <c r="NE79" s="61">
        <f>NC79*ND79</f>
        <v/>
      </c>
      <c r="NF79" s="61" t="n"/>
      <c r="NG79" t="inlineStr">
        <is>
          <t>Foreign Bonds</t>
        </is>
      </c>
      <c r="NH79" s="41" t="n">
        <v>0</v>
      </c>
      <c r="NI79" s="61">
        <f>'ETF MTD'!$KG$28/'ETF MTD'!$KG$3-1</f>
        <v/>
      </c>
      <c r="NJ79" s="61">
        <f>NH79*NI79</f>
        <v/>
      </c>
      <c r="NK79" s="61" t="n"/>
      <c r="NL79" t="inlineStr">
        <is>
          <t>Foreign Bonds</t>
        </is>
      </c>
      <c r="NM79" s="41" t="n">
        <v>0</v>
      </c>
      <c r="NN79" s="61">
        <f>'ETF MTD'!$KG$28/'ETF MTD'!$KG$3-1</f>
        <v/>
      </c>
      <c r="NO79" s="61">
        <f>NM79*NN79</f>
        <v/>
      </c>
      <c r="NP79" s="61" t="n"/>
      <c r="NQ79" t="inlineStr">
        <is>
          <t>Foreign Bonds</t>
        </is>
      </c>
      <c r="NR79" s="41" t="n">
        <v>0</v>
      </c>
      <c r="NS79" s="61">
        <f>'ETF MTD'!$KG$28/'ETF MTD'!$KG$3-1</f>
        <v/>
      </c>
      <c r="NT79" s="61">
        <f>NR79*NS79</f>
        <v/>
      </c>
      <c r="NU79" s="61" t="n"/>
      <c r="NV79" t="inlineStr">
        <is>
          <t>Foreign Bonds</t>
        </is>
      </c>
      <c r="NW79" s="41" t="n">
        <v>0</v>
      </c>
      <c r="NX79" s="61">
        <f>'ETF MTD'!$KG$28/'ETF MTD'!$KG$3-1</f>
        <v/>
      </c>
      <c r="NY79" s="61">
        <f>NW79*NX79</f>
        <v/>
      </c>
      <c r="NZ79" s="61" t="n"/>
      <c r="OA79" t="inlineStr">
        <is>
          <t>Foreign Bonds</t>
        </is>
      </c>
      <c r="OB79" s="41" t="n">
        <v>0</v>
      </c>
      <c r="OC79" s="61">
        <f>'ETF MTD'!$KG$28/'ETF MTD'!$KG$3-1</f>
        <v/>
      </c>
      <c r="OD79" s="61">
        <f>OB79*OC79</f>
        <v/>
      </c>
      <c r="OE79" s="61" t="n"/>
      <c r="OF79" t="inlineStr">
        <is>
          <t>Foreign Bonds</t>
        </is>
      </c>
      <c r="OG79" s="41" t="n">
        <v>0</v>
      </c>
      <c r="OH79" s="61">
        <f>'ETF MTD'!$KG$28/'ETF MTD'!$KG$3-1</f>
        <v/>
      </c>
      <c r="OI79" s="61">
        <f>OG79*OH79</f>
        <v/>
      </c>
      <c r="OJ79" s="61" t="n"/>
      <c r="OK79" t="inlineStr">
        <is>
          <t>Foreign Bonds</t>
        </is>
      </c>
      <c r="OL79" s="41" t="n">
        <v>0</v>
      </c>
      <c r="OM79" s="61">
        <f>'ETF MTD'!$KG$28/'ETF MTD'!$KG$3-1</f>
        <v/>
      </c>
      <c r="ON79" s="61">
        <f>OL79*OM79</f>
        <v/>
      </c>
      <c r="OO79" s="61" t="n"/>
      <c r="OP79" t="inlineStr">
        <is>
          <t>Foreign Bonds</t>
        </is>
      </c>
      <c r="OQ79" s="41" t="n">
        <v>0</v>
      </c>
      <c r="OR79" s="61">
        <f>'ETF MTD'!$KG$28/'ETF MTD'!$KG$3-1</f>
        <v/>
      </c>
      <c r="OS79" s="61">
        <f>OQ79*OR79</f>
        <v/>
      </c>
      <c r="OT79" s="61" t="n"/>
      <c r="OU79" t="inlineStr">
        <is>
          <t>Foreign Bonds</t>
        </is>
      </c>
      <c r="OV79" s="41" t="n">
        <v>0</v>
      </c>
      <c r="OW79" s="61">
        <f>'ETF MTD'!$KG$28/'ETF MTD'!$KG$3-1</f>
        <v/>
      </c>
      <c r="OX79" s="61">
        <f>OV79*OW79</f>
        <v/>
      </c>
      <c r="OY79" s="61" t="n"/>
      <c r="OZ79" t="inlineStr">
        <is>
          <t>Foreign Bonds</t>
        </is>
      </c>
      <c r="PA79" s="41" t="n">
        <v>0</v>
      </c>
      <c r="PB79" s="61">
        <f>'ETF MTD'!$KG$28/'ETF MTD'!$KG$3-1</f>
        <v/>
      </c>
      <c r="PC79" s="61">
        <f>PA79*PB79</f>
        <v/>
      </c>
      <c r="PD79" s="61" t="n"/>
      <c r="PE79" t="inlineStr">
        <is>
          <t>Foreign Bonds</t>
        </is>
      </c>
      <c r="PF79" s="41" t="n">
        <v>0</v>
      </c>
      <c r="PG79" s="61">
        <f>'ETF MTD'!$KG$28/'ETF MTD'!$KG$3-1</f>
        <v/>
      </c>
      <c r="PH79" s="61">
        <f>PF79*PG79</f>
        <v/>
      </c>
      <c r="PI79" s="61" t="n"/>
      <c r="PJ79" t="inlineStr">
        <is>
          <t>Foreign Bonds</t>
        </is>
      </c>
      <c r="PK79" s="41" t="n">
        <v>0</v>
      </c>
      <c r="PL79" s="61">
        <f>'ETF MTD'!$KG$28/'ETF MTD'!$KG$3-1</f>
        <v/>
      </c>
      <c r="PM79" s="61">
        <f>PK79*PL79</f>
        <v/>
      </c>
      <c r="PN79" s="61" t="n"/>
      <c r="PO79" t="inlineStr">
        <is>
          <t>Foreign Bonds</t>
        </is>
      </c>
      <c r="PP79" s="41" t="n">
        <v>0</v>
      </c>
      <c r="PQ79" s="61">
        <f>'ETF MTD'!$KG$28/'ETF MTD'!$KG$3-1</f>
        <v/>
      </c>
      <c r="PR79" s="61">
        <f>PP79*PQ79</f>
        <v/>
      </c>
      <c r="PS79" s="61" t="n"/>
      <c r="PT79" t="inlineStr">
        <is>
          <t>Foreign Bonds</t>
        </is>
      </c>
      <c r="PU79" s="41" t="n">
        <v>0</v>
      </c>
      <c r="PV79" s="61">
        <f>'ETF MTD'!$KG$28/'ETF MTD'!$KG$3-1</f>
        <v/>
      </c>
      <c r="PW79" s="61">
        <f>PU79*PV79</f>
        <v/>
      </c>
      <c r="PX79" s="61" t="n"/>
      <c r="PY79" t="inlineStr">
        <is>
          <t>Foreign Bonds</t>
        </is>
      </c>
      <c r="PZ79" s="41" t="n">
        <v>0</v>
      </c>
      <c r="QA79" s="61">
        <f>'ETF MTD'!$KG$28/'ETF MTD'!$KG$3-1</f>
        <v/>
      </c>
      <c r="QB79" s="61">
        <f>PZ79*QA79</f>
        <v/>
      </c>
      <c r="QC79" s="61" t="n"/>
      <c r="QD79" t="inlineStr">
        <is>
          <t>Foreign Bonds</t>
        </is>
      </c>
      <c r="QE79" s="41" t="n">
        <v>0</v>
      </c>
      <c r="QF79" s="61">
        <f>'ETF MTD'!$KG$28/'ETF MTD'!$KG$3-1</f>
        <v/>
      </c>
      <c r="QG79" s="61">
        <f>QE79*QF79</f>
        <v/>
      </c>
      <c r="QH79" s="61" t="n"/>
      <c r="QI79" t="inlineStr">
        <is>
          <t>Foreign Bonds</t>
        </is>
      </c>
      <c r="QJ79" s="41" t="n">
        <v>0</v>
      </c>
      <c r="QK79" s="61">
        <f>'ETF MTD'!$KG$28/'ETF MTD'!$KG$3-1</f>
        <v/>
      </c>
      <c r="QL79" s="61">
        <f>QJ79*QK79</f>
        <v/>
      </c>
      <c r="QM79" s="61" t="n"/>
      <c r="QN79" t="inlineStr">
        <is>
          <t>Foreign Bonds</t>
        </is>
      </c>
      <c r="QO79" s="41" t="n">
        <v>0</v>
      </c>
      <c r="QP79" s="61">
        <f>'ETF MTD'!$KG$28/'ETF MTD'!$KG$3-1</f>
        <v/>
      </c>
      <c r="QQ79" s="61">
        <f>QO79*QP79</f>
        <v/>
      </c>
      <c r="QR79" s="61" t="n"/>
      <c r="QS79" t="inlineStr">
        <is>
          <t>Foreign Bonds</t>
        </is>
      </c>
      <c r="QT79" s="41" t="n">
        <v>0</v>
      </c>
      <c r="QU79" s="61">
        <f>'ETF MTD'!$KG$28/'ETF MTD'!$KG$3-1</f>
        <v/>
      </c>
      <c r="QV79" s="61">
        <f>QT79*QU79</f>
        <v/>
      </c>
      <c r="QW79" s="61" t="n"/>
      <c r="QX79" t="inlineStr">
        <is>
          <t>Foreign Bonds</t>
        </is>
      </c>
      <c r="QY79" s="41" t="n">
        <v>0</v>
      </c>
      <c r="QZ79" s="61">
        <f>'ETF MTD'!$KG$28/'ETF MTD'!$KG$3-1</f>
        <v/>
      </c>
      <c r="RA79" s="61">
        <f>QY79*QZ79</f>
        <v/>
      </c>
      <c r="RB79" s="61" t="n"/>
      <c r="RC79" t="inlineStr">
        <is>
          <t>Foreign Bonds</t>
        </is>
      </c>
      <c r="RD79" s="41" t="n">
        <v>0</v>
      </c>
      <c r="RE79" s="61">
        <f>'ETF MTD'!$KG$28/'ETF MTD'!$KG$3-1</f>
        <v/>
      </c>
      <c r="RF79" s="61">
        <f>RD79*RE79</f>
        <v/>
      </c>
      <c r="RG79" s="61" t="n"/>
      <c r="RH79" t="inlineStr">
        <is>
          <t>Foreign Bonds</t>
        </is>
      </c>
      <c r="RI79" s="41" t="n">
        <v>0</v>
      </c>
      <c r="RJ79" s="61">
        <f>'ETF MTD'!$KG$28/'ETF MTD'!$KG$3-1</f>
        <v/>
      </c>
      <c r="RK79" s="61">
        <f>RI79*RJ79</f>
        <v/>
      </c>
      <c r="RL79" s="61" t="n"/>
      <c r="RM79" s="42" t="n">
        <v>0</v>
      </c>
      <c r="RN79" s="52" t="n"/>
      <c r="RO79" s="52" t="n"/>
      <c r="RP79" s="52" t="n"/>
      <c r="RQ79" s="33" t="n"/>
      <c r="RR79" s="46" t="n">
        <v>0.005</v>
      </c>
      <c r="RS79" s="61">
        <f>RI79*RR79</f>
        <v/>
      </c>
    </row>
    <row r="80">
      <c r="A80" s="33" t="n"/>
      <c r="B80" s="33" t="n"/>
      <c r="C80" s="33" t="n"/>
      <c r="D80" s="33" t="n"/>
      <c r="E80" s="33" t="n"/>
      <c r="F80" s="33" t="inlineStr">
        <is>
          <t>TIP</t>
        </is>
      </c>
      <c r="G80" s="49" t="n">
        <v>0</v>
      </c>
      <c r="H80" s="61">
        <f>'ETF MTD'!$DU$28/'ETF MTD'!$DU$3-1</f>
        <v/>
      </c>
      <c r="I80" s="61">
        <f>G80*H80</f>
        <v/>
      </c>
      <c r="J80" s="33" t="n"/>
      <c r="K80" s="33" t="inlineStr">
        <is>
          <t>TIP</t>
        </is>
      </c>
      <c r="L80" s="49" t="n">
        <v>0</v>
      </c>
      <c r="M80" s="61">
        <f>'ETF MTD'!$DU$28/'ETF MTD'!$DU$3-1</f>
        <v/>
      </c>
      <c r="N80" s="61">
        <f>L80*M80</f>
        <v/>
      </c>
      <c r="O80" s="61" t="n"/>
      <c r="P80" s="61" t="inlineStr">
        <is>
          <t>TIP</t>
        </is>
      </c>
      <c r="Q80" s="61" t="n">
        <v>0</v>
      </c>
      <c r="R80" s="61">
        <f>'ETF MTD'!$DU$28/'ETF MTD'!$DU$3-1</f>
        <v/>
      </c>
      <c r="S80" s="61">
        <f>Q80*R80</f>
        <v/>
      </c>
      <c r="T80" s="61" t="n"/>
      <c r="U80" s="33" t="inlineStr">
        <is>
          <t>TIP</t>
        </is>
      </c>
      <c r="V80" s="49" t="n">
        <v>0</v>
      </c>
      <c r="W80" s="61">
        <f>'ETF MTD'!$DU$28/'ETF MTD'!$DU$3-1</f>
        <v/>
      </c>
      <c r="X80" s="61">
        <f>V80*W80</f>
        <v/>
      </c>
      <c r="Y80" s="61" t="n"/>
      <c r="Z80" s="33" t="inlineStr">
        <is>
          <t>TIP</t>
        </is>
      </c>
      <c r="AA80" s="49" t="n">
        <v>0</v>
      </c>
      <c r="AB80" s="61">
        <f>'ETF MTD'!$DU$28/'ETF MTD'!$DU$3-1</f>
        <v/>
      </c>
      <c r="AC80" s="61">
        <f>AA80*AB80</f>
        <v/>
      </c>
      <c r="AD80" s="61" t="n"/>
      <c r="AE80" s="33" t="inlineStr">
        <is>
          <t>TIP</t>
        </is>
      </c>
      <c r="AF80" s="49" t="n">
        <v>0</v>
      </c>
      <c r="AG80" s="61">
        <f>'ETF MTD'!$DU$28/'ETF MTD'!$DU$3-1</f>
        <v/>
      </c>
      <c r="AH80" s="61">
        <f>AF80*AG80</f>
        <v/>
      </c>
      <c r="AI80" s="61" t="n"/>
      <c r="AJ80" s="33" t="inlineStr">
        <is>
          <t>TIP</t>
        </is>
      </c>
      <c r="AK80" s="49" t="n">
        <v>0.024</v>
      </c>
      <c r="AL80" s="61">
        <f>'ETF MTD'!$DU$28/'ETF MTD'!$DU$3-1</f>
        <v/>
      </c>
      <c r="AM80" s="61">
        <f>AK80*AL80</f>
        <v/>
      </c>
      <c r="AN80" s="61" t="n"/>
      <c r="AO80" s="33" t="inlineStr">
        <is>
          <t>TIP</t>
        </is>
      </c>
      <c r="AP80" s="49" t="n">
        <v>0</v>
      </c>
      <c r="AQ80" s="61">
        <f>'ETF MTD'!$DU$28/'ETF MTD'!$DU$3-1</f>
        <v/>
      </c>
      <c r="AR80" s="61">
        <f>AP80*AQ80</f>
        <v/>
      </c>
      <c r="AS80" s="61" t="n"/>
      <c r="AT80" s="33" t="inlineStr">
        <is>
          <t>TIP</t>
        </is>
      </c>
      <c r="AU80" s="49" t="n">
        <v>0</v>
      </c>
      <c r="AV80" s="61">
        <f>'ETF MTD'!$DU$28/'ETF MTD'!$DU$3-1</f>
        <v/>
      </c>
      <c r="AW80" s="61">
        <f>AU80*AV80</f>
        <v/>
      </c>
      <c r="AX80" s="61" t="n"/>
      <c r="AY80" s="33" t="inlineStr">
        <is>
          <t>TIP</t>
        </is>
      </c>
      <c r="AZ80" s="49" t="n">
        <v>0</v>
      </c>
      <c r="BA80" s="61">
        <f>'ETF MTD'!$DU$28/'ETF MTD'!$DU$3-1</f>
        <v/>
      </c>
      <c r="BB80" s="61">
        <f>AZ80*BA80</f>
        <v/>
      </c>
      <c r="BC80" s="61" t="n"/>
      <c r="BD80" s="33" t="inlineStr">
        <is>
          <t>TIP</t>
        </is>
      </c>
      <c r="BE80" s="49" t="n">
        <v>0</v>
      </c>
      <c r="BF80" s="61">
        <f>'ETF MTD'!$DU$28/'ETF MTD'!$DU$3-1</f>
        <v/>
      </c>
      <c r="BG80" s="61">
        <f>BE80*BF80</f>
        <v/>
      </c>
      <c r="BH80" s="61" t="n"/>
      <c r="BI80" s="33" t="inlineStr">
        <is>
          <t>TIP</t>
        </is>
      </c>
      <c r="BJ80" s="49" t="n">
        <v>0</v>
      </c>
      <c r="BK80" s="61">
        <f>'ETF MTD'!$DU$28/'ETF MTD'!$DU$3-1</f>
        <v/>
      </c>
      <c r="BL80" s="61">
        <f>BJ80*BK80</f>
        <v/>
      </c>
      <c r="BM80" s="61" t="n"/>
      <c r="BN80" s="33" t="inlineStr">
        <is>
          <t>TIP</t>
        </is>
      </c>
      <c r="BO80" s="49" t="n">
        <v>0</v>
      </c>
      <c r="BP80" s="61">
        <f>'ETF MTD'!$DU$28/'ETF MTD'!$DU$3-1</f>
        <v/>
      </c>
      <c r="BQ80" s="61">
        <f>BO80*BP80</f>
        <v/>
      </c>
      <c r="BR80" s="61" t="n"/>
      <c r="BS80" s="33" t="inlineStr">
        <is>
          <t>TIP</t>
        </is>
      </c>
      <c r="BT80" s="49" t="n">
        <v>0</v>
      </c>
      <c r="BU80" s="61">
        <f>'ETF MTD'!$DU$28/'ETF MTD'!$DU$3-1</f>
        <v/>
      </c>
      <c r="BV80" s="61">
        <f>BT80*BU80</f>
        <v/>
      </c>
      <c r="BW80" s="61" t="n"/>
      <c r="BX80" s="33" t="inlineStr">
        <is>
          <t>TIP</t>
        </is>
      </c>
      <c r="BY80" s="49" t="n">
        <v>0</v>
      </c>
      <c r="BZ80" s="61">
        <f>'ETF MTD'!$DU$28/'ETF MTD'!$DU$3-1</f>
        <v/>
      </c>
      <c r="CA80" s="61">
        <f>BY80*BZ80</f>
        <v/>
      </c>
      <c r="CB80" s="61" t="n"/>
      <c r="CC80" s="33" t="inlineStr">
        <is>
          <t>TIP</t>
        </is>
      </c>
      <c r="CD80" s="49" t="n">
        <v>0</v>
      </c>
      <c r="CE80" s="61">
        <f>'ETF MTD'!$DU$28/'ETF MTD'!$DU$3-1</f>
        <v/>
      </c>
      <c r="CF80" s="61">
        <f>CD80*CE80</f>
        <v/>
      </c>
      <c r="CG80" s="61" t="n"/>
      <c r="CH80" s="33" t="inlineStr">
        <is>
          <t>TIP</t>
        </is>
      </c>
      <c r="CI80" s="49" t="n">
        <v>0</v>
      </c>
      <c r="CJ80" s="61">
        <f>'ETF MTD'!$DU$28/'ETF MTD'!$DU$3-1</f>
        <v/>
      </c>
      <c r="CK80" s="61">
        <f>CI80*CJ80</f>
        <v/>
      </c>
      <c r="CL80" s="61" t="n"/>
      <c r="CM80" s="33" t="inlineStr">
        <is>
          <t>TIP</t>
        </is>
      </c>
      <c r="CN80" s="49" t="n">
        <v>0</v>
      </c>
      <c r="CO80" s="61">
        <f>'ETF MTD'!$DU$28/'ETF MTD'!$DU$3-1</f>
        <v/>
      </c>
      <c r="CP80" s="61">
        <f>CN80*CO80</f>
        <v/>
      </c>
      <c r="CQ80" s="61" t="n"/>
      <c r="CR80" s="33" t="inlineStr">
        <is>
          <t>TIP</t>
        </is>
      </c>
      <c r="CS80" s="49" t="n">
        <v>0</v>
      </c>
      <c r="CT80" s="61">
        <f>'ETF MTD'!$DU$28/'ETF MTD'!$DU$3-1</f>
        <v/>
      </c>
      <c r="CU80" s="61">
        <f>CS80*CT80</f>
        <v/>
      </c>
      <c r="CV80" s="61" t="n"/>
      <c r="CW80" s="33" t="inlineStr">
        <is>
          <t>TIP</t>
        </is>
      </c>
      <c r="CX80" s="49" t="n">
        <v>0</v>
      </c>
      <c r="CY80" s="61">
        <f>'ETF MTD'!$DU$28/'ETF MTD'!$DU$3-1</f>
        <v/>
      </c>
      <c r="CZ80" s="61">
        <f>CX80*CY80</f>
        <v/>
      </c>
      <c r="DA80" s="61" t="n"/>
      <c r="DB80" s="33" t="inlineStr">
        <is>
          <t>TIP</t>
        </is>
      </c>
      <c r="DC80" s="49" t="n">
        <v>0</v>
      </c>
      <c r="DD80" s="61">
        <f>'ETF MTD'!$DU$28/'ETF MTD'!$DU$3-1</f>
        <v/>
      </c>
      <c r="DE80" s="61">
        <f>DC80*DD80</f>
        <v/>
      </c>
      <c r="DF80" s="61" t="n"/>
      <c r="DG80" s="33" t="inlineStr">
        <is>
          <t>TIP</t>
        </is>
      </c>
      <c r="DH80" s="49" t="n">
        <v>0</v>
      </c>
      <c r="DI80" s="61">
        <f>'ETF MTD'!$DU$28/'ETF MTD'!$DU$3-1</f>
        <v/>
      </c>
      <c r="DJ80" s="61">
        <f>DH80*DI80</f>
        <v/>
      </c>
      <c r="DK80" s="61" t="n"/>
      <c r="DL80" s="33" t="inlineStr">
        <is>
          <t>TIP</t>
        </is>
      </c>
      <c r="DM80" s="49" t="n">
        <v>0</v>
      </c>
      <c r="DN80" s="61">
        <f>'ETF MTD'!$DU$28/'ETF MTD'!$DU$3-1</f>
        <v/>
      </c>
      <c r="DO80" s="61">
        <f>DM80*DN80</f>
        <v/>
      </c>
      <c r="DP80" s="61" t="n"/>
      <c r="DQ80" s="33" t="inlineStr">
        <is>
          <t>TIP</t>
        </is>
      </c>
      <c r="DR80" s="49" t="n">
        <v>0</v>
      </c>
      <c r="DS80" s="61">
        <f>'ETF MTD'!$DU$28/'ETF MTD'!$DU$3-1</f>
        <v/>
      </c>
      <c r="DT80" s="61">
        <f>DR80*DS80</f>
        <v/>
      </c>
      <c r="DU80" s="61" t="n"/>
      <c r="DV80" s="33" t="inlineStr">
        <is>
          <t>TIP</t>
        </is>
      </c>
      <c r="DW80" s="49" t="n">
        <v>0</v>
      </c>
      <c r="DX80" s="61">
        <f>'ETF MTD'!$DU$28/'ETF MTD'!$DU$3-1</f>
        <v/>
      </c>
      <c r="DY80" s="61">
        <f>DW80*DX80</f>
        <v/>
      </c>
      <c r="DZ80" s="61" t="n"/>
      <c r="EA80" s="33" t="inlineStr">
        <is>
          <t>TIP</t>
        </is>
      </c>
      <c r="EB80" s="49" t="n">
        <v>0</v>
      </c>
      <c r="EC80" s="61">
        <f>'ETF MTD'!$DU$28/'ETF MTD'!$DU$3-1</f>
        <v/>
      </c>
      <c r="ED80" s="61">
        <f>EB80*EC80</f>
        <v/>
      </c>
      <c r="EE80" s="61" t="n"/>
      <c r="EF80" s="33" t="inlineStr">
        <is>
          <t>TIP</t>
        </is>
      </c>
      <c r="EG80" s="49" t="n">
        <v>0</v>
      </c>
      <c r="EH80" s="61">
        <f>'ETF MTD'!$DU$28/'ETF MTD'!$DU$3-1</f>
        <v/>
      </c>
      <c r="EI80" s="61">
        <f>EG80*EH80</f>
        <v/>
      </c>
      <c r="EJ80" s="61" t="n"/>
      <c r="EK80" s="33" t="inlineStr">
        <is>
          <t>TIP</t>
        </is>
      </c>
      <c r="EL80" s="49" t="n">
        <v>0</v>
      </c>
      <c r="EM80" s="61">
        <f>'ETF MTD'!$DU$28/'ETF MTD'!$DU$3-1</f>
        <v/>
      </c>
      <c r="EN80" s="61">
        <f>EL80*EM80</f>
        <v/>
      </c>
      <c r="EO80" s="61" t="n"/>
      <c r="EP80" s="33" t="inlineStr">
        <is>
          <t>TIP</t>
        </is>
      </c>
      <c r="EQ80" s="49" t="n">
        <v>0</v>
      </c>
      <c r="ER80" s="61">
        <f>'ETF MTD'!$DU$28/'ETF MTD'!$DU$3-1</f>
        <v/>
      </c>
      <c r="ES80" s="61">
        <f>EQ80*ER80</f>
        <v/>
      </c>
      <c r="ET80" s="61" t="n"/>
      <c r="EU80" s="33" t="inlineStr">
        <is>
          <t>TIP</t>
        </is>
      </c>
      <c r="EV80" s="49" t="n">
        <v>0</v>
      </c>
      <c r="EW80" s="61">
        <f>'ETF MTD'!$DU$28/'ETF MTD'!$DU$3-1</f>
        <v/>
      </c>
      <c r="EX80" s="61">
        <f>EV80*EW80</f>
        <v/>
      </c>
      <c r="EY80" s="61" t="n"/>
      <c r="EZ80" s="33" t="inlineStr">
        <is>
          <t>TIP</t>
        </is>
      </c>
      <c r="FA80" s="49" t="n">
        <v>0</v>
      </c>
      <c r="FB80" s="61">
        <f>'ETF MTD'!$DU$28/'ETF MTD'!$DU$3-1</f>
        <v/>
      </c>
      <c r="FC80" s="61">
        <f>FA80*FB80</f>
        <v/>
      </c>
      <c r="FD80" s="61" t="n"/>
      <c r="FE80" s="33" t="inlineStr">
        <is>
          <t>TIP</t>
        </is>
      </c>
      <c r="FF80" s="49" t="n">
        <v>0</v>
      </c>
      <c r="FG80" s="61">
        <f>'ETF MTD'!$DU$28/'ETF MTD'!$DU$3-1</f>
        <v/>
      </c>
      <c r="FH80" s="61">
        <f>FF80*FG80</f>
        <v/>
      </c>
      <c r="FI80" s="61" t="n"/>
      <c r="FJ80" s="33" t="inlineStr">
        <is>
          <t>TIP</t>
        </is>
      </c>
      <c r="FK80" s="49" t="n">
        <v>0</v>
      </c>
      <c r="FL80" s="61">
        <f>'ETF MTD'!$DU$28/'ETF MTD'!$DU$3-1</f>
        <v/>
      </c>
      <c r="FM80" s="61">
        <f>FK80*FL80</f>
        <v/>
      </c>
      <c r="FN80" s="61" t="n"/>
      <c r="FO80" s="33" t="inlineStr">
        <is>
          <t>TIP</t>
        </is>
      </c>
      <c r="FP80" s="49" t="n">
        <v>0</v>
      </c>
      <c r="FQ80" s="61">
        <f>'ETF MTD'!$DU$28/'ETF MTD'!$DU$3-1</f>
        <v/>
      </c>
      <c r="FR80" s="61">
        <f>FP80*FQ80</f>
        <v/>
      </c>
      <c r="FS80" s="61" t="n"/>
      <c r="FT80" s="33" t="inlineStr">
        <is>
          <t>TIP</t>
        </is>
      </c>
      <c r="FU80" s="49" t="n">
        <v>0</v>
      </c>
      <c r="FV80" s="61">
        <f>'ETF MTD'!$DU$28/'ETF MTD'!$DU$3-1</f>
        <v/>
      </c>
      <c r="FW80" s="61">
        <f>FU80*FV80</f>
        <v/>
      </c>
      <c r="FX80" s="61" t="n"/>
      <c r="FY80" s="33" t="inlineStr">
        <is>
          <t>TIP</t>
        </is>
      </c>
      <c r="FZ80" s="41" t="n">
        <v>0</v>
      </c>
      <c r="GA80" s="61">
        <f>'ETF MTD'!$DU$28/'ETF MTD'!$DU$3-1</f>
        <v/>
      </c>
      <c r="GB80" s="61">
        <f>FZ80*GA80</f>
        <v/>
      </c>
      <c r="GC80" s="61" t="n"/>
      <c r="GD80" s="33" t="inlineStr">
        <is>
          <t>TIP</t>
        </is>
      </c>
      <c r="GE80" s="41" t="n">
        <v>0</v>
      </c>
      <c r="GF80" s="61">
        <f>'ETF MTD'!$DU$28/'ETF MTD'!$DU$3-1</f>
        <v/>
      </c>
      <c r="GG80" s="61">
        <f>GE80*GF80</f>
        <v/>
      </c>
      <c r="GH80" s="61" t="n"/>
      <c r="GI80" s="33" t="inlineStr">
        <is>
          <t>TIP</t>
        </is>
      </c>
      <c r="GJ80" s="41" t="n">
        <v>0</v>
      </c>
      <c r="GK80" s="61">
        <f>'ETF MTD'!$DU$28/'ETF MTD'!$DU$3-1</f>
        <v/>
      </c>
      <c r="GL80" s="61">
        <f>GJ80*GK80</f>
        <v/>
      </c>
      <c r="GM80" s="61" t="n"/>
      <c r="GN80" s="33" t="inlineStr">
        <is>
          <t>TIP</t>
        </is>
      </c>
      <c r="GO80" s="41" t="n">
        <v>0</v>
      </c>
      <c r="GP80" s="61">
        <f>'ETF MTD'!$DU$28/'ETF MTD'!$DU$3-1</f>
        <v/>
      </c>
      <c r="GQ80" s="61">
        <f>GO80*GP80</f>
        <v/>
      </c>
      <c r="GR80" s="61" t="n"/>
      <c r="GS80" s="33" t="inlineStr">
        <is>
          <t>TIP</t>
        </is>
      </c>
      <c r="GT80" s="41" t="n">
        <v>0</v>
      </c>
      <c r="GU80" s="61">
        <f>'ETF MTD'!$DU$28/'ETF MTD'!$DU$3-1</f>
        <v/>
      </c>
      <c r="GV80" s="61">
        <f>GT80*GU80</f>
        <v/>
      </c>
      <c r="GW80" s="61" t="n"/>
      <c r="GX80" s="33" t="inlineStr">
        <is>
          <t>TIP</t>
        </is>
      </c>
      <c r="GY80" s="41" t="n">
        <v>0</v>
      </c>
      <c r="GZ80" s="61">
        <f>'ETF MTD'!$DU$28/'ETF MTD'!$DU$3-1</f>
        <v/>
      </c>
      <c r="HA80" s="61">
        <f>GY80*GZ80</f>
        <v/>
      </c>
      <c r="HB80" s="61" t="n"/>
      <c r="HC80" s="33" t="inlineStr">
        <is>
          <t>TIP</t>
        </is>
      </c>
      <c r="HD80" s="41" t="n">
        <v>0</v>
      </c>
      <c r="HE80" s="61">
        <f>'ETF MTD'!$DU$28/'ETF MTD'!$DU$3-1</f>
        <v/>
      </c>
      <c r="HF80" s="61">
        <f>HD80*HE80</f>
        <v/>
      </c>
      <c r="HG80" s="61" t="n"/>
      <c r="HH80" s="33" t="inlineStr">
        <is>
          <t>TIP</t>
        </is>
      </c>
      <c r="HI80" s="41" t="n">
        <v>0</v>
      </c>
      <c r="HJ80" s="61">
        <f>'ETF MTD'!$DU$28/'ETF MTD'!$DU$3-1</f>
        <v/>
      </c>
      <c r="HK80" s="61">
        <f>HI80*HJ80</f>
        <v/>
      </c>
      <c r="HL80" s="61" t="n"/>
      <c r="HM80" s="33" t="inlineStr">
        <is>
          <t>TIP</t>
        </is>
      </c>
      <c r="HN80" s="41" t="n">
        <v>0</v>
      </c>
      <c r="HO80" s="61">
        <f>'ETF MTD'!$DU$28/'ETF MTD'!$DU$3-1</f>
        <v/>
      </c>
      <c r="HP80" s="61">
        <f>HN80*HO80</f>
        <v/>
      </c>
      <c r="HQ80" s="61" t="n"/>
      <c r="HR80" s="33" t="inlineStr">
        <is>
          <t>TIP</t>
        </is>
      </c>
      <c r="HS80" s="41" t="n">
        <v>0</v>
      </c>
      <c r="HT80" s="61">
        <f>'ETF MTD'!$DU$28/'ETF MTD'!$DU$3-1</f>
        <v/>
      </c>
      <c r="HU80" s="61">
        <f>HS80*HT80</f>
        <v/>
      </c>
      <c r="HV80" s="61" t="n"/>
      <c r="HW80" s="33" t="inlineStr">
        <is>
          <t>TIP</t>
        </is>
      </c>
      <c r="HX80" s="41" t="n">
        <v>0</v>
      </c>
      <c r="HY80" s="61">
        <f>'ETF MTD'!$DU$28/'ETF MTD'!$DU$3-1</f>
        <v/>
      </c>
      <c r="HZ80" s="61">
        <f>HX80*HY80</f>
        <v/>
      </c>
      <c r="IA80" s="61" t="n"/>
      <c r="IB80" s="33" t="inlineStr">
        <is>
          <t>TIP</t>
        </is>
      </c>
      <c r="IC80" s="41" t="n">
        <v>0</v>
      </c>
      <c r="ID80" s="61">
        <f>'ETF MTD'!$DU$28/'ETF MTD'!$DU$3-1</f>
        <v/>
      </c>
      <c r="IE80" s="61">
        <f>IC80*ID80</f>
        <v/>
      </c>
      <c r="IF80" s="61" t="n"/>
      <c r="IG80" s="33" t="inlineStr">
        <is>
          <t>TIP</t>
        </is>
      </c>
      <c r="IH80" s="41" t="n">
        <v>0</v>
      </c>
      <c r="II80" s="61">
        <f>'ETF MTD'!$DU$28/'ETF MTD'!$DU$3-1</f>
        <v/>
      </c>
      <c r="IJ80" s="61">
        <f>IH80*II80</f>
        <v/>
      </c>
      <c r="IK80" s="61" t="n"/>
      <c r="IL80" s="33" t="inlineStr">
        <is>
          <t>TIP</t>
        </is>
      </c>
      <c r="IM80" s="41" t="n">
        <v>0</v>
      </c>
      <c r="IN80" s="61">
        <f>'ETF MTD'!$DU$28/'ETF MTD'!$DU$3-1</f>
        <v/>
      </c>
      <c r="IO80" s="61">
        <f>IM80*IN80</f>
        <v/>
      </c>
      <c r="IP80" s="61" t="n"/>
      <c r="IQ80" s="33" t="inlineStr">
        <is>
          <t>TIP</t>
        </is>
      </c>
      <c r="IR80" s="41" t="n">
        <v>0</v>
      </c>
      <c r="IS80" s="61">
        <f>'ETF MTD'!$DU$28/'ETF MTD'!$DU$3-1</f>
        <v/>
      </c>
      <c r="IT80" s="61">
        <f>IR80*IS80</f>
        <v/>
      </c>
      <c r="IU80" s="61" t="n"/>
      <c r="IV80" s="33" t="inlineStr">
        <is>
          <t>TIP</t>
        </is>
      </c>
      <c r="IW80" s="41" t="n">
        <v>0</v>
      </c>
      <c r="IX80" s="61">
        <f>'ETF MTD'!$DU$28/'ETF MTD'!$DU$3-1</f>
        <v/>
      </c>
      <c r="IY80" s="61">
        <f>IW80*IX80</f>
        <v/>
      </c>
      <c r="IZ80" s="61" t="n"/>
      <c r="JA80" s="33" t="inlineStr">
        <is>
          <t>TIP</t>
        </is>
      </c>
      <c r="JB80" s="41" t="n">
        <v>0</v>
      </c>
      <c r="JC80" s="61">
        <f>'ETF MTD'!$DU$28/'ETF MTD'!$DU$3-1</f>
        <v/>
      </c>
      <c r="JD80" s="61">
        <f>JB80*JC80</f>
        <v/>
      </c>
      <c r="JE80" s="61" t="n"/>
      <c r="JF80" s="33" t="inlineStr">
        <is>
          <t>TIP</t>
        </is>
      </c>
      <c r="JG80" s="41" t="n">
        <v>0</v>
      </c>
      <c r="JH80" s="61">
        <f>'ETF MTD'!$DU$28/'ETF MTD'!$DU$3-1</f>
        <v/>
      </c>
      <c r="JI80" s="61">
        <f>JG80*JH80</f>
        <v/>
      </c>
      <c r="JJ80" s="61" t="n"/>
      <c r="JK80" s="33" t="inlineStr">
        <is>
          <t>TIP</t>
        </is>
      </c>
      <c r="JL80" s="41" t="n">
        <v>0</v>
      </c>
      <c r="JM80" s="61">
        <f>'ETF MTD'!$DU$28/'ETF MTD'!$DU$3-1</f>
        <v/>
      </c>
      <c r="JN80" s="61">
        <f>JL80*JM80</f>
        <v/>
      </c>
      <c r="JO80" s="61" t="n"/>
      <c r="JP80" s="33" t="inlineStr">
        <is>
          <t>TIP</t>
        </is>
      </c>
      <c r="JQ80" s="41" t="n">
        <v>0</v>
      </c>
      <c r="JR80" s="61">
        <f>'ETF MTD'!$DU$28/'ETF MTD'!$DU$3-1</f>
        <v/>
      </c>
      <c r="JS80" s="61">
        <f>JQ80*JR80</f>
        <v/>
      </c>
      <c r="JT80" s="61" t="n"/>
      <c r="JU80" s="33" t="inlineStr">
        <is>
          <t>TIP</t>
        </is>
      </c>
      <c r="JV80" s="41" t="n">
        <v>0</v>
      </c>
      <c r="JW80" s="61">
        <f>'ETF MTD'!$DU$28/'ETF MTD'!$DU$3-1</f>
        <v/>
      </c>
      <c r="JX80" s="61">
        <f>JV80*JW80</f>
        <v/>
      </c>
      <c r="JY80" s="61" t="n"/>
      <c r="JZ80" t="inlineStr">
        <is>
          <t>TIPs</t>
        </is>
      </c>
      <c r="KA80" s="41" t="n">
        <v>0</v>
      </c>
      <c r="KB80" s="61">
        <f>'ETF MTD'!$DU$28/'ETF MTD'!$DU$3-1</f>
        <v/>
      </c>
      <c r="KC80" s="61">
        <f>KA80*KB80</f>
        <v/>
      </c>
      <c r="KD80" s="61" t="n"/>
      <c r="KE80" t="inlineStr">
        <is>
          <t>TIPs</t>
        </is>
      </c>
      <c r="KF80" s="41" t="n">
        <v>0</v>
      </c>
      <c r="KG80" s="61">
        <f>'ETF MTD'!$DU$28/'ETF MTD'!$DU$3-1</f>
        <v/>
      </c>
      <c r="KH80" s="61">
        <f>KF80*KG80</f>
        <v/>
      </c>
      <c r="KI80" s="61" t="n"/>
      <c r="KJ80" t="inlineStr">
        <is>
          <t>TIPs</t>
        </is>
      </c>
      <c r="KK80" s="41" t="n">
        <v>0</v>
      </c>
      <c r="KL80" s="61">
        <f>'ETF MTD'!$DU$28/'ETF MTD'!$DU$3-1</f>
        <v/>
      </c>
      <c r="KM80" s="61">
        <f>KK80*KL80</f>
        <v/>
      </c>
      <c r="KN80" s="61" t="n"/>
      <c r="KO80" t="inlineStr">
        <is>
          <t>TIPs</t>
        </is>
      </c>
      <c r="KP80" s="41" t="n">
        <v>0</v>
      </c>
      <c r="KQ80" s="61">
        <f>'ETF MTD'!$DU$28/'ETF MTD'!$DU$3-1</f>
        <v/>
      </c>
      <c r="KR80" s="61">
        <f>KP80*KQ80</f>
        <v/>
      </c>
      <c r="KS80" s="61" t="n"/>
      <c r="KT80" t="inlineStr">
        <is>
          <t>TIPs</t>
        </is>
      </c>
      <c r="KU80" s="41" t="n">
        <v>0</v>
      </c>
      <c r="KV80" s="61">
        <f>'ETF MTD'!$DU$28/'ETF MTD'!$DU$3-1</f>
        <v/>
      </c>
      <c r="KW80" s="61">
        <f>KU80*KV80</f>
        <v/>
      </c>
      <c r="KX80" s="61" t="n"/>
      <c r="KY80" t="inlineStr">
        <is>
          <t>TIPs</t>
        </is>
      </c>
      <c r="KZ80" s="41" t="n">
        <v>0</v>
      </c>
      <c r="LA80" s="61">
        <f>'ETF MTD'!$DU$28/'ETF MTD'!$DU$3-1</f>
        <v/>
      </c>
      <c r="LB80" s="61">
        <f>KZ80*LA80</f>
        <v/>
      </c>
      <c r="LC80" s="61" t="n"/>
      <c r="LD80" t="inlineStr">
        <is>
          <t>TIPs</t>
        </is>
      </c>
      <c r="LE80" s="41" t="n">
        <v>0</v>
      </c>
      <c r="LF80" s="61">
        <f>'ETF MTD'!$DU$28/'ETF MTD'!$DU$3-1</f>
        <v/>
      </c>
      <c r="LG80" s="61">
        <f>LE80*LF80</f>
        <v/>
      </c>
      <c r="LH80" s="61" t="n"/>
      <c r="LI80" t="inlineStr">
        <is>
          <t>TIPs</t>
        </is>
      </c>
      <c r="LJ80" s="41" t="n">
        <v>0</v>
      </c>
      <c r="LK80" s="61">
        <f>'ETF MTD'!$DU$28/'ETF MTD'!$DU$3-1</f>
        <v/>
      </c>
      <c r="LL80" s="61">
        <f>LJ80*LK80</f>
        <v/>
      </c>
      <c r="LM80" s="61" t="n"/>
      <c r="LN80" t="inlineStr">
        <is>
          <t>TIPs</t>
        </is>
      </c>
      <c r="LO80" s="41" t="n">
        <v>0</v>
      </c>
      <c r="LP80" s="61">
        <f>'ETF MTD'!$DU$28/'ETF MTD'!$DU$3-1</f>
        <v/>
      </c>
      <c r="LQ80" s="61">
        <f>LO80*LP80</f>
        <v/>
      </c>
      <c r="LR80" s="61" t="n"/>
      <c r="LS80" t="inlineStr">
        <is>
          <t>TIPs</t>
        </is>
      </c>
      <c r="LT80" s="41" t="n">
        <v>0</v>
      </c>
      <c r="LU80" s="61">
        <f>'ETF MTD'!$DU$28/'ETF MTD'!$DU$3-1</f>
        <v/>
      </c>
      <c r="LV80" s="61">
        <f>LT80*LU80</f>
        <v/>
      </c>
      <c r="LW80" s="61" t="n"/>
      <c r="LX80" t="inlineStr">
        <is>
          <t>TIPs</t>
        </is>
      </c>
      <c r="LY80" s="41" t="n">
        <v>0</v>
      </c>
      <c r="LZ80" s="61">
        <f>'ETF MTD'!$DU$28/'ETF MTD'!$DU$3-1</f>
        <v/>
      </c>
      <c r="MA80" s="61">
        <f>LY80*LZ80</f>
        <v/>
      </c>
      <c r="MB80" s="61" t="n"/>
      <c r="MC80" t="inlineStr">
        <is>
          <t>TIPs</t>
        </is>
      </c>
      <c r="MD80" s="41" t="n">
        <v>0</v>
      </c>
      <c r="ME80" s="61">
        <f>'ETF MTD'!$DU$28/'ETF MTD'!$DU$3-1</f>
        <v/>
      </c>
      <c r="MF80" s="61">
        <f>MD80*ME80</f>
        <v/>
      </c>
      <c r="MG80" s="61" t="n"/>
      <c r="MH80" t="inlineStr">
        <is>
          <t>TIPs</t>
        </is>
      </c>
      <c r="MI80" s="41" t="n">
        <v>0</v>
      </c>
      <c r="MJ80" s="61">
        <f>'ETF MTD'!$DU$28/'ETF MTD'!$DU$3-1</f>
        <v/>
      </c>
      <c r="MK80" s="61">
        <f>MI80*MJ80</f>
        <v/>
      </c>
      <c r="ML80" s="61" t="n"/>
      <c r="MM80" t="inlineStr">
        <is>
          <t>TIPs</t>
        </is>
      </c>
      <c r="MN80" s="41" t="n">
        <v>0</v>
      </c>
      <c r="MO80" s="61">
        <f>'ETF MTD'!$DU$28/'ETF MTD'!$DU$3-1</f>
        <v/>
      </c>
      <c r="MP80" s="61">
        <f>MN80*MO80</f>
        <v/>
      </c>
      <c r="MQ80" s="61" t="n"/>
      <c r="MR80" t="inlineStr">
        <is>
          <t>TIPs</t>
        </is>
      </c>
      <c r="MS80" s="41" t="n">
        <v>0</v>
      </c>
      <c r="MT80" s="61">
        <f>'ETF MTD'!$DU$28/'ETF MTD'!$DU$3-1</f>
        <v/>
      </c>
      <c r="MU80" s="61">
        <f>MS80*MT80</f>
        <v/>
      </c>
      <c r="MV80" s="61" t="n"/>
      <c r="MW80" t="inlineStr">
        <is>
          <t>TIPs</t>
        </is>
      </c>
      <c r="MX80" s="41" t="n">
        <v>0</v>
      </c>
      <c r="MY80" s="61">
        <f>'ETF MTD'!$DU$28/'ETF MTD'!$DU$3-1</f>
        <v/>
      </c>
      <c r="MZ80" s="61">
        <f>MX80*MY80</f>
        <v/>
      </c>
      <c r="NA80" s="61" t="n"/>
      <c r="NB80" t="inlineStr">
        <is>
          <t>TIPs</t>
        </is>
      </c>
      <c r="NC80" s="41" t="n">
        <v>0</v>
      </c>
      <c r="ND80" s="61">
        <f>'ETF MTD'!$DU$28/'ETF MTD'!$DU$3-1</f>
        <v/>
      </c>
      <c r="NE80" s="61">
        <f>NC80*ND80</f>
        <v/>
      </c>
      <c r="NF80" s="61" t="n"/>
      <c r="NG80" t="inlineStr">
        <is>
          <t>TIPs</t>
        </is>
      </c>
      <c r="NH80" s="41" t="n">
        <v>0</v>
      </c>
      <c r="NI80" s="61">
        <f>'ETF MTD'!$DU$28/'ETF MTD'!$DU$3-1</f>
        <v/>
      </c>
      <c r="NJ80" s="61">
        <f>NH80*NI80</f>
        <v/>
      </c>
      <c r="NK80" s="61" t="n"/>
      <c r="NL80" t="inlineStr">
        <is>
          <t>TIPs</t>
        </is>
      </c>
      <c r="NM80" s="41" t="n">
        <v>0</v>
      </c>
      <c r="NN80" s="61">
        <f>'ETF MTD'!$DU$28/'ETF MTD'!$DU$3-1</f>
        <v/>
      </c>
      <c r="NO80" s="61">
        <f>NM80*NN80</f>
        <v/>
      </c>
      <c r="NP80" s="61" t="n"/>
      <c r="NQ80" t="inlineStr">
        <is>
          <t>TIPs</t>
        </is>
      </c>
      <c r="NR80" s="41" t="n">
        <v>0</v>
      </c>
      <c r="NS80" s="61">
        <f>'ETF MTD'!$DU$28/'ETF MTD'!$DU$3-1</f>
        <v/>
      </c>
      <c r="NT80" s="61">
        <f>NR80*NS80</f>
        <v/>
      </c>
      <c r="NU80" s="61" t="n"/>
      <c r="NV80" t="inlineStr">
        <is>
          <t>TIPs</t>
        </is>
      </c>
      <c r="NW80" s="41" t="n">
        <v>0</v>
      </c>
      <c r="NX80" s="61">
        <f>'ETF MTD'!$DU$28/'ETF MTD'!$DU$3-1</f>
        <v/>
      </c>
      <c r="NY80" s="61">
        <f>NW80*NX80</f>
        <v/>
      </c>
      <c r="NZ80" s="61" t="n"/>
      <c r="OA80" t="inlineStr">
        <is>
          <t>TIPs</t>
        </is>
      </c>
      <c r="OB80" s="41" t="n">
        <v>0</v>
      </c>
      <c r="OC80" s="61">
        <f>'ETF MTD'!$DU$28/'ETF MTD'!$DU$3-1</f>
        <v/>
      </c>
      <c r="OD80" s="61">
        <f>OB80*OC80</f>
        <v/>
      </c>
      <c r="OE80" s="61" t="n"/>
      <c r="OF80" t="inlineStr">
        <is>
          <t>TIPs</t>
        </is>
      </c>
      <c r="OG80" s="41" t="n">
        <v>0</v>
      </c>
      <c r="OH80" s="61">
        <f>'ETF MTD'!$DU$28/'ETF MTD'!$DU$3-1</f>
        <v/>
      </c>
      <c r="OI80" s="61">
        <f>OG80*OH80</f>
        <v/>
      </c>
      <c r="OJ80" s="61" t="n"/>
      <c r="OK80" t="inlineStr">
        <is>
          <t>TIPs</t>
        </is>
      </c>
      <c r="OL80" s="41" t="n">
        <v>0</v>
      </c>
      <c r="OM80" s="61">
        <f>'ETF MTD'!$DU$28/'ETF MTD'!$DU$3-1</f>
        <v/>
      </c>
      <c r="ON80" s="61">
        <f>OL80*OM80</f>
        <v/>
      </c>
      <c r="OO80" s="61" t="n"/>
      <c r="OP80" t="inlineStr">
        <is>
          <t>TIPs</t>
        </is>
      </c>
      <c r="OQ80" s="41" t="n">
        <v>0</v>
      </c>
      <c r="OR80" s="61">
        <f>'ETF MTD'!$DU$28/'ETF MTD'!$DU$3-1</f>
        <v/>
      </c>
      <c r="OS80" s="61">
        <f>OQ80*OR80</f>
        <v/>
      </c>
      <c r="OT80" s="61" t="n"/>
      <c r="OU80" t="inlineStr">
        <is>
          <t>TIPs</t>
        </is>
      </c>
      <c r="OV80" s="41" t="n">
        <v>0</v>
      </c>
      <c r="OW80" s="61">
        <f>'ETF MTD'!$DU$28/'ETF MTD'!$DU$3-1</f>
        <v/>
      </c>
      <c r="OX80" s="61">
        <f>OV80*OW80</f>
        <v/>
      </c>
      <c r="OY80" s="61" t="n"/>
      <c r="OZ80" t="inlineStr">
        <is>
          <t>TIPs</t>
        </is>
      </c>
      <c r="PA80" s="41" t="n">
        <v>0</v>
      </c>
      <c r="PB80" s="61">
        <f>'ETF MTD'!$DU$28/'ETF MTD'!$DU$3-1</f>
        <v/>
      </c>
      <c r="PC80" s="61">
        <f>PA80*PB80</f>
        <v/>
      </c>
      <c r="PD80" s="61" t="n"/>
      <c r="PE80" t="inlineStr">
        <is>
          <t>TIPs</t>
        </is>
      </c>
      <c r="PF80" s="41" t="n">
        <v>0</v>
      </c>
      <c r="PG80" s="61">
        <f>'ETF MTD'!$DU$28/'ETF MTD'!$DU$3-1</f>
        <v/>
      </c>
      <c r="PH80" s="61">
        <f>PF80*PG80</f>
        <v/>
      </c>
      <c r="PI80" s="61" t="n"/>
      <c r="PJ80" t="inlineStr">
        <is>
          <t>TIPs</t>
        </is>
      </c>
      <c r="PK80" s="41" t="n">
        <v>0</v>
      </c>
      <c r="PL80" s="61">
        <f>'ETF MTD'!$DU$28/'ETF MTD'!$DU$3-1</f>
        <v/>
      </c>
      <c r="PM80" s="61">
        <f>PK80*PL80</f>
        <v/>
      </c>
      <c r="PN80" s="61" t="n"/>
      <c r="PO80" t="inlineStr">
        <is>
          <t>TIPs</t>
        </is>
      </c>
      <c r="PP80" s="41" t="n">
        <v>0</v>
      </c>
      <c r="PQ80" s="61">
        <f>'ETF MTD'!$DU$28/'ETF MTD'!$DU$3-1</f>
        <v/>
      </c>
      <c r="PR80" s="61">
        <f>PP80*PQ80</f>
        <v/>
      </c>
      <c r="PS80" s="61" t="n"/>
      <c r="PT80" t="inlineStr">
        <is>
          <t>TIPs</t>
        </is>
      </c>
      <c r="PU80" s="41" t="n">
        <v>0</v>
      </c>
      <c r="PV80" s="61">
        <f>'ETF MTD'!$DU$28/'ETF MTD'!$DU$3-1</f>
        <v/>
      </c>
      <c r="PW80" s="61">
        <f>PU80*PV80</f>
        <v/>
      </c>
      <c r="PX80" s="61" t="n"/>
      <c r="PY80" t="inlineStr">
        <is>
          <t>TIPs</t>
        </is>
      </c>
      <c r="PZ80" s="41" t="n">
        <v>0</v>
      </c>
      <c r="QA80" s="61">
        <f>'ETF MTD'!$DU$28/'ETF MTD'!$DU$3-1</f>
        <v/>
      </c>
      <c r="QB80" s="61">
        <f>PZ80*QA80</f>
        <v/>
      </c>
      <c r="QC80" s="61" t="n"/>
      <c r="QD80" t="inlineStr">
        <is>
          <t>TIPs</t>
        </is>
      </c>
      <c r="QE80" s="41" t="n">
        <v>0</v>
      </c>
      <c r="QF80" s="61">
        <f>'ETF MTD'!$DU$28/'ETF MTD'!$DU$3-1</f>
        <v/>
      </c>
      <c r="QG80" s="61">
        <f>QE80*QF80</f>
        <v/>
      </c>
      <c r="QH80" s="61" t="n"/>
      <c r="QI80" t="inlineStr">
        <is>
          <t>TIPs</t>
        </is>
      </c>
      <c r="QJ80" s="41" t="n">
        <v>0</v>
      </c>
      <c r="QK80" s="61">
        <f>'ETF MTD'!$DU$28/'ETF MTD'!$DU$3-1</f>
        <v/>
      </c>
      <c r="QL80" s="61">
        <f>QJ80*QK80</f>
        <v/>
      </c>
      <c r="QM80" s="61" t="n"/>
      <c r="QN80" t="inlineStr">
        <is>
          <t>TIPs</t>
        </is>
      </c>
      <c r="QO80" s="41" t="n">
        <v>0</v>
      </c>
      <c r="QP80" s="61">
        <f>'ETF MTD'!$DU$28/'ETF MTD'!$DU$3-1</f>
        <v/>
      </c>
      <c r="QQ80" s="61">
        <f>QO80*QP80</f>
        <v/>
      </c>
      <c r="QR80" s="61" t="n"/>
      <c r="QS80" t="inlineStr">
        <is>
          <t>TIPs</t>
        </is>
      </c>
      <c r="QT80" s="41" t="n">
        <v>0</v>
      </c>
      <c r="QU80" s="61">
        <f>'ETF MTD'!$DU$28/'ETF MTD'!$DU$3-1</f>
        <v/>
      </c>
      <c r="QV80" s="61">
        <f>QT80*QU80</f>
        <v/>
      </c>
      <c r="QW80" s="61" t="n"/>
      <c r="QX80" t="inlineStr">
        <is>
          <t>TIPs</t>
        </is>
      </c>
      <c r="QY80" s="41" t="n">
        <v>0</v>
      </c>
      <c r="QZ80" s="61">
        <f>'ETF MTD'!$DU$28/'ETF MTD'!$DU$3-1</f>
        <v/>
      </c>
      <c r="RA80" s="61">
        <f>QY80*QZ80</f>
        <v/>
      </c>
      <c r="RB80" s="61" t="n"/>
      <c r="RC80" t="inlineStr">
        <is>
          <t>TIPs</t>
        </is>
      </c>
      <c r="RD80" s="41" t="n">
        <v>0</v>
      </c>
      <c r="RE80" s="61">
        <f>'ETF MTD'!$DU$28/'ETF MTD'!$DU$3-1</f>
        <v/>
      </c>
      <c r="RF80" s="61">
        <f>RD80*RE80</f>
        <v/>
      </c>
      <c r="RG80" s="61" t="n"/>
      <c r="RH80" t="inlineStr">
        <is>
          <t>TIPs</t>
        </is>
      </c>
      <c r="RI80" s="41" t="n">
        <v>0</v>
      </c>
      <c r="RJ80" s="61">
        <f>'ETF MTD'!$DU$28/'ETF MTD'!$DU$3-1</f>
        <v/>
      </c>
      <c r="RK80" s="61">
        <f>RI80*RJ80</f>
        <v/>
      </c>
      <c r="RL80" s="61" t="n"/>
      <c r="RM80" s="42" t="n">
        <v>0</v>
      </c>
      <c r="RN80" s="52" t="n"/>
      <c r="RO80" s="52" t="n"/>
      <c r="RP80" s="52" t="n"/>
      <c r="RQ80" s="33" t="n"/>
      <c r="RR80" s="46" t="n">
        <v>0.002</v>
      </c>
      <c r="RS80" s="61">
        <f>RI80*RR80</f>
        <v/>
      </c>
    </row>
    <row r="81">
      <c r="A81" s="33" t="n"/>
      <c r="B81" s="33" t="n"/>
      <c r="C81" s="33" t="n"/>
      <c r="D81" s="33" t="n"/>
      <c r="E81" s="33" t="n"/>
      <c r="F81" s="33" t="inlineStr">
        <is>
          <t>EQCHX</t>
        </is>
      </c>
      <c r="G81" s="49" t="n">
        <v>0</v>
      </c>
      <c r="H81" s="61">
        <f>'ETF MTD'!$WA$28/'ETF MTD'!$WA$3-1</f>
        <v/>
      </c>
      <c r="I81" s="61">
        <f>G81*H81</f>
        <v/>
      </c>
      <c r="J81" s="33" t="n"/>
      <c r="K81" s="33" t="inlineStr">
        <is>
          <t>EQCHX</t>
        </is>
      </c>
      <c r="L81" s="49" t="n">
        <v>0</v>
      </c>
      <c r="M81" s="61">
        <f>'ETF MTD'!$WA$28/'ETF MTD'!$WA$3-1</f>
        <v/>
      </c>
      <c r="N81" s="61">
        <f>L81*M81</f>
        <v/>
      </c>
      <c r="O81" s="61" t="n"/>
      <c r="P81" s="61" t="inlineStr">
        <is>
          <t>EQCHX</t>
        </is>
      </c>
      <c r="Q81" s="61" t="n">
        <v>0</v>
      </c>
      <c r="R81" s="61">
        <f>'ETF MTD'!$WA$28/'ETF MTD'!$WA$3-1</f>
        <v/>
      </c>
      <c r="S81" s="61">
        <f>Q81*R81</f>
        <v/>
      </c>
      <c r="T81" s="61" t="n"/>
      <c r="U81" s="33" t="inlineStr">
        <is>
          <t>EQCHX</t>
        </is>
      </c>
      <c r="V81" s="49" t="n">
        <v>0</v>
      </c>
      <c r="W81" s="61">
        <f>'ETF MTD'!$WA$28/'ETF MTD'!$WA$3-1</f>
        <v/>
      </c>
      <c r="X81" s="61">
        <f>V81*W81</f>
        <v/>
      </c>
      <c r="Y81" s="61" t="n"/>
      <c r="Z81" s="33" t="inlineStr">
        <is>
          <t>EQCHX</t>
        </is>
      </c>
      <c r="AA81" s="49" t="n">
        <v>0</v>
      </c>
      <c r="AB81" s="61">
        <f>'ETF MTD'!$WA$28/'ETF MTD'!$WA$3-1</f>
        <v/>
      </c>
      <c r="AC81" s="61">
        <f>AA81*AB81</f>
        <v/>
      </c>
      <c r="AD81" s="61" t="n"/>
      <c r="AE81" s="33" t="inlineStr">
        <is>
          <t>EQCHX</t>
        </is>
      </c>
      <c r="AF81" s="49" t="n">
        <v>0</v>
      </c>
      <c r="AG81" s="61">
        <f>'ETF MTD'!$WA$28/'ETF MTD'!$WA$3-1</f>
        <v/>
      </c>
      <c r="AH81" s="61">
        <f>AF81*AG81</f>
        <v/>
      </c>
      <c r="AI81" s="61" t="n"/>
      <c r="AJ81" s="33" t="inlineStr">
        <is>
          <t>EQCHX</t>
        </is>
      </c>
      <c r="AK81" s="49" t="n">
        <v>0</v>
      </c>
      <c r="AL81" s="61">
        <f>'ETF MTD'!$WA$28/'ETF MTD'!$WA$3-1</f>
        <v/>
      </c>
      <c r="AM81" s="61">
        <f>AK81*AL81</f>
        <v/>
      </c>
      <c r="AN81" s="61" t="n"/>
      <c r="AO81" s="33" t="inlineStr">
        <is>
          <t>EQCHX</t>
        </is>
      </c>
      <c r="AP81" s="49" t="n">
        <v>0</v>
      </c>
      <c r="AQ81" s="61">
        <f>'ETF MTD'!$WA$28/'ETF MTD'!$WA$3-1</f>
        <v/>
      </c>
      <c r="AR81" s="61">
        <f>AP81*AQ81</f>
        <v/>
      </c>
      <c r="AS81" s="61" t="n"/>
      <c r="AT81" s="33" t="inlineStr">
        <is>
          <t>EQCHX</t>
        </is>
      </c>
      <c r="AU81" s="49" t="n">
        <v>0</v>
      </c>
      <c r="AV81" s="61">
        <f>'ETF MTD'!$WA$28/'ETF MTD'!$WA$3-1</f>
        <v/>
      </c>
      <c r="AW81" s="61">
        <f>AU81*AV81</f>
        <v/>
      </c>
      <c r="AX81" s="61" t="n"/>
      <c r="AY81" s="33" t="inlineStr">
        <is>
          <t>EQCHX</t>
        </is>
      </c>
      <c r="AZ81" s="49" t="n">
        <v>0</v>
      </c>
      <c r="BA81" s="61">
        <f>'ETF MTD'!$WA$28/'ETF MTD'!$WA$3-1</f>
        <v/>
      </c>
      <c r="BB81" s="61">
        <f>AZ81*BA81</f>
        <v/>
      </c>
      <c r="BC81" s="61" t="n"/>
      <c r="BD81" s="33" t="inlineStr">
        <is>
          <t>EQCHX</t>
        </is>
      </c>
      <c r="BE81" s="49" t="n">
        <v>0</v>
      </c>
      <c r="BF81" s="61">
        <f>'ETF MTD'!$WA$28/'ETF MTD'!$WA$3-1</f>
        <v/>
      </c>
      <c r="BG81" s="61">
        <f>BE81*BF81</f>
        <v/>
      </c>
      <c r="BH81" s="61" t="n"/>
      <c r="BI81" s="33" t="inlineStr">
        <is>
          <t>EQCHX</t>
        </is>
      </c>
      <c r="BJ81" s="49" t="n">
        <v>0</v>
      </c>
      <c r="BK81" s="61">
        <f>'ETF MTD'!$WA$28/'ETF MTD'!$WA$3-1</f>
        <v/>
      </c>
      <c r="BL81" s="61">
        <f>BJ81*BK81</f>
        <v/>
      </c>
      <c r="BM81" s="61" t="n"/>
      <c r="BN81" s="33" t="inlineStr">
        <is>
          <t>EQCHX</t>
        </is>
      </c>
      <c r="BO81" s="49" t="n">
        <v>0</v>
      </c>
      <c r="BP81" s="61">
        <f>'ETF MTD'!$WA$28/'ETF MTD'!$WA$3-1</f>
        <v/>
      </c>
      <c r="BQ81" s="61">
        <f>BO81*BP81</f>
        <v/>
      </c>
      <c r="BR81" s="61" t="n"/>
      <c r="BS81" s="33" t="inlineStr">
        <is>
          <t>EQCHX</t>
        </is>
      </c>
      <c r="BT81" s="49" t="n">
        <v>0</v>
      </c>
      <c r="BU81" s="61">
        <f>'ETF MTD'!$WA$28/'ETF MTD'!$WA$3-1</f>
        <v/>
      </c>
      <c r="BV81" s="61">
        <f>BT81*BU81</f>
        <v/>
      </c>
      <c r="BW81" s="61" t="n"/>
      <c r="BX81" s="33" t="inlineStr">
        <is>
          <t>EQCHX</t>
        </is>
      </c>
      <c r="BY81" s="49" t="n">
        <v>0</v>
      </c>
      <c r="BZ81" s="61">
        <f>'ETF MTD'!$WA$28/'ETF MTD'!$WA$3-1</f>
        <v/>
      </c>
      <c r="CA81" s="61">
        <f>BY81*BZ81</f>
        <v/>
      </c>
      <c r="CB81" s="61" t="n"/>
      <c r="CC81" s="33" t="inlineStr">
        <is>
          <t>EQCHX</t>
        </is>
      </c>
      <c r="CD81" s="49" t="n">
        <v>0</v>
      </c>
      <c r="CE81" s="61">
        <f>'ETF MTD'!$WA$28/'ETF MTD'!$WA$3-1</f>
        <v/>
      </c>
      <c r="CF81" s="61">
        <f>CD81*CE81</f>
        <v/>
      </c>
      <c r="CG81" s="61" t="n"/>
      <c r="CH81" s="33" t="inlineStr">
        <is>
          <t>EQCHX</t>
        </is>
      </c>
      <c r="CI81" s="49" t="n">
        <v>0</v>
      </c>
      <c r="CJ81" s="61">
        <f>'ETF MTD'!$WA$28/'ETF MTD'!$WA$3-1</f>
        <v/>
      </c>
      <c r="CK81" s="61">
        <f>CI81*CJ81</f>
        <v/>
      </c>
      <c r="CL81" s="61" t="n"/>
      <c r="CM81" s="33" t="inlineStr">
        <is>
          <t>EQCHX</t>
        </is>
      </c>
      <c r="CN81" s="49" t="n">
        <v>0</v>
      </c>
      <c r="CO81" s="61">
        <f>'ETF MTD'!$WA$28/'ETF MTD'!$WA$3-1</f>
        <v/>
      </c>
      <c r="CP81" s="61">
        <f>CN81*CO81</f>
        <v/>
      </c>
      <c r="CQ81" s="61" t="n"/>
      <c r="CR81" s="33" t="inlineStr">
        <is>
          <t>EQCHX</t>
        </is>
      </c>
      <c r="CS81" s="49" t="n">
        <v>0</v>
      </c>
      <c r="CT81" s="61">
        <f>'ETF MTD'!$WA$28/'ETF MTD'!$WA$3-1</f>
        <v/>
      </c>
      <c r="CU81" s="61">
        <f>CS81*CT81</f>
        <v/>
      </c>
      <c r="CV81" s="61" t="n"/>
      <c r="CW81" s="33" t="inlineStr">
        <is>
          <t>EQCHX</t>
        </is>
      </c>
      <c r="CX81" s="49" t="n">
        <v>0</v>
      </c>
      <c r="CY81" s="61">
        <f>'ETF MTD'!$WA$28/'ETF MTD'!$WA$3-1</f>
        <v/>
      </c>
      <c r="CZ81" s="61">
        <f>CX81*CY81</f>
        <v/>
      </c>
      <c r="DA81" s="61" t="n"/>
      <c r="DB81" s="33" t="inlineStr">
        <is>
          <t>EQCHX</t>
        </is>
      </c>
      <c r="DC81" s="49" t="n">
        <v>0</v>
      </c>
      <c r="DD81" s="61">
        <f>'ETF MTD'!$WA$28/'ETF MTD'!$WA$3-1</f>
        <v/>
      </c>
      <c r="DE81" s="61">
        <f>DC81*DD81</f>
        <v/>
      </c>
      <c r="DF81" s="61" t="n"/>
      <c r="DG81" s="33" t="inlineStr">
        <is>
          <t>EQCHX</t>
        </is>
      </c>
      <c r="DH81" s="49" t="n">
        <v>0</v>
      </c>
      <c r="DI81" s="61">
        <f>'ETF MTD'!$WA$28/'ETF MTD'!$WA$3-1</f>
        <v/>
      </c>
      <c r="DJ81" s="61">
        <f>DH81*DI81</f>
        <v/>
      </c>
      <c r="DK81" s="61" t="n"/>
      <c r="DL81" s="33" t="inlineStr">
        <is>
          <t>EQCHX</t>
        </is>
      </c>
      <c r="DM81" s="49" t="n">
        <v>0</v>
      </c>
      <c r="DN81" s="61">
        <f>'ETF MTD'!$WA$28/'ETF MTD'!$WA$3-1</f>
        <v/>
      </c>
      <c r="DO81" s="61">
        <f>DM81*DN81</f>
        <v/>
      </c>
      <c r="DP81" s="61" t="n"/>
      <c r="DQ81" s="33" t="inlineStr">
        <is>
          <t>EQCHX</t>
        </is>
      </c>
      <c r="DR81" s="49" t="n">
        <v>0</v>
      </c>
      <c r="DS81" s="61">
        <f>'ETF MTD'!$WA$28/'ETF MTD'!$WA$3-1</f>
        <v/>
      </c>
      <c r="DT81" s="61">
        <f>DR81*DS81</f>
        <v/>
      </c>
      <c r="DU81" s="61" t="n"/>
      <c r="DV81" s="33" t="inlineStr">
        <is>
          <t>EQCHX</t>
        </is>
      </c>
      <c r="DW81" s="49" t="n">
        <v>0</v>
      </c>
      <c r="DX81" s="61">
        <f>'ETF MTD'!$WA$28/'ETF MTD'!$WA$3-1</f>
        <v/>
      </c>
      <c r="DY81" s="61">
        <f>DW81*DX81</f>
        <v/>
      </c>
      <c r="DZ81" s="61" t="n"/>
      <c r="EA81" s="33" t="inlineStr">
        <is>
          <t>EQCHX</t>
        </is>
      </c>
      <c r="EB81" s="49" t="n">
        <v>0</v>
      </c>
      <c r="EC81" s="61">
        <f>'ETF MTD'!$WA$28/'ETF MTD'!$WA$3-1</f>
        <v/>
      </c>
      <c r="ED81" s="61">
        <f>EB81*EC81</f>
        <v/>
      </c>
      <c r="EE81" s="61" t="n"/>
      <c r="EF81" s="33" t="inlineStr">
        <is>
          <t>EQCHX</t>
        </is>
      </c>
      <c r="EG81" s="49" t="n">
        <v>0</v>
      </c>
      <c r="EH81" s="61">
        <f>'ETF MTD'!$WA$28/'ETF MTD'!$WA$3-1</f>
        <v/>
      </c>
      <c r="EI81" s="61">
        <f>EG81*EH81</f>
        <v/>
      </c>
      <c r="EJ81" s="61" t="n"/>
      <c r="EK81" s="33" t="inlineStr">
        <is>
          <t>EQCHX</t>
        </is>
      </c>
      <c r="EL81" s="49" t="n">
        <v>0</v>
      </c>
      <c r="EM81" s="61">
        <f>'ETF MTD'!$WA$28/'ETF MTD'!$WA$3-1</f>
        <v/>
      </c>
      <c r="EN81" s="61">
        <f>EL81*EM81</f>
        <v/>
      </c>
      <c r="EO81" s="61" t="n"/>
      <c r="EP81" s="33" t="inlineStr">
        <is>
          <t>EQCHX</t>
        </is>
      </c>
      <c r="EQ81" s="49" t="n">
        <v>0</v>
      </c>
      <c r="ER81" s="61">
        <f>'ETF MTD'!$WA$28/'ETF MTD'!$WA$3-1</f>
        <v/>
      </c>
      <c r="ES81" s="61">
        <f>EQ81*ER81</f>
        <v/>
      </c>
      <c r="ET81" s="61" t="n"/>
      <c r="EU81" s="33" t="inlineStr">
        <is>
          <t>EQCHX</t>
        </is>
      </c>
      <c r="EV81" s="49" t="n">
        <v>0</v>
      </c>
      <c r="EW81" s="61">
        <f>'ETF MTD'!$WA$28/'ETF MTD'!$WA$3-1</f>
        <v/>
      </c>
      <c r="EX81" s="61">
        <f>EV81*EW81</f>
        <v/>
      </c>
      <c r="EY81" s="61" t="n"/>
      <c r="EZ81" s="33" t="inlineStr">
        <is>
          <t>EQCHX</t>
        </is>
      </c>
      <c r="FA81" s="49" t="n">
        <v>0</v>
      </c>
      <c r="FB81" s="61">
        <f>'ETF MTD'!$WA$28/'ETF MTD'!$WA$3-1</f>
        <v/>
      </c>
      <c r="FC81" s="61">
        <f>FA81*FB81</f>
        <v/>
      </c>
      <c r="FD81" s="61" t="n"/>
      <c r="FE81" s="33" t="inlineStr">
        <is>
          <t>EQCHX</t>
        </is>
      </c>
      <c r="FF81" s="49" t="n">
        <v>0</v>
      </c>
      <c r="FG81" s="61">
        <f>'ETF MTD'!$WA$28/'ETF MTD'!$WA$3-1</f>
        <v/>
      </c>
      <c r="FH81" s="61">
        <f>FF81*FG81</f>
        <v/>
      </c>
      <c r="FI81" s="61" t="n"/>
      <c r="FJ81" s="33" t="inlineStr">
        <is>
          <t>EQCHX</t>
        </is>
      </c>
      <c r="FK81" s="49" t="n">
        <v>0</v>
      </c>
      <c r="FL81" s="61">
        <f>'ETF MTD'!$WA$28/'ETF MTD'!$WA$3-1</f>
        <v/>
      </c>
      <c r="FM81" s="61">
        <f>FK81*FL81</f>
        <v/>
      </c>
      <c r="FN81" s="61" t="n"/>
      <c r="FO81" s="33" t="inlineStr">
        <is>
          <t>EQCHX</t>
        </is>
      </c>
      <c r="FP81" s="49" t="n">
        <v>0</v>
      </c>
      <c r="FQ81" s="61">
        <f>'ETF MTD'!$WA$28/'ETF MTD'!$WA$3-1</f>
        <v/>
      </c>
      <c r="FR81" s="61">
        <f>FP81*FQ81</f>
        <v/>
      </c>
      <c r="FS81" s="61" t="n"/>
      <c r="FT81" s="33" t="inlineStr">
        <is>
          <t>EQCHX</t>
        </is>
      </c>
      <c r="FU81" s="49" t="n">
        <v>0</v>
      </c>
      <c r="FV81" s="61">
        <f>'ETF MTD'!$WA$28/'ETF MTD'!$WA$3-1</f>
        <v/>
      </c>
      <c r="FW81" s="61">
        <f>FU81*FV81</f>
        <v/>
      </c>
      <c r="FX81" s="61" t="n"/>
      <c r="FY81" s="33" t="inlineStr">
        <is>
          <t>EQCHX</t>
        </is>
      </c>
      <c r="FZ81" s="41" t="n">
        <v>0</v>
      </c>
      <c r="GA81" s="61">
        <f>'ETF MTD'!$WA$28/'ETF MTD'!$WA$3-1</f>
        <v/>
      </c>
      <c r="GB81" s="61">
        <f>FZ81*GA81</f>
        <v/>
      </c>
      <c r="GC81" s="61" t="n"/>
      <c r="GD81" s="33" t="inlineStr">
        <is>
          <t>EQCHX</t>
        </is>
      </c>
      <c r="GE81" s="41" t="n">
        <v>0</v>
      </c>
      <c r="GF81" s="61">
        <f>'ETF MTD'!$WA$28/'ETF MTD'!$WA$3-1</f>
        <v/>
      </c>
      <c r="GG81" s="61">
        <f>GE81*GF81</f>
        <v/>
      </c>
      <c r="GH81" s="61" t="n"/>
      <c r="GI81" s="33" t="inlineStr">
        <is>
          <t>EQCHX</t>
        </is>
      </c>
      <c r="GJ81" s="41" t="n">
        <v>0</v>
      </c>
      <c r="GK81" s="61">
        <f>'ETF MTD'!$WA$28/'ETF MTD'!$WA$3-1</f>
        <v/>
      </c>
      <c r="GL81" s="61">
        <f>GJ81*GK81</f>
        <v/>
      </c>
      <c r="GM81" s="61" t="n"/>
      <c r="GN81" s="33" t="inlineStr">
        <is>
          <t>EQCHX</t>
        </is>
      </c>
      <c r="GO81" s="41" t="n">
        <v>0</v>
      </c>
      <c r="GP81" s="61">
        <f>'ETF MTD'!$WA$28/'ETF MTD'!$WA$3-1</f>
        <v/>
      </c>
      <c r="GQ81" s="61">
        <f>GO81*GP81</f>
        <v/>
      </c>
      <c r="GR81" s="61" t="n"/>
      <c r="GS81" s="33" t="inlineStr">
        <is>
          <t>EQCHX</t>
        </is>
      </c>
      <c r="GT81" s="41" t="n">
        <v>0</v>
      </c>
      <c r="GU81" s="61">
        <f>'ETF MTD'!$WA$28/'ETF MTD'!$WA$3-1</f>
        <v/>
      </c>
      <c r="GV81" s="61">
        <f>GT81*GU81</f>
        <v/>
      </c>
      <c r="GW81" s="61" t="n"/>
      <c r="GX81" s="33" t="inlineStr">
        <is>
          <t>EQCHX</t>
        </is>
      </c>
      <c r="GY81" s="41" t="n">
        <v>0</v>
      </c>
      <c r="GZ81" s="61">
        <f>'ETF MTD'!$WA$28/'ETF MTD'!$WA$3-1</f>
        <v/>
      </c>
      <c r="HA81" s="61">
        <f>GY81*GZ81</f>
        <v/>
      </c>
      <c r="HB81" s="61" t="n"/>
      <c r="HC81" s="33" t="inlineStr">
        <is>
          <t>EQCHX</t>
        </is>
      </c>
      <c r="HD81" s="41" t="n">
        <v>0</v>
      </c>
      <c r="HE81" s="61">
        <f>'ETF MTD'!$WA$28/'ETF MTD'!$WA$3-1</f>
        <v/>
      </c>
      <c r="HF81" s="61">
        <f>HD81*HE81</f>
        <v/>
      </c>
      <c r="HG81" s="61" t="n"/>
      <c r="HH81" s="33" t="inlineStr">
        <is>
          <t>EQCHX</t>
        </is>
      </c>
      <c r="HI81" s="41" t="n">
        <v>0</v>
      </c>
      <c r="HJ81" s="61">
        <f>'ETF MTD'!$WA$28/'ETF MTD'!$WA$3-1</f>
        <v/>
      </c>
      <c r="HK81" s="61">
        <f>HI81*HJ81</f>
        <v/>
      </c>
      <c r="HL81" s="61" t="n"/>
      <c r="HM81" s="33" t="inlineStr">
        <is>
          <t>EQCHX</t>
        </is>
      </c>
      <c r="HN81" s="41" t="n">
        <v>0</v>
      </c>
      <c r="HO81" s="61">
        <f>'ETF MTD'!$WA$28/'ETF MTD'!$WA$3-1</f>
        <v/>
      </c>
      <c r="HP81" s="61">
        <f>HN81*HO81</f>
        <v/>
      </c>
      <c r="HQ81" s="61" t="n"/>
      <c r="HR81" s="33" t="inlineStr">
        <is>
          <t>IAU</t>
        </is>
      </c>
      <c r="HS81" s="41" t="n">
        <v>0</v>
      </c>
      <c r="HT81" s="61">
        <f>'ETF MTD'!$IK$28/'ETF MTD'!$IK$3-1</f>
        <v/>
      </c>
      <c r="HU81" s="61">
        <f>HS81*HT81</f>
        <v/>
      </c>
      <c r="HV81" s="61" t="n"/>
      <c r="HW81" s="33" t="inlineStr">
        <is>
          <t>IAU</t>
        </is>
      </c>
      <c r="HX81" s="41" t="n">
        <v>0</v>
      </c>
      <c r="HY81" s="61">
        <f>'ETF MTD'!$IK$28/'ETF MTD'!$IK$3-1</f>
        <v/>
      </c>
      <c r="HZ81" s="61">
        <f>HX81*HY81</f>
        <v/>
      </c>
      <c r="IA81" s="61" t="n"/>
      <c r="IB81" s="33" t="inlineStr">
        <is>
          <t>IAU</t>
        </is>
      </c>
      <c r="IC81" s="41" t="n">
        <v>0</v>
      </c>
      <c r="ID81" s="61">
        <f>'ETF MTD'!$IK$28/'ETF MTD'!$IK$3-1</f>
        <v/>
      </c>
      <c r="IE81" s="61">
        <f>IC81*ID81</f>
        <v/>
      </c>
      <c r="IF81" s="61" t="n"/>
      <c r="IG81" s="33" t="inlineStr">
        <is>
          <t>IAU</t>
        </is>
      </c>
      <c r="IH81" s="41" t="n">
        <v>0</v>
      </c>
      <c r="II81" s="61">
        <f>'ETF MTD'!$IK$28/'ETF MTD'!$IK$3-1</f>
        <v/>
      </c>
      <c r="IJ81" s="61">
        <f>IH81*II81</f>
        <v/>
      </c>
      <c r="IK81" s="61" t="n"/>
      <c r="IL81" s="33" t="inlineStr">
        <is>
          <t>IAU</t>
        </is>
      </c>
      <c r="IM81" s="41" t="n">
        <v>0</v>
      </c>
      <c r="IN81" s="61">
        <f>'ETF MTD'!$IK$28/'ETF MTD'!$IK$3-1</f>
        <v/>
      </c>
      <c r="IO81" s="61">
        <f>IM81*IN81</f>
        <v/>
      </c>
      <c r="IP81" s="61" t="n"/>
      <c r="IQ81" s="33" t="inlineStr">
        <is>
          <t>IAU</t>
        </is>
      </c>
      <c r="IR81" s="41" t="n">
        <v>0</v>
      </c>
      <c r="IS81" s="61">
        <f>'ETF MTD'!$IK$28/'ETF MTD'!$IK$3-1</f>
        <v/>
      </c>
      <c r="IT81" s="61">
        <f>IR81*IS81</f>
        <v/>
      </c>
      <c r="IU81" s="61" t="n"/>
      <c r="IV81" s="33" t="inlineStr">
        <is>
          <t>IAU</t>
        </is>
      </c>
      <c r="IW81" s="41" t="n">
        <v>0</v>
      </c>
      <c r="IX81" s="61">
        <f>'ETF MTD'!$IK$28/'ETF MTD'!$IK$3-1</f>
        <v/>
      </c>
      <c r="IY81" s="61">
        <f>IW81*IX81</f>
        <v/>
      </c>
      <c r="IZ81" s="61" t="n"/>
      <c r="JA81" s="33" t="inlineStr">
        <is>
          <t>IAU</t>
        </is>
      </c>
      <c r="JB81" s="41" t="n">
        <v>0</v>
      </c>
      <c r="JC81" s="61">
        <f>'ETF MTD'!$IK$28/'ETF MTD'!$IK$3-1</f>
        <v/>
      </c>
      <c r="JD81" s="61">
        <f>JB81*JC81</f>
        <v/>
      </c>
      <c r="JE81" s="61" t="n"/>
      <c r="JF81" s="33" t="inlineStr">
        <is>
          <t>IAU</t>
        </is>
      </c>
      <c r="JG81" s="41" t="n">
        <v>0</v>
      </c>
      <c r="JH81" s="61">
        <f>'ETF MTD'!$IK$28/'ETF MTD'!$IK$3-1</f>
        <v/>
      </c>
      <c r="JI81" s="61">
        <f>JG81*JH81</f>
        <v/>
      </c>
      <c r="JJ81" s="61" t="n"/>
      <c r="JK81" s="33" t="inlineStr">
        <is>
          <t>IAU</t>
        </is>
      </c>
      <c r="JL81" s="41" t="n">
        <v>0</v>
      </c>
      <c r="JM81" s="61">
        <f>'ETF MTD'!$IK$28/'ETF MTD'!$IK$3-1</f>
        <v/>
      </c>
      <c r="JN81" s="61">
        <f>JL81*JM81</f>
        <v/>
      </c>
      <c r="JO81" s="61" t="n"/>
      <c r="JP81" s="33" t="inlineStr">
        <is>
          <t>IAU</t>
        </is>
      </c>
      <c r="JQ81" s="41" t="n">
        <v>0</v>
      </c>
      <c r="JR81" s="61">
        <f>'ETF MTD'!$IK$28/'ETF MTD'!$IK$3-1</f>
        <v/>
      </c>
      <c r="JS81" s="61">
        <f>JQ81*JR81</f>
        <v/>
      </c>
      <c r="JT81" s="61" t="n"/>
      <c r="JU81" s="33" t="inlineStr">
        <is>
          <t>IAU</t>
        </is>
      </c>
      <c r="JV81" s="41" t="n">
        <v>0</v>
      </c>
      <c r="JW81" s="61">
        <f>'ETF MTD'!$IK$28/'ETF MTD'!$IK$3-1</f>
        <v/>
      </c>
      <c r="JX81" s="61">
        <f>JV81*JW81</f>
        <v/>
      </c>
      <c r="JY81" s="61" t="n"/>
      <c r="JZ81" t="inlineStr">
        <is>
          <t>Gold</t>
        </is>
      </c>
      <c r="KA81" s="41" t="n">
        <v>0</v>
      </c>
      <c r="KB81" s="61">
        <f>'ETF MTD'!$IK$28/'ETF MTD'!$IK$3-1</f>
        <v/>
      </c>
      <c r="KC81" s="61">
        <f>KA81*KB81</f>
        <v/>
      </c>
      <c r="KD81" s="61" t="n"/>
      <c r="KE81" t="inlineStr">
        <is>
          <t>Gold</t>
        </is>
      </c>
      <c r="KF81" s="41" t="n">
        <v>0</v>
      </c>
      <c r="KG81" s="61">
        <f>'ETF MTD'!$IK$28/'ETF MTD'!$IK$3-1</f>
        <v/>
      </c>
      <c r="KH81" s="61">
        <f>KF81*KG81</f>
        <v/>
      </c>
      <c r="KI81" s="61" t="n"/>
      <c r="KJ81" t="inlineStr">
        <is>
          <t>Gold</t>
        </is>
      </c>
      <c r="KK81" s="41" t="n">
        <v>0</v>
      </c>
      <c r="KL81" s="61">
        <f>'ETF MTD'!$IK$28/'ETF MTD'!$IK$3-1</f>
        <v/>
      </c>
      <c r="KM81" s="61">
        <f>KK81*KL81</f>
        <v/>
      </c>
      <c r="KN81" s="61" t="n"/>
      <c r="KO81" t="inlineStr">
        <is>
          <t>Gold</t>
        </is>
      </c>
      <c r="KP81" s="41" t="n">
        <v>0</v>
      </c>
      <c r="KQ81" s="61">
        <f>'ETF MTD'!$IK$28/'ETF MTD'!$IK$3-1</f>
        <v/>
      </c>
      <c r="KR81" s="61">
        <f>KP81*KQ81</f>
        <v/>
      </c>
      <c r="KS81" s="61" t="n"/>
      <c r="KT81" t="inlineStr">
        <is>
          <t>Gold</t>
        </is>
      </c>
      <c r="KU81" s="41" t="n">
        <v>0</v>
      </c>
      <c r="KV81" s="61">
        <f>'ETF MTD'!$IK$28/'ETF MTD'!$IK$3-1</f>
        <v/>
      </c>
      <c r="KW81" s="61">
        <f>KU81*KV81</f>
        <v/>
      </c>
      <c r="KX81" s="61" t="n"/>
      <c r="KY81" t="inlineStr">
        <is>
          <t>Gold</t>
        </is>
      </c>
      <c r="KZ81" s="41" t="n">
        <v>0</v>
      </c>
      <c r="LA81" s="61">
        <f>'ETF MTD'!$IK$28/'ETF MTD'!$IK$3-1</f>
        <v/>
      </c>
      <c r="LB81" s="61">
        <f>KZ81*LA81</f>
        <v/>
      </c>
      <c r="LC81" s="61" t="n"/>
      <c r="LD81" t="inlineStr">
        <is>
          <t>Gold</t>
        </is>
      </c>
      <c r="LE81" s="41" t="n">
        <v>0</v>
      </c>
      <c r="LF81" s="61">
        <f>'ETF MTD'!$IK$28/'ETF MTD'!$IK$3-1</f>
        <v/>
      </c>
      <c r="LG81" s="61">
        <f>LE81*LF81</f>
        <v/>
      </c>
      <c r="LH81" s="61" t="n"/>
      <c r="LI81" t="inlineStr">
        <is>
          <t>Gold</t>
        </is>
      </c>
      <c r="LJ81" s="41" t="n">
        <v>0</v>
      </c>
      <c r="LK81" s="61">
        <f>'ETF MTD'!$IK$28/'ETF MTD'!$IK$3-1</f>
        <v/>
      </c>
      <c r="LL81" s="61">
        <f>LJ81*LK81</f>
        <v/>
      </c>
      <c r="LM81" s="61" t="n"/>
      <c r="LN81" t="inlineStr">
        <is>
          <t>Gold</t>
        </is>
      </c>
      <c r="LO81" s="41" t="n">
        <v>0</v>
      </c>
      <c r="LP81" s="61">
        <f>'ETF MTD'!$IK$28/'ETF MTD'!$IK$3-1</f>
        <v/>
      </c>
      <c r="LQ81" s="61">
        <f>LO81*LP81</f>
        <v/>
      </c>
      <c r="LR81" s="61" t="n"/>
      <c r="LS81" t="inlineStr">
        <is>
          <t>Gold</t>
        </is>
      </c>
      <c r="LT81" s="41" t="n">
        <v>0</v>
      </c>
      <c r="LU81" s="61">
        <f>'ETF MTD'!$IK$28/'ETF MTD'!$IK$3-1</f>
        <v/>
      </c>
      <c r="LV81" s="61">
        <f>LT81*LU81</f>
        <v/>
      </c>
      <c r="LW81" s="61" t="n"/>
      <c r="LX81" t="inlineStr">
        <is>
          <t>Gold</t>
        </is>
      </c>
      <c r="LY81" s="41" t="n">
        <v>0</v>
      </c>
      <c r="LZ81" s="61">
        <f>'ETF MTD'!$IK$28/'ETF MTD'!$IK$3-1</f>
        <v/>
      </c>
      <c r="MA81" s="61">
        <f>LY81*LZ81</f>
        <v/>
      </c>
      <c r="MB81" s="61" t="n"/>
      <c r="MC81" t="inlineStr">
        <is>
          <t>Gold</t>
        </is>
      </c>
      <c r="MD81" s="41" t="n">
        <v>0</v>
      </c>
      <c r="ME81" s="61">
        <f>'ETF MTD'!$IK$28/'ETF MTD'!$IK$3-1</f>
        <v/>
      </c>
      <c r="MF81" s="61">
        <f>MD81*ME81</f>
        <v/>
      </c>
      <c r="MG81" s="61" t="n"/>
      <c r="MH81" t="inlineStr">
        <is>
          <t>Gold</t>
        </is>
      </c>
      <c r="MI81" s="41" t="n">
        <v>0</v>
      </c>
      <c r="MJ81" s="61">
        <f>'ETF MTD'!$IK$28/'ETF MTD'!$IK$3-1</f>
        <v/>
      </c>
      <c r="MK81" s="61">
        <f>MI81*MJ81</f>
        <v/>
      </c>
      <c r="ML81" s="61" t="n"/>
      <c r="MM81" t="inlineStr">
        <is>
          <t>Gold</t>
        </is>
      </c>
      <c r="MN81" s="41" t="n">
        <v>0</v>
      </c>
      <c r="MO81" s="61">
        <f>'ETF MTD'!$IK$28/'ETF MTD'!$IK$3-1</f>
        <v/>
      </c>
      <c r="MP81" s="61">
        <f>MN81*MO81</f>
        <v/>
      </c>
      <c r="MQ81" s="61" t="n"/>
      <c r="MR81" t="inlineStr">
        <is>
          <t>Gold</t>
        </is>
      </c>
      <c r="MS81" s="41" t="n">
        <v>0</v>
      </c>
      <c r="MT81" s="61">
        <f>'ETF MTD'!$IK$28/'ETF MTD'!$IK$3-1</f>
        <v/>
      </c>
      <c r="MU81" s="61">
        <f>MS81*MT81</f>
        <v/>
      </c>
      <c r="MV81" s="61" t="n"/>
      <c r="MW81" t="inlineStr">
        <is>
          <t>Gold</t>
        </is>
      </c>
      <c r="MX81" s="41" t="n">
        <v>0</v>
      </c>
      <c r="MY81" s="61">
        <f>'ETF MTD'!$IK$28/'ETF MTD'!$IK$3-1</f>
        <v/>
      </c>
      <c r="MZ81" s="61">
        <f>MX81*MY81</f>
        <v/>
      </c>
      <c r="NA81" s="61" t="n"/>
      <c r="NB81" t="inlineStr">
        <is>
          <t>Gold</t>
        </is>
      </c>
      <c r="NC81" s="41" t="n">
        <v>0</v>
      </c>
      <c r="ND81" s="61">
        <f>'ETF MTD'!$IK$28/'ETF MTD'!$IK$3-1</f>
        <v/>
      </c>
      <c r="NE81" s="61">
        <f>NC81*ND81</f>
        <v/>
      </c>
      <c r="NF81" s="61" t="n"/>
      <c r="NG81" t="inlineStr">
        <is>
          <t>Gold</t>
        </is>
      </c>
      <c r="NH81" s="41" t="n">
        <v>0</v>
      </c>
      <c r="NI81" s="61">
        <f>'ETF MTD'!$IK$28/'ETF MTD'!$IK$3-1</f>
        <v/>
      </c>
      <c r="NJ81" s="61">
        <f>NH81*NI81</f>
        <v/>
      </c>
      <c r="NK81" s="61" t="n"/>
      <c r="NL81" t="inlineStr">
        <is>
          <t>Gold</t>
        </is>
      </c>
      <c r="NM81" s="41" t="n">
        <v>0</v>
      </c>
      <c r="NN81" s="61">
        <f>'ETF MTD'!$IK$28/'ETF MTD'!$IK$3-1</f>
        <v/>
      </c>
      <c r="NO81" s="61">
        <f>NM81*NN81</f>
        <v/>
      </c>
      <c r="NP81" s="61" t="n"/>
      <c r="NQ81" t="inlineStr">
        <is>
          <t>Gold</t>
        </is>
      </c>
      <c r="NR81" s="41" t="n">
        <v>0</v>
      </c>
      <c r="NS81" s="61">
        <f>'ETF MTD'!$IK$28/'ETF MTD'!$IK$3-1</f>
        <v/>
      </c>
      <c r="NT81" s="61">
        <f>NR81*NS81</f>
        <v/>
      </c>
      <c r="NU81" s="61" t="n"/>
      <c r="NV81" t="inlineStr">
        <is>
          <t>Gold</t>
        </is>
      </c>
      <c r="NW81" s="41" t="n">
        <v>0</v>
      </c>
      <c r="NX81" s="61">
        <f>'ETF MTD'!$IK$28/'ETF MTD'!$IK$3-1</f>
        <v/>
      </c>
      <c r="NY81" s="61">
        <f>NW81*NX81</f>
        <v/>
      </c>
      <c r="NZ81" s="61" t="n"/>
      <c r="OA81" t="inlineStr">
        <is>
          <t>Gold</t>
        </is>
      </c>
      <c r="OB81" s="41" t="n">
        <v>0</v>
      </c>
      <c r="OC81" s="61">
        <f>'ETF MTD'!$IK$28/'ETF MTD'!$IK$3-1</f>
        <v/>
      </c>
      <c r="OD81" s="61">
        <f>OB81*OC81</f>
        <v/>
      </c>
      <c r="OE81" s="61" t="n"/>
      <c r="OF81" t="inlineStr">
        <is>
          <t>Trend</t>
        </is>
      </c>
      <c r="OG81" s="41" t="n">
        <v>0</v>
      </c>
      <c r="OH81" s="61">
        <f>'ETF MTD'!$IK$28/'ETF MTD'!$IK$3-1</f>
        <v/>
      </c>
      <c r="OI81" s="61">
        <f>OG81*OH81</f>
        <v/>
      </c>
      <c r="OJ81" s="61" t="n"/>
      <c r="OK81" t="inlineStr">
        <is>
          <t>Trend</t>
        </is>
      </c>
      <c r="OL81" s="41" t="n">
        <v>0</v>
      </c>
      <c r="OM81" s="61">
        <f>'ETF MTD'!$IK$28/'ETF MTD'!$IK$3-1</f>
        <v/>
      </c>
      <c r="ON81" s="61">
        <f>OL81*OM81</f>
        <v/>
      </c>
      <c r="OO81" s="61" t="n"/>
      <c r="OP81" t="inlineStr">
        <is>
          <t>Trend</t>
        </is>
      </c>
      <c r="OQ81" s="41" t="n">
        <v>0</v>
      </c>
      <c r="OR81" s="61">
        <f>'ETF MTD'!$IK$28/'ETF MTD'!$IK$3-1</f>
        <v/>
      </c>
      <c r="OS81" s="61">
        <f>OQ81*OR81</f>
        <v/>
      </c>
      <c r="OT81" s="61" t="n"/>
      <c r="OU81" t="inlineStr">
        <is>
          <t>Trend</t>
        </is>
      </c>
      <c r="OV81" s="41" t="n">
        <v>0</v>
      </c>
      <c r="OW81" s="61">
        <f>'ETF MTD'!$IK$28/'ETF MTD'!$IK$3-1</f>
        <v/>
      </c>
      <c r="OX81" s="61">
        <f>OV81*OW81</f>
        <v/>
      </c>
      <c r="OY81" s="61" t="n"/>
      <c r="OZ81" t="inlineStr">
        <is>
          <t>Trend</t>
        </is>
      </c>
      <c r="PA81" s="41" t="n">
        <v>0</v>
      </c>
      <c r="PB81" s="61">
        <f>'ETF MTD'!$IK$28/'ETF MTD'!$IK$3-1</f>
        <v/>
      </c>
      <c r="PC81" s="61">
        <f>PA81*PB81</f>
        <v/>
      </c>
      <c r="PD81" s="61" t="n"/>
      <c r="PE81" t="inlineStr">
        <is>
          <t>Trend</t>
        </is>
      </c>
      <c r="PF81" s="41" t="n">
        <v>0</v>
      </c>
      <c r="PG81" s="61">
        <f>'ETF MTD'!$IK$28/'ETF MTD'!$IK$3-1</f>
        <v/>
      </c>
      <c r="PH81" s="61">
        <f>PF81*PG81</f>
        <v/>
      </c>
      <c r="PI81" s="61" t="n"/>
      <c r="PJ81" t="inlineStr">
        <is>
          <t>Trend</t>
        </is>
      </c>
      <c r="PK81" s="41" t="n">
        <v>0</v>
      </c>
      <c r="PL81" s="61">
        <f>'ETF MTD'!$IK$28/'ETF MTD'!$IK$3-1</f>
        <v/>
      </c>
      <c r="PM81" s="61">
        <f>PK81*PL81</f>
        <v/>
      </c>
      <c r="PN81" s="61" t="n"/>
      <c r="PO81" t="inlineStr">
        <is>
          <t>Trend</t>
        </is>
      </c>
      <c r="PP81" s="41" t="n">
        <v>0</v>
      </c>
      <c r="PQ81" s="61">
        <f>'ETF MTD'!$IK$28/'ETF MTD'!$IK$3-1</f>
        <v/>
      </c>
      <c r="PR81" s="61">
        <f>PP81*PQ81</f>
        <v/>
      </c>
      <c r="PS81" s="61" t="n"/>
      <c r="PT81" t="inlineStr">
        <is>
          <t>Trend</t>
        </is>
      </c>
      <c r="PU81" s="41" t="n">
        <v>0</v>
      </c>
      <c r="PV81" s="61">
        <f>'ETF MTD'!$IK$28/'ETF MTD'!$IK$3-1</f>
        <v/>
      </c>
      <c r="PW81" s="61">
        <f>PU81*PV81</f>
        <v/>
      </c>
      <c r="PX81" s="61" t="n"/>
      <c r="PY81" t="inlineStr">
        <is>
          <t>Trend</t>
        </is>
      </c>
      <c r="PZ81" s="41" t="n">
        <v>0</v>
      </c>
      <c r="QA81" s="61">
        <f>'ETF MTD'!$IK$28/'ETF MTD'!$IK$3-1</f>
        <v/>
      </c>
      <c r="QB81" s="61">
        <f>PZ81*QA81</f>
        <v/>
      </c>
      <c r="QC81" s="61" t="n"/>
      <c r="QD81" t="inlineStr">
        <is>
          <t>Trend</t>
        </is>
      </c>
      <c r="QE81" s="41" t="n">
        <v>0</v>
      </c>
      <c r="QF81" s="61">
        <f>'ETF MTD'!$IK$28/'ETF MTD'!$IK$3-1</f>
        <v/>
      </c>
      <c r="QG81" s="61">
        <f>QE81*QF81</f>
        <v/>
      </c>
      <c r="QH81" s="61" t="n"/>
      <c r="QI81" t="inlineStr">
        <is>
          <t>Trend</t>
        </is>
      </c>
      <c r="QJ81" s="41" t="n">
        <v>0</v>
      </c>
      <c r="QK81" s="61">
        <f>'ETF MTD'!$IK$28/'ETF MTD'!$IK$3-1</f>
        <v/>
      </c>
      <c r="QL81" s="61">
        <f>QJ81*QK81</f>
        <v/>
      </c>
      <c r="QM81" s="61" t="n"/>
      <c r="QN81" t="inlineStr">
        <is>
          <t>Trend</t>
        </is>
      </c>
      <c r="QO81" s="41" t="n">
        <v>0</v>
      </c>
      <c r="QP81" s="61">
        <f>'ETF MTD'!$IK$28/'ETF MTD'!$IK$3-1</f>
        <v/>
      </c>
      <c r="QQ81" s="61">
        <f>QO81*QP81</f>
        <v/>
      </c>
      <c r="QR81" s="61" t="n"/>
      <c r="QS81" t="inlineStr">
        <is>
          <t>Trend</t>
        </is>
      </c>
      <c r="QT81" s="41" t="n">
        <v>0</v>
      </c>
      <c r="QU81" s="61">
        <f>'ETF MTD'!$IK$28/'ETF MTD'!$IK$3-1</f>
        <v/>
      </c>
      <c r="QV81" s="61">
        <f>QT81*QU81</f>
        <v/>
      </c>
      <c r="QW81" s="61" t="n"/>
      <c r="QX81" t="inlineStr">
        <is>
          <t>Trend</t>
        </is>
      </c>
      <c r="QY81" s="41" t="n">
        <v>0</v>
      </c>
      <c r="QZ81" s="61">
        <f>'ETF MTD'!$IK$28/'ETF MTD'!$IK$3-1</f>
        <v/>
      </c>
      <c r="RA81" s="61">
        <f>QY81*QZ81</f>
        <v/>
      </c>
      <c r="RB81" s="61" t="n"/>
      <c r="RC81" t="inlineStr">
        <is>
          <t>Trend</t>
        </is>
      </c>
      <c r="RD81" s="41" t="n">
        <v>0</v>
      </c>
      <c r="RE81" s="61">
        <f>'ETF MTD'!$IK$28/'ETF MTD'!$IK$3-1</f>
        <v/>
      </c>
      <c r="RF81" s="61">
        <f>RD81*RE81</f>
        <v/>
      </c>
      <c r="RG81" s="61" t="n"/>
      <c r="RH81" t="inlineStr">
        <is>
          <t>Trend</t>
        </is>
      </c>
      <c r="RI81" s="41" t="n">
        <v>0</v>
      </c>
      <c r="RJ81" s="61">
        <f>'ETF MTD'!$IK$28/'ETF MTD'!$IK$3-1</f>
        <v/>
      </c>
      <c r="RK81" s="61">
        <f>RI81*RJ81</f>
        <v/>
      </c>
      <c r="RL81" s="61" t="n"/>
      <c r="RM81" s="42" t="n">
        <v>0</v>
      </c>
      <c r="RN81" s="52" t="n"/>
      <c r="RO81" s="52" t="n"/>
      <c r="RP81" s="52" t="n"/>
      <c r="RQ81" s="33" t="n"/>
      <c r="RR81" s="46" t="n">
        <v>0.011</v>
      </c>
      <c r="RS81" s="61">
        <f>RI81*RR81</f>
        <v/>
      </c>
    </row>
    <row r="82">
      <c r="A82" s="33" t="n"/>
      <c r="B82" s="33" t="n"/>
      <c r="C82" s="33" t="n"/>
      <c r="D82" s="33" t="n"/>
      <c r="E82" s="33" t="n"/>
      <c r="F82" s="61" t="inlineStr">
        <is>
          <t>SHY</t>
        </is>
      </c>
      <c r="G82" s="49" t="n">
        <v>0</v>
      </c>
      <c r="H82" s="61">
        <f>'ETF MTD'!$ES$28/'ETF MTD'!$ES$3-1</f>
        <v/>
      </c>
      <c r="I82" s="61">
        <f>G82*H82</f>
        <v/>
      </c>
      <c r="J82" s="33" t="n"/>
      <c r="K82" s="61" t="inlineStr">
        <is>
          <t>SHY</t>
        </is>
      </c>
      <c r="L82" s="49" t="n">
        <v>0</v>
      </c>
      <c r="M82" s="61">
        <f>'ETF MTD'!$ES$28/'ETF MTD'!$ES$3-1</f>
        <v/>
      </c>
      <c r="N82" s="61">
        <f>L82*M82</f>
        <v/>
      </c>
      <c r="O82" s="61" t="n"/>
      <c r="P82" s="61" t="inlineStr">
        <is>
          <t>SHY</t>
        </is>
      </c>
      <c r="Q82" s="61" t="n">
        <v>0</v>
      </c>
      <c r="R82" s="61">
        <f>'ETF MTD'!$ES$28/'ETF MTD'!$ES$3-1</f>
        <v/>
      </c>
      <c r="S82" s="61">
        <f>Q82*R82</f>
        <v/>
      </c>
      <c r="T82" s="61" t="n"/>
      <c r="U82" s="61" t="inlineStr">
        <is>
          <t>SHY</t>
        </is>
      </c>
      <c r="V82" s="49" t="n">
        <v>0</v>
      </c>
      <c r="W82" s="61">
        <f>'ETF MTD'!$ES$28/'ETF MTD'!$ES$3-1</f>
        <v/>
      </c>
      <c r="X82" s="61">
        <f>V82*W82</f>
        <v/>
      </c>
      <c r="Y82" s="61" t="n"/>
      <c r="Z82" s="61" t="inlineStr">
        <is>
          <t>SHY</t>
        </is>
      </c>
      <c r="AA82" s="49" t="n">
        <v>0</v>
      </c>
      <c r="AB82" s="61">
        <f>'ETF MTD'!$ES$28/'ETF MTD'!$ES$3-1</f>
        <v/>
      </c>
      <c r="AC82" s="61">
        <f>AA82*AB82</f>
        <v/>
      </c>
      <c r="AD82" s="61" t="n"/>
      <c r="AE82" s="61" t="inlineStr">
        <is>
          <t>SHY</t>
        </is>
      </c>
      <c r="AF82" s="49" t="n">
        <v>0</v>
      </c>
      <c r="AG82" s="61">
        <f>'ETF MTD'!$ES$28/'ETF MTD'!$ES$3-1</f>
        <v/>
      </c>
      <c r="AH82" s="61">
        <f>AF82*AG82</f>
        <v/>
      </c>
      <c r="AI82" s="61" t="n"/>
      <c r="AJ82" s="61" t="inlineStr">
        <is>
          <t>SHY</t>
        </is>
      </c>
      <c r="AK82" s="49" t="n">
        <v>0.18</v>
      </c>
      <c r="AL82" s="61">
        <f>'ETF MTD'!$ES$28/'ETF MTD'!$ES$3-1</f>
        <v/>
      </c>
      <c r="AM82" s="61">
        <f>AK82*AL82</f>
        <v/>
      </c>
      <c r="AN82" s="61" t="n"/>
      <c r="AO82" s="61" t="inlineStr">
        <is>
          <t>SHY</t>
        </is>
      </c>
      <c r="AP82" s="49" t="n">
        <v>0</v>
      </c>
      <c r="AQ82" s="61">
        <f>'ETF MTD'!$ES$28/'ETF MTD'!$ES$3-1</f>
        <v/>
      </c>
      <c r="AR82" s="61">
        <f>AP82*AQ82</f>
        <v/>
      </c>
      <c r="AS82" s="61" t="n"/>
      <c r="AT82" s="61" t="inlineStr">
        <is>
          <t>SHY</t>
        </is>
      </c>
      <c r="AU82" s="49" t="n">
        <v>0</v>
      </c>
      <c r="AV82" s="61">
        <f>'ETF MTD'!$ES$28/'ETF MTD'!$ES$3-1</f>
        <v/>
      </c>
      <c r="AW82" s="61">
        <f>AU82*AV82</f>
        <v/>
      </c>
      <c r="AX82" s="61" t="n"/>
      <c r="AY82" s="61" t="inlineStr">
        <is>
          <t>SHY</t>
        </is>
      </c>
      <c r="AZ82" s="49" t="n">
        <v>0</v>
      </c>
      <c r="BA82" s="61">
        <f>'ETF MTD'!$ES$28/'ETF MTD'!$ES$3-1</f>
        <v/>
      </c>
      <c r="BB82" s="61">
        <f>AZ82*BA82</f>
        <v/>
      </c>
      <c r="BC82" s="61" t="n"/>
      <c r="BD82" s="61" t="inlineStr">
        <is>
          <t>SHY</t>
        </is>
      </c>
      <c r="BE82" s="49" t="n">
        <v>0</v>
      </c>
      <c r="BF82" s="61">
        <f>'ETF MTD'!$ES$28/'ETF MTD'!$ES$3-1</f>
        <v/>
      </c>
      <c r="BG82" s="61">
        <f>BE82*BF82</f>
        <v/>
      </c>
      <c r="BH82" s="61" t="n"/>
      <c r="BI82" s="61" t="inlineStr">
        <is>
          <t>SHY</t>
        </is>
      </c>
      <c r="BJ82" s="49" t="n">
        <v>0</v>
      </c>
      <c r="BK82" s="61">
        <f>'ETF MTD'!$ES$28/'ETF MTD'!$ES$3-1</f>
        <v/>
      </c>
      <c r="BL82" s="61">
        <f>BJ82*BK82</f>
        <v/>
      </c>
      <c r="BM82" s="61" t="n"/>
      <c r="BN82" s="61" t="inlineStr">
        <is>
          <t>SHY</t>
        </is>
      </c>
      <c r="BO82" s="49" t="n">
        <v>0</v>
      </c>
      <c r="BP82" s="61">
        <f>'ETF MTD'!$ES$28/'ETF MTD'!$ES$3-1</f>
        <v/>
      </c>
      <c r="BQ82" s="61">
        <f>BO82*BP82</f>
        <v/>
      </c>
      <c r="BR82" s="61" t="n"/>
      <c r="BS82" s="61" t="inlineStr">
        <is>
          <t>SHY</t>
        </is>
      </c>
      <c r="BT82" s="49" t="n">
        <v>0</v>
      </c>
      <c r="BU82" s="61">
        <f>'ETF MTD'!$ES$28/'ETF MTD'!$ES$3-1</f>
        <v/>
      </c>
      <c r="BV82" s="61">
        <f>BT82*BU82</f>
        <v/>
      </c>
      <c r="BW82" s="61" t="n"/>
      <c r="BX82" s="61" t="inlineStr">
        <is>
          <t>SHY</t>
        </is>
      </c>
      <c r="BY82" s="49" t="n">
        <v>0</v>
      </c>
      <c r="BZ82" s="61">
        <f>'ETF MTD'!$ES$28/'ETF MTD'!$ES$3-1</f>
        <v/>
      </c>
      <c r="CA82" s="61">
        <f>BY82*BZ82</f>
        <v/>
      </c>
      <c r="CB82" s="61" t="n"/>
      <c r="CC82" s="61" t="inlineStr">
        <is>
          <t>SHY</t>
        </is>
      </c>
      <c r="CD82" s="49" t="n">
        <v>0</v>
      </c>
      <c r="CE82" s="61">
        <f>'ETF MTD'!$ES$28/'ETF MTD'!$ES$3-1</f>
        <v/>
      </c>
      <c r="CF82" s="61">
        <f>CD82*CE82</f>
        <v/>
      </c>
      <c r="CG82" s="61" t="n"/>
      <c r="CH82" s="61" t="inlineStr">
        <is>
          <t>SHY</t>
        </is>
      </c>
      <c r="CI82" s="49" t="n">
        <v>0</v>
      </c>
      <c r="CJ82" s="61">
        <f>'ETF MTD'!$ES$28/'ETF MTD'!$ES$3-1</f>
        <v/>
      </c>
      <c r="CK82" s="61">
        <f>CI82*CJ82</f>
        <v/>
      </c>
      <c r="CL82" s="61" t="n"/>
      <c r="CM82" s="61" t="inlineStr">
        <is>
          <t>SHY</t>
        </is>
      </c>
      <c r="CN82" s="49" t="n">
        <v>0.3119999999999999</v>
      </c>
      <c r="CO82" s="61">
        <f>'ETF MTD'!$ES$28/'ETF MTD'!$ES$3-1</f>
        <v/>
      </c>
      <c r="CP82" s="61">
        <f>CN82*CO82</f>
        <v/>
      </c>
      <c r="CQ82" s="61" t="n"/>
      <c r="CR82" s="61" t="inlineStr">
        <is>
          <t>SHY</t>
        </is>
      </c>
      <c r="CS82" s="49" t="n">
        <v>0.212</v>
      </c>
      <c r="CT82" s="61">
        <f>'ETF MTD'!$ES$28/'ETF MTD'!$ES$3-1</f>
        <v/>
      </c>
      <c r="CU82" s="61">
        <f>CS82*CT82</f>
        <v/>
      </c>
      <c r="CV82" s="61" t="n"/>
      <c r="CW82" s="61" t="inlineStr">
        <is>
          <t>SHY</t>
        </is>
      </c>
      <c r="CX82" s="49" t="n">
        <v>0</v>
      </c>
      <c r="CY82" s="61">
        <f>'ETF MTD'!$ES$28/'ETF MTD'!$ES$3-1</f>
        <v/>
      </c>
      <c r="CZ82" s="61">
        <f>CX82*CY82</f>
        <v/>
      </c>
      <c r="DA82" s="61" t="n"/>
      <c r="DB82" s="61" t="inlineStr">
        <is>
          <t>SHY</t>
        </is>
      </c>
      <c r="DC82" s="49" t="n">
        <v>0</v>
      </c>
      <c r="DD82" s="61">
        <f>'ETF MTD'!$ES$28/'ETF MTD'!$ES$3-1</f>
        <v/>
      </c>
      <c r="DE82" s="61">
        <f>DC82*DD82</f>
        <v/>
      </c>
      <c r="DF82" s="61" t="n"/>
      <c r="DG82" s="61" t="inlineStr">
        <is>
          <t>SHY</t>
        </is>
      </c>
      <c r="DH82" s="49" t="n">
        <v>0</v>
      </c>
      <c r="DI82" s="61">
        <f>'ETF MTD'!$ES$28/'ETF MTD'!$ES$3-1</f>
        <v/>
      </c>
      <c r="DJ82" s="61">
        <f>DH82*DI82</f>
        <v/>
      </c>
      <c r="DK82" s="61" t="n"/>
      <c r="DL82" s="61" t="inlineStr">
        <is>
          <t>SHY</t>
        </is>
      </c>
      <c r="DM82" s="49" t="n">
        <v>0</v>
      </c>
      <c r="DN82" s="61">
        <f>'ETF MTD'!$ES$28/'ETF MTD'!$ES$3-1</f>
        <v/>
      </c>
      <c r="DO82" s="61">
        <f>DM82*DN82</f>
        <v/>
      </c>
      <c r="DP82" s="61" t="n"/>
      <c r="DQ82" s="61" t="inlineStr">
        <is>
          <t>SHY</t>
        </is>
      </c>
      <c r="DR82" s="49" t="n">
        <v>0</v>
      </c>
      <c r="DS82" s="61">
        <f>'ETF MTD'!$ES$28/'ETF MTD'!$ES$3-1</f>
        <v/>
      </c>
      <c r="DT82" s="61">
        <f>DR82*DS82</f>
        <v/>
      </c>
      <c r="DU82" s="61" t="n"/>
      <c r="DV82" s="61" t="inlineStr">
        <is>
          <t>SHY</t>
        </is>
      </c>
      <c r="DW82" s="49" t="n">
        <v>0.392</v>
      </c>
      <c r="DX82" s="61">
        <f>'ETF MTD'!$ES$28/'ETF MTD'!$ES$3-1</f>
        <v/>
      </c>
      <c r="DY82" s="61">
        <f>DW82*DX82</f>
        <v/>
      </c>
      <c r="DZ82" s="61" t="n"/>
      <c r="EA82" s="61" t="inlineStr">
        <is>
          <t>SHY</t>
        </is>
      </c>
      <c r="EB82" s="49" t="n">
        <v>0.752</v>
      </c>
      <c r="EC82" s="61">
        <f>'ETF MTD'!$ES$28/'ETF MTD'!$ES$3-1</f>
        <v/>
      </c>
      <c r="ED82" s="61">
        <f>EB82*EC82</f>
        <v/>
      </c>
      <c r="EE82" s="61" t="n"/>
      <c r="EF82" s="61" t="inlineStr">
        <is>
          <t>SHY</t>
        </is>
      </c>
      <c r="EG82" s="49" t="n">
        <v>0.392</v>
      </c>
      <c r="EH82" s="61">
        <f>'ETF MTD'!$ES$28/'ETF MTD'!$ES$3-1</f>
        <v/>
      </c>
      <c r="EI82" s="61">
        <f>EG82*EH82</f>
        <v/>
      </c>
      <c r="EJ82" s="61" t="n"/>
      <c r="EK82" s="61" t="inlineStr">
        <is>
          <t>SHY</t>
        </is>
      </c>
      <c r="EL82" s="49" t="n">
        <v>0</v>
      </c>
      <c r="EM82" s="61">
        <f>'ETF MTD'!$ES$28/'ETF MTD'!$ES$3-1</f>
        <v/>
      </c>
      <c r="EN82" s="61">
        <f>EL82*EM82</f>
        <v/>
      </c>
      <c r="EO82" s="61" t="n"/>
      <c r="EP82" s="61" t="inlineStr">
        <is>
          <t>SHY</t>
        </is>
      </c>
      <c r="EQ82" s="49" t="n">
        <v>0</v>
      </c>
      <c r="ER82" s="61">
        <f>'ETF MTD'!$ES$28/'ETF MTD'!$ES$3-1</f>
        <v/>
      </c>
      <c r="ES82" s="61">
        <f>EQ82*ER82</f>
        <v/>
      </c>
      <c r="ET82" s="61" t="n"/>
      <c r="EU82" s="61" t="inlineStr">
        <is>
          <t>SHY</t>
        </is>
      </c>
      <c r="EV82" s="49" t="n">
        <v>0</v>
      </c>
      <c r="EW82" s="61">
        <f>'ETF MTD'!$ES$28/'ETF MTD'!$ES$3-1</f>
        <v/>
      </c>
      <c r="EX82" s="61">
        <f>EV82*EW82</f>
        <v/>
      </c>
      <c r="EY82" s="61" t="n"/>
      <c r="EZ82" s="61" t="inlineStr">
        <is>
          <t>SHY</t>
        </is>
      </c>
      <c r="FA82" s="49" t="n">
        <v>0</v>
      </c>
      <c r="FB82" s="61">
        <f>'ETF MTD'!$ES$28/'ETF MTD'!$ES$3-1</f>
        <v/>
      </c>
      <c r="FC82" s="61">
        <f>FA82*FB82</f>
        <v/>
      </c>
      <c r="FD82" s="61" t="n"/>
      <c r="FE82" s="61" t="inlineStr">
        <is>
          <t>SHY</t>
        </is>
      </c>
      <c r="FF82" s="49" t="n">
        <v>0</v>
      </c>
      <c r="FG82" s="61">
        <f>'ETF MTD'!$ES$28/'ETF MTD'!$ES$3-1</f>
        <v/>
      </c>
      <c r="FH82" s="61">
        <f>FF82*FG82</f>
        <v/>
      </c>
      <c r="FI82" s="61" t="n"/>
      <c r="FJ82" s="61" t="inlineStr">
        <is>
          <t>SHY</t>
        </is>
      </c>
      <c r="FK82" s="49" t="n">
        <v>0</v>
      </c>
      <c r="FL82" s="61">
        <f>'ETF MTD'!$ES$28/'ETF MTD'!$ES$3-1</f>
        <v/>
      </c>
      <c r="FM82" s="61">
        <f>FK82*FL82</f>
        <v/>
      </c>
      <c r="FN82" s="61" t="n"/>
      <c r="FO82" s="61" t="inlineStr">
        <is>
          <t>SHY</t>
        </is>
      </c>
      <c r="FP82" s="49" t="n">
        <v>0</v>
      </c>
      <c r="FQ82" s="61">
        <f>'ETF MTD'!$ES$28/'ETF MTD'!$ES$3-1</f>
        <v/>
      </c>
      <c r="FR82" s="61">
        <f>FP82*FQ82</f>
        <v/>
      </c>
      <c r="FS82" s="61" t="n"/>
      <c r="FT82" s="61" t="inlineStr">
        <is>
          <t>SHY</t>
        </is>
      </c>
      <c r="FU82" s="49" t="n">
        <v>0</v>
      </c>
      <c r="FV82" s="61">
        <f>'ETF MTD'!$ES$28/'ETF MTD'!$ES$3-1</f>
        <v/>
      </c>
      <c r="FW82" s="61">
        <f>FU82*FV82</f>
        <v/>
      </c>
      <c r="FX82" s="61" t="n"/>
      <c r="FY82" s="61" t="inlineStr">
        <is>
          <t>SHY</t>
        </is>
      </c>
      <c r="FZ82" s="41" t="n">
        <v>0</v>
      </c>
      <c r="GA82" s="61">
        <f>'ETF MTD'!$ES$28/'ETF MTD'!$ES$3-1</f>
        <v/>
      </c>
      <c r="GB82" s="61">
        <f>FZ82*GA82</f>
        <v/>
      </c>
      <c r="GC82" s="61" t="n"/>
      <c r="GD82" s="61" t="inlineStr">
        <is>
          <t>SHY</t>
        </is>
      </c>
      <c r="GE82" s="41" t="n">
        <v>0</v>
      </c>
      <c r="GF82" s="61">
        <f>'ETF MTD'!$ES$28/'ETF MTD'!$ES$3-1</f>
        <v/>
      </c>
      <c r="GG82" s="61">
        <f>GE82*GF82</f>
        <v/>
      </c>
      <c r="GH82" s="61" t="n"/>
      <c r="GI82" s="61" t="inlineStr">
        <is>
          <t>SHY</t>
        </is>
      </c>
      <c r="GJ82" s="41" t="n">
        <v>0</v>
      </c>
      <c r="GK82" s="61">
        <f>'ETF MTD'!$ES$28/'ETF MTD'!$ES$3-1</f>
        <v/>
      </c>
      <c r="GL82" s="61">
        <f>GJ82*GK82</f>
        <v/>
      </c>
      <c r="GM82" s="61" t="n"/>
      <c r="GN82" s="61" t="inlineStr">
        <is>
          <t>SHY</t>
        </is>
      </c>
      <c r="GO82" s="41" t="n">
        <v>0</v>
      </c>
      <c r="GP82" s="61">
        <f>'ETF MTD'!$ES$28/'ETF MTD'!$ES$3-1</f>
        <v/>
      </c>
      <c r="GQ82" s="61">
        <f>GO82*GP82</f>
        <v/>
      </c>
      <c r="GR82" s="61" t="n"/>
      <c r="GS82" s="61" t="inlineStr">
        <is>
          <t>SHY</t>
        </is>
      </c>
      <c r="GT82" s="41" t="n">
        <v>0</v>
      </c>
      <c r="GU82" s="61">
        <f>'ETF MTD'!$ES$28/'ETF MTD'!$ES$3-1</f>
        <v/>
      </c>
      <c r="GV82" s="61">
        <f>GT82*GU82</f>
        <v/>
      </c>
      <c r="GW82" s="61" t="n"/>
      <c r="GX82" s="61" t="inlineStr">
        <is>
          <t>SHY</t>
        </is>
      </c>
      <c r="GY82" s="41" t="n">
        <v>0</v>
      </c>
      <c r="GZ82" s="61">
        <f>'ETF MTD'!$ES$28/'ETF MTD'!$ES$3-1</f>
        <v/>
      </c>
      <c r="HA82" s="61">
        <f>GY82*GZ82</f>
        <v/>
      </c>
      <c r="HB82" s="61" t="n"/>
      <c r="HC82" s="61" t="inlineStr">
        <is>
          <t>SHY</t>
        </is>
      </c>
      <c r="HD82" s="41" t="n">
        <v>0.39</v>
      </c>
      <c r="HE82" s="61">
        <f>'ETF MTD'!$ES$28/'ETF MTD'!$ES$3-1</f>
        <v/>
      </c>
      <c r="HF82" s="61">
        <f>HD82*HE82</f>
        <v/>
      </c>
      <c r="HG82" s="61" t="n"/>
      <c r="HH82" s="61" t="inlineStr">
        <is>
          <t>SHY</t>
        </is>
      </c>
      <c r="HI82" s="41" t="n">
        <v>0.08</v>
      </c>
      <c r="HJ82" s="61">
        <f>'ETF MTD'!$ES$28/'ETF MTD'!$ES$3-1</f>
        <v/>
      </c>
      <c r="HK82" s="61">
        <f>HI82*HJ82</f>
        <v/>
      </c>
      <c r="HL82" s="61" t="n"/>
      <c r="HM82" s="61" t="inlineStr">
        <is>
          <t>SHY</t>
        </is>
      </c>
      <c r="HN82" s="41" t="n">
        <v>0</v>
      </c>
      <c r="HO82" s="61">
        <f>'ETF MTD'!$ES$28/'ETF MTD'!$ES$3-1</f>
        <v/>
      </c>
      <c r="HP82" s="61">
        <f>HN82*HO82</f>
        <v/>
      </c>
      <c r="HQ82" s="61" t="n"/>
      <c r="HR82" s="61" t="inlineStr">
        <is>
          <t>SHY</t>
        </is>
      </c>
      <c r="HS82" s="41" t="n">
        <v>0</v>
      </c>
      <c r="HT82" s="61">
        <f>'ETF MTD'!$ES$28/'ETF MTD'!$ES$3-1</f>
        <v/>
      </c>
      <c r="HU82" s="61">
        <f>HS82*HT82</f>
        <v/>
      </c>
      <c r="HV82" s="61" t="n"/>
      <c r="HW82" s="61" t="inlineStr">
        <is>
          <t>SHY</t>
        </is>
      </c>
      <c r="HX82" s="41" t="n">
        <v>0</v>
      </c>
      <c r="HY82" s="61">
        <f>'ETF MTD'!$ES$28/'ETF MTD'!$ES$3-1</f>
        <v/>
      </c>
      <c r="HZ82" s="61">
        <f>HX82*HY82</f>
        <v/>
      </c>
      <c r="IA82" s="61" t="n"/>
      <c r="IB82" s="61" t="inlineStr">
        <is>
          <t>SHY</t>
        </is>
      </c>
      <c r="IC82" s="41" t="n">
        <v>0</v>
      </c>
      <c r="ID82" s="61">
        <f>'ETF MTD'!$ES$28/'ETF MTD'!$ES$3-1</f>
        <v/>
      </c>
      <c r="IE82" s="61">
        <f>IC82*ID82</f>
        <v/>
      </c>
      <c r="IF82" s="61" t="n"/>
      <c r="IG82" s="61" t="inlineStr">
        <is>
          <t>SHY</t>
        </is>
      </c>
      <c r="IH82" s="41" t="n">
        <v>0</v>
      </c>
      <c r="II82" s="61">
        <f>'ETF MTD'!$ES$28/'ETF MTD'!$ES$3-1</f>
        <v/>
      </c>
      <c r="IJ82" s="61">
        <f>IH82*II82</f>
        <v/>
      </c>
      <c r="IK82" s="61" t="n"/>
      <c r="IL82" s="61" t="inlineStr">
        <is>
          <t>SHY</t>
        </is>
      </c>
      <c r="IM82" s="41" t="n">
        <v>0</v>
      </c>
      <c r="IN82" s="61">
        <f>'ETF MTD'!$ES$28/'ETF MTD'!$ES$3-1</f>
        <v/>
      </c>
      <c r="IO82" s="61">
        <f>IM82*IN82</f>
        <v/>
      </c>
      <c r="IP82" s="61" t="n"/>
      <c r="IQ82" s="61" t="inlineStr">
        <is>
          <t>SHY</t>
        </is>
      </c>
      <c r="IR82" s="41" t="n">
        <v>0</v>
      </c>
      <c r="IS82" s="61">
        <f>'ETF MTD'!$ES$28/'ETF MTD'!$ES$3-1</f>
        <v/>
      </c>
      <c r="IT82" s="61">
        <f>IR82*IS82</f>
        <v/>
      </c>
      <c r="IU82" s="61" t="n"/>
      <c r="IV82" s="61" t="inlineStr">
        <is>
          <t>SHY</t>
        </is>
      </c>
      <c r="IW82" s="41" t="n">
        <v>0</v>
      </c>
      <c r="IX82" s="61">
        <f>'ETF MTD'!$ES$28/'ETF MTD'!$ES$3-1</f>
        <v/>
      </c>
      <c r="IY82" s="61">
        <f>IW82*IX82</f>
        <v/>
      </c>
      <c r="IZ82" s="61" t="n"/>
      <c r="JA82" s="61" t="inlineStr">
        <is>
          <t>SHY</t>
        </is>
      </c>
      <c r="JB82" s="41" t="n">
        <v>0</v>
      </c>
      <c r="JC82" s="61">
        <f>'ETF MTD'!$ES$28/'ETF MTD'!$ES$3-1</f>
        <v/>
      </c>
      <c r="JD82" s="61">
        <f>JB82*JC82</f>
        <v/>
      </c>
      <c r="JE82" s="61" t="n"/>
      <c r="JF82" s="61" t="inlineStr">
        <is>
          <t>SHY</t>
        </is>
      </c>
      <c r="JG82" s="41" t="n">
        <v>0</v>
      </c>
      <c r="JH82" s="61">
        <f>'ETF MTD'!$ES$28/'ETF MTD'!$ES$3-1</f>
        <v/>
      </c>
      <c r="JI82" s="61">
        <f>JG82*JH82</f>
        <v/>
      </c>
      <c r="JJ82" s="61" t="n"/>
      <c r="JK82" s="61" t="inlineStr">
        <is>
          <t>SHY</t>
        </is>
      </c>
      <c r="JL82" s="41" t="n">
        <v>0</v>
      </c>
      <c r="JM82" s="61">
        <f>'ETF MTD'!$ES$28/'ETF MTD'!$ES$3-1</f>
        <v/>
      </c>
      <c r="JN82" s="61">
        <f>JL82*JM82</f>
        <v/>
      </c>
      <c r="JO82" s="61" t="n"/>
      <c r="JP82" s="61" t="inlineStr">
        <is>
          <t>SHY</t>
        </is>
      </c>
      <c r="JQ82" s="41" t="n">
        <v>0</v>
      </c>
      <c r="JR82" s="61">
        <f>'ETF MTD'!$ES$28/'ETF MTD'!$ES$3-1</f>
        <v/>
      </c>
      <c r="JS82" s="61">
        <f>JQ82*JR82</f>
        <v/>
      </c>
      <c r="JT82" s="61" t="n"/>
      <c r="JU82" s="61" t="inlineStr">
        <is>
          <t>SHY</t>
        </is>
      </c>
      <c r="JV82" s="41" t="n">
        <v>0</v>
      </c>
      <c r="JW82" s="61">
        <f>'ETF MTD'!$ES$28/'ETF MTD'!$ES$3-1</f>
        <v/>
      </c>
      <c r="JX82" s="61">
        <f>JV82*JW82</f>
        <v/>
      </c>
      <c r="JY82" s="61" t="n"/>
      <c r="JZ82" t="inlineStr">
        <is>
          <t>U.S. Govt ST</t>
        </is>
      </c>
      <c r="KA82" s="41" t="n">
        <v>0</v>
      </c>
      <c r="KB82" s="61">
        <f>'ETF MTD'!$ES$28/'ETF MTD'!$ES$3-1</f>
        <v/>
      </c>
      <c r="KC82" s="61">
        <f>KA82*KB82</f>
        <v/>
      </c>
      <c r="KD82" s="61" t="n"/>
      <c r="KE82" t="inlineStr">
        <is>
          <t>U.S. Govt ST</t>
        </is>
      </c>
      <c r="KF82" s="41" t="n">
        <v>0</v>
      </c>
      <c r="KG82" s="61">
        <f>'ETF MTD'!$ES$28/'ETF MTD'!$ES$3-1</f>
        <v/>
      </c>
      <c r="KH82" s="61">
        <f>KF82*KG82</f>
        <v/>
      </c>
      <c r="KI82" s="61" t="n"/>
      <c r="KJ82" t="inlineStr">
        <is>
          <t>U.S. Govt ST</t>
        </is>
      </c>
      <c r="KK82" s="41" t="n">
        <v>0</v>
      </c>
      <c r="KL82" s="61">
        <f>'ETF MTD'!$ES$28/'ETF MTD'!$ES$3-1</f>
        <v/>
      </c>
      <c r="KM82" s="61">
        <f>KK82*KL82</f>
        <v/>
      </c>
      <c r="KN82" s="61" t="n"/>
      <c r="KO82" t="inlineStr">
        <is>
          <t>U.S. Govt ST</t>
        </is>
      </c>
      <c r="KP82" s="41" t="n">
        <v>0</v>
      </c>
      <c r="KQ82" s="61">
        <f>'ETF MTD'!$ES$28/'ETF MTD'!$ES$3-1</f>
        <v/>
      </c>
      <c r="KR82" s="61">
        <f>KP82*KQ82</f>
        <v/>
      </c>
      <c r="KS82" s="61" t="n"/>
      <c r="KT82" t="inlineStr">
        <is>
          <t>U.S. Govt ST</t>
        </is>
      </c>
      <c r="KU82" s="41" t="n">
        <v>0.392</v>
      </c>
      <c r="KV82" s="61">
        <f>'ETF MTD'!$ES$28/'ETF MTD'!$ES$3-1</f>
        <v/>
      </c>
      <c r="KW82" s="61">
        <f>KU82*KV82</f>
        <v/>
      </c>
      <c r="KX82" s="61" t="n"/>
      <c r="KY82" t="inlineStr">
        <is>
          <t>U.S. Govt ST</t>
        </is>
      </c>
      <c r="KZ82" s="41" t="n">
        <v>0.392</v>
      </c>
      <c r="LA82" s="61">
        <f>'ETF MTD'!$ES$28/'ETF MTD'!$ES$3-1</f>
        <v/>
      </c>
      <c r="LB82" s="61">
        <f>KZ82*LA82</f>
        <v/>
      </c>
      <c r="LC82" s="61" t="n"/>
      <c r="LD82" t="inlineStr">
        <is>
          <t>U.S. Govt ST</t>
        </is>
      </c>
      <c r="LE82" s="41" t="n">
        <v>0</v>
      </c>
      <c r="LF82" s="61">
        <f>'ETF MTD'!$ES$28/'ETF MTD'!$ES$3-1</f>
        <v/>
      </c>
      <c r="LG82" s="61">
        <f>LE82*LF82</f>
        <v/>
      </c>
      <c r="LH82" s="61" t="n"/>
      <c r="LI82" t="inlineStr">
        <is>
          <t>U.S. Govt ST</t>
        </is>
      </c>
      <c r="LJ82" s="41" t="n">
        <v>0</v>
      </c>
      <c r="LK82" s="61">
        <f>'ETF MTD'!$ES$28/'ETF MTD'!$ES$3-1</f>
        <v/>
      </c>
      <c r="LL82" s="61">
        <f>LJ82*LK82</f>
        <v/>
      </c>
      <c r="LM82" s="61" t="n"/>
      <c r="LN82" t="inlineStr">
        <is>
          <t>U.S. Govt ST</t>
        </is>
      </c>
      <c r="LO82" s="41" t="n">
        <v>0</v>
      </c>
      <c r="LP82" s="61">
        <f>'ETF MTD'!$ES$28/'ETF MTD'!$ES$3-1</f>
        <v/>
      </c>
      <c r="LQ82" s="61">
        <f>LO82*LP82</f>
        <v/>
      </c>
      <c r="LR82" s="61" t="n"/>
      <c r="LS82" t="inlineStr">
        <is>
          <t>U.S. Govt ST</t>
        </is>
      </c>
      <c r="LT82" s="41" t="n">
        <v>0</v>
      </c>
      <c r="LU82" s="61">
        <f>'ETF MTD'!$ES$28/'ETF MTD'!$ES$3-1</f>
        <v/>
      </c>
      <c r="LV82" s="61">
        <f>LT82*LU82</f>
        <v/>
      </c>
      <c r="LW82" s="61" t="n"/>
      <c r="LX82" t="inlineStr">
        <is>
          <t>U.S. Govt ST</t>
        </is>
      </c>
      <c r="LY82" s="41" t="n">
        <v>0</v>
      </c>
      <c r="LZ82" s="61">
        <f>'ETF MTD'!$ES$28/'ETF MTD'!$ES$3-1</f>
        <v/>
      </c>
      <c r="MA82" s="61">
        <f>LY82*LZ82</f>
        <v/>
      </c>
      <c r="MB82" s="61" t="n"/>
      <c r="MC82" t="inlineStr">
        <is>
          <t>U.S. Govt ST</t>
        </is>
      </c>
      <c r="MD82" s="41" t="n">
        <v>0</v>
      </c>
      <c r="ME82" s="61">
        <f>'ETF MTD'!$ES$28/'ETF MTD'!$ES$3-1</f>
        <v/>
      </c>
      <c r="MF82" s="61">
        <f>MD82*ME82</f>
        <v/>
      </c>
      <c r="MG82" s="61" t="n"/>
      <c r="MH82" t="inlineStr">
        <is>
          <t>U.S. Govt ST</t>
        </is>
      </c>
      <c r="MI82" s="41" t="n">
        <v>0</v>
      </c>
      <c r="MJ82" s="61">
        <f>'ETF MTD'!$ES$28/'ETF MTD'!$ES$3-1</f>
        <v/>
      </c>
      <c r="MK82" s="61">
        <f>MI82*MJ82</f>
        <v/>
      </c>
      <c r="ML82" s="61" t="n"/>
      <c r="MM82" t="inlineStr">
        <is>
          <t>U.S. Govt ST</t>
        </is>
      </c>
      <c r="MN82" s="41" t="n">
        <v>0</v>
      </c>
      <c r="MO82" s="61">
        <f>'ETF MTD'!$ES$28/'ETF MTD'!$ES$3-1</f>
        <v/>
      </c>
      <c r="MP82" s="61">
        <f>MN82*MO82</f>
        <v/>
      </c>
      <c r="MQ82" s="61" t="n"/>
      <c r="MR82" t="inlineStr">
        <is>
          <t>U.S. Govt ST</t>
        </is>
      </c>
      <c r="MS82" s="41" t="n">
        <v>0</v>
      </c>
      <c r="MT82" s="61">
        <f>'ETF MTD'!$ES$28/'ETF MTD'!$ES$3-1</f>
        <v/>
      </c>
      <c r="MU82" s="61">
        <f>MS82*MT82</f>
        <v/>
      </c>
      <c r="MV82" s="61" t="n"/>
      <c r="MW82" t="inlineStr">
        <is>
          <t>U.S. Govt ST</t>
        </is>
      </c>
      <c r="MX82" s="41" t="n">
        <v>0</v>
      </c>
      <c r="MY82" s="61">
        <f>'ETF MTD'!$ES$28/'ETF MTD'!$ES$3-1</f>
        <v/>
      </c>
      <c r="MZ82" s="61">
        <f>MX82*MY82</f>
        <v/>
      </c>
      <c r="NA82" s="61" t="n"/>
      <c r="NB82" t="inlineStr">
        <is>
          <t>U.S. Govt ST</t>
        </is>
      </c>
      <c r="NC82" s="41" t="n">
        <v>0</v>
      </c>
      <c r="ND82" s="61">
        <f>'ETF MTD'!$ES$28/'ETF MTD'!$ES$3-1</f>
        <v/>
      </c>
      <c r="NE82" s="61">
        <f>NC82*ND82</f>
        <v/>
      </c>
      <c r="NF82" s="61" t="n"/>
      <c r="NG82" t="inlineStr">
        <is>
          <t>U.S. Govt ST</t>
        </is>
      </c>
      <c r="NH82" s="41" t="n">
        <v>0</v>
      </c>
      <c r="NI82" s="61">
        <f>'ETF MTD'!$ES$28/'ETF MTD'!$ES$3-1</f>
        <v/>
      </c>
      <c r="NJ82" s="61">
        <f>NH82*NI82</f>
        <v/>
      </c>
      <c r="NK82" s="61" t="n"/>
      <c r="NL82" t="inlineStr">
        <is>
          <t>U.S. Govt ST</t>
        </is>
      </c>
      <c r="NM82" s="41" t="n">
        <v>0</v>
      </c>
      <c r="NN82" s="61">
        <f>'ETF MTD'!$ES$28/'ETF MTD'!$ES$3-1</f>
        <v/>
      </c>
      <c r="NO82" s="61">
        <f>NM82*NN82</f>
        <v/>
      </c>
      <c r="NP82" s="61" t="n"/>
      <c r="NQ82" t="inlineStr">
        <is>
          <t>U.S. Govt ST</t>
        </is>
      </c>
      <c r="NR82" s="41" t="n">
        <v>0</v>
      </c>
      <c r="NS82" s="61">
        <f>'ETF MTD'!$ES$28/'ETF MTD'!$ES$3-1</f>
        <v/>
      </c>
      <c r="NT82" s="61">
        <f>NR82*NS82</f>
        <v/>
      </c>
      <c r="NU82" s="61" t="n"/>
      <c r="NV82" t="inlineStr">
        <is>
          <t>U.S. Govt ST</t>
        </is>
      </c>
      <c r="NW82" s="41" t="n">
        <v>0</v>
      </c>
      <c r="NX82" s="61">
        <f>'ETF MTD'!$ES$28/'ETF MTD'!$ES$3-1</f>
        <v/>
      </c>
      <c r="NY82" s="61">
        <f>NW82*NX82</f>
        <v/>
      </c>
      <c r="NZ82" s="61" t="n"/>
      <c r="OA82" t="inlineStr">
        <is>
          <t>U.S. Govt ST</t>
        </is>
      </c>
      <c r="OB82" s="41" t="n">
        <v>0</v>
      </c>
      <c r="OC82" s="61">
        <f>'ETF MTD'!$ES$28/'ETF MTD'!$ES$3-1</f>
        <v/>
      </c>
      <c r="OD82" s="61">
        <f>OB82*OC82</f>
        <v/>
      </c>
      <c r="OE82" s="61" t="n"/>
      <c r="OF82" t="inlineStr">
        <is>
          <t>U.S. Govt ST</t>
        </is>
      </c>
      <c r="OG82" s="41" t="n">
        <v>0</v>
      </c>
      <c r="OH82" s="61">
        <f>'ETF MTD'!$ES$28/'ETF MTD'!$ES$3-1</f>
        <v/>
      </c>
      <c r="OI82" s="61">
        <f>OG82*OH82</f>
        <v/>
      </c>
      <c r="OJ82" s="61" t="n"/>
      <c r="OK82" t="inlineStr">
        <is>
          <t>U.S. Govt ST</t>
        </is>
      </c>
      <c r="OL82" s="41" t="n">
        <v>0</v>
      </c>
      <c r="OM82" s="61">
        <f>'ETF MTD'!$ES$28/'ETF MTD'!$ES$3-1</f>
        <v/>
      </c>
      <c r="ON82" s="61">
        <f>OL82*OM82</f>
        <v/>
      </c>
      <c r="OO82" s="61" t="n"/>
      <c r="OP82" t="inlineStr">
        <is>
          <t>U.S. Govt ST</t>
        </is>
      </c>
      <c r="OQ82" s="41" t="n">
        <v>0</v>
      </c>
      <c r="OR82" s="61">
        <f>'ETF MTD'!$ES$28/'ETF MTD'!$ES$3-1</f>
        <v/>
      </c>
      <c r="OS82" s="61">
        <f>OQ82*OR82</f>
        <v/>
      </c>
      <c r="OT82" s="61" t="n"/>
      <c r="OU82" t="inlineStr">
        <is>
          <t>U.S. Govt ST</t>
        </is>
      </c>
      <c r="OV82" s="41" t="n">
        <v>0</v>
      </c>
      <c r="OW82" s="61">
        <f>'ETF MTD'!$ES$28/'ETF MTD'!$ES$3-1</f>
        <v/>
      </c>
      <c r="OX82" s="61">
        <f>OV82*OW82</f>
        <v/>
      </c>
      <c r="OY82" s="61" t="n"/>
      <c r="OZ82" t="inlineStr">
        <is>
          <t>U.S. Govt ST</t>
        </is>
      </c>
      <c r="PA82" s="41" t="n">
        <v>0</v>
      </c>
      <c r="PB82" s="61">
        <f>'ETF MTD'!$ES$28/'ETF MTD'!$ES$3-1</f>
        <v/>
      </c>
      <c r="PC82" s="61">
        <f>PA82*PB82</f>
        <v/>
      </c>
      <c r="PD82" s="61" t="n"/>
      <c r="PE82" t="inlineStr">
        <is>
          <t>U.S. Govt ST</t>
        </is>
      </c>
      <c r="PF82" s="41" t="n">
        <v>0</v>
      </c>
      <c r="PG82" s="61">
        <f>'ETF MTD'!$ES$28/'ETF MTD'!$ES$3-1</f>
        <v/>
      </c>
      <c r="PH82" s="61">
        <f>PF82*PG82</f>
        <v/>
      </c>
      <c r="PI82" s="61" t="n"/>
      <c r="PJ82" t="inlineStr">
        <is>
          <t>U.S. Govt ST</t>
        </is>
      </c>
      <c r="PK82" s="41" t="n">
        <v>0</v>
      </c>
      <c r="PL82" s="61">
        <f>'ETF MTD'!$ES$28/'ETF MTD'!$ES$3-1</f>
        <v/>
      </c>
      <c r="PM82" s="61">
        <f>PK82*PL82</f>
        <v/>
      </c>
      <c r="PN82" s="61" t="n"/>
      <c r="PO82" t="inlineStr">
        <is>
          <t>U.S. Govt ST</t>
        </is>
      </c>
      <c r="PP82" s="41" t="n">
        <v>0</v>
      </c>
      <c r="PQ82" s="61">
        <f>'ETF MTD'!$ES$28/'ETF MTD'!$ES$3-1</f>
        <v/>
      </c>
      <c r="PR82" s="61">
        <f>PP82*PQ82</f>
        <v/>
      </c>
      <c r="PS82" s="61" t="n"/>
      <c r="PT82" t="inlineStr">
        <is>
          <t>U.S. Govt ST</t>
        </is>
      </c>
      <c r="PU82" s="41" t="n">
        <v>0</v>
      </c>
      <c r="PV82" s="61">
        <f>'ETF MTD'!$ES$28/'ETF MTD'!$ES$3-1</f>
        <v/>
      </c>
      <c r="PW82" s="61">
        <f>PU82*PV82</f>
        <v/>
      </c>
      <c r="PX82" s="61" t="n"/>
      <c r="PY82" t="inlineStr">
        <is>
          <t>U.S. Govt ST</t>
        </is>
      </c>
      <c r="PZ82" s="41" t="n">
        <v>0</v>
      </c>
      <c r="QA82" s="61">
        <f>'ETF MTD'!$ES$28/'ETF MTD'!$ES$3-1</f>
        <v/>
      </c>
      <c r="QB82" s="61">
        <f>PZ82*QA82</f>
        <v/>
      </c>
      <c r="QC82" s="61" t="n"/>
      <c r="QD82" t="inlineStr">
        <is>
          <t>U.S. Govt ST</t>
        </is>
      </c>
      <c r="QE82" s="41" t="n">
        <v>0</v>
      </c>
      <c r="QF82" s="61">
        <f>'ETF MTD'!$ES$28/'ETF MTD'!$ES$3-1</f>
        <v/>
      </c>
      <c r="QG82" s="61">
        <f>QE82*QF82</f>
        <v/>
      </c>
      <c r="QH82" s="61" t="n"/>
      <c r="QI82" t="inlineStr">
        <is>
          <t>U.S. Govt ST</t>
        </is>
      </c>
      <c r="QJ82" s="41" t="n">
        <v>0</v>
      </c>
      <c r="QK82" s="61">
        <f>'ETF MTD'!$ES$28/'ETF MTD'!$ES$3-1</f>
        <v/>
      </c>
      <c r="QL82" s="61">
        <f>QJ82*QK82</f>
        <v/>
      </c>
      <c r="QM82" s="61" t="n"/>
      <c r="QN82" t="inlineStr">
        <is>
          <t>U.S. Govt ST</t>
        </is>
      </c>
      <c r="QO82" s="41" t="n">
        <v>0</v>
      </c>
      <c r="QP82" s="61">
        <f>'ETF MTD'!$ES$28/'ETF MTD'!$ES$3-1</f>
        <v/>
      </c>
      <c r="QQ82" s="61">
        <f>QO82*QP82</f>
        <v/>
      </c>
      <c r="QR82" s="61" t="n"/>
      <c r="QS82" t="inlineStr">
        <is>
          <t>U.S. Govt ST</t>
        </is>
      </c>
      <c r="QT82" s="41" t="n">
        <v>0</v>
      </c>
      <c r="QU82" s="61">
        <f>'ETF MTD'!$ES$28/'ETF MTD'!$ES$3-1</f>
        <v/>
      </c>
      <c r="QV82" s="61">
        <f>QT82*QU82</f>
        <v/>
      </c>
      <c r="QW82" s="61" t="n"/>
      <c r="QX82" t="inlineStr">
        <is>
          <t>U.S. Govt ST</t>
        </is>
      </c>
      <c r="QY82" s="41" t="n">
        <v>0</v>
      </c>
      <c r="QZ82" s="61">
        <f>'ETF MTD'!$ES$28/'ETF MTD'!$ES$3-1</f>
        <v/>
      </c>
      <c r="RA82" s="61">
        <f>QY82*QZ82</f>
        <v/>
      </c>
      <c r="RB82" s="61" t="n"/>
      <c r="RC82" t="inlineStr">
        <is>
          <t>U.S. Govt ST</t>
        </is>
      </c>
      <c r="RD82" s="41" t="n">
        <v>0</v>
      </c>
      <c r="RE82" s="61">
        <f>'ETF MTD'!$ES$28/'ETF MTD'!$ES$3-1</f>
        <v/>
      </c>
      <c r="RF82" s="61">
        <f>RD82*RE82</f>
        <v/>
      </c>
      <c r="RG82" s="61" t="n"/>
      <c r="RH82" t="inlineStr">
        <is>
          <t>U.S. Govt ST</t>
        </is>
      </c>
      <c r="RI82" s="41" t="n">
        <v>0</v>
      </c>
      <c r="RJ82" s="61">
        <f>'ETF MTD'!$ES$28/'ETF MTD'!$ES$3-1</f>
        <v/>
      </c>
      <c r="RK82" s="61">
        <f>RI82*RJ82</f>
        <v/>
      </c>
      <c r="RL82" s="61" t="n"/>
      <c r="RM82" s="42" t="n">
        <v>0</v>
      </c>
      <c r="RN82" s="52" t="n"/>
      <c r="RO82" s="52" t="n"/>
      <c r="RP82" s="52" t="n"/>
      <c r="RQ82" s="33" t="n"/>
      <c r="RR82" s="46" t="n">
        <v>0.0015</v>
      </c>
      <c r="RS82" s="61">
        <f>RI82*RR82</f>
        <v/>
      </c>
    </row>
    <row r="83">
      <c r="A83" s="33" t="n"/>
      <c r="B83" s="33" t="n"/>
      <c r="C83" s="33" t="n"/>
      <c r="D83" s="33" t="n"/>
      <c r="E83" s="33" t="n"/>
      <c r="F83" s="61" t="n"/>
      <c r="G83" s="33" t="n"/>
      <c r="H83" s="33" t="n"/>
      <c r="I83" s="33" t="n"/>
      <c r="J83" s="33" t="n"/>
      <c r="K83" s="61" t="n"/>
      <c r="L83" s="33" t="n"/>
      <c r="M83" s="33" t="n"/>
      <c r="N83" s="33" t="n"/>
      <c r="O83" s="33" t="n"/>
      <c r="P83" s="33" t="n"/>
      <c r="Q83" s="33" t="n"/>
      <c r="R83" s="33" t="n"/>
      <c r="S83" s="33" t="n"/>
      <c r="T83" s="33" t="n"/>
      <c r="U83" s="61" t="n"/>
      <c r="V83" s="33" t="n"/>
      <c r="W83" s="33" t="n"/>
      <c r="X83" s="33" t="n"/>
      <c r="Y83" s="33" t="n"/>
      <c r="Z83" s="61" t="n"/>
      <c r="AA83" s="33" t="n"/>
      <c r="AB83" s="33" t="n"/>
      <c r="AC83" s="33" t="n"/>
      <c r="AD83" s="33" t="n"/>
      <c r="AE83" s="61" t="n"/>
      <c r="AF83" s="33" t="n"/>
      <c r="AG83" s="33" t="n"/>
      <c r="AH83" s="33" t="n"/>
      <c r="AI83" s="33" t="n"/>
      <c r="AJ83" s="61" t="n"/>
      <c r="AK83" s="33" t="n"/>
      <c r="AL83" s="33" t="n"/>
      <c r="AM83" s="33" t="n"/>
      <c r="AN83" s="33" t="n"/>
      <c r="AO83" s="61" t="n"/>
      <c r="AP83" s="33" t="n"/>
      <c r="AQ83" s="33" t="n"/>
      <c r="AR83" s="33" t="n"/>
      <c r="AS83" s="33" t="n"/>
      <c r="AT83" s="61" t="n"/>
      <c r="AU83" s="33" t="n"/>
      <c r="AV83" s="33" t="n"/>
      <c r="AW83" s="33" t="n"/>
      <c r="AX83" s="33" t="n"/>
      <c r="AY83" s="61" t="n"/>
      <c r="AZ83" s="33" t="n"/>
      <c r="BA83" s="33" t="n"/>
      <c r="BB83" s="33" t="n"/>
      <c r="BC83" s="33" t="n"/>
      <c r="BD83" s="61" t="n"/>
      <c r="BE83" s="33" t="n"/>
      <c r="BF83" s="33" t="n"/>
      <c r="BG83" s="33" t="n"/>
      <c r="BH83" s="33" t="n"/>
      <c r="BI83" s="61" t="n"/>
      <c r="BJ83" s="33" t="n"/>
      <c r="BK83" s="33" t="n"/>
      <c r="BL83" s="33" t="n"/>
      <c r="BM83" s="33" t="n"/>
      <c r="BN83" s="61" t="n"/>
      <c r="BO83" s="33" t="n"/>
      <c r="BP83" s="33" t="n"/>
      <c r="BQ83" s="33" t="n"/>
      <c r="BR83" s="33" t="n"/>
      <c r="BS83" s="61" t="n"/>
      <c r="BT83" s="33" t="n"/>
      <c r="BU83" s="33" t="n"/>
      <c r="BV83" s="33" t="n"/>
      <c r="BW83" s="33" t="n"/>
      <c r="BX83" s="61" t="n"/>
      <c r="BY83" s="33" t="n"/>
      <c r="BZ83" s="33" t="n"/>
      <c r="CA83" s="33" t="n"/>
      <c r="CB83" s="33" t="n"/>
      <c r="CC83" s="61" t="n"/>
      <c r="CD83" s="33" t="n"/>
      <c r="CE83" s="33" t="n"/>
      <c r="CF83" s="33" t="n"/>
      <c r="CG83" s="33" t="n"/>
      <c r="CH83" s="61" t="n"/>
      <c r="CI83" s="33" t="n"/>
      <c r="CJ83" s="33" t="n"/>
      <c r="CK83" s="33" t="n"/>
      <c r="CL83" s="33" t="n"/>
      <c r="CM83" s="61" t="n"/>
      <c r="CN83" s="33" t="n"/>
      <c r="CO83" s="33" t="n"/>
      <c r="CP83" s="33" t="n"/>
      <c r="CQ83" s="33" t="n"/>
      <c r="CR83" s="61" t="n"/>
      <c r="CS83" s="33" t="n"/>
      <c r="CT83" s="33" t="n"/>
      <c r="CU83" s="33" t="n"/>
      <c r="CV83" s="33" t="n"/>
      <c r="CW83" s="61" t="n"/>
      <c r="CX83" s="33" t="n"/>
      <c r="CY83" s="33" t="n"/>
      <c r="CZ83" s="33" t="n"/>
      <c r="DA83" s="33" t="n"/>
      <c r="DB83" s="61" t="n"/>
      <c r="DC83" s="33" t="n"/>
      <c r="DD83" s="33" t="n"/>
      <c r="DE83" s="33" t="n"/>
      <c r="DF83" s="33" t="n"/>
      <c r="DG83" s="61" t="n"/>
      <c r="DH83" s="33" t="n"/>
      <c r="DI83" s="33" t="n"/>
      <c r="DJ83" s="33" t="n"/>
      <c r="DK83" s="33" t="n"/>
      <c r="DL83" s="61" t="n"/>
      <c r="DM83" s="33" t="n"/>
      <c r="DN83" s="33" t="n"/>
      <c r="DO83" s="33" t="n"/>
      <c r="DP83" s="33" t="n"/>
      <c r="DQ83" s="61" t="n"/>
      <c r="DR83" s="33" t="n"/>
      <c r="DS83" s="33" t="n"/>
      <c r="DT83" s="33" t="n"/>
      <c r="DU83" s="33" t="n"/>
      <c r="DV83" s="61" t="n"/>
      <c r="DW83" s="33" t="n"/>
      <c r="DX83" s="33" t="n"/>
      <c r="DY83" s="33" t="n"/>
      <c r="DZ83" s="33" t="n"/>
      <c r="EA83" s="61" t="n"/>
      <c r="EB83" s="33" t="n"/>
      <c r="EC83" s="33" t="n"/>
      <c r="ED83" s="33" t="n"/>
      <c r="EE83" s="33" t="n"/>
      <c r="EF83" s="61" t="n"/>
      <c r="EG83" s="33" t="n"/>
      <c r="EH83" s="33" t="n"/>
      <c r="EI83" s="33" t="n"/>
      <c r="EJ83" s="33" t="n"/>
      <c r="EK83" s="61" t="n"/>
      <c r="EL83" s="33" t="n"/>
      <c r="EM83" s="33" t="n"/>
      <c r="EN83" s="33" t="n"/>
      <c r="EO83" s="33" t="n"/>
      <c r="EP83" s="61" t="n"/>
      <c r="EQ83" s="33" t="n"/>
      <c r="ER83" s="33" t="n"/>
      <c r="ES83" s="33" t="n"/>
      <c r="ET83" s="33" t="n"/>
      <c r="EU83" s="61" t="n"/>
      <c r="EV83" s="33" t="n"/>
      <c r="EW83" s="33" t="n"/>
      <c r="EX83" s="33" t="n"/>
      <c r="EY83" s="33" t="n"/>
      <c r="EZ83" s="61" t="n"/>
      <c r="FA83" s="33" t="n"/>
      <c r="FB83" s="33" t="n"/>
      <c r="FC83" s="33" t="n"/>
      <c r="FD83" s="33" t="n"/>
      <c r="FE83" s="61" t="n"/>
      <c r="FF83" s="33" t="n"/>
      <c r="FG83" s="33" t="n"/>
      <c r="FH83" s="33" t="n"/>
      <c r="FI83" s="33" t="n"/>
      <c r="FJ83" s="61" t="n"/>
      <c r="FK83" s="33" t="n"/>
      <c r="FL83" s="33" t="n"/>
      <c r="FM83" s="33" t="n"/>
      <c r="FN83" s="33" t="n"/>
      <c r="FO83" s="61" t="n"/>
      <c r="FP83" s="33" t="n"/>
      <c r="FQ83" s="33" t="n"/>
      <c r="FR83" s="33" t="n"/>
      <c r="FS83" s="33" t="n"/>
      <c r="FT83" s="61" t="n"/>
      <c r="FU83" s="33" t="n"/>
      <c r="FV83" s="33" t="n"/>
      <c r="FW83" s="33" t="n"/>
      <c r="FX83" s="33" t="n"/>
      <c r="FY83" s="61" t="n"/>
      <c r="FZ83" s="34" t="n"/>
      <c r="GA83" s="33" t="n"/>
      <c r="GB83" s="33" t="n"/>
      <c r="GC83" s="33" t="n"/>
      <c r="GD83" s="61" t="n"/>
      <c r="GE83" s="34" t="n"/>
      <c r="GF83" s="33" t="n"/>
      <c r="GG83" s="33" t="n"/>
      <c r="GH83" s="33" t="n"/>
      <c r="GI83" s="61" t="n"/>
      <c r="GJ83" s="34" t="n"/>
      <c r="GK83" s="33" t="n"/>
      <c r="GL83" s="33" t="n"/>
      <c r="GM83" s="33" t="n"/>
      <c r="GN83" s="61" t="n"/>
      <c r="GO83" s="34" t="n"/>
      <c r="GP83" s="33" t="n"/>
      <c r="GQ83" s="33" t="n"/>
      <c r="GR83" s="33" t="n"/>
      <c r="GS83" s="61" t="n"/>
      <c r="GT83" s="34" t="n"/>
      <c r="GU83" s="33" t="n"/>
      <c r="GV83" s="33" t="n"/>
      <c r="GW83" s="33" t="n"/>
      <c r="GX83" s="61" t="n"/>
      <c r="GY83" s="34" t="n"/>
      <c r="GZ83" s="33" t="n"/>
      <c r="HA83" s="33" t="n"/>
      <c r="HB83" s="33" t="n"/>
      <c r="HC83" s="61" t="n"/>
      <c r="HD83" s="34" t="n"/>
      <c r="HE83" s="33" t="n"/>
      <c r="HF83" s="33" t="n"/>
      <c r="HG83" s="33" t="n"/>
      <c r="HH83" s="61" t="n"/>
      <c r="HI83" s="34" t="n"/>
      <c r="HJ83" s="33" t="n"/>
      <c r="HK83" s="33" t="n"/>
      <c r="HL83" s="33" t="n"/>
      <c r="HM83" s="61" t="n"/>
      <c r="HN83" s="34" t="n"/>
      <c r="HO83" s="33" t="n"/>
      <c r="HP83" s="33" t="n"/>
      <c r="HQ83" s="33" t="n"/>
      <c r="HR83" s="61" t="n"/>
      <c r="HS83" s="34" t="n"/>
      <c r="HT83" s="33" t="n"/>
      <c r="HU83" s="33" t="n"/>
      <c r="HV83" s="33" t="n"/>
      <c r="HW83" s="61" t="n"/>
      <c r="HX83" s="34" t="n"/>
      <c r="HY83" s="33" t="n"/>
      <c r="HZ83" s="33" t="n"/>
      <c r="IA83" s="33" t="n"/>
      <c r="IB83" s="61" t="n"/>
      <c r="IC83" s="34" t="n"/>
      <c r="ID83" s="33" t="n"/>
      <c r="IE83" s="33" t="n"/>
      <c r="IF83" s="33" t="n"/>
      <c r="IG83" s="61" t="n"/>
      <c r="IH83" s="34" t="n"/>
      <c r="II83" s="33" t="n"/>
      <c r="IJ83" s="33" t="n"/>
      <c r="IK83" s="33" t="n"/>
      <c r="IL83" s="61" t="n"/>
      <c r="IM83" s="34" t="n"/>
      <c r="IN83" s="33" t="n"/>
      <c r="IO83" s="33" t="n"/>
      <c r="IP83" s="33" t="n"/>
      <c r="IQ83" s="61" t="n"/>
      <c r="IR83" s="34" t="n"/>
      <c r="IS83" s="33" t="n"/>
      <c r="IT83" s="33" t="n"/>
      <c r="IU83" s="33" t="n"/>
      <c r="IV83" s="61" t="n"/>
      <c r="IW83" s="34" t="n"/>
      <c r="IX83" s="33" t="n"/>
      <c r="IY83" s="33" t="n"/>
      <c r="IZ83" s="33" t="n"/>
      <c r="JA83" s="61" t="n"/>
      <c r="JB83" s="34" t="n"/>
      <c r="JC83" s="33" t="n"/>
      <c r="JD83" s="33" t="n"/>
      <c r="JE83" s="33" t="n"/>
      <c r="JF83" s="61" t="n"/>
      <c r="JG83" s="34" t="n"/>
      <c r="JH83" s="33" t="n"/>
      <c r="JI83" s="33" t="n"/>
      <c r="JJ83" s="33" t="n"/>
      <c r="JK83" s="61" t="n"/>
      <c r="JL83" s="34" t="n"/>
      <c r="JM83" s="33" t="n"/>
      <c r="JN83" s="33" t="n"/>
      <c r="JO83" s="33" t="n"/>
      <c r="JP83" s="61" t="n"/>
      <c r="JQ83" s="34" t="n"/>
      <c r="JR83" s="33" t="n"/>
      <c r="JS83" s="33" t="n"/>
      <c r="JT83" s="33" t="n"/>
      <c r="JU83" s="61" t="n"/>
      <c r="JV83" s="34" t="n"/>
      <c r="JW83" s="33" t="n"/>
      <c r="JX83" s="33" t="n"/>
      <c r="JY83" s="33" t="n"/>
      <c r="JZ83" s="61" t="n"/>
      <c r="KA83" s="34" t="n"/>
      <c r="KB83" s="33" t="n"/>
      <c r="KC83" s="33" t="n"/>
      <c r="KD83" s="33" t="n"/>
      <c r="KE83" s="61" t="n"/>
      <c r="KF83" s="34" t="n"/>
      <c r="KG83" s="33" t="n"/>
      <c r="KH83" s="33" t="n"/>
      <c r="KI83" s="33" t="n"/>
      <c r="KJ83" s="61" t="n"/>
      <c r="KK83" s="34" t="n"/>
      <c r="KL83" s="33" t="n"/>
      <c r="KM83" s="33" t="n"/>
      <c r="KN83" s="33" t="n"/>
      <c r="KO83" s="61" t="n"/>
      <c r="KP83" s="34" t="n"/>
      <c r="KQ83" s="33" t="n"/>
      <c r="KR83" s="33" t="n"/>
      <c r="KS83" s="33" t="n"/>
      <c r="KT83" s="85" t="inlineStr">
        <is>
          <t>OPER/SHV/BIL/FLOT/JPST 10% max</t>
        </is>
      </c>
      <c r="KU83" s="34" t="n"/>
      <c r="KV83" s="33" t="n"/>
      <c r="KW83" s="33" t="n"/>
      <c r="KX83" s="33" t="n"/>
      <c r="KY83" s="85" t="inlineStr">
        <is>
          <t>OPER/SHV/BIL/FLOT/JPST 10% max</t>
        </is>
      </c>
      <c r="KZ83" s="34" t="n"/>
      <c r="LA83" s="33" t="n"/>
      <c r="LB83" s="33" t="n"/>
      <c r="LC83" s="33" t="n"/>
      <c r="LD83" s="85" t="n"/>
      <c r="LE83" s="34" t="n"/>
      <c r="LF83" s="33" t="n"/>
      <c r="LG83" s="33" t="n"/>
      <c r="LH83" s="33" t="n"/>
      <c r="LI83" t="inlineStr">
        <is>
          <t>U.S. Govt UST</t>
        </is>
      </c>
      <c r="LJ83" s="42" t="n">
        <v>0.72</v>
      </c>
      <c r="LK83" s="61" t="n">
        <v>0</v>
      </c>
      <c r="LL83" s="61">
        <f>LJ83*LK83</f>
        <v/>
      </c>
      <c r="LM83" s="61" t="n"/>
      <c r="LN83" t="inlineStr">
        <is>
          <t>U.S. Govt UST</t>
        </is>
      </c>
      <c r="LO83" s="42" t="n">
        <v>0.78</v>
      </c>
      <c r="LP83" s="61" t="n">
        <v>0</v>
      </c>
      <c r="LQ83" s="61">
        <f>LO83*LP83</f>
        <v/>
      </c>
      <c r="LR83" s="61" t="n"/>
      <c r="LS83" t="inlineStr">
        <is>
          <t>U.S. Govt UST</t>
        </is>
      </c>
      <c r="LT83" s="42" t="n">
        <v>0.78</v>
      </c>
      <c r="LU83" s="61" t="n">
        <v>0</v>
      </c>
      <c r="LV83" s="61">
        <f>LT83*LU83</f>
        <v/>
      </c>
      <c r="LW83" s="61" t="n"/>
      <c r="LX83" t="inlineStr">
        <is>
          <t>U.S. Govt UST</t>
        </is>
      </c>
      <c r="LY83" s="42" t="n">
        <v>0.78</v>
      </c>
      <c r="LZ83" s="61" t="n">
        <v>0</v>
      </c>
      <c r="MA83" s="61">
        <f>LY83*LZ83</f>
        <v/>
      </c>
      <c r="MB83" s="61" t="n"/>
      <c r="MC83" t="inlineStr">
        <is>
          <t>U.S. Govt UST</t>
        </is>
      </c>
      <c r="MD83" s="42" t="n">
        <v>0.78</v>
      </c>
      <c r="ME83" s="61" t="n">
        <v>0</v>
      </c>
      <c r="MF83" s="61">
        <f>MD83*ME83</f>
        <v/>
      </c>
      <c r="MG83" s="61" t="n"/>
      <c r="MH83" t="inlineStr">
        <is>
          <t>U.S. Govt UST</t>
        </is>
      </c>
      <c r="MI83" s="42" t="n">
        <v>0.78</v>
      </c>
      <c r="MJ83" s="61" t="n">
        <v>0</v>
      </c>
      <c r="MK83" s="61">
        <f>MI83*MJ83</f>
        <v/>
      </c>
      <c r="ML83" s="61" t="n"/>
      <c r="MM83" t="inlineStr">
        <is>
          <t>U.S. Govt UST</t>
        </is>
      </c>
      <c r="MN83" s="42" t="n">
        <v>0.78</v>
      </c>
      <c r="MO83" s="61" t="n">
        <v>0</v>
      </c>
      <c r="MP83" s="61">
        <f>MN83*MO83</f>
        <v/>
      </c>
      <c r="MQ83" s="33" t="n"/>
      <c r="MR83" t="inlineStr">
        <is>
          <t>U.S. Govt UST</t>
        </is>
      </c>
      <c r="MS83" s="53" t="n">
        <v>0.392</v>
      </c>
      <c r="MT83" s="61" t="n">
        <v>0</v>
      </c>
      <c r="MU83" s="61">
        <f>MS83*MT83</f>
        <v/>
      </c>
      <c r="MV83" s="61" t="n"/>
      <c r="MW83" t="inlineStr">
        <is>
          <t>U.S. Govt UST</t>
        </is>
      </c>
      <c r="MX83" s="50">
        <f>1-SUM(MX73:MX82)-0.02</f>
        <v/>
      </c>
      <c r="MY83" s="61" t="n">
        <v>0</v>
      </c>
      <c r="MZ83" s="61">
        <f>MX83*MY83</f>
        <v/>
      </c>
      <c r="NA83" s="33" t="n"/>
      <c r="NB83" t="inlineStr">
        <is>
          <t>U.S. Govt UST</t>
        </is>
      </c>
      <c r="NC83" s="41" t="n">
        <v>0.212</v>
      </c>
      <c r="ND83" s="61" t="n">
        <v>0</v>
      </c>
      <c r="NE83" s="61">
        <f>NC83*ND83</f>
        <v/>
      </c>
      <c r="NF83" s="33" t="n"/>
      <c r="NG83" t="inlineStr">
        <is>
          <t>U.S. Govt UST</t>
        </is>
      </c>
      <c r="NH83" s="41" t="n">
        <v>0.212</v>
      </c>
      <c r="NI83" s="61" t="n">
        <v>0</v>
      </c>
      <c r="NJ83" s="61">
        <f>NH83*NI83</f>
        <v/>
      </c>
      <c r="NK83" s="33" t="n"/>
      <c r="NL83" t="inlineStr">
        <is>
          <t>U.S. Govt UST</t>
        </is>
      </c>
      <c r="NM83" s="41" t="n">
        <v>0.212</v>
      </c>
      <c r="NN83" s="61" t="n">
        <v>0</v>
      </c>
      <c r="NO83" s="61">
        <f>NM83*NN83</f>
        <v/>
      </c>
      <c r="NP83" s="33" t="n"/>
      <c r="NQ83" t="inlineStr">
        <is>
          <t>U.S. Govt UST</t>
        </is>
      </c>
      <c r="NR83" s="41">
        <f>1-SUM(NR73:NR82)-0.02</f>
        <v/>
      </c>
      <c r="NS83" s="61" t="n">
        <v>0</v>
      </c>
      <c r="NT83" s="61">
        <f>NR83*NS83</f>
        <v/>
      </c>
      <c r="NU83" s="33" t="n"/>
      <c r="NV83" t="inlineStr">
        <is>
          <t>U.S. Govt UST</t>
        </is>
      </c>
      <c r="NW83" s="41">
        <f>1-SUM(NW73:NW82)-0.02</f>
        <v/>
      </c>
      <c r="NX83" s="61" t="n">
        <v>0</v>
      </c>
      <c r="NY83" s="61">
        <f>NW83*NX83</f>
        <v/>
      </c>
      <c r="NZ83" s="33" t="n"/>
      <c r="OA83" t="inlineStr">
        <is>
          <t>U.S. Govt UST</t>
        </is>
      </c>
      <c r="OB83" s="41">
        <f>1-SUM(OB73:OB82)-0.02</f>
        <v/>
      </c>
      <c r="OC83" s="61" t="n">
        <v>0</v>
      </c>
      <c r="OD83" s="61">
        <f>OB83*OC83</f>
        <v/>
      </c>
      <c r="OE83" s="33" t="n"/>
      <c r="OF83" t="inlineStr">
        <is>
          <t>U.S. Govt UST</t>
        </is>
      </c>
      <c r="OG83" s="41">
        <f>1-SUM(OG73:OG82)-0.02</f>
        <v/>
      </c>
      <c r="OH83" s="61" t="n">
        <v>0</v>
      </c>
      <c r="OI83" s="61">
        <f>OG83*OH83</f>
        <v/>
      </c>
      <c r="OJ83" s="33" t="n"/>
      <c r="OK83" t="inlineStr">
        <is>
          <t>U.S. Govt UST</t>
        </is>
      </c>
      <c r="OL83" s="41">
        <f>1-SUM(OL73:OL82)-0.02</f>
        <v/>
      </c>
      <c r="OM83" s="61" t="n">
        <v>0</v>
      </c>
      <c r="ON83" s="61">
        <f>OL83*OM83</f>
        <v/>
      </c>
      <c r="OO83" s="33" t="n"/>
      <c r="OP83" t="inlineStr">
        <is>
          <t>U.S. Govt UST</t>
        </is>
      </c>
      <c r="OQ83" s="41">
        <f>1-SUM(OQ73:OQ82)-0.02</f>
        <v/>
      </c>
      <c r="OR83" s="61" t="n">
        <v>0</v>
      </c>
      <c r="OS83" s="61">
        <f>OQ83*OR83</f>
        <v/>
      </c>
      <c r="OT83" s="33" t="n"/>
      <c r="OU83" t="inlineStr">
        <is>
          <t>U.S. Govt UST</t>
        </is>
      </c>
      <c r="OV83" s="41">
        <f>1-SUM(OV73:OV82)-0.02</f>
        <v/>
      </c>
      <c r="OW83" s="61" t="n">
        <v>0</v>
      </c>
      <c r="OX83" s="61">
        <f>OV83*OW83</f>
        <v/>
      </c>
      <c r="OY83" s="33" t="n"/>
      <c r="OZ83" t="inlineStr">
        <is>
          <t>U.S. Govt UST</t>
        </is>
      </c>
      <c r="PA83" s="41">
        <f>1-SUM(PA73:PA82)-0.02</f>
        <v/>
      </c>
      <c r="PB83" s="61" t="n">
        <v>0</v>
      </c>
      <c r="PC83" s="61">
        <f>PA83*PB83</f>
        <v/>
      </c>
      <c r="PD83" s="33" t="n"/>
      <c r="PE83" t="inlineStr">
        <is>
          <t>U.S. Govt UST</t>
        </is>
      </c>
      <c r="PF83" s="41">
        <f>1-SUM(PF73:PF82)-0.02</f>
        <v/>
      </c>
      <c r="PG83" s="61" t="n">
        <v>0</v>
      </c>
      <c r="PH83" s="61">
        <f>PF83*PG83</f>
        <v/>
      </c>
      <c r="PI83" s="33" t="n"/>
      <c r="PJ83" t="inlineStr">
        <is>
          <t>U.S. Govt UST</t>
        </is>
      </c>
      <c r="PK83" s="41">
        <f>1-SUM(PK73:PK82)-0.02</f>
        <v/>
      </c>
      <c r="PL83" s="61" t="n">
        <v>0</v>
      </c>
      <c r="PM83" s="61">
        <f>PK83*PL83</f>
        <v/>
      </c>
      <c r="PN83" s="33" t="n"/>
      <c r="PO83" t="inlineStr">
        <is>
          <t>U.S. Govt UST</t>
        </is>
      </c>
      <c r="PP83" s="41">
        <f>1-SUM(PP73:PP82)-0.02</f>
        <v/>
      </c>
      <c r="PQ83" s="61" t="n">
        <v>0</v>
      </c>
      <c r="PR83" s="61">
        <f>PP83*PQ83</f>
        <v/>
      </c>
      <c r="PS83" s="33" t="n"/>
      <c r="PT83" t="inlineStr">
        <is>
          <t>U.S. Govt UST</t>
        </is>
      </c>
      <c r="PU83" s="41">
        <f>1-SUM(PU73:PU82)-0.02</f>
        <v/>
      </c>
      <c r="PV83" s="61" t="n">
        <v>0</v>
      </c>
      <c r="PW83" s="61">
        <f>PU83*PV83</f>
        <v/>
      </c>
      <c r="PX83" s="33" t="n"/>
      <c r="PY83" t="inlineStr">
        <is>
          <t>U.S. Govt UST</t>
        </is>
      </c>
      <c r="PZ83" s="41">
        <f>1-SUM(PZ73:PZ82)-0.02</f>
        <v/>
      </c>
      <c r="QA83" s="61" t="n">
        <v>0</v>
      </c>
      <c r="QB83" s="61">
        <f>PZ83*QA83</f>
        <v/>
      </c>
      <c r="QC83" s="33" t="n"/>
      <c r="QD83" t="inlineStr">
        <is>
          <t>U.S. Govt UST</t>
        </is>
      </c>
      <c r="QE83" s="41">
        <f>1-SUM(QE73:QE82)-0.02</f>
        <v/>
      </c>
      <c r="QF83" s="61" t="n">
        <v>0</v>
      </c>
      <c r="QG83" s="61">
        <f>QE83*QF83</f>
        <v/>
      </c>
      <c r="QH83" s="61" t="n"/>
      <c r="QI83" t="inlineStr">
        <is>
          <t>U.S. Govt UST</t>
        </is>
      </c>
      <c r="QJ83" s="41">
        <f>1-SUM(QJ73:QJ82)-0.02</f>
        <v/>
      </c>
      <c r="QK83" s="61" t="n">
        <v>0</v>
      </c>
      <c r="QL83" s="61">
        <f>QJ83*QK83</f>
        <v/>
      </c>
      <c r="QM83" s="33" t="n"/>
      <c r="QN83" t="inlineStr">
        <is>
          <t>U.S. Govt UST</t>
        </is>
      </c>
      <c r="QO83" s="41" t="n">
        <v>2.393918396847994e-16</v>
      </c>
      <c r="QP83" s="61" t="n">
        <v>0</v>
      </c>
      <c r="QQ83" s="61">
        <f>QO83*QP83</f>
        <v/>
      </c>
      <c r="QR83" s="33" t="n"/>
      <c r="QS83" t="inlineStr">
        <is>
          <t>U.S. Govt UST</t>
        </is>
      </c>
      <c r="QT83" s="41" t="n">
        <v>2.393918396847994e-16</v>
      </c>
      <c r="QU83" s="61" t="n">
        <v>0</v>
      </c>
      <c r="QV83" s="61">
        <f>QT83*QU83</f>
        <v/>
      </c>
      <c r="QW83" s="33" t="n"/>
      <c r="QX83" t="inlineStr">
        <is>
          <t>U.S. Govt UST</t>
        </is>
      </c>
      <c r="QY83" s="41" t="n">
        <v>2.393918396847994e-16</v>
      </c>
      <c r="QZ83" s="61" t="n">
        <v>0</v>
      </c>
      <c r="RA83" s="61">
        <f>QY83*QZ83</f>
        <v/>
      </c>
      <c r="RB83" s="33" t="n"/>
      <c r="RC83" t="inlineStr">
        <is>
          <t>U.S. Govt UST</t>
        </is>
      </c>
      <c r="RD83" s="41" t="n">
        <v>2.393918396847994e-16</v>
      </c>
      <c r="RE83" s="61" t="n">
        <v>0</v>
      </c>
      <c r="RF83" s="61">
        <f>RD83*RE83</f>
        <v/>
      </c>
      <c r="RG83" s="33" t="n"/>
      <c r="RH83" t="inlineStr">
        <is>
          <t>U.S. Govt UST</t>
        </is>
      </c>
      <c r="RI83" s="41" t="n">
        <v>2.393918396847994e-16</v>
      </c>
      <c r="RJ83" s="61" t="n">
        <v>0</v>
      </c>
      <c r="RK83" s="61">
        <f>RI83*RJ83</f>
        <v/>
      </c>
      <c r="RL83" s="33" t="n"/>
      <c r="RM83" s="42" t="n">
        <v>0</v>
      </c>
      <c r="RN83" s="52" t="n"/>
      <c r="RO83" s="52" t="n"/>
      <c r="RP83" s="52" t="n"/>
      <c r="RQ83" s="33" t="n"/>
      <c r="RR83" s="33" t="n"/>
      <c r="RS83" s="33" t="n"/>
    </row>
    <row r="84">
      <c r="A84" s="33" t="n"/>
      <c r="B84" s="33" t="n"/>
      <c r="C84" s="33" t="n"/>
      <c r="D84" s="33" t="n"/>
      <c r="E84" s="33" t="n"/>
      <c r="F84" s="61" t="n"/>
      <c r="G84" s="33" t="n"/>
      <c r="H84" s="33" t="n"/>
      <c r="I84" s="33" t="n"/>
      <c r="J84" s="33" t="n"/>
      <c r="K84" s="61" t="n"/>
      <c r="L84" s="33" t="n"/>
      <c r="M84" s="33" t="n"/>
      <c r="N84" s="33" t="n"/>
      <c r="O84" s="33" t="n"/>
      <c r="P84" s="33" t="n"/>
      <c r="Q84" s="33" t="n"/>
      <c r="R84" s="33" t="n"/>
      <c r="S84" s="33" t="n"/>
      <c r="T84" s="33" t="n"/>
      <c r="U84" s="61" t="n"/>
      <c r="V84" s="33" t="n"/>
      <c r="W84" s="33" t="n"/>
      <c r="X84" s="33" t="n"/>
      <c r="Y84" s="33" t="n"/>
      <c r="Z84" s="61" t="n"/>
      <c r="AA84" s="33" t="n"/>
      <c r="AB84" s="33" t="n"/>
      <c r="AC84" s="33" t="n"/>
      <c r="AD84" s="33" t="n"/>
      <c r="AE84" s="61" t="n"/>
      <c r="AF84" s="33" t="n"/>
      <c r="AG84" s="33" t="n"/>
      <c r="AH84" s="33" t="n"/>
      <c r="AI84" s="33" t="n"/>
      <c r="AJ84" s="61" t="n"/>
      <c r="AK84" s="33" t="n"/>
      <c r="AL84" s="33" t="n"/>
      <c r="AM84" s="33" t="n"/>
      <c r="AN84" s="33" t="n"/>
      <c r="AO84" s="61" t="n"/>
      <c r="AP84" s="33" t="n"/>
      <c r="AQ84" s="33" t="n"/>
      <c r="AR84" s="33" t="n"/>
      <c r="AS84" s="33" t="n"/>
      <c r="AT84" s="61" t="n"/>
      <c r="AU84" s="33" t="n"/>
      <c r="AV84" s="33" t="n"/>
      <c r="AW84" s="33" t="n"/>
      <c r="AX84" s="33" t="n"/>
      <c r="AY84" s="61" t="n"/>
      <c r="AZ84" s="33" t="n"/>
      <c r="BA84" s="33" t="n"/>
      <c r="BB84" s="33" t="n"/>
      <c r="BC84" s="33" t="n"/>
      <c r="BD84" s="61" t="n"/>
      <c r="BE84" s="33" t="n"/>
      <c r="BF84" s="33" t="n"/>
      <c r="BG84" s="33" t="n"/>
      <c r="BH84" s="33" t="n"/>
      <c r="BI84" s="61" t="n"/>
      <c r="BJ84" s="33" t="n"/>
      <c r="BK84" s="33" t="n"/>
      <c r="BL84" s="33" t="n"/>
      <c r="BM84" s="33" t="n"/>
      <c r="BN84" s="61" t="n"/>
      <c r="BO84" s="33" t="n"/>
      <c r="BP84" s="33" t="n"/>
      <c r="BQ84" s="33" t="n"/>
      <c r="BR84" s="33" t="n"/>
      <c r="BS84" s="61" t="n"/>
      <c r="BT84" s="33" t="n"/>
      <c r="BU84" s="33" t="n"/>
      <c r="BV84" s="33" t="n"/>
      <c r="BW84" s="33" t="n"/>
      <c r="BX84" s="61" t="n"/>
      <c r="BY84" s="33" t="n"/>
      <c r="BZ84" s="33" t="n"/>
      <c r="CA84" s="33" t="n"/>
      <c r="CB84" s="33" t="n"/>
      <c r="CC84" s="61" t="n"/>
      <c r="CD84" s="33" t="n"/>
      <c r="CE84" s="33" t="n"/>
      <c r="CF84" s="33" t="n"/>
      <c r="CG84" s="33" t="n"/>
      <c r="CH84" s="61" t="n"/>
      <c r="CI84" s="33" t="n"/>
      <c r="CJ84" s="33" t="n"/>
      <c r="CK84" s="33" t="n"/>
      <c r="CL84" s="33" t="n"/>
      <c r="CM84" s="61" t="n"/>
      <c r="CN84" s="33" t="n"/>
      <c r="CO84" s="33" t="n"/>
      <c r="CP84" s="33" t="n"/>
      <c r="CQ84" s="33" t="n"/>
      <c r="CR84" s="61" t="n"/>
      <c r="CS84" s="33" t="n"/>
      <c r="CT84" s="33" t="n"/>
      <c r="CU84" s="33" t="n"/>
      <c r="CV84" s="33" t="n"/>
      <c r="CW84" s="61" t="n"/>
      <c r="CX84" s="33" t="n"/>
      <c r="CY84" s="33" t="n"/>
      <c r="CZ84" s="33" t="n"/>
      <c r="DA84" s="33" t="n"/>
      <c r="DB84" s="61" t="n"/>
      <c r="DC84" s="33" t="n"/>
      <c r="DD84" s="33" t="n"/>
      <c r="DE84" s="33" t="n"/>
      <c r="DF84" s="33" t="n"/>
      <c r="DG84" s="61" t="n"/>
      <c r="DH84" s="33" t="n"/>
      <c r="DI84" s="33" t="n"/>
      <c r="DJ84" s="33" t="n"/>
      <c r="DK84" s="33" t="n"/>
      <c r="DL84" s="61" t="n"/>
      <c r="DM84" s="33" t="n"/>
      <c r="DN84" s="33" t="n"/>
      <c r="DO84" s="33" t="n"/>
      <c r="DP84" s="33" t="n"/>
      <c r="DQ84" s="61" t="n"/>
      <c r="DR84" s="33" t="n"/>
      <c r="DS84" s="33" t="n"/>
      <c r="DT84" s="33" t="n"/>
      <c r="DU84" s="33" t="n"/>
      <c r="DV84" s="61" t="n"/>
      <c r="DW84" s="33" t="n"/>
      <c r="DX84" s="33" t="n"/>
      <c r="DY84" s="33" t="n"/>
      <c r="DZ84" s="33" t="n"/>
      <c r="EA84" s="61" t="n"/>
      <c r="EB84" s="33" t="n"/>
      <c r="EC84" s="33" t="n"/>
      <c r="ED84" s="33" t="n"/>
      <c r="EE84" s="33" t="n"/>
      <c r="EF84" s="61" t="n"/>
      <c r="EG84" s="33" t="n"/>
      <c r="EH84" s="33" t="n"/>
      <c r="EI84" s="33" t="n"/>
      <c r="EJ84" s="33" t="n"/>
      <c r="EK84" s="61" t="n"/>
      <c r="EL84" s="33" t="n"/>
      <c r="EM84" s="33" t="n"/>
      <c r="EN84" s="33" t="n"/>
      <c r="EO84" s="33" t="n"/>
      <c r="EP84" s="61" t="n"/>
      <c r="EQ84" s="33" t="n"/>
      <c r="ER84" s="33" t="n"/>
      <c r="ES84" s="33" t="n"/>
      <c r="ET84" s="33" t="n"/>
      <c r="EU84" s="61" t="n"/>
      <c r="EV84" s="33" t="n"/>
      <c r="EW84" s="33" t="n"/>
      <c r="EX84" s="33" t="n"/>
      <c r="EY84" s="33" t="n"/>
      <c r="EZ84" s="61" t="n"/>
      <c r="FA84" s="33" t="n"/>
      <c r="FB84" s="33" t="n"/>
      <c r="FC84" s="33" t="n"/>
      <c r="FD84" s="33" t="n"/>
      <c r="FE84" s="61" t="n"/>
      <c r="FF84" s="33" t="n"/>
      <c r="FG84" s="33" t="n"/>
      <c r="FH84" s="33" t="n"/>
      <c r="FI84" s="33" t="n"/>
      <c r="FJ84" s="61" t="n"/>
      <c r="FK84" s="33" t="n"/>
      <c r="FL84" s="33" t="n"/>
      <c r="FM84" s="33" t="n"/>
      <c r="FN84" s="33" t="n"/>
      <c r="FO84" s="61" t="n"/>
      <c r="FP84" s="33" t="n"/>
      <c r="FQ84" s="33" t="n"/>
      <c r="FR84" s="33" t="n"/>
      <c r="FS84" s="33" t="n"/>
      <c r="FT84" s="61" t="n"/>
      <c r="FU84" s="33" t="n"/>
      <c r="FV84" s="33" t="n"/>
      <c r="FW84" s="33" t="n"/>
      <c r="FX84" s="33" t="n"/>
      <c r="FY84" s="61" t="n"/>
      <c r="FZ84" s="34" t="n"/>
      <c r="GA84" s="33" t="n"/>
      <c r="GB84" s="33" t="n"/>
      <c r="GC84" s="33" t="n"/>
      <c r="GD84" s="61" t="n"/>
      <c r="GE84" s="34" t="n"/>
      <c r="GF84" s="33" t="n"/>
      <c r="GG84" s="33" t="n"/>
      <c r="GH84" s="33" t="n"/>
      <c r="GI84" s="61" t="n"/>
      <c r="GJ84" s="34" t="n"/>
      <c r="GK84" s="33" t="n"/>
      <c r="GL84" s="33" t="n"/>
      <c r="GM84" s="33" t="n"/>
      <c r="GN84" s="61" t="n"/>
      <c r="GO84" s="34" t="n"/>
      <c r="GP84" s="33" t="n"/>
      <c r="GQ84" s="33" t="n"/>
      <c r="GR84" s="33" t="n"/>
      <c r="GS84" s="61" t="n"/>
      <c r="GT84" s="34" t="n"/>
      <c r="GU84" s="33" t="n"/>
      <c r="GV84" s="33" t="n"/>
      <c r="GW84" s="33" t="n"/>
      <c r="GX84" s="61" t="n"/>
      <c r="GY84" s="34" t="n"/>
      <c r="GZ84" s="33" t="n"/>
      <c r="HA84" s="33" t="n"/>
      <c r="HB84" s="33" t="n"/>
      <c r="HC84" s="61" t="n"/>
      <c r="HD84" s="34" t="n"/>
      <c r="HE84" s="33" t="n"/>
      <c r="HF84" s="33" t="n"/>
      <c r="HG84" s="33" t="n"/>
      <c r="HH84" s="61" t="n"/>
      <c r="HI84" s="34" t="n"/>
      <c r="HJ84" s="33" t="n"/>
      <c r="HK84" s="33" t="n"/>
      <c r="HL84" s="33" t="n"/>
      <c r="HM84" s="61" t="n"/>
      <c r="HN84" s="34" t="n"/>
      <c r="HO84" s="33" t="n"/>
      <c r="HP84" s="33" t="n"/>
      <c r="HQ84" s="33" t="n"/>
      <c r="HR84" s="61" t="n"/>
      <c r="HS84" s="34" t="n"/>
      <c r="HT84" s="33" t="n"/>
      <c r="HU84" s="33" t="n"/>
      <c r="HV84" s="33" t="n"/>
      <c r="HW84" s="61" t="n"/>
      <c r="HX84" s="34" t="n"/>
      <c r="HY84" s="33" t="n"/>
      <c r="HZ84" s="33" t="n"/>
      <c r="IA84" s="33" t="n"/>
      <c r="IB84" s="61" t="n"/>
      <c r="IC84" s="34" t="n"/>
      <c r="ID84" s="33" t="n"/>
      <c r="IE84" s="33" t="n"/>
      <c r="IF84" s="33" t="n"/>
      <c r="IG84" s="61" t="n"/>
      <c r="IH84" s="34" t="n"/>
      <c r="II84" s="33" t="n"/>
      <c r="IJ84" s="33" t="n"/>
      <c r="IK84" s="33" t="n"/>
      <c r="IL84" s="61" t="n"/>
      <c r="IM84" s="34" t="n"/>
      <c r="IN84" s="33" t="n"/>
      <c r="IO84" s="33" t="n"/>
      <c r="IP84" s="33" t="n"/>
      <c r="IQ84" s="61" t="n"/>
      <c r="IR84" s="34" t="n"/>
      <c r="IS84" s="33" t="n"/>
      <c r="IT84" s="33" t="n"/>
      <c r="IU84" s="33" t="n"/>
      <c r="IV84" s="61" t="n"/>
      <c r="IW84" s="34" t="n"/>
      <c r="IX84" s="33" t="n"/>
      <c r="IY84" s="33" t="n"/>
      <c r="IZ84" s="33" t="n"/>
      <c r="JA84" s="61" t="n"/>
      <c r="JB84" s="34" t="n"/>
      <c r="JC84" s="33" t="n"/>
      <c r="JD84" s="33" t="n"/>
      <c r="JE84" s="33" t="n"/>
      <c r="JF84" s="61" t="n"/>
      <c r="JG84" s="34" t="n"/>
      <c r="JH84" s="33" t="n"/>
      <c r="JI84" s="33" t="n"/>
      <c r="JJ84" s="33" t="n"/>
      <c r="JK84" s="61" t="n"/>
      <c r="JL84" s="34" t="n"/>
      <c r="JM84" s="33" t="n"/>
      <c r="JN84" s="33" t="n"/>
      <c r="JO84" s="33" t="n"/>
      <c r="JP84" s="61" t="n"/>
      <c r="JQ84" s="34" t="n"/>
      <c r="JR84" s="33" t="n"/>
      <c r="JS84" s="33" t="n"/>
      <c r="JT84" s="33" t="n"/>
      <c r="JU84" s="61" t="n"/>
      <c r="JV84" s="34" t="n"/>
      <c r="JW84" s="33" t="n"/>
      <c r="JX84" s="33" t="n"/>
      <c r="JY84" s="33" t="n"/>
      <c r="JZ84" s="61" t="n"/>
      <c r="KA84" s="34" t="n"/>
      <c r="KB84" s="33" t="n"/>
      <c r="KC84" s="33" t="n"/>
      <c r="KD84" s="33" t="n"/>
      <c r="KE84" s="61" t="n"/>
      <c r="KF84" s="34" t="n"/>
      <c r="KG84" s="33" t="n"/>
      <c r="KH84" s="33" t="n"/>
      <c r="KI84" s="33" t="n"/>
      <c r="KJ84" s="61" t="n"/>
      <c r="KK84" s="34" t="n"/>
      <c r="KL84" s="33" t="n"/>
      <c r="KM84" s="33" t="n"/>
      <c r="KN84" s="33" t="n"/>
      <c r="KO84" s="61" t="n"/>
      <c r="KP84" s="34" t="n"/>
      <c r="KQ84" s="33" t="n"/>
      <c r="KR84" s="33" t="n"/>
      <c r="KS84" s="33" t="n"/>
      <c r="KT84" s="85" t="n"/>
      <c r="KU84" s="34" t="n"/>
      <c r="KV84" s="33" t="n"/>
      <c r="KW84" s="33" t="n"/>
      <c r="KX84" s="33" t="n"/>
      <c r="KY84" s="85" t="n"/>
      <c r="KZ84" s="34" t="n"/>
      <c r="LA84" s="33" t="n"/>
      <c r="LB84" s="33" t="n"/>
      <c r="LC84" s="33" t="n"/>
      <c r="LD84" s="85" t="n"/>
      <c r="LE84" s="34" t="n"/>
      <c r="LF84" s="33" t="n"/>
      <c r="LG84" s="33" t="n"/>
      <c r="LH84" s="33" t="n"/>
      <c r="LI84" s="85" t="n"/>
      <c r="LJ84" s="34" t="n"/>
      <c r="LK84" s="33" t="n"/>
      <c r="LL84" s="33" t="n"/>
      <c r="LM84" s="33" t="n"/>
      <c r="LN84" s="85" t="n"/>
      <c r="LO84" s="34" t="n"/>
      <c r="LP84" s="33" t="n"/>
      <c r="LQ84" s="33" t="n"/>
      <c r="LR84" s="33" t="n"/>
      <c r="LS84" s="85" t="n"/>
      <c r="LT84" s="34" t="n"/>
      <c r="LU84" s="33" t="n"/>
      <c r="LV84" s="33" t="n"/>
      <c r="LW84" s="33" t="n"/>
      <c r="LX84" s="85" t="n"/>
      <c r="LY84" s="34" t="n"/>
      <c r="LZ84" s="33" t="n"/>
      <c r="MA84" s="33" t="n"/>
      <c r="MB84" s="33" t="n"/>
      <c r="MC84" s="85" t="n"/>
      <c r="MD84" s="34" t="n"/>
      <c r="ME84" s="33" t="n"/>
      <c r="MF84" s="33" t="n"/>
      <c r="MG84" s="33" t="n"/>
      <c r="MH84" s="85" t="n"/>
      <c r="MI84" s="34" t="n"/>
      <c r="MJ84" s="33" t="n"/>
      <c r="MK84" s="33" t="n"/>
      <c r="ML84" s="33" t="n"/>
      <c r="MM84" s="85" t="n"/>
      <c r="MN84" s="34" t="n"/>
      <c r="MO84" s="33" t="n"/>
      <c r="MP84" s="33" t="n"/>
      <c r="MQ84" s="33" t="n"/>
      <c r="MR84" s="85" t="n"/>
      <c r="MS84" s="34" t="n"/>
      <c r="MT84" s="33" t="n"/>
      <c r="MU84" s="33" t="n"/>
      <c r="MV84" s="33" t="n"/>
      <c r="MW84" s="85" t="n"/>
      <c r="MX84" s="34" t="n"/>
      <c r="MY84" s="33" t="n"/>
      <c r="MZ84" s="33" t="n"/>
      <c r="NA84" s="33" t="n"/>
      <c r="NB84" s="85" t="n"/>
      <c r="NC84" s="41" t="n"/>
      <c r="ND84" s="33" t="n"/>
      <c r="NE84" s="33" t="n"/>
      <c r="NF84" s="33" t="n"/>
      <c r="NG84" s="85" t="n"/>
      <c r="NH84" s="41" t="n"/>
      <c r="NI84" s="33" t="n"/>
      <c r="NJ84" s="33" t="n"/>
      <c r="NK84" s="33" t="n"/>
      <c r="NL84" s="85" t="n"/>
      <c r="NM84" s="41" t="n"/>
      <c r="NN84" s="33" t="n"/>
      <c r="NO84" s="33" t="n"/>
      <c r="NP84" s="33" t="n"/>
      <c r="NQ84" s="85" t="n"/>
      <c r="NR84" s="41" t="n"/>
      <c r="NS84" s="33" t="n"/>
      <c r="NT84" s="33" t="n"/>
      <c r="NU84" s="33" t="n"/>
      <c r="NV84" s="85" t="n"/>
      <c r="NW84" s="41" t="n"/>
      <c r="NX84" s="33" t="n"/>
      <c r="NY84" s="33" t="n"/>
      <c r="NZ84" s="33" t="n"/>
      <c r="OA84" s="85" t="n"/>
      <c r="OB84" s="41" t="n"/>
      <c r="OC84" s="33" t="n"/>
      <c r="OD84" s="33" t="n"/>
      <c r="OE84" s="33" t="n"/>
      <c r="OF84" s="85" t="n"/>
      <c r="OG84" s="41" t="n"/>
      <c r="OH84" s="33" t="n"/>
      <c r="OI84" s="33" t="n"/>
      <c r="OJ84" s="33" t="n"/>
      <c r="OK84" s="85" t="n"/>
      <c r="OL84" s="41" t="n"/>
      <c r="OM84" s="33" t="n"/>
      <c r="ON84" s="33" t="n"/>
      <c r="OO84" s="33" t="n"/>
      <c r="OP84" s="85" t="n"/>
      <c r="OQ84" s="41" t="n"/>
      <c r="OR84" s="33" t="n"/>
      <c r="OS84" s="33" t="n"/>
      <c r="OT84" s="33" t="n"/>
      <c r="OU84" s="85" t="n"/>
      <c r="OV84" s="41" t="n"/>
      <c r="OW84" s="33" t="n"/>
      <c r="OX84" s="33" t="n"/>
      <c r="OY84" s="33" t="n"/>
      <c r="OZ84" s="85" t="n"/>
      <c r="PB84" s="33" t="n"/>
      <c r="PC84" s="33" t="n"/>
      <c r="PD84" s="33" t="n"/>
      <c r="PE84" s="85" t="n"/>
      <c r="PF84" s="41" t="n"/>
      <c r="PG84" s="33" t="n"/>
      <c r="PH84" s="33" t="n"/>
      <c r="PI84" s="33" t="n"/>
      <c r="PJ84" s="85" t="n"/>
      <c r="PK84" s="41" t="n"/>
      <c r="PL84" s="33" t="n"/>
      <c r="PM84" s="33" t="n"/>
      <c r="PN84" s="33" t="n"/>
      <c r="PO84" s="85" t="n"/>
      <c r="PP84" s="41" t="n"/>
      <c r="PQ84" s="33" t="n"/>
      <c r="PR84" s="33" t="n"/>
      <c r="PS84" s="33" t="n"/>
      <c r="PT84" s="85" t="n"/>
      <c r="PU84" s="41" t="n"/>
      <c r="PV84" s="33" t="n"/>
      <c r="PW84" s="33" t="n"/>
      <c r="PX84" s="33" t="n"/>
      <c r="PY84" s="85" t="n"/>
      <c r="PZ84" s="41" t="n"/>
      <c r="QA84" s="33" t="n"/>
      <c r="QB84" s="33" t="n"/>
      <c r="QC84" s="33" t="n"/>
      <c r="QD84" s="85" t="n"/>
      <c r="QE84" s="41" t="n"/>
      <c r="QF84" s="33" t="n"/>
      <c r="QG84" s="33" t="n"/>
      <c r="QH84" s="33" t="n"/>
      <c r="QI84" s="85" t="n"/>
      <c r="QJ84" s="41" t="n"/>
      <c r="QK84" s="33" t="n"/>
      <c r="QL84" s="33" t="n"/>
      <c r="QM84" s="33" t="n"/>
      <c r="QN84" s="85" t="n"/>
      <c r="QO84" s="41" t="n"/>
      <c r="QP84" s="33" t="n"/>
      <c r="QQ84" s="33" t="n"/>
      <c r="QR84" s="33" t="n"/>
      <c r="QS84" s="85" t="n"/>
      <c r="QT84" s="41" t="n"/>
      <c r="QU84" s="33" t="n"/>
      <c r="QV84" s="33" t="n"/>
      <c r="QW84" s="33" t="n"/>
      <c r="QX84" s="85" t="n"/>
      <c r="QY84" s="41" t="n"/>
      <c r="QZ84" s="33" t="n"/>
      <c r="RA84" s="33" t="n"/>
      <c r="RB84" s="33" t="n"/>
      <c r="RC84" s="85" t="n"/>
      <c r="RD84" s="41" t="n"/>
      <c r="RE84" s="33" t="n"/>
      <c r="RF84" s="33" t="n"/>
      <c r="RG84" s="33" t="n"/>
      <c r="RH84" s="85" t="n"/>
      <c r="RI84" s="41" t="n"/>
      <c r="RJ84" s="33" t="n"/>
      <c r="RK84" s="33" t="n"/>
      <c r="RL84" s="33" t="n"/>
      <c r="RM84" s="42" t="n"/>
      <c r="RN84" s="35" t="n"/>
      <c r="RO84" s="35" t="n"/>
      <c r="RP84" s="35" t="n"/>
      <c r="RQ84" s="33" t="n"/>
      <c r="RR84" s="33" t="n"/>
      <c r="RS84" s="33" t="n"/>
    </row>
    <row r="85">
      <c r="A85" s="33" t="n"/>
      <c r="B85" s="33" t="n"/>
      <c r="C85" s="33" t="n"/>
      <c r="D85" s="33" t="n"/>
      <c r="E85" s="33" t="n"/>
      <c r="F85" s="33" t="inlineStr">
        <is>
          <t>Cash</t>
        </is>
      </c>
      <c r="G85" s="49">
        <f>1-SUM(G73:G83)</f>
        <v/>
      </c>
      <c r="H85" s="61" t="n">
        <v>0</v>
      </c>
      <c r="I85" s="61">
        <f>G85*H85</f>
        <v/>
      </c>
      <c r="J85" s="33" t="n"/>
      <c r="K85" s="33" t="inlineStr">
        <is>
          <t>Cash</t>
        </is>
      </c>
      <c r="L85" s="49">
        <f>1-SUM(L73:L83)</f>
        <v/>
      </c>
      <c r="M85" s="61" t="n">
        <v>0</v>
      </c>
      <c r="N85" s="61">
        <f>L85*M85</f>
        <v/>
      </c>
      <c r="O85" s="61" t="n"/>
      <c r="P85" s="61" t="inlineStr">
        <is>
          <t>Cash</t>
        </is>
      </c>
      <c r="Q85" s="61" t="n">
        <v>0.05000000000000004</v>
      </c>
      <c r="R85" s="61" t="n">
        <v>0</v>
      </c>
      <c r="S85" s="61">
        <f>Q85*R85</f>
        <v/>
      </c>
      <c r="T85" s="61" t="n"/>
      <c r="U85" s="33" t="inlineStr">
        <is>
          <t>Cash</t>
        </is>
      </c>
      <c r="V85" s="49">
        <f>1-SUM(V73:V83)</f>
        <v/>
      </c>
      <c r="W85" s="61" t="n">
        <v>0</v>
      </c>
      <c r="X85" s="61">
        <f>V85*W85</f>
        <v/>
      </c>
      <c r="Y85" s="61" t="n"/>
      <c r="Z85" s="33" t="inlineStr">
        <is>
          <t>Cash</t>
        </is>
      </c>
      <c r="AA85" s="49">
        <f>1-SUM(AA73:AA83)</f>
        <v/>
      </c>
      <c r="AB85" s="61" t="n">
        <v>0</v>
      </c>
      <c r="AC85" s="61">
        <f>AA85*AB85</f>
        <v/>
      </c>
      <c r="AD85" s="61" t="n"/>
      <c r="AE85" s="33" t="inlineStr">
        <is>
          <t>Cash</t>
        </is>
      </c>
      <c r="AF85" s="49">
        <f>1-SUM(AF73:AF83)</f>
        <v/>
      </c>
      <c r="AG85" s="61" t="n">
        <v>0</v>
      </c>
      <c r="AH85" s="61">
        <f>AF85*AG85</f>
        <v/>
      </c>
      <c r="AI85" s="61" t="n"/>
      <c r="AJ85" s="33" t="inlineStr">
        <is>
          <t>Cash</t>
        </is>
      </c>
      <c r="AK85" s="49">
        <f>1-SUM(AK73:AK83)</f>
        <v/>
      </c>
      <c r="AL85" s="61" t="n">
        <v>0</v>
      </c>
      <c r="AM85" s="61">
        <f>AK85*AL85</f>
        <v/>
      </c>
      <c r="AN85" s="61" t="n"/>
      <c r="AO85" s="33" t="inlineStr">
        <is>
          <t>Cash</t>
        </is>
      </c>
      <c r="AP85" s="49">
        <f>1-SUM(AP73:AP83)</f>
        <v/>
      </c>
      <c r="AQ85" s="61" t="n">
        <v>0</v>
      </c>
      <c r="AR85" s="61">
        <f>AP85*AQ85</f>
        <v/>
      </c>
      <c r="AS85" s="61" t="n"/>
      <c r="AT85" s="33" t="inlineStr">
        <is>
          <t>Cash</t>
        </is>
      </c>
      <c r="AU85" s="49">
        <f>1-SUM(AU73:AU83)</f>
        <v/>
      </c>
      <c r="AV85" s="61" t="n">
        <v>0</v>
      </c>
      <c r="AW85" s="61">
        <f>AU85*AV85</f>
        <v/>
      </c>
      <c r="AX85" s="61" t="n"/>
      <c r="AY85" s="33" t="inlineStr">
        <is>
          <t>Cash</t>
        </is>
      </c>
      <c r="AZ85" s="49">
        <f>1-SUM(AZ73:AZ83)</f>
        <v/>
      </c>
      <c r="BA85" s="61" t="n">
        <v>0</v>
      </c>
      <c r="BB85" s="61">
        <f>AZ85*BA85</f>
        <v/>
      </c>
      <c r="BC85" s="61" t="n"/>
      <c r="BD85" s="33" t="inlineStr">
        <is>
          <t>Cash</t>
        </is>
      </c>
      <c r="BE85" s="49">
        <f>1-SUM(BE73:BE83)</f>
        <v/>
      </c>
      <c r="BF85" s="61" t="n">
        <v>0</v>
      </c>
      <c r="BG85" s="61">
        <f>BE85*BF85</f>
        <v/>
      </c>
      <c r="BH85" s="61" t="n"/>
      <c r="BI85" s="33" t="inlineStr">
        <is>
          <t>Cash</t>
        </is>
      </c>
      <c r="BJ85" s="49">
        <f>1-SUM(BJ73:BJ83)</f>
        <v/>
      </c>
      <c r="BK85" s="61" t="n">
        <v>0</v>
      </c>
      <c r="BL85" s="61">
        <f>BJ85*BK85</f>
        <v/>
      </c>
      <c r="BM85" s="61" t="n"/>
      <c r="BN85" s="33" t="inlineStr">
        <is>
          <t>Cash</t>
        </is>
      </c>
      <c r="BO85" s="49">
        <f>1-SUM(BO73:BO83)</f>
        <v/>
      </c>
      <c r="BP85" s="61" t="n">
        <v>0</v>
      </c>
      <c r="BQ85" s="61">
        <f>BO85*BP85</f>
        <v/>
      </c>
      <c r="BR85" s="61" t="n"/>
      <c r="BS85" s="33" t="inlineStr">
        <is>
          <t>Cash</t>
        </is>
      </c>
      <c r="BT85" s="49">
        <f>1-SUM(BT73:BT83)</f>
        <v/>
      </c>
      <c r="BU85" s="61" t="n">
        <v>0</v>
      </c>
      <c r="BV85" s="61">
        <f>BT85*BU85</f>
        <v/>
      </c>
      <c r="BW85" s="61" t="n"/>
      <c r="BX85" s="33" t="inlineStr">
        <is>
          <t>Cash</t>
        </is>
      </c>
      <c r="BY85" s="49">
        <f>1-SUM(BY73:BY83)</f>
        <v/>
      </c>
      <c r="BZ85" s="61" t="n">
        <v>0</v>
      </c>
      <c r="CA85" s="61">
        <f>BY85*BZ85</f>
        <v/>
      </c>
      <c r="CB85" s="61" t="n"/>
      <c r="CC85" s="33" t="inlineStr">
        <is>
          <t>Cash</t>
        </is>
      </c>
      <c r="CD85" s="49">
        <f>1-SUM(CD73:CD83)</f>
        <v/>
      </c>
      <c r="CE85" s="61" t="n">
        <v>0</v>
      </c>
      <c r="CF85" s="61">
        <f>CD85*CE85</f>
        <v/>
      </c>
      <c r="CG85" s="61" t="n"/>
      <c r="CH85" s="33" t="inlineStr">
        <is>
          <t>Cash</t>
        </is>
      </c>
      <c r="CI85" s="49">
        <f>1-SUM(CI73:CI83)</f>
        <v/>
      </c>
      <c r="CJ85" s="61" t="n">
        <v>0</v>
      </c>
      <c r="CK85" s="61">
        <f>CI85*CJ85</f>
        <v/>
      </c>
      <c r="CL85" s="61" t="n"/>
      <c r="CM85" s="33" t="inlineStr">
        <is>
          <t>Cash</t>
        </is>
      </c>
      <c r="CN85" s="49">
        <f>1-SUM(CN73:CN83)</f>
        <v/>
      </c>
      <c r="CO85" s="61" t="n">
        <v>0</v>
      </c>
      <c r="CP85" s="61">
        <f>CN85*CO85</f>
        <v/>
      </c>
      <c r="CQ85" s="61" t="n"/>
      <c r="CR85" s="33" t="inlineStr">
        <is>
          <t>Cash</t>
        </is>
      </c>
      <c r="CS85" s="49">
        <f>1-SUM(CS73:CS83)</f>
        <v/>
      </c>
      <c r="CT85" s="61" t="n">
        <v>0</v>
      </c>
      <c r="CU85" s="61">
        <f>CS85*CT85</f>
        <v/>
      </c>
      <c r="CV85" s="61" t="n"/>
      <c r="CW85" s="33" t="inlineStr">
        <is>
          <t>Cash</t>
        </is>
      </c>
      <c r="CX85" s="49">
        <f>1-SUM(CX73:CX83)</f>
        <v/>
      </c>
      <c r="CY85" s="61" t="n">
        <v>0</v>
      </c>
      <c r="CZ85" s="61">
        <f>CX85*CY85</f>
        <v/>
      </c>
      <c r="DA85" s="61" t="n"/>
      <c r="DB85" s="33" t="inlineStr">
        <is>
          <t>Cash</t>
        </is>
      </c>
      <c r="DC85" s="49">
        <f>1-SUM(DC73:DC83)</f>
        <v/>
      </c>
      <c r="DD85" s="61" t="n">
        <v>0</v>
      </c>
      <c r="DE85" s="61">
        <f>DC85*DD85</f>
        <v/>
      </c>
      <c r="DF85" s="61" t="n"/>
      <c r="DG85" s="33" t="inlineStr">
        <is>
          <t>Cash</t>
        </is>
      </c>
      <c r="DH85" s="49">
        <f>1-SUM(DH73:DH83)</f>
        <v/>
      </c>
      <c r="DI85" s="61" t="n">
        <v>0</v>
      </c>
      <c r="DJ85" s="61">
        <f>DH85*DI85</f>
        <v/>
      </c>
      <c r="DK85" s="61" t="n"/>
      <c r="DL85" s="33" t="inlineStr">
        <is>
          <t>Cash</t>
        </is>
      </c>
      <c r="DM85" s="49">
        <f>1-SUM(DM73:DM83)</f>
        <v/>
      </c>
      <c r="DN85" s="61" t="n">
        <v>0</v>
      </c>
      <c r="DO85" s="61">
        <f>DM85*DN85</f>
        <v/>
      </c>
      <c r="DP85" s="61" t="n"/>
      <c r="DQ85" s="33" t="inlineStr">
        <is>
          <t>Cash</t>
        </is>
      </c>
      <c r="DR85" s="49">
        <f>1-SUM(DR73:DR83)</f>
        <v/>
      </c>
      <c r="DS85" s="61" t="n">
        <v>0</v>
      </c>
      <c r="DT85" s="61">
        <f>DR85*DS85</f>
        <v/>
      </c>
      <c r="DU85" s="61" t="n"/>
      <c r="DV85" s="33" t="inlineStr">
        <is>
          <t>Cash</t>
        </is>
      </c>
      <c r="DW85" s="49">
        <f>1-SUM(DW73:DW83)</f>
        <v/>
      </c>
      <c r="DX85" s="61" t="n">
        <v>0</v>
      </c>
      <c r="DY85" s="61">
        <f>DW85*DX85</f>
        <v/>
      </c>
      <c r="DZ85" s="61" t="n"/>
      <c r="EA85" s="33" t="inlineStr">
        <is>
          <t>Cash</t>
        </is>
      </c>
      <c r="EB85" s="49">
        <f>1-SUM(EB73:EB83)</f>
        <v/>
      </c>
      <c r="EC85" s="61" t="n">
        <v>0</v>
      </c>
      <c r="ED85" s="61">
        <f>EB85*EC85</f>
        <v/>
      </c>
      <c r="EE85" s="61" t="n"/>
      <c r="EF85" s="33" t="inlineStr">
        <is>
          <t>Cash</t>
        </is>
      </c>
      <c r="EG85" s="49">
        <f>1-SUM(EG73:EG83)</f>
        <v/>
      </c>
      <c r="EH85" s="61" t="n">
        <v>0</v>
      </c>
      <c r="EI85" s="61">
        <f>EG85*EH85</f>
        <v/>
      </c>
      <c r="EJ85" s="61" t="n"/>
      <c r="EK85" s="33" t="inlineStr">
        <is>
          <t>Cash</t>
        </is>
      </c>
      <c r="EL85" s="49">
        <f>1-SUM(EL73:EL83)</f>
        <v/>
      </c>
      <c r="EM85" s="61" t="n">
        <v>0</v>
      </c>
      <c r="EN85" s="61">
        <f>EL85*EM85</f>
        <v/>
      </c>
      <c r="EO85" s="61" t="n"/>
      <c r="EP85" s="33" t="inlineStr">
        <is>
          <t>Cash</t>
        </is>
      </c>
      <c r="EQ85" s="49">
        <f>1-SUM(EQ73:EQ83)</f>
        <v/>
      </c>
      <c r="ER85" s="61" t="n">
        <v>0</v>
      </c>
      <c r="ES85" s="61">
        <f>EQ85*ER85</f>
        <v/>
      </c>
      <c r="ET85" s="61" t="n"/>
      <c r="EU85" s="33" t="inlineStr">
        <is>
          <t>Cash</t>
        </is>
      </c>
      <c r="EV85" s="49">
        <f>1-SUM(EV73:EV83)</f>
        <v/>
      </c>
      <c r="EW85" s="61" t="n">
        <v>0</v>
      </c>
      <c r="EX85" s="61">
        <f>EV85*EW85</f>
        <v/>
      </c>
      <c r="EY85" s="61" t="n"/>
      <c r="EZ85" s="33" t="inlineStr">
        <is>
          <t>Cash</t>
        </is>
      </c>
      <c r="FA85" s="49">
        <f>1-SUM(FA73:FA83)</f>
        <v/>
      </c>
      <c r="FB85" s="61" t="n">
        <v>0</v>
      </c>
      <c r="FC85" s="61">
        <f>FA85*FB85</f>
        <v/>
      </c>
      <c r="FD85" s="61" t="n"/>
      <c r="FE85" s="33" t="inlineStr">
        <is>
          <t>Cash</t>
        </is>
      </c>
      <c r="FF85" s="49">
        <f>1-SUM(FF73:FF83)</f>
        <v/>
      </c>
      <c r="FG85" s="61" t="n">
        <v>0</v>
      </c>
      <c r="FH85" s="61">
        <f>FF85*FG85</f>
        <v/>
      </c>
      <c r="FI85" s="61" t="n"/>
      <c r="FJ85" s="33" t="inlineStr">
        <is>
          <t>Cash</t>
        </is>
      </c>
      <c r="FK85" s="49">
        <f>1-SUM(FK73:FK83)</f>
        <v/>
      </c>
      <c r="FL85" s="61" t="n">
        <v>0</v>
      </c>
      <c r="FM85" s="61">
        <f>FK85*FL85</f>
        <v/>
      </c>
      <c r="FN85" s="61" t="n"/>
      <c r="FO85" s="33" t="inlineStr">
        <is>
          <t>Cash</t>
        </is>
      </c>
      <c r="FP85" s="49">
        <f>1-SUM(FP73:FP83)</f>
        <v/>
      </c>
      <c r="FQ85" s="61" t="n">
        <v>0</v>
      </c>
      <c r="FR85" s="61">
        <f>FP85*FQ85</f>
        <v/>
      </c>
      <c r="FS85" s="61" t="n"/>
      <c r="FT85" s="33" t="inlineStr">
        <is>
          <t>Cash</t>
        </is>
      </c>
      <c r="FU85" s="49">
        <f>1-SUM(FU73:FU83)</f>
        <v/>
      </c>
      <c r="FV85" s="61" t="n">
        <v>0</v>
      </c>
      <c r="FW85" s="61">
        <f>FU85*FV85</f>
        <v/>
      </c>
      <c r="FX85" s="61" t="n"/>
      <c r="FY85" s="33" t="inlineStr">
        <is>
          <t>Cash</t>
        </is>
      </c>
      <c r="FZ85" s="41">
        <f>1-SUM(FZ73:FZ83)</f>
        <v/>
      </c>
      <c r="GA85" s="61" t="n">
        <v>0</v>
      </c>
      <c r="GB85" s="61">
        <f>FZ85*GA85</f>
        <v/>
      </c>
      <c r="GC85" s="61" t="n"/>
      <c r="GD85" s="33" t="inlineStr">
        <is>
          <t>Cash</t>
        </is>
      </c>
      <c r="GE85" s="41">
        <f>1-SUM(GE73:GE83)</f>
        <v/>
      </c>
      <c r="GF85" s="61" t="n">
        <v>0</v>
      </c>
      <c r="GG85" s="61">
        <f>GE85*GF85</f>
        <v/>
      </c>
      <c r="GH85" s="61" t="n"/>
      <c r="GI85" s="33" t="inlineStr">
        <is>
          <t>Cash</t>
        </is>
      </c>
      <c r="GJ85" s="41">
        <f>1-SUM(GJ73:GJ83)</f>
        <v/>
      </c>
      <c r="GK85" s="61" t="n">
        <v>0</v>
      </c>
      <c r="GL85" s="61">
        <f>GJ85*GK85</f>
        <v/>
      </c>
      <c r="GM85" s="61" t="n"/>
      <c r="GN85" s="33" t="inlineStr">
        <is>
          <t>Cash</t>
        </is>
      </c>
      <c r="GO85" s="41">
        <f>1-SUM(GO73:GO83)</f>
        <v/>
      </c>
      <c r="GP85" s="61" t="n">
        <v>0</v>
      </c>
      <c r="GQ85" s="61">
        <f>GO85*GP85</f>
        <v/>
      </c>
      <c r="GR85" s="61" t="n"/>
      <c r="GS85" s="33" t="inlineStr">
        <is>
          <t>Cash</t>
        </is>
      </c>
      <c r="GT85" s="41">
        <f>1-SUM(GT73:GT83)</f>
        <v/>
      </c>
      <c r="GU85" s="61" t="n">
        <v>0</v>
      </c>
      <c r="GV85" s="61">
        <f>GT85*GU85</f>
        <v/>
      </c>
      <c r="GW85" s="61" t="n"/>
      <c r="GX85" s="33" t="inlineStr">
        <is>
          <t>Cash</t>
        </is>
      </c>
      <c r="GY85" s="41">
        <f>1-SUM(GY73:GY83)</f>
        <v/>
      </c>
      <c r="GZ85" s="61" t="n">
        <v>0</v>
      </c>
      <c r="HA85" s="61">
        <f>GY85*GZ85</f>
        <v/>
      </c>
      <c r="HB85" s="61" t="n"/>
      <c r="HC85" s="33" t="inlineStr">
        <is>
          <t>Cash</t>
        </is>
      </c>
      <c r="HD85" s="41">
        <f>1-SUM(HD73:HD83)</f>
        <v/>
      </c>
      <c r="HE85" s="61" t="n">
        <v>0</v>
      </c>
      <c r="HF85" s="61">
        <f>HD85*HE85</f>
        <v/>
      </c>
      <c r="HG85" s="61" t="n"/>
      <c r="HH85" s="33" t="inlineStr">
        <is>
          <t>Cash</t>
        </is>
      </c>
      <c r="HI85" s="41">
        <f>1-SUM(HI73:HI83)</f>
        <v/>
      </c>
      <c r="HJ85" s="61" t="n">
        <v>0</v>
      </c>
      <c r="HK85" s="61">
        <f>HI85*HJ85</f>
        <v/>
      </c>
      <c r="HL85" s="61" t="n"/>
      <c r="HM85" s="33" t="inlineStr">
        <is>
          <t>Cash</t>
        </is>
      </c>
      <c r="HN85" s="41">
        <f>1-SUM(HN73:HN83)</f>
        <v/>
      </c>
      <c r="HO85" s="61" t="n">
        <v>0</v>
      </c>
      <c r="HP85" s="61">
        <f>HN85*HO85</f>
        <v/>
      </c>
      <c r="HQ85" s="61" t="n"/>
      <c r="HR85" s="33" t="inlineStr">
        <is>
          <t>Cash</t>
        </is>
      </c>
      <c r="HS85" s="41">
        <f>1-SUM(HS73:HS83)</f>
        <v/>
      </c>
      <c r="HT85" s="61" t="n">
        <v>0</v>
      </c>
      <c r="HU85" s="61">
        <f>HS85*HT85</f>
        <v/>
      </c>
      <c r="HV85" s="61" t="n"/>
      <c r="HW85" s="33" t="inlineStr">
        <is>
          <t>Cash</t>
        </is>
      </c>
      <c r="HX85" s="41">
        <f>1-SUM(HX73:HX83)</f>
        <v/>
      </c>
      <c r="HY85" s="61" t="n">
        <v>0</v>
      </c>
      <c r="HZ85" s="61">
        <f>HX85*HY85</f>
        <v/>
      </c>
      <c r="IA85" s="61" t="n"/>
      <c r="IB85" s="33" t="inlineStr">
        <is>
          <t>Cash</t>
        </is>
      </c>
      <c r="IC85" s="41">
        <f>1-SUM(IC73:IC83)</f>
        <v/>
      </c>
      <c r="ID85" s="61" t="n">
        <v>0</v>
      </c>
      <c r="IE85" s="61">
        <f>IC85*ID85</f>
        <v/>
      </c>
      <c r="IF85" s="61" t="n"/>
      <c r="IG85" s="33" t="inlineStr">
        <is>
          <t>Cash</t>
        </is>
      </c>
      <c r="IH85" s="41">
        <f>1-SUM(IH73:IH83)</f>
        <v/>
      </c>
      <c r="II85" s="61" t="n">
        <v>0</v>
      </c>
      <c r="IJ85" s="61">
        <f>IH85*II85</f>
        <v/>
      </c>
      <c r="IK85" s="61" t="n"/>
      <c r="IL85" s="33" t="inlineStr">
        <is>
          <t>Cash</t>
        </is>
      </c>
      <c r="IM85" s="41">
        <f>1-SUM(IM73:IM83)</f>
        <v/>
      </c>
      <c r="IN85" s="61" t="n">
        <v>0</v>
      </c>
      <c r="IO85" s="61">
        <f>IM85*IN85</f>
        <v/>
      </c>
      <c r="IP85" s="61" t="n"/>
      <c r="IQ85" s="33" t="inlineStr">
        <is>
          <t>Cash</t>
        </is>
      </c>
      <c r="IR85" s="41">
        <f>1-SUM(IR73:IR83)</f>
        <v/>
      </c>
      <c r="IS85" s="61" t="n">
        <v>0</v>
      </c>
      <c r="IT85" s="61">
        <f>IR85*IS85</f>
        <v/>
      </c>
      <c r="IU85" s="61" t="n"/>
      <c r="IV85" s="33" t="inlineStr">
        <is>
          <t>Cash</t>
        </is>
      </c>
      <c r="IW85" s="41">
        <f>1-SUM(IW73:IW83)</f>
        <v/>
      </c>
      <c r="IX85" s="61" t="n">
        <v>0</v>
      </c>
      <c r="IY85" s="61">
        <f>IW85*IX85</f>
        <v/>
      </c>
      <c r="IZ85" s="61" t="n"/>
      <c r="JA85" s="33" t="inlineStr">
        <is>
          <t>Cash</t>
        </is>
      </c>
      <c r="JB85" s="41">
        <f>1-SUM(JB73:JB83)</f>
        <v/>
      </c>
      <c r="JC85" s="61" t="n">
        <v>0</v>
      </c>
      <c r="JD85" s="61">
        <f>JB85*JC85</f>
        <v/>
      </c>
      <c r="JE85" s="61" t="n"/>
      <c r="JF85" s="33" t="inlineStr">
        <is>
          <t>Cash</t>
        </is>
      </c>
      <c r="JG85" s="41">
        <f>1-SUM(JG73:JG83)</f>
        <v/>
      </c>
      <c r="JH85" s="61" t="n">
        <v>0</v>
      </c>
      <c r="JI85" s="61">
        <f>JG85*JH85</f>
        <v/>
      </c>
      <c r="JJ85" s="61" t="n"/>
      <c r="JK85" s="33" t="inlineStr">
        <is>
          <t>Cash</t>
        </is>
      </c>
      <c r="JL85" s="41">
        <f>1-SUM(JL73:JL83)</f>
        <v/>
      </c>
      <c r="JM85" s="61" t="n">
        <v>0</v>
      </c>
      <c r="JN85" s="61">
        <f>JL85*JM85</f>
        <v/>
      </c>
      <c r="JO85" s="61" t="n"/>
      <c r="JP85" s="33" t="inlineStr">
        <is>
          <t>Cash</t>
        </is>
      </c>
      <c r="JQ85" s="41">
        <f>1-SUM(JQ73:JQ83)</f>
        <v/>
      </c>
      <c r="JR85" s="61" t="n">
        <v>0</v>
      </c>
      <c r="JS85" s="61">
        <f>JQ85*JR85</f>
        <v/>
      </c>
      <c r="JT85" s="61" t="n"/>
      <c r="JU85" s="33" t="inlineStr">
        <is>
          <t>Cash</t>
        </is>
      </c>
      <c r="JV85" s="41">
        <f>1-SUM(JV73:JV83)</f>
        <v/>
      </c>
      <c r="JW85" s="61" t="n">
        <v>0</v>
      </c>
      <c r="JX85" s="61">
        <f>JV85*JW85</f>
        <v/>
      </c>
      <c r="JY85" s="61" t="n"/>
      <c r="JZ85" s="33" t="inlineStr">
        <is>
          <t>Cash</t>
        </is>
      </c>
      <c r="KA85" s="41">
        <f>1-SUM(KA73:KA83)</f>
        <v/>
      </c>
      <c r="KB85" s="61" t="n">
        <v>0</v>
      </c>
      <c r="KC85" s="61">
        <f>KA85*KB85</f>
        <v/>
      </c>
      <c r="KD85" s="61" t="n"/>
      <c r="KE85" s="33" t="inlineStr">
        <is>
          <t>Cash</t>
        </is>
      </c>
      <c r="KF85" s="41">
        <f>1-SUM(KF73:KF83)</f>
        <v/>
      </c>
      <c r="KG85" s="61" t="n">
        <v>0</v>
      </c>
      <c r="KH85" s="61">
        <f>KF85*KG85</f>
        <v/>
      </c>
      <c r="KI85" s="61" t="n"/>
      <c r="KJ85" s="33" t="inlineStr">
        <is>
          <t>Cash</t>
        </is>
      </c>
      <c r="KK85" s="41">
        <f>1-SUM(KK73:KK83)</f>
        <v/>
      </c>
      <c r="KL85" s="61" t="n">
        <v>0</v>
      </c>
      <c r="KM85" s="61">
        <f>KK85*KL85</f>
        <v/>
      </c>
      <c r="KN85" s="61" t="n"/>
      <c r="KO85" s="33" t="inlineStr">
        <is>
          <t>Cash</t>
        </is>
      </c>
      <c r="KP85" s="41">
        <f>1-SUM(KP73:KP83)</f>
        <v/>
      </c>
      <c r="KQ85" s="61" t="n">
        <v>0</v>
      </c>
      <c r="KR85" s="61">
        <f>KP85*KQ85</f>
        <v/>
      </c>
      <c r="KS85" s="61" t="n"/>
      <c r="KT85" s="33" t="inlineStr">
        <is>
          <t>Cash</t>
        </is>
      </c>
      <c r="KU85" s="41">
        <f>1-SUM(KU73:KU83)</f>
        <v/>
      </c>
      <c r="KV85" s="61" t="n">
        <v>0</v>
      </c>
      <c r="KW85" s="61">
        <f>KU85*KV85</f>
        <v/>
      </c>
      <c r="KX85" s="61" t="n"/>
      <c r="KY85" s="33" t="inlineStr">
        <is>
          <t>Cash</t>
        </is>
      </c>
      <c r="KZ85" s="41">
        <f>1-SUM(KZ73:KZ83)</f>
        <v/>
      </c>
      <c r="LA85" s="61" t="n">
        <v>0</v>
      </c>
      <c r="LB85" s="61">
        <f>KZ85*LA85</f>
        <v/>
      </c>
      <c r="LC85" s="61" t="n"/>
      <c r="LD85" s="33" t="inlineStr">
        <is>
          <t>Cash</t>
        </is>
      </c>
      <c r="LE85" s="41">
        <f>1-SUM(LE73:LE83)</f>
        <v/>
      </c>
      <c r="LF85" s="61" t="n">
        <v>0</v>
      </c>
      <c r="LG85" s="61">
        <f>LE85*LF85</f>
        <v/>
      </c>
      <c r="LH85" s="61" t="n"/>
      <c r="LI85" s="33" t="inlineStr">
        <is>
          <t>Cash</t>
        </is>
      </c>
      <c r="LJ85" s="41">
        <f>1-SUM(LJ73:LJ83)</f>
        <v/>
      </c>
      <c r="LK85" s="61" t="n">
        <v>0</v>
      </c>
      <c r="LL85" s="61">
        <f>LJ85*LK85</f>
        <v/>
      </c>
      <c r="LM85" s="61" t="n"/>
      <c r="LN85" s="33" t="inlineStr">
        <is>
          <t>Cash</t>
        </is>
      </c>
      <c r="LO85" s="41">
        <f>1-SUM(LO73:LO83)</f>
        <v/>
      </c>
      <c r="LP85" s="61" t="n">
        <v>0</v>
      </c>
      <c r="LQ85" s="61">
        <f>LO85*LP85</f>
        <v/>
      </c>
      <c r="LR85" s="61" t="n"/>
      <c r="LS85" s="33" t="inlineStr">
        <is>
          <t>Cash</t>
        </is>
      </c>
      <c r="LT85" s="41">
        <f>1-SUM(LT73:LT83)</f>
        <v/>
      </c>
      <c r="LU85" s="61" t="n">
        <v>0</v>
      </c>
      <c r="LV85" s="61">
        <f>LT85*LU85</f>
        <v/>
      </c>
      <c r="LW85" s="61" t="n"/>
      <c r="LX85" s="33" t="inlineStr">
        <is>
          <t>Cash</t>
        </is>
      </c>
      <c r="LY85" s="41">
        <f>1-SUM(LY73:LY83)</f>
        <v/>
      </c>
      <c r="LZ85" s="61" t="n">
        <v>0</v>
      </c>
      <c r="MA85" s="61">
        <f>LY85*LZ85</f>
        <v/>
      </c>
      <c r="MB85" s="61" t="n"/>
      <c r="MC85" s="33" t="inlineStr">
        <is>
          <t>Cash</t>
        </is>
      </c>
      <c r="MD85" s="41">
        <f>1-SUM(MD73:MD83)</f>
        <v/>
      </c>
      <c r="ME85" s="61" t="n">
        <v>0</v>
      </c>
      <c r="MF85" s="61">
        <f>MD85*ME85</f>
        <v/>
      </c>
      <c r="MG85" s="61" t="n"/>
      <c r="MH85" s="33" t="inlineStr">
        <is>
          <t>Cash</t>
        </is>
      </c>
      <c r="MI85" s="41" t="n">
        <v>0.02000000000000002</v>
      </c>
      <c r="MJ85" s="61" t="n">
        <v>0</v>
      </c>
      <c r="MK85" s="61">
        <f>MI85*MJ85</f>
        <v/>
      </c>
      <c r="ML85" s="61" t="n"/>
      <c r="MM85" s="33" t="inlineStr">
        <is>
          <t>Cash</t>
        </is>
      </c>
      <c r="MN85" s="41" t="n">
        <v>0.02000000000000002</v>
      </c>
      <c r="MO85" s="61" t="n">
        <v>0</v>
      </c>
      <c r="MP85" s="61">
        <f>MN85*MO85</f>
        <v/>
      </c>
      <c r="MQ85" s="61" t="n"/>
      <c r="MR85" s="33" t="inlineStr">
        <is>
          <t>Cash</t>
        </is>
      </c>
      <c r="MS85" s="41">
        <f>1-SUM(MS73:MS83)</f>
        <v/>
      </c>
      <c r="MT85" s="61" t="n">
        <v>0</v>
      </c>
      <c r="MU85" s="61">
        <f>MS85*MT85</f>
        <v/>
      </c>
      <c r="MV85" s="61" t="n"/>
      <c r="MW85" s="33" t="inlineStr">
        <is>
          <t>Cash</t>
        </is>
      </c>
      <c r="MX85" s="41">
        <f>1-SUM(MX73:MX83)</f>
        <v/>
      </c>
      <c r="MY85" s="61" t="n">
        <v>0</v>
      </c>
      <c r="MZ85" s="61">
        <f>MX85*MY85</f>
        <v/>
      </c>
      <c r="NA85" s="61" t="n"/>
      <c r="NB85" s="33" t="inlineStr">
        <is>
          <t>Cash</t>
        </is>
      </c>
      <c r="NC85" s="41">
        <f>1-SUM(NC73:NC83)</f>
        <v/>
      </c>
      <c r="ND85" s="61" t="n">
        <v>0</v>
      </c>
      <c r="NE85" s="61">
        <f>NC85*ND85</f>
        <v/>
      </c>
      <c r="NF85" s="61" t="n"/>
      <c r="NG85" s="33" t="inlineStr">
        <is>
          <t>Cash</t>
        </is>
      </c>
      <c r="NH85" s="41">
        <f>1-SUM(NH73:NH83)</f>
        <v/>
      </c>
      <c r="NI85" s="61" t="n">
        <v>0</v>
      </c>
      <c r="NJ85" s="61">
        <f>NH85*NI85</f>
        <v/>
      </c>
      <c r="NK85" s="61" t="n"/>
      <c r="NL85" s="33" t="inlineStr">
        <is>
          <t>Cash</t>
        </is>
      </c>
      <c r="NM85" s="41" t="n">
        <v>0.02000000000000002</v>
      </c>
      <c r="NN85" s="61" t="n">
        <v>0</v>
      </c>
      <c r="NO85" s="61">
        <f>NM85*NN85</f>
        <v/>
      </c>
      <c r="NP85" s="61" t="n"/>
      <c r="NQ85" s="33" t="inlineStr">
        <is>
          <t>Cash</t>
        </is>
      </c>
      <c r="NR85" s="41">
        <f>1-SUM(NR73:NR83)</f>
        <v/>
      </c>
      <c r="NS85" s="61" t="n">
        <v>0</v>
      </c>
      <c r="NT85" s="61">
        <f>NR85*NS85</f>
        <v/>
      </c>
      <c r="NU85" s="61" t="n"/>
      <c r="NV85" s="33" t="inlineStr">
        <is>
          <t>Cash</t>
        </is>
      </c>
      <c r="NW85" s="41">
        <f>1-SUM(NW73:NW83)</f>
        <v/>
      </c>
      <c r="NX85" s="61" t="n">
        <v>0</v>
      </c>
      <c r="NY85" s="61">
        <f>NW85*NX85</f>
        <v/>
      </c>
      <c r="NZ85" s="61" t="n"/>
      <c r="OA85" s="33" t="inlineStr">
        <is>
          <t>Cash</t>
        </is>
      </c>
      <c r="OB85" s="41">
        <f>1-SUM(OB73:OB83)</f>
        <v/>
      </c>
      <c r="OC85" s="61" t="n">
        <v>0</v>
      </c>
      <c r="OD85" s="61">
        <f>OB85*OC85</f>
        <v/>
      </c>
      <c r="OE85" s="61" t="n"/>
      <c r="OF85" s="33" t="inlineStr">
        <is>
          <t>Cash</t>
        </is>
      </c>
      <c r="OG85" s="41">
        <f>1-SUM(OG73:OG83)</f>
        <v/>
      </c>
      <c r="OH85" s="61" t="n">
        <v>0</v>
      </c>
      <c r="OI85" s="61">
        <f>OG85*OH85</f>
        <v/>
      </c>
      <c r="OJ85" s="61" t="n"/>
      <c r="OK85" s="33" t="inlineStr">
        <is>
          <t>Cash</t>
        </is>
      </c>
      <c r="OL85" s="41">
        <f>1-SUM(OL73:OL83)</f>
        <v/>
      </c>
      <c r="OM85" s="61" t="n">
        <v>0</v>
      </c>
      <c r="ON85" s="61">
        <f>OL85*OM85</f>
        <v/>
      </c>
      <c r="OO85" s="61" t="n"/>
      <c r="OP85" s="33" t="inlineStr">
        <is>
          <t>Cash</t>
        </is>
      </c>
      <c r="OQ85" s="41">
        <f>1-SUM(OQ73:OQ83)</f>
        <v/>
      </c>
      <c r="OR85" s="61" t="n">
        <v>0</v>
      </c>
      <c r="OS85" s="61">
        <f>OQ85*OR85</f>
        <v/>
      </c>
      <c r="OT85" s="61" t="n"/>
      <c r="OU85" s="33" t="inlineStr">
        <is>
          <t>Cash</t>
        </is>
      </c>
      <c r="OV85" s="41">
        <f>1-SUM(OV73:OV83)</f>
        <v/>
      </c>
      <c r="OW85" s="61" t="n">
        <v>0</v>
      </c>
      <c r="OX85" s="61">
        <f>OV85*OW85</f>
        <v/>
      </c>
      <c r="OY85" s="61" t="n"/>
      <c r="OZ85" s="33" t="inlineStr">
        <is>
          <t>Cash</t>
        </is>
      </c>
      <c r="PA85" s="41">
        <f>1-SUM(PA73:PA83)</f>
        <v/>
      </c>
      <c r="PB85" s="61" t="n">
        <v>0</v>
      </c>
      <c r="PC85" s="61">
        <f>PA85*PB85</f>
        <v/>
      </c>
      <c r="PD85" s="61" t="n"/>
      <c r="PE85" s="33" t="inlineStr">
        <is>
          <t>Cash</t>
        </is>
      </c>
      <c r="PF85" s="41">
        <f>1-SUM(PF73:PF83)</f>
        <v/>
      </c>
      <c r="PG85" s="61" t="n">
        <v>0</v>
      </c>
      <c r="PH85" s="61">
        <f>PF85*PG85</f>
        <v/>
      </c>
      <c r="PI85" s="61" t="n"/>
      <c r="PJ85" s="33" t="inlineStr">
        <is>
          <t>Cash</t>
        </is>
      </c>
      <c r="PK85" s="41">
        <f>1-SUM(PK73:PK83)</f>
        <v/>
      </c>
      <c r="PL85" s="61" t="n">
        <v>0</v>
      </c>
      <c r="PM85" s="61">
        <f>PK85*PL85</f>
        <v/>
      </c>
      <c r="PN85" s="61" t="n"/>
      <c r="PO85" s="33" t="inlineStr">
        <is>
          <t>Cash</t>
        </is>
      </c>
      <c r="PP85" s="41">
        <f>1-SUM(PP73:PP83)</f>
        <v/>
      </c>
      <c r="PQ85" s="61" t="n">
        <v>0</v>
      </c>
      <c r="PR85" s="61">
        <f>PP85*PQ85</f>
        <v/>
      </c>
      <c r="PS85" s="61" t="n"/>
      <c r="PT85" s="33" t="inlineStr">
        <is>
          <t>Cash</t>
        </is>
      </c>
      <c r="PU85" s="41">
        <f>1-SUM(PU73:PU83)</f>
        <v/>
      </c>
      <c r="PV85" s="61" t="n">
        <v>0</v>
      </c>
      <c r="PW85" s="61">
        <f>PU85*PV85</f>
        <v/>
      </c>
      <c r="PX85" s="61" t="n"/>
      <c r="PY85" s="33" t="inlineStr">
        <is>
          <t>Cash</t>
        </is>
      </c>
      <c r="PZ85" s="41">
        <f>1-SUM(PZ73:PZ83)</f>
        <v/>
      </c>
      <c r="QA85" s="61" t="n">
        <v>0</v>
      </c>
      <c r="QB85" s="61">
        <f>PZ85*QA85</f>
        <v/>
      </c>
      <c r="QC85" s="61" t="n"/>
      <c r="QD85" s="33" t="inlineStr">
        <is>
          <t>Cash</t>
        </is>
      </c>
      <c r="QE85" s="41">
        <f>1-SUM(QE73:QE83)</f>
        <v/>
      </c>
      <c r="QF85" s="61" t="n">
        <v>0</v>
      </c>
      <c r="QG85" s="61">
        <f>QE85*QF85</f>
        <v/>
      </c>
      <c r="QH85" s="61" t="n"/>
      <c r="QI85" s="33" t="inlineStr">
        <is>
          <t>Cash</t>
        </is>
      </c>
      <c r="QJ85" s="41">
        <f>1-SUM(QJ73:QJ83)</f>
        <v/>
      </c>
      <c r="QK85" s="61" t="n">
        <v>0</v>
      </c>
      <c r="QL85" s="61">
        <f>QJ85*QK85</f>
        <v/>
      </c>
      <c r="QM85" s="61" t="n"/>
      <c r="QN85" s="33" t="inlineStr">
        <is>
          <t>Cash</t>
        </is>
      </c>
      <c r="QO85" s="41" t="n">
        <v>0.02000000000000002</v>
      </c>
      <c r="QP85" s="61" t="n">
        <v>0</v>
      </c>
      <c r="QQ85" s="61">
        <f>QO85*QP85</f>
        <v/>
      </c>
      <c r="QR85" s="61" t="n"/>
      <c r="QS85" s="33" t="inlineStr">
        <is>
          <t>Cash</t>
        </is>
      </c>
      <c r="QT85" s="41" t="n">
        <v>0.02000000000000002</v>
      </c>
      <c r="QU85" s="61" t="n">
        <v>0</v>
      </c>
      <c r="QV85" s="61">
        <f>QT85*QU85</f>
        <v/>
      </c>
      <c r="QW85" s="61" t="n"/>
      <c r="QX85" s="33" t="inlineStr">
        <is>
          <t>Cash</t>
        </is>
      </c>
      <c r="QY85" s="41" t="n">
        <v>0.02000000000000002</v>
      </c>
      <c r="QZ85" s="61" t="n">
        <v>0</v>
      </c>
      <c r="RA85" s="61">
        <f>QY85*QZ85</f>
        <v/>
      </c>
      <c r="RB85" s="61" t="n"/>
      <c r="RC85" s="33" t="inlineStr">
        <is>
          <t>Cash</t>
        </is>
      </c>
      <c r="RD85" s="41" t="n">
        <v>0.02000000000000002</v>
      </c>
      <c r="RE85" s="61" t="n">
        <v>0</v>
      </c>
      <c r="RF85" s="61">
        <f>RD85*RE85</f>
        <v/>
      </c>
      <c r="RG85" s="61" t="n"/>
      <c r="RH85" s="33" t="inlineStr">
        <is>
          <t>Cash</t>
        </is>
      </c>
      <c r="RI85" s="41" t="n">
        <v>0.02000000000000002</v>
      </c>
      <c r="RJ85" s="61" t="n">
        <v>0</v>
      </c>
      <c r="RK85" s="61">
        <f>RI85*RJ85</f>
        <v/>
      </c>
      <c r="RL85" s="61" t="n"/>
      <c r="RM85" s="50" t="n"/>
      <c r="RN85" s="35" t="n"/>
      <c r="RO85" s="35" t="n"/>
      <c r="RP85" s="35" t="n"/>
      <c r="RQ85" s="33" t="n"/>
      <c r="RR85" s="33" t="n"/>
      <c r="RS85" s="46">
        <f>SUM(RS73:RS83)</f>
        <v/>
      </c>
    </row>
    <row r="86">
      <c r="LT86" s="34" t="n"/>
      <c r="LY86" s="34" t="n"/>
      <c r="MD86" s="34" t="n"/>
      <c r="MI86" s="34" t="n"/>
      <c r="MN86" s="34" t="n"/>
      <c r="MS86" s="34" t="n"/>
      <c r="MX86" s="34" t="n"/>
      <c r="NC86" s="41" t="n"/>
      <c r="NH86" s="41" t="n"/>
      <c r="NM86" s="41" t="n"/>
      <c r="NR86" s="41" t="n"/>
      <c r="NW86" s="41" t="n"/>
      <c r="OB86" s="41" t="n"/>
      <c r="OG86" s="41" t="n"/>
      <c r="OL86" s="41" t="n"/>
      <c r="OQ86" s="41" t="n"/>
      <c r="OV86" s="41" t="n"/>
      <c r="PF86" s="41" t="n"/>
      <c r="PK86" s="41" t="n"/>
      <c r="PP86" s="41" t="n"/>
      <c r="PU86" s="41" t="n"/>
      <c r="PZ86" s="41" t="n"/>
      <c r="QE86" s="41" t="n"/>
      <c r="QJ86" s="41" t="n"/>
      <c r="QO86" s="41" t="n"/>
      <c r="QT86" s="41" t="n"/>
      <c r="QY86" s="41" t="n"/>
      <c r="RD86" s="41" t="n"/>
      <c r="RI86" s="41" t="n"/>
    </row>
    <row r="87">
      <c r="F87" s="33" t="inlineStr">
        <is>
          <t>Total</t>
        </is>
      </c>
      <c r="G87" s="48">
        <f>SUM(G73:G86)</f>
        <v/>
      </c>
      <c r="H87" s="33" t="n"/>
      <c r="I87" s="46">
        <f>SUM(I73:I85)</f>
        <v/>
      </c>
      <c r="J87" s="33" t="n"/>
      <c r="K87" s="33" t="inlineStr">
        <is>
          <t>Total</t>
        </is>
      </c>
      <c r="L87" s="48">
        <f>SUM(L73:L86)</f>
        <v/>
      </c>
      <c r="M87" s="33" t="n"/>
      <c r="N87" s="46">
        <f>SUM(N73:N85)</f>
        <v/>
      </c>
      <c r="O87" s="46" t="n"/>
      <c r="P87" s="46" t="inlineStr">
        <is>
          <t>Total</t>
        </is>
      </c>
      <c r="Q87" s="48">
        <f>SUM(Q73:Q86)</f>
        <v/>
      </c>
      <c r="R87" s="33" t="n"/>
      <c r="S87" s="46">
        <f>SUM(S73:S85)</f>
        <v/>
      </c>
      <c r="T87" s="46" t="n"/>
      <c r="U87" s="33" t="inlineStr">
        <is>
          <t>Total</t>
        </is>
      </c>
      <c r="V87" s="48">
        <f>SUM(V73:V86)</f>
        <v/>
      </c>
      <c r="W87" s="33" t="n"/>
      <c r="X87" s="46">
        <f>SUM(X73:X85)</f>
        <v/>
      </c>
      <c r="Y87" s="46" t="n"/>
      <c r="Z87" s="33" t="inlineStr">
        <is>
          <t>Total</t>
        </is>
      </c>
      <c r="AA87" s="48">
        <f>SUM(AA73:AA86)</f>
        <v/>
      </c>
      <c r="AB87" s="33" t="n"/>
      <c r="AC87" s="46">
        <f>SUM(AC73:AC85)</f>
        <v/>
      </c>
      <c r="AD87" s="46" t="n"/>
      <c r="AE87" s="33" t="inlineStr">
        <is>
          <t>Total</t>
        </is>
      </c>
      <c r="AF87" s="48">
        <f>SUM(AF73:AF86)</f>
        <v/>
      </c>
      <c r="AG87" s="33" t="n"/>
      <c r="AH87" s="46">
        <f>SUM(AH73:AH85)</f>
        <v/>
      </c>
      <c r="AI87" s="46" t="n"/>
      <c r="AJ87" s="33" t="inlineStr">
        <is>
          <t>Total</t>
        </is>
      </c>
      <c r="AK87" s="48">
        <f>SUM(AK73:AK86)</f>
        <v/>
      </c>
      <c r="AL87" s="33" t="n"/>
      <c r="AM87" s="46">
        <f>SUM(AM73:AM85)</f>
        <v/>
      </c>
      <c r="AN87" s="46" t="n"/>
      <c r="AO87" s="33" t="inlineStr">
        <is>
          <t>Total</t>
        </is>
      </c>
      <c r="AP87" s="48">
        <f>SUM(AP73:AP86)</f>
        <v/>
      </c>
      <c r="AQ87" s="33" t="n"/>
      <c r="AR87" s="46">
        <f>SUM(AR73:AR85)</f>
        <v/>
      </c>
      <c r="AS87" s="46" t="n"/>
      <c r="AT87" s="33" t="inlineStr">
        <is>
          <t>Total</t>
        </is>
      </c>
      <c r="AU87" s="48">
        <f>SUM(AU73:AU86)</f>
        <v/>
      </c>
      <c r="AV87" s="33" t="n"/>
      <c r="AW87" s="46">
        <f>SUM(AW73:AW85)</f>
        <v/>
      </c>
      <c r="AX87" s="46" t="n"/>
      <c r="AY87" s="33" t="inlineStr">
        <is>
          <t>Total</t>
        </is>
      </c>
      <c r="AZ87" s="48">
        <f>SUM(AZ73:AZ86)</f>
        <v/>
      </c>
      <c r="BA87" s="33" t="n"/>
      <c r="BB87" s="46">
        <f>SUM(BB73:BB85)</f>
        <v/>
      </c>
      <c r="BC87" s="46" t="n"/>
      <c r="BD87" s="33" t="inlineStr">
        <is>
          <t>Total</t>
        </is>
      </c>
      <c r="BE87" s="48">
        <f>SUM(BE73:BE86)</f>
        <v/>
      </c>
      <c r="BF87" s="33" t="n"/>
      <c r="BG87" s="46">
        <f>SUM(BG73:BG85)</f>
        <v/>
      </c>
      <c r="BH87" s="46" t="n"/>
      <c r="BI87" s="33" t="inlineStr">
        <is>
          <t>Total</t>
        </is>
      </c>
      <c r="BJ87" s="48">
        <f>SUM(BJ73:BJ86)</f>
        <v/>
      </c>
      <c r="BK87" s="33" t="n"/>
      <c r="BL87" s="46">
        <f>SUM(BL73:BL85)</f>
        <v/>
      </c>
      <c r="BM87" s="46" t="n"/>
      <c r="BN87" s="33" t="inlineStr">
        <is>
          <t>Total</t>
        </is>
      </c>
      <c r="BO87" s="48">
        <f>SUM(BO73:BO86)</f>
        <v/>
      </c>
      <c r="BP87" s="33" t="n"/>
      <c r="BQ87" s="46">
        <f>SUM(BQ73:BQ85)</f>
        <v/>
      </c>
      <c r="BR87" s="46" t="n"/>
      <c r="BS87" s="33" t="inlineStr">
        <is>
          <t>Total</t>
        </is>
      </c>
      <c r="BT87" s="48">
        <f>SUM(BT73:BT86)</f>
        <v/>
      </c>
      <c r="BU87" s="33" t="n"/>
      <c r="BV87" s="46">
        <f>SUM(BV73:BV85)</f>
        <v/>
      </c>
      <c r="BW87" s="46" t="n"/>
      <c r="BX87" s="33" t="inlineStr">
        <is>
          <t>Total</t>
        </is>
      </c>
      <c r="BY87" s="48">
        <f>SUM(BY73:BY86)</f>
        <v/>
      </c>
      <c r="BZ87" s="33" t="n"/>
      <c r="CA87" s="46">
        <f>SUM(CA73:CA85)</f>
        <v/>
      </c>
      <c r="CB87" s="46" t="n"/>
      <c r="CC87" s="33" t="inlineStr">
        <is>
          <t>Total</t>
        </is>
      </c>
      <c r="CD87" s="48">
        <f>SUM(CD73:CD86)</f>
        <v/>
      </c>
      <c r="CE87" s="33" t="n"/>
      <c r="CF87" s="46">
        <f>SUM(CF73:CF85)</f>
        <v/>
      </c>
      <c r="CG87" s="46" t="n"/>
      <c r="CH87" s="33" t="inlineStr">
        <is>
          <t>Total</t>
        </is>
      </c>
      <c r="CI87" s="48">
        <f>SUM(CI73:CI86)</f>
        <v/>
      </c>
      <c r="CJ87" s="33" t="n"/>
      <c r="CK87" s="46">
        <f>SUM(CK73:CK85)</f>
        <v/>
      </c>
      <c r="CL87" s="46" t="n"/>
      <c r="CM87" s="33" t="inlineStr">
        <is>
          <t>Total</t>
        </is>
      </c>
      <c r="CN87" s="48">
        <f>SUM(CN73:CN86)</f>
        <v/>
      </c>
      <c r="CO87" s="33" t="n"/>
      <c r="CP87" s="46">
        <f>SUM(CP73:CP85)</f>
        <v/>
      </c>
      <c r="CQ87" s="46" t="n"/>
      <c r="CR87" s="33" t="inlineStr">
        <is>
          <t>Total</t>
        </is>
      </c>
      <c r="CS87" s="48">
        <f>SUM(CS73:CS86)</f>
        <v/>
      </c>
      <c r="CT87" s="33" t="n"/>
      <c r="CU87" s="46">
        <f>SUM(CU73:CU85)</f>
        <v/>
      </c>
      <c r="CV87" s="46" t="n"/>
      <c r="CW87" s="33" t="inlineStr">
        <is>
          <t>Total</t>
        </is>
      </c>
      <c r="CX87" s="48">
        <f>SUM(CX73:CX86)</f>
        <v/>
      </c>
      <c r="CY87" s="33" t="n"/>
      <c r="CZ87" s="46">
        <f>SUM(CZ73:CZ85)</f>
        <v/>
      </c>
      <c r="DA87" s="46" t="n"/>
      <c r="DB87" s="33" t="inlineStr">
        <is>
          <t>Total</t>
        </is>
      </c>
      <c r="DC87" s="48">
        <f>SUM(DC73:DC86)</f>
        <v/>
      </c>
      <c r="DD87" s="33" t="n"/>
      <c r="DE87" s="46">
        <f>SUM(DE73:DE85)</f>
        <v/>
      </c>
      <c r="DF87" s="46" t="n"/>
      <c r="DG87" s="33" t="inlineStr">
        <is>
          <t>Total</t>
        </is>
      </c>
      <c r="DH87" s="48">
        <f>SUM(DH73:DH86)</f>
        <v/>
      </c>
      <c r="DI87" s="33" t="n"/>
      <c r="DJ87" s="46">
        <f>SUM(DJ73:DJ85)</f>
        <v/>
      </c>
      <c r="DK87" s="46" t="n"/>
      <c r="DL87" s="33" t="inlineStr">
        <is>
          <t>Total</t>
        </is>
      </c>
      <c r="DM87" s="48">
        <f>SUM(DM73:DM86)</f>
        <v/>
      </c>
      <c r="DN87" s="33" t="n"/>
      <c r="DO87" s="46">
        <f>SUM(DO73:DO85)</f>
        <v/>
      </c>
      <c r="DP87" s="46" t="n"/>
      <c r="DQ87" s="33" t="inlineStr">
        <is>
          <t>Total</t>
        </is>
      </c>
      <c r="DR87" s="48">
        <f>SUM(DR73:DR86)</f>
        <v/>
      </c>
      <c r="DS87" s="33" t="n"/>
      <c r="DT87" s="46">
        <f>SUM(DT73:DT85)</f>
        <v/>
      </c>
      <c r="DU87" s="46" t="n"/>
      <c r="DV87" s="33" t="inlineStr">
        <is>
          <t>Total</t>
        </is>
      </c>
      <c r="DW87" s="48">
        <f>SUM(DW73:DW86)</f>
        <v/>
      </c>
      <c r="DX87" s="33" t="n"/>
      <c r="DY87" s="46">
        <f>SUM(DY73:DY85)</f>
        <v/>
      </c>
      <c r="DZ87" s="46" t="n"/>
      <c r="EA87" s="33" t="inlineStr">
        <is>
          <t>Total</t>
        </is>
      </c>
      <c r="EB87" s="48">
        <f>SUM(EB73:EB86)</f>
        <v/>
      </c>
      <c r="EC87" s="33" t="n"/>
      <c r="ED87" s="46">
        <f>SUM(ED73:ED85)</f>
        <v/>
      </c>
      <c r="EE87" s="46" t="n"/>
      <c r="EF87" s="33" t="inlineStr">
        <is>
          <t>Total</t>
        </is>
      </c>
      <c r="EG87" s="48">
        <f>SUM(EG73:EG86)</f>
        <v/>
      </c>
      <c r="EH87" s="33" t="n"/>
      <c r="EI87" s="46">
        <f>SUM(EI73:EI85)</f>
        <v/>
      </c>
      <c r="EJ87" s="46" t="n"/>
      <c r="EK87" s="33" t="inlineStr">
        <is>
          <t>Total</t>
        </is>
      </c>
      <c r="EL87" s="48">
        <f>SUM(EL73:EL86)</f>
        <v/>
      </c>
      <c r="EM87" s="33" t="n"/>
      <c r="EN87" s="46">
        <f>SUM(EN73:EN85)</f>
        <v/>
      </c>
      <c r="EO87" s="46" t="n"/>
      <c r="EP87" s="33" t="inlineStr">
        <is>
          <t>Total</t>
        </is>
      </c>
      <c r="EQ87" s="48">
        <f>SUM(EQ73:EQ86)</f>
        <v/>
      </c>
      <c r="ER87" s="33" t="n"/>
      <c r="ES87" s="46">
        <f>SUM(ES73:ES85)</f>
        <v/>
      </c>
      <c r="ET87" s="46" t="n"/>
      <c r="EU87" s="33" t="inlineStr">
        <is>
          <t>Total</t>
        </is>
      </c>
      <c r="EV87" s="48">
        <f>SUM(EV73:EV86)</f>
        <v/>
      </c>
      <c r="EW87" s="33" t="n"/>
      <c r="EX87" s="46">
        <f>SUM(EX73:EX85)</f>
        <v/>
      </c>
      <c r="EY87" s="46" t="n"/>
      <c r="EZ87" s="33" t="inlineStr">
        <is>
          <t>Total</t>
        </is>
      </c>
      <c r="FA87" s="48">
        <f>SUM(FA73:FA86)</f>
        <v/>
      </c>
      <c r="FB87" s="33" t="n"/>
      <c r="FC87" s="46">
        <f>SUM(FC73:FC85)</f>
        <v/>
      </c>
      <c r="FD87" s="46" t="n"/>
      <c r="FE87" s="33" t="inlineStr">
        <is>
          <t>Total</t>
        </is>
      </c>
      <c r="FF87" s="48">
        <f>SUM(FF73:FF86)</f>
        <v/>
      </c>
      <c r="FG87" s="33" t="n"/>
      <c r="FH87" s="46">
        <f>SUM(FH73:FH85)</f>
        <v/>
      </c>
      <c r="FI87" s="46" t="n"/>
      <c r="FJ87" s="33" t="inlineStr">
        <is>
          <t>Total</t>
        </is>
      </c>
      <c r="FK87" s="48">
        <f>SUM(FK73:FK86)</f>
        <v/>
      </c>
      <c r="FL87" s="33" t="n"/>
      <c r="FM87" s="46">
        <f>SUM(FM73:FM85)</f>
        <v/>
      </c>
      <c r="FN87" s="46" t="n"/>
      <c r="FO87" s="33" t="inlineStr">
        <is>
          <t>Total</t>
        </is>
      </c>
      <c r="FP87" s="48">
        <f>SUM(FP73:FP86)</f>
        <v/>
      </c>
      <c r="FQ87" s="33" t="n"/>
      <c r="FR87" s="46">
        <f>SUM(FR73:FR85)</f>
        <v/>
      </c>
      <c r="FS87" s="46" t="n"/>
      <c r="FT87" s="33" t="inlineStr">
        <is>
          <t>Total</t>
        </is>
      </c>
      <c r="FU87" s="48">
        <f>SUM(FU73:FU86)</f>
        <v/>
      </c>
      <c r="FV87" s="33" t="n"/>
      <c r="FW87" s="46">
        <f>SUM(FW73:FW85)</f>
        <v/>
      </c>
      <c r="FX87" s="46" t="n"/>
      <c r="FY87" s="33" t="inlineStr">
        <is>
          <t>Total</t>
        </is>
      </c>
      <c r="FZ87" s="53">
        <f>SUM(FZ73:FZ86)</f>
        <v/>
      </c>
      <c r="GA87" s="33" t="n"/>
      <c r="GB87" s="46">
        <f>SUM(GB73:GB85)</f>
        <v/>
      </c>
      <c r="GC87" s="46" t="n"/>
      <c r="GD87" s="33" t="inlineStr">
        <is>
          <t>Total</t>
        </is>
      </c>
      <c r="GE87" s="53">
        <f>SUM(GE73:GE86)</f>
        <v/>
      </c>
      <c r="GF87" s="33" t="n"/>
      <c r="GG87" s="46">
        <f>SUM(GG73:GG85)</f>
        <v/>
      </c>
      <c r="GH87" s="46" t="n"/>
      <c r="GI87" s="33" t="inlineStr">
        <is>
          <t>Total</t>
        </is>
      </c>
      <c r="GJ87" s="53">
        <f>SUM(GJ73:GJ86)</f>
        <v/>
      </c>
      <c r="GK87" s="33" t="n"/>
      <c r="GL87" s="46">
        <f>SUM(GL73:GL85)</f>
        <v/>
      </c>
      <c r="GM87" s="46" t="n"/>
      <c r="GN87" s="33" t="inlineStr">
        <is>
          <t>Total</t>
        </is>
      </c>
      <c r="GO87" s="53">
        <f>SUM(GO73:GO86)</f>
        <v/>
      </c>
      <c r="GP87" s="33" t="n"/>
      <c r="GQ87" s="46">
        <f>SUM(GQ73:GQ85)</f>
        <v/>
      </c>
      <c r="GR87" s="46" t="n"/>
      <c r="GS87" s="33" t="inlineStr">
        <is>
          <t>Total</t>
        </is>
      </c>
      <c r="GT87" s="53">
        <f>SUM(GT73:GT86)</f>
        <v/>
      </c>
      <c r="GU87" s="33" t="n"/>
      <c r="GV87" s="46">
        <f>SUM(GV73:GV85)</f>
        <v/>
      </c>
      <c r="GW87" s="46" t="n"/>
      <c r="GX87" s="33" t="inlineStr">
        <is>
          <t>Total</t>
        </is>
      </c>
      <c r="GY87" s="53">
        <f>SUM(GY73:GY86)</f>
        <v/>
      </c>
      <c r="GZ87" s="33" t="n"/>
      <c r="HA87" s="46">
        <f>SUM(HA73:HA85)</f>
        <v/>
      </c>
      <c r="HB87" s="46" t="n"/>
      <c r="HC87" s="33" t="inlineStr">
        <is>
          <t>Total</t>
        </is>
      </c>
      <c r="HD87" s="53">
        <f>SUM(HD73:HD86)</f>
        <v/>
      </c>
      <c r="HE87" s="33" t="n"/>
      <c r="HF87" s="46">
        <f>SUM(HF73:HF85)</f>
        <v/>
      </c>
      <c r="HG87" s="46" t="n"/>
      <c r="HH87" s="33" t="inlineStr">
        <is>
          <t>Total</t>
        </is>
      </c>
      <c r="HI87" s="53">
        <f>SUM(HI73:HI86)</f>
        <v/>
      </c>
      <c r="HJ87" s="33" t="n"/>
      <c r="HK87" s="46">
        <f>SUM(HK73:HK85)</f>
        <v/>
      </c>
      <c r="HL87" s="46" t="n"/>
      <c r="HM87" s="33" t="inlineStr">
        <is>
          <t>Total</t>
        </is>
      </c>
      <c r="HN87" s="53">
        <f>SUM(HN73:HN86)</f>
        <v/>
      </c>
      <c r="HO87" s="33" t="n"/>
      <c r="HP87" s="46">
        <f>SUM(HP73:HP85)</f>
        <v/>
      </c>
      <c r="HQ87" s="46" t="n"/>
      <c r="HR87" s="33" t="inlineStr">
        <is>
          <t>Total</t>
        </is>
      </c>
      <c r="HS87" s="53">
        <f>SUM(HS73:HS86)</f>
        <v/>
      </c>
      <c r="HT87" s="33" t="n"/>
      <c r="HU87" s="46">
        <f>SUM(HU73:HU85)</f>
        <v/>
      </c>
      <c r="HV87" s="46" t="n"/>
      <c r="HW87" s="33" t="inlineStr">
        <is>
          <t>Total</t>
        </is>
      </c>
      <c r="HX87" s="53">
        <f>SUM(HX73:HX86)</f>
        <v/>
      </c>
      <c r="HY87" s="33" t="n"/>
      <c r="HZ87" s="46">
        <f>SUM(HZ73:HZ85)</f>
        <v/>
      </c>
      <c r="IA87" s="46" t="n"/>
      <c r="IB87" s="33" t="inlineStr">
        <is>
          <t>Total</t>
        </is>
      </c>
      <c r="IC87" s="53">
        <f>SUM(IC73:IC86)</f>
        <v/>
      </c>
      <c r="ID87" s="33" t="n"/>
      <c r="IE87" s="46">
        <f>SUM(IE73:IE85)</f>
        <v/>
      </c>
      <c r="IF87" s="46" t="n"/>
      <c r="IG87" s="33" t="inlineStr">
        <is>
          <t>Total</t>
        </is>
      </c>
      <c r="IH87" s="53">
        <f>SUM(IH73:IH86)</f>
        <v/>
      </c>
      <c r="II87" s="33" t="n"/>
      <c r="IJ87" s="46">
        <f>SUM(IJ73:IJ85)</f>
        <v/>
      </c>
      <c r="IK87" s="46" t="n"/>
      <c r="IL87" s="33" t="inlineStr">
        <is>
          <t>Total</t>
        </is>
      </c>
      <c r="IM87" s="53">
        <f>SUM(IM73:IM86)</f>
        <v/>
      </c>
      <c r="IN87" s="33" t="n"/>
      <c r="IO87" s="46">
        <f>SUM(IO73:IO85)</f>
        <v/>
      </c>
      <c r="IP87" s="46" t="n"/>
      <c r="IQ87" s="33" t="inlineStr">
        <is>
          <t>Total</t>
        </is>
      </c>
      <c r="IR87" s="53">
        <f>SUM(IR73:IR86)</f>
        <v/>
      </c>
      <c r="IS87" s="33" t="n"/>
      <c r="IT87" s="46">
        <f>SUM(IT73:IT85)</f>
        <v/>
      </c>
      <c r="IU87" s="46" t="n"/>
      <c r="IV87" s="33" t="inlineStr">
        <is>
          <t>Total</t>
        </is>
      </c>
      <c r="IW87" s="53">
        <f>SUM(IW73:IW86)</f>
        <v/>
      </c>
      <c r="IX87" s="33" t="n"/>
      <c r="IY87" s="46">
        <f>SUM(IY73:IY85)</f>
        <v/>
      </c>
      <c r="IZ87" s="46" t="n"/>
      <c r="JA87" s="33" t="inlineStr">
        <is>
          <t>Total</t>
        </is>
      </c>
      <c r="JB87" s="53">
        <f>SUM(JB73:JB86)</f>
        <v/>
      </c>
      <c r="JC87" s="33" t="n"/>
      <c r="JD87" s="46">
        <f>SUM(JD73:JD85)</f>
        <v/>
      </c>
      <c r="JE87" s="46" t="n"/>
      <c r="JF87" s="33" t="inlineStr">
        <is>
          <t>Total</t>
        </is>
      </c>
      <c r="JG87" s="53">
        <f>SUM(JG73:JG86)</f>
        <v/>
      </c>
      <c r="JH87" s="33" t="n"/>
      <c r="JI87" s="46">
        <f>SUM(JI73:JI85)</f>
        <v/>
      </c>
      <c r="JJ87" s="46" t="n"/>
      <c r="JK87" s="33" t="inlineStr">
        <is>
          <t>Total</t>
        </is>
      </c>
      <c r="JL87" s="53">
        <f>SUM(JL73:JL86)</f>
        <v/>
      </c>
      <c r="JM87" s="33" t="n"/>
      <c r="JN87" s="46">
        <f>SUM(JN73:JN85)</f>
        <v/>
      </c>
      <c r="JO87" s="46" t="n"/>
      <c r="JP87" s="33" t="inlineStr">
        <is>
          <t>Total</t>
        </is>
      </c>
      <c r="JQ87" s="53">
        <f>SUM(JQ73:JQ86)</f>
        <v/>
      </c>
      <c r="JR87" s="33" t="n"/>
      <c r="JS87" s="46">
        <f>SUM(JS73:JS85)</f>
        <v/>
      </c>
      <c r="JT87" s="46" t="n"/>
      <c r="JU87" s="33" t="inlineStr">
        <is>
          <t>Total</t>
        </is>
      </c>
      <c r="JV87" s="53">
        <f>SUM(JV73:JV86)</f>
        <v/>
      </c>
      <c r="JW87" s="33" t="n"/>
      <c r="JX87" s="46">
        <f>SUM(JX73:JX85)</f>
        <v/>
      </c>
      <c r="JY87" s="46" t="n"/>
      <c r="JZ87" s="33" t="inlineStr">
        <is>
          <t>Total</t>
        </is>
      </c>
      <c r="KA87" s="53">
        <f>SUM(KA73:KA86)</f>
        <v/>
      </c>
      <c r="KB87" s="33" t="n"/>
      <c r="KC87" s="46">
        <f>SUM(KC73:KC85)</f>
        <v/>
      </c>
      <c r="KD87" s="46" t="n"/>
      <c r="KE87" s="33" t="inlineStr">
        <is>
          <t>Total</t>
        </is>
      </c>
      <c r="KF87" s="53">
        <f>SUM(KF73:KF86)</f>
        <v/>
      </c>
      <c r="KG87" s="33" t="n"/>
      <c r="KH87" s="46">
        <f>SUM(KH73:KH85)</f>
        <v/>
      </c>
      <c r="KI87" s="46" t="n"/>
      <c r="KJ87" s="33" t="inlineStr">
        <is>
          <t>Total</t>
        </is>
      </c>
      <c r="KK87" s="53">
        <f>SUM(KK73:KK86)</f>
        <v/>
      </c>
      <c r="KL87" s="33" t="n"/>
      <c r="KM87" s="46">
        <f>SUM(KM73:KM85)</f>
        <v/>
      </c>
      <c r="KN87" s="46" t="n"/>
      <c r="KO87" s="33" t="inlineStr">
        <is>
          <t>Total</t>
        </is>
      </c>
      <c r="KP87" s="53">
        <f>SUM(KP73:KP86)</f>
        <v/>
      </c>
      <c r="KQ87" s="33" t="n"/>
      <c r="KR87" s="46">
        <f>SUM(KR73:KR85)</f>
        <v/>
      </c>
      <c r="KS87" s="46" t="n"/>
      <c r="KT87" s="33" t="inlineStr">
        <is>
          <t>Total</t>
        </is>
      </c>
      <c r="KU87" s="53">
        <f>SUM(KU73:KU86)</f>
        <v/>
      </c>
      <c r="KV87" s="33" t="n"/>
      <c r="KW87" s="46">
        <f>SUM(KW73:KW85)</f>
        <v/>
      </c>
      <c r="KX87" s="46" t="n"/>
      <c r="KY87" s="33" t="inlineStr">
        <is>
          <t>Total</t>
        </is>
      </c>
      <c r="KZ87" s="53">
        <f>SUM(KZ73:KZ86)</f>
        <v/>
      </c>
      <c r="LA87" s="33" t="n"/>
      <c r="LB87" s="46">
        <f>SUM(LB73:LB85)</f>
        <v/>
      </c>
      <c r="LC87" s="46" t="n"/>
      <c r="LD87" s="33" t="inlineStr">
        <is>
          <t>Total</t>
        </is>
      </c>
      <c r="LE87" s="53">
        <f>SUM(LE73:LE86)</f>
        <v/>
      </c>
      <c r="LF87" s="33" t="n"/>
      <c r="LG87" s="46">
        <f>SUM(LG73:LG85)</f>
        <v/>
      </c>
      <c r="LH87" s="46" t="n"/>
      <c r="LI87" s="33" t="inlineStr">
        <is>
          <t>Total</t>
        </is>
      </c>
      <c r="LJ87" s="53">
        <f>SUM(LJ73:LJ86)</f>
        <v/>
      </c>
      <c r="LK87" s="33" t="n"/>
      <c r="LL87" s="46">
        <f>SUM(LL73:LL85)</f>
        <v/>
      </c>
      <c r="LM87" s="46" t="n"/>
      <c r="LN87" s="33" t="inlineStr">
        <is>
          <t>Total</t>
        </is>
      </c>
      <c r="LO87" s="53">
        <f>SUM(LO73:LO86)</f>
        <v/>
      </c>
      <c r="LP87" s="33" t="n"/>
      <c r="LQ87" s="46">
        <f>SUM(LQ73:LQ85)</f>
        <v/>
      </c>
      <c r="LR87" s="46" t="n"/>
      <c r="LS87" s="33" t="inlineStr">
        <is>
          <t>Total</t>
        </is>
      </c>
      <c r="LT87" s="53">
        <f>SUM(LT73:LT86)</f>
        <v/>
      </c>
      <c r="LU87" s="33" t="n"/>
      <c r="LV87" s="46">
        <f>SUM(LV73:LV85)</f>
        <v/>
      </c>
      <c r="LW87" s="46" t="n"/>
      <c r="LX87" s="33" t="inlineStr">
        <is>
          <t>Total</t>
        </is>
      </c>
      <c r="LY87" s="53">
        <f>SUM(LY73:LY86)</f>
        <v/>
      </c>
      <c r="LZ87" s="33" t="n"/>
      <c r="MA87" s="46">
        <f>SUM(MA73:MA85)</f>
        <v/>
      </c>
      <c r="MB87" s="46" t="n"/>
      <c r="MC87" s="33" t="inlineStr">
        <is>
          <t>Total</t>
        </is>
      </c>
      <c r="MD87" s="53">
        <f>SUM(MD73:MD86)</f>
        <v/>
      </c>
      <c r="ME87" s="33" t="n"/>
      <c r="MF87" s="46">
        <f>SUM(MF73:MF85)</f>
        <v/>
      </c>
      <c r="MG87" s="46" t="n"/>
      <c r="MH87" s="33" t="inlineStr">
        <is>
          <t>Total</t>
        </is>
      </c>
      <c r="MI87" s="53" t="n">
        <v>1</v>
      </c>
      <c r="MJ87" s="33" t="n"/>
      <c r="MK87" s="46">
        <f>SUM(MK73:MK85)</f>
        <v/>
      </c>
      <c r="ML87" s="46" t="n"/>
      <c r="MM87" s="33" t="inlineStr">
        <is>
          <t>Total</t>
        </is>
      </c>
      <c r="MN87" s="53" t="n">
        <v>1</v>
      </c>
      <c r="MO87" s="33" t="n"/>
      <c r="MP87" s="46">
        <f>SUM(MP73:MP85)</f>
        <v/>
      </c>
      <c r="MQ87" s="46" t="n"/>
      <c r="MR87" s="33" t="inlineStr">
        <is>
          <t>Total</t>
        </is>
      </c>
      <c r="MS87" s="53">
        <f>SUM(MS73:MS86)</f>
        <v/>
      </c>
      <c r="MT87" s="33" t="n"/>
      <c r="MU87" s="46">
        <f>SUM(MU73:MU85)</f>
        <v/>
      </c>
      <c r="MV87" s="46" t="n"/>
      <c r="MW87" s="33" t="inlineStr">
        <is>
          <t>Total</t>
        </is>
      </c>
      <c r="MX87" s="53">
        <f>SUM(MX73:MX86)</f>
        <v/>
      </c>
      <c r="MY87" s="33" t="n"/>
      <c r="MZ87" s="46">
        <f>SUM(MZ73:MZ85)</f>
        <v/>
      </c>
      <c r="NA87" s="46" t="n"/>
      <c r="NB87" s="33" t="inlineStr">
        <is>
          <t>Total</t>
        </is>
      </c>
      <c r="NC87" s="41">
        <f>SUM(NC73:NC86)</f>
        <v/>
      </c>
      <c r="ND87" s="33" t="n"/>
      <c r="NE87" s="46">
        <f>SUM(NE73:NE85)</f>
        <v/>
      </c>
      <c r="NF87" s="46" t="n"/>
      <c r="NG87" s="33" t="inlineStr">
        <is>
          <t>Total</t>
        </is>
      </c>
      <c r="NH87" s="41">
        <f>SUM(NH73:NH86)</f>
        <v/>
      </c>
      <c r="NI87" s="33" t="n"/>
      <c r="NJ87" s="46">
        <f>SUM(NJ73:NJ85)</f>
        <v/>
      </c>
      <c r="NK87" s="46" t="n"/>
      <c r="NL87" s="33" t="inlineStr">
        <is>
          <t>Total</t>
        </is>
      </c>
      <c r="NM87" s="41" t="n">
        <v>1</v>
      </c>
      <c r="NN87" s="33" t="n"/>
      <c r="NO87" s="46">
        <f>SUM(NO73:NO85)</f>
        <v/>
      </c>
      <c r="NP87" s="46" t="n"/>
      <c r="NQ87" s="33" t="inlineStr">
        <is>
          <t>Total</t>
        </is>
      </c>
      <c r="NR87" s="41">
        <f>SUM(NR73:NR86)</f>
        <v/>
      </c>
      <c r="NS87" s="33" t="n"/>
      <c r="NT87" s="46">
        <f>SUM(NT73:NT85)</f>
        <v/>
      </c>
      <c r="NU87" s="46" t="n"/>
      <c r="NV87" s="33" t="inlineStr">
        <is>
          <t>Total</t>
        </is>
      </c>
      <c r="NW87" s="41">
        <f>SUM(NW73:NW86)</f>
        <v/>
      </c>
      <c r="NX87" s="33" t="n"/>
      <c r="NY87" s="46">
        <f>SUM(NY73:NY85)</f>
        <v/>
      </c>
      <c r="NZ87" s="46" t="n"/>
      <c r="OA87" s="33" t="inlineStr">
        <is>
          <t>Total</t>
        </is>
      </c>
      <c r="OB87" s="41">
        <f>SUM(OB73:OB86)</f>
        <v/>
      </c>
      <c r="OC87" s="33" t="n"/>
      <c r="OD87" s="46">
        <f>SUM(OD73:OD85)</f>
        <v/>
      </c>
      <c r="OE87" s="46" t="n"/>
      <c r="OF87" s="33" t="inlineStr">
        <is>
          <t>Total</t>
        </is>
      </c>
      <c r="OG87" s="41">
        <f>SUM(OG73:OG86)</f>
        <v/>
      </c>
      <c r="OH87" s="33" t="n"/>
      <c r="OI87" s="46">
        <f>SUM(OI73:OI85)</f>
        <v/>
      </c>
      <c r="OJ87" s="46" t="n"/>
      <c r="OK87" s="33" t="inlineStr">
        <is>
          <t>Total</t>
        </is>
      </c>
      <c r="OL87" s="41">
        <f>SUM(OL73:OL86)</f>
        <v/>
      </c>
      <c r="OM87" s="33" t="n"/>
      <c r="ON87" s="46">
        <f>SUM(ON73:ON85)</f>
        <v/>
      </c>
      <c r="OO87" s="46" t="n"/>
      <c r="OP87" s="33" t="inlineStr">
        <is>
          <t>Total</t>
        </is>
      </c>
      <c r="OQ87" s="41">
        <f>SUM(OQ73:OQ86)</f>
        <v/>
      </c>
      <c r="OR87" s="33" t="n"/>
      <c r="OS87" s="46">
        <f>SUM(OS73:OS85)</f>
        <v/>
      </c>
      <c r="OT87" s="46" t="n"/>
      <c r="OU87" s="33" t="inlineStr">
        <is>
          <t>Total</t>
        </is>
      </c>
      <c r="OV87" s="41">
        <f>SUM(OV73:OV86)</f>
        <v/>
      </c>
      <c r="OW87" s="33" t="n"/>
      <c r="OX87" s="46">
        <f>SUM(OX73:OX85)</f>
        <v/>
      </c>
      <c r="OY87" s="46" t="n"/>
      <c r="OZ87" s="33" t="inlineStr">
        <is>
          <t>Total</t>
        </is>
      </c>
      <c r="PA87" s="41">
        <f>SUM(PA73:PA86)</f>
        <v/>
      </c>
      <c r="PB87" s="33" t="n"/>
      <c r="PC87" s="46">
        <f>SUM(PC73:PC85)</f>
        <v/>
      </c>
      <c r="PD87" s="46" t="n"/>
      <c r="PE87" s="33" t="inlineStr">
        <is>
          <t>Total</t>
        </is>
      </c>
      <c r="PF87" s="41">
        <f>SUM(PF73:PF86)</f>
        <v/>
      </c>
      <c r="PG87" s="33" t="n"/>
      <c r="PH87" s="46">
        <f>SUM(PH73:PH85)</f>
        <v/>
      </c>
      <c r="PI87" s="46" t="n"/>
      <c r="PJ87" s="33" t="inlineStr">
        <is>
          <t>Total</t>
        </is>
      </c>
      <c r="PK87" s="41">
        <f>SUM(PK73:PK86)</f>
        <v/>
      </c>
      <c r="PL87" s="33" t="n"/>
      <c r="PM87" s="46">
        <f>SUM(PM73:PM85)</f>
        <v/>
      </c>
      <c r="PN87" s="46" t="n"/>
      <c r="PO87" s="33" t="inlineStr">
        <is>
          <t>Total</t>
        </is>
      </c>
      <c r="PP87" s="41">
        <f>SUM(PP73:PP86)</f>
        <v/>
      </c>
      <c r="PQ87" s="33" t="n"/>
      <c r="PR87" s="46">
        <f>SUM(PR73:PR85)</f>
        <v/>
      </c>
      <c r="PS87" s="46" t="n"/>
      <c r="PT87" s="33" t="inlineStr">
        <is>
          <t>Total</t>
        </is>
      </c>
      <c r="PU87" s="41">
        <f>SUM(PU73:PU86)</f>
        <v/>
      </c>
      <c r="PV87" s="33" t="n"/>
      <c r="PW87" s="46">
        <f>SUM(PW73:PW85)</f>
        <v/>
      </c>
      <c r="PX87" s="46" t="n"/>
      <c r="PY87" s="33" t="inlineStr">
        <is>
          <t>Total</t>
        </is>
      </c>
      <c r="PZ87" s="41">
        <f>SUM(PZ73:PZ86)</f>
        <v/>
      </c>
      <c r="QA87" s="33" t="n"/>
      <c r="QB87" s="46">
        <f>SUM(QB73:QB85)</f>
        <v/>
      </c>
      <c r="QC87" s="46" t="n"/>
      <c r="QD87" s="33" t="inlineStr">
        <is>
          <t>Total</t>
        </is>
      </c>
      <c r="QE87" s="41">
        <f>SUM(QE73:QE86)</f>
        <v/>
      </c>
      <c r="QF87" s="33" t="n"/>
      <c r="QG87" s="46">
        <f>SUM(QG73:QG85)</f>
        <v/>
      </c>
      <c r="QH87" s="46" t="n"/>
      <c r="QI87" s="33" t="inlineStr">
        <is>
          <t>Total</t>
        </is>
      </c>
      <c r="QJ87" s="41">
        <f>SUM(QJ73:QJ86)</f>
        <v/>
      </c>
      <c r="QK87" s="33" t="n"/>
      <c r="QL87" s="46">
        <f>SUM(QL73:QL85)</f>
        <v/>
      </c>
      <c r="QM87" s="46" t="n"/>
      <c r="QN87" s="33" t="inlineStr">
        <is>
          <t>Total</t>
        </is>
      </c>
      <c r="QO87" s="41" t="n">
        <v>1</v>
      </c>
      <c r="QP87" s="33" t="n"/>
      <c r="QQ87" s="46">
        <f>SUM(QQ73:QQ85)</f>
        <v/>
      </c>
      <c r="QR87" s="46" t="n"/>
      <c r="QS87" s="33" t="inlineStr">
        <is>
          <t>Total</t>
        </is>
      </c>
      <c r="QT87" s="41" t="n">
        <v>1</v>
      </c>
      <c r="QU87" s="33" t="n"/>
      <c r="QV87" s="46">
        <f>SUM(QV73:QV85)</f>
        <v/>
      </c>
      <c r="QW87" s="46" t="n"/>
      <c r="QX87" s="33" t="inlineStr">
        <is>
          <t>Total</t>
        </is>
      </c>
      <c r="QY87" s="41" t="n">
        <v>1</v>
      </c>
      <c r="QZ87" s="33" t="n"/>
      <c r="RA87" s="46">
        <f>SUM(RA73:RA85)</f>
        <v/>
      </c>
      <c r="RB87" s="46" t="n"/>
      <c r="RC87" s="33" t="inlineStr">
        <is>
          <t>Total</t>
        </is>
      </c>
      <c r="RD87" s="41" t="n">
        <v>1</v>
      </c>
      <c r="RE87" s="33" t="n"/>
      <c r="RF87" s="46">
        <f>SUM(RF73:RF85)</f>
        <v/>
      </c>
      <c r="RG87" s="46" t="n"/>
      <c r="RH87" s="33" t="inlineStr">
        <is>
          <t>Total</t>
        </is>
      </c>
      <c r="RI87" s="41" t="n">
        <v>1</v>
      </c>
      <c r="RJ87" s="33" t="n"/>
      <c r="RK87" s="46">
        <f>SUM(RK73:RK85)</f>
        <v/>
      </c>
      <c r="RL87" s="46" t="n"/>
      <c r="RM87" s="57" t="n"/>
      <c r="RN87" s="35" t="n"/>
    </row>
    <row r="88">
      <c r="LT88" s="34" t="n"/>
      <c r="LY88" s="34" t="n"/>
      <c r="MD88" s="34" t="n"/>
      <c r="MI88" s="34" t="n"/>
      <c r="MN88" s="34" t="n"/>
      <c r="MS88" s="34" t="n"/>
      <c r="MX88" s="34" t="n"/>
      <c r="NC88" s="41" t="n"/>
      <c r="NH88" s="41" t="n"/>
      <c r="NM88" s="41" t="n"/>
      <c r="NR88" s="41" t="n"/>
      <c r="NW88" s="41" t="n"/>
      <c r="OB88" s="41" t="n"/>
      <c r="OG88" s="41" t="n"/>
      <c r="OL88" s="41" t="n"/>
      <c r="OQ88" s="41" t="n"/>
      <c r="OV88" s="41" t="n"/>
      <c r="PF88" s="41" t="n"/>
      <c r="PK88" s="41" t="n"/>
      <c r="PP88" s="41" t="n"/>
      <c r="PU88" s="41" t="n"/>
      <c r="PZ88" s="41" t="n"/>
      <c r="QE88" s="41" t="n"/>
      <c r="QJ88" s="41" t="n"/>
      <c r="QO88" s="41" t="n"/>
      <c r="QT88" s="41" t="n"/>
      <c r="QY88" s="41" t="n"/>
      <c r="RD88" s="41" t="n"/>
      <c r="RI88" s="41" t="n"/>
      <c r="RM88" s="50" t="n"/>
    </row>
    <row r="89">
      <c r="F89" s="33" t="n"/>
      <c r="G89" s="33" t="n"/>
      <c r="H89" s="33" t="n"/>
      <c r="I89" s="33" t="n"/>
      <c r="J89" s="33" t="n"/>
      <c r="K89" s="33" t="n"/>
      <c r="L89" s="33" t="n"/>
      <c r="M89" s="33" t="n"/>
      <c r="N89" s="33" t="n"/>
      <c r="O89" s="33" t="n"/>
      <c r="P89" s="33" t="n"/>
      <c r="Q89" s="33" t="n"/>
      <c r="R89" s="33" t="n"/>
      <c r="S89" s="33" t="n"/>
      <c r="T89" s="33" t="n"/>
      <c r="U89" s="33" t="inlineStr">
        <is>
          <t>TB Growth Plus S70</t>
        </is>
      </c>
      <c r="V89" s="33" t="n"/>
      <c r="W89" s="33" t="n"/>
      <c r="X89" s="33" t="n"/>
      <c r="Y89" s="33" t="n"/>
      <c r="Z89" s="33" t="inlineStr">
        <is>
          <t>TB Growth Plus S70</t>
        </is>
      </c>
      <c r="AA89" s="33" t="n"/>
      <c r="AB89" s="33" t="n"/>
      <c r="AC89" s="33" t="n"/>
      <c r="AD89" s="33" t="n"/>
      <c r="AE89" s="33" t="inlineStr">
        <is>
          <t>TB Growth Plus S70</t>
        </is>
      </c>
      <c r="AF89" s="33" t="n"/>
      <c r="AG89" s="33" t="n"/>
      <c r="AH89" s="33" t="n"/>
      <c r="AI89" s="33" t="n"/>
      <c r="AJ89" s="33" t="inlineStr">
        <is>
          <t>TB Growth Plus S70</t>
        </is>
      </c>
      <c r="AK89" s="33" t="n"/>
      <c r="AL89" s="33" t="n"/>
      <c r="AM89" s="33" t="n"/>
      <c r="AN89" s="33" t="n"/>
      <c r="AO89" s="33" t="inlineStr">
        <is>
          <t>TB Growth Plus S70</t>
        </is>
      </c>
      <c r="AP89" s="33" t="n"/>
      <c r="AQ89" s="33" t="n"/>
      <c r="AR89" s="33" t="n"/>
      <c r="AS89" s="33" t="n"/>
      <c r="AT89" s="33" t="inlineStr">
        <is>
          <t>TB Growth Plus S70</t>
        </is>
      </c>
      <c r="AU89" s="33" t="n"/>
      <c r="AV89" s="33" t="n"/>
      <c r="AW89" s="33" t="n"/>
      <c r="AX89" s="33" t="n"/>
      <c r="AY89" s="33" t="inlineStr">
        <is>
          <t>TB Growth Plus S70</t>
        </is>
      </c>
      <c r="AZ89" s="33" t="n"/>
      <c r="BA89" s="33" t="n"/>
      <c r="BB89" s="33" t="n"/>
      <c r="BC89" s="33" t="n"/>
      <c r="BD89" s="33" t="inlineStr">
        <is>
          <t>TB Growth Plus S70</t>
        </is>
      </c>
      <c r="BE89" s="33" t="n"/>
      <c r="BF89" s="33" t="n"/>
      <c r="BG89" s="33" t="n"/>
      <c r="BH89" s="33" t="n"/>
      <c r="BI89" s="33" t="inlineStr">
        <is>
          <t>TB Growth Plus S70</t>
        </is>
      </c>
      <c r="BJ89" s="33" t="n"/>
      <c r="BK89" s="33" t="n"/>
      <c r="BL89" s="33" t="n"/>
      <c r="BM89" s="33" t="n"/>
      <c r="BN89" s="33" t="inlineStr">
        <is>
          <t>TB Growth Plus S70</t>
        </is>
      </c>
      <c r="BO89" s="33" t="n"/>
      <c r="BP89" s="33" t="n"/>
      <c r="BQ89" s="33" t="n"/>
      <c r="BR89" s="33" t="n"/>
      <c r="BS89" s="33" t="inlineStr">
        <is>
          <t>TB Growth Plus S70</t>
        </is>
      </c>
      <c r="BT89" s="33" t="n"/>
      <c r="BU89" s="33" t="n"/>
      <c r="BV89" s="33" t="n"/>
      <c r="BW89" s="33" t="n"/>
      <c r="BX89" s="33" t="inlineStr">
        <is>
          <t>TB Growth Plus S70</t>
        </is>
      </c>
      <c r="BY89" s="33" t="n"/>
      <c r="BZ89" s="33" t="n"/>
      <c r="CA89" s="33" t="n"/>
      <c r="CB89" s="33" t="n"/>
      <c r="CC89" s="33" t="inlineStr">
        <is>
          <t>TB Growth Plus S70</t>
        </is>
      </c>
      <c r="CD89" s="33" t="n"/>
      <c r="CE89" s="33" t="n"/>
      <c r="CF89" s="33" t="n"/>
      <c r="CG89" s="33" t="n"/>
      <c r="CH89" s="33" t="inlineStr">
        <is>
          <t>TB Growth Plus S70</t>
        </is>
      </c>
      <c r="CI89" s="33" t="n"/>
      <c r="CJ89" s="33" t="n"/>
      <c r="CK89" s="33" t="n"/>
      <c r="CL89" s="33" t="n"/>
      <c r="CM89" s="33" t="inlineStr">
        <is>
          <t>TB Growth Plus S70</t>
        </is>
      </c>
      <c r="CN89" s="33" t="n"/>
      <c r="CO89" s="33" t="n"/>
      <c r="CP89" s="33" t="n"/>
      <c r="CQ89" s="33" t="n"/>
      <c r="CR89" s="33" t="inlineStr">
        <is>
          <t>TB Growth Plus S70</t>
        </is>
      </c>
      <c r="CS89" s="33" t="n"/>
      <c r="CT89" s="33" t="n"/>
      <c r="CU89" s="33" t="n"/>
      <c r="CV89" s="33" t="n"/>
      <c r="CW89" s="33" t="inlineStr">
        <is>
          <t>TB Growth Plus S70</t>
        </is>
      </c>
      <c r="CX89" s="33" t="n"/>
      <c r="CY89" s="33" t="n"/>
      <c r="CZ89" s="33" t="n"/>
      <c r="DA89" s="33" t="n"/>
      <c r="DB89" s="33" t="inlineStr">
        <is>
          <t>TB Growth Plus S70</t>
        </is>
      </c>
      <c r="DC89" s="33" t="n"/>
      <c r="DD89" s="33" t="n"/>
      <c r="DE89" s="33" t="n"/>
      <c r="DF89" s="33" t="n"/>
      <c r="DG89" s="33" t="inlineStr">
        <is>
          <t>TB Growth Plus S70</t>
        </is>
      </c>
      <c r="DH89" s="33" t="n"/>
      <c r="DI89" s="33" t="n"/>
      <c r="DJ89" s="33" t="n"/>
      <c r="DK89" s="33" t="n"/>
      <c r="DL89" s="33" t="inlineStr">
        <is>
          <t>TB Growth Plus S70</t>
        </is>
      </c>
      <c r="DM89" s="33" t="n"/>
      <c r="DN89" s="33" t="n"/>
      <c r="DO89" s="33" t="n"/>
      <c r="DP89" s="33" t="n"/>
      <c r="DQ89" s="33" t="inlineStr">
        <is>
          <t>TB Growth Plus S70</t>
        </is>
      </c>
      <c r="DR89" s="33" t="n"/>
      <c r="DS89" s="33" t="n"/>
      <c r="DT89" s="33" t="n"/>
      <c r="DU89" s="33" t="n"/>
      <c r="DV89" s="33" t="inlineStr">
        <is>
          <t>TB Growth Plus S70</t>
        </is>
      </c>
      <c r="DW89" s="33" t="n"/>
      <c r="DX89" s="33" t="n"/>
      <c r="DY89" s="33" t="n"/>
      <c r="DZ89" s="33" t="n"/>
      <c r="EA89" s="33" t="inlineStr">
        <is>
          <t>TB Growth Plus S70</t>
        </is>
      </c>
      <c r="EB89" s="33" t="n"/>
      <c r="EC89" s="33" t="n"/>
      <c r="ED89" s="33" t="n"/>
      <c r="EE89" s="33" t="n"/>
      <c r="EF89" s="33" t="inlineStr">
        <is>
          <t>TB Growth Plus S70</t>
        </is>
      </c>
      <c r="EG89" s="33" t="n"/>
      <c r="EH89" s="33" t="n"/>
      <c r="EI89" s="33" t="n"/>
      <c r="EJ89" s="33" t="n"/>
      <c r="EK89" s="33" t="inlineStr">
        <is>
          <t>TB Growth Plus S70</t>
        </is>
      </c>
      <c r="EL89" s="33" t="n"/>
      <c r="EM89" s="33" t="n"/>
      <c r="EN89" s="33" t="n"/>
      <c r="EO89" s="33" t="n"/>
      <c r="EP89" s="33" t="inlineStr">
        <is>
          <t>TB Growth Plus S70</t>
        </is>
      </c>
      <c r="EQ89" s="33" t="n"/>
      <c r="ER89" s="33" t="n"/>
      <c r="ES89" s="33" t="n"/>
      <c r="ET89" s="33" t="n"/>
      <c r="EU89" s="33" t="inlineStr">
        <is>
          <t>TB Growth Plus S70</t>
        </is>
      </c>
      <c r="EV89" s="33" t="n"/>
      <c r="EW89" s="33" t="n"/>
      <c r="EX89" s="33" t="n"/>
      <c r="EY89" s="33" t="n"/>
      <c r="EZ89" s="33" t="inlineStr">
        <is>
          <t>TB Growth Plus S70</t>
        </is>
      </c>
      <c r="FA89" s="33" t="n"/>
      <c r="FB89" s="33" t="n"/>
      <c r="FC89" s="33" t="n"/>
      <c r="FD89" s="33" t="n"/>
      <c r="FE89" s="33" t="inlineStr">
        <is>
          <t>TB Growth Plus S70</t>
        </is>
      </c>
      <c r="FF89" s="33" t="n"/>
      <c r="FG89" s="33" t="n"/>
      <c r="FH89" s="33" t="n"/>
      <c r="FI89" s="33" t="n"/>
      <c r="FJ89" s="33" t="inlineStr">
        <is>
          <t>TB Growth Plus S70</t>
        </is>
      </c>
      <c r="FK89" s="33" t="n"/>
      <c r="FL89" s="33" t="n"/>
      <c r="FM89" s="33" t="n"/>
      <c r="FN89" s="33" t="n"/>
      <c r="FO89" s="33" t="inlineStr">
        <is>
          <t>TB Growth Plus S70</t>
        </is>
      </c>
      <c r="FP89" s="33" t="n"/>
      <c r="FQ89" s="33" t="n"/>
      <c r="FR89" s="33" t="n"/>
      <c r="FS89" s="33" t="n"/>
      <c r="FT89" s="33" t="inlineStr">
        <is>
          <t>TB Growth Plus S70</t>
        </is>
      </c>
      <c r="FU89" s="33" t="n"/>
      <c r="FV89" s="33" t="n"/>
      <c r="FW89" s="33" t="n"/>
      <c r="FX89" s="33" t="n"/>
      <c r="FY89" s="33" t="inlineStr">
        <is>
          <t>TB Growth Plus S70</t>
        </is>
      </c>
      <c r="FZ89" s="34" t="n"/>
      <c r="GA89" s="33" t="n"/>
      <c r="GB89" s="33" t="n"/>
      <c r="GC89" s="33" t="n"/>
      <c r="GD89" s="33" t="inlineStr">
        <is>
          <t>TB Growth Plus S70</t>
        </is>
      </c>
      <c r="GE89" s="34" t="n"/>
      <c r="GF89" s="33" t="n"/>
      <c r="GG89" s="33" t="n"/>
      <c r="GH89" s="33" t="n"/>
      <c r="GI89" s="33" t="inlineStr">
        <is>
          <t>TB Growth Plus S70</t>
        </is>
      </c>
      <c r="GJ89" s="34" t="n"/>
      <c r="GK89" s="33" t="n"/>
      <c r="GL89" s="33" t="n"/>
      <c r="GM89" s="33" t="n"/>
      <c r="GN89" s="33" t="inlineStr">
        <is>
          <t>TB Growth Plus S70</t>
        </is>
      </c>
      <c r="GO89" s="34" t="n"/>
      <c r="GP89" s="33" t="n"/>
      <c r="GQ89" s="33" t="n"/>
      <c r="GR89" s="33" t="n"/>
      <c r="GS89" s="33" t="inlineStr">
        <is>
          <t>TB Growth Plus S70</t>
        </is>
      </c>
      <c r="GT89" s="34" t="n"/>
      <c r="GU89" s="33" t="n"/>
      <c r="GV89" s="33" t="n"/>
      <c r="GW89" s="33" t="n"/>
      <c r="GX89" s="33" t="inlineStr">
        <is>
          <t>TB Growth Plus S70</t>
        </is>
      </c>
      <c r="GY89" s="34" t="n"/>
      <c r="GZ89" s="33" t="n"/>
      <c r="HA89" s="33" t="n"/>
      <c r="HB89" s="33" t="n"/>
      <c r="HC89" s="33" t="inlineStr">
        <is>
          <t>TB Growth Plus S70</t>
        </is>
      </c>
      <c r="HD89" s="34" t="n"/>
      <c r="HE89" s="33" t="n"/>
      <c r="HF89" s="33" t="n"/>
      <c r="HG89" s="33" t="n"/>
      <c r="HH89" s="33" t="inlineStr">
        <is>
          <t>TB Growth Plus S70</t>
        </is>
      </c>
      <c r="HI89" s="34" t="n"/>
      <c r="HJ89" s="33" t="n"/>
      <c r="HK89" s="33" t="n"/>
      <c r="HL89" s="33" t="n"/>
      <c r="HM89" s="33" t="inlineStr">
        <is>
          <t>TB Growth Plus S70</t>
        </is>
      </c>
      <c r="HN89" s="34" t="n"/>
      <c r="HO89" s="33" t="n"/>
      <c r="HP89" s="33" t="n"/>
      <c r="HQ89" s="33" t="n"/>
      <c r="HR89" s="33" t="inlineStr">
        <is>
          <t>TB Growth Plus S70</t>
        </is>
      </c>
      <c r="HS89" s="34" t="n"/>
      <c r="HT89" s="33" t="n"/>
      <c r="HU89" s="33" t="n"/>
      <c r="HV89" s="33" t="n"/>
      <c r="HW89" s="33" t="inlineStr">
        <is>
          <t>TB Growth Plus S70</t>
        </is>
      </c>
      <c r="HX89" s="34" t="n"/>
      <c r="HY89" s="33" t="n"/>
      <c r="HZ89" s="33" t="n"/>
      <c r="IA89" s="33" t="n"/>
      <c r="IB89" s="33" t="inlineStr">
        <is>
          <t>TB Growth Plus S70</t>
        </is>
      </c>
      <c r="IC89" s="34" t="n"/>
      <c r="ID89" s="33" t="n"/>
      <c r="IE89" s="33" t="n"/>
      <c r="IF89" s="33" t="n"/>
      <c r="IG89" s="33" t="inlineStr">
        <is>
          <t>TB Growth Plus S70</t>
        </is>
      </c>
      <c r="IH89" s="34" t="n"/>
      <c r="II89" s="33" t="n"/>
      <c r="IJ89" s="33" t="n"/>
      <c r="IK89" s="33" t="n"/>
      <c r="IL89" s="33" t="inlineStr">
        <is>
          <t>TB Growth Plus S70</t>
        </is>
      </c>
      <c r="IM89" s="34" t="n"/>
      <c r="IN89" s="33" t="n"/>
      <c r="IO89" s="33" t="n"/>
      <c r="IP89" s="33" t="n"/>
      <c r="IQ89" s="33" t="inlineStr">
        <is>
          <t>TB Growth Plus S70</t>
        </is>
      </c>
      <c r="IR89" s="34" t="n"/>
      <c r="IS89" s="33" t="n"/>
      <c r="IT89" s="33" t="n"/>
      <c r="IU89" s="33" t="n"/>
      <c r="IV89" s="33" t="inlineStr">
        <is>
          <t>TB Growth Plus S70</t>
        </is>
      </c>
      <c r="IW89" s="34" t="n"/>
      <c r="IX89" s="33" t="n"/>
      <c r="IY89" s="33" t="n"/>
      <c r="IZ89" s="33" t="n"/>
      <c r="JA89" s="33" t="inlineStr">
        <is>
          <t>TB Growth Plus S70</t>
        </is>
      </c>
      <c r="JB89" s="34" t="n"/>
      <c r="JC89" s="33" t="n"/>
      <c r="JD89" s="33" t="n"/>
      <c r="JE89" s="33" t="n"/>
      <c r="JF89" s="33" t="inlineStr">
        <is>
          <t>TB Growth Plus S70</t>
        </is>
      </c>
      <c r="JG89" s="34" t="n"/>
      <c r="JH89" s="33" t="n"/>
      <c r="JI89" s="33" t="n"/>
      <c r="JJ89" s="33" t="n"/>
      <c r="JK89" s="33" t="inlineStr">
        <is>
          <t>TB Growth Plus S70</t>
        </is>
      </c>
      <c r="JL89" s="34" t="n"/>
      <c r="JM89" s="33" t="n"/>
      <c r="JN89" s="33" t="n"/>
      <c r="JO89" s="33" t="n"/>
      <c r="JP89" s="33" t="inlineStr">
        <is>
          <t>TB Growth Plus S70</t>
        </is>
      </c>
      <c r="JQ89" s="34" t="n"/>
      <c r="JR89" s="33" t="n"/>
      <c r="JS89" s="33" t="n"/>
      <c r="JT89" s="33" t="n"/>
      <c r="JU89" s="33" t="inlineStr">
        <is>
          <t>TB Growth Plus S70</t>
        </is>
      </c>
      <c r="JV89" s="34" t="n"/>
      <c r="JW89" s="33" t="n"/>
      <c r="JX89" s="33" t="n"/>
      <c r="JY89" s="33" t="n"/>
      <c r="JZ89" s="33" t="inlineStr">
        <is>
          <t>TB Growth Plus S70</t>
        </is>
      </c>
      <c r="KA89" s="34" t="n"/>
      <c r="KB89" s="33" t="n"/>
      <c r="KC89" s="33" t="n"/>
      <c r="KD89" s="33" t="n"/>
      <c r="KE89" s="33" t="inlineStr">
        <is>
          <t>TB Growth Plus S70</t>
        </is>
      </c>
      <c r="KF89" s="34" t="n"/>
      <c r="KG89" s="33" t="n"/>
      <c r="KH89" s="33" t="n"/>
      <c r="KI89" s="33" t="n"/>
      <c r="KJ89" s="33" t="inlineStr">
        <is>
          <t>TB Growth Plus S70</t>
        </is>
      </c>
      <c r="KK89" s="34" t="n"/>
      <c r="KL89" s="33" t="n"/>
      <c r="KM89" s="33" t="n"/>
      <c r="KN89" s="33" t="n"/>
      <c r="KO89" s="33" t="inlineStr">
        <is>
          <t>Strategic (S70) Growth</t>
        </is>
      </c>
      <c r="KP89" s="34" t="n"/>
      <c r="KQ89" s="33" t="n"/>
      <c r="KR89" s="33" t="n"/>
      <c r="KS89" s="33" t="n"/>
      <c r="KT89" s="33" t="inlineStr">
        <is>
          <t>Strategic (S70) Growth</t>
        </is>
      </c>
      <c r="KU89" s="34" t="n"/>
      <c r="KV89" s="33" t="n"/>
      <c r="KW89" s="33" t="n"/>
      <c r="KX89" s="33" t="n"/>
      <c r="KY89" s="33" t="inlineStr">
        <is>
          <t>Strategic (S70) Growth</t>
        </is>
      </c>
      <c r="KZ89" s="34" t="n"/>
      <c r="LA89" s="33" t="n"/>
      <c r="LB89" s="33" t="n"/>
      <c r="LC89" s="33" t="n"/>
      <c r="LD89" s="33" t="inlineStr">
        <is>
          <t>Strategic (S70) Growth</t>
        </is>
      </c>
      <c r="LE89" s="34" t="n"/>
      <c r="LF89" s="33" t="n"/>
      <c r="LG89" s="33" t="n"/>
      <c r="LH89" s="33" t="n"/>
      <c r="LI89" s="33" t="inlineStr">
        <is>
          <t>Strategic (S70) Growth</t>
        </is>
      </c>
      <c r="LJ89" s="34" t="n"/>
      <c r="LK89" s="33" t="n"/>
      <c r="LL89" s="33" t="n"/>
      <c r="LM89" s="33" t="n"/>
      <c r="LN89" s="33" t="inlineStr">
        <is>
          <t>Strategic (S70) Growth</t>
        </is>
      </c>
      <c r="LO89" s="34" t="n"/>
      <c r="LP89" s="33" t="n"/>
      <c r="LQ89" s="33" t="n"/>
      <c r="LR89" s="33" t="n"/>
      <c r="LS89" s="33" t="inlineStr">
        <is>
          <t>Strategic (S70) Growth</t>
        </is>
      </c>
      <c r="LT89" s="34" t="n"/>
      <c r="LU89" s="33" t="n"/>
      <c r="LV89" s="33" t="n"/>
      <c r="LW89" s="33" t="n"/>
      <c r="LX89" s="33" t="inlineStr">
        <is>
          <t>Strategic (S70) Growth</t>
        </is>
      </c>
      <c r="LY89" s="34" t="n"/>
      <c r="LZ89" s="33" t="n"/>
      <c r="MA89" s="33" t="n"/>
      <c r="MB89" s="33" t="n"/>
      <c r="MC89" s="33" t="inlineStr">
        <is>
          <t>Strategic (S70) Growth</t>
        </is>
      </c>
      <c r="MD89" s="34" t="n"/>
      <c r="ME89" s="33" t="n"/>
      <c r="MF89" s="33" t="n"/>
      <c r="MG89" s="33" t="n"/>
      <c r="MH89" s="33" t="inlineStr">
        <is>
          <t>Strategic (S70) Growth</t>
        </is>
      </c>
      <c r="MI89" s="34" t="n"/>
      <c r="MJ89" s="33" t="n"/>
      <c r="MK89" s="33" t="n"/>
      <c r="ML89" s="33" t="n"/>
      <c r="MM89" s="33" t="inlineStr">
        <is>
          <t>Strategic (S70) Growth</t>
        </is>
      </c>
      <c r="MN89" s="34" t="n"/>
      <c r="MO89" s="33" t="n"/>
      <c r="MP89" s="33" t="n"/>
      <c r="MQ89" s="33" t="n"/>
      <c r="MR89" s="33" t="inlineStr">
        <is>
          <t>Strategic (S70) Growth</t>
        </is>
      </c>
      <c r="MS89" s="34" t="n"/>
      <c r="MT89" s="33" t="n"/>
      <c r="MU89" s="33" t="n"/>
      <c r="MV89" s="33" t="n"/>
      <c r="MW89" s="33" t="inlineStr">
        <is>
          <t>Strategic (S70) Growth</t>
        </is>
      </c>
      <c r="MX89" s="34" t="n"/>
      <c r="MY89" s="33" t="n"/>
      <c r="MZ89" s="33" t="n"/>
      <c r="NA89" s="33" t="n"/>
      <c r="NB89" s="33" t="inlineStr">
        <is>
          <t>Strategic (S70) Growth</t>
        </is>
      </c>
      <c r="NC89" s="41" t="n"/>
      <c r="ND89" s="33" t="n"/>
      <c r="NE89" s="33" t="n"/>
      <c r="NF89" s="33" t="n"/>
      <c r="NG89" s="33" t="inlineStr">
        <is>
          <t>Strategic (S70) Growth</t>
        </is>
      </c>
      <c r="NH89" s="41" t="n"/>
      <c r="NI89" s="33" t="n"/>
      <c r="NJ89" s="33" t="n"/>
      <c r="NK89" s="33" t="n"/>
      <c r="NL89" s="33" t="inlineStr">
        <is>
          <t>Strategic (S70) Growth</t>
        </is>
      </c>
      <c r="NM89" s="41" t="n"/>
      <c r="NN89" s="33" t="n"/>
      <c r="NO89" s="33" t="n"/>
      <c r="NP89" s="33" t="n"/>
      <c r="NQ89" s="33" t="inlineStr">
        <is>
          <t>Strategic (S70) Growth</t>
        </is>
      </c>
      <c r="NR89" s="41" t="n"/>
      <c r="NS89" s="33" t="n"/>
      <c r="NT89" s="33" t="n"/>
      <c r="NU89" s="33" t="n"/>
      <c r="NV89" s="33" t="inlineStr">
        <is>
          <t>Strategic (S70) Growth</t>
        </is>
      </c>
      <c r="NW89" s="41" t="n"/>
      <c r="NX89" s="33" t="n"/>
      <c r="NY89" s="33" t="n"/>
      <c r="NZ89" s="33" t="n"/>
      <c r="OA89" s="33" t="inlineStr">
        <is>
          <t>Strategic (S70) Growth</t>
        </is>
      </c>
      <c r="OB89" s="41" t="n"/>
      <c r="OC89" s="33" t="n"/>
      <c r="OD89" s="33" t="n"/>
      <c r="OE89" s="33" t="n"/>
      <c r="OF89" s="33" t="inlineStr">
        <is>
          <t>Strategic (S70) Growth</t>
        </is>
      </c>
      <c r="OG89" s="41" t="n"/>
      <c r="OH89" s="33" t="n"/>
      <c r="OI89" s="33" t="n"/>
      <c r="OJ89" s="33" t="n"/>
      <c r="OK89" s="33" t="inlineStr">
        <is>
          <t>Strategic (S70) Growth</t>
        </is>
      </c>
      <c r="OL89" s="41" t="n"/>
      <c r="OM89" s="33" t="n"/>
      <c r="ON89" s="33" t="n"/>
      <c r="OO89" s="33" t="n"/>
      <c r="OP89" s="33" t="inlineStr">
        <is>
          <t>Strategic (S70) Growth</t>
        </is>
      </c>
      <c r="OQ89" s="41" t="n"/>
      <c r="OR89" s="33" t="n"/>
      <c r="OS89" s="33" t="n"/>
      <c r="OT89" s="33" t="n"/>
      <c r="OU89" s="33" t="inlineStr">
        <is>
          <t>Strategic (S70) Growth</t>
        </is>
      </c>
      <c r="OV89" s="41" t="n"/>
      <c r="OW89" s="33" t="n"/>
      <c r="OX89" s="33" t="n"/>
      <c r="OY89" s="33" t="n"/>
      <c r="OZ89" s="33" t="inlineStr">
        <is>
          <t>Strategic (S70) Growth</t>
        </is>
      </c>
      <c r="PB89" s="33" t="n"/>
      <c r="PC89" s="33" t="n"/>
      <c r="PD89" s="33" t="n"/>
      <c r="PE89" s="33" t="inlineStr">
        <is>
          <t>Strategic (S70) Growth</t>
        </is>
      </c>
      <c r="PF89" s="41" t="n"/>
      <c r="PG89" s="33" t="n"/>
      <c r="PH89" s="33" t="n"/>
      <c r="PI89" s="33" t="n"/>
      <c r="PJ89" s="33" t="inlineStr">
        <is>
          <t>Strategic (S70) Growth</t>
        </is>
      </c>
      <c r="PK89" s="41" t="n"/>
      <c r="PL89" s="33" t="n"/>
      <c r="PM89" s="33" t="n"/>
      <c r="PN89" s="33" t="n"/>
      <c r="PO89" s="33" t="inlineStr">
        <is>
          <t>Strategic (S70) Growth</t>
        </is>
      </c>
      <c r="PP89" s="41" t="n"/>
      <c r="PQ89" s="33" t="n"/>
      <c r="PR89" s="33" t="n"/>
      <c r="PS89" s="33" t="n"/>
      <c r="PT89" s="33" t="inlineStr">
        <is>
          <t>Strategic (S70) Growth</t>
        </is>
      </c>
      <c r="PU89" s="41" t="n"/>
      <c r="PV89" s="33" t="n"/>
      <c r="PW89" s="33" t="n"/>
      <c r="PX89" s="33" t="n"/>
      <c r="PY89" s="33" t="inlineStr">
        <is>
          <t>Strategic (S70) Growth</t>
        </is>
      </c>
      <c r="PZ89" s="41" t="n"/>
      <c r="QA89" s="33" t="n"/>
      <c r="QB89" s="33" t="n"/>
      <c r="QC89" s="33" t="n"/>
      <c r="QD89" s="33" t="inlineStr">
        <is>
          <t>Strategic (S70) Growth</t>
        </is>
      </c>
      <c r="QE89" s="41" t="n"/>
      <c r="QF89" s="33" t="n"/>
      <c r="QG89" s="33" t="n"/>
      <c r="QH89" s="33" t="n"/>
      <c r="QI89" s="33" t="inlineStr">
        <is>
          <t>Strategic (S70) Growth</t>
        </is>
      </c>
      <c r="QJ89" s="41" t="n"/>
      <c r="QK89" s="33" t="n"/>
      <c r="QL89" s="33" t="n"/>
      <c r="QM89" s="33" t="n"/>
      <c r="QN89" s="33" t="inlineStr">
        <is>
          <t>Strategic (S70) Growth</t>
        </is>
      </c>
      <c r="QO89" s="41" t="n"/>
      <c r="QP89" s="33" t="n"/>
      <c r="QQ89" s="33" t="n"/>
      <c r="QR89" s="33" t="n"/>
      <c r="QS89" s="33" t="inlineStr">
        <is>
          <t>Strategic (S70) Growth</t>
        </is>
      </c>
      <c r="QT89" s="41" t="n"/>
      <c r="QU89" s="33" t="n"/>
      <c r="QV89" s="33" t="n"/>
      <c r="QW89" s="33" t="n"/>
      <c r="QX89" s="33" t="inlineStr">
        <is>
          <t>Strategic (S70) Growth</t>
        </is>
      </c>
      <c r="QY89" s="41" t="n"/>
      <c r="QZ89" s="33" t="n"/>
      <c r="RA89" s="33" t="n"/>
      <c r="RB89" s="33" t="n"/>
      <c r="RC89" s="33" t="inlineStr">
        <is>
          <t>Strategic (S70) Growth</t>
        </is>
      </c>
      <c r="RD89" s="41" t="n"/>
      <c r="RE89" s="33" t="n"/>
      <c r="RF89" s="33" t="n"/>
      <c r="RG89" s="33" t="n"/>
      <c r="RH89" s="33" t="inlineStr">
        <is>
          <t>Strategic (S70) Growth</t>
        </is>
      </c>
      <c r="RI89" s="41" t="n"/>
      <c r="RJ89" s="33" t="n"/>
      <c r="RK89" s="33" t="n"/>
      <c r="RL89" s="33" t="n"/>
      <c r="RM89" s="28" t="inlineStr">
        <is>
          <t>Baseline</t>
        </is>
      </c>
      <c r="RN89" s="35" t="n"/>
    </row>
    <row r="90">
      <c r="F90" s="33" t="n"/>
      <c r="G90" s="33" t="n"/>
      <c r="H90" s="33" t="n"/>
      <c r="I90" s="33" t="n"/>
      <c r="J90" s="33" t="n"/>
      <c r="K90" s="33" t="n"/>
      <c r="L90" s="33" t="n"/>
      <c r="M90" s="33" t="n"/>
      <c r="N90" s="33" t="n"/>
      <c r="O90" s="33" t="n"/>
      <c r="P90" s="33" t="n"/>
      <c r="Q90" s="33" t="n"/>
      <c r="R90" s="33" t="n"/>
      <c r="S90" s="33" t="n"/>
      <c r="T90" s="33" t="n"/>
      <c r="U90" s="61" t="inlineStr">
        <is>
          <t>VTSAX</t>
        </is>
      </c>
      <c r="V90" s="49" t="n">
        <v>0.52</v>
      </c>
      <c r="W90" s="61">
        <f>'ETF MTD'!$K$28/'ETF MTD'!$K$3-1</f>
        <v/>
      </c>
      <c r="X90" s="61">
        <f>V90*W90</f>
        <v/>
      </c>
      <c r="Y90" s="61" t="n"/>
      <c r="Z90" s="61" t="inlineStr">
        <is>
          <t>VTSAX</t>
        </is>
      </c>
      <c r="AA90" s="49" t="n">
        <v>0.5</v>
      </c>
      <c r="AB90" s="61">
        <f>'ETF MTD'!$K$28/'ETF MTD'!$K$3-1</f>
        <v/>
      </c>
      <c r="AC90" s="61">
        <f>AA90*AB90</f>
        <v/>
      </c>
      <c r="AD90" s="61" t="n"/>
      <c r="AE90" s="61" t="inlineStr">
        <is>
          <t>VTSAX</t>
        </is>
      </c>
      <c r="AF90" s="49" t="n">
        <v>0.4749999999999999</v>
      </c>
      <c r="AG90" s="61">
        <f>'ETF MTD'!$K$28/'ETF MTD'!$K$3-1</f>
        <v/>
      </c>
      <c r="AH90" s="61">
        <f>AF90*AG90</f>
        <v/>
      </c>
      <c r="AI90" s="61" t="n"/>
      <c r="AJ90" s="61" t="inlineStr">
        <is>
          <t>VTSAX</t>
        </is>
      </c>
      <c r="AK90" s="49" t="n">
        <v>0.4037499999999999</v>
      </c>
      <c r="AL90" s="61">
        <f>'ETF MTD'!$K$28/'ETF MTD'!$K$3-1</f>
        <v/>
      </c>
      <c r="AM90" s="61">
        <f>AK90*AL90</f>
        <v/>
      </c>
      <c r="AN90" s="61" t="n"/>
      <c r="AO90" s="61" t="inlineStr">
        <is>
          <t>VTSAX</t>
        </is>
      </c>
      <c r="AP90" s="61" t="n">
        <v>0.5612499999999999</v>
      </c>
      <c r="AQ90" s="61">
        <f>'ETF MTD'!$K$28/'ETF MTD'!$K$3-1</f>
        <v/>
      </c>
      <c r="AR90" s="61">
        <f>AP90*AQ90</f>
        <v/>
      </c>
      <c r="AS90" s="61" t="n"/>
      <c r="AT90" s="61" t="inlineStr">
        <is>
          <t>VTSAX</t>
        </is>
      </c>
      <c r="AU90" s="61" t="n">
        <v>0.5612499999999999</v>
      </c>
      <c r="AV90" s="61">
        <f>'ETF MTD'!$K$28/'ETF MTD'!$K$3-1</f>
        <v/>
      </c>
      <c r="AW90" s="61">
        <f>AU90*AV90</f>
        <v/>
      </c>
      <c r="AX90" s="61" t="n"/>
      <c r="AY90" s="61" t="inlineStr">
        <is>
          <t>VTSAX</t>
        </is>
      </c>
      <c r="AZ90" s="61" t="n">
        <v>0.5049999999999999</v>
      </c>
      <c r="BA90" s="61">
        <f>'ETF MTD'!$K$28/'ETF MTD'!$K$3-1</f>
        <v/>
      </c>
      <c r="BB90" s="61">
        <f>AZ90*BA90</f>
        <v/>
      </c>
      <c r="BC90" s="61" t="n"/>
      <c r="BD90" s="61" t="inlineStr">
        <is>
          <t>VTSAX</t>
        </is>
      </c>
      <c r="BE90" s="61" t="n">
        <v>0.4749999999999999</v>
      </c>
      <c r="BF90" s="61">
        <f>'ETF MTD'!$K$28/'ETF MTD'!$K$3-1</f>
        <v/>
      </c>
      <c r="BG90" s="61">
        <f>BE90*BF90</f>
        <v/>
      </c>
      <c r="BH90" s="61" t="n"/>
      <c r="BI90" s="61" t="inlineStr">
        <is>
          <t>VTSAX</t>
        </is>
      </c>
      <c r="BJ90" s="61" t="n">
        <v>0.4749999999999999</v>
      </c>
      <c r="BK90" s="61">
        <f>'ETF MTD'!$K$28/'ETF MTD'!$K$3-1</f>
        <v/>
      </c>
      <c r="BL90" s="61">
        <f>BJ90*BK90</f>
        <v/>
      </c>
      <c r="BM90" s="61" t="n"/>
      <c r="BN90" s="61" t="inlineStr">
        <is>
          <t>VTSAX</t>
        </is>
      </c>
      <c r="BO90" s="61" t="n">
        <v>0.49</v>
      </c>
      <c r="BP90" s="61">
        <f>'ETF MTD'!$K$28/'ETF MTD'!$K$3-1</f>
        <v/>
      </c>
      <c r="BQ90" s="61">
        <f>BO90*BP90</f>
        <v/>
      </c>
      <c r="BR90" s="61" t="n"/>
      <c r="BS90" s="61" t="inlineStr">
        <is>
          <t>VTSAX</t>
        </is>
      </c>
      <c r="BT90" s="61" t="n">
        <v>0.4899999999999999</v>
      </c>
      <c r="BU90" s="61">
        <f>'ETF MTD'!$K$28/'ETF MTD'!$K$3-1</f>
        <v/>
      </c>
      <c r="BV90" s="61">
        <f>BT90*BU90</f>
        <v/>
      </c>
      <c r="BW90" s="61" t="n"/>
      <c r="BX90" s="61" t="inlineStr">
        <is>
          <t>VTSAX</t>
        </is>
      </c>
      <c r="BY90" s="61" t="n">
        <v>0.4749999999999999</v>
      </c>
      <c r="BZ90" s="61">
        <f>'ETF MTD'!$K$28/'ETF MTD'!$K$3-1</f>
        <v/>
      </c>
      <c r="CA90" s="61">
        <f>BY90*BZ90</f>
        <v/>
      </c>
      <c r="CB90" s="61" t="n"/>
      <c r="CC90" s="61" t="inlineStr">
        <is>
          <t>VTSAX</t>
        </is>
      </c>
      <c r="CD90" s="61" t="n">
        <v>0.4899999999999999</v>
      </c>
      <c r="CE90" s="61">
        <f>'ETF MTD'!$K$28/'ETF MTD'!$K$3-1</f>
        <v/>
      </c>
      <c r="CF90" s="61">
        <f>CD90*CE90</f>
        <v/>
      </c>
      <c r="CG90" s="61" t="n"/>
      <c r="CH90" s="61" t="inlineStr">
        <is>
          <t>VTSAX</t>
        </is>
      </c>
      <c r="CI90" s="61" t="n">
        <v>0.505</v>
      </c>
      <c r="CJ90" s="61">
        <f>'ETF MTD'!$K$28/'ETF MTD'!$K$3-1</f>
        <v/>
      </c>
      <c r="CK90" s="61">
        <f>CI90*CJ90</f>
        <v/>
      </c>
      <c r="CL90" s="61" t="n"/>
      <c r="CM90" s="61" t="inlineStr">
        <is>
          <t>VTSAX</t>
        </is>
      </c>
      <c r="CN90" s="61" t="n">
        <v>0.41875</v>
      </c>
      <c r="CO90" s="61">
        <f>'ETF MTD'!$K$28/'ETF MTD'!$K$3-1</f>
        <v/>
      </c>
      <c r="CP90" s="61">
        <f>CN90*CO90</f>
        <v/>
      </c>
      <c r="CQ90" s="61" t="n"/>
      <c r="CR90" s="61" t="inlineStr">
        <is>
          <t>VTSAX</t>
        </is>
      </c>
      <c r="CS90" s="61" t="n">
        <v>0.41875</v>
      </c>
      <c r="CT90" s="61">
        <f>'ETF MTD'!$K$28/'ETF MTD'!$K$3-1</f>
        <v/>
      </c>
      <c r="CU90" s="61">
        <f>CS90*CT90</f>
        <v/>
      </c>
      <c r="CV90" s="61" t="n"/>
      <c r="CW90" s="61" t="inlineStr">
        <is>
          <t>VTSAX</t>
        </is>
      </c>
      <c r="CX90" s="61" t="n">
        <v>0.5237499999999999</v>
      </c>
      <c r="CY90" s="61">
        <f>'ETF MTD'!$K$28/'ETF MTD'!$K$3-1</f>
        <v/>
      </c>
      <c r="CZ90" s="61">
        <f>CX90*CY90</f>
        <v/>
      </c>
      <c r="DA90" s="61" t="n"/>
      <c r="DB90" s="61" t="inlineStr">
        <is>
          <t>VTSAX</t>
        </is>
      </c>
      <c r="DC90" s="61" t="n">
        <v>0.5351</v>
      </c>
      <c r="DD90" s="61">
        <f>'ETF MTD'!$K$28/'ETF MTD'!$K$3-1</f>
        <v/>
      </c>
      <c r="DE90" s="61">
        <f>DC90*DD90</f>
        <v/>
      </c>
      <c r="DF90" s="61" t="n"/>
      <c r="DG90" s="61" t="inlineStr">
        <is>
          <t>VTSAX</t>
        </is>
      </c>
      <c r="DH90" s="61" t="n">
        <v>0.5425</v>
      </c>
      <c r="DI90" s="61">
        <f>'ETF MTD'!$K$28/'ETF MTD'!$K$3-1</f>
        <v/>
      </c>
      <c r="DJ90" s="61">
        <f>DH90*DI90</f>
        <v/>
      </c>
      <c r="DK90" s="61" t="n"/>
      <c r="DL90" s="61" t="inlineStr">
        <is>
          <t>VTSAX</t>
        </is>
      </c>
      <c r="DM90" s="61" t="n">
        <v>0.5425</v>
      </c>
      <c r="DN90" s="61">
        <f>'ETF MTD'!$K$28/'ETF MTD'!$K$3-1</f>
        <v/>
      </c>
      <c r="DO90" s="61">
        <f>DM90*DN90</f>
        <v/>
      </c>
      <c r="DP90" s="61" t="n"/>
      <c r="DQ90" s="61" t="inlineStr">
        <is>
          <t>VTSAX</t>
        </is>
      </c>
      <c r="DR90" s="61" t="n">
        <v>0.5575</v>
      </c>
      <c r="DS90" s="61">
        <f>'ETF MTD'!$K$28/'ETF MTD'!$K$3-1</f>
        <v/>
      </c>
      <c r="DT90" s="61">
        <f>DR90*DS90</f>
        <v/>
      </c>
      <c r="DU90" s="61" t="n"/>
      <c r="DV90" s="61" t="inlineStr">
        <is>
          <t>VTSAX</t>
        </is>
      </c>
      <c r="DW90" s="61" t="n">
        <v>0.4525</v>
      </c>
      <c r="DX90" s="61">
        <f>'ETF MTD'!$K$28/'ETF MTD'!$K$3-1</f>
        <v/>
      </c>
      <c r="DY90" s="61">
        <f>DW90*DX90</f>
        <v/>
      </c>
      <c r="DZ90" s="61" t="n"/>
      <c r="EA90" s="61" t="inlineStr">
        <is>
          <t>VTSAX</t>
        </is>
      </c>
      <c r="EB90" s="61" t="n">
        <v>0.3325</v>
      </c>
      <c r="EC90" s="61">
        <f>'ETF MTD'!$K$28/'ETF MTD'!$K$3-1</f>
        <v/>
      </c>
      <c r="ED90" s="61">
        <f>EB90*EC90</f>
        <v/>
      </c>
      <c r="EE90" s="61" t="n"/>
      <c r="EF90" s="61" t="inlineStr">
        <is>
          <t>VTSAX</t>
        </is>
      </c>
      <c r="EG90" s="61" t="n">
        <v>0.3325</v>
      </c>
      <c r="EH90" s="61">
        <f>'ETF MTD'!$K$28/'ETF MTD'!$K$3-1</f>
        <v/>
      </c>
      <c r="EI90" s="61">
        <f>EG90*EH90</f>
        <v/>
      </c>
      <c r="EJ90" s="61" t="n"/>
      <c r="EK90" s="61" t="inlineStr">
        <is>
          <t>VTSAX</t>
        </is>
      </c>
      <c r="EL90" s="61" t="n">
        <v>0.3325</v>
      </c>
      <c r="EM90" s="61">
        <f>'ETF MTD'!$K$28/'ETF MTD'!$K$3-1</f>
        <v/>
      </c>
      <c r="EN90" s="61">
        <f>EL90*EM90</f>
        <v/>
      </c>
      <c r="EO90" s="61" t="n"/>
      <c r="EP90" s="61" t="inlineStr">
        <is>
          <t>VTSAX</t>
        </is>
      </c>
      <c r="EQ90" s="61" t="n">
        <v>0.4037499999999999</v>
      </c>
      <c r="ER90" s="61">
        <f>'ETF MTD'!$K$28/'ETF MTD'!$K$3-1</f>
        <v/>
      </c>
      <c r="ES90" s="61">
        <f>EQ90*ER90</f>
        <v/>
      </c>
      <c r="ET90" s="61" t="n"/>
      <c r="EU90" s="61" t="inlineStr">
        <is>
          <t>VTSAX</t>
        </is>
      </c>
      <c r="EV90" s="61" t="n">
        <v>0.4974999999999999</v>
      </c>
      <c r="EW90" s="61">
        <f>'ETF MTD'!$K$28/'ETF MTD'!$K$3-1</f>
        <v/>
      </c>
      <c r="EX90" s="61">
        <f>EV90*EW90</f>
        <v/>
      </c>
      <c r="EY90" s="61" t="n"/>
      <c r="EZ90" s="61" t="inlineStr">
        <is>
          <t>VTSAX</t>
        </is>
      </c>
      <c r="FA90" s="61" t="n">
        <v>0.4749999999999999</v>
      </c>
      <c r="FB90" s="61">
        <f>'ETF MTD'!$K$28/'ETF MTD'!$K$3-1</f>
        <v/>
      </c>
      <c r="FC90" s="61">
        <f>FA90*FB90</f>
        <v/>
      </c>
      <c r="FD90" s="61" t="n"/>
      <c r="FE90" s="61" t="inlineStr">
        <is>
          <t>VTSAX</t>
        </is>
      </c>
      <c r="FF90" s="61" t="n">
        <v>0.4037499999999999</v>
      </c>
      <c r="FG90" s="61">
        <f>'ETF MTD'!$K$28/'ETF MTD'!$K$3-1</f>
        <v/>
      </c>
      <c r="FH90" s="61">
        <f>FF90*FG90</f>
        <v/>
      </c>
      <c r="FI90" s="61" t="n"/>
      <c r="FJ90" s="61" t="inlineStr">
        <is>
          <t>VTSAX</t>
        </is>
      </c>
      <c r="FK90" s="61" t="n">
        <v>0.5087499999999999</v>
      </c>
      <c r="FL90" s="61">
        <f>'ETF MTD'!$K$28/'ETF MTD'!$K$3-1</f>
        <v/>
      </c>
      <c r="FM90" s="61">
        <f>FK90*FL90</f>
        <v/>
      </c>
      <c r="FN90" s="61" t="n"/>
      <c r="FO90" s="61" t="inlineStr">
        <is>
          <t>VTSAX</t>
        </is>
      </c>
      <c r="FP90" s="61" t="n">
        <v>0.4749999999999999</v>
      </c>
      <c r="FQ90" s="61">
        <f>'ETF MTD'!$K$28/'ETF MTD'!$K$3-1</f>
        <v/>
      </c>
      <c r="FR90" s="61">
        <f>FP90*FQ90</f>
        <v/>
      </c>
      <c r="FS90" s="61" t="n"/>
      <c r="FT90" s="61" t="inlineStr">
        <is>
          <t>VTSAX</t>
        </is>
      </c>
      <c r="FU90" s="61" t="n">
        <v>0.4374999999999999</v>
      </c>
      <c r="FV90" s="61">
        <f>'ETF MTD'!$K$28/'ETF MTD'!$K$3-1</f>
        <v/>
      </c>
      <c r="FW90" s="61">
        <f>FU90*FV90</f>
        <v/>
      </c>
      <c r="FX90" s="61" t="n"/>
      <c r="FY90" s="61" t="inlineStr">
        <is>
          <t>VTSAX</t>
        </is>
      </c>
      <c r="FZ90" s="50" t="n">
        <v>0.5087499999999999</v>
      </c>
      <c r="GA90" s="61">
        <f>'ETF MTD'!$K$28/'ETF MTD'!$K$3-1</f>
        <v/>
      </c>
      <c r="GB90" s="61">
        <f>FZ90*GA90</f>
        <v/>
      </c>
      <c r="GC90" s="61" t="n"/>
      <c r="GD90" s="61" t="inlineStr">
        <is>
          <t>VTSAX</t>
        </is>
      </c>
      <c r="GE90" s="50" t="n">
        <v>0.4749999999999999</v>
      </c>
      <c r="GF90" s="61">
        <f>'ETF MTD'!$K$28/'ETF MTD'!$K$3-1</f>
        <v/>
      </c>
      <c r="GG90" s="61">
        <f>GE90*GF90</f>
        <v/>
      </c>
      <c r="GH90" s="61" t="n"/>
      <c r="GI90" s="61" t="inlineStr">
        <is>
          <t>VTSAX</t>
        </is>
      </c>
      <c r="GJ90" s="50" t="n">
        <v>0.4749999999999999</v>
      </c>
      <c r="GK90" s="61">
        <f>'ETF MTD'!$K$28/'ETF MTD'!$K$3-1</f>
        <v/>
      </c>
      <c r="GL90" s="61">
        <f>GJ90*GK90</f>
        <v/>
      </c>
      <c r="GM90" s="61" t="n"/>
      <c r="GN90" s="61" t="inlineStr">
        <is>
          <t>VTSAX</t>
        </is>
      </c>
      <c r="GO90" s="50" t="n">
        <v>0.49</v>
      </c>
      <c r="GP90" s="61">
        <f>'ETF MTD'!$K$28/'ETF MTD'!$K$3-1</f>
        <v/>
      </c>
      <c r="GQ90" s="61">
        <f>GO90*GP90</f>
        <v/>
      </c>
      <c r="GR90" s="61" t="n"/>
      <c r="GS90" s="61" t="inlineStr">
        <is>
          <t>VTSAX</t>
        </is>
      </c>
      <c r="GT90" s="50" t="n">
        <v>0.4749999999999999</v>
      </c>
      <c r="GU90" s="61">
        <f>'ETF MTD'!$K$28/'ETF MTD'!$K$3-1</f>
        <v/>
      </c>
      <c r="GV90" s="61">
        <f>GT90*GU90</f>
        <v/>
      </c>
      <c r="GW90" s="61" t="n"/>
      <c r="GX90" s="61" t="inlineStr">
        <is>
          <t>VTSAX</t>
        </is>
      </c>
      <c r="GY90" s="50" t="n">
        <v>0.4</v>
      </c>
      <c r="GZ90" s="61">
        <f>'ETF MTD'!$K$28/'ETF MTD'!$K$3-1</f>
        <v/>
      </c>
      <c r="HA90" s="61">
        <f>GY90*GZ90</f>
        <v/>
      </c>
      <c r="HB90" s="61" t="n"/>
      <c r="HC90" s="61" t="inlineStr">
        <is>
          <t>VTSAX</t>
        </is>
      </c>
      <c r="HD90" s="50" t="n">
        <v>0.3325</v>
      </c>
      <c r="HE90" s="61">
        <f>'ETF MTD'!$K$28/'ETF MTD'!$K$3-1</f>
        <v/>
      </c>
      <c r="HF90" s="61">
        <f>HD90*HE90</f>
        <v/>
      </c>
      <c r="HG90" s="61" t="n"/>
      <c r="HH90" s="61" t="inlineStr">
        <is>
          <t>VTSAX</t>
        </is>
      </c>
      <c r="HI90" s="50" t="n">
        <v>0.4</v>
      </c>
      <c r="HJ90" s="61">
        <f>'ETF MTD'!$K$28/'ETF MTD'!$K$3-1</f>
        <v/>
      </c>
      <c r="HK90" s="61">
        <f>HI90*HJ90</f>
        <v/>
      </c>
      <c r="HL90" s="61" t="n"/>
      <c r="HM90" s="61" t="inlineStr">
        <is>
          <t>VTSAX</t>
        </is>
      </c>
      <c r="HN90" s="50" t="n">
        <v>0.54</v>
      </c>
      <c r="HO90" s="61">
        <f>'ETF MTD'!$K$28/'ETF MTD'!$K$3-1</f>
        <v/>
      </c>
      <c r="HP90" s="61">
        <f>HN90*HO90</f>
        <v/>
      </c>
      <c r="HQ90" s="61" t="n"/>
      <c r="HR90" s="61" t="inlineStr">
        <is>
          <t>VTSAX</t>
        </is>
      </c>
      <c r="HS90" s="50" t="n">
        <v>0.505</v>
      </c>
      <c r="HT90" s="61">
        <f>'ETF MTD'!$K$28/'ETF MTD'!$K$3-1</f>
        <v/>
      </c>
      <c r="HU90" s="61">
        <f>HS90*HT90</f>
        <v/>
      </c>
      <c r="HV90" s="61" t="n"/>
      <c r="HW90" s="61" t="inlineStr">
        <is>
          <t>VTSAX</t>
        </is>
      </c>
      <c r="HX90" s="50" t="n">
        <v>0.505</v>
      </c>
      <c r="HY90" s="61">
        <f>'ETF MTD'!$K$28/'ETF MTD'!$K$3-1</f>
        <v/>
      </c>
      <c r="HZ90" s="61">
        <f>HX90*HY90</f>
        <v/>
      </c>
      <c r="IA90" s="61" t="n"/>
      <c r="IB90" s="61" t="inlineStr">
        <is>
          <t>VTSAX</t>
        </is>
      </c>
      <c r="IC90" s="50" t="n">
        <v>0.475</v>
      </c>
      <c r="ID90" s="61">
        <f>'ETF MTD'!$K$28/'ETF MTD'!$K$3-1</f>
        <v/>
      </c>
      <c r="IE90" s="61">
        <f>IC90*ID90</f>
        <v/>
      </c>
      <c r="IF90" s="61" t="n"/>
      <c r="IG90" s="61" t="inlineStr">
        <is>
          <t>VTSAX</t>
        </is>
      </c>
      <c r="IH90" s="50" t="n">
        <v>0.475</v>
      </c>
      <c r="II90" s="61">
        <f>'ETF MTD'!$K$28/'ETF MTD'!$K$3-1</f>
        <v/>
      </c>
      <c r="IJ90" s="61">
        <f>IH90*II90</f>
        <v/>
      </c>
      <c r="IK90" s="61" t="n"/>
      <c r="IL90" s="61" t="inlineStr">
        <is>
          <t>VTSAX</t>
        </is>
      </c>
      <c r="IM90" s="50" t="n">
        <v>0.475</v>
      </c>
      <c r="IN90" s="61">
        <f>'ETF MTD'!$K$28/'ETF MTD'!$K$3-1</f>
        <v/>
      </c>
      <c r="IO90" s="61">
        <f>IM90*IN90</f>
        <v/>
      </c>
      <c r="IP90" s="61" t="n"/>
      <c r="IQ90" s="61" t="inlineStr">
        <is>
          <t>VTSAX</t>
        </is>
      </c>
      <c r="IR90" s="50" t="n">
        <v>0.49</v>
      </c>
      <c r="IS90" s="61">
        <f>'ETF MTD'!$K$28/'ETF MTD'!$K$3-1</f>
        <v/>
      </c>
      <c r="IT90" s="61">
        <f>IR90*IS90</f>
        <v/>
      </c>
      <c r="IU90" s="61" t="n"/>
      <c r="IV90" s="61" t="inlineStr">
        <is>
          <t>VTSAX</t>
        </is>
      </c>
      <c r="IW90" s="50" t="n">
        <v>0.495</v>
      </c>
      <c r="IX90" s="61">
        <f>'ETF MTD'!$K$28/'ETF MTD'!$K$3-1</f>
        <v/>
      </c>
      <c r="IY90" s="61">
        <f>IW90*IX90</f>
        <v/>
      </c>
      <c r="IZ90" s="61" t="n"/>
      <c r="JA90" s="61" t="inlineStr">
        <is>
          <t>VTSAX</t>
        </is>
      </c>
      <c r="JB90" s="50" t="n">
        <v>0.49</v>
      </c>
      <c r="JC90" s="61">
        <f>'ETF MTD'!$K$28/'ETF MTD'!$K$3-1</f>
        <v/>
      </c>
      <c r="JD90" s="61">
        <f>JB90*JC90</f>
        <v/>
      </c>
      <c r="JE90" s="61" t="n"/>
      <c r="JF90" s="61" t="inlineStr">
        <is>
          <t>VTSAX</t>
        </is>
      </c>
      <c r="JG90" s="50" t="n">
        <v>0.475</v>
      </c>
      <c r="JH90" s="61">
        <f>'ETF MTD'!$K$28/'ETF MTD'!$K$3-1</f>
        <v/>
      </c>
      <c r="JI90" s="61">
        <f>JG90*JH90</f>
        <v/>
      </c>
      <c r="JJ90" s="61" t="n"/>
      <c r="JK90" s="61" t="inlineStr">
        <is>
          <t>VTSAX</t>
        </is>
      </c>
      <c r="JL90" s="50" t="n">
        <v>0.475</v>
      </c>
      <c r="JM90" s="61">
        <f>'ETF MTD'!$K$28/'ETF MTD'!$K$3-1</f>
        <v/>
      </c>
      <c r="JN90" s="61">
        <f>JL90*JM90</f>
        <v/>
      </c>
      <c r="JO90" s="61" t="n"/>
      <c r="JP90" s="61" t="inlineStr">
        <is>
          <t>VTSAX</t>
        </is>
      </c>
      <c r="JQ90" s="50" t="n">
        <v>0.484</v>
      </c>
      <c r="JR90" s="61">
        <f>'ETF MTD'!$K$28/'ETF MTD'!$K$3-1</f>
        <v/>
      </c>
      <c r="JS90" s="61">
        <f>JQ90*JR90</f>
        <v/>
      </c>
      <c r="JT90" s="61" t="n"/>
      <c r="JU90" s="61" t="inlineStr">
        <is>
          <t>VTSAX</t>
        </is>
      </c>
      <c r="JV90" s="50" t="n">
        <v>0.484</v>
      </c>
      <c r="JW90" s="61">
        <f>'ETF MTD'!$K$28/'ETF MTD'!$K$3-1</f>
        <v/>
      </c>
      <c r="JX90" s="61">
        <f>JV90*JW90</f>
        <v/>
      </c>
      <c r="JY90" s="61" t="n"/>
      <c r="JZ90" s="32" t="inlineStr">
        <is>
          <t>U.S. Equity</t>
        </is>
      </c>
      <c r="KA90" s="50" t="n">
        <v>0.5087499999999999</v>
      </c>
      <c r="KB90" s="61">
        <f>'ETF MTD'!$K$28/'ETF MTD'!$K$3-1</f>
        <v/>
      </c>
      <c r="KC90" s="61">
        <f>KA90*KB90</f>
        <v/>
      </c>
      <c r="KD90" s="61" t="n"/>
      <c r="KE90" s="32" t="inlineStr">
        <is>
          <t>U.S. Equity</t>
        </is>
      </c>
      <c r="KF90" s="50" t="n">
        <v>0.5087499999999999</v>
      </c>
      <c r="KG90" s="61">
        <f>'ETF MTD'!$K$28/'ETF MTD'!$K$3-1</f>
        <v/>
      </c>
      <c r="KH90" s="61">
        <f>KF90*KG90</f>
        <v/>
      </c>
      <c r="KI90" s="61" t="n"/>
      <c r="KJ90" s="32" t="inlineStr">
        <is>
          <t>U.S. Equity</t>
        </is>
      </c>
      <c r="KK90" s="50" t="n">
        <v>0.52</v>
      </c>
      <c r="KL90" s="61">
        <f>'ETF MTD'!$K$28/'ETF MTD'!$K$3-1</f>
        <v/>
      </c>
      <c r="KM90" s="61">
        <f>KK90*KL90</f>
        <v/>
      </c>
      <c r="KN90" s="61" t="n"/>
      <c r="KO90" s="32" t="inlineStr">
        <is>
          <t>U.S. Equity</t>
        </is>
      </c>
      <c r="KP90" s="50" t="n">
        <v>0.52</v>
      </c>
      <c r="KQ90" s="61">
        <f>'ETF MTD'!$K$28/'ETF MTD'!$K$3-1</f>
        <v/>
      </c>
      <c r="KR90" s="61">
        <f>KP90*KQ90</f>
        <v/>
      </c>
      <c r="KS90" s="61" t="n"/>
      <c r="KT90" s="32" t="inlineStr">
        <is>
          <t>U.S. Equity</t>
        </is>
      </c>
      <c r="KU90" s="50" t="n">
        <v>0.4375</v>
      </c>
      <c r="KV90" s="61">
        <f>'ETF MTD'!$K$28/'ETF MTD'!$K$3-1</f>
        <v/>
      </c>
      <c r="KW90" s="61">
        <f>KU90*KV90</f>
        <v/>
      </c>
      <c r="KX90" s="61" t="n"/>
      <c r="KY90" s="32" t="inlineStr">
        <is>
          <t>U.S. Equity</t>
        </is>
      </c>
      <c r="KZ90" s="50" t="n">
        <v>0.4375</v>
      </c>
      <c r="LA90" s="61">
        <f>'ETF MTD'!$K$28/'ETF MTD'!$K$3-1</f>
        <v/>
      </c>
      <c r="LB90" s="61">
        <f>KZ90*LA90</f>
        <v/>
      </c>
      <c r="LC90" s="61" t="n"/>
      <c r="LD90" s="32" t="inlineStr">
        <is>
          <t>U.S. Equity</t>
        </is>
      </c>
      <c r="LE90" s="50" t="n">
        <v>0.5425</v>
      </c>
      <c r="LF90" s="61">
        <f>'ETF MTD'!$K$28/'ETF MTD'!$K$3-1</f>
        <v/>
      </c>
      <c r="LG90" s="61">
        <f>LE90*LF90</f>
        <v/>
      </c>
      <c r="LH90" s="61" t="n"/>
      <c r="LI90" s="32" t="inlineStr">
        <is>
          <t>U.S. Equity</t>
        </is>
      </c>
      <c r="LJ90" s="50" t="n">
        <v>0.3325</v>
      </c>
      <c r="LK90" s="61">
        <f>'ETF MTD'!$K$28/'ETF MTD'!$K$3-1</f>
        <v/>
      </c>
      <c r="LL90" s="61">
        <f>LJ90*LK90</f>
        <v/>
      </c>
      <c r="LM90" s="61" t="n"/>
      <c r="LN90" s="32" t="inlineStr">
        <is>
          <t>U.S. Equity</t>
        </is>
      </c>
      <c r="LO90" s="50" t="n">
        <v>0.3325</v>
      </c>
      <c r="LP90" s="61">
        <f>'ETF MTD'!$K$28/'ETF MTD'!$K$3-1</f>
        <v/>
      </c>
      <c r="LQ90" s="61">
        <f>LO90*LP90</f>
        <v/>
      </c>
      <c r="LR90" s="61" t="n"/>
      <c r="LS90" s="32" t="inlineStr">
        <is>
          <t>U.S. Equity</t>
        </is>
      </c>
      <c r="LT90" s="50" t="n">
        <v>0.3325</v>
      </c>
      <c r="LU90" s="61">
        <f>'ETF MTD'!$K$28/'ETF MTD'!$K$3-1</f>
        <v/>
      </c>
      <c r="LV90" s="61">
        <f>LT90*LU90</f>
        <v/>
      </c>
      <c r="LW90" s="61" t="n"/>
      <c r="LX90" s="32" t="inlineStr">
        <is>
          <t>U.S. Equity</t>
        </is>
      </c>
      <c r="LY90" s="50" t="n">
        <v>0.3325</v>
      </c>
      <c r="LZ90" s="61">
        <f>'ETF MTD'!$K$28/'ETF MTD'!$K$3-1</f>
        <v/>
      </c>
      <c r="MA90" s="61">
        <f>LY90*LZ90</f>
        <v/>
      </c>
      <c r="MB90" s="61" t="n"/>
      <c r="MC90" s="32" t="inlineStr">
        <is>
          <t>U.S. Equity</t>
        </is>
      </c>
      <c r="MD90" s="50" t="n">
        <v>0.3325</v>
      </c>
      <c r="ME90" s="61">
        <f>'ETF MTD'!$K$28/'ETF MTD'!$K$3-1</f>
        <v/>
      </c>
      <c r="MF90" s="61">
        <f>MD90*ME90</f>
        <v/>
      </c>
      <c r="MG90" s="61" t="n"/>
      <c r="MH90" s="32" t="inlineStr">
        <is>
          <t>U.S. Equity</t>
        </is>
      </c>
      <c r="MI90" s="50" t="n">
        <v>0.3325</v>
      </c>
      <c r="MJ90" s="61">
        <f>'ETF MTD'!$K$28/'ETF MTD'!$K$3-1</f>
        <v/>
      </c>
      <c r="MK90" s="61">
        <f>MI90*MJ90</f>
        <v/>
      </c>
      <c r="ML90" s="61" t="n"/>
      <c r="MM90" s="32" t="inlineStr">
        <is>
          <t>U.S. Equity</t>
        </is>
      </c>
      <c r="MN90" s="50" t="n">
        <v>0.3325</v>
      </c>
      <c r="MO90" s="61">
        <f>'ETF MTD'!$K$28/'ETF MTD'!$K$3-1</f>
        <v/>
      </c>
      <c r="MP90" s="61">
        <f>MN90*MO90</f>
        <v/>
      </c>
      <c r="MQ90" s="33" t="n"/>
      <c r="MR90" s="32" t="inlineStr">
        <is>
          <t>U.S. Equity</t>
        </is>
      </c>
      <c r="MS90" s="50" t="n">
        <v>0.41875</v>
      </c>
      <c r="MT90" s="61">
        <f>'ETF MTD'!$K$28/'ETF MTD'!$K$3-1</f>
        <v/>
      </c>
      <c r="MU90" s="61">
        <f>MS90*MT90</f>
        <v/>
      </c>
      <c r="MV90" s="61" t="n"/>
      <c r="MW90" s="32" t="inlineStr">
        <is>
          <t>U.S. Equity</t>
        </is>
      </c>
      <c r="MX90" s="50" t="n">
        <v>0.3325</v>
      </c>
      <c r="MY90" s="61">
        <f>'ETF MTD'!$K$28/'ETF MTD'!$K$3-1</f>
        <v/>
      </c>
      <c r="MZ90" s="61">
        <f>MX90*MY90</f>
        <v/>
      </c>
      <c r="NA90" s="33" t="n"/>
      <c r="NB90" s="32" t="inlineStr">
        <is>
          <t>U.S. Equity</t>
        </is>
      </c>
      <c r="NC90" s="41" t="n">
        <v>0.4037499999999999</v>
      </c>
      <c r="ND90" s="61">
        <f>'ETF MTD'!$K$28/'ETF MTD'!$K$3-1</f>
        <v/>
      </c>
      <c r="NE90" s="61">
        <f>NC90*ND90</f>
        <v/>
      </c>
      <c r="NF90" s="33" t="n"/>
      <c r="NG90" s="32" t="inlineStr">
        <is>
          <t>U.S. Equity</t>
        </is>
      </c>
      <c r="NH90" s="41" t="n">
        <v>0.419</v>
      </c>
      <c r="NI90" s="61">
        <f>'ETF MTD'!$K$28/'ETF MTD'!$K$3-1</f>
        <v/>
      </c>
      <c r="NJ90" s="61">
        <f>NH90*NI90</f>
        <v/>
      </c>
      <c r="NK90" s="33" t="n"/>
      <c r="NL90" s="32" t="inlineStr">
        <is>
          <t>U.S. Equity</t>
        </is>
      </c>
      <c r="NM90" s="41" t="n">
        <v>0.4188</v>
      </c>
      <c r="NN90" s="61">
        <f>'ETF MTD'!$K$28/'ETF MTD'!$K$3-1</f>
        <v/>
      </c>
      <c r="NO90" s="61">
        <f>NM90*NN90</f>
        <v/>
      </c>
      <c r="NP90" s="33" t="n"/>
      <c r="NQ90" s="32" t="inlineStr">
        <is>
          <t>U.S. Equity</t>
        </is>
      </c>
      <c r="NR90" s="41" t="n">
        <v>0.5245</v>
      </c>
      <c r="NS90" s="61">
        <f>'ETF MTD'!$K$28/'ETF MTD'!$K$3-1</f>
        <v/>
      </c>
      <c r="NT90" s="61">
        <f>NR90*NS90</f>
        <v/>
      </c>
      <c r="NU90" s="33" t="n"/>
      <c r="NV90" s="32" t="inlineStr">
        <is>
          <t>U.S. Equity</t>
        </is>
      </c>
      <c r="NW90" s="41" t="n">
        <v>0.5245</v>
      </c>
      <c r="NX90" s="61">
        <f>'ETF MTD'!$K$28/'ETF MTD'!$K$3-1</f>
        <v/>
      </c>
      <c r="NY90" s="61">
        <f>NW90*NX90</f>
        <v/>
      </c>
      <c r="NZ90" s="33" t="n"/>
      <c r="OA90" s="32" t="inlineStr">
        <is>
          <t>U.S. Equity</t>
        </is>
      </c>
      <c r="OB90" s="41" t="n">
        <v>0.5245</v>
      </c>
      <c r="OC90" s="61">
        <f>'ETF MTD'!$K$28/'ETF MTD'!$K$3-1</f>
        <v/>
      </c>
      <c r="OD90" s="61">
        <f>OB90*OC90</f>
        <v/>
      </c>
      <c r="OE90" s="33" t="n"/>
      <c r="OF90" s="32" t="inlineStr">
        <is>
          <t>U.S. Equity</t>
        </is>
      </c>
      <c r="OG90" s="41" t="n">
        <v>0.5095</v>
      </c>
      <c r="OH90" s="61">
        <f>'ETF MTD'!$K$28/'ETF MTD'!$K$3-1</f>
        <v/>
      </c>
      <c r="OI90" s="61">
        <f>OG90*OH90</f>
        <v/>
      </c>
      <c r="OJ90" s="33" t="n"/>
      <c r="OK90" s="32" t="inlineStr">
        <is>
          <t>U.S. Equity</t>
        </is>
      </c>
      <c r="OL90" s="41" t="n">
        <v>0.546</v>
      </c>
      <c r="OM90" s="61">
        <f>'ETF MTD'!$K$28/'ETF MTD'!$K$3-1</f>
        <v/>
      </c>
      <c r="ON90" s="61">
        <f>OL90*OM90</f>
        <v/>
      </c>
      <c r="OO90" s="33" t="n"/>
      <c r="OP90" s="32" t="inlineStr">
        <is>
          <t>U.S. Equity</t>
        </is>
      </c>
      <c r="OQ90" s="41" t="n">
        <v>0.4383</v>
      </c>
      <c r="OR90" s="61">
        <f>'ETF MTD'!$K$28/'ETF MTD'!$K$3-1</f>
        <v/>
      </c>
      <c r="OS90" s="61">
        <f>OQ90*OR90</f>
        <v/>
      </c>
      <c r="OT90" s="33" t="n"/>
      <c r="OU90" s="32" t="inlineStr">
        <is>
          <t>U.S. Equity</t>
        </is>
      </c>
      <c r="OV90" s="41" t="n">
        <v>0.4645</v>
      </c>
      <c r="OW90" s="61">
        <f>'ETF MTD'!$K$28/'ETF MTD'!$K$3-1</f>
        <v/>
      </c>
      <c r="OX90" s="61">
        <f>OV90*OW90</f>
        <v/>
      </c>
      <c r="OY90" s="33" t="n"/>
      <c r="OZ90" s="32" t="inlineStr">
        <is>
          <t>U.S. Equity</t>
        </is>
      </c>
      <c r="PA90" s="41" t="n">
        <v>0.5433</v>
      </c>
      <c r="PB90" s="61">
        <f>'ETF MTD'!$K$28/'ETF MTD'!$K$3-1</f>
        <v/>
      </c>
      <c r="PC90" s="61">
        <f>PA90*PB90</f>
        <v/>
      </c>
      <c r="PD90" s="33" t="n"/>
      <c r="PE90" s="32" t="inlineStr">
        <is>
          <t>U.S. Equity</t>
        </is>
      </c>
      <c r="PF90" s="41" t="n">
        <v>0.518</v>
      </c>
      <c r="PG90" s="61">
        <f>'ETF MTD'!$K$28/'ETF MTD'!$K$3-1</f>
        <v/>
      </c>
      <c r="PH90" s="61">
        <f>PF90*PG90</f>
        <v/>
      </c>
      <c r="PI90" s="33" t="n"/>
      <c r="PJ90" s="32" t="inlineStr">
        <is>
          <t>U.S. Equity</t>
        </is>
      </c>
      <c r="PK90" s="41">
        <f>0.98-SUM(PK91:PK100)</f>
        <v/>
      </c>
      <c r="PL90" s="61">
        <f>'ETF MTD'!$K$28/'ETF MTD'!$K$3-1</f>
        <v/>
      </c>
      <c r="PM90" s="61">
        <f>PK90*PL90</f>
        <v/>
      </c>
      <c r="PN90" s="33" t="n"/>
      <c r="PO90" s="32" t="inlineStr">
        <is>
          <t>U.S. Equity</t>
        </is>
      </c>
      <c r="PP90" s="41">
        <f>0.98-SUM(PP91:PP100)</f>
        <v/>
      </c>
      <c r="PQ90" s="61">
        <f>'ETF MTD'!$K$28/'ETF MTD'!$K$3-1</f>
        <v/>
      </c>
      <c r="PR90" s="61">
        <f>PP90*PQ90</f>
        <v/>
      </c>
      <c r="PS90" s="33" t="n"/>
      <c r="PT90" s="32" t="inlineStr">
        <is>
          <t>U.S. Equity</t>
        </is>
      </c>
      <c r="PU90" s="41">
        <f>0.98-SUM(PU91:PU100)</f>
        <v/>
      </c>
      <c r="PV90" s="61">
        <f>'ETF MTD'!$K$28/'ETF MTD'!$K$3-1</f>
        <v/>
      </c>
      <c r="PW90" s="61">
        <f>PU90*PV90</f>
        <v/>
      </c>
      <c r="PX90" s="33" t="n"/>
      <c r="PY90" s="32" t="inlineStr">
        <is>
          <t>U.S. Equity</t>
        </is>
      </c>
      <c r="PZ90" s="50" t="n">
        <v>0.524</v>
      </c>
      <c r="QA90" s="61">
        <f>'ETF MTD'!$K$28/'ETF MTD'!$K$3-1</f>
        <v/>
      </c>
      <c r="QB90" s="61">
        <f>PZ90*QA90</f>
        <v/>
      </c>
      <c r="QC90" s="33" t="n"/>
      <c r="QD90" s="32" t="inlineStr">
        <is>
          <t>U.S. Equity</t>
        </is>
      </c>
      <c r="QE90" s="50" t="n">
        <v>0.524</v>
      </c>
      <c r="QF90" s="61">
        <f>'ETF MTD'!$K$28/'ETF MTD'!$K$3-1</f>
        <v/>
      </c>
      <c r="QG90" s="61">
        <f>QE90*QF90</f>
        <v/>
      </c>
      <c r="QH90" s="61" t="n"/>
      <c r="QI90" s="32" t="inlineStr">
        <is>
          <t>U.S. Equity</t>
        </is>
      </c>
      <c r="QJ90" s="41" t="n">
        <v>0.5095</v>
      </c>
      <c r="QK90" s="61">
        <f>'ETF MTD'!$K$28/'ETF MTD'!$K$3-1</f>
        <v/>
      </c>
      <c r="QL90" s="61">
        <f>QJ90*QK90</f>
        <v/>
      </c>
      <c r="QM90" s="33" t="n"/>
      <c r="QN90" s="32" t="inlineStr">
        <is>
          <t>U.S. Equity</t>
        </is>
      </c>
      <c r="QO90" s="41" t="n">
        <v>0.5095</v>
      </c>
      <c r="QP90" s="61">
        <f>'ETF MTD'!$K$28/'ETF MTD'!$K$3-1</f>
        <v/>
      </c>
      <c r="QQ90" s="61">
        <f>QO90*QP90</f>
        <v/>
      </c>
      <c r="QR90" s="33" t="n"/>
      <c r="QS90" s="32" t="inlineStr">
        <is>
          <t>U.S. Equity</t>
        </is>
      </c>
      <c r="QT90" s="41" t="n">
        <v>0.497</v>
      </c>
      <c r="QU90" s="61">
        <f>'ETF MTD'!$K$28/'ETF MTD'!$K$3-1</f>
        <v/>
      </c>
      <c r="QV90" s="61">
        <f>QT90*QU90</f>
        <v/>
      </c>
      <c r="QW90" s="33" t="n"/>
      <c r="QX90" s="32" t="inlineStr">
        <is>
          <t>U.S. Equity</t>
        </is>
      </c>
      <c r="QY90" s="41" t="n">
        <v>0.475</v>
      </c>
      <c r="QZ90" s="61">
        <f>'ETF MTD'!$K$28/'ETF MTD'!$K$3-1</f>
        <v/>
      </c>
      <c r="RA90" s="61">
        <f>QY90*QZ90</f>
        <v/>
      </c>
      <c r="RB90" s="33" t="n"/>
      <c r="RC90" s="32" t="inlineStr">
        <is>
          <t>U.S. Equity</t>
        </is>
      </c>
      <c r="RD90" s="41" t="n">
        <v>0.475</v>
      </c>
      <c r="RE90" s="61">
        <f>'ETF MTD'!$K$28/'ETF MTD'!$K$3-1</f>
        <v/>
      </c>
      <c r="RF90" s="61">
        <f>RD90*RE90</f>
        <v/>
      </c>
      <c r="RG90" s="33" t="n"/>
      <c r="RH90" s="32" t="inlineStr">
        <is>
          <t>U.S. Equity</t>
        </is>
      </c>
      <c r="RI90" s="41" t="n">
        <v>0.5148</v>
      </c>
      <c r="RJ90" s="61">
        <f>'ETF MTD'!$K$28/'ETF MTD'!$K$3-1</f>
        <v/>
      </c>
      <c r="RK90" s="61">
        <f>RI90*RJ90</f>
        <v/>
      </c>
      <c r="RL90" s="61" t="n"/>
      <c r="RM90" s="208" t="n">
        <v>0.475</v>
      </c>
      <c r="RN90" s="58">
        <f>RM90*0.7</f>
        <v/>
      </c>
    </row>
    <row r="91">
      <c r="F91" s="33" t="n"/>
      <c r="G91" s="33" t="n"/>
      <c r="H91" s="33" t="n"/>
      <c r="I91" s="33" t="n"/>
      <c r="J91" s="33" t="n"/>
      <c r="K91" s="33" t="n"/>
      <c r="L91" s="33" t="n"/>
      <c r="M91" s="33" t="n"/>
      <c r="N91" s="33" t="n"/>
      <c r="O91" s="33" t="n"/>
      <c r="P91" s="33" t="n"/>
      <c r="Q91" s="33" t="n"/>
      <c r="R91" s="33" t="n"/>
      <c r="S91" s="33" t="n"/>
      <c r="T91" s="33" t="n"/>
      <c r="U91" s="33" t="inlineStr">
        <is>
          <t>VTIAX</t>
        </is>
      </c>
      <c r="V91" s="49" t="n">
        <v>0.1</v>
      </c>
      <c r="W91" s="61">
        <f>'ETF MTD'!$VO$28/'ETF MTD'!$VO$3-1</f>
        <v/>
      </c>
      <c r="X91" s="61">
        <f>V91*W91</f>
        <v/>
      </c>
      <c r="Y91" s="61" t="n"/>
      <c r="Z91" s="33" t="inlineStr">
        <is>
          <t>VTIAX</t>
        </is>
      </c>
      <c r="AA91" s="49" t="n">
        <v>0.1</v>
      </c>
      <c r="AB91" s="61">
        <f>'ETF MTD'!$VO$28/'ETF MTD'!$VO$3-1</f>
        <v/>
      </c>
      <c r="AC91" s="61">
        <f>AA91*AB91</f>
        <v/>
      </c>
      <c r="AD91" s="61" t="n"/>
      <c r="AE91" s="33" t="inlineStr">
        <is>
          <t>VTIAX</t>
        </is>
      </c>
      <c r="AF91" s="49" t="n">
        <v>0.15</v>
      </c>
      <c r="AG91" s="61">
        <f>'ETF MTD'!$VO$28/'ETF MTD'!$VO$3-1</f>
        <v/>
      </c>
      <c r="AH91" s="61">
        <f>AF91*AG91</f>
        <v/>
      </c>
      <c r="AI91" s="61" t="n"/>
      <c r="AJ91" s="33" t="inlineStr">
        <is>
          <t>VTIAX</t>
        </is>
      </c>
      <c r="AK91" s="49" t="n">
        <v>0.15</v>
      </c>
      <c r="AL91" s="61">
        <f>'ETF MTD'!$VO$28/'ETF MTD'!$VO$3-1</f>
        <v/>
      </c>
      <c r="AM91" s="61">
        <f>AK91*AL91</f>
        <v/>
      </c>
      <c r="AN91" s="61" t="n"/>
      <c r="AO91" s="33" t="inlineStr">
        <is>
          <t>VTIAX</t>
        </is>
      </c>
      <c r="AP91" s="61" t="n">
        <v>0.105</v>
      </c>
      <c r="AQ91" s="61">
        <f>'ETF MTD'!$VO$28/'ETF MTD'!$VO$3-1</f>
        <v/>
      </c>
      <c r="AR91" s="61">
        <f>AP91*AQ91</f>
        <v/>
      </c>
      <c r="AS91" s="61" t="n"/>
      <c r="AT91" s="33" t="inlineStr">
        <is>
          <t>VTIAX</t>
        </is>
      </c>
      <c r="AU91" s="61" t="n">
        <v>0.105</v>
      </c>
      <c r="AV91" s="61">
        <f>'ETF MTD'!$VO$28/'ETF MTD'!$VO$3-1</f>
        <v/>
      </c>
      <c r="AW91" s="61">
        <f>AU91*AV91</f>
        <v/>
      </c>
      <c r="AX91" s="61" t="n"/>
      <c r="AY91" s="33" t="inlineStr">
        <is>
          <t>VTIAX</t>
        </is>
      </c>
      <c r="AZ91" s="61" t="n">
        <v>0.15</v>
      </c>
      <c r="BA91" s="61">
        <f>'ETF MTD'!$VO$28/'ETF MTD'!$VO$3-1</f>
        <v/>
      </c>
      <c r="BB91" s="61">
        <f>AZ91*BA91</f>
        <v/>
      </c>
      <c r="BC91" s="61" t="n"/>
      <c r="BD91" s="33" t="inlineStr">
        <is>
          <t>VTIAX</t>
        </is>
      </c>
      <c r="BE91" s="61" t="n">
        <v>0.15</v>
      </c>
      <c r="BF91" s="61">
        <f>'ETF MTD'!$VO$28/'ETF MTD'!$VO$3-1</f>
        <v/>
      </c>
      <c r="BG91" s="61">
        <f>BE91*BF91</f>
        <v/>
      </c>
      <c r="BH91" s="61" t="n"/>
      <c r="BI91" s="33" t="inlineStr">
        <is>
          <t>VTIAX</t>
        </is>
      </c>
      <c r="BJ91" s="61" t="n">
        <v>0.15</v>
      </c>
      <c r="BK91" s="61">
        <f>'ETF MTD'!$VO$28/'ETF MTD'!$VO$3-1</f>
        <v/>
      </c>
      <c r="BL91" s="61">
        <f>BJ91*BK91</f>
        <v/>
      </c>
      <c r="BM91" s="61" t="n"/>
      <c r="BN91" s="33" t="inlineStr">
        <is>
          <t>VTIAX</t>
        </is>
      </c>
      <c r="BO91" s="61" t="n">
        <v>0.15</v>
      </c>
      <c r="BP91" s="61">
        <f>'ETF MTD'!$VO$28/'ETF MTD'!$VO$3-1</f>
        <v/>
      </c>
      <c r="BQ91" s="61">
        <f>BO91*BP91</f>
        <v/>
      </c>
      <c r="BR91" s="61" t="n"/>
      <c r="BS91" s="33" t="inlineStr">
        <is>
          <t>VTIAX</t>
        </is>
      </c>
      <c r="BT91" s="61" t="n">
        <v>0.15</v>
      </c>
      <c r="BU91" s="61">
        <f>'ETF MTD'!$VO$28/'ETF MTD'!$VO$3-1</f>
        <v/>
      </c>
      <c r="BV91" s="61">
        <f>BT91*BU91</f>
        <v/>
      </c>
      <c r="BW91" s="61" t="n"/>
      <c r="BX91" s="33" t="inlineStr">
        <is>
          <t>VTIAX</t>
        </is>
      </c>
      <c r="BY91" s="61" t="n">
        <v>0.15</v>
      </c>
      <c r="BZ91" s="61">
        <f>'ETF MTD'!$VO$28/'ETF MTD'!$VO$3-1</f>
        <v/>
      </c>
      <c r="CA91" s="61">
        <f>BY91*BZ91</f>
        <v/>
      </c>
      <c r="CB91" s="61" t="n"/>
      <c r="CC91" s="33" t="inlineStr">
        <is>
          <t>VTIAX</t>
        </is>
      </c>
      <c r="CD91" s="61" t="n">
        <v>0.15</v>
      </c>
      <c r="CE91" s="61">
        <f>'ETF MTD'!$VO$28/'ETF MTD'!$VO$3-1</f>
        <v/>
      </c>
      <c r="CF91" s="61">
        <f>CD91*CE91</f>
        <v/>
      </c>
      <c r="CG91" s="61" t="n"/>
      <c r="CH91" s="33" t="inlineStr">
        <is>
          <t>VTIAX</t>
        </is>
      </c>
      <c r="CI91" s="61" t="n">
        <v>0.15</v>
      </c>
      <c r="CJ91" s="61">
        <f>'ETF MTD'!$VO$28/'ETF MTD'!$VO$3-1</f>
        <v/>
      </c>
      <c r="CK91" s="61">
        <f>CI91*CJ91</f>
        <v/>
      </c>
      <c r="CL91" s="61" t="n"/>
      <c r="CM91" s="33" t="inlineStr">
        <is>
          <t>VTIAX</t>
        </is>
      </c>
      <c r="CN91" s="61" t="n">
        <v>0.1275</v>
      </c>
      <c r="CO91" s="61">
        <f>'ETF MTD'!$VO$28/'ETF MTD'!$VO$3-1</f>
        <v/>
      </c>
      <c r="CP91" s="61">
        <f>CN91*CO91</f>
        <v/>
      </c>
      <c r="CQ91" s="61" t="n"/>
      <c r="CR91" s="33" t="inlineStr">
        <is>
          <t>VTIAX</t>
        </is>
      </c>
      <c r="CS91" s="61" t="n">
        <v>0.1612</v>
      </c>
      <c r="CT91" s="61">
        <f>'ETF MTD'!$VO$28/'ETF MTD'!$VO$3-1</f>
        <v/>
      </c>
      <c r="CU91" s="61">
        <f>CS91*CT91</f>
        <v/>
      </c>
      <c r="CV91" s="61" t="n"/>
      <c r="CW91" s="33" t="inlineStr">
        <is>
          <t>VTIAX</t>
        </is>
      </c>
      <c r="CX91" s="61" t="n">
        <v>0.1275</v>
      </c>
      <c r="CY91" s="61">
        <f>'ETF MTD'!$VO$28/'ETF MTD'!$VO$3-1</f>
        <v/>
      </c>
      <c r="CZ91" s="61">
        <f>CX91*CY91</f>
        <v/>
      </c>
      <c r="DA91" s="61" t="n"/>
      <c r="DB91" s="33" t="inlineStr">
        <is>
          <t>VTIAX</t>
        </is>
      </c>
      <c r="DC91" s="61" t="n">
        <v>0.1275</v>
      </c>
      <c r="DD91" s="61">
        <f>'ETF MTD'!$VO$28/'ETF MTD'!$VO$3-1</f>
        <v/>
      </c>
      <c r="DE91" s="61">
        <f>DC91*DD91</f>
        <v/>
      </c>
      <c r="DF91" s="61" t="n"/>
      <c r="DG91" s="33" t="inlineStr">
        <is>
          <t>VTIAX</t>
        </is>
      </c>
      <c r="DH91" s="61" t="n">
        <v>0.105</v>
      </c>
      <c r="DI91" s="61">
        <f>'ETF MTD'!$VO$28/'ETF MTD'!$VO$3-1</f>
        <v/>
      </c>
      <c r="DJ91" s="61">
        <f>DH91*DI91</f>
        <v/>
      </c>
      <c r="DK91" s="61" t="n"/>
      <c r="DL91" s="33" t="inlineStr">
        <is>
          <t>VTIAX</t>
        </is>
      </c>
      <c r="DM91" s="61" t="n">
        <v>0.105</v>
      </c>
      <c r="DN91" s="61">
        <f>'ETF MTD'!$VO$28/'ETF MTD'!$VO$3-1</f>
        <v/>
      </c>
      <c r="DO91" s="61">
        <f>DM91*DN91</f>
        <v/>
      </c>
      <c r="DP91" s="61" t="n"/>
      <c r="DQ91" s="33" t="inlineStr">
        <is>
          <t>VTIAX</t>
        </is>
      </c>
      <c r="DR91" s="61" t="n">
        <v>0.105</v>
      </c>
      <c r="DS91" s="61">
        <f>'ETF MTD'!$VO$28/'ETF MTD'!$VO$3-1</f>
        <v/>
      </c>
      <c r="DT91" s="61">
        <f>DR91*DS91</f>
        <v/>
      </c>
      <c r="DU91" s="61" t="n"/>
      <c r="DV91" s="33" t="inlineStr">
        <is>
          <t>VTIAX</t>
        </is>
      </c>
      <c r="DW91" s="61" t="n">
        <v>0.105</v>
      </c>
      <c r="DX91" s="61">
        <f>'ETF MTD'!$VO$28/'ETF MTD'!$VO$3-1</f>
        <v/>
      </c>
      <c r="DY91" s="61">
        <f>DW91*DX91</f>
        <v/>
      </c>
      <c r="DZ91" s="61" t="n"/>
      <c r="EA91" s="33" t="inlineStr">
        <is>
          <t>VTIAX</t>
        </is>
      </c>
      <c r="EB91" s="61" t="n">
        <v>0.105</v>
      </c>
      <c r="EC91" s="61">
        <f>'ETF MTD'!$VO$28/'ETF MTD'!$VO$3-1</f>
        <v/>
      </c>
      <c r="ED91" s="61">
        <f>EB91*EC91</f>
        <v/>
      </c>
      <c r="EE91" s="61" t="n"/>
      <c r="EF91" s="33" t="inlineStr">
        <is>
          <t>VTIAX</t>
        </is>
      </c>
      <c r="EG91" s="61" t="n">
        <v>0.105</v>
      </c>
      <c r="EH91" s="61">
        <f>'ETF MTD'!$VO$28/'ETF MTD'!$VO$3-1</f>
        <v/>
      </c>
      <c r="EI91" s="61">
        <f>EG91*EH91</f>
        <v/>
      </c>
      <c r="EJ91" s="61" t="n"/>
      <c r="EK91" s="33" t="inlineStr">
        <is>
          <t>VTIAX</t>
        </is>
      </c>
      <c r="EL91" s="61" t="n">
        <v>0.105</v>
      </c>
      <c r="EM91" s="61">
        <f>'ETF MTD'!$VO$28/'ETF MTD'!$VO$3-1</f>
        <v/>
      </c>
      <c r="EN91" s="61">
        <f>EL91*EM91</f>
        <v/>
      </c>
      <c r="EO91" s="61" t="n"/>
      <c r="EP91" s="33" t="inlineStr">
        <is>
          <t>VTIAX</t>
        </is>
      </c>
      <c r="EQ91" s="61" t="n">
        <v>0.1275</v>
      </c>
      <c r="ER91" s="61">
        <f>'ETF MTD'!$VO$28/'ETF MTD'!$VO$3-1</f>
        <v/>
      </c>
      <c r="ES91" s="61">
        <f>EQ91*ER91</f>
        <v/>
      </c>
      <c r="ET91" s="61" t="n"/>
      <c r="EU91" s="33" t="inlineStr">
        <is>
          <t>VTIAX</t>
        </is>
      </c>
      <c r="EV91" s="61" t="n">
        <v>0.1275</v>
      </c>
      <c r="EW91" s="61">
        <f>'ETF MTD'!$VO$28/'ETF MTD'!$VO$3-1</f>
        <v/>
      </c>
      <c r="EX91" s="61">
        <f>EV91*EW91</f>
        <v/>
      </c>
      <c r="EY91" s="61" t="n"/>
      <c r="EZ91" s="33" t="inlineStr">
        <is>
          <t>VTIAX</t>
        </is>
      </c>
      <c r="FA91" s="61" t="n">
        <v>0.15</v>
      </c>
      <c r="FB91" s="61">
        <f>'ETF MTD'!$VO$28/'ETF MTD'!$VO$3-1</f>
        <v/>
      </c>
      <c r="FC91" s="61">
        <f>FA91*FB91</f>
        <v/>
      </c>
      <c r="FD91" s="61" t="n"/>
      <c r="FE91" s="33" t="inlineStr">
        <is>
          <t>VTIAX</t>
        </is>
      </c>
      <c r="FF91" s="61" t="n">
        <v>0.105</v>
      </c>
      <c r="FG91" s="61">
        <f>'ETF MTD'!$VO$28/'ETF MTD'!$VO$3-1</f>
        <v/>
      </c>
      <c r="FH91" s="61">
        <f>FF91*FG91</f>
        <v/>
      </c>
      <c r="FI91" s="61" t="n"/>
      <c r="FJ91" s="33" t="inlineStr">
        <is>
          <t>VTIAX</t>
        </is>
      </c>
      <c r="FK91" s="61" t="n">
        <v>0.1275</v>
      </c>
      <c r="FL91" s="61">
        <f>'ETF MTD'!$VO$28/'ETF MTD'!$VO$3-1</f>
        <v/>
      </c>
      <c r="FM91" s="61">
        <f>FK91*FL91</f>
        <v/>
      </c>
      <c r="FN91" s="61" t="n"/>
      <c r="FO91" s="33" t="inlineStr">
        <is>
          <t>VTIAX</t>
        </is>
      </c>
      <c r="FP91" s="61" t="n">
        <v>0.15</v>
      </c>
      <c r="FQ91" s="61">
        <f>'ETF MTD'!$VO$28/'ETF MTD'!$VO$3-1</f>
        <v/>
      </c>
      <c r="FR91" s="61">
        <f>FP91*FQ91</f>
        <v/>
      </c>
      <c r="FS91" s="61" t="n"/>
      <c r="FT91" s="33" t="inlineStr">
        <is>
          <t>VTIAX</t>
        </is>
      </c>
      <c r="FU91" s="61" t="n">
        <v>0.105</v>
      </c>
      <c r="FV91" s="61">
        <f>'ETF MTD'!$VO$28/'ETF MTD'!$VO$3-1</f>
        <v/>
      </c>
      <c r="FW91" s="61">
        <f>FU91*FV91</f>
        <v/>
      </c>
      <c r="FX91" s="61" t="n"/>
      <c r="FY91" s="33" t="inlineStr">
        <is>
          <t>VTIAX</t>
        </is>
      </c>
      <c r="FZ91" s="50" t="n">
        <v>0.13875</v>
      </c>
      <c r="GA91" s="61">
        <f>'ETF MTD'!$VO$28/'ETF MTD'!$VO$3-1</f>
        <v/>
      </c>
      <c r="GB91" s="61">
        <f>FZ91*GA91</f>
        <v/>
      </c>
      <c r="GC91" s="61" t="n"/>
      <c r="GD91" s="33" t="inlineStr">
        <is>
          <t>VTIAX</t>
        </is>
      </c>
      <c r="GE91" s="50" t="n">
        <v>0.16125</v>
      </c>
      <c r="GF91" s="61">
        <f>'ETF MTD'!$VO$28/'ETF MTD'!$VO$3-1</f>
        <v/>
      </c>
      <c r="GG91" s="61">
        <f>GE91*GF91</f>
        <v/>
      </c>
      <c r="GH91" s="61" t="n"/>
      <c r="GI91" s="33" t="inlineStr">
        <is>
          <t>VTIAX</t>
        </is>
      </c>
      <c r="GJ91" s="50" t="n">
        <v>0.15</v>
      </c>
      <c r="GK91" s="61">
        <f>'ETF MTD'!$VO$28/'ETF MTD'!$VO$3-1</f>
        <v/>
      </c>
      <c r="GL91" s="61">
        <f>GJ91*GK91</f>
        <v/>
      </c>
      <c r="GM91" s="61" t="n"/>
      <c r="GN91" s="33" t="inlineStr">
        <is>
          <t>VTIAX</t>
        </is>
      </c>
      <c r="GO91" s="50" t="n">
        <v>0.15</v>
      </c>
      <c r="GP91" s="61">
        <f>'ETF MTD'!$VO$28/'ETF MTD'!$VO$3-1</f>
        <v/>
      </c>
      <c r="GQ91" s="61">
        <f>GO91*GP91</f>
        <v/>
      </c>
      <c r="GR91" s="61" t="n"/>
      <c r="GS91" s="33" t="inlineStr">
        <is>
          <t>VTIAX</t>
        </is>
      </c>
      <c r="GT91" s="50" t="n">
        <v>0.15</v>
      </c>
      <c r="GU91" s="61">
        <f>'ETF MTD'!$VO$28/'ETF MTD'!$VO$3-1</f>
        <v/>
      </c>
      <c r="GV91" s="61">
        <f>GT91*GU91</f>
        <v/>
      </c>
      <c r="GW91" s="61" t="n"/>
      <c r="GX91" s="33" t="inlineStr">
        <is>
          <t>VTIAX</t>
        </is>
      </c>
      <c r="GY91" s="50" t="n">
        <v>0.1275</v>
      </c>
      <c r="GZ91" s="61">
        <f>'ETF MTD'!$VO$28/'ETF MTD'!$VO$3-1</f>
        <v/>
      </c>
      <c r="HA91" s="61">
        <f>GY91*GZ91</f>
        <v/>
      </c>
      <c r="HB91" s="61" t="n"/>
      <c r="HC91" s="33" t="inlineStr">
        <is>
          <t>VTIAX</t>
        </is>
      </c>
      <c r="HD91" s="50" t="n">
        <v>0.105</v>
      </c>
      <c r="HE91" s="61">
        <f>'ETF MTD'!$VO$28/'ETF MTD'!$VO$3-1</f>
        <v/>
      </c>
      <c r="HF91" s="61">
        <f>HD91*HE91</f>
        <v/>
      </c>
      <c r="HG91" s="61" t="n"/>
      <c r="HH91" s="33" t="inlineStr">
        <is>
          <t>VTIAX</t>
        </is>
      </c>
      <c r="HI91" s="50" t="n">
        <v>0.105</v>
      </c>
      <c r="HJ91" s="61">
        <f>'ETF MTD'!$VO$28/'ETF MTD'!$VO$3-1</f>
        <v/>
      </c>
      <c r="HK91" s="61">
        <f>HI91*HJ91</f>
        <v/>
      </c>
      <c r="HL91" s="61" t="n"/>
      <c r="HM91" s="33" t="inlineStr">
        <is>
          <t>VTIAX</t>
        </is>
      </c>
      <c r="HN91" s="50" t="n">
        <v>0.126</v>
      </c>
      <c r="HO91" s="61">
        <f>'ETF MTD'!$VO$28/'ETF MTD'!$VO$3-1</f>
        <v/>
      </c>
      <c r="HP91" s="61">
        <f>HN91*HO91</f>
        <v/>
      </c>
      <c r="HQ91" s="61" t="n"/>
      <c r="HR91" s="33" t="inlineStr">
        <is>
          <t>VTIAX</t>
        </is>
      </c>
      <c r="HS91" s="50" t="n">
        <v>0.15</v>
      </c>
      <c r="HT91" s="61">
        <f>'ETF MTD'!$VO$28/'ETF MTD'!$VO$3-1</f>
        <v/>
      </c>
      <c r="HU91" s="61">
        <f>HS91*HT91</f>
        <v/>
      </c>
      <c r="HV91" s="61" t="n"/>
      <c r="HW91" s="33" t="inlineStr">
        <is>
          <t>VTIAX</t>
        </is>
      </c>
      <c r="HX91" s="50" t="n">
        <v>0.15</v>
      </c>
      <c r="HY91" s="61">
        <f>'ETF MTD'!$VO$28/'ETF MTD'!$VO$3-1</f>
        <v/>
      </c>
      <c r="HZ91" s="61">
        <f>HX91*HY91</f>
        <v/>
      </c>
      <c r="IA91" s="61" t="n"/>
      <c r="IB91" s="33" t="inlineStr">
        <is>
          <t>VTIAX</t>
        </is>
      </c>
      <c r="IC91" s="50" t="n">
        <v>0.15</v>
      </c>
      <c r="ID91" s="61">
        <f>'ETF MTD'!$VO$28/'ETF MTD'!$VO$3-1</f>
        <v/>
      </c>
      <c r="IE91" s="61">
        <f>IC91*ID91</f>
        <v/>
      </c>
      <c r="IF91" s="61" t="n"/>
      <c r="IG91" s="33" t="inlineStr">
        <is>
          <t>VTIAX</t>
        </is>
      </c>
      <c r="IH91" s="50" t="n">
        <v>0.15</v>
      </c>
      <c r="II91" s="61">
        <f>'ETF MTD'!$VO$28/'ETF MTD'!$VO$3-1</f>
        <v/>
      </c>
      <c r="IJ91" s="61">
        <f>IH91*II91</f>
        <v/>
      </c>
      <c r="IK91" s="61" t="n"/>
      <c r="IL91" s="33" t="inlineStr">
        <is>
          <t>VTIAX</t>
        </is>
      </c>
      <c r="IM91" s="50" t="n">
        <v>0.15</v>
      </c>
      <c r="IN91" s="61">
        <f>'ETF MTD'!$VO$28/'ETF MTD'!$VO$3-1</f>
        <v/>
      </c>
      <c r="IO91" s="61">
        <f>IM91*IN91</f>
        <v/>
      </c>
      <c r="IP91" s="61" t="n"/>
      <c r="IQ91" s="33" t="inlineStr">
        <is>
          <t>VTIAX</t>
        </is>
      </c>
      <c r="IR91" s="50" t="n">
        <v>0.15</v>
      </c>
      <c r="IS91" s="61">
        <f>'ETF MTD'!$VO$28/'ETF MTD'!$VO$3-1</f>
        <v/>
      </c>
      <c r="IT91" s="61">
        <f>IR91*IS91</f>
        <v/>
      </c>
      <c r="IU91" s="61" t="n"/>
      <c r="IV91" s="33" t="inlineStr">
        <is>
          <t>VTIAX</t>
        </is>
      </c>
      <c r="IW91" s="50" t="n">
        <v>0.15</v>
      </c>
      <c r="IX91" s="61">
        <f>'ETF MTD'!$VO$28/'ETF MTD'!$VO$3-1</f>
        <v/>
      </c>
      <c r="IY91" s="61">
        <f>IW91*IX91</f>
        <v/>
      </c>
      <c r="IZ91" s="61" t="n"/>
      <c r="JA91" s="33" t="inlineStr">
        <is>
          <t>VTIAX</t>
        </is>
      </c>
      <c r="JB91" s="50" t="n">
        <v>0.15</v>
      </c>
      <c r="JC91" s="61">
        <f>'ETF MTD'!$VO$28/'ETF MTD'!$VO$3-1</f>
        <v/>
      </c>
      <c r="JD91" s="61">
        <f>JB91*JC91</f>
        <v/>
      </c>
      <c r="JE91" s="61" t="n"/>
      <c r="JF91" s="33" t="inlineStr">
        <is>
          <t>VTIAX</t>
        </is>
      </c>
      <c r="JG91" s="50" t="n">
        <v>0.15</v>
      </c>
      <c r="JH91" s="61">
        <f>'ETF MTD'!$VO$28/'ETF MTD'!$VO$3-1</f>
        <v/>
      </c>
      <c r="JI91" s="61">
        <f>JG91*JH91</f>
        <v/>
      </c>
      <c r="JJ91" s="61" t="n"/>
      <c r="JK91" s="33" t="inlineStr">
        <is>
          <t>VTIAX</t>
        </is>
      </c>
      <c r="JL91" s="50" t="n">
        <v>0.15</v>
      </c>
      <c r="JM91" s="61">
        <f>'ETF MTD'!$VO$28/'ETF MTD'!$VO$3-1</f>
        <v/>
      </c>
      <c r="JN91" s="61">
        <f>JL91*JM91</f>
        <v/>
      </c>
      <c r="JO91" s="61" t="n"/>
      <c r="JP91" s="33" t="inlineStr">
        <is>
          <t>VTIAX</t>
        </is>
      </c>
      <c r="JQ91" s="50" t="n">
        <v>0.15</v>
      </c>
      <c r="JR91" s="61">
        <f>'ETF MTD'!$VO$28/'ETF MTD'!$VO$3-1</f>
        <v/>
      </c>
      <c r="JS91" s="61">
        <f>JQ91*JR91</f>
        <v/>
      </c>
      <c r="JT91" s="61" t="n"/>
      <c r="JU91" s="33" t="inlineStr">
        <is>
          <t>VTIAX</t>
        </is>
      </c>
      <c r="JV91" s="50" t="n">
        <v>0.15</v>
      </c>
      <c r="JW91" s="61">
        <f>'ETF MTD'!$VO$28/'ETF MTD'!$VO$3-1</f>
        <v/>
      </c>
      <c r="JX91" s="61">
        <f>JV91*JW91</f>
        <v/>
      </c>
      <c r="JY91" s="61" t="n"/>
      <c r="JZ91" t="inlineStr">
        <is>
          <t>Foreign Developed</t>
        </is>
      </c>
      <c r="KA91" s="50" t="n">
        <v>0.1275</v>
      </c>
      <c r="KB91" s="61">
        <f>'ETF MTD'!$VO$28/'ETF MTD'!$VO$3-1</f>
        <v/>
      </c>
      <c r="KC91" s="61">
        <f>KA91*KB91</f>
        <v/>
      </c>
      <c r="KD91" s="61" t="n"/>
      <c r="KE91" t="inlineStr">
        <is>
          <t>Foreign Developed</t>
        </is>
      </c>
      <c r="KF91" s="50" t="n">
        <v>0.1275</v>
      </c>
      <c r="KG91" s="61">
        <f>'ETF MTD'!$VO$28/'ETF MTD'!$VO$3-1</f>
        <v/>
      </c>
      <c r="KH91" s="61">
        <f>KF91*KG91</f>
        <v/>
      </c>
      <c r="KI91" s="61" t="n"/>
      <c r="KJ91" t="inlineStr">
        <is>
          <t>Foreign Developed</t>
        </is>
      </c>
      <c r="KK91" s="50" t="n">
        <v>0.1275</v>
      </c>
      <c r="KL91" s="61">
        <f>'ETF MTD'!$VO$28/'ETF MTD'!$VO$3-1</f>
        <v/>
      </c>
      <c r="KM91" s="61">
        <f>KK91*KL91</f>
        <v/>
      </c>
      <c r="KN91" s="61" t="n"/>
      <c r="KO91" t="inlineStr">
        <is>
          <t>Foreign Developed</t>
        </is>
      </c>
      <c r="KP91" s="50" t="n">
        <v>0.1275</v>
      </c>
      <c r="KQ91" s="61">
        <f>'ETF MTD'!$VO$28/'ETF MTD'!$VO$3-1</f>
        <v/>
      </c>
      <c r="KR91" s="61">
        <f>KP91*KQ91</f>
        <v/>
      </c>
      <c r="KS91" s="61" t="n"/>
      <c r="KT91" t="inlineStr">
        <is>
          <t>Foreign Developed</t>
        </is>
      </c>
      <c r="KU91" s="50" t="n">
        <v>0.105</v>
      </c>
      <c r="KV91" s="61">
        <f>'ETF MTD'!$VO$28/'ETF MTD'!$VO$3-1</f>
        <v/>
      </c>
      <c r="KW91" s="61">
        <f>KU91*KV91</f>
        <v/>
      </c>
      <c r="KX91" s="61" t="n"/>
      <c r="KY91" t="inlineStr">
        <is>
          <t>Foreign Developed</t>
        </is>
      </c>
      <c r="KZ91" s="50" t="n">
        <v>0.105</v>
      </c>
      <c r="LA91" s="61">
        <f>'ETF MTD'!$VO$28/'ETF MTD'!$VO$3-1</f>
        <v/>
      </c>
      <c r="LB91" s="61">
        <f>KZ91*LA91</f>
        <v/>
      </c>
      <c r="LC91" s="61" t="n"/>
      <c r="LD91" t="inlineStr">
        <is>
          <t>Foreign Developed</t>
        </is>
      </c>
      <c r="LE91" s="50" t="n">
        <v>0.105</v>
      </c>
      <c r="LF91" s="61">
        <f>'ETF MTD'!$VO$28/'ETF MTD'!$VO$3-1</f>
        <v/>
      </c>
      <c r="LG91" s="61">
        <f>LE91*LF91</f>
        <v/>
      </c>
      <c r="LH91" s="61" t="n"/>
      <c r="LI91" t="inlineStr">
        <is>
          <t>Foreign Developed</t>
        </is>
      </c>
      <c r="LJ91" s="50" t="n">
        <v>0.105</v>
      </c>
      <c r="LK91" s="61">
        <f>'ETF MTD'!$VO$28/'ETF MTD'!$VO$3-1</f>
        <v/>
      </c>
      <c r="LL91" s="61">
        <f>LJ91*LK91</f>
        <v/>
      </c>
      <c r="LM91" s="61" t="n"/>
      <c r="LN91" t="inlineStr">
        <is>
          <t>Foreign Developed</t>
        </is>
      </c>
      <c r="LO91" s="50" t="n">
        <v>0.105</v>
      </c>
      <c r="LP91" s="61">
        <f>'ETF MTD'!$VO$28/'ETF MTD'!$VO$3-1</f>
        <v/>
      </c>
      <c r="LQ91" s="61">
        <f>LO91*LP91</f>
        <v/>
      </c>
      <c r="LR91" s="61" t="n"/>
      <c r="LS91" t="inlineStr">
        <is>
          <t>Foreign Developed</t>
        </is>
      </c>
      <c r="LT91" s="50" t="n">
        <v>0.105</v>
      </c>
      <c r="LU91" s="61">
        <f>'ETF MTD'!$VO$28/'ETF MTD'!$VO$3-1</f>
        <v/>
      </c>
      <c r="LV91" s="61">
        <f>LT91*LU91</f>
        <v/>
      </c>
      <c r="LW91" s="61" t="n"/>
      <c r="LX91" t="inlineStr">
        <is>
          <t>Foreign Developed</t>
        </is>
      </c>
      <c r="LY91" s="50" t="n">
        <v>0.105</v>
      </c>
      <c r="LZ91" s="61">
        <f>'ETF MTD'!$VO$28/'ETF MTD'!$VO$3-1</f>
        <v/>
      </c>
      <c r="MA91" s="61">
        <f>LY91*LZ91</f>
        <v/>
      </c>
      <c r="MB91" s="61" t="n"/>
      <c r="MC91" t="inlineStr">
        <is>
          <t>Foreign Developed</t>
        </is>
      </c>
      <c r="MD91" s="50" t="n">
        <v>0.105</v>
      </c>
      <c r="ME91" s="61">
        <f>'ETF MTD'!$VO$28/'ETF MTD'!$VO$3-1</f>
        <v/>
      </c>
      <c r="MF91" s="61">
        <f>MD91*ME91</f>
        <v/>
      </c>
      <c r="MG91" s="61" t="n"/>
      <c r="MH91" t="inlineStr">
        <is>
          <t>Foreign Developed</t>
        </is>
      </c>
      <c r="MI91" s="50" t="n">
        <v>0.105</v>
      </c>
      <c r="MJ91" s="61">
        <f>'ETF MTD'!$VO$28/'ETF MTD'!$VO$3-1</f>
        <v/>
      </c>
      <c r="MK91" s="61">
        <f>MI91*MJ91</f>
        <v/>
      </c>
      <c r="ML91" s="61" t="n"/>
      <c r="MM91" t="inlineStr">
        <is>
          <t>Foreign Developed</t>
        </is>
      </c>
      <c r="MN91" s="50" t="n">
        <v>0.105</v>
      </c>
      <c r="MO91" s="61">
        <f>'ETF MTD'!$VO$28/'ETF MTD'!$VO$3-1</f>
        <v/>
      </c>
      <c r="MP91" s="61">
        <f>MN91*MO91</f>
        <v/>
      </c>
      <c r="MQ91" s="33" t="n"/>
      <c r="MR91" t="inlineStr">
        <is>
          <t>Foreign Developed</t>
        </is>
      </c>
      <c r="MS91" s="50" t="n">
        <v>0.13875</v>
      </c>
      <c r="MT91" s="61">
        <f>'ETF MTD'!$VO$28/'ETF MTD'!$VO$3-1</f>
        <v/>
      </c>
      <c r="MU91" s="61">
        <f>MS91*MT91</f>
        <v/>
      </c>
      <c r="MV91" s="61" t="n"/>
      <c r="MW91" t="inlineStr">
        <is>
          <t>Foreign Developed</t>
        </is>
      </c>
      <c r="MX91" s="50" t="n">
        <v>0.1388</v>
      </c>
      <c r="MY91" s="61">
        <f>'ETF MTD'!$VO$28/'ETF MTD'!$VO$3-1</f>
        <v/>
      </c>
      <c r="MZ91" s="61">
        <f>MX91*MY91</f>
        <v/>
      </c>
      <c r="NA91" s="33" t="n"/>
      <c r="NB91" t="inlineStr">
        <is>
          <t>Foreign Developed</t>
        </is>
      </c>
      <c r="NC91" s="41" t="n">
        <v>0.16125</v>
      </c>
      <c r="ND91" s="61">
        <f>'ETF MTD'!$VO$28/'ETF MTD'!$VO$3-1</f>
        <v/>
      </c>
      <c r="NE91" s="61">
        <f>NC91*ND91</f>
        <v/>
      </c>
      <c r="NF91" s="33" t="n"/>
      <c r="NG91" t="inlineStr">
        <is>
          <t>Foreign Developed</t>
        </is>
      </c>
      <c r="NH91" s="41" t="n">
        <v>0.173</v>
      </c>
      <c r="NI91" s="61">
        <f>'ETF MTD'!$VO$28/'ETF MTD'!$VO$3-1</f>
        <v/>
      </c>
      <c r="NJ91" s="61">
        <f>NH91*NI91</f>
        <v/>
      </c>
      <c r="NK91" s="33" t="n"/>
      <c r="NL91" t="inlineStr">
        <is>
          <t>Foreign Developed</t>
        </is>
      </c>
      <c r="NM91" s="41" t="n">
        <v>0.1725</v>
      </c>
      <c r="NN91" s="61">
        <f>'ETF MTD'!$VO$28/'ETF MTD'!$VO$3-1</f>
        <v/>
      </c>
      <c r="NO91" s="61">
        <f>NM91*NN91</f>
        <v/>
      </c>
      <c r="NP91" s="33" t="n"/>
      <c r="NQ91" t="inlineStr">
        <is>
          <t>Foreign Developed</t>
        </is>
      </c>
      <c r="NR91" s="41" t="n">
        <v>0.1725</v>
      </c>
      <c r="NS91" s="61">
        <f>'ETF MTD'!$VO$28/'ETF MTD'!$VO$3-1</f>
        <v/>
      </c>
      <c r="NT91" s="61">
        <f>NR91*NS91</f>
        <v/>
      </c>
      <c r="NU91" s="33" t="n"/>
      <c r="NV91" t="inlineStr">
        <is>
          <t>Foreign Developed</t>
        </is>
      </c>
      <c r="NW91" s="41" t="n">
        <v>0.1725</v>
      </c>
      <c r="NX91" s="61">
        <f>'ETF MTD'!$VO$28/'ETF MTD'!$VO$3-1</f>
        <v/>
      </c>
      <c r="NY91" s="61">
        <f>NW91*NX91</f>
        <v/>
      </c>
      <c r="NZ91" s="33" t="n"/>
      <c r="OA91" t="inlineStr">
        <is>
          <t>Foreign Developed</t>
        </is>
      </c>
      <c r="OB91" s="41" t="n">
        <v>0.1613</v>
      </c>
      <c r="OC91" s="61">
        <f>'ETF MTD'!$VO$28/'ETF MTD'!$VO$3-1</f>
        <v/>
      </c>
      <c r="OD91" s="61">
        <f>OB91*OC91</f>
        <v/>
      </c>
      <c r="OE91" s="33" t="n"/>
      <c r="OF91" t="inlineStr">
        <is>
          <t>Foreign Developed</t>
        </is>
      </c>
      <c r="OG91" s="41" t="n">
        <v>0.15</v>
      </c>
      <c r="OH91" s="61">
        <f>'ETF MTD'!$VO$28/'ETF MTD'!$VO$3-1</f>
        <v/>
      </c>
      <c r="OI91" s="61">
        <f>OG91*OH91</f>
        <v/>
      </c>
      <c r="OJ91" s="33" t="n"/>
      <c r="OK91" t="inlineStr">
        <is>
          <t>Foreign Developed</t>
        </is>
      </c>
      <c r="OL91" s="41" t="n">
        <v>0.1275</v>
      </c>
      <c r="OM91" s="61">
        <f>'ETF MTD'!$VO$28/'ETF MTD'!$VO$3-1</f>
        <v/>
      </c>
      <c r="ON91" s="61">
        <f>OL91*OM91</f>
        <v/>
      </c>
      <c r="OO91" s="33" t="n"/>
      <c r="OP91" t="inlineStr">
        <is>
          <t>Foreign Developed</t>
        </is>
      </c>
      <c r="OQ91" s="41" t="n">
        <v>0.1388</v>
      </c>
      <c r="OR91" s="61">
        <f>'ETF MTD'!$VO$28/'ETF MTD'!$VO$3-1</f>
        <v/>
      </c>
      <c r="OS91" s="61">
        <f>OQ91*OR91</f>
        <v/>
      </c>
      <c r="OT91" s="33" t="n"/>
      <c r="OU91" t="inlineStr">
        <is>
          <t>Foreign Developed</t>
        </is>
      </c>
      <c r="OV91" s="41" t="n">
        <v>0.105</v>
      </c>
      <c r="OW91" s="61">
        <f>'ETF MTD'!$VO$28/'ETF MTD'!$VO$3-1</f>
        <v/>
      </c>
      <c r="OX91" s="61">
        <f>OV91*OW91</f>
        <v/>
      </c>
      <c r="OY91" s="33" t="n"/>
      <c r="OZ91" t="inlineStr">
        <is>
          <t>Foreign Developed</t>
        </is>
      </c>
      <c r="PA91" s="41" t="n">
        <v>0.1275</v>
      </c>
      <c r="PB91" s="61">
        <f>'ETF MTD'!$VO$28/'ETF MTD'!$VO$3-1</f>
        <v/>
      </c>
      <c r="PC91" s="61">
        <f>PA91*PB91</f>
        <v/>
      </c>
      <c r="PD91" s="33" t="n"/>
      <c r="PE91" t="inlineStr">
        <is>
          <t>Foreign Developed</t>
        </is>
      </c>
      <c r="PF91" s="41" t="n">
        <v>0.138</v>
      </c>
      <c r="PG91" s="61">
        <f>'ETF MTD'!$VO$28/'ETF MTD'!$VO$3-1</f>
        <v/>
      </c>
      <c r="PH91" s="61">
        <f>PF91*PG91</f>
        <v/>
      </c>
      <c r="PI91" s="33" t="n"/>
      <c r="PJ91" t="inlineStr">
        <is>
          <t>Foreign Developed</t>
        </is>
      </c>
      <c r="PK91" s="41" t="n">
        <v>0.15</v>
      </c>
      <c r="PL91" s="61">
        <f>'ETF MTD'!$VO$28/'ETF MTD'!$VO$3-1</f>
        <v/>
      </c>
      <c r="PM91" s="61">
        <f>PK91*PL91</f>
        <v/>
      </c>
      <c r="PN91" s="33" t="n"/>
      <c r="PO91" t="inlineStr">
        <is>
          <t>Foreign Developed</t>
        </is>
      </c>
      <c r="PP91" s="41" t="n">
        <v>0.15</v>
      </c>
      <c r="PQ91" s="61">
        <f>'ETF MTD'!$VO$28/'ETF MTD'!$VO$3-1</f>
        <v/>
      </c>
      <c r="PR91" s="61">
        <f>PP91*PQ91</f>
        <v/>
      </c>
      <c r="PS91" s="33" t="n"/>
      <c r="PT91" t="inlineStr">
        <is>
          <t>Foreign Developed</t>
        </is>
      </c>
      <c r="PU91" s="41" t="n">
        <v>0.15</v>
      </c>
      <c r="PV91" s="61">
        <f>'ETF MTD'!$VO$28/'ETF MTD'!$VO$3-1</f>
        <v/>
      </c>
      <c r="PW91" s="61">
        <f>PU91*PV91</f>
        <v/>
      </c>
      <c r="PX91" s="33" t="n"/>
      <c r="PY91" t="inlineStr">
        <is>
          <t>Foreign Developed</t>
        </is>
      </c>
      <c r="PZ91" s="50" t="n">
        <v>0.15</v>
      </c>
      <c r="QA91" s="61">
        <f>'ETF MTD'!$VO$28/'ETF MTD'!$VO$3-1</f>
        <v/>
      </c>
      <c r="QB91" s="61">
        <f>PZ91*QA91</f>
        <v/>
      </c>
      <c r="QC91" s="33" t="n"/>
      <c r="QD91" t="inlineStr">
        <is>
          <t>Foreign Developed</t>
        </is>
      </c>
      <c r="QE91" s="50" t="n">
        <v>0.15</v>
      </c>
      <c r="QF91" s="61">
        <f>'ETF MTD'!$VO$28/'ETF MTD'!$VO$3-1</f>
        <v/>
      </c>
      <c r="QG91" s="61">
        <f>QE91*QF91</f>
        <v/>
      </c>
      <c r="QH91" s="61" t="n"/>
      <c r="QI91" t="inlineStr">
        <is>
          <t>Foreign Developed</t>
        </is>
      </c>
      <c r="QJ91" s="41" t="n">
        <v>0.15</v>
      </c>
      <c r="QK91" s="61">
        <f>'ETF MTD'!$VO$28/'ETF MTD'!$VO$3-1</f>
        <v/>
      </c>
      <c r="QL91" s="61">
        <f>QJ91*QK91</f>
        <v/>
      </c>
      <c r="QM91" s="33" t="n"/>
      <c r="QN91" t="inlineStr">
        <is>
          <t>Foreign Developed</t>
        </is>
      </c>
      <c r="QO91" s="41" t="n">
        <v>0.15</v>
      </c>
      <c r="QP91" s="61">
        <f>'ETF MTD'!$VO$28/'ETF MTD'!$VO$3-1</f>
        <v/>
      </c>
      <c r="QQ91" s="61">
        <f>QO91*QP91</f>
        <v/>
      </c>
      <c r="QR91" s="33" t="n"/>
      <c r="QS91" t="inlineStr">
        <is>
          <t>Foreign Developed</t>
        </is>
      </c>
      <c r="QT91" s="41" t="n">
        <v>0.15</v>
      </c>
      <c r="QU91" s="61">
        <f>'ETF MTD'!$VO$28/'ETF MTD'!$VO$3-1</f>
        <v/>
      </c>
      <c r="QV91" s="61">
        <f>QT91*QU91</f>
        <v/>
      </c>
      <c r="QW91" s="33" t="n"/>
      <c r="QX91" t="inlineStr">
        <is>
          <t>Foreign Developed</t>
        </is>
      </c>
      <c r="QY91" s="41" t="n">
        <v>0.15</v>
      </c>
      <c r="QZ91" s="61">
        <f>'ETF MTD'!$VO$28/'ETF MTD'!$VO$3-1</f>
        <v/>
      </c>
      <c r="RA91" s="61">
        <f>QY91*QZ91</f>
        <v/>
      </c>
      <c r="RB91" s="33" t="n"/>
      <c r="RC91" t="inlineStr">
        <is>
          <t>Foreign Developed</t>
        </is>
      </c>
      <c r="RD91" s="41" t="n">
        <v>0.15</v>
      </c>
      <c r="RE91" s="61">
        <f>'ETF MTD'!$VO$28/'ETF MTD'!$VO$3-1</f>
        <v/>
      </c>
      <c r="RF91" s="61">
        <f>RD91*RE91</f>
        <v/>
      </c>
      <c r="RG91" s="33" t="n"/>
      <c r="RH91" t="inlineStr">
        <is>
          <t>Foreign Developed</t>
        </is>
      </c>
      <c r="RI91" s="41" t="n">
        <v>0.1275</v>
      </c>
      <c r="RJ91" s="61">
        <f>'ETF MTD'!$VO$28/'ETF MTD'!$VO$3-1</f>
        <v/>
      </c>
      <c r="RK91" s="61">
        <f>RI91*RJ91</f>
        <v/>
      </c>
      <c r="RL91" s="61" t="n"/>
      <c r="RM91" s="208" t="n">
        <v>0.15</v>
      </c>
      <c r="RN91" s="58">
        <f>RM91*0.7</f>
        <v/>
      </c>
    </row>
    <row r="92">
      <c r="F92" s="33" t="n"/>
      <c r="G92" s="33" t="n"/>
      <c r="H92" s="33" t="n"/>
      <c r="I92" s="33" t="n"/>
      <c r="J92" s="33" t="n"/>
      <c r="K92" s="33" t="n"/>
      <c r="L92" s="33" t="n"/>
      <c r="M92" s="33" t="n"/>
      <c r="N92" s="33" t="n"/>
      <c r="O92" s="33" t="n"/>
      <c r="P92" s="33" t="n"/>
      <c r="Q92" s="33" t="n"/>
      <c r="R92" s="33" t="n"/>
      <c r="S92" s="33" t="n"/>
      <c r="T92" s="33" t="n"/>
      <c r="U92" s="33" t="inlineStr">
        <is>
          <t>VEMAX</t>
        </is>
      </c>
      <c r="V92" s="49" t="n">
        <v>0.06</v>
      </c>
      <c r="W92" s="61">
        <f>'ETF MTD'!$PU$28/'ETF MTD'!$PU$3-1</f>
        <v/>
      </c>
      <c r="X92" s="61">
        <f>V92*W92</f>
        <v/>
      </c>
      <c r="Y92" s="61" t="n"/>
      <c r="Z92" s="33" t="inlineStr">
        <is>
          <t>VEMAX</t>
        </is>
      </c>
      <c r="AA92" s="49" t="n">
        <v>0.08</v>
      </c>
      <c r="AB92" s="61">
        <f>'ETF MTD'!$PU$28/'ETF MTD'!$PU$3-1</f>
        <v/>
      </c>
      <c r="AC92" s="61">
        <f>AA92*AB92</f>
        <v/>
      </c>
      <c r="AD92" s="61" t="n"/>
      <c r="AE92" s="33" t="inlineStr">
        <is>
          <t>VEMAX</t>
        </is>
      </c>
      <c r="AF92" s="49" t="n">
        <v>0.075</v>
      </c>
      <c r="AG92" s="61">
        <f>'ETF MTD'!$PU$28/'ETF MTD'!$PU$3-1</f>
        <v/>
      </c>
      <c r="AH92" s="61">
        <f>AF92*AG92</f>
        <v/>
      </c>
      <c r="AI92" s="61" t="n"/>
      <c r="AJ92" s="33" t="inlineStr">
        <is>
          <t>VEMAX</t>
        </is>
      </c>
      <c r="AK92" s="49" t="n">
        <v>0.075</v>
      </c>
      <c r="AL92" s="61">
        <f>'ETF MTD'!$PU$28/'ETF MTD'!$PU$3-1</f>
        <v/>
      </c>
      <c r="AM92" s="61">
        <f>AK92*AL92</f>
        <v/>
      </c>
      <c r="AN92" s="61" t="n"/>
      <c r="AO92" s="33" t="inlineStr">
        <is>
          <t>VEMAX</t>
        </is>
      </c>
      <c r="AP92" s="61" t="n">
        <v>0.06375</v>
      </c>
      <c r="AQ92" s="61">
        <f>'ETF MTD'!$PU$28/'ETF MTD'!$PU$3-1</f>
        <v/>
      </c>
      <c r="AR92" s="61">
        <f>AP92*AQ92</f>
        <v/>
      </c>
      <c r="AS92" s="61" t="n"/>
      <c r="AT92" s="33" t="inlineStr">
        <is>
          <t>VEMAX</t>
        </is>
      </c>
      <c r="AU92" s="61" t="n">
        <v>0.06375</v>
      </c>
      <c r="AV92" s="61">
        <f>'ETF MTD'!$PU$28/'ETF MTD'!$PU$3-1</f>
        <v/>
      </c>
      <c r="AW92" s="61">
        <f>AU92*AV92</f>
        <v/>
      </c>
      <c r="AX92" s="61" t="n"/>
      <c r="AY92" s="33" t="inlineStr">
        <is>
          <t>VEMAX</t>
        </is>
      </c>
      <c r="AZ92" s="61" t="n">
        <v>0.075</v>
      </c>
      <c r="BA92" s="61">
        <f>'ETF MTD'!$PU$28/'ETF MTD'!$PU$3-1</f>
        <v/>
      </c>
      <c r="BB92" s="61">
        <f>AZ92*BA92</f>
        <v/>
      </c>
      <c r="BC92" s="61" t="n"/>
      <c r="BD92" s="33" t="inlineStr">
        <is>
          <t>VEMAX</t>
        </is>
      </c>
      <c r="BE92" s="61" t="n">
        <v>0.075</v>
      </c>
      <c r="BF92" s="61">
        <f>'ETF MTD'!$PU$28/'ETF MTD'!$PU$3-1</f>
        <v/>
      </c>
      <c r="BG92" s="61">
        <f>BE92*BF92</f>
        <v/>
      </c>
      <c r="BH92" s="61" t="n"/>
      <c r="BI92" s="33" t="inlineStr">
        <is>
          <t>VEMAX</t>
        </is>
      </c>
      <c r="BJ92" s="61" t="n">
        <v>0.075</v>
      </c>
      <c r="BK92" s="61">
        <f>'ETF MTD'!$PU$28/'ETF MTD'!$PU$3-1</f>
        <v/>
      </c>
      <c r="BL92" s="61">
        <f>BJ92*BK92</f>
        <v/>
      </c>
      <c r="BM92" s="61" t="n"/>
      <c r="BN92" s="33" t="inlineStr">
        <is>
          <t>VEMAX</t>
        </is>
      </c>
      <c r="BO92" s="61" t="n">
        <v>0.075</v>
      </c>
      <c r="BP92" s="61">
        <f>'ETF MTD'!$PU$28/'ETF MTD'!$PU$3-1</f>
        <v/>
      </c>
      <c r="BQ92" s="61">
        <f>BO92*BP92</f>
        <v/>
      </c>
      <c r="BR92" s="61" t="n"/>
      <c r="BS92" s="33" t="inlineStr">
        <is>
          <t>VEMAX</t>
        </is>
      </c>
      <c r="BT92" s="61" t="n">
        <v>0.075</v>
      </c>
      <c r="BU92" s="61">
        <f>'ETF MTD'!$PU$28/'ETF MTD'!$PU$3-1</f>
        <v/>
      </c>
      <c r="BV92" s="61">
        <f>BT92*BU92</f>
        <v/>
      </c>
      <c r="BW92" s="61" t="n"/>
      <c r="BX92" s="33" t="inlineStr">
        <is>
          <t>VEMAX</t>
        </is>
      </c>
      <c r="BY92" s="61" t="n">
        <v>0.075</v>
      </c>
      <c r="BZ92" s="61">
        <f>'ETF MTD'!$PU$28/'ETF MTD'!$PU$3-1</f>
        <v/>
      </c>
      <c r="CA92" s="61">
        <f>BY92*BZ92</f>
        <v/>
      </c>
      <c r="CB92" s="61" t="n"/>
      <c r="CC92" s="33" t="inlineStr">
        <is>
          <t>VEMAX</t>
        </is>
      </c>
      <c r="CD92" s="61" t="n">
        <v>0.075</v>
      </c>
      <c r="CE92" s="61">
        <f>'ETF MTD'!$PU$28/'ETF MTD'!$PU$3-1</f>
        <v/>
      </c>
      <c r="CF92" s="61">
        <f>CD92*CE92</f>
        <v/>
      </c>
      <c r="CG92" s="61" t="n"/>
      <c r="CH92" s="33" t="inlineStr">
        <is>
          <t>VEMAX</t>
        </is>
      </c>
      <c r="CI92" s="61" t="n">
        <v>0.075</v>
      </c>
      <c r="CJ92" s="61">
        <f>'ETF MTD'!$PU$28/'ETF MTD'!$PU$3-1</f>
        <v/>
      </c>
      <c r="CK92" s="61">
        <f>CI92*CJ92</f>
        <v/>
      </c>
      <c r="CL92" s="61" t="n"/>
      <c r="CM92" s="33" t="inlineStr">
        <is>
          <t>VEMAX</t>
        </is>
      </c>
      <c r="CN92" s="61" t="n">
        <v>0.075</v>
      </c>
      <c r="CO92" s="61">
        <f>'ETF MTD'!$PU$28/'ETF MTD'!$PU$3-1</f>
        <v/>
      </c>
      <c r="CP92" s="61">
        <f>CN92*CO92</f>
        <v/>
      </c>
      <c r="CQ92" s="61" t="n"/>
      <c r="CR92" s="33" t="inlineStr">
        <is>
          <t>VEMAX</t>
        </is>
      </c>
      <c r="CS92" s="61" t="n">
        <v>0.0638</v>
      </c>
      <c r="CT92" s="61">
        <f>'ETF MTD'!$PU$28/'ETF MTD'!$PU$3-1</f>
        <v/>
      </c>
      <c r="CU92" s="61">
        <f>CS92*CT92</f>
        <v/>
      </c>
      <c r="CV92" s="61" t="n"/>
      <c r="CW92" s="33" t="inlineStr">
        <is>
          <t>VEMAX</t>
        </is>
      </c>
      <c r="CX92" s="61" t="n">
        <v>0.06375</v>
      </c>
      <c r="CY92" s="61">
        <f>'ETF MTD'!$PU$28/'ETF MTD'!$PU$3-1</f>
        <v/>
      </c>
      <c r="CZ92" s="61">
        <f>CX92*CY92</f>
        <v/>
      </c>
      <c r="DA92" s="61" t="n"/>
      <c r="DB92" s="33" t="inlineStr">
        <is>
          <t>VEMAX</t>
        </is>
      </c>
      <c r="DC92" s="61" t="n">
        <v>0.0525</v>
      </c>
      <c r="DD92" s="61">
        <f>'ETF MTD'!$PU$28/'ETF MTD'!$PU$3-1</f>
        <v/>
      </c>
      <c r="DE92" s="61">
        <f>DC92*DD92</f>
        <v/>
      </c>
      <c r="DF92" s="61" t="n"/>
      <c r="DG92" s="33" t="inlineStr">
        <is>
          <t>VEMAX</t>
        </is>
      </c>
      <c r="DH92" s="61" t="n">
        <v>0.0525</v>
      </c>
      <c r="DI92" s="61">
        <f>'ETF MTD'!$PU$28/'ETF MTD'!$PU$3-1</f>
        <v/>
      </c>
      <c r="DJ92" s="61">
        <f>DH92*DI92</f>
        <v/>
      </c>
      <c r="DK92" s="61" t="n"/>
      <c r="DL92" s="33" t="inlineStr">
        <is>
          <t>VEMAX</t>
        </is>
      </c>
      <c r="DM92" s="61" t="n">
        <v>0.0525</v>
      </c>
      <c r="DN92" s="61">
        <f>'ETF MTD'!$PU$28/'ETF MTD'!$PU$3-1</f>
        <v/>
      </c>
      <c r="DO92" s="61">
        <f>DM92*DN92</f>
        <v/>
      </c>
      <c r="DP92" s="61" t="n"/>
      <c r="DQ92" s="33" t="inlineStr">
        <is>
          <t>VEMAX</t>
        </is>
      </c>
      <c r="DR92" s="61" t="n">
        <v>0.0525</v>
      </c>
      <c r="DS92" s="61">
        <f>'ETF MTD'!$PU$28/'ETF MTD'!$PU$3-1</f>
        <v/>
      </c>
      <c r="DT92" s="61">
        <f>DR92*DS92</f>
        <v/>
      </c>
      <c r="DU92" s="61" t="n"/>
      <c r="DV92" s="33" t="inlineStr">
        <is>
          <t>VEMAX</t>
        </is>
      </c>
      <c r="DW92" s="61" t="n">
        <v>0.0525</v>
      </c>
      <c r="DX92" s="61">
        <f>'ETF MTD'!$PU$28/'ETF MTD'!$PU$3-1</f>
        <v/>
      </c>
      <c r="DY92" s="61">
        <f>DW92*DX92</f>
        <v/>
      </c>
      <c r="DZ92" s="61" t="n"/>
      <c r="EA92" s="33" t="inlineStr">
        <is>
          <t>VEMAX</t>
        </is>
      </c>
      <c r="EB92" s="61" t="n">
        <v>0.0525</v>
      </c>
      <c r="EC92" s="61">
        <f>'ETF MTD'!$PU$28/'ETF MTD'!$PU$3-1</f>
        <v/>
      </c>
      <c r="ED92" s="61">
        <f>EB92*EC92</f>
        <v/>
      </c>
      <c r="EE92" s="61" t="n"/>
      <c r="EF92" s="33" t="inlineStr">
        <is>
          <t>VEMAX</t>
        </is>
      </c>
      <c r="EG92" s="61" t="n">
        <v>0.0525</v>
      </c>
      <c r="EH92" s="61">
        <f>'ETF MTD'!$PU$28/'ETF MTD'!$PU$3-1</f>
        <v/>
      </c>
      <c r="EI92" s="61">
        <f>EG92*EH92</f>
        <v/>
      </c>
      <c r="EJ92" s="61" t="n"/>
      <c r="EK92" s="33" t="inlineStr">
        <is>
          <t>VEMAX</t>
        </is>
      </c>
      <c r="EL92" s="61" t="n">
        <v>0.06375</v>
      </c>
      <c r="EM92" s="61">
        <f>'ETF MTD'!$PU$28/'ETF MTD'!$PU$3-1</f>
        <v/>
      </c>
      <c r="EN92" s="61">
        <f>EL92*EM92</f>
        <v/>
      </c>
      <c r="EO92" s="61" t="n"/>
      <c r="EP92" s="33" t="inlineStr">
        <is>
          <t>VEMAX</t>
        </is>
      </c>
      <c r="EQ92" s="61" t="n">
        <v>0.06375</v>
      </c>
      <c r="ER92" s="61">
        <f>'ETF MTD'!$PU$28/'ETF MTD'!$PU$3-1</f>
        <v/>
      </c>
      <c r="ES92" s="61">
        <f>EQ92*ER92</f>
        <v/>
      </c>
      <c r="ET92" s="61" t="n"/>
      <c r="EU92" s="33" t="inlineStr">
        <is>
          <t>VEMAX</t>
        </is>
      </c>
      <c r="EV92" s="61" t="n">
        <v>0.075</v>
      </c>
      <c r="EW92" s="61">
        <f>'ETF MTD'!$PU$28/'ETF MTD'!$PU$3-1</f>
        <v/>
      </c>
      <c r="EX92" s="61">
        <f>EV92*EW92</f>
        <v/>
      </c>
      <c r="EY92" s="61" t="n"/>
      <c r="EZ92" s="33" t="inlineStr">
        <is>
          <t>VEMAX</t>
        </is>
      </c>
      <c r="FA92" s="61" t="n">
        <v>0.075</v>
      </c>
      <c r="FB92" s="61">
        <f>'ETF MTD'!$PU$28/'ETF MTD'!$PU$3-1</f>
        <v/>
      </c>
      <c r="FC92" s="61">
        <f>FA92*FB92</f>
        <v/>
      </c>
      <c r="FD92" s="61" t="n"/>
      <c r="FE92" s="33" t="inlineStr">
        <is>
          <t>VEMAX</t>
        </is>
      </c>
      <c r="FF92" s="61" t="n">
        <v>0.06375</v>
      </c>
      <c r="FG92" s="61">
        <f>'ETF MTD'!$PU$28/'ETF MTD'!$PU$3-1</f>
        <v/>
      </c>
      <c r="FH92" s="61">
        <f>FF92*FG92</f>
        <v/>
      </c>
      <c r="FI92" s="61" t="n"/>
      <c r="FJ92" s="33" t="inlineStr">
        <is>
          <t>VEMAX</t>
        </is>
      </c>
      <c r="FK92" s="61" t="n">
        <v>0.06375</v>
      </c>
      <c r="FL92" s="61">
        <f>'ETF MTD'!$PU$28/'ETF MTD'!$PU$3-1</f>
        <v/>
      </c>
      <c r="FM92" s="61">
        <f>FK92*FL92</f>
        <v/>
      </c>
      <c r="FN92" s="61" t="n"/>
      <c r="FO92" s="33" t="inlineStr">
        <is>
          <t>VEMAX</t>
        </is>
      </c>
      <c r="FP92" s="61" t="n">
        <v>0.075</v>
      </c>
      <c r="FQ92" s="61">
        <f>'ETF MTD'!$PU$28/'ETF MTD'!$PU$3-1</f>
        <v/>
      </c>
      <c r="FR92" s="61">
        <f>FP92*FQ92</f>
        <v/>
      </c>
      <c r="FS92" s="61" t="n"/>
      <c r="FT92" s="33" t="inlineStr">
        <is>
          <t>VEMAX</t>
        </is>
      </c>
      <c r="FU92" s="61" t="n">
        <v>0.0525</v>
      </c>
      <c r="FV92" s="61">
        <f>'ETF MTD'!$PU$28/'ETF MTD'!$PU$3-1</f>
        <v/>
      </c>
      <c r="FW92" s="61">
        <f>FU92*FV92</f>
        <v/>
      </c>
      <c r="FX92" s="61" t="n"/>
      <c r="FY92" s="33" t="inlineStr">
        <is>
          <t>VEMAX</t>
        </is>
      </c>
      <c r="FZ92" s="50" t="n">
        <v>0.0525</v>
      </c>
      <c r="GA92" s="61">
        <f>'ETF MTD'!$PU$28/'ETF MTD'!$PU$3-1</f>
        <v/>
      </c>
      <c r="GB92" s="61">
        <f>FZ92*GA92</f>
        <v/>
      </c>
      <c r="GC92" s="61" t="n"/>
      <c r="GD92" s="33" t="inlineStr">
        <is>
          <t>VEMAX</t>
        </is>
      </c>
      <c r="GE92" s="50" t="n">
        <v>0.06375</v>
      </c>
      <c r="GF92" s="61">
        <f>'ETF MTD'!$PU$28/'ETF MTD'!$PU$3-1</f>
        <v/>
      </c>
      <c r="GG92" s="61">
        <f>GE92*GF92</f>
        <v/>
      </c>
      <c r="GH92" s="61" t="n"/>
      <c r="GI92" s="33" t="inlineStr">
        <is>
          <t>VEMAX</t>
        </is>
      </c>
      <c r="GJ92" s="50" t="n">
        <v>0.075</v>
      </c>
      <c r="GK92" s="61">
        <f>'ETF MTD'!$PU$28/'ETF MTD'!$PU$3-1</f>
        <v/>
      </c>
      <c r="GL92" s="61">
        <f>GJ92*GK92</f>
        <v/>
      </c>
      <c r="GM92" s="61" t="n"/>
      <c r="GN92" s="33" t="inlineStr">
        <is>
          <t>VEMAX</t>
        </is>
      </c>
      <c r="GO92" s="50" t="n">
        <v>0.075</v>
      </c>
      <c r="GP92" s="61">
        <f>'ETF MTD'!$PU$28/'ETF MTD'!$PU$3-1</f>
        <v/>
      </c>
      <c r="GQ92" s="61">
        <f>GO92*GP92</f>
        <v/>
      </c>
      <c r="GR92" s="61" t="n"/>
      <c r="GS92" s="33" t="inlineStr">
        <is>
          <t>VEMAX</t>
        </is>
      </c>
      <c r="GT92" s="50" t="n">
        <v>0.075</v>
      </c>
      <c r="GU92" s="61">
        <f>'ETF MTD'!$PU$28/'ETF MTD'!$PU$3-1</f>
        <v/>
      </c>
      <c r="GV92" s="61">
        <f>GT92*GU92</f>
        <v/>
      </c>
      <c r="GW92" s="61" t="n"/>
      <c r="GX92" s="33" t="inlineStr">
        <is>
          <t>VEMAX</t>
        </is>
      </c>
      <c r="GY92" s="50" t="n">
        <v>0.064</v>
      </c>
      <c r="GZ92" s="61">
        <f>'ETF MTD'!$PU$28/'ETF MTD'!$PU$3-1</f>
        <v/>
      </c>
      <c r="HA92" s="61">
        <f>GY92*GZ92</f>
        <v/>
      </c>
      <c r="HB92" s="61" t="n"/>
      <c r="HC92" s="33" t="inlineStr">
        <is>
          <t>VEMAX</t>
        </is>
      </c>
      <c r="HD92" s="50" t="n">
        <v>0.0525</v>
      </c>
      <c r="HE92" s="61">
        <f>'ETF MTD'!$PU$28/'ETF MTD'!$PU$3-1</f>
        <v/>
      </c>
      <c r="HF92" s="61">
        <f>HD92*HE92</f>
        <v/>
      </c>
      <c r="HG92" s="61" t="n"/>
      <c r="HH92" s="33" t="inlineStr">
        <is>
          <t>VEMAX</t>
        </is>
      </c>
      <c r="HI92" s="50" t="n">
        <v>0.0525</v>
      </c>
      <c r="HJ92" s="61">
        <f>'ETF MTD'!$PU$28/'ETF MTD'!$PU$3-1</f>
        <v/>
      </c>
      <c r="HK92" s="61">
        <f>HI92*HJ92</f>
        <v/>
      </c>
      <c r="HL92" s="61" t="n"/>
      <c r="HM92" s="33" t="inlineStr">
        <is>
          <t>VEMAX</t>
        </is>
      </c>
      <c r="HN92" s="50" t="n">
        <v>0.064</v>
      </c>
      <c r="HO92" s="61">
        <f>'ETF MTD'!$PU$28/'ETF MTD'!$PU$3-1</f>
        <v/>
      </c>
      <c r="HP92" s="61">
        <f>HN92*HO92</f>
        <v/>
      </c>
      <c r="HQ92" s="61" t="n"/>
      <c r="HR92" s="33" t="inlineStr">
        <is>
          <t>VEMAX</t>
        </is>
      </c>
      <c r="HS92" s="50" t="n">
        <v>0.075</v>
      </c>
      <c r="HT92" s="61">
        <f>'ETF MTD'!$PU$28/'ETF MTD'!$PU$3-1</f>
        <v/>
      </c>
      <c r="HU92" s="61">
        <f>HS92*HT92</f>
        <v/>
      </c>
      <c r="HV92" s="61" t="n"/>
      <c r="HW92" s="33" t="inlineStr">
        <is>
          <t>VEMAX</t>
        </is>
      </c>
      <c r="HX92" s="50" t="n">
        <v>0.075</v>
      </c>
      <c r="HY92" s="61">
        <f>'ETF MTD'!$PU$28/'ETF MTD'!$PU$3-1</f>
        <v/>
      </c>
      <c r="HZ92" s="61">
        <f>HX92*HY92</f>
        <v/>
      </c>
      <c r="IA92" s="61" t="n"/>
      <c r="IB92" s="33" t="inlineStr">
        <is>
          <t>VEMAX</t>
        </is>
      </c>
      <c r="IC92" s="50" t="n">
        <v>0.075</v>
      </c>
      <c r="ID92" s="61">
        <f>'ETF MTD'!$PU$28/'ETF MTD'!$PU$3-1</f>
        <v/>
      </c>
      <c r="IE92" s="61">
        <f>IC92*ID92</f>
        <v/>
      </c>
      <c r="IF92" s="61" t="n"/>
      <c r="IG92" s="33" t="inlineStr">
        <is>
          <t>VEMAX</t>
        </is>
      </c>
      <c r="IH92" s="50" t="n">
        <v>0.075</v>
      </c>
      <c r="II92" s="61">
        <f>'ETF MTD'!$PU$28/'ETF MTD'!$PU$3-1</f>
        <v/>
      </c>
      <c r="IJ92" s="61">
        <f>IH92*II92</f>
        <v/>
      </c>
      <c r="IK92" s="61" t="n"/>
      <c r="IL92" s="33" t="inlineStr">
        <is>
          <t>VEMAX</t>
        </is>
      </c>
      <c r="IM92" s="50" t="n">
        <v>0.075</v>
      </c>
      <c r="IN92" s="61">
        <f>'ETF MTD'!$PU$28/'ETF MTD'!$PU$3-1</f>
        <v/>
      </c>
      <c r="IO92" s="61">
        <f>IM92*IN92</f>
        <v/>
      </c>
      <c r="IP92" s="61" t="n"/>
      <c r="IQ92" s="33" t="inlineStr">
        <is>
          <t>VEMAX</t>
        </is>
      </c>
      <c r="IR92" s="50" t="n">
        <v>0.075</v>
      </c>
      <c r="IS92" s="61">
        <f>'ETF MTD'!$PU$28/'ETF MTD'!$PU$3-1</f>
        <v/>
      </c>
      <c r="IT92" s="61">
        <f>IR92*IS92</f>
        <v/>
      </c>
      <c r="IU92" s="61" t="n"/>
      <c r="IV92" s="33" t="inlineStr">
        <is>
          <t>VEMAX</t>
        </is>
      </c>
      <c r="IW92" s="50" t="n">
        <v>0.075</v>
      </c>
      <c r="IX92" s="61">
        <f>'ETF MTD'!$PU$28/'ETF MTD'!$PU$3-1</f>
        <v/>
      </c>
      <c r="IY92" s="61">
        <f>IW92*IX92</f>
        <v/>
      </c>
      <c r="IZ92" s="61" t="n"/>
      <c r="JA92" s="33" t="inlineStr">
        <is>
          <t>VEMAX</t>
        </is>
      </c>
      <c r="JB92" s="50" t="n">
        <v>0.075</v>
      </c>
      <c r="JC92" s="61">
        <f>'ETF MTD'!$PU$28/'ETF MTD'!$PU$3-1</f>
        <v/>
      </c>
      <c r="JD92" s="61">
        <f>JB92*JC92</f>
        <v/>
      </c>
      <c r="JE92" s="61" t="n"/>
      <c r="JF92" s="33" t="inlineStr">
        <is>
          <t>VEMAX</t>
        </is>
      </c>
      <c r="JG92" s="50" t="n">
        <v>0.075</v>
      </c>
      <c r="JH92" s="61">
        <f>'ETF MTD'!$PU$28/'ETF MTD'!$PU$3-1</f>
        <v/>
      </c>
      <c r="JI92" s="61">
        <f>JG92*JH92</f>
        <v/>
      </c>
      <c r="JJ92" s="61" t="n"/>
      <c r="JK92" s="33" t="inlineStr">
        <is>
          <t>VEMAX</t>
        </is>
      </c>
      <c r="JL92" s="50" t="n">
        <v>0.075</v>
      </c>
      <c r="JM92" s="61">
        <f>'ETF MTD'!$PU$28/'ETF MTD'!$PU$3-1</f>
        <v/>
      </c>
      <c r="JN92" s="61">
        <f>JL92*JM92</f>
        <v/>
      </c>
      <c r="JO92" s="61" t="n"/>
      <c r="JP92" s="33" t="inlineStr">
        <is>
          <t>VEMAX</t>
        </is>
      </c>
      <c r="JQ92" s="50" t="n">
        <v>0.064</v>
      </c>
      <c r="JR92" s="61">
        <f>'ETF MTD'!$PU$28/'ETF MTD'!$PU$3-1</f>
        <v/>
      </c>
      <c r="JS92" s="61">
        <f>JQ92*JR92</f>
        <v/>
      </c>
      <c r="JT92" s="61" t="n"/>
      <c r="JU92" s="33" t="inlineStr">
        <is>
          <t>VEMAX</t>
        </is>
      </c>
      <c r="JV92" s="50" t="n">
        <v>0.064</v>
      </c>
      <c r="JW92" s="61">
        <f>'ETF MTD'!$PU$28/'ETF MTD'!$PU$3-1</f>
        <v/>
      </c>
      <c r="JX92" s="61">
        <f>JV92*JW92</f>
        <v/>
      </c>
      <c r="JY92" s="61" t="n"/>
      <c r="JZ92" t="inlineStr">
        <is>
          <t>Emerging Markets</t>
        </is>
      </c>
      <c r="KA92" s="50" t="n">
        <v>0.06375</v>
      </c>
      <c r="KB92" s="61">
        <f>'ETF MTD'!$PU$28/'ETF MTD'!$PU$3-1</f>
        <v/>
      </c>
      <c r="KC92" s="61">
        <f>KA92*KB92</f>
        <v/>
      </c>
      <c r="KD92" s="61" t="n"/>
      <c r="KE92" t="inlineStr">
        <is>
          <t>Emerging Markets</t>
        </is>
      </c>
      <c r="KF92" s="50" t="n">
        <v>0.06375</v>
      </c>
      <c r="KG92" s="61">
        <f>'ETF MTD'!$PU$28/'ETF MTD'!$PU$3-1</f>
        <v/>
      </c>
      <c r="KH92" s="61">
        <f>KF92*KG92</f>
        <v/>
      </c>
      <c r="KI92" s="61" t="n"/>
      <c r="KJ92" t="inlineStr">
        <is>
          <t>Emerging Markets</t>
        </is>
      </c>
      <c r="KK92" s="50">
        <f>0.7*7.5%</f>
        <v/>
      </c>
      <c r="KL92" s="61">
        <f>'ETF MTD'!$PU$28/'ETF MTD'!$PU$3-1</f>
        <v/>
      </c>
      <c r="KM92" s="61">
        <f>KK92*KL92</f>
        <v/>
      </c>
      <c r="KN92" s="61" t="n"/>
      <c r="KO92" t="inlineStr">
        <is>
          <t>Emerging Markets</t>
        </is>
      </c>
      <c r="KP92" s="50">
        <f>0.7*7.5%</f>
        <v/>
      </c>
      <c r="KQ92" s="61">
        <f>'ETF MTD'!$PU$28/'ETF MTD'!$PU$3-1</f>
        <v/>
      </c>
      <c r="KR92" s="61">
        <f>KP92*KQ92</f>
        <v/>
      </c>
      <c r="KS92" s="61" t="n"/>
      <c r="KT92" t="inlineStr">
        <is>
          <t>Emerging Markets</t>
        </is>
      </c>
      <c r="KU92" s="50">
        <f>0.7*7.5%</f>
        <v/>
      </c>
      <c r="KV92" s="61">
        <f>'ETF MTD'!$PU$28/'ETF MTD'!$PU$3-1</f>
        <v/>
      </c>
      <c r="KW92" s="61">
        <f>KU92*KV92</f>
        <v/>
      </c>
      <c r="KX92" s="61" t="n"/>
      <c r="KY92" t="inlineStr">
        <is>
          <t>Emerging Markets</t>
        </is>
      </c>
      <c r="KZ92" s="50">
        <f>0.7*7.5%</f>
        <v/>
      </c>
      <c r="LA92" s="61">
        <f>'ETF MTD'!$PU$28/'ETF MTD'!$PU$3-1</f>
        <v/>
      </c>
      <c r="LB92" s="61">
        <f>KZ92*LA92</f>
        <v/>
      </c>
      <c r="LC92" s="61" t="n"/>
      <c r="LD92" t="inlineStr">
        <is>
          <t>Emerging Markets</t>
        </is>
      </c>
      <c r="LE92" s="50" t="n">
        <v>0.0525</v>
      </c>
      <c r="LF92" s="61">
        <f>'ETF MTD'!$PU$28/'ETF MTD'!$PU$3-1</f>
        <v/>
      </c>
      <c r="LG92" s="61">
        <f>LE92*LF92</f>
        <v/>
      </c>
      <c r="LH92" s="61" t="n"/>
      <c r="LI92" t="inlineStr">
        <is>
          <t>Emerging Markets</t>
        </is>
      </c>
      <c r="LJ92" s="50" t="n">
        <v>0.0525</v>
      </c>
      <c r="LK92" s="61">
        <f>'ETF MTD'!$PU$28/'ETF MTD'!$PU$3-1</f>
        <v/>
      </c>
      <c r="LL92" s="61">
        <f>LJ92*LK92</f>
        <v/>
      </c>
      <c r="LM92" s="61" t="n"/>
      <c r="LN92" t="inlineStr">
        <is>
          <t>Emerging Markets</t>
        </is>
      </c>
      <c r="LO92" s="50" t="n">
        <v>0.0525</v>
      </c>
      <c r="LP92" s="61">
        <f>'ETF MTD'!$PU$28/'ETF MTD'!$PU$3-1</f>
        <v/>
      </c>
      <c r="LQ92" s="61">
        <f>LO92*LP92</f>
        <v/>
      </c>
      <c r="LR92" s="61" t="n"/>
      <c r="LS92" t="inlineStr">
        <is>
          <t>Emerging Markets</t>
        </is>
      </c>
      <c r="LT92" s="50" t="n">
        <v>0.0525</v>
      </c>
      <c r="LU92" s="61">
        <f>'ETF MTD'!$PU$28/'ETF MTD'!$PU$3-1</f>
        <v/>
      </c>
      <c r="LV92" s="61">
        <f>LT92*LU92</f>
        <v/>
      </c>
      <c r="LW92" s="61" t="n"/>
      <c r="LX92" t="inlineStr">
        <is>
          <t>Emerging Markets</t>
        </is>
      </c>
      <c r="LY92" s="50" t="n">
        <v>0.0525</v>
      </c>
      <c r="LZ92" s="61">
        <f>'ETF MTD'!$PU$28/'ETF MTD'!$PU$3-1</f>
        <v/>
      </c>
      <c r="MA92" s="61">
        <f>LY92*LZ92</f>
        <v/>
      </c>
      <c r="MB92" s="61" t="n"/>
      <c r="MC92" t="inlineStr">
        <is>
          <t>Emerging Markets</t>
        </is>
      </c>
      <c r="MD92" s="50" t="n">
        <v>0.0525</v>
      </c>
      <c r="ME92" s="61">
        <f>'ETF MTD'!$PU$28/'ETF MTD'!$PU$3-1</f>
        <v/>
      </c>
      <c r="MF92" s="61">
        <f>MD92*ME92</f>
        <v/>
      </c>
      <c r="MG92" s="61" t="n"/>
      <c r="MH92" t="inlineStr">
        <is>
          <t>Emerging Markets</t>
        </is>
      </c>
      <c r="MI92" s="50" t="n">
        <v>0.0525</v>
      </c>
      <c r="MJ92" s="61">
        <f>'ETF MTD'!$PU$28/'ETF MTD'!$PU$3-1</f>
        <v/>
      </c>
      <c r="MK92" s="61">
        <f>MI92*MJ92</f>
        <v/>
      </c>
      <c r="ML92" s="61" t="n"/>
      <c r="MM92" t="inlineStr">
        <is>
          <t>Emerging Markets</t>
        </is>
      </c>
      <c r="MN92" s="50" t="n">
        <v>0.0525</v>
      </c>
      <c r="MO92" s="61">
        <f>'ETF MTD'!$PU$28/'ETF MTD'!$PU$3-1</f>
        <v/>
      </c>
      <c r="MP92" s="61">
        <f>MN92*MO92</f>
        <v/>
      </c>
      <c r="MQ92" s="33" t="n"/>
      <c r="MR92" t="inlineStr">
        <is>
          <t>Emerging Markets</t>
        </is>
      </c>
      <c r="MS92" s="50" t="n">
        <v>0.0525</v>
      </c>
      <c r="MT92" s="61">
        <f>'ETF MTD'!$PU$28/'ETF MTD'!$PU$3-1</f>
        <v/>
      </c>
      <c r="MU92" s="61">
        <f>MS92*MT92</f>
        <v/>
      </c>
      <c r="MV92" s="61" t="n"/>
      <c r="MW92" t="inlineStr">
        <is>
          <t>Emerging Markets</t>
        </is>
      </c>
      <c r="MX92" s="50" t="n">
        <v>0.0525</v>
      </c>
      <c r="MY92" s="61">
        <f>'ETF MTD'!$PU$28/'ETF MTD'!$PU$3-1</f>
        <v/>
      </c>
      <c r="MZ92" s="61">
        <f>MX92*MY92</f>
        <v/>
      </c>
      <c r="NA92" s="33" t="n"/>
      <c r="NB92" t="inlineStr">
        <is>
          <t>Emerging Markets</t>
        </is>
      </c>
      <c r="NC92" s="41" t="n">
        <v>0.06375</v>
      </c>
      <c r="ND92" s="61">
        <f>'ETF MTD'!$PU$28/'ETF MTD'!$PU$3-1</f>
        <v/>
      </c>
      <c r="NE92" s="61">
        <f>NC92*ND92</f>
        <v/>
      </c>
      <c r="NF92" s="33" t="n"/>
      <c r="NG92" t="inlineStr">
        <is>
          <t>Emerging Markets</t>
        </is>
      </c>
      <c r="NH92" s="41" t="n">
        <v>0.052</v>
      </c>
      <c r="NI92" s="61">
        <f>'ETF MTD'!$PU$28/'ETF MTD'!$PU$3-1</f>
        <v/>
      </c>
      <c r="NJ92" s="61">
        <f>NH92*NI92</f>
        <v/>
      </c>
      <c r="NK92" s="33" t="n"/>
      <c r="NL92" t="inlineStr">
        <is>
          <t>Emerging Markets</t>
        </is>
      </c>
      <c r="NM92" s="41" t="n">
        <v>0.0525</v>
      </c>
      <c r="NN92" s="61">
        <f>'ETF MTD'!$PU$28/'ETF MTD'!$PU$3-1</f>
        <v/>
      </c>
      <c r="NO92" s="61">
        <f>NM92*NN92</f>
        <v/>
      </c>
      <c r="NP92" s="33" t="n"/>
      <c r="NQ92" t="inlineStr">
        <is>
          <t>Emerging Markets</t>
        </is>
      </c>
      <c r="NR92" s="41" t="n">
        <v>0.0525</v>
      </c>
      <c r="NS92" s="61">
        <f>'ETF MTD'!$PU$28/'ETF MTD'!$PU$3-1</f>
        <v/>
      </c>
      <c r="NT92" s="61">
        <f>NR92*NS92</f>
        <v/>
      </c>
      <c r="NU92" s="33" t="n"/>
      <c r="NV92" t="inlineStr">
        <is>
          <t>Emerging Markets</t>
        </is>
      </c>
      <c r="NW92" s="41" t="n">
        <v>0.0525</v>
      </c>
      <c r="NX92" s="61">
        <f>'ETF MTD'!$PU$28/'ETF MTD'!$PU$3-1</f>
        <v/>
      </c>
      <c r="NY92" s="61">
        <f>NW92*NX92</f>
        <v/>
      </c>
      <c r="NZ92" s="33" t="n"/>
      <c r="OA92" t="inlineStr">
        <is>
          <t>Emerging Markets</t>
        </is>
      </c>
      <c r="OB92" s="41" t="n">
        <v>0.0638</v>
      </c>
      <c r="OC92" s="61">
        <f>'ETF MTD'!$PU$28/'ETF MTD'!$PU$3-1</f>
        <v/>
      </c>
      <c r="OD92" s="61">
        <f>OB92*OC92</f>
        <v/>
      </c>
      <c r="OE92" s="33" t="n"/>
      <c r="OF92" t="inlineStr">
        <is>
          <t>Emerging Markets</t>
        </is>
      </c>
      <c r="OG92" s="41" t="n">
        <v>0.075</v>
      </c>
      <c r="OH92" s="61">
        <f>'ETF MTD'!$PU$28/'ETF MTD'!$PU$3-1</f>
        <v/>
      </c>
      <c r="OI92" s="61">
        <f>OG92*OH92</f>
        <v/>
      </c>
      <c r="OJ92" s="33" t="n"/>
      <c r="OK92" t="inlineStr">
        <is>
          <t>Emerging Markets</t>
        </is>
      </c>
      <c r="OL92" s="41" t="n">
        <v>0.0638</v>
      </c>
      <c r="OM92" s="61">
        <f>'ETF MTD'!$PU$28/'ETF MTD'!$PU$3-1</f>
        <v/>
      </c>
      <c r="ON92" s="61">
        <f>OL92*OM92</f>
        <v/>
      </c>
      <c r="OO92" s="33" t="n"/>
      <c r="OP92" t="inlineStr">
        <is>
          <t>Emerging Markets</t>
        </is>
      </c>
      <c r="OQ92" s="41" t="n">
        <v>0.0525</v>
      </c>
      <c r="OR92" s="61">
        <f>'ETF MTD'!$PU$28/'ETF MTD'!$PU$3-1</f>
        <v/>
      </c>
      <c r="OS92" s="61">
        <f>OQ92*OR92</f>
        <v/>
      </c>
      <c r="OT92" s="33" t="n"/>
      <c r="OU92" t="inlineStr">
        <is>
          <t>Emerging Markets</t>
        </is>
      </c>
      <c r="OV92" s="41" t="n">
        <v>0.0525</v>
      </c>
      <c r="OW92" s="61">
        <f>'ETF MTD'!$PU$28/'ETF MTD'!$PU$3-1</f>
        <v/>
      </c>
      <c r="OX92" s="61">
        <f>OV92*OW92</f>
        <v/>
      </c>
      <c r="OY92" s="33" t="n"/>
      <c r="OZ92" t="inlineStr">
        <is>
          <t>Emerging Markets</t>
        </is>
      </c>
      <c r="PA92" s="41" t="n">
        <v>0.0638</v>
      </c>
      <c r="PB92" s="61">
        <f>'ETF MTD'!$PU$28/'ETF MTD'!$PU$3-1</f>
        <v/>
      </c>
      <c r="PC92" s="61">
        <f>PA92*PB92</f>
        <v/>
      </c>
      <c r="PD92" s="33" t="n"/>
      <c r="PE92" t="inlineStr">
        <is>
          <t>Emerging Markets</t>
        </is>
      </c>
      <c r="PF92" s="41" t="n">
        <v>0.0638</v>
      </c>
      <c r="PG92" s="61">
        <f>'ETF MTD'!$PU$28/'ETF MTD'!$PU$3-1</f>
        <v/>
      </c>
      <c r="PH92" s="61">
        <f>PF92*PG92</f>
        <v/>
      </c>
      <c r="PI92" s="33" t="n"/>
      <c r="PJ92" t="inlineStr">
        <is>
          <t>Emerging Markets</t>
        </is>
      </c>
      <c r="PK92" s="41" t="n">
        <v>0.0525</v>
      </c>
      <c r="PL92" s="61">
        <f>'ETF MTD'!$PU$28/'ETF MTD'!$PU$3-1</f>
        <v/>
      </c>
      <c r="PM92" s="61">
        <f>PK92*PL92</f>
        <v/>
      </c>
      <c r="PN92" s="33" t="n"/>
      <c r="PO92" t="inlineStr">
        <is>
          <t>Emerging Markets</t>
        </is>
      </c>
      <c r="PP92" s="41" t="n">
        <v>0.064</v>
      </c>
      <c r="PQ92" s="61">
        <f>'ETF MTD'!$PU$28/'ETF MTD'!$PU$3-1</f>
        <v/>
      </c>
      <c r="PR92" s="61">
        <f>PP92*PQ92</f>
        <v/>
      </c>
      <c r="PS92" s="33" t="n"/>
      <c r="PT92" t="inlineStr">
        <is>
          <t>Emerging Markets</t>
        </is>
      </c>
      <c r="PU92" s="41" t="n">
        <v>0.064</v>
      </c>
      <c r="PV92" s="61">
        <f>'ETF MTD'!$PU$28/'ETF MTD'!$PU$3-1</f>
        <v/>
      </c>
      <c r="PW92" s="61">
        <f>PU92*PV92</f>
        <v/>
      </c>
      <c r="PX92" s="33" t="n"/>
      <c r="PY92" t="inlineStr">
        <is>
          <t>Emerging Markets</t>
        </is>
      </c>
      <c r="PZ92" s="50" t="n">
        <v>0.075</v>
      </c>
      <c r="QA92" s="61">
        <f>'ETF MTD'!$PU$28/'ETF MTD'!$PU$3-1</f>
        <v/>
      </c>
      <c r="QB92" s="61">
        <f>PZ92*QA92</f>
        <v/>
      </c>
      <c r="QC92" s="33" t="n"/>
      <c r="QD92" t="inlineStr">
        <is>
          <t>Emerging Markets</t>
        </is>
      </c>
      <c r="QE92" s="50" t="n">
        <v>0.075</v>
      </c>
      <c r="QF92" s="61">
        <f>'ETF MTD'!$PU$28/'ETF MTD'!$PU$3-1</f>
        <v/>
      </c>
      <c r="QG92" s="61">
        <f>QE92*QF92</f>
        <v/>
      </c>
      <c r="QH92" s="61" t="n"/>
      <c r="QI92" t="inlineStr">
        <is>
          <t>Emerging Markets</t>
        </is>
      </c>
      <c r="QJ92" s="41" t="n">
        <v>0.075</v>
      </c>
      <c r="QK92" s="61">
        <f>'ETF MTD'!$PU$28/'ETF MTD'!$PU$3-1</f>
        <v/>
      </c>
      <c r="QL92" s="61">
        <f>QJ92*QK92</f>
        <v/>
      </c>
      <c r="QM92" s="33" t="n"/>
      <c r="QN92" t="inlineStr">
        <is>
          <t>Emerging Markets</t>
        </is>
      </c>
      <c r="QO92" s="41" t="n">
        <v>0.075</v>
      </c>
      <c r="QP92" s="61">
        <f>'ETF MTD'!$PU$28/'ETF MTD'!$PU$3-1</f>
        <v/>
      </c>
      <c r="QQ92" s="61">
        <f>QO92*QP92</f>
        <v/>
      </c>
      <c r="QR92" s="33" t="n"/>
      <c r="QS92" t="inlineStr">
        <is>
          <t>Emerging Markets</t>
        </is>
      </c>
      <c r="QT92" s="41" t="n">
        <v>0.075</v>
      </c>
      <c r="QU92" s="61">
        <f>'ETF MTD'!$PU$28/'ETF MTD'!$PU$3-1</f>
        <v/>
      </c>
      <c r="QV92" s="61">
        <f>QT92*QU92</f>
        <v/>
      </c>
      <c r="QW92" s="33" t="n"/>
      <c r="QX92" t="inlineStr">
        <is>
          <t>Emerging Markets</t>
        </is>
      </c>
      <c r="QY92" s="41" t="n">
        <v>0.075</v>
      </c>
      <c r="QZ92" s="61">
        <f>'ETF MTD'!$PU$28/'ETF MTD'!$PU$3-1</f>
        <v/>
      </c>
      <c r="RA92" s="61">
        <f>QY92*QZ92</f>
        <v/>
      </c>
      <c r="RB92" s="33" t="n"/>
      <c r="RC92" t="inlineStr">
        <is>
          <t>Emerging Markets</t>
        </is>
      </c>
      <c r="RD92" s="41" t="n">
        <v>0.075</v>
      </c>
      <c r="RE92" s="61">
        <f>'ETF MTD'!$PU$28/'ETF MTD'!$PU$3-1</f>
        <v/>
      </c>
      <c r="RF92" s="61">
        <f>RD92*RE92</f>
        <v/>
      </c>
      <c r="RG92" s="33" t="n"/>
      <c r="RH92" t="inlineStr">
        <is>
          <t>Emerging Markets</t>
        </is>
      </c>
      <c r="RI92" s="41" t="n">
        <v>0.0638</v>
      </c>
      <c r="RJ92" s="61">
        <f>'ETF MTD'!$PU$28/'ETF MTD'!$PU$3-1</f>
        <v/>
      </c>
      <c r="RK92" s="61">
        <f>RI92*RJ92</f>
        <v/>
      </c>
      <c r="RL92" s="61" t="n"/>
      <c r="RM92" s="208" t="n">
        <v>0.075</v>
      </c>
      <c r="RN92" s="58">
        <f>RM92*0.7</f>
        <v/>
      </c>
    </row>
    <row r="93">
      <c r="F93" s="33" t="n"/>
      <c r="G93" s="33" t="n"/>
      <c r="H93" s="33" t="n"/>
      <c r="I93" s="33" t="n"/>
      <c r="J93" s="33" t="n"/>
      <c r="K93" s="33" t="n"/>
      <c r="L93" s="33" t="n"/>
      <c r="M93" s="33" t="n"/>
      <c r="N93" s="33" t="n"/>
      <c r="O93" s="33" t="n"/>
      <c r="P93" s="33" t="n"/>
      <c r="Q93" s="33" t="n"/>
      <c r="R93" s="33" t="n"/>
      <c r="S93" s="33" t="n"/>
      <c r="T93" s="33" t="n"/>
      <c r="U93" s="33" t="inlineStr">
        <is>
          <t>VGSLX</t>
        </is>
      </c>
      <c r="V93" s="49" t="n">
        <v>0.09999999999999999</v>
      </c>
      <c r="W93" s="61">
        <f>'ETF MTD'!$JU$28/'ETF MTD'!$JU$3-1</f>
        <v/>
      </c>
      <c r="X93" s="61">
        <f>V93*W93</f>
        <v/>
      </c>
      <c r="Y93" s="61" t="n"/>
      <c r="Z93" s="33" t="inlineStr">
        <is>
          <t>VGSLX</t>
        </is>
      </c>
      <c r="AA93" s="49" t="n">
        <v>0.09999999999999999</v>
      </c>
      <c r="AB93" s="61">
        <f>'ETF MTD'!$JU$28/'ETF MTD'!$JU$3-1</f>
        <v/>
      </c>
      <c r="AC93" s="61">
        <f>AA93*AB93</f>
        <v/>
      </c>
      <c r="AD93" s="61" t="n"/>
      <c r="AE93" s="33" t="inlineStr">
        <is>
          <t>VGSLX</t>
        </is>
      </c>
      <c r="AF93" s="49" t="n">
        <v>0.09999999999999999</v>
      </c>
      <c r="AG93" s="61">
        <f>'ETF MTD'!$JU$28/'ETF MTD'!$JU$3-1</f>
        <v/>
      </c>
      <c r="AH93" s="61">
        <f>AF93*AG93</f>
        <v/>
      </c>
      <c r="AI93" s="61" t="n"/>
      <c r="AJ93" s="33" t="inlineStr">
        <is>
          <t>VGSLX</t>
        </is>
      </c>
      <c r="AK93" s="49" t="n">
        <v>0.08499999999999999</v>
      </c>
      <c r="AL93" s="61">
        <f>'ETF MTD'!$JU$28/'ETF MTD'!$JU$3-1</f>
        <v/>
      </c>
      <c r="AM93" s="61">
        <f>AK93*AL93</f>
        <v/>
      </c>
      <c r="AN93" s="61" t="n"/>
      <c r="AO93" s="33" t="inlineStr">
        <is>
          <t>VGSLX</t>
        </is>
      </c>
      <c r="AP93" s="61" t="n">
        <v>0.06999999999999999</v>
      </c>
      <c r="AQ93" s="61">
        <f>'ETF MTD'!$JU$28/'ETF MTD'!$JU$3-1</f>
        <v/>
      </c>
      <c r="AR93" s="61">
        <f>AP93*AQ93</f>
        <v/>
      </c>
      <c r="AS93" s="61" t="n"/>
      <c r="AT93" s="33" t="inlineStr">
        <is>
          <t>VGSLX</t>
        </is>
      </c>
      <c r="AU93" s="61" t="n">
        <v>0.06999999999999999</v>
      </c>
      <c r="AV93" s="61">
        <f>'ETF MTD'!$JU$28/'ETF MTD'!$JU$3-1</f>
        <v/>
      </c>
      <c r="AW93" s="61">
        <f>AU93*AV93</f>
        <v/>
      </c>
      <c r="AX93" s="61" t="n"/>
      <c r="AY93" s="33" t="inlineStr">
        <is>
          <t>VGSLX</t>
        </is>
      </c>
      <c r="AZ93" s="61" t="n">
        <v>0.06999999999999999</v>
      </c>
      <c r="BA93" s="61">
        <f>'ETF MTD'!$JU$28/'ETF MTD'!$JU$3-1</f>
        <v/>
      </c>
      <c r="BB93" s="61">
        <f>AZ93*BA93</f>
        <v/>
      </c>
      <c r="BC93" s="61" t="n"/>
      <c r="BD93" s="33" t="inlineStr">
        <is>
          <t>VGSLX</t>
        </is>
      </c>
      <c r="BE93" s="61" t="n">
        <v>0.09999999999999999</v>
      </c>
      <c r="BF93" s="61">
        <f>'ETF MTD'!$JU$28/'ETF MTD'!$JU$3-1</f>
        <v/>
      </c>
      <c r="BG93" s="61">
        <f>BE93*BF93</f>
        <v/>
      </c>
      <c r="BH93" s="61" t="n"/>
      <c r="BI93" s="33" t="inlineStr">
        <is>
          <t>VGSLX</t>
        </is>
      </c>
      <c r="BJ93" s="61" t="n">
        <v>0.09999999999999999</v>
      </c>
      <c r="BK93" s="61">
        <f>'ETF MTD'!$JU$28/'ETF MTD'!$JU$3-1</f>
        <v/>
      </c>
      <c r="BL93" s="61">
        <f>BJ93*BK93</f>
        <v/>
      </c>
      <c r="BM93" s="61" t="n"/>
      <c r="BN93" s="33" t="inlineStr">
        <is>
          <t>VGSLX</t>
        </is>
      </c>
      <c r="BO93" s="61" t="n">
        <v>0.08500000000000001</v>
      </c>
      <c r="BP93" s="61">
        <f>'ETF MTD'!$JU$28/'ETF MTD'!$JU$3-1</f>
        <v/>
      </c>
      <c r="BQ93" s="61">
        <f>BO93*BP93</f>
        <v/>
      </c>
      <c r="BR93" s="61" t="n"/>
      <c r="BS93" s="33" t="inlineStr">
        <is>
          <t>VGSLX</t>
        </is>
      </c>
      <c r="BT93" s="61" t="n">
        <v>0.08499999999999999</v>
      </c>
      <c r="BU93" s="61">
        <f>'ETF MTD'!$JU$28/'ETF MTD'!$JU$3-1</f>
        <v/>
      </c>
      <c r="BV93" s="61">
        <f>BT93*BU93</f>
        <v/>
      </c>
      <c r="BW93" s="61" t="n"/>
      <c r="BX93" s="33" t="inlineStr">
        <is>
          <t>VGSLX</t>
        </is>
      </c>
      <c r="BY93" s="61" t="n">
        <v>0.09999999999999999</v>
      </c>
      <c r="BZ93" s="61">
        <f>'ETF MTD'!$JU$28/'ETF MTD'!$JU$3-1</f>
        <v/>
      </c>
      <c r="CA93" s="61">
        <f>BY93*BZ93</f>
        <v/>
      </c>
      <c r="CB93" s="61" t="n"/>
      <c r="CC93" s="33" t="inlineStr">
        <is>
          <t>VGSLX</t>
        </is>
      </c>
      <c r="CD93" s="61" t="n">
        <v>0.08499999999999999</v>
      </c>
      <c r="CE93" s="61">
        <f>'ETF MTD'!$JU$28/'ETF MTD'!$JU$3-1</f>
        <v/>
      </c>
      <c r="CF93" s="61">
        <f>CD93*CE93</f>
        <v/>
      </c>
      <c r="CG93" s="61" t="n"/>
      <c r="CH93" s="33" t="inlineStr">
        <is>
          <t>VGSLX</t>
        </is>
      </c>
      <c r="CI93" s="61" t="n">
        <v>0.07000000000000001</v>
      </c>
      <c r="CJ93" s="61">
        <f>'ETF MTD'!$JU$28/'ETF MTD'!$JU$3-1</f>
        <v/>
      </c>
      <c r="CK93" s="61">
        <f>CI93*CJ93</f>
        <v/>
      </c>
      <c r="CL93" s="61" t="n"/>
      <c r="CM93" s="33" t="inlineStr">
        <is>
          <t>VGSLX</t>
        </is>
      </c>
      <c r="CN93" s="61" t="n">
        <v>0.06999999999999999</v>
      </c>
      <c r="CO93" s="61">
        <f>'ETF MTD'!$JU$28/'ETF MTD'!$JU$3-1</f>
        <v/>
      </c>
      <c r="CP93" s="61">
        <f>CN93*CO93</f>
        <v/>
      </c>
      <c r="CQ93" s="61" t="n"/>
      <c r="CR93" s="33" t="inlineStr">
        <is>
          <t>VGSLX</t>
        </is>
      </c>
      <c r="CS93" s="61" t="n">
        <v>0.06999999999999999</v>
      </c>
      <c r="CT93" s="61">
        <f>'ETF MTD'!$JU$28/'ETF MTD'!$JU$3-1</f>
        <v/>
      </c>
      <c r="CU93" s="61">
        <f>CS93*CT93</f>
        <v/>
      </c>
      <c r="CV93" s="61" t="n"/>
      <c r="CW93" s="33" t="inlineStr">
        <is>
          <t>VGSLX</t>
        </is>
      </c>
      <c r="CX93" s="61" t="n">
        <v>0.08499999999999999</v>
      </c>
      <c r="CY93" s="61">
        <f>'ETF MTD'!$JU$28/'ETF MTD'!$JU$3-1</f>
        <v/>
      </c>
      <c r="CZ93" s="61">
        <f>CX93*CY93</f>
        <v/>
      </c>
      <c r="DA93" s="61" t="n"/>
      <c r="DB93" s="33" t="inlineStr">
        <is>
          <t>VGSLX</t>
        </is>
      </c>
      <c r="DC93" s="61" t="n">
        <v>0.08499999999999999</v>
      </c>
      <c r="DD93" s="61">
        <f>'ETF MTD'!$JU$28/'ETF MTD'!$JU$3-1</f>
        <v/>
      </c>
      <c r="DE93" s="61">
        <f>DC93*DD93</f>
        <v/>
      </c>
      <c r="DF93" s="61" t="n"/>
      <c r="DG93" s="33" t="inlineStr">
        <is>
          <t>VGSLX</t>
        </is>
      </c>
      <c r="DH93" s="61" t="n">
        <v>0.09999999999999999</v>
      </c>
      <c r="DI93" s="61">
        <f>'ETF MTD'!$JU$28/'ETF MTD'!$JU$3-1</f>
        <v/>
      </c>
      <c r="DJ93" s="61">
        <f>DH93*DI93</f>
        <v/>
      </c>
      <c r="DK93" s="61" t="n"/>
      <c r="DL93" s="33" t="inlineStr">
        <is>
          <t>VGSLX</t>
        </is>
      </c>
      <c r="DM93" s="61" t="n">
        <v>0.09999999999999999</v>
      </c>
      <c r="DN93" s="61">
        <f>'ETF MTD'!$JU$28/'ETF MTD'!$JU$3-1</f>
        <v/>
      </c>
      <c r="DO93" s="61">
        <f>DM93*DN93</f>
        <v/>
      </c>
      <c r="DP93" s="61" t="n"/>
      <c r="DQ93" s="33" t="inlineStr">
        <is>
          <t>VGSLX</t>
        </is>
      </c>
      <c r="DR93" s="61" t="n">
        <v>0.08500000000000001</v>
      </c>
      <c r="DS93" s="61">
        <f>'ETF MTD'!$JU$28/'ETF MTD'!$JU$3-1</f>
        <v/>
      </c>
      <c r="DT93" s="61">
        <f>DR93*DS93</f>
        <v/>
      </c>
      <c r="DU93" s="61" t="n"/>
      <c r="DV93" s="33" t="inlineStr">
        <is>
          <t>VGSLX</t>
        </is>
      </c>
      <c r="DW93" s="61" t="n">
        <v>0.06999999999999999</v>
      </c>
      <c r="DX93" s="61">
        <f>'ETF MTD'!$JU$28/'ETF MTD'!$JU$3-1</f>
        <v/>
      </c>
      <c r="DY93" s="61">
        <f>DW93*DX93</f>
        <v/>
      </c>
      <c r="DZ93" s="61" t="n"/>
      <c r="EA93" s="33" t="inlineStr">
        <is>
          <t>VGSLX</t>
        </is>
      </c>
      <c r="EB93" s="61" t="n">
        <v>0.08499999999999999</v>
      </c>
      <c r="EC93" s="61">
        <f>'ETF MTD'!$JU$28/'ETF MTD'!$JU$3-1</f>
        <v/>
      </c>
      <c r="ED93" s="61">
        <f>EB93*EC93</f>
        <v/>
      </c>
      <c r="EE93" s="61" t="n"/>
      <c r="EF93" s="33" t="inlineStr">
        <is>
          <t>VGSLX</t>
        </is>
      </c>
      <c r="EG93" s="61" t="n">
        <v>0.06999999999999999</v>
      </c>
      <c r="EH93" s="61">
        <f>'ETF MTD'!$JU$28/'ETF MTD'!$JU$3-1</f>
        <v/>
      </c>
      <c r="EI93" s="61">
        <f>EG93*EH93</f>
        <v/>
      </c>
      <c r="EJ93" s="61" t="n"/>
      <c r="EK93" s="33" t="inlineStr">
        <is>
          <t>VGSLX</t>
        </is>
      </c>
      <c r="EL93" s="61" t="n">
        <v>0.08499999999999999</v>
      </c>
      <c r="EM93" s="61">
        <f>'ETF MTD'!$JU$28/'ETF MTD'!$JU$3-1</f>
        <v/>
      </c>
      <c r="EN93" s="61">
        <f>EL93*EM93</f>
        <v/>
      </c>
      <c r="EO93" s="61" t="n"/>
      <c r="EP93" s="33" t="inlineStr">
        <is>
          <t>VGSLX</t>
        </is>
      </c>
      <c r="EQ93" s="61" t="n">
        <v>0.09999999999999999</v>
      </c>
      <c r="ER93" s="61">
        <f>'ETF MTD'!$JU$28/'ETF MTD'!$JU$3-1</f>
        <v/>
      </c>
      <c r="ES93" s="61">
        <f>EQ93*ER93</f>
        <v/>
      </c>
      <c r="ET93" s="61" t="n"/>
      <c r="EU93" s="33" t="inlineStr">
        <is>
          <t>VGSLX</t>
        </is>
      </c>
      <c r="EV93" s="61" t="n">
        <v>0.09999999999999999</v>
      </c>
      <c r="EW93" s="61">
        <f>'ETF MTD'!$JU$28/'ETF MTD'!$JU$3-1</f>
        <v/>
      </c>
      <c r="EX93" s="61">
        <f>EV93*EW93</f>
        <v/>
      </c>
      <c r="EY93" s="61" t="n"/>
      <c r="EZ93" s="33" t="inlineStr">
        <is>
          <t>VGSLX</t>
        </is>
      </c>
      <c r="FA93" s="61" t="n">
        <v>0.09999999999999999</v>
      </c>
      <c r="FB93" s="61">
        <f>'ETF MTD'!$JU$28/'ETF MTD'!$JU$3-1</f>
        <v/>
      </c>
      <c r="FC93" s="61">
        <f>FA93*FB93</f>
        <v/>
      </c>
      <c r="FD93" s="61" t="n"/>
      <c r="FE93" s="33" t="inlineStr">
        <is>
          <t>VGSLX</t>
        </is>
      </c>
      <c r="FF93" s="61" t="n">
        <v>0.09999999999999999</v>
      </c>
      <c r="FG93" s="61">
        <f>'ETF MTD'!$JU$28/'ETF MTD'!$JU$3-1</f>
        <v/>
      </c>
      <c r="FH93" s="61">
        <f>FF93*FG93</f>
        <v/>
      </c>
      <c r="FI93" s="61" t="n"/>
      <c r="FJ93" s="33" t="inlineStr">
        <is>
          <t>VGSLX</t>
        </is>
      </c>
      <c r="FK93" s="61" t="n">
        <v>0.09999999999999999</v>
      </c>
      <c r="FL93" s="61">
        <f>'ETF MTD'!$JU$28/'ETF MTD'!$JU$3-1</f>
        <v/>
      </c>
      <c r="FM93" s="61">
        <f>FK93*FL93</f>
        <v/>
      </c>
      <c r="FN93" s="61" t="n"/>
      <c r="FO93" s="33" t="inlineStr">
        <is>
          <t>VGSLX</t>
        </is>
      </c>
      <c r="FP93" s="61" t="n">
        <v>0.09999999999999999</v>
      </c>
      <c r="FQ93" s="61">
        <f>'ETF MTD'!$JU$28/'ETF MTD'!$JU$3-1</f>
        <v/>
      </c>
      <c r="FR93" s="61">
        <f>FP93*FQ93</f>
        <v/>
      </c>
      <c r="FS93" s="61" t="n"/>
      <c r="FT93" s="33" t="inlineStr">
        <is>
          <t>VGSLX</t>
        </is>
      </c>
      <c r="FU93" s="61" t="n">
        <v>0.09999999999999999</v>
      </c>
      <c r="FV93" s="61">
        <f>'ETF MTD'!$JU$28/'ETF MTD'!$JU$3-1</f>
        <v/>
      </c>
      <c r="FW93" s="61">
        <f>FU93*FV93</f>
        <v/>
      </c>
      <c r="FX93" s="61" t="n"/>
      <c r="FY93" s="33" t="inlineStr">
        <is>
          <t>VGSLX</t>
        </is>
      </c>
      <c r="FZ93" s="50" t="n">
        <v>0.09999999999999999</v>
      </c>
      <c r="GA93" s="61">
        <f>'ETF MTD'!$JU$28/'ETF MTD'!$JU$3-1</f>
        <v/>
      </c>
      <c r="GB93" s="61">
        <f>FZ93*GA93</f>
        <v/>
      </c>
      <c r="GC93" s="61" t="n"/>
      <c r="GD93" s="33" t="inlineStr">
        <is>
          <t>VGSLX</t>
        </is>
      </c>
      <c r="GE93" s="50" t="n">
        <v>0.09999999999999999</v>
      </c>
      <c r="GF93" s="61">
        <f>'ETF MTD'!$JU$28/'ETF MTD'!$JU$3-1</f>
        <v/>
      </c>
      <c r="GG93" s="61">
        <f>GE93*GF93</f>
        <v/>
      </c>
      <c r="GH93" s="61" t="n"/>
      <c r="GI93" s="33" t="inlineStr">
        <is>
          <t>VGSLX</t>
        </is>
      </c>
      <c r="GJ93" s="50" t="n">
        <v>0.09999999999999999</v>
      </c>
      <c r="GK93" s="61">
        <f>'ETF MTD'!$JU$28/'ETF MTD'!$JU$3-1</f>
        <v/>
      </c>
      <c r="GL93" s="61">
        <f>GJ93*GK93</f>
        <v/>
      </c>
      <c r="GM93" s="61" t="n"/>
      <c r="GN93" s="33" t="inlineStr">
        <is>
          <t>VGSLX</t>
        </is>
      </c>
      <c r="GO93" s="50" t="n">
        <v>0.08499999999999999</v>
      </c>
      <c r="GP93" s="61">
        <f>'ETF MTD'!$JU$28/'ETF MTD'!$JU$3-1</f>
        <v/>
      </c>
      <c r="GQ93" s="61">
        <f>GO93*GP93</f>
        <v/>
      </c>
      <c r="GR93" s="61" t="n"/>
      <c r="GS93" s="33" t="inlineStr">
        <is>
          <t>VGSLX</t>
        </is>
      </c>
      <c r="GT93" s="50" t="n">
        <v>0.09999999999999999</v>
      </c>
      <c r="GU93" s="61">
        <f>'ETF MTD'!$JU$28/'ETF MTD'!$JU$3-1</f>
        <v/>
      </c>
      <c r="GV93" s="61">
        <f>GT93*GU93</f>
        <v/>
      </c>
      <c r="GW93" s="61" t="n"/>
      <c r="GX93" s="33" t="inlineStr">
        <is>
          <t>VGSLX</t>
        </is>
      </c>
      <c r="GY93" s="50" t="n">
        <v>0.08500000000000001</v>
      </c>
      <c r="GZ93" s="61">
        <f>'ETF MTD'!$JU$28/'ETF MTD'!$JU$3-1</f>
        <v/>
      </c>
      <c r="HA93" s="61">
        <f>GY93*GZ93</f>
        <v/>
      </c>
      <c r="HB93" s="61" t="n"/>
      <c r="HC93" s="33" t="inlineStr">
        <is>
          <t>VGSLX</t>
        </is>
      </c>
      <c r="HD93" s="50" t="n">
        <v>0.06999999999999999</v>
      </c>
      <c r="HE93" s="61">
        <f>'ETF MTD'!$JU$28/'ETF MTD'!$JU$3-1</f>
        <v/>
      </c>
      <c r="HF93" s="61">
        <f>HD93*HE93</f>
        <v/>
      </c>
      <c r="HG93" s="61" t="n"/>
      <c r="HH93" s="33" t="inlineStr">
        <is>
          <t>VGSLX</t>
        </is>
      </c>
      <c r="HI93" s="50" t="n">
        <v>0.06999999999999999</v>
      </c>
      <c r="HJ93" s="61">
        <f>'ETF MTD'!$JU$28/'ETF MTD'!$JU$3-1</f>
        <v/>
      </c>
      <c r="HK93" s="61">
        <f>HI93*HJ93</f>
        <v/>
      </c>
      <c r="HL93" s="61" t="n"/>
      <c r="HM93" s="33" t="inlineStr">
        <is>
          <t>VGSLX</t>
        </is>
      </c>
      <c r="HN93" s="50" t="n">
        <v>0.06999999999999999</v>
      </c>
      <c r="HO93" s="61">
        <f>'ETF MTD'!$JU$28/'ETF MTD'!$JU$3-1</f>
        <v/>
      </c>
      <c r="HP93" s="61">
        <f>HN93*HO93</f>
        <v/>
      </c>
      <c r="HQ93" s="61" t="n"/>
      <c r="HR93" s="33" t="inlineStr">
        <is>
          <t>VGSLX</t>
        </is>
      </c>
      <c r="HS93" s="50" t="n">
        <v>0.07000000000000001</v>
      </c>
      <c r="HT93" s="61">
        <f>'ETF MTD'!$JU$28/'ETF MTD'!$JU$3-1</f>
        <v/>
      </c>
      <c r="HU93" s="61">
        <f>HS93*HT93</f>
        <v/>
      </c>
      <c r="HV93" s="61" t="n"/>
      <c r="HW93" s="33" t="inlineStr">
        <is>
          <t>VGSLX</t>
        </is>
      </c>
      <c r="HX93" s="50" t="n">
        <v>0.07000000000000001</v>
      </c>
      <c r="HY93" s="61">
        <f>'ETF MTD'!$JU$28/'ETF MTD'!$JU$3-1</f>
        <v/>
      </c>
      <c r="HZ93" s="61">
        <f>HX93*HY93</f>
        <v/>
      </c>
      <c r="IA93" s="61" t="n"/>
      <c r="IB93" s="33" t="inlineStr">
        <is>
          <t>VGSLX</t>
        </is>
      </c>
      <c r="IC93" s="50" t="n">
        <v>0.1</v>
      </c>
      <c r="ID93" s="61">
        <f>'ETF MTD'!$JU$28/'ETF MTD'!$JU$3-1</f>
        <v/>
      </c>
      <c r="IE93" s="61">
        <f>IC93*ID93</f>
        <v/>
      </c>
      <c r="IF93" s="61" t="n"/>
      <c r="IG93" s="33" t="inlineStr">
        <is>
          <t>VGSLX</t>
        </is>
      </c>
      <c r="IH93" s="50" t="n">
        <v>0.1</v>
      </c>
      <c r="II93" s="61">
        <f>'ETF MTD'!$JU$28/'ETF MTD'!$JU$3-1</f>
        <v/>
      </c>
      <c r="IJ93" s="61">
        <f>IH93*II93</f>
        <v/>
      </c>
      <c r="IK93" s="61" t="n"/>
      <c r="IL93" s="33" t="inlineStr">
        <is>
          <t>VGSLX</t>
        </is>
      </c>
      <c r="IM93" s="50" t="n">
        <v>0.1</v>
      </c>
      <c r="IN93" s="61">
        <f>'ETF MTD'!$JU$28/'ETF MTD'!$JU$3-1</f>
        <v/>
      </c>
      <c r="IO93" s="61">
        <f>IM93*IN93</f>
        <v/>
      </c>
      <c r="IP93" s="61" t="n"/>
      <c r="IQ93" s="33" t="inlineStr">
        <is>
          <t>VGSLX</t>
        </is>
      </c>
      <c r="IR93" s="50" t="n">
        <v>0.1</v>
      </c>
      <c r="IS93" s="61">
        <f>'ETF MTD'!$JU$28/'ETF MTD'!$JU$3-1</f>
        <v/>
      </c>
      <c r="IT93" s="61">
        <f>IR93*IS93</f>
        <v/>
      </c>
      <c r="IU93" s="61" t="n"/>
      <c r="IV93" s="33" t="inlineStr">
        <is>
          <t>VGSLX</t>
        </is>
      </c>
      <c r="IW93" s="50" t="n">
        <v>0.1</v>
      </c>
      <c r="IX93" s="61">
        <f>'ETF MTD'!$JU$28/'ETF MTD'!$JU$3-1</f>
        <v/>
      </c>
      <c r="IY93" s="61">
        <f>IW93*IX93</f>
        <v/>
      </c>
      <c r="IZ93" s="61" t="n"/>
      <c r="JA93" s="33" t="inlineStr">
        <is>
          <t>VGSLX</t>
        </is>
      </c>
      <c r="JB93" s="50" t="n">
        <v>0.1</v>
      </c>
      <c r="JC93" s="61">
        <f>'ETF MTD'!$JU$28/'ETF MTD'!$JU$3-1</f>
        <v/>
      </c>
      <c r="JD93" s="61">
        <f>JB93*JC93</f>
        <v/>
      </c>
      <c r="JE93" s="61" t="n"/>
      <c r="JF93" s="33" t="inlineStr">
        <is>
          <t>VGSLX</t>
        </is>
      </c>
      <c r="JG93" s="50" t="n">
        <v>0.1</v>
      </c>
      <c r="JH93" s="61">
        <f>'ETF MTD'!$JU$28/'ETF MTD'!$JU$3-1</f>
        <v/>
      </c>
      <c r="JI93" s="61">
        <f>JG93*JH93</f>
        <v/>
      </c>
      <c r="JJ93" s="61" t="n"/>
      <c r="JK93" s="33" t="inlineStr">
        <is>
          <t>VGSLX</t>
        </is>
      </c>
      <c r="JL93" s="50" t="n">
        <v>0.1</v>
      </c>
      <c r="JM93" s="61">
        <f>'ETF MTD'!$JU$28/'ETF MTD'!$JU$3-1</f>
        <v/>
      </c>
      <c r="JN93" s="61">
        <f>JL93*JM93</f>
        <v/>
      </c>
      <c r="JO93" s="61" t="n"/>
      <c r="JP93" s="33" t="inlineStr">
        <is>
          <t>VGSLX</t>
        </is>
      </c>
      <c r="JQ93" s="50" t="n">
        <v>0.09999999999999999</v>
      </c>
      <c r="JR93" s="61">
        <f>'ETF MTD'!$JU$28/'ETF MTD'!$JU$3-1</f>
        <v/>
      </c>
      <c r="JS93" s="61">
        <f>JQ93*JR93</f>
        <v/>
      </c>
      <c r="JT93" s="61" t="n"/>
      <c r="JU93" s="33" t="inlineStr">
        <is>
          <t>VGSLX</t>
        </is>
      </c>
      <c r="JV93" s="50" t="n">
        <v>0.09999999999999999</v>
      </c>
      <c r="JW93" s="61">
        <f>'ETF MTD'!$JU$28/'ETF MTD'!$JU$3-1</f>
        <v/>
      </c>
      <c r="JX93" s="61">
        <f>JV93*JW93</f>
        <v/>
      </c>
      <c r="JY93" s="61" t="n"/>
      <c r="JZ93" t="inlineStr">
        <is>
          <t>REITS</t>
        </is>
      </c>
      <c r="KA93" s="50" t="n">
        <v>0.09999999999999999</v>
      </c>
      <c r="KB93" s="61">
        <f>'ETF MTD'!$JU$28/'ETF MTD'!$JU$3-1</f>
        <v/>
      </c>
      <c r="KC93" s="61">
        <f>KA93*KB93</f>
        <v/>
      </c>
      <c r="KD93" s="61" t="n"/>
      <c r="KE93" t="inlineStr">
        <is>
          <t>REITS</t>
        </is>
      </c>
      <c r="KF93" s="50" t="n">
        <v>0.09999999999999999</v>
      </c>
      <c r="KG93" s="61">
        <f>'ETF MTD'!$JU$28/'ETF MTD'!$JU$3-1</f>
        <v/>
      </c>
      <c r="KH93" s="61">
        <f>KF93*KG93</f>
        <v/>
      </c>
      <c r="KI93" s="61" t="n"/>
      <c r="KJ93" t="inlineStr">
        <is>
          <t>REITS</t>
        </is>
      </c>
      <c r="KK93" s="50" t="n">
        <v>0.09999999999999999</v>
      </c>
      <c r="KL93" s="61">
        <f>'ETF MTD'!$JU$28/'ETF MTD'!$JU$3-1</f>
        <v/>
      </c>
      <c r="KM93" s="61">
        <f>KK93*KL93</f>
        <v/>
      </c>
      <c r="KN93" s="61" t="n"/>
      <c r="KO93" t="inlineStr">
        <is>
          <t>REITS</t>
        </is>
      </c>
      <c r="KP93" s="50" t="n">
        <v>0.09999999999999999</v>
      </c>
      <c r="KQ93" s="61">
        <f>'ETF MTD'!$JU$28/'ETF MTD'!$JU$3-1</f>
        <v/>
      </c>
      <c r="KR93" s="61">
        <f>KP93*KQ93</f>
        <v/>
      </c>
      <c r="KS93" s="61" t="n"/>
      <c r="KT93" t="inlineStr">
        <is>
          <t>REITS</t>
        </is>
      </c>
      <c r="KU93" s="50" t="n">
        <v>0.08500000000000001</v>
      </c>
      <c r="KV93" s="61">
        <f>'ETF MTD'!$JU$28/'ETF MTD'!$JU$3-1</f>
        <v/>
      </c>
      <c r="KW93" s="61">
        <f>KU93*KV93</f>
        <v/>
      </c>
      <c r="KX93" s="61" t="n"/>
      <c r="KY93" t="inlineStr">
        <is>
          <t>REITS</t>
        </is>
      </c>
      <c r="KZ93" s="50" t="n">
        <v>0.08500000000000001</v>
      </c>
      <c r="LA93" s="61">
        <f>'ETF MTD'!$JU$28/'ETF MTD'!$JU$3-1</f>
        <v/>
      </c>
      <c r="LB93" s="61">
        <f>KZ93*LA93</f>
        <v/>
      </c>
      <c r="LC93" s="61" t="n"/>
      <c r="LD93" t="inlineStr">
        <is>
          <t>REITS</t>
        </is>
      </c>
      <c r="LE93" s="50" t="n">
        <v>0.09999999999999999</v>
      </c>
      <c r="LF93" s="61">
        <f>'ETF MTD'!$JU$28/'ETF MTD'!$JU$3-1</f>
        <v/>
      </c>
      <c r="LG93" s="61">
        <f>LE93*LF93</f>
        <v/>
      </c>
      <c r="LH93" s="61" t="n"/>
      <c r="LI93" t="inlineStr">
        <is>
          <t>REITS</t>
        </is>
      </c>
      <c r="LJ93" s="50" t="n">
        <v>0.09999999999999999</v>
      </c>
      <c r="LK93" s="61">
        <f>'ETF MTD'!$JU$28/'ETF MTD'!$JU$3-1</f>
        <v/>
      </c>
      <c r="LL93" s="61">
        <f>LJ93*LK93</f>
        <v/>
      </c>
      <c r="LM93" s="61" t="n"/>
      <c r="LN93" t="inlineStr">
        <is>
          <t>REITS</t>
        </is>
      </c>
      <c r="LO93" s="50" t="n">
        <v>0.07000000000000001</v>
      </c>
      <c r="LP93" s="61">
        <f>'ETF MTD'!$JU$28/'ETF MTD'!$JU$3-1</f>
        <v/>
      </c>
      <c r="LQ93" s="61">
        <f>LO93*LP93</f>
        <v/>
      </c>
      <c r="LR93" s="61" t="n"/>
      <c r="LS93" t="inlineStr">
        <is>
          <t>REITS</t>
        </is>
      </c>
      <c r="LT93" s="50" t="n">
        <v>0.07000000000000001</v>
      </c>
      <c r="LU93" s="61">
        <f>'ETF MTD'!$JU$28/'ETF MTD'!$JU$3-1</f>
        <v/>
      </c>
      <c r="LV93" s="61">
        <f>LT93*LU93</f>
        <v/>
      </c>
      <c r="LW93" s="61" t="n"/>
      <c r="LX93" t="inlineStr">
        <is>
          <t>REITS</t>
        </is>
      </c>
      <c r="LY93" s="50" t="n">
        <v>0.07000000000000001</v>
      </c>
      <c r="LZ93" s="61">
        <f>'ETF MTD'!$JU$28/'ETF MTD'!$JU$3-1</f>
        <v/>
      </c>
      <c r="MA93" s="61">
        <f>LY93*LZ93</f>
        <v/>
      </c>
      <c r="MB93" s="61" t="n"/>
      <c r="MC93" t="inlineStr">
        <is>
          <t>REITS</t>
        </is>
      </c>
      <c r="MD93" s="50" t="n">
        <v>0.07000000000000001</v>
      </c>
      <c r="ME93" s="61">
        <f>'ETF MTD'!$JU$28/'ETF MTD'!$JU$3-1</f>
        <v/>
      </c>
      <c r="MF93" s="61">
        <f>MD93*ME93</f>
        <v/>
      </c>
      <c r="MG93" s="61" t="n"/>
      <c r="MH93" t="inlineStr">
        <is>
          <t>REITS</t>
        </is>
      </c>
      <c r="MI93" s="50" t="n">
        <v>0.07000000000000001</v>
      </c>
      <c r="MJ93" s="61">
        <f>'ETF MTD'!$JU$28/'ETF MTD'!$JU$3-1</f>
        <v/>
      </c>
      <c r="MK93" s="61">
        <f>MI93*MJ93</f>
        <v/>
      </c>
      <c r="ML93" s="61" t="n"/>
      <c r="MM93" t="inlineStr">
        <is>
          <t>REITS</t>
        </is>
      </c>
      <c r="MN93" s="50" t="n">
        <v>0.07000000000000001</v>
      </c>
      <c r="MO93" s="61">
        <f>'ETF MTD'!$JU$28/'ETF MTD'!$JU$3-1</f>
        <v/>
      </c>
      <c r="MP93" s="61">
        <f>MN93*MO93</f>
        <v/>
      </c>
      <c r="MQ93" s="33" t="n"/>
      <c r="MR93" t="inlineStr">
        <is>
          <t>REITS</t>
        </is>
      </c>
      <c r="MS93" s="50" t="n">
        <v>0.06999999999999999</v>
      </c>
      <c r="MT93" s="61">
        <f>'ETF MTD'!$JU$28/'ETF MTD'!$JU$3-1</f>
        <v/>
      </c>
      <c r="MU93" s="61">
        <f>MS93*MT93</f>
        <v/>
      </c>
      <c r="MV93" s="61" t="n"/>
      <c r="MW93" t="inlineStr">
        <is>
          <t>REITS</t>
        </is>
      </c>
      <c r="MX93" s="50" t="n">
        <v>0.07000000000000001</v>
      </c>
      <c r="MY93" s="61">
        <f>'ETF MTD'!$JU$28/'ETF MTD'!$JU$3-1</f>
        <v/>
      </c>
      <c r="MZ93" s="61">
        <f>MX93*MY93</f>
        <v/>
      </c>
      <c r="NA93" s="33" t="n"/>
      <c r="NB93" t="inlineStr">
        <is>
          <t>REITS</t>
        </is>
      </c>
      <c r="NC93" s="41" t="n">
        <v>0.08499999999999999</v>
      </c>
      <c r="ND93" s="61">
        <f>'ETF MTD'!$JU$28/'ETF MTD'!$JU$3-1</f>
        <v/>
      </c>
      <c r="NE93" s="61">
        <f>NC93*ND93</f>
        <v/>
      </c>
      <c r="NF93" s="33" t="n"/>
      <c r="NG93" t="inlineStr">
        <is>
          <t>REITS</t>
        </is>
      </c>
      <c r="NH93" s="41" t="n">
        <v>0.07000000000000001</v>
      </c>
      <c r="NI93" s="61">
        <f>'ETF MTD'!$JU$28/'ETF MTD'!$JU$3-1</f>
        <v/>
      </c>
      <c r="NJ93" s="61">
        <f>NH93*NI93</f>
        <v/>
      </c>
      <c r="NK93" s="33" t="n"/>
      <c r="NL93" t="inlineStr">
        <is>
          <t>REITS</t>
        </is>
      </c>
      <c r="NM93" s="41" t="n">
        <v>0.07000000000000001</v>
      </c>
      <c r="NN93" s="61">
        <f>'ETF MTD'!$JU$28/'ETF MTD'!$JU$3-1</f>
        <v/>
      </c>
      <c r="NO93" s="61">
        <f>NM93*NN93</f>
        <v/>
      </c>
      <c r="NP93" s="33" t="n"/>
      <c r="NQ93" t="inlineStr">
        <is>
          <t>REITS</t>
        </is>
      </c>
      <c r="NR93" s="41" t="n">
        <v>0.07000000000000001</v>
      </c>
      <c r="NS93" s="61">
        <f>'ETF MTD'!$JU$28/'ETF MTD'!$JU$3-1</f>
        <v/>
      </c>
      <c r="NT93" s="61">
        <f>NR93*NS93</f>
        <v/>
      </c>
      <c r="NU93" s="33" t="n"/>
      <c r="NV93" t="inlineStr">
        <is>
          <t>REITS</t>
        </is>
      </c>
      <c r="NW93" s="41" t="n">
        <v>0.07000000000000001</v>
      </c>
      <c r="NX93" s="61">
        <f>'ETF MTD'!$JU$28/'ETF MTD'!$JU$3-1</f>
        <v/>
      </c>
      <c r="NY93" s="61">
        <f>NW93*NX93</f>
        <v/>
      </c>
      <c r="NZ93" s="33" t="n"/>
      <c r="OA93" t="inlineStr">
        <is>
          <t>REITS</t>
        </is>
      </c>
      <c r="OB93" s="41" t="n">
        <v>0.07000000000000001</v>
      </c>
      <c r="OC93" s="61">
        <f>'ETF MTD'!$JU$28/'ETF MTD'!$JU$3-1</f>
        <v/>
      </c>
      <c r="OD93" s="61">
        <f>OB93*OC93</f>
        <v/>
      </c>
      <c r="OE93" s="33" t="n"/>
      <c r="OF93" t="inlineStr">
        <is>
          <t>REITS</t>
        </is>
      </c>
      <c r="OG93" s="41" t="n">
        <v>0.08500000000000001</v>
      </c>
      <c r="OH93" s="61">
        <f>'ETF MTD'!$JU$28/'ETF MTD'!$JU$3-1</f>
        <v/>
      </c>
      <c r="OI93" s="61">
        <f>OG93*OH93</f>
        <v/>
      </c>
      <c r="OJ93" s="33" t="n"/>
      <c r="OK93" t="inlineStr">
        <is>
          <t>REITS</t>
        </is>
      </c>
      <c r="OL93" s="41" t="n">
        <v>0.07000000000000001</v>
      </c>
      <c r="OM93" s="61">
        <f>'ETF MTD'!$JU$28/'ETF MTD'!$JU$3-1</f>
        <v/>
      </c>
      <c r="ON93" s="61">
        <f>OL93*OM93</f>
        <v/>
      </c>
      <c r="OO93" s="33" t="n"/>
      <c r="OP93" t="inlineStr">
        <is>
          <t>REITS</t>
        </is>
      </c>
      <c r="OQ93" s="41" t="n">
        <v>0.07000000000000001</v>
      </c>
      <c r="OR93" s="61">
        <f>'ETF MTD'!$JU$28/'ETF MTD'!$JU$3-1</f>
        <v/>
      </c>
      <c r="OS93" s="61">
        <f>OQ93*OR93</f>
        <v/>
      </c>
      <c r="OT93" s="33" t="n"/>
      <c r="OU93" t="inlineStr">
        <is>
          <t>REITS</t>
        </is>
      </c>
      <c r="OV93" s="41" t="n">
        <v>0.07000000000000001</v>
      </c>
      <c r="OW93" s="61">
        <f>'ETF MTD'!$JU$28/'ETF MTD'!$JU$3-1</f>
        <v/>
      </c>
      <c r="OX93" s="61">
        <f>OV93*OW93</f>
        <v/>
      </c>
      <c r="OY93" s="33" t="n"/>
      <c r="OZ93" t="inlineStr">
        <is>
          <t>REITS</t>
        </is>
      </c>
      <c r="PA93" s="41" t="n">
        <v>0.08500000000000001</v>
      </c>
      <c r="PB93" s="61">
        <f>'ETF MTD'!$JU$28/'ETF MTD'!$JU$3-1</f>
        <v/>
      </c>
      <c r="PC93" s="61">
        <f>PA93*PB93</f>
        <v/>
      </c>
      <c r="PD93" s="33" t="n"/>
      <c r="PE93" t="inlineStr">
        <is>
          <t>REITS</t>
        </is>
      </c>
      <c r="PF93" s="41" t="n">
        <v>0.1</v>
      </c>
      <c r="PG93" s="61">
        <f>'ETF MTD'!$JU$28/'ETF MTD'!$JU$3-1</f>
        <v/>
      </c>
      <c r="PH93" s="61">
        <f>PF93*PG93</f>
        <v/>
      </c>
      <c r="PI93" s="33" t="n"/>
      <c r="PJ93" t="inlineStr">
        <is>
          <t>REITS</t>
        </is>
      </c>
      <c r="PK93" s="41" t="n">
        <v>0.1</v>
      </c>
      <c r="PL93" s="61">
        <f>'ETF MTD'!$JU$28/'ETF MTD'!$JU$3-1</f>
        <v/>
      </c>
      <c r="PM93" s="61">
        <f>PK93*PL93</f>
        <v/>
      </c>
      <c r="PN93" s="33" t="n"/>
      <c r="PO93" t="inlineStr">
        <is>
          <t>REITS</t>
        </is>
      </c>
      <c r="PP93" s="41" t="n">
        <v>0.1</v>
      </c>
      <c r="PQ93" s="61">
        <f>'ETF MTD'!$JU$28/'ETF MTD'!$JU$3-1</f>
        <v/>
      </c>
      <c r="PR93" s="61">
        <f>PP93*PQ93</f>
        <v/>
      </c>
      <c r="PS93" s="33" t="n"/>
      <c r="PT93" t="inlineStr">
        <is>
          <t>REITS</t>
        </is>
      </c>
      <c r="PU93" s="41" t="n">
        <v>0.1</v>
      </c>
      <c r="PV93" s="61">
        <f>'ETF MTD'!$JU$28/'ETF MTD'!$JU$3-1</f>
        <v/>
      </c>
      <c r="PW93" s="61">
        <f>PU93*PV93</f>
        <v/>
      </c>
      <c r="PX93" s="33" t="n"/>
      <c r="PY93" t="inlineStr">
        <is>
          <t>REITS</t>
        </is>
      </c>
      <c r="PZ93" s="50" t="n">
        <v>0.07000000000000001</v>
      </c>
      <c r="QA93" s="61">
        <f>'ETF MTD'!$JU$28/'ETF MTD'!$JU$3-1</f>
        <v/>
      </c>
      <c r="QB93" s="61">
        <f>PZ93*QA93</f>
        <v/>
      </c>
      <c r="QC93" s="33" t="n"/>
      <c r="QD93" t="inlineStr">
        <is>
          <t>REITS</t>
        </is>
      </c>
      <c r="QE93" s="50" t="n">
        <v>0.07000000000000001</v>
      </c>
      <c r="QF93" s="61">
        <f>'ETF MTD'!$JU$28/'ETF MTD'!$JU$3-1</f>
        <v/>
      </c>
      <c r="QG93" s="61">
        <f>QE93*QF93</f>
        <v/>
      </c>
      <c r="QH93" s="61" t="n"/>
      <c r="QI93" t="inlineStr">
        <is>
          <t>REITS</t>
        </is>
      </c>
      <c r="QJ93" s="41" t="n">
        <v>0.07750000000000001</v>
      </c>
      <c r="QK93" s="61">
        <f>'ETF MTD'!$JU$28/'ETF MTD'!$JU$3-1</f>
        <v/>
      </c>
      <c r="QL93" s="61">
        <f>QJ93*QK93</f>
        <v/>
      </c>
      <c r="QM93" s="33" t="n"/>
      <c r="QN93" t="inlineStr">
        <is>
          <t>REITS</t>
        </is>
      </c>
      <c r="QO93" s="41" t="n">
        <v>0.07750000000000001</v>
      </c>
      <c r="QP93" s="61">
        <f>'ETF MTD'!$JU$28/'ETF MTD'!$JU$3-1</f>
        <v/>
      </c>
      <c r="QQ93" s="61">
        <f>QO93*QP93</f>
        <v/>
      </c>
      <c r="QR93" s="33" t="n"/>
      <c r="QS93" t="inlineStr">
        <is>
          <t>REITS</t>
        </is>
      </c>
      <c r="QT93" s="41" t="n">
        <v>0.078</v>
      </c>
      <c r="QU93" s="61">
        <f>'ETF MTD'!$JU$28/'ETF MTD'!$JU$3-1</f>
        <v/>
      </c>
      <c r="QV93" s="61">
        <f>QT93*QU93</f>
        <v/>
      </c>
      <c r="QW93" s="33" t="n"/>
      <c r="QX93" t="inlineStr">
        <is>
          <t>REITS</t>
        </is>
      </c>
      <c r="QY93" s="41" t="n">
        <v>0.1</v>
      </c>
      <c r="QZ93" s="61">
        <f>'ETF MTD'!$JU$28/'ETF MTD'!$JU$3-1</f>
        <v/>
      </c>
      <c r="RA93" s="61">
        <f>QY93*QZ93</f>
        <v/>
      </c>
      <c r="RB93" s="33" t="n"/>
      <c r="RC93" t="inlineStr">
        <is>
          <t>REITS</t>
        </is>
      </c>
      <c r="RD93" s="41" t="n">
        <v>0.1</v>
      </c>
      <c r="RE93" s="61">
        <f>'ETF MTD'!$JU$28/'ETF MTD'!$JU$3-1</f>
        <v/>
      </c>
      <c r="RF93" s="61">
        <f>RD93*RE93</f>
        <v/>
      </c>
      <c r="RG93" s="33" t="n"/>
      <c r="RH93" t="inlineStr">
        <is>
          <t>REITS</t>
        </is>
      </c>
      <c r="RI93" s="41" t="n">
        <v>0.1</v>
      </c>
      <c r="RJ93" s="61">
        <f>'ETF MTD'!$JU$28/'ETF MTD'!$JU$3-1</f>
        <v/>
      </c>
      <c r="RK93" s="61">
        <f>RI93*RJ93</f>
        <v/>
      </c>
      <c r="RL93" s="61" t="n"/>
      <c r="RM93" s="208" t="n">
        <v>0.1</v>
      </c>
      <c r="RN93" s="58">
        <f>RM93*0.7</f>
        <v/>
      </c>
    </row>
    <row r="94">
      <c r="F94" s="33" t="n"/>
      <c r="G94" s="33" t="n"/>
      <c r="H94" s="33" t="n"/>
      <c r="I94" s="33" t="n"/>
      <c r="J94" s="33" t="n"/>
      <c r="K94" s="33" t="n"/>
      <c r="L94" s="33" t="n"/>
      <c r="M94" s="33" t="n"/>
      <c r="N94" s="33" t="n"/>
      <c r="O94" s="33" t="n"/>
      <c r="P94" s="33" t="n"/>
      <c r="Q94" s="33" t="n"/>
      <c r="R94" s="33" t="n"/>
      <c r="S94" s="33" t="n"/>
      <c r="T94" s="33" t="n"/>
      <c r="U94" s="33" t="n"/>
      <c r="V94" s="49" t="n"/>
      <c r="W94" s="61" t="n"/>
      <c r="X94" s="61" t="n"/>
      <c r="Y94" s="61" t="n"/>
      <c r="Z94" s="33" t="n"/>
      <c r="AA94" s="49" t="n"/>
      <c r="AB94" s="61" t="n"/>
      <c r="AC94" s="61" t="n"/>
      <c r="AD94" s="61" t="n"/>
      <c r="AE94" s="33" t="n"/>
      <c r="AF94" s="49" t="n"/>
      <c r="AG94" s="61" t="n"/>
      <c r="AH94" s="61" t="n"/>
      <c r="AI94" s="61" t="n"/>
      <c r="AJ94" s="33" t="n"/>
      <c r="AK94" s="49" t="n"/>
      <c r="AL94" s="61" t="n"/>
      <c r="AM94" s="61" t="n"/>
      <c r="AN94" s="61" t="n"/>
      <c r="AO94" s="33" t="n"/>
      <c r="AP94" s="61" t="n"/>
      <c r="AQ94" s="61" t="n"/>
      <c r="AR94" s="61" t="n"/>
      <c r="AS94" s="61" t="n"/>
      <c r="AT94" s="33" t="n"/>
      <c r="AU94" s="61" t="n"/>
      <c r="AV94" s="61" t="n"/>
      <c r="AW94" s="61" t="n"/>
      <c r="AX94" s="61" t="n"/>
      <c r="AY94" s="33" t="n"/>
      <c r="AZ94" s="61" t="n"/>
      <c r="BA94" s="61" t="n"/>
      <c r="BB94" s="61" t="n"/>
      <c r="BC94" s="61" t="n"/>
      <c r="BD94" s="33" t="n"/>
      <c r="BE94" s="61" t="n"/>
      <c r="BF94" s="61" t="n"/>
      <c r="BG94" s="61" t="n"/>
      <c r="BH94" s="61" t="n"/>
      <c r="BI94" s="33" t="n"/>
      <c r="BJ94" s="61" t="n"/>
      <c r="BK94" s="61" t="n"/>
      <c r="BL94" s="61" t="n"/>
      <c r="BM94" s="61" t="n"/>
      <c r="BN94" s="33" t="n"/>
      <c r="BO94" s="61" t="n"/>
      <c r="BP94" s="61" t="n"/>
      <c r="BQ94" s="61" t="n"/>
      <c r="BR94" s="61" t="n"/>
      <c r="BS94" s="33" t="n"/>
      <c r="BT94" s="61" t="n"/>
      <c r="BU94" s="61" t="n"/>
      <c r="BV94" s="61" t="n"/>
      <c r="BW94" s="61" t="n"/>
      <c r="BX94" s="33" t="n"/>
      <c r="BY94" s="61" t="n"/>
      <c r="BZ94" s="61" t="n"/>
      <c r="CA94" s="61" t="n"/>
      <c r="CB94" s="61" t="n"/>
      <c r="CC94" s="33" t="n"/>
      <c r="CD94" s="61" t="n"/>
      <c r="CE94" s="61" t="n"/>
      <c r="CF94" s="61" t="n"/>
      <c r="CG94" s="61" t="n"/>
      <c r="CH94" s="33" t="n"/>
      <c r="CI94" s="61" t="n"/>
      <c r="CJ94" s="61" t="n"/>
      <c r="CK94" s="61" t="n"/>
      <c r="CL94" s="61" t="n"/>
      <c r="CM94" s="33" t="n"/>
      <c r="CN94" s="61" t="n"/>
      <c r="CO94" s="61" t="n"/>
      <c r="CP94" s="61" t="n"/>
      <c r="CQ94" s="61" t="n"/>
      <c r="CR94" s="33" t="n"/>
      <c r="CS94" s="61" t="n"/>
      <c r="CT94" s="61" t="n"/>
      <c r="CU94" s="61" t="n"/>
      <c r="CV94" s="61" t="n"/>
      <c r="CW94" s="33" t="n"/>
      <c r="CX94" s="61" t="n"/>
      <c r="CY94" s="61" t="n"/>
      <c r="CZ94" s="61" t="n"/>
      <c r="DA94" s="61" t="n"/>
      <c r="DB94" s="33" t="n"/>
      <c r="DC94" s="61" t="n"/>
      <c r="DD94" s="61" t="n"/>
      <c r="DE94" s="61" t="n"/>
      <c r="DF94" s="61" t="n"/>
      <c r="DG94" s="33" t="n"/>
      <c r="DH94" s="61" t="n"/>
      <c r="DI94" s="61" t="n"/>
      <c r="DJ94" s="61" t="n"/>
      <c r="DK94" s="61" t="n"/>
      <c r="DL94" s="33" t="n"/>
      <c r="DM94" s="61" t="n"/>
      <c r="DN94" s="61" t="n"/>
      <c r="DO94" s="61" t="n"/>
      <c r="DP94" s="61" t="n"/>
      <c r="DQ94" s="33" t="n"/>
      <c r="DR94" s="61" t="n"/>
      <c r="DS94" s="61" t="n"/>
      <c r="DT94" s="61" t="n"/>
      <c r="DU94" s="61" t="n"/>
      <c r="DV94" s="33" t="n"/>
      <c r="DW94" s="61" t="n"/>
      <c r="DX94" s="61" t="n"/>
      <c r="DY94" s="61" t="n"/>
      <c r="DZ94" s="61" t="n"/>
      <c r="EA94" s="33" t="n"/>
      <c r="EB94" s="61" t="n"/>
      <c r="EC94" s="61" t="n"/>
      <c r="ED94" s="61" t="n"/>
      <c r="EE94" s="61" t="n"/>
      <c r="EF94" s="33" t="n"/>
      <c r="EG94" s="61" t="n"/>
      <c r="EH94" s="61" t="n"/>
      <c r="EI94" s="61" t="n"/>
      <c r="EJ94" s="61" t="n"/>
      <c r="EK94" s="32" t="inlineStr">
        <is>
          <t>VUSTX</t>
        </is>
      </c>
      <c r="EL94" s="49" t="n">
        <v>0</v>
      </c>
      <c r="EM94" s="61">
        <f>'ETF MTD'!$DO$28/'ETF MTD'!$DO$3-1</f>
        <v/>
      </c>
      <c r="EN94" s="61">
        <f>EL94*EM94</f>
        <v/>
      </c>
      <c r="EO94" s="61" t="n"/>
      <c r="EP94" s="32" t="inlineStr">
        <is>
          <t>VUSTX</t>
        </is>
      </c>
      <c r="EQ94" s="49" t="n">
        <v>0</v>
      </c>
      <c r="ER94" s="61">
        <f>'ETF MTD'!$DO$28/'ETF MTD'!$DO$3-1</f>
        <v/>
      </c>
      <c r="ES94" s="61">
        <f>EQ94*ER94</f>
        <v/>
      </c>
      <c r="ET94" s="61" t="n"/>
      <c r="EU94" s="32" t="inlineStr">
        <is>
          <t>VUSTX</t>
        </is>
      </c>
      <c r="EV94" s="49" t="n">
        <v>0</v>
      </c>
      <c r="EW94" s="61">
        <f>'ETF MTD'!$DO$28/'ETF MTD'!$DO$3-1</f>
        <v/>
      </c>
      <c r="EX94" s="61">
        <f>EV94*EW94</f>
        <v/>
      </c>
      <c r="EY94" s="61" t="n"/>
      <c r="EZ94" s="32" t="inlineStr">
        <is>
          <t>VUSTX</t>
        </is>
      </c>
      <c r="FA94" s="49" t="n">
        <v>0</v>
      </c>
      <c r="FB94" s="61">
        <f>'ETF MTD'!$DO$28/'ETF MTD'!$DO$3-1</f>
        <v/>
      </c>
      <c r="FC94" s="61">
        <f>FA94*FB94</f>
        <v/>
      </c>
      <c r="FD94" s="61" t="n"/>
      <c r="FE94" s="32" t="inlineStr">
        <is>
          <t>VUSTX</t>
        </is>
      </c>
      <c r="FF94" s="49" t="n">
        <v>0</v>
      </c>
      <c r="FG94" s="61">
        <f>'ETF MTD'!$DO$28/'ETF MTD'!$DO$3-1</f>
        <v/>
      </c>
      <c r="FH94" s="61">
        <f>FF94*FG94</f>
        <v/>
      </c>
      <c r="FI94" s="61" t="n"/>
      <c r="FJ94" s="32" t="inlineStr">
        <is>
          <t>VUSTX</t>
        </is>
      </c>
      <c r="FK94" s="49" t="n">
        <v>0</v>
      </c>
      <c r="FL94" s="61">
        <f>'ETF MTD'!$DO$28/'ETF MTD'!$DO$3-1</f>
        <v/>
      </c>
      <c r="FM94" s="61">
        <f>FK94*FL94</f>
        <v/>
      </c>
      <c r="FN94" s="61" t="n"/>
      <c r="FO94" s="32" t="inlineStr">
        <is>
          <t>VUSTX</t>
        </is>
      </c>
      <c r="FP94" s="49" t="n">
        <v>0</v>
      </c>
      <c r="FQ94" s="61">
        <f>'ETF MTD'!$DO$28/'ETF MTD'!$DO$3-1</f>
        <v/>
      </c>
      <c r="FR94" s="61">
        <f>FP94*FQ94</f>
        <v/>
      </c>
      <c r="FS94" s="61" t="n"/>
      <c r="FT94" s="32" t="inlineStr">
        <is>
          <t>VUSTX</t>
        </is>
      </c>
      <c r="FU94" s="49" t="n">
        <v>0</v>
      </c>
      <c r="FV94" s="61">
        <f>'ETF MTD'!$DO$28/'ETF MTD'!$DO$3-1</f>
        <v/>
      </c>
      <c r="FW94" s="61">
        <f>FU94*FV94</f>
        <v/>
      </c>
      <c r="FX94" s="61" t="n"/>
      <c r="FY94" s="32" t="inlineStr">
        <is>
          <t>VUSTX</t>
        </is>
      </c>
      <c r="FZ94" s="41" t="n">
        <v>0</v>
      </c>
      <c r="GA94" s="61">
        <f>'ETF MTD'!$DO$28/'ETF MTD'!$DO$3-1</f>
        <v/>
      </c>
      <c r="GB94" s="61">
        <f>FZ94*GA94</f>
        <v/>
      </c>
      <c r="GC94" s="61" t="n"/>
      <c r="GD94" s="32" t="inlineStr">
        <is>
          <t>VUSTX</t>
        </is>
      </c>
      <c r="GE94" s="41" t="n">
        <v>0</v>
      </c>
      <c r="GF94" s="61">
        <f>'ETF MTD'!$DO$28/'ETF MTD'!$DO$3-1</f>
        <v/>
      </c>
      <c r="GG94" s="61">
        <f>GE94*GF94</f>
        <v/>
      </c>
      <c r="GH94" s="61" t="n"/>
      <c r="GI94" s="32" t="inlineStr">
        <is>
          <t>VUSTX</t>
        </is>
      </c>
      <c r="GJ94" s="41" t="n">
        <v>0</v>
      </c>
      <c r="GK94" s="61">
        <f>'ETF MTD'!$DO$28/'ETF MTD'!$DO$3-1</f>
        <v/>
      </c>
      <c r="GL94" s="61">
        <f>GJ94*GK94</f>
        <v/>
      </c>
      <c r="GM94" s="61" t="n"/>
      <c r="GN94" s="32" t="inlineStr">
        <is>
          <t>VUSTX</t>
        </is>
      </c>
      <c r="GO94" s="41" t="n">
        <v>0</v>
      </c>
      <c r="GP94" s="61">
        <f>'ETF MTD'!$DO$28/'ETF MTD'!$DO$3-1</f>
        <v/>
      </c>
      <c r="GQ94" s="61">
        <f>GO94*GP94</f>
        <v/>
      </c>
      <c r="GR94" s="61" t="n"/>
      <c r="GS94" s="32" t="inlineStr">
        <is>
          <t>VUSTX</t>
        </is>
      </c>
      <c r="GT94" s="41" t="n">
        <v>0</v>
      </c>
      <c r="GU94" s="61">
        <f>'ETF MTD'!$DO$28/'ETF MTD'!$DO$3-1</f>
        <v/>
      </c>
      <c r="GV94" s="61">
        <f>GT94*GU94</f>
        <v/>
      </c>
      <c r="GW94" s="61" t="n"/>
      <c r="GX94" s="32" t="inlineStr">
        <is>
          <t>VUSTX</t>
        </is>
      </c>
      <c r="GY94" s="41" t="n">
        <v>0</v>
      </c>
      <c r="GZ94" s="61">
        <f>'ETF MTD'!$DO$28/'ETF MTD'!$DO$3-1</f>
        <v/>
      </c>
      <c r="HA94" s="61">
        <f>GY94*GZ94</f>
        <v/>
      </c>
      <c r="HB94" s="61" t="n"/>
      <c r="HC94" s="32" t="inlineStr">
        <is>
          <t>VUSTX</t>
        </is>
      </c>
      <c r="HD94" s="41" t="n">
        <v>0</v>
      </c>
      <c r="HE94" s="61">
        <f>'ETF MTD'!$DO$28/'ETF MTD'!$DO$3-1</f>
        <v/>
      </c>
      <c r="HF94" s="61">
        <f>HD94*HE94</f>
        <v/>
      </c>
      <c r="HG94" s="61" t="n"/>
      <c r="HH94" s="32" t="inlineStr">
        <is>
          <t>VUSTX</t>
        </is>
      </c>
      <c r="HI94" s="41" t="n">
        <v>0</v>
      </c>
      <c r="HJ94" s="61">
        <f>'ETF MTD'!$DO$28/'ETF MTD'!$DO$3-1</f>
        <v/>
      </c>
      <c r="HK94" s="61">
        <f>HI94*HJ94</f>
        <v/>
      </c>
      <c r="HL94" s="61" t="n"/>
      <c r="HM94" s="32" t="inlineStr">
        <is>
          <t>VUSTX</t>
        </is>
      </c>
      <c r="HN94" s="41" t="n">
        <v>0</v>
      </c>
      <c r="HO94" s="61">
        <f>'ETF MTD'!$DO$28/'ETF MTD'!$DO$3-1</f>
        <v/>
      </c>
      <c r="HP94" s="61">
        <f>HN94*HO94</f>
        <v/>
      </c>
      <c r="HQ94" s="61" t="n"/>
      <c r="HR94" s="32" t="inlineStr">
        <is>
          <t>VUSTX</t>
        </is>
      </c>
      <c r="HS94" s="41" t="n">
        <v>0</v>
      </c>
      <c r="HT94" s="61">
        <f>'ETF MTD'!$DO$28/'ETF MTD'!$DO$3-1</f>
        <v/>
      </c>
      <c r="HU94" s="61">
        <f>HS94*HT94</f>
        <v/>
      </c>
      <c r="HV94" s="61" t="n"/>
      <c r="HW94" s="32" t="inlineStr">
        <is>
          <t>VUSTX</t>
        </is>
      </c>
      <c r="HX94" s="41" t="n">
        <v>0</v>
      </c>
      <c r="HY94" s="61">
        <f>'ETF MTD'!$DO$28/'ETF MTD'!$DO$3-1</f>
        <v/>
      </c>
      <c r="HZ94" s="61">
        <f>HX94*HY94</f>
        <v/>
      </c>
      <c r="IA94" s="61" t="n"/>
      <c r="IB94" s="32" t="inlineStr">
        <is>
          <t>VUSTX</t>
        </is>
      </c>
      <c r="IC94" s="41" t="n">
        <v>0</v>
      </c>
      <c r="ID94" s="61">
        <f>'ETF MTD'!$DO$28/'ETF MTD'!$DO$3-1</f>
        <v/>
      </c>
      <c r="IE94" s="61">
        <f>IC94*ID94</f>
        <v/>
      </c>
      <c r="IF94" s="61" t="n"/>
      <c r="IG94" s="32" t="inlineStr">
        <is>
          <t>VUSTX</t>
        </is>
      </c>
      <c r="IH94" s="41" t="n">
        <v>0</v>
      </c>
      <c r="II94" s="61">
        <f>'ETF MTD'!$DO$28/'ETF MTD'!$DO$3-1</f>
        <v/>
      </c>
      <c r="IJ94" s="61">
        <f>IH94*II94</f>
        <v/>
      </c>
      <c r="IK94" s="61" t="n"/>
      <c r="IL94" s="32" t="inlineStr">
        <is>
          <t>VUSTX</t>
        </is>
      </c>
      <c r="IM94" s="41" t="n">
        <v>0</v>
      </c>
      <c r="IN94" s="61">
        <f>'ETF MTD'!$DO$28/'ETF MTD'!$DO$3-1</f>
        <v/>
      </c>
      <c r="IO94" s="61">
        <f>IM94*IN94</f>
        <v/>
      </c>
      <c r="IP94" s="61" t="n"/>
      <c r="IQ94" s="32" t="inlineStr">
        <is>
          <t>VUSTX</t>
        </is>
      </c>
      <c r="IR94" s="41" t="n">
        <v>0</v>
      </c>
      <c r="IS94" s="61">
        <f>'ETF MTD'!$DO$28/'ETF MTD'!$DO$3-1</f>
        <v/>
      </c>
      <c r="IT94" s="61">
        <f>IR94*IS94</f>
        <v/>
      </c>
      <c r="IU94" s="61" t="n"/>
      <c r="IV94" s="32" t="inlineStr">
        <is>
          <t>VUSTX</t>
        </is>
      </c>
      <c r="IW94" s="41" t="n">
        <v>0</v>
      </c>
      <c r="IX94" s="61">
        <f>'ETF MTD'!$DO$28/'ETF MTD'!$DO$3-1</f>
        <v/>
      </c>
      <c r="IY94" s="61">
        <f>IW94*IX94</f>
        <v/>
      </c>
      <c r="IZ94" s="61" t="n"/>
      <c r="JA94" s="32" t="inlineStr">
        <is>
          <t>VUSTX</t>
        </is>
      </c>
      <c r="JB94" s="41" t="n">
        <v>0</v>
      </c>
      <c r="JC94" s="61">
        <f>'ETF MTD'!$DO$28/'ETF MTD'!$DO$3-1</f>
        <v/>
      </c>
      <c r="JD94" s="61">
        <f>JB94*JC94</f>
        <v/>
      </c>
      <c r="JE94" s="61" t="n"/>
      <c r="JF94" s="32" t="inlineStr">
        <is>
          <t>VUSTX</t>
        </is>
      </c>
      <c r="JG94" s="41" t="n">
        <v>0</v>
      </c>
      <c r="JH94" s="61">
        <f>'ETF MTD'!$DO$28/'ETF MTD'!$DO$3-1</f>
        <v/>
      </c>
      <c r="JI94" s="61">
        <f>JG94*JH94</f>
        <v/>
      </c>
      <c r="JJ94" s="61" t="n"/>
      <c r="JK94" s="32" t="inlineStr">
        <is>
          <t>VUSTX</t>
        </is>
      </c>
      <c r="JL94" s="41" t="n">
        <v>0.01</v>
      </c>
      <c r="JM94" s="61">
        <f>'ETF MTD'!$DO$28/'ETF MTD'!$DO$3-1</f>
        <v/>
      </c>
      <c r="JN94" s="61">
        <f>JL94*JM94</f>
        <v/>
      </c>
      <c r="JO94" s="61" t="n"/>
      <c r="JP94" s="32" t="inlineStr">
        <is>
          <t>VUSTX</t>
        </is>
      </c>
      <c r="JQ94" s="41" t="n">
        <v>0.022</v>
      </c>
      <c r="JR94" s="61">
        <f>'ETF MTD'!$DO$28/'ETF MTD'!$DO$3-1</f>
        <v/>
      </c>
      <c r="JS94" s="61">
        <f>JQ94*JR94</f>
        <v/>
      </c>
      <c r="JT94" s="61" t="n"/>
      <c r="JU94" s="32" t="inlineStr">
        <is>
          <t>VUSTX</t>
        </is>
      </c>
      <c r="JV94" s="41" t="n">
        <v>0.022</v>
      </c>
      <c r="JW94" s="61">
        <f>'ETF MTD'!$DO$28/'ETF MTD'!$DO$3-1</f>
        <v/>
      </c>
      <c r="JX94" s="61">
        <f>JV94*JW94</f>
        <v/>
      </c>
      <c r="JY94" s="61" t="n"/>
      <c r="JZ94" t="inlineStr">
        <is>
          <t>U.S. Govt LT</t>
        </is>
      </c>
      <c r="KA94" s="41" t="n">
        <v>0</v>
      </c>
      <c r="KB94" s="61">
        <f>'ETF MTD'!$DO$28/'ETF MTD'!$DO$3-1</f>
        <v/>
      </c>
      <c r="KC94" s="61">
        <f>KA94*KB94</f>
        <v/>
      </c>
      <c r="KD94" s="61" t="n"/>
      <c r="KE94" t="inlineStr">
        <is>
          <t>U.S. Govt LT</t>
        </is>
      </c>
      <c r="KF94" s="41" t="n">
        <v>0</v>
      </c>
      <c r="KG94" s="61">
        <f>'ETF MTD'!$DO$28/'ETF MTD'!$DO$3-1</f>
        <v/>
      </c>
      <c r="KH94" s="61">
        <f>KF94*KG94</f>
        <v/>
      </c>
      <c r="KI94" s="61" t="n"/>
      <c r="KJ94" t="inlineStr">
        <is>
          <t>U.S. Govt LT</t>
        </is>
      </c>
      <c r="KK94" s="41" t="n">
        <v>0.015</v>
      </c>
      <c r="KL94" s="61">
        <f>'ETF MTD'!$DO$28/'ETF MTD'!$DO$3-1</f>
        <v/>
      </c>
      <c r="KM94" s="61">
        <f>KK94*KL94</f>
        <v/>
      </c>
      <c r="KN94" s="61" t="n"/>
      <c r="KO94" t="inlineStr">
        <is>
          <t>U.S. Govt LT</t>
        </is>
      </c>
      <c r="KP94" s="41" t="n">
        <v>0.035</v>
      </c>
      <c r="KQ94" s="61">
        <f>'ETF MTD'!$DO$28/'ETF MTD'!$DO$3-1</f>
        <v/>
      </c>
      <c r="KR94" s="61">
        <f>KP94*KQ94</f>
        <v/>
      </c>
      <c r="KS94" s="61" t="n"/>
      <c r="KT94" t="inlineStr">
        <is>
          <t>U.S. Govt LT</t>
        </is>
      </c>
      <c r="KU94" s="41" t="n">
        <v>0</v>
      </c>
      <c r="KV94" s="61">
        <f>'ETF MTD'!$DO$28/'ETF MTD'!$DO$3-1</f>
        <v/>
      </c>
      <c r="KW94" s="61">
        <f>KU94*KV94</f>
        <v/>
      </c>
      <c r="KX94" s="61" t="n"/>
      <c r="KY94" t="inlineStr">
        <is>
          <t>U.S. Govt LT</t>
        </is>
      </c>
      <c r="KZ94" s="41" t="n">
        <v>0</v>
      </c>
      <c r="LA94" s="61">
        <f>'ETF MTD'!$DO$28/'ETF MTD'!$DO$3-1</f>
        <v/>
      </c>
      <c r="LB94" s="61">
        <f>KZ94*LA94</f>
        <v/>
      </c>
      <c r="LC94" s="61" t="n"/>
      <c r="LD94" t="inlineStr">
        <is>
          <t>U.S. Govt LT</t>
        </is>
      </c>
      <c r="LE94" s="41" t="n">
        <v>0</v>
      </c>
      <c r="LF94" s="61">
        <f>'ETF MTD'!$DO$28/'ETF MTD'!$DO$3-1</f>
        <v/>
      </c>
      <c r="LG94" s="61">
        <f>LE94*LF94</f>
        <v/>
      </c>
      <c r="LH94" s="61" t="n"/>
      <c r="LI94" t="inlineStr">
        <is>
          <t>U.S. Govt LT</t>
        </is>
      </c>
      <c r="LJ94" s="41" t="n">
        <v>0</v>
      </c>
      <c r="LK94" s="61">
        <f>'ETF MTD'!$DO$28/'ETF MTD'!$DO$3-1</f>
        <v/>
      </c>
      <c r="LL94" s="61">
        <f>LJ94*LK94</f>
        <v/>
      </c>
      <c r="LM94" s="61" t="n"/>
      <c r="LN94" t="inlineStr">
        <is>
          <t>U.S. Govt LT</t>
        </is>
      </c>
      <c r="LO94" s="41" t="n">
        <v>0</v>
      </c>
      <c r="LP94" s="61">
        <f>'ETF MTD'!$DO$28/'ETF MTD'!$DO$3-1</f>
        <v/>
      </c>
      <c r="LQ94" s="61">
        <f>LO94*LP94</f>
        <v/>
      </c>
      <c r="LR94" s="61" t="n"/>
      <c r="LS94" t="inlineStr">
        <is>
          <t>U.S. Govt LT</t>
        </is>
      </c>
      <c r="LT94" s="41" t="n">
        <v>0</v>
      </c>
      <c r="LU94" s="61">
        <f>'ETF MTD'!$DO$28/'ETF MTD'!$DO$3-1</f>
        <v/>
      </c>
      <c r="LV94" s="61">
        <f>LT94*LU94</f>
        <v/>
      </c>
      <c r="LW94" s="61" t="n"/>
      <c r="LX94" t="inlineStr">
        <is>
          <t>U.S. Govt LT</t>
        </is>
      </c>
      <c r="LY94" s="41" t="n">
        <v>0</v>
      </c>
      <c r="LZ94" s="61">
        <f>'ETF MTD'!$DO$28/'ETF MTD'!$DO$3-1</f>
        <v/>
      </c>
      <c r="MA94" s="61">
        <f>LY94*LZ94</f>
        <v/>
      </c>
      <c r="MB94" s="61" t="n"/>
      <c r="MC94" t="inlineStr">
        <is>
          <t>U.S. Govt LT</t>
        </is>
      </c>
      <c r="MD94" s="41" t="n">
        <v>0</v>
      </c>
      <c r="ME94" s="61">
        <f>'ETF MTD'!$DO$28/'ETF MTD'!$DO$3-1</f>
        <v/>
      </c>
      <c r="MF94" s="61">
        <f>MD94*ME94</f>
        <v/>
      </c>
      <c r="MG94" s="61" t="n"/>
      <c r="MH94" t="inlineStr">
        <is>
          <t>U.S. Govt LT</t>
        </is>
      </c>
      <c r="MI94" s="41" t="n">
        <v>0</v>
      </c>
      <c r="MJ94" s="61">
        <f>'ETF MTD'!$DO$28/'ETF MTD'!$DO$3-1</f>
        <v/>
      </c>
      <c r="MK94" s="61">
        <f>MI94*MJ94</f>
        <v/>
      </c>
      <c r="ML94" s="61" t="n"/>
      <c r="MM94" t="inlineStr">
        <is>
          <t>U.S. Govt LT</t>
        </is>
      </c>
      <c r="MN94" s="41" t="n">
        <v>0</v>
      </c>
      <c r="MO94" s="61">
        <f>'ETF MTD'!$DO$28/'ETF MTD'!$DO$3-1</f>
        <v/>
      </c>
      <c r="MP94" s="61">
        <f>MN94*MO94</f>
        <v/>
      </c>
      <c r="MQ94" s="33" t="n"/>
      <c r="MR94" t="inlineStr">
        <is>
          <t>U.S. Govt LT</t>
        </is>
      </c>
      <c r="MS94" s="41" t="n">
        <v>0</v>
      </c>
      <c r="MT94" s="61">
        <f>'ETF MTD'!$DO$28/'ETF MTD'!$DO$3-1</f>
        <v/>
      </c>
      <c r="MU94" s="61">
        <f>MS94*MT94</f>
        <v/>
      </c>
      <c r="MV94" s="61" t="n"/>
      <c r="MW94" t="inlineStr">
        <is>
          <t>U.S. Govt LT</t>
        </is>
      </c>
      <c r="MX94" s="41" t="n">
        <v>0</v>
      </c>
      <c r="MY94" s="61">
        <f>'ETF MTD'!$DO$28/'ETF MTD'!$DO$3-1</f>
        <v/>
      </c>
      <c r="MZ94" s="61">
        <f>MX94*MY94</f>
        <v/>
      </c>
      <c r="NA94" s="33" t="n"/>
      <c r="NB94" t="inlineStr">
        <is>
          <t>U.S. Govt LT</t>
        </is>
      </c>
      <c r="NC94" s="41" t="n">
        <v>0.0135</v>
      </c>
      <c r="ND94" s="61">
        <f>'ETF MTD'!$DO$28/'ETF MTD'!$DO$3-1</f>
        <v/>
      </c>
      <c r="NE94" s="61">
        <f>NC94*ND94</f>
        <v/>
      </c>
      <c r="NF94" s="33" t="n"/>
      <c r="NG94" t="inlineStr">
        <is>
          <t>U.S. Govt LT</t>
        </is>
      </c>
      <c r="NH94" s="41" t="n">
        <v>0</v>
      </c>
      <c r="NI94" s="61">
        <f>'ETF MTD'!$DO$28/'ETF MTD'!$DO$3-1</f>
        <v/>
      </c>
      <c r="NJ94" s="61">
        <f>NH94*NI94</f>
        <v/>
      </c>
      <c r="NK94" s="33" t="n"/>
      <c r="NL94" t="inlineStr">
        <is>
          <t>U.S. Govt LT</t>
        </is>
      </c>
      <c r="NM94" s="41" t="n">
        <v>0</v>
      </c>
      <c r="NN94" s="61">
        <f>'ETF MTD'!$DO$28/'ETF MTD'!$DO$3-1</f>
        <v/>
      </c>
      <c r="NO94" s="61">
        <f>NM94*NN94</f>
        <v/>
      </c>
      <c r="NP94" s="33" t="n"/>
      <c r="NQ94" t="inlineStr">
        <is>
          <t>U.S. Govt LT</t>
        </is>
      </c>
      <c r="NR94" s="41" t="n">
        <v>0</v>
      </c>
      <c r="NS94" s="61">
        <f>'ETF MTD'!$DO$28/'ETF MTD'!$DO$3-1</f>
        <v/>
      </c>
      <c r="NT94" s="61">
        <f>NR94*NS94</f>
        <v/>
      </c>
      <c r="NU94" s="33" t="n"/>
      <c r="NV94" t="inlineStr">
        <is>
          <t>U.S. Govt LT</t>
        </is>
      </c>
      <c r="NW94" s="41" t="n">
        <v>0</v>
      </c>
      <c r="NX94" s="61">
        <f>'ETF MTD'!$DO$28/'ETF MTD'!$DO$3-1</f>
        <v/>
      </c>
      <c r="NY94" s="61">
        <f>NW94*NX94</f>
        <v/>
      </c>
      <c r="NZ94" s="33" t="n"/>
      <c r="OA94" t="inlineStr">
        <is>
          <t>U.S. Govt LT</t>
        </is>
      </c>
      <c r="OB94" s="41" t="n">
        <v>0</v>
      </c>
      <c r="OC94" s="61">
        <f>'ETF MTD'!$DO$28/'ETF MTD'!$DO$3-1</f>
        <v/>
      </c>
      <c r="OD94" s="61">
        <f>OB94*OC94</f>
        <v/>
      </c>
      <c r="OE94" s="33" t="n"/>
      <c r="OF94" t="inlineStr">
        <is>
          <t>U.S. Govt LT</t>
        </is>
      </c>
      <c r="OG94" s="41" t="n">
        <v>0</v>
      </c>
      <c r="OH94" s="61">
        <f>'ETF MTD'!$DO$28/'ETF MTD'!$DO$3-1</f>
        <v/>
      </c>
      <c r="OI94" s="61">
        <f>OG94*OH94</f>
        <v/>
      </c>
      <c r="OJ94" s="33" t="n"/>
      <c r="OK94" t="inlineStr">
        <is>
          <t>U.S. Govt LT</t>
        </is>
      </c>
      <c r="OL94" s="41" t="n">
        <v>0</v>
      </c>
      <c r="OM94" s="61">
        <f>'ETF MTD'!$DO$28/'ETF MTD'!$DO$3-1</f>
        <v/>
      </c>
      <c r="ON94" s="61">
        <f>OL94*OM94</f>
        <v/>
      </c>
      <c r="OO94" s="33" t="n"/>
      <c r="OP94" t="inlineStr">
        <is>
          <t>U.S. Govt LT</t>
        </is>
      </c>
      <c r="OQ94" s="41" t="n">
        <v>0</v>
      </c>
      <c r="OR94" s="61">
        <f>'ETF MTD'!$DO$28/'ETF MTD'!$DO$3-1</f>
        <v/>
      </c>
      <c r="OS94" s="61">
        <f>OQ94*OR94</f>
        <v/>
      </c>
      <c r="OT94" s="33" t="n"/>
      <c r="OU94" t="inlineStr">
        <is>
          <t>U.S. Govt LT</t>
        </is>
      </c>
      <c r="OV94" s="41" t="n">
        <v>0</v>
      </c>
      <c r="OW94" s="61">
        <f>'ETF MTD'!$DO$28/'ETF MTD'!$DO$3-1</f>
        <v/>
      </c>
      <c r="OX94" s="61">
        <f>OV94*OW94</f>
        <v/>
      </c>
      <c r="OY94" s="33" t="n"/>
      <c r="OZ94" t="inlineStr">
        <is>
          <t>U.S. Govt LT</t>
        </is>
      </c>
      <c r="PA94" s="41" t="n">
        <v>0</v>
      </c>
      <c r="PB94" s="61">
        <f>'ETF MTD'!$DO$28/'ETF MTD'!$DO$3-1</f>
        <v/>
      </c>
      <c r="PC94" s="61">
        <f>PA94*PB94</f>
        <v/>
      </c>
      <c r="PD94" s="33" t="n"/>
      <c r="PE94" t="inlineStr">
        <is>
          <t>U.S. Govt LT</t>
        </is>
      </c>
      <c r="PF94" s="41" t="n">
        <v>0.03</v>
      </c>
      <c r="PG94" s="61">
        <f>'ETF MTD'!$DO$28/'ETF MTD'!$DO$3-1</f>
        <v/>
      </c>
      <c r="PH94" s="61">
        <f>PF94*PG94</f>
        <v/>
      </c>
      <c r="PI94" s="33" t="n"/>
      <c r="PJ94" t="inlineStr">
        <is>
          <t>U.S. Govt LT</t>
        </is>
      </c>
      <c r="PK94" s="41" t="n">
        <v>0.03</v>
      </c>
      <c r="PL94" s="61">
        <f>'ETF MTD'!$DO$28/'ETF MTD'!$DO$3-1</f>
        <v/>
      </c>
      <c r="PM94" s="61">
        <f>PK94*PL94</f>
        <v/>
      </c>
      <c r="PN94" s="33" t="n"/>
      <c r="PO94" t="inlineStr">
        <is>
          <t>U.S. Govt LT</t>
        </is>
      </c>
      <c r="PP94" s="41" t="n">
        <v>0</v>
      </c>
      <c r="PQ94" s="61">
        <f>'ETF MTD'!$DO$28/'ETF MTD'!$DO$3-1</f>
        <v/>
      </c>
      <c r="PR94" s="61">
        <f>PP94*PQ94</f>
        <v/>
      </c>
      <c r="PS94" s="33" t="n"/>
      <c r="PT94" t="inlineStr">
        <is>
          <t>U.S. Govt LT</t>
        </is>
      </c>
      <c r="PU94" s="41" t="n">
        <v>0</v>
      </c>
      <c r="PV94" s="61">
        <f>'ETF MTD'!$DO$28/'ETF MTD'!$DO$3-1</f>
        <v/>
      </c>
      <c r="PW94" s="61">
        <f>PU94*PV94</f>
        <v/>
      </c>
      <c r="PX94" s="33" t="n"/>
      <c r="PY94" t="inlineStr">
        <is>
          <t>U.S. Govt LT</t>
        </is>
      </c>
      <c r="PZ94" s="50" t="n">
        <v>0</v>
      </c>
      <c r="QA94" s="61">
        <f>'ETF MTD'!$DO$28/'ETF MTD'!$DO$3-1</f>
        <v/>
      </c>
      <c r="QB94" s="61">
        <f>PZ94*QA94</f>
        <v/>
      </c>
      <c r="QC94" s="33" t="n"/>
      <c r="QD94" t="inlineStr">
        <is>
          <t>U.S. Govt LT</t>
        </is>
      </c>
      <c r="QE94" s="50" t="n">
        <v>0</v>
      </c>
      <c r="QF94" s="61">
        <f>'ETF MTD'!$DO$28/'ETF MTD'!$DO$3-1</f>
        <v/>
      </c>
      <c r="QG94" s="61">
        <f>QE94*QF94</f>
        <v/>
      </c>
      <c r="QH94" s="61" t="n"/>
      <c r="QI94" t="inlineStr">
        <is>
          <t>U.S. Govt LT</t>
        </is>
      </c>
      <c r="QJ94" s="41" t="n">
        <v>0</v>
      </c>
      <c r="QK94" s="61">
        <f>'ETF MTD'!$DO$28/'ETF MTD'!$DO$3-1</f>
        <v/>
      </c>
      <c r="QL94" s="61">
        <f>QJ94*QK94</f>
        <v/>
      </c>
      <c r="QM94" s="33" t="n"/>
      <c r="QN94" t="inlineStr">
        <is>
          <t>U.S. Govt LT</t>
        </is>
      </c>
      <c r="QO94" s="41" t="n">
        <v>0</v>
      </c>
      <c r="QP94" s="61">
        <f>'ETF MTD'!$DO$28/'ETF MTD'!$DO$3-1</f>
        <v/>
      </c>
      <c r="QQ94" s="61">
        <f>QO94*QP94</f>
        <v/>
      </c>
      <c r="QR94" s="33" t="n"/>
      <c r="QS94" t="inlineStr">
        <is>
          <t>U.S. Govt LT</t>
        </is>
      </c>
      <c r="QT94" s="41" t="n">
        <v>0.02</v>
      </c>
      <c r="QU94" s="61">
        <f>'ETF MTD'!$DO$28/'ETF MTD'!$DO$3-1</f>
        <v/>
      </c>
      <c r="QV94" s="61">
        <f>QT94*QU94</f>
        <v/>
      </c>
      <c r="QW94" s="33" t="n"/>
      <c r="QX94" t="inlineStr">
        <is>
          <t>U.S. Govt LT</t>
        </is>
      </c>
      <c r="QY94" s="41" t="n">
        <v>0.02</v>
      </c>
      <c r="QZ94" s="61">
        <f>'ETF MTD'!$DO$28/'ETF MTD'!$DO$3-1</f>
        <v/>
      </c>
      <c r="RA94" s="61">
        <f>QY94*QZ94</f>
        <v/>
      </c>
      <c r="RB94" s="33" t="n"/>
      <c r="RC94" t="inlineStr">
        <is>
          <t>U.S. Govt LT</t>
        </is>
      </c>
      <c r="RD94" s="41" t="n">
        <v>0</v>
      </c>
      <c r="RE94" s="61">
        <f>'ETF MTD'!$DO$28/'ETF MTD'!$DO$3-1</f>
        <v/>
      </c>
      <c r="RF94" s="61">
        <f>RD94*RE94</f>
        <v/>
      </c>
      <c r="RG94" s="33" t="n"/>
      <c r="RH94" t="inlineStr">
        <is>
          <t>U.S. Equity (Hedged)</t>
        </is>
      </c>
      <c r="RI94" s="41" t="n">
        <v>0</v>
      </c>
      <c r="RJ94" s="61">
        <f>'ETF MTD'!$DO$28/'ETF MTD'!$DO$3-1</f>
        <v/>
      </c>
      <c r="RK94" s="61">
        <f>RI94*RJ94</f>
        <v/>
      </c>
      <c r="RL94" s="61" t="n"/>
      <c r="RM94" s="208" t="n">
        <v>0</v>
      </c>
      <c r="RN94" s="58">
        <f>RM94*0.7</f>
        <v/>
      </c>
    </row>
    <row r="95">
      <c r="F95" s="33" t="n"/>
      <c r="G95" s="33" t="n"/>
      <c r="H95" s="33" t="n"/>
      <c r="I95" s="33" t="n"/>
      <c r="J95" s="33" t="n"/>
      <c r="K95" s="33" t="n"/>
      <c r="L95" s="33" t="n"/>
      <c r="M95" s="33" t="n"/>
      <c r="N95" s="33" t="n"/>
      <c r="O95" s="33" t="n"/>
      <c r="P95" s="33" t="n"/>
      <c r="Q95" s="33" t="n"/>
      <c r="R95" s="33" t="n"/>
      <c r="S95" s="33" t="n"/>
      <c r="T95" s="33" t="n"/>
      <c r="U95" s="33" t="inlineStr">
        <is>
          <t>VFIUX</t>
        </is>
      </c>
      <c r="V95" s="49" t="n">
        <v>0.04</v>
      </c>
      <c r="W95" s="61">
        <f>'ETF MTD'!$OW$28/'ETF MTD'!$OW$3-1</f>
        <v/>
      </c>
      <c r="X95" s="61">
        <f>V95*W95</f>
        <v/>
      </c>
      <c r="Y95" s="61" t="n"/>
      <c r="Z95" s="33" t="inlineStr">
        <is>
          <t>VFIUX</t>
        </is>
      </c>
      <c r="AA95" s="49" t="n">
        <v>0.04</v>
      </c>
      <c r="AB95" s="61">
        <f>'ETF MTD'!$OW$28/'ETF MTD'!$OW$3-1</f>
        <v/>
      </c>
      <c r="AC95" s="61">
        <f>AA95*AB95</f>
        <v/>
      </c>
      <c r="AD95" s="61" t="n"/>
      <c r="AE95" s="33" t="inlineStr">
        <is>
          <t>VFIUX</t>
        </is>
      </c>
      <c r="AF95" s="49" t="n">
        <v>0.035</v>
      </c>
      <c r="AG95" s="61">
        <f>'ETF MTD'!$OW$28/'ETF MTD'!$OW$3-1</f>
        <v/>
      </c>
      <c r="AH95" s="61">
        <f>AF95*AG95</f>
        <v/>
      </c>
      <c r="AI95" s="61" t="n"/>
      <c r="AJ95" s="33" t="inlineStr">
        <is>
          <t>VFIUX</t>
        </is>
      </c>
      <c r="AK95" s="49" t="n">
        <v>0.02975</v>
      </c>
      <c r="AL95" s="61">
        <f>'ETF MTD'!$OW$28/'ETF MTD'!$OW$3-1</f>
        <v/>
      </c>
      <c r="AM95" s="61">
        <f>AK95*AL95</f>
        <v/>
      </c>
      <c r="AN95" s="61" t="n"/>
      <c r="AO95" s="33" t="inlineStr">
        <is>
          <t>VFIUX</t>
        </is>
      </c>
      <c r="AP95" s="61" t="n">
        <v>0.0245</v>
      </c>
      <c r="AQ95" s="61">
        <f>'ETF MTD'!$OW$28/'ETF MTD'!$OW$3-1</f>
        <v/>
      </c>
      <c r="AR95" s="61">
        <f>AP95*AQ95</f>
        <v/>
      </c>
      <c r="AS95" s="61" t="n"/>
      <c r="AT95" s="33" t="inlineStr">
        <is>
          <t>VFIUX</t>
        </is>
      </c>
      <c r="AU95" s="61" t="n">
        <v>0.0245</v>
      </c>
      <c r="AV95" s="61">
        <f>'ETF MTD'!$OW$28/'ETF MTD'!$OW$3-1</f>
        <v/>
      </c>
      <c r="AW95" s="61">
        <f>AU95*AV95</f>
        <v/>
      </c>
      <c r="AX95" s="61" t="n"/>
      <c r="AY95" s="33" t="inlineStr">
        <is>
          <t>VFIUX</t>
        </is>
      </c>
      <c r="AZ95" s="61" t="n">
        <v>0.0245</v>
      </c>
      <c r="BA95" s="61">
        <f>'ETF MTD'!$OW$28/'ETF MTD'!$OW$3-1</f>
        <v/>
      </c>
      <c r="BB95" s="61">
        <f>AZ95*BA95</f>
        <v/>
      </c>
      <c r="BC95" s="61" t="n"/>
      <c r="BD95" s="33" t="inlineStr">
        <is>
          <t>VFIUX</t>
        </is>
      </c>
      <c r="BE95" s="61" t="n">
        <v>0.034</v>
      </c>
      <c r="BF95" s="61">
        <f>'ETF MTD'!$OW$28/'ETF MTD'!$OW$3-1</f>
        <v/>
      </c>
      <c r="BG95" s="61">
        <f>BE95*BF95</f>
        <v/>
      </c>
      <c r="BH95" s="61" t="n"/>
      <c r="BI95" s="33" t="inlineStr">
        <is>
          <t>VFIUX</t>
        </is>
      </c>
      <c r="BJ95" s="61" t="n">
        <v>0.042</v>
      </c>
      <c r="BK95" s="61">
        <f>'ETF MTD'!$OW$28/'ETF MTD'!$OW$3-1</f>
        <v/>
      </c>
      <c r="BL95" s="61">
        <f>BJ95*BK95</f>
        <v/>
      </c>
      <c r="BM95" s="61" t="n"/>
      <c r="BN95" s="33" t="inlineStr">
        <is>
          <t>VFIUX</t>
        </is>
      </c>
      <c r="BO95" s="61" t="n">
        <v>0.034</v>
      </c>
      <c r="BP95" s="61">
        <f>'ETF MTD'!$OW$28/'ETF MTD'!$OW$3-1</f>
        <v/>
      </c>
      <c r="BQ95" s="61">
        <f>BO95*BP95</f>
        <v/>
      </c>
      <c r="BR95" s="61" t="n"/>
      <c r="BS95" s="33" t="inlineStr">
        <is>
          <t>VFIUX</t>
        </is>
      </c>
      <c r="BT95" s="61" t="n">
        <v>0.028</v>
      </c>
      <c r="BU95" s="61">
        <f>'ETF MTD'!$OW$28/'ETF MTD'!$OW$3-1</f>
        <v/>
      </c>
      <c r="BV95" s="61">
        <f>BT95*BU95</f>
        <v/>
      </c>
      <c r="BW95" s="61" t="n"/>
      <c r="BX95" s="33" t="inlineStr">
        <is>
          <t>VFIUX</t>
        </is>
      </c>
      <c r="BY95" s="61" t="n">
        <v>0.028</v>
      </c>
      <c r="BZ95" s="61">
        <f>'ETF MTD'!$OW$28/'ETF MTD'!$OW$3-1</f>
        <v/>
      </c>
      <c r="CA95" s="61">
        <f>BY95*BZ95</f>
        <v/>
      </c>
      <c r="CB95" s="61" t="n"/>
      <c r="CC95" s="33" t="inlineStr">
        <is>
          <t>VFIUX</t>
        </is>
      </c>
      <c r="CD95" s="61" t="n">
        <v>0.028</v>
      </c>
      <c r="CE95" s="61">
        <f>'ETF MTD'!$OW$28/'ETF MTD'!$OW$3-1</f>
        <v/>
      </c>
      <c r="CF95" s="61">
        <f>CD95*CE95</f>
        <v/>
      </c>
      <c r="CG95" s="61" t="n"/>
      <c r="CH95" s="33" t="inlineStr">
        <is>
          <t>VFIUX</t>
        </is>
      </c>
      <c r="CI95" s="61" t="n">
        <v>0.028</v>
      </c>
      <c r="CJ95" s="61">
        <f>'ETF MTD'!$OW$28/'ETF MTD'!$OW$3-1</f>
        <v/>
      </c>
      <c r="CK95" s="61">
        <f>CI95*CJ95</f>
        <v/>
      </c>
      <c r="CL95" s="61" t="n"/>
      <c r="CM95" s="33" t="inlineStr">
        <is>
          <t>VFIUX</t>
        </is>
      </c>
      <c r="CN95" s="61" t="n">
        <v>0.028</v>
      </c>
      <c r="CO95" s="61">
        <f>'ETF MTD'!$OW$28/'ETF MTD'!$OW$3-1</f>
        <v/>
      </c>
      <c r="CP95" s="61">
        <f>CN95*CO95</f>
        <v/>
      </c>
      <c r="CQ95" s="61" t="n"/>
      <c r="CR95" s="33" t="inlineStr">
        <is>
          <t>VFIUX</t>
        </is>
      </c>
      <c r="CS95" s="61" t="n">
        <v>0.028</v>
      </c>
      <c r="CT95" s="61">
        <f>'ETF MTD'!$OW$28/'ETF MTD'!$OW$3-1</f>
        <v/>
      </c>
      <c r="CU95" s="61">
        <f>CS95*CT95</f>
        <v/>
      </c>
      <c r="CV95" s="61" t="n"/>
      <c r="CW95" s="33" t="inlineStr">
        <is>
          <t>VFIUX</t>
        </is>
      </c>
      <c r="CX95" s="61" t="n">
        <v>0.028</v>
      </c>
      <c r="CY95" s="61">
        <f>'ETF MTD'!$OW$28/'ETF MTD'!$OW$3-1</f>
        <v/>
      </c>
      <c r="CZ95" s="61">
        <f>CX95*CY95</f>
        <v/>
      </c>
      <c r="DA95" s="61" t="n"/>
      <c r="DB95" s="33" t="inlineStr">
        <is>
          <t>VFIUX</t>
        </is>
      </c>
      <c r="DC95" s="61" t="n">
        <v>0.028</v>
      </c>
      <c r="DD95" s="61">
        <f>'ETF MTD'!$OW$28/'ETF MTD'!$OW$3-1</f>
        <v/>
      </c>
      <c r="DE95" s="61">
        <f>DC95*DD95</f>
        <v/>
      </c>
      <c r="DF95" s="61" t="n"/>
      <c r="DG95" s="33" t="inlineStr">
        <is>
          <t>VFIUX</t>
        </is>
      </c>
      <c r="DH95" s="61" t="n">
        <v>0.028</v>
      </c>
      <c r="DI95" s="61">
        <f>'ETF MTD'!$OW$28/'ETF MTD'!$OW$3-1</f>
        <v/>
      </c>
      <c r="DJ95" s="61">
        <f>DH95*DI95</f>
        <v/>
      </c>
      <c r="DK95" s="61" t="n"/>
      <c r="DL95" s="33" t="inlineStr">
        <is>
          <t>VFIUX</t>
        </is>
      </c>
      <c r="DM95" s="61" t="n">
        <v>0.028</v>
      </c>
      <c r="DN95" s="61">
        <f>'ETF MTD'!$OW$28/'ETF MTD'!$OW$3-1</f>
        <v/>
      </c>
      <c r="DO95" s="61">
        <f>DM95*DN95</f>
        <v/>
      </c>
      <c r="DP95" s="61" t="n"/>
      <c r="DQ95" s="33" t="inlineStr">
        <is>
          <t>VFIUX</t>
        </is>
      </c>
      <c r="DR95" s="61" t="n">
        <v>0.028</v>
      </c>
      <c r="DS95" s="61">
        <f>'ETF MTD'!$OW$28/'ETF MTD'!$OW$3-1</f>
        <v/>
      </c>
      <c r="DT95" s="61">
        <f>DR95*DS95</f>
        <v/>
      </c>
      <c r="DU95" s="61" t="n"/>
      <c r="DV95" s="33" t="inlineStr">
        <is>
          <t>VFIUX</t>
        </is>
      </c>
      <c r="DW95" s="61" t="n">
        <v>0.028</v>
      </c>
      <c r="DX95" s="61">
        <f>'ETF MTD'!$OW$28/'ETF MTD'!$OW$3-1</f>
        <v/>
      </c>
      <c r="DY95" s="61">
        <f>DW95*DX95</f>
        <v/>
      </c>
      <c r="DZ95" s="61" t="n"/>
      <c r="EA95" s="33" t="inlineStr">
        <is>
          <t>VFIUX</t>
        </is>
      </c>
      <c r="EB95" s="61" t="n">
        <v>0.028</v>
      </c>
      <c r="EC95" s="61">
        <f>'ETF MTD'!$OW$28/'ETF MTD'!$OW$3-1</f>
        <v/>
      </c>
      <c r="ED95" s="61">
        <f>EB95*EC95</f>
        <v/>
      </c>
      <c r="EE95" s="61" t="n"/>
      <c r="EF95" s="33" t="inlineStr">
        <is>
          <t>VFIUX</t>
        </is>
      </c>
      <c r="EG95" s="61" t="n">
        <v>0.1615</v>
      </c>
      <c r="EH95" s="61">
        <f>'ETF MTD'!$OW$28/'ETF MTD'!$OW$3-1</f>
        <v/>
      </c>
      <c r="EI95" s="61">
        <f>EG95*EH95</f>
        <v/>
      </c>
      <c r="EJ95" s="61" t="n"/>
      <c r="EK95" s="33" t="inlineStr">
        <is>
          <t>VFIUX</t>
        </is>
      </c>
      <c r="EL95" s="61" t="n">
        <v>0.27475</v>
      </c>
      <c r="EM95" s="61">
        <f>'ETF MTD'!$OW$28/'ETF MTD'!$OW$3-1</f>
        <v/>
      </c>
      <c r="EN95" s="61">
        <f>EL95*EM95</f>
        <v/>
      </c>
      <c r="EO95" s="61" t="n"/>
      <c r="EP95" s="33" t="inlineStr">
        <is>
          <t>VFIUX</t>
        </is>
      </c>
      <c r="EQ95" s="61" t="n">
        <v>0.1585</v>
      </c>
      <c r="ER95" s="61">
        <f>'ETF MTD'!$OW$28/'ETF MTD'!$OW$3-1</f>
        <v/>
      </c>
      <c r="ES95" s="61">
        <f>EQ95*ER95</f>
        <v/>
      </c>
      <c r="ET95" s="61" t="n"/>
      <c r="EU95" s="33" t="inlineStr">
        <is>
          <t>VFIUX</t>
        </is>
      </c>
      <c r="EV95" s="61" t="n">
        <v>0.0475</v>
      </c>
      <c r="EW95" s="61">
        <f>'ETF MTD'!$OW$28/'ETF MTD'!$OW$3-1</f>
        <v/>
      </c>
      <c r="EX95" s="61">
        <f>EV95*EW95</f>
        <v/>
      </c>
      <c r="EY95" s="61" t="n"/>
      <c r="EZ95" s="33" t="inlineStr">
        <is>
          <t>VFIUX</t>
        </is>
      </c>
      <c r="FA95" s="61" t="n">
        <v>0.046</v>
      </c>
      <c r="FB95" s="61">
        <f>'ETF MTD'!$OW$28/'ETF MTD'!$OW$3-1</f>
        <v/>
      </c>
      <c r="FC95" s="61">
        <f>FA95*FB95</f>
        <v/>
      </c>
      <c r="FD95" s="61" t="n"/>
      <c r="FE95" s="33" t="inlineStr">
        <is>
          <t>VFIUX</t>
        </is>
      </c>
      <c r="FF95" s="61" t="n">
        <v>0.1675</v>
      </c>
      <c r="FG95" s="61">
        <f>'ETF MTD'!$OW$28/'ETF MTD'!$OW$3-1</f>
        <v/>
      </c>
      <c r="FH95" s="61">
        <f>FF95*FG95</f>
        <v/>
      </c>
      <c r="FI95" s="61" t="n"/>
      <c r="FJ95" s="33" t="inlineStr">
        <is>
          <t>VFIUX</t>
        </is>
      </c>
      <c r="FK95" s="61" t="n">
        <v>0.04000000000000002</v>
      </c>
      <c r="FL95" s="61">
        <f>'ETF MTD'!$OW$28/'ETF MTD'!$OW$3-1</f>
        <v/>
      </c>
      <c r="FM95" s="61">
        <f>FK95*FL95</f>
        <v/>
      </c>
      <c r="FN95" s="61" t="n"/>
      <c r="FO95" s="33" t="inlineStr">
        <is>
          <t>VFIUX</t>
        </is>
      </c>
      <c r="FP95" s="61" t="n">
        <v>0.03999999999999999</v>
      </c>
      <c r="FQ95" s="61">
        <f>'ETF MTD'!$OW$28/'ETF MTD'!$OW$3-1</f>
        <v/>
      </c>
      <c r="FR95" s="61">
        <f>FP95*FQ95</f>
        <v/>
      </c>
      <c r="FS95" s="61" t="n"/>
      <c r="FT95" s="33" t="inlineStr">
        <is>
          <t>VFIUX</t>
        </is>
      </c>
      <c r="FU95" s="61" t="n">
        <v>0.145</v>
      </c>
      <c r="FV95" s="61">
        <f>'ETF MTD'!$OW$28/'ETF MTD'!$OW$3-1</f>
        <v/>
      </c>
      <c r="FW95" s="61">
        <f>FU95*FV95</f>
        <v/>
      </c>
      <c r="FX95" s="61" t="n"/>
      <c r="FY95" s="33" t="inlineStr">
        <is>
          <t>VFIUX</t>
        </is>
      </c>
      <c r="FZ95" s="50" t="n">
        <v>0.04000000000000002</v>
      </c>
      <c r="GA95" s="61">
        <f>'ETF MTD'!$OW$28/'ETF MTD'!$OW$3-1</f>
        <v/>
      </c>
      <c r="GB95" s="61">
        <f>FZ95*GA95</f>
        <v/>
      </c>
      <c r="GC95" s="61" t="n"/>
      <c r="GD95" s="33" t="inlineStr">
        <is>
          <t>VFIUX</t>
        </is>
      </c>
      <c r="GE95" s="50" t="n">
        <v>0.03999999999999999</v>
      </c>
      <c r="GF95" s="61">
        <f>'ETF MTD'!$OW$28/'ETF MTD'!$OW$3-1</f>
        <v/>
      </c>
      <c r="GG95" s="61">
        <f>GE95*GF95</f>
        <v/>
      </c>
      <c r="GH95" s="61" t="n"/>
      <c r="GI95" s="33" t="inlineStr">
        <is>
          <t>VFIUX</t>
        </is>
      </c>
      <c r="GJ95" s="50" t="n">
        <v>0.046</v>
      </c>
      <c r="GK95" s="61">
        <f>'ETF MTD'!$OW$28/'ETF MTD'!$OW$3-1</f>
        <v/>
      </c>
      <c r="GL95" s="61">
        <f>GJ95*GK95</f>
        <v/>
      </c>
      <c r="GM95" s="61" t="n"/>
      <c r="GN95" s="33" t="inlineStr">
        <is>
          <t>VFIUX</t>
        </is>
      </c>
      <c r="GO95" s="50" t="n">
        <v>0.034</v>
      </c>
      <c r="GP95" s="61">
        <f>'ETF MTD'!$OW$28/'ETF MTD'!$OW$3-1</f>
        <v/>
      </c>
      <c r="GQ95" s="61">
        <f>GO95*GP95</f>
        <v/>
      </c>
      <c r="GR95" s="61" t="n"/>
      <c r="GS95" s="33" t="inlineStr">
        <is>
          <t>VFIUX</t>
        </is>
      </c>
      <c r="GT95" s="50" t="n">
        <v>0.03999999999999999</v>
      </c>
      <c r="GU95" s="61">
        <f>'ETF MTD'!$OW$28/'ETF MTD'!$OW$3-1</f>
        <v/>
      </c>
      <c r="GV95" s="61">
        <f>GT95*GU95</f>
        <v/>
      </c>
      <c r="GW95" s="61" t="n"/>
      <c r="GX95" s="33" t="inlineStr">
        <is>
          <t>VFIUX</t>
        </is>
      </c>
      <c r="GY95" s="50" t="n">
        <v>0.082</v>
      </c>
      <c r="GZ95" s="61">
        <f>'ETF MTD'!$OW$28/'ETF MTD'!$OW$3-1</f>
        <v/>
      </c>
      <c r="HA95" s="61">
        <f>GY95*GZ95</f>
        <v/>
      </c>
      <c r="HB95" s="61" t="n"/>
      <c r="HC95" s="33" t="inlineStr">
        <is>
          <t>VFIUX</t>
        </is>
      </c>
      <c r="HD95" s="50" t="n">
        <v>0.2845</v>
      </c>
      <c r="HE95" s="61">
        <f>'ETF MTD'!$OW$28/'ETF MTD'!$OW$3-1</f>
        <v/>
      </c>
      <c r="HF95" s="61">
        <f>HD95*HE95</f>
        <v/>
      </c>
      <c r="HG95" s="61" t="n"/>
      <c r="HH95" s="33" t="inlineStr">
        <is>
          <t>VFIUX</t>
        </is>
      </c>
      <c r="HI95" s="50" t="n">
        <v>0.217</v>
      </c>
      <c r="HJ95" s="61">
        <f>'ETF MTD'!$OW$28/'ETF MTD'!$OW$3-1</f>
        <v/>
      </c>
      <c r="HK95" s="61">
        <f>HI95*HJ95</f>
        <v/>
      </c>
      <c r="HL95" s="61" t="n"/>
      <c r="HM95" s="33" t="inlineStr">
        <is>
          <t>VFIUX</t>
        </is>
      </c>
      <c r="HN95" s="50" t="n">
        <v>0.04</v>
      </c>
      <c r="HO95" s="61">
        <f>'ETF MTD'!$OW$28/'ETF MTD'!$OW$3-1</f>
        <v/>
      </c>
      <c r="HP95" s="61">
        <f>HN95*HO95</f>
        <v/>
      </c>
      <c r="HQ95" s="61" t="n"/>
      <c r="HR95" s="33" t="inlineStr">
        <is>
          <t>VFIUX</t>
        </is>
      </c>
      <c r="HS95" s="50" t="n">
        <v>0.04000000000000002</v>
      </c>
      <c r="HT95" s="61">
        <f>'ETF MTD'!$OW$28/'ETF MTD'!$OW$3-1</f>
        <v/>
      </c>
      <c r="HU95" s="61">
        <f>HS95*HT95</f>
        <v/>
      </c>
      <c r="HV95" s="61" t="n"/>
      <c r="HW95" s="33" t="inlineStr">
        <is>
          <t>VFIUX</t>
        </is>
      </c>
      <c r="HX95" s="50" t="n">
        <v>0.04000000000000002</v>
      </c>
      <c r="HY95" s="61">
        <f>'ETF MTD'!$OW$28/'ETF MTD'!$OW$3-1</f>
        <v/>
      </c>
      <c r="HZ95" s="61">
        <f>HX95*HY95</f>
        <v/>
      </c>
      <c r="IA95" s="61" t="n"/>
      <c r="IB95" s="33" t="inlineStr">
        <is>
          <t>VFIUX</t>
        </is>
      </c>
      <c r="IC95" s="50" t="n">
        <v>0.034</v>
      </c>
      <c r="ID95" s="61">
        <f>'ETF MTD'!$OW$28/'ETF MTD'!$OW$3-1</f>
        <v/>
      </c>
      <c r="IE95" s="61">
        <f>IC95*ID95</f>
        <v/>
      </c>
      <c r="IF95" s="61" t="n"/>
      <c r="IG95" s="33" t="inlineStr">
        <is>
          <t>VFIUX</t>
        </is>
      </c>
      <c r="IH95" s="50" t="n">
        <v>0.034</v>
      </c>
      <c r="II95" s="61">
        <f>'ETF MTD'!$OW$28/'ETF MTD'!$OW$3-1</f>
        <v/>
      </c>
      <c r="IJ95" s="61">
        <f>IH95*II95</f>
        <v/>
      </c>
      <c r="IK95" s="61" t="n"/>
      <c r="IL95" s="33" t="inlineStr">
        <is>
          <t>VFIUX</t>
        </is>
      </c>
      <c r="IM95" s="50" t="n">
        <v>0.034</v>
      </c>
      <c r="IN95" s="61">
        <f>'ETF MTD'!$OW$28/'ETF MTD'!$OW$3-1</f>
        <v/>
      </c>
      <c r="IO95" s="61">
        <f>IM95*IN95</f>
        <v/>
      </c>
      <c r="IP95" s="61" t="n"/>
      <c r="IQ95" s="33" t="inlineStr">
        <is>
          <t>VFIUX</t>
        </is>
      </c>
      <c r="IR95" s="50" t="n">
        <v>0.028</v>
      </c>
      <c r="IS95" s="61">
        <f>'ETF MTD'!$OW$28/'ETF MTD'!$OW$3-1</f>
        <v/>
      </c>
      <c r="IT95" s="61">
        <f>IR95*IS95</f>
        <v/>
      </c>
      <c r="IU95" s="61" t="n"/>
      <c r="IV95" s="33" t="inlineStr">
        <is>
          <t>VFIUX</t>
        </is>
      </c>
      <c r="IW95" s="50" t="n">
        <v>0.028</v>
      </c>
      <c r="IX95" s="61">
        <f>'ETF MTD'!$OW$28/'ETF MTD'!$OW$3-1</f>
        <v/>
      </c>
      <c r="IY95" s="61">
        <f>IW95*IX95</f>
        <v/>
      </c>
      <c r="IZ95" s="61" t="n"/>
      <c r="JA95" s="33" t="inlineStr">
        <is>
          <t>VFIUX</t>
        </is>
      </c>
      <c r="JB95" s="50" t="n">
        <v>0.028</v>
      </c>
      <c r="JC95" s="61">
        <f>'ETF MTD'!$OW$28/'ETF MTD'!$OW$3-1</f>
        <v/>
      </c>
      <c r="JD95" s="61">
        <f>JB95*JC95</f>
        <v/>
      </c>
      <c r="JE95" s="61" t="n"/>
      <c r="JF95" s="33" t="inlineStr">
        <is>
          <t>VFIUX</t>
        </is>
      </c>
      <c r="JG95" s="50" t="n">
        <v>0.028</v>
      </c>
      <c r="JH95" s="61">
        <f>'ETF MTD'!$OW$28/'ETF MTD'!$OW$3-1</f>
        <v/>
      </c>
      <c r="JI95" s="61">
        <f>JG95*JH95</f>
        <v/>
      </c>
      <c r="JJ95" s="61" t="n"/>
      <c r="JK95" s="33" t="inlineStr">
        <is>
          <t>VFIUX</t>
        </is>
      </c>
      <c r="JL95" s="50" t="n">
        <v>0.028</v>
      </c>
      <c r="JM95" s="61">
        <f>'ETF MTD'!$OW$28/'ETF MTD'!$OW$3-1</f>
        <v/>
      </c>
      <c r="JN95" s="61">
        <f>JL95*JM95</f>
        <v/>
      </c>
      <c r="JO95" s="61" t="n"/>
      <c r="JP95" s="33" t="inlineStr">
        <is>
          <t>VFIUX</t>
        </is>
      </c>
      <c r="JQ95" s="50" t="n">
        <v>0.028</v>
      </c>
      <c r="JR95" s="61">
        <f>'ETF MTD'!$OW$28/'ETF MTD'!$OW$3-1</f>
        <v/>
      </c>
      <c r="JS95" s="61">
        <f>JQ95*JR95</f>
        <v/>
      </c>
      <c r="JT95" s="61" t="n"/>
      <c r="JU95" s="33" t="inlineStr">
        <is>
          <t>VFIUX</t>
        </is>
      </c>
      <c r="JV95" s="50" t="n">
        <v>0.028</v>
      </c>
      <c r="JW95" s="61">
        <f>'ETF MTD'!$OW$28/'ETF MTD'!$OW$3-1</f>
        <v/>
      </c>
      <c r="JX95" s="61">
        <f>JV95*JW95</f>
        <v/>
      </c>
      <c r="JY95" s="61" t="n"/>
      <c r="JZ95" t="inlineStr">
        <is>
          <t>U.S. Govt IT</t>
        </is>
      </c>
      <c r="KA95" s="50" t="n">
        <v>0.028</v>
      </c>
      <c r="KB95" s="61">
        <f>'ETF MTD'!$OW$28/'ETF MTD'!$OW$3-1</f>
        <v/>
      </c>
      <c r="KC95" s="61">
        <f>KA95*KB95</f>
        <v/>
      </c>
      <c r="KD95" s="61" t="n"/>
      <c r="KE95" t="inlineStr">
        <is>
          <t>U.S. Govt IT</t>
        </is>
      </c>
      <c r="KF95" s="50" t="n">
        <v>0.028</v>
      </c>
      <c r="KG95" s="61">
        <f>'ETF MTD'!$OW$28/'ETF MTD'!$OW$3-1</f>
        <v/>
      </c>
      <c r="KH95" s="61">
        <f>KF95*KG95</f>
        <v/>
      </c>
      <c r="KI95" s="61" t="n"/>
      <c r="KJ95" t="inlineStr">
        <is>
          <t>U.S. Govt IT</t>
        </is>
      </c>
      <c r="KK95" s="50" t="n">
        <v>0.028</v>
      </c>
      <c r="KL95" s="61">
        <f>'ETF MTD'!$OW$28/'ETF MTD'!$OW$3-1</f>
        <v/>
      </c>
      <c r="KM95" s="61">
        <f>KK95*KL95</f>
        <v/>
      </c>
      <c r="KN95" s="61" t="n"/>
      <c r="KO95" t="inlineStr">
        <is>
          <t>U.S. Govt IT</t>
        </is>
      </c>
      <c r="KP95" s="50" t="n">
        <v>0.028</v>
      </c>
      <c r="KQ95" s="61">
        <f>'ETF MTD'!$OW$28/'ETF MTD'!$OW$3-1</f>
        <v/>
      </c>
      <c r="KR95" s="61">
        <f>KP95*KQ95</f>
        <v/>
      </c>
      <c r="KS95" s="61" t="n"/>
      <c r="KT95" t="inlineStr">
        <is>
          <t>U.S. Govt IT</t>
        </is>
      </c>
      <c r="KU95" s="50" t="n">
        <v>0.028</v>
      </c>
      <c r="KV95" s="61">
        <f>'ETF MTD'!$OW$28/'ETF MTD'!$OW$3-1</f>
        <v/>
      </c>
      <c r="KW95" s="61">
        <f>KU95*KV95</f>
        <v/>
      </c>
      <c r="KX95" s="61" t="n"/>
      <c r="KY95" t="inlineStr">
        <is>
          <t>U.S. Govt IT</t>
        </is>
      </c>
      <c r="KZ95" s="50" t="n">
        <v>0.028</v>
      </c>
      <c r="LA95" s="61">
        <f>'ETF MTD'!$OW$28/'ETF MTD'!$OW$3-1</f>
        <v/>
      </c>
      <c r="LB95" s="61">
        <f>KZ95*LA95</f>
        <v/>
      </c>
      <c r="LC95" s="61" t="n"/>
      <c r="LD95" t="inlineStr">
        <is>
          <t>U.S. Govt IT</t>
        </is>
      </c>
      <c r="LE95" s="50" t="n">
        <v>0.028</v>
      </c>
      <c r="LF95" s="61">
        <f>'ETF MTD'!$OW$28/'ETF MTD'!$OW$3-1</f>
        <v/>
      </c>
      <c r="LG95" s="61">
        <f>LE95*LF95</f>
        <v/>
      </c>
      <c r="LH95" s="61" t="n"/>
      <c r="LI95" t="inlineStr">
        <is>
          <t>U.S. Govt IT</t>
        </is>
      </c>
      <c r="LJ95" s="50" t="n">
        <v>0.028</v>
      </c>
      <c r="LK95" s="61">
        <f>'ETF MTD'!$OW$28/'ETF MTD'!$OW$3-1</f>
        <v/>
      </c>
      <c r="LL95" s="61">
        <f>LJ95*LK95</f>
        <v/>
      </c>
      <c r="LM95" s="61" t="n"/>
      <c r="LN95" t="inlineStr">
        <is>
          <t>U.S. Govt IT</t>
        </is>
      </c>
      <c r="LO95" s="50" t="n">
        <v>0.028</v>
      </c>
      <c r="LP95" s="61">
        <f>'ETF MTD'!$OW$28/'ETF MTD'!$OW$3-1</f>
        <v/>
      </c>
      <c r="LQ95" s="61">
        <f>LO95*LP95</f>
        <v/>
      </c>
      <c r="LR95" s="61" t="n"/>
      <c r="LS95" t="inlineStr">
        <is>
          <t>U.S. Govt IT</t>
        </is>
      </c>
      <c r="LT95" s="50" t="n">
        <v>0.028</v>
      </c>
      <c r="LU95" s="61">
        <f>'ETF MTD'!$OW$28/'ETF MTD'!$OW$3-1</f>
        <v/>
      </c>
      <c r="LV95" s="61">
        <f>LT95*LU95</f>
        <v/>
      </c>
      <c r="LW95" s="61" t="n"/>
      <c r="LX95" t="inlineStr">
        <is>
          <t>U.S. Govt IT</t>
        </is>
      </c>
      <c r="LY95" s="50" t="n">
        <v>0.028</v>
      </c>
      <c r="LZ95" s="61">
        <f>'ETF MTD'!$OW$28/'ETF MTD'!$OW$3-1</f>
        <v/>
      </c>
      <c r="MA95" s="61">
        <f>LY95*LZ95</f>
        <v/>
      </c>
      <c r="MB95" s="61" t="n"/>
      <c r="MC95" t="inlineStr">
        <is>
          <t>U.S. Govt IT</t>
        </is>
      </c>
      <c r="MD95" s="50" t="n">
        <v>0.028</v>
      </c>
      <c r="ME95" s="61">
        <f>'ETF MTD'!$OW$28/'ETF MTD'!$OW$3-1</f>
        <v/>
      </c>
      <c r="MF95" s="61">
        <f>MD95*ME95</f>
        <v/>
      </c>
      <c r="MG95" s="61" t="n"/>
      <c r="MH95" t="inlineStr">
        <is>
          <t>U.S. Govt IT</t>
        </is>
      </c>
      <c r="MI95" s="50" t="n">
        <v>0.028</v>
      </c>
      <c r="MJ95" s="61">
        <f>'ETF MTD'!$OW$28/'ETF MTD'!$OW$3-1</f>
        <v/>
      </c>
      <c r="MK95" s="61">
        <f>MI95*MJ95</f>
        <v/>
      </c>
      <c r="ML95" s="61" t="n"/>
      <c r="MM95" t="inlineStr">
        <is>
          <t>U.S. Govt IT</t>
        </is>
      </c>
      <c r="MN95" s="50" t="n">
        <v>0.028</v>
      </c>
      <c r="MO95" s="61">
        <f>'ETF MTD'!$OW$28/'ETF MTD'!$OW$3-1</f>
        <v/>
      </c>
      <c r="MP95" s="61">
        <f>MN95*MO95</f>
        <v/>
      </c>
      <c r="MQ95" s="33" t="n"/>
      <c r="MR95" t="inlineStr">
        <is>
          <t>U.S. Govt IT</t>
        </is>
      </c>
      <c r="MS95" s="50" t="n">
        <v>0.028</v>
      </c>
      <c r="MT95" s="61">
        <f>'ETF MTD'!$OW$28/'ETF MTD'!$OW$3-1</f>
        <v/>
      </c>
      <c r="MU95" s="61">
        <f>MS95*MT95</f>
        <v/>
      </c>
      <c r="MV95" s="61" t="n"/>
      <c r="MW95" t="inlineStr">
        <is>
          <t>U.S. Govt IT</t>
        </is>
      </c>
      <c r="MX95" s="50" t="n">
        <v>0.028</v>
      </c>
      <c r="MY95" s="61">
        <f>'ETF MTD'!$OW$28/'ETF MTD'!$OW$3-1</f>
        <v/>
      </c>
      <c r="MZ95" s="61">
        <f>MX95*MY95</f>
        <v/>
      </c>
      <c r="NA95" s="33" t="n"/>
      <c r="NB95" t="inlineStr">
        <is>
          <t>U.S. Govt IT</t>
        </is>
      </c>
      <c r="NC95" s="41" t="n">
        <v>0.028</v>
      </c>
      <c r="ND95" s="61">
        <f>'ETF MTD'!$OW$28/'ETF MTD'!$OW$3-1</f>
        <v/>
      </c>
      <c r="NE95" s="61">
        <f>NC95*ND95</f>
        <v/>
      </c>
      <c r="NF95" s="33" t="n"/>
      <c r="NG95" t="inlineStr">
        <is>
          <t>U.S. Govt IT</t>
        </is>
      </c>
      <c r="NH95" s="41" t="n">
        <v>0.028</v>
      </c>
      <c r="NI95" s="61">
        <f>'ETF MTD'!$OW$28/'ETF MTD'!$OW$3-1</f>
        <v/>
      </c>
      <c r="NJ95" s="61">
        <f>NH95*NI95</f>
        <v/>
      </c>
      <c r="NK95" s="33" t="n"/>
      <c r="NL95" t="inlineStr">
        <is>
          <t>U.S. Govt IT</t>
        </is>
      </c>
      <c r="NM95" s="41" t="n">
        <v>0.034</v>
      </c>
      <c r="NN95" s="61">
        <f>'ETF MTD'!$OW$28/'ETF MTD'!$OW$3-1</f>
        <v/>
      </c>
      <c r="NO95" s="61">
        <f>NM95*NN95</f>
        <v/>
      </c>
      <c r="NP95" s="33" t="n"/>
      <c r="NQ95" t="inlineStr">
        <is>
          <t>U.S. Govt IT</t>
        </is>
      </c>
      <c r="NR95" s="41" t="n">
        <v>0.034</v>
      </c>
      <c r="NS95" s="61">
        <f>'ETF MTD'!$OW$28/'ETF MTD'!$OW$3-1</f>
        <v/>
      </c>
      <c r="NT95" s="61">
        <f>NR95*NS95</f>
        <v/>
      </c>
      <c r="NU95" s="33" t="n"/>
      <c r="NV95" t="inlineStr">
        <is>
          <t>U.S. Govt IT</t>
        </is>
      </c>
      <c r="NW95" s="41" t="n">
        <v>0.028</v>
      </c>
      <c r="NX95" s="61">
        <f>'ETF MTD'!$OW$28/'ETF MTD'!$OW$3-1</f>
        <v/>
      </c>
      <c r="NY95" s="61">
        <f>NW95*NX95</f>
        <v/>
      </c>
      <c r="NZ95" s="33" t="n"/>
      <c r="OA95" t="inlineStr">
        <is>
          <t>U.S. Govt IT</t>
        </is>
      </c>
      <c r="OB95" s="41" t="n">
        <v>0.028</v>
      </c>
      <c r="OC95" s="61">
        <f>'ETF MTD'!$OW$28/'ETF MTD'!$OW$3-1</f>
        <v/>
      </c>
      <c r="OD95" s="61">
        <f>OB95*OC95</f>
        <v/>
      </c>
      <c r="OE95" s="33" t="n"/>
      <c r="OF95" t="inlineStr">
        <is>
          <t>U.S. Govt IT</t>
        </is>
      </c>
      <c r="OG95" s="41" t="n">
        <v>0.028</v>
      </c>
      <c r="OH95" s="61">
        <f>'ETF MTD'!$OW$28/'ETF MTD'!$OW$3-1</f>
        <v/>
      </c>
      <c r="OI95" s="61">
        <f>OG95*OH95</f>
        <v/>
      </c>
      <c r="OJ95" s="33" t="n"/>
      <c r="OK95" t="inlineStr">
        <is>
          <t>U.S. Govt IT</t>
        </is>
      </c>
      <c r="OL95" s="41" t="n">
        <v>0.028</v>
      </c>
      <c r="OM95" s="61">
        <f>'ETF MTD'!$OW$28/'ETF MTD'!$OW$3-1</f>
        <v/>
      </c>
      <c r="ON95" s="61">
        <f>OL95*OM95</f>
        <v/>
      </c>
      <c r="OO95" s="33" t="n"/>
      <c r="OP95" t="inlineStr">
        <is>
          <t>U.S. Govt IT</t>
        </is>
      </c>
      <c r="OQ95" s="41" t="n">
        <v>0.028</v>
      </c>
      <c r="OR95" s="61">
        <f>'ETF MTD'!$OW$28/'ETF MTD'!$OW$3-1</f>
        <v/>
      </c>
      <c r="OS95" s="61">
        <f>OQ95*OR95</f>
        <v/>
      </c>
      <c r="OT95" s="33" t="n"/>
      <c r="OU95" t="inlineStr">
        <is>
          <t>U.S. Govt IT</t>
        </is>
      </c>
      <c r="OV95" s="41" t="n">
        <v>0.028</v>
      </c>
      <c r="OW95" s="61">
        <f>'ETF MTD'!$OW$28/'ETF MTD'!$OW$3-1</f>
        <v/>
      </c>
      <c r="OX95" s="61">
        <f>OV95*OW95</f>
        <v/>
      </c>
      <c r="OY95" s="33" t="n"/>
      <c r="OZ95" t="inlineStr">
        <is>
          <t>U.S. Govt IT</t>
        </is>
      </c>
      <c r="PA95" s="41" t="n">
        <v>0.0765</v>
      </c>
      <c r="PB95" s="61">
        <f>'ETF MTD'!$OW$28/'ETF MTD'!$OW$3-1</f>
        <v/>
      </c>
      <c r="PC95" s="61">
        <f>PA95*PB95</f>
        <v/>
      </c>
      <c r="PD95" s="33" t="n"/>
      <c r="PE95" t="inlineStr">
        <is>
          <t>U.S. Govt IT</t>
        </is>
      </c>
      <c r="PF95" s="41" t="n">
        <v>0.047</v>
      </c>
      <c r="PG95" s="61">
        <f>'ETF MTD'!$OW$28/'ETF MTD'!$OW$3-1</f>
        <v/>
      </c>
      <c r="PH95" s="61">
        <f>PF95*PG95</f>
        <v/>
      </c>
      <c r="PI95" s="33" t="n"/>
      <c r="PJ95" t="inlineStr">
        <is>
          <t>U.S. Govt IT</t>
        </is>
      </c>
      <c r="PK95" s="41" t="n">
        <v>0.06</v>
      </c>
      <c r="PL95" s="61">
        <f>'ETF MTD'!$OW$28/'ETF MTD'!$OW$3-1</f>
        <v/>
      </c>
      <c r="PM95" s="61">
        <f>PK95*PL95</f>
        <v/>
      </c>
      <c r="PN95" s="33" t="n"/>
      <c r="PO95" t="inlineStr">
        <is>
          <t>U.S. Govt IT</t>
        </is>
      </c>
      <c r="PP95" s="41" t="n">
        <v>0.0765</v>
      </c>
      <c r="PQ95" s="61">
        <f>'ETF MTD'!$OW$28/'ETF MTD'!$OW$3-1</f>
        <v/>
      </c>
      <c r="PR95" s="61">
        <f>PP95*PQ95</f>
        <v/>
      </c>
      <c r="PS95" s="33" t="n"/>
      <c r="PT95" t="inlineStr">
        <is>
          <t>U.S. Govt IT</t>
        </is>
      </c>
      <c r="PU95" s="41" t="n">
        <v>0.0765</v>
      </c>
      <c r="PV95" s="61">
        <f>'ETF MTD'!$OW$28/'ETF MTD'!$OW$3-1</f>
        <v/>
      </c>
      <c r="PW95" s="61">
        <f>PU95*PV95</f>
        <v/>
      </c>
      <c r="PX95" s="33" t="n"/>
      <c r="PY95" t="inlineStr">
        <is>
          <t>U.S. Govt IT</t>
        </is>
      </c>
      <c r="PZ95" s="50" t="n">
        <v>0.063</v>
      </c>
      <c r="QA95" s="61">
        <f>'ETF MTD'!$OW$28/'ETF MTD'!$OW$3-1</f>
        <v/>
      </c>
      <c r="QB95" s="61">
        <f>PZ95*QA95</f>
        <v/>
      </c>
      <c r="QC95" s="33" t="n"/>
      <c r="QD95" t="inlineStr">
        <is>
          <t>U.S. Govt IT</t>
        </is>
      </c>
      <c r="QE95" s="50" t="n">
        <v>0.063</v>
      </c>
      <c r="QF95" s="61">
        <f>'ETF MTD'!$OW$28/'ETF MTD'!$OW$3-1</f>
        <v/>
      </c>
      <c r="QG95" s="61">
        <f>QE95*QF95</f>
        <v/>
      </c>
      <c r="QH95" s="61" t="n"/>
      <c r="QI95" t="inlineStr">
        <is>
          <t>U.S. Govt IT</t>
        </is>
      </c>
      <c r="QJ95" s="41" t="n">
        <v>0.06974999999999999</v>
      </c>
      <c r="QK95" s="61">
        <f>'ETF MTD'!$OW$28/'ETF MTD'!$OW$3-1</f>
        <v/>
      </c>
      <c r="QL95" s="61">
        <f>QJ95*QK95</f>
        <v/>
      </c>
      <c r="QM95" s="33" t="n"/>
      <c r="QN95" t="inlineStr">
        <is>
          <t>U.S. Govt IT</t>
        </is>
      </c>
      <c r="QO95" s="41" t="n">
        <v>0.06974999999999999</v>
      </c>
      <c r="QP95" s="61">
        <f>'ETF MTD'!$OW$28/'ETF MTD'!$OW$3-1</f>
        <v/>
      </c>
      <c r="QQ95" s="61">
        <f>QO95*QP95</f>
        <v/>
      </c>
      <c r="QR95" s="33" t="n"/>
      <c r="QS95" t="inlineStr">
        <is>
          <t>U.S. Govt IT</t>
        </is>
      </c>
      <c r="QT95" s="41" t="n">
        <v>0.075</v>
      </c>
      <c r="QU95" s="61">
        <f>'ETF MTD'!$OW$28/'ETF MTD'!$OW$3-1</f>
        <v/>
      </c>
      <c r="QV95" s="61">
        <f>QT95*QU95</f>
        <v/>
      </c>
      <c r="QW95" s="33" t="n"/>
      <c r="QX95" t="inlineStr">
        <is>
          <t>U.S. Govt IT</t>
        </is>
      </c>
      <c r="QY95" s="41" t="n">
        <v>0.07000000000000001</v>
      </c>
      <c r="QZ95" s="61">
        <f>'ETF MTD'!$OW$28/'ETF MTD'!$OW$3-1</f>
        <v/>
      </c>
      <c r="RA95" s="61">
        <f>QY95*QZ95</f>
        <v/>
      </c>
      <c r="RB95" s="33" t="n"/>
      <c r="RC95" t="inlineStr">
        <is>
          <t>U.S. Govt IT</t>
        </is>
      </c>
      <c r="RD95" s="41" t="n">
        <v>0.0765</v>
      </c>
      <c r="RE95" s="61">
        <f>'ETF MTD'!$OW$28/'ETF MTD'!$OW$3-1</f>
        <v/>
      </c>
      <c r="RF95" s="61">
        <f>RD95*RE95</f>
        <v/>
      </c>
      <c r="RG95" s="33" t="n"/>
      <c r="RH95" t="inlineStr">
        <is>
          <t>U.S. Govt IT</t>
        </is>
      </c>
      <c r="RI95" s="41" t="n">
        <v>0.0765</v>
      </c>
      <c r="RJ95" s="61">
        <f>'ETF MTD'!$OW$28/'ETF MTD'!$OW$3-1</f>
        <v/>
      </c>
      <c r="RK95" s="61">
        <f>RI95*RJ95</f>
        <v/>
      </c>
      <c r="RL95" s="61" t="n"/>
      <c r="RM95" s="208" t="n">
        <v>0.09</v>
      </c>
      <c r="RN95" s="58">
        <f>RM95*0.7</f>
        <v/>
      </c>
    </row>
    <row r="96">
      <c r="F96" s="33" t="n"/>
      <c r="G96" s="33" t="n"/>
      <c r="H96" s="33" t="n"/>
      <c r="I96" s="33" t="n"/>
      <c r="J96" s="33" t="n"/>
      <c r="K96" s="33" t="n"/>
      <c r="L96" s="33" t="n"/>
      <c r="M96" s="33" t="n"/>
      <c r="N96" s="33" t="n"/>
      <c r="O96" s="33" t="n"/>
      <c r="P96" s="33" t="n"/>
      <c r="Q96" s="33" t="n"/>
      <c r="R96" s="33" t="n"/>
      <c r="S96" s="33" t="n"/>
      <c r="T96" s="33" t="n"/>
      <c r="U96" s="33" t="inlineStr">
        <is>
          <t>VTABX</t>
        </is>
      </c>
      <c r="V96" s="49" t="n">
        <v>0.04</v>
      </c>
      <c r="W96" s="61">
        <f>'ETF MTD'!$VI$28/'ETF MTD'!$VI$3-1</f>
        <v/>
      </c>
      <c r="X96" s="61">
        <f>V96*W96</f>
        <v/>
      </c>
      <c r="Y96" s="61" t="n"/>
      <c r="Z96" s="33" t="inlineStr">
        <is>
          <t>VTABX</t>
        </is>
      </c>
      <c r="AA96" s="49" t="n">
        <v>0.04</v>
      </c>
      <c r="AB96" s="61">
        <f>'ETF MTD'!$VI$28/'ETF MTD'!$VI$3-1</f>
        <v/>
      </c>
      <c r="AC96" s="61">
        <f>AA96*AB96</f>
        <v/>
      </c>
      <c r="AD96" s="61" t="n"/>
      <c r="AE96" s="33" t="inlineStr">
        <is>
          <t>VTABX</t>
        </is>
      </c>
      <c r="AF96" s="49" t="n">
        <v>0.03999999999999999</v>
      </c>
      <c r="AG96" s="61">
        <f>'ETF MTD'!$VI$28/'ETF MTD'!$VI$3-1</f>
        <v/>
      </c>
      <c r="AH96" s="61">
        <f>AF96*AG96</f>
        <v/>
      </c>
      <c r="AI96" s="61" t="n"/>
      <c r="AJ96" s="33" t="inlineStr">
        <is>
          <t>VTABX</t>
        </is>
      </c>
      <c r="AK96" s="49" t="n">
        <v>0.034</v>
      </c>
      <c r="AL96" s="61">
        <f>'ETF MTD'!$VI$28/'ETF MTD'!$VI$3-1</f>
        <v/>
      </c>
      <c r="AM96" s="61">
        <f>AK96*AL96</f>
        <v/>
      </c>
      <c r="AN96" s="61" t="n"/>
      <c r="AO96" s="33" t="inlineStr">
        <is>
          <t>VTABX</t>
        </is>
      </c>
      <c r="AP96" s="61" t="n">
        <v>0.028</v>
      </c>
      <c r="AQ96" s="61">
        <f>'ETF MTD'!$VI$28/'ETF MTD'!$VI$3-1</f>
        <v/>
      </c>
      <c r="AR96" s="61">
        <f>AP96*AQ96</f>
        <v/>
      </c>
      <c r="AS96" s="61" t="n"/>
      <c r="AT96" s="33" t="inlineStr">
        <is>
          <t>VTABX</t>
        </is>
      </c>
      <c r="AU96" s="61" t="n">
        <v>0.028</v>
      </c>
      <c r="AV96" s="61">
        <f>'ETF MTD'!$VI$28/'ETF MTD'!$VI$3-1</f>
        <v/>
      </c>
      <c r="AW96" s="61">
        <f>AU96*AV96</f>
        <v/>
      </c>
      <c r="AX96" s="61" t="n"/>
      <c r="AY96" s="33" t="inlineStr">
        <is>
          <t>VTABX</t>
        </is>
      </c>
      <c r="AZ96" s="61" t="n">
        <v>0.028</v>
      </c>
      <c r="BA96" s="61">
        <f>'ETF MTD'!$VI$28/'ETF MTD'!$VI$3-1</f>
        <v/>
      </c>
      <c r="BB96" s="61">
        <f>AZ96*BA96</f>
        <v/>
      </c>
      <c r="BC96" s="61" t="n"/>
      <c r="BD96" s="33" t="inlineStr">
        <is>
          <t>VTABX</t>
        </is>
      </c>
      <c r="BE96" s="61" t="n">
        <v>0.034</v>
      </c>
      <c r="BF96" s="61">
        <f>'ETF MTD'!$VI$28/'ETF MTD'!$VI$3-1</f>
        <v/>
      </c>
      <c r="BG96" s="61">
        <f>BE96*BF96</f>
        <v/>
      </c>
      <c r="BH96" s="61" t="n"/>
      <c r="BI96" s="33" t="inlineStr">
        <is>
          <t>VTABX</t>
        </is>
      </c>
      <c r="BJ96" s="61" t="n">
        <v>0.046</v>
      </c>
      <c r="BK96" s="61">
        <f>'ETF MTD'!$VI$28/'ETF MTD'!$VI$3-1</f>
        <v/>
      </c>
      <c r="BL96" s="61">
        <f>BJ96*BK96</f>
        <v/>
      </c>
      <c r="BM96" s="61" t="n"/>
      <c r="BN96" s="33" t="inlineStr">
        <is>
          <t>VTABX</t>
        </is>
      </c>
      <c r="BO96" s="61" t="n">
        <v>0.046</v>
      </c>
      <c r="BP96" s="61">
        <f>'ETF MTD'!$VI$28/'ETF MTD'!$VI$3-1</f>
        <v/>
      </c>
      <c r="BQ96" s="61">
        <f>BO96*BP96</f>
        <v/>
      </c>
      <c r="BR96" s="61" t="n"/>
      <c r="BS96" s="33" t="inlineStr">
        <is>
          <t>VTABX</t>
        </is>
      </c>
      <c r="BT96" s="61" t="n">
        <v>0.03999999999999999</v>
      </c>
      <c r="BU96" s="61">
        <f>'ETF MTD'!$VI$28/'ETF MTD'!$VI$3-1</f>
        <v/>
      </c>
      <c r="BV96" s="61">
        <f>BT96*BU96</f>
        <v/>
      </c>
      <c r="BW96" s="61" t="n"/>
      <c r="BX96" s="33" t="inlineStr">
        <is>
          <t>VTABX</t>
        </is>
      </c>
      <c r="BY96" s="61" t="n">
        <v>0.05199999999999999</v>
      </c>
      <c r="BZ96" s="61">
        <f>'ETF MTD'!$VI$28/'ETF MTD'!$VI$3-1</f>
        <v/>
      </c>
      <c r="CA96" s="61">
        <f>BY96*BZ96</f>
        <v/>
      </c>
      <c r="CB96" s="61" t="n"/>
      <c r="CC96" s="33" t="inlineStr">
        <is>
          <t>VTABX</t>
        </is>
      </c>
      <c r="CD96" s="61" t="n">
        <v>0.05199999999999999</v>
      </c>
      <c r="CE96" s="61">
        <f>'ETF MTD'!$VI$28/'ETF MTD'!$VI$3-1</f>
        <v/>
      </c>
      <c r="CF96" s="61">
        <f>CD96*CE96</f>
        <v/>
      </c>
      <c r="CG96" s="61" t="n"/>
      <c r="CH96" s="33" t="inlineStr">
        <is>
          <t>VTABX</t>
        </is>
      </c>
      <c r="CI96" s="61" t="n">
        <v>0.05199999999999999</v>
      </c>
      <c r="CJ96" s="61">
        <f>'ETF MTD'!$VI$28/'ETF MTD'!$VI$3-1</f>
        <v/>
      </c>
      <c r="CK96" s="61">
        <f>CI96*CJ96</f>
        <v/>
      </c>
      <c r="CL96" s="61" t="n"/>
      <c r="CM96" s="33" t="inlineStr">
        <is>
          <t>VTABX</t>
        </is>
      </c>
      <c r="CN96" s="61" t="n">
        <v>0.05199999999999999</v>
      </c>
      <c r="CO96" s="61">
        <f>'ETF MTD'!$VI$28/'ETF MTD'!$VI$3-1</f>
        <v/>
      </c>
      <c r="CP96" s="61">
        <f>CN96*CO96</f>
        <v/>
      </c>
      <c r="CQ96" s="61" t="n"/>
      <c r="CR96" s="33" t="inlineStr">
        <is>
          <t>VTABX</t>
        </is>
      </c>
      <c r="CS96" s="61" t="n">
        <v>0.05199999999999999</v>
      </c>
      <c r="CT96" s="61">
        <f>'ETF MTD'!$VI$28/'ETF MTD'!$VI$3-1</f>
        <v/>
      </c>
      <c r="CU96" s="61">
        <f>CS96*CT96</f>
        <v/>
      </c>
      <c r="CV96" s="61" t="n"/>
      <c r="CW96" s="33" t="inlineStr">
        <is>
          <t>VTABX</t>
        </is>
      </c>
      <c r="CX96" s="61" t="n">
        <v>0.03999999999999999</v>
      </c>
      <c r="CY96" s="61">
        <f>'ETF MTD'!$VI$28/'ETF MTD'!$VI$3-1</f>
        <v/>
      </c>
      <c r="CZ96" s="61">
        <f>CX96*CY96</f>
        <v/>
      </c>
      <c r="DA96" s="61" t="n"/>
      <c r="DB96" s="33" t="inlineStr">
        <is>
          <t>VTABX</t>
        </is>
      </c>
      <c r="DC96" s="61" t="n">
        <v>0.028</v>
      </c>
      <c r="DD96" s="61">
        <f>'ETF MTD'!$VI$28/'ETF MTD'!$VI$3-1</f>
        <v/>
      </c>
      <c r="DE96" s="61">
        <f>DC96*DD96</f>
        <v/>
      </c>
      <c r="DF96" s="61" t="n"/>
      <c r="DG96" s="33" t="inlineStr">
        <is>
          <t>VTABX</t>
        </is>
      </c>
      <c r="DH96" s="61" t="n">
        <v>0.028</v>
      </c>
      <c r="DI96" s="61">
        <f>'ETF MTD'!$VI$28/'ETF MTD'!$VI$3-1</f>
        <v/>
      </c>
      <c r="DJ96" s="61">
        <f>DH96*DI96</f>
        <v/>
      </c>
      <c r="DK96" s="61" t="n"/>
      <c r="DL96" s="33" t="inlineStr">
        <is>
          <t>VTABX</t>
        </is>
      </c>
      <c r="DM96" s="61" t="n">
        <v>0.028</v>
      </c>
      <c r="DN96" s="61">
        <f>'ETF MTD'!$VI$28/'ETF MTD'!$VI$3-1</f>
        <v/>
      </c>
      <c r="DO96" s="61">
        <f>DM96*DN96</f>
        <v/>
      </c>
      <c r="DP96" s="61" t="n"/>
      <c r="DQ96" s="33" t="inlineStr">
        <is>
          <t>VTABX</t>
        </is>
      </c>
      <c r="DR96" s="61" t="n">
        <v>0.028</v>
      </c>
      <c r="DS96" s="61">
        <f>'ETF MTD'!$VI$28/'ETF MTD'!$VI$3-1</f>
        <v/>
      </c>
      <c r="DT96" s="61">
        <f>DR96*DS96</f>
        <v/>
      </c>
      <c r="DU96" s="61" t="n"/>
      <c r="DV96" s="33" t="inlineStr">
        <is>
          <t>VTABX</t>
        </is>
      </c>
      <c r="DW96" s="61" t="n">
        <v>0.028</v>
      </c>
      <c r="DX96" s="61">
        <f>'ETF MTD'!$VI$28/'ETF MTD'!$VI$3-1</f>
        <v/>
      </c>
      <c r="DY96" s="61">
        <f>DW96*DX96</f>
        <v/>
      </c>
      <c r="DZ96" s="61" t="n"/>
      <c r="EA96" s="33" t="inlineStr">
        <is>
          <t>VTABX</t>
        </is>
      </c>
      <c r="EB96" s="61" t="n">
        <v>0.028</v>
      </c>
      <c r="EC96" s="61">
        <f>'ETF MTD'!$VI$28/'ETF MTD'!$VI$3-1</f>
        <v/>
      </c>
      <c r="ED96" s="61">
        <f>EB96*EC96</f>
        <v/>
      </c>
      <c r="EE96" s="61" t="n"/>
      <c r="EF96" s="33" t="inlineStr">
        <is>
          <t>VTABX</t>
        </is>
      </c>
      <c r="EG96" s="61" t="n">
        <v>0.034</v>
      </c>
      <c r="EH96" s="61">
        <f>'ETF MTD'!$VI$28/'ETF MTD'!$VI$3-1</f>
        <v/>
      </c>
      <c r="EI96" s="61">
        <f>EG96*EH96</f>
        <v/>
      </c>
      <c r="EJ96" s="61" t="n"/>
      <c r="EK96" s="33" t="inlineStr">
        <is>
          <t>VTABX</t>
        </is>
      </c>
      <c r="EL96" s="61" t="n">
        <v>0.034</v>
      </c>
      <c r="EM96" s="61">
        <f>'ETF MTD'!$VI$28/'ETF MTD'!$VI$3-1</f>
        <v/>
      </c>
      <c r="EN96" s="61">
        <f>EL96*EM96</f>
        <v/>
      </c>
      <c r="EO96" s="61" t="n"/>
      <c r="EP96" s="33" t="inlineStr">
        <is>
          <t>VTABX</t>
        </is>
      </c>
      <c r="EQ96" s="61" t="n">
        <v>0.034</v>
      </c>
      <c r="ER96" s="61">
        <f>'ETF MTD'!$VI$28/'ETF MTD'!$VI$3-1</f>
        <v/>
      </c>
      <c r="ES96" s="61">
        <f>EQ96*ER96</f>
        <v/>
      </c>
      <c r="ET96" s="61" t="n"/>
      <c r="EU96" s="33" t="inlineStr">
        <is>
          <t>VTABX</t>
        </is>
      </c>
      <c r="EV96" s="61" t="n">
        <v>0.03999999999999999</v>
      </c>
      <c r="EW96" s="61">
        <f>'ETF MTD'!$VI$28/'ETF MTD'!$VI$3-1</f>
        <v/>
      </c>
      <c r="EX96" s="61">
        <f>EV96*EW96</f>
        <v/>
      </c>
      <c r="EY96" s="61" t="n"/>
      <c r="EZ96" s="33" t="inlineStr">
        <is>
          <t>VTABX</t>
        </is>
      </c>
      <c r="FA96" s="61" t="n">
        <v>0.034</v>
      </c>
      <c r="FB96" s="61">
        <f>'ETF MTD'!$VI$28/'ETF MTD'!$VI$3-1</f>
        <v/>
      </c>
      <c r="FC96" s="61">
        <f>FA96*FB96</f>
        <v/>
      </c>
      <c r="FD96" s="61" t="n"/>
      <c r="FE96" s="33" t="inlineStr">
        <is>
          <t>VTABX</t>
        </is>
      </c>
      <c r="FF96" s="61" t="n">
        <v>0.03999999999999999</v>
      </c>
      <c r="FG96" s="61">
        <f>'ETF MTD'!$VI$28/'ETF MTD'!$VI$3-1</f>
        <v/>
      </c>
      <c r="FH96" s="61">
        <f>FF96*FG96</f>
        <v/>
      </c>
      <c r="FI96" s="61" t="n"/>
      <c r="FJ96" s="33" t="inlineStr">
        <is>
          <t>VTABX</t>
        </is>
      </c>
      <c r="FK96" s="61" t="n">
        <v>0.03999999999999999</v>
      </c>
      <c r="FL96" s="61">
        <f>'ETF MTD'!$VI$28/'ETF MTD'!$VI$3-1</f>
        <v/>
      </c>
      <c r="FM96" s="61">
        <f>FK96*FL96</f>
        <v/>
      </c>
      <c r="FN96" s="61" t="n"/>
      <c r="FO96" s="33" t="inlineStr">
        <is>
          <t>VTABX</t>
        </is>
      </c>
      <c r="FP96" s="61" t="n">
        <v>0.03999999999999999</v>
      </c>
      <c r="FQ96" s="61">
        <f>'ETF MTD'!$VI$28/'ETF MTD'!$VI$3-1</f>
        <v/>
      </c>
      <c r="FR96" s="61">
        <f>FP96*FQ96</f>
        <v/>
      </c>
      <c r="FS96" s="61" t="n"/>
      <c r="FT96" s="33" t="inlineStr">
        <is>
          <t>VTABX</t>
        </is>
      </c>
      <c r="FU96" s="61" t="n">
        <v>0.03999999999999999</v>
      </c>
      <c r="FV96" s="61">
        <f>'ETF MTD'!$VI$28/'ETF MTD'!$VI$3-1</f>
        <v/>
      </c>
      <c r="FW96" s="61">
        <f>FU96*FV96</f>
        <v/>
      </c>
      <c r="FX96" s="61" t="n"/>
      <c r="FY96" s="33" t="inlineStr">
        <is>
          <t>VTABX</t>
        </is>
      </c>
      <c r="FZ96" s="50" t="n">
        <v>0.03999999999999999</v>
      </c>
      <c r="GA96" s="61">
        <f>'ETF MTD'!$VI$28/'ETF MTD'!$VI$3-1</f>
        <v/>
      </c>
      <c r="GB96" s="61">
        <f>FZ96*GA96</f>
        <v/>
      </c>
      <c r="GC96" s="61" t="n"/>
      <c r="GD96" s="33" t="inlineStr">
        <is>
          <t>VTABX</t>
        </is>
      </c>
      <c r="GE96" s="50" t="n">
        <v>0.03999999999999999</v>
      </c>
      <c r="GF96" s="61">
        <f>'ETF MTD'!$VI$28/'ETF MTD'!$VI$3-1</f>
        <v/>
      </c>
      <c r="GG96" s="61">
        <f>GE96*GF96</f>
        <v/>
      </c>
      <c r="GH96" s="61" t="n"/>
      <c r="GI96" s="33" t="inlineStr">
        <is>
          <t>VTABX</t>
        </is>
      </c>
      <c r="GJ96" s="50" t="n">
        <v>0.034</v>
      </c>
      <c r="GK96" s="61">
        <f>'ETF MTD'!$VI$28/'ETF MTD'!$VI$3-1</f>
        <v/>
      </c>
      <c r="GL96" s="61">
        <f>GJ96*GK96</f>
        <v/>
      </c>
      <c r="GM96" s="61" t="n"/>
      <c r="GN96" s="33" t="inlineStr">
        <is>
          <t>VTABX</t>
        </is>
      </c>
      <c r="GO96" s="50" t="n">
        <v>0.034</v>
      </c>
      <c r="GP96" s="61">
        <f>'ETF MTD'!$VI$28/'ETF MTD'!$VI$3-1</f>
        <v/>
      </c>
      <c r="GQ96" s="61">
        <f>GO96*GP96</f>
        <v/>
      </c>
      <c r="GR96" s="61" t="n"/>
      <c r="GS96" s="33" t="inlineStr">
        <is>
          <t>VTABX</t>
        </is>
      </c>
      <c r="GT96" s="50" t="n">
        <v>0.03999999999999999</v>
      </c>
      <c r="GU96" s="61">
        <f>'ETF MTD'!$VI$28/'ETF MTD'!$VI$3-1</f>
        <v/>
      </c>
      <c r="GV96" s="61">
        <f>GT96*GU96</f>
        <v/>
      </c>
      <c r="GW96" s="61" t="n"/>
      <c r="GX96" s="33" t="inlineStr">
        <is>
          <t>VTABX</t>
        </is>
      </c>
      <c r="GY96" s="50" t="n">
        <v>0.03999999999999999</v>
      </c>
      <c r="GZ96" s="61">
        <f>'ETF MTD'!$VI$28/'ETF MTD'!$VI$3-1</f>
        <v/>
      </c>
      <c r="HA96" s="61">
        <f>GY96*GZ96</f>
        <v/>
      </c>
      <c r="HB96" s="61" t="n"/>
      <c r="HC96" s="33" t="inlineStr">
        <is>
          <t>VTABX</t>
        </is>
      </c>
      <c r="HD96" s="50" t="n">
        <v>0.028</v>
      </c>
      <c r="HE96" s="61">
        <f>'ETF MTD'!$VI$28/'ETF MTD'!$VI$3-1</f>
        <v/>
      </c>
      <c r="HF96" s="61">
        <f>HD96*HE96</f>
        <v/>
      </c>
      <c r="HG96" s="61" t="n"/>
      <c r="HH96" s="33" t="inlineStr">
        <is>
          <t>VTABX</t>
        </is>
      </c>
      <c r="HI96" s="50" t="n">
        <v>0.028</v>
      </c>
      <c r="HJ96" s="61">
        <f>'ETF MTD'!$VI$28/'ETF MTD'!$VI$3-1</f>
        <v/>
      </c>
      <c r="HK96" s="61">
        <f>HI96*HJ96</f>
        <v/>
      </c>
      <c r="HL96" s="61" t="n"/>
      <c r="HM96" s="33" t="inlineStr">
        <is>
          <t>VTABX</t>
        </is>
      </c>
      <c r="HN96" s="50" t="n">
        <v>0.04</v>
      </c>
      <c r="HO96" s="61">
        <f>'ETF MTD'!$VI$28/'ETF MTD'!$VI$3-1</f>
        <v/>
      </c>
      <c r="HP96" s="61">
        <f>HN96*HO96</f>
        <v/>
      </c>
      <c r="HQ96" s="61" t="n"/>
      <c r="HR96" s="33" t="inlineStr">
        <is>
          <t>VTABX</t>
        </is>
      </c>
      <c r="HS96" s="50" t="n">
        <v>0.03999999999999999</v>
      </c>
      <c r="HT96" s="61">
        <f>'ETF MTD'!$VI$28/'ETF MTD'!$VI$3-1</f>
        <v/>
      </c>
      <c r="HU96" s="61">
        <f>HS96*HT96</f>
        <v/>
      </c>
      <c r="HV96" s="61" t="n"/>
      <c r="HW96" s="33" t="inlineStr">
        <is>
          <t>VTABX</t>
        </is>
      </c>
      <c r="HX96" s="50" t="n">
        <v>0.03999999999999999</v>
      </c>
      <c r="HY96" s="61">
        <f>'ETF MTD'!$VI$28/'ETF MTD'!$VI$3-1</f>
        <v/>
      </c>
      <c r="HZ96" s="61">
        <f>HX96*HY96</f>
        <v/>
      </c>
      <c r="IA96" s="61" t="n"/>
      <c r="IB96" s="33" t="inlineStr">
        <is>
          <t>VTABX</t>
        </is>
      </c>
      <c r="IC96" s="50" t="n">
        <v>0.054</v>
      </c>
      <c r="ID96" s="61">
        <f>'ETF MTD'!$VI$28/'ETF MTD'!$VI$3-1</f>
        <v/>
      </c>
      <c r="IE96" s="61">
        <f>IC96*ID96</f>
        <v/>
      </c>
      <c r="IF96" s="61" t="n"/>
      <c r="IG96" s="33" t="inlineStr">
        <is>
          <t>VTABX</t>
        </is>
      </c>
      <c r="IH96" s="50" t="n">
        <v>0.046</v>
      </c>
      <c r="II96" s="61">
        <f>'ETF MTD'!$VI$28/'ETF MTD'!$VI$3-1</f>
        <v/>
      </c>
      <c r="IJ96" s="61">
        <f>IH96*II96</f>
        <v/>
      </c>
      <c r="IK96" s="61" t="n"/>
      <c r="IL96" s="33" t="inlineStr">
        <is>
          <t>VTABX</t>
        </is>
      </c>
      <c r="IM96" s="50" t="n">
        <v>0.046</v>
      </c>
      <c r="IN96" s="61">
        <f>'ETF MTD'!$VI$28/'ETF MTD'!$VI$3-1</f>
        <v/>
      </c>
      <c r="IO96" s="61">
        <f>IM96*IN96</f>
        <v/>
      </c>
      <c r="IP96" s="61" t="n"/>
      <c r="IQ96" s="33" t="inlineStr">
        <is>
          <t>VTABX</t>
        </is>
      </c>
      <c r="IR96" s="50" t="n">
        <v>0.028</v>
      </c>
      <c r="IS96" s="61">
        <f>'ETF MTD'!$VI$28/'ETF MTD'!$VI$3-1</f>
        <v/>
      </c>
      <c r="IT96" s="61">
        <f>IR96*IS96</f>
        <v/>
      </c>
      <c r="IU96" s="61" t="n"/>
      <c r="IV96" s="33" t="inlineStr">
        <is>
          <t>VTABX</t>
        </is>
      </c>
      <c r="IW96" s="50" t="n">
        <v>0.028</v>
      </c>
      <c r="IX96" s="61">
        <f>'ETF MTD'!$VI$28/'ETF MTD'!$VI$3-1</f>
        <v/>
      </c>
      <c r="IY96" s="61">
        <f>IW96*IX96</f>
        <v/>
      </c>
      <c r="IZ96" s="61" t="n"/>
      <c r="JA96" s="33" t="inlineStr">
        <is>
          <t>VTABX</t>
        </is>
      </c>
      <c r="JB96" s="50" t="n">
        <v>0.028</v>
      </c>
      <c r="JC96" s="61">
        <f>'ETF MTD'!$VI$28/'ETF MTD'!$VI$3-1</f>
        <v/>
      </c>
      <c r="JD96" s="61">
        <f>JB96*JC96</f>
        <v/>
      </c>
      <c r="JE96" s="61" t="n"/>
      <c r="JF96" s="33" t="inlineStr">
        <is>
          <t>VTABX</t>
        </is>
      </c>
      <c r="JG96" s="50" t="n">
        <v>0.028</v>
      </c>
      <c r="JH96" s="61">
        <f>'ETF MTD'!$VI$28/'ETF MTD'!$VI$3-1</f>
        <v/>
      </c>
      <c r="JI96" s="61">
        <f>JG96*JH96</f>
        <v/>
      </c>
      <c r="JJ96" s="61" t="n"/>
      <c r="JK96" s="33" t="inlineStr">
        <is>
          <t>VTABX</t>
        </is>
      </c>
      <c r="JL96" s="50" t="n">
        <v>0.028</v>
      </c>
      <c r="JM96" s="61">
        <f>'ETF MTD'!$VI$28/'ETF MTD'!$VI$3-1</f>
        <v/>
      </c>
      <c r="JN96" s="61">
        <f>JL96*JM96</f>
        <v/>
      </c>
      <c r="JO96" s="61" t="n"/>
      <c r="JP96" s="33" t="inlineStr">
        <is>
          <t>VTABX</t>
        </is>
      </c>
      <c r="JQ96" s="50" t="n">
        <v>0.035</v>
      </c>
      <c r="JR96" s="61">
        <f>'ETF MTD'!$VI$28/'ETF MTD'!$VI$3-1</f>
        <v/>
      </c>
      <c r="JS96" s="61">
        <f>JQ96*JR96</f>
        <v/>
      </c>
      <c r="JT96" s="61" t="n"/>
      <c r="JU96" s="33" t="inlineStr">
        <is>
          <t>VTABX</t>
        </is>
      </c>
      <c r="JV96" s="50" t="n">
        <v>0.035</v>
      </c>
      <c r="JW96" s="61">
        <f>'ETF MTD'!$VI$28/'ETF MTD'!$VI$3-1</f>
        <v/>
      </c>
      <c r="JX96" s="61">
        <f>JV96*JW96</f>
        <v/>
      </c>
      <c r="JY96" s="61" t="n"/>
      <c r="JZ96" t="inlineStr">
        <is>
          <t>Foreign Bonds</t>
        </is>
      </c>
      <c r="KA96" s="50" t="n">
        <v>0.028</v>
      </c>
      <c r="KB96" s="61">
        <f>'ETF MTD'!$VI$28/'ETF MTD'!$VI$3-1</f>
        <v/>
      </c>
      <c r="KC96" s="61">
        <f>KA96*KB96</f>
        <v/>
      </c>
      <c r="KD96" s="61" t="n"/>
      <c r="KE96" t="inlineStr">
        <is>
          <t>Foreign Bonds</t>
        </is>
      </c>
      <c r="KF96" s="50" t="n">
        <v>0.028</v>
      </c>
      <c r="KG96" s="61">
        <f>'ETF MTD'!$VI$28/'ETF MTD'!$VI$3-1</f>
        <v/>
      </c>
      <c r="KH96" s="61">
        <f>KF96*KG96</f>
        <v/>
      </c>
      <c r="KI96" s="61" t="n"/>
      <c r="KJ96" t="inlineStr">
        <is>
          <t>Foreign Bonds</t>
        </is>
      </c>
      <c r="KK96" s="50" t="n">
        <v>0.028</v>
      </c>
      <c r="KL96" s="61">
        <f>'ETF MTD'!$VI$28/'ETF MTD'!$VI$3-1</f>
        <v/>
      </c>
      <c r="KM96" s="61">
        <f>KK96*KL96</f>
        <v/>
      </c>
      <c r="KN96" s="61" t="n"/>
      <c r="KO96" t="inlineStr">
        <is>
          <t>Foreign Bonds</t>
        </is>
      </c>
      <c r="KP96" s="50" t="n">
        <v>0.028</v>
      </c>
      <c r="KQ96" s="61">
        <f>'ETF MTD'!$VI$28/'ETF MTD'!$VI$3-1</f>
        <v/>
      </c>
      <c r="KR96" s="61">
        <f>KP96*KQ96</f>
        <v/>
      </c>
      <c r="KS96" s="61" t="n"/>
      <c r="KT96" t="inlineStr">
        <is>
          <t>Foreign Bonds</t>
        </is>
      </c>
      <c r="KU96" s="50" t="n">
        <v>0.028</v>
      </c>
      <c r="KV96" s="61">
        <f>'ETF MTD'!$VI$28/'ETF MTD'!$VI$3-1</f>
        <v/>
      </c>
      <c r="KW96" s="61">
        <f>KU96*KV96</f>
        <v/>
      </c>
      <c r="KX96" s="61" t="n"/>
      <c r="KY96" t="inlineStr">
        <is>
          <t>Foreign Bonds</t>
        </is>
      </c>
      <c r="KZ96" s="50" t="n">
        <v>0.028</v>
      </c>
      <c r="LA96" s="61">
        <f>'ETF MTD'!$VI$28/'ETF MTD'!$VI$3-1</f>
        <v/>
      </c>
      <c r="LB96" s="61">
        <f>KZ96*LA96</f>
        <v/>
      </c>
      <c r="LC96" s="61" t="n"/>
      <c r="LD96" t="inlineStr">
        <is>
          <t>Foreign Bonds</t>
        </is>
      </c>
      <c r="LE96" s="50" t="n">
        <v>0.028</v>
      </c>
      <c r="LF96" s="61">
        <f>'ETF MTD'!$VI$28/'ETF MTD'!$VI$3-1</f>
        <v/>
      </c>
      <c r="LG96" s="61">
        <f>LE96*LF96</f>
        <v/>
      </c>
      <c r="LH96" s="61" t="n"/>
      <c r="LI96" t="inlineStr">
        <is>
          <t>Foreign Bonds</t>
        </is>
      </c>
      <c r="LJ96" s="50" t="n">
        <v>0.028</v>
      </c>
      <c r="LK96" s="61">
        <f>'ETF MTD'!$VI$28/'ETF MTD'!$VI$3-1</f>
        <v/>
      </c>
      <c r="LL96" s="61">
        <f>LJ96*LK96</f>
        <v/>
      </c>
      <c r="LM96" s="61" t="n"/>
      <c r="LN96" t="inlineStr">
        <is>
          <t>Foreign Bonds</t>
        </is>
      </c>
      <c r="LO96" s="50" t="n">
        <v>0.028</v>
      </c>
      <c r="LP96" s="61">
        <f>'ETF MTD'!$VI$28/'ETF MTD'!$VI$3-1</f>
        <v/>
      </c>
      <c r="LQ96" s="61">
        <f>LO96*LP96</f>
        <v/>
      </c>
      <c r="LR96" s="61" t="n"/>
      <c r="LS96" t="inlineStr">
        <is>
          <t>Foreign Bonds</t>
        </is>
      </c>
      <c r="LT96" s="50" t="n">
        <v>0.028</v>
      </c>
      <c r="LU96" s="61">
        <f>'ETF MTD'!$VI$28/'ETF MTD'!$VI$3-1</f>
        <v/>
      </c>
      <c r="LV96" s="61">
        <f>LT96*LU96</f>
        <v/>
      </c>
      <c r="LW96" s="61" t="n"/>
      <c r="LX96" t="inlineStr">
        <is>
          <t>Foreign Bonds</t>
        </is>
      </c>
      <c r="LY96" s="50" t="n">
        <v>0.028</v>
      </c>
      <c r="LZ96" s="61">
        <f>'ETF MTD'!$VI$28/'ETF MTD'!$VI$3-1</f>
        <v/>
      </c>
      <c r="MA96" s="61">
        <f>LY96*LZ96</f>
        <v/>
      </c>
      <c r="MB96" s="61" t="n"/>
      <c r="MC96" t="inlineStr">
        <is>
          <t>Foreign Bonds</t>
        </is>
      </c>
      <c r="MD96" s="50" t="n">
        <v>0.028</v>
      </c>
      <c r="ME96" s="61">
        <f>'ETF MTD'!$VI$28/'ETF MTD'!$VI$3-1</f>
        <v/>
      </c>
      <c r="MF96" s="61">
        <f>MD96*ME96</f>
        <v/>
      </c>
      <c r="MG96" s="61" t="n"/>
      <c r="MH96" t="inlineStr">
        <is>
          <t>Foreign Bonds</t>
        </is>
      </c>
      <c r="MI96" s="50" t="n">
        <v>0.028</v>
      </c>
      <c r="MJ96" s="61">
        <f>'ETF MTD'!$VI$28/'ETF MTD'!$VI$3-1</f>
        <v/>
      </c>
      <c r="MK96" s="61">
        <f>MI96*MJ96</f>
        <v/>
      </c>
      <c r="ML96" s="61" t="n"/>
      <c r="MM96" t="inlineStr">
        <is>
          <t>Foreign Bonds</t>
        </is>
      </c>
      <c r="MN96" s="50" t="n">
        <v>0.028</v>
      </c>
      <c r="MO96" s="61">
        <f>'ETF MTD'!$VI$28/'ETF MTD'!$VI$3-1</f>
        <v/>
      </c>
      <c r="MP96" s="61">
        <f>MN96*MO96</f>
        <v/>
      </c>
      <c r="MQ96" s="33" t="n"/>
      <c r="MR96" t="inlineStr">
        <is>
          <t>Foreign Bonds</t>
        </is>
      </c>
      <c r="MS96" s="50" t="n">
        <v>0.03999999999999999</v>
      </c>
      <c r="MT96" s="61">
        <f>'ETF MTD'!$VI$28/'ETF MTD'!$VI$3-1</f>
        <v/>
      </c>
      <c r="MU96" s="61">
        <f>MS96*MT96</f>
        <v/>
      </c>
      <c r="MV96" s="61" t="n"/>
      <c r="MW96" t="inlineStr">
        <is>
          <t>Foreign Bonds</t>
        </is>
      </c>
      <c r="MX96" s="50" t="n">
        <v>0.04</v>
      </c>
      <c r="MY96" s="61">
        <f>'ETF MTD'!$VI$28/'ETF MTD'!$VI$3-1</f>
        <v/>
      </c>
      <c r="MZ96" s="61">
        <f>MX96*MY96</f>
        <v/>
      </c>
      <c r="NA96" s="33" t="n"/>
      <c r="NB96" t="inlineStr">
        <is>
          <t>Foreign Bonds</t>
        </is>
      </c>
      <c r="NC96" s="41" t="n">
        <v>0.034</v>
      </c>
      <c r="ND96" s="61">
        <f>'ETF MTD'!$VI$28/'ETF MTD'!$VI$3-1</f>
        <v/>
      </c>
      <c r="NE96" s="61">
        <f>NC96*ND96</f>
        <v/>
      </c>
      <c r="NF96" s="33" t="n"/>
      <c r="NG96" t="inlineStr">
        <is>
          <t>Foreign Bonds</t>
        </is>
      </c>
      <c r="NH96" s="41" t="n">
        <v>0.028</v>
      </c>
      <c r="NI96" s="61">
        <f>'ETF MTD'!$VI$28/'ETF MTD'!$VI$3-1</f>
        <v/>
      </c>
      <c r="NJ96" s="61">
        <f>NH96*NI96</f>
        <v/>
      </c>
      <c r="NK96" s="33" t="n"/>
      <c r="NL96" t="inlineStr">
        <is>
          <t>Foreign Bonds</t>
        </is>
      </c>
      <c r="NM96" s="41" t="n">
        <v>0.034</v>
      </c>
      <c r="NN96" s="61">
        <f>'ETF MTD'!$VI$28/'ETF MTD'!$VI$3-1</f>
        <v/>
      </c>
      <c r="NO96" s="61">
        <f>NM96*NN96</f>
        <v/>
      </c>
      <c r="NP96" s="33" t="n"/>
      <c r="NQ96" t="inlineStr">
        <is>
          <t>Foreign Bonds</t>
        </is>
      </c>
      <c r="NR96" s="41" t="n">
        <v>0.034</v>
      </c>
      <c r="NS96" s="61">
        <f>'ETF MTD'!$VI$28/'ETF MTD'!$VI$3-1</f>
        <v/>
      </c>
      <c r="NT96" s="61">
        <f>NR96*NS96</f>
        <v/>
      </c>
      <c r="NU96" s="33" t="n"/>
      <c r="NV96" t="inlineStr">
        <is>
          <t>Foreign Bonds</t>
        </is>
      </c>
      <c r="NW96" s="41" t="n">
        <v>0.028</v>
      </c>
      <c r="NX96" s="61">
        <f>'ETF MTD'!$VI$28/'ETF MTD'!$VI$3-1</f>
        <v/>
      </c>
      <c r="NY96" s="61">
        <f>NW96*NX96</f>
        <v/>
      </c>
      <c r="NZ96" s="33" t="n"/>
      <c r="OA96" t="inlineStr">
        <is>
          <t>Foreign Bonds</t>
        </is>
      </c>
      <c r="OB96" s="41" t="n">
        <v>0.028</v>
      </c>
      <c r="OC96" s="61">
        <f>'ETF MTD'!$VI$28/'ETF MTD'!$VI$3-1</f>
        <v/>
      </c>
      <c r="OD96" s="61">
        <f>OB96*OC96</f>
        <v/>
      </c>
      <c r="OE96" s="33" t="n"/>
      <c r="OF96" t="inlineStr">
        <is>
          <t>Foreign Bonds</t>
        </is>
      </c>
      <c r="OG96" s="41" t="n">
        <v>0.034</v>
      </c>
      <c r="OH96" s="61">
        <f>'ETF MTD'!$VI$28/'ETF MTD'!$VI$3-1</f>
        <v/>
      </c>
      <c r="OI96" s="61">
        <f>OG96*OH96</f>
        <v/>
      </c>
      <c r="OJ96" s="33" t="n"/>
      <c r="OK96" t="inlineStr">
        <is>
          <t>Foreign Bonds</t>
        </is>
      </c>
      <c r="OL96" s="41" t="n">
        <v>0.028</v>
      </c>
      <c r="OM96" s="61">
        <f>'ETF MTD'!$VI$28/'ETF MTD'!$VI$3-1</f>
        <v/>
      </c>
      <c r="ON96" s="61">
        <f>OL96*OM96</f>
        <v/>
      </c>
      <c r="OO96" s="33" t="n"/>
      <c r="OP96" t="inlineStr">
        <is>
          <t>Foreign Bonds</t>
        </is>
      </c>
      <c r="OQ96" s="41" t="n">
        <v>0.028</v>
      </c>
      <c r="OR96" s="61">
        <f>'ETF MTD'!$VI$28/'ETF MTD'!$VI$3-1</f>
        <v/>
      </c>
      <c r="OS96" s="61">
        <f>OQ96*OR96</f>
        <v/>
      </c>
      <c r="OT96" s="33" t="n"/>
      <c r="OU96" t="inlineStr">
        <is>
          <t>Foreign Bonds</t>
        </is>
      </c>
      <c r="OV96" s="41" t="n">
        <v>0.028</v>
      </c>
      <c r="OW96" s="61">
        <f>'ETF MTD'!$VI$28/'ETF MTD'!$VI$3-1</f>
        <v/>
      </c>
      <c r="OX96" s="61">
        <f>OV96*OW96</f>
        <v/>
      </c>
      <c r="OY96" s="33" t="n"/>
      <c r="OZ96" t="inlineStr">
        <is>
          <t>Foreign Bonds</t>
        </is>
      </c>
      <c r="PA96" s="41" t="n">
        <v>0.034</v>
      </c>
      <c r="PB96" s="61">
        <f>'ETF MTD'!$VI$28/'ETF MTD'!$VI$3-1</f>
        <v/>
      </c>
      <c r="PC96" s="61">
        <f>PA96*PB96</f>
        <v/>
      </c>
      <c r="PD96" s="33" t="n"/>
      <c r="PE96" t="inlineStr">
        <is>
          <t>Foreign Bonds</t>
        </is>
      </c>
      <c r="PF96" s="41" t="n">
        <v>0.034</v>
      </c>
      <c r="PG96" s="61">
        <f>'ETF MTD'!$VI$28/'ETF MTD'!$VI$3-1</f>
        <v/>
      </c>
      <c r="PH96" s="61">
        <f>PF96*PG96</f>
        <v/>
      </c>
      <c r="PI96" s="33" t="n"/>
      <c r="PJ96" t="inlineStr">
        <is>
          <t>Foreign Bonds</t>
        </is>
      </c>
      <c r="PK96" s="41" t="n">
        <v>0.04</v>
      </c>
      <c r="PL96" s="61">
        <f>'ETF MTD'!$VI$28/'ETF MTD'!$VI$3-1</f>
        <v/>
      </c>
      <c r="PM96" s="61">
        <f>PK96*PL96</f>
        <v/>
      </c>
      <c r="PN96" s="33" t="n"/>
      <c r="PO96" t="inlineStr">
        <is>
          <t>Foreign Bonds</t>
        </is>
      </c>
      <c r="PP96" s="41" t="n">
        <v>0.028</v>
      </c>
      <c r="PQ96" s="61">
        <f>'ETF MTD'!$VI$28/'ETF MTD'!$VI$3-1</f>
        <v/>
      </c>
      <c r="PR96" s="61">
        <f>PP96*PQ96</f>
        <v/>
      </c>
      <c r="PS96" s="33" t="n"/>
      <c r="PT96" t="inlineStr">
        <is>
          <t>Foreign Bonds</t>
        </is>
      </c>
      <c r="PU96" s="41" t="n">
        <v>0.028</v>
      </c>
      <c r="PV96" s="61">
        <f>'ETF MTD'!$VI$28/'ETF MTD'!$VI$3-1</f>
        <v/>
      </c>
      <c r="PW96" s="61">
        <f>PU96*PV96</f>
        <v/>
      </c>
      <c r="PX96" s="33" t="n"/>
      <c r="PY96" t="inlineStr">
        <is>
          <t>Foreign Bonds</t>
        </is>
      </c>
      <c r="PZ96" s="50" t="n">
        <v>0.028</v>
      </c>
      <c r="QA96" s="61">
        <f>'ETF MTD'!$VI$28/'ETF MTD'!$VI$3-1</f>
        <v/>
      </c>
      <c r="QB96" s="61">
        <f>PZ96*QA96</f>
        <v/>
      </c>
      <c r="QC96" s="33" t="n"/>
      <c r="QD96" t="inlineStr">
        <is>
          <t>Foreign Bonds</t>
        </is>
      </c>
      <c r="QE96" s="50" t="n">
        <v>0.028</v>
      </c>
      <c r="QF96" s="61">
        <f>'ETF MTD'!$VI$28/'ETF MTD'!$VI$3-1</f>
        <v/>
      </c>
      <c r="QG96" s="61">
        <f>QE96*QF96</f>
        <v/>
      </c>
      <c r="QH96" s="61" t="n"/>
      <c r="QI96" t="inlineStr">
        <is>
          <t>Foreign Bonds</t>
        </is>
      </c>
      <c r="QJ96" s="41" t="n">
        <v>0.028</v>
      </c>
      <c r="QK96" s="61">
        <f>'ETF MTD'!$VI$28/'ETF MTD'!$VI$3-1</f>
        <v/>
      </c>
      <c r="QL96" s="61">
        <f>QJ96*QK96</f>
        <v/>
      </c>
      <c r="QM96" s="33" t="n"/>
      <c r="QN96" t="inlineStr">
        <is>
          <t>Foreign Bonds</t>
        </is>
      </c>
      <c r="QO96" s="41" t="n">
        <v>0.028</v>
      </c>
      <c r="QP96" s="61">
        <f>'ETF MTD'!$VI$28/'ETF MTD'!$VI$3-1</f>
        <v/>
      </c>
      <c r="QQ96" s="61">
        <f>QO96*QP96</f>
        <v/>
      </c>
      <c r="QR96" s="33" t="n"/>
      <c r="QS96" t="inlineStr">
        <is>
          <t>Foreign Bonds</t>
        </is>
      </c>
      <c r="QT96" s="41" t="n">
        <v>0.035</v>
      </c>
      <c r="QU96" s="61">
        <f>'ETF MTD'!$VI$28/'ETF MTD'!$VI$3-1</f>
        <v/>
      </c>
      <c r="QV96" s="61">
        <f>QT96*QU96</f>
        <v/>
      </c>
      <c r="QW96" s="33" t="n"/>
      <c r="QX96" t="inlineStr">
        <is>
          <t>Foreign Bonds</t>
        </is>
      </c>
      <c r="QY96" s="41" t="n">
        <v>0.04</v>
      </c>
      <c r="QZ96" s="61">
        <f>'ETF MTD'!$VI$28/'ETF MTD'!$VI$3-1</f>
        <v/>
      </c>
      <c r="RA96" s="61">
        <f>QY96*QZ96</f>
        <v/>
      </c>
      <c r="RB96" s="33" t="n"/>
      <c r="RC96" t="inlineStr">
        <is>
          <t>Foreign Bonds</t>
        </is>
      </c>
      <c r="RD96" s="41" t="n">
        <v>0.034</v>
      </c>
      <c r="RE96" s="61">
        <f>'ETF MTD'!$VI$28/'ETF MTD'!$VI$3-1</f>
        <v/>
      </c>
      <c r="RF96" s="61">
        <f>RD96*RE96</f>
        <v/>
      </c>
      <c r="RG96" s="33" t="n"/>
      <c r="RH96" t="inlineStr">
        <is>
          <t>Foreign Bonds</t>
        </is>
      </c>
      <c r="RI96" s="41" t="n">
        <v>0.028</v>
      </c>
      <c r="RJ96" s="61">
        <f>'ETF MTD'!$VI$28/'ETF MTD'!$VI$3-1</f>
        <v/>
      </c>
      <c r="RK96" s="61">
        <f>RI96*RJ96</f>
        <v/>
      </c>
      <c r="RL96" s="61" t="n"/>
      <c r="RM96" s="208" t="n">
        <v>0.04</v>
      </c>
      <c r="RN96" s="58">
        <f>RM96*0.7</f>
        <v/>
      </c>
    </row>
    <row r="97">
      <c r="F97" s="33" t="n"/>
      <c r="G97" s="33" t="n"/>
      <c r="H97" s="33" t="n"/>
      <c r="I97" s="33" t="n"/>
      <c r="J97" s="33" t="n"/>
      <c r="K97" s="33" t="n"/>
      <c r="L97" s="33" t="n"/>
      <c r="M97" s="33" t="n"/>
      <c r="N97" s="33" t="n"/>
      <c r="O97" s="33" t="n"/>
      <c r="P97" s="33" t="n"/>
      <c r="Q97" s="33" t="n"/>
      <c r="R97" s="33" t="n"/>
      <c r="S97" s="33" t="n"/>
      <c r="T97" s="33" t="n"/>
      <c r="U97" s="33" t="inlineStr">
        <is>
          <t>VAIPX</t>
        </is>
      </c>
      <c r="V97" s="49" t="n">
        <v>0.04</v>
      </c>
      <c r="W97" s="61">
        <f>'ETF MTD'!$DU$28/'ETF MTD'!$DU$3-1</f>
        <v/>
      </c>
      <c r="X97" s="61">
        <f>V97*W97</f>
        <v/>
      </c>
      <c r="Y97" s="61" t="n"/>
      <c r="Z97" s="33" t="inlineStr">
        <is>
          <t>VAIPX</t>
        </is>
      </c>
      <c r="AA97" s="49" t="n">
        <v>0.04</v>
      </c>
      <c r="AB97" s="61">
        <f>'ETF MTD'!$DU$28/'ETF MTD'!$DU$3-1</f>
        <v/>
      </c>
      <c r="AC97" s="61">
        <f>AA97*AB97</f>
        <v/>
      </c>
      <c r="AD97" s="61" t="n"/>
      <c r="AE97" s="33" t="inlineStr">
        <is>
          <t>VAIPX</t>
        </is>
      </c>
      <c r="AF97" s="49" t="n">
        <v>0.035</v>
      </c>
      <c r="AG97" s="61">
        <f>'ETF MTD'!$DU$28/'ETF MTD'!$DU$3-1</f>
        <v/>
      </c>
      <c r="AH97" s="61">
        <f>AF97*AG97</f>
        <v/>
      </c>
      <c r="AI97" s="61" t="n"/>
      <c r="AJ97" s="33" t="inlineStr">
        <is>
          <t>VAIPX</t>
        </is>
      </c>
      <c r="AK97" s="49" t="n">
        <v>0.05</v>
      </c>
      <c r="AL97" s="61">
        <f>'ETF MTD'!$DU$28/'ETF MTD'!$DU$3-1</f>
        <v/>
      </c>
      <c r="AM97" s="61">
        <f>AK97*AL97</f>
        <v/>
      </c>
      <c r="AN97" s="61" t="n"/>
      <c r="AO97" s="33" t="inlineStr">
        <is>
          <t>VAIPX</t>
        </is>
      </c>
      <c r="AP97" s="61" t="n">
        <v>0.02975</v>
      </c>
      <c r="AQ97" s="61">
        <f>'ETF MTD'!$DU$28/'ETF MTD'!$DU$3-1</f>
        <v/>
      </c>
      <c r="AR97" s="61">
        <f>AP97*AQ97</f>
        <v/>
      </c>
      <c r="AS97" s="61" t="n"/>
      <c r="AT97" s="33" t="inlineStr">
        <is>
          <t>VAIPX</t>
        </is>
      </c>
      <c r="AU97" s="61" t="n">
        <v>0.02975</v>
      </c>
      <c r="AV97" s="61">
        <f>'ETF MTD'!$DU$28/'ETF MTD'!$DU$3-1</f>
        <v/>
      </c>
      <c r="AW97" s="61">
        <f>AU97*AV97</f>
        <v/>
      </c>
      <c r="AX97" s="61" t="n"/>
      <c r="AY97" s="33" t="inlineStr">
        <is>
          <t>VAIPX</t>
        </is>
      </c>
      <c r="AZ97" s="61" t="n">
        <v>0.02975</v>
      </c>
      <c r="BA97" s="61">
        <f>'ETF MTD'!$DU$28/'ETF MTD'!$DU$3-1</f>
        <v/>
      </c>
      <c r="BB97" s="61">
        <f>AZ97*BA97</f>
        <v/>
      </c>
      <c r="BC97" s="61" t="n"/>
      <c r="BD97" s="33" t="inlineStr">
        <is>
          <t>VAIPX</t>
        </is>
      </c>
      <c r="BE97" s="61" t="n">
        <v>0.0425</v>
      </c>
      <c r="BF97" s="61">
        <f>'ETF MTD'!$DU$28/'ETF MTD'!$DU$3-1</f>
        <v/>
      </c>
      <c r="BG97" s="61">
        <f>BE97*BF97</f>
        <v/>
      </c>
      <c r="BH97" s="61" t="n"/>
      <c r="BI97" s="33" t="inlineStr">
        <is>
          <t>VAIPX</t>
        </is>
      </c>
      <c r="BJ97" s="61" t="n">
        <v>0.035</v>
      </c>
      <c r="BK97" s="61">
        <f>'ETF MTD'!$DU$28/'ETF MTD'!$DU$3-1</f>
        <v/>
      </c>
      <c r="BL97" s="61">
        <f>BJ97*BK97</f>
        <v/>
      </c>
      <c r="BM97" s="61" t="n"/>
      <c r="BN97" s="33" t="inlineStr">
        <is>
          <t>VAIPX</t>
        </is>
      </c>
      <c r="BO97" s="61" t="n">
        <v>0.0425</v>
      </c>
      <c r="BP97" s="61">
        <f>'ETF MTD'!$DU$28/'ETF MTD'!$DU$3-1</f>
        <v/>
      </c>
      <c r="BQ97" s="61">
        <f>BO97*BP97</f>
        <v/>
      </c>
      <c r="BR97" s="61" t="n"/>
      <c r="BS97" s="33" t="inlineStr">
        <is>
          <t>VAIPX</t>
        </is>
      </c>
      <c r="BT97" s="61" t="n">
        <v>0.035</v>
      </c>
      <c r="BU97" s="61">
        <f>'ETF MTD'!$DU$28/'ETF MTD'!$DU$3-1</f>
        <v/>
      </c>
      <c r="BV97" s="61">
        <f>BT97*BU97</f>
        <v/>
      </c>
      <c r="BW97" s="61" t="n"/>
      <c r="BX97" s="33" t="inlineStr">
        <is>
          <t>VAIPX</t>
        </is>
      </c>
      <c r="BY97" s="61" t="n">
        <v>0.0425</v>
      </c>
      <c r="BZ97" s="61">
        <f>'ETF MTD'!$DU$28/'ETF MTD'!$DU$3-1</f>
        <v/>
      </c>
      <c r="CA97" s="61">
        <f>BY97*BZ97</f>
        <v/>
      </c>
      <c r="CB97" s="61" t="n"/>
      <c r="CC97" s="33" t="inlineStr">
        <is>
          <t>VAIPX</t>
        </is>
      </c>
      <c r="CD97" s="61" t="n">
        <v>0.035</v>
      </c>
      <c r="CE97" s="61">
        <f>'ETF MTD'!$DU$28/'ETF MTD'!$DU$3-1</f>
        <v/>
      </c>
      <c r="CF97" s="61">
        <f>CD97*CE97</f>
        <v/>
      </c>
      <c r="CG97" s="61" t="n"/>
      <c r="CH97" s="33" t="inlineStr">
        <is>
          <t>VAIPX</t>
        </is>
      </c>
      <c r="CI97" s="61" t="n">
        <v>0.035</v>
      </c>
      <c r="CJ97" s="61">
        <f>'ETF MTD'!$DU$28/'ETF MTD'!$DU$3-1</f>
        <v/>
      </c>
      <c r="CK97" s="61">
        <f>CI97*CJ97</f>
        <v/>
      </c>
      <c r="CL97" s="61" t="n"/>
      <c r="CM97" s="33" t="inlineStr">
        <is>
          <t>VAIPX</t>
        </is>
      </c>
      <c r="CN97" s="61" t="n">
        <v>0.035</v>
      </c>
      <c r="CO97" s="61">
        <f>'ETF MTD'!$DU$28/'ETF MTD'!$DU$3-1</f>
        <v/>
      </c>
      <c r="CP97" s="61">
        <f>CN97*CO97</f>
        <v/>
      </c>
      <c r="CQ97" s="61" t="n"/>
      <c r="CR97" s="33" t="inlineStr">
        <is>
          <t>VAIPX</t>
        </is>
      </c>
      <c r="CS97" s="61" t="n">
        <v>0.035</v>
      </c>
      <c r="CT97" s="61">
        <f>'ETF MTD'!$DU$28/'ETF MTD'!$DU$3-1</f>
        <v/>
      </c>
      <c r="CU97" s="61">
        <f>CS97*CT97</f>
        <v/>
      </c>
      <c r="CV97" s="61" t="n"/>
      <c r="CW97" s="33" t="inlineStr">
        <is>
          <t>VAIPX</t>
        </is>
      </c>
      <c r="CX97" s="61" t="n">
        <v>0.035</v>
      </c>
      <c r="CY97" s="61">
        <f>'ETF MTD'!$DU$28/'ETF MTD'!$DU$3-1</f>
        <v/>
      </c>
      <c r="CZ97" s="61">
        <f>CX97*CY97</f>
        <v/>
      </c>
      <c r="DA97" s="61" t="n"/>
      <c r="DB97" s="33" t="inlineStr">
        <is>
          <t>VAIPX</t>
        </is>
      </c>
      <c r="DC97" s="61" t="n">
        <v>0.0425</v>
      </c>
      <c r="DD97" s="61">
        <f>'ETF MTD'!$DU$28/'ETF MTD'!$DU$3-1</f>
        <v/>
      </c>
      <c r="DE97" s="61">
        <f>DC97*DD97</f>
        <v/>
      </c>
      <c r="DF97" s="61" t="n"/>
      <c r="DG97" s="33" t="inlineStr">
        <is>
          <t>VAIPX</t>
        </is>
      </c>
      <c r="DH97" s="61" t="n">
        <v>0.035</v>
      </c>
      <c r="DI97" s="61">
        <f>'ETF MTD'!$DU$28/'ETF MTD'!$DU$3-1</f>
        <v/>
      </c>
      <c r="DJ97" s="61">
        <f>DH97*DI97</f>
        <v/>
      </c>
      <c r="DK97" s="61" t="n"/>
      <c r="DL97" s="33" t="inlineStr">
        <is>
          <t>VAIPX</t>
        </is>
      </c>
      <c r="DM97" s="61" t="n">
        <v>0.0425</v>
      </c>
      <c r="DN97" s="61">
        <f>'ETF MTD'!$DU$28/'ETF MTD'!$DU$3-1</f>
        <v/>
      </c>
      <c r="DO97" s="61">
        <f>DM97*DN97</f>
        <v/>
      </c>
      <c r="DP97" s="61" t="n"/>
      <c r="DQ97" s="33" t="inlineStr">
        <is>
          <t>VAIPX</t>
        </is>
      </c>
      <c r="DR97" s="61" t="n">
        <v>0.035</v>
      </c>
      <c r="DS97" s="61">
        <f>'ETF MTD'!$DU$28/'ETF MTD'!$DU$3-1</f>
        <v/>
      </c>
      <c r="DT97" s="61">
        <f>DR97*DS97</f>
        <v/>
      </c>
      <c r="DU97" s="61" t="n"/>
      <c r="DV97" s="33" t="inlineStr">
        <is>
          <t>VAIPX</t>
        </is>
      </c>
      <c r="DW97" s="61" t="n">
        <v>0.035</v>
      </c>
      <c r="DX97" s="61">
        <f>'ETF MTD'!$DU$28/'ETF MTD'!$DU$3-1</f>
        <v/>
      </c>
      <c r="DY97" s="61">
        <f>DW97*DX97</f>
        <v/>
      </c>
      <c r="DZ97" s="61" t="n"/>
      <c r="EA97" s="33" t="inlineStr">
        <is>
          <t>VAIPX</t>
        </is>
      </c>
      <c r="EB97" s="61" t="n">
        <v>0.035</v>
      </c>
      <c r="EC97" s="61">
        <f>'ETF MTD'!$DU$28/'ETF MTD'!$DU$3-1</f>
        <v/>
      </c>
      <c r="ED97" s="61">
        <f>EB97*EC97</f>
        <v/>
      </c>
      <c r="EE97" s="61" t="n"/>
      <c r="EF97" s="33" t="inlineStr">
        <is>
          <t>VAIPX</t>
        </is>
      </c>
      <c r="EG97" s="61" t="n">
        <v>0.035</v>
      </c>
      <c r="EH97" s="61">
        <f>'ETF MTD'!$DU$28/'ETF MTD'!$DU$3-1</f>
        <v/>
      </c>
      <c r="EI97" s="61">
        <f>EG97*EH97</f>
        <v/>
      </c>
      <c r="EJ97" s="61" t="n"/>
      <c r="EK97" s="33" t="inlineStr">
        <is>
          <t>VAIPX</t>
        </is>
      </c>
      <c r="EL97" s="61" t="n">
        <v>0.035</v>
      </c>
      <c r="EM97" s="61">
        <f>'ETF MTD'!$DU$28/'ETF MTD'!$DU$3-1</f>
        <v/>
      </c>
      <c r="EN97" s="61">
        <f>EL97*EM97</f>
        <v/>
      </c>
      <c r="EO97" s="61" t="n"/>
      <c r="EP97" s="33" t="inlineStr">
        <is>
          <t>VAIPX</t>
        </is>
      </c>
      <c r="EQ97" s="61" t="n">
        <v>0.0425</v>
      </c>
      <c r="ER97" s="61">
        <f>'ETF MTD'!$DU$28/'ETF MTD'!$DU$3-1</f>
        <v/>
      </c>
      <c r="ES97" s="61">
        <f>EQ97*ER97</f>
        <v/>
      </c>
      <c r="ET97" s="61" t="n"/>
      <c r="EU97" s="33" t="inlineStr">
        <is>
          <t>VAIPX</t>
        </is>
      </c>
      <c r="EV97" s="61" t="n">
        <v>0.0425</v>
      </c>
      <c r="EW97" s="61">
        <f>'ETF MTD'!$DU$28/'ETF MTD'!$DU$3-1</f>
        <v/>
      </c>
      <c r="EX97" s="61">
        <f>EV97*EW97</f>
        <v/>
      </c>
      <c r="EY97" s="61" t="n"/>
      <c r="EZ97" s="33" t="inlineStr">
        <is>
          <t>VAIPX</t>
        </is>
      </c>
      <c r="FA97" s="61" t="n">
        <v>0.05</v>
      </c>
      <c r="FB97" s="61">
        <f>'ETF MTD'!$DU$28/'ETF MTD'!$DU$3-1</f>
        <v/>
      </c>
      <c r="FC97" s="61">
        <f>FA97*FB97</f>
        <v/>
      </c>
      <c r="FD97" s="61" t="n"/>
      <c r="FE97" s="33" t="inlineStr">
        <is>
          <t>VAIPX</t>
        </is>
      </c>
      <c r="FF97" s="61" t="n">
        <v>0.05</v>
      </c>
      <c r="FG97" s="61">
        <f>'ETF MTD'!$DU$28/'ETF MTD'!$DU$3-1</f>
        <v/>
      </c>
      <c r="FH97" s="61">
        <f>FF97*FG97</f>
        <v/>
      </c>
      <c r="FI97" s="61" t="n"/>
      <c r="FJ97" s="33" t="inlineStr">
        <is>
          <t>VAIPX</t>
        </is>
      </c>
      <c r="FK97" s="61" t="n">
        <v>0.05</v>
      </c>
      <c r="FL97" s="61">
        <f>'ETF MTD'!$DU$28/'ETF MTD'!$DU$3-1</f>
        <v/>
      </c>
      <c r="FM97" s="61">
        <f>FK97*FL97</f>
        <v/>
      </c>
      <c r="FN97" s="61" t="n"/>
      <c r="FO97" s="33" t="inlineStr">
        <is>
          <t>VAIPX</t>
        </is>
      </c>
      <c r="FP97" s="61" t="n">
        <v>0.05</v>
      </c>
      <c r="FQ97" s="61">
        <f>'ETF MTD'!$DU$28/'ETF MTD'!$DU$3-1</f>
        <v/>
      </c>
      <c r="FR97" s="61">
        <f>FP97*FQ97</f>
        <v/>
      </c>
      <c r="FS97" s="61" t="n"/>
      <c r="FT97" s="33" t="inlineStr">
        <is>
          <t>VAIPX</t>
        </is>
      </c>
      <c r="FU97" s="61" t="n">
        <v>0.05</v>
      </c>
      <c r="FV97" s="61">
        <f>'ETF MTD'!$DU$28/'ETF MTD'!$DU$3-1</f>
        <v/>
      </c>
      <c r="FW97" s="61">
        <f>FU97*FV97</f>
        <v/>
      </c>
      <c r="FX97" s="61" t="n"/>
      <c r="FY97" s="33" t="inlineStr">
        <is>
          <t>VAIPX</t>
        </is>
      </c>
      <c r="FZ97" s="50" t="n">
        <v>0.05</v>
      </c>
      <c r="GA97" s="61">
        <f>'ETF MTD'!$DU$28/'ETF MTD'!$DU$3-1</f>
        <v/>
      </c>
      <c r="GB97" s="61">
        <f>FZ97*GA97</f>
        <v/>
      </c>
      <c r="GC97" s="61" t="n"/>
      <c r="GD97" s="33" t="inlineStr">
        <is>
          <t>VAIPX</t>
        </is>
      </c>
      <c r="GE97" s="50" t="n">
        <v>0.05</v>
      </c>
      <c r="GF97" s="61">
        <f>'ETF MTD'!$DU$28/'ETF MTD'!$DU$3-1</f>
        <v/>
      </c>
      <c r="GG97" s="61">
        <f>GE97*GF97</f>
        <v/>
      </c>
      <c r="GH97" s="61" t="n"/>
      <c r="GI97" s="33" t="inlineStr">
        <is>
          <t>VAIPX</t>
        </is>
      </c>
      <c r="GJ97" s="50" t="n">
        <v>0.05</v>
      </c>
      <c r="GK97" s="61">
        <f>'ETF MTD'!$DU$28/'ETF MTD'!$DU$3-1</f>
        <v/>
      </c>
      <c r="GL97" s="61">
        <f>GJ97*GK97</f>
        <v/>
      </c>
      <c r="GM97" s="61" t="n"/>
      <c r="GN97" s="33" t="inlineStr">
        <is>
          <t>VAIPX</t>
        </is>
      </c>
      <c r="GO97" s="50" t="n">
        <v>0.062</v>
      </c>
      <c r="GP97" s="61">
        <f>'ETF MTD'!$DU$28/'ETF MTD'!$DU$3-1</f>
        <v/>
      </c>
      <c r="GQ97" s="61">
        <f>GO97*GP97</f>
        <v/>
      </c>
      <c r="GR97" s="61" t="n"/>
      <c r="GS97" s="33" t="inlineStr">
        <is>
          <t>VAIPX</t>
        </is>
      </c>
      <c r="GT97" s="50" t="n">
        <v>0.05</v>
      </c>
      <c r="GU97" s="61">
        <f>'ETF MTD'!$DU$28/'ETF MTD'!$DU$3-1</f>
        <v/>
      </c>
      <c r="GV97" s="61">
        <f>GT97*GU97</f>
        <v/>
      </c>
      <c r="GW97" s="61" t="n"/>
      <c r="GX97" s="33" t="inlineStr">
        <is>
          <t>VAIPX</t>
        </is>
      </c>
      <c r="GY97" s="50" t="n">
        <v>0.05</v>
      </c>
      <c r="GZ97" s="61">
        <f>'ETF MTD'!$DU$28/'ETF MTD'!$DU$3-1</f>
        <v/>
      </c>
      <c r="HA97" s="61">
        <f>GY97*GZ97</f>
        <v/>
      </c>
      <c r="HB97" s="61" t="n"/>
      <c r="HC97" s="33" t="inlineStr">
        <is>
          <t>VAIPX</t>
        </is>
      </c>
      <c r="HD97" s="50" t="n">
        <v>0.0575</v>
      </c>
      <c r="HE97" s="61">
        <f>'ETF MTD'!$DU$28/'ETF MTD'!$DU$3-1</f>
        <v/>
      </c>
      <c r="HF97" s="61">
        <f>HD97*HE97</f>
        <v/>
      </c>
      <c r="HG97" s="61" t="n"/>
      <c r="HH97" s="33" t="inlineStr">
        <is>
          <t>VAIPX</t>
        </is>
      </c>
      <c r="HI97" s="50" t="n">
        <v>0.0575</v>
      </c>
      <c r="HJ97" s="61">
        <f>'ETF MTD'!$DU$28/'ETF MTD'!$DU$3-1</f>
        <v/>
      </c>
      <c r="HK97" s="61">
        <f>HI97*HJ97</f>
        <v/>
      </c>
      <c r="HL97" s="61" t="n"/>
      <c r="HM97" s="33" t="inlineStr">
        <is>
          <t>VAIPX</t>
        </is>
      </c>
      <c r="HN97" s="50" t="n">
        <v>0.05</v>
      </c>
      <c r="HO97" s="61">
        <f>'ETF MTD'!$DU$28/'ETF MTD'!$DU$3-1</f>
        <v/>
      </c>
      <c r="HP97" s="61">
        <f>HN97*HO97</f>
        <v/>
      </c>
      <c r="HQ97" s="61" t="n"/>
      <c r="HR97" s="33" t="inlineStr">
        <is>
          <t>VAIPX</t>
        </is>
      </c>
      <c r="HS97" s="50" t="n">
        <v>0.05</v>
      </c>
      <c r="HT97" s="61">
        <f>'ETF MTD'!$DU$28/'ETF MTD'!$DU$3-1</f>
        <v/>
      </c>
      <c r="HU97" s="61">
        <f>HS97*HT97</f>
        <v/>
      </c>
      <c r="HV97" s="61" t="n"/>
      <c r="HW97" s="33" t="inlineStr">
        <is>
          <t>VAIPX</t>
        </is>
      </c>
      <c r="HX97" s="50" t="n">
        <v>0.05</v>
      </c>
      <c r="HY97" s="61">
        <f>'ETF MTD'!$DU$28/'ETF MTD'!$DU$3-1</f>
        <v/>
      </c>
      <c r="HZ97" s="61">
        <f>HX97*HY97</f>
        <v/>
      </c>
      <c r="IA97" s="61" t="n"/>
      <c r="IB97" s="33" t="inlineStr">
        <is>
          <t>VAIPX</t>
        </is>
      </c>
      <c r="IC97" s="50" t="n">
        <v>0.05</v>
      </c>
      <c r="ID97" s="61">
        <f>'ETF MTD'!$DU$28/'ETF MTD'!$DU$3-1</f>
        <v/>
      </c>
      <c r="IE97" s="61">
        <f>IC97*ID97</f>
        <v/>
      </c>
      <c r="IF97" s="61" t="n"/>
      <c r="IG97" s="33" t="inlineStr">
        <is>
          <t>VAIPX</t>
        </is>
      </c>
      <c r="IH97" s="50" t="n">
        <v>0.05</v>
      </c>
      <c r="II97" s="61">
        <f>'ETF MTD'!$DU$28/'ETF MTD'!$DU$3-1</f>
        <v/>
      </c>
      <c r="IJ97" s="61">
        <f>IH97*II97</f>
        <v/>
      </c>
      <c r="IK97" s="61" t="n"/>
      <c r="IL97" s="33" t="inlineStr">
        <is>
          <t>VAIPX</t>
        </is>
      </c>
      <c r="IM97" s="50" t="n">
        <v>0.06</v>
      </c>
      <c r="IN97" s="61">
        <f>'ETF MTD'!$DU$28/'ETF MTD'!$DU$3-1</f>
        <v/>
      </c>
      <c r="IO97" s="61">
        <f>IM97*IN97</f>
        <v/>
      </c>
      <c r="IP97" s="61" t="n"/>
      <c r="IQ97" s="33" t="inlineStr">
        <is>
          <t>VAIPX</t>
        </is>
      </c>
      <c r="IR97" s="50" t="n">
        <v>0.0425</v>
      </c>
      <c r="IS97" s="61">
        <f>'ETF MTD'!$DU$28/'ETF MTD'!$DU$3-1</f>
        <v/>
      </c>
      <c r="IT97" s="61">
        <f>IR97*IS97</f>
        <v/>
      </c>
      <c r="IU97" s="61" t="n"/>
      <c r="IV97" s="33" t="inlineStr">
        <is>
          <t>VAIPX</t>
        </is>
      </c>
      <c r="IW97" s="50" t="n">
        <v>0.0425</v>
      </c>
      <c r="IX97" s="61">
        <f>'ETF MTD'!$DU$28/'ETF MTD'!$DU$3-1</f>
        <v/>
      </c>
      <c r="IY97" s="61">
        <f>IW97*IX97</f>
        <v/>
      </c>
      <c r="IZ97" s="61" t="n"/>
      <c r="JA97" s="33" t="inlineStr">
        <is>
          <t>VAIPX</t>
        </is>
      </c>
      <c r="JB97" s="50" t="n">
        <v>0.05</v>
      </c>
      <c r="JC97" s="61">
        <f>'ETF MTD'!$DU$28/'ETF MTD'!$DU$3-1</f>
        <v/>
      </c>
      <c r="JD97" s="61">
        <f>JB97*JC97</f>
        <v/>
      </c>
      <c r="JE97" s="61" t="n"/>
      <c r="JF97" s="33" t="inlineStr">
        <is>
          <t>VAIPX</t>
        </is>
      </c>
      <c r="JG97" s="50" t="n">
        <v>0.05</v>
      </c>
      <c r="JH97" s="61">
        <f>'ETF MTD'!$DU$28/'ETF MTD'!$DU$3-1</f>
        <v/>
      </c>
      <c r="JI97" s="61">
        <f>JG97*JH97</f>
        <v/>
      </c>
      <c r="JJ97" s="61" t="n"/>
      <c r="JK97" s="33" t="inlineStr">
        <is>
          <t>VAIPX</t>
        </is>
      </c>
      <c r="JL97" s="50" t="n">
        <v>0.05</v>
      </c>
      <c r="JM97" s="61">
        <f>'ETF MTD'!$DU$28/'ETF MTD'!$DU$3-1</f>
        <v/>
      </c>
      <c r="JN97" s="61">
        <f>JL97*JM97</f>
        <v/>
      </c>
      <c r="JO97" s="61" t="n"/>
      <c r="JP97" s="33" t="inlineStr">
        <is>
          <t>VAIPX</t>
        </is>
      </c>
      <c r="JQ97" s="50" t="n">
        <v>0.05</v>
      </c>
      <c r="JR97" s="61">
        <f>'ETF MTD'!$DU$28/'ETF MTD'!$DU$3-1</f>
        <v/>
      </c>
      <c r="JS97" s="61">
        <f>JQ97*JR97</f>
        <v/>
      </c>
      <c r="JT97" s="61" t="n"/>
      <c r="JU97" s="33" t="inlineStr">
        <is>
          <t>VAIPX</t>
        </is>
      </c>
      <c r="JV97" s="50" t="n">
        <v>0.05</v>
      </c>
      <c r="JW97" s="61">
        <f>'ETF MTD'!$DU$28/'ETF MTD'!$DU$3-1</f>
        <v/>
      </c>
      <c r="JX97" s="61">
        <f>JV97*JW97</f>
        <v/>
      </c>
      <c r="JY97" s="61" t="n"/>
      <c r="JZ97" t="inlineStr">
        <is>
          <t>TIPs</t>
        </is>
      </c>
      <c r="KA97" s="50" t="n">
        <v>0.0425</v>
      </c>
      <c r="KB97" s="61">
        <f>'ETF MTD'!$DU$28/'ETF MTD'!$DU$3-1</f>
        <v/>
      </c>
      <c r="KC97" s="61">
        <f>KA97*KB97</f>
        <v/>
      </c>
      <c r="KD97" s="61" t="n"/>
      <c r="KE97" t="inlineStr">
        <is>
          <t>TIPs</t>
        </is>
      </c>
      <c r="KF97" s="50" t="n">
        <v>0.062</v>
      </c>
      <c r="KG97" s="61">
        <f>'ETF MTD'!$DU$28/'ETF MTD'!$DU$3-1</f>
        <v/>
      </c>
      <c r="KH97" s="61">
        <f>KF97*KG97</f>
        <v/>
      </c>
      <c r="KI97" s="61" t="n"/>
      <c r="KJ97" t="inlineStr">
        <is>
          <t>TIPs</t>
        </is>
      </c>
      <c r="KK97" s="50" t="n">
        <v>0.062</v>
      </c>
      <c r="KL97" s="61">
        <f>'ETF MTD'!$DU$28/'ETF MTD'!$DU$3-1</f>
        <v/>
      </c>
      <c r="KM97" s="61">
        <f>KK97*KL97</f>
        <v/>
      </c>
      <c r="KN97" s="61" t="n"/>
      <c r="KO97" t="inlineStr">
        <is>
          <t>TIPs</t>
        </is>
      </c>
      <c r="KP97" s="50" t="n">
        <v>0.042</v>
      </c>
      <c r="KQ97" s="61">
        <f>'ETF MTD'!$DU$28/'ETF MTD'!$DU$3-1</f>
        <v/>
      </c>
      <c r="KR97" s="61">
        <f>KP97*KQ97</f>
        <v/>
      </c>
      <c r="KS97" s="61" t="n"/>
      <c r="KT97" t="inlineStr">
        <is>
          <t>TIPs</t>
        </is>
      </c>
      <c r="KU97" s="50" t="n">
        <v>0.035</v>
      </c>
      <c r="KV97" s="61">
        <f>'ETF MTD'!$DU$28/'ETF MTD'!$DU$3-1</f>
        <v/>
      </c>
      <c r="KW97" s="61">
        <f>KU97*KV97</f>
        <v/>
      </c>
      <c r="KX97" s="61" t="n"/>
      <c r="KY97" t="inlineStr">
        <is>
          <t>TIPs</t>
        </is>
      </c>
      <c r="KZ97" s="50" t="n">
        <v>0.035</v>
      </c>
      <c r="LA97" s="61">
        <f>'ETF MTD'!$DU$28/'ETF MTD'!$DU$3-1</f>
        <v/>
      </c>
      <c r="LB97" s="61">
        <f>KZ97*LA97</f>
        <v/>
      </c>
      <c r="LC97" s="61" t="n"/>
      <c r="LD97" t="inlineStr">
        <is>
          <t>TIPs</t>
        </is>
      </c>
      <c r="LE97" s="50" t="n">
        <v>0.035</v>
      </c>
      <c r="LF97" s="61">
        <f>'ETF MTD'!$DU$28/'ETF MTD'!$DU$3-1</f>
        <v/>
      </c>
      <c r="LG97" s="61">
        <f>LE97*LF97</f>
        <v/>
      </c>
      <c r="LH97" s="61" t="n"/>
      <c r="LI97" t="inlineStr">
        <is>
          <t>TIPs</t>
        </is>
      </c>
      <c r="LJ97" s="50" t="n">
        <v>0.035</v>
      </c>
      <c r="LK97" s="61">
        <f>'ETF MTD'!$DU$28/'ETF MTD'!$DU$3-1</f>
        <v/>
      </c>
      <c r="LL97" s="61">
        <f>LJ97*LK97</f>
        <v/>
      </c>
      <c r="LM97" s="61" t="n"/>
      <c r="LN97" t="inlineStr">
        <is>
          <t>TIPs</t>
        </is>
      </c>
      <c r="LO97" s="50" t="n">
        <v>0.035</v>
      </c>
      <c r="LP97" s="61">
        <f>'ETF MTD'!$DU$28/'ETF MTD'!$DU$3-1</f>
        <v/>
      </c>
      <c r="LQ97" s="61">
        <f>LO97*LP97</f>
        <v/>
      </c>
      <c r="LR97" s="61" t="n"/>
      <c r="LS97" t="inlineStr">
        <is>
          <t>TIPs</t>
        </is>
      </c>
      <c r="LT97" s="50" t="n">
        <v>0.035</v>
      </c>
      <c r="LU97" s="61">
        <f>'ETF MTD'!$DU$28/'ETF MTD'!$DU$3-1</f>
        <v/>
      </c>
      <c r="LV97" s="61">
        <f>LT97*LU97</f>
        <v/>
      </c>
      <c r="LW97" s="61" t="n"/>
      <c r="LX97" t="inlineStr">
        <is>
          <t>TIPs</t>
        </is>
      </c>
      <c r="LY97" s="50" t="n">
        <v>0.035</v>
      </c>
      <c r="LZ97" s="61">
        <f>'ETF MTD'!$DU$28/'ETF MTD'!$DU$3-1</f>
        <v/>
      </c>
      <c r="MA97" s="61">
        <f>LY97*LZ97</f>
        <v/>
      </c>
      <c r="MB97" s="61" t="n"/>
      <c r="MC97" t="inlineStr">
        <is>
          <t>TIPs</t>
        </is>
      </c>
      <c r="MD97" s="50" t="n">
        <v>0.035</v>
      </c>
      <c r="ME97" s="61">
        <f>'ETF MTD'!$DU$28/'ETF MTD'!$DU$3-1</f>
        <v/>
      </c>
      <c r="MF97" s="61">
        <f>MD97*ME97</f>
        <v/>
      </c>
      <c r="MG97" s="61" t="n"/>
      <c r="MH97" t="inlineStr">
        <is>
          <t>TIPs</t>
        </is>
      </c>
      <c r="MI97" s="50" t="n">
        <v>0.035</v>
      </c>
      <c r="MJ97" s="61">
        <f>'ETF MTD'!$DU$28/'ETF MTD'!$DU$3-1</f>
        <v/>
      </c>
      <c r="MK97" s="61">
        <f>MI97*MJ97</f>
        <v/>
      </c>
      <c r="ML97" s="61" t="n"/>
      <c r="MM97" t="inlineStr">
        <is>
          <t>TIPs</t>
        </is>
      </c>
      <c r="MN97" s="50" t="n">
        <v>0.035</v>
      </c>
      <c r="MO97" s="61">
        <f>'ETF MTD'!$DU$28/'ETF MTD'!$DU$3-1</f>
        <v/>
      </c>
      <c r="MP97" s="61">
        <f>MN97*MO97</f>
        <v/>
      </c>
      <c r="MQ97" s="33" t="n"/>
      <c r="MR97" t="inlineStr">
        <is>
          <t>TIPs</t>
        </is>
      </c>
      <c r="MS97" s="50" t="n">
        <v>0.035</v>
      </c>
      <c r="MT97" s="61">
        <f>'ETF MTD'!$DU$28/'ETF MTD'!$DU$3-1</f>
        <v/>
      </c>
      <c r="MU97" s="61">
        <f>MS97*MT97</f>
        <v/>
      </c>
      <c r="MV97" s="61" t="n"/>
      <c r="MW97" t="inlineStr">
        <is>
          <t>TIPs</t>
        </is>
      </c>
      <c r="MX97" s="50" t="n">
        <v>0.035</v>
      </c>
      <c r="MY97" s="61">
        <f>'ETF MTD'!$DU$28/'ETF MTD'!$DU$3-1</f>
        <v/>
      </c>
      <c r="MZ97" s="61">
        <f>MX97*MY97</f>
        <v/>
      </c>
      <c r="NA97" s="33" t="n"/>
      <c r="NB97" t="inlineStr">
        <is>
          <t>TIPs</t>
        </is>
      </c>
      <c r="NC97" s="41" t="n">
        <v>0.035</v>
      </c>
      <c r="ND97" s="61">
        <f>'ETF MTD'!$DU$28/'ETF MTD'!$DU$3-1</f>
        <v/>
      </c>
      <c r="NE97" s="61">
        <f>NC97*ND97</f>
        <v/>
      </c>
      <c r="NF97" s="33" t="n"/>
      <c r="NG97" t="inlineStr">
        <is>
          <t>TIPs</t>
        </is>
      </c>
      <c r="NH97" s="41" t="n">
        <v>0.035</v>
      </c>
      <c r="NI97" s="61">
        <f>'ETF MTD'!$DU$28/'ETF MTD'!$DU$3-1</f>
        <v/>
      </c>
      <c r="NJ97" s="61">
        <f>NH97*NI97</f>
        <v/>
      </c>
      <c r="NK97" s="33" t="n"/>
      <c r="NL97" t="inlineStr">
        <is>
          <t>TIPs</t>
        </is>
      </c>
      <c r="NM97" s="41" t="n">
        <v>0.0425</v>
      </c>
      <c r="NN97" s="61">
        <f>'ETF MTD'!$DU$28/'ETF MTD'!$DU$3-1</f>
        <v/>
      </c>
      <c r="NO97" s="61">
        <f>NM97*NN97</f>
        <v/>
      </c>
      <c r="NP97" s="33" t="n"/>
      <c r="NQ97" t="inlineStr">
        <is>
          <t>TIPs</t>
        </is>
      </c>
      <c r="NR97" s="41" t="n">
        <v>0.0425</v>
      </c>
      <c r="NS97" s="61">
        <f>'ETF MTD'!$DU$28/'ETF MTD'!$DU$3-1</f>
        <v/>
      </c>
      <c r="NT97" s="61">
        <f>NR97*NS97</f>
        <v/>
      </c>
      <c r="NU97" s="33" t="n"/>
      <c r="NV97" t="inlineStr">
        <is>
          <t>TIPs</t>
        </is>
      </c>
      <c r="NW97" s="41" t="n">
        <v>0.035</v>
      </c>
      <c r="NX97" s="61">
        <f>'ETF MTD'!$DU$28/'ETF MTD'!$DU$3-1</f>
        <v/>
      </c>
      <c r="NY97" s="61">
        <f>NW97*NX97</f>
        <v/>
      </c>
      <c r="NZ97" s="33" t="n"/>
      <c r="OA97" t="inlineStr">
        <is>
          <t>TIPs</t>
        </is>
      </c>
      <c r="OB97" s="41" t="n">
        <v>0.035</v>
      </c>
      <c r="OC97" s="61">
        <f>'ETF MTD'!$DU$28/'ETF MTD'!$DU$3-1</f>
        <v/>
      </c>
      <c r="OD97" s="61">
        <f>OB97*OC97</f>
        <v/>
      </c>
      <c r="OE97" s="33" t="n"/>
      <c r="OF97" t="inlineStr">
        <is>
          <t>TIPs</t>
        </is>
      </c>
      <c r="OG97" s="41" t="n">
        <v>0.035</v>
      </c>
      <c r="OH97" s="61">
        <f>'ETF MTD'!$DU$28/'ETF MTD'!$DU$3-1</f>
        <v/>
      </c>
      <c r="OI97" s="61">
        <f>OG97*OH97</f>
        <v/>
      </c>
      <c r="OJ97" s="33" t="n"/>
      <c r="OK97" t="inlineStr">
        <is>
          <t>TIPs</t>
        </is>
      </c>
      <c r="OL97" s="41" t="n">
        <v>0.035</v>
      </c>
      <c r="OM97" s="61">
        <f>'ETF MTD'!$DU$28/'ETF MTD'!$DU$3-1</f>
        <v/>
      </c>
      <c r="ON97" s="61">
        <f>OL97*OM97</f>
        <v/>
      </c>
      <c r="OO97" s="33" t="n"/>
      <c r="OP97" t="inlineStr">
        <is>
          <t>TIPs</t>
        </is>
      </c>
      <c r="OQ97" s="41" t="n">
        <v>0.035</v>
      </c>
      <c r="OR97" s="61">
        <f>'ETF MTD'!$DU$28/'ETF MTD'!$DU$3-1</f>
        <v/>
      </c>
      <c r="OS97" s="61">
        <f>OQ97*OR97</f>
        <v/>
      </c>
      <c r="OT97" s="33" t="n"/>
      <c r="OU97" t="inlineStr">
        <is>
          <t>TIPs</t>
        </is>
      </c>
      <c r="OV97" s="41" t="n">
        <v>0</v>
      </c>
      <c r="OW97" s="61">
        <f>'ETF MTD'!$DU$28/'ETF MTD'!$DU$3-1</f>
        <v/>
      </c>
      <c r="OX97" s="61">
        <f>OV97*OW97</f>
        <v/>
      </c>
      <c r="OY97" s="33" t="n"/>
      <c r="OZ97" t="inlineStr">
        <is>
          <t>TIPs</t>
        </is>
      </c>
      <c r="PA97" s="41" t="n">
        <v>0</v>
      </c>
      <c r="PB97" s="61">
        <f>'ETF MTD'!$DU$28/'ETF MTD'!$DU$3-1</f>
        <v/>
      </c>
      <c r="PC97" s="61">
        <f>PA97*PB97</f>
        <v/>
      </c>
      <c r="PD97" s="33" t="n"/>
      <c r="PE97" t="inlineStr">
        <is>
          <t>TIPs</t>
        </is>
      </c>
      <c r="PF97" s="41" t="n">
        <v>0</v>
      </c>
      <c r="PG97" s="61">
        <f>'ETF MTD'!$DU$28/'ETF MTD'!$DU$3-1</f>
        <v/>
      </c>
      <c r="PH97" s="61">
        <f>PF97*PG97</f>
        <v/>
      </c>
      <c r="PI97" s="33" t="n"/>
      <c r="PJ97" t="inlineStr">
        <is>
          <t>TIPs</t>
        </is>
      </c>
      <c r="PK97" s="41" t="n">
        <v>0</v>
      </c>
      <c r="PL97" s="61">
        <f>'ETF MTD'!$DU$28/'ETF MTD'!$DU$3-1</f>
        <v/>
      </c>
      <c r="PM97" s="61">
        <f>PK97*PL97</f>
        <v/>
      </c>
      <c r="PN97" s="33" t="n"/>
      <c r="PO97" t="inlineStr">
        <is>
          <t>TIPs</t>
        </is>
      </c>
      <c r="PP97" s="41" t="n">
        <v>0</v>
      </c>
      <c r="PQ97" s="61">
        <f>'ETF MTD'!$DU$28/'ETF MTD'!$DU$3-1</f>
        <v/>
      </c>
      <c r="PR97" s="61">
        <f>PP97*PQ97</f>
        <v/>
      </c>
      <c r="PS97" s="33" t="n"/>
      <c r="PT97" t="inlineStr">
        <is>
          <t>TIPs</t>
        </is>
      </c>
      <c r="PU97" s="41" t="n">
        <v>0</v>
      </c>
      <c r="PV97" s="61">
        <f>'ETF MTD'!$DU$28/'ETF MTD'!$DU$3-1</f>
        <v/>
      </c>
      <c r="PW97" s="61">
        <f>PU97*PV97</f>
        <v/>
      </c>
      <c r="PX97" s="33" t="n"/>
      <c r="PY97" t="inlineStr">
        <is>
          <t>TIPs</t>
        </is>
      </c>
      <c r="PZ97" s="50" t="n">
        <v>0</v>
      </c>
      <c r="QA97" s="61">
        <f>'ETF MTD'!$DU$28/'ETF MTD'!$DU$3-1</f>
        <v/>
      </c>
      <c r="QB97" s="61">
        <f>PZ97*QA97</f>
        <v/>
      </c>
      <c r="QC97" s="33" t="n"/>
      <c r="QD97" t="inlineStr">
        <is>
          <t>TIPs</t>
        </is>
      </c>
      <c r="QE97" s="50" t="n">
        <v>0</v>
      </c>
      <c r="QF97" s="61">
        <f>'ETF MTD'!$DU$28/'ETF MTD'!$DU$3-1</f>
        <v/>
      </c>
      <c r="QG97" s="61">
        <f>QE97*QF97</f>
        <v/>
      </c>
      <c r="QH97" s="61" t="n"/>
      <c r="QI97" t="inlineStr">
        <is>
          <t>TIPs</t>
        </is>
      </c>
      <c r="QJ97" s="41" t="n">
        <v>0</v>
      </c>
      <c r="QK97" s="61">
        <f>'ETF MTD'!$DU$28/'ETF MTD'!$DU$3-1</f>
        <v/>
      </c>
      <c r="QL97" s="61">
        <f>QJ97*QK97</f>
        <v/>
      </c>
      <c r="QM97" s="33" t="n"/>
      <c r="QN97" t="inlineStr">
        <is>
          <t>TIPs</t>
        </is>
      </c>
      <c r="QO97" s="41" t="n">
        <v>0</v>
      </c>
      <c r="QP97" s="61">
        <f>'ETF MTD'!$DU$28/'ETF MTD'!$DU$3-1</f>
        <v/>
      </c>
      <c r="QQ97" s="61">
        <f>QO97*QP97</f>
        <v/>
      </c>
      <c r="QR97" s="33" t="n"/>
      <c r="QS97" t="inlineStr">
        <is>
          <t>TIPs</t>
        </is>
      </c>
      <c r="QT97" s="41" t="n">
        <v>0</v>
      </c>
      <c r="QU97" s="61">
        <f>'ETF MTD'!$DU$28/'ETF MTD'!$DU$3-1</f>
        <v/>
      </c>
      <c r="QV97" s="61">
        <f>QT97*QU97</f>
        <v/>
      </c>
      <c r="QW97" s="33" t="n"/>
      <c r="QX97" t="inlineStr">
        <is>
          <t>TIPs</t>
        </is>
      </c>
      <c r="QY97" s="41" t="n">
        <v>0</v>
      </c>
      <c r="QZ97" s="61">
        <f>'ETF MTD'!$DU$28/'ETF MTD'!$DU$3-1</f>
        <v/>
      </c>
      <c r="RA97" s="61">
        <f>QY97*QZ97</f>
        <v/>
      </c>
      <c r="RB97" s="33" t="n"/>
      <c r="RC97" t="inlineStr">
        <is>
          <t>TIPs</t>
        </is>
      </c>
      <c r="RD97" s="41" t="n">
        <v>0</v>
      </c>
      <c r="RE97" s="61">
        <f>'ETF MTD'!$DU$28/'ETF MTD'!$DU$3-1</f>
        <v/>
      </c>
      <c r="RF97" s="61">
        <f>RD97*RE97</f>
        <v/>
      </c>
      <c r="RG97" s="33" t="n"/>
      <c r="RH97" t="inlineStr">
        <is>
          <t>TIPs</t>
        </is>
      </c>
      <c r="RI97" s="41" t="n">
        <v>0</v>
      </c>
      <c r="RJ97" s="61">
        <f>'ETF MTD'!$DU$28/'ETF MTD'!$DU$3-1</f>
        <v/>
      </c>
      <c r="RK97" s="61">
        <f>RI97*RJ97</f>
        <v/>
      </c>
      <c r="RL97" s="61" t="n"/>
      <c r="RM97" s="208" t="n">
        <v>0</v>
      </c>
      <c r="RN97" s="58">
        <f>RM97*0.7</f>
        <v/>
      </c>
    </row>
    <row r="98">
      <c r="F98" s="33" t="n"/>
      <c r="G98" s="33" t="n"/>
      <c r="H98" s="33" t="n"/>
      <c r="I98" s="33" t="n"/>
      <c r="J98" s="33" t="n"/>
      <c r="K98" s="33" t="n"/>
      <c r="L98" s="33" t="n"/>
      <c r="M98" s="33" t="n"/>
      <c r="N98" s="33" t="n"/>
      <c r="O98" s="33" t="n"/>
      <c r="P98" s="33" t="n"/>
      <c r="Q98" s="33" t="n"/>
      <c r="R98" s="33" t="n"/>
      <c r="S98" s="33" t="n"/>
      <c r="T98" s="33" t="n"/>
      <c r="U98" s="33" t="inlineStr">
        <is>
          <t>EQCHX</t>
        </is>
      </c>
      <c r="V98" s="49" t="n">
        <v>0.05</v>
      </c>
      <c r="W98" s="61">
        <f>'ETF MTD'!$WA$28/'ETF MTD'!$WA$3-1</f>
        <v/>
      </c>
      <c r="X98" s="61">
        <f>V98*W98</f>
        <v/>
      </c>
      <c r="Y98" s="61" t="n"/>
      <c r="Z98" s="33" t="inlineStr">
        <is>
          <t>EQCHX</t>
        </is>
      </c>
      <c r="AA98" s="49" t="n">
        <v>0.05</v>
      </c>
      <c r="AB98" s="61">
        <f>'ETF MTD'!$WA$28/'ETF MTD'!$WA$3-1</f>
        <v/>
      </c>
      <c r="AC98" s="61">
        <f>AA98*AB98</f>
        <v/>
      </c>
      <c r="AD98" s="61" t="n"/>
      <c r="AE98" s="33" t="inlineStr">
        <is>
          <t>EQCHX</t>
        </is>
      </c>
      <c r="AF98" s="49" t="n">
        <v>0.05</v>
      </c>
      <c r="AG98" s="61">
        <f>'ETF MTD'!$WA$28/'ETF MTD'!$WA$3-1</f>
        <v/>
      </c>
      <c r="AH98" s="61">
        <f>AF98*AG98</f>
        <v/>
      </c>
      <c r="AI98" s="61" t="n"/>
      <c r="AJ98" s="33" t="inlineStr">
        <is>
          <t>EQCHX</t>
        </is>
      </c>
      <c r="AK98" s="49" t="n">
        <v>0.05</v>
      </c>
      <c r="AL98" s="61">
        <f>'ETF MTD'!$WA$28/'ETF MTD'!$WA$3-1</f>
        <v/>
      </c>
      <c r="AM98" s="61">
        <f>AK98*AL98</f>
        <v/>
      </c>
      <c r="AN98" s="61" t="n"/>
      <c r="AO98" s="33" t="inlineStr">
        <is>
          <t>EQCHX</t>
        </is>
      </c>
      <c r="AP98" s="61" t="n">
        <v>0.05</v>
      </c>
      <c r="AQ98" s="61">
        <f>'ETF MTD'!$WA$28/'ETF MTD'!$WA$3-1</f>
        <v/>
      </c>
      <c r="AR98" s="61">
        <f>AP98*AQ98</f>
        <v/>
      </c>
      <c r="AS98" s="61" t="n"/>
      <c r="AT98" s="33" t="inlineStr">
        <is>
          <t>EQCHX</t>
        </is>
      </c>
      <c r="AU98" s="61" t="n">
        <v>0.05</v>
      </c>
      <c r="AV98" s="61">
        <f>'ETF MTD'!$WA$28/'ETF MTD'!$WA$3-1</f>
        <v/>
      </c>
      <c r="AW98" s="61">
        <f>AU98*AV98</f>
        <v/>
      </c>
      <c r="AX98" s="61" t="n"/>
      <c r="AY98" s="33" t="inlineStr">
        <is>
          <t>EQCHX</t>
        </is>
      </c>
      <c r="AZ98" s="61" t="n">
        <v>0.05</v>
      </c>
      <c r="BA98" s="61">
        <f>'ETF MTD'!$WA$28/'ETF MTD'!$WA$3-1</f>
        <v/>
      </c>
      <c r="BB98" s="61">
        <f>AZ98*BA98</f>
        <v/>
      </c>
      <c r="BC98" s="61" t="n"/>
      <c r="BD98" s="33" t="inlineStr">
        <is>
          <t>EQCHX</t>
        </is>
      </c>
      <c r="BE98" s="61" t="n">
        <v>0.05</v>
      </c>
      <c r="BF98" s="61">
        <f>'ETF MTD'!$WA$28/'ETF MTD'!$WA$3-1</f>
        <v/>
      </c>
      <c r="BG98" s="61">
        <f>BE98*BF98</f>
        <v/>
      </c>
      <c r="BH98" s="61" t="n"/>
      <c r="BI98" s="33" t="inlineStr">
        <is>
          <t>EQCHX</t>
        </is>
      </c>
      <c r="BJ98" s="61" t="n">
        <v>0.05</v>
      </c>
      <c r="BK98" s="61">
        <f>'ETF MTD'!$WA$28/'ETF MTD'!$WA$3-1</f>
        <v/>
      </c>
      <c r="BL98" s="61">
        <f>BJ98*BK98</f>
        <v/>
      </c>
      <c r="BM98" s="61" t="n"/>
      <c r="BN98" s="33" t="inlineStr">
        <is>
          <t>EQCHX</t>
        </is>
      </c>
      <c r="BO98" s="61" t="n">
        <v>0.05</v>
      </c>
      <c r="BP98" s="61">
        <f>'ETF MTD'!$WA$28/'ETF MTD'!$WA$3-1</f>
        <v/>
      </c>
      <c r="BQ98" s="61">
        <f>BO98*BP98</f>
        <v/>
      </c>
      <c r="BR98" s="61" t="n"/>
      <c r="BS98" s="33" t="inlineStr">
        <is>
          <t>EQCHX</t>
        </is>
      </c>
      <c r="BT98" s="61" t="n">
        <v>0.05</v>
      </c>
      <c r="BU98" s="61">
        <f>'ETF MTD'!$WA$28/'ETF MTD'!$WA$3-1</f>
        <v/>
      </c>
      <c r="BV98" s="61">
        <f>BT98*BU98</f>
        <v/>
      </c>
      <c r="BW98" s="61" t="n"/>
      <c r="BX98" s="33" t="inlineStr">
        <is>
          <t>EQCHX</t>
        </is>
      </c>
      <c r="BY98" s="61" t="n">
        <v>0.05</v>
      </c>
      <c r="BZ98" s="61">
        <f>'ETF MTD'!$WA$28/'ETF MTD'!$WA$3-1</f>
        <v/>
      </c>
      <c r="CA98" s="61">
        <f>BY98*BZ98</f>
        <v/>
      </c>
      <c r="CB98" s="61" t="n"/>
      <c r="CC98" s="33" t="inlineStr">
        <is>
          <t>EQCHX</t>
        </is>
      </c>
      <c r="CD98" s="61" t="n">
        <v>0.05</v>
      </c>
      <c r="CE98" s="61">
        <f>'ETF MTD'!$WA$28/'ETF MTD'!$WA$3-1</f>
        <v/>
      </c>
      <c r="CF98" s="61">
        <f>CD98*CE98</f>
        <v/>
      </c>
      <c r="CG98" s="61" t="n"/>
      <c r="CH98" s="33" t="inlineStr">
        <is>
          <t>EQCHX</t>
        </is>
      </c>
      <c r="CI98" s="61" t="n">
        <v>0.05</v>
      </c>
      <c r="CJ98" s="61">
        <f>'ETF MTD'!$WA$28/'ETF MTD'!$WA$3-1</f>
        <v/>
      </c>
      <c r="CK98" s="61">
        <f>CI98*CJ98</f>
        <v/>
      </c>
      <c r="CL98" s="61" t="n"/>
      <c r="CM98" s="33" t="inlineStr">
        <is>
          <t>EQCHX</t>
        </is>
      </c>
      <c r="CN98" s="61" t="n">
        <v>0.05</v>
      </c>
      <c r="CO98" s="61">
        <f>'ETF MTD'!$WA$28/'ETF MTD'!$WA$3-1</f>
        <v/>
      </c>
      <c r="CP98" s="61">
        <f>CN98*CO98</f>
        <v/>
      </c>
      <c r="CQ98" s="61" t="n"/>
      <c r="CR98" s="33" t="inlineStr">
        <is>
          <t>EQCHX</t>
        </is>
      </c>
      <c r="CS98" s="61" t="n">
        <v>0.05</v>
      </c>
      <c r="CT98" s="61">
        <f>'ETF MTD'!$WA$28/'ETF MTD'!$WA$3-1</f>
        <v/>
      </c>
      <c r="CU98" s="61">
        <f>CS98*CT98</f>
        <v/>
      </c>
      <c r="CV98" s="61" t="n"/>
      <c r="CW98" s="33" t="inlineStr">
        <is>
          <t>EQCHX</t>
        </is>
      </c>
      <c r="CX98" s="61" t="n">
        <v>0.05</v>
      </c>
      <c r="CY98" s="61">
        <f>'ETF MTD'!$WA$28/'ETF MTD'!$WA$3-1</f>
        <v/>
      </c>
      <c r="CZ98" s="61">
        <f>CX98*CY98</f>
        <v/>
      </c>
      <c r="DA98" s="61" t="n"/>
      <c r="DB98" s="33" t="inlineStr">
        <is>
          <t>EQCHX</t>
        </is>
      </c>
      <c r="DC98" s="61" t="n">
        <v>0.05</v>
      </c>
      <c r="DD98" s="61">
        <f>'ETF MTD'!$WA$28/'ETF MTD'!$WA$3-1</f>
        <v/>
      </c>
      <c r="DE98" s="61">
        <f>DC98*DD98</f>
        <v/>
      </c>
      <c r="DF98" s="61" t="n"/>
      <c r="DG98" s="33" t="inlineStr">
        <is>
          <t>EQCHX</t>
        </is>
      </c>
      <c r="DH98" s="61" t="n">
        <v>0.05</v>
      </c>
      <c r="DI98" s="61">
        <f>'ETF MTD'!$WA$28/'ETF MTD'!$WA$3-1</f>
        <v/>
      </c>
      <c r="DJ98" s="61">
        <f>DH98*DI98</f>
        <v/>
      </c>
      <c r="DK98" s="61" t="n"/>
      <c r="DL98" s="33" t="inlineStr">
        <is>
          <t>EQCHX</t>
        </is>
      </c>
      <c r="DM98" s="61" t="n">
        <v>0.05</v>
      </c>
      <c r="DN98" s="61">
        <f>'ETF MTD'!$WA$28/'ETF MTD'!$WA$3-1</f>
        <v/>
      </c>
      <c r="DO98" s="61">
        <f>DM98*DN98</f>
        <v/>
      </c>
      <c r="DP98" s="61" t="n"/>
      <c r="DQ98" s="33" t="inlineStr">
        <is>
          <t>EQCHX</t>
        </is>
      </c>
      <c r="DR98" s="61" t="n">
        <v>0.05</v>
      </c>
      <c r="DS98" s="61">
        <f>'ETF MTD'!$WA$28/'ETF MTD'!$WA$3-1</f>
        <v/>
      </c>
      <c r="DT98" s="61">
        <f>DR98*DS98</f>
        <v/>
      </c>
      <c r="DU98" s="61" t="n"/>
      <c r="DV98" s="33" t="inlineStr">
        <is>
          <t>EQCHX</t>
        </is>
      </c>
      <c r="DW98" s="61" t="n">
        <v>0.05</v>
      </c>
      <c r="DX98" s="61">
        <f>'ETF MTD'!$WA$28/'ETF MTD'!$WA$3-1</f>
        <v/>
      </c>
      <c r="DY98" s="61">
        <f>DW98*DX98</f>
        <v/>
      </c>
      <c r="DZ98" s="61" t="n"/>
      <c r="EA98" s="33" t="inlineStr">
        <is>
          <t>EQCHX</t>
        </is>
      </c>
      <c r="EB98" s="61" t="n">
        <v>0.05</v>
      </c>
      <c r="EC98" s="61">
        <f>'ETF MTD'!$WA$28/'ETF MTD'!$WA$3-1</f>
        <v/>
      </c>
      <c r="ED98" s="61">
        <f>EB98*EC98</f>
        <v/>
      </c>
      <c r="EE98" s="61" t="n"/>
      <c r="EF98" s="33" t="inlineStr">
        <is>
          <t>EQCHX</t>
        </is>
      </c>
      <c r="EG98" s="61" t="n">
        <v>0.05</v>
      </c>
      <c r="EH98" s="61">
        <f>'ETF MTD'!$WA$28/'ETF MTD'!$WA$3-1</f>
        <v/>
      </c>
      <c r="EI98" s="61">
        <f>EG98*EH98</f>
        <v/>
      </c>
      <c r="EJ98" s="61" t="n"/>
      <c r="EK98" s="33" t="inlineStr">
        <is>
          <t>EQCHX</t>
        </is>
      </c>
      <c r="EL98" s="61" t="n">
        <v>0.05</v>
      </c>
      <c r="EM98" s="61">
        <f>'ETF MTD'!$WA$28/'ETF MTD'!$WA$3-1</f>
        <v/>
      </c>
      <c r="EN98" s="61">
        <f>EL98*EM98</f>
        <v/>
      </c>
      <c r="EO98" s="61" t="n"/>
      <c r="EP98" s="33" t="inlineStr">
        <is>
          <t>EQCHX</t>
        </is>
      </c>
      <c r="EQ98" s="61" t="n">
        <v>0.05</v>
      </c>
      <c r="ER98" s="61">
        <f>'ETF MTD'!$WA$28/'ETF MTD'!$WA$3-1</f>
        <v/>
      </c>
      <c r="ES98" s="61">
        <f>EQ98*ER98</f>
        <v/>
      </c>
      <c r="ET98" s="61" t="n"/>
      <c r="EU98" s="33" t="inlineStr">
        <is>
          <t>EQCHX</t>
        </is>
      </c>
      <c r="EV98" s="61" t="n">
        <v>0.05</v>
      </c>
      <c r="EW98" s="61">
        <f>'ETF MTD'!$WA$28/'ETF MTD'!$WA$3-1</f>
        <v/>
      </c>
      <c r="EX98" s="61">
        <f>EV98*EW98</f>
        <v/>
      </c>
      <c r="EY98" s="61" t="n"/>
      <c r="EZ98" s="33" t="inlineStr">
        <is>
          <t>EQCHX</t>
        </is>
      </c>
      <c r="FA98" s="61" t="n">
        <v>0.05</v>
      </c>
      <c r="FB98" s="61">
        <f>'ETF MTD'!$WA$28/'ETF MTD'!$WA$3-1</f>
        <v/>
      </c>
      <c r="FC98" s="61">
        <f>FA98*FB98</f>
        <v/>
      </c>
      <c r="FD98" s="61" t="n"/>
      <c r="FE98" s="33" t="inlineStr">
        <is>
          <t>EQCHX</t>
        </is>
      </c>
      <c r="FF98" s="61" t="n">
        <v>0.05</v>
      </c>
      <c r="FG98" s="61">
        <f>'ETF MTD'!$WA$28/'ETF MTD'!$WA$3-1</f>
        <v/>
      </c>
      <c r="FH98" s="61">
        <f>FF98*FG98</f>
        <v/>
      </c>
      <c r="FI98" s="61" t="n"/>
      <c r="FJ98" s="33" t="inlineStr">
        <is>
          <t>EQCHX</t>
        </is>
      </c>
      <c r="FK98" s="61" t="n">
        <v>0.05</v>
      </c>
      <c r="FL98" s="61">
        <f>'ETF MTD'!$WA$28/'ETF MTD'!$WA$3-1</f>
        <v/>
      </c>
      <c r="FM98" s="61">
        <f>FK98*FL98</f>
        <v/>
      </c>
      <c r="FN98" s="61" t="n"/>
      <c r="FO98" s="33" t="inlineStr">
        <is>
          <t>EQCHX</t>
        </is>
      </c>
      <c r="FP98" s="61" t="n">
        <v>0.05</v>
      </c>
      <c r="FQ98" s="61">
        <f>'ETF MTD'!$WA$28/'ETF MTD'!$WA$3-1</f>
        <v/>
      </c>
      <c r="FR98" s="61">
        <f>FP98*FQ98</f>
        <v/>
      </c>
      <c r="FS98" s="61" t="n"/>
      <c r="FT98" s="33" t="inlineStr">
        <is>
          <t>EQCHX</t>
        </is>
      </c>
      <c r="FU98" s="61" t="n">
        <v>0.05</v>
      </c>
      <c r="FV98" s="61">
        <f>'ETF MTD'!$WA$28/'ETF MTD'!$WA$3-1</f>
        <v/>
      </c>
      <c r="FW98" s="61">
        <f>FU98*FV98</f>
        <v/>
      </c>
      <c r="FX98" s="61" t="n"/>
      <c r="FY98" s="33" t="inlineStr">
        <is>
          <t>EQCHX</t>
        </is>
      </c>
      <c r="FZ98" s="50" t="n">
        <v>0.05</v>
      </c>
      <c r="GA98" s="61">
        <f>'ETF MTD'!$WA$28/'ETF MTD'!$WA$3-1</f>
        <v/>
      </c>
      <c r="GB98" s="61">
        <f>FZ98*GA98</f>
        <v/>
      </c>
      <c r="GC98" s="61" t="n"/>
      <c r="GD98" s="33" t="inlineStr">
        <is>
          <t>EQCHX</t>
        </is>
      </c>
      <c r="GE98" s="50" t="n">
        <v>0.05</v>
      </c>
      <c r="GF98" s="61">
        <f>'ETF MTD'!$WA$28/'ETF MTD'!$WA$3-1</f>
        <v/>
      </c>
      <c r="GG98" s="61">
        <f>GE98*GF98</f>
        <v/>
      </c>
      <c r="GH98" s="61" t="n"/>
      <c r="GI98" s="33" t="inlineStr">
        <is>
          <t>EQCHX</t>
        </is>
      </c>
      <c r="GJ98" s="50" t="n">
        <v>0.05</v>
      </c>
      <c r="GK98" s="61">
        <f>'ETF MTD'!$WA$28/'ETF MTD'!$WA$3-1</f>
        <v/>
      </c>
      <c r="GL98" s="61">
        <f>GJ98*GK98</f>
        <v/>
      </c>
      <c r="GM98" s="61" t="n"/>
      <c r="GN98" s="33" t="inlineStr">
        <is>
          <t>EQCHX</t>
        </is>
      </c>
      <c r="GO98" s="50" t="n">
        <v>0.05</v>
      </c>
      <c r="GP98" s="61">
        <f>'ETF MTD'!$WA$28/'ETF MTD'!$WA$3-1</f>
        <v/>
      </c>
      <c r="GQ98" s="61">
        <f>GO98*GP98</f>
        <v/>
      </c>
      <c r="GR98" s="61" t="n"/>
      <c r="GS98" s="33" t="inlineStr">
        <is>
          <t>EQCHX</t>
        </is>
      </c>
      <c r="GT98" s="50" t="n">
        <v>0.05</v>
      </c>
      <c r="GU98" s="61">
        <f>'ETF MTD'!$WA$28/'ETF MTD'!$WA$3-1</f>
        <v/>
      </c>
      <c r="GV98" s="61">
        <f>GT98*GU98</f>
        <v/>
      </c>
      <c r="GW98" s="61" t="n"/>
      <c r="GX98" s="33" t="inlineStr">
        <is>
          <t>EQCHX</t>
        </is>
      </c>
      <c r="GY98" s="50" t="n">
        <v>0.05</v>
      </c>
      <c r="GZ98" s="61">
        <f>'ETF MTD'!$WA$28/'ETF MTD'!$WA$3-1</f>
        <v/>
      </c>
      <c r="HA98" s="61">
        <f>GY98*GZ98</f>
        <v/>
      </c>
      <c r="HB98" s="61" t="n"/>
      <c r="HC98" s="33" t="inlineStr">
        <is>
          <t>EQCHX</t>
        </is>
      </c>
      <c r="HD98" s="50" t="n">
        <v>0.05</v>
      </c>
      <c r="HE98" s="61">
        <f>'ETF MTD'!$WA$28/'ETF MTD'!$WA$3-1</f>
        <v/>
      </c>
      <c r="HF98" s="61">
        <f>HD98*HE98</f>
        <v/>
      </c>
      <c r="HG98" s="61" t="n"/>
      <c r="HH98" s="33" t="inlineStr">
        <is>
          <t>EQCHX</t>
        </is>
      </c>
      <c r="HI98" s="50" t="n">
        <v>0.05</v>
      </c>
      <c r="HJ98" s="61">
        <f>'ETF MTD'!$WA$28/'ETF MTD'!$WA$3-1</f>
        <v/>
      </c>
      <c r="HK98" s="61">
        <f>HI98*HJ98</f>
        <v/>
      </c>
      <c r="HL98" s="61" t="n"/>
      <c r="HM98" s="33" t="inlineStr">
        <is>
          <t>EQCHX</t>
        </is>
      </c>
      <c r="HN98" s="50" t="n">
        <v>0.05</v>
      </c>
      <c r="HO98" s="61">
        <f>'ETF MTD'!$WA$28/'ETF MTD'!$WA$3-1</f>
        <v/>
      </c>
      <c r="HP98" s="61">
        <f>HN98*HO98</f>
        <v/>
      </c>
      <c r="HQ98" s="61" t="n"/>
      <c r="HR98" s="33" t="inlineStr">
        <is>
          <t>IAU</t>
        </is>
      </c>
      <c r="HS98" s="50" t="n">
        <v>0.05</v>
      </c>
      <c r="HT98" s="61">
        <f>'ETF MTD'!$IK$28/'ETF MTD'!$IK$3-1</f>
        <v/>
      </c>
      <c r="HU98" s="61">
        <f>HS98*HT98</f>
        <v/>
      </c>
      <c r="HV98" s="61" t="n"/>
      <c r="HW98" s="33" t="inlineStr">
        <is>
          <t>IAU</t>
        </is>
      </c>
      <c r="HX98" s="50" t="n">
        <v>0.05</v>
      </c>
      <c r="HY98" s="61">
        <f>'ETF MTD'!$IK$28/'ETF MTD'!$IK$3-1</f>
        <v/>
      </c>
      <c r="HZ98" s="61">
        <f>HX98*HY98</f>
        <v/>
      </c>
      <c r="IA98" s="61" t="n"/>
      <c r="IB98" s="33" t="inlineStr">
        <is>
          <t>IAU</t>
        </is>
      </c>
      <c r="IC98" s="50" t="n">
        <v>0.042</v>
      </c>
      <c r="ID98" s="61">
        <f>'ETF MTD'!$IK$28/'ETF MTD'!$IK$3-1</f>
        <v/>
      </c>
      <c r="IE98" s="61">
        <f>IC98*ID98</f>
        <v/>
      </c>
      <c r="IF98" s="61" t="n"/>
      <c r="IG98" s="33" t="inlineStr">
        <is>
          <t>IAU</t>
        </is>
      </c>
      <c r="IH98" s="50" t="n">
        <v>0.05</v>
      </c>
      <c r="II98" s="61">
        <f>'ETF MTD'!$IK$28/'ETF MTD'!$IK$3-1</f>
        <v/>
      </c>
      <c r="IJ98" s="61">
        <f>IH98*II98</f>
        <v/>
      </c>
      <c r="IK98" s="61" t="n"/>
      <c r="IL98" s="33" t="inlineStr">
        <is>
          <t>IAU</t>
        </is>
      </c>
      <c r="IM98" s="50" t="n">
        <v>0.04</v>
      </c>
      <c r="IN98" s="61">
        <f>'ETF MTD'!$IK$28/'ETF MTD'!$IK$3-1</f>
        <v/>
      </c>
      <c r="IO98" s="61">
        <f>IM98*IN98</f>
        <v/>
      </c>
      <c r="IP98" s="61" t="n"/>
      <c r="IQ98" s="33" t="inlineStr">
        <is>
          <t>IAU</t>
        </is>
      </c>
      <c r="IR98" s="50" t="n">
        <v>0.04</v>
      </c>
      <c r="IS98" s="61">
        <f>'ETF MTD'!$IK$28/'ETF MTD'!$IK$3-1</f>
        <v/>
      </c>
      <c r="IT98" s="61">
        <f>IR98*IS98</f>
        <v/>
      </c>
      <c r="IU98" s="61" t="n"/>
      <c r="IV98" s="33" t="inlineStr">
        <is>
          <t>IAU</t>
        </is>
      </c>
      <c r="IW98" s="50" t="n">
        <v>0.035</v>
      </c>
      <c r="IX98" s="61">
        <f>'ETF MTD'!$IK$28/'ETF MTD'!$IK$3-1</f>
        <v/>
      </c>
      <c r="IY98" s="61">
        <f>IW98*IX98</f>
        <v/>
      </c>
      <c r="IZ98" s="61" t="n"/>
      <c r="JA98" s="33" t="inlineStr">
        <is>
          <t>IAU</t>
        </is>
      </c>
      <c r="JB98" s="50" t="n">
        <v>0.035</v>
      </c>
      <c r="JC98" s="61">
        <f>'ETF MTD'!$IK$28/'ETF MTD'!$IK$3-1</f>
        <v/>
      </c>
      <c r="JD98" s="61">
        <f>JB98*JC98</f>
        <v/>
      </c>
      <c r="JE98" s="61" t="n"/>
      <c r="JF98" s="33" t="inlineStr">
        <is>
          <t>IAU</t>
        </is>
      </c>
      <c r="JG98" s="50" t="n">
        <v>0.05</v>
      </c>
      <c r="JH98" s="61">
        <f>'ETF MTD'!$IK$28/'ETF MTD'!$IK$3-1</f>
        <v/>
      </c>
      <c r="JI98" s="61">
        <f>JG98*JH98</f>
        <v/>
      </c>
      <c r="JJ98" s="61" t="n"/>
      <c r="JK98" s="33" t="inlineStr">
        <is>
          <t>IAU</t>
        </is>
      </c>
      <c r="JL98" s="50" t="n">
        <v>0.04</v>
      </c>
      <c r="JM98" s="61">
        <f>'ETF MTD'!$IK$28/'ETF MTD'!$IK$3-1</f>
        <v/>
      </c>
      <c r="JN98" s="61">
        <f>JL98*JM98</f>
        <v/>
      </c>
      <c r="JO98" s="61" t="n"/>
      <c r="JP98" s="33" t="inlineStr">
        <is>
          <t>IAU</t>
        </is>
      </c>
      <c r="JQ98" s="50" t="n">
        <v>0.035</v>
      </c>
      <c r="JR98" s="61">
        <f>'ETF MTD'!$IK$28/'ETF MTD'!$IK$3-1</f>
        <v/>
      </c>
      <c r="JS98" s="61">
        <f>JQ98*JR98</f>
        <v/>
      </c>
      <c r="JT98" s="61" t="n"/>
      <c r="JU98" s="33" t="inlineStr">
        <is>
          <t>IAU</t>
        </is>
      </c>
      <c r="JV98" s="50" t="n">
        <v>0.035</v>
      </c>
      <c r="JW98" s="61">
        <f>'ETF MTD'!$IK$28/'ETF MTD'!$IK$3-1</f>
        <v/>
      </c>
      <c r="JX98" s="61">
        <f>JV98*JW98</f>
        <v/>
      </c>
      <c r="JY98" s="61" t="n"/>
      <c r="JZ98" t="inlineStr">
        <is>
          <t>Gold</t>
        </is>
      </c>
      <c r="KA98" s="50" t="n">
        <v>0.035</v>
      </c>
      <c r="KB98" s="61">
        <f>'ETF MTD'!$IK$28/'ETF MTD'!$IK$3-1</f>
        <v/>
      </c>
      <c r="KC98" s="61">
        <f>KA98*KB98</f>
        <v/>
      </c>
      <c r="KD98" s="61" t="n"/>
      <c r="KE98" t="inlineStr">
        <is>
          <t>Gold</t>
        </is>
      </c>
      <c r="KF98" s="50" t="n">
        <v>0.035</v>
      </c>
      <c r="KG98" s="61">
        <f>'ETF MTD'!$IK$28/'ETF MTD'!$IK$3-1</f>
        <v/>
      </c>
      <c r="KH98" s="61">
        <f>KF98*KG98</f>
        <v/>
      </c>
      <c r="KI98" s="61" t="n"/>
      <c r="KJ98" t="inlineStr">
        <is>
          <t>Gold</t>
        </is>
      </c>
      <c r="KK98" s="50" t="n">
        <v>0.035</v>
      </c>
      <c r="KL98" s="61">
        <f>'ETF MTD'!$IK$28/'ETF MTD'!$IK$3-1</f>
        <v/>
      </c>
      <c r="KM98" s="61">
        <f>KK98*KL98</f>
        <v/>
      </c>
      <c r="KN98" s="61" t="n"/>
      <c r="KO98" t="inlineStr">
        <is>
          <t>Gold</t>
        </is>
      </c>
      <c r="KP98" s="50" t="n">
        <v>0.035</v>
      </c>
      <c r="KQ98" s="61">
        <f>'ETF MTD'!$IK$28/'ETF MTD'!$IK$3-1</f>
        <v/>
      </c>
      <c r="KR98" s="61">
        <f>KP98*KQ98</f>
        <v/>
      </c>
      <c r="KS98" s="61" t="n"/>
      <c r="KT98" t="inlineStr">
        <is>
          <t>Gold</t>
        </is>
      </c>
      <c r="KU98" s="50" t="n">
        <v>0.043</v>
      </c>
      <c r="KV98" s="61">
        <f>'ETF MTD'!$IK$28/'ETF MTD'!$IK$3-1</f>
        <v/>
      </c>
      <c r="KW98" s="61">
        <f>KU98*KV98</f>
        <v/>
      </c>
      <c r="KX98" s="61" t="n"/>
      <c r="KY98" t="inlineStr">
        <is>
          <t>Gold</t>
        </is>
      </c>
      <c r="KZ98" s="50" t="n">
        <v>0.05</v>
      </c>
      <c r="LA98" s="61">
        <f>'ETF MTD'!$IK$28/'ETF MTD'!$IK$3-1</f>
        <v/>
      </c>
      <c r="LB98" s="61">
        <f>KZ98*LA98</f>
        <v/>
      </c>
      <c r="LC98" s="61" t="n"/>
      <c r="LD98" t="inlineStr">
        <is>
          <t>Gold</t>
        </is>
      </c>
      <c r="LE98" s="50" t="n">
        <v>0.05</v>
      </c>
      <c r="LF98" s="61">
        <f>'ETF MTD'!$IK$28/'ETF MTD'!$IK$3-1</f>
        <v/>
      </c>
      <c r="LG98" s="61">
        <f>LE98*LF98</f>
        <v/>
      </c>
      <c r="LH98" s="61" t="n"/>
      <c r="LI98" t="inlineStr">
        <is>
          <t>Gold</t>
        </is>
      </c>
      <c r="LJ98" s="50" t="n">
        <v>0.05</v>
      </c>
      <c r="LK98" s="61">
        <f>'ETF MTD'!$IK$28/'ETF MTD'!$IK$3-1</f>
        <v/>
      </c>
      <c r="LL98" s="61">
        <f>LJ98*LK98</f>
        <v/>
      </c>
      <c r="LM98" s="61" t="n"/>
      <c r="LN98" t="inlineStr">
        <is>
          <t>Gold</t>
        </is>
      </c>
      <c r="LO98" s="50" t="n">
        <v>0.035</v>
      </c>
      <c r="LP98" s="61">
        <f>'ETF MTD'!$IK$28/'ETF MTD'!$IK$3-1</f>
        <v/>
      </c>
      <c r="LQ98" s="61">
        <f>LO98*LP98</f>
        <v/>
      </c>
      <c r="LR98" s="61" t="n"/>
      <c r="LS98" t="inlineStr">
        <is>
          <t>Gold</t>
        </is>
      </c>
      <c r="LT98" s="50" t="n">
        <v>0.035</v>
      </c>
      <c r="LU98" s="61">
        <f>'ETF MTD'!$IK$28/'ETF MTD'!$IK$3-1</f>
        <v/>
      </c>
      <c r="LV98" s="61">
        <f>LT98*LU98</f>
        <v/>
      </c>
      <c r="LW98" s="61" t="n"/>
      <c r="LX98" t="inlineStr">
        <is>
          <t>Gold</t>
        </is>
      </c>
      <c r="LY98" s="50" t="n">
        <v>0.035</v>
      </c>
      <c r="LZ98" s="61">
        <f>'ETF MTD'!$IK$28/'ETF MTD'!$IK$3-1</f>
        <v/>
      </c>
      <c r="MA98" s="61">
        <f>LY98*LZ98</f>
        <v/>
      </c>
      <c r="MB98" s="61" t="n"/>
      <c r="MC98" t="inlineStr">
        <is>
          <t>Gold</t>
        </is>
      </c>
      <c r="MD98" s="50" t="n">
        <v>0.035</v>
      </c>
      <c r="ME98" s="61">
        <f>'ETF MTD'!$IK$28/'ETF MTD'!$IK$3-1</f>
        <v/>
      </c>
      <c r="MF98" s="61">
        <f>MD98*ME98</f>
        <v/>
      </c>
      <c r="MG98" s="61" t="n"/>
      <c r="MH98" t="inlineStr">
        <is>
          <t>Gold</t>
        </is>
      </c>
      <c r="MI98" s="50" t="n">
        <v>0.035</v>
      </c>
      <c r="MJ98" s="61">
        <f>'ETF MTD'!$IK$28/'ETF MTD'!$IK$3-1</f>
        <v/>
      </c>
      <c r="MK98" s="61">
        <f>MI98*MJ98</f>
        <v/>
      </c>
      <c r="ML98" s="61" t="n"/>
      <c r="MM98" t="inlineStr">
        <is>
          <t>Gold</t>
        </is>
      </c>
      <c r="MN98" s="50" t="n">
        <v>0.035</v>
      </c>
      <c r="MO98" s="61">
        <f>'ETF MTD'!$IK$28/'ETF MTD'!$IK$3-1</f>
        <v/>
      </c>
      <c r="MP98" s="61">
        <f>MN98*MO98</f>
        <v/>
      </c>
      <c r="MQ98" s="33" t="n"/>
      <c r="MR98" t="inlineStr">
        <is>
          <t>Gold</t>
        </is>
      </c>
      <c r="MS98" s="50" t="n">
        <v>0.035</v>
      </c>
      <c r="MT98" s="61">
        <f>'ETF MTD'!$IK$28/'ETF MTD'!$IK$3-1</f>
        <v/>
      </c>
      <c r="MU98" s="61">
        <f>MS98*MT98</f>
        <v/>
      </c>
      <c r="MV98" s="61" t="n"/>
      <c r="MW98" t="inlineStr">
        <is>
          <t>Gold</t>
        </is>
      </c>
      <c r="MX98" s="128" t="n">
        <v>0.0425</v>
      </c>
      <c r="MY98" s="61">
        <f>'ETF MTD'!$IK$28/'ETF MTD'!$IK$3-1</f>
        <v/>
      </c>
      <c r="MZ98" s="61">
        <f>MX98*MY98</f>
        <v/>
      </c>
      <c r="NA98" s="33" t="n"/>
      <c r="NB98" t="inlineStr">
        <is>
          <t>Gold</t>
        </is>
      </c>
      <c r="NC98" s="41" t="n">
        <v>0.05</v>
      </c>
      <c r="ND98" s="61">
        <f>'ETF MTD'!$IK$28/'ETF MTD'!$IK$3-1</f>
        <v/>
      </c>
      <c r="NE98" s="61">
        <f>NC98*ND98</f>
        <v/>
      </c>
      <c r="NF98" s="33" t="n"/>
      <c r="NG98" t="inlineStr">
        <is>
          <t>Gold</t>
        </is>
      </c>
      <c r="NH98" s="41" t="n">
        <v>0.05</v>
      </c>
      <c r="NI98" s="61">
        <f>'ETF MTD'!$IK$28/'ETF MTD'!$IK$3-1</f>
        <v/>
      </c>
      <c r="NJ98" s="61">
        <f>NH98*NI98</f>
        <v/>
      </c>
      <c r="NK98" s="33" t="n"/>
      <c r="NL98" t="inlineStr">
        <is>
          <t>Gold</t>
        </is>
      </c>
      <c r="NM98" s="41" t="n">
        <v>0.05</v>
      </c>
      <c r="NN98" s="61">
        <f>'ETF MTD'!$IK$28/'ETF MTD'!$IK$3-1</f>
        <v/>
      </c>
      <c r="NO98" s="61">
        <f>NM98*NN98</f>
        <v/>
      </c>
      <c r="NP98" s="33" t="n"/>
      <c r="NQ98" t="inlineStr">
        <is>
          <t>Gold</t>
        </is>
      </c>
      <c r="NR98" s="41" t="n">
        <v>0.05</v>
      </c>
      <c r="NS98" s="61">
        <f>'ETF MTD'!$IK$28/'ETF MTD'!$IK$3-1</f>
        <v/>
      </c>
      <c r="NT98" s="61">
        <f>NR98*NS98</f>
        <v/>
      </c>
      <c r="NU98" s="33" t="n"/>
      <c r="NV98" t="inlineStr">
        <is>
          <t>Gold</t>
        </is>
      </c>
      <c r="NW98" s="41" t="n">
        <v>0.05</v>
      </c>
      <c r="NX98" s="61">
        <f>'ETF MTD'!$IK$28/'ETF MTD'!$IK$3-1</f>
        <v/>
      </c>
      <c r="NY98" s="61">
        <f>NW98*NX98</f>
        <v/>
      </c>
      <c r="NZ98" s="33" t="n"/>
      <c r="OA98" t="inlineStr">
        <is>
          <t>Gold</t>
        </is>
      </c>
      <c r="OB98" s="41" t="n">
        <v>0.0425</v>
      </c>
      <c r="OC98" s="61">
        <f>'ETF MTD'!$IK$28/'ETF MTD'!$IK$3-1</f>
        <v/>
      </c>
      <c r="OD98" s="61">
        <f>OB98*OC98</f>
        <v/>
      </c>
      <c r="OE98" s="33" t="n"/>
      <c r="OF98" t="inlineStr">
        <is>
          <t>Trend</t>
        </is>
      </c>
      <c r="OG98" s="41" t="n">
        <v>0.05</v>
      </c>
      <c r="OH98" s="61">
        <f>'ETF MTD'!$IK$28/'ETF MTD'!$IK$3-1</f>
        <v/>
      </c>
      <c r="OI98" s="61">
        <f>OG98*OH98</f>
        <v/>
      </c>
      <c r="OJ98" s="33" t="n"/>
      <c r="OK98" t="inlineStr">
        <is>
          <t>Trend</t>
        </is>
      </c>
      <c r="OL98" s="41" t="n">
        <v>0.05</v>
      </c>
      <c r="OM98" s="61">
        <f>'ETF MTD'!$IK$28/'ETF MTD'!$IK$3-1</f>
        <v/>
      </c>
      <c r="ON98" s="61">
        <f>OL98*OM98</f>
        <v/>
      </c>
      <c r="OO98" s="33" t="n"/>
      <c r="OP98" t="inlineStr">
        <is>
          <t>Trend</t>
        </is>
      </c>
      <c r="OQ98" s="41" t="n">
        <v>0.0425</v>
      </c>
      <c r="OR98" s="61">
        <f>'ETF MTD'!$IK$28/'ETF MTD'!$IK$3-1</f>
        <v/>
      </c>
      <c r="OS98" s="61">
        <f>OQ98*OR98</f>
        <v/>
      </c>
      <c r="OT98" s="33" t="n"/>
      <c r="OU98" t="inlineStr">
        <is>
          <t>Trend</t>
        </is>
      </c>
      <c r="OV98" s="41" t="n">
        <v>0.05</v>
      </c>
      <c r="OW98" s="61">
        <f>'ETF MTD'!$IK$28/'ETF MTD'!$IK$3-1</f>
        <v/>
      </c>
      <c r="OX98" s="61">
        <f>OV98*OW98</f>
        <v/>
      </c>
      <c r="OY98" s="33" t="n"/>
      <c r="OZ98" t="inlineStr">
        <is>
          <t>Trend</t>
        </is>
      </c>
      <c r="PA98" s="41" t="n">
        <v>0.05</v>
      </c>
      <c r="PB98" s="61">
        <f>'ETF MTD'!$IK$28/'ETF MTD'!$IK$3-1</f>
        <v/>
      </c>
      <c r="PC98" s="61">
        <f>PA98*PB98</f>
        <v/>
      </c>
      <c r="PD98" s="33" t="n"/>
      <c r="PE98" t="inlineStr">
        <is>
          <t>Trend</t>
        </is>
      </c>
      <c r="PF98" s="41" t="n">
        <v>0.05</v>
      </c>
      <c r="PG98" s="61">
        <f>'ETF MTD'!$IK$28/'ETF MTD'!$IK$3-1</f>
        <v/>
      </c>
      <c r="PH98" s="61">
        <f>PF98*PG98</f>
        <v/>
      </c>
      <c r="PI98" s="33" t="n"/>
      <c r="PJ98" t="inlineStr">
        <is>
          <t>Trend</t>
        </is>
      </c>
      <c r="PK98" s="41" t="n">
        <v>0.05</v>
      </c>
      <c r="PL98" s="61">
        <f>'ETF MTD'!$IK$28/'ETF MTD'!$IK$3-1</f>
        <v/>
      </c>
      <c r="PM98" s="61">
        <f>PK98*PL98</f>
        <v/>
      </c>
      <c r="PN98" s="33" t="n"/>
      <c r="PO98" t="inlineStr">
        <is>
          <t>Trend</t>
        </is>
      </c>
      <c r="PP98" s="41" t="n">
        <v>0.05</v>
      </c>
      <c r="PQ98" s="61">
        <f>'ETF MTD'!$IK$28/'ETF MTD'!$IK$3-1</f>
        <v/>
      </c>
      <c r="PR98" s="61">
        <f>PP98*PQ98</f>
        <v/>
      </c>
      <c r="PS98" s="33" t="n"/>
      <c r="PT98" t="inlineStr">
        <is>
          <t>Trend</t>
        </is>
      </c>
      <c r="PU98" s="41" t="n">
        <v>0.05</v>
      </c>
      <c r="PV98" s="61">
        <f>'ETF MTD'!$IK$28/'ETF MTD'!$IK$3-1</f>
        <v/>
      </c>
      <c r="PW98" s="61">
        <f>PU98*PV98</f>
        <v/>
      </c>
      <c r="PX98" s="33" t="n"/>
      <c r="PY98" t="inlineStr">
        <is>
          <t>Trend</t>
        </is>
      </c>
      <c r="PZ98" s="50" t="n">
        <v>0.05</v>
      </c>
      <c r="QA98" s="61">
        <f>'ETF MTD'!$IK$28/'ETF MTD'!$IK$3-1</f>
        <v/>
      </c>
      <c r="QB98" s="61">
        <f>PZ98*QA98</f>
        <v/>
      </c>
      <c r="QC98" s="33" t="n"/>
      <c r="QD98" t="inlineStr">
        <is>
          <t>Trend</t>
        </is>
      </c>
      <c r="QE98" s="50" t="n">
        <v>0.05</v>
      </c>
      <c r="QF98" s="61">
        <f>'ETF MTD'!$IK$28/'ETF MTD'!$IK$3-1</f>
        <v/>
      </c>
      <c r="QG98" s="61">
        <f>QE98*QF98</f>
        <v/>
      </c>
      <c r="QH98" s="61" t="n"/>
      <c r="QI98" t="inlineStr">
        <is>
          <t>Trend</t>
        </is>
      </c>
      <c r="QJ98" s="41" t="n">
        <v>0.05</v>
      </c>
      <c r="QK98" s="61">
        <f>'ETF MTD'!$IK$28/'ETF MTD'!$IK$3-1</f>
        <v/>
      </c>
      <c r="QL98" s="61">
        <f>QJ98*QK98</f>
        <v/>
      </c>
      <c r="QM98" s="33" t="n"/>
      <c r="QN98" t="inlineStr">
        <is>
          <t>Trend</t>
        </is>
      </c>
      <c r="QO98" s="41" t="n">
        <v>0.05</v>
      </c>
      <c r="QP98" s="61">
        <f>'ETF MTD'!$IK$28/'ETF MTD'!$IK$3-1</f>
        <v/>
      </c>
      <c r="QQ98" s="61">
        <f>QO98*QP98</f>
        <v/>
      </c>
      <c r="QR98" s="33" t="n"/>
      <c r="QS98" t="inlineStr">
        <is>
          <t>Trend</t>
        </is>
      </c>
      <c r="QT98" s="41" t="n">
        <v>0.05</v>
      </c>
      <c r="QU98" s="61">
        <f>'ETF MTD'!$IK$28/'ETF MTD'!$IK$3-1</f>
        <v/>
      </c>
      <c r="QV98" s="61">
        <f>QT98*QU98</f>
        <v/>
      </c>
      <c r="QW98" s="33" t="n"/>
      <c r="QX98" t="inlineStr">
        <is>
          <t>Trend</t>
        </is>
      </c>
      <c r="QY98" s="41" t="n">
        <v>0.05</v>
      </c>
      <c r="QZ98" s="61">
        <f>'ETF MTD'!$IK$28/'ETF MTD'!$IK$3-1</f>
        <v/>
      </c>
      <c r="RA98" s="61">
        <f>QY98*QZ98</f>
        <v/>
      </c>
      <c r="RB98" s="33" t="n"/>
      <c r="RC98" t="inlineStr">
        <is>
          <t>Trend</t>
        </is>
      </c>
      <c r="RD98" s="41" t="n">
        <v>0.05</v>
      </c>
      <c r="RE98" s="61">
        <f>'ETF MTD'!$IK$28/'ETF MTD'!$IK$3-1</f>
        <v/>
      </c>
      <c r="RF98" s="61">
        <f>RD98*RE98</f>
        <v/>
      </c>
      <c r="RG98" s="33" t="n"/>
      <c r="RH98" t="inlineStr">
        <is>
          <t>Trend</t>
        </is>
      </c>
      <c r="RI98" s="41" t="n">
        <v>0.05</v>
      </c>
      <c r="RJ98" s="61">
        <f>'ETF MTD'!$IK$28/'ETF MTD'!$IK$3-1</f>
        <v/>
      </c>
      <c r="RK98" s="61">
        <f>RI98*RJ98</f>
        <v/>
      </c>
      <c r="RL98" s="61" t="n"/>
      <c r="RM98" s="208" t="n">
        <v>0.05</v>
      </c>
      <c r="RN98" s="43" t="n"/>
    </row>
    <row r="99">
      <c r="F99" s="33" t="n"/>
      <c r="G99" s="33" t="n"/>
      <c r="H99" s="33" t="n"/>
      <c r="I99" s="33" t="n"/>
      <c r="J99" s="33" t="n"/>
      <c r="K99" s="33" t="n"/>
      <c r="L99" s="33" t="n"/>
      <c r="M99" s="33" t="n"/>
      <c r="N99" s="33" t="n"/>
      <c r="O99" s="33" t="n"/>
      <c r="P99" s="33" t="n"/>
      <c r="Q99" s="33" t="n"/>
      <c r="R99" s="33" t="n"/>
      <c r="S99" s="33" t="n"/>
      <c r="T99" s="33" t="n"/>
      <c r="U99" s="61" t="inlineStr">
        <is>
          <t>VFIRX</t>
        </is>
      </c>
      <c r="V99" s="49" t="n">
        <v>0</v>
      </c>
      <c r="W99" s="61">
        <f>'ETF MTD'!$ES$28/'ETF MTD'!$ES$3-1</f>
        <v/>
      </c>
      <c r="X99" s="61">
        <f>V99*W99</f>
        <v/>
      </c>
      <c r="Y99" s="61" t="n"/>
      <c r="Z99" s="61" t="inlineStr">
        <is>
          <t>VFIRX</t>
        </is>
      </c>
      <c r="AA99" s="49" t="n">
        <v>0</v>
      </c>
      <c r="AB99" s="61">
        <f>'ETF MTD'!$ES$28/'ETF MTD'!$ES$3-1</f>
        <v/>
      </c>
      <c r="AC99" s="61">
        <f>AA99*AB99</f>
        <v/>
      </c>
      <c r="AD99" s="61" t="n"/>
      <c r="AE99" s="61" t="inlineStr">
        <is>
          <t>VFIRX</t>
        </is>
      </c>
      <c r="AF99" s="49" t="n">
        <v>0</v>
      </c>
      <c r="AG99" s="61">
        <f>'ETF MTD'!$ES$28/'ETF MTD'!$ES$3-1</f>
        <v/>
      </c>
      <c r="AH99" s="61">
        <f>AF99*AG99</f>
        <v/>
      </c>
      <c r="AI99" s="61" t="n"/>
      <c r="AJ99" s="61" t="inlineStr">
        <is>
          <t>VFIRX</t>
        </is>
      </c>
      <c r="AK99" s="49" t="n">
        <v>0.0825</v>
      </c>
      <c r="AL99" s="61">
        <f>'ETF MTD'!$ES$28/'ETF MTD'!$ES$3-1</f>
        <v/>
      </c>
      <c r="AM99" s="61">
        <f>AK99*AL99</f>
        <v/>
      </c>
      <c r="AN99" s="61" t="n"/>
      <c r="AO99" s="61" t="inlineStr">
        <is>
          <t>VFIRX</t>
        </is>
      </c>
      <c r="AP99" s="61" t="n">
        <v>0.02775000000000005</v>
      </c>
      <c r="AQ99" s="61">
        <f>'ETF MTD'!$ES$28/'ETF MTD'!$ES$3-1</f>
        <v/>
      </c>
      <c r="AR99" s="61">
        <f>AP99*AQ99</f>
        <v/>
      </c>
      <c r="AS99" s="61" t="n"/>
      <c r="AT99" s="61" t="inlineStr">
        <is>
          <t>VFIRX</t>
        </is>
      </c>
      <c r="AU99" s="61" t="n">
        <v>0.02775000000000005</v>
      </c>
      <c r="AV99" s="61">
        <f>'ETF MTD'!$ES$28/'ETF MTD'!$ES$3-1</f>
        <v/>
      </c>
      <c r="AW99" s="61">
        <f>AU99*AV99</f>
        <v/>
      </c>
      <c r="AX99" s="61" t="n"/>
      <c r="AY99" s="61" t="inlineStr">
        <is>
          <t>VFIRX</t>
        </is>
      </c>
      <c r="AZ99" s="61" t="n">
        <v>0.02775000000000005</v>
      </c>
      <c r="BA99" s="61">
        <f>'ETF MTD'!$ES$28/'ETF MTD'!$ES$3-1</f>
        <v/>
      </c>
      <c r="BB99" s="61">
        <f>AZ99*BA99</f>
        <v/>
      </c>
      <c r="BC99" s="61" t="n"/>
      <c r="BD99" s="61" t="inlineStr">
        <is>
          <t>VFIRX</t>
        </is>
      </c>
      <c r="BE99" s="61" t="n">
        <v>0.01950000000000002</v>
      </c>
      <c r="BF99" s="61">
        <f>'ETF MTD'!$ES$28/'ETF MTD'!$ES$3-1</f>
        <v/>
      </c>
      <c r="BG99" s="61">
        <f>BE99*BF99</f>
        <v/>
      </c>
      <c r="BH99" s="61" t="n"/>
      <c r="BI99" s="61" t="inlineStr">
        <is>
          <t>VFIRX</t>
        </is>
      </c>
      <c r="BJ99" s="61" t="n">
        <v>0.0075</v>
      </c>
      <c r="BK99" s="61">
        <f>'ETF MTD'!$ES$28/'ETF MTD'!$ES$3-1</f>
        <v/>
      </c>
      <c r="BL99" s="61">
        <f>BJ99*BK99</f>
        <v/>
      </c>
      <c r="BM99" s="61" t="n"/>
      <c r="BN99" s="61" t="inlineStr">
        <is>
          <t>VFIRX</t>
        </is>
      </c>
      <c r="BO99" s="61" t="n">
        <v>0.0075</v>
      </c>
      <c r="BP99" s="61">
        <f>'ETF MTD'!$ES$28/'ETF MTD'!$ES$3-1</f>
        <v/>
      </c>
      <c r="BQ99" s="61">
        <f>BO99*BP99</f>
        <v/>
      </c>
      <c r="BR99" s="61" t="n"/>
      <c r="BS99" s="61" t="inlineStr">
        <is>
          <t>VFIRX</t>
        </is>
      </c>
      <c r="BT99" s="61" t="n">
        <v>0.02700000000000005</v>
      </c>
      <c r="BU99" s="61">
        <f>'ETF MTD'!$ES$28/'ETF MTD'!$ES$3-1</f>
        <v/>
      </c>
      <c r="BV99" s="61">
        <f>BT99*BU99</f>
        <v/>
      </c>
      <c r="BW99" s="61" t="n"/>
      <c r="BX99" s="61" t="inlineStr">
        <is>
          <t>VFIRX</t>
        </is>
      </c>
      <c r="BY99" s="61" t="n">
        <v>0.007500000000000007</v>
      </c>
      <c r="BZ99" s="61">
        <f>'ETF MTD'!$ES$28/'ETF MTD'!$ES$3-1</f>
        <v/>
      </c>
      <c r="CA99" s="61">
        <f>BY99*BZ99</f>
        <v/>
      </c>
      <c r="CB99" s="61" t="n"/>
      <c r="CC99" s="61" t="inlineStr">
        <is>
          <t>VFIRX</t>
        </is>
      </c>
      <c r="CD99" s="61" t="n">
        <v>0.01500000000000004</v>
      </c>
      <c r="CE99" s="61">
        <f>'ETF MTD'!$ES$28/'ETF MTD'!$ES$3-1</f>
        <v/>
      </c>
      <c r="CF99" s="61">
        <f>CD99*CE99</f>
        <v/>
      </c>
      <c r="CG99" s="61" t="n"/>
      <c r="CH99" s="61" t="inlineStr">
        <is>
          <t>VFIRX</t>
        </is>
      </c>
      <c r="CI99" s="61" t="n">
        <v>0.01500000000000004</v>
      </c>
      <c r="CJ99" s="61">
        <f>'ETF MTD'!$ES$28/'ETF MTD'!$ES$3-1</f>
        <v/>
      </c>
      <c r="CK99" s="61">
        <f>CI99*CJ99</f>
        <v/>
      </c>
      <c r="CL99" s="61" t="n"/>
      <c r="CM99" s="61" t="inlineStr">
        <is>
          <t>VFIRX</t>
        </is>
      </c>
      <c r="CN99" s="61" t="n">
        <v>0.12375</v>
      </c>
      <c r="CO99" s="61">
        <f>'ETF MTD'!$ES$28/'ETF MTD'!$ES$3-1</f>
        <v/>
      </c>
      <c r="CP99" s="61">
        <f>CN99*CO99</f>
        <v/>
      </c>
      <c r="CQ99" s="61" t="n"/>
      <c r="CR99" s="61" t="inlineStr">
        <is>
          <t>VFIRX</t>
        </is>
      </c>
      <c r="CS99" s="61" t="n">
        <v>0.1013</v>
      </c>
      <c r="CT99" s="61">
        <f>'ETF MTD'!$ES$28/'ETF MTD'!$ES$3-1</f>
        <v/>
      </c>
      <c r="CU99" s="61">
        <f>CS99*CT99</f>
        <v/>
      </c>
      <c r="CV99" s="61" t="n"/>
      <c r="CW99" s="61" t="inlineStr">
        <is>
          <t>VFIRX</t>
        </is>
      </c>
      <c r="CX99" s="61" t="n">
        <v>0.02700000000000008</v>
      </c>
      <c r="CY99" s="61">
        <f>'ETF MTD'!$ES$28/'ETF MTD'!$ES$3-1</f>
        <v/>
      </c>
      <c r="CZ99" s="61">
        <f>CX99*CY99</f>
        <v/>
      </c>
      <c r="DA99" s="61" t="n"/>
      <c r="DB99" s="61" t="inlineStr">
        <is>
          <t>VFIRX</t>
        </is>
      </c>
      <c r="DC99" s="61" t="n">
        <v>0.0195</v>
      </c>
      <c r="DD99" s="61">
        <f>'ETF MTD'!$ES$28/'ETF MTD'!$ES$3-1</f>
        <v/>
      </c>
      <c r="DE99" s="61">
        <f>DC99*DD99</f>
        <v/>
      </c>
      <c r="DF99" s="61" t="n"/>
      <c r="DG99" s="61" t="inlineStr">
        <is>
          <t>VFIRX</t>
        </is>
      </c>
      <c r="DH99" s="61" t="n">
        <v>0.03900000000000009</v>
      </c>
      <c r="DI99" s="61">
        <f>'ETF MTD'!$ES$28/'ETF MTD'!$ES$3-1</f>
        <v/>
      </c>
      <c r="DJ99" s="61">
        <f>DH99*DI99</f>
        <v/>
      </c>
      <c r="DK99" s="61" t="n"/>
      <c r="DL99" s="61" t="inlineStr">
        <is>
          <t>VFIRX</t>
        </is>
      </c>
      <c r="DM99" s="61" t="n">
        <v>0.01950000000000005</v>
      </c>
      <c r="DN99" s="61">
        <f>'ETF MTD'!$ES$28/'ETF MTD'!$ES$3-1</f>
        <v/>
      </c>
      <c r="DO99" s="61">
        <f>DM99*DN99</f>
        <v/>
      </c>
      <c r="DP99" s="61" t="n"/>
      <c r="DQ99" s="61" t="inlineStr">
        <is>
          <t>VFIRX</t>
        </is>
      </c>
      <c r="DR99" s="61" t="n">
        <v>0.03900000000000009</v>
      </c>
      <c r="DS99" s="61">
        <f>'ETF MTD'!$ES$28/'ETF MTD'!$ES$3-1</f>
        <v/>
      </c>
      <c r="DT99" s="61">
        <f>DR99*DS99</f>
        <v/>
      </c>
      <c r="DU99" s="61" t="n"/>
      <c r="DV99" s="61" t="inlineStr">
        <is>
          <t>VFIRX</t>
        </is>
      </c>
      <c r="DW99" s="61" t="n">
        <v>0.159</v>
      </c>
      <c r="DX99" s="61">
        <f>'ETF MTD'!$ES$28/'ETF MTD'!$ES$3-1</f>
        <v/>
      </c>
      <c r="DY99" s="61">
        <f>DW99*DX99</f>
        <v/>
      </c>
      <c r="DZ99" s="61" t="n"/>
      <c r="EA99" s="61" t="inlineStr">
        <is>
          <t>VFIRX</t>
        </is>
      </c>
      <c r="EB99" s="61" t="n">
        <v>0.264</v>
      </c>
      <c r="EC99" s="61">
        <f>'ETF MTD'!$ES$28/'ETF MTD'!$ES$3-1</f>
        <v/>
      </c>
      <c r="ED99" s="61">
        <f>EB99*EC99</f>
        <v/>
      </c>
      <c r="EE99" s="61" t="n"/>
      <c r="EF99" s="61" t="inlineStr">
        <is>
          <t>VFIRX</t>
        </is>
      </c>
      <c r="EG99" s="61" t="n">
        <v>0.1395</v>
      </c>
      <c r="EH99" s="61">
        <f>'ETF MTD'!$ES$28/'ETF MTD'!$ES$3-1</f>
        <v/>
      </c>
      <c r="EI99" s="61">
        <f>EG99*EH99</f>
        <v/>
      </c>
      <c r="EJ99" s="61" t="n"/>
      <c r="EK99" s="61" t="inlineStr">
        <is>
          <t>VFIRX</t>
        </is>
      </c>
      <c r="EL99" s="61" t="n">
        <v>0</v>
      </c>
      <c r="EM99" s="61">
        <f>'ETF MTD'!$ES$28/'ETF MTD'!$ES$3-1</f>
        <v/>
      </c>
      <c r="EN99" s="61">
        <f>EL99*EM99</f>
        <v/>
      </c>
      <c r="EO99" s="61" t="n"/>
      <c r="EP99" s="61" t="inlineStr">
        <is>
          <t>VFIRX</t>
        </is>
      </c>
      <c r="EQ99" s="61" t="n">
        <v>0</v>
      </c>
      <c r="ER99" s="61">
        <f>'ETF MTD'!$ES$28/'ETF MTD'!$ES$3-1</f>
        <v/>
      </c>
      <c r="ES99" s="61">
        <f>EQ99*ER99</f>
        <v/>
      </c>
      <c r="ET99" s="61" t="n"/>
      <c r="EU99" s="61" t="inlineStr">
        <is>
          <t>VFIRX</t>
        </is>
      </c>
      <c r="EV99" s="61" t="n">
        <v>0</v>
      </c>
      <c r="EW99" s="61">
        <f>'ETF MTD'!$ES$28/'ETF MTD'!$ES$3-1</f>
        <v/>
      </c>
      <c r="EX99" s="61">
        <f>EV99*EW99</f>
        <v/>
      </c>
      <c r="EY99" s="61" t="n"/>
      <c r="EZ99" s="61" t="inlineStr">
        <is>
          <t>VFIRX</t>
        </is>
      </c>
      <c r="FA99" s="61" t="n">
        <v>0</v>
      </c>
      <c r="FB99" s="61">
        <f>'ETF MTD'!$ES$28/'ETF MTD'!$ES$3-1</f>
        <v/>
      </c>
      <c r="FC99" s="61">
        <f>FA99*FB99</f>
        <v/>
      </c>
      <c r="FD99" s="61" t="n"/>
      <c r="FE99" s="61" t="inlineStr">
        <is>
          <t>VFIRX</t>
        </is>
      </c>
      <c r="FF99" s="61" t="n">
        <v>0</v>
      </c>
      <c r="FG99" s="61">
        <f>'ETF MTD'!$ES$28/'ETF MTD'!$ES$3-1</f>
        <v/>
      </c>
      <c r="FH99" s="61">
        <f>FF99*FG99</f>
        <v/>
      </c>
      <c r="FI99" s="61" t="n"/>
      <c r="FJ99" s="61" t="inlineStr">
        <is>
          <t>VFIRX</t>
        </is>
      </c>
      <c r="FK99" s="61" t="n">
        <v>0</v>
      </c>
      <c r="FL99" s="61">
        <f>'ETF MTD'!$ES$28/'ETF MTD'!$ES$3-1</f>
        <v/>
      </c>
      <c r="FM99" s="61">
        <f>FK99*FL99</f>
        <v/>
      </c>
      <c r="FN99" s="61" t="n"/>
      <c r="FO99" s="61" t="inlineStr">
        <is>
          <t>VFIRX</t>
        </is>
      </c>
      <c r="FP99" s="61" t="n">
        <v>0</v>
      </c>
      <c r="FQ99" s="61">
        <f>'ETF MTD'!$ES$28/'ETF MTD'!$ES$3-1</f>
        <v/>
      </c>
      <c r="FR99" s="61">
        <f>FP99*FQ99</f>
        <v/>
      </c>
      <c r="FS99" s="61" t="n"/>
      <c r="FT99" s="61" t="inlineStr">
        <is>
          <t>VFIRX</t>
        </is>
      </c>
      <c r="FU99" s="61" t="n">
        <v>0</v>
      </c>
      <c r="FV99" s="61">
        <f>'ETF MTD'!$ES$28/'ETF MTD'!$ES$3-1</f>
        <v/>
      </c>
      <c r="FW99" s="61">
        <f>FU99*FV99</f>
        <v/>
      </c>
      <c r="FX99" s="61" t="n"/>
      <c r="FY99" s="61" t="inlineStr">
        <is>
          <t>VFIRX</t>
        </is>
      </c>
      <c r="FZ99" s="50" t="n">
        <v>0</v>
      </c>
      <c r="GA99" s="61">
        <f>'ETF MTD'!$ES$28/'ETF MTD'!$ES$3-1</f>
        <v/>
      </c>
      <c r="GB99" s="61">
        <f>FZ99*GA99</f>
        <v/>
      </c>
      <c r="GC99" s="61" t="n"/>
      <c r="GD99" s="61" t="inlineStr">
        <is>
          <t>VFIRX</t>
        </is>
      </c>
      <c r="GE99" s="50" t="n">
        <v>0</v>
      </c>
      <c r="GF99" s="61">
        <f>'ETF MTD'!$ES$28/'ETF MTD'!$ES$3-1</f>
        <v/>
      </c>
      <c r="GG99" s="61">
        <f>GE99*GF99</f>
        <v/>
      </c>
      <c r="GH99" s="61" t="n"/>
      <c r="GI99" s="61" t="inlineStr">
        <is>
          <t>VFIRX</t>
        </is>
      </c>
      <c r="GJ99" s="50" t="n">
        <v>0</v>
      </c>
      <c r="GK99" s="61">
        <f>'ETF MTD'!$ES$28/'ETF MTD'!$ES$3-1</f>
        <v/>
      </c>
      <c r="GL99" s="61">
        <f>GJ99*GK99</f>
        <v/>
      </c>
      <c r="GM99" s="61" t="n"/>
      <c r="GN99" s="61" t="inlineStr">
        <is>
          <t>VFIRX</t>
        </is>
      </c>
      <c r="GO99" s="50" t="n">
        <v>0</v>
      </c>
      <c r="GP99" s="61">
        <f>'ETF MTD'!$ES$28/'ETF MTD'!$ES$3-1</f>
        <v/>
      </c>
      <c r="GQ99" s="61">
        <f>GO99*GP99</f>
        <v/>
      </c>
      <c r="GR99" s="61" t="n"/>
      <c r="GS99" s="61" t="inlineStr">
        <is>
          <t>VFIRX</t>
        </is>
      </c>
      <c r="GT99" s="50" t="n">
        <v>0</v>
      </c>
      <c r="GU99" s="61">
        <f>'ETF MTD'!$ES$28/'ETF MTD'!$ES$3-1</f>
        <v/>
      </c>
      <c r="GV99" s="61">
        <f>GT99*GU99</f>
        <v/>
      </c>
      <c r="GW99" s="61" t="n"/>
      <c r="GX99" s="61" t="inlineStr">
        <is>
          <t>VFIRX</t>
        </is>
      </c>
      <c r="GY99" s="50" t="n">
        <v>0.081</v>
      </c>
      <c r="GZ99" s="61">
        <f>'ETF MTD'!$ES$28/'ETF MTD'!$ES$3-1</f>
        <v/>
      </c>
      <c r="HA99" s="61">
        <f>GY99*GZ99</f>
        <v/>
      </c>
      <c r="HB99" s="61" t="n"/>
      <c r="HC99" s="61" t="inlineStr">
        <is>
          <t>VFIRX</t>
        </is>
      </c>
      <c r="HD99" s="50" t="n">
        <v>0</v>
      </c>
      <c r="HE99" s="61">
        <f>'ETF MTD'!$ES$28/'ETF MTD'!$ES$3-1</f>
        <v/>
      </c>
      <c r="HF99" s="61">
        <f>HD99*HE99</f>
        <v/>
      </c>
      <c r="HG99" s="61" t="n"/>
      <c r="HH99" s="61" t="inlineStr">
        <is>
          <t>VFIRX</t>
        </is>
      </c>
      <c r="HI99" s="50" t="n">
        <v>0</v>
      </c>
      <c r="HJ99" s="61">
        <f>'ETF MTD'!$ES$28/'ETF MTD'!$ES$3-1</f>
        <v/>
      </c>
      <c r="HK99" s="61">
        <f>HI99*HJ99</f>
        <v/>
      </c>
      <c r="HL99" s="61" t="n"/>
      <c r="HM99" s="61" t="inlineStr">
        <is>
          <t>VFIRX</t>
        </is>
      </c>
      <c r="HN99" s="50" t="n">
        <v>0</v>
      </c>
      <c r="HO99" s="61">
        <f>'ETF MTD'!$ES$28/'ETF MTD'!$ES$3-1</f>
        <v/>
      </c>
      <c r="HP99" s="61">
        <f>HN99*HO99</f>
        <v/>
      </c>
      <c r="HQ99" s="61" t="n"/>
      <c r="HR99" s="61" t="inlineStr">
        <is>
          <t>VFIRX</t>
        </is>
      </c>
      <c r="HS99" s="50" t="n">
        <v>0</v>
      </c>
      <c r="HT99" s="61">
        <f>'ETF MTD'!$ES$28/'ETF MTD'!$ES$3-1</f>
        <v/>
      </c>
      <c r="HU99" s="61">
        <f>HS99*HT99</f>
        <v/>
      </c>
      <c r="HV99" s="61" t="n"/>
      <c r="HW99" s="61" t="inlineStr">
        <is>
          <t>VFIRX</t>
        </is>
      </c>
      <c r="HX99" s="50" t="n">
        <v>0</v>
      </c>
      <c r="HY99" s="61">
        <f>'ETF MTD'!$ES$28/'ETF MTD'!$ES$3-1</f>
        <v/>
      </c>
      <c r="HZ99" s="61">
        <f>HX99*HY99</f>
        <v/>
      </c>
      <c r="IA99" s="61" t="n"/>
      <c r="IB99" s="61" t="inlineStr">
        <is>
          <t>VFIRX</t>
        </is>
      </c>
      <c r="IC99" s="50" t="n">
        <v>0</v>
      </c>
      <c r="ID99" s="61">
        <f>'ETF MTD'!$ES$28/'ETF MTD'!$ES$3-1</f>
        <v/>
      </c>
      <c r="IE99" s="61">
        <f>IC99*ID99</f>
        <v/>
      </c>
      <c r="IF99" s="61" t="n"/>
      <c r="IG99" s="61" t="inlineStr">
        <is>
          <t>VFIRX</t>
        </is>
      </c>
      <c r="IH99" s="50" t="n">
        <v>0</v>
      </c>
      <c r="II99" s="61">
        <f>'ETF MTD'!$ES$28/'ETF MTD'!$ES$3-1</f>
        <v/>
      </c>
      <c r="IJ99" s="61">
        <f>IH99*II99</f>
        <v/>
      </c>
      <c r="IK99" s="61" t="n"/>
      <c r="IL99" s="61" t="inlineStr">
        <is>
          <t>VFIRX</t>
        </is>
      </c>
      <c r="IM99" s="50" t="n">
        <v>0</v>
      </c>
      <c r="IN99" s="61">
        <f>'ETF MTD'!$ES$28/'ETF MTD'!$ES$3-1</f>
        <v/>
      </c>
      <c r="IO99" s="61">
        <f>IM99*IN99</f>
        <v/>
      </c>
      <c r="IP99" s="61" t="n"/>
      <c r="IQ99" s="61" t="inlineStr">
        <is>
          <t>VFIRX</t>
        </is>
      </c>
      <c r="IR99" s="50" t="n">
        <v>0.0265</v>
      </c>
      <c r="IS99" s="61">
        <f>'ETF MTD'!$ES$28/'ETF MTD'!$ES$3-1</f>
        <v/>
      </c>
      <c r="IT99" s="61">
        <f>IR99*IS99</f>
        <v/>
      </c>
      <c r="IU99" s="61" t="n"/>
      <c r="IV99" s="61" t="inlineStr">
        <is>
          <t>VFIRX</t>
        </is>
      </c>
      <c r="IW99" s="50" t="n">
        <v>0.0265</v>
      </c>
      <c r="IX99" s="61">
        <f>'ETF MTD'!$ES$28/'ETF MTD'!$ES$3-1</f>
        <v/>
      </c>
      <c r="IY99" s="61">
        <f>IW99*IX99</f>
        <v/>
      </c>
      <c r="IZ99" s="61" t="n"/>
      <c r="JA99" s="61" t="inlineStr">
        <is>
          <t>VFIRX</t>
        </is>
      </c>
      <c r="JB99" s="50" t="n">
        <v>0.024</v>
      </c>
      <c r="JC99" s="61">
        <f>'ETF MTD'!$ES$28/'ETF MTD'!$ES$3-1</f>
        <v/>
      </c>
      <c r="JD99" s="61">
        <f>JB99*JC99</f>
        <v/>
      </c>
      <c r="JE99" s="61" t="n"/>
      <c r="JF99" s="61" t="inlineStr">
        <is>
          <t>VFIRX</t>
        </is>
      </c>
      <c r="JG99" s="50" t="n">
        <v>0.024</v>
      </c>
      <c r="JH99" s="61">
        <f>'ETF MTD'!$ES$28/'ETF MTD'!$ES$3-1</f>
        <v/>
      </c>
      <c r="JI99" s="61">
        <f>JG99*JH99</f>
        <v/>
      </c>
      <c r="JJ99" s="61" t="n"/>
      <c r="JK99" s="61" t="inlineStr">
        <is>
          <t>VFIRX</t>
        </is>
      </c>
      <c r="JL99" s="50" t="n">
        <v>0.024</v>
      </c>
      <c r="JM99" s="61">
        <f>'ETF MTD'!$ES$28/'ETF MTD'!$ES$3-1</f>
        <v/>
      </c>
      <c r="JN99" s="61">
        <f>JL99*JM99</f>
        <v/>
      </c>
      <c r="JO99" s="61" t="n"/>
      <c r="JP99" s="61" t="inlineStr">
        <is>
          <t>VFIRX</t>
        </is>
      </c>
      <c r="JQ99" s="50" t="n">
        <v>0.01200000000000001</v>
      </c>
      <c r="JR99" s="61">
        <f>'ETF MTD'!$ES$28/'ETF MTD'!$ES$3-1</f>
        <v/>
      </c>
      <c r="JS99" s="61">
        <f>JQ99*JR99</f>
        <v/>
      </c>
      <c r="JT99" s="61" t="n"/>
      <c r="JU99" s="61" t="inlineStr">
        <is>
          <t>VFIRX</t>
        </is>
      </c>
      <c r="JV99" s="50" t="n">
        <v>0.01200000000000001</v>
      </c>
      <c r="JW99" s="61">
        <f>'ETF MTD'!$ES$28/'ETF MTD'!$ES$3-1</f>
        <v/>
      </c>
      <c r="JX99" s="61">
        <f>JV99*JW99</f>
        <v/>
      </c>
      <c r="JY99" s="61" t="n"/>
      <c r="JZ99" t="inlineStr">
        <is>
          <t>U.S. Govt ST</t>
        </is>
      </c>
      <c r="KA99" s="50" t="n">
        <v>0.0465</v>
      </c>
      <c r="KB99" s="61">
        <f>'ETF MTD'!$ES$28/'ETF MTD'!$ES$3-1</f>
        <v/>
      </c>
      <c r="KC99" s="61">
        <f>KA99*KB99</f>
        <v/>
      </c>
      <c r="KD99" s="61" t="n"/>
      <c r="KE99" t="inlineStr">
        <is>
          <t>U.S. Govt ST</t>
        </is>
      </c>
      <c r="KF99" s="50" t="n">
        <v>0.027</v>
      </c>
      <c r="KG99" s="61">
        <f>'ETF MTD'!$ES$28/'ETF MTD'!$ES$3-1</f>
        <v/>
      </c>
      <c r="KH99" s="61">
        <f>KF99*KG99</f>
        <v/>
      </c>
      <c r="KI99" s="61" t="n"/>
      <c r="KJ99" t="inlineStr">
        <is>
          <t>U.S. Govt ST</t>
        </is>
      </c>
      <c r="KK99" s="50" t="n">
        <v>0.012</v>
      </c>
      <c r="KL99" s="61">
        <f>'ETF MTD'!$ES$28/'ETF MTD'!$ES$3-1</f>
        <v/>
      </c>
      <c r="KM99" s="61">
        <f>KK99*KL99</f>
        <v/>
      </c>
      <c r="KN99" s="61" t="n"/>
      <c r="KO99" t="inlineStr">
        <is>
          <t>U.S. Govt ST</t>
        </is>
      </c>
      <c r="KP99" s="50" t="n">
        <v>0.012</v>
      </c>
      <c r="KQ99" s="61">
        <f>'ETF MTD'!$ES$28/'ETF MTD'!$ES$3-1</f>
        <v/>
      </c>
      <c r="KR99" s="61">
        <f>KP99*KQ99</f>
        <v/>
      </c>
      <c r="KS99" s="61" t="n"/>
      <c r="KT99" t="inlineStr">
        <is>
          <t>U.S. Govt ST</t>
        </is>
      </c>
      <c r="KU99" s="50" t="n">
        <v>0.166</v>
      </c>
      <c r="KV99" s="61">
        <f>'ETF MTD'!$ES$28/'ETF MTD'!$ES$3-1</f>
        <v/>
      </c>
      <c r="KW99" s="61">
        <f>KU99*KV99</f>
        <v/>
      </c>
      <c r="KX99" s="61" t="n"/>
      <c r="KY99" t="inlineStr">
        <is>
          <t>U.S. Govt ST</t>
        </is>
      </c>
      <c r="KZ99" s="50" t="n">
        <v>0.159</v>
      </c>
      <c r="LA99" s="61">
        <f>'ETF MTD'!$ES$28/'ETF MTD'!$ES$3-1</f>
        <v/>
      </c>
      <c r="LB99" s="61">
        <f>KZ99*LA99</f>
        <v/>
      </c>
      <c r="LC99" s="61" t="n"/>
      <c r="LD99" t="inlineStr">
        <is>
          <t>U.S. Govt ST</t>
        </is>
      </c>
      <c r="LE99" s="50" t="n">
        <v>0.03900000000000009</v>
      </c>
      <c r="LF99" s="61">
        <f>'ETF MTD'!$ES$28/'ETF MTD'!$ES$3-1</f>
        <v/>
      </c>
      <c r="LG99" s="61">
        <f>LE99*LF99</f>
        <v/>
      </c>
      <c r="LH99" s="61" t="n"/>
      <c r="LI99" t="inlineStr">
        <is>
          <t>U.S. Govt ST</t>
        </is>
      </c>
      <c r="LJ99" s="50" t="n">
        <v>0</v>
      </c>
      <c r="LK99" s="61">
        <f>'ETF MTD'!$ES$28/'ETF MTD'!$ES$3-1</f>
        <v/>
      </c>
      <c r="LL99" s="61">
        <f>LJ99*LK99</f>
        <v/>
      </c>
      <c r="LM99" s="61" t="n"/>
      <c r="LN99" t="inlineStr">
        <is>
          <t>U.S. Govt ST</t>
        </is>
      </c>
      <c r="LO99" s="50" t="n">
        <v>0</v>
      </c>
      <c r="LP99" s="61">
        <f>'ETF MTD'!$ES$28/'ETF MTD'!$ES$3-1</f>
        <v/>
      </c>
      <c r="LQ99" s="61">
        <f>LO99*LP99</f>
        <v/>
      </c>
      <c r="LR99" s="61" t="n"/>
      <c r="LS99" t="inlineStr">
        <is>
          <t>U.S. Govt ST</t>
        </is>
      </c>
      <c r="LT99" s="50" t="n">
        <v>0</v>
      </c>
      <c r="LU99" s="61">
        <f>'ETF MTD'!$ES$28/'ETF MTD'!$ES$3-1</f>
        <v/>
      </c>
      <c r="LV99" s="61">
        <f>LT99*LU99</f>
        <v/>
      </c>
      <c r="LW99" s="61" t="n"/>
      <c r="LX99" t="inlineStr">
        <is>
          <t>U.S. Govt ST</t>
        </is>
      </c>
      <c r="LY99" s="50" t="n">
        <v>0</v>
      </c>
      <c r="LZ99" s="61">
        <f>'ETF MTD'!$ES$28/'ETF MTD'!$ES$3-1</f>
        <v/>
      </c>
      <c r="MA99" s="61">
        <f>LY99*LZ99</f>
        <v/>
      </c>
      <c r="MB99" s="61" t="n"/>
      <c r="MC99" t="inlineStr">
        <is>
          <t>U.S. Govt ST</t>
        </is>
      </c>
      <c r="MD99" s="50" t="n">
        <v>0</v>
      </c>
      <c r="ME99" s="61">
        <f>'ETF MTD'!$ES$28/'ETF MTD'!$ES$3-1</f>
        <v/>
      </c>
      <c r="MF99" s="61">
        <f>MD99*ME99</f>
        <v/>
      </c>
      <c r="MG99" s="61" t="n"/>
      <c r="MH99" t="inlineStr">
        <is>
          <t>U.S. Govt ST</t>
        </is>
      </c>
      <c r="MI99" s="50" t="n">
        <v>0</v>
      </c>
      <c r="MJ99" s="61">
        <f>'ETF MTD'!$ES$28/'ETF MTD'!$ES$3-1</f>
        <v/>
      </c>
      <c r="MK99" s="61">
        <f>MI99*MJ99</f>
        <v/>
      </c>
      <c r="ML99" s="61" t="n"/>
      <c r="MM99" t="inlineStr">
        <is>
          <t>U.S. Govt ST</t>
        </is>
      </c>
      <c r="MN99" s="50" t="n">
        <v>0</v>
      </c>
      <c r="MO99" s="61">
        <f>'ETF MTD'!$ES$28/'ETF MTD'!$ES$3-1</f>
        <v/>
      </c>
      <c r="MP99" s="61">
        <f>MN99*MO99</f>
        <v/>
      </c>
      <c r="MQ99" s="33" t="n"/>
      <c r="MR99" t="inlineStr">
        <is>
          <t>U.S. Govt ST</t>
        </is>
      </c>
      <c r="MS99" s="50" t="n">
        <v>0</v>
      </c>
      <c r="MT99" s="61">
        <f>'ETF MTD'!$ES$28/'ETF MTD'!$ES$3-1</f>
        <v/>
      </c>
      <c r="MU99" s="61">
        <f>MS99*MT99</f>
        <v/>
      </c>
      <c r="MV99" s="61" t="n"/>
      <c r="MW99" t="inlineStr">
        <is>
          <t>U.S. Govt ST</t>
        </is>
      </c>
      <c r="MX99" s="50" t="n">
        <v>0</v>
      </c>
      <c r="MY99" s="61">
        <f>'ETF MTD'!$ES$28/'ETF MTD'!$ES$3-1</f>
        <v/>
      </c>
      <c r="MZ99" s="61">
        <f>MX99*MY99</f>
        <v/>
      </c>
      <c r="NA99" s="33" t="n"/>
      <c r="NB99" t="inlineStr">
        <is>
          <t>U.S. Govt ST</t>
        </is>
      </c>
      <c r="NC99" s="41" t="n">
        <v>0</v>
      </c>
      <c r="ND99" s="61">
        <f>'ETF MTD'!$ES$28/'ETF MTD'!$ES$3-1</f>
        <v/>
      </c>
      <c r="NE99" s="61">
        <f>NC99*ND99</f>
        <v/>
      </c>
      <c r="NF99" s="33" t="n"/>
      <c r="NG99" t="inlineStr">
        <is>
          <t>U.S. Govt ST</t>
        </is>
      </c>
      <c r="NH99" s="41" t="n">
        <v>0</v>
      </c>
      <c r="NI99" s="61">
        <f>'ETF MTD'!$ES$28/'ETF MTD'!$ES$3-1</f>
        <v/>
      </c>
      <c r="NJ99" s="61">
        <f>NH99*NI99</f>
        <v/>
      </c>
      <c r="NK99" s="33" t="n"/>
      <c r="NL99" t="inlineStr">
        <is>
          <t>U.S. Govt ST</t>
        </is>
      </c>
      <c r="NM99" s="41" t="n">
        <v>0</v>
      </c>
      <c r="NN99" s="61">
        <f>'ETF MTD'!$ES$28/'ETF MTD'!$ES$3-1</f>
        <v/>
      </c>
      <c r="NO99" s="61">
        <f>NM99*NN99</f>
        <v/>
      </c>
      <c r="NP99" s="33" t="n"/>
      <c r="NQ99" t="inlineStr">
        <is>
          <t>U.S. Govt ST</t>
        </is>
      </c>
      <c r="NR99" s="41" t="n">
        <v>0</v>
      </c>
      <c r="NS99" s="61">
        <f>'ETF MTD'!$ES$28/'ETF MTD'!$ES$3-1</f>
        <v/>
      </c>
      <c r="NT99" s="61">
        <f>NR99*NS99</f>
        <v/>
      </c>
      <c r="NU99" s="33" t="n"/>
      <c r="NV99" t="inlineStr">
        <is>
          <t>U.S. Govt ST</t>
        </is>
      </c>
      <c r="NW99" s="41" t="n">
        <v>0</v>
      </c>
      <c r="NX99" s="61">
        <f>'ETF MTD'!$ES$28/'ETF MTD'!$ES$3-1</f>
        <v/>
      </c>
      <c r="NY99" s="61">
        <f>NW99*NX99</f>
        <v/>
      </c>
      <c r="NZ99" s="33" t="n"/>
      <c r="OA99" t="inlineStr">
        <is>
          <t>U.S. Govt ST</t>
        </is>
      </c>
      <c r="OB99" s="41" t="n">
        <v>0</v>
      </c>
      <c r="OC99" s="61">
        <f>'ETF MTD'!$ES$28/'ETF MTD'!$ES$3-1</f>
        <v/>
      </c>
      <c r="OD99" s="61">
        <f>OB99*OC99</f>
        <v/>
      </c>
      <c r="OE99" s="33" t="n"/>
      <c r="OF99" t="inlineStr">
        <is>
          <t>U.S. Govt ST</t>
        </is>
      </c>
      <c r="OG99" s="41" t="n">
        <v>0</v>
      </c>
      <c r="OH99" s="61">
        <f>'ETF MTD'!$ES$28/'ETF MTD'!$ES$3-1</f>
        <v/>
      </c>
      <c r="OI99" s="61">
        <f>OG99*OH99</f>
        <v/>
      </c>
      <c r="OJ99" s="33" t="n"/>
      <c r="OK99" t="inlineStr">
        <is>
          <t>U.S. Govt ST</t>
        </is>
      </c>
      <c r="OL99" s="41" t="n">
        <v>0</v>
      </c>
      <c r="OM99" s="61">
        <f>'ETF MTD'!$ES$28/'ETF MTD'!$ES$3-1</f>
        <v/>
      </c>
      <c r="ON99" s="61">
        <f>OL99*OM99</f>
        <v/>
      </c>
      <c r="OO99" s="33" t="n"/>
      <c r="OP99" t="inlineStr">
        <is>
          <t>U.S. Govt ST</t>
        </is>
      </c>
      <c r="OQ99" s="41" t="n">
        <v>0</v>
      </c>
      <c r="OR99" s="61">
        <f>'ETF MTD'!$ES$28/'ETF MTD'!$ES$3-1</f>
        <v/>
      </c>
      <c r="OS99" s="61">
        <f>OQ99*OR99</f>
        <v/>
      </c>
      <c r="OT99" s="33" t="n"/>
      <c r="OU99" t="inlineStr">
        <is>
          <t>U.S. Govt ST</t>
        </is>
      </c>
      <c r="OV99" s="41" t="n">
        <v>0</v>
      </c>
      <c r="OW99" s="61">
        <f>'ETF MTD'!$ES$28/'ETF MTD'!$ES$3-1</f>
        <v/>
      </c>
      <c r="OX99" s="61">
        <f>OV99*OW99</f>
        <v/>
      </c>
      <c r="OY99" s="33" t="n"/>
      <c r="OZ99" t="inlineStr">
        <is>
          <t>U.S. Govt ST</t>
        </is>
      </c>
      <c r="PA99" s="41" t="n">
        <v>0</v>
      </c>
      <c r="PB99" s="61">
        <f>'ETF MTD'!$ES$28/'ETF MTD'!$ES$3-1</f>
        <v/>
      </c>
      <c r="PC99" s="61">
        <f>PA99*PB99</f>
        <v/>
      </c>
      <c r="PD99" s="33" t="n"/>
      <c r="PE99" t="inlineStr">
        <is>
          <t>U.S. Govt ST</t>
        </is>
      </c>
      <c r="PF99" s="41" t="n">
        <v>0</v>
      </c>
      <c r="PG99" s="61">
        <f>'ETF MTD'!$ES$28/'ETF MTD'!$ES$3-1</f>
        <v/>
      </c>
      <c r="PH99" s="61">
        <f>PF99*PG99</f>
        <v/>
      </c>
      <c r="PI99" s="33" t="n"/>
      <c r="PJ99" t="inlineStr">
        <is>
          <t>U.S. Govt ST</t>
        </is>
      </c>
      <c r="PK99" s="41" t="n">
        <v>0</v>
      </c>
      <c r="PL99" s="61">
        <f>'ETF MTD'!$ES$28/'ETF MTD'!$ES$3-1</f>
        <v/>
      </c>
      <c r="PM99" s="61">
        <f>PK99*PL99</f>
        <v/>
      </c>
      <c r="PN99" s="33" t="n"/>
      <c r="PO99" t="inlineStr">
        <is>
          <t>U.S. Govt ST</t>
        </is>
      </c>
      <c r="PP99" s="41" t="n">
        <v>0</v>
      </c>
      <c r="PQ99" s="61">
        <f>'ETF MTD'!$ES$28/'ETF MTD'!$ES$3-1</f>
        <v/>
      </c>
      <c r="PR99" s="61">
        <f>PP99*PQ99</f>
        <v/>
      </c>
      <c r="PS99" s="33" t="n"/>
      <c r="PT99" t="inlineStr">
        <is>
          <t>U.S. Govt ST</t>
        </is>
      </c>
      <c r="PU99" s="41" t="n">
        <v>0</v>
      </c>
      <c r="PV99" s="61">
        <f>'ETF MTD'!$ES$28/'ETF MTD'!$ES$3-1</f>
        <v/>
      </c>
      <c r="PW99" s="61">
        <f>PU99*PV99</f>
        <v/>
      </c>
      <c r="PX99" s="33" t="n"/>
      <c r="PY99" t="inlineStr">
        <is>
          <t>U.S. Govt ST</t>
        </is>
      </c>
      <c r="PZ99" s="50" t="n">
        <v>0</v>
      </c>
      <c r="QA99" s="61">
        <f>'ETF MTD'!$ES$28/'ETF MTD'!$ES$3-1</f>
        <v/>
      </c>
      <c r="QB99" s="61">
        <f>PZ99*QA99</f>
        <v/>
      </c>
      <c r="QC99" s="33" t="n"/>
      <c r="QD99" t="inlineStr">
        <is>
          <t>U.S. Govt ST</t>
        </is>
      </c>
      <c r="QE99" s="50" t="n">
        <v>0</v>
      </c>
      <c r="QF99" s="61">
        <f>'ETF MTD'!$ES$28/'ETF MTD'!$ES$3-1</f>
        <v/>
      </c>
      <c r="QG99" s="61">
        <f>QE99*QF99</f>
        <v/>
      </c>
      <c r="QH99" s="61" t="n"/>
      <c r="QI99" t="inlineStr">
        <is>
          <t>U.S. Govt ST</t>
        </is>
      </c>
      <c r="QJ99" s="41" t="n">
        <v>0</v>
      </c>
      <c r="QK99" s="61">
        <f>'ETF MTD'!$ES$28/'ETF MTD'!$ES$3-1</f>
        <v/>
      </c>
      <c r="QL99" s="61">
        <f>QJ99*QK99</f>
        <v/>
      </c>
      <c r="QM99" s="33" t="n"/>
      <c r="QN99" t="inlineStr">
        <is>
          <t>U.S. Govt ST</t>
        </is>
      </c>
      <c r="QO99" s="41" t="n">
        <v>0</v>
      </c>
      <c r="QP99" s="61">
        <f>'ETF MTD'!$ES$28/'ETF MTD'!$ES$3-1</f>
        <v/>
      </c>
      <c r="QQ99" s="61">
        <f>QO99*QP99</f>
        <v/>
      </c>
      <c r="QR99" s="33" t="n"/>
      <c r="QS99" t="inlineStr">
        <is>
          <t>U.S. Govt ST</t>
        </is>
      </c>
      <c r="QT99" s="41" t="n">
        <v>0</v>
      </c>
      <c r="QU99" s="61">
        <f>'ETF MTD'!$ES$28/'ETF MTD'!$ES$3-1</f>
        <v/>
      </c>
      <c r="QV99" s="61">
        <f>QT99*QU99</f>
        <v/>
      </c>
      <c r="QW99" s="33" t="n"/>
      <c r="QX99" t="inlineStr">
        <is>
          <t>U.S. Govt ST</t>
        </is>
      </c>
      <c r="QY99" s="41" t="n">
        <v>0</v>
      </c>
      <c r="QZ99" s="61">
        <f>'ETF MTD'!$ES$28/'ETF MTD'!$ES$3-1</f>
        <v/>
      </c>
      <c r="RA99" s="61">
        <f>QY99*QZ99</f>
        <v/>
      </c>
      <c r="RB99" s="33" t="n"/>
      <c r="RC99" t="inlineStr">
        <is>
          <t>U.S. Govt ST</t>
        </is>
      </c>
      <c r="RD99" s="41" t="n">
        <v>0</v>
      </c>
      <c r="RE99" s="61">
        <f>'ETF MTD'!$ES$28/'ETF MTD'!$ES$3-1</f>
        <v/>
      </c>
      <c r="RF99" s="61">
        <f>RD99*RE99</f>
        <v/>
      </c>
      <c r="RG99" s="33" t="n"/>
      <c r="RH99" t="inlineStr">
        <is>
          <t>U.S. Govt ST</t>
        </is>
      </c>
      <c r="RI99" s="41" t="n">
        <v>0</v>
      </c>
      <c r="RJ99" s="61">
        <f>'ETF MTD'!$ES$28/'ETF MTD'!$ES$3-1</f>
        <v/>
      </c>
      <c r="RK99" s="61">
        <f>RI99*RJ99</f>
        <v/>
      </c>
      <c r="RL99" s="61" t="n"/>
      <c r="RM99" s="208" t="n">
        <v>0</v>
      </c>
      <c r="RN99" s="43" t="n"/>
    </row>
    <row r="100">
      <c r="F100" s="33" t="n"/>
      <c r="G100" s="33" t="n"/>
      <c r="H100" s="33" t="n"/>
      <c r="I100" s="33" t="n"/>
      <c r="J100" s="33" t="n"/>
      <c r="K100" s="33" t="n"/>
      <c r="L100" s="33" t="n"/>
      <c r="M100" s="33" t="n"/>
      <c r="N100" s="33" t="n"/>
      <c r="O100" s="33" t="n"/>
      <c r="P100" s="33" t="n"/>
      <c r="Q100" s="33" t="n"/>
      <c r="R100" s="33" t="n"/>
      <c r="S100" s="33" t="n"/>
      <c r="T100" s="33" t="n"/>
      <c r="U100" s="61" t="inlineStr">
        <is>
          <t>VSMAX</t>
        </is>
      </c>
      <c r="V100" s="49" t="n">
        <v>0</v>
      </c>
      <c r="W100" s="61">
        <f>'ETF MTD'!$BG$28/'ETF MTD'!$BG$3-1</f>
        <v/>
      </c>
      <c r="X100" s="61">
        <f>V100*W100</f>
        <v/>
      </c>
      <c r="Y100" s="61" t="n"/>
      <c r="Z100" s="61" t="inlineStr">
        <is>
          <t>VSMAX</t>
        </is>
      </c>
      <c r="AA100" s="49" t="n">
        <v>0</v>
      </c>
      <c r="AB100" s="61">
        <f>'ETF MTD'!$BG$28/'ETF MTD'!$BG$3-1</f>
        <v/>
      </c>
      <c r="AC100" s="61">
        <f>AA100*AB100</f>
        <v/>
      </c>
      <c r="AD100" s="61" t="n"/>
      <c r="AE100" s="61" t="inlineStr">
        <is>
          <t>VSMAX</t>
        </is>
      </c>
      <c r="AF100" s="49" t="n">
        <v>0</v>
      </c>
      <c r="AG100" s="61">
        <f>'ETF MTD'!$BG$28/'ETF MTD'!$BG$3-1</f>
        <v/>
      </c>
      <c r="AH100" s="61">
        <f>AF100*AG100</f>
        <v/>
      </c>
      <c r="AI100" s="61" t="n"/>
      <c r="AJ100" s="61" t="inlineStr">
        <is>
          <t>VSMAX</t>
        </is>
      </c>
      <c r="AK100" s="49" t="n">
        <v>0</v>
      </c>
      <c r="AL100" s="61">
        <f>'ETF MTD'!$BG$28/'ETF MTD'!$BG$3-1</f>
        <v/>
      </c>
      <c r="AM100" s="61">
        <f>AK100*AL100</f>
        <v/>
      </c>
      <c r="AN100" s="61" t="n"/>
      <c r="AO100" s="61" t="inlineStr">
        <is>
          <t>VSMAX</t>
        </is>
      </c>
      <c r="AP100" s="49" t="n">
        <v>0</v>
      </c>
      <c r="AQ100" s="61">
        <f>'ETF MTD'!$BG$28/'ETF MTD'!$BG$3-1</f>
        <v/>
      </c>
      <c r="AR100" s="61">
        <f>AP100*AQ100</f>
        <v/>
      </c>
      <c r="AS100" s="61" t="n"/>
      <c r="AT100" s="61" t="inlineStr">
        <is>
          <t>VSMAX</t>
        </is>
      </c>
      <c r="AU100" s="49" t="n">
        <v>0</v>
      </c>
      <c r="AV100" s="61">
        <f>'ETF MTD'!$BG$28/'ETF MTD'!$BG$3-1</f>
        <v/>
      </c>
      <c r="AW100" s="61">
        <f>AU100*AV100</f>
        <v/>
      </c>
      <c r="AX100" s="61" t="n"/>
      <c r="AY100" s="61" t="inlineStr">
        <is>
          <t>VSMAX</t>
        </is>
      </c>
      <c r="AZ100" s="49" t="n">
        <v>0</v>
      </c>
      <c r="BA100" s="61">
        <f>'ETF MTD'!$BG$28/'ETF MTD'!$BG$3-1</f>
        <v/>
      </c>
      <c r="BB100" s="61">
        <f>AZ100*BA100</f>
        <v/>
      </c>
      <c r="BC100" s="61" t="n"/>
      <c r="BD100" s="61" t="inlineStr">
        <is>
          <t>VSMAX</t>
        </is>
      </c>
      <c r="BE100" s="49" t="n">
        <v>0</v>
      </c>
      <c r="BF100" s="61">
        <f>'ETF MTD'!$BG$28/'ETF MTD'!$BG$3-1</f>
        <v/>
      </c>
      <c r="BG100" s="61">
        <f>BE100*BF100</f>
        <v/>
      </c>
      <c r="BH100" s="61" t="n"/>
      <c r="BI100" s="61" t="inlineStr">
        <is>
          <t>VSMAX</t>
        </is>
      </c>
      <c r="BJ100" s="49" t="n">
        <v>0</v>
      </c>
      <c r="BK100" s="61">
        <f>'ETF MTD'!$BG$28/'ETF MTD'!$BG$3-1</f>
        <v/>
      </c>
      <c r="BL100" s="61">
        <f>BJ100*BK100</f>
        <v/>
      </c>
      <c r="BM100" s="61" t="n"/>
      <c r="BN100" s="61" t="inlineStr">
        <is>
          <t>VSMAX</t>
        </is>
      </c>
      <c r="BO100" s="49" t="n">
        <v>0</v>
      </c>
      <c r="BP100" s="61">
        <f>'ETF MTD'!$BG$28/'ETF MTD'!$BG$3-1</f>
        <v/>
      </c>
      <c r="BQ100" s="61">
        <f>BO100*BP100</f>
        <v/>
      </c>
      <c r="BR100" s="61" t="n"/>
      <c r="BS100" s="61" t="inlineStr">
        <is>
          <t>VSMAX</t>
        </is>
      </c>
      <c r="BT100" s="49" t="n">
        <v>0</v>
      </c>
      <c r="BU100" s="61">
        <f>'ETF MTD'!$BG$28/'ETF MTD'!$BG$3-1</f>
        <v/>
      </c>
      <c r="BV100" s="61">
        <f>BT100*BU100</f>
        <v/>
      </c>
      <c r="BW100" s="61" t="n"/>
      <c r="BX100" s="61" t="inlineStr">
        <is>
          <t>VSMAX</t>
        </is>
      </c>
      <c r="BY100" s="49" t="n">
        <v>0</v>
      </c>
      <c r="BZ100" s="61">
        <f>'ETF MTD'!$BG$28/'ETF MTD'!$BG$3-1</f>
        <v/>
      </c>
      <c r="CA100" s="61">
        <f>BY100*BZ100</f>
        <v/>
      </c>
      <c r="CB100" s="61" t="n"/>
      <c r="CC100" s="61" t="inlineStr">
        <is>
          <t>VSMAX</t>
        </is>
      </c>
      <c r="CD100" s="49" t="n">
        <v>0</v>
      </c>
      <c r="CE100" s="61">
        <f>'ETF MTD'!$BG$28/'ETF MTD'!$BG$3-1</f>
        <v/>
      </c>
      <c r="CF100" s="61">
        <f>CD100*CE100</f>
        <v/>
      </c>
      <c r="CG100" s="61" t="n"/>
      <c r="CH100" s="61" t="inlineStr">
        <is>
          <t>VSMAX</t>
        </is>
      </c>
      <c r="CI100" s="49" t="n">
        <v>0</v>
      </c>
      <c r="CJ100" s="61">
        <f>'ETF MTD'!$BG$28/'ETF MTD'!$BG$3-1</f>
        <v/>
      </c>
      <c r="CK100" s="61">
        <f>CI100*CJ100</f>
        <v/>
      </c>
      <c r="CL100" s="61" t="n"/>
      <c r="CM100" s="61" t="inlineStr">
        <is>
          <t>VSMAX</t>
        </is>
      </c>
      <c r="CN100" s="49" t="n">
        <v>0</v>
      </c>
      <c r="CO100" s="61">
        <f>'ETF MTD'!$BG$28/'ETF MTD'!$BG$3-1</f>
        <v/>
      </c>
      <c r="CP100" s="61">
        <f>CN100*CO100</f>
        <v/>
      </c>
      <c r="CQ100" s="61" t="n"/>
      <c r="CR100" s="61" t="inlineStr">
        <is>
          <t>VSMAX</t>
        </is>
      </c>
      <c r="CS100" s="49" t="n">
        <v>0</v>
      </c>
      <c r="CT100" s="61">
        <f>'ETF MTD'!$BG$28/'ETF MTD'!$BG$3-1</f>
        <v/>
      </c>
      <c r="CU100" s="61">
        <f>CS100*CT100</f>
        <v/>
      </c>
      <c r="CV100" s="61" t="n"/>
      <c r="CW100" s="61" t="inlineStr">
        <is>
          <t>VSMAX</t>
        </is>
      </c>
      <c r="CX100" s="49" t="n">
        <v>0</v>
      </c>
      <c r="CY100" s="61">
        <f>'ETF MTD'!$BG$28/'ETF MTD'!$BG$3-1</f>
        <v/>
      </c>
      <c r="CZ100" s="61">
        <f>CX100*CY100</f>
        <v/>
      </c>
      <c r="DA100" s="61" t="n"/>
      <c r="DB100" s="32" t="inlineStr">
        <is>
          <t>VUSTX</t>
        </is>
      </c>
      <c r="DC100" s="49" t="n">
        <v>0.012</v>
      </c>
      <c r="DD100" s="61">
        <f>'ETF MTD'!$DO$28/'ETF MTD'!$DO$3-1</f>
        <v/>
      </c>
      <c r="DE100" s="61">
        <f>DC100*DD100</f>
        <v/>
      </c>
      <c r="DF100" s="61" t="n"/>
      <c r="DG100" s="32" t="inlineStr">
        <is>
          <t>VUSTX</t>
        </is>
      </c>
      <c r="DH100" s="49" t="n">
        <v>0</v>
      </c>
      <c r="DI100" s="61">
        <f>'ETF MTD'!$DO$28/'ETF MTD'!$DO$3-1</f>
        <v/>
      </c>
      <c r="DJ100" s="61">
        <f>DH100*DI100</f>
        <v/>
      </c>
      <c r="DK100" s="61" t="n"/>
      <c r="DL100" s="32" t="inlineStr">
        <is>
          <t>VUSTX</t>
        </is>
      </c>
      <c r="DM100" s="49" t="n">
        <v>0.012</v>
      </c>
      <c r="DN100" s="61">
        <f>'ETF MTD'!$DO$28/'ETF MTD'!$DO$3-1</f>
        <v/>
      </c>
      <c r="DO100" s="61">
        <f>DM100*DN100</f>
        <v/>
      </c>
      <c r="DP100" s="61" t="n"/>
      <c r="DQ100" s="32" t="inlineStr">
        <is>
          <t>VUSTX</t>
        </is>
      </c>
      <c r="DR100" s="49" t="n">
        <v>0</v>
      </c>
      <c r="DS100" s="61">
        <f>'ETF MTD'!$DO$28/'ETF MTD'!$DO$3-1</f>
        <v/>
      </c>
      <c r="DT100" s="61">
        <f>DR100*DS100</f>
        <v/>
      </c>
      <c r="DU100" s="61" t="n"/>
      <c r="DV100" s="32" t="inlineStr">
        <is>
          <t>VUSTX</t>
        </is>
      </c>
      <c r="DW100" s="49" t="n">
        <v>0</v>
      </c>
      <c r="DX100" s="61">
        <f>'ETF MTD'!$DO$28/'ETF MTD'!$DO$3-1</f>
        <v/>
      </c>
      <c r="DY100" s="61">
        <f>DW100*DX100</f>
        <v/>
      </c>
      <c r="DZ100" s="61" t="n"/>
      <c r="EA100" s="32" t="inlineStr">
        <is>
          <t>VUSTX</t>
        </is>
      </c>
      <c r="EB100" s="49" t="n">
        <v>0</v>
      </c>
      <c r="EC100" s="61">
        <f>'ETF MTD'!$DO$28/'ETF MTD'!$DO$3-1</f>
        <v/>
      </c>
      <c r="ED100" s="61">
        <f>EB100*EC100</f>
        <v/>
      </c>
      <c r="EE100" s="61" t="n"/>
      <c r="EF100" s="32" t="inlineStr">
        <is>
          <t>VUSTX</t>
        </is>
      </c>
      <c r="EG100" s="49" t="n">
        <v>0</v>
      </c>
      <c r="EH100" s="61">
        <f>'ETF MTD'!$DO$28/'ETF MTD'!$DO$3-1</f>
        <v/>
      </c>
      <c r="EI100" s="61">
        <f>EG100*EH100</f>
        <v/>
      </c>
      <c r="EJ100" s="61" t="n"/>
      <c r="EK100" s="32" t="n"/>
      <c r="EL100" s="49" t="n"/>
      <c r="EM100" s="61" t="n"/>
      <c r="EN100" s="61" t="n"/>
      <c r="EO100" s="61" t="n"/>
      <c r="EP100" s="32" t="n"/>
      <c r="EQ100" s="49" t="n">
        <v>0</v>
      </c>
      <c r="ER100" s="61" t="n"/>
      <c r="ES100" s="61" t="n"/>
      <c r="ET100" s="61" t="n"/>
      <c r="EU100" s="32" t="n"/>
      <c r="EV100" s="49" t="n">
        <v>0</v>
      </c>
      <c r="EW100" s="61" t="n"/>
      <c r="EX100" s="61" t="n"/>
      <c r="EY100" s="61" t="n"/>
      <c r="EZ100" s="32" t="n"/>
      <c r="FA100" s="49" t="n">
        <v>0</v>
      </c>
      <c r="FB100" s="61" t="n"/>
      <c r="FC100" s="61" t="n"/>
      <c r="FD100" s="61" t="n"/>
      <c r="FE100" s="32" t="n"/>
      <c r="FF100" s="49" t="n">
        <v>0</v>
      </c>
      <c r="FG100" s="61" t="n"/>
      <c r="FH100" s="61" t="n"/>
      <c r="FI100" s="61" t="n"/>
      <c r="FJ100" s="32" t="n"/>
      <c r="FK100" s="49" t="n">
        <v>0</v>
      </c>
      <c r="FL100" s="61" t="n"/>
      <c r="FM100" s="61" t="n"/>
      <c r="FN100" s="61" t="n"/>
      <c r="FO100" s="32" t="n"/>
      <c r="FP100" s="49" t="n">
        <v>0</v>
      </c>
      <c r="FQ100" s="61" t="n"/>
      <c r="FR100" s="61" t="n"/>
      <c r="FS100" s="61" t="n"/>
      <c r="FT100" s="32" t="n"/>
      <c r="FU100" s="49" t="n">
        <v>0</v>
      </c>
      <c r="FV100" s="61" t="n"/>
      <c r="FW100" s="61" t="n"/>
      <c r="FX100" s="61" t="n"/>
      <c r="FY100" s="32" t="n"/>
      <c r="FZ100" s="41" t="n">
        <v>0</v>
      </c>
      <c r="GA100" s="61" t="n"/>
      <c r="GB100" s="61" t="n"/>
      <c r="GC100" s="61" t="n"/>
      <c r="GD100" s="32" t="n"/>
      <c r="GE100" s="41" t="n"/>
      <c r="GF100" s="61" t="n"/>
      <c r="GG100" s="61" t="n"/>
      <c r="GH100" s="61" t="n"/>
      <c r="GI100" s="32" t="n"/>
      <c r="GJ100" s="41" t="n"/>
      <c r="GK100" s="61" t="n"/>
      <c r="GL100" s="61" t="n"/>
      <c r="GM100" s="61" t="n"/>
      <c r="GN100" s="32" t="n"/>
      <c r="GO100" s="41" t="n"/>
      <c r="GP100" s="61" t="n"/>
      <c r="GQ100" s="61" t="n"/>
      <c r="GR100" s="61" t="n"/>
      <c r="GS100" s="32" t="n"/>
      <c r="GT100" s="41" t="n"/>
      <c r="GU100" s="61" t="n"/>
      <c r="GV100" s="61" t="n"/>
      <c r="GW100" s="61" t="n"/>
      <c r="GX100" s="32" t="n"/>
      <c r="GY100" s="41" t="n"/>
      <c r="GZ100" s="61" t="n"/>
      <c r="HA100" s="61" t="n"/>
      <c r="HB100" s="61" t="n"/>
      <c r="HC100" s="32" t="n"/>
      <c r="HD100" s="41" t="n"/>
      <c r="HE100" s="61" t="n"/>
      <c r="HF100" s="61" t="n"/>
      <c r="HG100" s="61" t="n"/>
      <c r="HH100" s="32" t="n"/>
      <c r="HI100" s="41" t="n"/>
      <c r="HJ100" s="61" t="n"/>
      <c r="HK100" s="61" t="n"/>
      <c r="HL100" s="61" t="n"/>
      <c r="HM100" s="32" t="n"/>
      <c r="HN100" s="41" t="n"/>
      <c r="HO100" s="61" t="n"/>
      <c r="HP100" s="61" t="n"/>
      <c r="HQ100" s="61" t="n"/>
      <c r="HR100" s="32" t="n"/>
      <c r="HS100" s="41" t="n"/>
      <c r="HT100" s="61" t="n"/>
      <c r="HU100" s="61" t="n"/>
      <c r="HV100" s="61" t="n"/>
      <c r="HW100" s="32" t="n"/>
      <c r="HX100" s="41" t="n"/>
      <c r="HY100" s="61" t="n"/>
      <c r="HZ100" s="61" t="n"/>
      <c r="IA100" s="61" t="n"/>
      <c r="IB100" s="32" t="n"/>
      <c r="IC100" s="41" t="n"/>
      <c r="ID100" s="61" t="n"/>
      <c r="IE100" s="61" t="n"/>
      <c r="IF100" s="61" t="n"/>
      <c r="IG100" s="32" t="n"/>
      <c r="IH100" s="41" t="n"/>
      <c r="II100" s="61" t="n"/>
      <c r="IJ100" s="61" t="n"/>
      <c r="IK100" s="61" t="n"/>
      <c r="IL100" s="32" t="n"/>
      <c r="IM100" s="41" t="n"/>
      <c r="IN100" s="61" t="n"/>
      <c r="IO100" s="61" t="n"/>
      <c r="IP100" s="61" t="n"/>
      <c r="IQ100" s="32" t="n"/>
      <c r="IR100" s="41" t="n"/>
      <c r="IS100" s="61" t="n"/>
      <c r="IT100" s="61" t="n"/>
      <c r="IU100" s="61" t="n"/>
      <c r="IV100" s="32" t="n"/>
      <c r="IW100" s="41" t="n"/>
      <c r="IX100" s="61" t="n"/>
      <c r="IY100" s="61" t="n"/>
      <c r="IZ100" s="61" t="n"/>
      <c r="JA100" s="32" t="n"/>
      <c r="JB100" s="41" t="n"/>
      <c r="JC100" s="61" t="n"/>
      <c r="JD100" s="61" t="n"/>
      <c r="JE100" s="61" t="n"/>
      <c r="JF100" s="32" t="n"/>
      <c r="JG100" s="41" t="n"/>
      <c r="JH100" s="61" t="n"/>
      <c r="JI100" s="61" t="n"/>
      <c r="JJ100" s="61" t="n"/>
      <c r="JK100" s="32" t="n"/>
      <c r="JL100" s="41" t="n"/>
      <c r="JM100" s="61" t="n"/>
      <c r="JN100" s="61" t="n"/>
      <c r="JO100" s="61" t="n"/>
      <c r="JP100" s="32" t="n"/>
      <c r="JQ100" s="41" t="n"/>
      <c r="JR100" s="61" t="n"/>
      <c r="JS100" s="61" t="n"/>
      <c r="JT100" s="61" t="n"/>
      <c r="JU100" s="32" t="n"/>
      <c r="JV100" s="41" t="n"/>
      <c r="JW100" s="61" t="n"/>
      <c r="JX100" s="61" t="n"/>
      <c r="JY100" s="61" t="n"/>
      <c r="JZ100" s="32" t="n"/>
      <c r="KA100" s="41" t="n"/>
      <c r="KB100" s="61" t="n"/>
      <c r="KC100" s="61" t="n"/>
      <c r="KD100" s="61" t="n"/>
      <c r="KE100" s="32" t="n"/>
      <c r="KF100" s="41" t="n"/>
      <c r="KG100" s="61" t="n"/>
      <c r="KH100" s="61" t="n"/>
      <c r="KI100" s="61" t="n"/>
      <c r="KJ100" s="32" t="n"/>
      <c r="KK100" s="41" t="n"/>
      <c r="KL100" s="61" t="n"/>
      <c r="KM100" s="61" t="n"/>
      <c r="KN100" s="61" t="n"/>
      <c r="KO100" s="32" t="n"/>
      <c r="KP100" s="41" t="n"/>
      <c r="KQ100" s="61" t="n"/>
      <c r="KR100" s="61" t="n"/>
      <c r="KS100" s="61" t="n"/>
      <c r="KT100" s="85" t="inlineStr">
        <is>
          <t>OPER/SHV/BIL/FLOT/JPST 10% max</t>
        </is>
      </c>
      <c r="KU100" s="41" t="n"/>
      <c r="KV100" s="61" t="n"/>
      <c r="KW100" s="61" t="n"/>
      <c r="KX100" s="61" t="n"/>
      <c r="KY100" s="85" t="inlineStr">
        <is>
          <t>OPER/SHV/BIL/FLOT/JPST 10% max</t>
        </is>
      </c>
      <c r="KZ100" s="41" t="n"/>
      <c r="LA100" s="61" t="n"/>
      <c r="LB100" s="61" t="n"/>
      <c r="LC100" s="61" t="n"/>
      <c r="LD100" s="85" t="inlineStr">
        <is>
          <t>HOLD OPER</t>
        </is>
      </c>
      <c r="LE100" s="41" t="n"/>
      <c r="LF100" s="61" t="n"/>
      <c r="LG100" s="61" t="n"/>
      <c r="LH100" s="61" t="n"/>
      <c r="LI100" t="inlineStr">
        <is>
          <t>U.S. Govt UST</t>
        </is>
      </c>
      <c r="LJ100" s="41" t="n">
        <v>0.249</v>
      </c>
      <c r="LK100" s="61" t="n">
        <v>0</v>
      </c>
      <c r="LL100" s="61">
        <f>LJ100*LK100</f>
        <v/>
      </c>
      <c r="LM100" s="61" t="n"/>
      <c r="LN100" t="inlineStr">
        <is>
          <t>U.S. Govt UST</t>
        </is>
      </c>
      <c r="LO100" s="41" t="n">
        <v>0.294</v>
      </c>
      <c r="LP100" s="61" t="n">
        <v>0</v>
      </c>
      <c r="LQ100" s="61">
        <f>LO100*LP100</f>
        <v/>
      </c>
      <c r="LR100" s="61" t="n"/>
      <c r="LS100" t="inlineStr">
        <is>
          <t>U.S. Govt UST</t>
        </is>
      </c>
      <c r="LT100" s="41" t="n">
        <v>0.294</v>
      </c>
      <c r="LU100" s="61" t="n">
        <v>0</v>
      </c>
      <c r="LV100" s="61">
        <f>LT100*LU100</f>
        <v/>
      </c>
      <c r="LW100" s="61" t="n"/>
      <c r="LX100" t="inlineStr">
        <is>
          <t>U.S. Govt UST</t>
        </is>
      </c>
      <c r="LY100" s="41" t="n">
        <v>0.294</v>
      </c>
      <c r="LZ100" s="61" t="n">
        <v>0</v>
      </c>
      <c r="MA100" s="61">
        <f>LY100*LZ100</f>
        <v/>
      </c>
      <c r="MB100" s="61" t="n"/>
      <c r="MC100" t="inlineStr">
        <is>
          <t>U.S. Govt UST</t>
        </is>
      </c>
      <c r="MD100" s="41" t="n">
        <v>0.294</v>
      </c>
      <c r="ME100" s="61" t="n">
        <v>0</v>
      </c>
      <c r="MF100" s="61">
        <f>MD100*ME100</f>
        <v/>
      </c>
      <c r="MG100" s="61" t="n"/>
      <c r="MH100" t="inlineStr">
        <is>
          <t>U.S. Govt UST</t>
        </is>
      </c>
      <c r="MI100" s="41" t="n">
        <v>0.294</v>
      </c>
      <c r="MJ100" s="61" t="n">
        <v>0</v>
      </c>
      <c r="MK100" s="61">
        <f>MI100*MJ100</f>
        <v/>
      </c>
      <c r="ML100" s="61" t="n"/>
      <c r="MM100" t="inlineStr">
        <is>
          <t>U.S. Govt UST</t>
        </is>
      </c>
      <c r="MN100" s="41" t="n">
        <v>0.294</v>
      </c>
      <c r="MO100" s="61" t="n">
        <v>0</v>
      </c>
      <c r="MP100" s="61">
        <f>MN100*MO100</f>
        <v/>
      </c>
      <c r="MQ100" s="33" t="n"/>
      <c r="MR100" t="inlineStr">
        <is>
          <t>U.S. Govt UST</t>
        </is>
      </c>
      <c r="MS100" s="41" t="n">
        <v>0.162</v>
      </c>
      <c r="MT100" s="61" t="n">
        <v>0</v>
      </c>
      <c r="MU100" s="61">
        <f>MS100*MT100</f>
        <v/>
      </c>
      <c r="MV100" s="61" t="n"/>
      <c r="MW100" t="inlineStr">
        <is>
          <t>U.S. Govt UST</t>
        </is>
      </c>
      <c r="MX100" s="50">
        <f>1-SUM(MX90:MX99)-0.02</f>
        <v/>
      </c>
      <c r="MY100" s="61" t="n">
        <v>0</v>
      </c>
      <c r="MZ100" s="61">
        <f>MX100*MY100</f>
        <v/>
      </c>
      <c r="NA100" s="33" t="n"/>
      <c r="NB100" t="inlineStr">
        <is>
          <t>U.S. Govt UST</t>
        </is>
      </c>
      <c r="NC100" s="41" t="n">
        <v>0.1058</v>
      </c>
      <c r="ND100" s="61" t="n">
        <v>0</v>
      </c>
      <c r="NE100" s="61">
        <f>NC100*ND100</f>
        <v/>
      </c>
      <c r="NF100" s="33" t="n"/>
      <c r="NG100" t="inlineStr">
        <is>
          <t>U.S. Govt UST</t>
        </is>
      </c>
      <c r="NH100" s="41" t="n">
        <v>0.125</v>
      </c>
      <c r="NI100" s="61" t="n">
        <v>0</v>
      </c>
      <c r="NJ100" s="61">
        <f>NH100*NI100</f>
        <v/>
      </c>
      <c r="NK100" s="33" t="n"/>
      <c r="NL100" t="inlineStr">
        <is>
          <t>U.S. Govt UST</t>
        </is>
      </c>
      <c r="NM100" s="41" t="n">
        <v>0.1058</v>
      </c>
      <c r="NN100" s="61" t="n">
        <v>0</v>
      </c>
      <c r="NO100" s="61">
        <f>NM100*NN100</f>
        <v/>
      </c>
      <c r="NP100" s="33" t="n"/>
      <c r="NQ100" t="inlineStr">
        <is>
          <t>U.S. Govt UST</t>
        </is>
      </c>
      <c r="NR100" s="41" t="n">
        <v>0</v>
      </c>
      <c r="NS100" s="61" t="n">
        <v>0</v>
      </c>
      <c r="NT100" s="61">
        <f>NR100*NS100</f>
        <v/>
      </c>
      <c r="NU100" s="33" t="n"/>
      <c r="NV100" t="inlineStr">
        <is>
          <t>U.S. Govt UST</t>
        </is>
      </c>
      <c r="NW100" s="41" t="n">
        <v>0.0195</v>
      </c>
      <c r="NX100" s="61" t="n">
        <v>0</v>
      </c>
      <c r="NY100" s="61">
        <f>NW100*NX100</f>
        <v/>
      </c>
      <c r="NZ100" s="33" t="n"/>
      <c r="OA100" t="inlineStr">
        <is>
          <t>U.S. Govt UST</t>
        </is>
      </c>
      <c r="OB100" s="41" t="n">
        <v>0.027</v>
      </c>
      <c r="OC100" s="61" t="n">
        <v>0</v>
      </c>
      <c r="OD100" s="61">
        <f>OB100*OC100</f>
        <v/>
      </c>
      <c r="OE100" s="33" t="n"/>
      <c r="OF100" t="inlineStr">
        <is>
          <t>U.S. Govt UST</t>
        </is>
      </c>
      <c r="OG100" s="41" t="n">
        <v>0.014</v>
      </c>
      <c r="OH100" s="61" t="n">
        <v>0</v>
      </c>
      <c r="OI100" s="61">
        <f>OG100*OH100</f>
        <v/>
      </c>
      <c r="OJ100" s="33" t="n"/>
      <c r="OK100" t="inlineStr">
        <is>
          <t>U.S. Govt UST</t>
        </is>
      </c>
      <c r="OL100" s="41" t="n">
        <v>0.032</v>
      </c>
      <c r="OM100" s="61" t="n">
        <v>0</v>
      </c>
      <c r="ON100" s="61">
        <f>OL100*OM100</f>
        <v/>
      </c>
      <c r="OO100" s="33" t="n"/>
      <c r="OP100" t="inlineStr">
        <is>
          <t>U.S. Govt UST</t>
        </is>
      </c>
      <c r="OQ100" s="41" t="n">
        <v>0.147</v>
      </c>
      <c r="OR100" s="61" t="n">
        <v>0</v>
      </c>
      <c r="OS100" s="61">
        <f>OQ100*OR100</f>
        <v/>
      </c>
      <c r="OT100" s="33" t="n"/>
      <c r="OU100" t="inlineStr">
        <is>
          <t>U.S. Govt UST</t>
        </is>
      </c>
      <c r="OV100" s="41">
        <f>0.98-SUM(OV90:OV99)</f>
        <v/>
      </c>
      <c r="OW100" s="61" t="n">
        <v>0</v>
      </c>
      <c r="OX100" s="61">
        <f>OV100*OW100</f>
        <v/>
      </c>
      <c r="OY100" s="33" t="n"/>
      <c r="OZ100" t="inlineStr">
        <is>
          <t>U.S. Govt UST</t>
        </is>
      </c>
      <c r="PA100" s="41" t="n">
        <v>0</v>
      </c>
      <c r="PB100" s="61" t="n">
        <v>0</v>
      </c>
      <c r="PC100" s="61">
        <f>PA100*PB100</f>
        <v/>
      </c>
      <c r="PD100" s="33" t="n"/>
      <c r="PE100" t="inlineStr">
        <is>
          <t>U.S. Govt UST</t>
        </is>
      </c>
      <c r="PF100" s="41" t="n">
        <v>0</v>
      </c>
      <c r="PG100" s="61" t="n">
        <v>0</v>
      </c>
      <c r="PH100" s="61">
        <f>PF100*PG100</f>
        <v/>
      </c>
      <c r="PI100" s="33" t="n"/>
      <c r="PJ100" t="inlineStr">
        <is>
          <t>U.S. Govt UST</t>
        </is>
      </c>
      <c r="PK100" s="41" t="n">
        <v>0</v>
      </c>
      <c r="PL100" s="61" t="n">
        <v>0</v>
      </c>
      <c r="PM100" s="61">
        <f>PK100*PL100</f>
        <v/>
      </c>
      <c r="PN100" s="33" t="n"/>
      <c r="PO100" t="inlineStr">
        <is>
          <t>U.S. Govt UST</t>
        </is>
      </c>
      <c r="PP100" s="41" t="n">
        <v>0.0195</v>
      </c>
      <c r="PQ100" s="61" t="n">
        <v>0</v>
      </c>
      <c r="PR100" s="61">
        <f>PP100*PQ100</f>
        <v/>
      </c>
      <c r="PS100" s="33" t="n"/>
      <c r="PT100" t="inlineStr">
        <is>
          <t>U.S. Govt UST</t>
        </is>
      </c>
      <c r="PU100" s="41" t="n">
        <v>0.0195</v>
      </c>
      <c r="PV100" s="61" t="n">
        <v>0</v>
      </c>
      <c r="PW100" s="61">
        <f>PU100*PV100</f>
        <v/>
      </c>
      <c r="PX100" s="33" t="n"/>
      <c r="PY100" t="inlineStr">
        <is>
          <t>U.S. Govt UST</t>
        </is>
      </c>
      <c r="PZ100" s="50" t="n">
        <v>0.02</v>
      </c>
      <c r="QA100" s="61" t="n">
        <v>0</v>
      </c>
      <c r="QB100" s="61">
        <f>PZ100*QA100</f>
        <v/>
      </c>
      <c r="QC100" s="33" t="n"/>
      <c r="QD100" t="inlineStr">
        <is>
          <t>U.S. Govt UST</t>
        </is>
      </c>
      <c r="QE100" s="50" t="n">
        <v>0.02</v>
      </c>
      <c r="QF100" s="61" t="n">
        <v>0</v>
      </c>
      <c r="QG100" s="61">
        <f>QE100*QF100</f>
        <v/>
      </c>
      <c r="QH100" s="61" t="n"/>
      <c r="QI100" t="inlineStr">
        <is>
          <t>U.S. Govt UST</t>
        </is>
      </c>
      <c r="QJ100" s="41" t="n">
        <v>0.02024999999999999</v>
      </c>
      <c r="QK100" s="61" t="n">
        <v>0</v>
      </c>
      <c r="QL100" s="61">
        <f>QJ100*QK100</f>
        <v/>
      </c>
      <c r="QM100" s="33" t="n"/>
      <c r="QN100" t="inlineStr">
        <is>
          <t>U.S. Govt UST</t>
        </is>
      </c>
      <c r="QO100" s="41" t="n">
        <v>0.02024999999999999</v>
      </c>
      <c r="QP100" s="61" t="n">
        <v>0</v>
      </c>
      <c r="QQ100" s="61">
        <f>QO100*QP100</f>
        <v/>
      </c>
      <c r="QR100" s="33" t="n"/>
      <c r="QS100" t="inlineStr">
        <is>
          <t>U.S. Govt UST</t>
        </is>
      </c>
      <c r="QT100" s="41" t="n">
        <v>0</v>
      </c>
      <c r="QU100" s="61" t="n">
        <v>0</v>
      </c>
      <c r="QV100" s="61">
        <f>QT100*QU100</f>
        <v/>
      </c>
      <c r="QW100" s="33" t="n"/>
      <c r="QX100" t="inlineStr">
        <is>
          <t>U.S. Govt UST</t>
        </is>
      </c>
      <c r="QY100" s="41" t="n">
        <v>0</v>
      </c>
      <c r="QZ100" s="61" t="n">
        <v>0</v>
      </c>
      <c r="RA100" s="61">
        <f>QY100*QZ100</f>
        <v/>
      </c>
      <c r="RB100" s="33" t="n"/>
      <c r="RC100" t="inlineStr">
        <is>
          <t>U.S. Govt UST</t>
        </is>
      </c>
      <c r="RD100" s="41" t="n">
        <v>0.0195</v>
      </c>
      <c r="RE100" s="61" t="n">
        <v>0</v>
      </c>
      <c r="RF100" s="61">
        <f>RD100*RE100</f>
        <v/>
      </c>
      <c r="RG100" s="33" t="n"/>
      <c r="RH100" t="inlineStr">
        <is>
          <t>U.S. Govt UST</t>
        </is>
      </c>
      <c r="RI100" s="41" t="n">
        <v>0.0195</v>
      </c>
      <c r="RJ100" s="61" t="n">
        <v>0</v>
      </c>
      <c r="RK100" s="61">
        <f>RI100*RJ100</f>
        <v/>
      </c>
      <c r="RL100" s="61" t="n"/>
      <c r="RM100" s="42" t="n">
        <v>0</v>
      </c>
      <c r="RN100" s="35" t="n"/>
    </row>
    <row r="101">
      <c r="F101" s="33" t="n"/>
      <c r="G101" s="33" t="n"/>
      <c r="H101" s="33" t="n"/>
      <c r="I101" s="33" t="n"/>
      <c r="J101" s="33" t="n"/>
      <c r="K101" s="33" t="n"/>
      <c r="L101" s="33" t="n"/>
      <c r="M101" s="33" t="n"/>
      <c r="N101" s="33" t="n"/>
      <c r="O101" s="33" t="n"/>
      <c r="P101" s="33" t="n"/>
      <c r="Q101" s="33" t="n"/>
      <c r="R101" s="33" t="n"/>
      <c r="S101" s="33" t="n"/>
      <c r="T101" s="33" t="n"/>
      <c r="U101" s="61" t="n"/>
      <c r="V101" s="33" t="n"/>
      <c r="W101" s="33" t="n"/>
      <c r="X101" s="33" t="n"/>
      <c r="Y101" s="33" t="n"/>
      <c r="Z101" s="61" t="n"/>
      <c r="AA101" s="33" t="n"/>
      <c r="AB101" s="33" t="n"/>
      <c r="AC101" s="33" t="n"/>
      <c r="AD101" s="33" t="n"/>
      <c r="AE101" s="61" t="n"/>
      <c r="AF101" s="33" t="n"/>
      <c r="AG101" s="33" t="n"/>
      <c r="AH101" s="33" t="n"/>
      <c r="AI101" s="33" t="n"/>
      <c r="AJ101" s="61" t="n"/>
      <c r="AK101" s="33" t="n"/>
      <c r="AL101" s="33" t="n"/>
      <c r="AM101" s="33" t="n"/>
      <c r="AN101" s="33" t="n"/>
      <c r="AO101" s="61" t="n"/>
      <c r="AP101" s="33" t="n"/>
      <c r="AQ101" s="33" t="n"/>
      <c r="AR101" s="33" t="n"/>
      <c r="AS101" s="33" t="n"/>
      <c r="AT101" s="61" t="n"/>
      <c r="AU101" s="33" t="n"/>
      <c r="AV101" s="33" t="n"/>
      <c r="AW101" s="33" t="n"/>
      <c r="AX101" s="33" t="n"/>
      <c r="AY101" s="61" t="n"/>
      <c r="AZ101" s="33" t="n"/>
      <c r="BA101" s="33" t="n"/>
      <c r="BB101" s="33" t="n"/>
      <c r="BC101" s="33" t="n"/>
      <c r="BD101" s="61" t="n"/>
      <c r="BE101" s="33" t="n"/>
      <c r="BF101" s="33" t="n"/>
      <c r="BG101" s="33" t="n"/>
      <c r="BH101" s="33" t="n"/>
      <c r="BI101" s="61" t="n"/>
      <c r="BJ101" s="33" t="n"/>
      <c r="BK101" s="33" t="n"/>
      <c r="BL101" s="33" t="n"/>
      <c r="BM101" s="33" t="n"/>
      <c r="BN101" s="61" t="n"/>
      <c r="BO101" s="33" t="n"/>
      <c r="BP101" s="33" t="n"/>
      <c r="BQ101" s="33" t="n"/>
      <c r="BR101" s="33" t="n"/>
      <c r="BS101" s="61" t="n"/>
      <c r="BT101" s="33" t="n"/>
      <c r="BU101" s="33" t="n"/>
      <c r="BV101" s="33" t="n"/>
      <c r="BW101" s="33" t="n"/>
      <c r="BX101" s="61" t="n"/>
      <c r="BY101" s="33" t="n"/>
      <c r="BZ101" s="33" t="n"/>
      <c r="CA101" s="33" t="n"/>
      <c r="CB101" s="33" t="n"/>
      <c r="CC101" s="61" t="n"/>
      <c r="CD101" s="33" t="n"/>
      <c r="CE101" s="33" t="n"/>
      <c r="CF101" s="33" t="n"/>
      <c r="CG101" s="33" t="n"/>
      <c r="CH101" s="61" t="n"/>
      <c r="CI101" s="33" t="n"/>
      <c r="CJ101" s="33" t="n"/>
      <c r="CK101" s="33" t="n"/>
      <c r="CL101" s="33" t="n"/>
      <c r="CM101" s="61" t="n"/>
      <c r="CN101" s="33" t="n"/>
      <c r="CO101" s="33" t="n"/>
      <c r="CP101" s="33" t="n"/>
      <c r="CQ101" s="33" t="n"/>
      <c r="CR101" s="61" t="n"/>
      <c r="CS101" s="33" t="n"/>
      <c r="CT101" s="33" t="n"/>
      <c r="CU101" s="33" t="n"/>
      <c r="CV101" s="33" t="n"/>
      <c r="CW101" s="61" t="n"/>
      <c r="CX101" s="33" t="n"/>
      <c r="CY101" s="33" t="n"/>
      <c r="CZ101" s="33" t="n"/>
      <c r="DA101" s="33" t="n"/>
      <c r="DB101" s="61" t="n"/>
      <c r="DC101" s="33" t="n"/>
      <c r="DD101" s="33" t="n"/>
      <c r="DE101" s="33" t="n"/>
      <c r="DF101" s="33" t="n"/>
      <c r="DG101" s="61" t="n"/>
      <c r="DH101" s="33" t="n"/>
      <c r="DI101" s="33" t="n"/>
      <c r="DJ101" s="33" t="n"/>
      <c r="DK101" s="33" t="n"/>
      <c r="DL101" s="61" t="n"/>
      <c r="DM101" s="33" t="n"/>
      <c r="DN101" s="33" t="n"/>
      <c r="DO101" s="33" t="n"/>
      <c r="DP101" s="33" t="n"/>
      <c r="DQ101" s="61" t="n"/>
      <c r="DR101" s="33" t="n"/>
      <c r="DS101" s="33" t="n"/>
      <c r="DT101" s="33" t="n"/>
      <c r="DU101" s="33" t="n"/>
      <c r="DV101" s="61" t="n"/>
      <c r="DW101" s="33" t="n"/>
      <c r="DX101" s="33" t="n"/>
      <c r="DY101" s="33" t="n"/>
      <c r="DZ101" s="33" t="n"/>
      <c r="EA101" s="61" t="n"/>
      <c r="EB101" s="33" t="n"/>
      <c r="EC101" s="33" t="n"/>
      <c r="ED101" s="33" t="n"/>
      <c r="EE101" s="33" t="n"/>
      <c r="EF101" s="61" t="n"/>
      <c r="EG101" s="33" t="n"/>
      <c r="EH101" s="33" t="n"/>
      <c r="EI101" s="33" t="n"/>
      <c r="EJ101" s="33" t="n"/>
      <c r="EK101" s="61" t="n"/>
      <c r="EL101" s="33" t="n"/>
      <c r="EM101" s="33" t="n"/>
      <c r="EN101" s="33" t="n"/>
      <c r="EO101" s="33" t="n"/>
      <c r="EP101" s="61" t="n"/>
      <c r="EQ101" s="33" t="n"/>
      <c r="ER101" s="33" t="n"/>
      <c r="ES101" s="33" t="n"/>
      <c r="ET101" s="33" t="n"/>
      <c r="EU101" s="61" t="n"/>
      <c r="EV101" s="33" t="n"/>
      <c r="EW101" s="33" t="n"/>
      <c r="EX101" s="33" t="n"/>
      <c r="EY101" s="33" t="n"/>
      <c r="EZ101" s="61" t="n"/>
      <c r="FA101" s="33" t="n"/>
      <c r="FB101" s="33" t="n"/>
      <c r="FC101" s="33" t="n"/>
      <c r="FD101" s="33" t="n"/>
      <c r="FE101" s="61" t="n"/>
      <c r="FF101" s="33" t="n"/>
      <c r="FG101" s="33" t="n"/>
      <c r="FH101" s="33" t="n"/>
      <c r="FI101" s="33" t="n"/>
      <c r="FJ101" s="61" t="n"/>
      <c r="FK101" s="33" t="n"/>
      <c r="FL101" s="33" t="n"/>
      <c r="FM101" s="33" t="n"/>
      <c r="FN101" s="33" t="n"/>
      <c r="FO101" s="61" t="n"/>
      <c r="FP101" s="33" t="n"/>
      <c r="FQ101" s="33" t="n"/>
      <c r="FR101" s="33" t="n"/>
      <c r="FS101" s="33" t="n"/>
      <c r="FT101" s="61" t="n"/>
      <c r="FU101" s="33" t="n"/>
      <c r="FV101" s="33" t="n"/>
      <c r="FW101" s="33" t="n"/>
      <c r="FX101" s="33" t="n"/>
      <c r="FY101" s="61" t="n"/>
      <c r="FZ101" s="34" t="n"/>
      <c r="GA101" s="33" t="n"/>
      <c r="GB101" s="33" t="n"/>
      <c r="GC101" s="33" t="n"/>
      <c r="GD101" s="61" t="n"/>
      <c r="GE101" s="34" t="n"/>
      <c r="GF101" s="33" t="n"/>
      <c r="GG101" s="33" t="n"/>
      <c r="GH101" s="33" t="n"/>
      <c r="GI101" s="61" t="n"/>
      <c r="GJ101" s="34" t="n"/>
      <c r="GK101" s="33" t="n"/>
      <c r="GL101" s="33" t="n"/>
      <c r="GM101" s="33" t="n"/>
      <c r="GN101" s="61" t="n"/>
      <c r="GO101" s="34" t="n"/>
      <c r="GP101" s="33" t="n"/>
      <c r="GQ101" s="33" t="n"/>
      <c r="GR101" s="33" t="n"/>
      <c r="GS101" s="61" t="n"/>
      <c r="GT101" s="34" t="n"/>
      <c r="GU101" s="33" t="n"/>
      <c r="GV101" s="33" t="n"/>
      <c r="GW101" s="33" t="n"/>
      <c r="GX101" s="61" t="n"/>
      <c r="GY101" s="34" t="n"/>
      <c r="GZ101" s="33" t="n"/>
      <c r="HA101" s="33" t="n"/>
      <c r="HB101" s="33" t="n"/>
      <c r="HC101" s="61" t="n"/>
      <c r="HD101" s="34" t="n"/>
      <c r="HE101" s="33" t="n"/>
      <c r="HF101" s="33" t="n"/>
      <c r="HG101" s="33" t="n"/>
      <c r="HH101" s="61" t="n"/>
      <c r="HI101" s="34" t="n"/>
      <c r="HJ101" s="33" t="n"/>
      <c r="HK101" s="33" t="n"/>
      <c r="HL101" s="33" t="n"/>
      <c r="HM101" s="61" t="n"/>
      <c r="HN101" s="34" t="n"/>
      <c r="HO101" s="33" t="n"/>
      <c r="HP101" s="33" t="n"/>
      <c r="HQ101" s="33" t="n"/>
      <c r="HR101" s="61" t="n"/>
      <c r="HS101" s="34" t="n"/>
      <c r="HT101" s="33" t="n"/>
      <c r="HU101" s="33" t="n"/>
      <c r="HV101" s="33" t="n"/>
      <c r="HW101" s="61" t="n"/>
      <c r="HX101" s="34" t="n"/>
      <c r="HY101" s="33" t="n"/>
      <c r="HZ101" s="33" t="n"/>
      <c r="IA101" s="33" t="n"/>
      <c r="IB101" s="61" t="n"/>
      <c r="IC101" s="34" t="n"/>
      <c r="ID101" s="33" t="n"/>
      <c r="IE101" s="33" t="n"/>
      <c r="IF101" s="33" t="n"/>
      <c r="IG101" s="61" t="n"/>
      <c r="IH101" s="34" t="n"/>
      <c r="II101" s="33" t="n"/>
      <c r="IJ101" s="33" t="n"/>
      <c r="IK101" s="33" t="n"/>
      <c r="IL101" s="61" t="n"/>
      <c r="IM101" s="34" t="n"/>
      <c r="IN101" s="33" t="n"/>
      <c r="IO101" s="33" t="n"/>
      <c r="IP101" s="33" t="n"/>
      <c r="IQ101" s="61" t="n"/>
      <c r="IR101" s="34" t="n"/>
      <c r="IS101" s="33" t="n"/>
      <c r="IT101" s="33" t="n"/>
      <c r="IU101" s="33" t="n"/>
      <c r="IV101" s="61" t="n"/>
      <c r="IW101" s="34" t="n"/>
      <c r="IX101" s="33" t="n"/>
      <c r="IY101" s="33" t="n"/>
      <c r="IZ101" s="33" t="n"/>
      <c r="JA101" s="61" t="n"/>
      <c r="JB101" s="34" t="n"/>
      <c r="JC101" s="33" t="n"/>
      <c r="JD101" s="33" t="n"/>
      <c r="JE101" s="33" t="n"/>
      <c r="JF101" s="61" t="n"/>
      <c r="JG101" s="34" t="n"/>
      <c r="JH101" s="33" t="n"/>
      <c r="JI101" s="33" t="n"/>
      <c r="JJ101" s="33" t="n"/>
      <c r="JK101" s="61" t="n"/>
      <c r="JL101" s="34" t="n"/>
      <c r="JM101" s="33" t="n"/>
      <c r="JN101" s="33" t="n"/>
      <c r="JO101" s="33" t="n"/>
      <c r="JP101" s="61" t="n"/>
      <c r="JQ101" s="34" t="n"/>
      <c r="JR101" s="33" t="n"/>
      <c r="JS101" s="33" t="n"/>
      <c r="JT101" s="33" t="n"/>
      <c r="JU101" s="61" t="n"/>
      <c r="JV101" s="34" t="n"/>
      <c r="JW101" s="33" t="n"/>
      <c r="JX101" s="33" t="n"/>
      <c r="JY101" s="33" t="n"/>
      <c r="JZ101" s="61" t="n"/>
      <c r="KA101" s="34" t="n"/>
      <c r="KB101" s="33" t="n"/>
      <c r="KC101" s="33" t="n"/>
      <c r="KD101" s="33" t="n"/>
      <c r="KE101" s="61" t="n"/>
      <c r="KF101" s="34" t="n"/>
      <c r="KG101" s="33" t="n"/>
      <c r="KH101" s="33" t="n"/>
      <c r="KI101" s="33" t="n"/>
      <c r="KJ101" s="61" t="n"/>
      <c r="KK101" s="34" t="n"/>
      <c r="KL101" s="33" t="n"/>
      <c r="KM101" s="33" t="n"/>
      <c r="KN101" s="33" t="n"/>
      <c r="KO101" s="61" t="n"/>
      <c r="KP101" s="34" t="n"/>
      <c r="KQ101" s="33" t="n"/>
      <c r="KR101" s="33" t="n"/>
      <c r="KS101" s="33" t="n"/>
      <c r="KT101" s="61" t="n"/>
      <c r="KU101" s="34" t="n"/>
      <c r="KV101" s="33" t="n"/>
      <c r="KW101" s="33" t="n"/>
      <c r="KX101" s="33" t="n"/>
      <c r="KY101" s="61" t="n"/>
      <c r="KZ101" s="34" t="n"/>
      <c r="LA101" s="33" t="n"/>
      <c r="LB101" s="33" t="n"/>
      <c r="LC101" s="33" t="n"/>
      <c r="LD101" s="61" t="n"/>
      <c r="LE101" s="34" t="n"/>
      <c r="LF101" s="33" t="n"/>
      <c r="LG101" s="33" t="n"/>
      <c r="LH101" s="33" t="n"/>
      <c r="LI101" s="61" t="n"/>
      <c r="LJ101" s="34" t="n"/>
      <c r="LK101" s="33" t="n"/>
      <c r="LL101" s="33" t="n"/>
      <c r="LM101" s="33" t="n"/>
      <c r="LN101" s="61" t="n"/>
      <c r="LO101" s="34" t="n"/>
      <c r="LP101" s="33" t="n"/>
      <c r="LQ101" s="33" t="n"/>
      <c r="LR101" s="33" t="n"/>
      <c r="LS101" s="61" t="n"/>
      <c r="LT101" s="34" t="n"/>
      <c r="LU101" s="33" t="n"/>
      <c r="LV101" s="33" t="n"/>
      <c r="LW101" s="33" t="n"/>
      <c r="LX101" s="61" t="n"/>
      <c r="LY101" s="34" t="n"/>
      <c r="LZ101" s="33" t="n"/>
      <c r="MA101" s="33" t="n"/>
      <c r="MB101" s="33" t="n"/>
      <c r="MC101" s="61" t="n"/>
      <c r="MD101" s="34" t="n"/>
      <c r="ME101" s="33" t="n"/>
      <c r="MF101" s="33" t="n"/>
      <c r="MG101" s="33" t="n"/>
      <c r="MH101" s="61" t="n"/>
      <c r="MI101" s="34" t="n"/>
      <c r="MJ101" s="33" t="n"/>
      <c r="MK101" s="33" t="n"/>
      <c r="ML101" s="33" t="n"/>
      <c r="MM101" s="61" t="n"/>
      <c r="MN101" s="34" t="n"/>
      <c r="MO101" s="33" t="n"/>
      <c r="MP101" s="33" t="n"/>
      <c r="MQ101" s="33" t="n"/>
      <c r="MR101" s="61" t="n"/>
      <c r="MS101" s="34" t="n"/>
      <c r="MT101" s="33" t="n"/>
      <c r="MU101" s="33" t="n"/>
      <c r="MV101" s="33" t="n"/>
      <c r="MW101" s="61" t="n"/>
      <c r="MX101" s="34" t="n"/>
      <c r="MY101" s="33" t="n"/>
      <c r="MZ101" s="33" t="n"/>
      <c r="NA101" s="33" t="n"/>
      <c r="NB101" s="61" t="n"/>
      <c r="NC101" s="41" t="n"/>
      <c r="ND101" s="33" t="n"/>
      <c r="NE101" s="33" t="n"/>
      <c r="NF101" s="33" t="n"/>
      <c r="NG101" s="61" t="n"/>
      <c r="NH101" s="41" t="n"/>
      <c r="NI101" s="33" t="n"/>
      <c r="NJ101" s="33" t="n"/>
      <c r="NK101" s="33" t="n"/>
      <c r="NL101" s="61" t="n"/>
      <c r="NM101" s="41" t="n"/>
      <c r="NN101" s="33" t="n"/>
      <c r="NO101" s="33" t="n"/>
      <c r="NP101" s="33" t="n"/>
      <c r="NQ101" s="61" t="n"/>
      <c r="NR101" s="41" t="n"/>
      <c r="NS101" s="33" t="n"/>
      <c r="NT101" s="33" t="n"/>
      <c r="NU101" s="33" t="n"/>
      <c r="NV101" s="61" t="n"/>
      <c r="NW101" s="41" t="n"/>
      <c r="NX101" s="33" t="n"/>
      <c r="NY101" s="33" t="n"/>
      <c r="NZ101" s="33" t="n"/>
      <c r="OA101" s="61" t="n"/>
      <c r="OB101" s="41" t="n"/>
      <c r="OC101" s="33" t="n"/>
      <c r="OD101" s="33" t="n"/>
      <c r="OE101" s="33" t="n"/>
      <c r="OF101" s="61" t="n"/>
      <c r="OG101" s="41" t="n"/>
      <c r="OH101" s="33" t="n"/>
      <c r="OI101" s="33" t="n"/>
      <c r="OJ101" s="33" t="n"/>
      <c r="OK101" s="61" t="n"/>
      <c r="OL101" s="41" t="n"/>
      <c r="OM101" s="33" t="n"/>
      <c r="ON101" s="33" t="n"/>
      <c r="OO101" s="33" t="n"/>
      <c r="OP101" s="61" t="n"/>
      <c r="OQ101" s="41" t="n"/>
      <c r="OR101" s="33" t="n"/>
      <c r="OS101" s="33" t="n"/>
      <c r="OT101" s="33" t="n"/>
      <c r="OU101" s="61" t="n"/>
      <c r="OV101" s="41" t="n"/>
      <c r="OW101" s="33" t="n"/>
      <c r="OX101" s="33" t="n"/>
      <c r="OY101" s="33" t="n"/>
      <c r="OZ101" s="61" t="n"/>
      <c r="PB101" s="33" t="n"/>
      <c r="PC101" s="33" t="n"/>
      <c r="PD101" s="33" t="n"/>
      <c r="PE101" s="61" t="n"/>
      <c r="PF101" s="41" t="n"/>
      <c r="PG101" s="33" t="n"/>
      <c r="PH101" s="33" t="n"/>
      <c r="PI101" s="33" t="n"/>
      <c r="PJ101" s="61" t="n"/>
      <c r="PK101" s="41" t="n"/>
      <c r="PL101" s="33" t="n"/>
      <c r="PM101" s="33" t="n"/>
      <c r="PN101" s="33" t="n"/>
      <c r="PO101" s="61" t="n"/>
      <c r="PP101" s="41" t="n"/>
      <c r="PQ101" s="33" t="n"/>
      <c r="PR101" s="33" t="n"/>
      <c r="PS101" s="33" t="n"/>
      <c r="PT101" s="61" t="n"/>
      <c r="PU101" s="41" t="n"/>
      <c r="PV101" s="33" t="n"/>
      <c r="PW101" s="33" t="n"/>
      <c r="PX101" s="33" t="n"/>
      <c r="PY101" s="61" t="n"/>
      <c r="PZ101" s="50" t="n"/>
      <c r="QA101" s="33" t="n"/>
      <c r="QB101" s="33" t="n"/>
      <c r="QC101" s="33" t="n"/>
      <c r="QD101" s="61" t="n"/>
      <c r="QE101" s="50" t="n"/>
      <c r="QF101" s="33" t="n"/>
      <c r="QG101" s="33" t="n"/>
      <c r="QH101" s="33" t="n"/>
      <c r="QI101" s="61" t="n"/>
      <c r="QJ101" s="41" t="n"/>
      <c r="QK101" s="33" t="n"/>
      <c r="QL101" s="33" t="n"/>
      <c r="QM101" s="33" t="n"/>
      <c r="QN101" s="61" t="n"/>
      <c r="QO101" s="41" t="n"/>
      <c r="QP101" s="33" t="n"/>
      <c r="QQ101" s="33" t="n"/>
      <c r="QR101" s="33" t="n"/>
      <c r="QS101" s="61" t="n"/>
      <c r="QT101" s="41" t="n"/>
      <c r="QU101" s="33" t="n"/>
      <c r="QV101" s="33" t="n"/>
      <c r="QW101" s="33" t="n"/>
      <c r="QX101" s="61" t="n"/>
      <c r="QY101" s="41" t="n"/>
      <c r="QZ101" s="33" t="n"/>
      <c r="RA101" s="33" t="n"/>
      <c r="RB101" s="33" t="n"/>
      <c r="RC101" s="61" t="n"/>
      <c r="RD101" s="41" t="n"/>
      <c r="RE101" s="33" t="n"/>
      <c r="RF101" s="33" t="n"/>
      <c r="RG101" s="33" t="n"/>
      <c r="RH101" s="61" t="n"/>
      <c r="RI101" s="41" t="n"/>
      <c r="RJ101" s="33" t="n"/>
      <c r="RK101" s="33" t="n"/>
      <c r="RL101" s="33" t="n"/>
      <c r="RN101" s="35" t="n"/>
    </row>
    <row r="102">
      <c r="U102" s="33" t="inlineStr">
        <is>
          <t>Cash</t>
        </is>
      </c>
      <c r="V102" s="49">
        <f>1-SUM(V90:V101)</f>
        <v/>
      </c>
      <c r="W102" s="61" t="n">
        <v>0</v>
      </c>
      <c r="X102" s="61">
        <f>V102*W102</f>
        <v/>
      </c>
      <c r="Y102" s="61" t="n"/>
      <c r="Z102" s="33" t="inlineStr">
        <is>
          <t>Cash</t>
        </is>
      </c>
      <c r="AA102" s="49">
        <f>1-SUM(AA90:AA101)</f>
        <v/>
      </c>
      <c r="AB102" s="61" t="n">
        <v>0</v>
      </c>
      <c r="AC102" s="61">
        <f>AA102*AB102</f>
        <v/>
      </c>
      <c r="AD102" s="61" t="n"/>
      <c r="AE102" s="33" t="inlineStr">
        <is>
          <t>Cash</t>
        </is>
      </c>
      <c r="AF102" s="49">
        <f>1-SUM(AF90:AF101)</f>
        <v/>
      </c>
      <c r="AG102" s="61" t="n">
        <v>0</v>
      </c>
      <c r="AH102" s="61">
        <f>AF102*AG102</f>
        <v/>
      </c>
      <c r="AI102" s="61" t="n"/>
      <c r="AJ102" s="33" t="inlineStr">
        <is>
          <t>Cash</t>
        </is>
      </c>
      <c r="AK102" s="49">
        <f>1-SUM(AK90:AK101)</f>
        <v/>
      </c>
      <c r="AL102" s="61" t="n">
        <v>0</v>
      </c>
      <c r="AM102" s="61">
        <f>AK102*AL102</f>
        <v/>
      </c>
      <c r="AN102" s="61" t="n"/>
      <c r="AO102" s="33" t="inlineStr">
        <is>
          <t>Cash</t>
        </is>
      </c>
      <c r="AP102" s="49">
        <f>1-SUM(AP90:AP101)</f>
        <v/>
      </c>
      <c r="AQ102" s="61" t="n">
        <v>0</v>
      </c>
      <c r="AR102" s="61">
        <f>AP102*AQ102</f>
        <v/>
      </c>
      <c r="AS102" s="61" t="n"/>
      <c r="AT102" s="33" t="inlineStr">
        <is>
          <t>Cash</t>
        </is>
      </c>
      <c r="AU102" s="49">
        <f>1-SUM(AU90:AU101)</f>
        <v/>
      </c>
      <c r="AV102" s="61" t="n">
        <v>0</v>
      </c>
      <c r="AW102" s="61">
        <f>AU102*AV102</f>
        <v/>
      </c>
      <c r="AX102" s="61" t="n"/>
      <c r="AY102" s="33" t="inlineStr">
        <is>
          <t>Cash</t>
        </is>
      </c>
      <c r="AZ102" s="49">
        <f>1-SUM(AZ90:AZ101)</f>
        <v/>
      </c>
      <c r="BA102" s="61" t="n">
        <v>0</v>
      </c>
      <c r="BB102" s="61">
        <f>AZ102*BA102</f>
        <v/>
      </c>
      <c r="BC102" s="61" t="n"/>
      <c r="BD102" s="33" t="inlineStr">
        <is>
          <t>Cash</t>
        </is>
      </c>
      <c r="BE102" s="49">
        <f>1-SUM(BE90:BE101)</f>
        <v/>
      </c>
      <c r="BF102" s="61" t="n">
        <v>0</v>
      </c>
      <c r="BG102" s="61">
        <f>BE102*BF102</f>
        <v/>
      </c>
      <c r="BH102" s="61" t="n"/>
      <c r="BI102" s="33" t="inlineStr">
        <is>
          <t>Cash</t>
        </is>
      </c>
      <c r="BJ102" s="49">
        <f>1-SUM(BJ90:BJ101)</f>
        <v/>
      </c>
      <c r="BK102" s="61" t="n">
        <v>0</v>
      </c>
      <c r="BL102" s="61">
        <f>BJ102*BK102</f>
        <v/>
      </c>
      <c r="BM102" s="61" t="n"/>
      <c r="BN102" s="33" t="inlineStr">
        <is>
          <t>Cash</t>
        </is>
      </c>
      <c r="BO102" s="49">
        <f>1-SUM(BO90:BO101)</f>
        <v/>
      </c>
      <c r="BP102" s="61" t="n">
        <v>0</v>
      </c>
      <c r="BQ102" s="61">
        <f>BO102*BP102</f>
        <v/>
      </c>
      <c r="BR102" s="61" t="n"/>
      <c r="BS102" s="33" t="inlineStr">
        <is>
          <t>Cash</t>
        </is>
      </c>
      <c r="BT102" s="49">
        <f>1-SUM(BT90:BT101)</f>
        <v/>
      </c>
      <c r="BU102" s="61" t="n">
        <v>0</v>
      </c>
      <c r="BV102" s="61">
        <f>BT102*BU102</f>
        <v/>
      </c>
      <c r="BW102" s="61" t="n"/>
      <c r="BX102" s="33" t="inlineStr">
        <is>
          <t>Cash</t>
        </is>
      </c>
      <c r="BY102" s="49">
        <f>1-SUM(BY90:BY101)</f>
        <v/>
      </c>
      <c r="BZ102" s="61" t="n">
        <v>0</v>
      </c>
      <c r="CA102" s="61">
        <f>BY102*BZ102</f>
        <v/>
      </c>
      <c r="CB102" s="61" t="n"/>
      <c r="CC102" s="33" t="inlineStr">
        <is>
          <t>Cash</t>
        </is>
      </c>
      <c r="CD102" s="49">
        <f>1-SUM(CD90:CD101)</f>
        <v/>
      </c>
      <c r="CE102" s="61" t="n">
        <v>0</v>
      </c>
      <c r="CF102" s="61">
        <f>CD102*CE102</f>
        <v/>
      </c>
      <c r="CG102" s="61" t="n"/>
      <c r="CH102" s="33" t="inlineStr">
        <is>
          <t>Cash</t>
        </is>
      </c>
      <c r="CI102" s="49">
        <f>1-SUM(CI90:CI101)</f>
        <v/>
      </c>
      <c r="CJ102" s="61" t="n">
        <v>0</v>
      </c>
      <c r="CK102" s="61">
        <f>CI102*CJ102</f>
        <v/>
      </c>
      <c r="CL102" s="61" t="n"/>
      <c r="CM102" s="33" t="inlineStr">
        <is>
          <t>Cash</t>
        </is>
      </c>
      <c r="CN102" s="49">
        <f>1-SUM(CN90:CN101)</f>
        <v/>
      </c>
      <c r="CO102" s="61" t="n">
        <v>0</v>
      </c>
      <c r="CP102" s="61">
        <f>CN102*CO102</f>
        <v/>
      </c>
      <c r="CQ102" s="61" t="n"/>
      <c r="CR102" s="33" t="inlineStr">
        <is>
          <t>Cash</t>
        </is>
      </c>
      <c r="CS102" s="49">
        <f>1-SUM(CS90:CS101)</f>
        <v/>
      </c>
      <c r="CT102" s="61" t="n">
        <v>0</v>
      </c>
      <c r="CU102" s="61">
        <f>CS102*CT102</f>
        <v/>
      </c>
      <c r="CV102" s="61" t="n"/>
      <c r="CW102" s="33" t="inlineStr">
        <is>
          <t>Cash</t>
        </is>
      </c>
      <c r="CX102" s="49">
        <f>1-SUM(CX90:CX101)</f>
        <v/>
      </c>
      <c r="CY102" s="61" t="n">
        <v>0</v>
      </c>
      <c r="CZ102" s="61">
        <f>CX102*CY102</f>
        <v/>
      </c>
      <c r="DA102" s="61" t="n"/>
      <c r="DB102" s="33" t="inlineStr">
        <is>
          <t>Cash</t>
        </is>
      </c>
      <c r="DC102" s="49">
        <f>1-SUM(DC90:DC101)</f>
        <v/>
      </c>
      <c r="DD102" s="61" t="n">
        <v>0</v>
      </c>
      <c r="DE102" s="61">
        <f>DC102*DD102</f>
        <v/>
      </c>
      <c r="DF102" s="61" t="n"/>
      <c r="DG102" s="33" t="inlineStr">
        <is>
          <t>Cash</t>
        </is>
      </c>
      <c r="DH102" s="49">
        <f>1-SUM(DH90:DH101)</f>
        <v/>
      </c>
      <c r="DI102" s="61" t="n">
        <v>0</v>
      </c>
      <c r="DJ102" s="61">
        <f>DH102*DI102</f>
        <v/>
      </c>
      <c r="DK102" s="61" t="n"/>
      <c r="DL102" s="33" t="inlineStr">
        <is>
          <t>Cash</t>
        </is>
      </c>
      <c r="DM102" s="49">
        <f>1-SUM(DM90:DM101)</f>
        <v/>
      </c>
      <c r="DN102" s="61" t="n">
        <v>0</v>
      </c>
      <c r="DO102" s="61">
        <f>DM102*DN102</f>
        <v/>
      </c>
      <c r="DP102" s="61" t="n"/>
      <c r="DQ102" s="33" t="inlineStr">
        <is>
          <t>Cash</t>
        </is>
      </c>
      <c r="DR102" s="49">
        <f>1-SUM(DR90:DR101)</f>
        <v/>
      </c>
      <c r="DS102" s="61" t="n">
        <v>0</v>
      </c>
      <c r="DT102" s="61">
        <f>DR102*DS102</f>
        <v/>
      </c>
      <c r="DU102" s="61" t="n"/>
      <c r="DV102" s="33" t="inlineStr">
        <is>
          <t>Cash</t>
        </is>
      </c>
      <c r="DW102" s="49">
        <f>1-SUM(DW90:DW101)</f>
        <v/>
      </c>
      <c r="DX102" s="61" t="n">
        <v>0</v>
      </c>
      <c r="DY102" s="61">
        <f>DW102*DX102</f>
        <v/>
      </c>
      <c r="DZ102" s="61" t="n"/>
      <c r="EA102" s="33" t="inlineStr">
        <is>
          <t>Cash</t>
        </is>
      </c>
      <c r="EB102" s="49">
        <f>1-SUM(EB90:EB101)</f>
        <v/>
      </c>
      <c r="EC102" s="61" t="n">
        <v>0</v>
      </c>
      <c r="ED102" s="61">
        <f>EB102*EC102</f>
        <v/>
      </c>
      <c r="EE102" s="61" t="n"/>
      <c r="EF102" s="33" t="inlineStr">
        <is>
          <t>Cash</t>
        </is>
      </c>
      <c r="EG102" s="49">
        <f>1-SUM(EG90:EG101)</f>
        <v/>
      </c>
      <c r="EH102" s="61" t="n">
        <v>0</v>
      </c>
      <c r="EI102" s="61">
        <f>EG102*EH102</f>
        <v/>
      </c>
      <c r="EJ102" s="61" t="n"/>
      <c r="EK102" s="33" t="inlineStr">
        <is>
          <t>Cash</t>
        </is>
      </c>
      <c r="EL102" s="49">
        <f>1-SUM(EL90:EL101)</f>
        <v/>
      </c>
      <c r="EM102" s="61" t="n">
        <v>0</v>
      </c>
      <c r="EN102" s="61">
        <f>EL102*EM102</f>
        <v/>
      </c>
      <c r="EO102" s="61" t="n"/>
      <c r="EP102" s="33" t="inlineStr">
        <is>
          <t>Cash</t>
        </is>
      </c>
      <c r="EQ102" s="49">
        <f>1-SUM(EQ90:EQ101)</f>
        <v/>
      </c>
      <c r="ER102" s="61" t="n">
        <v>0</v>
      </c>
      <c r="ES102" s="61">
        <f>EQ102*ER102</f>
        <v/>
      </c>
      <c r="ET102" s="61" t="n"/>
      <c r="EU102" s="33" t="inlineStr">
        <is>
          <t>Cash</t>
        </is>
      </c>
      <c r="EV102" s="49">
        <f>1-SUM(EV90:EV101)</f>
        <v/>
      </c>
      <c r="EW102" s="61" t="n">
        <v>0</v>
      </c>
      <c r="EX102" s="61">
        <f>EV102*EW102</f>
        <v/>
      </c>
      <c r="EY102" s="61" t="n"/>
      <c r="EZ102" s="33" t="inlineStr">
        <is>
          <t>Cash</t>
        </is>
      </c>
      <c r="FA102" s="49">
        <f>1-SUM(FA90:FA101)</f>
        <v/>
      </c>
      <c r="FB102" s="61" t="n">
        <v>0</v>
      </c>
      <c r="FC102" s="61">
        <f>FA102*FB102</f>
        <v/>
      </c>
      <c r="FD102" s="61" t="n"/>
      <c r="FE102" s="33" t="inlineStr">
        <is>
          <t>Cash</t>
        </is>
      </c>
      <c r="FF102" s="49">
        <f>1-SUM(FF90:FF101)</f>
        <v/>
      </c>
      <c r="FG102" s="61" t="n">
        <v>0</v>
      </c>
      <c r="FH102" s="61">
        <f>FF102*FG102</f>
        <v/>
      </c>
      <c r="FI102" s="61" t="n"/>
      <c r="FJ102" s="33" t="inlineStr">
        <is>
          <t>Cash</t>
        </is>
      </c>
      <c r="FK102" s="49">
        <f>1-SUM(FK90:FK101)</f>
        <v/>
      </c>
      <c r="FL102" s="61" t="n">
        <v>0</v>
      </c>
      <c r="FM102" s="61">
        <f>FK102*FL102</f>
        <v/>
      </c>
      <c r="FN102" s="61" t="n"/>
      <c r="FO102" s="33" t="inlineStr">
        <is>
          <t>Cash</t>
        </is>
      </c>
      <c r="FP102" s="49">
        <f>1-SUM(FP90:FP101)</f>
        <v/>
      </c>
      <c r="FQ102" s="61" t="n">
        <v>0</v>
      </c>
      <c r="FR102" s="61">
        <f>FP102*FQ102</f>
        <v/>
      </c>
      <c r="FS102" s="61" t="n"/>
      <c r="FT102" s="33" t="inlineStr">
        <is>
          <t>Cash</t>
        </is>
      </c>
      <c r="FU102" s="49">
        <f>1-SUM(FU90:FU101)</f>
        <v/>
      </c>
      <c r="FV102" s="61" t="n">
        <v>0</v>
      </c>
      <c r="FW102" s="61">
        <f>FU102*FV102</f>
        <v/>
      </c>
      <c r="FX102" s="61" t="n"/>
      <c r="FY102" s="33" t="inlineStr">
        <is>
          <t>Cash</t>
        </is>
      </c>
      <c r="FZ102" s="41">
        <f>1-SUM(FZ90:FZ101)</f>
        <v/>
      </c>
      <c r="GA102" s="61" t="n">
        <v>0</v>
      </c>
      <c r="GB102" s="61">
        <f>FZ102*GA102</f>
        <v/>
      </c>
      <c r="GC102" s="61" t="n"/>
      <c r="GD102" s="33" t="inlineStr">
        <is>
          <t>Cash</t>
        </is>
      </c>
      <c r="GE102" s="41">
        <f>1-SUM(GE90:GE101)</f>
        <v/>
      </c>
      <c r="GF102" s="61" t="n">
        <v>0</v>
      </c>
      <c r="GG102" s="61">
        <f>GE102*GF102</f>
        <v/>
      </c>
      <c r="GH102" s="61" t="n"/>
      <c r="GI102" s="33" t="inlineStr">
        <is>
          <t>Cash</t>
        </is>
      </c>
      <c r="GJ102" s="41">
        <f>1-SUM(GJ90:GJ101)</f>
        <v/>
      </c>
      <c r="GK102" s="61" t="n">
        <v>0</v>
      </c>
      <c r="GL102" s="61">
        <f>GJ102*GK102</f>
        <v/>
      </c>
      <c r="GM102" s="61" t="n"/>
      <c r="GN102" s="33" t="inlineStr">
        <is>
          <t>Cash</t>
        </is>
      </c>
      <c r="GO102" s="41">
        <f>1-SUM(GO90:GO101)</f>
        <v/>
      </c>
      <c r="GP102" s="61" t="n">
        <v>0</v>
      </c>
      <c r="GQ102" s="61">
        <f>GO102*GP102</f>
        <v/>
      </c>
      <c r="GR102" s="61" t="n"/>
      <c r="GS102" s="33" t="inlineStr">
        <is>
          <t>Cash</t>
        </is>
      </c>
      <c r="GT102" s="41">
        <f>1-SUM(GT90:GT101)</f>
        <v/>
      </c>
      <c r="GU102" s="61" t="n">
        <v>0</v>
      </c>
      <c r="GV102" s="61">
        <f>GT102*GU102</f>
        <v/>
      </c>
      <c r="GW102" s="61" t="n"/>
      <c r="GX102" s="33" t="inlineStr">
        <is>
          <t>Cash</t>
        </is>
      </c>
      <c r="GY102" s="41">
        <f>1-SUM(GY90:GY101)</f>
        <v/>
      </c>
      <c r="GZ102" s="61" t="n">
        <v>0</v>
      </c>
      <c r="HA102" s="61">
        <f>GY102*GZ102</f>
        <v/>
      </c>
      <c r="HB102" s="61" t="n"/>
      <c r="HC102" s="33" t="inlineStr">
        <is>
          <t>Cash</t>
        </is>
      </c>
      <c r="HD102" s="41">
        <f>1-SUM(HD90:HD101)</f>
        <v/>
      </c>
      <c r="HE102" s="61" t="n">
        <v>0</v>
      </c>
      <c r="HF102" s="61">
        <f>HD102*HE102</f>
        <v/>
      </c>
      <c r="HG102" s="61" t="n"/>
      <c r="HH102" s="33" t="inlineStr">
        <is>
          <t>Cash</t>
        </is>
      </c>
      <c r="HI102" s="41">
        <f>1-SUM(HI90:HI101)</f>
        <v/>
      </c>
      <c r="HJ102" s="61" t="n">
        <v>0</v>
      </c>
      <c r="HK102" s="61">
        <f>HI102*HJ102</f>
        <v/>
      </c>
      <c r="HL102" s="61" t="n"/>
      <c r="HM102" s="33" t="inlineStr">
        <is>
          <t>Cash</t>
        </is>
      </c>
      <c r="HN102" s="41">
        <f>1-SUM(HN90:HN101)</f>
        <v/>
      </c>
      <c r="HO102" s="61" t="n">
        <v>0</v>
      </c>
      <c r="HP102" s="61">
        <f>HN102*HO102</f>
        <v/>
      </c>
      <c r="HQ102" s="61" t="n"/>
      <c r="HR102" s="33" t="inlineStr">
        <is>
          <t>Cash</t>
        </is>
      </c>
      <c r="HS102" s="41">
        <f>1-SUM(HS90:HS101)</f>
        <v/>
      </c>
      <c r="HT102" s="61" t="n">
        <v>0</v>
      </c>
      <c r="HU102" s="61">
        <f>HS102*HT102</f>
        <v/>
      </c>
      <c r="HV102" s="61" t="n"/>
      <c r="HW102" s="33" t="inlineStr">
        <is>
          <t>Cash</t>
        </is>
      </c>
      <c r="HX102" s="41">
        <f>1-SUM(HX90:HX101)</f>
        <v/>
      </c>
      <c r="HY102" s="61" t="n">
        <v>0</v>
      </c>
      <c r="HZ102" s="61">
        <f>HX102*HY102</f>
        <v/>
      </c>
      <c r="IA102" s="61" t="n"/>
      <c r="IB102" s="33" t="inlineStr">
        <is>
          <t>Cash</t>
        </is>
      </c>
      <c r="IC102" s="41">
        <f>1-SUM(IC90:IC101)</f>
        <v/>
      </c>
      <c r="ID102" s="61" t="n">
        <v>0</v>
      </c>
      <c r="IE102" s="61">
        <f>IC102*ID102</f>
        <v/>
      </c>
      <c r="IF102" s="61" t="n"/>
      <c r="IG102" s="33" t="inlineStr">
        <is>
          <t>Cash</t>
        </is>
      </c>
      <c r="IH102" s="41">
        <f>1-SUM(IH90:IH101)</f>
        <v/>
      </c>
      <c r="II102" s="61" t="n">
        <v>0</v>
      </c>
      <c r="IJ102" s="61">
        <f>IH102*II102</f>
        <v/>
      </c>
      <c r="IK102" s="61" t="n"/>
      <c r="IL102" s="33" t="inlineStr">
        <is>
          <t>Cash</t>
        </is>
      </c>
      <c r="IM102" s="41">
        <f>1-SUM(IM90:IM101)</f>
        <v/>
      </c>
      <c r="IN102" s="61" t="n">
        <v>0</v>
      </c>
      <c r="IO102" s="61">
        <f>IM102*IN102</f>
        <v/>
      </c>
      <c r="IP102" s="61" t="n"/>
      <c r="IQ102" s="33" t="inlineStr">
        <is>
          <t>Cash</t>
        </is>
      </c>
      <c r="IR102" s="41">
        <f>1-SUM(IR90:IR101)</f>
        <v/>
      </c>
      <c r="IS102" s="61" t="n">
        <v>0</v>
      </c>
      <c r="IT102" s="61">
        <f>IR102*IS102</f>
        <v/>
      </c>
      <c r="IU102" s="61" t="n"/>
      <c r="IV102" s="33" t="inlineStr">
        <is>
          <t>Cash</t>
        </is>
      </c>
      <c r="IW102" s="41">
        <f>1-SUM(IW90:IW101)</f>
        <v/>
      </c>
      <c r="IX102" s="61" t="n">
        <v>0</v>
      </c>
      <c r="IY102" s="61">
        <f>IW102*IX102</f>
        <v/>
      </c>
      <c r="IZ102" s="61" t="n"/>
      <c r="JA102" s="33" t="inlineStr">
        <is>
          <t>Cash</t>
        </is>
      </c>
      <c r="JB102" s="41">
        <f>1-SUM(JB90:JB101)</f>
        <v/>
      </c>
      <c r="JC102" s="61" t="n">
        <v>0</v>
      </c>
      <c r="JD102" s="61">
        <f>JB102*JC102</f>
        <v/>
      </c>
      <c r="JE102" s="61" t="n"/>
      <c r="JF102" s="33" t="inlineStr">
        <is>
          <t>Cash</t>
        </is>
      </c>
      <c r="JG102" s="41">
        <f>1-SUM(JG90:JG101)</f>
        <v/>
      </c>
      <c r="JH102" s="61" t="n">
        <v>0</v>
      </c>
      <c r="JI102" s="61">
        <f>JG102*JH102</f>
        <v/>
      </c>
      <c r="JJ102" s="61" t="n"/>
      <c r="JK102" s="33" t="inlineStr">
        <is>
          <t>Cash</t>
        </is>
      </c>
      <c r="JL102" s="41">
        <f>1-SUM(JL90:JL101)</f>
        <v/>
      </c>
      <c r="JM102" s="61" t="n">
        <v>0</v>
      </c>
      <c r="JN102" s="61">
        <f>JL102*JM102</f>
        <v/>
      </c>
      <c r="JO102" s="61" t="n"/>
      <c r="JP102" s="33" t="inlineStr">
        <is>
          <t>Cash</t>
        </is>
      </c>
      <c r="JQ102" s="41">
        <f>1-SUM(JQ90:JQ101)</f>
        <v/>
      </c>
      <c r="JR102" s="61" t="n">
        <v>0</v>
      </c>
      <c r="JS102" s="61">
        <f>JQ102*JR102</f>
        <v/>
      </c>
      <c r="JT102" s="61" t="n"/>
      <c r="JU102" s="33" t="inlineStr">
        <is>
          <t>Cash</t>
        </is>
      </c>
      <c r="JV102" s="41">
        <f>1-SUM(JV90:JV101)</f>
        <v/>
      </c>
      <c r="JW102" s="61" t="n">
        <v>0</v>
      </c>
      <c r="JX102" s="61">
        <f>JV102*JW102</f>
        <v/>
      </c>
      <c r="JY102" s="61" t="n"/>
      <c r="JZ102" s="33" t="inlineStr">
        <is>
          <t>Cash</t>
        </is>
      </c>
      <c r="KA102" s="41">
        <f>1-SUM(KA90:KA101)</f>
        <v/>
      </c>
      <c r="KB102" s="61" t="n">
        <v>0</v>
      </c>
      <c r="KC102" s="61">
        <f>KA102*KB102</f>
        <v/>
      </c>
      <c r="KD102" s="61" t="n"/>
      <c r="KE102" s="33" t="inlineStr">
        <is>
          <t>Cash</t>
        </is>
      </c>
      <c r="KF102" s="41">
        <f>1-SUM(KF90:KF101)</f>
        <v/>
      </c>
      <c r="KG102" s="61" t="n">
        <v>0</v>
      </c>
      <c r="KH102" s="61">
        <f>KF102*KG102</f>
        <v/>
      </c>
      <c r="KI102" s="61" t="n"/>
      <c r="KJ102" s="33" t="inlineStr">
        <is>
          <t>Cash</t>
        </is>
      </c>
      <c r="KK102" s="41">
        <f>1-SUM(KK90:KK101)</f>
        <v/>
      </c>
      <c r="KL102" s="61" t="n">
        <v>0</v>
      </c>
      <c r="KM102" s="61">
        <f>KK102*KL102</f>
        <v/>
      </c>
      <c r="KN102" s="61" t="n"/>
      <c r="KO102" s="33" t="inlineStr">
        <is>
          <t>Cash</t>
        </is>
      </c>
      <c r="KP102" s="41">
        <f>1-SUM(KP90:KP101)</f>
        <v/>
      </c>
      <c r="KQ102" s="61" t="n">
        <v>0</v>
      </c>
      <c r="KR102" s="61">
        <f>KP102*KQ102</f>
        <v/>
      </c>
      <c r="KS102" s="61" t="n"/>
      <c r="KT102" s="33" t="inlineStr">
        <is>
          <t>Cash</t>
        </is>
      </c>
      <c r="KU102" s="41">
        <f>1-SUM(KU90:KU101)</f>
        <v/>
      </c>
      <c r="KV102" s="61" t="n">
        <v>0</v>
      </c>
      <c r="KW102" s="61">
        <f>KU102*KV102</f>
        <v/>
      </c>
      <c r="KX102" s="61" t="n"/>
      <c r="KY102" s="33" t="inlineStr">
        <is>
          <t>Cash</t>
        </is>
      </c>
      <c r="KZ102" s="41">
        <f>1-SUM(KZ90:KZ101)</f>
        <v/>
      </c>
      <c r="LA102" s="61" t="n">
        <v>0</v>
      </c>
      <c r="LB102" s="61">
        <f>KZ102*LA102</f>
        <v/>
      </c>
      <c r="LC102" s="61" t="n"/>
      <c r="LD102" s="33" t="inlineStr">
        <is>
          <t>Cash</t>
        </is>
      </c>
      <c r="LE102" s="41">
        <f>1-SUM(LE90:LE101)</f>
        <v/>
      </c>
      <c r="LF102" s="61" t="n">
        <v>0</v>
      </c>
      <c r="LG102" s="61">
        <f>LE102*LF102</f>
        <v/>
      </c>
      <c r="LH102" s="61" t="n"/>
      <c r="LI102" s="33" t="inlineStr">
        <is>
          <t>Cash</t>
        </is>
      </c>
      <c r="LJ102" s="41">
        <f>1-SUM(LJ90:LJ101)</f>
        <v/>
      </c>
      <c r="LK102" s="61" t="n">
        <v>0</v>
      </c>
      <c r="LL102" s="61">
        <f>LJ102*LK102</f>
        <v/>
      </c>
      <c r="LM102" s="61" t="n"/>
      <c r="LN102" s="33" t="inlineStr">
        <is>
          <t>Cash</t>
        </is>
      </c>
      <c r="LO102" s="41">
        <f>1-SUM(LO90:LO101)</f>
        <v/>
      </c>
      <c r="LP102" s="61" t="n">
        <v>0</v>
      </c>
      <c r="LQ102" s="61">
        <f>LO102*LP102</f>
        <v/>
      </c>
      <c r="LR102" s="61" t="n"/>
      <c r="LS102" s="33" t="inlineStr">
        <is>
          <t>Cash</t>
        </is>
      </c>
      <c r="LT102" s="41">
        <f>1-SUM(LT90:LT101)</f>
        <v/>
      </c>
      <c r="LU102" s="61" t="n">
        <v>0</v>
      </c>
      <c r="LV102" s="61">
        <f>LT102*LU102</f>
        <v/>
      </c>
      <c r="LW102" s="61" t="n"/>
      <c r="LX102" s="33" t="inlineStr">
        <is>
          <t>Cash</t>
        </is>
      </c>
      <c r="LY102" s="41">
        <f>1-SUM(LY90:LY101)</f>
        <v/>
      </c>
      <c r="LZ102" s="61" t="n">
        <v>0</v>
      </c>
      <c r="MA102" s="61">
        <f>LY102*LZ102</f>
        <v/>
      </c>
      <c r="MB102" s="61" t="n"/>
      <c r="MC102" s="33" t="inlineStr">
        <is>
          <t>Cash</t>
        </is>
      </c>
      <c r="MD102" s="41">
        <f>1-SUM(MD90:MD101)</f>
        <v/>
      </c>
      <c r="ME102" s="61" t="n">
        <v>0</v>
      </c>
      <c r="MF102" s="61">
        <f>MD102*ME102</f>
        <v/>
      </c>
      <c r="MG102" s="61" t="n"/>
      <c r="MH102" s="33" t="inlineStr">
        <is>
          <t>Cash</t>
        </is>
      </c>
      <c r="MI102" s="41" t="n">
        <v>0.0199999999999998</v>
      </c>
      <c r="MJ102" s="61" t="n">
        <v>0</v>
      </c>
      <c r="MK102" s="61">
        <f>MI102*MJ102</f>
        <v/>
      </c>
      <c r="ML102" s="61" t="n"/>
      <c r="MM102" s="33" t="inlineStr">
        <is>
          <t>Cash</t>
        </is>
      </c>
      <c r="MN102" s="41" t="n">
        <v>0.0199999999999998</v>
      </c>
      <c r="MO102" s="61" t="n">
        <v>0</v>
      </c>
      <c r="MP102" s="61">
        <f>MN102*MO102</f>
        <v/>
      </c>
      <c r="MQ102" s="33" t="n"/>
      <c r="MR102" s="33" t="inlineStr">
        <is>
          <t>Cash</t>
        </is>
      </c>
      <c r="MS102" s="41">
        <f>1-SUM(MS90:MS101)</f>
        <v/>
      </c>
      <c r="MT102" s="61" t="n">
        <v>0</v>
      </c>
      <c r="MU102" s="61">
        <f>MS102*MT102</f>
        <v/>
      </c>
      <c r="MV102" s="61" t="n"/>
      <c r="MW102" s="33" t="inlineStr">
        <is>
          <t>Cash</t>
        </is>
      </c>
      <c r="MX102" s="41">
        <f>1-SUM(MX90:MX101)</f>
        <v/>
      </c>
      <c r="MY102" s="61" t="n">
        <v>0</v>
      </c>
      <c r="MZ102" s="61">
        <f>MX102*MY102</f>
        <v/>
      </c>
      <c r="NA102" s="33" t="n"/>
      <c r="NB102" s="33" t="inlineStr">
        <is>
          <t>Cash</t>
        </is>
      </c>
      <c r="NC102" s="41">
        <f>1-SUM(NC90:NC101)</f>
        <v/>
      </c>
      <c r="ND102" s="61" t="n">
        <v>0</v>
      </c>
      <c r="NE102" s="61">
        <f>NC102*ND102</f>
        <v/>
      </c>
      <c r="NF102" s="33" t="n"/>
      <c r="NG102" s="33" t="inlineStr">
        <is>
          <t>Cash</t>
        </is>
      </c>
      <c r="NH102" s="41">
        <f>1-SUM(NH90:NH101)</f>
        <v/>
      </c>
      <c r="NI102" s="61" t="n">
        <v>0</v>
      </c>
      <c r="NJ102" s="61">
        <f>NH102*NI102</f>
        <v/>
      </c>
      <c r="NK102" s="33" t="n"/>
      <c r="NL102" s="33" t="inlineStr">
        <is>
          <t>Cash</t>
        </is>
      </c>
      <c r="NM102" s="41" t="n">
        <v>0.01989999999999992</v>
      </c>
      <c r="NN102" s="61" t="n">
        <v>0</v>
      </c>
      <c r="NO102" s="61">
        <f>NM102*NN102</f>
        <v/>
      </c>
      <c r="NP102" s="33" t="n"/>
      <c r="NQ102" s="33" t="inlineStr">
        <is>
          <t>Cash</t>
        </is>
      </c>
      <c r="NR102" s="41">
        <f>1-SUM(NR90:NR101)</f>
        <v/>
      </c>
      <c r="NS102" s="61" t="n">
        <v>0</v>
      </c>
      <c r="NT102" s="61">
        <f>NR102*NS102</f>
        <v/>
      </c>
      <c r="NU102" s="33" t="n"/>
      <c r="NV102" s="33" t="inlineStr">
        <is>
          <t>Cash</t>
        </is>
      </c>
      <c r="NW102" s="41">
        <f>1-SUM(NW90:NW101)</f>
        <v/>
      </c>
      <c r="NX102" s="61" t="n">
        <v>0</v>
      </c>
      <c r="NY102" s="61">
        <f>NW102*NX102</f>
        <v/>
      </c>
      <c r="NZ102" s="33" t="n"/>
      <c r="OA102" s="33" t="inlineStr">
        <is>
          <t>Cash</t>
        </is>
      </c>
      <c r="OB102" s="41">
        <f>1-SUM(OB90:OB101)</f>
        <v/>
      </c>
      <c r="OC102" s="61" t="n">
        <v>0</v>
      </c>
      <c r="OD102" s="61">
        <f>OB102*OC102</f>
        <v/>
      </c>
      <c r="OE102" s="33" t="n"/>
      <c r="OF102" s="33" t="inlineStr">
        <is>
          <t>Cash</t>
        </is>
      </c>
      <c r="OG102" s="41">
        <f>1-SUM(OG90:OG101)</f>
        <v/>
      </c>
      <c r="OH102" s="61" t="n">
        <v>0</v>
      </c>
      <c r="OI102" s="61">
        <f>OG102*OH102</f>
        <v/>
      </c>
      <c r="OJ102" s="33" t="n"/>
      <c r="OK102" s="33" t="inlineStr">
        <is>
          <t>Cash</t>
        </is>
      </c>
      <c r="OL102" s="41">
        <f>1-SUM(OL90:OL101)</f>
        <v/>
      </c>
      <c r="OM102" s="61" t="n">
        <v>0</v>
      </c>
      <c r="ON102" s="61">
        <f>OL102*OM102</f>
        <v/>
      </c>
      <c r="OO102" s="33" t="n"/>
      <c r="OP102" s="33" t="inlineStr">
        <is>
          <t>Cash</t>
        </is>
      </c>
      <c r="OQ102" s="41">
        <f>1-SUM(OQ90:OQ101)</f>
        <v/>
      </c>
      <c r="OR102" s="61" t="n">
        <v>0</v>
      </c>
      <c r="OS102" s="61">
        <f>OQ102*OR102</f>
        <v/>
      </c>
      <c r="OT102" s="33" t="n"/>
      <c r="OU102" s="33" t="inlineStr">
        <is>
          <t>Cash</t>
        </is>
      </c>
      <c r="OV102" s="41">
        <f>1-SUM(OV90:OV101)</f>
        <v/>
      </c>
      <c r="OW102" s="61" t="n">
        <v>0</v>
      </c>
      <c r="OX102" s="61">
        <f>OV102*OW102</f>
        <v/>
      </c>
      <c r="OY102" s="33" t="n"/>
      <c r="OZ102" s="33" t="inlineStr">
        <is>
          <t>Cash</t>
        </is>
      </c>
      <c r="PA102" s="41">
        <f>1-SUM(PA90:PA101)</f>
        <v/>
      </c>
      <c r="PB102" s="61" t="n">
        <v>0</v>
      </c>
      <c r="PC102" s="61">
        <f>PA102*PB102</f>
        <v/>
      </c>
      <c r="PD102" s="33" t="n"/>
      <c r="PE102" s="33" t="inlineStr">
        <is>
          <t>Cash</t>
        </is>
      </c>
      <c r="PF102" s="41">
        <f>1-SUM(PF90:PF101)</f>
        <v/>
      </c>
      <c r="PG102" s="61" t="n">
        <v>0</v>
      </c>
      <c r="PH102" s="61">
        <f>PF102*PG102</f>
        <v/>
      </c>
      <c r="PI102" s="33" t="n"/>
      <c r="PJ102" s="33" t="inlineStr">
        <is>
          <t>Cash</t>
        </is>
      </c>
      <c r="PK102" s="41">
        <f>1-SUM(PK90:PK101)</f>
        <v/>
      </c>
      <c r="PL102" s="61" t="n">
        <v>0</v>
      </c>
      <c r="PM102" s="61">
        <f>PK102*PL102</f>
        <v/>
      </c>
      <c r="PN102" s="33" t="n"/>
      <c r="PO102" s="33" t="inlineStr">
        <is>
          <t>Cash</t>
        </is>
      </c>
      <c r="PP102" s="41">
        <f>1-SUM(PP90:PP101)</f>
        <v/>
      </c>
      <c r="PQ102" s="61" t="n">
        <v>0</v>
      </c>
      <c r="PR102" s="61">
        <f>PP102*PQ102</f>
        <v/>
      </c>
      <c r="PS102" s="33" t="n"/>
      <c r="PT102" s="33" t="inlineStr">
        <is>
          <t>Cash</t>
        </is>
      </c>
      <c r="PU102" s="41">
        <f>1-SUM(PU90:PU101)</f>
        <v/>
      </c>
      <c r="PV102" s="61" t="n">
        <v>0</v>
      </c>
      <c r="PW102" s="61">
        <f>PU102*PV102</f>
        <v/>
      </c>
      <c r="PX102" s="33" t="n"/>
      <c r="PY102" s="33" t="inlineStr">
        <is>
          <t>Cash</t>
        </is>
      </c>
      <c r="PZ102" s="50">
        <f>1-SUM(PZ90:PZ101)</f>
        <v/>
      </c>
      <c r="QA102" s="61" t="n">
        <v>0</v>
      </c>
      <c r="QB102" s="61">
        <f>PZ102*QA102</f>
        <v/>
      </c>
      <c r="QC102" s="33" t="n"/>
      <c r="QD102" s="33" t="inlineStr">
        <is>
          <t>Cash</t>
        </is>
      </c>
      <c r="QE102" s="50">
        <f>1-SUM(QE90:QE101)</f>
        <v/>
      </c>
      <c r="QF102" s="61" t="n">
        <v>0</v>
      </c>
      <c r="QG102" s="61">
        <f>QE102*QF102</f>
        <v/>
      </c>
      <c r="QH102" s="61" t="n"/>
      <c r="QI102" s="33" t="inlineStr">
        <is>
          <t>Cash</t>
        </is>
      </c>
      <c r="QJ102" s="41" t="n">
        <v>0.02</v>
      </c>
      <c r="QK102" s="61" t="n">
        <v>0</v>
      </c>
      <c r="QL102" s="61">
        <f>QJ102*QK102</f>
        <v/>
      </c>
      <c r="QM102" s="33" t="n"/>
      <c r="QN102" s="33" t="inlineStr">
        <is>
          <t>Cash</t>
        </is>
      </c>
      <c r="QO102" s="41" t="n">
        <v>0.02</v>
      </c>
      <c r="QP102" s="61" t="n">
        <v>0</v>
      </c>
      <c r="QQ102" s="61">
        <f>QO102*QP102</f>
        <v/>
      </c>
      <c r="QR102" s="33" t="n"/>
      <c r="QS102" s="33" t="inlineStr">
        <is>
          <t>Cash</t>
        </is>
      </c>
      <c r="QT102" s="41" t="n">
        <v>0.02</v>
      </c>
      <c r="QU102" s="61" t="n">
        <v>0</v>
      </c>
      <c r="QV102" s="61">
        <f>QT102*QU102</f>
        <v/>
      </c>
      <c r="QW102" s="33" t="n"/>
      <c r="QX102" s="33" t="inlineStr">
        <is>
          <t>Cash</t>
        </is>
      </c>
      <c r="QY102" s="41" t="n">
        <v>0.02</v>
      </c>
      <c r="QZ102" s="61" t="n">
        <v>0</v>
      </c>
      <c r="RA102" s="61">
        <f>QY102*QZ102</f>
        <v/>
      </c>
      <c r="RB102" s="33" t="n"/>
      <c r="RC102" s="33" t="inlineStr">
        <is>
          <t>Cash</t>
        </is>
      </c>
      <c r="RD102" s="41" t="n">
        <v>0.02</v>
      </c>
      <c r="RE102" s="61" t="n">
        <v>0</v>
      </c>
      <c r="RF102" s="61">
        <f>RD102*RE102</f>
        <v/>
      </c>
      <c r="RG102" s="33" t="n"/>
      <c r="RH102" s="33" t="inlineStr">
        <is>
          <t>Cash</t>
        </is>
      </c>
      <c r="RI102" s="41" t="n">
        <v>0.02</v>
      </c>
      <c r="RJ102" s="61" t="n">
        <v>0</v>
      </c>
      <c r="RK102" s="61">
        <f>RI102*RJ102</f>
        <v/>
      </c>
      <c r="RL102" s="61" t="n"/>
      <c r="RM102" s="42" t="n">
        <v>0.02</v>
      </c>
    </row>
    <row r="103">
      <c r="LT103" s="34" t="n"/>
      <c r="LY103" s="34" t="n"/>
      <c r="MD103" s="34" t="n"/>
      <c r="MI103" s="34" t="n"/>
      <c r="MN103" s="34" t="n"/>
      <c r="MS103" s="34" t="n"/>
      <c r="MX103" s="34" t="n"/>
      <c r="NC103" s="41" t="n"/>
      <c r="NH103" s="41" t="n"/>
      <c r="NM103" s="41" t="n"/>
      <c r="NR103" s="41" t="n"/>
      <c r="NW103" s="41" t="n"/>
      <c r="OB103" s="41" t="n"/>
      <c r="OG103" s="41" t="n"/>
      <c r="OL103" s="41" t="n"/>
      <c r="OQ103" s="41" t="n"/>
      <c r="OV103" s="41" t="n"/>
      <c r="PF103" s="41" t="n"/>
      <c r="PK103" s="41" t="n"/>
      <c r="PP103" s="41" t="n"/>
      <c r="PU103" s="41" t="n"/>
      <c r="PZ103" s="50" t="n"/>
      <c r="QE103" s="50" t="n"/>
      <c r="QJ103" s="41" t="n"/>
      <c r="QO103" s="41" t="n"/>
      <c r="QT103" s="41" t="n"/>
      <c r="QY103" s="41" t="n"/>
      <c r="RD103" s="41" t="n"/>
      <c r="RI103" s="41" t="n"/>
    </row>
    <row r="104">
      <c r="U104" s="33" t="inlineStr">
        <is>
          <t>Total</t>
        </is>
      </c>
      <c r="V104" s="48">
        <f>SUM(V90:V103)</f>
        <v/>
      </c>
      <c r="W104" s="33" t="n"/>
      <c r="X104" s="46">
        <f>SUM(X90:X102)</f>
        <v/>
      </c>
      <c r="Y104" s="46" t="n"/>
      <c r="Z104" s="33" t="inlineStr">
        <is>
          <t>Total</t>
        </is>
      </c>
      <c r="AA104" s="48">
        <f>SUM(AA90:AA103)</f>
        <v/>
      </c>
      <c r="AB104" s="33" t="n"/>
      <c r="AC104" s="46">
        <f>SUM(AC90:AC102)</f>
        <v/>
      </c>
      <c r="AD104" s="46" t="n"/>
      <c r="AE104" s="33" t="inlineStr">
        <is>
          <t>Total</t>
        </is>
      </c>
      <c r="AF104" s="48">
        <f>SUM(AF90:AF103)</f>
        <v/>
      </c>
      <c r="AG104" s="33" t="n"/>
      <c r="AH104" s="46">
        <f>SUM(AH90:AH102)</f>
        <v/>
      </c>
      <c r="AI104" s="46" t="n"/>
      <c r="AJ104" s="33" t="inlineStr">
        <is>
          <t>Total</t>
        </is>
      </c>
      <c r="AK104" s="48">
        <f>SUM(AK90:AK103)</f>
        <v/>
      </c>
      <c r="AL104" s="33" t="n"/>
      <c r="AM104" s="46">
        <f>SUM(AM90:AM102)</f>
        <v/>
      </c>
      <c r="AN104" s="46" t="n"/>
      <c r="AO104" s="33" t="inlineStr">
        <is>
          <t>Total</t>
        </is>
      </c>
      <c r="AP104" s="48">
        <f>SUM(AP90:AP103)</f>
        <v/>
      </c>
      <c r="AQ104" s="33" t="n"/>
      <c r="AR104" s="46">
        <f>SUM(AR90:AR102)</f>
        <v/>
      </c>
      <c r="AS104" s="46" t="n"/>
      <c r="AT104" s="33" t="inlineStr">
        <is>
          <t>Total</t>
        </is>
      </c>
      <c r="AU104" s="48">
        <f>SUM(AU90:AU103)</f>
        <v/>
      </c>
      <c r="AV104" s="33" t="n"/>
      <c r="AW104" s="46">
        <f>SUM(AW90:AW102)</f>
        <v/>
      </c>
      <c r="AX104" s="46" t="n"/>
      <c r="AY104" s="33" t="inlineStr">
        <is>
          <t>Total</t>
        </is>
      </c>
      <c r="AZ104" s="48">
        <f>SUM(AZ90:AZ103)</f>
        <v/>
      </c>
      <c r="BA104" s="33" t="n"/>
      <c r="BB104" s="46">
        <f>SUM(BB90:BB102)</f>
        <v/>
      </c>
      <c r="BC104" s="46" t="n"/>
      <c r="BD104" s="33" t="inlineStr">
        <is>
          <t>Total</t>
        </is>
      </c>
      <c r="BE104" s="48">
        <f>SUM(BE90:BE103)</f>
        <v/>
      </c>
      <c r="BF104" s="33" t="n"/>
      <c r="BG104" s="46">
        <f>SUM(BG90:BG102)</f>
        <v/>
      </c>
      <c r="BH104" s="46" t="n"/>
      <c r="BI104" s="33" t="inlineStr">
        <is>
          <t>Total</t>
        </is>
      </c>
      <c r="BJ104" s="48">
        <f>SUM(BJ90:BJ103)</f>
        <v/>
      </c>
      <c r="BK104" s="33" t="n"/>
      <c r="BL104" s="46">
        <f>SUM(BL90:BL102)</f>
        <v/>
      </c>
      <c r="BM104" s="46" t="n"/>
      <c r="BN104" s="33" t="inlineStr">
        <is>
          <t>Total</t>
        </is>
      </c>
      <c r="BO104" s="48">
        <f>SUM(BO90:BO103)</f>
        <v/>
      </c>
      <c r="BP104" s="33" t="n"/>
      <c r="BQ104" s="46">
        <f>SUM(BQ90:BQ102)</f>
        <v/>
      </c>
      <c r="BR104" s="46" t="n"/>
      <c r="BS104" s="33" t="inlineStr">
        <is>
          <t>Total</t>
        </is>
      </c>
      <c r="BT104" s="48">
        <f>SUM(BT90:BT103)</f>
        <v/>
      </c>
      <c r="BU104" s="33" t="n"/>
      <c r="BV104" s="46">
        <f>SUM(BV90:BV102)</f>
        <v/>
      </c>
      <c r="BW104" s="46" t="n"/>
      <c r="BX104" s="33" t="inlineStr">
        <is>
          <t>Total</t>
        </is>
      </c>
      <c r="BY104" s="48">
        <f>SUM(BY90:BY103)</f>
        <v/>
      </c>
      <c r="BZ104" s="33" t="n"/>
      <c r="CA104" s="46">
        <f>SUM(CA90:CA102)</f>
        <v/>
      </c>
      <c r="CB104" s="46" t="n"/>
      <c r="CC104" s="33" t="inlineStr">
        <is>
          <t>Total</t>
        </is>
      </c>
      <c r="CD104" s="48">
        <f>SUM(CD90:CD103)</f>
        <v/>
      </c>
      <c r="CE104" s="33" t="n"/>
      <c r="CF104" s="46">
        <f>SUM(CF90:CF102)</f>
        <v/>
      </c>
      <c r="CG104" s="46" t="n"/>
      <c r="CH104" s="33" t="inlineStr">
        <is>
          <t>Total</t>
        </is>
      </c>
      <c r="CI104" s="48">
        <f>SUM(CI90:CI103)</f>
        <v/>
      </c>
      <c r="CJ104" s="33" t="n"/>
      <c r="CK104" s="46">
        <f>SUM(CK90:CK102)</f>
        <v/>
      </c>
      <c r="CL104" s="46" t="n"/>
      <c r="CM104" s="33" t="inlineStr">
        <is>
          <t>Total</t>
        </is>
      </c>
      <c r="CN104" s="48">
        <f>SUM(CN90:CN103)</f>
        <v/>
      </c>
      <c r="CO104" s="33" t="n"/>
      <c r="CP104" s="46">
        <f>SUM(CP90:CP102)</f>
        <v/>
      </c>
      <c r="CQ104" s="46" t="n"/>
      <c r="CR104" s="33" t="inlineStr">
        <is>
          <t>Total</t>
        </is>
      </c>
      <c r="CS104" s="48">
        <f>SUM(CS90:CS103)</f>
        <v/>
      </c>
      <c r="CT104" s="33" t="n"/>
      <c r="CU104" s="46">
        <f>SUM(CU90:CU102)</f>
        <v/>
      </c>
      <c r="CV104" s="46" t="n"/>
      <c r="CW104" s="33" t="inlineStr">
        <is>
          <t>Total</t>
        </is>
      </c>
      <c r="CX104" s="48">
        <f>SUM(CX90:CX103)</f>
        <v/>
      </c>
      <c r="CY104" s="33" t="n"/>
      <c r="CZ104" s="46">
        <f>SUM(CZ90:CZ102)</f>
        <v/>
      </c>
      <c r="DA104" s="46" t="n"/>
      <c r="DB104" s="33" t="inlineStr">
        <is>
          <t>Total</t>
        </is>
      </c>
      <c r="DC104" s="48">
        <f>SUM(DC90:DC103)</f>
        <v/>
      </c>
      <c r="DD104" s="33" t="n"/>
      <c r="DE104" s="46">
        <f>SUM(DE90:DE102)</f>
        <v/>
      </c>
      <c r="DF104" s="46" t="n"/>
      <c r="DG104" s="33" t="inlineStr">
        <is>
          <t>Total</t>
        </is>
      </c>
      <c r="DH104" s="48">
        <f>SUM(DH90:DH103)</f>
        <v/>
      </c>
      <c r="DI104" s="33" t="n"/>
      <c r="DJ104" s="46">
        <f>SUM(DJ90:DJ102)</f>
        <v/>
      </c>
      <c r="DK104" s="46" t="n"/>
      <c r="DL104" s="33" t="inlineStr">
        <is>
          <t>Total</t>
        </is>
      </c>
      <c r="DM104" s="48">
        <f>SUM(DM90:DM103)</f>
        <v/>
      </c>
      <c r="DN104" s="33" t="n"/>
      <c r="DO104" s="46">
        <f>SUM(DO90:DO102)</f>
        <v/>
      </c>
      <c r="DP104" s="46" t="n"/>
      <c r="DQ104" s="33" t="inlineStr">
        <is>
          <t>Total</t>
        </is>
      </c>
      <c r="DR104" s="48">
        <f>SUM(DR90:DR103)</f>
        <v/>
      </c>
      <c r="DS104" s="33" t="n"/>
      <c r="DT104" s="46">
        <f>SUM(DT90:DT102)</f>
        <v/>
      </c>
      <c r="DU104" s="46" t="n"/>
      <c r="DV104" s="33" t="inlineStr">
        <is>
          <t>Total</t>
        </is>
      </c>
      <c r="DW104" s="48">
        <f>SUM(DW90:DW103)</f>
        <v/>
      </c>
      <c r="DX104" s="33" t="n"/>
      <c r="DY104" s="46">
        <f>SUM(DY90:DY102)</f>
        <v/>
      </c>
      <c r="DZ104" s="46" t="n"/>
      <c r="EA104" s="33" t="inlineStr">
        <is>
          <t>Total</t>
        </is>
      </c>
      <c r="EB104" s="48">
        <f>SUM(EB90:EB103)</f>
        <v/>
      </c>
      <c r="EC104" s="33" t="n"/>
      <c r="ED104" s="46">
        <f>SUM(ED90:ED102)</f>
        <v/>
      </c>
      <c r="EE104" s="46" t="n"/>
      <c r="EF104" s="33" t="inlineStr">
        <is>
          <t>Total</t>
        </is>
      </c>
      <c r="EG104" s="48">
        <f>SUM(EG90:EG103)</f>
        <v/>
      </c>
      <c r="EH104" s="33" t="n"/>
      <c r="EI104" s="46">
        <f>SUM(EI90:EI102)</f>
        <v/>
      </c>
      <c r="EJ104" s="46" t="n"/>
      <c r="EK104" s="33" t="inlineStr">
        <is>
          <t>Total</t>
        </is>
      </c>
      <c r="EL104" s="48">
        <f>SUM(EL90:EL103)</f>
        <v/>
      </c>
      <c r="EM104" s="33" t="n"/>
      <c r="EN104" s="46">
        <f>SUM(EN90:EN102)</f>
        <v/>
      </c>
      <c r="EO104" s="46" t="n"/>
      <c r="EP104" s="33" t="inlineStr">
        <is>
          <t>Total</t>
        </is>
      </c>
      <c r="EQ104" s="48">
        <f>SUM(EQ90:EQ103)</f>
        <v/>
      </c>
      <c r="ER104" s="33" t="n"/>
      <c r="ES104" s="46">
        <f>SUM(ES90:ES102)</f>
        <v/>
      </c>
      <c r="ET104" s="46" t="n"/>
      <c r="EU104" s="33" t="inlineStr">
        <is>
          <t>Total</t>
        </is>
      </c>
      <c r="EV104" s="48">
        <f>SUM(EV90:EV103)</f>
        <v/>
      </c>
      <c r="EW104" s="33" t="n"/>
      <c r="EX104" s="46">
        <f>SUM(EX90:EX102)</f>
        <v/>
      </c>
      <c r="EY104" s="46" t="n"/>
      <c r="EZ104" s="33" t="inlineStr">
        <is>
          <t>Total</t>
        </is>
      </c>
      <c r="FA104" s="48">
        <f>SUM(FA90:FA103)</f>
        <v/>
      </c>
      <c r="FB104" s="33" t="n"/>
      <c r="FC104" s="46">
        <f>SUM(FC90:FC102)</f>
        <v/>
      </c>
      <c r="FD104" s="46" t="n"/>
      <c r="FE104" s="33" t="inlineStr">
        <is>
          <t>Total</t>
        </is>
      </c>
      <c r="FF104" s="48">
        <f>SUM(FF90:FF103)</f>
        <v/>
      </c>
      <c r="FG104" s="33" t="n"/>
      <c r="FH104" s="46">
        <f>SUM(FH90:FH102)</f>
        <v/>
      </c>
      <c r="FI104" s="46" t="n"/>
      <c r="FJ104" s="33" t="inlineStr">
        <is>
          <t>Total</t>
        </is>
      </c>
      <c r="FK104" s="48">
        <f>SUM(FK90:FK103)</f>
        <v/>
      </c>
      <c r="FL104" s="33" t="n"/>
      <c r="FM104" s="46">
        <f>SUM(FM90:FM102)</f>
        <v/>
      </c>
      <c r="FN104" s="46" t="n"/>
      <c r="FO104" s="33" t="inlineStr">
        <is>
          <t>Total</t>
        </is>
      </c>
      <c r="FP104" s="48">
        <f>SUM(FP90:FP103)</f>
        <v/>
      </c>
      <c r="FQ104" s="33" t="n"/>
      <c r="FR104" s="46">
        <f>SUM(FR90:FR102)</f>
        <v/>
      </c>
      <c r="FS104" s="46" t="n"/>
      <c r="FT104" s="33" t="inlineStr">
        <is>
          <t>Total</t>
        </is>
      </c>
      <c r="FU104" s="48">
        <f>SUM(FU90:FU103)</f>
        <v/>
      </c>
      <c r="FV104" s="33" t="n"/>
      <c r="FW104" s="46">
        <f>SUM(FW90:FW102)</f>
        <v/>
      </c>
      <c r="FX104" s="46" t="n"/>
      <c r="FY104" s="33" t="inlineStr">
        <is>
          <t>Total</t>
        </is>
      </c>
      <c r="FZ104" s="53">
        <f>SUM(FZ90:FZ103)</f>
        <v/>
      </c>
      <c r="GA104" s="33" t="n"/>
      <c r="GB104" s="46">
        <f>SUM(GB90:GB102)</f>
        <v/>
      </c>
      <c r="GC104" s="46" t="n"/>
      <c r="GD104" s="33" t="inlineStr">
        <is>
          <t>Total</t>
        </is>
      </c>
      <c r="GE104" s="53">
        <f>SUM(GE90:GE103)</f>
        <v/>
      </c>
      <c r="GF104" s="33" t="n"/>
      <c r="GG104" s="46">
        <f>SUM(GG90:GG102)</f>
        <v/>
      </c>
      <c r="GH104" s="46" t="n"/>
      <c r="GI104" s="33" t="inlineStr">
        <is>
          <t>Total</t>
        </is>
      </c>
      <c r="GJ104" s="53">
        <f>SUM(GJ90:GJ103)</f>
        <v/>
      </c>
      <c r="GK104" s="33" t="n"/>
      <c r="GL104" s="46">
        <f>SUM(GL90:GL102)</f>
        <v/>
      </c>
      <c r="GM104" s="46" t="n"/>
      <c r="GN104" s="33" t="inlineStr">
        <is>
          <t>Total</t>
        </is>
      </c>
      <c r="GO104" s="53">
        <f>SUM(GO90:GO103)</f>
        <v/>
      </c>
      <c r="GP104" s="33" t="n"/>
      <c r="GQ104" s="46">
        <f>SUM(GQ90:GQ102)</f>
        <v/>
      </c>
      <c r="GR104" s="46" t="n"/>
      <c r="GS104" s="33" t="inlineStr">
        <is>
          <t>Total</t>
        </is>
      </c>
      <c r="GT104" s="53">
        <f>SUM(GT90:GT103)</f>
        <v/>
      </c>
      <c r="GU104" s="33" t="n"/>
      <c r="GV104" s="46">
        <f>SUM(GV90:GV102)</f>
        <v/>
      </c>
      <c r="GW104" s="46" t="n"/>
      <c r="GX104" s="33" t="inlineStr">
        <is>
          <t>Total</t>
        </is>
      </c>
      <c r="GY104" s="53">
        <f>SUM(GY90:GY103)</f>
        <v/>
      </c>
      <c r="GZ104" s="33" t="n"/>
      <c r="HA104" s="46">
        <f>SUM(HA90:HA102)</f>
        <v/>
      </c>
      <c r="HB104" s="46" t="n"/>
      <c r="HC104" s="33" t="inlineStr">
        <is>
          <t>Total</t>
        </is>
      </c>
      <c r="HD104" s="53">
        <f>SUM(HD90:HD103)</f>
        <v/>
      </c>
      <c r="HE104" s="33" t="n"/>
      <c r="HF104" s="46">
        <f>SUM(HF90:HF102)</f>
        <v/>
      </c>
      <c r="HG104" s="46" t="n"/>
      <c r="HH104" s="33" t="inlineStr">
        <is>
          <t>Total</t>
        </is>
      </c>
      <c r="HI104" s="53">
        <f>SUM(HI90:HI103)</f>
        <v/>
      </c>
      <c r="HJ104" s="33" t="n"/>
      <c r="HK104" s="46">
        <f>SUM(HK90:HK102)</f>
        <v/>
      </c>
      <c r="HL104" s="46" t="n"/>
      <c r="HM104" s="33" t="inlineStr">
        <is>
          <t>Total</t>
        </is>
      </c>
      <c r="HN104" s="53">
        <f>SUM(HN90:HN103)</f>
        <v/>
      </c>
      <c r="HO104" s="33" t="n"/>
      <c r="HP104" s="46">
        <f>SUM(HP90:HP102)</f>
        <v/>
      </c>
      <c r="HQ104" s="46" t="n"/>
      <c r="HR104" s="33" t="inlineStr">
        <is>
          <t>Total</t>
        </is>
      </c>
      <c r="HS104" s="53">
        <f>SUM(HS90:HS103)</f>
        <v/>
      </c>
      <c r="HT104" s="33" t="n"/>
      <c r="HU104" s="46">
        <f>SUM(HU90:HU102)</f>
        <v/>
      </c>
      <c r="HV104" s="46" t="n"/>
      <c r="HW104" s="33" t="inlineStr">
        <is>
          <t>Total</t>
        </is>
      </c>
      <c r="HX104" s="53">
        <f>SUM(HX90:HX103)</f>
        <v/>
      </c>
      <c r="HY104" s="33" t="n"/>
      <c r="HZ104" s="46">
        <f>SUM(HZ90:HZ102)</f>
        <v/>
      </c>
      <c r="IA104" s="46" t="n"/>
      <c r="IB104" s="33" t="inlineStr">
        <is>
          <t>Total</t>
        </is>
      </c>
      <c r="IC104" s="53">
        <f>SUM(IC90:IC103)</f>
        <v/>
      </c>
      <c r="ID104" s="33" t="n"/>
      <c r="IE104" s="46">
        <f>SUM(IE90:IE102)</f>
        <v/>
      </c>
      <c r="IF104" s="46" t="n"/>
      <c r="IG104" s="33" t="inlineStr">
        <is>
          <t>Total</t>
        </is>
      </c>
      <c r="IH104" s="53">
        <f>SUM(IH90:IH103)</f>
        <v/>
      </c>
      <c r="II104" s="33" t="n"/>
      <c r="IJ104" s="46">
        <f>SUM(IJ90:IJ102)</f>
        <v/>
      </c>
      <c r="IK104" s="46" t="n"/>
      <c r="IL104" s="33" t="inlineStr">
        <is>
          <t>Total</t>
        </is>
      </c>
      <c r="IM104" s="53">
        <f>SUM(IM90:IM103)</f>
        <v/>
      </c>
      <c r="IN104" s="33" t="n"/>
      <c r="IO104" s="46">
        <f>SUM(IO90:IO102)</f>
        <v/>
      </c>
      <c r="IP104" s="46" t="n"/>
      <c r="IQ104" s="33" t="inlineStr">
        <is>
          <t>Total</t>
        </is>
      </c>
      <c r="IR104" s="53">
        <f>SUM(IR90:IR103)</f>
        <v/>
      </c>
      <c r="IS104" s="33" t="n"/>
      <c r="IT104" s="46">
        <f>SUM(IT90:IT102)</f>
        <v/>
      </c>
      <c r="IU104" s="46" t="n"/>
      <c r="IV104" s="33" t="inlineStr">
        <is>
          <t>Total</t>
        </is>
      </c>
      <c r="IW104" s="53">
        <f>SUM(IW90:IW103)</f>
        <v/>
      </c>
      <c r="IX104" s="33" t="n"/>
      <c r="IY104" s="46">
        <f>SUM(IY90:IY102)</f>
        <v/>
      </c>
      <c r="IZ104" s="46" t="n"/>
      <c r="JA104" s="33" t="inlineStr">
        <is>
          <t>Total</t>
        </is>
      </c>
      <c r="JB104" s="53">
        <f>SUM(JB90:JB103)</f>
        <v/>
      </c>
      <c r="JC104" s="33" t="n"/>
      <c r="JD104" s="46">
        <f>SUM(JD90:JD102)</f>
        <v/>
      </c>
      <c r="JE104" s="46" t="n"/>
      <c r="JF104" s="33" t="inlineStr">
        <is>
          <t>Total</t>
        </is>
      </c>
      <c r="JG104" s="53">
        <f>SUM(JG90:JG103)</f>
        <v/>
      </c>
      <c r="JH104" s="33" t="n"/>
      <c r="JI104" s="46">
        <f>SUM(JI90:JI102)</f>
        <v/>
      </c>
      <c r="JJ104" s="46" t="n"/>
      <c r="JK104" s="33" t="inlineStr">
        <is>
          <t>Total</t>
        </is>
      </c>
      <c r="JL104" s="53">
        <f>SUM(JL90:JL103)</f>
        <v/>
      </c>
      <c r="JM104" s="33" t="n"/>
      <c r="JN104" s="46">
        <f>SUM(JN90:JN102)</f>
        <v/>
      </c>
      <c r="JO104" s="46" t="n"/>
      <c r="JP104" s="33" t="inlineStr">
        <is>
          <t>Total</t>
        </is>
      </c>
      <c r="JQ104" s="53">
        <f>SUM(JQ90:JQ103)</f>
        <v/>
      </c>
      <c r="JR104" s="33" t="n"/>
      <c r="JS104" s="46">
        <f>SUM(JS90:JS102)</f>
        <v/>
      </c>
      <c r="JT104" s="46" t="n"/>
      <c r="JU104" s="33" t="inlineStr">
        <is>
          <t>Total</t>
        </is>
      </c>
      <c r="JV104" s="53">
        <f>SUM(JV90:JV103)</f>
        <v/>
      </c>
      <c r="JW104" s="33" t="n"/>
      <c r="JX104" s="46">
        <f>SUM(JX90:JX102)</f>
        <v/>
      </c>
      <c r="JY104" s="46" t="n"/>
      <c r="JZ104" s="33" t="inlineStr">
        <is>
          <t>Total</t>
        </is>
      </c>
      <c r="KA104" s="53">
        <f>SUM(KA90:KA103)</f>
        <v/>
      </c>
      <c r="KB104" s="33" t="n"/>
      <c r="KC104" s="46">
        <f>SUM(KC90:KC102)</f>
        <v/>
      </c>
      <c r="KD104" s="46" t="n"/>
      <c r="KE104" s="33" t="inlineStr">
        <is>
          <t>Total</t>
        </is>
      </c>
      <c r="KF104" s="53">
        <f>SUM(KF90:KF103)</f>
        <v/>
      </c>
      <c r="KG104" s="33" t="n"/>
      <c r="KH104" s="46">
        <f>SUM(KH90:KH102)</f>
        <v/>
      </c>
      <c r="KI104" s="46" t="n"/>
      <c r="KJ104" s="33" t="inlineStr">
        <is>
          <t>Total</t>
        </is>
      </c>
      <c r="KK104" s="53">
        <f>SUM(KK90:KK103)</f>
        <v/>
      </c>
      <c r="KL104" s="33" t="n"/>
      <c r="KM104" s="46">
        <f>SUM(KM90:KM102)</f>
        <v/>
      </c>
      <c r="KN104" s="46" t="n"/>
      <c r="KO104" s="33" t="inlineStr">
        <is>
          <t>Total</t>
        </is>
      </c>
      <c r="KP104" s="53">
        <f>SUM(KP90:KP103)</f>
        <v/>
      </c>
      <c r="KQ104" s="33" t="n"/>
      <c r="KR104" s="46">
        <f>SUM(KR90:KR102)</f>
        <v/>
      </c>
      <c r="KS104" s="46" t="n"/>
      <c r="KT104" s="33" t="inlineStr">
        <is>
          <t>Total</t>
        </is>
      </c>
      <c r="KU104" s="53">
        <f>SUM(KU90:KU103)</f>
        <v/>
      </c>
      <c r="KV104" s="33" t="n"/>
      <c r="KW104" s="46">
        <f>SUM(KW90:KW102)</f>
        <v/>
      </c>
      <c r="KX104" s="46" t="n"/>
      <c r="KY104" s="33" t="inlineStr">
        <is>
          <t>Total</t>
        </is>
      </c>
      <c r="KZ104" s="53">
        <f>SUM(KZ90:KZ103)</f>
        <v/>
      </c>
      <c r="LA104" s="33" t="n"/>
      <c r="LB104" s="46">
        <f>SUM(LB90:LB102)</f>
        <v/>
      </c>
      <c r="LC104" s="46" t="n"/>
      <c r="LD104" s="33" t="inlineStr">
        <is>
          <t>Total</t>
        </is>
      </c>
      <c r="LE104" s="53">
        <f>SUM(LE90:LE103)</f>
        <v/>
      </c>
      <c r="LF104" s="33" t="n"/>
      <c r="LG104" s="46">
        <f>SUM(LG90:LG102)</f>
        <v/>
      </c>
      <c r="LH104" s="46" t="n"/>
      <c r="LI104" s="33" t="inlineStr">
        <is>
          <t>Total</t>
        </is>
      </c>
      <c r="LJ104" s="53">
        <f>SUM(LJ90:LJ103)</f>
        <v/>
      </c>
      <c r="LK104" s="33" t="n"/>
      <c r="LL104" s="46">
        <f>SUM(LL90:LL102)</f>
        <v/>
      </c>
      <c r="LM104" s="46" t="n"/>
      <c r="LN104" s="33" t="inlineStr">
        <is>
          <t>Total</t>
        </is>
      </c>
      <c r="LO104" s="53">
        <f>SUM(LO90:LO103)</f>
        <v/>
      </c>
      <c r="LP104" s="33" t="n"/>
      <c r="LQ104" s="46">
        <f>SUM(LQ90:LQ102)</f>
        <v/>
      </c>
      <c r="LR104" s="46" t="n"/>
      <c r="LS104" s="33" t="inlineStr">
        <is>
          <t>Total</t>
        </is>
      </c>
      <c r="LT104" s="53">
        <f>SUM(LT90:LT103)</f>
        <v/>
      </c>
      <c r="LU104" s="33" t="n"/>
      <c r="LV104" s="46">
        <f>SUM(LV90:LV102)</f>
        <v/>
      </c>
      <c r="LW104" s="46" t="n"/>
      <c r="LX104" s="33" t="inlineStr">
        <is>
          <t>Total</t>
        </is>
      </c>
      <c r="LY104" s="53">
        <f>SUM(LY90:LY103)</f>
        <v/>
      </c>
      <c r="LZ104" s="33" t="n"/>
      <c r="MA104" s="46">
        <f>SUM(MA90:MA102)</f>
        <v/>
      </c>
      <c r="MB104" s="46" t="n"/>
      <c r="MC104" s="33" t="inlineStr">
        <is>
          <t>Total</t>
        </is>
      </c>
      <c r="MD104" s="53">
        <f>SUM(MD90:MD103)</f>
        <v/>
      </c>
      <c r="ME104" s="33" t="n"/>
      <c r="MF104" s="46">
        <f>SUM(MF90:MF102)</f>
        <v/>
      </c>
      <c r="MG104" s="46" t="n"/>
      <c r="MH104" s="33" t="inlineStr">
        <is>
          <t>Total</t>
        </is>
      </c>
      <c r="MI104" s="53" t="n">
        <v>1</v>
      </c>
      <c r="MJ104" s="33" t="n"/>
      <c r="MK104" s="46">
        <f>SUM(MK90:MK102)</f>
        <v/>
      </c>
      <c r="ML104" s="46" t="n"/>
      <c r="MM104" s="33" t="inlineStr">
        <is>
          <t>Total</t>
        </is>
      </c>
      <c r="MN104" s="53" t="n">
        <v>1</v>
      </c>
      <c r="MO104" s="33" t="n"/>
      <c r="MP104" s="46">
        <f>SUM(MP90:MP102)</f>
        <v/>
      </c>
      <c r="MQ104" s="33" t="n"/>
      <c r="MR104" s="33" t="inlineStr">
        <is>
          <t>Total</t>
        </is>
      </c>
      <c r="MS104" s="53">
        <f>SUM(MS90:MS103)</f>
        <v/>
      </c>
      <c r="MT104" s="33" t="n"/>
      <c r="MU104" s="46">
        <f>SUM(MU90:MU102)</f>
        <v/>
      </c>
      <c r="MV104" s="46" t="n"/>
      <c r="MW104" s="33" t="inlineStr">
        <is>
          <t>Total</t>
        </is>
      </c>
      <c r="MX104" s="53">
        <f>SUM(MX90:MX103)</f>
        <v/>
      </c>
      <c r="MY104" s="33" t="n"/>
      <c r="MZ104" s="46">
        <f>SUM(MZ90:MZ102)</f>
        <v/>
      </c>
      <c r="NA104" s="33" t="n"/>
      <c r="NB104" s="33" t="inlineStr">
        <is>
          <t>Total</t>
        </is>
      </c>
      <c r="NC104" s="41">
        <f>SUM(NC90:NC103)</f>
        <v/>
      </c>
      <c r="ND104" s="33" t="n"/>
      <c r="NE104" s="46">
        <f>SUM(NE90:NE102)</f>
        <v/>
      </c>
      <c r="NF104" s="33" t="n"/>
      <c r="NG104" s="33" t="inlineStr">
        <is>
          <t>Total</t>
        </is>
      </c>
      <c r="NH104" s="41">
        <f>SUM(NH90:NH103)</f>
        <v/>
      </c>
      <c r="NI104" s="33" t="n"/>
      <c r="NJ104" s="46">
        <f>SUM(NJ90:NJ102)</f>
        <v/>
      </c>
      <c r="NK104" s="33" t="n"/>
      <c r="NL104" s="33" t="inlineStr">
        <is>
          <t>Total</t>
        </is>
      </c>
      <c r="NM104" s="41" t="n">
        <v>1</v>
      </c>
      <c r="NN104" s="33" t="n"/>
      <c r="NO104" s="46">
        <f>SUM(NO90:NO102)</f>
        <v/>
      </c>
      <c r="NP104" s="33" t="n"/>
      <c r="NQ104" s="33" t="inlineStr">
        <is>
          <t>Total</t>
        </is>
      </c>
      <c r="NR104" s="41">
        <f>SUM(NR90:NR103)</f>
        <v/>
      </c>
      <c r="NS104" s="33" t="n"/>
      <c r="NT104" s="46">
        <f>SUM(NT90:NT102)</f>
        <v/>
      </c>
      <c r="NU104" s="33" t="n"/>
      <c r="NV104" s="33" t="inlineStr">
        <is>
          <t>Total</t>
        </is>
      </c>
      <c r="NW104" s="41">
        <f>SUM(NW90:NW103)</f>
        <v/>
      </c>
      <c r="NX104" s="33" t="n"/>
      <c r="NY104" s="46">
        <f>SUM(NY90:NY102)</f>
        <v/>
      </c>
      <c r="NZ104" s="33" t="n"/>
      <c r="OA104" s="33" t="inlineStr">
        <is>
          <t>Total</t>
        </is>
      </c>
      <c r="OB104" s="41">
        <f>SUM(OB90:OB103)</f>
        <v/>
      </c>
      <c r="OC104" s="33" t="n"/>
      <c r="OD104" s="46">
        <f>SUM(OD90:OD102)</f>
        <v/>
      </c>
      <c r="OE104" s="33" t="n"/>
      <c r="OF104" s="33" t="inlineStr">
        <is>
          <t>Total</t>
        </is>
      </c>
      <c r="OG104" s="41">
        <f>SUM(OG90:OG103)</f>
        <v/>
      </c>
      <c r="OH104" s="33" t="n"/>
      <c r="OI104" s="46">
        <f>SUM(OI90:OI102)</f>
        <v/>
      </c>
      <c r="OJ104" s="33" t="n"/>
      <c r="OK104" s="33" t="inlineStr">
        <is>
          <t>Total</t>
        </is>
      </c>
      <c r="OL104" s="41">
        <f>SUM(OL90:OL103)</f>
        <v/>
      </c>
      <c r="OM104" s="33" t="n"/>
      <c r="ON104" s="46">
        <f>SUM(ON90:ON102)</f>
        <v/>
      </c>
      <c r="OO104" s="33" t="n"/>
      <c r="OP104" s="33" t="inlineStr">
        <is>
          <t>Total</t>
        </is>
      </c>
      <c r="OQ104" s="41">
        <f>SUM(OQ90:OQ103)</f>
        <v/>
      </c>
      <c r="OR104" s="33" t="n"/>
      <c r="OS104" s="46">
        <f>SUM(OS90:OS102)</f>
        <v/>
      </c>
      <c r="OT104" s="33" t="n"/>
      <c r="OU104" s="33" t="inlineStr">
        <is>
          <t>Total</t>
        </is>
      </c>
      <c r="OV104" s="41">
        <f>SUM(OV90:OV103)</f>
        <v/>
      </c>
      <c r="OW104" s="33" t="n"/>
      <c r="OX104" s="46">
        <f>SUM(OX90:OX102)</f>
        <v/>
      </c>
      <c r="OY104" s="33" t="n"/>
      <c r="OZ104" s="33" t="inlineStr">
        <is>
          <t>Total</t>
        </is>
      </c>
      <c r="PA104" s="41">
        <f>SUM(PA90:PA103)</f>
        <v/>
      </c>
      <c r="PB104" s="33" t="n"/>
      <c r="PC104" s="46">
        <f>SUM(PC90:PC102)</f>
        <v/>
      </c>
      <c r="PD104" s="33" t="n"/>
      <c r="PE104" s="33" t="inlineStr">
        <is>
          <t>Total</t>
        </is>
      </c>
      <c r="PF104" s="41">
        <f>SUM(PF90:PF103)</f>
        <v/>
      </c>
      <c r="PG104" s="33" t="n"/>
      <c r="PH104" s="46">
        <f>SUM(PH90:PH102)</f>
        <v/>
      </c>
      <c r="PI104" s="33" t="n"/>
      <c r="PJ104" s="33" t="inlineStr">
        <is>
          <t>Total</t>
        </is>
      </c>
      <c r="PK104" s="41">
        <f>SUM(PK90:PK103)</f>
        <v/>
      </c>
      <c r="PL104" s="33" t="n"/>
      <c r="PM104" s="46">
        <f>SUM(PM90:PM102)</f>
        <v/>
      </c>
      <c r="PN104" s="33" t="n"/>
      <c r="PO104" s="33" t="inlineStr">
        <is>
          <t>Total</t>
        </is>
      </c>
      <c r="PP104" s="41">
        <f>SUM(PP90:PP103)</f>
        <v/>
      </c>
      <c r="PQ104" s="33" t="n"/>
      <c r="PR104" s="46">
        <f>SUM(PR90:PR102)</f>
        <v/>
      </c>
      <c r="PS104" s="33" t="n"/>
      <c r="PT104" s="33" t="inlineStr">
        <is>
          <t>Total</t>
        </is>
      </c>
      <c r="PU104" s="41">
        <f>SUM(PU90:PU103)</f>
        <v/>
      </c>
      <c r="PV104" s="33" t="n"/>
      <c r="PW104" s="46">
        <f>SUM(PW90:PW102)</f>
        <v/>
      </c>
      <c r="PX104" s="33" t="n"/>
      <c r="PY104" s="33" t="inlineStr">
        <is>
          <t>Total</t>
        </is>
      </c>
      <c r="PZ104" s="50">
        <f>SUM(PZ90:PZ103)</f>
        <v/>
      </c>
      <c r="QA104" s="33" t="n"/>
      <c r="QB104" s="46">
        <f>SUM(QB90:QB102)</f>
        <v/>
      </c>
      <c r="QC104" s="33" t="n"/>
      <c r="QD104" s="33" t="inlineStr">
        <is>
          <t>Total</t>
        </is>
      </c>
      <c r="QE104" s="50">
        <f>SUM(QE90:QE103)</f>
        <v/>
      </c>
      <c r="QF104" s="33" t="n"/>
      <c r="QG104" s="46">
        <f>SUM(QG90:QG102)</f>
        <v/>
      </c>
      <c r="QH104" s="46" t="n"/>
      <c r="QI104" s="33" t="inlineStr">
        <is>
          <t>Total</t>
        </is>
      </c>
      <c r="QJ104" s="41">
        <f>SUM(QJ90:QJ103)</f>
        <v/>
      </c>
      <c r="QK104" s="33" t="n"/>
      <c r="QL104" s="46">
        <f>SUM(QL90:QL102)</f>
        <v/>
      </c>
      <c r="QM104" s="33" t="n"/>
      <c r="QN104" s="33" t="inlineStr">
        <is>
          <t>Total</t>
        </is>
      </c>
      <c r="QO104" s="41" t="n">
        <v>1</v>
      </c>
      <c r="QP104" s="33" t="n"/>
      <c r="QQ104" s="46">
        <f>SUM(QQ90:QQ102)</f>
        <v/>
      </c>
      <c r="QR104" s="33" t="n"/>
      <c r="QS104" s="33" t="inlineStr">
        <is>
          <t>Total</t>
        </is>
      </c>
      <c r="QT104" s="41" t="n">
        <v>1</v>
      </c>
      <c r="QU104" s="33" t="n"/>
      <c r="QV104" s="46">
        <f>SUM(QV90:QV102)</f>
        <v/>
      </c>
      <c r="QW104" s="33" t="n"/>
      <c r="QX104" s="33" t="inlineStr">
        <is>
          <t>Total</t>
        </is>
      </c>
      <c r="QY104" s="41" t="n">
        <v>1</v>
      </c>
      <c r="QZ104" s="33" t="n"/>
      <c r="RA104" s="46">
        <f>SUM(RA90:RA102)</f>
        <v/>
      </c>
      <c r="RB104" s="33" t="n"/>
      <c r="RC104" s="33" t="inlineStr">
        <is>
          <t>Total</t>
        </is>
      </c>
      <c r="RD104" s="41" t="n">
        <v>1</v>
      </c>
      <c r="RE104" s="33" t="n"/>
      <c r="RF104" s="46">
        <f>SUM(RF90:RF102)</f>
        <v/>
      </c>
      <c r="RG104" s="33" t="n"/>
      <c r="RH104" s="33" t="inlineStr">
        <is>
          <t>Total</t>
        </is>
      </c>
      <c r="RI104" s="41" t="n">
        <v>1</v>
      </c>
      <c r="RJ104" s="33" t="n"/>
      <c r="RK104" s="46">
        <f>SUM(RK90:RK102)</f>
        <v/>
      </c>
      <c r="RL104" s="46" t="n"/>
    </row>
    <row r="105">
      <c r="LT105" s="34" t="n"/>
      <c r="LY105" s="34" t="n"/>
      <c r="MD105" s="34" t="n"/>
      <c r="MI105" s="34" t="n"/>
      <c r="MN105" s="34" t="n"/>
      <c r="MS105" s="34" t="n"/>
      <c r="MX105" s="34" t="n"/>
      <c r="NC105" s="41" t="n"/>
      <c r="NH105" s="41" t="n"/>
      <c r="NM105" s="41" t="n"/>
      <c r="NR105" s="41" t="n"/>
      <c r="NW105" s="41" t="n"/>
      <c r="OB105" s="41" t="n"/>
      <c r="OG105" s="41" t="n"/>
      <c r="OL105" s="41" t="n"/>
      <c r="OQ105" s="41" t="n"/>
      <c r="OV105" s="41" t="n"/>
      <c r="PF105" s="41" t="n"/>
      <c r="PK105" s="41" t="n"/>
      <c r="PP105" s="41" t="n"/>
      <c r="PU105" s="41" t="n"/>
      <c r="PZ105" s="50" t="n"/>
      <c r="QE105" s="50" t="n"/>
      <c r="QJ105" s="41" t="n"/>
      <c r="QO105" s="41" t="n"/>
      <c r="QT105" s="41" t="n"/>
      <c r="QY105" s="41" t="n"/>
      <c r="RD105" s="41" t="n"/>
      <c r="RI105" s="41" t="n"/>
    </row>
    <row r="106">
      <c r="U106" s="33" t="n"/>
      <c r="V106" s="33" t="n"/>
      <c r="W106" s="33" t="n"/>
      <c r="X106" s="33" t="n"/>
      <c r="Y106" s="33" t="n"/>
      <c r="Z106" s="33" t="n"/>
      <c r="AA106" s="33" t="n"/>
      <c r="AB106" s="33" t="n"/>
      <c r="AC106" s="33" t="n"/>
      <c r="AD106" s="33" t="n"/>
      <c r="AE106" s="33" t="n"/>
      <c r="AF106" s="33" t="n"/>
      <c r="AG106" s="33" t="n"/>
      <c r="AH106" s="33" t="n"/>
      <c r="AI106" s="33" t="n"/>
      <c r="AJ106" s="33" t="n"/>
      <c r="AK106" s="33" t="n"/>
      <c r="AL106" s="33" t="n"/>
      <c r="AM106" s="33" t="n"/>
      <c r="AN106" s="33" t="n"/>
      <c r="AO106" s="33" t="n"/>
      <c r="AP106" s="33" t="n"/>
      <c r="AQ106" s="33" t="n"/>
      <c r="AR106" s="33" t="n"/>
      <c r="AS106" s="33" t="n"/>
      <c r="AT106" s="33" t="n"/>
      <c r="AU106" s="33" t="n"/>
      <c r="AV106" s="33" t="n"/>
      <c r="AW106" s="33" t="n"/>
      <c r="AX106" s="33" t="n"/>
      <c r="AY106" s="33" t="n"/>
      <c r="AZ106" s="33" t="n"/>
      <c r="BA106" s="33" t="n"/>
      <c r="BB106" s="33" t="n"/>
      <c r="BC106" s="33" t="n"/>
      <c r="BD106" s="33" t="inlineStr">
        <is>
          <t>Mod Growth S70</t>
        </is>
      </c>
      <c r="BE106" s="33" t="n"/>
      <c r="BF106" s="33" t="n"/>
      <c r="BG106" s="33" t="n"/>
      <c r="BH106" s="33" t="n"/>
      <c r="BI106" s="33" t="inlineStr">
        <is>
          <t>Mod Growth S70</t>
        </is>
      </c>
      <c r="BJ106" s="33" t="n"/>
      <c r="BK106" s="33" t="n"/>
      <c r="BL106" s="33" t="n"/>
      <c r="BM106" s="33" t="n"/>
      <c r="BN106" s="33" t="inlineStr">
        <is>
          <t>Mod Growth S70</t>
        </is>
      </c>
      <c r="BO106" s="33" t="n"/>
      <c r="BP106" s="33" t="n"/>
      <c r="BQ106" s="33" t="n"/>
      <c r="BR106" s="33" t="n"/>
      <c r="BS106" s="33" t="inlineStr">
        <is>
          <t>Mod Growth S70</t>
        </is>
      </c>
      <c r="BT106" s="33" t="n"/>
      <c r="BU106" s="33" t="n"/>
      <c r="BV106" s="33" t="n"/>
      <c r="BW106" s="33" t="n"/>
      <c r="BX106" s="33" t="inlineStr">
        <is>
          <t>Mod Growth S70</t>
        </is>
      </c>
      <c r="BY106" s="33" t="n"/>
      <c r="BZ106" s="33" t="n"/>
      <c r="CA106" s="33" t="n"/>
      <c r="CB106" s="33" t="n"/>
      <c r="CC106" s="33" t="inlineStr">
        <is>
          <t>Mod Growth S70</t>
        </is>
      </c>
      <c r="CD106" s="33" t="n"/>
      <c r="CE106" s="33" t="n"/>
      <c r="CF106" s="33" t="n"/>
      <c r="CG106" s="33" t="n"/>
      <c r="CH106" s="33" t="inlineStr">
        <is>
          <t>Mod Growth S70</t>
        </is>
      </c>
      <c r="CI106" s="33" t="n"/>
      <c r="CJ106" s="33" t="n"/>
      <c r="CK106" s="33" t="n"/>
      <c r="CL106" s="33" t="n"/>
      <c r="CM106" s="33" t="inlineStr">
        <is>
          <t>Mod Growth S70</t>
        </is>
      </c>
      <c r="CN106" s="33" t="n"/>
      <c r="CO106" s="33" t="n"/>
      <c r="CP106" s="33" t="n"/>
      <c r="CQ106" s="33" t="n"/>
      <c r="CR106" s="33" t="inlineStr">
        <is>
          <t>Mod Growth S70</t>
        </is>
      </c>
      <c r="CS106" s="33" t="n"/>
      <c r="CT106" s="33" t="n"/>
      <c r="CU106" s="33" t="n"/>
      <c r="CV106" s="33" t="n"/>
      <c r="CW106" s="33" t="inlineStr">
        <is>
          <t>Mod Growth S70</t>
        </is>
      </c>
      <c r="CX106" s="33" t="n"/>
      <c r="CY106" s="33" t="n"/>
      <c r="CZ106" s="33" t="n"/>
      <c r="DA106" s="33" t="n"/>
      <c r="DB106" s="33" t="inlineStr">
        <is>
          <t>Mod Growth S70</t>
        </is>
      </c>
      <c r="DC106" s="33" t="n"/>
      <c r="DD106" s="33" t="n"/>
      <c r="DE106" s="33" t="n"/>
      <c r="DF106" s="33" t="n"/>
      <c r="DG106" s="33" t="inlineStr">
        <is>
          <t>Mod Growth S70</t>
        </is>
      </c>
      <c r="DH106" s="33" t="n"/>
      <c r="DI106" s="33" t="n"/>
      <c r="DJ106" s="33" t="n"/>
      <c r="DK106" s="33" t="n"/>
      <c r="DL106" s="33" t="inlineStr">
        <is>
          <t>Mod Growth S70</t>
        </is>
      </c>
      <c r="DM106" s="33" t="n"/>
      <c r="DN106" s="33" t="n"/>
      <c r="DO106" s="33" t="n"/>
      <c r="DP106" s="33" t="n"/>
      <c r="DQ106" s="33" t="inlineStr">
        <is>
          <t>Mod Growth S70</t>
        </is>
      </c>
      <c r="DR106" s="33" t="n"/>
      <c r="DS106" s="33" t="n"/>
      <c r="DT106" s="33" t="n"/>
      <c r="DU106" s="33" t="n"/>
      <c r="DV106" s="33" t="inlineStr">
        <is>
          <t>Mod Growth S70</t>
        </is>
      </c>
      <c r="DW106" s="33" t="n"/>
      <c r="DX106" s="33" t="n"/>
      <c r="DY106" s="33" t="n"/>
      <c r="DZ106" s="33" t="n"/>
      <c r="EA106" s="33" t="inlineStr">
        <is>
          <t>Mod Growth S70</t>
        </is>
      </c>
      <c r="EB106" s="33" t="n"/>
      <c r="EC106" s="33" t="n"/>
      <c r="ED106" s="33" t="n"/>
      <c r="EE106" s="33" t="n"/>
      <c r="EF106" s="33" t="inlineStr">
        <is>
          <t>Mod Growth S70</t>
        </is>
      </c>
      <c r="EG106" s="33" t="n"/>
      <c r="EH106" s="33" t="n"/>
      <c r="EI106" s="33" t="n"/>
      <c r="EJ106" s="33" t="n"/>
      <c r="EK106" s="33" t="inlineStr">
        <is>
          <t>Mod Growth S70</t>
        </is>
      </c>
      <c r="EL106" s="33" t="n"/>
      <c r="EM106" s="33" t="n"/>
      <c r="EN106" s="33" t="n"/>
      <c r="EO106" s="33" t="n"/>
      <c r="EP106" s="33" t="inlineStr">
        <is>
          <t>Mod Growth S70</t>
        </is>
      </c>
      <c r="EQ106" s="33" t="n"/>
      <c r="ER106" s="33" t="n"/>
      <c r="ES106" s="33" t="n"/>
      <c r="ET106" s="33" t="n"/>
      <c r="EU106" s="33" t="inlineStr">
        <is>
          <t>Mod Growth S70</t>
        </is>
      </c>
      <c r="EV106" s="33" t="n"/>
      <c r="EW106" s="33" t="n"/>
      <c r="EX106" s="33" t="n"/>
      <c r="EY106" s="33" t="n"/>
      <c r="EZ106" s="33" t="inlineStr">
        <is>
          <t>Mod Growth S70</t>
        </is>
      </c>
      <c r="FA106" s="33" t="n"/>
      <c r="FB106" s="33" t="n"/>
      <c r="FC106" s="33" t="n"/>
      <c r="FD106" s="33" t="n"/>
      <c r="FE106" s="33" t="inlineStr">
        <is>
          <t>Mod Growth S70</t>
        </is>
      </c>
      <c r="FF106" s="33" t="n"/>
      <c r="FG106" s="33" t="n"/>
      <c r="FH106" s="33" t="n"/>
      <c r="FI106" s="33" t="n"/>
      <c r="FJ106" s="33" t="inlineStr">
        <is>
          <t>Mod Growth S70</t>
        </is>
      </c>
      <c r="FK106" s="33" t="n"/>
      <c r="FL106" s="33" t="n"/>
      <c r="FM106" s="33" t="n"/>
      <c r="FN106" s="33" t="n"/>
      <c r="FO106" s="33" t="inlineStr">
        <is>
          <t>Mod Growth S70</t>
        </is>
      </c>
      <c r="FP106" s="33" t="n"/>
      <c r="FQ106" s="33" t="n"/>
      <c r="FR106" s="33" t="n"/>
      <c r="FS106" s="33" t="n"/>
      <c r="FT106" s="33" t="inlineStr">
        <is>
          <t>Mod Growth S70</t>
        </is>
      </c>
      <c r="FU106" s="33" t="n"/>
      <c r="FV106" s="33" t="n"/>
      <c r="FW106" s="33" t="n"/>
      <c r="FX106" s="33" t="n"/>
      <c r="FY106" s="33" t="inlineStr">
        <is>
          <t>Mod Growth S70</t>
        </is>
      </c>
      <c r="FZ106" s="34" t="n"/>
      <c r="GA106" s="33" t="n"/>
      <c r="GB106" s="33" t="n"/>
      <c r="GC106" s="33" t="n"/>
      <c r="GD106" s="33" t="inlineStr">
        <is>
          <t>Mod Growth S70</t>
        </is>
      </c>
      <c r="GE106" s="34" t="n"/>
      <c r="GF106" s="33" t="n"/>
      <c r="GG106" s="33" t="n"/>
      <c r="GH106" s="33" t="n"/>
      <c r="GI106" s="33" t="inlineStr">
        <is>
          <t>Mod Growth S70</t>
        </is>
      </c>
      <c r="GJ106" s="34" t="n"/>
      <c r="GK106" s="33" t="n"/>
      <c r="GL106" s="33" t="n"/>
      <c r="GM106" s="33" t="n"/>
      <c r="GN106" s="33" t="inlineStr">
        <is>
          <t>Mod Growth S70</t>
        </is>
      </c>
      <c r="GO106" s="34" t="n"/>
      <c r="GP106" s="33" t="n"/>
      <c r="GQ106" s="33" t="n"/>
      <c r="GR106" s="33" t="n"/>
      <c r="GS106" s="33" t="inlineStr">
        <is>
          <t>Mod Growth S70</t>
        </is>
      </c>
      <c r="GT106" s="34" t="n"/>
      <c r="GU106" s="33" t="n"/>
      <c r="GV106" s="33" t="n"/>
      <c r="GW106" s="33" t="n"/>
      <c r="GX106" s="33" t="inlineStr">
        <is>
          <t>Mod Growth S70</t>
        </is>
      </c>
      <c r="GY106" s="34" t="n"/>
      <c r="GZ106" s="33" t="n"/>
      <c r="HA106" s="33" t="n"/>
      <c r="HB106" s="33" t="n"/>
      <c r="HC106" s="33" t="inlineStr">
        <is>
          <t>Mod Growth S70</t>
        </is>
      </c>
      <c r="HD106" s="34" t="n"/>
      <c r="HE106" s="33" t="n"/>
      <c r="HF106" s="33" t="n"/>
      <c r="HG106" s="33" t="n"/>
      <c r="HH106" s="33" t="inlineStr">
        <is>
          <t>Mod Growth S70</t>
        </is>
      </c>
      <c r="HI106" s="34" t="n"/>
      <c r="HJ106" s="33" t="n"/>
      <c r="HK106" s="33" t="n"/>
      <c r="HL106" s="33" t="n"/>
      <c r="HM106" s="33" t="inlineStr">
        <is>
          <t>Mod Growth S70</t>
        </is>
      </c>
      <c r="HN106" s="34" t="n"/>
      <c r="HO106" s="33" t="n"/>
      <c r="HP106" s="33" t="n"/>
      <c r="HQ106" s="33" t="n"/>
      <c r="HR106" s="33" t="inlineStr">
        <is>
          <t>Mod Growth S70</t>
        </is>
      </c>
      <c r="HS106" s="34" t="n"/>
      <c r="HT106" s="33" t="n"/>
      <c r="HU106" s="33" t="n"/>
      <c r="HV106" s="33" t="n"/>
      <c r="HW106" s="33" t="inlineStr">
        <is>
          <t>Mod Growth S70</t>
        </is>
      </c>
      <c r="HX106" s="34" t="n"/>
      <c r="HY106" s="33" t="n"/>
      <c r="HZ106" s="33" t="n"/>
      <c r="IA106" s="33" t="n"/>
      <c r="IB106" s="33" t="inlineStr">
        <is>
          <t>Mod Growth S70</t>
        </is>
      </c>
      <c r="IC106" s="34" t="n"/>
      <c r="ID106" s="33" t="n"/>
      <c r="IE106" s="33" t="n"/>
      <c r="IF106" s="33" t="n"/>
      <c r="IG106" s="33" t="inlineStr">
        <is>
          <t>Mod Growth S70</t>
        </is>
      </c>
      <c r="IH106" s="34" t="n"/>
      <c r="II106" s="33" t="n"/>
      <c r="IJ106" s="33" t="n"/>
      <c r="IK106" s="33" t="n"/>
      <c r="IL106" s="33" t="inlineStr">
        <is>
          <t>Mod Growth S70</t>
        </is>
      </c>
      <c r="IM106" s="34" t="n"/>
      <c r="IN106" s="33" t="n"/>
      <c r="IO106" s="33" t="n"/>
      <c r="IP106" s="33" t="n"/>
      <c r="IQ106" s="33" t="inlineStr">
        <is>
          <t>Mod Growth S70</t>
        </is>
      </c>
      <c r="IR106" s="34" t="n"/>
      <c r="IS106" s="33" t="n"/>
      <c r="IT106" s="33" t="n"/>
      <c r="IU106" s="33" t="n"/>
      <c r="IV106" s="33" t="inlineStr">
        <is>
          <t>Mod Growth S70</t>
        </is>
      </c>
      <c r="IW106" s="34" t="n"/>
      <c r="IX106" s="33" t="n"/>
      <c r="IY106" s="33" t="n"/>
      <c r="IZ106" s="33" t="n"/>
      <c r="JA106" s="33" t="inlineStr">
        <is>
          <t>Mod Growth S70</t>
        </is>
      </c>
      <c r="JB106" s="34" t="n"/>
      <c r="JC106" s="33" t="n"/>
      <c r="JD106" s="33" t="n"/>
      <c r="JE106" s="33" t="n"/>
      <c r="JF106" s="33" t="inlineStr">
        <is>
          <t>Mod Growth S70</t>
        </is>
      </c>
      <c r="JG106" s="34" t="n"/>
      <c r="JH106" s="33" t="n"/>
      <c r="JI106" s="33" t="n"/>
      <c r="JJ106" s="33" t="n"/>
      <c r="JK106" s="33" t="inlineStr">
        <is>
          <t>Mod Growth S70</t>
        </is>
      </c>
      <c r="JL106" s="34" t="n"/>
      <c r="JM106" s="33" t="n"/>
      <c r="JN106" s="33" t="n"/>
      <c r="JO106" s="33" t="n"/>
      <c r="JP106" s="33" t="inlineStr">
        <is>
          <t>Mod Growth S70</t>
        </is>
      </c>
      <c r="JQ106" s="34" t="n"/>
      <c r="JR106" s="33" t="n"/>
      <c r="JS106" s="33" t="n"/>
      <c r="JT106" s="33" t="n"/>
      <c r="JU106" s="33" t="inlineStr">
        <is>
          <t>Mod Growth S70</t>
        </is>
      </c>
      <c r="JV106" s="34" t="n"/>
      <c r="JW106" s="33" t="n"/>
      <c r="JX106" s="33" t="n"/>
      <c r="JY106" s="33" t="n"/>
      <c r="JZ106" s="33" t="inlineStr">
        <is>
          <t>Mod Growth S70</t>
        </is>
      </c>
      <c r="KA106" s="34" t="n"/>
      <c r="KB106" s="33" t="n"/>
      <c r="KC106" s="33" t="n"/>
      <c r="KD106" s="33" t="n"/>
      <c r="KE106" s="33" t="inlineStr">
        <is>
          <t>Mod Growth S70</t>
        </is>
      </c>
      <c r="KF106" s="34" t="n"/>
      <c r="KG106" s="33" t="n"/>
      <c r="KH106" s="33" t="n"/>
      <c r="KI106" s="33" t="n"/>
      <c r="KJ106" s="33" t="inlineStr">
        <is>
          <t>Mod Growth S70</t>
        </is>
      </c>
      <c r="KK106" s="34" t="n"/>
      <c r="KL106" s="33" t="n"/>
      <c r="KM106" s="33" t="n"/>
      <c r="KN106" s="33" t="n"/>
      <c r="KO106" s="33" t="inlineStr">
        <is>
          <t>Strategic (S70) Mod Growth</t>
        </is>
      </c>
      <c r="KP106" s="34" t="n"/>
      <c r="KQ106" s="33" t="n"/>
      <c r="KR106" s="33" t="n"/>
      <c r="KS106" s="33" t="n"/>
      <c r="KT106" s="33" t="inlineStr">
        <is>
          <t>Strategic (S70) Mod Growth</t>
        </is>
      </c>
      <c r="KU106" s="34" t="n"/>
      <c r="KV106" s="33" t="n"/>
      <c r="KW106" s="33" t="n"/>
      <c r="KX106" s="33" t="n"/>
      <c r="KY106" s="33" t="inlineStr">
        <is>
          <t>Strategic (S70) Mod Growth</t>
        </is>
      </c>
      <c r="KZ106" s="34" t="n"/>
      <c r="LA106" s="33" t="n"/>
      <c r="LB106" s="33" t="n"/>
      <c r="LC106" s="33" t="n"/>
      <c r="LD106" s="33" t="inlineStr">
        <is>
          <t>Strategic (S70) Mod Growth</t>
        </is>
      </c>
      <c r="LE106" s="34" t="n"/>
      <c r="LF106" s="33" t="n"/>
      <c r="LG106" s="33" t="n"/>
      <c r="LH106" s="33" t="n"/>
      <c r="LI106" s="33" t="inlineStr">
        <is>
          <t>Strategic (S70) Mod Growth</t>
        </is>
      </c>
      <c r="LJ106" s="34" t="n"/>
      <c r="LK106" s="33" t="n"/>
      <c r="LL106" s="33" t="n"/>
      <c r="LM106" s="33" t="n"/>
      <c r="LN106" s="33" t="inlineStr">
        <is>
          <t>Strategic (S70) Mod Growth</t>
        </is>
      </c>
      <c r="LO106" s="34" t="n"/>
      <c r="LP106" s="33" t="n"/>
      <c r="LQ106" s="33" t="n"/>
      <c r="LR106" s="33" t="n"/>
      <c r="LS106" s="33" t="inlineStr">
        <is>
          <t>Strategic (S70) Mod Growth</t>
        </is>
      </c>
      <c r="LT106" s="34" t="n"/>
      <c r="LU106" s="33" t="n"/>
      <c r="LV106" s="33" t="n"/>
      <c r="LW106" s="33" t="n"/>
      <c r="LX106" s="33" t="inlineStr">
        <is>
          <t>Strategic (S70) Mod Growth</t>
        </is>
      </c>
      <c r="LY106" s="34" t="n"/>
      <c r="LZ106" s="33" t="n"/>
      <c r="MA106" s="33" t="n"/>
      <c r="MB106" s="33" t="n"/>
      <c r="MC106" s="33" t="inlineStr">
        <is>
          <t>Strategic (S70) Mod Growth</t>
        </is>
      </c>
      <c r="MD106" s="34" t="n"/>
      <c r="ME106" s="33" t="n"/>
      <c r="MF106" s="33" t="n"/>
      <c r="MG106" s="33" t="n"/>
      <c r="MH106" s="33" t="inlineStr">
        <is>
          <t>Strategic (S70) Mod Growth</t>
        </is>
      </c>
      <c r="MI106" s="34" t="n"/>
      <c r="MJ106" s="33" t="n"/>
      <c r="MK106" s="33" t="n"/>
      <c r="ML106" s="33" t="n"/>
      <c r="MM106" s="33" t="inlineStr">
        <is>
          <t>Strategic (S70) Mod Growth</t>
        </is>
      </c>
      <c r="MN106" s="34" t="n"/>
      <c r="MO106" s="33" t="n"/>
      <c r="MP106" s="33" t="n"/>
      <c r="MQ106" s="33" t="n"/>
      <c r="MR106" s="33" t="inlineStr">
        <is>
          <t>Strategic (S70) Mod Growth</t>
        </is>
      </c>
      <c r="MS106" s="34" t="n"/>
      <c r="MT106" s="33" t="n"/>
      <c r="MU106" s="33" t="n"/>
      <c r="MV106" s="33" t="n"/>
      <c r="MW106" s="33" t="inlineStr">
        <is>
          <t>Strategic (S70) Mod Growth</t>
        </is>
      </c>
      <c r="MX106" s="34" t="n"/>
      <c r="MY106" s="33" t="n"/>
      <c r="MZ106" s="33" t="n"/>
      <c r="NA106" s="33" t="n"/>
      <c r="NB106" s="33" t="inlineStr">
        <is>
          <t>Strategic (S70) Mod Growth</t>
        </is>
      </c>
      <c r="NC106" s="41" t="n"/>
      <c r="ND106" s="33" t="n"/>
      <c r="NE106" s="33" t="n"/>
      <c r="NF106" s="33" t="n"/>
      <c r="NG106" s="33" t="inlineStr">
        <is>
          <t>Strategic (S70) Mod Growth</t>
        </is>
      </c>
      <c r="NH106" s="41" t="n"/>
      <c r="NI106" s="33" t="n"/>
      <c r="NJ106" s="33" t="n"/>
      <c r="NK106" s="33" t="n"/>
      <c r="NL106" s="33" t="inlineStr">
        <is>
          <t>Strategic (S70) Mod Growth</t>
        </is>
      </c>
      <c r="NM106" s="41" t="n"/>
      <c r="NN106" s="33" t="n"/>
      <c r="NO106" s="33" t="n"/>
      <c r="NP106" s="33" t="n"/>
      <c r="NQ106" s="33" t="inlineStr">
        <is>
          <t>Strategic (S70) Mod Growth</t>
        </is>
      </c>
      <c r="NR106" s="41" t="n"/>
      <c r="NS106" s="33" t="n"/>
      <c r="NT106" s="33" t="n"/>
      <c r="NU106" s="33" t="n"/>
      <c r="NV106" s="33" t="inlineStr">
        <is>
          <t>Strategic (S70) Mod Growth</t>
        </is>
      </c>
      <c r="NW106" s="41" t="n"/>
      <c r="NX106" s="33" t="n"/>
      <c r="NY106" s="33" t="n"/>
      <c r="NZ106" s="33" t="n"/>
      <c r="OA106" s="33" t="inlineStr">
        <is>
          <t>Strategic (S70) Mod Growth</t>
        </is>
      </c>
      <c r="OB106" s="41" t="n"/>
      <c r="OC106" s="33" t="n"/>
      <c r="OD106" s="33" t="n"/>
      <c r="OE106" s="33" t="n"/>
      <c r="OF106" s="33" t="inlineStr">
        <is>
          <t>Strategic (S70) Mod Growth</t>
        </is>
      </c>
      <c r="OG106" s="41" t="n"/>
      <c r="OH106" s="33" t="n"/>
      <c r="OI106" s="33" t="n"/>
      <c r="OJ106" s="33" t="n"/>
      <c r="OK106" s="33" t="inlineStr">
        <is>
          <t>Strategic (S70) Mod Growth</t>
        </is>
      </c>
      <c r="OL106" s="41" t="n"/>
      <c r="OM106" s="33" t="n"/>
      <c r="ON106" s="33" t="n"/>
      <c r="OO106" s="33" t="n"/>
      <c r="OP106" s="33" t="inlineStr">
        <is>
          <t>Strategic (S70) Mod Growth</t>
        </is>
      </c>
      <c r="OQ106" s="41" t="n"/>
      <c r="OR106" s="33" t="n"/>
      <c r="OS106" s="33" t="n"/>
      <c r="OT106" s="33" t="n"/>
      <c r="OU106" s="33" t="inlineStr">
        <is>
          <t>Strategic (S70) Mod Growth</t>
        </is>
      </c>
      <c r="OV106" s="41" t="n"/>
      <c r="OW106" s="33" t="n"/>
      <c r="OX106" s="33" t="n"/>
      <c r="OY106" s="33" t="n"/>
      <c r="OZ106" s="33" t="inlineStr">
        <is>
          <t>Strategic (S70) Mod Growth</t>
        </is>
      </c>
      <c r="PB106" s="33" t="n"/>
      <c r="PC106" s="33" t="n"/>
      <c r="PD106" s="33" t="n"/>
      <c r="PE106" s="33" t="inlineStr">
        <is>
          <t>Strategic (S70) Mod Growth</t>
        </is>
      </c>
      <c r="PF106" s="41" t="n"/>
      <c r="PG106" s="33" t="n"/>
      <c r="PH106" s="33" t="n"/>
      <c r="PI106" s="33" t="n"/>
      <c r="PJ106" s="33" t="inlineStr">
        <is>
          <t>Strategic (S70) Mod Growth</t>
        </is>
      </c>
      <c r="PK106" s="41" t="n"/>
      <c r="PL106" s="33" t="n"/>
      <c r="PM106" s="33" t="n"/>
      <c r="PN106" s="33" t="n"/>
      <c r="PO106" s="33" t="inlineStr">
        <is>
          <t>Strategic (S70) Mod Growth</t>
        </is>
      </c>
      <c r="PP106" s="41" t="n"/>
      <c r="PQ106" s="33" t="n"/>
      <c r="PR106" s="33" t="n"/>
      <c r="PS106" s="33" t="n"/>
      <c r="PT106" s="33" t="inlineStr">
        <is>
          <t>Strategic (S70) Mod Growth</t>
        </is>
      </c>
      <c r="PU106" s="41" t="n"/>
      <c r="PV106" s="33" t="n"/>
      <c r="PW106" s="33" t="n"/>
      <c r="PX106" s="33" t="n"/>
      <c r="PY106" s="33" t="inlineStr">
        <is>
          <t>Strategic (S70) Mod Growth</t>
        </is>
      </c>
      <c r="PZ106" s="50" t="n"/>
      <c r="QA106" s="33" t="n"/>
      <c r="QB106" s="33" t="n"/>
      <c r="QC106" s="33" t="n"/>
      <c r="QD106" s="33" t="inlineStr">
        <is>
          <t>Strategic (S70) Mod Growth</t>
        </is>
      </c>
      <c r="QE106" s="50" t="n"/>
      <c r="QF106" s="33" t="n"/>
      <c r="QG106" s="33" t="n"/>
      <c r="QH106" s="33" t="n"/>
      <c r="QI106" s="33" t="inlineStr">
        <is>
          <t>Strategic (S70) Mod Growth</t>
        </is>
      </c>
      <c r="QJ106" s="41" t="n"/>
      <c r="QK106" s="33" t="n"/>
      <c r="QL106" s="33" t="n"/>
      <c r="QM106" s="33" t="n"/>
      <c r="QN106" s="33" t="inlineStr">
        <is>
          <t>Strategic (S70) Mod Growth</t>
        </is>
      </c>
      <c r="QO106" s="41" t="n"/>
      <c r="QP106" s="33" t="n"/>
      <c r="QQ106" s="33" t="n"/>
      <c r="QR106" s="33" t="n"/>
      <c r="QS106" s="33" t="inlineStr">
        <is>
          <t>Strategic (S70) Mod Growth</t>
        </is>
      </c>
      <c r="QT106" s="41" t="n"/>
      <c r="QU106" s="33" t="n"/>
      <c r="QV106" s="33" t="n"/>
      <c r="QW106" s="33" t="n"/>
      <c r="QX106" s="33" t="inlineStr">
        <is>
          <t>Strategic (S70) Mod Growth</t>
        </is>
      </c>
      <c r="QY106" s="41" t="n"/>
      <c r="QZ106" s="33" t="n"/>
      <c r="RA106" s="33" t="n"/>
      <c r="RB106" s="33" t="n"/>
      <c r="RC106" s="33" t="inlineStr">
        <is>
          <t>Strategic (S70) Mod Growth</t>
        </is>
      </c>
      <c r="RD106" s="41" t="n"/>
      <c r="RE106" s="33" t="n"/>
      <c r="RF106" s="33" t="n"/>
      <c r="RG106" s="33" t="n"/>
      <c r="RH106" s="33" t="inlineStr">
        <is>
          <t>Strategic (S70) Mod Growth</t>
        </is>
      </c>
      <c r="RI106" s="41" t="n"/>
      <c r="RJ106" s="33" t="n"/>
      <c r="RK106" s="33" t="n"/>
      <c r="RL106" s="33" t="n"/>
      <c r="RM106" s="28" t="inlineStr">
        <is>
          <t>Baseline</t>
        </is>
      </c>
    </row>
    <row r="107">
      <c r="U107" s="33" t="n"/>
      <c r="V107" s="33" t="n"/>
      <c r="W107" s="33" t="n"/>
      <c r="X107" s="33" t="n"/>
      <c r="Y107" s="33" t="n"/>
      <c r="Z107" s="33" t="n"/>
      <c r="AA107" s="33" t="n"/>
      <c r="AB107" s="33" t="n"/>
      <c r="AC107" s="33" t="n"/>
      <c r="AD107" s="33" t="n"/>
      <c r="AE107" s="33" t="n"/>
      <c r="AF107" s="33" t="n"/>
      <c r="AG107" s="33" t="n"/>
      <c r="AH107" s="33" t="n"/>
      <c r="AI107" s="33" t="n"/>
      <c r="AJ107" s="33" t="n"/>
      <c r="AK107" s="33" t="n"/>
      <c r="AL107" s="33" t="n"/>
      <c r="AM107" s="33" t="n"/>
      <c r="AN107" s="33" t="n"/>
      <c r="AO107" s="33" t="n"/>
      <c r="AP107" s="33" t="n"/>
      <c r="AQ107" s="33" t="n"/>
      <c r="AR107" s="33" t="n"/>
      <c r="AS107" s="33" t="n"/>
      <c r="AT107" s="33" t="n"/>
      <c r="AU107" s="33" t="n"/>
      <c r="AV107" s="33" t="n"/>
      <c r="AW107" s="33" t="n"/>
      <c r="AX107" s="33" t="n"/>
      <c r="AY107" s="33" t="n"/>
      <c r="AZ107" s="33" t="n"/>
      <c r="BA107" s="33" t="n"/>
      <c r="BB107" s="33" t="n"/>
      <c r="BC107" s="33" t="n"/>
      <c r="BD107" s="61" t="inlineStr">
        <is>
          <t>VTI</t>
        </is>
      </c>
      <c r="BE107" s="61" t="n">
        <v>0.35</v>
      </c>
      <c r="BF107" s="61">
        <f>'ETF MTD'!$K$28/'ETF MTD'!$K$3-1</f>
        <v/>
      </c>
      <c r="BG107" s="61">
        <f>BE107*BF107</f>
        <v/>
      </c>
      <c r="BH107" s="61" t="n"/>
      <c r="BI107" s="61" t="inlineStr">
        <is>
          <t>VTI</t>
        </is>
      </c>
      <c r="BJ107" s="61" t="n">
        <v>0.35</v>
      </c>
      <c r="BK107" s="61">
        <f>'ETF MTD'!$K$28/'ETF MTD'!$K$3-1</f>
        <v/>
      </c>
      <c r="BL107" s="61">
        <f>BJ107*BK107</f>
        <v/>
      </c>
      <c r="BM107" s="61" t="n"/>
      <c r="BN107" s="61" t="inlineStr">
        <is>
          <t>VTI</t>
        </is>
      </c>
      <c r="BO107" s="61" t="n">
        <v>0.3725</v>
      </c>
      <c r="BP107" s="61">
        <f>'ETF MTD'!$K$28/'ETF MTD'!$K$3-1</f>
        <v/>
      </c>
      <c r="BQ107" s="61">
        <f>BO107*BP107</f>
        <v/>
      </c>
      <c r="BR107" s="61" t="n"/>
      <c r="BS107" s="61" t="inlineStr">
        <is>
          <t>VTI</t>
        </is>
      </c>
      <c r="BT107" s="61" t="n">
        <v>0.3724999999999999</v>
      </c>
      <c r="BU107" s="61">
        <f>'ETF MTD'!$K$28/'ETF MTD'!$K$3-1</f>
        <v/>
      </c>
      <c r="BV107" s="61">
        <f>BT107*BU107</f>
        <v/>
      </c>
      <c r="BW107" s="61" t="n"/>
      <c r="BX107" s="61" t="inlineStr">
        <is>
          <t>VTI</t>
        </is>
      </c>
      <c r="BY107" s="61" t="n">
        <v>0.35</v>
      </c>
      <c r="BZ107" s="61">
        <f>'ETF MTD'!$K$28/'ETF MTD'!$K$3-1</f>
        <v/>
      </c>
      <c r="CA107" s="61">
        <f>BY107*BZ107</f>
        <v/>
      </c>
      <c r="CB107" s="61" t="n"/>
      <c r="CC107" s="61" t="inlineStr">
        <is>
          <t>VTI</t>
        </is>
      </c>
      <c r="CD107" s="61" t="n">
        <v>0.3724999999999999</v>
      </c>
      <c r="CE107" s="61">
        <f>'ETF MTD'!$K$28/'ETF MTD'!$K$3-1</f>
        <v/>
      </c>
      <c r="CF107" s="61">
        <f>CD107*CE107</f>
        <v/>
      </c>
      <c r="CG107" s="61" t="n"/>
      <c r="CH107" s="61" t="inlineStr">
        <is>
          <t>VTI</t>
        </is>
      </c>
      <c r="CI107" s="61" t="n">
        <v>0.395</v>
      </c>
      <c r="CJ107" s="61">
        <f>'ETF MTD'!$K$28/'ETF MTD'!$K$3-1</f>
        <v/>
      </c>
      <c r="CK107" s="61">
        <f>CI107*CJ107</f>
        <v/>
      </c>
      <c r="CL107" s="61" t="n"/>
      <c r="CM107" s="61" t="inlineStr">
        <is>
          <t>VTI</t>
        </is>
      </c>
      <c r="CN107" s="61" t="n">
        <v>0.32</v>
      </c>
      <c r="CO107" s="61">
        <f>'ETF MTD'!$K$28/'ETF MTD'!$K$3-1</f>
        <v/>
      </c>
      <c r="CP107" s="61">
        <f>CN107*CO107</f>
        <v/>
      </c>
      <c r="CQ107" s="61" t="n"/>
      <c r="CR107" s="61" t="inlineStr">
        <is>
          <t>VTI</t>
        </is>
      </c>
      <c r="CS107" s="61" t="n">
        <v>0.32</v>
      </c>
      <c r="CT107" s="61">
        <f>'ETF MTD'!$K$28/'ETF MTD'!$K$3-1</f>
        <v/>
      </c>
      <c r="CU107" s="61">
        <f>CS107*CT107</f>
        <v/>
      </c>
      <c r="CV107" s="61" t="n"/>
      <c r="CW107" s="61" t="inlineStr">
        <is>
          <t>VTI</t>
        </is>
      </c>
      <c r="CX107" s="61" t="n">
        <v>0.395</v>
      </c>
      <c r="CY107" s="61">
        <f>'ETF MTD'!$K$28/'ETF MTD'!$K$3-1</f>
        <v/>
      </c>
      <c r="CZ107" s="61">
        <f>CX107*CY107</f>
        <v/>
      </c>
      <c r="DA107" s="61" t="n"/>
      <c r="DB107" s="61" t="inlineStr">
        <is>
          <t>VTI</t>
        </is>
      </c>
      <c r="DC107" s="61" t="n">
        <v>0.4025</v>
      </c>
      <c r="DD107" s="61">
        <f>'ETF MTD'!$K$28/'ETF MTD'!$K$3-1</f>
        <v/>
      </c>
      <c r="DE107" s="61">
        <f>DC107*DD107</f>
        <v/>
      </c>
      <c r="DF107" s="61" t="n"/>
      <c r="DG107" s="61" t="inlineStr">
        <is>
          <t>VTI</t>
        </is>
      </c>
      <c r="DH107" s="61" t="n">
        <v>0.395</v>
      </c>
      <c r="DI107" s="61">
        <f>'ETF MTD'!$K$28/'ETF MTD'!$K$3-1</f>
        <v/>
      </c>
      <c r="DJ107" s="61">
        <f>DH107*DI107</f>
        <v/>
      </c>
      <c r="DK107" s="61" t="n"/>
      <c r="DL107" s="61" t="inlineStr">
        <is>
          <t>VTI</t>
        </is>
      </c>
      <c r="DM107" s="61" t="n">
        <v>0.395</v>
      </c>
      <c r="DN107" s="61">
        <f>'ETF MTD'!$K$28/'ETF MTD'!$K$3-1</f>
        <v/>
      </c>
      <c r="DO107" s="61">
        <f>DM107*DN107</f>
        <v/>
      </c>
      <c r="DP107" s="61" t="n"/>
      <c r="DQ107" s="61" t="inlineStr">
        <is>
          <t>VTI</t>
        </is>
      </c>
      <c r="DR107" s="61" t="n">
        <v>0.4175</v>
      </c>
      <c r="DS107" s="61">
        <f>'ETF MTD'!$K$28/'ETF MTD'!$K$3-1</f>
        <v/>
      </c>
      <c r="DT107" s="61">
        <f>DR107*DS107</f>
        <v/>
      </c>
      <c r="DU107" s="61" t="n"/>
      <c r="DV107" s="61" t="inlineStr">
        <is>
          <t>VTI</t>
        </is>
      </c>
      <c r="DW107" s="61" t="n">
        <v>0.3425</v>
      </c>
      <c r="DX107" s="61">
        <f>'ETF MTD'!$K$28/'ETF MTD'!$K$3-1</f>
        <v/>
      </c>
      <c r="DY107" s="61">
        <f>DW107*DX107</f>
        <v/>
      </c>
      <c r="DZ107" s="61" t="n"/>
      <c r="EA107" s="61" t="inlineStr">
        <is>
          <t>VTI</t>
        </is>
      </c>
      <c r="EB107" s="61" t="n">
        <v>0.245</v>
      </c>
      <c r="EC107" s="61">
        <f>'ETF MTD'!$K$28/'ETF MTD'!$K$3-1</f>
        <v/>
      </c>
      <c r="ED107" s="61">
        <f>EB107*EC107</f>
        <v/>
      </c>
      <c r="EE107" s="61" t="n"/>
      <c r="EF107" s="61" t="inlineStr">
        <is>
          <t>VTI</t>
        </is>
      </c>
      <c r="EG107" s="61" t="n">
        <v>0.245</v>
      </c>
      <c r="EH107" s="61">
        <f>'ETF MTD'!$K$28/'ETF MTD'!$K$3-1</f>
        <v/>
      </c>
      <c r="EI107" s="61">
        <f>EG107*EH107</f>
        <v/>
      </c>
      <c r="EJ107" s="61" t="n"/>
      <c r="EK107" s="61" t="inlineStr">
        <is>
          <t>VTI</t>
        </is>
      </c>
      <c r="EL107" s="61" t="n">
        <v>0.245</v>
      </c>
      <c r="EM107" s="61">
        <f>'ETF MTD'!$K$28/'ETF MTD'!$K$3-1</f>
        <v/>
      </c>
      <c r="EN107" s="61">
        <f>EL107*EM107</f>
        <v/>
      </c>
      <c r="EO107" s="61" t="n"/>
      <c r="EP107" s="61" t="inlineStr">
        <is>
          <t>VTI</t>
        </is>
      </c>
      <c r="EQ107" s="61" t="n">
        <v>0.2975</v>
      </c>
      <c r="ER107" s="61">
        <f>'ETF MTD'!$K$28/'ETF MTD'!$K$3-1</f>
        <v/>
      </c>
      <c r="ES107" s="61">
        <f>EQ107*ER107</f>
        <v/>
      </c>
      <c r="ET107" s="61" t="n"/>
      <c r="EU107" s="61" t="inlineStr">
        <is>
          <t>VTI</t>
        </is>
      </c>
      <c r="EV107" s="61" t="n">
        <v>0.365</v>
      </c>
      <c r="EW107" s="61">
        <f>'ETF MTD'!$K$28/'ETF MTD'!$K$3-1</f>
        <v/>
      </c>
      <c r="EX107" s="61">
        <f>EV107*EW107</f>
        <v/>
      </c>
      <c r="EY107" s="61" t="n"/>
      <c r="EZ107" s="61" t="inlineStr">
        <is>
          <t>VTI</t>
        </is>
      </c>
      <c r="FA107" s="61" t="n">
        <v>0.35</v>
      </c>
      <c r="FB107" s="61">
        <f>'ETF MTD'!$K$28/'ETF MTD'!$K$3-1</f>
        <v/>
      </c>
      <c r="FC107" s="61">
        <f>FA107*FB107</f>
        <v/>
      </c>
      <c r="FD107" s="61" t="n"/>
      <c r="FE107" s="61" t="inlineStr">
        <is>
          <t>VTI</t>
        </is>
      </c>
      <c r="FF107" s="61" t="n">
        <v>0.2975</v>
      </c>
      <c r="FG107" s="61">
        <f>'ETF MTD'!$K$28/'ETF MTD'!$K$3-1</f>
        <v/>
      </c>
      <c r="FH107" s="61">
        <f>FF107*FG107</f>
        <v/>
      </c>
      <c r="FI107" s="61" t="n"/>
      <c r="FJ107" s="61" t="inlineStr">
        <is>
          <t>VTI</t>
        </is>
      </c>
      <c r="FK107" s="61" t="n">
        <v>0.3725</v>
      </c>
      <c r="FL107" s="61">
        <f>'ETF MTD'!$K$28/'ETF MTD'!$K$3-1</f>
        <v/>
      </c>
      <c r="FM107" s="61">
        <f>FK107*FL107</f>
        <v/>
      </c>
      <c r="FN107" s="61" t="n"/>
      <c r="FO107" s="61" t="inlineStr">
        <is>
          <t>VTI</t>
        </is>
      </c>
      <c r="FP107" s="61" t="n">
        <v>0.35</v>
      </c>
      <c r="FQ107" s="61">
        <f>'ETF MTD'!$K$28/'ETF MTD'!$K$3-1</f>
        <v/>
      </c>
      <c r="FR107" s="61">
        <f>FP107*FQ107</f>
        <v/>
      </c>
      <c r="FS107" s="61" t="n"/>
      <c r="FT107" s="61" t="inlineStr">
        <is>
          <t>VTI</t>
        </is>
      </c>
      <c r="FU107" s="61" t="n">
        <v>0.32</v>
      </c>
      <c r="FV107" s="61">
        <f>'ETF MTD'!$K$28/'ETF MTD'!$K$3-1</f>
        <v/>
      </c>
      <c r="FW107" s="61">
        <f>FU107*FV107</f>
        <v/>
      </c>
      <c r="FX107" s="61" t="n"/>
      <c r="FY107" s="61" t="inlineStr">
        <is>
          <t>VTI</t>
        </is>
      </c>
      <c r="FZ107" s="50" t="n">
        <v>0.3725</v>
      </c>
      <c r="GA107" s="61">
        <f>'ETF MTD'!$K$28/'ETF MTD'!$K$3-1</f>
        <v/>
      </c>
      <c r="GB107" s="61">
        <f>FZ107*GA107</f>
        <v/>
      </c>
      <c r="GC107" s="61" t="n"/>
      <c r="GD107" s="61" t="inlineStr">
        <is>
          <t>VTI</t>
        </is>
      </c>
      <c r="GE107" s="50" t="n">
        <v>0.35</v>
      </c>
      <c r="GF107" s="61">
        <f>'ETF MTD'!$K$28/'ETF MTD'!$K$3-1</f>
        <v/>
      </c>
      <c r="GG107" s="61">
        <f>GE107*GF107</f>
        <v/>
      </c>
      <c r="GH107" s="61" t="n"/>
      <c r="GI107" s="61" t="inlineStr">
        <is>
          <t>VTI</t>
        </is>
      </c>
      <c r="GJ107" s="50" t="n">
        <v>0.35</v>
      </c>
      <c r="GK107" s="61">
        <f>'ETF MTD'!$K$28/'ETF MTD'!$K$3-1</f>
        <v/>
      </c>
      <c r="GL107" s="61">
        <f>GJ107*GK107</f>
        <v/>
      </c>
      <c r="GM107" s="61" t="n"/>
      <c r="GN107" s="61" t="inlineStr">
        <is>
          <t>VTI</t>
        </is>
      </c>
      <c r="GO107" s="50" t="n">
        <v>0.3724999999999999</v>
      </c>
      <c r="GP107" s="61">
        <f>'ETF MTD'!$K$28/'ETF MTD'!$K$3-1</f>
        <v/>
      </c>
      <c r="GQ107" s="61">
        <f>GO107*GP107</f>
        <v/>
      </c>
      <c r="GR107" s="61" t="n"/>
      <c r="GS107" s="61" t="inlineStr">
        <is>
          <t>VTI</t>
        </is>
      </c>
      <c r="GT107" s="50" t="n">
        <v>0.35</v>
      </c>
      <c r="GU107" s="61">
        <f>'ETF MTD'!$K$28/'ETF MTD'!$K$3-1</f>
        <v/>
      </c>
      <c r="GV107" s="61">
        <f>GT107*GU107</f>
        <v/>
      </c>
      <c r="GW107" s="61" t="n"/>
      <c r="GX107" s="61" t="inlineStr">
        <is>
          <t>VTI</t>
        </is>
      </c>
      <c r="GY107" s="50" t="n">
        <v>0.3</v>
      </c>
      <c r="GZ107" s="61">
        <f>'ETF MTD'!$K$28/'ETF MTD'!$K$3-1</f>
        <v/>
      </c>
      <c r="HA107" s="61">
        <f>GY107*GZ107</f>
        <v/>
      </c>
      <c r="HB107" s="61" t="n"/>
      <c r="HC107" s="61" t="inlineStr">
        <is>
          <t>VTI</t>
        </is>
      </c>
      <c r="HD107" s="50" t="n">
        <v>0.245</v>
      </c>
      <c r="HE107" s="61">
        <f>'ETF MTD'!$K$28/'ETF MTD'!$K$3-1</f>
        <v/>
      </c>
      <c r="HF107" s="61">
        <f>HD107*HE107</f>
        <v/>
      </c>
      <c r="HG107" s="61" t="n"/>
      <c r="HH107" s="61" t="inlineStr">
        <is>
          <t>VTI</t>
        </is>
      </c>
      <c r="HI107" s="50" t="n">
        <v>0.3</v>
      </c>
      <c r="HJ107" s="61">
        <f>'ETF MTD'!$K$28/'ETF MTD'!$K$3-1</f>
        <v/>
      </c>
      <c r="HK107" s="61">
        <f>HI107*HJ107</f>
        <v/>
      </c>
      <c r="HL107" s="61" t="n"/>
      <c r="HM107" s="61" t="inlineStr">
        <is>
          <t>VTI</t>
        </is>
      </c>
      <c r="HN107" s="50" t="n">
        <v>0.42</v>
      </c>
      <c r="HO107" s="61">
        <f>'ETF MTD'!$K$28/'ETF MTD'!$K$3-1</f>
        <v/>
      </c>
      <c r="HP107" s="61">
        <f>HN107*HO107</f>
        <v/>
      </c>
      <c r="HQ107" s="61" t="n"/>
      <c r="HR107" s="61" t="inlineStr">
        <is>
          <t>VTI</t>
        </is>
      </c>
      <c r="HS107" s="50" t="n">
        <v>0.395</v>
      </c>
      <c r="HT107" s="61">
        <f>'ETF MTD'!$K$28/'ETF MTD'!$K$3-1</f>
        <v/>
      </c>
      <c r="HU107" s="61">
        <f>HS107*HT107</f>
        <v/>
      </c>
      <c r="HV107" s="61" t="n"/>
      <c r="HW107" s="61" t="inlineStr">
        <is>
          <t>VTI</t>
        </is>
      </c>
      <c r="HX107" s="50" t="n">
        <v>0.395</v>
      </c>
      <c r="HY107" s="61">
        <f>'ETF MTD'!$K$28/'ETF MTD'!$K$3-1</f>
        <v/>
      </c>
      <c r="HZ107" s="61">
        <f>HX107*HY107</f>
        <v/>
      </c>
      <c r="IA107" s="61" t="n"/>
      <c r="IB107" s="61" t="inlineStr">
        <is>
          <t>VTI</t>
        </is>
      </c>
      <c r="IC107" s="50" t="n">
        <v>0.35</v>
      </c>
      <c r="ID107" s="61">
        <f>'ETF MTD'!$K$28/'ETF MTD'!$K$3-1</f>
        <v/>
      </c>
      <c r="IE107" s="61">
        <f>IC107*ID107</f>
        <v/>
      </c>
      <c r="IF107" s="61" t="n"/>
      <c r="IG107" s="61" t="inlineStr">
        <is>
          <t>VTI</t>
        </is>
      </c>
      <c r="IH107" s="50" t="n">
        <v>0.35</v>
      </c>
      <c r="II107" s="61">
        <f>'ETF MTD'!$K$28/'ETF MTD'!$K$3-1</f>
        <v/>
      </c>
      <c r="IJ107" s="61">
        <f>IH107*II107</f>
        <v/>
      </c>
      <c r="IK107" s="61" t="n"/>
      <c r="IL107" s="61" t="inlineStr">
        <is>
          <t>VTI</t>
        </is>
      </c>
      <c r="IM107" s="50" t="n">
        <v>0.35</v>
      </c>
      <c r="IN107" s="61">
        <f>'ETF MTD'!$K$28/'ETF MTD'!$K$3-1</f>
        <v/>
      </c>
      <c r="IO107" s="61">
        <f>IM107*IN107</f>
        <v/>
      </c>
      <c r="IP107" s="61" t="n"/>
      <c r="IQ107" s="61" t="inlineStr">
        <is>
          <t>VTI</t>
        </is>
      </c>
      <c r="IR107" s="50" t="n">
        <v>0.366</v>
      </c>
      <c r="IS107" s="61">
        <f>'ETF MTD'!$K$28/'ETF MTD'!$K$3-1</f>
        <v/>
      </c>
      <c r="IT107" s="61">
        <f>IR107*IS107</f>
        <v/>
      </c>
      <c r="IU107" s="61" t="n"/>
      <c r="IV107" s="61" t="inlineStr">
        <is>
          <t>VTI</t>
        </is>
      </c>
      <c r="IW107" s="50" t="n">
        <v>0.377</v>
      </c>
      <c r="IX107" s="61">
        <f>'ETF MTD'!$K$28/'ETF MTD'!$K$3-1</f>
        <v/>
      </c>
      <c r="IY107" s="61">
        <f>IW107*IX107</f>
        <v/>
      </c>
      <c r="IZ107" s="61" t="n"/>
      <c r="JA107" s="61" t="inlineStr">
        <is>
          <t>VTI</t>
        </is>
      </c>
      <c r="JB107" s="50" t="n">
        <v>0.371</v>
      </c>
      <c r="JC107" s="61">
        <f>'ETF MTD'!$K$28/'ETF MTD'!$K$3-1</f>
        <v/>
      </c>
      <c r="JD107" s="61">
        <f>JB107*JC107</f>
        <v/>
      </c>
      <c r="JE107" s="61" t="n"/>
      <c r="JF107" s="61" t="inlineStr">
        <is>
          <t>VTI</t>
        </is>
      </c>
      <c r="JG107" s="50" t="n">
        <v>0.35</v>
      </c>
      <c r="JH107" s="61">
        <f>'ETF MTD'!$K$28/'ETF MTD'!$K$3-1</f>
        <v/>
      </c>
      <c r="JI107" s="61">
        <f>JG107*JH107</f>
        <v/>
      </c>
      <c r="JJ107" s="61" t="n"/>
      <c r="JK107" s="61" t="inlineStr">
        <is>
          <t>VTI</t>
        </is>
      </c>
      <c r="JL107" s="50" t="n">
        <v>0.35</v>
      </c>
      <c r="JM107" s="61">
        <f>'ETF MTD'!$K$28/'ETF MTD'!$K$3-1</f>
        <v/>
      </c>
      <c r="JN107" s="61">
        <f>JL107*JM107</f>
        <v/>
      </c>
      <c r="JO107" s="61" t="n"/>
      <c r="JP107" s="61" t="inlineStr">
        <is>
          <t>VTI</t>
        </is>
      </c>
      <c r="JQ107" s="50" t="n">
        <v>0.358</v>
      </c>
      <c r="JR107" s="61">
        <f>'ETF MTD'!$K$28/'ETF MTD'!$K$3-1</f>
        <v/>
      </c>
      <c r="JS107" s="61">
        <f>JQ107*JR107</f>
        <v/>
      </c>
      <c r="JT107" s="61" t="n"/>
      <c r="JU107" s="61" t="inlineStr">
        <is>
          <t>VTI</t>
        </is>
      </c>
      <c r="JV107" s="50" t="n">
        <v>0.358</v>
      </c>
      <c r="JW107" s="61">
        <f>'ETF MTD'!$K$28/'ETF MTD'!$K$3-1</f>
        <v/>
      </c>
      <c r="JX107" s="61">
        <f>JV107*JW107</f>
        <v/>
      </c>
      <c r="JY107" s="61" t="n"/>
      <c r="JZ107" s="32" t="inlineStr">
        <is>
          <t>U.S. Equity</t>
        </is>
      </c>
      <c r="KA107" s="50" t="n">
        <v>0.3724999999999999</v>
      </c>
      <c r="KB107" s="61">
        <f>'ETF MTD'!$K$28/'ETF MTD'!$K$3-1</f>
        <v/>
      </c>
      <c r="KC107" s="61">
        <f>KA107*KB107</f>
        <v/>
      </c>
      <c r="KD107" s="61" t="n"/>
      <c r="KE107" s="32" t="inlineStr">
        <is>
          <t>U.S. Equity</t>
        </is>
      </c>
      <c r="KF107" s="50" t="n">
        <v>0.3724999999999999</v>
      </c>
      <c r="KG107" s="61">
        <f>'ETF MTD'!$K$28/'ETF MTD'!$K$3-1</f>
        <v/>
      </c>
      <c r="KH107" s="61">
        <f>KF107*KG107</f>
        <v/>
      </c>
      <c r="KI107" s="61" t="n"/>
      <c r="KJ107" s="32" t="inlineStr">
        <is>
          <t>U.S. Equity</t>
        </is>
      </c>
      <c r="KK107" s="50" t="n">
        <v>0.38</v>
      </c>
      <c r="KL107" s="61">
        <f>'ETF MTD'!$K$28/'ETF MTD'!$K$3-1</f>
        <v/>
      </c>
      <c r="KM107" s="61">
        <f>KK107*KL107</f>
        <v/>
      </c>
      <c r="KN107" s="61" t="n"/>
      <c r="KO107" s="32" t="inlineStr">
        <is>
          <t>U.S. Equity</t>
        </is>
      </c>
      <c r="KP107" s="50" t="n">
        <v>0.38</v>
      </c>
      <c r="KQ107" s="61">
        <f>'ETF MTD'!$K$28/'ETF MTD'!$K$3-1</f>
        <v/>
      </c>
      <c r="KR107" s="61">
        <f>KP107*KQ107</f>
        <v/>
      </c>
      <c r="KS107" s="61" t="n"/>
      <c r="KT107" s="32" t="inlineStr">
        <is>
          <t>U.S. Equity</t>
        </is>
      </c>
      <c r="KU107" s="50" t="n">
        <v>0.32</v>
      </c>
      <c r="KV107" s="61">
        <f>'ETF MTD'!$K$28/'ETF MTD'!$K$3-1</f>
        <v/>
      </c>
      <c r="KW107" s="61">
        <f>KU107*KV107</f>
        <v/>
      </c>
      <c r="KX107" s="61" t="n"/>
      <c r="KY107" s="32" t="inlineStr">
        <is>
          <t>U.S. Equity</t>
        </is>
      </c>
      <c r="KZ107" s="50" t="n">
        <v>0.32</v>
      </c>
      <c r="LA107" s="61">
        <f>'ETF MTD'!$K$28/'ETF MTD'!$K$3-1</f>
        <v/>
      </c>
      <c r="LB107" s="61">
        <f>KZ107*LA107</f>
        <v/>
      </c>
      <c r="LC107" s="61" t="n"/>
      <c r="LD107" s="32" t="inlineStr">
        <is>
          <t>U.S. Equity</t>
        </is>
      </c>
      <c r="LE107" s="50" t="n">
        <v>0.395</v>
      </c>
      <c r="LF107" s="61">
        <f>'ETF MTD'!$K$28/'ETF MTD'!$K$3-1</f>
        <v/>
      </c>
      <c r="LG107" s="61">
        <f>LE107*LF107</f>
        <v/>
      </c>
      <c r="LH107" s="61" t="n"/>
      <c r="LI107" s="32" t="inlineStr">
        <is>
          <t>U.S. Equity</t>
        </is>
      </c>
      <c r="LJ107" s="50" t="n">
        <v>0.245</v>
      </c>
      <c r="LK107" s="61">
        <f>'ETF MTD'!$K$28/'ETF MTD'!$K$3-1</f>
        <v/>
      </c>
      <c r="LL107" s="61">
        <f>LJ107*LK107</f>
        <v/>
      </c>
      <c r="LM107" s="61" t="n"/>
      <c r="LN107" s="32" t="inlineStr">
        <is>
          <t>U.S. Equity</t>
        </is>
      </c>
      <c r="LO107" s="50" t="n">
        <v>0.245</v>
      </c>
      <c r="LP107" s="61">
        <f>'ETF MTD'!$K$28/'ETF MTD'!$K$3-1</f>
        <v/>
      </c>
      <c r="LQ107" s="61">
        <f>LO107*LP107</f>
        <v/>
      </c>
      <c r="LR107" s="61" t="n"/>
      <c r="LS107" s="32" t="inlineStr">
        <is>
          <t>U.S. Equity</t>
        </is>
      </c>
      <c r="LT107" s="50" t="n">
        <v>0.245</v>
      </c>
      <c r="LU107" s="61">
        <f>'ETF MTD'!$K$28/'ETF MTD'!$K$3-1</f>
        <v/>
      </c>
      <c r="LV107" s="61">
        <f>LT107*LU107</f>
        <v/>
      </c>
      <c r="LW107" s="61" t="n"/>
      <c r="LX107" s="32" t="inlineStr">
        <is>
          <t>U.S. Equity</t>
        </is>
      </c>
      <c r="LY107" s="50" t="n">
        <v>0.245</v>
      </c>
      <c r="LZ107" s="61">
        <f>'ETF MTD'!$K$28/'ETF MTD'!$K$3-1</f>
        <v/>
      </c>
      <c r="MA107" s="61">
        <f>LY107*LZ107</f>
        <v/>
      </c>
      <c r="MB107" s="61" t="n"/>
      <c r="MC107" s="32" t="inlineStr">
        <is>
          <t>U.S. Equity</t>
        </is>
      </c>
      <c r="MD107" s="50" t="n">
        <v>0.245</v>
      </c>
      <c r="ME107" s="61">
        <f>'ETF MTD'!$K$28/'ETF MTD'!$K$3-1</f>
        <v/>
      </c>
      <c r="MF107" s="61">
        <f>MD107*ME107</f>
        <v/>
      </c>
      <c r="MG107" s="61" t="n"/>
      <c r="MH107" s="32" t="inlineStr">
        <is>
          <t>U.S. Equity</t>
        </is>
      </c>
      <c r="MI107" s="50" t="n">
        <v>0.245</v>
      </c>
      <c r="MJ107" s="61">
        <f>'ETF MTD'!$K$28/'ETF MTD'!$K$3-1</f>
        <v/>
      </c>
      <c r="MK107" s="61">
        <f>MI107*MJ107</f>
        <v/>
      </c>
      <c r="ML107" s="61" t="n"/>
      <c r="MM107" s="32" t="inlineStr">
        <is>
          <t>U.S. Equity</t>
        </is>
      </c>
      <c r="MN107" s="50" t="n">
        <v>0.245</v>
      </c>
      <c r="MO107" s="61">
        <f>'ETF MTD'!$K$28/'ETF MTD'!$K$3-1</f>
        <v/>
      </c>
      <c r="MP107" s="61">
        <f>MN107*MO107</f>
        <v/>
      </c>
      <c r="MQ107" s="33" t="n"/>
      <c r="MR107" s="32" t="inlineStr">
        <is>
          <t>U.S. Equity</t>
        </is>
      </c>
      <c r="MS107" s="50" t="n">
        <v>0.3125</v>
      </c>
      <c r="MT107" s="61">
        <f>'ETF MTD'!$K$28/'ETF MTD'!$K$3-1</f>
        <v/>
      </c>
      <c r="MU107" s="61">
        <f>MS107*MT107</f>
        <v/>
      </c>
      <c r="MV107" s="61" t="n"/>
      <c r="MW107" s="32" t="inlineStr">
        <is>
          <t>U.S. Equity</t>
        </is>
      </c>
      <c r="MX107" s="50" t="n">
        <v>0.245</v>
      </c>
      <c r="MY107" s="61">
        <f>'ETF MTD'!$K$28/'ETF MTD'!$K$3-1</f>
        <v/>
      </c>
      <c r="MZ107" s="61">
        <f>MX107*MY107</f>
        <v/>
      </c>
      <c r="NA107" s="33" t="n"/>
      <c r="NB107" s="32" t="inlineStr">
        <is>
          <t>U.S. Equity</t>
        </is>
      </c>
      <c r="NC107" s="41" t="n">
        <v>0.2975</v>
      </c>
      <c r="ND107" s="61">
        <f>'ETF MTD'!$K$28/'ETF MTD'!$K$3-1</f>
        <v/>
      </c>
      <c r="NE107" s="61">
        <f>NC107*ND107</f>
        <v/>
      </c>
      <c r="NF107" s="33" t="n"/>
      <c r="NG107" s="32" t="inlineStr">
        <is>
          <t>U.S. Equity</t>
        </is>
      </c>
      <c r="NH107" s="41" t="n">
        <v>0.313</v>
      </c>
      <c r="NI107" s="61">
        <f>'ETF MTD'!$K$28/'ETF MTD'!$K$3-1</f>
        <v/>
      </c>
      <c r="NJ107" s="61">
        <f>NH107*NI107</f>
        <v/>
      </c>
      <c r="NK107" s="33" t="n"/>
      <c r="NL107" s="32" t="inlineStr">
        <is>
          <t>U.S. Equity</t>
        </is>
      </c>
      <c r="NM107" s="41" t="n">
        <v>0.3125</v>
      </c>
      <c r="NN107" s="61">
        <f>'ETF MTD'!$K$28/'ETF MTD'!$K$3-1</f>
        <v/>
      </c>
      <c r="NO107" s="61">
        <f>NM107*NN107</f>
        <v/>
      </c>
      <c r="NP107" s="33" t="n"/>
      <c r="NQ107" s="32" t="inlineStr">
        <is>
          <t>U.S. Equity</t>
        </is>
      </c>
      <c r="NR107" s="41" t="n">
        <v>0.4265</v>
      </c>
      <c r="NS107" s="61">
        <f>'ETF MTD'!$K$28/'ETF MTD'!$K$3-1</f>
        <v/>
      </c>
      <c r="NT107" s="61">
        <f>NR107*NS107</f>
        <v/>
      </c>
      <c r="NU107" s="33" t="n"/>
      <c r="NV107" s="32" t="inlineStr">
        <is>
          <t>U.S. Equity</t>
        </is>
      </c>
      <c r="NW107" s="41" t="n">
        <v>0.4265</v>
      </c>
      <c r="NX107" s="61">
        <f>'ETF MTD'!$K$28/'ETF MTD'!$K$3-1</f>
        <v/>
      </c>
      <c r="NY107" s="61">
        <f>NW107*NX107</f>
        <v/>
      </c>
      <c r="NZ107" s="33" t="n"/>
      <c r="OA107" s="32" t="inlineStr">
        <is>
          <t>U.S. Equity</t>
        </is>
      </c>
      <c r="OB107" s="41" t="n">
        <v>0.4265</v>
      </c>
      <c r="OC107" s="61">
        <f>'ETF MTD'!$K$28/'ETF MTD'!$K$3-1</f>
        <v/>
      </c>
      <c r="OD107" s="61">
        <f>OB107*OC107</f>
        <v/>
      </c>
      <c r="OE107" s="33" t="n"/>
      <c r="OF107" s="32" t="inlineStr">
        <is>
          <t>U.S. Equity</t>
        </is>
      </c>
      <c r="OG107" s="41" t="n">
        <v>0.4115</v>
      </c>
      <c r="OH107" s="61">
        <f>'ETF MTD'!$K$28/'ETF MTD'!$K$3-1</f>
        <v/>
      </c>
      <c r="OI107" s="61">
        <f>OG107*OH107</f>
        <v/>
      </c>
      <c r="OJ107" s="33" t="n"/>
      <c r="OK107" s="32" t="inlineStr">
        <is>
          <t>U.S. Equity</t>
        </is>
      </c>
      <c r="OL107" s="41" t="n">
        <v>0.449</v>
      </c>
      <c r="OM107" s="61">
        <f>'ETF MTD'!$K$28/'ETF MTD'!$K$3-1</f>
        <v/>
      </c>
      <c r="ON107" s="61">
        <f>OL107*OM107</f>
        <v/>
      </c>
      <c r="OO107" s="33" t="n"/>
      <c r="OP107" s="32" t="inlineStr">
        <is>
          <t>U.S. Equity</t>
        </is>
      </c>
      <c r="OQ107" s="41" t="n">
        <v>0.359</v>
      </c>
      <c r="OR107" s="61">
        <f>'ETF MTD'!$K$28/'ETF MTD'!$K$3-1</f>
        <v/>
      </c>
      <c r="OS107" s="61">
        <f>OQ107*OR107</f>
        <v/>
      </c>
      <c r="OT107" s="33" t="n"/>
      <c r="OU107" s="32" t="inlineStr">
        <is>
          <t>U.S. Equity</t>
        </is>
      </c>
      <c r="OV107" s="41" t="n">
        <v>0.35</v>
      </c>
      <c r="OW107" s="61">
        <f>'ETF MTD'!$K$28/'ETF MTD'!$K$3-1</f>
        <v/>
      </c>
      <c r="OX107" s="61">
        <f>OV107*OW107</f>
        <v/>
      </c>
      <c r="OY107" s="33" t="n"/>
      <c r="OZ107" s="32" t="inlineStr">
        <is>
          <t>U.S. Equity</t>
        </is>
      </c>
      <c r="PA107" s="41" t="n">
        <v>0.434</v>
      </c>
      <c r="PB107" s="61">
        <f>'ETF MTD'!$K$28/'ETF MTD'!$K$3-1</f>
        <v/>
      </c>
      <c r="PC107" s="61">
        <f>PA107*PB107</f>
        <v/>
      </c>
      <c r="PD107" s="33" t="n"/>
      <c r="PE107" s="32" t="inlineStr">
        <is>
          <t>U.S. Equity</t>
        </is>
      </c>
      <c r="PF107" s="41" t="n">
        <v>0.399</v>
      </c>
      <c r="PG107" s="61">
        <f>'ETF MTD'!$K$28/'ETF MTD'!$K$3-1</f>
        <v/>
      </c>
      <c r="PH107" s="61">
        <f>PF107*PG107</f>
        <v/>
      </c>
      <c r="PI107" s="33" t="n"/>
      <c r="PJ107" s="32" t="inlineStr">
        <is>
          <t>U.S. Equity</t>
        </is>
      </c>
      <c r="PK107" s="41">
        <f>0.98-SUM(PK108:PK117)</f>
        <v/>
      </c>
      <c r="PL107" s="61">
        <f>'ETF MTD'!$K$28/'ETF MTD'!$K$3-1</f>
        <v/>
      </c>
      <c r="PM107" s="61">
        <f>PK107*PL107</f>
        <v/>
      </c>
      <c r="PN107" s="33" t="n"/>
      <c r="PO107" s="32" t="inlineStr">
        <is>
          <t>U.S. Equity</t>
        </is>
      </c>
      <c r="PP107" s="41">
        <f>0.98-SUM(PP108:PP117)</f>
        <v/>
      </c>
      <c r="PQ107" s="61">
        <f>'ETF MTD'!$K$28/'ETF MTD'!$K$3-1</f>
        <v/>
      </c>
      <c r="PR107" s="61">
        <f>PP107*PQ107</f>
        <v/>
      </c>
      <c r="PS107" s="33" t="n"/>
      <c r="PT107" s="32" t="inlineStr">
        <is>
          <t>U.S. Equity</t>
        </is>
      </c>
      <c r="PU107" s="41">
        <f>0.98-SUM(PU108:PU117)</f>
        <v/>
      </c>
      <c r="PV107" s="61">
        <f>'ETF MTD'!$K$28/'ETF MTD'!$K$3-1</f>
        <v/>
      </c>
      <c r="PW107" s="61">
        <f>PU107*PV107</f>
        <v/>
      </c>
      <c r="PX107" s="33" t="n"/>
      <c r="PY107" s="32" t="inlineStr">
        <is>
          <t>U.S. Equity</t>
        </is>
      </c>
      <c r="PZ107" s="50" t="n">
        <v>0.426</v>
      </c>
      <c r="QA107" s="61">
        <f>'ETF MTD'!$K$28/'ETF MTD'!$K$3-1</f>
        <v/>
      </c>
      <c r="QB107" s="61">
        <f>PZ107*QA107</f>
        <v/>
      </c>
      <c r="QC107" s="33" t="n"/>
      <c r="QD107" s="32" t="inlineStr">
        <is>
          <t>U.S. Equity</t>
        </is>
      </c>
      <c r="QE107" s="50" t="n">
        <v>0.426</v>
      </c>
      <c r="QF107" s="61">
        <f>'ETF MTD'!$K$28/'ETF MTD'!$K$3-1</f>
        <v/>
      </c>
      <c r="QG107" s="61">
        <f>QE107*QF107</f>
        <v/>
      </c>
      <c r="QH107" s="61" t="n"/>
      <c r="QI107" s="32" t="inlineStr">
        <is>
          <t>U.S. Equity</t>
        </is>
      </c>
      <c r="QJ107" s="41" t="n">
        <v>0.4115</v>
      </c>
      <c r="QK107" s="61">
        <f>'ETF MTD'!$K$28/'ETF MTD'!$K$3-1</f>
        <v/>
      </c>
      <c r="QL107" s="61">
        <f>QJ107*QK107</f>
        <v/>
      </c>
      <c r="QM107" s="33" t="n"/>
      <c r="QN107" s="32" t="inlineStr">
        <is>
          <t>U.S. Equity</t>
        </is>
      </c>
      <c r="QO107" s="41" t="n">
        <v>0.4115</v>
      </c>
      <c r="QP107" s="61">
        <f>'ETF MTD'!$K$28/'ETF MTD'!$K$3-1</f>
        <v/>
      </c>
      <c r="QQ107" s="61">
        <f>QO107*QP107</f>
        <v/>
      </c>
      <c r="QR107" s="33" t="n"/>
      <c r="QS107" s="32" t="inlineStr">
        <is>
          <t>U.S. Equity</t>
        </is>
      </c>
      <c r="QT107" s="41" t="n">
        <v>0.3719999999999999</v>
      </c>
      <c r="QU107" s="61">
        <f>'ETF MTD'!$K$28/'ETF MTD'!$K$3-1</f>
        <v/>
      </c>
      <c r="QV107" s="61">
        <f>QT107*QU107</f>
        <v/>
      </c>
      <c r="QW107" s="33" t="n"/>
      <c r="QX107" s="32" t="inlineStr">
        <is>
          <t>U.S. Equity</t>
        </is>
      </c>
      <c r="QY107" s="41" t="n">
        <v>0.3500000000000001</v>
      </c>
      <c r="QZ107" s="61">
        <f>'ETF MTD'!$K$28/'ETF MTD'!$K$3-1</f>
        <v/>
      </c>
      <c r="RA107" s="61">
        <f>QY107*QZ107</f>
        <v/>
      </c>
      <c r="RB107" s="33" t="n"/>
      <c r="RC107" s="32" t="inlineStr">
        <is>
          <t>U.S. Equity</t>
        </is>
      </c>
      <c r="RD107" s="41" t="n">
        <v>0.35</v>
      </c>
      <c r="RE107" s="61">
        <f>'ETF MTD'!$K$28/'ETF MTD'!$K$3-1</f>
        <v/>
      </c>
      <c r="RF107" s="61">
        <f>RD107*RE107</f>
        <v/>
      </c>
      <c r="RG107" s="33" t="n"/>
      <c r="RH107" s="32" t="inlineStr">
        <is>
          <t>U.S. Equity</t>
        </is>
      </c>
      <c r="RI107" s="41" t="n">
        <v>0.3845</v>
      </c>
      <c r="RJ107" s="61">
        <f>'ETF MTD'!$K$28/'ETF MTD'!$K$3-1</f>
        <v/>
      </c>
      <c r="RK107" s="61">
        <f>RI107*RJ107</f>
        <v/>
      </c>
      <c r="RL107" s="33" t="n"/>
      <c r="RM107" s="208" t="n">
        <v>0.35</v>
      </c>
      <c r="RN107" s="58">
        <f>RM107*0.7</f>
        <v/>
      </c>
    </row>
    <row r="108">
      <c r="U108" s="33" t="n"/>
      <c r="V108" s="33" t="n"/>
      <c r="W108" s="33" t="n"/>
      <c r="X108" s="33" t="n"/>
      <c r="Y108" s="33" t="n"/>
      <c r="Z108" s="33" t="n"/>
      <c r="AA108" s="33" t="n"/>
      <c r="AB108" s="33" t="n"/>
      <c r="AC108" s="33" t="n"/>
      <c r="AD108" s="33" t="n"/>
      <c r="AE108" s="33" t="n"/>
      <c r="AF108" s="33" t="n"/>
      <c r="AG108" s="33" t="n"/>
      <c r="AH108" s="33" t="n"/>
      <c r="AI108" s="33" t="n"/>
      <c r="AJ108" s="33" t="n"/>
      <c r="AK108" s="33" t="n"/>
      <c r="AL108" s="33" t="n"/>
      <c r="AM108" s="33" t="n"/>
      <c r="AN108" s="33" t="n"/>
      <c r="AO108" s="33" t="n"/>
      <c r="AP108" s="33" t="n"/>
      <c r="AQ108" s="33" t="n"/>
      <c r="AR108" s="33" t="n"/>
      <c r="AS108" s="33" t="n"/>
      <c r="AT108" s="33" t="n"/>
      <c r="AU108" s="33" t="n"/>
      <c r="AV108" s="33" t="n"/>
      <c r="AW108" s="33" t="n"/>
      <c r="AX108" s="33" t="n"/>
      <c r="AY108" s="33" t="n"/>
      <c r="AZ108" s="33" t="n"/>
      <c r="BA108" s="33" t="n"/>
      <c r="BB108" s="33" t="n"/>
      <c r="BC108" s="33" t="n"/>
      <c r="BD108" s="33" t="inlineStr">
        <is>
          <t>VEU</t>
        </is>
      </c>
      <c r="BE108" s="61" t="n">
        <v>0.09999999999999999</v>
      </c>
      <c r="BF108" s="61">
        <f>'ETF MTD'!$VO$28/'ETF MTD'!$VO$3-1</f>
        <v/>
      </c>
      <c r="BG108" s="61">
        <f>BE108*BF108</f>
        <v/>
      </c>
      <c r="BH108" s="61" t="n"/>
      <c r="BI108" s="33" t="inlineStr">
        <is>
          <t>VEU</t>
        </is>
      </c>
      <c r="BJ108" s="61" t="n">
        <v>0.09999999999999999</v>
      </c>
      <c r="BK108" s="61">
        <f>'ETF MTD'!$VO$28/'ETF MTD'!$VO$3-1</f>
        <v/>
      </c>
      <c r="BL108" s="61">
        <f>BJ108*BK108</f>
        <v/>
      </c>
      <c r="BM108" s="61" t="n"/>
      <c r="BN108" s="33" t="inlineStr">
        <is>
          <t>VEU</t>
        </is>
      </c>
      <c r="BO108" s="61" t="n">
        <v>0.09999999999999999</v>
      </c>
      <c r="BP108" s="61">
        <f>'ETF MTD'!$VO$28/'ETF MTD'!$VO$3-1</f>
        <v/>
      </c>
      <c r="BQ108" s="61">
        <f>BO108*BP108</f>
        <v/>
      </c>
      <c r="BR108" s="61" t="n"/>
      <c r="BS108" s="33" t="inlineStr">
        <is>
          <t>VEU</t>
        </is>
      </c>
      <c r="BT108" s="61" t="n">
        <v>0.09999999999999999</v>
      </c>
      <c r="BU108" s="61">
        <f>'ETF MTD'!$VO$28/'ETF MTD'!$VO$3-1</f>
        <v/>
      </c>
      <c r="BV108" s="61">
        <f>BT108*BU108</f>
        <v/>
      </c>
      <c r="BW108" s="61" t="n"/>
      <c r="BX108" s="33" t="inlineStr">
        <is>
          <t>VEU</t>
        </is>
      </c>
      <c r="BY108" s="61" t="n">
        <v>0.09999999999999999</v>
      </c>
      <c r="BZ108" s="61">
        <f>'ETF MTD'!$VO$28/'ETF MTD'!$VO$3-1</f>
        <v/>
      </c>
      <c r="CA108" s="61">
        <f>BY108*BZ108</f>
        <v/>
      </c>
      <c r="CB108" s="61" t="n"/>
      <c r="CC108" s="33" t="inlineStr">
        <is>
          <t>VEU</t>
        </is>
      </c>
      <c r="CD108" s="61" t="n">
        <v>0.09999999999999999</v>
      </c>
      <c r="CE108" s="61">
        <f>'ETF MTD'!$VO$28/'ETF MTD'!$VO$3-1</f>
        <v/>
      </c>
      <c r="CF108" s="61">
        <f>CD108*CE108</f>
        <v/>
      </c>
      <c r="CG108" s="61" t="n"/>
      <c r="CH108" s="33" t="inlineStr">
        <is>
          <t>VEU</t>
        </is>
      </c>
      <c r="CI108" s="61" t="n">
        <v>0.09999999999999999</v>
      </c>
      <c r="CJ108" s="61">
        <f>'ETF MTD'!$VO$28/'ETF MTD'!$VO$3-1</f>
        <v/>
      </c>
      <c r="CK108" s="61">
        <f>CI108*CJ108</f>
        <v/>
      </c>
      <c r="CL108" s="61" t="n"/>
      <c r="CM108" s="33" t="inlineStr">
        <is>
          <t>VEU</t>
        </is>
      </c>
      <c r="CN108" s="61" t="n">
        <v>0.08499999999999999</v>
      </c>
      <c r="CO108" s="61">
        <f>'ETF MTD'!$VO$28/'ETF MTD'!$VO$3-1</f>
        <v/>
      </c>
      <c r="CP108" s="61">
        <f>CN108*CO108</f>
        <v/>
      </c>
      <c r="CQ108" s="61" t="n"/>
      <c r="CR108" s="33" t="inlineStr">
        <is>
          <t>VEU</t>
        </is>
      </c>
      <c r="CS108" s="61" t="n">
        <v>0.1075</v>
      </c>
      <c r="CT108" s="61">
        <f>'ETF MTD'!$VO$28/'ETF MTD'!$VO$3-1</f>
        <v/>
      </c>
      <c r="CU108" s="61">
        <f>CS108*CT108</f>
        <v/>
      </c>
      <c r="CV108" s="61" t="n"/>
      <c r="CW108" s="33" t="inlineStr">
        <is>
          <t>VEU</t>
        </is>
      </c>
      <c r="CX108" s="61" t="n">
        <v>0.08499999999999999</v>
      </c>
      <c r="CY108" s="61">
        <f>'ETF MTD'!$VO$28/'ETF MTD'!$VO$3-1</f>
        <v/>
      </c>
      <c r="CZ108" s="61">
        <f>CX108*CY108</f>
        <v/>
      </c>
      <c r="DA108" s="61" t="n"/>
      <c r="DB108" s="33" t="inlineStr">
        <is>
          <t>VEU</t>
        </is>
      </c>
      <c r="DC108" s="61" t="n">
        <v>0.08499999999999999</v>
      </c>
      <c r="DD108" s="61">
        <f>'ETF MTD'!$VO$28/'ETF MTD'!$VO$3-1</f>
        <v/>
      </c>
      <c r="DE108" s="61">
        <f>DC108*DD108</f>
        <v/>
      </c>
      <c r="DF108" s="61" t="n"/>
      <c r="DG108" s="33" t="inlineStr">
        <is>
          <t>VEU</t>
        </is>
      </c>
      <c r="DH108" s="61" t="n">
        <v>0.06999999999999999</v>
      </c>
      <c r="DI108" s="61">
        <f>'ETF MTD'!$VO$28/'ETF MTD'!$VO$3-1</f>
        <v/>
      </c>
      <c r="DJ108" s="61">
        <f>DH108*DI108</f>
        <v/>
      </c>
      <c r="DK108" s="61" t="n"/>
      <c r="DL108" s="33" t="inlineStr">
        <is>
          <t>VEU</t>
        </is>
      </c>
      <c r="DM108" s="61" t="n">
        <v>0.06999999999999999</v>
      </c>
      <c r="DN108" s="61">
        <f>'ETF MTD'!$VO$28/'ETF MTD'!$VO$3-1</f>
        <v/>
      </c>
      <c r="DO108" s="61">
        <f>DM108*DN108</f>
        <v/>
      </c>
      <c r="DP108" s="61" t="n"/>
      <c r="DQ108" s="33" t="inlineStr">
        <is>
          <t>VEU</t>
        </is>
      </c>
      <c r="DR108" s="61" t="n">
        <v>0.06999999999999999</v>
      </c>
      <c r="DS108" s="61">
        <f>'ETF MTD'!$VO$28/'ETF MTD'!$VO$3-1</f>
        <v/>
      </c>
      <c r="DT108" s="61">
        <f>DR108*DS108</f>
        <v/>
      </c>
      <c r="DU108" s="61" t="n"/>
      <c r="DV108" s="33" t="inlineStr">
        <is>
          <t>VEU</t>
        </is>
      </c>
      <c r="DW108" s="61" t="n">
        <v>0.06999999999999999</v>
      </c>
      <c r="DX108" s="61">
        <f>'ETF MTD'!$VO$28/'ETF MTD'!$VO$3-1</f>
        <v/>
      </c>
      <c r="DY108" s="61">
        <f>DW108*DX108</f>
        <v/>
      </c>
      <c r="DZ108" s="61" t="n"/>
      <c r="EA108" s="33" t="inlineStr">
        <is>
          <t>VEU</t>
        </is>
      </c>
      <c r="EB108" s="61" t="n">
        <v>0.06999999999999999</v>
      </c>
      <c r="EC108" s="61">
        <f>'ETF MTD'!$VO$28/'ETF MTD'!$VO$3-1</f>
        <v/>
      </c>
      <c r="ED108" s="61">
        <f>EB108*EC108</f>
        <v/>
      </c>
      <c r="EE108" s="61" t="n"/>
      <c r="EF108" s="33" t="inlineStr">
        <is>
          <t>VEU</t>
        </is>
      </c>
      <c r="EG108" s="61" t="n">
        <v>0.06999999999999999</v>
      </c>
      <c r="EH108" s="61">
        <f>'ETF MTD'!$VO$28/'ETF MTD'!$VO$3-1</f>
        <v/>
      </c>
      <c r="EI108" s="61">
        <f>EG108*EH108</f>
        <v/>
      </c>
      <c r="EJ108" s="61" t="n"/>
      <c r="EK108" s="33" t="inlineStr">
        <is>
          <t>VEU</t>
        </is>
      </c>
      <c r="EL108" s="61" t="n">
        <v>0.06999999999999999</v>
      </c>
      <c r="EM108" s="61">
        <f>'ETF MTD'!$VO$28/'ETF MTD'!$VO$3-1</f>
        <v/>
      </c>
      <c r="EN108" s="61">
        <f>EL108*EM108</f>
        <v/>
      </c>
      <c r="EO108" s="61" t="n"/>
      <c r="EP108" s="33" t="inlineStr">
        <is>
          <t>VEU</t>
        </is>
      </c>
      <c r="EQ108" s="61" t="n">
        <v>0.08499999999999999</v>
      </c>
      <c r="ER108" s="61">
        <f>'ETF MTD'!$VO$28/'ETF MTD'!$VO$3-1</f>
        <v/>
      </c>
      <c r="ES108" s="61">
        <f>EQ108*ER108</f>
        <v/>
      </c>
      <c r="ET108" s="61" t="n"/>
      <c r="EU108" s="33" t="inlineStr">
        <is>
          <t>VEU</t>
        </is>
      </c>
      <c r="EV108" s="61" t="n">
        <v>0.08499999999999999</v>
      </c>
      <c r="EW108" s="61">
        <f>'ETF MTD'!$VO$28/'ETF MTD'!$VO$3-1</f>
        <v/>
      </c>
      <c r="EX108" s="61">
        <f>EV108*EW108</f>
        <v/>
      </c>
      <c r="EY108" s="61" t="n"/>
      <c r="EZ108" s="33" t="inlineStr">
        <is>
          <t>VEU</t>
        </is>
      </c>
      <c r="FA108" s="61" t="n">
        <v>0.09999999999999999</v>
      </c>
      <c r="FB108" s="61">
        <f>'ETF MTD'!$VO$28/'ETF MTD'!$VO$3-1</f>
        <v/>
      </c>
      <c r="FC108" s="61">
        <f>FA108*FB108</f>
        <v/>
      </c>
      <c r="FD108" s="61" t="n"/>
      <c r="FE108" s="33" t="inlineStr">
        <is>
          <t>VEU</t>
        </is>
      </c>
      <c r="FF108" s="61" t="n">
        <v>0.06999999999999999</v>
      </c>
      <c r="FG108" s="61">
        <f>'ETF MTD'!$VO$28/'ETF MTD'!$VO$3-1</f>
        <v/>
      </c>
      <c r="FH108" s="61">
        <f>FF108*FG108</f>
        <v/>
      </c>
      <c r="FI108" s="61" t="n"/>
      <c r="FJ108" s="33" t="inlineStr">
        <is>
          <t>VEU</t>
        </is>
      </c>
      <c r="FK108" s="61" t="n">
        <v>0.08499999999999999</v>
      </c>
      <c r="FL108" s="61">
        <f>'ETF MTD'!$VO$28/'ETF MTD'!$VO$3-1</f>
        <v/>
      </c>
      <c r="FM108" s="61">
        <f>FK108*FL108</f>
        <v/>
      </c>
      <c r="FN108" s="61" t="n"/>
      <c r="FO108" s="33" t="inlineStr">
        <is>
          <t>VEU</t>
        </is>
      </c>
      <c r="FP108" s="61" t="n">
        <v>0.09999999999999999</v>
      </c>
      <c r="FQ108" s="61">
        <f>'ETF MTD'!$VO$28/'ETF MTD'!$VO$3-1</f>
        <v/>
      </c>
      <c r="FR108" s="61">
        <f>FP108*FQ108</f>
        <v/>
      </c>
      <c r="FS108" s="61" t="n"/>
      <c r="FT108" s="33" t="inlineStr">
        <is>
          <t>VEU</t>
        </is>
      </c>
      <c r="FU108" s="61" t="n">
        <v>0.06999999999999999</v>
      </c>
      <c r="FV108" s="61">
        <f>'ETF MTD'!$VO$28/'ETF MTD'!$VO$3-1</f>
        <v/>
      </c>
      <c r="FW108" s="61">
        <f>FU108*FV108</f>
        <v/>
      </c>
      <c r="FX108" s="61" t="n"/>
      <c r="FY108" s="33" t="inlineStr">
        <is>
          <t>VEU</t>
        </is>
      </c>
      <c r="FZ108" s="50" t="n">
        <v>0.0925</v>
      </c>
      <c r="GA108" s="61">
        <f>'ETF MTD'!$VO$28/'ETF MTD'!$VO$3-1</f>
        <v/>
      </c>
      <c r="GB108" s="61">
        <f>FZ108*GA108</f>
        <v/>
      </c>
      <c r="GC108" s="61" t="n"/>
      <c r="GD108" s="33" t="inlineStr">
        <is>
          <t>VEU</t>
        </is>
      </c>
      <c r="GE108" s="50" t="n">
        <v>0.1075</v>
      </c>
      <c r="GF108" s="61">
        <f>'ETF MTD'!$VO$28/'ETF MTD'!$VO$3-1</f>
        <v/>
      </c>
      <c r="GG108" s="61">
        <f>GE108*GF108</f>
        <v/>
      </c>
      <c r="GH108" s="61" t="n"/>
      <c r="GI108" s="33" t="inlineStr">
        <is>
          <t>VEU</t>
        </is>
      </c>
      <c r="GJ108" s="50" t="n">
        <v>0.09999999999999999</v>
      </c>
      <c r="GK108" s="61">
        <f>'ETF MTD'!$VO$28/'ETF MTD'!$VO$3-1</f>
        <v/>
      </c>
      <c r="GL108" s="61">
        <f>GJ108*GK108</f>
        <v/>
      </c>
      <c r="GM108" s="61" t="n"/>
      <c r="GN108" s="33" t="inlineStr">
        <is>
          <t>VEU</t>
        </is>
      </c>
      <c r="GO108" s="50" t="n">
        <v>0.09999999999999999</v>
      </c>
      <c r="GP108" s="61">
        <f>'ETF MTD'!$VO$28/'ETF MTD'!$VO$3-1</f>
        <v/>
      </c>
      <c r="GQ108" s="61">
        <f>GO108*GP108</f>
        <v/>
      </c>
      <c r="GR108" s="61" t="n"/>
      <c r="GS108" s="33" t="inlineStr">
        <is>
          <t>VEU</t>
        </is>
      </c>
      <c r="GT108" s="50" t="n">
        <v>0.09999999999999999</v>
      </c>
      <c r="GU108" s="61">
        <f>'ETF MTD'!$VO$28/'ETF MTD'!$VO$3-1</f>
        <v/>
      </c>
      <c r="GV108" s="61">
        <f>GT108*GU108</f>
        <v/>
      </c>
      <c r="GW108" s="61" t="n"/>
      <c r="GX108" s="33" t="inlineStr">
        <is>
          <t>VEU</t>
        </is>
      </c>
      <c r="GY108" s="50" t="n">
        <v>0.08500000000000001</v>
      </c>
      <c r="GZ108" s="61">
        <f>'ETF MTD'!$VO$28/'ETF MTD'!$VO$3-1</f>
        <v/>
      </c>
      <c r="HA108" s="61">
        <f>GY108*GZ108</f>
        <v/>
      </c>
      <c r="HB108" s="61" t="n"/>
      <c r="HC108" s="33" t="inlineStr">
        <is>
          <t>VEU</t>
        </is>
      </c>
      <c r="HD108" s="50" t="n">
        <v>0.06999999999999999</v>
      </c>
      <c r="HE108" s="61">
        <f>'ETF MTD'!$VO$28/'ETF MTD'!$VO$3-1</f>
        <v/>
      </c>
      <c r="HF108" s="61">
        <f>HD108*HE108</f>
        <v/>
      </c>
      <c r="HG108" s="61" t="n"/>
      <c r="HH108" s="33" t="inlineStr">
        <is>
          <t>VEU</t>
        </is>
      </c>
      <c r="HI108" s="50" t="n">
        <v>0.06999999999999999</v>
      </c>
      <c r="HJ108" s="61">
        <f>'ETF MTD'!$VO$28/'ETF MTD'!$VO$3-1</f>
        <v/>
      </c>
      <c r="HK108" s="61">
        <f>HI108*HJ108</f>
        <v/>
      </c>
      <c r="HL108" s="61" t="n"/>
      <c r="HM108" s="33" t="inlineStr">
        <is>
          <t>VEU</t>
        </is>
      </c>
      <c r="HN108" s="50" t="n">
        <v>0.08500000000000001</v>
      </c>
      <c r="HO108" s="61">
        <f>'ETF MTD'!$VO$28/'ETF MTD'!$VO$3-1</f>
        <v/>
      </c>
      <c r="HP108" s="61">
        <f>HN108*HO108</f>
        <v/>
      </c>
      <c r="HQ108" s="61" t="n"/>
      <c r="HR108" s="33" t="inlineStr">
        <is>
          <t>VEU</t>
        </is>
      </c>
      <c r="HS108" s="50" t="n">
        <v>0.09999999999999999</v>
      </c>
      <c r="HT108" s="61">
        <f>'ETF MTD'!$VO$28/'ETF MTD'!$VO$3-1</f>
        <v/>
      </c>
      <c r="HU108" s="61">
        <f>HS108*HT108</f>
        <v/>
      </c>
      <c r="HV108" s="61" t="n"/>
      <c r="HW108" s="33" t="inlineStr">
        <is>
          <t>VEU</t>
        </is>
      </c>
      <c r="HX108" s="50" t="n">
        <v>0.09999999999999999</v>
      </c>
      <c r="HY108" s="61">
        <f>'ETF MTD'!$VO$28/'ETF MTD'!$VO$3-1</f>
        <v/>
      </c>
      <c r="HZ108" s="61">
        <f>HX108*HY108</f>
        <v/>
      </c>
      <c r="IA108" s="61" t="n"/>
      <c r="IB108" s="33" t="inlineStr">
        <is>
          <t>VEU</t>
        </is>
      </c>
      <c r="IC108" s="50" t="n">
        <v>0.09999999999999999</v>
      </c>
      <c r="ID108" s="61">
        <f>'ETF MTD'!$VO$28/'ETF MTD'!$VO$3-1</f>
        <v/>
      </c>
      <c r="IE108" s="61">
        <f>IC108*ID108</f>
        <v/>
      </c>
      <c r="IF108" s="61" t="n"/>
      <c r="IG108" s="33" t="inlineStr">
        <is>
          <t>VEU</t>
        </is>
      </c>
      <c r="IH108" s="50" t="n">
        <v>0.09999999999999999</v>
      </c>
      <c r="II108" s="61">
        <f>'ETF MTD'!$VO$28/'ETF MTD'!$VO$3-1</f>
        <v/>
      </c>
      <c r="IJ108" s="61">
        <f>IH108*II108</f>
        <v/>
      </c>
      <c r="IK108" s="61" t="n"/>
      <c r="IL108" s="33" t="inlineStr">
        <is>
          <t>VEU</t>
        </is>
      </c>
      <c r="IM108" s="50" t="n">
        <v>0.09999999999999999</v>
      </c>
      <c r="IN108" s="61">
        <f>'ETF MTD'!$VO$28/'ETF MTD'!$VO$3-1</f>
        <v/>
      </c>
      <c r="IO108" s="61">
        <f>IM108*IN108</f>
        <v/>
      </c>
      <c r="IP108" s="61" t="n"/>
      <c r="IQ108" s="33" t="inlineStr">
        <is>
          <t>VEU</t>
        </is>
      </c>
      <c r="IR108" s="50" t="n">
        <v>0.09999999999999999</v>
      </c>
      <c r="IS108" s="61">
        <f>'ETF MTD'!$VO$28/'ETF MTD'!$VO$3-1</f>
        <v/>
      </c>
      <c r="IT108" s="61">
        <f>IR108*IS108</f>
        <v/>
      </c>
      <c r="IU108" s="61" t="n"/>
      <c r="IV108" s="33" t="inlineStr">
        <is>
          <t>VEU</t>
        </is>
      </c>
      <c r="IW108" s="50" t="n">
        <v>0.09999999999999999</v>
      </c>
      <c r="IX108" s="61">
        <f>'ETF MTD'!$VO$28/'ETF MTD'!$VO$3-1</f>
        <v/>
      </c>
      <c r="IY108" s="61">
        <f>IW108*IX108</f>
        <v/>
      </c>
      <c r="IZ108" s="61" t="n"/>
      <c r="JA108" s="33" t="inlineStr">
        <is>
          <t>VEU</t>
        </is>
      </c>
      <c r="JB108" s="50" t="n">
        <v>0.09999999999999999</v>
      </c>
      <c r="JC108" s="61">
        <f>'ETF MTD'!$VO$28/'ETF MTD'!$VO$3-1</f>
        <v/>
      </c>
      <c r="JD108" s="61">
        <f>JB108*JC108</f>
        <v/>
      </c>
      <c r="JE108" s="61" t="n"/>
      <c r="JF108" s="33" t="inlineStr">
        <is>
          <t>VEU</t>
        </is>
      </c>
      <c r="JG108" s="50" t="n">
        <v>0.09999999999999999</v>
      </c>
      <c r="JH108" s="61">
        <f>'ETF MTD'!$VO$28/'ETF MTD'!$VO$3-1</f>
        <v/>
      </c>
      <c r="JI108" s="61">
        <f>JG108*JH108</f>
        <v/>
      </c>
      <c r="JJ108" s="61" t="n"/>
      <c r="JK108" s="33" t="inlineStr">
        <is>
          <t>VEU</t>
        </is>
      </c>
      <c r="JL108" s="50" t="n">
        <v>0.09999999999999999</v>
      </c>
      <c r="JM108" s="61">
        <f>'ETF MTD'!$VO$28/'ETF MTD'!$VO$3-1</f>
        <v/>
      </c>
      <c r="JN108" s="61">
        <f>JL108*JM108</f>
        <v/>
      </c>
      <c r="JO108" s="61" t="n"/>
      <c r="JP108" s="33" t="inlineStr">
        <is>
          <t>VEU</t>
        </is>
      </c>
      <c r="JQ108" s="50" t="n">
        <v>0.09999999999999999</v>
      </c>
      <c r="JR108" s="61">
        <f>'ETF MTD'!$VO$28/'ETF MTD'!$VO$3-1</f>
        <v/>
      </c>
      <c r="JS108" s="61">
        <f>JQ108*JR108</f>
        <v/>
      </c>
      <c r="JT108" s="61" t="n"/>
      <c r="JU108" s="33" t="inlineStr">
        <is>
          <t>VEU</t>
        </is>
      </c>
      <c r="JV108" s="50" t="n">
        <v>0.09999999999999999</v>
      </c>
      <c r="JW108" s="61">
        <f>'ETF MTD'!$VO$28/'ETF MTD'!$VO$3-1</f>
        <v/>
      </c>
      <c r="JX108" s="61">
        <f>JV108*JW108</f>
        <v/>
      </c>
      <c r="JY108" s="61" t="n"/>
      <c r="JZ108" t="inlineStr">
        <is>
          <t>Foreign Developed</t>
        </is>
      </c>
      <c r="KA108" s="50" t="n">
        <v>0.08499999999999999</v>
      </c>
      <c r="KB108" s="61">
        <f>'ETF MTD'!$VO$28/'ETF MTD'!$VO$3-1</f>
        <v/>
      </c>
      <c r="KC108" s="61">
        <f>KA108*KB108</f>
        <v/>
      </c>
      <c r="KD108" s="61" t="n"/>
      <c r="KE108" t="inlineStr">
        <is>
          <t>Foreign Developed</t>
        </is>
      </c>
      <c r="KF108" s="50" t="n">
        <v>0.08499999999999999</v>
      </c>
      <c r="KG108" s="61">
        <f>'ETF MTD'!$VO$28/'ETF MTD'!$VO$3-1</f>
        <v/>
      </c>
      <c r="KH108" s="61">
        <f>KF108*KG108</f>
        <v/>
      </c>
      <c r="KI108" s="61" t="n"/>
      <c r="KJ108" t="inlineStr">
        <is>
          <t>Foreign Developed</t>
        </is>
      </c>
      <c r="KK108" s="50" t="n">
        <v>0.08499999999999999</v>
      </c>
      <c r="KL108" s="61">
        <f>'ETF MTD'!$VO$28/'ETF MTD'!$VO$3-1</f>
        <v/>
      </c>
      <c r="KM108" s="61">
        <f>KK108*KL108</f>
        <v/>
      </c>
      <c r="KN108" s="61" t="n"/>
      <c r="KO108" t="inlineStr">
        <is>
          <t>Foreign Developed</t>
        </is>
      </c>
      <c r="KP108" s="50" t="n">
        <v>0.08499999999999999</v>
      </c>
      <c r="KQ108" s="61">
        <f>'ETF MTD'!$VO$28/'ETF MTD'!$VO$3-1</f>
        <v/>
      </c>
      <c r="KR108" s="61">
        <f>KP108*KQ108</f>
        <v/>
      </c>
      <c r="KS108" s="61" t="n"/>
      <c r="KT108" t="inlineStr">
        <is>
          <t>Foreign Developed</t>
        </is>
      </c>
      <c r="KU108" s="50" t="n">
        <v>0.07000000000000001</v>
      </c>
      <c r="KV108" s="61">
        <f>'ETF MTD'!$VO$28/'ETF MTD'!$VO$3-1</f>
        <v/>
      </c>
      <c r="KW108" s="61">
        <f>KU108*KV108</f>
        <v/>
      </c>
      <c r="KX108" s="61" t="n"/>
      <c r="KY108" t="inlineStr">
        <is>
          <t>Foreign Developed</t>
        </is>
      </c>
      <c r="KZ108" s="50" t="n">
        <v>0.07000000000000001</v>
      </c>
      <c r="LA108" s="61">
        <f>'ETF MTD'!$VO$28/'ETF MTD'!$VO$3-1</f>
        <v/>
      </c>
      <c r="LB108" s="61">
        <f>KZ108*LA108</f>
        <v/>
      </c>
      <c r="LC108" s="61" t="n"/>
      <c r="LD108" t="inlineStr">
        <is>
          <t>Foreign Developed</t>
        </is>
      </c>
      <c r="LE108" s="50" t="n">
        <v>0.06999999999999999</v>
      </c>
      <c r="LF108" s="61">
        <f>'ETF MTD'!$VO$28/'ETF MTD'!$VO$3-1</f>
        <v/>
      </c>
      <c r="LG108" s="61">
        <f>LE108*LF108</f>
        <v/>
      </c>
      <c r="LH108" s="61" t="n"/>
      <c r="LI108" t="inlineStr">
        <is>
          <t>Foreign Developed</t>
        </is>
      </c>
      <c r="LJ108" s="50" t="n">
        <v>0.06999999999999999</v>
      </c>
      <c r="LK108" s="61">
        <f>'ETF MTD'!$VO$28/'ETF MTD'!$VO$3-1</f>
        <v/>
      </c>
      <c r="LL108" s="61">
        <f>LJ108*LK108</f>
        <v/>
      </c>
      <c r="LM108" s="61" t="n"/>
      <c r="LN108" t="inlineStr">
        <is>
          <t>Foreign Developed</t>
        </is>
      </c>
      <c r="LO108" s="50" t="n">
        <v>0.06999999999999999</v>
      </c>
      <c r="LP108" s="61">
        <f>'ETF MTD'!$VO$28/'ETF MTD'!$VO$3-1</f>
        <v/>
      </c>
      <c r="LQ108" s="61">
        <f>LO108*LP108</f>
        <v/>
      </c>
      <c r="LR108" s="61" t="n"/>
      <c r="LS108" t="inlineStr">
        <is>
          <t>Foreign Developed</t>
        </is>
      </c>
      <c r="LT108" s="50" t="n">
        <v>0.06999999999999999</v>
      </c>
      <c r="LU108" s="61">
        <f>'ETF MTD'!$VO$28/'ETF MTD'!$VO$3-1</f>
        <v/>
      </c>
      <c r="LV108" s="61">
        <f>LT108*LU108</f>
        <v/>
      </c>
      <c r="LW108" s="61" t="n"/>
      <c r="LX108" t="inlineStr">
        <is>
          <t>Foreign Developed</t>
        </is>
      </c>
      <c r="LY108" s="50" t="n">
        <v>0.06999999999999999</v>
      </c>
      <c r="LZ108" s="61">
        <f>'ETF MTD'!$VO$28/'ETF MTD'!$VO$3-1</f>
        <v/>
      </c>
      <c r="MA108" s="61">
        <f>LY108*LZ108</f>
        <v/>
      </c>
      <c r="MB108" s="61" t="n"/>
      <c r="MC108" t="inlineStr">
        <is>
          <t>Foreign Developed</t>
        </is>
      </c>
      <c r="MD108" s="50" t="n">
        <v>0.06999999999999999</v>
      </c>
      <c r="ME108" s="61">
        <f>'ETF MTD'!$VO$28/'ETF MTD'!$VO$3-1</f>
        <v/>
      </c>
      <c r="MF108" s="61">
        <f>MD108*ME108</f>
        <v/>
      </c>
      <c r="MG108" s="61" t="n"/>
      <c r="MH108" t="inlineStr">
        <is>
          <t>Foreign Developed</t>
        </is>
      </c>
      <c r="MI108" s="50" t="n">
        <v>0.06999999999999999</v>
      </c>
      <c r="MJ108" s="61">
        <f>'ETF MTD'!$VO$28/'ETF MTD'!$VO$3-1</f>
        <v/>
      </c>
      <c r="MK108" s="61">
        <f>MI108*MJ108</f>
        <v/>
      </c>
      <c r="ML108" s="61" t="n"/>
      <c r="MM108" t="inlineStr">
        <is>
          <t>Foreign Developed</t>
        </is>
      </c>
      <c r="MN108" s="50" t="n">
        <v>0.06999999999999999</v>
      </c>
      <c r="MO108" s="61">
        <f>'ETF MTD'!$VO$28/'ETF MTD'!$VO$3-1</f>
        <v/>
      </c>
      <c r="MP108" s="61">
        <f>MN108*MO108</f>
        <v/>
      </c>
      <c r="MQ108" s="33" t="n"/>
      <c r="MR108" t="inlineStr">
        <is>
          <t>Foreign Developed</t>
        </is>
      </c>
      <c r="MS108" s="50" t="n">
        <v>0.0925</v>
      </c>
      <c r="MT108" s="61">
        <f>'ETF MTD'!$VO$28/'ETF MTD'!$VO$3-1</f>
        <v/>
      </c>
      <c r="MU108" s="61">
        <f>MS108*MT108</f>
        <v/>
      </c>
      <c r="MV108" s="61" t="n"/>
      <c r="MW108" t="inlineStr">
        <is>
          <t>Foreign Developed</t>
        </is>
      </c>
      <c r="MX108" s="50" t="n">
        <v>0.0925</v>
      </c>
      <c r="MY108" s="61">
        <f>'ETF MTD'!$VO$28/'ETF MTD'!$VO$3-1</f>
        <v/>
      </c>
      <c r="MZ108" s="61">
        <f>MX108*MY108</f>
        <v/>
      </c>
      <c r="NA108" s="33" t="n"/>
      <c r="NB108" t="inlineStr">
        <is>
          <t>Foreign Developed</t>
        </is>
      </c>
      <c r="NC108" s="41" t="n">
        <v>0.1075</v>
      </c>
      <c r="ND108" s="61">
        <f>'ETF MTD'!$VO$28/'ETF MTD'!$VO$3-1</f>
        <v/>
      </c>
      <c r="NE108" s="61">
        <f>NC108*ND108</f>
        <v/>
      </c>
      <c r="NF108" s="33" t="n"/>
      <c r="NG108" t="inlineStr">
        <is>
          <t>Foreign Developed</t>
        </is>
      </c>
      <c r="NH108" s="41" t="n">
        <v>0.116</v>
      </c>
      <c r="NI108" s="61">
        <f>'ETF MTD'!$VO$28/'ETF MTD'!$VO$3-1</f>
        <v/>
      </c>
      <c r="NJ108" s="61">
        <f>NH108*NI108</f>
        <v/>
      </c>
      <c r="NK108" s="33" t="n"/>
      <c r="NL108" t="inlineStr">
        <is>
          <t>Foreign Developed</t>
        </is>
      </c>
      <c r="NM108" s="41" t="n">
        <v>0.115</v>
      </c>
      <c r="NN108" s="61">
        <f>'ETF MTD'!$VO$28/'ETF MTD'!$VO$3-1</f>
        <v/>
      </c>
      <c r="NO108" s="61">
        <f>NM108*NN108</f>
        <v/>
      </c>
      <c r="NP108" s="33" t="n"/>
      <c r="NQ108" t="inlineStr">
        <is>
          <t>Foreign Developed</t>
        </is>
      </c>
      <c r="NR108" s="41" t="n">
        <v>0.115</v>
      </c>
      <c r="NS108" s="61">
        <f>'ETF MTD'!$VO$28/'ETF MTD'!$VO$3-1</f>
        <v/>
      </c>
      <c r="NT108" s="61">
        <f>NR108*NS108</f>
        <v/>
      </c>
      <c r="NU108" s="33" t="n"/>
      <c r="NV108" t="inlineStr">
        <is>
          <t>Foreign Developed</t>
        </is>
      </c>
      <c r="NW108" s="41" t="n">
        <v>0.115</v>
      </c>
      <c r="NX108" s="61">
        <f>'ETF MTD'!$VO$28/'ETF MTD'!$VO$3-1</f>
        <v/>
      </c>
      <c r="NY108" s="61">
        <f>NW108*NX108</f>
        <v/>
      </c>
      <c r="NZ108" s="33" t="n"/>
      <c r="OA108" t="inlineStr">
        <is>
          <t>Foreign Developed</t>
        </is>
      </c>
      <c r="OB108" s="41" t="n">
        <v>0.1075</v>
      </c>
      <c r="OC108" s="61">
        <f>'ETF MTD'!$VO$28/'ETF MTD'!$VO$3-1</f>
        <v/>
      </c>
      <c r="OD108" s="61">
        <f>OB108*OC108</f>
        <v/>
      </c>
      <c r="OE108" s="33" t="n"/>
      <c r="OF108" t="inlineStr">
        <is>
          <t>Foreign Developed</t>
        </is>
      </c>
      <c r="OG108" s="41" t="n">
        <v>0.1</v>
      </c>
      <c r="OH108" s="61">
        <f>'ETF MTD'!$VO$28/'ETF MTD'!$VO$3-1</f>
        <v/>
      </c>
      <c r="OI108" s="61">
        <f>OG108*OH108</f>
        <v/>
      </c>
      <c r="OJ108" s="33" t="n"/>
      <c r="OK108" t="inlineStr">
        <is>
          <t>Foreign Developed</t>
        </is>
      </c>
      <c r="OL108" s="41" t="n">
        <v>0.08500000000000001</v>
      </c>
      <c r="OM108" s="61">
        <f>'ETF MTD'!$VO$28/'ETF MTD'!$VO$3-1</f>
        <v/>
      </c>
      <c r="ON108" s="61">
        <f>OL108*OM108</f>
        <v/>
      </c>
      <c r="OO108" s="33" t="n"/>
      <c r="OP108" t="inlineStr">
        <is>
          <t>Foreign Developed</t>
        </is>
      </c>
      <c r="OQ108" s="41" t="n">
        <v>0.0925</v>
      </c>
      <c r="OR108" s="61">
        <f>'ETF MTD'!$VO$28/'ETF MTD'!$VO$3-1</f>
        <v/>
      </c>
      <c r="OS108" s="61">
        <f>OQ108*OR108</f>
        <v/>
      </c>
      <c r="OT108" s="33" t="n"/>
      <c r="OU108" t="inlineStr">
        <is>
          <t>Foreign Developed</t>
        </is>
      </c>
      <c r="OV108" s="41" t="n">
        <v>0.07000000000000001</v>
      </c>
      <c r="OW108" s="61">
        <f>'ETF MTD'!$VO$28/'ETF MTD'!$VO$3-1</f>
        <v/>
      </c>
      <c r="OX108" s="61">
        <f>OV108*OW108</f>
        <v/>
      </c>
      <c r="OY108" s="33" t="n"/>
      <c r="OZ108" t="inlineStr">
        <is>
          <t>Foreign Developed</t>
        </is>
      </c>
      <c r="PA108" s="41" t="n">
        <v>0.08500000000000001</v>
      </c>
      <c r="PB108" s="61">
        <f>'ETF MTD'!$VO$28/'ETF MTD'!$VO$3-1</f>
        <v/>
      </c>
      <c r="PC108" s="61">
        <f>PA108*PB108</f>
        <v/>
      </c>
      <c r="PD108" s="33" t="n"/>
      <c r="PE108" t="inlineStr">
        <is>
          <t>Foreign Developed</t>
        </is>
      </c>
      <c r="PF108" s="41" t="n">
        <v>0.105</v>
      </c>
      <c r="PG108" s="61">
        <f>'ETF MTD'!$VO$28/'ETF MTD'!$VO$3-1</f>
        <v/>
      </c>
      <c r="PH108" s="61">
        <f>PF108*PG108</f>
        <v/>
      </c>
      <c r="PI108" s="33" t="n"/>
      <c r="PJ108" t="inlineStr">
        <is>
          <t>Foreign Developed</t>
        </is>
      </c>
      <c r="PK108" s="41" t="n">
        <v>0.1</v>
      </c>
      <c r="PL108" s="61">
        <f>'ETF MTD'!$VO$28/'ETF MTD'!$VO$3-1</f>
        <v/>
      </c>
      <c r="PM108" s="61">
        <f>PK108*PL108</f>
        <v/>
      </c>
      <c r="PN108" s="33" t="n"/>
      <c r="PO108" t="inlineStr">
        <is>
          <t>Foreign Developed</t>
        </is>
      </c>
      <c r="PP108" s="41" t="n">
        <v>0.1</v>
      </c>
      <c r="PQ108" s="61">
        <f>'ETF MTD'!$VO$28/'ETF MTD'!$VO$3-1</f>
        <v/>
      </c>
      <c r="PR108" s="61">
        <f>PP108*PQ108</f>
        <v/>
      </c>
      <c r="PS108" s="33" t="n"/>
      <c r="PT108" t="inlineStr">
        <is>
          <t>Foreign Developed</t>
        </is>
      </c>
      <c r="PU108" s="41" t="n">
        <v>0.1</v>
      </c>
      <c r="PV108" s="61">
        <f>'ETF MTD'!$VO$28/'ETF MTD'!$VO$3-1</f>
        <v/>
      </c>
      <c r="PW108" s="61">
        <f>PU108*PV108</f>
        <v/>
      </c>
      <c r="PX108" s="33" t="n"/>
      <c r="PY108" t="inlineStr">
        <is>
          <t>Foreign Developed</t>
        </is>
      </c>
      <c r="PZ108" s="50" t="n">
        <v>0.1</v>
      </c>
      <c r="QA108" s="61">
        <f>'ETF MTD'!$VO$28/'ETF MTD'!$VO$3-1</f>
        <v/>
      </c>
      <c r="QB108" s="61">
        <f>PZ108*QA108</f>
        <v/>
      </c>
      <c r="QC108" s="33" t="n"/>
      <c r="QD108" t="inlineStr">
        <is>
          <t>Foreign Developed</t>
        </is>
      </c>
      <c r="QE108" s="50" t="n">
        <v>0.1</v>
      </c>
      <c r="QF108" s="61">
        <f>'ETF MTD'!$VO$28/'ETF MTD'!$VO$3-1</f>
        <v/>
      </c>
      <c r="QG108" s="61">
        <f>QE108*QF108</f>
        <v/>
      </c>
      <c r="QH108" s="61" t="n"/>
      <c r="QI108" t="inlineStr">
        <is>
          <t>Foreign Developed</t>
        </is>
      </c>
      <c r="QJ108" s="41" t="n">
        <v>0.1</v>
      </c>
      <c r="QK108" s="61">
        <f>'ETF MTD'!$VO$28/'ETF MTD'!$VO$3-1</f>
        <v/>
      </c>
      <c r="QL108" s="61">
        <f>QJ108*QK108</f>
        <v/>
      </c>
      <c r="QM108" s="33" t="n"/>
      <c r="QN108" t="inlineStr">
        <is>
          <t>Foreign Developed</t>
        </is>
      </c>
      <c r="QO108" s="41" t="n">
        <v>0.1</v>
      </c>
      <c r="QP108" s="61">
        <f>'ETF MTD'!$VO$28/'ETF MTD'!$VO$3-1</f>
        <v/>
      </c>
      <c r="QQ108" s="61">
        <f>QO108*QP108</f>
        <v/>
      </c>
      <c r="QR108" s="33" t="n"/>
      <c r="QS108" t="inlineStr">
        <is>
          <t>Foreign Developed</t>
        </is>
      </c>
      <c r="QT108" s="41" t="n">
        <v>0.1</v>
      </c>
      <c r="QU108" s="61">
        <f>'ETF MTD'!$VO$28/'ETF MTD'!$VO$3-1</f>
        <v/>
      </c>
      <c r="QV108" s="61">
        <f>QT108*QU108</f>
        <v/>
      </c>
      <c r="QW108" s="33" t="n"/>
      <c r="QX108" t="inlineStr">
        <is>
          <t>Foreign Developed</t>
        </is>
      </c>
      <c r="QY108" s="41" t="n">
        <v>0.1</v>
      </c>
      <c r="QZ108" s="61">
        <f>'ETF MTD'!$VO$28/'ETF MTD'!$VO$3-1</f>
        <v/>
      </c>
      <c r="RA108" s="61">
        <f>QY108*QZ108</f>
        <v/>
      </c>
      <c r="RB108" s="33" t="n"/>
      <c r="RC108" t="inlineStr">
        <is>
          <t>Foreign Developed</t>
        </is>
      </c>
      <c r="RD108" s="41" t="n">
        <v>0.1</v>
      </c>
      <c r="RE108" s="61">
        <f>'ETF MTD'!$VO$28/'ETF MTD'!$VO$3-1</f>
        <v/>
      </c>
      <c r="RF108" s="61">
        <f>RD108*RE108</f>
        <v/>
      </c>
      <c r="RG108" s="33" t="n"/>
      <c r="RH108" t="inlineStr">
        <is>
          <t>Foreign Developed</t>
        </is>
      </c>
      <c r="RI108" s="41" t="n">
        <v>0.08500000000000001</v>
      </c>
      <c r="RJ108" s="61">
        <f>'ETF MTD'!$VO$28/'ETF MTD'!$VO$3-1</f>
        <v/>
      </c>
      <c r="RK108" s="61">
        <f>RI108*RJ108</f>
        <v/>
      </c>
      <c r="RL108" s="33" t="n"/>
      <c r="RM108" s="208" t="n">
        <v>0.1</v>
      </c>
      <c r="RN108" s="58">
        <f>RM108*0.7</f>
        <v/>
      </c>
    </row>
    <row r="109">
      <c r="U109" s="33" t="n"/>
      <c r="V109" s="33" t="n"/>
      <c r="W109" s="33" t="n"/>
      <c r="X109" s="33" t="n"/>
      <c r="Y109" s="33" t="n"/>
      <c r="Z109" s="33" t="n"/>
      <c r="AA109" s="33" t="n"/>
      <c r="AB109" s="33" t="n"/>
      <c r="AC109" s="33" t="n"/>
      <c r="AD109" s="33" t="n"/>
      <c r="AE109" s="33" t="n"/>
      <c r="AF109" s="33" t="n"/>
      <c r="AG109" s="33" t="n"/>
      <c r="AH109" s="33" t="n"/>
      <c r="AI109" s="33" t="n"/>
      <c r="AJ109" s="33" t="n"/>
      <c r="AK109" s="33" t="n"/>
      <c r="AL109" s="33" t="n"/>
      <c r="AM109" s="33" t="n"/>
      <c r="AN109" s="33" t="n"/>
      <c r="AO109" s="33" t="n"/>
      <c r="AP109" s="33" t="n"/>
      <c r="AQ109" s="33" t="n"/>
      <c r="AR109" s="33" t="n"/>
      <c r="AS109" s="33" t="n"/>
      <c r="AT109" s="33" t="n"/>
      <c r="AU109" s="33" t="n"/>
      <c r="AV109" s="33" t="n"/>
      <c r="AW109" s="33" t="n"/>
      <c r="AX109" s="33" t="n"/>
      <c r="AY109" s="33" t="n"/>
      <c r="AZ109" s="33" t="n"/>
      <c r="BA109" s="33" t="n"/>
      <c r="BB109" s="33" t="n"/>
      <c r="BC109" s="33" t="n"/>
      <c r="BD109" s="33" t="inlineStr">
        <is>
          <t>VWO</t>
        </is>
      </c>
      <c r="BE109" s="61" t="n">
        <v>0.05</v>
      </c>
      <c r="BF109" s="61">
        <f>'ETF MTD'!$PU$28/'ETF MTD'!$PU$3-1</f>
        <v/>
      </c>
      <c r="BG109" s="61">
        <f>BE109*BF109</f>
        <v/>
      </c>
      <c r="BH109" s="61" t="n"/>
      <c r="BI109" s="33" t="inlineStr">
        <is>
          <t>VWO</t>
        </is>
      </c>
      <c r="BJ109" s="61" t="n">
        <v>0.05</v>
      </c>
      <c r="BK109" s="61">
        <f>'ETF MTD'!$PU$28/'ETF MTD'!$PU$3-1</f>
        <v/>
      </c>
      <c r="BL109" s="61">
        <f>BJ109*BK109</f>
        <v/>
      </c>
      <c r="BM109" s="61" t="n"/>
      <c r="BN109" s="33" t="inlineStr">
        <is>
          <t>VWO</t>
        </is>
      </c>
      <c r="BO109" s="61" t="n">
        <v>0.05</v>
      </c>
      <c r="BP109" s="61">
        <f>'ETF MTD'!$PU$28/'ETF MTD'!$PU$3-1</f>
        <v/>
      </c>
      <c r="BQ109" s="61">
        <f>BO109*BP109</f>
        <v/>
      </c>
      <c r="BR109" s="61" t="n"/>
      <c r="BS109" s="33" t="inlineStr">
        <is>
          <t>VWO</t>
        </is>
      </c>
      <c r="BT109" s="61" t="n">
        <v>0.05</v>
      </c>
      <c r="BU109" s="61">
        <f>'ETF MTD'!$PU$28/'ETF MTD'!$PU$3-1</f>
        <v/>
      </c>
      <c r="BV109" s="61">
        <f>BT109*BU109</f>
        <v/>
      </c>
      <c r="BW109" s="61" t="n"/>
      <c r="BX109" s="33" t="inlineStr">
        <is>
          <t>VWO</t>
        </is>
      </c>
      <c r="BY109" s="61" t="n">
        <v>0.05</v>
      </c>
      <c r="BZ109" s="61">
        <f>'ETF MTD'!$PU$28/'ETF MTD'!$PU$3-1</f>
        <v/>
      </c>
      <c r="CA109" s="61">
        <f>BY109*BZ109</f>
        <v/>
      </c>
      <c r="CB109" s="61" t="n"/>
      <c r="CC109" s="33" t="inlineStr">
        <is>
          <t>VWO</t>
        </is>
      </c>
      <c r="CD109" s="61" t="n">
        <v>0.05</v>
      </c>
      <c r="CE109" s="61">
        <f>'ETF MTD'!$PU$28/'ETF MTD'!$PU$3-1</f>
        <v/>
      </c>
      <c r="CF109" s="61">
        <f>CD109*CE109</f>
        <v/>
      </c>
      <c r="CG109" s="61" t="n"/>
      <c r="CH109" s="33" t="inlineStr">
        <is>
          <t>VWO</t>
        </is>
      </c>
      <c r="CI109" s="61" t="n">
        <v>0.05</v>
      </c>
      <c r="CJ109" s="61">
        <f>'ETF MTD'!$PU$28/'ETF MTD'!$PU$3-1</f>
        <v/>
      </c>
      <c r="CK109" s="61">
        <f>CI109*CJ109</f>
        <v/>
      </c>
      <c r="CL109" s="61" t="n"/>
      <c r="CM109" s="33" t="inlineStr">
        <is>
          <t>VWO</t>
        </is>
      </c>
      <c r="CN109" s="61" t="n">
        <v>0.05</v>
      </c>
      <c r="CO109" s="61">
        <f>'ETF MTD'!$PU$28/'ETF MTD'!$PU$3-1</f>
        <v/>
      </c>
      <c r="CP109" s="61">
        <f>CN109*CO109</f>
        <v/>
      </c>
      <c r="CQ109" s="61" t="n"/>
      <c r="CR109" s="33" t="inlineStr">
        <is>
          <t>VWO</t>
        </is>
      </c>
      <c r="CS109" s="61" t="n">
        <v>0.0425</v>
      </c>
      <c r="CT109" s="61">
        <f>'ETF MTD'!$PU$28/'ETF MTD'!$PU$3-1</f>
        <v/>
      </c>
      <c r="CU109" s="61">
        <f>CS109*CT109</f>
        <v/>
      </c>
      <c r="CV109" s="61" t="n"/>
      <c r="CW109" s="33" t="inlineStr">
        <is>
          <t>VWO</t>
        </is>
      </c>
      <c r="CX109" s="61" t="n">
        <v>0.0425</v>
      </c>
      <c r="CY109" s="61">
        <f>'ETF MTD'!$PU$28/'ETF MTD'!$PU$3-1</f>
        <v/>
      </c>
      <c r="CZ109" s="61">
        <f>CX109*CY109</f>
        <v/>
      </c>
      <c r="DA109" s="61" t="n"/>
      <c r="DB109" s="33" t="inlineStr">
        <is>
          <t>VWO</t>
        </is>
      </c>
      <c r="DC109" s="61" t="n">
        <v>0.035</v>
      </c>
      <c r="DD109" s="61">
        <f>'ETF MTD'!$PU$28/'ETF MTD'!$PU$3-1</f>
        <v/>
      </c>
      <c r="DE109" s="61">
        <f>DC109*DD109</f>
        <v/>
      </c>
      <c r="DF109" s="61" t="n"/>
      <c r="DG109" s="33" t="inlineStr">
        <is>
          <t>VWO</t>
        </is>
      </c>
      <c r="DH109" s="61" t="n">
        <v>0.035</v>
      </c>
      <c r="DI109" s="61">
        <f>'ETF MTD'!$PU$28/'ETF MTD'!$PU$3-1</f>
        <v/>
      </c>
      <c r="DJ109" s="61">
        <f>DH109*DI109</f>
        <v/>
      </c>
      <c r="DK109" s="61" t="n"/>
      <c r="DL109" s="33" t="inlineStr">
        <is>
          <t>VWO</t>
        </is>
      </c>
      <c r="DM109" s="61" t="n">
        <v>0.035</v>
      </c>
      <c r="DN109" s="61">
        <f>'ETF MTD'!$PU$28/'ETF MTD'!$PU$3-1</f>
        <v/>
      </c>
      <c r="DO109" s="61">
        <f>DM109*DN109</f>
        <v/>
      </c>
      <c r="DP109" s="61" t="n"/>
      <c r="DQ109" s="33" t="inlineStr">
        <is>
          <t>VWO</t>
        </is>
      </c>
      <c r="DR109" s="61" t="n">
        <v>0.035</v>
      </c>
      <c r="DS109" s="61">
        <f>'ETF MTD'!$PU$28/'ETF MTD'!$PU$3-1</f>
        <v/>
      </c>
      <c r="DT109" s="61">
        <f>DR109*DS109</f>
        <v/>
      </c>
      <c r="DU109" s="61" t="n"/>
      <c r="DV109" s="33" t="inlineStr">
        <is>
          <t>VWO</t>
        </is>
      </c>
      <c r="DW109" s="61" t="n">
        <v>0.035</v>
      </c>
      <c r="DX109" s="61">
        <f>'ETF MTD'!$PU$28/'ETF MTD'!$PU$3-1</f>
        <v/>
      </c>
      <c r="DY109" s="61">
        <f>DW109*DX109</f>
        <v/>
      </c>
      <c r="DZ109" s="61" t="n"/>
      <c r="EA109" s="33" t="inlineStr">
        <is>
          <t>VWO</t>
        </is>
      </c>
      <c r="EB109" s="61" t="n">
        <v>0.035</v>
      </c>
      <c r="EC109" s="61">
        <f>'ETF MTD'!$PU$28/'ETF MTD'!$PU$3-1</f>
        <v/>
      </c>
      <c r="ED109" s="61">
        <f>EB109*EC109</f>
        <v/>
      </c>
      <c r="EE109" s="61" t="n"/>
      <c r="EF109" s="33" t="inlineStr">
        <is>
          <t>VWO</t>
        </is>
      </c>
      <c r="EG109" s="61" t="n">
        <v>0.035</v>
      </c>
      <c r="EH109" s="61">
        <f>'ETF MTD'!$PU$28/'ETF MTD'!$PU$3-1</f>
        <v/>
      </c>
      <c r="EI109" s="61">
        <f>EG109*EH109</f>
        <v/>
      </c>
      <c r="EJ109" s="61" t="n"/>
      <c r="EK109" s="33" t="inlineStr">
        <is>
          <t>VWO</t>
        </is>
      </c>
      <c r="EL109" s="61" t="n">
        <v>0.0425</v>
      </c>
      <c r="EM109" s="61">
        <f>'ETF MTD'!$PU$28/'ETF MTD'!$PU$3-1</f>
        <v/>
      </c>
      <c r="EN109" s="61">
        <f>EL109*EM109</f>
        <v/>
      </c>
      <c r="EO109" s="61" t="n"/>
      <c r="EP109" s="33" t="inlineStr">
        <is>
          <t>VWO</t>
        </is>
      </c>
      <c r="EQ109" s="61" t="n">
        <v>0.0425</v>
      </c>
      <c r="ER109" s="61">
        <f>'ETF MTD'!$PU$28/'ETF MTD'!$PU$3-1</f>
        <v/>
      </c>
      <c r="ES109" s="61">
        <f>EQ109*ER109</f>
        <v/>
      </c>
      <c r="ET109" s="61" t="n"/>
      <c r="EU109" s="33" t="inlineStr">
        <is>
          <t>VWO</t>
        </is>
      </c>
      <c r="EV109" s="61" t="n">
        <v>0.05</v>
      </c>
      <c r="EW109" s="61">
        <f>'ETF MTD'!$PU$28/'ETF MTD'!$PU$3-1</f>
        <v/>
      </c>
      <c r="EX109" s="61">
        <f>EV109*EW109</f>
        <v/>
      </c>
      <c r="EY109" s="61" t="n"/>
      <c r="EZ109" s="33" t="inlineStr">
        <is>
          <t>VWO</t>
        </is>
      </c>
      <c r="FA109" s="61" t="n">
        <v>0.05</v>
      </c>
      <c r="FB109" s="61">
        <f>'ETF MTD'!$PU$28/'ETF MTD'!$PU$3-1</f>
        <v/>
      </c>
      <c r="FC109" s="61">
        <f>FA109*FB109</f>
        <v/>
      </c>
      <c r="FD109" s="61" t="n"/>
      <c r="FE109" s="33" t="inlineStr">
        <is>
          <t>VWO</t>
        </is>
      </c>
      <c r="FF109" s="61" t="n">
        <v>0.0425</v>
      </c>
      <c r="FG109" s="61">
        <f>'ETF MTD'!$PU$28/'ETF MTD'!$PU$3-1</f>
        <v/>
      </c>
      <c r="FH109" s="61">
        <f>FF109*FG109</f>
        <v/>
      </c>
      <c r="FI109" s="61" t="n"/>
      <c r="FJ109" s="33" t="inlineStr">
        <is>
          <t>VWO</t>
        </is>
      </c>
      <c r="FK109" s="61" t="n">
        <v>0.0425</v>
      </c>
      <c r="FL109" s="61">
        <f>'ETF MTD'!$PU$28/'ETF MTD'!$PU$3-1</f>
        <v/>
      </c>
      <c r="FM109" s="61">
        <f>FK109*FL109</f>
        <v/>
      </c>
      <c r="FN109" s="61" t="n"/>
      <c r="FO109" s="33" t="inlineStr">
        <is>
          <t>VWO</t>
        </is>
      </c>
      <c r="FP109" s="61" t="n">
        <v>0.05</v>
      </c>
      <c r="FQ109" s="61">
        <f>'ETF MTD'!$PU$28/'ETF MTD'!$PU$3-1</f>
        <v/>
      </c>
      <c r="FR109" s="61">
        <f>FP109*FQ109</f>
        <v/>
      </c>
      <c r="FS109" s="61" t="n"/>
      <c r="FT109" s="33" t="inlineStr">
        <is>
          <t>VWO</t>
        </is>
      </c>
      <c r="FU109" s="61" t="n">
        <v>0.035</v>
      </c>
      <c r="FV109" s="61">
        <f>'ETF MTD'!$PU$28/'ETF MTD'!$PU$3-1</f>
        <v/>
      </c>
      <c r="FW109" s="61">
        <f>FU109*FV109</f>
        <v/>
      </c>
      <c r="FX109" s="61" t="n"/>
      <c r="FY109" s="33" t="inlineStr">
        <is>
          <t>VWO</t>
        </is>
      </c>
      <c r="FZ109" s="50" t="n">
        <v>0.035</v>
      </c>
      <c r="GA109" s="61">
        <f>'ETF MTD'!$PU$28/'ETF MTD'!$PU$3-1</f>
        <v/>
      </c>
      <c r="GB109" s="61">
        <f>FZ109*GA109</f>
        <v/>
      </c>
      <c r="GC109" s="61" t="n"/>
      <c r="GD109" s="33" t="inlineStr">
        <is>
          <t>VWO</t>
        </is>
      </c>
      <c r="GE109" s="50" t="n">
        <v>0.0425</v>
      </c>
      <c r="GF109" s="61">
        <f>'ETF MTD'!$PU$28/'ETF MTD'!$PU$3-1</f>
        <v/>
      </c>
      <c r="GG109" s="61">
        <f>GE109*GF109</f>
        <v/>
      </c>
      <c r="GH109" s="61" t="n"/>
      <c r="GI109" s="33" t="inlineStr">
        <is>
          <t>VWO</t>
        </is>
      </c>
      <c r="GJ109" s="50" t="n">
        <v>0.05</v>
      </c>
      <c r="GK109" s="61">
        <f>'ETF MTD'!$PU$28/'ETF MTD'!$PU$3-1</f>
        <v/>
      </c>
      <c r="GL109" s="61">
        <f>GJ109*GK109</f>
        <v/>
      </c>
      <c r="GM109" s="61" t="n"/>
      <c r="GN109" s="33" t="inlineStr">
        <is>
          <t>VWO</t>
        </is>
      </c>
      <c r="GO109" s="50" t="n">
        <v>0.05</v>
      </c>
      <c r="GP109" s="61">
        <f>'ETF MTD'!$PU$28/'ETF MTD'!$PU$3-1</f>
        <v/>
      </c>
      <c r="GQ109" s="61">
        <f>GO109*GP109</f>
        <v/>
      </c>
      <c r="GR109" s="61" t="n"/>
      <c r="GS109" s="33" t="inlineStr">
        <is>
          <t>VWO</t>
        </is>
      </c>
      <c r="GT109" s="50" t="n">
        <v>0.05</v>
      </c>
      <c r="GU109" s="61">
        <f>'ETF MTD'!$PU$28/'ETF MTD'!$PU$3-1</f>
        <v/>
      </c>
      <c r="GV109" s="61">
        <f>GT109*GU109</f>
        <v/>
      </c>
      <c r="GW109" s="61" t="n"/>
      <c r="GX109" s="33" t="inlineStr">
        <is>
          <t>VWO</t>
        </is>
      </c>
      <c r="GY109" s="50" t="n">
        <v>0.0425</v>
      </c>
      <c r="GZ109" s="61">
        <f>'ETF MTD'!$PU$28/'ETF MTD'!$PU$3-1</f>
        <v/>
      </c>
      <c r="HA109" s="61">
        <f>GY109*GZ109</f>
        <v/>
      </c>
      <c r="HB109" s="61" t="n"/>
      <c r="HC109" s="33" t="inlineStr">
        <is>
          <t>VWO</t>
        </is>
      </c>
      <c r="HD109" s="50" t="n">
        <v>0.035</v>
      </c>
      <c r="HE109" s="61">
        <f>'ETF MTD'!$PU$28/'ETF MTD'!$PU$3-1</f>
        <v/>
      </c>
      <c r="HF109" s="61">
        <f>HD109*HE109</f>
        <v/>
      </c>
      <c r="HG109" s="61" t="n"/>
      <c r="HH109" s="33" t="inlineStr">
        <is>
          <t>VWO</t>
        </is>
      </c>
      <c r="HI109" s="50" t="n">
        <v>0.035</v>
      </c>
      <c r="HJ109" s="61">
        <f>'ETF MTD'!$PU$28/'ETF MTD'!$PU$3-1</f>
        <v/>
      </c>
      <c r="HK109" s="61">
        <f>HI109*HJ109</f>
        <v/>
      </c>
      <c r="HL109" s="61" t="n"/>
      <c r="HM109" s="33" t="inlineStr">
        <is>
          <t>VWO</t>
        </is>
      </c>
      <c r="HN109" s="50" t="n">
        <v>0.04</v>
      </c>
      <c r="HO109" s="61">
        <f>'ETF MTD'!$PU$28/'ETF MTD'!$PU$3-1</f>
        <v/>
      </c>
      <c r="HP109" s="61">
        <f>HN109*HO109</f>
        <v/>
      </c>
      <c r="HQ109" s="61" t="n"/>
      <c r="HR109" s="33" t="inlineStr">
        <is>
          <t>VWO</t>
        </is>
      </c>
      <c r="HS109" s="50" t="n">
        <v>0.05</v>
      </c>
      <c r="HT109" s="61">
        <f>'ETF MTD'!$PU$28/'ETF MTD'!$PU$3-1</f>
        <v/>
      </c>
      <c r="HU109" s="61">
        <f>HS109*HT109</f>
        <v/>
      </c>
      <c r="HV109" s="61" t="n"/>
      <c r="HW109" s="33" t="inlineStr">
        <is>
          <t>VWO</t>
        </is>
      </c>
      <c r="HX109" s="50" t="n">
        <v>0.05</v>
      </c>
      <c r="HY109" s="61">
        <f>'ETF MTD'!$PU$28/'ETF MTD'!$PU$3-1</f>
        <v/>
      </c>
      <c r="HZ109" s="61">
        <f>HX109*HY109</f>
        <v/>
      </c>
      <c r="IA109" s="61" t="n"/>
      <c r="IB109" s="33" t="inlineStr">
        <is>
          <t>VWO</t>
        </is>
      </c>
      <c r="IC109" s="50" t="n">
        <v>0.05</v>
      </c>
      <c r="ID109" s="61">
        <f>'ETF MTD'!$PU$28/'ETF MTD'!$PU$3-1</f>
        <v/>
      </c>
      <c r="IE109" s="61">
        <f>IC109*ID109</f>
        <v/>
      </c>
      <c r="IF109" s="61" t="n"/>
      <c r="IG109" s="33" t="inlineStr">
        <is>
          <t>VWO</t>
        </is>
      </c>
      <c r="IH109" s="50" t="n">
        <v>0.05</v>
      </c>
      <c r="II109" s="61">
        <f>'ETF MTD'!$PU$28/'ETF MTD'!$PU$3-1</f>
        <v/>
      </c>
      <c r="IJ109" s="61">
        <f>IH109*II109</f>
        <v/>
      </c>
      <c r="IK109" s="61" t="n"/>
      <c r="IL109" s="33" t="inlineStr">
        <is>
          <t>VWO</t>
        </is>
      </c>
      <c r="IM109" s="50" t="n">
        <v>0.05</v>
      </c>
      <c r="IN109" s="61">
        <f>'ETF MTD'!$PU$28/'ETF MTD'!$PU$3-1</f>
        <v/>
      </c>
      <c r="IO109" s="61">
        <f>IM109*IN109</f>
        <v/>
      </c>
      <c r="IP109" s="61" t="n"/>
      <c r="IQ109" s="33" t="inlineStr">
        <is>
          <t>VWO</t>
        </is>
      </c>
      <c r="IR109" s="50" t="n">
        <v>0.05</v>
      </c>
      <c r="IS109" s="61">
        <f>'ETF MTD'!$PU$28/'ETF MTD'!$PU$3-1</f>
        <v/>
      </c>
      <c r="IT109" s="61">
        <f>IR109*IS109</f>
        <v/>
      </c>
      <c r="IU109" s="61" t="n"/>
      <c r="IV109" s="33" t="inlineStr">
        <is>
          <t>VWO</t>
        </is>
      </c>
      <c r="IW109" s="50" t="n">
        <v>0.05</v>
      </c>
      <c r="IX109" s="61">
        <f>'ETF MTD'!$PU$28/'ETF MTD'!$PU$3-1</f>
        <v/>
      </c>
      <c r="IY109" s="61">
        <f>IW109*IX109</f>
        <v/>
      </c>
      <c r="IZ109" s="61" t="n"/>
      <c r="JA109" s="33" t="inlineStr">
        <is>
          <t>VWO</t>
        </is>
      </c>
      <c r="JB109" s="50" t="n">
        <v>0.05</v>
      </c>
      <c r="JC109" s="61">
        <f>'ETF MTD'!$PU$28/'ETF MTD'!$PU$3-1</f>
        <v/>
      </c>
      <c r="JD109" s="61">
        <f>JB109*JC109</f>
        <v/>
      </c>
      <c r="JE109" s="61" t="n"/>
      <c r="JF109" s="33" t="inlineStr">
        <is>
          <t>VWO</t>
        </is>
      </c>
      <c r="JG109" s="50" t="n">
        <v>0.05</v>
      </c>
      <c r="JH109" s="61">
        <f>'ETF MTD'!$PU$28/'ETF MTD'!$PU$3-1</f>
        <v/>
      </c>
      <c r="JI109" s="61">
        <f>JG109*JH109</f>
        <v/>
      </c>
      <c r="JJ109" s="61" t="n"/>
      <c r="JK109" s="33" t="inlineStr">
        <is>
          <t>VWO</t>
        </is>
      </c>
      <c r="JL109" s="50" t="n">
        <v>0.05</v>
      </c>
      <c r="JM109" s="61">
        <f>'ETF MTD'!$PU$28/'ETF MTD'!$PU$3-1</f>
        <v/>
      </c>
      <c r="JN109" s="61">
        <f>JL109*JM109</f>
        <v/>
      </c>
      <c r="JO109" s="61" t="n"/>
      <c r="JP109" s="33" t="inlineStr">
        <is>
          <t>VWO</t>
        </is>
      </c>
      <c r="JQ109" s="50" t="n">
        <v>0.042</v>
      </c>
      <c r="JR109" s="61">
        <f>'ETF MTD'!$PU$28/'ETF MTD'!$PU$3-1</f>
        <v/>
      </c>
      <c r="JS109" s="61">
        <f>JQ109*JR109</f>
        <v/>
      </c>
      <c r="JT109" s="61" t="n"/>
      <c r="JU109" s="33" t="inlineStr">
        <is>
          <t>VWO</t>
        </is>
      </c>
      <c r="JV109" s="50" t="n">
        <v>0.042</v>
      </c>
      <c r="JW109" s="61">
        <f>'ETF MTD'!$PU$28/'ETF MTD'!$PU$3-1</f>
        <v/>
      </c>
      <c r="JX109" s="61">
        <f>JV109*JW109</f>
        <v/>
      </c>
      <c r="JY109" s="61" t="n"/>
      <c r="JZ109" t="inlineStr">
        <is>
          <t>Emerging Markets</t>
        </is>
      </c>
      <c r="KA109" s="50" t="n">
        <v>0.0425</v>
      </c>
      <c r="KB109" s="61">
        <f>'ETF MTD'!$PU$28/'ETF MTD'!$PU$3-1</f>
        <v/>
      </c>
      <c r="KC109" s="61">
        <f>KA109*KB109</f>
        <v/>
      </c>
      <c r="KD109" s="61" t="n"/>
      <c r="KE109" t="inlineStr">
        <is>
          <t>Emerging Markets</t>
        </is>
      </c>
      <c r="KF109" s="50" t="n">
        <v>0.0425</v>
      </c>
      <c r="KG109" s="61">
        <f>'ETF MTD'!$PU$28/'ETF MTD'!$PU$3-1</f>
        <v/>
      </c>
      <c r="KH109" s="61">
        <f>KF109*KG109</f>
        <v/>
      </c>
      <c r="KI109" s="61" t="n"/>
      <c r="KJ109" t="inlineStr">
        <is>
          <t>Emerging Markets</t>
        </is>
      </c>
      <c r="KK109" s="50">
        <f>0.7*5%</f>
        <v/>
      </c>
      <c r="KL109" s="61">
        <f>'ETF MTD'!$PU$28/'ETF MTD'!$PU$3-1</f>
        <v/>
      </c>
      <c r="KM109" s="61">
        <f>KK109*KL109</f>
        <v/>
      </c>
      <c r="KN109" s="61" t="n"/>
      <c r="KO109" t="inlineStr">
        <is>
          <t>Emerging Markets</t>
        </is>
      </c>
      <c r="KP109" s="50">
        <f>0.7*5%</f>
        <v/>
      </c>
      <c r="KQ109" s="61">
        <f>'ETF MTD'!$PU$28/'ETF MTD'!$PU$3-1</f>
        <v/>
      </c>
      <c r="KR109" s="61">
        <f>KP109*KQ109</f>
        <v/>
      </c>
      <c r="KS109" s="61" t="n"/>
      <c r="KT109" t="inlineStr">
        <is>
          <t>Emerging Markets</t>
        </is>
      </c>
      <c r="KU109" s="50">
        <f>0.7*5%</f>
        <v/>
      </c>
      <c r="KV109" s="61">
        <f>'ETF MTD'!$PU$28/'ETF MTD'!$PU$3-1</f>
        <v/>
      </c>
      <c r="KW109" s="61">
        <f>KU109*KV109</f>
        <v/>
      </c>
      <c r="KX109" s="61" t="n"/>
      <c r="KY109" t="inlineStr">
        <is>
          <t>Emerging Markets</t>
        </is>
      </c>
      <c r="KZ109" s="50">
        <f>0.7*5%</f>
        <v/>
      </c>
      <c r="LA109" s="61">
        <f>'ETF MTD'!$PU$28/'ETF MTD'!$PU$3-1</f>
        <v/>
      </c>
      <c r="LB109" s="61">
        <f>KZ109*LA109</f>
        <v/>
      </c>
      <c r="LC109" s="61" t="n"/>
      <c r="LD109" t="inlineStr">
        <is>
          <t>Emerging Markets</t>
        </is>
      </c>
      <c r="LE109" s="50" t="n">
        <v>0.035</v>
      </c>
      <c r="LF109" s="61">
        <f>'ETF MTD'!$PU$28/'ETF MTD'!$PU$3-1</f>
        <v/>
      </c>
      <c r="LG109" s="61">
        <f>LE109*LF109</f>
        <v/>
      </c>
      <c r="LH109" s="61" t="n"/>
      <c r="LI109" t="inlineStr">
        <is>
          <t>Emerging Markets</t>
        </is>
      </c>
      <c r="LJ109" s="50" t="n">
        <v>0.035</v>
      </c>
      <c r="LK109" s="61">
        <f>'ETF MTD'!$PU$28/'ETF MTD'!$PU$3-1</f>
        <v/>
      </c>
      <c r="LL109" s="61">
        <f>LJ109*LK109</f>
        <v/>
      </c>
      <c r="LM109" s="61" t="n"/>
      <c r="LN109" t="inlineStr">
        <is>
          <t>Emerging Markets</t>
        </is>
      </c>
      <c r="LO109" s="50" t="n">
        <v>0.035</v>
      </c>
      <c r="LP109" s="61">
        <f>'ETF MTD'!$PU$28/'ETF MTD'!$PU$3-1</f>
        <v/>
      </c>
      <c r="LQ109" s="61">
        <f>LO109*LP109</f>
        <v/>
      </c>
      <c r="LR109" s="61" t="n"/>
      <c r="LS109" t="inlineStr">
        <is>
          <t>Emerging Markets</t>
        </is>
      </c>
      <c r="LT109" s="50" t="n">
        <v>0.035</v>
      </c>
      <c r="LU109" s="61">
        <f>'ETF MTD'!$PU$28/'ETF MTD'!$PU$3-1</f>
        <v/>
      </c>
      <c r="LV109" s="61">
        <f>LT109*LU109</f>
        <v/>
      </c>
      <c r="LW109" s="61" t="n"/>
      <c r="LX109" t="inlineStr">
        <is>
          <t>Emerging Markets</t>
        </is>
      </c>
      <c r="LY109" s="50" t="n">
        <v>0.035</v>
      </c>
      <c r="LZ109" s="61">
        <f>'ETF MTD'!$PU$28/'ETF MTD'!$PU$3-1</f>
        <v/>
      </c>
      <c r="MA109" s="61">
        <f>LY109*LZ109</f>
        <v/>
      </c>
      <c r="MB109" s="61" t="n"/>
      <c r="MC109" t="inlineStr">
        <is>
          <t>Emerging Markets</t>
        </is>
      </c>
      <c r="MD109" s="50" t="n">
        <v>0.035</v>
      </c>
      <c r="ME109" s="61">
        <f>'ETF MTD'!$PU$28/'ETF MTD'!$PU$3-1</f>
        <v/>
      </c>
      <c r="MF109" s="61">
        <f>MD109*ME109</f>
        <v/>
      </c>
      <c r="MG109" s="61" t="n"/>
      <c r="MH109" t="inlineStr">
        <is>
          <t>Emerging Markets</t>
        </is>
      </c>
      <c r="MI109" s="50" t="n">
        <v>0.035</v>
      </c>
      <c r="MJ109" s="61">
        <f>'ETF MTD'!$PU$28/'ETF MTD'!$PU$3-1</f>
        <v/>
      </c>
      <c r="MK109" s="61">
        <f>MI109*MJ109</f>
        <v/>
      </c>
      <c r="ML109" s="61" t="n"/>
      <c r="MM109" t="inlineStr">
        <is>
          <t>Emerging Markets</t>
        </is>
      </c>
      <c r="MN109" s="50" t="n">
        <v>0.035</v>
      </c>
      <c r="MO109" s="61">
        <f>'ETF MTD'!$PU$28/'ETF MTD'!$PU$3-1</f>
        <v/>
      </c>
      <c r="MP109" s="61">
        <f>MN109*MO109</f>
        <v/>
      </c>
      <c r="MQ109" s="33" t="n"/>
      <c r="MR109" t="inlineStr">
        <is>
          <t>Emerging Markets</t>
        </is>
      </c>
      <c r="MS109" s="50" t="n">
        <v>0.035</v>
      </c>
      <c r="MT109" s="61">
        <f>'ETF MTD'!$PU$28/'ETF MTD'!$PU$3-1</f>
        <v/>
      </c>
      <c r="MU109" s="61">
        <f>MS109*MT109</f>
        <v/>
      </c>
      <c r="MV109" s="61" t="n"/>
      <c r="MW109" t="inlineStr">
        <is>
          <t>Emerging Markets</t>
        </is>
      </c>
      <c r="MX109" s="50" t="n">
        <v>0.035</v>
      </c>
      <c r="MY109" s="61">
        <f>'ETF MTD'!$PU$28/'ETF MTD'!$PU$3-1</f>
        <v/>
      </c>
      <c r="MZ109" s="61">
        <f>MX109*MY109</f>
        <v/>
      </c>
      <c r="NA109" s="33" t="n"/>
      <c r="NB109" t="inlineStr">
        <is>
          <t>Emerging Markets</t>
        </is>
      </c>
      <c r="NC109" s="41" t="n">
        <v>0.0425</v>
      </c>
      <c r="ND109" s="61">
        <f>'ETF MTD'!$PU$28/'ETF MTD'!$PU$3-1</f>
        <v/>
      </c>
      <c r="NE109" s="61">
        <f>NC109*ND109</f>
        <v/>
      </c>
      <c r="NF109" s="33" t="n"/>
      <c r="NG109" t="inlineStr">
        <is>
          <t>Emerging Markets</t>
        </is>
      </c>
      <c r="NH109" s="41" t="n">
        <v>0.035</v>
      </c>
      <c r="NI109" s="61">
        <f>'ETF MTD'!$PU$28/'ETF MTD'!$PU$3-1</f>
        <v/>
      </c>
      <c r="NJ109" s="61">
        <f>NH109*NI109</f>
        <v/>
      </c>
      <c r="NK109" s="33" t="n"/>
      <c r="NL109" t="inlineStr">
        <is>
          <t>Emerging Markets</t>
        </is>
      </c>
      <c r="NM109" s="41" t="n">
        <v>0.035</v>
      </c>
      <c r="NN109" s="61">
        <f>'ETF MTD'!$PU$28/'ETF MTD'!$PU$3-1</f>
        <v/>
      </c>
      <c r="NO109" s="61">
        <f>NM109*NN109</f>
        <v/>
      </c>
      <c r="NP109" s="33" t="n"/>
      <c r="NQ109" t="inlineStr">
        <is>
          <t>Emerging Markets</t>
        </is>
      </c>
      <c r="NR109" s="41" t="n">
        <v>0.035</v>
      </c>
      <c r="NS109" s="61">
        <f>'ETF MTD'!$PU$28/'ETF MTD'!$PU$3-1</f>
        <v/>
      </c>
      <c r="NT109" s="61">
        <f>NR109*NS109</f>
        <v/>
      </c>
      <c r="NU109" s="33" t="n"/>
      <c r="NV109" t="inlineStr">
        <is>
          <t>Emerging Markets</t>
        </is>
      </c>
      <c r="NW109" s="41" t="n">
        <v>0.035</v>
      </c>
      <c r="NX109" s="61">
        <f>'ETF MTD'!$PU$28/'ETF MTD'!$PU$3-1</f>
        <v/>
      </c>
      <c r="NY109" s="61">
        <f>NW109*NX109</f>
        <v/>
      </c>
      <c r="NZ109" s="33" t="n"/>
      <c r="OA109" t="inlineStr">
        <is>
          <t>Emerging Markets</t>
        </is>
      </c>
      <c r="OB109" s="41" t="n">
        <v>0.0425</v>
      </c>
      <c r="OC109" s="61">
        <f>'ETF MTD'!$PU$28/'ETF MTD'!$PU$3-1</f>
        <v/>
      </c>
      <c r="OD109" s="61">
        <f>OB109*OC109</f>
        <v/>
      </c>
      <c r="OE109" s="33" t="n"/>
      <c r="OF109" t="inlineStr">
        <is>
          <t>Emerging Markets</t>
        </is>
      </c>
      <c r="OG109" s="41" t="n">
        <v>0.05</v>
      </c>
      <c r="OH109" s="61">
        <f>'ETF MTD'!$PU$28/'ETF MTD'!$PU$3-1</f>
        <v/>
      </c>
      <c r="OI109" s="61">
        <f>OG109*OH109</f>
        <v/>
      </c>
      <c r="OJ109" s="33" t="n"/>
      <c r="OK109" t="inlineStr">
        <is>
          <t>Emerging Markets</t>
        </is>
      </c>
      <c r="OL109" s="41" t="n">
        <v>0.0425</v>
      </c>
      <c r="OM109" s="61">
        <f>'ETF MTD'!$PU$28/'ETF MTD'!$PU$3-1</f>
        <v/>
      </c>
      <c r="ON109" s="61">
        <f>OL109*OM109</f>
        <v/>
      </c>
      <c r="OO109" s="33" t="n"/>
      <c r="OP109" t="inlineStr">
        <is>
          <t>Emerging Markets</t>
        </is>
      </c>
      <c r="OQ109" s="41" t="n">
        <v>0.035</v>
      </c>
      <c r="OR109" s="61">
        <f>'ETF MTD'!$PU$28/'ETF MTD'!$PU$3-1</f>
        <v/>
      </c>
      <c r="OS109" s="61">
        <f>OQ109*OR109</f>
        <v/>
      </c>
      <c r="OT109" s="33" t="n"/>
      <c r="OU109" t="inlineStr">
        <is>
          <t>Emerging Markets</t>
        </is>
      </c>
      <c r="OV109" s="41" t="n">
        <v>0.035</v>
      </c>
      <c r="OW109" s="61">
        <f>'ETF MTD'!$PU$28/'ETF MTD'!$PU$3-1</f>
        <v/>
      </c>
      <c r="OX109" s="61">
        <f>OV109*OW109</f>
        <v/>
      </c>
      <c r="OY109" s="33" t="n"/>
      <c r="OZ109" t="inlineStr">
        <is>
          <t>Emerging Markets</t>
        </is>
      </c>
      <c r="PA109" s="41" t="n">
        <v>0.0425</v>
      </c>
      <c r="PB109" s="61">
        <f>'ETF MTD'!$PU$28/'ETF MTD'!$PU$3-1</f>
        <v/>
      </c>
      <c r="PC109" s="61">
        <f>PA109*PB109</f>
        <v/>
      </c>
      <c r="PD109" s="33" t="n"/>
      <c r="PE109" t="inlineStr">
        <is>
          <t>Emerging Markets</t>
        </is>
      </c>
      <c r="PF109" s="41" t="n">
        <v>0.0425</v>
      </c>
      <c r="PG109" s="61">
        <f>'ETF MTD'!$PU$28/'ETF MTD'!$PU$3-1</f>
        <v/>
      </c>
      <c r="PH109" s="61">
        <f>PF109*PG109</f>
        <v/>
      </c>
      <c r="PI109" s="33" t="n"/>
      <c r="PJ109" t="inlineStr">
        <is>
          <t>Emerging Markets</t>
        </is>
      </c>
      <c r="PK109" s="41" t="n">
        <v>0.035</v>
      </c>
      <c r="PL109" s="61">
        <f>'ETF MTD'!$PU$28/'ETF MTD'!$PU$3-1</f>
        <v/>
      </c>
      <c r="PM109" s="61">
        <f>PK109*PL109</f>
        <v/>
      </c>
      <c r="PN109" s="33" t="n"/>
      <c r="PO109" t="inlineStr">
        <is>
          <t>Emerging Markets</t>
        </is>
      </c>
      <c r="PP109" s="41" t="n">
        <v>0.043</v>
      </c>
      <c r="PQ109" s="61">
        <f>'ETF MTD'!$PU$28/'ETF MTD'!$PU$3-1</f>
        <v/>
      </c>
      <c r="PR109" s="61">
        <f>PP109*PQ109</f>
        <v/>
      </c>
      <c r="PS109" s="33" t="n"/>
      <c r="PT109" t="inlineStr">
        <is>
          <t>Emerging Markets</t>
        </is>
      </c>
      <c r="PU109" s="41" t="n">
        <v>0.043</v>
      </c>
      <c r="PV109" s="61">
        <f>'ETF MTD'!$PU$28/'ETF MTD'!$PU$3-1</f>
        <v/>
      </c>
      <c r="PW109" s="61">
        <f>PU109*PV109</f>
        <v/>
      </c>
      <c r="PX109" s="33" t="n"/>
      <c r="PY109" t="inlineStr">
        <is>
          <t>Emerging Markets</t>
        </is>
      </c>
      <c r="PZ109" s="50" t="n">
        <v>0.05</v>
      </c>
      <c r="QA109" s="61">
        <f>'ETF MTD'!$PU$28/'ETF MTD'!$PU$3-1</f>
        <v/>
      </c>
      <c r="QB109" s="61">
        <f>PZ109*QA109</f>
        <v/>
      </c>
      <c r="QC109" s="33" t="n"/>
      <c r="QD109" t="inlineStr">
        <is>
          <t>Emerging Markets</t>
        </is>
      </c>
      <c r="QE109" s="50" t="n">
        <v>0.05</v>
      </c>
      <c r="QF109" s="61">
        <f>'ETF MTD'!$PU$28/'ETF MTD'!$PU$3-1</f>
        <v/>
      </c>
      <c r="QG109" s="61">
        <f>QE109*QF109</f>
        <v/>
      </c>
      <c r="QH109" s="61" t="n"/>
      <c r="QI109" t="inlineStr">
        <is>
          <t>Emerging Markets</t>
        </is>
      </c>
      <c r="QJ109" s="41" t="n">
        <v>0.05</v>
      </c>
      <c r="QK109" s="61">
        <f>'ETF MTD'!$PU$28/'ETF MTD'!$PU$3-1</f>
        <v/>
      </c>
      <c r="QL109" s="61">
        <f>QJ109*QK109</f>
        <v/>
      </c>
      <c r="QM109" s="33" t="n"/>
      <c r="QN109" t="inlineStr">
        <is>
          <t>Emerging Markets</t>
        </is>
      </c>
      <c r="QO109" s="41" t="n">
        <v>0.05</v>
      </c>
      <c r="QP109" s="61">
        <f>'ETF MTD'!$PU$28/'ETF MTD'!$PU$3-1</f>
        <v/>
      </c>
      <c r="QQ109" s="61">
        <f>QO109*QP109</f>
        <v/>
      </c>
      <c r="QR109" s="33" t="n"/>
      <c r="QS109" t="inlineStr">
        <is>
          <t>Emerging Markets</t>
        </is>
      </c>
      <c r="QT109" s="41" t="n">
        <v>0.05</v>
      </c>
      <c r="QU109" s="61">
        <f>'ETF MTD'!$PU$28/'ETF MTD'!$PU$3-1</f>
        <v/>
      </c>
      <c r="QV109" s="61">
        <f>QT109*QU109</f>
        <v/>
      </c>
      <c r="QW109" s="33" t="n"/>
      <c r="QX109" t="inlineStr">
        <is>
          <t>Emerging Markets</t>
        </is>
      </c>
      <c r="QY109" s="41" t="n">
        <v>0.05</v>
      </c>
      <c r="QZ109" s="61">
        <f>'ETF MTD'!$PU$28/'ETF MTD'!$PU$3-1</f>
        <v/>
      </c>
      <c r="RA109" s="61">
        <f>QY109*QZ109</f>
        <v/>
      </c>
      <c r="RB109" s="33" t="n"/>
      <c r="RC109" t="inlineStr">
        <is>
          <t>Emerging Markets</t>
        </is>
      </c>
      <c r="RD109" s="41" t="n">
        <v>0.05</v>
      </c>
      <c r="RE109" s="61">
        <f>'ETF MTD'!$PU$28/'ETF MTD'!$PU$3-1</f>
        <v/>
      </c>
      <c r="RF109" s="61">
        <f>RD109*RE109</f>
        <v/>
      </c>
      <c r="RG109" s="33" t="n"/>
      <c r="RH109" t="inlineStr">
        <is>
          <t>Emerging Markets</t>
        </is>
      </c>
      <c r="RI109" s="41" t="n">
        <v>0.0425</v>
      </c>
      <c r="RJ109" s="61">
        <f>'ETF MTD'!$PU$28/'ETF MTD'!$PU$3-1</f>
        <v/>
      </c>
      <c r="RK109" s="61">
        <f>RI109*RJ109</f>
        <v/>
      </c>
      <c r="RL109" s="33" t="n"/>
      <c r="RM109" s="208" t="n">
        <v>0.05</v>
      </c>
      <c r="RN109" s="58">
        <f>RM109*0.7</f>
        <v/>
      </c>
    </row>
    <row r="110">
      <c r="U110" s="33" t="n"/>
      <c r="V110" s="33" t="n"/>
      <c r="W110" s="33" t="n"/>
      <c r="X110" s="33" t="n"/>
      <c r="Y110" s="33" t="n"/>
      <c r="Z110" s="33" t="n"/>
      <c r="AA110" s="33" t="n"/>
      <c r="AB110" s="33" t="n"/>
      <c r="AC110" s="33" t="n"/>
      <c r="AD110" s="33" t="n"/>
      <c r="AE110" s="33" t="n"/>
      <c r="AF110" s="33" t="n"/>
      <c r="AG110" s="33" t="n"/>
      <c r="AH110" s="33" t="n"/>
      <c r="AI110" s="33" t="n"/>
      <c r="AJ110" s="33" t="n"/>
      <c r="AK110" s="33" t="n"/>
      <c r="AL110" s="33" t="n"/>
      <c r="AM110" s="33" t="n"/>
      <c r="AN110" s="33" t="n"/>
      <c r="AO110" s="33" t="n"/>
      <c r="AP110" s="33" t="n"/>
      <c r="AQ110" s="33" t="n"/>
      <c r="AR110" s="33" t="n"/>
      <c r="AS110" s="33" t="n"/>
      <c r="AT110" s="33" t="n"/>
      <c r="AU110" s="33" t="n"/>
      <c r="AV110" s="33" t="n"/>
      <c r="AW110" s="33" t="n"/>
      <c r="AX110" s="33" t="n"/>
      <c r="AY110" s="33" t="n"/>
      <c r="AZ110" s="33" t="n"/>
      <c r="BA110" s="33" t="n"/>
      <c r="BB110" s="33" t="n"/>
      <c r="BC110" s="33" t="n"/>
      <c r="BD110" s="33" t="inlineStr">
        <is>
          <t>VNQ</t>
        </is>
      </c>
      <c r="BE110" s="61" t="n">
        <v>0.15</v>
      </c>
      <c r="BF110" s="61">
        <f>'ETF MTD'!$JU$28/'ETF MTD'!$JU$3-1</f>
        <v/>
      </c>
      <c r="BG110" s="61">
        <f>BE110*BF110</f>
        <v/>
      </c>
      <c r="BH110" s="61" t="n"/>
      <c r="BI110" s="33" t="inlineStr">
        <is>
          <t>VNQ</t>
        </is>
      </c>
      <c r="BJ110" s="61" t="n">
        <v>0.15</v>
      </c>
      <c r="BK110" s="61">
        <f>'ETF MTD'!$JU$28/'ETF MTD'!$JU$3-1</f>
        <v/>
      </c>
      <c r="BL110" s="61">
        <f>BJ110*BK110</f>
        <v/>
      </c>
      <c r="BM110" s="61" t="n"/>
      <c r="BN110" s="33" t="inlineStr">
        <is>
          <t>VNQ</t>
        </is>
      </c>
      <c r="BO110" s="61" t="n">
        <v>0.1275</v>
      </c>
      <c r="BP110" s="61">
        <f>'ETF MTD'!$JU$28/'ETF MTD'!$JU$3-1</f>
        <v/>
      </c>
      <c r="BQ110" s="61">
        <f>BO110*BP110</f>
        <v/>
      </c>
      <c r="BR110" s="61" t="n"/>
      <c r="BS110" s="33" t="inlineStr">
        <is>
          <t>VNQ</t>
        </is>
      </c>
      <c r="BT110" s="61" t="n">
        <v>0.1275</v>
      </c>
      <c r="BU110" s="61">
        <f>'ETF MTD'!$JU$28/'ETF MTD'!$JU$3-1</f>
        <v/>
      </c>
      <c r="BV110" s="61">
        <f>BT110*BU110</f>
        <v/>
      </c>
      <c r="BW110" s="61" t="n"/>
      <c r="BX110" s="33" t="inlineStr">
        <is>
          <t>VNQ</t>
        </is>
      </c>
      <c r="BY110" s="61" t="n">
        <v>0.15</v>
      </c>
      <c r="BZ110" s="61">
        <f>'ETF MTD'!$JU$28/'ETF MTD'!$JU$3-1</f>
        <v/>
      </c>
      <c r="CA110" s="61">
        <f>BY110*BZ110</f>
        <v/>
      </c>
      <c r="CB110" s="61" t="n"/>
      <c r="CC110" s="33" t="inlineStr">
        <is>
          <t>VNQ</t>
        </is>
      </c>
      <c r="CD110" s="61" t="n">
        <v>0.1275</v>
      </c>
      <c r="CE110" s="61">
        <f>'ETF MTD'!$JU$28/'ETF MTD'!$JU$3-1</f>
        <v/>
      </c>
      <c r="CF110" s="61">
        <f>CD110*CE110</f>
        <v/>
      </c>
      <c r="CG110" s="61" t="n"/>
      <c r="CH110" s="33" t="inlineStr">
        <is>
          <t>VNQ</t>
        </is>
      </c>
      <c r="CI110" s="61" t="n">
        <v>0.105</v>
      </c>
      <c r="CJ110" s="61">
        <f>'ETF MTD'!$JU$28/'ETF MTD'!$JU$3-1</f>
        <v/>
      </c>
      <c r="CK110" s="61">
        <f>CI110*CJ110</f>
        <v/>
      </c>
      <c r="CL110" s="61" t="n"/>
      <c r="CM110" s="33" t="inlineStr">
        <is>
          <t>VNQ</t>
        </is>
      </c>
      <c r="CN110" s="61" t="n">
        <v>0.105</v>
      </c>
      <c r="CO110" s="61">
        <f>'ETF MTD'!$JU$28/'ETF MTD'!$JU$3-1</f>
        <v/>
      </c>
      <c r="CP110" s="61">
        <f>CN110*CO110</f>
        <v/>
      </c>
      <c r="CQ110" s="61" t="n"/>
      <c r="CR110" s="33" t="inlineStr">
        <is>
          <t>VNQ</t>
        </is>
      </c>
      <c r="CS110" s="61" t="n">
        <v>0.105</v>
      </c>
      <c r="CT110" s="61">
        <f>'ETF MTD'!$JU$28/'ETF MTD'!$JU$3-1</f>
        <v/>
      </c>
      <c r="CU110" s="61">
        <f>CS110*CT110</f>
        <v/>
      </c>
      <c r="CV110" s="61" t="n"/>
      <c r="CW110" s="33" t="inlineStr">
        <is>
          <t>VNQ</t>
        </is>
      </c>
      <c r="CX110" s="61" t="n">
        <v>0.1275</v>
      </c>
      <c r="CY110" s="61">
        <f>'ETF MTD'!$JU$28/'ETF MTD'!$JU$3-1</f>
        <v/>
      </c>
      <c r="CZ110" s="61">
        <f>CX110*CY110</f>
        <v/>
      </c>
      <c r="DA110" s="61" t="n"/>
      <c r="DB110" s="33" t="inlineStr">
        <is>
          <t>VNQ</t>
        </is>
      </c>
      <c r="DC110" s="61" t="n">
        <v>0.1275</v>
      </c>
      <c r="DD110" s="61">
        <f>'ETF MTD'!$JU$28/'ETF MTD'!$JU$3-1</f>
        <v/>
      </c>
      <c r="DE110" s="61">
        <f>DC110*DD110</f>
        <v/>
      </c>
      <c r="DF110" s="61" t="n"/>
      <c r="DG110" s="33" t="inlineStr">
        <is>
          <t>VNQ</t>
        </is>
      </c>
      <c r="DH110" s="61" t="n">
        <v>0.15</v>
      </c>
      <c r="DI110" s="61">
        <f>'ETF MTD'!$JU$28/'ETF MTD'!$JU$3-1</f>
        <v/>
      </c>
      <c r="DJ110" s="61">
        <f>DH110*DI110</f>
        <v/>
      </c>
      <c r="DK110" s="61" t="n"/>
      <c r="DL110" s="33" t="inlineStr">
        <is>
          <t>VNQ</t>
        </is>
      </c>
      <c r="DM110" s="61" t="n">
        <v>0.15</v>
      </c>
      <c r="DN110" s="61">
        <f>'ETF MTD'!$JU$28/'ETF MTD'!$JU$3-1</f>
        <v/>
      </c>
      <c r="DO110" s="61">
        <f>DM110*DN110</f>
        <v/>
      </c>
      <c r="DP110" s="61" t="n"/>
      <c r="DQ110" s="33" t="inlineStr">
        <is>
          <t>VNQ</t>
        </is>
      </c>
      <c r="DR110" s="61" t="n">
        <v>0.1275</v>
      </c>
      <c r="DS110" s="61">
        <f>'ETF MTD'!$JU$28/'ETF MTD'!$JU$3-1</f>
        <v/>
      </c>
      <c r="DT110" s="61">
        <f>DR110*DS110</f>
        <v/>
      </c>
      <c r="DU110" s="61" t="n"/>
      <c r="DV110" s="33" t="inlineStr">
        <is>
          <t>VNQ</t>
        </is>
      </c>
      <c r="DW110" s="61" t="n">
        <v>0.105</v>
      </c>
      <c r="DX110" s="61">
        <f>'ETF MTD'!$JU$28/'ETF MTD'!$JU$3-1</f>
        <v/>
      </c>
      <c r="DY110" s="61">
        <f>DW110*DX110</f>
        <v/>
      </c>
      <c r="DZ110" s="61" t="n"/>
      <c r="EA110" s="33" t="inlineStr">
        <is>
          <t>VNQ</t>
        </is>
      </c>
      <c r="EB110" s="61" t="n">
        <v>0.1275</v>
      </c>
      <c r="EC110" s="61">
        <f>'ETF MTD'!$JU$28/'ETF MTD'!$JU$3-1</f>
        <v/>
      </c>
      <c r="ED110" s="61">
        <f>EB110*EC110</f>
        <v/>
      </c>
      <c r="EE110" s="61" t="n"/>
      <c r="EF110" s="33" t="inlineStr">
        <is>
          <t>VNQ</t>
        </is>
      </c>
      <c r="EG110" s="61" t="n">
        <v>0.105</v>
      </c>
      <c r="EH110" s="61">
        <f>'ETF MTD'!$JU$28/'ETF MTD'!$JU$3-1</f>
        <v/>
      </c>
      <c r="EI110" s="61">
        <f>EG110*EH110</f>
        <v/>
      </c>
      <c r="EJ110" s="61" t="n"/>
      <c r="EK110" s="33" t="inlineStr">
        <is>
          <t>VNQ</t>
        </is>
      </c>
      <c r="EL110" s="61" t="n">
        <v>0.1275</v>
      </c>
      <c r="EM110" s="61">
        <f>'ETF MTD'!$JU$28/'ETF MTD'!$JU$3-1</f>
        <v/>
      </c>
      <c r="EN110" s="61">
        <f>EL110*EM110</f>
        <v/>
      </c>
      <c r="EO110" s="61" t="n"/>
      <c r="EP110" s="33" t="inlineStr">
        <is>
          <t>VNQ</t>
        </is>
      </c>
      <c r="EQ110" s="61" t="n">
        <v>0.15</v>
      </c>
      <c r="ER110" s="61">
        <f>'ETF MTD'!$JU$28/'ETF MTD'!$JU$3-1</f>
        <v/>
      </c>
      <c r="ES110" s="61">
        <f>EQ110*ER110</f>
        <v/>
      </c>
      <c r="ET110" s="61" t="n"/>
      <c r="EU110" s="33" t="inlineStr">
        <is>
          <t>VNQ</t>
        </is>
      </c>
      <c r="EV110" s="61" t="n">
        <v>0.15</v>
      </c>
      <c r="EW110" s="61">
        <f>'ETF MTD'!$JU$28/'ETF MTD'!$JU$3-1</f>
        <v/>
      </c>
      <c r="EX110" s="61">
        <f>EV110*EW110</f>
        <v/>
      </c>
      <c r="EY110" s="61" t="n"/>
      <c r="EZ110" s="33" t="inlineStr">
        <is>
          <t>VNQ</t>
        </is>
      </c>
      <c r="FA110" s="61" t="n">
        <v>0.15</v>
      </c>
      <c r="FB110" s="61">
        <f>'ETF MTD'!$JU$28/'ETF MTD'!$JU$3-1</f>
        <v/>
      </c>
      <c r="FC110" s="61">
        <f>FA110*FB110</f>
        <v/>
      </c>
      <c r="FD110" s="61" t="n"/>
      <c r="FE110" s="33" t="inlineStr">
        <is>
          <t>VNQ</t>
        </is>
      </c>
      <c r="FF110" s="61" t="n">
        <v>0.15</v>
      </c>
      <c r="FG110" s="61">
        <f>'ETF MTD'!$JU$28/'ETF MTD'!$JU$3-1</f>
        <v/>
      </c>
      <c r="FH110" s="61">
        <f>FF110*FG110</f>
        <v/>
      </c>
      <c r="FI110" s="61" t="n"/>
      <c r="FJ110" s="33" t="inlineStr">
        <is>
          <t>VNQ</t>
        </is>
      </c>
      <c r="FK110" s="61" t="n">
        <v>0.15</v>
      </c>
      <c r="FL110" s="61">
        <f>'ETF MTD'!$JU$28/'ETF MTD'!$JU$3-1</f>
        <v/>
      </c>
      <c r="FM110" s="61">
        <f>FK110*FL110</f>
        <v/>
      </c>
      <c r="FN110" s="61" t="n"/>
      <c r="FO110" s="33" t="inlineStr">
        <is>
          <t>VNQ</t>
        </is>
      </c>
      <c r="FP110" s="61" t="n">
        <v>0.15</v>
      </c>
      <c r="FQ110" s="61">
        <f>'ETF MTD'!$JU$28/'ETF MTD'!$JU$3-1</f>
        <v/>
      </c>
      <c r="FR110" s="61">
        <f>FP110*FQ110</f>
        <v/>
      </c>
      <c r="FS110" s="61" t="n"/>
      <c r="FT110" s="33" t="inlineStr">
        <is>
          <t>VNQ</t>
        </is>
      </c>
      <c r="FU110" s="61" t="n">
        <v>0.15</v>
      </c>
      <c r="FV110" s="61">
        <f>'ETF MTD'!$JU$28/'ETF MTD'!$JU$3-1</f>
        <v/>
      </c>
      <c r="FW110" s="61">
        <f>FU110*FV110</f>
        <v/>
      </c>
      <c r="FX110" s="61" t="n"/>
      <c r="FY110" s="33" t="inlineStr">
        <is>
          <t>VNQ</t>
        </is>
      </c>
      <c r="FZ110" s="50" t="n">
        <v>0.15</v>
      </c>
      <c r="GA110" s="61">
        <f>'ETF MTD'!$JU$28/'ETF MTD'!$JU$3-1</f>
        <v/>
      </c>
      <c r="GB110" s="61">
        <f>FZ110*GA110</f>
        <v/>
      </c>
      <c r="GC110" s="61" t="n"/>
      <c r="GD110" s="33" t="inlineStr">
        <is>
          <t>VNQ</t>
        </is>
      </c>
      <c r="GE110" s="50" t="n">
        <v>0.15</v>
      </c>
      <c r="GF110" s="61">
        <f>'ETF MTD'!$JU$28/'ETF MTD'!$JU$3-1</f>
        <v/>
      </c>
      <c r="GG110" s="61">
        <f>GE110*GF110</f>
        <v/>
      </c>
      <c r="GH110" s="61" t="n"/>
      <c r="GI110" s="33" t="inlineStr">
        <is>
          <t>VNQ</t>
        </is>
      </c>
      <c r="GJ110" s="50" t="n">
        <v>0.15</v>
      </c>
      <c r="GK110" s="61">
        <f>'ETF MTD'!$JU$28/'ETF MTD'!$JU$3-1</f>
        <v/>
      </c>
      <c r="GL110" s="61">
        <f>GJ110*GK110</f>
        <v/>
      </c>
      <c r="GM110" s="61" t="n"/>
      <c r="GN110" s="33" t="inlineStr">
        <is>
          <t>VNQ</t>
        </is>
      </c>
      <c r="GO110" s="50" t="n">
        <v>0.1275</v>
      </c>
      <c r="GP110" s="61">
        <f>'ETF MTD'!$JU$28/'ETF MTD'!$JU$3-1</f>
        <v/>
      </c>
      <c r="GQ110" s="61">
        <f>GO110*GP110</f>
        <v/>
      </c>
      <c r="GR110" s="61" t="n"/>
      <c r="GS110" s="33" t="inlineStr">
        <is>
          <t>VNQ</t>
        </is>
      </c>
      <c r="GT110" s="50" t="n">
        <v>0.15</v>
      </c>
      <c r="GU110" s="61">
        <f>'ETF MTD'!$JU$28/'ETF MTD'!$JU$3-1</f>
        <v/>
      </c>
      <c r="GV110" s="61">
        <f>GT110*GU110</f>
        <v/>
      </c>
      <c r="GW110" s="61" t="n"/>
      <c r="GX110" s="33" t="inlineStr">
        <is>
          <t>VNQ</t>
        </is>
      </c>
      <c r="GY110" s="50" t="n">
        <v>0.128</v>
      </c>
      <c r="GZ110" s="61">
        <f>'ETF MTD'!$JU$28/'ETF MTD'!$JU$3-1</f>
        <v/>
      </c>
      <c r="HA110" s="61">
        <f>GY110*GZ110</f>
        <v/>
      </c>
      <c r="HB110" s="61" t="n"/>
      <c r="HC110" s="33" t="inlineStr">
        <is>
          <t>VNQ</t>
        </is>
      </c>
      <c r="HD110" s="50" t="n">
        <v>0.105</v>
      </c>
      <c r="HE110" s="61">
        <f>'ETF MTD'!$JU$28/'ETF MTD'!$JU$3-1</f>
        <v/>
      </c>
      <c r="HF110" s="61">
        <f>HD110*HE110</f>
        <v/>
      </c>
      <c r="HG110" s="61" t="n"/>
      <c r="HH110" s="33" t="inlineStr">
        <is>
          <t>VNQ</t>
        </is>
      </c>
      <c r="HI110" s="50" t="n">
        <v>0.105</v>
      </c>
      <c r="HJ110" s="61">
        <f>'ETF MTD'!$JU$28/'ETF MTD'!$JU$3-1</f>
        <v/>
      </c>
      <c r="HK110" s="61">
        <f>HI110*HJ110</f>
        <v/>
      </c>
      <c r="HL110" s="61" t="n"/>
      <c r="HM110" s="33" t="inlineStr">
        <is>
          <t>VNQ</t>
        </is>
      </c>
      <c r="HN110" s="50" t="n">
        <v>0.105</v>
      </c>
      <c r="HO110" s="61">
        <f>'ETF MTD'!$JU$28/'ETF MTD'!$JU$3-1</f>
        <v/>
      </c>
      <c r="HP110" s="61">
        <f>HN110*HO110</f>
        <v/>
      </c>
      <c r="HQ110" s="61" t="n"/>
      <c r="HR110" s="33" t="inlineStr">
        <is>
          <t>VNQ</t>
        </is>
      </c>
      <c r="HS110" s="50" t="n">
        <v>0.105</v>
      </c>
      <c r="HT110" s="61">
        <f>'ETF MTD'!$JU$28/'ETF MTD'!$JU$3-1</f>
        <v/>
      </c>
      <c r="HU110" s="61">
        <f>HS110*HT110</f>
        <v/>
      </c>
      <c r="HV110" s="61" t="n"/>
      <c r="HW110" s="33" t="inlineStr">
        <is>
          <t>VNQ</t>
        </is>
      </c>
      <c r="HX110" s="50" t="n">
        <v>0.105</v>
      </c>
      <c r="HY110" s="61">
        <f>'ETF MTD'!$JU$28/'ETF MTD'!$JU$3-1</f>
        <v/>
      </c>
      <c r="HZ110" s="61">
        <f>HX110*HY110</f>
        <v/>
      </c>
      <c r="IA110" s="61" t="n"/>
      <c r="IB110" s="33" t="inlineStr">
        <is>
          <t>VNQ</t>
        </is>
      </c>
      <c r="IC110" s="50" t="n">
        <v>0.15</v>
      </c>
      <c r="ID110" s="61">
        <f>'ETF MTD'!$JU$28/'ETF MTD'!$JU$3-1</f>
        <v/>
      </c>
      <c r="IE110" s="61">
        <f>IC110*ID110</f>
        <v/>
      </c>
      <c r="IF110" s="61" t="n"/>
      <c r="IG110" s="33" t="inlineStr">
        <is>
          <t>VNQ</t>
        </is>
      </c>
      <c r="IH110" s="50" t="n">
        <v>0.15</v>
      </c>
      <c r="II110" s="61">
        <f>'ETF MTD'!$JU$28/'ETF MTD'!$JU$3-1</f>
        <v/>
      </c>
      <c r="IJ110" s="61">
        <f>IH110*II110</f>
        <v/>
      </c>
      <c r="IK110" s="61" t="n"/>
      <c r="IL110" s="33" t="inlineStr">
        <is>
          <t>VNQ</t>
        </is>
      </c>
      <c r="IM110" s="50" t="n">
        <v>0.15</v>
      </c>
      <c r="IN110" s="61">
        <f>'ETF MTD'!$JU$28/'ETF MTD'!$JU$3-1</f>
        <v/>
      </c>
      <c r="IO110" s="61">
        <f>IM110*IN110</f>
        <v/>
      </c>
      <c r="IP110" s="61" t="n"/>
      <c r="IQ110" s="33" t="inlineStr">
        <is>
          <t>VNQ</t>
        </is>
      </c>
      <c r="IR110" s="50" t="n">
        <v>0.15</v>
      </c>
      <c r="IS110" s="61">
        <f>'ETF MTD'!$JU$28/'ETF MTD'!$JU$3-1</f>
        <v/>
      </c>
      <c r="IT110" s="61">
        <f>IR110*IS110</f>
        <v/>
      </c>
      <c r="IU110" s="61" t="n"/>
      <c r="IV110" s="33" t="inlineStr">
        <is>
          <t>VNQ</t>
        </is>
      </c>
      <c r="IW110" s="50" t="n">
        <v>0.15</v>
      </c>
      <c r="IX110" s="61">
        <f>'ETF MTD'!$JU$28/'ETF MTD'!$JU$3-1</f>
        <v/>
      </c>
      <c r="IY110" s="61">
        <f>IW110*IX110</f>
        <v/>
      </c>
      <c r="IZ110" s="61" t="n"/>
      <c r="JA110" s="33" t="inlineStr">
        <is>
          <t>VNQ</t>
        </is>
      </c>
      <c r="JB110" s="50" t="n">
        <v>0.15</v>
      </c>
      <c r="JC110" s="61">
        <f>'ETF MTD'!$JU$28/'ETF MTD'!$JU$3-1</f>
        <v/>
      </c>
      <c r="JD110" s="61">
        <f>JB110*JC110</f>
        <v/>
      </c>
      <c r="JE110" s="61" t="n"/>
      <c r="JF110" s="33" t="inlineStr">
        <is>
          <t>VNQ</t>
        </is>
      </c>
      <c r="JG110" s="50" t="n">
        <v>0.15</v>
      </c>
      <c r="JH110" s="61">
        <f>'ETF MTD'!$JU$28/'ETF MTD'!$JU$3-1</f>
        <v/>
      </c>
      <c r="JI110" s="61">
        <f>JG110*JH110</f>
        <v/>
      </c>
      <c r="JJ110" s="61" t="n"/>
      <c r="JK110" s="33" t="inlineStr">
        <is>
          <t>VNQ</t>
        </is>
      </c>
      <c r="JL110" s="50" t="n">
        <v>0.15</v>
      </c>
      <c r="JM110" s="61">
        <f>'ETF MTD'!$JU$28/'ETF MTD'!$JU$3-1</f>
        <v/>
      </c>
      <c r="JN110" s="61">
        <f>JL110*JM110</f>
        <v/>
      </c>
      <c r="JO110" s="61" t="n"/>
      <c r="JP110" s="33" t="inlineStr">
        <is>
          <t>VNQ</t>
        </is>
      </c>
      <c r="JQ110" s="50" t="n">
        <v>0.15</v>
      </c>
      <c r="JR110" s="61">
        <f>'ETF MTD'!$JU$28/'ETF MTD'!$JU$3-1</f>
        <v/>
      </c>
      <c r="JS110" s="61">
        <f>JQ110*JR110</f>
        <v/>
      </c>
      <c r="JT110" s="61" t="n"/>
      <c r="JU110" s="33" t="inlineStr">
        <is>
          <t>VNQ</t>
        </is>
      </c>
      <c r="JV110" s="50" t="n">
        <v>0.15</v>
      </c>
      <c r="JW110" s="61">
        <f>'ETF MTD'!$JU$28/'ETF MTD'!$JU$3-1</f>
        <v/>
      </c>
      <c r="JX110" s="61">
        <f>JV110*JW110</f>
        <v/>
      </c>
      <c r="JY110" s="61" t="n"/>
      <c r="JZ110" t="inlineStr">
        <is>
          <t>REITS</t>
        </is>
      </c>
      <c r="KA110" s="50" t="n">
        <v>0.15</v>
      </c>
      <c r="KB110" s="61">
        <f>'ETF MTD'!$JU$28/'ETF MTD'!$JU$3-1</f>
        <v/>
      </c>
      <c r="KC110" s="61">
        <f>KA110*KB110</f>
        <v/>
      </c>
      <c r="KD110" s="61" t="n"/>
      <c r="KE110" t="inlineStr">
        <is>
          <t>REITS</t>
        </is>
      </c>
      <c r="KF110" s="50" t="n">
        <v>0.15</v>
      </c>
      <c r="KG110" s="61">
        <f>'ETF MTD'!$JU$28/'ETF MTD'!$JU$3-1</f>
        <v/>
      </c>
      <c r="KH110" s="61">
        <f>KF110*KG110</f>
        <v/>
      </c>
      <c r="KI110" s="61" t="n"/>
      <c r="KJ110" t="inlineStr">
        <is>
          <t>REITS</t>
        </is>
      </c>
      <c r="KK110" s="50" t="n">
        <v>0.15</v>
      </c>
      <c r="KL110" s="61">
        <f>'ETF MTD'!$JU$28/'ETF MTD'!$JU$3-1</f>
        <v/>
      </c>
      <c r="KM110" s="61">
        <f>KK110*KL110</f>
        <v/>
      </c>
      <c r="KN110" s="61" t="n"/>
      <c r="KO110" t="inlineStr">
        <is>
          <t>REITS</t>
        </is>
      </c>
      <c r="KP110" s="50" t="n">
        <v>0.15</v>
      </c>
      <c r="KQ110" s="61">
        <f>'ETF MTD'!$JU$28/'ETF MTD'!$JU$3-1</f>
        <v/>
      </c>
      <c r="KR110" s="61">
        <f>KP110*KQ110</f>
        <v/>
      </c>
      <c r="KS110" s="61" t="n"/>
      <c r="KT110" t="inlineStr">
        <is>
          <t>REITS</t>
        </is>
      </c>
      <c r="KU110" s="50" t="n">
        <v>0.1275</v>
      </c>
      <c r="KV110" s="61">
        <f>'ETF MTD'!$JU$28/'ETF MTD'!$JU$3-1</f>
        <v/>
      </c>
      <c r="KW110" s="61">
        <f>KU110*KV110</f>
        <v/>
      </c>
      <c r="KX110" s="61" t="n"/>
      <c r="KY110" t="inlineStr">
        <is>
          <t>REITS</t>
        </is>
      </c>
      <c r="KZ110" s="50" t="n">
        <v>0.1275</v>
      </c>
      <c r="LA110" s="61">
        <f>'ETF MTD'!$JU$28/'ETF MTD'!$JU$3-1</f>
        <v/>
      </c>
      <c r="LB110" s="61">
        <f>KZ110*LA110</f>
        <v/>
      </c>
      <c r="LC110" s="61" t="n"/>
      <c r="LD110" t="inlineStr">
        <is>
          <t>REITS</t>
        </is>
      </c>
      <c r="LE110" s="50" t="n">
        <v>0.15</v>
      </c>
      <c r="LF110" s="61">
        <f>'ETF MTD'!$JU$28/'ETF MTD'!$JU$3-1</f>
        <v/>
      </c>
      <c r="LG110" s="61">
        <f>LE110*LF110</f>
        <v/>
      </c>
      <c r="LH110" s="61" t="n"/>
      <c r="LI110" t="inlineStr">
        <is>
          <t>REITS</t>
        </is>
      </c>
      <c r="LJ110" s="50" t="n">
        <v>0.15</v>
      </c>
      <c r="LK110" s="61">
        <f>'ETF MTD'!$JU$28/'ETF MTD'!$JU$3-1</f>
        <v/>
      </c>
      <c r="LL110" s="61">
        <f>LJ110*LK110</f>
        <v/>
      </c>
      <c r="LM110" s="61" t="n"/>
      <c r="LN110" t="inlineStr">
        <is>
          <t>REITS</t>
        </is>
      </c>
      <c r="LO110" s="50" t="n">
        <v>0.115</v>
      </c>
      <c r="LP110" s="61">
        <f>'ETF MTD'!$JU$28/'ETF MTD'!$JU$3-1</f>
        <v/>
      </c>
      <c r="LQ110" s="61">
        <f>LO110*LP110</f>
        <v/>
      </c>
      <c r="LR110" s="61" t="n"/>
      <c r="LS110" t="inlineStr">
        <is>
          <t>REITS</t>
        </is>
      </c>
      <c r="LT110" s="50" t="n">
        <v>0.115</v>
      </c>
      <c r="LU110" s="61">
        <f>'ETF MTD'!$JU$28/'ETF MTD'!$JU$3-1</f>
        <v/>
      </c>
      <c r="LV110" s="61">
        <f>LT110*LU110</f>
        <v/>
      </c>
      <c r="LW110" s="61" t="n"/>
      <c r="LX110" t="inlineStr">
        <is>
          <t>REITS</t>
        </is>
      </c>
      <c r="LY110" s="50" t="n">
        <v>0.115</v>
      </c>
      <c r="LZ110" s="61">
        <f>'ETF MTD'!$JU$28/'ETF MTD'!$JU$3-1</f>
        <v/>
      </c>
      <c r="MA110" s="61">
        <f>LY110*LZ110</f>
        <v/>
      </c>
      <c r="MB110" s="61" t="n"/>
      <c r="MC110" t="inlineStr">
        <is>
          <t>REITS</t>
        </is>
      </c>
      <c r="MD110" s="50" t="n">
        <v>0.115</v>
      </c>
      <c r="ME110" s="61">
        <f>'ETF MTD'!$JU$28/'ETF MTD'!$JU$3-1</f>
        <v/>
      </c>
      <c r="MF110" s="61">
        <f>MD110*ME110</f>
        <v/>
      </c>
      <c r="MG110" s="61" t="n"/>
      <c r="MH110" t="inlineStr">
        <is>
          <t>REITS</t>
        </is>
      </c>
      <c r="MI110" s="50" t="n">
        <v>0.115</v>
      </c>
      <c r="MJ110" s="61">
        <f>'ETF MTD'!$JU$28/'ETF MTD'!$JU$3-1</f>
        <v/>
      </c>
      <c r="MK110" s="61">
        <f>MI110*MJ110</f>
        <v/>
      </c>
      <c r="ML110" s="61" t="n"/>
      <c r="MM110" t="inlineStr">
        <is>
          <t>REITS</t>
        </is>
      </c>
      <c r="MN110" s="50" t="n">
        <v>0.115</v>
      </c>
      <c r="MO110" s="61">
        <f>'ETF MTD'!$JU$28/'ETF MTD'!$JU$3-1</f>
        <v/>
      </c>
      <c r="MP110" s="61">
        <f>MN110*MO110</f>
        <v/>
      </c>
      <c r="MQ110" s="33" t="n"/>
      <c r="MR110" t="inlineStr">
        <is>
          <t>REITS</t>
        </is>
      </c>
      <c r="MS110" s="50" t="n">
        <v>0.06999999999999999</v>
      </c>
      <c r="MT110" s="61">
        <f>'ETF MTD'!$JU$28/'ETF MTD'!$JU$3-1</f>
        <v/>
      </c>
      <c r="MU110" s="61">
        <f>MS110*MT110</f>
        <v/>
      </c>
      <c r="MV110" s="61" t="n"/>
      <c r="MW110" t="inlineStr">
        <is>
          <t>REITS</t>
        </is>
      </c>
      <c r="MX110" s="50" t="n">
        <v>0.07000000000000001</v>
      </c>
      <c r="MY110" s="61">
        <f>'ETF MTD'!$JU$28/'ETF MTD'!$JU$3-1</f>
        <v/>
      </c>
      <c r="MZ110" s="61">
        <f>MX110*MY110</f>
        <v/>
      </c>
      <c r="NA110" s="33" t="n"/>
      <c r="NB110" t="inlineStr">
        <is>
          <t>REITS</t>
        </is>
      </c>
      <c r="NC110" s="41" t="n">
        <v>0.08499999999999999</v>
      </c>
      <c r="ND110" s="61">
        <f>'ETF MTD'!$JU$28/'ETF MTD'!$JU$3-1</f>
        <v/>
      </c>
      <c r="NE110" s="61">
        <f>NC110*ND110</f>
        <v/>
      </c>
      <c r="NF110" s="33" t="n"/>
      <c r="NG110" t="inlineStr">
        <is>
          <t>REITS</t>
        </is>
      </c>
      <c r="NH110" s="41" t="n">
        <v>0.07000000000000001</v>
      </c>
      <c r="NI110" s="61">
        <f>'ETF MTD'!$JU$28/'ETF MTD'!$JU$3-1</f>
        <v/>
      </c>
      <c r="NJ110" s="61">
        <f>NH110*NI110</f>
        <v/>
      </c>
      <c r="NK110" s="33" t="n"/>
      <c r="NL110" t="inlineStr">
        <is>
          <t>REITS</t>
        </is>
      </c>
      <c r="NM110" s="41" t="n">
        <v>0.07000000000000001</v>
      </c>
      <c r="NN110" s="61">
        <f>'ETF MTD'!$JU$28/'ETF MTD'!$JU$3-1</f>
        <v/>
      </c>
      <c r="NO110" s="61">
        <f>NM110*NN110</f>
        <v/>
      </c>
      <c r="NP110" s="33" t="n"/>
      <c r="NQ110" t="inlineStr">
        <is>
          <t>REITS</t>
        </is>
      </c>
      <c r="NR110" s="41" t="n">
        <v>0.07000000000000001</v>
      </c>
      <c r="NS110" s="61">
        <f>'ETF MTD'!$JU$28/'ETF MTD'!$JU$3-1</f>
        <v/>
      </c>
      <c r="NT110" s="61">
        <f>NR110*NS110</f>
        <v/>
      </c>
      <c r="NU110" s="33" t="n"/>
      <c r="NV110" t="inlineStr">
        <is>
          <t>REITS</t>
        </is>
      </c>
      <c r="NW110" s="41" t="n">
        <v>0.07000000000000001</v>
      </c>
      <c r="NX110" s="61">
        <f>'ETF MTD'!$JU$28/'ETF MTD'!$JU$3-1</f>
        <v/>
      </c>
      <c r="NY110" s="61">
        <f>NW110*NX110</f>
        <v/>
      </c>
      <c r="NZ110" s="33" t="n"/>
      <c r="OA110" t="inlineStr">
        <is>
          <t>REITS</t>
        </is>
      </c>
      <c r="OB110" s="41" t="n">
        <v>0.07000000000000001</v>
      </c>
      <c r="OC110" s="61">
        <f>'ETF MTD'!$JU$28/'ETF MTD'!$JU$3-1</f>
        <v/>
      </c>
      <c r="OD110" s="61">
        <f>OB110*OC110</f>
        <v/>
      </c>
      <c r="OE110" s="33" t="n"/>
      <c r="OF110" t="inlineStr">
        <is>
          <t>REITS</t>
        </is>
      </c>
      <c r="OG110" s="41" t="n">
        <v>0.08500000000000001</v>
      </c>
      <c r="OH110" s="61">
        <f>'ETF MTD'!$JU$28/'ETF MTD'!$JU$3-1</f>
        <v/>
      </c>
      <c r="OI110" s="61">
        <f>OG110*OH110</f>
        <v/>
      </c>
      <c r="OJ110" s="33" t="n"/>
      <c r="OK110" t="inlineStr">
        <is>
          <t>REITS</t>
        </is>
      </c>
      <c r="OL110" s="41" t="n">
        <v>0.07000000000000001</v>
      </c>
      <c r="OM110" s="61">
        <f>'ETF MTD'!$JU$28/'ETF MTD'!$JU$3-1</f>
        <v/>
      </c>
      <c r="ON110" s="61">
        <f>OL110*OM110</f>
        <v/>
      </c>
      <c r="OO110" s="33" t="n"/>
      <c r="OP110" t="inlineStr">
        <is>
          <t>REITS</t>
        </is>
      </c>
      <c r="OQ110" s="41" t="n">
        <v>0.07000000000000001</v>
      </c>
      <c r="OR110" s="61">
        <f>'ETF MTD'!$JU$28/'ETF MTD'!$JU$3-1</f>
        <v/>
      </c>
      <c r="OS110" s="61">
        <f>OQ110*OR110</f>
        <v/>
      </c>
      <c r="OT110" s="33" t="n"/>
      <c r="OU110" t="inlineStr">
        <is>
          <t>REITS</t>
        </is>
      </c>
      <c r="OV110" s="41" t="n">
        <v>0.07000000000000001</v>
      </c>
      <c r="OW110" s="61">
        <f>'ETF MTD'!$JU$28/'ETF MTD'!$JU$3-1</f>
        <v/>
      </c>
      <c r="OX110" s="61">
        <f>OV110*OW110</f>
        <v/>
      </c>
      <c r="OY110" s="33" t="n"/>
      <c r="OZ110" t="inlineStr">
        <is>
          <t>REITS</t>
        </is>
      </c>
      <c r="PA110" s="41" t="n">
        <v>0.08500000000000001</v>
      </c>
      <c r="PB110" s="61">
        <f>'ETF MTD'!$JU$28/'ETF MTD'!$JU$3-1</f>
        <v/>
      </c>
      <c r="PC110" s="61">
        <f>PA110*PB110</f>
        <v/>
      </c>
      <c r="PD110" s="33" t="n"/>
      <c r="PE110" t="inlineStr">
        <is>
          <t>REITS</t>
        </is>
      </c>
      <c r="PF110" s="41" t="n">
        <v>0.1</v>
      </c>
      <c r="PG110" s="61">
        <f>'ETF MTD'!$JU$28/'ETF MTD'!$JU$3-1</f>
        <v/>
      </c>
      <c r="PH110" s="61">
        <f>PF110*PG110</f>
        <v/>
      </c>
      <c r="PI110" s="33" t="n"/>
      <c r="PJ110" t="inlineStr">
        <is>
          <t>REITS</t>
        </is>
      </c>
      <c r="PK110" s="41" t="n">
        <v>0.1</v>
      </c>
      <c r="PL110" s="61">
        <f>'ETF MTD'!$JU$28/'ETF MTD'!$JU$3-1</f>
        <v/>
      </c>
      <c r="PM110" s="61">
        <f>PK110*PL110</f>
        <v/>
      </c>
      <c r="PN110" s="33" t="n"/>
      <c r="PO110" t="inlineStr">
        <is>
          <t>REITS</t>
        </is>
      </c>
      <c r="PP110" s="41" t="n">
        <v>0.1</v>
      </c>
      <c r="PQ110" s="61">
        <f>'ETF MTD'!$JU$28/'ETF MTD'!$JU$3-1</f>
        <v/>
      </c>
      <c r="PR110" s="61">
        <f>PP110*PQ110</f>
        <v/>
      </c>
      <c r="PS110" s="33" t="n"/>
      <c r="PT110" t="inlineStr">
        <is>
          <t>REITS</t>
        </is>
      </c>
      <c r="PU110" s="41" t="n">
        <v>0.1</v>
      </c>
      <c r="PV110" s="61">
        <f>'ETF MTD'!$JU$28/'ETF MTD'!$JU$3-1</f>
        <v/>
      </c>
      <c r="PW110" s="61">
        <f>PU110*PV110</f>
        <v/>
      </c>
      <c r="PX110" s="33" t="n"/>
      <c r="PY110" t="inlineStr">
        <is>
          <t>REITS</t>
        </is>
      </c>
      <c r="PZ110" s="50" t="n">
        <v>0.07000000000000001</v>
      </c>
      <c r="QA110" s="61">
        <f>'ETF MTD'!$JU$28/'ETF MTD'!$JU$3-1</f>
        <v/>
      </c>
      <c r="QB110" s="61">
        <f>PZ110*QA110</f>
        <v/>
      </c>
      <c r="QC110" s="33" t="n"/>
      <c r="QD110" t="inlineStr">
        <is>
          <t>REITS</t>
        </is>
      </c>
      <c r="QE110" s="50" t="n">
        <v>0.07000000000000001</v>
      </c>
      <c r="QF110" s="61">
        <f>'ETF MTD'!$JU$28/'ETF MTD'!$JU$3-1</f>
        <v/>
      </c>
      <c r="QG110" s="61">
        <f>QE110*QF110</f>
        <v/>
      </c>
      <c r="QH110" s="61" t="n"/>
      <c r="QI110" t="inlineStr">
        <is>
          <t>REITS</t>
        </is>
      </c>
      <c r="QJ110" s="41" t="n">
        <v>0.07750000000000001</v>
      </c>
      <c r="QK110" s="61">
        <f>'ETF MTD'!$JU$28/'ETF MTD'!$JU$3-1</f>
        <v/>
      </c>
      <c r="QL110" s="61">
        <f>QJ110*QK110</f>
        <v/>
      </c>
      <c r="QM110" s="33" t="n"/>
      <c r="QN110" t="inlineStr">
        <is>
          <t>REITS</t>
        </is>
      </c>
      <c r="QO110" s="41" t="n">
        <v>0.07750000000000001</v>
      </c>
      <c r="QP110" s="61">
        <f>'ETF MTD'!$JU$28/'ETF MTD'!$JU$3-1</f>
        <v/>
      </c>
      <c r="QQ110" s="61">
        <f>QO110*QP110</f>
        <v/>
      </c>
      <c r="QR110" s="33" t="n"/>
      <c r="QS110" t="inlineStr">
        <is>
          <t>REITS</t>
        </is>
      </c>
      <c r="QT110" s="41" t="n">
        <v>0.078</v>
      </c>
      <c r="QU110" s="61">
        <f>'ETF MTD'!$JU$28/'ETF MTD'!$JU$3-1</f>
        <v/>
      </c>
      <c r="QV110" s="61">
        <f>QT110*QU110</f>
        <v/>
      </c>
      <c r="QW110" s="33" t="n"/>
      <c r="QX110" t="inlineStr">
        <is>
          <t>REITS</t>
        </is>
      </c>
      <c r="QY110" s="41" t="n">
        <v>0.1</v>
      </c>
      <c r="QZ110" s="61">
        <f>'ETF MTD'!$JU$28/'ETF MTD'!$JU$3-1</f>
        <v/>
      </c>
      <c r="RA110" s="61">
        <f>QY110*QZ110</f>
        <v/>
      </c>
      <c r="RB110" s="33" t="n"/>
      <c r="RC110" t="inlineStr">
        <is>
          <t>REITS</t>
        </is>
      </c>
      <c r="RD110" s="41" t="n">
        <v>0.1</v>
      </c>
      <c r="RE110" s="61">
        <f>'ETF MTD'!$JU$28/'ETF MTD'!$JU$3-1</f>
        <v/>
      </c>
      <c r="RF110" s="61">
        <f>RD110*RE110</f>
        <v/>
      </c>
      <c r="RG110" s="33" t="n"/>
      <c r="RH110" t="inlineStr">
        <is>
          <t>REITS</t>
        </is>
      </c>
      <c r="RI110" s="41" t="n">
        <v>0.1</v>
      </c>
      <c r="RJ110" s="61">
        <f>'ETF MTD'!$JU$28/'ETF MTD'!$JU$3-1</f>
        <v/>
      </c>
      <c r="RK110" s="61">
        <f>RI110*RJ110</f>
        <v/>
      </c>
      <c r="RL110" s="33" t="n"/>
      <c r="RM110" s="208" t="n">
        <v>0.1</v>
      </c>
      <c r="RN110" s="58">
        <f>RM110*0.7</f>
        <v/>
      </c>
    </row>
    <row r="111">
      <c r="U111" s="33" t="n"/>
      <c r="V111" s="33" t="n"/>
      <c r="W111" s="33" t="n"/>
      <c r="X111" s="33" t="n"/>
      <c r="Y111" s="33" t="n"/>
      <c r="Z111" s="33" t="n"/>
      <c r="AA111" s="33" t="n"/>
      <c r="AB111" s="33" t="n"/>
      <c r="AC111" s="33" t="n"/>
      <c r="AD111" s="33" t="n"/>
      <c r="AE111" s="33" t="n"/>
      <c r="AF111" s="33" t="n"/>
      <c r="AG111" s="33" t="n"/>
      <c r="AH111" s="33" t="n"/>
      <c r="AI111" s="33" t="n"/>
      <c r="AJ111" s="33" t="n"/>
      <c r="AK111" s="33" t="n"/>
      <c r="AL111" s="33" t="n"/>
      <c r="AM111" s="33" t="n"/>
      <c r="AN111" s="33" t="n"/>
      <c r="AO111" s="33" t="n"/>
      <c r="AP111" s="33" t="n"/>
      <c r="AQ111" s="33" t="n"/>
      <c r="AR111" s="33" t="n"/>
      <c r="AS111" s="33" t="n"/>
      <c r="AT111" s="33" t="n"/>
      <c r="AU111" s="33" t="n"/>
      <c r="AV111" s="33" t="n"/>
      <c r="AW111" s="33" t="n"/>
      <c r="AX111" s="33" t="n"/>
      <c r="AY111" s="33" t="n"/>
      <c r="AZ111" s="33" t="n"/>
      <c r="BA111" s="33" t="n"/>
      <c r="BB111" s="33" t="n"/>
      <c r="BC111" s="33" t="n"/>
      <c r="BD111" s="33" t="n"/>
      <c r="BE111" s="61" t="n"/>
      <c r="BF111" s="61" t="n"/>
      <c r="BG111" s="61" t="n"/>
      <c r="BH111" s="61" t="n"/>
      <c r="BI111" s="33" t="n"/>
      <c r="BJ111" s="61" t="n"/>
      <c r="BK111" s="61" t="n"/>
      <c r="BL111" s="61" t="n"/>
      <c r="BM111" s="61" t="n"/>
      <c r="BN111" s="33" t="n"/>
      <c r="BO111" s="61" t="n"/>
      <c r="BP111" s="61" t="n"/>
      <c r="BQ111" s="61" t="n"/>
      <c r="BR111" s="61" t="n"/>
      <c r="BS111" s="33" t="n"/>
      <c r="BT111" s="61" t="n"/>
      <c r="BU111" s="61" t="n"/>
      <c r="BV111" s="61" t="n"/>
      <c r="BW111" s="61" t="n"/>
      <c r="BX111" s="33" t="n"/>
      <c r="BY111" s="61" t="n"/>
      <c r="BZ111" s="61" t="n"/>
      <c r="CA111" s="61" t="n"/>
      <c r="CB111" s="61" t="n"/>
      <c r="CC111" s="33" t="n"/>
      <c r="CD111" s="61" t="n"/>
      <c r="CE111" s="61" t="n"/>
      <c r="CF111" s="61" t="n"/>
      <c r="CG111" s="61" t="n"/>
      <c r="CH111" s="33" t="n"/>
      <c r="CI111" s="61" t="n"/>
      <c r="CJ111" s="61" t="n"/>
      <c r="CK111" s="61" t="n"/>
      <c r="CL111" s="61" t="n"/>
      <c r="CM111" s="33" t="n"/>
      <c r="CN111" s="61" t="n"/>
      <c r="CO111" s="61" t="n"/>
      <c r="CP111" s="61" t="n"/>
      <c r="CQ111" s="61" t="n"/>
      <c r="CR111" s="33" t="n"/>
      <c r="CS111" s="61" t="n"/>
      <c r="CT111" s="61" t="n"/>
      <c r="CU111" s="61" t="n"/>
      <c r="CV111" s="61" t="n"/>
      <c r="CW111" s="33" t="n"/>
      <c r="CX111" s="61" t="n"/>
      <c r="CY111" s="61" t="n"/>
      <c r="CZ111" s="61" t="n"/>
      <c r="DA111" s="61" t="n"/>
      <c r="DB111" s="33" t="n"/>
      <c r="DC111" s="61" t="n"/>
      <c r="DD111" s="61" t="n"/>
      <c r="DE111" s="61" t="n"/>
      <c r="DF111" s="61" t="n"/>
      <c r="DG111" s="33" t="n"/>
      <c r="DH111" s="61" t="n"/>
      <c r="DI111" s="61" t="n"/>
      <c r="DJ111" s="61" t="n"/>
      <c r="DK111" s="61" t="n"/>
      <c r="DL111" s="33" t="n"/>
      <c r="DM111" s="61" t="n"/>
      <c r="DN111" s="61" t="n"/>
      <c r="DO111" s="61" t="n"/>
      <c r="DP111" s="61" t="n"/>
      <c r="DQ111" s="33" t="n"/>
      <c r="DR111" s="61" t="n"/>
      <c r="DS111" s="61" t="n"/>
      <c r="DT111" s="61" t="n"/>
      <c r="DU111" s="61" t="n"/>
      <c r="DV111" s="33" t="n"/>
      <c r="DW111" s="61" t="n"/>
      <c r="DX111" s="61" t="n"/>
      <c r="DY111" s="61" t="n"/>
      <c r="DZ111" s="61" t="n"/>
      <c r="EA111" s="33" t="n"/>
      <c r="EB111" s="61" t="n"/>
      <c r="EC111" s="61" t="n"/>
      <c r="ED111" s="61" t="n"/>
      <c r="EE111" s="61" t="n"/>
      <c r="EF111" s="33" t="n"/>
      <c r="EG111" s="61" t="n"/>
      <c r="EH111" s="61" t="n"/>
      <c r="EI111" s="61" t="n"/>
      <c r="EJ111" s="61" t="n"/>
      <c r="EK111" s="32" t="inlineStr">
        <is>
          <t>VUSTX</t>
        </is>
      </c>
      <c r="EL111" s="49" t="n">
        <v>0</v>
      </c>
      <c r="EM111" s="61">
        <f>'ETF MTD'!$DO$28/'ETF MTD'!$DO$3-1</f>
        <v/>
      </c>
      <c r="EN111" s="61">
        <f>EL111*EM111</f>
        <v/>
      </c>
      <c r="EO111" s="61" t="n"/>
      <c r="EP111" s="32" t="inlineStr">
        <is>
          <t>VUSTX</t>
        </is>
      </c>
      <c r="EQ111" s="49" t="n">
        <v>0</v>
      </c>
      <c r="ER111" s="61">
        <f>'ETF MTD'!$DO$28/'ETF MTD'!$DO$3-1</f>
        <v/>
      </c>
      <c r="ES111" s="61">
        <f>EQ111*ER111</f>
        <v/>
      </c>
      <c r="ET111" s="61" t="n"/>
      <c r="EU111" s="32" t="inlineStr">
        <is>
          <t>VUSTX</t>
        </is>
      </c>
      <c r="EV111" s="49" t="n">
        <v>0</v>
      </c>
      <c r="EW111" s="61">
        <f>'ETF MTD'!$DO$28/'ETF MTD'!$DO$3-1</f>
        <v/>
      </c>
      <c r="EX111" s="61">
        <f>EV111*EW111</f>
        <v/>
      </c>
      <c r="EY111" s="61" t="n"/>
      <c r="EZ111" s="32" t="inlineStr">
        <is>
          <t>VUSTX</t>
        </is>
      </c>
      <c r="FA111" s="49" t="n">
        <v>0</v>
      </c>
      <c r="FB111" s="61">
        <f>'ETF MTD'!$DO$28/'ETF MTD'!$DO$3-1</f>
        <v/>
      </c>
      <c r="FC111" s="61">
        <f>FA111*FB111</f>
        <v/>
      </c>
      <c r="FD111" s="61" t="n"/>
      <c r="FE111" s="32" t="inlineStr">
        <is>
          <t>VUSTX</t>
        </is>
      </c>
      <c r="FF111" s="49" t="n">
        <v>0</v>
      </c>
      <c r="FG111" s="61">
        <f>'ETF MTD'!$DO$28/'ETF MTD'!$DO$3-1</f>
        <v/>
      </c>
      <c r="FH111" s="61">
        <f>FF111*FG111</f>
        <v/>
      </c>
      <c r="FI111" s="61" t="n"/>
      <c r="FJ111" s="32" t="inlineStr">
        <is>
          <t>VUSTX</t>
        </is>
      </c>
      <c r="FK111" s="49" t="n">
        <v>0</v>
      </c>
      <c r="FL111" s="61">
        <f>'ETF MTD'!$DO$28/'ETF MTD'!$DO$3-1</f>
        <v/>
      </c>
      <c r="FM111" s="61">
        <f>FK111*FL111</f>
        <v/>
      </c>
      <c r="FN111" s="61" t="n"/>
      <c r="FO111" s="32" t="inlineStr">
        <is>
          <t>VUSTX</t>
        </is>
      </c>
      <c r="FP111" s="49" t="n">
        <v>0</v>
      </c>
      <c r="FQ111" s="61">
        <f>'ETF MTD'!$DO$28/'ETF MTD'!$DO$3-1</f>
        <v/>
      </c>
      <c r="FR111" s="61">
        <f>FP111*FQ111</f>
        <v/>
      </c>
      <c r="FS111" s="61" t="n"/>
      <c r="FT111" s="32" t="inlineStr">
        <is>
          <t>VUSTX</t>
        </is>
      </c>
      <c r="FU111" s="49" t="n">
        <v>0</v>
      </c>
      <c r="FV111" s="61">
        <f>'ETF MTD'!$DO$28/'ETF MTD'!$DO$3-1</f>
        <v/>
      </c>
      <c r="FW111" s="61">
        <f>FU111*FV111</f>
        <v/>
      </c>
      <c r="FX111" s="61" t="n"/>
      <c r="FY111" s="32" t="inlineStr">
        <is>
          <t>VUSTX</t>
        </is>
      </c>
      <c r="FZ111" s="41" t="n">
        <v>0</v>
      </c>
      <c r="GA111" s="61">
        <f>'ETF MTD'!$DO$28/'ETF MTD'!$DO$3-1</f>
        <v/>
      </c>
      <c r="GB111" s="61">
        <f>FZ111*GA111</f>
        <v/>
      </c>
      <c r="GC111" s="61" t="n"/>
      <c r="GD111" s="32" t="inlineStr">
        <is>
          <t>VUSTX</t>
        </is>
      </c>
      <c r="GE111" s="41" t="n">
        <v>0</v>
      </c>
      <c r="GF111" s="61">
        <f>'ETF MTD'!$DO$28/'ETF MTD'!$DO$3-1</f>
        <v/>
      </c>
      <c r="GG111" s="61">
        <f>GE111*GF111</f>
        <v/>
      </c>
      <c r="GH111" s="61" t="n"/>
      <c r="GI111" s="32" t="inlineStr">
        <is>
          <t>VUSTX</t>
        </is>
      </c>
      <c r="GJ111" s="41" t="n">
        <v>0</v>
      </c>
      <c r="GK111" s="61">
        <f>'ETF MTD'!$DO$28/'ETF MTD'!$DO$3-1</f>
        <v/>
      </c>
      <c r="GL111" s="61">
        <f>GJ111*GK111</f>
        <v/>
      </c>
      <c r="GM111" s="61" t="n"/>
      <c r="GN111" s="32" t="inlineStr">
        <is>
          <t>VUSTX</t>
        </is>
      </c>
      <c r="GO111" s="41" t="n">
        <v>0</v>
      </c>
      <c r="GP111" s="61">
        <f>'ETF MTD'!$DO$28/'ETF MTD'!$DO$3-1</f>
        <v/>
      </c>
      <c r="GQ111" s="61">
        <f>GO111*GP111</f>
        <v/>
      </c>
      <c r="GR111" s="61" t="n"/>
      <c r="GS111" s="32" t="inlineStr">
        <is>
          <t>VUSTX</t>
        </is>
      </c>
      <c r="GT111" s="41" t="n">
        <v>0</v>
      </c>
      <c r="GU111" s="61">
        <f>'ETF MTD'!$DO$28/'ETF MTD'!$DO$3-1</f>
        <v/>
      </c>
      <c r="GV111" s="61">
        <f>GT111*GU111</f>
        <v/>
      </c>
      <c r="GW111" s="61" t="n"/>
      <c r="GX111" s="32" t="inlineStr">
        <is>
          <t>VUSTX</t>
        </is>
      </c>
      <c r="GY111" s="41" t="n">
        <v>0</v>
      </c>
      <c r="GZ111" s="61">
        <f>'ETF MTD'!$DO$28/'ETF MTD'!$DO$3-1</f>
        <v/>
      </c>
      <c r="HA111" s="61">
        <f>GY111*GZ111</f>
        <v/>
      </c>
      <c r="HB111" s="61" t="n"/>
      <c r="HC111" s="32" t="inlineStr">
        <is>
          <t>VUSTX</t>
        </is>
      </c>
      <c r="HD111" s="41" t="n">
        <v>0</v>
      </c>
      <c r="HE111" s="61">
        <f>'ETF MTD'!$DO$28/'ETF MTD'!$DO$3-1</f>
        <v/>
      </c>
      <c r="HF111" s="61">
        <f>HD111*HE111</f>
        <v/>
      </c>
      <c r="HG111" s="61" t="n"/>
      <c r="HH111" s="32" t="inlineStr">
        <is>
          <t>VUSTX</t>
        </is>
      </c>
      <c r="HI111" s="41" t="n">
        <v>0</v>
      </c>
      <c r="HJ111" s="61">
        <f>'ETF MTD'!$DO$28/'ETF MTD'!$DO$3-1</f>
        <v/>
      </c>
      <c r="HK111" s="61">
        <f>HI111*HJ111</f>
        <v/>
      </c>
      <c r="HL111" s="61" t="n"/>
      <c r="HM111" s="32" t="inlineStr">
        <is>
          <t>VUSTX</t>
        </is>
      </c>
      <c r="HN111" s="41" t="n">
        <v>0</v>
      </c>
      <c r="HO111" s="61">
        <f>'ETF MTD'!$DO$28/'ETF MTD'!$DO$3-1</f>
        <v/>
      </c>
      <c r="HP111" s="61">
        <f>HN111*HO111</f>
        <v/>
      </c>
      <c r="HQ111" s="61" t="n"/>
      <c r="HR111" s="32" t="inlineStr">
        <is>
          <t>VUSTX</t>
        </is>
      </c>
      <c r="HS111" s="41" t="n">
        <v>0</v>
      </c>
      <c r="HT111" s="61">
        <f>'ETF MTD'!$DO$28/'ETF MTD'!$DO$3-1</f>
        <v/>
      </c>
      <c r="HU111" s="61">
        <f>HS111*HT111</f>
        <v/>
      </c>
      <c r="HV111" s="61" t="n"/>
      <c r="HW111" s="32" t="inlineStr">
        <is>
          <t>VUSTX</t>
        </is>
      </c>
      <c r="HX111" s="41" t="n">
        <v>0</v>
      </c>
      <c r="HY111" s="61">
        <f>'ETF MTD'!$DO$28/'ETF MTD'!$DO$3-1</f>
        <v/>
      </c>
      <c r="HZ111" s="61">
        <f>HX111*HY111</f>
        <v/>
      </c>
      <c r="IA111" s="61" t="n"/>
      <c r="IB111" s="32" t="inlineStr">
        <is>
          <t>VUSTX</t>
        </is>
      </c>
      <c r="IC111" s="41" t="n">
        <v>0</v>
      </c>
      <c r="ID111" s="61">
        <f>'ETF MTD'!$DO$28/'ETF MTD'!$DO$3-1</f>
        <v/>
      </c>
      <c r="IE111" s="61">
        <f>IC111*ID111</f>
        <v/>
      </c>
      <c r="IF111" s="61" t="n"/>
      <c r="IG111" s="32" t="inlineStr">
        <is>
          <t>VUSTX</t>
        </is>
      </c>
      <c r="IH111" s="41" t="n">
        <v>0</v>
      </c>
      <c r="II111" s="61">
        <f>'ETF MTD'!$DO$28/'ETF MTD'!$DO$3-1</f>
        <v/>
      </c>
      <c r="IJ111" s="61">
        <f>IH111*II111</f>
        <v/>
      </c>
      <c r="IK111" s="61" t="n"/>
      <c r="IL111" s="32" t="inlineStr">
        <is>
          <t>VUSTX</t>
        </is>
      </c>
      <c r="IM111" s="41" t="n">
        <v>0</v>
      </c>
      <c r="IN111" s="61">
        <f>'ETF MTD'!$DO$28/'ETF MTD'!$DO$3-1</f>
        <v/>
      </c>
      <c r="IO111" s="61">
        <f>IM111*IN111</f>
        <v/>
      </c>
      <c r="IP111" s="61" t="n"/>
      <c r="IQ111" s="32" t="inlineStr">
        <is>
          <t>VUSTX</t>
        </is>
      </c>
      <c r="IR111" s="41" t="n">
        <v>0</v>
      </c>
      <c r="IS111" s="61">
        <f>'ETF MTD'!$DO$28/'ETF MTD'!$DO$3-1</f>
        <v/>
      </c>
      <c r="IT111" s="61">
        <f>IR111*IS111</f>
        <v/>
      </c>
      <c r="IU111" s="61" t="n"/>
      <c r="IV111" s="32" t="inlineStr">
        <is>
          <t>VUSTX</t>
        </is>
      </c>
      <c r="IW111" s="41" t="n">
        <v>0</v>
      </c>
      <c r="IX111" s="61">
        <f>'ETF MTD'!$DO$28/'ETF MTD'!$DO$3-1</f>
        <v/>
      </c>
      <c r="IY111" s="61">
        <f>IW111*IX111</f>
        <v/>
      </c>
      <c r="IZ111" s="61" t="n"/>
      <c r="JA111" s="32" t="inlineStr">
        <is>
          <t>VUSTX</t>
        </is>
      </c>
      <c r="JB111" s="41" t="n">
        <v>0</v>
      </c>
      <c r="JC111" s="61">
        <f>'ETF MTD'!$DO$28/'ETF MTD'!$DO$3-1</f>
        <v/>
      </c>
      <c r="JD111" s="61">
        <f>JB111*JC111</f>
        <v/>
      </c>
      <c r="JE111" s="61" t="n"/>
      <c r="JF111" s="32" t="inlineStr">
        <is>
          <t>VUSTX</t>
        </is>
      </c>
      <c r="JG111" s="41" t="n">
        <v>0</v>
      </c>
      <c r="JH111" s="61">
        <f>'ETF MTD'!$DO$28/'ETF MTD'!$DO$3-1</f>
        <v/>
      </c>
      <c r="JI111" s="61">
        <f>JG111*JH111</f>
        <v/>
      </c>
      <c r="JJ111" s="61" t="n"/>
      <c r="JK111" s="32" t="inlineStr">
        <is>
          <t>VUSTX</t>
        </is>
      </c>
      <c r="JL111" s="41" t="n">
        <v>0.01</v>
      </c>
      <c r="JM111" s="61">
        <f>'ETF MTD'!$DO$28/'ETF MTD'!$DO$3-1</f>
        <v/>
      </c>
      <c r="JN111" s="61">
        <f>JL111*JM111</f>
        <v/>
      </c>
      <c r="JO111" s="61" t="n"/>
      <c r="JP111" s="32" t="inlineStr">
        <is>
          <t>VUSTX</t>
        </is>
      </c>
      <c r="JQ111" s="50" t="n">
        <v>0.015</v>
      </c>
      <c r="JR111" s="61">
        <f>'ETF MTD'!$DO$28/'ETF MTD'!$DO$3-1</f>
        <v/>
      </c>
      <c r="JS111" s="61">
        <f>JQ111*JR111</f>
        <v/>
      </c>
      <c r="JT111" s="61" t="n"/>
      <c r="JU111" s="32" t="inlineStr">
        <is>
          <t>VUSTX</t>
        </is>
      </c>
      <c r="JV111" s="50" t="n">
        <v>0.015</v>
      </c>
      <c r="JW111" s="61">
        <f>'ETF MTD'!$DO$28/'ETF MTD'!$DO$3-1</f>
        <v/>
      </c>
      <c r="JX111" s="61">
        <f>JV111*JW111</f>
        <v/>
      </c>
      <c r="JY111" s="61" t="n"/>
      <c r="JZ111" t="inlineStr">
        <is>
          <t>U.S. Govt LT</t>
        </is>
      </c>
      <c r="KA111" s="50" t="n">
        <v>0</v>
      </c>
      <c r="KB111" s="61">
        <f>'ETF MTD'!$DO$28/'ETF MTD'!$DO$3-1</f>
        <v/>
      </c>
      <c r="KC111" s="61">
        <f>KA111*KB111</f>
        <v/>
      </c>
      <c r="KD111" s="61" t="n"/>
      <c r="KE111" t="inlineStr">
        <is>
          <t>U.S. Govt LT</t>
        </is>
      </c>
      <c r="KF111" s="50" t="n">
        <v>0</v>
      </c>
      <c r="KG111" s="61">
        <f>'ETF MTD'!$DO$28/'ETF MTD'!$DO$3-1</f>
        <v/>
      </c>
      <c r="KH111" s="61">
        <f>KF111*KG111</f>
        <v/>
      </c>
      <c r="KI111" s="61" t="n"/>
      <c r="KJ111" t="inlineStr">
        <is>
          <t>U.S. Govt LT</t>
        </is>
      </c>
      <c r="KK111" s="50" t="n">
        <v>0.015</v>
      </c>
      <c r="KL111" s="61">
        <f>'ETF MTD'!$DO$28/'ETF MTD'!$DO$3-1</f>
        <v/>
      </c>
      <c r="KM111" s="61">
        <f>KK111*KL111</f>
        <v/>
      </c>
      <c r="KN111" s="61" t="n"/>
      <c r="KO111" t="inlineStr">
        <is>
          <t>U.S. Govt LT</t>
        </is>
      </c>
      <c r="KP111" s="50" t="n">
        <v>0.067</v>
      </c>
      <c r="KQ111" s="61">
        <f>'ETF MTD'!$DO$28/'ETF MTD'!$DO$3-1</f>
        <v/>
      </c>
      <c r="KR111" s="61">
        <f>KP111*KQ111</f>
        <v/>
      </c>
      <c r="KS111" s="61" t="n"/>
      <c r="KT111" t="inlineStr">
        <is>
          <t>U.S. Govt LT</t>
        </is>
      </c>
      <c r="KU111" s="50" t="n">
        <v>0</v>
      </c>
      <c r="KV111" s="61">
        <f>'ETF MTD'!$DO$28/'ETF MTD'!$DO$3-1</f>
        <v/>
      </c>
      <c r="KW111" s="61">
        <f>KU111*KV111</f>
        <v/>
      </c>
      <c r="KX111" s="61" t="n"/>
      <c r="KY111" t="inlineStr">
        <is>
          <t>U.S. Govt LT</t>
        </is>
      </c>
      <c r="KZ111" s="50" t="n">
        <v>0</v>
      </c>
      <c r="LA111" s="61">
        <f>'ETF MTD'!$DO$28/'ETF MTD'!$DO$3-1</f>
        <v/>
      </c>
      <c r="LB111" s="61">
        <f>KZ111*LA111</f>
        <v/>
      </c>
      <c r="LC111" s="61" t="n"/>
      <c r="LD111" t="inlineStr">
        <is>
          <t>U.S. Govt LT</t>
        </is>
      </c>
      <c r="LE111" s="50" t="n">
        <v>0</v>
      </c>
      <c r="LF111" s="61">
        <f>'ETF MTD'!$DO$28/'ETF MTD'!$DO$3-1</f>
        <v/>
      </c>
      <c r="LG111" s="61">
        <f>LE111*LF111</f>
        <v/>
      </c>
      <c r="LH111" s="61" t="n"/>
      <c r="LI111" t="inlineStr">
        <is>
          <t>U.S. Govt LT</t>
        </is>
      </c>
      <c r="LJ111" s="50" t="n">
        <v>0</v>
      </c>
      <c r="LK111" s="61">
        <f>'ETF MTD'!$DO$28/'ETF MTD'!$DO$3-1</f>
        <v/>
      </c>
      <c r="LL111" s="61">
        <f>LJ111*LK111</f>
        <v/>
      </c>
      <c r="LM111" s="61" t="n"/>
      <c r="LN111" t="inlineStr">
        <is>
          <t>U.S. Govt LT</t>
        </is>
      </c>
      <c r="LO111" s="50" t="n">
        <v>0</v>
      </c>
      <c r="LP111" s="61">
        <f>'ETF MTD'!$DO$28/'ETF MTD'!$DO$3-1</f>
        <v/>
      </c>
      <c r="LQ111" s="61">
        <f>LO111*LP111</f>
        <v/>
      </c>
      <c r="LR111" s="61" t="n"/>
      <c r="LS111" t="inlineStr">
        <is>
          <t>U.S. Govt LT</t>
        </is>
      </c>
      <c r="LT111" s="50" t="n">
        <v>0</v>
      </c>
      <c r="LU111" s="61">
        <f>'ETF MTD'!$DO$28/'ETF MTD'!$DO$3-1</f>
        <v/>
      </c>
      <c r="LV111" s="61">
        <f>LT111*LU111</f>
        <v/>
      </c>
      <c r="LW111" s="61" t="n"/>
      <c r="LX111" t="inlineStr">
        <is>
          <t>U.S. Govt LT</t>
        </is>
      </c>
      <c r="LY111" s="50" t="n">
        <v>0</v>
      </c>
      <c r="LZ111" s="61">
        <f>'ETF MTD'!$DO$28/'ETF MTD'!$DO$3-1</f>
        <v/>
      </c>
      <c r="MA111" s="61">
        <f>LY111*LZ111</f>
        <v/>
      </c>
      <c r="MB111" s="61" t="n"/>
      <c r="MC111" t="inlineStr">
        <is>
          <t>U.S. Govt LT</t>
        </is>
      </c>
      <c r="MD111" s="50" t="n">
        <v>0</v>
      </c>
      <c r="ME111" s="61">
        <f>'ETF MTD'!$DO$28/'ETF MTD'!$DO$3-1</f>
        <v/>
      </c>
      <c r="MF111" s="61">
        <f>MD111*ME111</f>
        <v/>
      </c>
      <c r="MG111" s="61" t="n"/>
      <c r="MH111" t="inlineStr">
        <is>
          <t>U.S. Govt LT</t>
        </is>
      </c>
      <c r="MI111" s="50" t="n">
        <v>0</v>
      </c>
      <c r="MJ111" s="61">
        <f>'ETF MTD'!$DO$28/'ETF MTD'!$DO$3-1</f>
        <v/>
      </c>
      <c r="MK111" s="61">
        <f>MI111*MJ111</f>
        <v/>
      </c>
      <c r="ML111" s="61" t="n"/>
      <c r="MM111" t="inlineStr">
        <is>
          <t>U.S. Govt LT</t>
        </is>
      </c>
      <c r="MN111" s="50" t="n">
        <v>0</v>
      </c>
      <c r="MO111" s="61">
        <f>'ETF MTD'!$DO$28/'ETF MTD'!$DO$3-1</f>
        <v/>
      </c>
      <c r="MP111" s="61">
        <f>MN111*MO111</f>
        <v/>
      </c>
      <c r="MQ111" s="33" t="n"/>
      <c r="MR111" t="inlineStr">
        <is>
          <t>U.S. Govt LT</t>
        </is>
      </c>
      <c r="MS111" s="50" t="n">
        <v>0</v>
      </c>
      <c r="MT111" s="61">
        <f>'ETF MTD'!$DO$28/'ETF MTD'!$DO$3-1</f>
        <v/>
      </c>
      <c r="MU111" s="61">
        <f>MS111*MT111</f>
        <v/>
      </c>
      <c r="MV111" s="61" t="n"/>
      <c r="MW111" t="inlineStr">
        <is>
          <t>U.S. Govt LT</t>
        </is>
      </c>
      <c r="MX111" s="50" t="n">
        <v>0</v>
      </c>
      <c r="MY111" s="61">
        <f>'ETF MTD'!$DO$28/'ETF MTD'!$DO$3-1</f>
        <v/>
      </c>
      <c r="MZ111" s="61">
        <f>MX111*MY111</f>
        <v/>
      </c>
      <c r="NA111" s="33" t="n"/>
      <c r="NB111" t="inlineStr">
        <is>
          <t>U.S. Govt LT</t>
        </is>
      </c>
      <c r="NC111" s="41" t="n">
        <v>0.0345</v>
      </c>
      <c r="ND111" s="61">
        <f>'ETF MTD'!$DO$28/'ETF MTD'!$DO$3-1</f>
        <v/>
      </c>
      <c r="NE111" s="61">
        <f>NC111*ND111</f>
        <v/>
      </c>
      <c r="NF111" s="33" t="n"/>
      <c r="NG111" t="inlineStr">
        <is>
          <t>U.S. Govt LT</t>
        </is>
      </c>
      <c r="NH111" s="41" t="n">
        <v>0</v>
      </c>
      <c r="NI111" s="61">
        <f>'ETF MTD'!$DO$28/'ETF MTD'!$DO$3-1</f>
        <v/>
      </c>
      <c r="NJ111" s="61">
        <f>NH111*NI111</f>
        <v/>
      </c>
      <c r="NK111" s="33" t="n"/>
      <c r="NL111" t="inlineStr">
        <is>
          <t>U.S. Govt LT</t>
        </is>
      </c>
      <c r="NM111" s="41" t="n">
        <v>0</v>
      </c>
      <c r="NN111" s="61">
        <f>'ETF MTD'!$DO$28/'ETF MTD'!$DO$3-1</f>
        <v/>
      </c>
      <c r="NO111" s="61">
        <f>NM111*NN111</f>
        <v/>
      </c>
      <c r="NP111" s="33" t="n"/>
      <c r="NQ111" t="inlineStr">
        <is>
          <t>U.S. Govt LT</t>
        </is>
      </c>
      <c r="NR111" s="41" t="n">
        <v>0</v>
      </c>
      <c r="NS111" s="61">
        <f>'ETF MTD'!$DO$28/'ETF MTD'!$DO$3-1</f>
        <v/>
      </c>
      <c r="NT111" s="61">
        <f>NR111*NS111</f>
        <v/>
      </c>
      <c r="NU111" s="33" t="n"/>
      <c r="NV111" t="inlineStr">
        <is>
          <t>U.S. Govt LT</t>
        </is>
      </c>
      <c r="NW111" s="41" t="n">
        <v>0</v>
      </c>
      <c r="NX111" s="61">
        <f>'ETF MTD'!$DO$28/'ETF MTD'!$DO$3-1</f>
        <v/>
      </c>
      <c r="NY111" s="61">
        <f>NW111*NX111</f>
        <v/>
      </c>
      <c r="NZ111" s="33" t="n"/>
      <c r="OA111" t="inlineStr">
        <is>
          <t>U.S. Govt LT</t>
        </is>
      </c>
      <c r="OB111" s="41" t="n">
        <v>0</v>
      </c>
      <c r="OC111" s="61">
        <f>'ETF MTD'!$DO$28/'ETF MTD'!$DO$3-1</f>
        <v/>
      </c>
      <c r="OD111" s="61">
        <f>OB111*OC111</f>
        <v/>
      </c>
      <c r="OE111" s="33" t="n"/>
      <c r="OF111" t="inlineStr">
        <is>
          <t>U.S. Govt LT</t>
        </is>
      </c>
      <c r="OG111" s="41" t="n">
        <v>0</v>
      </c>
      <c r="OH111" s="61">
        <f>'ETF MTD'!$DO$28/'ETF MTD'!$DO$3-1</f>
        <v/>
      </c>
      <c r="OI111" s="61">
        <f>OG111*OH111</f>
        <v/>
      </c>
      <c r="OJ111" s="33" t="n"/>
      <c r="OK111" t="inlineStr">
        <is>
          <t>U.S. Govt LT</t>
        </is>
      </c>
      <c r="OL111" s="41" t="n">
        <v>0</v>
      </c>
      <c r="OM111" s="61">
        <f>'ETF MTD'!$DO$28/'ETF MTD'!$DO$3-1</f>
        <v/>
      </c>
      <c r="ON111" s="61">
        <f>OL111*OM111</f>
        <v/>
      </c>
      <c r="OO111" s="33" t="n"/>
      <c r="OP111" t="inlineStr">
        <is>
          <t>U.S. Govt LT</t>
        </is>
      </c>
      <c r="OQ111" s="41" t="n">
        <v>0</v>
      </c>
      <c r="OR111" s="61">
        <f>'ETF MTD'!$DO$28/'ETF MTD'!$DO$3-1</f>
        <v/>
      </c>
      <c r="OS111" s="61">
        <f>OQ111*OR111</f>
        <v/>
      </c>
      <c r="OT111" s="33" t="n"/>
      <c r="OU111" t="inlineStr">
        <is>
          <t>U.S. Govt LT</t>
        </is>
      </c>
      <c r="OV111" s="41" t="n">
        <v>0</v>
      </c>
      <c r="OW111" s="61">
        <f>'ETF MTD'!$DO$28/'ETF MTD'!$DO$3-1</f>
        <v/>
      </c>
      <c r="OX111" s="61">
        <f>OV111*OW111</f>
        <v/>
      </c>
      <c r="OY111" s="33" t="n"/>
      <c r="OZ111" t="inlineStr">
        <is>
          <t>U.S. Govt LT</t>
        </is>
      </c>
      <c r="PA111" s="41" t="n">
        <v>0</v>
      </c>
      <c r="PB111" s="61">
        <f>'ETF MTD'!$DO$28/'ETF MTD'!$DO$3-1</f>
        <v/>
      </c>
      <c r="PC111" s="61">
        <f>PA111*PB111</f>
        <v/>
      </c>
      <c r="PD111" s="33" t="n"/>
      <c r="PE111" t="inlineStr">
        <is>
          <t>U.S. Govt LT</t>
        </is>
      </c>
      <c r="PF111" s="41" t="n">
        <v>0.03</v>
      </c>
      <c r="PG111" s="61">
        <f>'ETF MTD'!$DO$28/'ETF MTD'!$DO$3-1</f>
        <v/>
      </c>
      <c r="PH111" s="61">
        <f>PF111*PG111</f>
        <v/>
      </c>
      <c r="PI111" s="33" t="n"/>
      <c r="PJ111" t="inlineStr">
        <is>
          <t>U.S. Govt LT</t>
        </is>
      </c>
      <c r="PK111" s="41" t="n">
        <v>0.03</v>
      </c>
      <c r="PL111" s="61">
        <f>'ETF MTD'!$DO$28/'ETF MTD'!$DO$3-1</f>
        <v/>
      </c>
      <c r="PM111" s="61">
        <f>PK111*PL111</f>
        <v/>
      </c>
      <c r="PN111" s="33" t="n"/>
      <c r="PO111" t="inlineStr">
        <is>
          <t>U.S. Govt LT</t>
        </is>
      </c>
      <c r="PP111" s="41" t="n">
        <v>0</v>
      </c>
      <c r="PQ111" s="61">
        <f>'ETF MTD'!$DO$28/'ETF MTD'!$DO$3-1</f>
        <v/>
      </c>
      <c r="PR111" s="61">
        <f>PP111*PQ111</f>
        <v/>
      </c>
      <c r="PS111" s="33" t="n"/>
      <c r="PT111" t="inlineStr">
        <is>
          <t>U.S. Govt LT</t>
        </is>
      </c>
      <c r="PU111" s="41" t="n">
        <v>0</v>
      </c>
      <c r="PV111" s="61">
        <f>'ETF MTD'!$DO$28/'ETF MTD'!$DO$3-1</f>
        <v/>
      </c>
      <c r="PW111" s="61">
        <f>PU111*PV111</f>
        <v/>
      </c>
      <c r="PX111" s="33" t="n"/>
      <c r="PY111" t="inlineStr">
        <is>
          <t>U.S. Govt LT</t>
        </is>
      </c>
      <c r="PZ111" s="50" t="n">
        <v>0</v>
      </c>
      <c r="QA111" s="61">
        <f>'ETF MTD'!$DO$28/'ETF MTD'!$DO$3-1</f>
        <v/>
      </c>
      <c r="QB111" s="61">
        <f>PZ111*QA111</f>
        <v/>
      </c>
      <c r="QC111" s="33" t="n"/>
      <c r="QD111" t="inlineStr">
        <is>
          <t>U.S. Govt LT</t>
        </is>
      </c>
      <c r="QE111" s="50" t="n">
        <v>0</v>
      </c>
      <c r="QF111" s="61">
        <f>'ETF MTD'!$DO$28/'ETF MTD'!$DO$3-1</f>
        <v/>
      </c>
      <c r="QG111" s="61">
        <f>QE111*QF111</f>
        <v/>
      </c>
      <c r="QH111" s="61" t="n"/>
      <c r="QI111" t="inlineStr">
        <is>
          <t>U.S. Govt LT</t>
        </is>
      </c>
      <c r="QJ111" s="41" t="n">
        <v>0.02</v>
      </c>
      <c r="QK111" s="61">
        <f>'ETF MTD'!$DO$28/'ETF MTD'!$DO$3-1</f>
        <v/>
      </c>
      <c r="QL111" s="61">
        <f>QJ111*QK111</f>
        <v/>
      </c>
      <c r="QM111" s="33" t="n"/>
      <c r="QN111" t="inlineStr">
        <is>
          <t>U.S. Govt LT</t>
        </is>
      </c>
      <c r="QO111" s="41" t="n">
        <v>0.02</v>
      </c>
      <c r="QP111" s="61">
        <f>'ETF MTD'!$DO$28/'ETF MTD'!$DO$3-1</f>
        <v/>
      </c>
      <c r="QQ111" s="61">
        <f>QO111*QP111</f>
        <v/>
      </c>
      <c r="QR111" s="33" t="n"/>
      <c r="QS111" t="inlineStr">
        <is>
          <t>U.S. Govt LT</t>
        </is>
      </c>
      <c r="QT111" s="41" t="n">
        <v>0.04</v>
      </c>
      <c r="QU111" s="61">
        <f>'ETF MTD'!$DO$28/'ETF MTD'!$DO$3-1</f>
        <v/>
      </c>
      <c r="QV111" s="61">
        <f>QT111*QU111</f>
        <v/>
      </c>
      <c r="QW111" s="33" t="n"/>
      <c r="QX111" t="inlineStr">
        <is>
          <t>U.S. Govt LT</t>
        </is>
      </c>
      <c r="QY111" s="41" t="n">
        <v>0.04</v>
      </c>
      <c r="QZ111" s="61">
        <f>'ETF MTD'!$DO$28/'ETF MTD'!$DO$3-1</f>
        <v/>
      </c>
      <c r="RA111" s="61">
        <f>QY111*QZ111</f>
        <v/>
      </c>
      <c r="RB111" s="33" t="n"/>
      <c r="RC111" t="inlineStr">
        <is>
          <t>U.S. Govt LT</t>
        </is>
      </c>
      <c r="RD111" s="41" t="n">
        <v>0</v>
      </c>
      <c r="RE111" s="61">
        <f>'ETF MTD'!$DO$28/'ETF MTD'!$DO$3-1</f>
        <v/>
      </c>
      <c r="RF111" s="61">
        <f>RD111*RE111</f>
        <v/>
      </c>
      <c r="RG111" s="33" t="n"/>
      <c r="RH111" t="inlineStr">
        <is>
          <t>U.S. Equity (Hedged)</t>
        </is>
      </c>
      <c r="RI111" s="41" t="n">
        <v>0</v>
      </c>
      <c r="RJ111" s="61">
        <f>'ETF MTD'!$DO$28/'ETF MTD'!$DO$3-1</f>
        <v/>
      </c>
      <c r="RK111" s="61">
        <f>RI111*RJ111</f>
        <v/>
      </c>
      <c r="RL111" s="33" t="n"/>
      <c r="RM111" s="208" t="n">
        <v>0</v>
      </c>
      <c r="RN111" s="58">
        <f>RM111*0.7</f>
        <v/>
      </c>
    </row>
    <row r="112">
      <c r="U112" s="33" t="n"/>
      <c r="V112" s="33" t="n"/>
      <c r="W112" s="33" t="n"/>
      <c r="X112" s="33" t="n"/>
      <c r="Y112" s="33" t="n"/>
      <c r="Z112" s="33" t="n"/>
      <c r="AA112" s="33" t="n"/>
      <c r="AB112" s="33" t="n"/>
      <c r="AC112" s="33" t="n"/>
      <c r="AD112" s="33" t="n"/>
      <c r="AE112" s="33" t="n"/>
      <c r="AF112" s="33" t="n"/>
      <c r="AG112" s="33" t="n"/>
      <c r="AH112" s="33" t="n"/>
      <c r="AI112" s="33" t="n"/>
      <c r="AJ112" s="33" t="n"/>
      <c r="AK112" s="33" t="n"/>
      <c r="AL112" s="33" t="n"/>
      <c r="AM112" s="33" t="n"/>
      <c r="AN112" s="33" t="n"/>
      <c r="AO112" s="33" t="n"/>
      <c r="AP112" s="33" t="n"/>
      <c r="AQ112" s="33" t="n"/>
      <c r="AR112" s="33" t="n"/>
      <c r="AS112" s="33" t="n"/>
      <c r="AT112" s="33" t="n"/>
      <c r="AU112" s="33" t="n"/>
      <c r="AV112" s="33" t="n"/>
      <c r="AW112" s="33" t="n"/>
      <c r="AX112" s="33" t="n"/>
      <c r="AY112" s="33" t="n"/>
      <c r="AZ112" s="33" t="n"/>
      <c r="BA112" s="33" t="n"/>
      <c r="BB112" s="33" t="n"/>
      <c r="BC112" s="33" t="n"/>
      <c r="BD112" s="33" t="inlineStr">
        <is>
          <t>IEI</t>
        </is>
      </c>
      <c r="BE112" s="61" t="n">
        <v>0.097</v>
      </c>
      <c r="BF112" s="61">
        <f>'ETF MTD'!$OW$28/'ETF MTD'!$OW$3-1</f>
        <v/>
      </c>
      <c r="BG112" s="61">
        <f>BE112*BF112</f>
        <v/>
      </c>
      <c r="BH112" s="61" t="n"/>
      <c r="BI112" s="33" t="inlineStr">
        <is>
          <t>IEI</t>
        </is>
      </c>
      <c r="BJ112" s="61" t="n">
        <v>0.09699999999999995</v>
      </c>
      <c r="BK112" s="61">
        <f>'ETF MTD'!$OW$28/'ETF MTD'!$OW$3-1</f>
        <v/>
      </c>
      <c r="BL112" s="61">
        <f>BJ112*BK112</f>
        <v/>
      </c>
      <c r="BM112" s="61" t="n"/>
      <c r="BN112" s="33" t="inlineStr">
        <is>
          <t>IEI</t>
        </is>
      </c>
      <c r="BO112" s="61" t="n">
        <v>0.08500000000000001</v>
      </c>
      <c r="BP112" s="61">
        <f>'ETF MTD'!$OW$28/'ETF MTD'!$OW$3-1</f>
        <v/>
      </c>
      <c r="BQ112" s="61">
        <f>BO112*BP112</f>
        <v/>
      </c>
      <c r="BR112" s="61" t="n"/>
      <c r="BS112" s="33" t="inlineStr">
        <is>
          <t>IEI</t>
        </is>
      </c>
      <c r="BT112" s="61" t="n">
        <v>0.06999999999999999</v>
      </c>
      <c r="BU112" s="61">
        <f>'ETF MTD'!$OW$28/'ETF MTD'!$OW$3-1</f>
        <v/>
      </c>
      <c r="BV112" s="61">
        <f>BT112*BU112</f>
        <v/>
      </c>
      <c r="BW112" s="61" t="n"/>
      <c r="BX112" s="33" t="inlineStr">
        <is>
          <t>IEI</t>
        </is>
      </c>
      <c r="BY112" s="61" t="n">
        <v>0.06999999999999999</v>
      </c>
      <c r="BZ112" s="61">
        <f>'ETF MTD'!$OW$28/'ETF MTD'!$OW$3-1</f>
        <v/>
      </c>
      <c r="CA112" s="61">
        <f>BY112*BZ112</f>
        <v/>
      </c>
      <c r="CB112" s="61" t="n"/>
      <c r="CC112" s="33" t="inlineStr">
        <is>
          <t>IEI</t>
        </is>
      </c>
      <c r="CD112" s="61" t="n">
        <v>0.06999999999999999</v>
      </c>
      <c r="CE112" s="61">
        <f>'ETF MTD'!$OW$28/'ETF MTD'!$OW$3-1</f>
        <v/>
      </c>
      <c r="CF112" s="61">
        <f>CD112*CE112</f>
        <v/>
      </c>
      <c r="CG112" s="61" t="n"/>
      <c r="CH112" s="33" t="inlineStr">
        <is>
          <t>IEI</t>
        </is>
      </c>
      <c r="CI112" s="61" t="n">
        <v>0.06999999999999999</v>
      </c>
      <c r="CJ112" s="61">
        <f>'ETF MTD'!$OW$28/'ETF MTD'!$OW$3-1</f>
        <v/>
      </c>
      <c r="CK112" s="61">
        <f>CI112*CJ112</f>
        <v/>
      </c>
      <c r="CL112" s="61" t="n"/>
      <c r="CM112" s="33" t="inlineStr">
        <is>
          <t>IEI</t>
        </is>
      </c>
      <c r="CN112" s="61" t="n">
        <v>0.06999999999999999</v>
      </c>
      <c r="CO112" s="61">
        <f>'ETF MTD'!$OW$28/'ETF MTD'!$OW$3-1</f>
        <v/>
      </c>
      <c r="CP112" s="61">
        <f>CN112*CO112</f>
        <v/>
      </c>
      <c r="CQ112" s="61" t="n"/>
      <c r="CR112" s="33" t="inlineStr">
        <is>
          <t>IEI</t>
        </is>
      </c>
      <c r="CS112" s="61" t="n">
        <v>0.06999999999999999</v>
      </c>
      <c r="CT112" s="61">
        <f>'ETF MTD'!$OW$28/'ETF MTD'!$OW$3-1</f>
        <v/>
      </c>
      <c r="CU112" s="61">
        <f>CS112*CT112</f>
        <v/>
      </c>
      <c r="CV112" s="61" t="n"/>
      <c r="CW112" s="33" t="inlineStr">
        <is>
          <t>IEI</t>
        </is>
      </c>
      <c r="CX112" s="61" t="n">
        <v>0.06999999999999999</v>
      </c>
      <c r="CY112" s="61">
        <f>'ETF MTD'!$OW$28/'ETF MTD'!$OW$3-1</f>
        <v/>
      </c>
      <c r="CZ112" s="61">
        <f>CX112*CY112</f>
        <v/>
      </c>
      <c r="DA112" s="61" t="n"/>
      <c r="DB112" s="33" t="inlineStr">
        <is>
          <t>IEI</t>
        </is>
      </c>
      <c r="DC112" s="61" t="n">
        <v>0.06999999999999999</v>
      </c>
      <c r="DD112" s="61">
        <f>'ETF MTD'!$OW$28/'ETF MTD'!$OW$3-1</f>
        <v/>
      </c>
      <c r="DE112" s="61">
        <f>DC112*DD112</f>
        <v/>
      </c>
      <c r="DF112" s="61" t="n"/>
      <c r="DG112" s="33" t="inlineStr">
        <is>
          <t>IEI</t>
        </is>
      </c>
      <c r="DH112" s="61" t="n">
        <v>0.06999999999999999</v>
      </c>
      <c r="DI112" s="61">
        <f>'ETF MTD'!$OW$28/'ETF MTD'!$OW$3-1</f>
        <v/>
      </c>
      <c r="DJ112" s="61">
        <f>DH112*DI112</f>
        <v/>
      </c>
      <c r="DK112" s="61" t="n"/>
      <c r="DL112" s="33" t="inlineStr">
        <is>
          <t>IEI</t>
        </is>
      </c>
      <c r="DM112" s="61" t="n">
        <v>0.06999999999999999</v>
      </c>
      <c r="DN112" s="61">
        <f>'ETF MTD'!$OW$28/'ETF MTD'!$OW$3-1</f>
        <v/>
      </c>
      <c r="DO112" s="61">
        <f>DM112*DN112</f>
        <v/>
      </c>
      <c r="DP112" s="61" t="n"/>
      <c r="DQ112" s="33" t="inlineStr">
        <is>
          <t>IEI</t>
        </is>
      </c>
      <c r="DR112" s="61" t="n">
        <v>0.06999999999999999</v>
      </c>
      <c r="DS112" s="61">
        <f>'ETF MTD'!$OW$28/'ETF MTD'!$OW$3-1</f>
        <v/>
      </c>
      <c r="DT112" s="61">
        <f>DR112*DS112</f>
        <v/>
      </c>
      <c r="DU112" s="61" t="n"/>
      <c r="DV112" s="33" t="inlineStr">
        <is>
          <t>IEI</t>
        </is>
      </c>
      <c r="DW112" s="61" t="n">
        <v>0.06999999999999999</v>
      </c>
      <c r="DX112" s="61">
        <f>'ETF MTD'!$OW$28/'ETF MTD'!$OW$3-1</f>
        <v/>
      </c>
      <c r="DY112" s="61">
        <f>DW112*DX112</f>
        <v/>
      </c>
      <c r="DZ112" s="61" t="n"/>
      <c r="EA112" s="33" t="inlineStr">
        <is>
          <t>IEI</t>
        </is>
      </c>
      <c r="EB112" s="61" t="n">
        <v>0.06999999999999999</v>
      </c>
      <c r="EC112" s="61">
        <f>'ETF MTD'!$OW$28/'ETF MTD'!$OW$3-1</f>
        <v/>
      </c>
      <c r="ED112" s="61">
        <f>EB112*EC112</f>
        <v/>
      </c>
      <c r="EE112" s="61" t="n"/>
      <c r="EF112" s="33" t="inlineStr">
        <is>
          <t>IEI</t>
        </is>
      </c>
      <c r="EG112" s="61" t="n">
        <v>0.1945</v>
      </c>
      <c r="EH112" s="61">
        <f>'ETF MTD'!$OW$28/'ETF MTD'!$OW$3-1</f>
        <v/>
      </c>
      <c r="EI112" s="61">
        <f>EG112*EH112</f>
        <v/>
      </c>
      <c r="EJ112" s="61" t="n"/>
      <c r="EK112" s="33" t="inlineStr">
        <is>
          <t>IEI</t>
        </is>
      </c>
      <c r="EL112" s="61" t="n">
        <v>0.3009999999999999</v>
      </c>
      <c r="EM112" s="61">
        <f>'ETF MTD'!$OW$28/'ETF MTD'!$OW$3-1</f>
        <v/>
      </c>
      <c r="EN112" s="61">
        <f>EL112*EM112</f>
        <v/>
      </c>
      <c r="EO112" s="61" t="n"/>
      <c r="EP112" s="33" t="inlineStr">
        <is>
          <t>IEI</t>
        </is>
      </c>
      <c r="EQ112" s="61" t="n">
        <v>0.1989999999999999</v>
      </c>
      <c r="ER112" s="61">
        <f>'ETF MTD'!$OW$28/'ETF MTD'!$OW$3-1</f>
        <v/>
      </c>
      <c r="ES112" s="61">
        <f>EQ112*ER112</f>
        <v/>
      </c>
      <c r="ET112" s="61" t="n"/>
      <c r="EU112" s="33" t="inlineStr">
        <is>
          <t>IEI</t>
        </is>
      </c>
      <c r="EV112" s="61" t="n">
        <v>0.1119999999999999</v>
      </c>
      <c r="EW112" s="61">
        <f>'ETF MTD'!$OW$28/'ETF MTD'!$OW$3-1</f>
        <v/>
      </c>
      <c r="EX112" s="61">
        <f>EV112*EW112</f>
        <v/>
      </c>
      <c r="EY112" s="61" t="n"/>
      <c r="EZ112" s="33" t="inlineStr">
        <is>
          <t>IEI</t>
        </is>
      </c>
      <c r="FA112" s="61" t="n">
        <v>0.1119999999999999</v>
      </c>
      <c r="FB112" s="61">
        <f>'ETF MTD'!$OW$28/'ETF MTD'!$OW$3-1</f>
        <v/>
      </c>
      <c r="FC112" s="61">
        <f>FA112*FB112</f>
        <v/>
      </c>
      <c r="FD112" s="61" t="n"/>
      <c r="FE112" s="33" t="inlineStr">
        <is>
          <t>IEI</t>
        </is>
      </c>
      <c r="FF112" s="61" t="n">
        <v>0.19</v>
      </c>
      <c r="FG112" s="61">
        <f>'ETF MTD'!$OW$28/'ETF MTD'!$OW$3-1</f>
        <v/>
      </c>
      <c r="FH112" s="61">
        <f>FF112*FG112</f>
        <v/>
      </c>
      <c r="FI112" s="61" t="n"/>
      <c r="FJ112" s="33" t="inlineStr">
        <is>
          <t>IEI</t>
        </is>
      </c>
      <c r="FK112" s="61" t="n">
        <v>0.09999999999999988</v>
      </c>
      <c r="FL112" s="61">
        <f>'ETF MTD'!$OW$28/'ETF MTD'!$OW$3-1</f>
        <v/>
      </c>
      <c r="FM112" s="61">
        <f>FK112*FL112</f>
        <v/>
      </c>
      <c r="FN112" s="61" t="n"/>
      <c r="FO112" s="33" t="inlineStr">
        <is>
          <t>IEI</t>
        </is>
      </c>
      <c r="FP112" s="61" t="n">
        <v>0.09999999999999988</v>
      </c>
      <c r="FQ112" s="61">
        <f>'ETF MTD'!$OW$28/'ETF MTD'!$OW$3-1</f>
        <v/>
      </c>
      <c r="FR112" s="61">
        <f>FP112*FQ112</f>
        <v/>
      </c>
      <c r="FS112" s="61" t="n"/>
      <c r="FT112" s="33" t="inlineStr">
        <is>
          <t>IEI</t>
        </is>
      </c>
      <c r="FU112" s="61" t="n">
        <v>0.1749999999999999</v>
      </c>
      <c r="FV112" s="61">
        <f>'ETF MTD'!$OW$28/'ETF MTD'!$OW$3-1</f>
        <v/>
      </c>
      <c r="FW112" s="61">
        <f>FU112*FV112</f>
        <v/>
      </c>
      <c r="FX112" s="61" t="n"/>
      <c r="FY112" s="33" t="inlineStr">
        <is>
          <t>IEI</t>
        </is>
      </c>
      <c r="FZ112" s="50" t="n">
        <v>0.09999999999999988</v>
      </c>
      <c r="GA112" s="61">
        <f>'ETF MTD'!$OW$28/'ETF MTD'!$OW$3-1</f>
        <v/>
      </c>
      <c r="GB112" s="61">
        <f>FZ112*GA112</f>
        <v/>
      </c>
      <c r="GC112" s="61" t="n"/>
      <c r="GD112" s="33" t="inlineStr">
        <is>
          <t>IEI</t>
        </is>
      </c>
      <c r="GE112" s="50" t="n">
        <v>0.09999999999999988</v>
      </c>
      <c r="GF112" s="61">
        <f>'ETF MTD'!$OW$28/'ETF MTD'!$OW$3-1</f>
        <v/>
      </c>
      <c r="GG112" s="61">
        <f>GE112*GF112</f>
        <v/>
      </c>
      <c r="GH112" s="61" t="n"/>
      <c r="GI112" s="33" t="inlineStr">
        <is>
          <t>IEI</t>
        </is>
      </c>
      <c r="GJ112" s="50" t="n">
        <v>0.1119999999999999</v>
      </c>
      <c r="GK112" s="61">
        <f>'ETF MTD'!$OW$28/'ETF MTD'!$OW$3-1</f>
        <v/>
      </c>
      <c r="GL112" s="61">
        <f>GJ112*GK112</f>
        <v/>
      </c>
      <c r="GM112" s="61" t="n"/>
      <c r="GN112" s="33" t="inlineStr">
        <is>
          <t>IEI</t>
        </is>
      </c>
      <c r="GO112" s="50" t="n">
        <v>0.08499999999999994</v>
      </c>
      <c r="GP112" s="61">
        <f>'ETF MTD'!$OW$28/'ETF MTD'!$OW$3-1</f>
        <v/>
      </c>
      <c r="GQ112" s="61">
        <f>GO112*GP112</f>
        <v/>
      </c>
      <c r="GR112" s="61" t="n"/>
      <c r="GS112" s="33" t="inlineStr">
        <is>
          <t>IEI</t>
        </is>
      </c>
      <c r="GT112" s="50" t="n">
        <v>0.09999999999999988</v>
      </c>
      <c r="GU112" s="61">
        <f>'ETF MTD'!$OW$28/'ETF MTD'!$OW$3-1</f>
        <v/>
      </c>
      <c r="GV112" s="61">
        <f>GT112*GU112</f>
        <v/>
      </c>
      <c r="GW112" s="61" t="n"/>
      <c r="GX112" s="33" t="inlineStr">
        <is>
          <t>IEI</t>
        </is>
      </c>
      <c r="GY112" s="50" t="n">
        <v>0.09999999999999988</v>
      </c>
      <c r="GZ112" s="61">
        <f>'ETF MTD'!$OW$28/'ETF MTD'!$OW$3-1</f>
        <v/>
      </c>
      <c r="HA112" s="61">
        <f>GY112*GZ112</f>
        <v/>
      </c>
      <c r="HB112" s="61" t="n"/>
      <c r="HC112" s="33" t="inlineStr">
        <is>
          <t>IEI</t>
        </is>
      </c>
      <c r="HD112" s="50" t="n">
        <v>0.3084999999999999</v>
      </c>
      <c r="HE112" s="61">
        <f>'ETF MTD'!$OW$28/'ETF MTD'!$OW$3-1</f>
        <v/>
      </c>
      <c r="HF112" s="61">
        <f>HD112*HE112</f>
        <v/>
      </c>
      <c r="HG112" s="61" t="n"/>
      <c r="HH112" s="33" t="inlineStr">
        <is>
          <t>IEI</t>
        </is>
      </c>
      <c r="HI112" s="50" t="n">
        <v>0.2535</v>
      </c>
      <c r="HJ112" s="61">
        <f>'ETF MTD'!$OW$28/'ETF MTD'!$OW$3-1</f>
        <v/>
      </c>
      <c r="HK112" s="61">
        <f>HI112*HJ112</f>
        <v/>
      </c>
      <c r="HL112" s="61" t="n"/>
      <c r="HM112" s="33" t="inlineStr">
        <is>
          <t>IEI</t>
        </is>
      </c>
      <c r="HN112" s="50" t="n">
        <v>0.1</v>
      </c>
      <c r="HO112" s="61">
        <f>'ETF MTD'!$OW$28/'ETF MTD'!$OW$3-1</f>
        <v/>
      </c>
      <c r="HP112" s="61">
        <f>HN112*HO112</f>
        <v/>
      </c>
      <c r="HQ112" s="61" t="n"/>
      <c r="HR112" s="33" t="inlineStr">
        <is>
          <t>IEI</t>
        </is>
      </c>
      <c r="HS112" s="50" t="n">
        <v>0.09999999999999988</v>
      </c>
      <c r="HT112" s="61">
        <f>'ETF MTD'!$OW$28/'ETF MTD'!$OW$3-1</f>
        <v/>
      </c>
      <c r="HU112" s="61">
        <f>HS112*HT112</f>
        <v/>
      </c>
      <c r="HV112" s="61" t="n"/>
      <c r="HW112" s="33" t="inlineStr">
        <is>
          <t>IEI</t>
        </is>
      </c>
      <c r="HX112" s="50" t="n">
        <v>0.09999999999999988</v>
      </c>
      <c r="HY112" s="61">
        <f>'ETF MTD'!$OW$28/'ETF MTD'!$OW$3-1</f>
        <v/>
      </c>
      <c r="HZ112" s="61">
        <f>HX112*HY112</f>
        <v/>
      </c>
      <c r="IA112" s="61" t="n"/>
      <c r="IB112" s="33" t="inlineStr">
        <is>
          <t>IEI</t>
        </is>
      </c>
      <c r="IC112" s="50" t="n">
        <v>0.08500000000000001</v>
      </c>
      <c r="ID112" s="61">
        <f>'ETF MTD'!$OW$28/'ETF MTD'!$OW$3-1</f>
        <v/>
      </c>
      <c r="IE112" s="61">
        <f>IC112*ID112</f>
        <v/>
      </c>
      <c r="IF112" s="61" t="n"/>
      <c r="IG112" s="33" t="inlineStr">
        <is>
          <t>IEI</t>
        </is>
      </c>
      <c r="IH112" s="50" t="n">
        <v>0.08500000000000001</v>
      </c>
      <c r="II112" s="61">
        <f>'ETF MTD'!$OW$28/'ETF MTD'!$OW$3-1</f>
        <v/>
      </c>
      <c r="IJ112" s="61">
        <f>IH112*II112</f>
        <v/>
      </c>
      <c r="IK112" s="61" t="n"/>
      <c r="IL112" s="33" t="inlineStr">
        <is>
          <t>IEI</t>
        </is>
      </c>
      <c r="IM112" s="50" t="n">
        <v>0.08500000000000001</v>
      </c>
      <c r="IN112" s="61">
        <f>'ETF MTD'!$OW$28/'ETF MTD'!$OW$3-1</f>
        <v/>
      </c>
      <c r="IO112" s="61">
        <f>IM112*IN112</f>
        <v/>
      </c>
      <c r="IP112" s="61" t="n"/>
      <c r="IQ112" s="33" t="inlineStr">
        <is>
          <t>IEI</t>
        </is>
      </c>
      <c r="IR112" s="50" t="n">
        <v>0.06999999999999999</v>
      </c>
      <c r="IS112" s="61">
        <f>'ETF MTD'!$OW$28/'ETF MTD'!$OW$3-1</f>
        <v/>
      </c>
      <c r="IT112" s="61">
        <f>IR112*IS112</f>
        <v/>
      </c>
      <c r="IU112" s="61" t="n"/>
      <c r="IV112" s="33" t="inlineStr">
        <is>
          <t>IEI</t>
        </is>
      </c>
      <c r="IW112" s="50" t="n">
        <v>0.06999999999999999</v>
      </c>
      <c r="IX112" s="61">
        <f>'ETF MTD'!$OW$28/'ETF MTD'!$OW$3-1</f>
        <v/>
      </c>
      <c r="IY112" s="61">
        <f>IW112*IX112</f>
        <v/>
      </c>
      <c r="IZ112" s="61" t="n"/>
      <c r="JA112" s="33" t="inlineStr">
        <is>
          <t>IEI</t>
        </is>
      </c>
      <c r="JB112" s="50" t="n">
        <v>0.06999999999999999</v>
      </c>
      <c r="JC112" s="61">
        <f>'ETF MTD'!$OW$28/'ETF MTD'!$OW$3-1</f>
        <v/>
      </c>
      <c r="JD112" s="61">
        <f>JB112*JC112</f>
        <v/>
      </c>
      <c r="JE112" s="61" t="n"/>
      <c r="JF112" s="33" t="inlineStr">
        <is>
          <t>IEI</t>
        </is>
      </c>
      <c r="JG112" s="50" t="n">
        <v>0.06999999999999999</v>
      </c>
      <c r="JH112" s="61">
        <f>'ETF MTD'!$OW$28/'ETF MTD'!$OW$3-1</f>
        <v/>
      </c>
      <c r="JI112" s="61">
        <f>JG112*JH112</f>
        <v/>
      </c>
      <c r="JJ112" s="61" t="n"/>
      <c r="JK112" s="33" t="inlineStr">
        <is>
          <t>IEI</t>
        </is>
      </c>
      <c r="JL112" s="50" t="n">
        <v>0.06999999999999999</v>
      </c>
      <c r="JM112" s="61">
        <f>'ETF MTD'!$OW$28/'ETF MTD'!$OW$3-1</f>
        <v/>
      </c>
      <c r="JN112" s="61">
        <f>JL112*JM112</f>
        <v/>
      </c>
      <c r="JO112" s="61" t="n"/>
      <c r="JP112" s="33" t="inlineStr">
        <is>
          <t>IEI</t>
        </is>
      </c>
      <c r="JQ112" s="50" t="n">
        <v>0.06999999999999999</v>
      </c>
      <c r="JR112" s="61">
        <f>'ETF MTD'!$OW$28/'ETF MTD'!$OW$3-1</f>
        <v/>
      </c>
      <c r="JS112" s="61">
        <f>JQ112*JR112</f>
        <v/>
      </c>
      <c r="JT112" s="61" t="n"/>
      <c r="JU112" s="33" t="inlineStr">
        <is>
          <t>IEI</t>
        </is>
      </c>
      <c r="JV112" s="50" t="n">
        <v>0.06999999999999999</v>
      </c>
      <c r="JW112" s="61">
        <f>'ETF MTD'!$OW$28/'ETF MTD'!$OW$3-1</f>
        <v/>
      </c>
      <c r="JX112" s="61">
        <f>JV112*JW112</f>
        <v/>
      </c>
      <c r="JY112" s="61" t="n"/>
      <c r="JZ112" t="inlineStr">
        <is>
          <t>U.S. Govt IT</t>
        </is>
      </c>
      <c r="KA112" s="50" t="n">
        <v>0.06999999999999999</v>
      </c>
      <c r="KB112" s="61">
        <f>'ETF MTD'!$OW$28/'ETF MTD'!$OW$3-1</f>
        <v/>
      </c>
      <c r="KC112" s="61">
        <f>KA112*KB112</f>
        <v/>
      </c>
      <c r="KD112" s="61" t="n"/>
      <c r="KE112" t="inlineStr">
        <is>
          <t>U.S. Govt IT</t>
        </is>
      </c>
      <c r="KF112" s="50" t="n">
        <v>0.06999999999999999</v>
      </c>
      <c r="KG112" s="61">
        <f>'ETF MTD'!$OW$28/'ETF MTD'!$OW$3-1</f>
        <v/>
      </c>
      <c r="KH112" s="61">
        <f>KF112*KG112</f>
        <v/>
      </c>
      <c r="KI112" s="61" t="n"/>
      <c r="KJ112" t="inlineStr">
        <is>
          <t>U.S. Govt IT</t>
        </is>
      </c>
      <c r="KK112" s="50" t="n">
        <v>0.06999999999999999</v>
      </c>
      <c r="KL112" s="61">
        <f>'ETF MTD'!$OW$28/'ETF MTD'!$OW$3-1</f>
        <v/>
      </c>
      <c r="KM112" s="61">
        <f>KK112*KL112</f>
        <v/>
      </c>
      <c r="KN112" s="61" t="n"/>
      <c r="KO112" t="inlineStr">
        <is>
          <t>U.S. Govt IT</t>
        </is>
      </c>
      <c r="KP112" s="50" t="n">
        <v>0.06999999999999999</v>
      </c>
      <c r="KQ112" s="61">
        <f>'ETF MTD'!$OW$28/'ETF MTD'!$OW$3-1</f>
        <v/>
      </c>
      <c r="KR112" s="61">
        <f>KP112*KQ112</f>
        <v/>
      </c>
      <c r="KS112" s="61" t="n"/>
      <c r="KT112" t="inlineStr">
        <is>
          <t>U.S. Govt IT</t>
        </is>
      </c>
      <c r="KU112" s="50" t="n">
        <v>0.06999999999999999</v>
      </c>
      <c r="KV112" s="61">
        <f>'ETF MTD'!$OW$28/'ETF MTD'!$OW$3-1</f>
        <v/>
      </c>
      <c r="KW112" s="61">
        <f>KU112*KV112</f>
        <v/>
      </c>
      <c r="KX112" s="61" t="n"/>
      <c r="KY112" t="inlineStr">
        <is>
          <t>U.S. Govt IT</t>
        </is>
      </c>
      <c r="KZ112" s="50" t="n">
        <v>0.06999999999999999</v>
      </c>
      <c r="LA112" s="61">
        <f>'ETF MTD'!$OW$28/'ETF MTD'!$OW$3-1</f>
        <v/>
      </c>
      <c r="LB112" s="61">
        <f>KZ112*LA112</f>
        <v/>
      </c>
      <c r="LC112" s="61" t="n"/>
      <c r="LD112" t="inlineStr">
        <is>
          <t>U.S. Govt IT</t>
        </is>
      </c>
      <c r="LE112" s="50" t="n">
        <v>0.06999999999999999</v>
      </c>
      <c r="LF112" s="61">
        <f>'ETF MTD'!$OW$28/'ETF MTD'!$OW$3-1</f>
        <v/>
      </c>
      <c r="LG112" s="61">
        <f>LE112*LF112</f>
        <v/>
      </c>
      <c r="LH112" s="61" t="n"/>
      <c r="LI112" t="inlineStr">
        <is>
          <t>U.S. Govt IT</t>
        </is>
      </c>
      <c r="LJ112" s="50" t="n">
        <v>0.06999999999999999</v>
      </c>
      <c r="LK112" s="61">
        <f>'ETF MTD'!$OW$28/'ETF MTD'!$OW$3-1</f>
        <v/>
      </c>
      <c r="LL112" s="61">
        <f>LJ112*LK112</f>
        <v/>
      </c>
      <c r="LM112" s="61" t="n"/>
      <c r="LN112" t="inlineStr">
        <is>
          <t>U.S. Govt IT</t>
        </is>
      </c>
      <c r="LO112" s="50" t="n">
        <v>0.06999999999999999</v>
      </c>
      <c r="LP112" s="61">
        <f>'ETF MTD'!$OW$28/'ETF MTD'!$OW$3-1</f>
        <v/>
      </c>
      <c r="LQ112" s="61">
        <f>LO112*LP112</f>
        <v/>
      </c>
      <c r="LR112" s="61" t="n"/>
      <c r="LS112" t="inlineStr">
        <is>
          <t>U.S. Govt IT</t>
        </is>
      </c>
      <c r="LT112" s="50" t="n">
        <v>0.06999999999999999</v>
      </c>
      <c r="LU112" s="61">
        <f>'ETF MTD'!$OW$28/'ETF MTD'!$OW$3-1</f>
        <v/>
      </c>
      <c r="LV112" s="61">
        <f>LT112*LU112</f>
        <v/>
      </c>
      <c r="LW112" s="61" t="n"/>
      <c r="LX112" t="inlineStr">
        <is>
          <t>U.S. Govt IT</t>
        </is>
      </c>
      <c r="LY112" s="50" t="n">
        <v>0.06999999999999999</v>
      </c>
      <c r="LZ112" s="61">
        <f>'ETF MTD'!$OW$28/'ETF MTD'!$OW$3-1</f>
        <v/>
      </c>
      <c r="MA112" s="61">
        <f>LY112*LZ112</f>
        <v/>
      </c>
      <c r="MB112" s="61" t="n"/>
      <c r="MC112" t="inlineStr">
        <is>
          <t>U.S. Govt IT</t>
        </is>
      </c>
      <c r="MD112" s="50" t="n">
        <v>0.06999999999999999</v>
      </c>
      <c r="ME112" s="61">
        <f>'ETF MTD'!$OW$28/'ETF MTD'!$OW$3-1</f>
        <v/>
      </c>
      <c r="MF112" s="61">
        <f>MD112*ME112</f>
        <v/>
      </c>
      <c r="MG112" s="61" t="n"/>
      <c r="MH112" t="inlineStr">
        <is>
          <t>U.S. Govt IT</t>
        </is>
      </c>
      <c r="MI112" s="50" t="n">
        <v>0.06999999999999999</v>
      </c>
      <c r="MJ112" s="61">
        <f>'ETF MTD'!$OW$28/'ETF MTD'!$OW$3-1</f>
        <v/>
      </c>
      <c r="MK112" s="61">
        <f>MI112*MJ112</f>
        <v/>
      </c>
      <c r="ML112" s="61" t="n"/>
      <c r="MM112" t="inlineStr">
        <is>
          <t>U.S. Govt IT</t>
        </is>
      </c>
      <c r="MN112" s="50" t="n">
        <v>0.06999999999999999</v>
      </c>
      <c r="MO112" s="61">
        <f>'ETF MTD'!$OW$28/'ETF MTD'!$OW$3-1</f>
        <v/>
      </c>
      <c r="MP112" s="61">
        <f>MN112*MO112</f>
        <v/>
      </c>
      <c r="MQ112" s="33" t="n"/>
      <c r="MR112" t="inlineStr">
        <is>
          <t>U.S. Govt IT</t>
        </is>
      </c>
      <c r="MS112" s="50" t="n">
        <v>0.105</v>
      </c>
      <c r="MT112" s="61">
        <f>'ETF MTD'!$OW$28/'ETF MTD'!$OW$3-1</f>
        <v/>
      </c>
      <c r="MU112" s="61">
        <f>MS112*MT112</f>
        <v/>
      </c>
      <c r="MV112" s="61" t="n"/>
      <c r="MW112" t="inlineStr">
        <is>
          <t>U.S. Govt IT</t>
        </is>
      </c>
      <c r="MX112" s="128" t="n">
        <v>0.105</v>
      </c>
      <c r="MY112" s="61">
        <f>'ETF MTD'!$OW$28/'ETF MTD'!$OW$3-1</f>
        <v/>
      </c>
      <c r="MZ112" s="61">
        <f>MX112*MY112</f>
        <v/>
      </c>
      <c r="NA112" s="33" t="n"/>
      <c r="NB112" t="inlineStr">
        <is>
          <t>U.S. Govt IT</t>
        </is>
      </c>
      <c r="NC112" s="41" t="n">
        <v>0.105</v>
      </c>
      <c r="ND112" s="61">
        <f>'ETF MTD'!$OW$28/'ETF MTD'!$OW$3-1</f>
        <v/>
      </c>
      <c r="NE112" s="61">
        <f>NC112*ND112</f>
        <v/>
      </c>
      <c r="NF112" s="33" t="n"/>
      <c r="NG112" t="inlineStr">
        <is>
          <t>U.S. Govt IT</t>
        </is>
      </c>
      <c r="NH112" s="41" t="n">
        <v>0.105</v>
      </c>
      <c r="NI112" s="61">
        <f>'ETF MTD'!$OW$28/'ETF MTD'!$OW$3-1</f>
        <v/>
      </c>
      <c r="NJ112" s="61">
        <f>NH112*NI112</f>
        <v/>
      </c>
      <c r="NK112" s="33" t="n"/>
      <c r="NL112" t="inlineStr">
        <is>
          <t>U.S. Govt IT</t>
        </is>
      </c>
      <c r="NM112" s="41" t="n">
        <v>0.1275</v>
      </c>
      <c r="NN112" s="61">
        <f>'ETF MTD'!$OW$28/'ETF MTD'!$OW$3-1</f>
        <v/>
      </c>
      <c r="NO112" s="61">
        <f>NM112*NN112</f>
        <v/>
      </c>
      <c r="NP112" s="33" t="n"/>
      <c r="NQ112" t="inlineStr">
        <is>
          <t>U.S. Govt IT</t>
        </is>
      </c>
      <c r="NR112" s="41" t="n">
        <v>0.1275</v>
      </c>
      <c r="NS112" s="61">
        <f>'ETF MTD'!$OW$28/'ETF MTD'!$OW$3-1</f>
        <v/>
      </c>
      <c r="NT112" s="61">
        <f>NR112*NS112</f>
        <v/>
      </c>
      <c r="NU112" s="33" t="n"/>
      <c r="NV112" t="inlineStr">
        <is>
          <t>U.S. Govt IT</t>
        </is>
      </c>
      <c r="NW112" s="41" t="n">
        <v>0.105</v>
      </c>
      <c r="NX112" s="61">
        <f>'ETF MTD'!$OW$28/'ETF MTD'!$OW$3-1</f>
        <v/>
      </c>
      <c r="NY112" s="61">
        <f>NW112*NX112</f>
        <v/>
      </c>
      <c r="NZ112" s="33" t="n"/>
      <c r="OA112" t="inlineStr">
        <is>
          <t>U.S. Govt IT</t>
        </is>
      </c>
      <c r="OB112" s="41" t="n">
        <v>0.105</v>
      </c>
      <c r="OC112" s="61">
        <f>'ETF MTD'!$OW$28/'ETF MTD'!$OW$3-1</f>
        <v/>
      </c>
      <c r="OD112" s="61">
        <f>OB112*OC112</f>
        <v/>
      </c>
      <c r="OE112" s="33" t="n"/>
      <c r="OF112" t="inlineStr">
        <is>
          <t>U.S. Govt IT</t>
        </is>
      </c>
      <c r="OG112" s="41" t="n">
        <v>0.105</v>
      </c>
      <c r="OH112" s="61">
        <f>'ETF MTD'!$OW$28/'ETF MTD'!$OW$3-1</f>
        <v/>
      </c>
      <c r="OI112" s="61">
        <f>OG112*OH112</f>
        <v/>
      </c>
      <c r="OJ112" s="33" t="n"/>
      <c r="OK112" t="inlineStr">
        <is>
          <t>U.S. Govt IT</t>
        </is>
      </c>
      <c r="OL112" s="41" t="n">
        <v>0.105</v>
      </c>
      <c r="OM112" s="61">
        <f>'ETF MTD'!$OW$28/'ETF MTD'!$OW$3-1</f>
        <v/>
      </c>
      <c r="ON112" s="61">
        <f>OL112*OM112</f>
        <v/>
      </c>
      <c r="OO112" s="33" t="n"/>
      <c r="OP112" t="inlineStr">
        <is>
          <t>U.S. Govt IT</t>
        </is>
      </c>
      <c r="OQ112" s="41" t="n">
        <v>0.105</v>
      </c>
      <c r="OR112" s="61">
        <f>'ETF MTD'!$OW$28/'ETF MTD'!$OW$3-1</f>
        <v/>
      </c>
      <c r="OS112" s="61">
        <f>OQ112*OR112</f>
        <v/>
      </c>
      <c r="OT112" s="33" t="n"/>
      <c r="OU112" t="inlineStr">
        <is>
          <t>U.S. Govt IT</t>
        </is>
      </c>
      <c r="OV112" s="41" t="n">
        <v>0.14</v>
      </c>
      <c r="OW112" s="61">
        <f>'ETF MTD'!$OW$28/'ETF MTD'!$OW$3-1</f>
        <v/>
      </c>
      <c r="OX112" s="61">
        <f>OV112*OW112</f>
        <v/>
      </c>
      <c r="OY112" s="33" t="n"/>
      <c r="OZ112" t="inlineStr">
        <is>
          <t>U.S. Govt IT</t>
        </is>
      </c>
      <c r="PA112" s="41" t="n">
        <v>0.1955</v>
      </c>
      <c r="PB112" s="61">
        <f>'ETF MTD'!$OW$28/'ETF MTD'!$OW$3-1</f>
        <v/>
      </c>
      <c r="PC112" s="61">
        <f>PA112*PB112</f>
        <v/>
      </c>
      <c r="PD112" s="33" t="n"/>
      <c r="PE112" t="inlineStr">
        <is>
          <t>U.S. Govt IT</t>
        </is>
      </c>
      <c r="PF112" s="41" t="n">
        <v>0.166</v>
      </c>
      <c r="PG112" s="61">
        <f>'ETF MTD'!$OW$28/'ETF MTD'!$OW$3-1</f>
        <v/>
      </c>
      <c r="PH112" s="61">
        <f>PF112*PG112</f>
        <v/>
      </c>
      <c r="PI112" s="33" t="n"/>
      <c r="PJ112" t="inlineStr">
        <is>
          <t>U.S. Govt IT</t>
        </is>
      </c>
      <c r="PK112" s="41" t="n">
        <v>0.2</v>
      </c>
      <c r="PL112" s="61">
        <f>'ETF MTD'!$OW$28/'ETF MTD'!$OW$3-1</f>
        <v/>
      </c>
      <c r="PM112" s="61">
        <f>PK112*PL112</f>
        <v/>
      </c>
      <c r="PN112" s="33" t="n"/>
      <c r="PO112" t="inlineStr">
        <is>
          <t>U.S. Govt IT</t>
        </is>
      </c>
      <c r="PP112" s="41" t="n">
        <v>0.1955</v>
      </c>
      <c r="PQ112" s="61">
        <f>'ETF MTD'!$OW$28/'ETF MTD'!$OW$3-1</f>
        <v/>
      </c>
      <c r="PR112" s="61">
        <f>PP112*PQ112</f>
        <v/>
      </c>
      <c r="PS112" s="33" t="n"/>
      <c r="PT112" t="inlineStr">
        <is>
          <t>U.S. Govt IT</t>
        </is>
      </c>
      <c r="PU112" s="41" t="n">
        <v>0.1955</v>
      </c>
      <c r="PV112" s="61">
        <f>'ETF MTD'!$OW$28/'ETF MTD'!$OW$3-1</f>
        <v/>
      </c>
      <c r="PW112" s="61">
        <f>PU112*PV112</f>
        <v/>
      </c>
      <c r="PX112" s="33" t="n"/>
      <c r="PY112" t="inlineStr">
        <is>
          <t>U.S. Govt IT</t>
        </is>
      </c>
      <c r="PZ112" s="50" t="n">
        <v>0.161</v>
      </c>
      <c r="QA112" s="61">
        <f>'ETF MTD'!$OW$28/'ETF MTD'!$OW$3-1</f>
        <v/>
      </c>
      <c r="QB112" s="61">
        <f>PZ112*QA112</f>
        <v/>
      </c>
      <c r="QC112" s="33" t="n"/>
      <c r="QD112" t="inlineStr">
        <is>
          <t>U.S. Govt IT</t>
        </is>
      </c>
      <c r="QE112" s="50" t="n">
        <v>0.161</v>
      </c>
      <c r="QF112" s="61">
        <f>'ETF MTD'!$OW$28/'ETF MTD'!$OW$3-1</f>
        <v/>
      </c>
      <c r="QG112" s="61">
        <f>QE112*QF112</f>
        <v/>
      </c>
      <c r="QH112" s="61" t="n"/>
      <c r="QI112" t="inlineStr">
        <is>
          <t>U.S. Govt IT</t>
        </is>
      </c>
      <c r="QJ112" s="41" t="n">
        <v>0.161</v>
      </c>
      <c r="QK112" s="61">
        <f>'ETF MTD'!$OW$28/'ETF MTD'!$OW$3-1</f>
        <v/>
      </c>
      <c r="QL112" s="61">
        <f>QJ112*QK112</f>
        <v/>
      </c>
      <c r="QM112" s="33" t="n"/>
      <c r="QN112" t="inlineStr">
        <is>
          <t>U.S. Govt IT</t>
        </is>
      </c>
      <c r="QO112" s="41" t="n">
        <v>0.161</v>
      </c>
      <c r="QP112" s="61">
        <f>'ETF MTD'!$OW$28/'ETF MTD'!$OW$3-1</f>
        <v/>
      </c>
      <c r="QQ112" s="61">
        <f>QO112*QP112</f>
        <v/>
      </c>
      <c r="QR112" s="33" t="n"/>
      <c r="QS112" t="inlineStr">
        <is>
          <t>U.S. Govt IT</t>
        </is>
      </c>
      <c r="QT112" s="41" t="n">
        <v>0.21</v>
      </c>
      <c r="QU112" s="61">
        <f>'ETF MTD'!$OW$28/'ETF MTD'!$OW$3-1</f>
        <v/>
      </c>
      <c r="QV112" s="61">
        <f>QT112*QU112</f>
        <v/>
      </c>
      <c r="QW112" s="33" t="n"/>
      <c r="QX112" t="inlineStr">
        <is>
          <t>U.S. Govt IT</t>
        </is>
      </c>
      <c r="QY112" s="41" t="n">
        <v>0.19</v>
      </c>
      <c r="QZ112" s="61">
        <f>'ETF MTD'!$OW$28/'ETF MTD'!$OW$3-1</f>
        <v/>
      </c>
      <c r="RA112" s="61">
        <f>QY112*QZ112</f>
        <v/>
      </c>
      <c r="RB112" s="33" t="n"/>
      <c r="RC112" t="inlineStr">
        <is>
          <t>U.S. Govt IT</t>
        </is>
      </c>
      <c r="RD112" s="41" t="n">
        <v>0.1955</v>
      </c>
      <c r="RE112" s="61">
        <f>'ETF MTD'!$OW$28/'ETF MTD'!$OW$3-1</f>
        <v/>
      </c>
      <c r="RF112" s="61">
        <f>RD112*RE112</f>
        <v/>
      </c>
      <c r="RG112" s="33" t="n"/>
      <c r="RH112" t="inlineStr">
        <is>
          <t>U.S. Govt IT</t>
        </is>
      </c>
      <c r="RI112" s="41" t="n">
        <v>0.1955</v>
      </c>
      <c r="RJ112" s="61">
        <f>'ETF MTD'!$OW$28/'ETF MTD'!$OW$3-1</f>
        <v/>
      </c>
      <c r="RK112" s="61">
        <f>RI112*RJ112</f>
        <v/>
      </c>
      <c r="RL112" s="33" t="n"/>
      <c r="RM112" s="208" t="n">
        <v>0.23</v>
      </c>
      <c r="RN112" s="58">
        <f>RM112*0.7</f>
        <v/>
      </c>
    </row>
    <row r="113">
      <c r="U113" s="33" t="n"/>
      <c r="V113" s="33" t="n"/>
      <c r="W113" s="33" t="n"/>
      <c r="X113" s="33" t="n"/>
      <c r="Y113" s="33" t="n"/>
      <c r="Z113" s="33" t="n"/>
      <c r="AA113" s="33" t="n"/>
      <c r="AB113" s="33" t="n"/>
      <c r="AC113" s="33" t="n"/>
      <c r="AD113" s="33" t="n"/>
      <c r="AE113" s="33" t="n"/>
      <c r="AF113" s="33" t="n"/>
      <c r="AG113" s="33" t="n"/>
      <c r="AH113" s="33" t="n"/>
      <c r="AI113" s="33" t="n"/>
      <c r="AJ113" s="33" t="n"/>
      <c r="AK113" s="33" t="n"/>
      <c r="AL113" s="33" t="n"/>
      <c r="AM113" s="33" t="n"/>
      <c r="AN113" s="33" t="n"/>
      <c r="AO113" s="33" t="n"/>
      <c r="AP113" s="33" t="n"/>
      <c r="AQ113" s="33" t="n"/>
      <c r="AR113" s="33" t="n"/>
      <c r="AS113" s="33" t="n"/>
      <c r="AT113" s="33" t="n"/>
      <c r="AU113" s="33" t="n"/>
      <c r="AV113" s="33" t="n"/>
      <c r="AW113" s="33" t="n"/>
      <c r="AX113" s="33" t="n"/>
      <c r="AY113" s="33" t="n"/>
      <c r="AZ113" s="33" t="n"/>
      <c r="BA113" s="33" t="n"/>
      <c r="BB113" s="33" t="n"/>
      <c r="BC113" s="33" t="n"/>
      <c r="BD113" s="33" t="inlineStr">
        <is>
          <t>BWX</t>
        </is>
      </c>
      <c r="BE113" s="61" t="n">
        <v>0.06799999999999999</v>
      </c>
      <c r="BF113" s="61">
        <f>'ETF MTD'!$VI$28/'ETF MTD'!$VI$3-1</f>
        <v/>
      </c>
      <c r="BG113" s="61">
        <f>BE113*BF113</f>
        <v/>
      </c>
      <c r="BH113" s="61" t="n"/>
      <c r="BI113" s="33" t="inlineStr">
        <is>
          <t>BWX</t>
        </is>
      </c>
      <c r="BJ113" s="61" t="n">
        <v>0.09499999999999999</v>
      </c>
      <c r="BK113" s="61">
        <f>'ETF MTD'!$VI$28/'ETF MTD'!$VI$3-1</f>
        <v/>
      </c>
      <c r="BL113" s="61">
        <f>BJ113*BK113</f>
        <v/>
      </c>
      <c r="BM113" s="61" t="n"/>
      <c r="BN113" s="33" t="inlineStr">
        <is>
          <t>BWX</t>
        </is>
      </c>
      <c r="BO113" s="61" t="n">
        <v>0.09499999999999999</v>
      </c>
      <c r="BP113" s="61">
        <f>'ETF MTD'!$VI$28/'ETF MTD'!$VI$3-1</f>
        <v/>
      </c>
      <c r="BQ113" s="61">
        <f>BO113*BP113</f>
        <v/>
      </c>
      <c r="BR113" s="61" t="n"/>
      <c r="BS113" s="33" t="inlineStr">
        <is>
          <t>BWX</t>
        </is>
      </c>
      <c r="BT113" s="61" t="n">
        <v>0.08299999999999999</v>
      </c>
      <c r="BU113" s="61">
        <f>'ETF MTD'!$VI$28/'ETF MTD'!$VI$3-1</f>
        <v/>
      </c>
      <c r="BV113" s="61">
        <f>BT113*BU113</f>
        <v/>
      </c>
      <c r="BW113" s="61" t="n"/>
      <c r="BX113" s="33" t="inlineStr">
        <is>
          <t>BWX</t>
        </is>
      </c>
      <c r="BY113" s="61" t="n">
        <v>0.11</v>
      </c>
      <c r="BZ113" s="61">
        <f>'ETF MTD'!$VI$28/'ETF MTD'!$VI$3-1</f>
        <v/>
      </c>
      <c r="CA113" s="61">
        <f>BY113*BZ113</f>
        <v/>
      </c>
      <c r="CB113" s="61" t="n"/>
      <c r="CC113" s="33" t="inlineStr">
        <is>
          <t>BWX</t>
        </is>
      </c>
      <c r="CD113" s="61" t="n">
        <v>0.11</v>
      </c>
      <c r="CE113" s="61">
        <f>'ETF MTD'!$VI$28/'ETF MTD'!$VI$3-1</f>
        <v/>
      </c>
      <c r="CF113" s="61">
        <f>CD113*CE113</f>
        <v/>
      </c>
      <c r="CG113" s="61" t="n"/>
      <c r="CH113" s="33" t="inlineStr">
        <is>
          <t>BWX</t>
        </is>
      </c>
      <c r="CI113" s="61" t="n">
        <v>0.11</v>
      </c>
      <c r="CJ113" s="61">
        <f>'ETF MTD'!$VI$28/'ETF MTD'!$VI$3-1</f>
        <v/>
      </c>
      <c r="CK113" s="61">
        <f>CI113*CJ113</f>
        <v/>
      </c>
      <c r="CL113" s="61" t="n"/>
      <c r="CM113" s="33" t="inlineStr">
        <is>
          <t>BWX</t>
        </is>
      </c>
      <c r="CN113" s="61" t="n">
        <v>0.11</v>
      </c>
      <c r="CO113" s="61">
        <f>'ETF MTD'!$VI$28/'ETF MTD'!$VI$3-1</f>
        <v/>
      </c>
      <c r="CP113" s="61">
        <f>CN113*CO113</f>
        <v/>
      </c>
      <c r="CQ113" s="61" t="n"/>
      <c r="CR113" s="33" t="inlineStr">
        <is>
          <t>BWX</t>
        </is>
      </c>
      <c r="CS113" s="61" t="n">
        <v>0.11</v>
      </c>
      <c r="CT113" s="61">
        <f>'ETF MTD'!$VI$28/'ETF MTD'!$VI$3-1</f>
        <v/>
      </c>
      <c r="CU113" s="61">
        <f>CS113*CT113</f>
        <v/>
      </c>
      <c r="CV113" s="61" t="n"/>
      <c r="CW113" s="33" t="inlineStr">
        <is>
          <t>BWX</t>
        </is>
      </c>
      <c r="CX113" s="61" t="n">
        <v>0.08299999999999999</v>
      </c>
      <c r="CY113" s="61">
        <f>'ETF MTD'!$VI$28/'ETF MTD'!$VI$3-1</f>
        <v/>
      </c>
      <c r="CZ113" s="61">
        <f>CX113*CY113</f>
        <v/>
      </c>
      <c r="DA113" s="61" t="n"/>
      <c r="DB113" s="33" t="inlineStr">
        <is>
          <t>BWX</t>
        </is>
      </c>
      <c r="DC113" s="61" t="n">
        <v>0.056</v>
      </c>
      <c r="DD113" s="61">
        <f>'ETF MTD'!$VI$28/'ETF MTD'!$VI$3-1</f>
        <v/>
      </c>
      <c r="DE113" s="61">
        <f>DC113*DD113</f>
        <v/>
      </c>
      <c r="DF113" s="61" t="n"/>
      <c r="DG113" s="33" t="inlineStr">
        <is>
          <t>BWX</t>
        </is>
      </c>
      <c r="DH113" s="61" t="n">
        <v>0.05599999999999999</v>
      </c>
      <c r="DI113" s="61">
        <f>'ETF MTD'!$VI$28/'ETF MTD'!$VI$3-1</f>
        <v/>
      </c>
      <c r="DJ113" s="61">
        <f>DH113*DI113</f>
        <v/>
      </c>
      <c r="DK113" s="61" t="n"/>
      <c r="DL113" s="33" t="inlineStr">
        <is>
          <t>BWX</t>
        </is>
      </c>
      <c r="DM113" s="61" t="n">
        <v>0.05599999999999999</v>
      </c>
      <c r="DN113" s="61">
        <f>'ETF MTD'!$VI$28/'ETF MTD'!$VI$3-1</f>
        <v/>
      </c>
      <c r="DO113" s="61">
        <f>DM113*DN113</f>
        <v/>
      </c>
      <c r="DP113" s="61" t="n"/>
      <c r="DQ113" s="33" t="inlineStr">
        <is>
          <t>BWX</t>
        </is>
      </c>
      <c r="DR113" s="61" t="n">
        <v>0.05599999999999999</v>
      </c>
      <c r="DS113" s="61">
        <f>'ETF MTD'!$VI$28/'ETF MTD'!$VI$3-1</f>
        <v/>
      </c>
      <c r="DT113" s="61">
        <f>DR113*DS113</f>
        <v/>
      </c>
      <c r="DU113" s="61" t="n"/>
      <c r="DV113" s="33" t="inlineStr">
        <is>
          <t>BWX</t>
        </is>
      </c>
      <c r="DW113" s="61" t="n">
        <v>0.05599999999999999</v>
      </c>
      <c r="DX113" s="61">
        <f>'ETF MTD'!$VI$28/'ETF MTD'!$VI$3-1</f>
        <v/>
      </c>
      <c r="DY113" s="61">
        <f>DW113*DX113</f>
        <v/>
      </c>
      <c r="DZ113" s="61" t="n"/>
      <c r="EA113" s="33" t="inlineStr">
        <is>
          <t>BWX</t>
        </is>
      </c>
      <c r="EB113" s="61" t="n">
        <v>0.05599999999999999</v>
      </c>
      <c r="EC113" s="61">
        <f>'ETF MTD'!$VI$28/'ETF MTD'!$VI$3-1</f>
        <v/>
      </c>
      <c r="ED113" s="61">
        <f>EB113*EC113</f>
        <v/>
      </c>
      <c r="EE113" s="61" t="n"/>
      <c r="EF113" s="33" t="inlineStr">
        <is>
          <t>BWX</t>
        </is>
      </c>
      <c r="EG113" s="61" t="n">
        <v>0.068</v>
      </c>
      <c r="EH113" s="61">
        <f>'ETF MTD'!$VI$28/'ETF MTD'!$VI$3-1</f>
        <v/>
      </c>
      <c r="EI113" s="61">
        <f>EG113*EH113</f>
        <v/>
      </c>
      <c r="EJ113" s="61" t="n"/>
      <c r="EK113" s="33" t="inlineStr">
        <is>
          <t>BWX</t>
        </is>
      </c>
      <c r="EL113" s="61" t="n">
        <v>0.06799999999999999</v>
      </c>
      <c r="EM113" s="61">
        <f>'ETF MTD'!$VI$28/'ETF MTD'!$VI$3-1</f>
        <v/>
      </c>
      <c r="EN113" s="61">
        <f>EL113*EM113</f>
        <v/>
      </c>
      <c r="EO113" s="61" t="n"/>
      <c r="EP113" s="33" t="inlineStr">
        <is>
          <t>BWX</t>
        </is>
      </c>
      <c r="EQ113" s="61" t="n">
        <v>0.06799999999999999</v>
      </c>
      <c r="ER113" s="61">
        <f>'ETF MTD'!$VI$28/'ETF MTD'!$VI$3-1</f>
        <v/>
      </c>
      <c r="ES113" s="61">
        <f>EQ113*ER113</f>
        <v/>
      </c>
      <c r="ET113" s="61" t="n"/>
      <c r="EU113" s="33" t="inlineStr">
        <is>
          <t>BWX</t>
        </is>
      </c>
      <c r="EV113" s="61" t="n">
        <v>0.07999999999999999</v>
      </c>
      <c r="EW113" s="61">
        <f>'ETF MTD'!$VI$28/'ETF MTD'!$VI$3-1</f>
        <v/>
      </c>
      <c r="EX113" s="61">
        <f>EV113*EW113</f>
        <v/>
      </c>
      <c r="EY113" s="61" t="n"/>
      <c r="EZ113" s="33" t="inlineStr">
        <is>
          <t>BWX</t>
        </is>
      </c>
      <c r="FA113" s="61" t="n">
        <v>0.06799999999999999</v>
      </c>
      <c r="FB113" s="61">
        <f>'ETF MTD'!$VI$28/'ETF MTD'!$VI$3-1</f>
        <v/>
      </c>
      <c r="FC113" s="61">
        <f>FA113*FB113</f>
        <v/>
      </c>
      <c r="FD113" s="61" t="n"/>
      <c r="FE113" s="33" t="inlineStr">
        <is>
          <t>BWX</t>
        </is>
      </c>
      <c r="FF113" s="61" t="n">
        <v>0.07999999999999999</v>
      </c>
      <c r="FG113" s="61">
        <f>'ETF MTD'!$VI$28/'ETF MTD'!$VI$3-1</f>
        <v/>
      </c>
      <c r="FH113" s="61">
        <f>FF113*FG113</f>
        <v/>
      </c>
      <c r="FI113" s="61" t="n"/>
      <c r="FJ113" s="33" t="inlineStr">
        <is>
          <t>BWX</t>
        </is>
      </c>
      <c r="FK113" s="61" t="n">
        <v>0.07999999999999999</v>
      </c>
      <c r="FL113" s="61">
        <f>'ETF MTD'!$VI$28/'ETF MTD'!$VI$3-1</f>
        <v/>
      </c>
      <c r="FM113" s="61">
        <f>FK113*FL113</f>
        <v/>
      </c>
      <c r="FN113" s="61" t="n"/>
      <c r="FO113" s="33" t="inlineStr">
        <is>
          <t>BWX</t>
        </is>
      </c>
      <c r="FP113" s="61" t="n">
        <v>0.07999999999999999</v>
      </c>
      <c r="FQ113" s="61">
        <f>'ETF MTD'!$VI$28/'ETF MTD'!$VI$3-1</f>
        <v/>
      </c>
      <c r="FR113" s="61">
        <f>FP113*FQ113</f>
        <v/>
      </c>
      <c r="FS113" s="61" t="n"/>
      <c r="FT113" s="33" t="inlineStr">
        <is>
          <t>BWX</t>
        </is>
      </c>
      <c r="FU113" s="61" t="n">
        <v>0.07999999999999999</v>
      </c>
      <c r="FV113" s="61">
        <f>'ETF MTD'!$VI$28/'ETF MTD'!$VI$3-1</f>
        <v/>
      </c>
      <c r="FW113" s="61">
        <f>FU113*FV113</f>
        <v/>
      </c>
      <c r="FX113" s="61" t="n"/>
      <c r="FY113" s="33" t="inlineStr">
        <is>
          <t>BWX</t>
        </is>
      </c>
      <c r="FZ113" s="50" t="n">
        <v>0.07999999999999999</v>
      </c>
      <c r="GA113" s="61">
        <f>'ETF MTD'!$VI$28/'ETF MTD'!$VI$3-1</f>
        <v/>
      </c>
      <c r="GB113" s="61">
        <f>FZ113*GA113</f>
        <v/>
      </c>
      <c r="GC113" s="61" t="n"/>
      <c r="GD113" s="33" t="inlineStr">
        <is>
          <t>BWX</t>
        </is>
      </c>
      <c r="GE113" s="50" t="n">
        <v>0.07999999999999999</v>
      </c>
      <c r="GF113" s="61">
        <f>'ETF MTD'!$VI$28/'ETF MTD'!$VI$3-1</f>
        <v/>
      </c>
      <c r="GG113" s="61">
        <f>GE113*GF113</f>
        <v/>
      </c>
      <c r="GH113" s="61" t="n"/>
      <c r="GI113" s="33" t="inlineStr">
        <is>
          <t>BWX</t>
        </is>
      </c>
      <c r="GJ113" s="50" t="n">
        <v>0.06799999999999999</v>
      </c>
      <c r="GK113" s="61">
        <f>'ETF MTD'!$VI$28/'ETF MTD'!$VI$3-1</f>
        <v/>
      </c>
      <c r="GL113" s="61">
        <f>GJ113*GK113</f>
        <v/>
      </c>
      <c r="GM113" s="61" t="n"/>
      <c r="GN113" s="33" t="inlineStr">
        <is>
          <t>BWX</t>
        </is>
      </c>
      <c r="GO113" s="50" t="n">
        <v>0.06799999999999999</v>
      </c>
      <c r="GP113" s="61">
        <f>'ETF MTD'!$VI$28/'ETF MTD'!$VI$3-1</f>
        <v/>
      </c>
      <c r="GQ113" s="61">
        <f>GO113*GP113</f>
        <v/>
      </c>
      <c r="GR113" s="61" t="n"/>
      <c r="GS113" s="33" t="inlineStr">
        <is>
          <t>BWX</t>
        </is>
      </c>
      <c r="GT113" s="50" t="n">
        <v>0.07999999999999999</v>
      </c>
      <c r="GU113" s="61">
        <f>'ETF MTD'!$VI$28/'ETF MTD'!$VI$3-1</f>
        <v/>
      </c>
      <c r="GV113" s="61">
        <f>GT113*GU113</f>
        <v/>
      </c>
      <c r="GW113" s="61" t="n"/>
      <c r="GX113" s="33" t="inlineStr">
        <is>
          <t>BWX</t>
        </is>
      </c>
      <c r="GY113" s="50" t="n">
        <v>0.07999999999999999</v>
      </c>
      <c r="GZ113" s="61">
        <f>'ETF MTD'!$VI$28/'ETF MTD'!$VI$3-1</f>
        <v/>
      </c>
      <c r="HA113" s="61">
        <f>GY113*GZ113</f>
        <v/>
      </c>
      <c r="HB113" s="61" t="n"/>
      <c r="HC113" s="33" t="inlineStr">
        <is>
          <t>BWX</t>
        </is>
      </c>
      <c r="HD113" s="50" t="n">
        <v>0.05599999999999999</v>
      </c>
      <c r="HE113" s="61">
        <f>'ETF MTD'!$VI$28/'ETF MTD'!$VI$3-1</f>
        <v/>
      </c>
      <c r="HF113" s="61">
        <f>HD113*HE113</f>
        <v/>
      </c>
      <c r="HG113" s="61" t="n"/>
      <c r="HH113" s="33" t="inlineStr">
        <is>
          <t>BWX</t>
        </is>
      </c>
      <c r="HI113" s="50" t="n">
        <v>0.05599999999999999</v>
      </c>
      <c r="HJ113" s="61">
        <f>'ETF MTD'!$VI$28/'ETF MTD'!$VI$3-1</f>
        <v/>
      </c>
      <c r="HK113" s="61">
        <f>HI113*HJ113</f>
        <v/>
      </c>
      <c r="HL113" s="61" t="n"/>
      <c r="HM113" s="33" t="inlineStr">
        <is>
          <t>BWX</t>
        </is>
      </c>
      <c r="HN113" s="50" t="n">
        <v>0.08</v>
      </c>
      <c r="HO113" s="61">
        <f>'ETF MTD'!$VI$28/'ETF MTD'!$VI$3-1</f>
        <v/>
      </c>
      <c r="HP113" s="61">
        <f>HN113*HO113</f>
        <v/>
      </c>
      <c r="HQ113" s="61" t="n"/>
      <c r="HR113" s="33" t="inlineStr">
        <is>
          <t>BWX</t>
        </is>
      </c>
      <c r="HS113" s="50" t="n">
        <v>0.07999999999999999</v>
      </c>
      <c r="HT113" s="61">
        <f>'ETF MTD'!$VI$28/'ETF MTD'!$VI$3-1</f>
        <v/>
      </c>
      <c r="HU113" s="61">
        <f>HS113*HT113</f>
        <v/>
      </c>
      <c r="HV113" s="61" t="n"/>
      <c r="HW113" s="33" t="inlineStr">
        <is>
          <t>BWX</t>
        </is>
      </c>
      <c r="HX113" s="50" t="n">
        <v>0.07999999999999999</v>
      </c>
      <c r="HY113" s="61">
        <f>'ETF MTD'!$VI$28/'ETF MTD'!$VI$3-1</f>
        <v/>
      </c>
      <c r="HZ113" s="61">
        <f>HX113*HY113</f>
        <v/>
      </c>
      <c r="IA113" s="61" t="n"/>
      <c r="IB113" s="33" t="inlineStr">
        <is>
          <t>BWX</t>
        </is>
      </c>
      <c r="IC113" s="50" t="n">
        <v>0.106</v>
      </c>
      <c r="ID113" s="61">
        <f>'ETF MTD'!$VI$28/'ETF MTD'!$VI$3-1</f>
        <v/>
      </c>
      <c r="IE113" s="61">
        <f>IC113*ID113</f>
        <v/>
      </c>
      <c r="IF113" s="61" t="n"/>
      <c r="IG113" s="33" t="inlineStr">
        <is>
          <t>BWX</t>
        </is>
      </c>
      <c r="IH113" s="50" t="n">
        <v>0.095</v>
      </c>
      <c r="II113" s="61">
        <f>'ETF MTD'!$VI$28/'ETF MTD'!$VI$3-1</f>
        <v/>
      </c>
      <c r="IJ113" s="61">
        <f>IH113*II113</f>
        <v/>
      </c>
      <c r="IK113" s="61" t="n"/>
      <c r="IL113" s="33" t="inlineStr">
        <is>
          <t>BWX</t>
        </is>
      </c>
      <c r="IM113" s="50" t="n">
        <v>0.095</v>
      </c>
      <c r="IN113" s="61">
        <f>'ETF MTD'!$VI$28/'ETF MTD'!$VI$3-1</f>
        <v/>
      </c>
      <c r="IO113" s="61">
        <f>IM113*IN113</f>
        <v/>
      </c>
      <c r="IP113" s="61" t="n"/>
      <c r="IQ113" s="33" t="inlineStr">
        <is>
          <t>BWX</t>
        </is>
      </c>
      <c r="IR113" s="50" t="n">
        <v>0.05599999999999999</v>
      </c>
      <c r="IS113" s="61">
        <f>'ETF MTD'!$VI$28/'ETF MTD'!$VI$3-1</f>
        <v/>
      </c>
      <c r="IT113" s="61">
        <f>IR113*IS113</f>
        <v/>
      </c>
      <c r="IU113" s="61" t="n"/>
      <c r="IV113" s="33" t="inlineStr">
        <is>
          <t>BWX</t>
        </is>
      </c>
      <c r="IW113" s="50" t="n">
        <v>0.05599999999999999</v>
      </c>
      <c r="IX113" s="61">
        <f>'ETF MTD'!$VI$28/'ETF MTD'!$VI$3-1</f>
        <v/>
      </c>
      <c r="IY113" s="61">
        <f>IW113*IX113</f>
        <v/>
      </c>
      <c r="IZ113" s="61" t="n"/>
      <c r="JA113" s="33" t="inlineStr">
        <is>
          <t>BWX</t>
        </is>
      </c>
      <c r="JB113" s="50" t="n">
        <v>0.05599999999999999</v>
      </c>
      <c r="JC113" s="61">
        <f>'ETF MTD'!$VI$28/'ETF MTD'!$VI$3-1</f>
        <v/>
      </c>
      <c r="JD113" s="61">
        <f>JB113*JC113</f>
        <v/>
      </c>
      <c r="JE113" s="61" t="n"/>
      <c r="JF113" s="33" t="inlineStr">
        <is>
          <t>BWX</t>
        </is>
      </c>
      <c r="JG113" s="50" t="n">
        <v>0.05599999999999999</v>
      </c>
      <c r="JH113" s="61">
        <f>'ETF MTD'!$VI$28/'ETF MTD'!$VI$3-1</f>
        <v/>
      </c>
      <c r="JI113" s="61">
        <f>JG113*JH113</f>
        <v/>
      </c>
      <c r="JJ113" s="61" t="n"/>
      <c r="JK113" s="33" t="inlineStr">
        <is>
          <t>BWX</t>
        </is>
      </c>
      <c r="JL113" s="50" t="n">
        <v>0.05599999999999999</v>
      </c>
      <c r="JM113" s="61">
        <f>'ETF MTD'!$VI$28/'ETF MTD'!$VI$3-1</f>
        <v/>
      </c>
      <c r="JN113" s="61">
        <f>JL113*JM113</f>
        <v/>
      </c>
      <c r="JO113" s="61" t="n"/>
      <c r="JP113" s="33" t="inlineStr">
        <is>
          <t>BWX</t>
        </is>
      </c>
      <c r="JQ113" s="50" t="n">
        <v>0.068</v>
      </c>
      <c r="JR113" s="61">
        <f>'ETF MTD'!$VI$28/'ETF MTD'!$VI$3-1</f>
        <v/>
      </c>
      <c r="JS113" s="61">
        <f>JQ113*JR113</f>
        <v/>
      </c>
      <c r="JT113" s="61" t="n"/>
      <c r="JU113" s="33" t="inlineStr">
        <is>
          <t>BWX</t>
        </is>
      </c>
      <c r="JV113" s="50" t="n">
        <v>0.068</v>
      </c>
      <c r="JW113" s="61">
        <f>'ETF MTD'!$VI$28/'ETF MTD'!$VI$3-1</f>
        <v/>
      </c>
      <c r="JX113" s="61">
        <f>JV113*JW113</f>
        <v/>
      </c>
      <c r="JY113" s="61" t="n"/>
      <c r="JZ113" t="inlineStr">
        <is>
          <t>Foreign Bonds</t>
        </is>
      </c>
      <c r="KA113" s="50" t="n">
        <v>0.05599999999999999</v>
      </c>
      <c r="KB113" s="61">
        <f>'ETF MTD'!$VI$28/'ETF MTD'!$VI$3-1</f>
        <v/>
      </c>
      <c r="KC113" s="61">
        <f>KA113*KB113</f>
        <v/>
      </c>
      <c r="KD113" s="61" t="n"/>
      <c r="KE113" t="inlineStr">
        <is>
          <t>Foreign Bonds</t>
        </is>
      </c>
      <c r="KF113" s="50" t="n">
        <v>0.05599999999999999</v>
      </c>
      <c r="KG113" s="61">
        <f>'ETF MTD'!$VI$28/'ETF MTD'!$VI$3-1</f>
        <v/>
      </c>
      <c r="KH113" s="61">
        <f>KF113*KG113</f>
        <v/>
      </c>
      <c r="KI113" s="61" t="n"/>
      <c r="KJ113" t="inlineStr">
        <is>
          <t>Foreign Bonds</t>
        </is>
      </c>
      <c r="KK113" s="50" t="n">
        <v>0.05599999999999999</v>
      </c>
      <c r="KL113" s="61">
        <f>'ETF MTD'!$VI$28/'ETF MTD'!$VI$3-1</f>
        <v/>
      </c>
      <c r="KM113" s="61">
        <f>KK113*KL113</f>
        <v/>
      </c>
      <c r="KN113" s="61" t="n"/>
      <c r="KO113" t="inlineStr">
        <is>
          <t>Foreign Bonds</t>
        </is>
      </c>
      <c r="KP113" s="50" t="n">
        <v>0.05599999999999999</v>
      </c>
      <c r="KQ113" s="61">
        <f>'ETF MTD'!$VI$28/'ETF MTD'!$VI$3-1</f>
        <v/>
      </c>
      <c r="KR113" s="61">
        <f>KP113*KQ113</f>
        <v/>
      </c>
      <c r="KS113" s="61" t="n"/>
      <c r="KT113" t="inlineStr">
        <is>
          <t>Foreign Bonds</t>
        </is>
      </c>
      <c r="KU113" s="50" t="n">
        <v>0.05599999999999999</v>
      </c>
      <c r="KV113" s="61">
        <f>'ETF MTD'!$VI$28/'ETF MTD'!$VI$3-1</f>
        <v/>
      </c>
      <c r="KW113" s="61">
        <f>KU113*KV113</f>
        <v/>
      </c>
      <c r="KX113" s="61" t="n"/>
      <c r="KY113" t="inlineStr">
        <is>
          <t>Foreign Bonds</t>
        </is>
      </c>
      <c r="KZ113" s="50" t="n">
        <v>0.05599999999999999</v>
      </c>
      <c r="LA113" s="61">
        <f>'ETF MTD'!$VI$28/'ETF MTD'!$VI$3-1</f>
        <v/>
      </c>
      <c r="LB113" s="61">
        <f>KZ113*LA113</f>
        <v/>
      </c>
      <c r="LC113" s="61" t="n"/>
      <c r="LD113" t="inlineStr">
        <is>
          <t>Foreign Bonds</t>
        </is>
      </c>
      <c r="LE113" s="50" t="n">
        <v>0.05599999999999999</v>
      </c>
      <c r="LF113" s="61">
        <f>'ETF MTD'!$VI$28/'ETF MTD'!$VI$3-1</f>
        <v/>
      </c>
      <c r="LG113" s="61">
        <f>LE113*LF113</f>
        <v/>
      </c>
      <c r="LH113" s="61" t="n"/>
      <c r="LI113" t="inlineStr">
        <is>
          <t>Foreign Bonds</t>
        </is>
      </c>
      <c r="LJ113" s="50" t="n">
        <v>0.05599999999999999</v>
      </c>
      <c r="LK113" s="61">
        <f>'ETF MTD'!$VI$28/'ETF MTD'!$VI$3-1</f>
        <v/>
      </c>
      <c r="LL113" s="61">
        <f>LJ113*LK113</f>
        <v/>
      </c>
      <c r="LM113" s="61" t="n"/>
      <c r="LN113" t="inlineStr">
        <is>
          <t>Foreign Bonds</t>
        </is>
      </c>
      <c r="LO113" s="50" t="n">
        <v>0.05599999999999999</v>
      </c>
      <c r="LP113" s="61">
        <f>'ETF MTD'!$VI$28/'ETF MTD'!$VI$3-1</f>
        <v/>
      </c>
      <c r="LQ113" s="61">
        <f>LO113*LP113</f>
        <v/>
      </c>
      <c r="LR113" s="61" t="n"/>
      <c r="LS113" t="inlineStr">
        <is>
          <t>Foreign Bonds</t>
        </is>
      </c>
      <c r="LT113" s="50" t="n">
        <v>0.05599999999999999</v>
      </c>
      <c r="LU113" s="61">
        <f>'ETF MTD'!$VI$28/'ETF MTD'!$VI$3-1</f>
        <v/>
      </c>
      <c r="LV113" s="61">
        <f>LT113*LU113</f>
        <v/>
      </c>
      <c r="LW113" s="61" t="n"/>
      <c r="LX113" t="inlineStr">
        <is>
          <t>Foreign Bonds</t>
        </is>
      </c>
      <c r="LY113" s="50" t="n">
        <v>0.05599999999999999</v>
      </c>
      <c r="LZ113" s="61">
        <f>'ETF MTD'!$VI$28/'ETF MTD'!$VI$3-1</f>
        <v/>
      </c>
      <c r="MA113" s="61">
        <f>LY113*LZ113</f>
        <v/>
      </c>
      <c r="MB113" s="61" t="n"/>
      <c r="MC113" t="inlineStr">
        <is>
          <t>Foreign Bonds</t>
        </is>
      </c>
      <c r="MD113" s="50" t="n">
        <v>0.05599999999999999</v>
      </c>
      <c r="ME113" s="61">
        <f>'ETF MTD'!$VI$28/'ETF MTD'!$VI$3-1</f>
        <v/>
      </c>
      <c r="MF113" s="61">
        <f>MD113*ME113</f>
        <v/>
      </c>
      <c r="MG113" s="61" t="n"/>
      <c r="MH113" t="inlineStr">
        <is>
          <t>Foreign Bonds</t>
        </is>
      </c>
      <c r="MI113" s="50" t="n">
        <v>0.05599999999999999</v>
      </c>
      <c r="MJ113" s="61">
        <f>'ETF MTD'!$VI$28/'ETF MTD'!$VI$3-1</f>
        <v/>
      </c>
      <c r="MK113" s="61">
        <f>MI113*MJ113</f>
        <v/>
      </c>
      <c r="ML113" s="61" t="n"/>
      <c r="MM113" t="inlineStr">
        <is>
          <t>Foreign Bonds</t>
        </is>
      </c>
      <c r="MN113" s="50" t="n">
        <v>0.05599999999999999</v>
      </c>
      <c r="MO113" s="61">
        <f>'ETF MTD'!$VI$28/'ETF MTD'!$VI$3-1</f>
        <v/>
      </c>
      <c r="MP113" s="61">
        <f>MN113*MO113</f>
        <v/>
      </c>
      <c r="MQ113" s="33" t="n"/>
      <c r="MR113" t="inlineStr">
        <is>
          <t>Foreign Bonds</t>
        </is>
      </c>
      <c r="MS113" s="50" t="n">
        <v>0.0905</v>
      </c>
      <c r="MT113" s="61">
        <f>'ETF MTD'!$VI$28/'ETF MTD'!$VI$3-1</f>
        <v/>
      </c>
      <c r="MU113" s="61">
        <f>MS113*MT113</f>
        <v/>
      </c>
      <c r="MV113" s="61" t="n"/>
      <c r="MW113" t="inlineStr">
        <is>
          <t>Foreign Bonds</t>
        </is>
      </c>
      <c r="MX113" s="50">
        <f>MN113</f>
        <v/>
      </c>
      <c r="MY113" s="61">
        <f>'ETF MTD'!$VI$28/'ETF MTD'!$VI$3-1</f>
        <v/>
      </c>
      <c r="MZ113" s="61">
        <f>MX113*MY113</f>
        <v/>
      </c>
      <c r="NA113" s="33" t="n"/>
      <c r="NB113" t="inlineStr">
        <is>
          <t>Foreign Bonds</t>
        </is>
      </c>
      <c r="NC113" s="41" t="n">
        <v>0.06799999999999999</v>
      </c>
      <c r="ND113" s="61">
        <f>'ETF MTD'!$VI$28/'ETF MTD'!$VI$3-1</f>
        <v/>
      </c>
      <c r="NE113" s="61">
        <f>NC113*ND113</f>
        <v/>
      </c>
      <c r="NF113" s="33" t="n"/>
      <c r="NG113" t="inlineStr">
        <is>
          <t>Foreign Bonds</t>
        </is>
      </c>
      <c r="NH113" s="41" t="n">
        <v>0.056</v>
      </c>
      <c r="NI113" s="61">
        <f>'ETF MTD'!$VI$28/'ETF MTD'!$VI$3-1</f>
        <v/>
      </c>
      <c r="NJ113" s="61">
        <f>NH113*NI113</f>
        <v/>
      </c>
      <c r="NK113" s="33" t="n"/>
      <c r="NL113" t="inlineStr">
        <is>
          <t>Foreign Bonds</t>
        </is>
      </c>
      <c r="NM113" s="41" t="n">
        <v>0.068</v>
      </c>
      <c r="NN113" s="61">
        <f>'ETF MTD'!$VI$28/'ETF MTD'!$VI$3-1</f>
        <v/>
      </c>
      <c r="NO113" s="61">
        <f>NM113*NN113</f>
        <v/>
      </c>
      <c r="NP113" s="33" t="n"/>
      <c r="NQ113" t="inlineStr">
        <is>
          <t>Foreign Bonds</t>
        </is>
      </c>
      <c r="NR113" s="41" t="n">
        <v>0.068</v>
      </c>
      <c r="NS113" s="61">
        <f>'ETF MTD'!$VI$28/'ETF MTD'!$VI$3-1</f>
        <v/>
      </c>
      <c r="NT113" s="61">
        <f>NR113*NS113</f>
        <v/>
      </c>
      <c r="NU113" s="33" t="n"/>
      <c r="NV113" t="inlineStr">
        <is>
          <t>Foreign Bonds</t>
        </is>
      </c>
      <c r="NW113" s="41" t="n">
        <v>0.056</v>
      </c>
      <c r="NX113" s="61">
        <f>'ETF MTD'!$VI$28/'ETF MTD'!$VI$3-1</f>
        <v/>
      </c>
      <c r="NY113" s="61">
        <f>NW113*NX113</f>
        <v/>
      </c>
      <c r="NZ113" s="33" t="n"/>
      <c r="OA113" t="inlineStr">
        <is>
          <t>Foreign Bonds</t>
        </is>
      </c>
      <c r="OB113" s="41" t="n">
        <v>0.056</v>
      </c>
      <c r="OC113" s="61">
        <f>'ETF MTD'!$VI$28/'ETF MTD'!$VI$3-1</f>
        <v/>
      </c>
      <c r="OD113" s="61">
        <f>OB113*OC113</f>
        <v/>
      </c>
      <c r="OE113" s="33" t="n"/>
      <c r="OF113" t="inlineStr">
        <is>
          <t>Foreign Bonds</t>
        </is>
      </c>
      <c r="OG113" s="41" t="n">
        <v>0.065</v>
      </c>
      <c r="OH113" s="61">
        <f>'ETF MTD'!$VI$28/'ETF MTD'!$VI$3-1</f>
        <v/>
      </c>
      <c r="OI113" s="61">
        <f>OG113*OH113</f>
        <v/>
      </c>
      <c r="OJ113" s="33" t="n"/>
      <c r="OK113" t="inlineStr">
        <is>
          <t>Foreign Bonds</t>
        </is>
      </c>
      <c r="OL113" s="41" t="n">
        <v>0.056</v>
      </c>
      <c r="OM113" s="61">
        <f>'ETF MTD'!$VI$28/'ETF MTD'!$VI$3-1</f>
        <v/>
      </c>
      <c r="ON113" s="61">
        <f>OL113*OM113</f>
        <v/>
      </c>
      <c r="OO113" s="33" t="n"/>
      <c r="OP113" t="inlineStr">
        <is>
          <t>Foreign Bonds</t>
        </is>
      </c>
      <c r="OQ113" s="41" t="n">
        <v>0.056</v>
      </c>
      <c r="OR113" s="61">
        <f>'ETF MTD'!$VI$28/'ETF MTD'!$VI$3-1</f>
        <v/>
      </c>
      <c r="OS113" s="61">
        <f>OQ113*OR113</f>
        <v/>
      </c>
      <c r="OT113" s="33" t="n"/>
      <c r="OU113" t="inlineStr">
        <is>
          <t>Foreign Bonds</t>
        </is>
      </c>
      <c r="OV113" s="41" t="n">
        <v>0.056</v>
      </c>
      <c r="OW113" s="61">
        <f>'ETF MTD'!$VI$28/'ETF MTD'!$VI$3-1</f>
        <v/>
      </c>
      <c r="OX113" s="61">
        <f>OV113*OW113</f>
        <v/>
      </c>
      <c r="OY113" s="33" t="n"/>
      <c r="OZ113" t="inlineStr">
        <is>
          <t>Foreign Bonds</t>
        </is>
      </c>
      <c r="PA113" s="41" t="n">
        <v>0.068</v>
      </c>
      <c r="PB113" s="61">
        <f>'ETF MTD'!$VI$28/'ETF MTD'!$VI$3-1</f>
        <v/>
      </c>
      <c r="PC113" s="61">
        <f>PA113*PB113</f>
        <v/>
      </c>
      <c r="PD113" s="33" t="n"/>
      <c r="PE113" t="inlineStr">
        <is>
          <t>Foreign Bonds</t>
        </is>
      </c>
      <c r="PF113" s="41" t="n">
        <v>0.068</v>
      </c>
      <c r="PG113" s="61">
        <f>'ETF MTD'!$VI$28/'ETF MTD'!$VI$3-1</f>
        <v/>
      </c>
      <c r="PH113" s="61">
        <f>PF113*PG113</f>
        <v/>
      </c>
      <c r="PI113" s="33" t="n"/>
      <c r="PJ113" t="inlineStr">
        <is>
          <t>Foreign Bonds</t>
        </is>
      </c>
      <c r="PK113" s="41" t="n">
        <v>0.08</v>
      </c>
      <c r="PL113" s="61">
        <f>'ETF MTD'!$VI$28/'ETF MTD'!$VI$3-1</f>
        <v/>
      </c>
      <c r="PM113" s="61">
        <f>PK113*PL113</f>
        <v/>
      </c>
      <c r="PN113" s="33" t="n"/>
      <c r="PO113" t="inlineStr">
        <is>
          <t>Foreign Bonds</t>
        </is>
      </c>
      <c r="PP113" s="41" t="n">
        <v>0.056</v>
      </c>
      <c r="PQ113" s="61">
        <f>'ETF MTD'!$VI$28/'ETF MTD'!$VI$3-1</f>
        <v/>
      </c>
      <c r="PR113" s="61">
        <f>PP113*PQ113</f>
        <v/>
      </c>
      <c r="PS113" s="33" t="n"/>
      <c r="PT113" t="inlineStr">
        <is>
          <t>Foreign Bonds</t>
        </is>
      </c>
      <c r="PU113" s="41" t="n">
        <v>0.056</v>
      </c>
      <c r="PV113" s="61">
        <f>'ETF MTD'!$VI$28/'ETF MTD'!$VI$3-1</f>
        <v/>
      </c>
      <c r="PW113" s="61">
        <f>PU113*PV113</f>
        <v/>
      </c>
      <c r="PX113" s="33" t="n"/>
      <c r="PY113" t="inlineStr">
        <is>
          <t>Foreign Bonds</t>
        </is>
      </c>
      <c r="PZ113" s="50" t="n">
        <v>0.056</v>
      </c>
      <c r="QA113" s="61">
        <f>'ETF MTD'!$VI$28/'ETF MTD'!$VI$3-1</f>
        <v/>
      </c>
      <c r="QB113" s="61">
        <f>PZ113*QA113</f>
        <v/>
      </c>
      <c r="QC113" s="33" t="n"/>
      <c r="QD113" t="inlineStr">
        <is>
          <t>Foreign Bonds</t>
        </is>
      </c>
      <c r="QE113" s="50" t="n">
        <v>0.056</v>
      </c>
      <c r="QF113" s="61">
        <f>'ETF MTD'!$VI$28/'ETF MTD'!$VI$3-1</f>
        <v/>
      </c>
      <c r="QG113" s="61">
        <f>QE113*QF113</f>
        <v/>
      </c>
      <c r="QH113" s="61" t="n"/>
      <c r="QI113" t="inlineStr">
        <is>
          <t>Foreign Bonds</t>
        </is>
      </c>
      <c r="QJ113" s="41" t="n">
        <v>0.056</v>
      </c>
      <c r="QK113" s="61">
        <f>'ETF MTD'!$VI$28/'ETF MTD'!$VI$3-1</f>
        <v/>
      </c>
      <c r="QL113" s="61">
        <f>QJ113*QK113</f>
        <v/>
      </c>
      <c r="QM113" s="33" t="n"/>
      <c r="QN113" t="inlineStr">
        <is>
          <t>Foreign Bonds</t>
        </is>
      </c>
      <c r="QO113" s="41" t="n">
        <v>0.056</v>
      </c>
      <c r="QP113" s="61">
        <f>'ETF MTD'!$VI$28/'ETF MTD'!$VI$3-1</f>
        <v/>
      </c>
      <c r="QQ113" s="61">
        <f>QO113*QP113</f>
        <v/>
      </c>
      <c r="QR113" s="33" t="n"/>
      <c r="QS113" t="inlineStr">
        <is>
          <t>Foreign Bonds</t>
        </is>
      </c>
      <c r="QT113" s="41" t="n">
        <v>0.06</v>
      </c>
      <c r="QU113" s="61">
        <f>'ETF MTD'!$VI$28/'ETF MTD'!$VI$3-1</f>
        <v/>
      </c>
      <c r="QV113" s="61">
        <f>QT113*QU113</f>
        <v/>
      </c>
      <c r="QW113" s="33" t="n"/>
      <c r="QX113" t="inlineStr">
        <is>
          <t>Foreign Bonds</t>
        </is>
      </c>
      <c r="QY113" s="41" t="n">
        <v>0.08</v>
      </c>
      <c r="QZ113" s="61">
        <f>'ETF MTD'!$VI$28/'ETF MTD'!$VI$3-1</f>
        <v/>
      </c>
      <c r="RA113" s="61">
        <f>QY113*QZ113</f>
        <v/>
      </c>
      <c r="RB113" s="33" t="n"/>
      <c r="RC113" t="inlineStr">
        <is>
          <t>Foreign Bonds</t>
        </is>
      </c>
      <c r="RD113" s="41" t="n">
        <v>0.068</v>
      </c>
      <c r="RE113" s="61">
        <f>'ETF MTD'!$VI$28/'ETF MTD'!$VI$3-1</f>
        <v/>
      </c>
      <c r="RF113" s="61">
        <f>RD113*RE113</f>
        <v/>
      </c>
      <c r="RG113" s="33" t="n"/>
      <c r="RH113" t="inlineStr">
        <is>
          <t>Foreign Bonds</t>
        </is>
      </c>
      <c r="RI113" s="41" t="n">
        <v>0.056</v>
      </c>
      <c r="RJ113" s="61">
        <f>'ETF MTD'!$VI$28/'ETF MTD'!$VI$3-1</f>
        <v/>
      </c>
      <c r="RK113" s="61">
        <f>RI113*RJ113</f>
        <v/>
      </c>
      <c r="RL113" s="33" t="n"/>
      <c r="RM113" s="208" t="n">
        <v>0.08</v>
      </c>
      <c r="RN113" s="58">
        <f>RM113*0.7</f>
        <v/>
      </c>
    </row>
    <row r="114">
      <c r="U114" s="33" t="n"/>
      <c r="V114" s="33" t="n"/>
      <c r="W114" s="33" t="n"/>
      <c r="X114" s="33" t="n"/>
      <c r="Y114" s="33" t="n"/>
      <c r="Z114" s="33" t="n"/>
      <c r="AA114" s="33" t="n"/>
      <c r="AB114" s="33" t="n"/>
      <c r="AC114" s="33" t="n"/>
      <c r="AD114" s="33" t="n"/>
      <c r="AE114" s="33" t="n"/>
      <c r="AF114" s="33" t="n"/>
      <c r="AG114" s="33" t="n"/>
      <c r="AH114" s="33" t="n"/>
      <c r="AI114" s="33" t="n"/>
      <c r="AJ114" s="33" t="n"/>
      <c r="AK114" s="33" t="n"/>
      <c r="AL114" s="33" t="n"/>
      <c r="AM114" s="33" t="n"/>
      <c r="AN114" s="33" t="n"/>
      <c r="AO114" s="33" t="n"/>
      <c r="AP114" s="33" t="n"/>
      <c r="AQ114" s="33" t="n"/>
      <c r="AR114" s="33" t="n"/>
      <c r="AS114" s="33" t="n"/>
      <c r="AT114" s="33" t="n"/>
      <c r="AU114" s="33" t="n"/>
      <c r="AV114" s="33" t="n"/>
      <c r="AW114" s="33" t="n"/>
      <c r="AX114" s="33" t="n"/>
      <c r="AY114" s="33" t="n"/>
      <c r="AZ114" s="33" t="n"/>
      <c r="BA114" s="33" t="n"/>
      <c r="BB114" s="33" t="n"/>
      <c r="BC114" s="33" t="n"/>
      <c r="BD114" s="33" t="inlineStr">
        <is>
          <t>TIP</t>
        </is>
      </c>
      <c r="BE114" s="61" t="n">
        <v>0.056</v>
      </c>
      <c r="BF114" s="61">
        <f>'ETF MTD'!$DU$28/'ETF MTD'!$DU$3-1</f>
        <v/>
      </c>
      <c r="BG114" s="61">
        <f>BE114*BF114</f>
        <v/>
      </c>
      <c r="BH114" s="61" t="n"/>
      <c r="BI114" s="33" t="inlineStr">
        <is>
          <t>TIP</t>
        </is>
      </c>
      <c r="BJ114" s="61" t="n">
        <v>0.05599999999999999</v>
      </c>
      <c r="BK114" s="61">
        <f>'ETF MTD'!$DU$28/'ETF MTD'!$DU$3-1</f>
        <v/>
      </c>
      <c r="BL114" s="61">
        <f>BJ114*BK114</f>
        <v/>
      </c>
      <c r="BM114" s="61" t="n"/>
      <c r="BN114" s="33" t="inlineStr">
        <is>
          <t>TIP</t>
        </is>
      </c>
      <c r="BO114" s="61" t="n">
        <v>0.068</v>
      </c>
      <c r="BP114" s="61">
        <f>'ETF MTD'!$DU$28/'ETF MTD'!$DU$3-1</f>
        <v/>
      </c>
      <c r="BQ114" s="61">
        <f>BO114*BP114</f>
        <v/>
      </c>
      <c r="BR114" s="61" t="n"/>
      <c r="BS114" s="33" t="inlineStr">
        <is>
          <t>TIP</t>
        </is>
      </c>
      <c r="BT114" s="61" t="n">
        <v>0.05599999999999999</v>
      </c>
      <c r="BU114" s="61">
        <f>'ETF MTD'!$DU$28/'ETF MTD'!$DU$3-1</f>
        <v/>
      </c>
      <c r="BV114" s="61">
        <f>BT114*BU114</f>
        <v/>
      </c>
      <c r="BW114" s="61" t="n"/>
      <c r="BX114" s="33" t="inlineStr">
        <is>
          <t>TIP</t>
        </is>
      </c>
      <c r="BY114" s="61" t="n">
        <v>0.06799999999999999</v>
      </c>
      <c r="BZ114" s="61">
        <f>'ETF MTD'!$DU$28/'ETF MTD'!$DU$3-1</f>
        <v/>
      </c>
      <c r="CA114" s="61">
        <f>BY114*BZ114</f>
        <v/>
      </c>
      <c r="CB114" s="61" t="n"/>
      <c r="CC114" s="33" t="inlineStr">
        <is>
          <t>TIP</t>
        </is>
      </c>
      <c r="CD114" s="61" t="n">
        <v>0.05599999999999999</v>
      </c>
      <c r="CE114" s="61">
        <f>'ETF MTD'!$DU$28/'ETF MTD'!$DU$3-1</f>
        <v/>
      </c>
      <c r="CF114" s="61">
        <f>CD114*CE114</f>
        <v/>
      </c>
      <c r="CG114" s="61" t="n"/>
      <c r="CH114" s="33" t="inlineStr">
        <is>
          <t>TIP</t>
        </is>
      </c>
      <c r="CI114" s="61" t="n">
        <v>0.05599999999999999</v>
      </c>
      <c r="CJ114" s="61">
        <f>'ETF MTD'!$DU$28/'ETF MTD'!$DU$3-1</f>
        <v/>
      </c>
      <c r="CK114" s="61">
        <f>CI114*CJ114</f>
        <v/>
      </c>
      <c r="CL114" s="61" t="n"/>
      <c r="CM114" s="33" t="inlineStr">
        <is>
          <t>TIP</t>
        </is>
      </c>
      <c r="CN114" s="61" t="n">
        <v>0.05599999999999999</v>
      </c>
      <c r="CO114" s="61">
        <f>'ETF MTD'!$DU$28/'ETF MTD'!$DU$3-1</f>
        <v/>
      </c>
      <c r="CP114" s="61">
        <f>CN114*CO114</f>
        <v/>
      </c>
      <c r="CQ114" s="61" t="n"/>
      <c r="CR114" s="33" t="inlineStr">
        <is>
          <t>TIP</t>
        </is>
      </c>
      <c r="CS114" s="61" t="n">
        <v>0.05599999999999999</v>
      </c>
      <c r="CT114" s="61">
        <f>'ETF MTD'!$DU$28/'ETF MTD'!$DU$3-1</f>
        <v/>
      </c>
      <c r="CU114" s="61">
        <f>CS114*CT114</f>
        <v/>
      </c>
      <c r="CV114" s="61" t="n"/>
      <c r="CW114" s="33" t="inlineStr">
        <is>
          <t>TIP</t>
        </is>
      </c>
      <c r="CX114" s="61" t="n">
        <v>0.05599999999999999</v>
      </c>
      <c r="CY114" s="61">
        <f>'ETF MTD'!$DU$28/'ETF MTD'!$DU$3-1</f>
        <v/>
      </c>
      <c r="CZ114" s="61">
        <f>CX114*CY114</f>
        <v/>
      </c>
      <c r="DA114" s="61" t="n"/>
      <c r="DB114" s="33" t="inlineStr">
        <is>
          <t>TIP</t>
        </is>
      </c>
      <c r="DC114" s="61" t="n">
        <v>0.068</v>
      </c>
      <c r="DD114" s="61">
        <f>'ETF MTD'!$DU$28/'ETF MTD'!$DU$3-1</f>
        <v/>
      </c>
      <c r="DE114" s="61">
        <f>DC114*DD114</f>
        <v/>
      </c>
      <c r="DF114" s="61" t="n"/>
      <c r="DG114" s="33" t="inlineStr">
        <is>
          <t>TIP</t>
        </is>
      </c>
      <c r="DH114" s="61" t="n">
        <v>0.05599999999999999</v>
      </c>
      <c r="DI114" s="61">
        <f>'ETF MTD'!$DU$28/'ETF MTD'!$DU$3-1</f>
        <v/>
      </c>
      <c r="DJ114" s="61">
        <f>DH114*DI114</f>
        <v/>
      </c>
      <c r="DK114" s="61" t="n"/>
      <c r="DL114" s="33" t="inlineStr">
        <is>
          <t>TIP</t>
        </is>
      </c>
      <c r="DM114" s="61" t="n">
        <v>0.06799999999999999</v>
      </c>
      <c r="DN114" s="61">
        <f>'ETF MTD'!$DU$28/'ETF MTD'!$DU$3-1</f>
        <v/>
      </c>
      <c r="DO114" s="61">
        <f>DM114*DN114</f>
        <v/>
      </c>
      <c r="DP114" s="61" t="n"/>
      <c r="DQ114" s="33" t="inlineStr">
        <is>
          <t>TIP</t>
        </is>
      </c>
      <c r="DR114" s="61" t="n">
        <v>0.05599999999999999</v>
      </c>
      <c r="DS114" s="61">
        <f>'ETF MTD'!$DU$28/'ETF MTD'!$DU$3-1</f>
        <v/>
      </c>
      <c r="DT114" s="61">
        <f>DR114*DS114</f>
        <v/>
      </c>
      <c r="DU114" s="61" t="n"/>
      <c r="DV114" s="33" t="inlineStr">
        <is>
          <t>TIP</t>
        </is>
      </c>
      <c r="DW114" s="61" t="n">
        <v>0.05599999999999999</v>
      </c>
      <c r="DX114" s="61">
        <f>'ETF MTD'!$DU$28/'ETF MTD'!$DU$3-1</f>
        <v/>
      </c>
      <c r="DY114" s="61">
        <f>DW114*DX114</f>
        <v/>
      </c>
      <c r="DZ114" s="61" t="n"/>
      <c r="EA114" s="33" t="inlineStr">
        <is>
          <t>TIP</t>
        </is>
      </c>
      <c r="EB114" s="61" t="n">
        <v>0.05599999999999999</v>
      </c>
      <c r="EC114" s="61">
        <f>'ETF MTD'!$DU$28/'ETF MTD'!$DU$3-1</f>
        <v/>
      </c>
      <c r="ED114" s="61">
        <f>EB114*EC114</f>
        <v/>
      </c>
      <c r="EE114" s="61" t="n"/>
      <c r="EF114" s="33" t="inlineStr">
        <is>
          <t>TIP</t>
        </is>
      </c>
      <c r="EG114" s="61" t="n">
        <v>0.05599999999999999</v>
      </c>
      <c r="EH114" s="61">
        <f>'ETF MTD'!$DU$28/'ETF MTD'!$DU$3-1</f>
        <v/>
      </c>
      <c r="EI114" s="61">
        <f>EG114*EH114</f>
        <v/>
      </c>
      <c r="EJ114" s="61" t="n"/>
      <c r="EK114" s="33" t="inlineStr">
        <is>
          <t>TIP</t>
        </is>
      </c>
      <c r="EL114" s="61" t="n">
        <v>0.05599999999999999</v>
      </c>
      <c r="EM114" s="61">
        <f>'ETF MTD'!$DU$28/'ETF MTD'!$DU$3-1</f>
        <v/>
      </c>
      <c r="EN114" s="61">
        <f>EL114*EM114</f>
        <v/>
      </c>
      <c r="EO114" s="61" t="n"/>
      <c r="EP114" s="33" t="inlineStr">
        <is>
          <t>TIP</t>
        </is>
      </c>
      <c r="EQ114" s="61" t="n">
        <v>0.06799999999999999</v>
      </c>
      <c r="ER114" s="61">
        <f>'ETF MTD'!$DU$28/'ETF MTD'!$DU$3-1</f>
        <v/>
      </c>
      <c r="ES114" s="61">
        <f>EQ114*ER114</f>
        <v/>
      </c>
      <c r="ET114" s="61" t="n"/>
      <c r="EU114" s="33" t="inlineStr">
        <is>
          <t>TIP</t>
        </is>
      </c>
      <c r="EV114" s="61" t="n">
        <v>0.06799999999999999</v>
      </c>
      <c r="EW114" s="61">
        <f>'ETF MTD'!$DU$28/'ETF MTD'!$DU$3-1</f>
        <v/>
      </c>
      <c r="EX114" s="61">
        <f>EV114*EW114</f>
        <v/>
      </c>
      <c r="EY114" s="61" t="n"/>
      <c r="EZ114" s="33" t="inlineStr">
        <is>
          <t>TIP</t>
        </is>
      </c>
      <c r="FA114" s="61" t="n">
        <v>0.07999999999999999</v>
      </c>
      <c r="FB114" s="61">
        <f>'ETF MTD'!$DU$28/'ETF MTD'!$DU$3-1</f>
        <v/>
      </c>
      <c r="FC114" s="61">
        <f>FA114*FB114</f>
        <v/>
      </c>
      <c r="FD114" s="61" t="n"/>
      <c r="FE114" s="33" t="inlineStr">
        <is>
          <t>TIP</t>
        </is>
      </c>
      <c r="FF114" s="61" t="n">
        <v>0.07999999999999999</v>
      </c>
      <c r="FG114" s="61">
        <f>'ETF MTD'!$DU$28/'ETF MTD'!$DU$3-1</f>
        <v/>
      </c>
      <c r="FH114" s="61">
        <f>FF114*FG114</f>
        <v/>
      </c>
      <c r="FI114" s="61" t="n"/>
      <c r="FJ114" s="33" t="inlineStr">
        <is>
          <t>TIP</t>
        </is>
      </c>
      <c r="FK114" s="61" t="n">
        <v>0.07999999999999999</v>
      </c>
      <c r="FL114" s="61">
        <f>'ETF MTD'!$DU$28/'ETF MTD'!$DU$3-1</f>
        <v/>
      </c>
      <c r="FM114" s="61">
        <f>FK114*FL114</f>
        <v/>
      </c>
      <c r="FN114" s="61" t="n"/>
      <c r="FO114" s="33" t="inlineStr">
        <is>
          <t>TIP</t>
        </is>
      </c>
      <c r="FP114" s="61" t="n">
        <v>0.07999999999999999</v>
      </c>
      <c r="FQ114" s="61">
        <f>'ETF MTD'!$DU$28/'ETF MTD'!$DU$3-1</f>
        <v/>
      </c>
      <c r="FR114" s="61">
        <f>FP114*FQ114</f>
        <v/>
      </c>
      <c r="FS114" s="61" t="n"/>
      <c r="FT114" s="33" t="inlineStr">
        <is>
          <t>TIP</t>
        </is>
      </c>
      <c r="FU114" s="61" t="n">
        <v>0.07999999999999999</v>
      </c>
      <c r="FV114" s="61">
        <f>'ETF MTD'!$DU$28/'ETF MTD'!$DU$3-1</f>
        <v/>
      </c>
      <c r="FW114" s="61">
        <f>FU114*FV114</f>
        <v/>
      </c>
      <c r="FX114" s="61" t="n"/>
      <c r="FY114" s="33" t="inlineStr">
        <is>
          <t>TIP</t>
        </is>
      </c>
      <c r="FZ114" s="50" t="n">
        <v>0.07999999999999999</v>
      </c>
      <c r="GA114" s="61">
        <f>'ETF MTD'!$DU$28/'ETF MTD'!$DU$3-1</f>
        <v/>
      </c>
      <c r="GB114" s="61">
        <f>FZ114*GA114</f>
        <v/>
      </c>
      <c r="GC114" s="61" t="n"/>
      <c r="GD114" s="33" t="inlineStr">
        <is>
          <t>TIP</t>
        </is>
      </c>
      <c r="GE114" s="50" t="n">
        <v>0.07999999999999999</v>
      </c>
      <c r="GF114" s="61">
        <f>'ETF MTD'!$DU$28/'ETF MTD'!$DU$3-1</f>
        <v/>
      </c>
      <c r="GG114" s="61">
        <f>GE114*GF114</f>
        <v/>
      </c>
      <c r="GH114" s="61" t="n"/>
      <c r="GI114" s="33" t="inlineStr">
        <is>
          <t>TIP</t>
        </is>
      </c>
      <c r="GJ114" s="50" t="n">
        <v>0.07999999999999999</v>
      </c>
      <c r="GK114" s="61">
        <f>'ETF MTD'!$DU$28/'ETF MTD'!$DU$3-1</f>
        <v/>
      </c>
      <c r="GL114" s="61">
        <f>GJ114*GK114</f>
        <v/>
      </c>
      <c r="GM114" s="61" t="n"/>
      <c r="GN114" s="33" t="inlineStr">
        <is>
          <t>TIP</t>
        </is>
      </c>
      <c r="GO114" s="50" t="n">
        <v>0.107</v>
      </c>
      <c r="GP114" s="61">
        <f>'ETF MTD'!$DU$28/'ETF MTD'!$DU$3-1</f>
        <v/>
      </c>
      <c r="GQ114" s="61">
        <f>GO114*GP114</f>
        <v/>
      </c>
      <c r="GR114" s="61" t="n"/>
      <c r="GS114" s="33" t="inlineStr">
        <is>
          <t>TIP</t>
        </is>
      </c>
      <c r="GT114" s="50" t="n">
        <v>0.07999999999999999</v>
      </c>
      <c r="GU114" s="61">
        <f>'ETF MTD'!$DU$28/'ETF MTD'!$DU$3-1</f>
        <v/>
      </c>
      <c r="GV114" s="61">
        <f>GT114*GU114</f>
        <v/>
      </c>
      <c r="GW114" s="61" t="n"/>
      <c r="GX114" s="33" t="inlineStr">
        <is>
          <t>TIP</t>
        </is>
      </c>
      <c r="GY114" s="50" t="n">
        <v>0.07999999999999999</v>
      </c>
      <c r="GZ114" s="61">
        <f>'ETF MTD'!$DU$28/'ETF MTD'!$DU$3-1</f>
        <v/>
      </c>
      <c r="HA114" s="61">
        <f>GY114*GZ114</f>
        <v/>
      </c>
      <c r="HB114" s="61" t="n"/>
      <c r="HC114" s="33" t="inlineStr">
        <is>
          <t>TIP</t>
        </is>
      </c>
      <c r="HD114" s="50" t="n">
        <v>0.0905</v>
      </c>
      <c r="HE114" s="61">
        <f>'ETF MTD'!$DU$28/'ETF MTD'!$DU$3-1</f>
        <v/>
      </c>
      <c r="HF114" s="61">
        <f>HD114*HE114</f>
        <v/>
      </c>
      <c r="HG114" s="61" t="n"/>
      <c r="HH114" s="33" t="inlineStr">
        <is>
          <t>TIP</t>
        </is>
      </c>
      <c r="HI114" s="50" t="n">
        <v>0.0905</v>
      </c>
      <c r="HJ114" s="61">
        <f>'ETF MTD'!$DU$28/'ETF MTD'!$DU$3-1</f>
        <v/>
      </c>
      <c r="HK114" s="61">
        <f>HI114*HJ114</f>
        <v/>
      </c>
      <c r="HL114" s="61" t="n"/>
      <c r="HM114" s="33" t="inlineStr">
        <is>
          <t>TIP</t>
        </is>
      </c>
      <c r="HN114" s="50" t="n">
        <v>0.08</v>
      </c>
      <c r="HO114" s="61">
        <f>'ETF MTD'!$DU$28/'ETF MTD'!$DU$3-1</f>
        <v/>
      </c>
      <c r="HP114" s="61">
        <f>HN114*HO114</f>
        <v/>
      </c>
      <c r="HQ114" s="61" t="n"/>
      <c r="HR114" s="33" t="inlineStr">
        <is>
          <t>TIP</t>
        </is>
      </c>
      <c r="HS114" s="50" t="n">
        <v>0.07999999999999999</v>
      </c>
      <c r="HT114" s="61">
        <f>'ETF MTD'!$DU$28/'ETF MTD'!$DU$3-1</f>
        <v/>
      </c>
      <c r="HU114" s="61">
        <f>HS114*HT114</f>
        <v/>
      </c>
      <c r="HV114" s="61" t="n"/>
      <c r="HW114" s="33" t="inlineStr">
        <is>
          <t>TIP</t>
        </is>
      </c>
      <c r="HX114" s="50" t="n">
        <v>0.07999999999999999</v>
      </c>
      <c r="HY114" s="61">
        <f>'ETF MTD'!$DU$28/'ETF MTD'!$DU$3-1</f>
        <v/>
      </c>
      <c r="HZ114" s="61">
        <f>HX114*HY114</f>
        <v/>
      </c>
      <c r="IA114" s="61" t="n"/>
      <c r="IB114" s="33" t="inlineStr">
        <is>
          <t>TIP</t>
        </is>
      </c>
      <c r="IC114" s="50" t="n">
        <v>0.07999999999999999</v>
      </c>
      <c r="ID114" s="61">
        <f>'ETF MTD'!$DU$28/'ETF MTD'!$DU$3-1</f>
        <v/>
      </c>
      <c r="IE114" s="61">
        <f>IC114*ID114</f>
        <v/>
      </c>
      <c r="IF114" s="61" t="n"/>
      <c r="IG114" s="33" t="inlineStr">
        <is>
          <t>TIP</t>
        </is>
      </c>
      <c r="IH114" s="50" t="n">
        <v>0.07999999999999999</v>
      </c>
      <c r="II114" s="61">
        <f>'ETF MTD'!$DU$28/'ETF MTD'!$DU$3-1</f>
        <v/>
      </c>
      <c r="IJ114" s="61">
        <f>IH114*II114</f>
        <v/>
      </c>
      <c r="IK114" s="61" t="n"/>
      <c r="IL114" s="33" t="inlineStr">
        <is>
          <t>TIP</t>
        </is>
      </c>
      <c r="IM114" s="50" t="n">
        <v>0.09</v>
      </c>
      <c r="IN114" s="61">
        <f>'ETF MTD'!$DU$28/'ETF MTD'!$DU$3-1</f>
        <v/>
      </c>
      <c r="IO114" s="61">
        <f>IM114*IN114</f>
        <v/>
      </c>
      <c r="IP114" s="61" t="n"/>
      <c r="IQ114" s="33" t="inlineStr">
        <is>
          <t>TIP</t>
        </is>
      </c>
      <c r="IR114" s="50" t="n">
        <v>0.06799999999999999</v>
      </c>
      <c r="IS114" s="61">
        <f>'ETF MTD'!$DU$28/'ETF MTD'!$DU$3-1</f>
        <v/>
      </c>
      <c r="IT114" s="61">
        <f>IR114*IS114</f>
        <v/>
      </c>
      <c r="IU114" s="61" t="n"/>
      <c r="IV114" s="33" t="inlineStr">
        <is>
          <t>TIP</t>
        </is>
      </c>
      <c r="IW114" s="50" t="n">
        <v>0.06799999999999999</v>
      </c>
      <c r="IX114" s="61">
        <f>'ETF MTD'!$DU$28/'ETF MTD'!$DU$3-1</f>
        <v/>
      </c>
      <c r="IY114" s="61">
        <f>IW114*IX114</f>
        <v/>
      </c>
      <c r="IZ114" s="61" t="n"/>
      <c r="JA114" s="33" t="inlineStr">
        <is>
          <t>TIP</t>
        </is>
      </c>
      <c r="JB114" s="50" t="n">
        <v>0.08</v>
      </c>
      <c r="JC114" s="61">
        <f>'ETF MTD'!$DU$28/'ETF MTD'!$DU$3-1</f>
        <v/>
      </c>
      <c r="JD114" s="61">
        <f>JB114*JC114</f>
        <v/>
      </c>
      <c r="JE114" s="61" t="n"/>
      <c r="JF114" s="33" t="inlineStr">
        <is>
          <t>TIP</t>
        </is>
      </c>
      <c r="JG114" s="50" t="n">
        <v>0.08</v>
      </c>
      <c r="JH114" s="61">
        <f>'ETF MTD'!$DU$28/'ETF MTD'!$DU$3-1</f>
        <v/>
      </c>
      <c r="JI114" s="61">
        <f>JG114*JH114</f>
        <v/>
      </c>
      <c r="JJ114" s="61" t="n"/>
      <c r="JK114" s="33" t="inlineStr">
        <is>
          <t>TIP</t>
        </is>
      </c>
      <c r="JL114" s="50" t="n">
        <v>0.08</v>
      </c>
      <c r="JM114" s="61">
        <f>'ETF MTD'!$DU$28/'ETF MTD'!$DU$3-1</f>
        <v/>
      </c>
      <c r="JN114" s="61">
        <f>JL114*JM114</f>
        <v/>
      </c>
      <c r="JO114" s="61" t="n"/>
      <c r="JP114" s="33" t="inlineStr">
        <is>
          <t>TIP</t>
        </is>
      </c>
      <c r="JQ114" s="50" t="n">
        <v>0.08</v>
      </c>
      <c r="JR114" s="61">
        <f>'ETF MTD'!$DU$28/'ETF MTD'!$DU$3-1</f>
        <v/>
      </c>
      <c r="JS114" s="61">
        <f>JQ114*JR114</f>
        <v/>
      </c>
      <c r="JT114" s="61" t="n"/>
      <c r="JU114" s="33" t="inlineStr">
        <is>
          <t>TIP</t>
        </is>
      </c>
      <c r="JV114" s="50" t="n">
        <v>0.08</v>
      </c>
      <c r="JW114" s="61">
        <f>'ETF MTD'!$DU$28/'ETF MTD'!$DU$3-1</f>
        <v/>
      </c>
      <c r="JX114" s="61">
        <f>JV114*JW114</f>
        <v/>
      </c>
      <c r="JY114" s="61" t="n"/>
      <c r="JZ114" t="inlineStr">
        <is>
          <t>TIPs</t>
        </is>
      </c>
      <c r="KA114" s="50" t="n">
        <v>0.06799999999999999</v>
      </c>
      <c r="KB114" s="61">
        <f>'ETF MTD'!$DU$28/'ETF MTD'!$DU$3-1</f>
        <v/>
      </c>
      <c r="KC114" s="61">
        <f>KA114*KB114</f>
        <v/>
      </c>
      <c r="KD114" s="61" t="n"/>
      <c r="KE114" t="inlineStr">
        <is>
          <t>TIPs</t>
        </is>
      </c>
      <c r="KF114" s="50" t="n">
        <v>0.12</v>
      </c>
      <c r="KG114" s="61">
        <f>'ETF MTD'!$DU$28/'ETF MTD'!$DU$3-1</f>
        <v/>
      </c>
      <c r="KH114" s="61">
        <f>KF114*KG114</f>
        <v/>
      </c>
      <c r="KI114" s="61" t="n"/>
      <c r="KJ114" t="inlineStr">
        <is>
          <t>TIPs</t>
        </is>
      </c>
      <c r="KK114" s="50" t="n">
        <v>0.12</v>
      </c>
      <c r="KL114" s="61">
        <f>'ETF MTD'!$DU$28/'ETF MTD'!$DU$3-1</f>
        <v/>
      </c>
      <c r="KM114" s="61">
        <f>KK114*KL114</f>
        <v/>
      </c>
      <c r="KN114" s="61" t="n"/>
      <c r="KO114" t="inlineStr">
        <is>
          <t>TIPs</t>
        </is>
      </c>
      <c r="KP114" s="50" t="n">
        <v>0.068</v>
      </c>
      <c r="KQ114" s="61">
        <f>'ETF MTD'!$DU$28/'ETF MTD'!$DU$3-1</f>
        <v/>
      </c>
      <c r="KR114" s="61">
        <f>KP114*KQ114</f>
        <v/>
      </c>
      <c r="KS114" s="61" t="n"/>
      <c r="KT114" t="inlineStr">
        <is>
          <t>TIPs</t>
        </is>
      </c>
      <c r="KU114" s="50" t="n">
        <v>0.056</v>
      </c>
      <c r="KV114" s="61">
        <f>'ETF MTD'!$DU$28/'ETF MTD'!$DU$3-1</f>
        <v/>
      </c>
      <c r="KW114" s="61">
        <f>KU114*KV114</f>
        <v/>
      </c>
      <c r="KX114" s="61" t="n"/>
      <c r="KY114" t="inlineStr">
        <is>
          <t>TIPs</t>
        </is>
      </c>
      <c r="KZ114" s="50" t="n">
        <v>0.056</v>
      </c>
      <c r="LA114" s="61">
        <f>'ETF MTD'!$DU$28/'ETF MTD'!$DU$3-1</f>
        <v/>
      </c>
      <c r="LB114" s="61">
        <f>KZ114*LA114</f>
        <v/>
      </c>
      <c r="LC114" s="61" t="n"/>
      <c r="LD114" t="inlineStr">
        <is>
          <t>TIPs</t>
        </is>
      </c>
      <c r="LE114" s="50" t="n">
        <v>0.05599999999999999</v>
      </c>
      <c r="LF114" s="61">
        <f>'ETF MTD'!$DU$28/'ETF MTD'!$DU$3-1</f>
        <v/>
      </c>
      <c r="LG114" s="61">
        <f>LE114*LF114</f>
        <v/>
      </c>
      <c r="LH114" s="61" t="n"/>
      <c r="LI114" t="inlineStr">
        <is>
          <t>TIPs</t>
        </is>
      </c>
      <c r="LJ114" s="50" t="n">
        <v>0.05599999999999999</v>
      </c>
      <c r="LK114" s="61">
        <f>'ETF MTD'!$DU$28/'ETF MTD'!$DU$3-1</f>
        <v/>
      </c>
      <c r="LL114" s="61">
        <f>LJ114*LK114</f>
        <v/>
      </c>
      <c r="LM114" s="61" t="n"/>
      <c r="LN114" t="inlineStr">
        <is>
          <t>TIPs</t>
        </is>
      </c>
      <c r="LO114" s="50" t="n">
        <v>0.05599999999999999</v>
      </c>
      <c r="LP114" s="61">
        <f>'ETF MTD'!$DU$28/'ETF MTD'!$DU$3-1</f>
        <v/>
      </c>
      <c r="LQ114" s="61">
        <f>LO114*LP114</f>
        <v/>
      </c>
      <c r="LR114" s="61" t="n"/>
      <c r="LS114" t="inlineStr">
        <is>
          <t>TIPs</t>
        </is>
      </c>
      <c r="LT114" s="50" t="n">
        <v>0.05599999999999999</v>
      </c>
      <c r="LU114" s="61">
        <f>'ETF MTD'!$DU$28/'ETF MTD'!$DU$3-1</f>
        <v/>
      </c>
      <c r="LV114" s="61">
        <f>LT114*LU114</f>
        <v/>
      </c>
      <c r="LW114" s="61" t="n"/>
      <c r="LX114" t="inlineStr">
        <is>
          <t>TIPs</t>
        </is>
      </c>
      <c r="LY114" s="50" t="n">
        <v>0.05599999999999999</v>
      </c>
      <c r="LZ114" s="61">
        <f>'ETF MTD'!$DU$28/'ETF MTD'!$DU$3-1</f>
        <v/>
      </c>
      <c r="MA114" s="61">
        <f>LY114*LZ114</f>
        <v/>
      </c>
      <c r="MB114" s="61" t="n"/>
      <c r="MC114" t="inlineStr">
        <is>
          <t>TIPs</t>
        </is>
      </c>
      <c r="MD114" s="50" t="n">
        <v>0.05599999999999999</v>
      </c>
      <c r="ME114" s="61">
        <f>'ETF MTD'!$DU$28/'ETF MTD'!$DU$3-1</f>
        <v/>
      </c>
      <c r="MF114" s="61">
        <f>MD114*ME114</f>
        <v/>
      </c>
      <c r="MG114" s="61" t="n"/>
      <c r="MH114" t="inlineStr">
        <is>
          <t>TIPs</t>
        </is>
      </c>
      <c r="MI114" s="50" t="n">
        <v>0.05599999999999999</v>
      </c>
      <c r="MJ114" s="61">
        <f>'ETF MTD'!$DU$28/'ETF MTD'!$DU$3-1</f>
        <v/>
      </c>
      <c r="MK114" s="61">
        <f>MI114*MJ114</f>
        <v/>
      </c>
      <c r="ML114" s="61" t="n"/>
      <c r="MM114" t="inlineStr">
        <is>
          <t>TIPs</t>
        </is>
      </c>
      <c r="MN114" s="50" t="n">
        <v>0.05599999999999999</v>
      </c>
      <c r="MO114" s="61">
        <f>'ETF MTD'!$DU$28/'ETF MTD'!$DU$3-1</f>
        <v/>
      </c>
      <c r="MP114" s="61">
        <f>MN114*MO114</f>
        <v/>
      </c>
      <c r="MQ114" s="33" t="n"/>
      <c r="MR114" t="inlineStr">
        <is>
          <t>TIPs</t>
        </is>
      </c>
      <c r="MS114" s="50" t="n">
        <v>0.05599999999999999</v>
      </c>
      <c r="MT114" s="61">
        <f>'ETF MTD'!$DU$28/'ETF MTD'!$DU$3-1</f>
        <v/>
      </c>
      <c r="MU114" s="61">
        <f>MS114*MT114</f>
        <v/>
      </c>
      <c r="MV114" s="61" t="n"/>
      <c r="MW114" t="inlineStr">
        <is>
          <t>TIPs</t>
        </is>
      </c>
      <c r="MX114" s="50" t="n">
        <v>0.056</v>
      </c>
      <c r="MY114" s="61">
        <f>'ETF MTD'!$DU$28/'ETF MTD'!$DU$3-1</f>
        <v/>
      </c>
      <c r="MZ114" s="61">
        <f>MX114*MY114</f>
        <v/>
      </c>
      <c r="NA114" s="33" t="n"/>
      <c r="NB114" t="inlineStr">
        <is>
          <t>TIPs</t>
        </is>
      </c>
      <c r="NC114" s="41" t="n">
        <v>0.05599999999999999</v>
      </c>
      <c r="ND114" s="61">
        <f>'ETF MTD'!$DU$28/'ETF MTD'!$DU$3-1</f>
        <v/>
      </c>
      <c r="NE114" s="61">
        <f>NC114*ND114</f>
        <v/>
      </c>
      <c r="NF114" s="33" t="n"/>
      <c r="NG114" t="inlineStr">
        <is>
          <t>TIPs</t>
        </is>
      </c>
      <c r="NH114" s="41" t="n">
        <v>0.056</v>
      </c>
      <c r="NI114" s="61">
        <f>'ETF MTD'!$DU$28/'ETF MTD'!$DU$3-1</f>
        <v/>
      </c>
      <c r="NJ114" s="61">
        <f>NH114*NI114</f>
        <v/>
      </c>
      <c r="NK114" s="33" t="n"/>
      <c r="NL114" t="inlineStr">
        <is>
          <t>TIPs</t>
        </is>
      </c>
      <c r="NM114" s="41" t="n">
        <v>0.068</v>
      </c>
      <c r="NN114" s="61">
        <f>'ETF MTD'!$DU$28/'ETF MTD'!$DU$3-1</f>
        <v/>
      </c>
      <c r="NO114" s="61">
        <f>NM114*NN114</f>
        <v/>
      </c>
      <c r="NP114" s="33" t="n"/>
      <c r="NQ114" t="inlineStr">
        <is>
          <t>TIPs</t>
        </is>
      </c>
      <c r="NR114" s="41" t="n">
        <v>0.068</v>
      </c>
      <c r="NS114" s="61">
        <f>'ETF MTD'!$DU$28/'ETF MTD'!$DU$3-1</f>
        <v/>
      </c>
      <c r="NT114" s="61">
        <f>NR114*NS114</f>
        <v/>
      </c>
      <c r="NU114" s="33" t="n"/>
      <c r="NV114" t="inlineStr">
        <is>
          <t>TIPs</t>
        </is>
      </c>
      <c r="NW114" s="41" t="n">
        <v>0.056</v>
      </c>
      <c r="NX114" s="61">
        <f>'ETF MTD'!$DU$28/'ETF MTD'!$DU$3-1</f>
        <v/>
      </c>
      <c r="NY114" s="61">
        <f>NW114*NX114</f>
        <v/>
      </c>
      <c r="NZ114" s="33" t="n"/>
      <c r="OA114" t="inlineStr">
        <is>
          <t>TIPs</t>
        </is>
      </c>
      <c r="OB114" s="41" t="n">
        <v>0.056</v>
      </c>
      <c r="OC114" s="61">
        <f>'ETF MTD'!$DU$28/'ETF MTD'!$DU$3-1</f>
        <v/>
      </c>
      <c r="OD114" s="61">
        <f>OB114*OC114</f>
        <v/>
      </c>
      <c r="OE114" s="33" t="n"/>
      <c r="OF114" t="inlineStr">
        <is>
          <t>TIPs</t>
        </is>
      </c>
      <c r="OG114" s="41" t="n">
        <v>0.056</v>
      </c>
      <c r="OH114" s="61">
        <f>'ETF MTD'!$DU$28/'ETF MTD'!$DU$3-1</f>
        <v/>
      </c>
      <c r="OI114" s="61">
        <f>OG114*OH114</f>
        <v/>
      </c>
      <c r="OJ114" s="33" t="n"/>
      <c r="OK114" t="inlineStr">
        <is>
          <t>TIPs</t>
        </is>
      </c>
      <c r="OL114" s="41" t="n">
        <v>0.056</v>
      </c>
      <c r="OM114" s="61">
        <f>'ETF MTD'!$DU$28/'ETF MTD'!$DU$3-1</f>
        <v/>
      </c>
      <c r="ON114" s="61">
        <f>OL114*OM114</f>
        <v/>
      </c>
      <c r="OO114" s="33" t="n"/>
      <c r="OP114" t="inlineStr">
        <is>
          <t>TIPs</t>
        </is>
      </c>
      <c r="OQ114" s="41" t="n">
        <v>0.056</v>
      </c>
      <c r="OR114" s="61">
        <f>'ETF MTD'!$DU$28/'ETF MTD'!$DU$3-1</f>
        <v/>
      </c>
      <c r="OS114" s="61">
        <f>OQ114*OR114</f>
        <v/>
      </c>
      <c r="OT114" s="33" t="n"/>
      <c r="OU114" t="inlineStr">
        <is>
          <t>TIPs</t>
        </is>
      </c>
      <c r="OV114" s="41" t="n">
        <v>0</v>
      </c>
      <c r="OW114" s="61">
        <f>'ETF MTD'!$DU$28/'ETF MTD'!$DU$3-1</f>
        <v/>
      </c>
      <c r="OX114" s="61">
        <f>OV114*OW114</f>
        <v/>
      </c>
      <c r="OY114" s="33" t="n"/>
      <c r="OZ114" t="inlineStr">
        <is>
          <t>TIPs</t>
        </is>
      </c>
      <c r="PA114" s="41" t="n">
        <v>0</v>
      </c>
      <c r="PB114" s="61">
        <f>'ETF MTD'!$DU$28/'ETF MTD'!$DU$3-1</f>
        <v/>
      </c>
      <c r="PC114" s="61">
        <f>PA114*PB114</f>
        <v/>
      </c>
      <c r="PD114" s="33" t="n"/>
      <c r="PE114" t="inlineStr">
        <is>
          <t>TIPs</t>
        </is>
      </c>
      <c r="PF114" s="41" t="n">
        <v>0</v>
      </c>
      <c r="PG114" s="61">
        <f>'ETF MTD'!$DU$28/'ETF MTD'!$DU$3-1</f>
        <v/>
      </c>
      <c r="PH114" s="61">
        <f>PF114*PG114</f>
        <v/>
      </c>
      <c r="PI114" s="33" t="n"/>
      <c r="PJ114" t="inlineStr">
        <is>
          <t>TIPs</t>
        </is>
      </c>
      <c r="PK114" s="41" t="n">
        <v>0</v>
      </c>
      <c r="PL114" s="61">
        <f>'ETF MTD'!$DU$28/'ETF MTD'!$DU$3-1</f>
        <v/>
      </c>
      <c r="PM114" s="61">
        <f>PK114*PL114</f>
        <v/>
      </c>
      <c r="PN114" s="33" t="n"/>
      <c r="PO114" t="inlineStr">
        <is>
          <t>TIPs</t>
        </is>
      </c>
      <c r="PP114" s="41" t="n">
        <v>0</v>
      </c>
      <c r="PQ114" s="61">
        <f>'ETF MTD'!$DU$28/'ETF MTD'!$DU$3-1</f>
        <v/>
      </c>
      <c r="PR114" s="61">
        <f>PP114*PQ114</f>
        <v/>
      </c>
      <c r="PS114" s="33" t="n"/>
      <c r="PT114" t="inlineStr">
        <is>
          <t>TIPs</t>
        </is>
      </c>
      <c r="PU114" s="41" t="n">
        <v>0</v>
      </c>
      <c r="PV114" s="61">
        <f>'ETF MTD'!$DU$28/'ETF MTD'!$DU$3-1</f>
        <v/>
      </c>
      <c r="PW114" s="61">
        <f>PU114*PV114</f>
        <v/>
      </c>
      <c r="PX114" s="33" t="n"/>
      <c r="PY114" t="inlineStr">
        <is>
          <t>TIPs</t>
        </is>
      </c>
      <c r="PZ114" s="50" t="n">
        <v>0</v>
      </c>
      <c r="QA114" s="61">
        <f>'ETF MTD'!$DU$28/'ETF MTD'!$DU$3-1</f>
        <v/>
      </c>
      <c r="QB114" s="61">
        <f>PZ114*QA114</f>
        <v/>
      </c>
      <c r="QC114" s="33" t="n"/>
      <c r="QD114" t="inlineStr">
        <is>
          <t>TIPs</t>
        </is>
      </c>
      <c r="QE114" s="50" t="n">
        <v>0</v>
      </c>
      <c r="QF114" s="61">
        <f>'ETF MTD'!$DU$28/'ETF MTD'!$DU$3-1</f>
        <v/>
      </c>
      <c r="QG114" s="61">
        <f>QE114*QF114</f>
        <v/>
      </c>
      <c r="QH114" s="61" t="n"/>
      <c r="QI114" t="inlineStr">
        <is>
          <t>TIPs</t>
        </is>
      </c>
      <c r="QJ114" s="41" t="n">
        <v>0</v>
      </c>
      <c r="QK114" s="61">
        <f>'ETF MTD'!$DU$28/'ETF MTD'!$DU$3-1</f>
        <v/>
      </c>
      <c r="QL114" s="61">
        <f>QJ114*QK114</f>
        <v/>
      </c>
      <c r="QM114" s="33" t="n"/>
      <c r="QN114" t="inlineStr">
        <is>
          <t>TIPs</t>
        </is>
      </c>
      <c r="QO114" s="41" t="n">
        <v>0</v>
      </c>
      <c r="QP114" s="61">
        <f>'ETF MTD'!$DU$28/'ETF MTD'!$DU$3-1</f>
        <v/>
      </c>
      <c r="QQ114" s="61">
        <f>QO114*QP114</f>
        <v/>
      </c>
      <c r="QR114" s="33" t="n"/>
      <c r="QS114" t="inlineStr">
        <is>
          <t>TIPs</t>
        </is>
      </c>
      <c r="QT114" s="41" t="n">
        <v>0</v>
      </c>
      <c r="QU114" s="61">
        <f>'ETF MTD'!$DU$28/'ETF MTD'!$DU$3-1</f>
        <v/>
      </c>
      <c r="QV114" s="61">
        <f>QT114*QU114</f>
        <v/>
      </c>
      <c r="QW114" s="33" t="n"/>
      <c r="QX114" t="inlineStr">
        <is>
          <t>TIPs</t>
        </is>
      </c>
      <c r="QY114" s="41" t="n">
        <v>0</v>
      </c>
      <c r="QZ114" s="61">
        <f>'ETF MTD'!$DU$28/'ETF MTD'!$DU$3-1</f>
        <v/>
      </c>
      <c r="RA114" s="61">
        <f>QY114*QZ114</f>
        <v/>
      </c>
      <c r="RB114" s="33" t="n"/>
      <c r="RC114" t="inlineStr">
        <is>
          <t>TIPs</t>
        </is>
      </c>
      <c r="RD114" s="41" t="n">
        <v>0</v>
      </c>
      <c r="RE114" s="61">
        <f>'ETF MTD'!$DU$28/'ETF MTD'!$DU$3-1</f>
        <v/>
      </c>
      <c r="RF114" s="61">
        <f>RD114*RE114</f>
        <v/>
      </c>
      <c r="RG114" s="33" t="n"/>
      <c r="RH114" t="inlineStr">
        <is>
          <t>TIPs</t>
        </is>
      </c>
      <c r="RI114" s="41" t="n">
        <v>0</v>
      </c>
      <c r="RJ114" s="61">
        <f>'ETF MTD'!$DU$28/'ETF MTD'!$DU$3-1</f>
        <v/>
      </c>
      <c r="RK114" s="61">
        <f>RI114*RJ114</f>
        <v/>
      </c>
      <c r="RL114" s="33" t="n"/>
      <c r="RM114" s="208" t="n">
        <v>0</v>
      </c>
      <c r="RN114" s="58">
        <f>RM114*0.7</f>
        <v/>
      </c>
    </row>
    <row r="115">
      <c r="U115" s="33" t="n"/>
      <c r="V115" s="33" t="n"/>
      <c r="W115" s="33" t="n"/>
      <c r="X115" s="33" t="n"/>
      <c r="Y115" s="33" t="n"/>
      <c r="Z115" s="33" t="n"/>
      <c r="AA115" s="33" t="n"/>
      <c r="AB115" s="33" t="n"/>
      <c r="AC115" s="33" t="n"/>
      <c r="AD115" s="33" t="n"/>
      <c r="AE115" s="33" t="n"/>
      <c r="AF115" s="33" t="n"/>
      <c r="AG115" s="33" t="n"/>
      <c r="AH115" s="33" t="n"/>
      <c r="AI115" s="33" t="n"/>
      <c r="AJ115" s="33" t="n"/>
      <c r="AK115" s="33" t="n"/>
      <c r="AL115" s="33" t="n"/>
      <c r="AM115" s="33" t="n"/>
      <c r="AN115" s="33" t="n"/>
      <c r="AO115" s="33" t="n"/>
      <c r="AP115" s="33" t="n"/>
      <c r="AQ115" s="33" t="n"/>
      <c r="AR115" s="33" t="n"/>
      <c r="AS115" s="33" t="n"/>
      <c r="AT115" s="33" t="n"/>
      <c r="AU115" s="33" t="n"/>
      <c r="AV115" s="33" t="n"/>
      <c r="AW115" s="33" t="n"/>
      <c r="AX115" s="33" t="n"/>
      <c r="AY115" s="33" t="n"/>
      <c r="AZ115" s="33" t="n"/>
      <c r="BA115" s="33" t="n"/>
      <c r="BB115" s="33" t="n"/>
      <c r="BC115" s="33" t="n"/>
      <c r="BD115" s="33" t="inlineStr">
        <is>
          <t>EQCHX</t>
        </is>
      </c>
      <c r="BE115" s="61" t="n">
        <v>0.07000000000000001</v>
      </c>
      <c r="BF115" s="61">
        <f>'ETF MTD'!$WA$28/'ETF MTD'!$WA$3-1</f>
        <v/>
      </c>
      <c r="BG115" s="61">
        <f>BE115*BF115</f>
        <v/>
      </c>
      <c r="BH115" s="61" t="n"/>
      <c r="BI115" s="33" t="inlineStr">
        <is>
          <t>EQCHX</t>
        </is>
      </c>
      <c r="BJ115" s="61" t="n">
        <v>0.07000000000000001</v>
      </c>
      <c r="BK115" s="61">
        <f>'ETF MTD'!$WA$28/'ETF MTD'!$WA$3-1</f>
        <v/>
      </c>
      <c r="BL115" s="61">
        <f>BJ115*BK115</f>
        <v/>
      </c>
      <c r="BM115" s="61" t="n"/>
      <c r="BN115" s="33" t="inlineStr">
        <is>
          <t>EQCHX</t>
        </is>
      </c>
      <c r="BO115" s="61" t="n">
        <v>0.07000000000000001</v>
      </c>
      <c r="BP115" s="61">
        <f>'ETF MTD'!$WA$28/'ETF MTD'!$WA$3-1</f>
        <v/>
      </c>
      <c r="BQ115" s="61">
        <f>BO115*BP115</f>
        <v/>
      </c>
      <c r="BR115" s="61" t="n"/>
      <c r="BS115" s="33" t="inlineStr">
        <is>
          <t>EQCHX</t>
        </is>
      </c>
      <c r="BT115" s="61" t="n">
        <v>0.07000000000000001</v>
      </c>
      <c r="BU115" s="61">
        <f>'ETF MTD'!$WA$28/'ETF MTD'!$WA$3-1</f>
        <v/>
      </c>
      <c r="BV115" s="61">
        <f>BT115*BU115</f>
        <v/>
      </c>
      <c r="BW115" s="61" t="n"/>
      <c r="BX115" s="33" t="inlineStr">
        <is>
          <t>EQCHX</t>
        </is>
      </c>
      <c r="BY115" s="61" t="n">
        <v>0.07000000000000001</v>
      </c>
      <c r="BZ115" s="61">
        <f>'ETF MTD'!$WA$28/'ETF MTD'!$WA$3-1</f>
        <v/>
      </c>
      <c r="CA115" s="61">
        <f>BY115*BZ115</f>
        <v/>
      </c>
      <c r="CB115" s="61" t="n"/>
      <c r="CC115" s="33" t="inlineStr">
        <is>
          <t>EQCHX</t>
        </is>
      </c>
      <c r="CD115" s="61" t="n">
        <v>0.07000000000000001</v>
      </c>
      <c r="CE115" s="61">
        <f>'ETF MTD'!$WA$28/'ETF MTD'!$WA$3-1</f>
        <v/>
      </c>
      <c r="CF115" s="61">
        <f>CD115*CE115</f>
        <v/>
      </c>
      <c r="CG115" s="61" t="n"/>
      <c r="CH115" s="33" t="inlineStr">
        <is>
          <t>EQCHX</t>
        </is>
      </c>
      <c r="CI115" s="61" t="n">
        <v>0.07000000000000001</v>
      </c>
      <c r="CJ115" s="61">
        <f>'ETF MTD'!$WA$28/'ETF MTD'!$WA$3-1</f>
        <v/>
      </c>
      <c r="CK115" s="61">
        <f>CI115*CJ115</f>
        <v/>
      </c>
      <c r="CL115" s="61" t="n"/>
      <c r="CM115" s="33" t="inlineStr">
        <is>
          <t>EQCHX</t>
        </is>
      </c>
      <c r="CN115" s="61" t="n">
        <v>0.07000000000000001</v>
      </c>
      <c r="CO115" s="61">
        <f>'ETF MTD'!$WA$28/'ETF MTD'!$WA$3-1</f>
        <v/>
      </c>
      <c r="CP115" s="61">
        <f>CN115*CO115</f>
        <v/>
      </c>
      <c r="CQ115" s="61" t="n"/>
      <c r="CR115" s="33" t="inlineStr">
        <is>
          <t>EQCHX</t>
        </is>
      </c>
      <c r="CS115" s="61" t="n">
        <v>0.07000000000000001</v>
      </c>
      <c r="CT115" s="61">
        <f>'ETF MTD'!$WA$28/'ETF MTD'!$WA$3-1</f>
        <v/>
      </c>
      <c r="CU115" s="61">
        <f>CS115*CT115</f>
        <v/>
      </c>
      <c r="CV115" s="61" t="n"/>
      <c r="CW115" s="33" t="inlineStr">
        <is>
          <t>EQCHX</t>
        </is>
      </c>
      <c r="CX115" s="61" t="n">
        <v>0.07000000000000001</v>
      </c>
      <c r="CY115" s="61">
        <f>'ETF MTD'!$WA$28/'ETF MTD'!$WA$3-1</f>
        <v/>
      </c>
      <c r="CZ115" s="61">
        <f>CX115*CY115</f>
        <v/>
      </c>
      <c r="DA115" s="61" t="n"/>
      <c r="DB115" s="33" t="inlineStr">
        <is>
          <t>EQCHX</t>
        </is>
      </c>
      <c r="DC115" s="61" t="n">
        <v>0.07000000000000001</v>
      </c>
      <c r="DD115" s="61">
        <f>'ETF MTD'!$WA$28/'ETF MTD'!$WA$3-1</f>
        <v/>
      </c>
      <c r="DE115" s="61">
        <f>DC115*DD115</f>
        <v/>
      </c>
      <c r="DF115" s="61" t="n"/>
      <c r="DG115" s="33" t="inlineStr">
        <is>
          <t>EQCHX</t>
        </is>
      </c>
      <c r="DH115" s="61" t="n">
        <v>0.07000000000000001</v>
      </c>
      <c r="DI115" s="61">
        <f>'ETF MTD'!$WA$28/'ETF MTD'!$WA$3-1</f>
        <v/>
      </c>
      <c r="DJ115" s="61">
        <f>DH115*DI115</f>
        <v/>
      </c>
      <c r="DK115" s="61" t="n"/>
      <c r="DL115" s="33" t="inlineStr">
        <is>
          <t>EQCHX</t>
        </is>
      </c>
      <c r="DM115" s="61" t="n">
        <v>0.07000000000000001</v>
      </c>
      <c r="DN115" s="61">
        <f>'ETF MTD'!$WA$28/'ETF MTD'!$WA$3-1</f>
        <v/>
      </c>
      <c r="DO115" s="61">
        <f>DM115*DN115</f>
        <v/>
      </c>
      <c r="DP115" s="61" t="n"/>
      <c r="DQ115" s="33" t="inlineStr">
        <is>
          <t>EQCHX</t>
        </is>
      </c>
      <c r="DR115" s="61" t="n">
        <v>0.07000000000000001</v>
      </c>
      <c r="DS115" s="61">
        <f>'ETF MTD'!$WA$28/'ETF MTD'!$WA$3-1</f>
        <v/>
      </c>
      <c r="DT115" s="61">
        <f>DR115*DS115</f>
        <v/>
      </c>
      <c r="DU115" s="61" t="n"/>
      <c r="DV115" s="33" t="inlineStr">
        <is>
          <t>EQCHX</t>
        </is>
      </c>
      <c r="DW115" s="61" t="n">
        <v>0.07000000000000001</v>
      </c>
      <c r="DX115" s="61">
        <f>'ETF MTD'!$WA$28/'ETF MTD'!$WA$3-1</f>
        <v/>
      </c>
      <c r="DY115" s="61">
        <f>DW115*DX115</f>
        <v/>
      </c>
      <c r="DZ115" s="61" t="n"/>
      <c r="EA115" s="33" t="inlineStr">
        <is>
          <t>EQCHX</t>
        </is>
      </c>
      <c r="EB115" s="61" t="n">
        <v>0.07000000000000001</v>
      </c>
      <c r="EC115" s="61">
        <f>'ETF MTD'!$WA$28/'ETF MTD'!$WA$3-1</f>
        <v/>
      </c>
      <c r="ED115" s="61">
        <f>EB115*EC115</f>
        <v/>
      </c>
      <c r="EE115" s="61" t="n"/>
      <c r="EF115" s="33" t="inlineStr">
        <is>
          <t>EQCHX</t>
        </is>
      </c>
      <c r="EG115" s="61" t="n">
        <v>0.07000000000000001</v>
      </c>
      <c r="EH115" s="61">
        <f>'ETF MTD'!$WA$28/'ETF MTD'!$WA$3-1</f>
        <v/>
      </c>
      <c r="EI115" s="61">
        <f>EG115*EH115</f>
        <v/>
      </c>
      <c r="EJ115" s="61" t="n"/>
      <c r="EK115" s="33" t="inlineStr">
        <is>
          <t>EQCHX</t>
        </is>
      </c>
      <c r="EL115" s="61" t="n">
        <v>0.07000000000000001</v>
      </c>
      <c r="EM115" s="61">
        <f>'ETF MTD'!$WA$28/'ETF MTD'!$WA$3-1</f>
        <v/>
      </c>
      <c r="EN115" s="61">
        <f>EL115*EM115</f>
        <v/>
      </c>
      <c r="EO115" s="61" t="n"/>
      <c r="EP115" s="33" t="inlineStr">
        <is>
          <t>EQCHX</t>
        </is>
      </c>
      <c r="EQ115" s="61" t="n">
        <v>0.07000000000000001</v>
      </c>
      <c r="ER115" s="61">
        <f>'ETF MTD'!$WA$28/'ETF MTD'!$WA$3-1</f>
        <v/>
      </c>
      <c r="ES115" s="61">
        <f>EQ115*ER115</f>
        <v/>
      </c>
      <c r="ET115" s="61" t="n"/>
      <c r="EU115" s="33" t="inlineStr">
        <is>
          <t>EQCHX</t>
        </is>
      </c>
      <c r="EV115" s="61" t="n">
        <v>0.07000000000000001</v>
      </c>
      <c r="EW115" s="61">
        <f>'ETF MTD'!$WA$28/'ETF MTD'!$WA$3-1</f>
        <v/>
      </c>
      <c r="EX115" s="61">
        <f>EV115*EW115</f>
        <v/>
      </c>
      <c r="EY115" s="61" t="n"/>
      <c r="EZ115" s="33" t="inlineStr">
        <is>
          <t>EQCHX</t>
        </is>
      </c>
      <c r="FA115" s="61" t="n">
        <v>0.07000000000000001</v>
      </c>
      <c r="FB115" s="61">
        <f>'ETF MTD'!$WA$28/'ETF MTD'!$WA$3-1</f>
        <v/>
      </c>
      <c r="FC115" s="61">
        <f>FA115*FB115</f>
        <v/>
      </c>
      <c r="FD115" s="61" t="n"/>
      <c r="FE115" s="33" t="inlineStr">
        <is>
          <t>EQCHX</t>
        </is>
      </c>
      <c r="FF115" s="61" t="n">
        <v>0.07000000000000001</v>
      </c>
      <c r="FG115" s="61">
        <f>'ETF MTD'!$WA$28/'ETF MTD'!$WA$3-1</f>
        <v/>
      </c>
      <c r="FH115" s="61">
        <f>FF115*FG115</f>
        <v/>
      </c>
      <c r="FI115" s="61" t="n"/>
      <c r="FJ115" s="33" t="inlineStr">
        <is>
          <t>EQCHX</t>
        </is>
      </c>
      <c r="FK115" s="61" t="n">
        <v>0.07000000000000001</v>
      </c>
      <c r="FL115" s="61">
        <f>'ETF MTD'!$WA$28/'ETF MTD'!$WA$3-1</f>
        <v/>
      </c>
      <c r="FM115" s="61">
        <f>FK115*FL115</f>
        <v/>
      </c>
      <c r="FN115" s="61" t="n"/>
      <c r="FO115" s="33" t="inlineStr">
        <is>
          <t>EQCHX</t>
        </is>
      </c>
      <c r="FP115" s="61" t="n">
        <v>0.07000000000000001</v>
      </c>
      <c r="FQ115" s="61">
        <f>'ETF MTD'!$WA$28/'ETF MTD'!$WA$3-1</f>
        <v/>
      </c>
      <c r="FR115" s="61">
        <f>FP115*FQ115</f>
        <v/>
      </c>
      <c r="FS115" s="61" t="n"/>
      <c r="FT115" s="33" t="inlineStr">
        <is>
          <t>EQCHX</t>
        </is>
      </c>
      <c r="FU115" s="61" t="n">
        <v>0.07000000000000001</v>
      </c>
      <c r="FV115" s="61">
        <f>'ETF MTD'!$WA$28/'ETF MTD'!$WA$3-1</f>
        <v/>
      </c>
      <c r="FW115" s="61">
        <f>FU115*FV115</f>
        <v/>
      </c>
      <c r="FX115" s="61" t="n"/>
      <c r="FY115" s="33" t="inlineStr">
        <is>
          <t>EQCHX</t>
        </is>
      </c>
      <c r="FZ115" s="50" t="n">
        <v>0.07000000000000001</v>
      </c>
      <c r="GA115" s="61">
        <f>'ETF MTD'!$WA$28/'ETF MTD'!$WA$3-1</f>
        <v/>
      </c>
      <c r="GB115" s="61">
        <f>FZ115*GA115</f>
        <v/>
      </c>
      <c r="GC115" s="61" t="n"/>
      <c r="GD115" s="33" t="inlineStr">
        <is>
          <t>EQCHX</t>
        </is>
      </c>
      <c r="GE115" s="50" t="n">
        <v>0.07000000000000001</v>
      </c>
      <c r="GF115" s="61">
        <f>'ETF MTD'!$WA$28/'ETF MTD'!$WA$3-1</f>
        <v/>
      </c>
      <c r="GG115" s="61">
        <f>GE115*GF115</f>
        <v/>
      </c>
      <c r="GH115" s="61" t="n"/>
      <c r="GI115" s="33" t="inlineStr">
        <is>
          <t>EQCHX</t>
        </is>
      </c>
      <c r="GJ115" s="50" t="n">
        <v>0.07000000000000001</v>
      </c>
      <c r="GK115" s="61">
        <f>'ETF MTD'!$WA$28/'ETF MTD'!$WA$3-1</f>
        <v/>
      </c>
      <c r="GL115" s="61">
        <f>GJ115*GK115</f>
        <v/>
      </c>
      <c r="GM115" s="61" t="n"/>
      <c r="GN115" s="33" t="inlineStr">
        <is>
          <t>EQCHX</t>
        </is>
      </c>
      <c r="GO115" s="50" t="n">
        <v>0.07000000000000001</v>
      </c>
      <c r="GP115" s="61">
        <f>'ETF MTD'!$WA$28/'ETF MTD'!$WA$3-1</f>
        <v/>
      </c>
      <c r="GQ115" s="61">
        <f>GO115*GP115</f>
        <v/>
      </c>
      <c r="GR115" s="61" t="n"/>
      <c r="GS115" s="33" t="inlineStr">
        <is>
          <t>EQCHX</t>
        </is>
      </c>
      <c r="GT115" s="50" t="n">
        <v>0.07000000000000001</v>
      </c>
      <c r="GU115" s="61">
        <f>'ETF MTD'!$WA$28/'ETF MTD'!$WA$3-1</f>
        <v/>
      </c>
      <c r="GV115" s="61">
        <f>GT115*GU115</f>
        <v/>
      </c>
      <c r="GW115" s="61" t="n"/>
      <c r="GX115" s="33" t="inlineStr">
        <is>
          <t>EQCHX</t>
        </is>
      </c>
      <c r="GY115" s="50" t="n">
        <v>0.07000000000000001</v>
      </c>
      <c r="GZ115" s="61">
        <f>'ETF MTD'!$WA$28/'ETF MTD'!$WA$3-1</f>
        <v/>
      </c>
      <c r="HA115" s="61">
        <f>GY115*GZ115</f>
        <v/>
      </c>
      <c r="HB115" s="61" t="n"/>
      <c r="HC115" s="33" t="inlineStr">
        <is>
          <t>EQCHX</t>
        </is>
      </c>
      <c r="HD115" s="50" t="n">
        <v>0.07000000000000001</v>
      </c>
      <c r="HE115" s="61">
        <f>'ETF MTD'!$WA$28/'ETF MTD'!$WA$3-1</f>
        <v/>
      </c>
      <c r="HF115" s="61">
        <f>HD115*HE115</f>
        <v/>
      </c>
      <c r="HG115" s="61" t="n"/>
      <c r="HH115" s="33" t="inlineStr">
        <is>
          <t>EQCHX</t>
        </is>
      </c>
      <c r="HI115" s="50" t="n">
        <v>0.07000000000000001</v>
      </c>
      <c r="HJ115" s="61">
        <f>'ETF MTD'!$WA$28/'ETF MTD'!$WA$3-1</f>
        <v/>
      </c>
      <c r="HK115" s="61">
        <f>HI115*HJ115</f>
        <v/>
      </c>
      <c r="HL115" s="61" t="n"/>
      <c r="HM115" s="33" t="inlineStr">
        <is>
          <t>EQCHX</t>
        </is>
      </c>
      <c r="HN115" s="50" t="n">
        <v>0.07000000000000001</v>
      </c>
      <c r="HO115" s="61">
        <f>'ETF MTD'!$WA$28/'ETF MTD'!$WA$3-1</f>
        <v/>
      </c>
      <c r="HP115" s="61">
        <f>HN115*HO115</f>
        <v/>
      </c>
      <c r="HQ115" s="61" t="n"/>
      <c r="HR115" s="33" t="inlineStr">
        <is>
          <t>IAU</t>
        </is>
      </c>
      <c r="HS115" s="50" t="n">
        <v>0.07000000000000001</v>
      </c>
      <c r="HT115" s="61">
        <f>'ETF MTD'!$IK$28/'ETF MTD'!$IK$3-1</f>
        <v/>
      </c>
      <c r="HU115" s="61">
        <f>HS115*HT115</f>
        <v/>
      </c>
      <c r="HV115" s="61" t="n"/>
      <c r="HW115" s="33" t="inlineStr">
        <is>
          <t>IAU</t>
        </is>
      </c>
      <c r="HX115" s="50" t="n">
        <v>0.07000000000000001</v>
      </c>
      <c r="HY115" s="61">
        <f>'ETF MTD'!$IK$28/'ETF MTD'!$IK$3-1</f>
        <v/>
      </c>
      <c r="HZ115" s="61">
        <f>HX115*HY115</f>
        <v/>
      </c>
      <c r="IA115" s="61" t="n"/>
      <c r="IB115" s="33" t="inlineStr">
        <is>
          <t>IAU</t>
        </is>
      </c>
      <c r="IC115" s="50" t="n">
        <v>0.059</v>
      </c>
      <c r="ID115" s="61">
        <f>'ETF MTD'!$IK$28/'ETF MTD'!$IK$3-1</f>
        <v/>
      </c>
      <c r="IE115" s="61">
        <f>IC115*ID115</f>
        <v/>
      </c>
      <c r="IF115" s="61" t="n"/>
      <c r="IG115" s="33" t="inlineStr">
        <is>
          <t>IAU</t>
        </is>
      </c>
      <c r="IH115" s="50" t="n">
        <v>0.07000000000000001</v>
      </c>
      <c r="II115" s="61">
        <f>'ETF MTD'!$IK$28/'ETF MTD'!$IK$3-1</f>
        <v/>
      </c>
      <c r="IJ115" s="61">
        <f>IH115*II115</f>
        <v/>
      </c>
      <c r="IK115" s="61" t="n"/>
      <c r="IL115" s="33" t="inlineStr">
        <is>
          <t>IAU</t>
        </is>
      </c>
      <c r="IM115" s="50" t="n">
        <v>0.06</v>
      </c>
      <c r="IN115" s="61">
        <f>'ETF MTD'!$IK$28/'ETF MTD'!$IK$3-1</f>
        <v/>
      </c>
      <c r="IO115" s="61">
        <f>IM115*IN115</f>
        <v/>
      </c>
      <c r="IP115" s="61" t="n"/>
      <c r="IQ115" s="33" t="inlineStr">
        <is>
          <t>IAU</t>
        </is>
      </c>
      <c r="IR115" s="50" t="n">
        <v>0.06</v>
      </c>
      <c r="IS115" s="61">
        <f>'ETF MTD'!$IK$28/'ETF MTD'!$IK$3-1</f>
        <v/>
      </c>
      <c r="IT115" s="61">
        <f>IR115*IS115</f>
        <v/>
      </c>
      <c r="IU115" s="61" t="n"/>
      <c r="IV115" s="33" t="inlineStr">
        <is>
          <t>IAU</t>
        </is>
      </c>
      <c r="IW115" s="50" t="n">
        <v>0.049</v>
      </c>
      <c r="IX115" s="61">
        <f>'ETF MTD'!$IK$28/'ETF MTD'!$IK$3-1</f>
        <v/>
      </c>
      <c r="IY115" s="61">
        <f>IW115*IX115</f>
        <v/>
      </c>
      <c r="IZ115" s="61" t="n"/>
      <c r="JA115" s="33" t="inlineStr">
        <is>
          <t>IAU</t>
        </is>
      </c>
      <c r="JB115" s="50" t="n">
        <v>0.049</v>
      </c>
      <c r="JC115" s="61">
        <f>'ETF MTD'!$IK$28/'ETF MTD'!$IK$3-1</f>
        <v/>
      </c>
      <c r="JD115" s="61">
        <f>JB115*JC115</f>
        <v/>
      </c>
      <c r="JE115" s="61" t="n"/>
      <c r="JF115" s="33" t="inlineStr">
        <is>
          <t>IAU</t>
        </is>
      </c>
      <c r="JG115" s="50" t="n">
        <v>0.07000000000000001</v>
      </c>
      <c r="JH115" s="61">
        <f>'ETF MTD'!$IK$28/'ETF MTD'!$IK$3-1</f>
        <v/>
      </c>
      <c r="JI115" s="61">
        <f>JG115*JH115</f>
        <v/>
      </c>
      <c r="JJ115" s="61" t="n"/>
      <c r="JK115" s="33" t="inlineStr">
        <is>
          <t>IAU</t>
        </is>
      </c>
      <c r="JL115" s="50" t="n">
        <v>0.06</v>
      </c>
      <c r="JM115" s="61">
        <f>'ETF MTD'!$IK$28/'ETF MTD'!$IK$3-1</f>
        <v/>
      </c>
      <c r="JN115" s="61">
        <f>JL115*JM115</f>
        <v/>
      </c>
      <c r="JO115" s="61" t="n"/>
      <c r="JP115" s="33" t="inlineStr">
        <is>
          <t>IAU</t>
        </is>
      </c>
      <c r="JQ115" s="50" t="n">
        <v>0.049</v>
      </c>
      <c r="JR115" s="61">
        <f>'ETF MTD'!$IK$28/'ETF MTD'!$IK$3-1</f>
        <v/>
      </c>
      <c r="JS115" s="61">
        <f>JQ115*JR115</f>
        <v/>
      </c>
      <c r="JT115" s="61" t="n"/>
      <c r="JU115" s="33" t="inlineStr">
        <is>
          <t>IAU</t>
        </is>
      </c>
      <c r="JV115" s="50" t="n">
        <v>0.049</v>
      </c>
      <c r="JW115" s="61">
        <f>'ETF MTD'!$IK$28/'ETF MTD'!$IK$3-1</f>
        <v/>
      </c>
      <c r="JX115" s="61">
        <f>JV115*JW115</f>
        <v/>
      </c>
      <c r="JY115" s="61" t="n"/>
      <c r="JZ115" t="inlineStr">
        <is>
          <t>Gold</t>
        </is>
      </c>
      <c r="KA115" s="50" t="n">
        <v>0.049</v>
      </c>
      <c r="KB115" s="61">
        <f>'ETF MTD'!$IK$28/'ETF MTD'!$IK$3-1</f>
        <v/>
      </c>
      <c r="KC115" s="61">
        <f>KA115*KB115</f>
        <v/>
      </c>
      <c r="KD115" s="61" t="n"/>
      <c r="KE115" t="inlineStr">
        <is>
          <t>Gold</t>
        </is>
      </c>
      <c r="KF115" s="50" t="n">
        <v>0.049</v>
      </c>
      <c r="KG115" s="61">
        <f>'ETF MTD'!$IK$28/'ETF MTD'!$IK$3-1</f>
        <v/>
      </c>
      <c r="KH115" s="61">
        <f>KF115*KG115</f>
        <v/>
      </c>
      <c r="KI115" s="61" t="n"/>
      <c r="KJ115" t="inlineStr">
        <is>
          <t>Gold</t>
        </is>
      </c>
      <c r="KK115" s="50" t="n">
        <v>0.049</v>
      </c>
      <c r="KL115" s="61">
        <f>'ETF MTD'!$IK$28/'ETF MTD'!$IK$3-1</f>
        <v/>
      </c>
      <c r="KM115" s="61">
        <f>KK115*KL115</f>
        <v/>
      </c>
      <c r="KN115" s="61" t="n"/>
      <c r="KO115" t="inlineStr">
        <is>
          <t>Gold</t>
        </is>
      </c>
      <c r="KP115" s="50" t="n">
        <v>0.049</v>
      </c>
      <c r="KQ115" s="61">
        <f>'ETF MTD'!$IK$28/'ETF MTD'!$IK$3-1</f>
        <v/>
      </c>
      <c r="KR115" s="61">
        <f>KP115*KQ115</f>
        <v/>
      </c>
      <c r="KS115" s="61" t="n"/>
      <c r="KT115" t="inlineStr">
        <is>
          <t>Gold</t>
        </is>
      </c>
      <c r="KU115" s="50" t="n">
        <v>0.06</v>
      </c>
      <c r="KV115" s="61">
        <f>'ETF MTD'!$IK$28/'ETF MTD'!$IK$3-1</f>
        <v/>
      </c>
      <c r="KW115" s="61">
        <f>KU115*KV115</f>
        <v/>
      </c>
      <c r="KX115" s="61" t="n"/>
      <c r="KY115" t="inlineStr">
        <is>
          <t>Gold</t>
        </is>
      </c>
      <c r="KZ115" s="50" t="n">
        <v>0.07000000000000001</v>
      </c>
      <c r="LA115" s="61">
        <f>'ETF MTD'!$IK$28/'ETF MTD'!$IK$3-1</f>
        <v/>
      </c>
      <c r="LB115" s="61">
        <f>KZ115*LA115</f>
        <v/>
      </c>
      <c r="LC115" s="61" t="n"/>
      <c r="LD115" t="inlineStr">
        <is>
          <t>Gold</t>
        </is>
      </c>
      <c r="LE115" s="50" t="n">
        <v>0.07000000000000001</v>
      </c>
      <c r="LF115" s="61">
        <f>'ETF MTD'!$IK$28/'ETF MTD'!$IK$3-1</f>
        <v/>
      </c>
      <c r="LG115" s="61">
        <f>LE115*LF115</f>
        <v/>
      </c>
      <c r="LH115" s="61" t="n"/>
      <c r="LI115" t="inlineStr">
        <is>
          <t>Gold</t>
        </is>
      </c>
      <c r="LJ115" s="50" t="n">
        <v>0.07000000000000001</v>
      </c>
      <c r="LK115" s="61">
        <f>'ETF MTD'!$IK$28/'ETF MTD'!$IK$3-1</f>
        <v/>
      </c>
      <c r="LL115" s="61">
        <f>LJ115*LK115</f>
        <v/>
      </c>
      <c r="LM115" s="61" t="n"/>
      <c r="LN115" t="inlineStr">
        <is>
          <t>Gold</t>
        </is>
      </c>
      <c r="LO115" s="50" t="n">
        <v>0.05</v>
      </c>
      <c r="LP115" s="61">
        <f>'ETF MTD'!$IK$28/'ETF MTD'!$IK$3-1</f>
        <v/>
      </c>
      <c r="LQ115" s="61">
        <f>LO115*LP115</f>
        <v/>
      </c>
      <c r="LR115" s="61" t="n"/>
      <c r="LS115" t="inlineStr">
        <is>
          <t>Gold</t>
        </is>
      </c>
      <c r="LT115" s="50" t="n">
        <v>0.049</v>
      </c>
      <c r="LU115" s="61">
        <f>'ETF MTD'!$IK$28/'ETF MTD'!$IK$3-1</f>
        <v/>
      </c>
      <c r="LV115" s="61">
        <f>LT115*LU115</f>
        <v/>
      </c>
      <c r="LW115" s="61" t="n"/>
      <c r="LX115" t="inlineStr">
        <is>
          <t>Gold</t>
        </is>
      </c>
      <c r="LY115" s="50" t="n">
        <v>0.049</v>
      </c>
      <c r="LZ115" s="61">
        <f>'ETF MTD'!$IK$28/'ETF MTD'!$IK$3-1</f>
        <v/>
      </c>
      <c r="MA115" s="61">
        <f>LY115*LZ115</f>
        <v/>
      </c>
      <c r="MB115" s="61" t="n"/>
      <c r="MC115" t="inlineStr">
        <is>
          <t>Gold</t>
        </is>
      </c>
      <c r="MD115" s="50" t="n">
        <v>0.049</v>
      </c>
      <c r="ME115" s="61">
        <f>'ETF MTD'!$IK$28/'ETF MTD'!$IK$3-1</f>
        <v/>
      </c>
      <c r="MF115" s="61">
        <f>MD115*ME115</f>
        <v/>
      </c>
      <c r="MG115" s="61" t="n"/>
      <c r="MH115" t="inlineStr">
        <is>
          <t>Gold</t>
        </is>
      </c>
      <c r="MI115" s="50" t="n">
        <v>0.049</v>
      </c>
      <c r="MJ115" s="61">
        <f>'ETF MTD'!$IK$28/'ETF MTD'!$IK$3-1</f>
        <v/>
      </c>
      <c r="MK115" s="61">
        <f>MI115*MJ115</f>
        <v/>
      </c>
      <c r="ML115" s="61" t="n"/>
      <c r="MM115" t="inlineStr">
        <is>
          <t>Gold</t>
        </is>
      </c>
      <c r="MN115" s="50" t="n">
        <v>0.049</v>
      </c>
      <c r="MO115" s="61">
        <f>'ETF MTD'!$IK$28/'ETF MTD'!$IK$3-1</f>
        <v/>
      </c>
      <c r="MP115" s="61">
        <f>MN115*MO115</f>
        <v/>
      </c>
      <c r="MQ115" s="33" t="n"/>
      <c r="MR115" t="inlineStr">
        <is>
          <t>Gold</t>
        </is>
      </c>
      <c r="MS115" s="50" t="n">
        <v>0.056</v>
      </c>
      <c r="MT115" s="61">
        <f>'ETF MTD'!$IK$28/'ETF MTD'!$IK$3-1</f>
        <v/>
      </c>
      <c r="MU115" s="61">
        <f>MS115*MT115</f>
        <v/>
      </c>
      <c r="MV115" s="61" t="n"/>
      <c r="MW115" t="inlineStr">
        <is>
          <t>Gold</t>
        </is>
      </c>
      <c r="MX115" s="128" t="n">
        <v>0.0595</v>
      </c>
      <c r="MY115" s="61">
        <f>'ETF MTD'!$IK$28/'ETF MTD'!$IK$3-1</f>
        <v/>
      </c>
      <c r="MZ115" s="61">
        <f>MX115*MY115</f>
        <v/>
      </c>
      <c r="NA115" s="33" t="n"/>
      <c r="NB115" t="inlineStr">
        <is>
          <t>Gold</t>
        </is>
      </c>
      <c r="NC115" s="41" t="n">
        <v>0.07000000000000001</v>
      </c>
      <c r="ND115" s="61">
        <f>'ETF MTD'!$IK$28/'ETF MTD'!$IK$3-1</f>
        <v/>
      </c>
      <c r="NE115" s="61">
        <f>NC115*ND115</f>
        <v/>
      </c>
      <c r="NF115" s="33" t="n"/>
      <c r="NG115" t="inlineStr">
        <is>
          <t>Gold</t>
        </is>
      </c>
      <c r="NH115" s="41" t="n">
        <v>0.07000000000000001</v>
      </c>
      <c r="NI115" s="61">
        <f>'ETF MTD'!$IK$28/'ETF MTD'!$IK$3-1</f>
        <v/>
      </c>
      <c r="NJ115" s="61">
        <f>NH115*NI115</f>
        <v/>
      </c>
      <c r="NK115" s="33" t="n"/>
      <c r="NL115" t="inlineStr">
        <is>
          <t>Gold</t>
        </is>
      </c>
      <c r="NM115" s="41" t="n">
        <v>0.07000000000000001</v>
      </c>
      <c r="NN115" s="61">
        <f>'ETF MTD'!$IK$28/'ETF MTD'!$IK$3-1</f>
        <v/>
      </c>
      <c r="NO115" s="61">
        <f>NM115*NN115</f>
        <v/>
      </c>
      <c r="NP115" s="33" t="n"/>
      <c r="NQ115" t="inlineStr">
        <is>
          <t>Gold</t>
        </is>
      </c>
      <c r="NR115" s="41" t="n">
        <v>0.07000000000000001</v>
      </c>
      <c r="NS115" s="61">
        <f>'ETF MTD'!$IK$28/'ETF MTD'!$IK$3-1</f>
        <v/>
      </c>
      <c r="NT115" s="61">
        <f>NR115*NS115</f>
        <v/>
      </c>
      <c r="NU115" s="33" t="n"/>
      <c r="NV115" t="inlineStr">
        <is>
          <t>Gold</t>
        </is>
      </c>
      <c r="NW115" s="41" t="n">
        <v>0.07000000000000001</v>
      </c>
      <c r="NX115" s="61">
        <f>'ETF MTD'!$IK$28/'ETF MTD'!$IK$3-1</f>
        <v/>
      </c>
      <c r="NY115" s="61">
        <f>NW115*NX115</f>
        <v/>
      </c>
      <c r="NZ115" s="33" t="n"/>
      <c r="OA115" t="inlineStr">
        <is>
          <t>Gold</t>
        </is>
      </c>
      <c r="OB115" s="41" t="n">
        <v>0.0595</v>
      </c>
      <c r="OC115" s="61">
        <f>'ETF MTD'!$IK$28/'ETF MTD'!$IK$3-1</f>
        <v/>
      </c>
      <c r="OD115" s="61">
        <f>OB115*OC115</f>
        <v/>
      </c>
      <c r="OE115" s="33" t="n"/>
      <c r="OF115" t="inlineStr">
        <is>
          <t>Trend</t>
        </is>
      </c>
      <c r="OG115" s="41" t="n">
        <v>0.07000000000000001</v>
      </c>
      <c r="OH115" s="61">
        <f>'ETF MTD'!$IK$28/'ETF MTD'!$IK$3-1</f>
        <v/>
      </c>
      <c r="OI115" s="61">
        <f>OG115*OH115</f>
        <v/>
      </c>
      <c r="OJ115" s="33" t="n"/>
      <c r="OK115" t="inlineStr">
        <is>
          <t>Trend</t>
        </is>
      </c>
      <c r="OL115" s="41" t="n">
        <v>0.07000000000000001</v>
      </c>
      <c r="OM115" s="61">
        <f>'ETF MTD'!$IK$28/'ETF MTD'!$IK$3-1</f>
        <v/>
      </c>
      <c r="ON115" s="61">
        <f>OL115*OM115</f>
        <v/>
      </c>
      <c r="OO115" s="33" t="n"/>
      <c r="OP115" t="inlineStr">
        <is>
          <t>Trend</t>
        </is>
      </c>
      <c r="OQ115" s="41" t="n">
        <v>0.0595</v>
      </c>
      <c r="OR115" s="61">
        <f>'ETF MTD'!$IK$28/'ETF MTD'!$IK$3-1</f>
        <v/>
      </c>
      <c r="OS115" s="61">
        <f>OQ115*OR115</f>
        <v/>
      </c>
      <c r="OT115" s="33" t="n"/>
      <c r="OU115" t="inlineStr">
        <is>
          <t>Trend</t>
        </is>
      </c>
      <c r="OV115" s="41" t="n">
        <v>0.07000000000000001</v>
      </c>
      <c r="OW115" s="61">
        <f>'ETF MTD'!$IK$28/'ETF MTD'!$IK$3-1</f>
        <v/>
      </c>
      <c r="OX115" s="61">
        <f>OV115*OW115</f>
        <v/>
      </c>
      <c r="OY115" s="33" t="n"/>
      <c r="OZ115" t="inlineStr">
        <is>
          <t>Trend</t>
        </is>
      </c>
      <c r="PA115" s="41" t="n">
        <v>0.07000000000000001</v>
      </c>
      <c r="PB115" s="61">
        <f>'ETF MTD'!$IK$28/'ETF MTD'!$IK$3-1</f>
        <v/>
      </c>
      <c r="PC115" s="61">
        <f>PA115*PB115</f>
        <v/>
      </c>
      <c r="PD115" s="33" t="n"/>
      <c r="PE115" t="inlineStr">
        <is>
          <t>Trend</t>
        </is>
      </c>
      <c r="PF115" s="41" t="n">
        <v>0.07000000000000001</v>
      </c>
      <c r="PG115" s="61">
        <f>'ETF MTD'!$IK$28/'ETF MTD'!$IK$3-1</f>
        <v/>
      </c>
      <c r="PH115" s="61">
        <f>PF115*PG115</f>
        <v/>
      </c>
      <c r="PI115" s="33" t="n"/>
      <c r="PJ115" t="inlineStr">
        <is>
          <t>Trend</t>
        </is>
      </c>
      <c r="PK115" s="41" t="n">
        <v>0.07000000000000001</v>
      </c>
      <c r="PL115" s="61">
        <f>'ETF MTD'!$IK$28/'ETF MTD'!$IK$3-1</f>
        <v/>
      </c>
      <c r="PM115" s="61">
        <f>PK115*PL115</f>
        <v/>
      </c>
      <c r="PN115" s="33" t="n"/>
      <c r="PO115" t="inlineStr">
        <is>
          <t>Trend</t>
        </is>
      </c>
      <c r="PP115" s="41" t="n">
        <v>0.07000000000000001</v>
      </c>
      <c r="PQ115" s="61">
        <f>'ETF MTD'!$IK$28/'ETF MTD'!$IK$3-1</f>
        <v/>
      </c>
      <c r="PR115" s="61">
        <f>PP115*PQ115</f>
        <v/>
      </c>
      <c r="PS115" s="33" t="n"/>
      <c r="PT115" t="inlineStr">
        <is>
          <t>Trend</t>
        </is>
      </c>
      <c r="PU115" s="41" t="n">
        <v>0.07000000000000001</v>
      </c>
      <c r="PV115" s="61">
        <f>'ETF MTD'!$IK$28/'ETF MTD'!$IK$3-1</f>
        <v/>
      </c>
      <c r="PW115" s="61">
        <f>PU115*PV115</f>
        <v/>
      </c>
      <c r="PX115" s="33" t="n"/>
      <c r="PY115" t="inlineStr">
        <is>
          <t>Trend</t>
        </is>
      </c>
      <c r="PZ115" s="50" t="n">
        <v>0.07000000000000001</v>
      </c>
      <c r="QA115" s="61">
        <f>'ETF MTD'!$IK$28/'ETF MTD'!$IK$3-1</f>
        <v/>
      </c>
      <c r="QB115" s="61">
        <f>PZ115*QA115</f>
        <v/>
      </c>
      <c r="QC115" s="33" t="n"/>
      <c r="QD115" t="inlineStr">
        <is>
          <t>Trend</t>
        </is>
      </c>
      <c r="QE115" s="50" t="n">
        <v>0.07000000000000001</v>
      </c>
      <c r="QF115" s="61">
        <f>'ETF MTD'!$IK$28/'ETF MTD'!$IK$3-1</f>
        <v/>
      </c>
      <c r="QG115" s="61">
        <f>QE115*QF115</f>
        <v/>
      </c>
      <c r="QH115" s="61" t="n"/>
      <c r="QI115" t="inlineStr">
        <is>
          <t>Trend</t>
        </is>
      </c>
      <c r="QJ115" s="41" t="n">
        <v>0.07000000000000001</v>
      </c>
      <c r="QK115" s="61">
        <f>'ETF MTD'!$IK$28/'ETF MTD'!$IK$3-1</f>
        <v/>
      </c>
      <c r="QL115" s="61">
        <f>QJ115*QK115</f>
        <v/>
      </c>
      <c r="QM115" s="33" t="n"/>
      <c r="QN115" t="inlineStr">
        <is>
          <t>Trend</t>
        </is>
      </c>
      <c r="QO115" s="41" t="n">
        <v>0.07000000000000001</v>
      </c>
      <c r="QP115" s="61">
        <f>'ETF MTD'!$IK$28/'ETF MTD'!$IK$3-1</f>
        <v/>
      </c>
      <c r="QQ115" s="61">
        <f>QO115*QP115</f>
        <v/>
      </c>
      <c r="QR115" s="33" t="n"/>
      <c r="QS115" t="inlineStr">
        <is>
          <t>Trend</t>
        </is>
      </c>
      <c r="QT115" s="41" t="n">
        <v>0.07000000000000001</v>
      </c>
      <c r="QU115" s="61">
        <f>'ETF MTD'!$IK$28/'ETF MTD'!$IK$3-1</f>
        <v/>
      </c>
      <c r="QV115" s="61">
        <f>QT115*QU115</f>
        <v/>
      </c>
      <c r="QW115" s="33" t="n"/>
      <c r="QX115" t="inlineStr">
        <is>
          <t>Trend</t>
        </is>
      </c>
      <c r="QY115" s="41" t="n">
        <v>0.07000000000000001</v>
      </c>
      <c r="QZ115" s="61">
        <f>'ETF MTD'!$IK$28/'ETF MTD'!$IK$3-1</f>
        <v/>
      </c>
      <c r="RA115" s="61">
        <f>QY115*QZ115</f>
        <v/>
      </c>
      <c r="RB115" s="33" t="n"/>
      <c r="RC115" t="inlineStr">
        <is>
          <t>Trend</t>
        </is>
      </c>
      <c r="RD115" s="41" t="n">
        <v>0.07000000000000001</v>
      </c>
      <c r="RE115" s="61">
        <f>'ETF MTD'!$IK$28/'ETF MTD'!$IK$3-1</f>
        <v/>
      </c>
      <c r="RF115" s="61">
        <f>RD115*RE115</f>
        <v/>
      </c>
      <c r="RG115" s="33" t="n"/>
      <c r="RH115" t="inlineStr">
        <is>
          <t>Trend</t>
        </is>
      </c>
      <c r="RI115" s="41" t="n">
        <v>0.07000000000000001</v>
      </c>
      <c r="RJ115" s="61">
        <f>'ETF MTD'!$IK$28/'ETF MTD'!$IK$3-1</f>
        <v/>
      </c>
      <c r="RK115" s="61">
        <f>RI115*RJ115</f>
        <v/>
      </c>
      <c r="RL115" s="33" t="n"/>
      <c r="RM115" s="208" t="n">
        <v>0.07000000000000001</v>
      </c>
      <c r="RN115" s="43" t="n"/>
    </row>
    <row r="116">
      <c r="U116" s="33" t="n"/>
      <c r="V116" s="33" t="n"/>
      <c r="W116" s="33" t="n"/>
      <c r="X116" s="33" t="n"/>
      <c r="Y116" s="33" t="n"/>
      <c r="Z116" s="33" t="n"/>
      <c r="AA116" s="33" t="n"/>
      <c r="AB116" s="33" t="n"/>
      <c r="AC116" s="33" t="n"/>
      <c r="AD116" s="33" t="n"/>
      <c r="AE116" s="33" t="n"/>
      <c r="AF116" s="33" t="n"/>
      <c r="AG116" s="33" t="n"/>
      <c r="AH116" s="33" t="n"/>
      <c r="AI116" s="33" t="n"/>
      <c r="AJ116" s="33" t="n"/>
      <c r="AK116" s="33" t="n"/>
      <c r="AL116" s="33" t="n"/>
      <c r="AM116" s="33" t="n"/>
      <c r="AN116" s="33" t="n"/>
      <c r="AO116" s="33" t="n"/>
      <c r="AP116" s="33" t="n"/>
      <c r="AQ116" s="33" t="n"/>
      <c r="AR116" s="33" t="n"/>
      <c r="AS116" s="33" t="n"/>
      <c r="AT116" s="33" t="n"/>
      <c r="AU116" s="33" t="n"/>
      <c r="AV116" s="33" t="n"/>
      <c r="AW116" s="33" t="n"/>
      <c r="AX116" s="33" t="n"/>
      <c r="AY116" s="33" t="n"/>
      <c r="AZ116" s="33" t="n"/>
      <c r="BA116" s="33" t="n"/>
      <c r="BB116" s="33" t="n"/>
      <c r="BC116" s="33" t="n"/>
      <c r="BD116" s="61" t="inlineStr">
        <is>
          <t>SHY</t>
        </is>
      </c>
      <c r="BE116" s="61" t="n">
        <v>0.03899999999999997</v>
      </c>
      <c r="BF116" s="61">
        <f>'ETF MTD'!$ES$28/'ETF MTD'!$ES$3-1</f>
        <v/>
      </c>
      <c r="BG116" s="61">
        <f>BE116*BF116</f>
        <v/>
      </c>
      <c r="BH116" s="61" t="n"/>
      <c r="BI116" s="61" t="inlineStr">
        <is>
          <t>SHY</t>
        </is>
      </c>
      <c r="BJ116" s="61" t="n">
        <v>0.01199999999999996</v>
      </c>
      <c r="BK116" s="61">
        <f>'ETF MTD'!$ES$28/'ETF MTD'!$ES$3-1</f>
        <v/>
      </c>
      <c r="BL116" s="61">
        <f>BJ116*BK116</f>
        <v/>
      </c>
      <c r="BM116" s="61" t="n"/>
      <c r="BN116" s="61" t="inlineStr">
        <is>
          <t>SHY</t>
        </is>
      </c>
      <c r="BO116" s="61" t="n">
        <v>0.01199999999999996</v>
      </c>
      <c r="BP116" s="61">
        <f>'ETF MTD'!$ES$28/'ETF MTD'!$ES$3-1</f>
        <v/>
      </c>
      <c r="BQ116" s="61">
        <f>BO116*BP116</f>
        <v/>
      </c>
      <c r="BR116" s="61" t="n"/>
      <c r="BS116" s="61" t="inlineStr">
        <is>
          <t>SHY</t>
        </is>
      </c>
      <c r="BT116" s="61" t="n">
        <v>0.05099999999999992</v>
      </c>
      <c r="BU116" s="61">
        <f>'ETF MTD'!$ES$28/'ETF MTD'!$ES$3-1</f>
        <v/>
      </c>
      <c r="BV116" s="61">
        <f>BT116*BU116</f>
        <v/>
      </c>
      <c r="BW116" s="61" t="n"/>
      <c r="BX116" s="61" t="inlineStr">
        <is>
          <t>SHY</t>
        </is>
      </c>
      <c r="BY116" s="61" t="n">
        <v>0.01199999999999996</v>
      </c>
      <c r="BZ116" s="61">
        <f>'ETF MTD'!$ES$28/'ETF MTD'!$ES$3-1</f>
        <v/>
      </c>
      <c r="CA116" s="61">
        <f>BY116*BZ116</f>
        <v/>
      </c>
      <c r="CB116" s="61" t="n"/>
      <c r="CC116" s="61" t="inlineStr">
        <is>
          <t>SHY</t>
        </is>
      </c>
      <c r="CD116" s="61" t="n">
        <v>0.02399999999999991</v>
      </c>
      <c r="CE116" s="61">
        <f>'ETF MTD'!$ES$28/'ETF MTD'!$ES$3-1</f>
        <v/>
      </c>
      <c r="CF116" s="61">
        <f>CD116*CE116</f>
        <v/>
      </c>
      <c r="CG116" s="61" t="n"/>
      <c r="CH116" s="61" t="inlineStr">
        <is>
          <t>SHY</t>
        </is>
      </c>
      <c r="CI116" s="61" t="n">
        <v>0.02399999999999991</v>
      </c>
      <c r="CJ116" s="61">
        <f>'ETF MTD'!$ES$28/'ETF MTD'!$ES$3-1</f>
        <v/>
      </c>
      <c r="CK116" s="61">
        <f>CI116*CJ116</f>
        <v/>
      </c>
      <c r="CL116" s="61" t="n"/>
      <c r="CM116" s="61" t="inlineStr">
        <is>
          <t>SHY</t>
        </is>
      </c>
      <c r="CN116" s="61" t="n">
        <v>0.1139999999999999</v>
      </c>
      <c r="CO116" s="61">
        <f>'ETF MTD'!$ES$28/'ETF MTD'!$ES$3-1</f>
        <v/>
      </c>
      <c r="CP116" s="61">
        <f>CN116*CO116</f>
        <v/>
      </c>
      <c r="CQ116" s="61" t="n"/>
      <c r="CR116" s="61" t="inlineStr">
        <is>
          <t>SHY</t>
        </is>
      </c>
      <c r="CS116" s="61" t="n">
        <v>0.099</v>
      </c>
      <c r="CT116" s="61">
        <f>'ETF MTD'!$ES$28/'ETF MTD'!$ES$3-1</f>
        <v/>
      </c>
      <c r="CU116" s="61">
        <f>CS116*CT116</f>
        <v/>
      </c>
      <c r="CV116" s="61" t="n"/>
      <c r="CW116" s="61" t="inlineStr">
        <is>
          <t>SHY</t>
        </is>
      </c>
      <c r="CX116" s="61" t="n">
        <v>0.05099999999999992</v>
      </c>
      <c r="CY116" s="61">
        <f>'ETF MTD'!$ES$28/'ETF MTD'!$ES$3-1</f>
        <v/>
      </c>
      <c r="CZ116" s="61">
        <f>CX116*CY116</f>
        <v/>
      </c>
      <c r="DA116" s="61" t="n"/>
      <c r="DB116" s="61" t="inlineStr">
        <is>
          <t>SHY</t>
        </is>
      </c>
      <c r="DC116" s="61" t="n">
        <v>0.039</v>
      </c>
      <c r="DD116" s="61">
        <f>'ETF MTD'!$ES$28/'ETF MTD'!$ES$3-1</f>
        <v/>
      </c>
      <c r="DE116" s="61">
        <f>DC116*DD116</f>
        <v/>
      </c>
      <c r="DF116" s="61" t="n"/>
      <c r="DG116" s="61" t="inlineStr">
        <is>
          <t>SHY</t>
        </is>
      </c>
      <c r="DH116" s="61" t="n">
        <v>0.07799999999999993</v>
      </c>
      <c r="DI116" s="61">
        <f>'ETF MTD'!$ES$28/'ETF MTD'!$ES$3-1</f>
        <v/>
      </c>
      <c r="DJ116" s="61">
        <f>DH116*DI116</f>
        <v/>
      </c>
      <c r="DK116" s="61" t="n"/>
      <c r="DL116" s="61" t="inlineStr">
        <is>
          <t>SHY</t>
        </is>
      </c>
      <c r="DM116" s="61" t="n">
        <v>0.03899999999999997</v>
      </c>
      <c r="DN116" s="61">
        <f>'ETF MTD'!$ES$28/'ETF MTD'!$ES$3-1</f>
        <v/>
      </c>
      <c r="DO116" s="61">
        <f>DM116*DN116</f>
        <v/>
      </c>
      <c r="DP116" s="61" t="n"/>
      <c r="DQ116" s="61" t="inlineStr">
        <is>
          <t>SHY</t>
        </is>
      </c>
      <c r="DR116" s="61" t="n">
        <v>0.07799999999999993</v>
      </c>
      <c r="DS116" s="61">
        <f>'ETF MTD'!$ES$28/'ETF MTD'!$ES$3-1</f>
        <v/>
      </c>
      <c r="DT116" s="61">
        <f>DR116*DS116</f>
        <v/>
      </c>
      <c r="DU116" s="61" t="n"/>
      <c r="DV116" s="61" t="inlineStr">
        <is>
          <t>SHY</t>
        </is>
      </c>
      <c r="DW116" s="61" t="n">
        <v>0.1754999999999999</v>
      </c>
      <c r="DX116" s="61">
        <f>'ETF MTD'!$ES$28/'ETF MTD'!$ES$3-1</f>
        <v/>
      </c>
      <c r="DY116" s="61">
        <f>DW116*DX116</f>
        <v/>
      </c>
      <c r="DZ116" s="61" t="n"/>
      <c r="EA116" s="61" t="inlineStr">
        <is>
          <t>SHY</t>
        </is>
      </c>
      <c r="EB116" s="61" t="n">
        <v>0.2504999999999999</v>
      </c>
      <c r="EC116" s="61">
        <f>'ETF MTD'!$ES$28/'ETF MTD'!$ES$3-1</f>
        <v/>
      </c>
      <c r="ED116" s="61">
        <f>EB116*EC116</f>
        <v/>
      </c>
      <c r="EE116" s="61" t="n"/>
      <c r="EF116" s="61" t="inlineStr">
        <is>
          <t>SHY</t>
        </is>
      </c>
      <c r="EG116" s="61" t="n">
        <v>0.1365</v>
      </c>
      <c r="EH116" s="61">
        <f>'ETF MTD'!$ES$28/'ETF MTD'!$ES$3-1</f>
        <v/>
      </c>
      <c r="EI116" s="61">
        <f>EG116*EH116</f>
        <v/>
      </c>
      <c r="EJ116" s="61" t="n"/>
      <c r="EK116" s="61" t="inlineStr">
        <is>
          <t>SHY</t>
        </is>
      </c>
      <c r="EL116" s="61" t="n">
        <v>0</v>
      </c>
      <c r="EM116" s="61">
        <f>'ETF MTD'!$ES$28/'ETF MTD'!$ES$3-1</f>
        <v/>
      </c>
      <c r="EN116" s="61">
        <f>EL116*EM116</f>
        <v/>
      </c>
      <c r="EO116" s="61" t="n"/>
      <c r="EP116" s="61" t="inlineStr">
        <is>
          <t>SHY</t>
        </is>
      </c>
      <c r="EQ116" s="61" t="n">
        <v>0</v>
      </c>
      <c r="ER116" s="61">
        <f>'ETF MTD'!$ES$28/'ETF MTD'!$ES$3-1</f>
        <v/>
      </c>
      <c r="ES116" s="61">
        <f>EQ116*ER116</f>
        <v/>
      </c>
      <c r="ET116" s="61" t="n"/>
      <c r="EU116" s="61" t="inlineStr">
        <is>
          <t>SHY</t>
        </is>
      </c>
      <c r="EV116" s="61" t="n">
        <v>0</v>
      </c>
      <c r="EW116" s="61">
        <f>'ETF MTD'!$ES$28/'ETF MTD'!$ES$3-1</f>
        <v/>
      </c>
      <c r="EX116" s="61">
        <f>EV116*EW116</f>
        <v/>
      </c>
      <c r="EY116" s="61" t="n"/>
      <c r="EZ116" s="61" t="inlineStr">
        <is>
          <t>SHY</t>
        </is>
      </c>
      <c r="FA116" s="61" t="n">
        <v>0</v>
      </c>
      <c r="FB116" s="61">
        <f>'ETF MTD'!$ES$28/'ETF MTD'!$ES$3-1</f>
        <v/>
      </c>
      <c r="FC116" s="61">
        <f>FA116*FB116</f>
        <v/>
      </c>
      <c r="FD116" s="61" t="n"/>
      <c r="FE116" s="61" t="inlineStr">
        <is>
          <t>SHY</t>
        </is>
      </c>
      <c r="FF116" s="61" t="n">
        <v>0</v>
      </c>
      <c r="FG116" s="61">
        <f>'ETF MTD'!$ES$28/'ETF MTD'!$ES$3-1</f>
        <v/>
      </c>
      <c r="FH116" s="61">
        <f>FF116*FG116</f>
        <v/>
      </c>
      <c r="FI116" s="61" t="n"/>
      <c r="FJ116" s="61" t="inlineStr">
        <is>
          <t>SHY</t>
        </is>
      </c>
      <c r="FK116" s="61" t="n">
        <v>0</v>
      </c>
      <c r="FL116" s="61">
        <f>'ETF MTD'!$ES$28/'ETF MTD'!$ES$3-1</f>
        <v/>
      </c>
      <c r="FM116" s="61">
        <f>FK116*FL116</f>
        <v/>
      </c>
      <c r="FN116" s="61" t="n"/>
      <c r="FO116" s="61" t="inlineStr">
        <is>
          <t>SHY</t>
        </is>
      </c>
      <c r="FP116" s="61" t="n">
        <v>0</v>
      </c>
      <c r="FQ116" s="61">
        <f>'ETF MTD'!$ES$28/'ETF MTD'!$ES$3-1</f>
        <v/>
      </c>
      <c r="FR116" s="61">
        <f>FP116*FQ116</f>
        <v/>
      </c>
      <c r="FS116" s="61" t="n"/>
      <c r="FT116" s="61" t="inlineStr">
        <is>
          <t>SHY</t>
        </is>
      </c>
      <c r="FU116" s="61" t="n">
        <v>0</v>
      </c>
      <c r="FV116" s="61">
        <f>'ETF MTD'!$ES$28/'ETF MTD'!$ES$3-1</f>
        <v/>
      </c>
      <c r="FW116" s="61">
        <f>FU116*FV116</f>
        <v/>
      </c>
      <c r="FX116" s="61" t="n"/>
      <c r="FY116" s="61" t="inlineStr">
        <is>
          <t>SHY</t>
        </is>
      </c>
      <c r="FZ116" s="50" t="n">
        <v>0</v>
      </c>
      <c r="GA116" s="61">
        <f>'ETF MTD'!$ES$28/'ETF MTD'!$ES$3-1</f>
        <v/>
      </c>
      <c r="GB116" s="61">
        <f>FZ116*GA116</f>
        <v/>
      </c>
      <c r="GC116" s="61" t="n"/>
      <c r="GD116" s="61" t="inlineStr">
        <is>
          <t>SHY</t>
        </is>
      </c>
      <c r="GE116" s="50" t="n">
        <v>0</v>
      </c>
      <c r="GF116" s="61">
        <f>'ETF MTD'!$ES$28/'ETF MTD'!$ES$3-1</f>
        <v/>
      </c>
      <c r="GG116" s="61">
        <f>GE116*GF116</f>
        <v/>
      </c>
      <c r="GH116" s="61" t="n"/>
      <c r="GI116" s="61" t="inlineStr">
        <is>
          <t>SHY</t>
        </is>
      </c>
      <c r="GJ116" s="50" t="n">
        <v>0</v>
      </c>
      <c r="GK116" s="61">
        <f>'ETF MTD'!$ES$28/'ETF MTD'!$ES$3-1</f>
        <v/>
      </c>
      <c r="GL116" s="61">
        <f>GJ116*GK116</f>
        <v/>
      </c>
      <c r="GM116" s="61" t="n"/>
      <c r="GN116" s="61" t="inlineStr">
        <is>
          <t>SHY</t>
        </is>
      </c>
      <c r="GO116" s="50" t="n">
        <v>0</v>
      </c>
      <c r="GP116" s="61">
        <f>'ETF MTD'!$ES$28/'ETF MTD'!$ES$3-1</f>
        <v/>
      </c>
      <c r="GQ116" s="61">
        <f>GO116*GP116</f>
        <v/>
      </c>
      <c r="GR116" s="61" t="n"/>
      <c r="GS116" s="61" t="inlineStr">
        <is>
          <t>SHY</t>
        </is>
      </c>
      <c r="GT116" s="50" t="n">
        <v>0</v>
      </c>
      <c r="GU116" s="61">
        <f>'ETF MTD'!$ES$28/'ETF MTD'!$ES$3-1</f>
        <v/>
      </c>
      <c r="GV116" s="61">
        <f>GT116*GU116</f>
        <v/>
      </c>
      <c r="GW116" s="61" t="n"/>
      <c r="GX116" s="61" t="inlineStr">
        <is>
          <t>SHY</t>
        </is>
      </c>
      <c r="GY116" s="50" t="n">
        <v>0.095</v>
      </c>
      <c r="GZ116" s="61">
        <f>'ETF MTD'!$ES$28/'ETF MTD'!$ES$3-1</f>
        <v/>
      </c>
      <c r="HA116" s="61">
        <f>GY116*GZ116</f>
        <v/>
      </c>
      <c r="HB116" s="61" t="n"/>
      <c r="HC116" s="61" t="inlineStr">
        <is>
          <t>SHY</t>
        </is>
      </c>
      <c r="HD116" s="50" t="n">
        <v>0</v>
      </c>
      <c r="HE116" s="61">
        <f>'ETF MTD'!$ES$28/'ETF MTD'!$ES$3-1</f>
        <v/>
      </c>
      <c r="HF116" s="61">
        <f>HD116*HE116</f>
        <v/>
      </c>
      <c r="HG116" s="61" t="n"/>
      <c r="HH116" s="61" t="inlineStr">
        <is>
          <t>SHY</t>
        </is>
      </c>
      <c r="HI116" s="50" t="n">
        <v>0</v>
      </c>
      <c r="HJ116" s="61">
        <f>'ETF MTD'!$ES$28/'ETF MTD'!$ES$3-1</f>
        <v/>
      </c>
      <c r="HK116" s="61">
        <f>HI116*HJ116</f>
        <v/>
      </c>
      <c r="HL116" s="61" t="n"/>
      <c r="HM116" s="61" t="inlineStr">
        <is>
          <t>SHY</t>
        </is>
      </c>
      <c r="HN116" s="50" t="n">
        <v>0</v>
      </c>
      <c r="HO116" s="61">
        <f>'ETF MTD'!$ES$28/'ETF MTD'!$ES$3-1</f>
        <v/>
      </c>
      <c r="HP116" s="61">
        <f>HN116*HO116</f>
        <v/>
      </c>
      <c r="HQ116" s="61" t="n"/>
      <c r="HR116" s="61" t="inlineStr">
        <is>
          <t>SHY</t>
        </is>
      </c>
      <c r="HS116" s="50" t="n">
        <v>0</v>
      </c>
      <c r="HT116" s="61">
        <f>'ETF MTD'!$ES$28/'ETF MTD'!$ES$3-1</f>
        <v/>
      </c>
      <c r="HU116" s="61">
        <f>HS116*HT116</f>
        <v/>
      </c>
      <c r="HV116" s="61" t="n"/>
      <c r="HW116" s="61" t="inlineStr">
        <is>
          <t>SHY</t>
        </is>
      </c>
      <c r="HX116" s="50" t="n">
        <v>0</v>
      </c>
      <c r="HY116" s="61">
        <f>'ETF MTD'!$ES$28/'ETF MTD'!$ES$3-1</f>
        <v/>
      </c>
      <c r="HZ116" s="61">
        <f>HX116*HY116</f>
        <v/>
      </c>
      <c r="IA116" s="61" t="n"/>
      <c r="IB116" s="61" t="inlineStr">
        <is>
          <t>SHY</t>
        </is>
      </c>
      <c r="IC116" s="50" t="n">
        <v>0</v>
      </c>
      <c r="ID116" s="61">
        <f>'ETF MTD'!$ES$28/'ETF MTD'!$ES$3-1</f>
        <v/>
      </c>
      <c r="IE116" s="61">
        <f>IC116*ID116</f>
        <v/>
      </c>
      <c r="IF116" s="61" t="n"/>
      <c r="IG116" s="61" t="inlineStr">
        <is>
          <t>SHY</t>
        </is>
      </c>
      <c r="IH116" s="50" t="n">
        <v>0</v>
      </c>
      <c r="II116" s="61">
        <f>'ETF MTD'!$ES$28/'ETF MTD'!$ES$3-1</f>
        <v/>
      </c>
      <c r="IJ116" s="61">
        <f>IH116*II116</f>
        <v/>
      </c>
      <c r="IK116" s="61" t="n"/>
      <c r="IL116" s="61" t="inlineStr">
        <is>
          <t>SHY</t>
        </is>
      </c>
      <c r="IM116" s="50" t="n">
        <v>0</v>
      </c>
      <c r="IN116" s="61">
        <f>'ETF MTD'!$ES$28/'ETF MTD'!$ES$3-1</f>
        <v/>
      </c>
      <c r="IO116" s="61">
        <f>IM116*IN116</f>
        <v/>
      </c>
      <c r="IP116" s="61" t="n"/>
      <c r="IQ116" s="61" t="inlineStr">
        <is>
          <t>SHY</t>
        </is>
      </c>
      <c r="IR116" s="50" t="n">
        <v>0.06</v>
      </c>
      <c r="IS116" s="61">
        <f>'ETF MTD'!$ES$28/'ETF MTD'!$ES$3-1</f>
        <v/>
      </c>
      <c r="IT116" s="61">
        <f>IR116*IS116</f>
        <v/>
      </c>
      <c r="IU116" s="61" t="n"/>
      <c r="IV116" s="61" t="inlineStr">
        <is>
          <t>SHY</t>
        </is>
      </c>
      <c r="IW116" s="50" t="n">
        <v>0.06</v>
      </c>
      <c r="IX116" s="61">
        <f>'ETF MTD'!$ES$28/'ETF MTD'!$ES$3-1</f>
        <v/>
      </c>
      <c r="IY116" s="61">
        <f>IW116*IX116</f>
        <v/>
      </c>
      <c r="IZ116" s="61" t="n"/>
      <c r="JA116" s="61" t="inlineStr">
        <is>
          <t>SHY</t>
        </is>
      </c>
      <c r="JB116" s="50" t="n">
        <v>0.054</v>
      </c>
      <c r="JC116" s="61">
        <f>'ETF MTD'!$ES$28/'ETF MTD'!$ES$3-1</f>
        <v/>
      </c>
      <c r="JD116" s="61">
        <f>JB116*JC116</f>
        <v/>
      </c>
      <c r="JE116" s="61" t="n"/>
      <c r="JF116" s="61" t="inlineStr">
        <is>
          <t>SHY</t>
        </is>
      </c>
      <c r="JG116" s="50" t="n">
        <v>0.054</v>
      </c>
      <c r="JH116" s="61">
        <f>'ETF MTD'!$ES$28/'ETF MTD'!$ES$3-1</f>
        <v/>
      </c>
      <c r="JI116" s="61">
        <f>JG116*JH116</f>
        <v/>
      </c>
      <c r="JJ116" s="61" t="n"/>
      <c r="JK116" s="61" t="inlineStr">
        <is>
          <t>SHY</t>
        </is>
      </c>
      <c r="JL116" s="50" t="n">
        <v>0.054</v>
      </c>
      <c r="JM116" s="61">
        <f>'ETF MTD'!$ES$28/'ETF MTD'!$ES$3-1</f>
        <v/>
      </c>
      <c r="JN116" s="61">
        <f>JL116*JM116</f>
        <v/>
      </c>
      <c r="JO116" s="61" t="n"/>
      <c r="JP116" s="61" t="inlineStr">
        <is>
          <t>SHY</t>
        </is>
      </c>
      <c r="JQ116" s="50" t="n">
        <v>0.048</v>
      </c>
      <c r="JR116" s="61">
        <f>'ETF MTD'!$ES$28/'ETF MTD'!$ES$3-1</f>
        <v/>
      </c>
      <c r="JS116" s="61">
        <f>JQ116*JR116</f>
        <v/>
      </c>
      <c r="JT116" s="61" t="n"/>
      <c r="JU116" s="61" t="inlineStr">
        <is>
          <t>SHY</t>
        </is>
      </c>
      <c r="JV116" s="50" t="n">
        <v>0.048</v>
      </c>
      <c r="JW116" s="61">
        <f>'ETF MTD'!$ES$28/'ETF MTD'!$ES$3-1</f>
        <v/>
      </c>
      <c r="JX116" s="61">
        <f>JV116*JW116</f>
        <v/>
      </c>
      <c r="JY116" s="61" t="n"/>
      <c r="JZ116" t="inlineStr">
        <is>
          <t>U.S. Govt ST</t>
        </is>
      </c>
      <c r="KA116" s="50" t="n">
        <v>0.08699999999999999</v>
      </c>
      <c r="KB116" s="61">
        <f>'ETF MTD'!$ES$28/'ETF MTD'!$ES$3-1</f>
        <v/>
      </c>
      <c r="KC116" s="61">
        <f>KA116*KB116</f>
        <v/>
      </c>
      <c r="KD116" s="61" t="n"/>
      <c r="KE116" t="inlineStr">
        <is>
          <t>U.S. Govt ST</t>
        </is>
      </c>
      <c r="KF116" s="50" t="n">
        <v>0.035</v>
      </c>
      <c r="KG116" s="61">
        <f>'ETF MTD'!$ES$28/'ETF MTD'!$ES$3-1</f>
        <v/>
      </c>
      <c r="KH116" s="61">
        <f>KF116*KG116</f>
        <v/>
      </c>
      <c r="KI116" s="61" t="n"/>
      <c r="KJ116" t="inlineStr">
        <is>
          <t>U.S. Govt ST</t>
        </is>
      </c>
      <c r="KK116" s="50" t="n">
        <v>0.02</v>
      </c>
      <c r="KL116" s="61">
        <f>'ETF MTD'!$ES$28/'ETF MTD'!$ES$3-1</f>
        <v/>
      </c>
      <c r="KM116" s="61">
        <f>KK116*KL116</f>
        <v/>
      </c>
      <c r="KN116" s="61" t="n"/>
      <c r="KO116" t="inlineStr">
        <is>
          <t>U.S. Govt ST</t>
        </is>
      </c>
      <c r="KP116" s="50" t="n">
        <v>0.02</v>
      </c>
      <c r="KQ116" s="61">
        <f>'ETF MTD'!$ES$28/'ETF MTD'!$ES$3-1</f>
        <v/>
      </c>
      <c r="KR116" s="61">
        <f>KP116*KQ116</f>
        <v/>
      </c>
      <c r="KS116" s="61" t="n"/>
      <c r="KT116" t="inlineStr">
        <is>
          <t>U.S. Govt ST</t>
        </is>
      </c>
      <c r="KU116" s="50" t="n">
        <v>0.1855</v>
      </c>
      <c r="KV116" s="61">
        <f>'ETF MTD'!$ES$28/'ETF MTD'!$ES$3-1</f>
        <v/>
      </c>
      <c r="KW116" s="61">
        <f>KU116*KV116</f>
        <v/>
      </c>
      <c r="KX116" s="61" t="n"/>
      <c r="KY116" t="inlineStr">
        <is>
          <t>U.S. Govt ST</t>
        </is>
      </c>
      <c r="KZ116" s="50" t="n">
        <v>0.1755</v>
      </c>
      <c r="LA116" s="61">
        <f>'ETF MTD'!$ES$28/'ETF MTD'!$ES$3-1</f>
        <v/>
      </c>
      <c r="LB116" s="61">
        <f>KZ116*LA116</f>
        <v/>
      </c>
      <c r="LC116" s="61" t="n"/>
      <c r="LD116" t="inlineStr">
        <is>
          <t>U.S. Govt ST</t>
        </is>
      </c>
      <c r="LE116" s="50" t="n">
        <v>0.07799999999999993</v>
      </c>
      <c r="LF116" s="61">
        <f>'ETF MTD'!$ES$28/'ETF MTD'!$ES$3-1</f>
        <v/>
      </c>
      <c r="LG116" s="61">
        <f>LE116*LF116</f>
        <v/>
      </c>
      <c r="LH116" s="61" t="n"/>
      <c r="LI116" t="inlineStr">
        <is>
          <t>U.S. Govt ST</t>
        </is>
      </c>
      <c r="LJ116" s="50" t="n">
        <v>0</v>
      </c>
      <c r="LK116" s="61">
        <f>'ETF MTD'!$ES$28/'ETF MTD'!$ES$3-1</f>
        <v/>
      </c>
      <c r="LL116" s="61">
        <f>LJ116*LK116</f>
        <v/>
      </c>
      <c r="LM116" s="61" t="n"/>
      <c r="LN116" t="inlineStr">
        <is>
          <t>U.S. Govt ST</t>
        </is>
      </c>
      <c r="LO116" s="50" t="n">
        <v>0</v>
      </c>
      <c r="LP116" s="61">
        <f>'ETF MTD'!$ES$28/'ETF MTD'!$ES$3-1</f>
        <v/>
      </c>
      <c r="LQ116" s="61">
        <f>LO116*LP116</f>
        <v/>
      </c>
      <c r="LR116" s="61" t="n"/>
      <c r="LS116" t="inlineStr">
        <is>
          <t>U.S. Govt ST</t>
        </is>
      </c>
      <c r="LT116" s="50" t="n">
        <v>0</v>
      </c>
      <c r="LU116" s="61">
        <f>'ETF MTD'!$ES$28/'ETF MTD'!$ES$3-1</f>
        <v/>
      </c>
      <c r="LV116" s="61">
        <f>LT116*LU116</f>
        <v/>
      </c>
      <c r="LW116" s="61" t="n"/>
      <c r="LX116" t="inlineStr">
        <is>
          <t>U.S. Govt ST</t>
        </is>
      </c>
      <c r="LY116" s="50" t="n">
        <v>0</v>
      </c>
      <c r="LZ116" s="61">
        <f>'ETF MTD'!$ES$28/'ETF MTD'!$ES$3-1</f>
        <v/>
      </c>
      <c r="MA116" s="61">
        <f>LY116*LZ116</f>
        <v/>
      </c>
      <c r="MB116" s="61" t="n"/>
      <c r="MC116" t="inlineStr">
        <is>
          <t>U.S. Govt ST</t>
        </is>
      </c>
      <c r="MD116" s="50" t="n">
        <v>0</v>
      </c>
      <c r="ME116" s="61">
        <f>'ETF MTD'!$ES$28/'ETF MTD'!$ES$3-1</f>
        <v/>
      </c>
      <c r="MF116" s="61">
        <f>MD116*ME116</f>
        <v/>
      </c>
      <c r="MG116" s="61" t="n"/>
      <c r="MH116" t="inlineStr">
        <is>
          <t>U.S. Govt ST</t>
        </is>
      </c>
      <c r="MI116" s="50" t="n">
        <v>0</v>
      </c>
      <c r="MJ116" s="61">
        <f>'ETF MTD'!$ES$28/'ETF MTD'!$ES$3-1</f>
        <v/>
      </c>
      <c r="MK116" s="61">
        <f>MI116*MJ116</f>
        <v/>
      </c>
      <c r="ML116" s="61" t="n"/>
      <c r="MM116" t="inlineStr">
        <is>
          <t>U.S. Govt ST</t>
        </is>
      </c>
      <c r="MN116" s="50" t="n">
        <v>0</v>
      </c>
      <c r="MO116" s="61">
        <f>'ETF MTD'!$ES$28/'ETF MTD'!$ES$3-1</f>
        <v/>
      </c>
      <c r="MP116" s="61">
        <f>MN116*MO116</f>
        <v/>
      </c>
      <c r="MQ116" s="33" t="n"/>
      <c r="MR116" t="inlineStr">
        <is>
          <t>U.S. Govt ST</t>
        </is>
      </c>
      <c r="MS116" s="50" t="n">
        <v>0</v>
      </c>
      <c r="MT116" s="61">
        <f>'ETF MTD'!$ES$28/'ETF MTD'!$ES$3-1</f>
        <v/>
      </c>
      <c r="MU116" s="61">
        <f>MS116*MT116</f>
        <v/>
      </c>
      <c r="MV116" s="61" t="n"/>
      <c r="MW116" t="inlineStr">
        <is>
          <t>U.S. Govt ST</t>
        </is>
      </c>
      <c r="MX116" s="50" t="n">
        <v>0</v>
      </c>
      <c r="MY116" s="61">
        <f>'ETF MTD'!$ES$28/'ETF MTD'!$ES$3-1</f>
        <v/>
      </c>
      <c r="MZ116" s="61">
        <f>MX116*MY116</f>
        <v/>
      </c>
      <c r="NA116" s="33" t="n"/>
      <c r="NB116" t="inlineStr">
        <is>
          <t>U.S. Govt ST</t>
        </is>
      </c>
      <c r="NC116" s="41" t="n">
        <v>0</v>
      </c>
      <c r="ND116" s="61">
        <f>'ETF MTD'!$ES$28/'ETF MTD'!$ES$3-1</f>
        <v/>
      </c>
      <c r="NE116" s="61">
        <f>NC116*ND116</f>
        <v/>
      </c>
      <c r="NF116" s="33" t="n"/>
      <c r="NG116" t="inlineStr">
        <is>
          <t>U.S. Govt ST</t>
        </is>
      </c>
      <c r="NH116" s="41" t="n">
        <v>0</v>
      </c>
      <c r="NI116" s="61">
        <f>'ETF MTD'!$ES$28/'ETF MTD'!$ES$3-1</f>
        <v/>
      </c>
      <c r="NJ116" s="61">
        <f>NH116*NI116</f>
        <v/>
      </c>
      <c r="NK116" s="33" t="n"/>
      <c r="NL116" t="inlineStr">
        <is>
          <t>U.S. Govt ST</t>
        </is>
      </c>
      <c r="NM116" s="41" t="n">
        <v>0</v>
      </c>
      <c r="NN116" s="61">
        <f>'ETF MTD'!$ES$28/'ETF MTD'!$ES$3-1</f>
        <v/>
      </c>
      <c r="NO116" s="61">
        <f>NM116*NN116</f>
        <v/>
      </c>
      <c r="NP116" s="33" t="n"/>
      <c r="NQ116" t="inlineStr">
        <is>
          <t>U.S. Govt ST</t>
        </is>
      </c>
      <c r="NR116" s="41" t="n">
        <v>0</v>
      </c>
      <c r="NS116" s="61">
        <f>'ETF MTD'!$ES$28/'ETF MTD'!$ES$3-1</f>
        <v/>
      </c>
      <c r="NT116" s="61">
        <f>NR116*NS116</f>
        <v/>
      </c>
      <c r="NU116" s="33" t="n"/>
      <c r="NV116" t="inlineStr">
        <is>
          <t>U.S. Govt ST</t>
        </is>
      </c>
      <c r="NW116" s="41" t="n">
        <v>0</v>
      </c>
      <c r="NX116" s="61">
        <f>'ETF MTD'!$ES$28/'ETF MTD'!$ES$3-1</f>
        <v/>
      </c>
      <c r="NY116" s="61">
        <f>NW116*NX116</f>
        <v/>
      </c>
      <c r="NZ116" s="33" t="n"/>
      <c r="OA116" t="inlineStr">
        <is>
          <t>U.S. Govt ST</t>
        </is>
      </c>
      <c r="OB116" s="41" t="n">
        <v>0</v>
      </c>
      <c r="OC116" s="61">
        <f>'ETF MTD'!$ES$28/'ETF MTD'!$ES$3-1</f>
        <v/>
      </c>
      <c r="OD116" s="61">
        <f>OB116*OC116</f>
        <v/>
      </c>
      <c r="OE116" s="33" t="n"/>
      <c r="OF116" t="inlineStr">
        <is>
          <t>U.S. Govt ST</t>
        </is>
      </c>
      <c r="OG116" s="41" t="n">
        <v>0</v>
      </c>
      <c r="OH116" s="61">
        <f>'ETF MTD'!$ES$28/'ETF MTD'!$ES$3-1</f>
        <v/>
      </c>
      <c r="OI116" s="61">
        <f>OG116*OH116</f>
        <v/>
      </c>
      <c r="OJ116" s="33" t="n"/>
      <c r="OK116" t="inlineStr">
        <is>
          <t>U.S. Govt ST</t>
        </is>
      </c>
      <c r="OL116" s="41" t="n">
        <v>0</v>
      </c>
      <c r="OM116" s="61">
        <f>'ETF MTD'!$ES$28/'ETF MTD'!$ES$3-1</f>
        <v/>
      </c>
      <c r="ON116" s="61">
        <f>OL116*OM116</f>
        <v/>
      </c>
      <c r="OO116" s="33" t="n"/>
      <c r="OP116" t="inlineStr">
        <is>
          <t>U.S. Govt ST</t>
        </is>
      </c>
      <c r="OQ116" s="41" t="n">
        <v>0</v>
      </c>
      <c r="OR116" s="61">
        <f>'ETF MTD'!$ES$28/'ETF MTD'!$ES$3-1</f>
        <v/>
      </c>
      <c r="OS116" s="61">
        <f>OQ116*OR116</f>
        <v/>
      </c>
      <c r="OT116" s="33" t="n"/>
      <c r="OU116" t="inlineStr">
        <is>
          <t>U.S. Govt ST</t>
        </is>
      </c>
      <c r="OV116" s="41" t="n">
        <v>0</v>
      </c>
      <c r="OW116" s="61">
        <f>'ETF MTD'!$ES$28/'ETF MTD'!$ES$3-1</f>
        <v/>
      </c>
      <c r="OX116" s="61">
        <f>OV116*OW116</f>
        <v/>
      </c>
      <c r="OY116" s="33" t="n"/>
      <c r="OZ116" t="inlineStr">
        <is>
          <t>U.S. Govt ST</t>
        </is>
      </c>
      <c r="PA116" s="41" t="n">
        <v>0</v>
      </c>
      <c r="PB116" s="61">
        <f>'ETF MTD'!$ES$28/'ETF MTD'!$ES$3-1</f>
        <v/>
      </c>
      <c r="PC116" s="61">
        <f>PA116*PB116</f>
        <v/>
      </c>
      <c r="PD116" s="33" t="n"/>
      <c r="PE116" t="inlineStr">
        <is>
          <t>U.S. Govt ST</t>
        </is>
      </c>
      <c r="PF116" s="41" t="n">
        <v>0</v>
      </c>
      <c r="PG116" s="61">
        <f>'ETF MTD'!$ES$28/'ETF MTD'!$ES$3-1</f>
        <v/>
      </c>
      <c r="PH116" s="61">
        <f>PF116*PG116</f>
        <v/>
      </c>
      <c r="PI116" s="33" t="n"/>
      <c r="PJ116" t="inlineStr">
        <is>
          <t>U.S. Govt ST</t>
        </is>
      </c>
      <c r="PK116" s="41" t="n">
        <v>0</v>
      </c>
      <c r="PL116" s="61">
        <f>'ETF MTD'!$ES$28/'ETF MTD'!$ES$3-1</f>
        <v/>
      </c>
      <c r="PM116" s="61">
        <f>PK116*PL116</f>
        <v/>
      </c>
      <c r="PN116" s="33" t="n"/>
      <c r="PO116" t="inlineStr">
        <is>
          <t>U.S. Govt ST</t>
        </is>
      </c>
      <c r="PP116" s="41" t="n">
        <v>0</v>
      </c>
      <c r="PQ116" s="61">
        <f>'ETF MTD'!$ES$28/'ETF MTD'!$ES$3-1</f>
        <v/>
      </c>
      <c r="PR116" s="61">
        <f>PP116*PQ116</f>
        <v/>
      </c>
      <c r="PS116" s="33" t="n"/>
      <c r="PT116" t="inlineStr">
        <is>
          <t>U.S. Govt ST</t>
        </is>
      </c>
      <c r="PU116" s="41" t="n">
        <v>0</v>
      </c>
      <c r="PV116" s="61">
        <f>'ETF MTD'!$ES$28/'ETF MTD'!$ES$3-1</f>
        <v/>
      </c>
      <c r="PW116" s="61">
        <f>PU116*PV116</f>
        <v/>
      </c>
      <c r="PX116" s="33" t="n"/>
      <c r="PY116" t="inlineStr">
        <is>
          <t>U.S. Govt ST</t>
        </is>
      </c>
      <c r="PZ116" s="50" t="n">
        <v>0</v>
      </c>
      <c r="QA116" s="61">
        <f>'ETF MTD'!$ES$28/'ETF MTD'!$ES$3-1</f>
        <v/>
      </c>
      <c r="QB116" s="61">
        <f>PZ116*QA116</f>
        <v/>
      </c>
      <c r="QC116" s="33" t="n"/>
      <c r="QD116" t="inlineStr">
        <is>
          <t>U.S. Govt ST</t>
        </is>
      </c>
      <c r="QE116" s="50" t="n">
        <v>0</v>
      </c>
      <c r="QF116" s="61">
        <f>'ETF MTD'!$ES$28/'ETF MTD'!$ES$3-1</f>
        <v/>
      </c>
      <c r="QG116" s="61">
        <f>QE116*QF116</f>
        <v/>
      </c>
      <c r="QH116" s="61" t="n"/>
      <c r="QI116" t="inlineStr">
        <is>
          <t>U.S. Govt ST</t>
        </is>
      </c>
      <c r="QJ116" s="41" t="n">
        <v>0</v>
      </c>
      <c r="QK116" s="61">
        <f>'ETF MTD'!$ES$28/'ETF MTD'!$ES$3-1</f>
        <v/>
      </c>
      <c r="QL116" s="61">
        <f>QJ116*QK116</f>
        <v/>
      </c>
      <c r="QM116" s="33" t="n"/>
      <c r="QN116" t="inlineStr">
        <is>
          <t>U.S. Govt ST</t>
        </is>
      </c>
      <c r="QO116" s="41" t="n">
        <v>0</v>
      </c>
      <c r="QP116" s="61">
        <f>'ETF MTD'!$ES$28/'ETF MTD'!$ES$3-1</f>
        <v/>
      </c>
      <c r="QQ116" s="61">
        <f>QO116*QP116</f>
        <v/>
      </c>
      <c r="QR116" s="33" t="n"/>
      <c r="QS116" t="inlineStr">
        <is>
          <t>U.S. Govt ST</t>
        </is>
      </c>
      <c r="QT116" s="41" t="n">
        <v>0</v>
      </c>
      <c r="QU116" s="61">
        <f>'ETF MTD'!$ES$28/'ETF MTD'!$ES$3-1</f>
        <v/>
      </c>
      <c r="QV116" s="61">
        <f>QT116*QU116</f>
        <v/>
      </c>
      <c r="QW116" s="33" t="n"/>
      <c r="QX116" t="inlineStr">
        <is>
          <t>U.S. Govt ST</t>
        </is>
      </c>
      <c r="QY116" s="41" t="n">
        <v>0</v>
      </c>
      <c r="QZ116" s="61">
        <f>'ETF MTD'!$ES$28/'ETF MTD'!$ES$3-1</f>
        <v/>
      </c>
      <c r="RA116" s="61">
        <f>QY116*QZ116</f>
        <v/>
      </c>
      <c r="RB116" s="33" t="n"/>
      <c r="RC116" t="inlineStr">
        <is>
          <t>U.S. Govt ST</t>
        </is>
      </c>
      <c r="RD116" s="41" t="n">
        <v>0</v>
      </c>
      <c r="RE116" s="61">
        <f>'ETF MTD'!$ES$28/'ETF MTD'!$ES$3-1</f>
        <v/>
      </c>
      <c r="RF116" s="61">
        <f>RD116*RE116</f>
        <v/>
      </c>
      <c r="RG116" s="33" t="n"/>
      <c r="RH116" t="inlineStr">
        <is>
          <t>U.S. Govt ST</t>
        </is>
      </c>
      <c r="RI116" s="41" t="n">
        <v>0</v>
      </c>
      <c r="RJ116" s="61">
        <f>'ETF MTD'!$ES$28/'ETF MTD'!$ES$3-1</f>
        <v/>
      </c>
      <c r="RK116" s="61">
        <f>RI116*RJ116</f>
        <v/>
      </c>
      <c r="RL116" s="33" t="n"/>
      <c r="RM116" s="208" t="n">
        <v>0</v>
      </c>
      <c r="RN116" s="43" t="n"/>
    </row>
    <row r="117">
      <c r="U117" s="33" t="n"/>
      <c r="V117" s="33" t="n"/>
      <c r="W117" s="33" t="n"/>
      <c r="X117" s="33" t="n"/>
      <c r="Y117" s="33" t="n"/>
      <c r="Z117" s="33" t="n"/>
      <c r="AA117" s="33" t="n"/>
      <c r="AB117" s="33" t="n"/>
      <c r="AC117" s="33" t="n"/>
      <c r="AD117" s="33" t="n"/>
      <c r="AE117" s="33" t="n"/>
      <c r="AF117" s="33" t="n"/>
      <c r="AG117" s="33" t="n"/>
      <c r="AH117" s="33" t="n"/>
      <c r="AI117" s="33" t="n"/>
      <c r="AJ117" s="33" t="n"/>
      <c r="AK117" s="33" t="n"/>
      <c r="AL117" s="33" t="n"/>
      <c r="AM117" s="33" t="n"/>
      <c r="AN117" s="33" t="n"/>
      <c r="AO117" s="33" t="n"/>
      <c r="AP117" s="33" t="n"/>
      <c r="AQ117" s="33" t="n"/>
      <c r="AR117" s="33" t="n"/>
      <c r="AS117" s="33" t="n"/>
      <c r="AT117" s="33" t="n"/>
      <c r="AU117" s="33" t="n"/>
      <c r="AV117" s="33" t="n"/>
      <c r="AW117" s="33" t="n"/>
      <c r="AX117" s="33" t="n"/>
      <c r="AY117" s="33" t="n"/>
      <c r="AZ117" s="33" t="n"/>
      <c r="BA117" s="33" t="n"/>
      <c r="BB117" s="33" t="n"/>
      <c r="BC117" s="33" t="n"/>
      <c r="BD117" s="61" t="inlineStr">
        <is>
          <t>VSMAX</t>
        </is>
      </c>
      <c r="BE117" s="49" t="n">
        <v>0</v>
      </c>
      <c r="BF117" s="61">
        <f>'ETF MTD'!$BG$28/'ETF MTD'!$BG$3-1</f>
        <v/>
      </c>
      <c r="BG117" s="61">
        <f>BE117*BF117</f>
        <v/>
      </c>
      <c r="BH117" s="61" t="n"/>
      <c r="BI117" s="61" t="inlineStr">
        <is>
          <t>VSMAX</t>
        </is>
      </c>
      <c r="BJ117" s="49" t="n">
        <v>0</v>
      </c>
      <c r="BK117" s="61">
        <f>'ETF MTD'!$BG$28/'ETF MTD'!$BG$3-1</f>
        <v/>
      </c>
      <c r="BL117" s="61">
        <f>BJ117*BK117</f>
        <v/>
      </c>
      <c r="BM117" s="61" t="n"/>
      <c r="BN117" s="61" t="inlineStr">
        <is>
          <t>VSMAX</t>
        </is>
      </c>
      <c r="BO117" s="49" t="n">
        <v>0</v>
      </c>
      <c r="BP117" s="61">
        <f>'ETF MTD'!$BG$28/'ETF MTD'!$BG$3-1</f>
        <v/>
      </c>
      <c r="BQ117" s="61">
        <f>BO117*BP117</f>
        <v/>
      </c>
      <c r="BR117" s="61" t="n"/>
      <c r="BS117" s="61" t="inlineStr">
        <is>
          <t>VSMAX</t>
        </is>
      </c>
      <c r="BT117" s="49" t="n">
        <v>0</v>
      </c>
      <c r="BU117" s="61">
        <f>'ETF MTD'!$BG$28/'ETF MTD'!$BG$3-1</f>
        <v/>
      </c>
      <c r="BV117" s="61">
        <f>BT117*BU117</f>
        <v/>
      </c>
      <c r="BW117" s="61" t="n"/>
      <c r="BX117" s="61" t="inlineStr">
        <is>
          <t>VSMAX</t>
        </is>
      </c>
      <c r="BY117" s="49" t="n">
        <v>0</v>
      </c>
      <c r="BZ117" s="61">
        <f>'ETF MTD'!$BG$28/'ETF MTD'!$BG$3-1</f>
        <v/>
      </c>
      <c r="CA117" s="61">
        <f>BY117*BZ117</f>
        <v/>
      </c>
      <c r="CB117" s="61" t="n"/>
      <c r="CC117" s="61" t="inlineStr">
        <is>
          <t>VSMAX</t>
        </is>
      </c>
      <c r="CD117" s="49" t="n">
        <v>0</v>
      </c>
      <c r="CE117" s="61">
        <f>'ETF MTD'!$BG$28/'ETF MTD'!$BG$3-1</f>
        <v/>
      </c>
      <c r="CF117" s="61">
        <f>CD117*CE117</f>
        <v/>
      </c>
      <c r="CG117" s="61" t="n"/>
      <c r="CH117" s="61" t="inlineStr">
        <is>
          <t>VSMAX</t>
        </is>
      </c>
      <c r="CI117" s="49" t="n">
        <v>0</v>
      </c>
      <c r="CJ117" s="61">
        <f>'ETF MTD'!$BG$28/'ETF MTD'!$BG$3-1</f>
        <v/>
      </c>
      <c r="CK117" s="61">
        <f>CI117*CJ117</f>
        <v/>
      </c>
      <c r="CL117" s="61" t="n"/>
      <c r="CM117" s="61" t="inlineStr">
        <is>
          <t>VSMAX</t>
        </is>
      </c>
      <c r="CN117" s="49" t="n">
        <v>0</v>
      </c>
      <c r="CO117" s="61">
        <f>'ETF MTD'!$BG$28/'ETF MTD'!$BG$3-1</f>
        <v/>
      </c>
      <c r="CP117" s="61">
        <f>CN117*CO117</f>
        <v/>
      </c>
      <c r="CQ117" s="61" t="n"/>
      <c r="CR117" s="61" t="inlineStr">
        <is>
          <t>VSMAX</t>
        </is>
      </c>
      <c r="CS117" s="49" t="n">
        <v>0</v>
      </c>
      <c r="CT117" s="61">
        <f>'ETF MTD'!$BG$28/'ETF MTD'!$BG$3-1</f>
        <v/>
      </c>
      <c r="CU117" s="61">
        <f>CS117*CT117</f>
        <v/>
      </c>
      <c r="CV117" s="61" t="n"/>
      <c r="CW117" s="61" t="inlineStr">
        <is>
          <t>VSMAX</t>
        </is>
      </c>
      <c r="CX117" s="49" t="n">
        <v>0</v>
      </c>
      <c r="CY117" s="61">
        <f>'ETF MTD'!$BG$28/'ETF MTD'!$BG$3-1</f>
        <v/>
      </c>
      <c r="CZ117" s="61">
        <f>CX117*CY117</f>
        <v/>
      </c>
      <c r="DA117" s="61" t="n"/>
      <c r="DB117" s="32" t="inlineStr">
        <is>
          <t>VUSTX</t>
        </is>
      </c>
      <c r="DC117" s="49" t="n">
        <v>0.027</v>
      </c>
      <c r="DD117" s="61">
        <f>'ETF MTD'!$DO$28/'ETF MTD'!$DO$3-1</f>
        <v/>
      </c>
      <c r="DE117" s="61">
        <f>DC117*DD117</f>
        <v/>
      </c>
      <c r="DF117" s="61" t="n"/>
      <c r="DG117" s="32" t="inlineStr">
        <is>
          <t>VUSTX</t>
        </is>
      </c>
      <c r="DH117" s="49" t="n">
        <v>0</v>
      </c>
      <c r="DI117" s="61">
        <f>'ETF MTD'!$DO$28/'ETF MTD'!$DO$3-1</f>
        <v/>
      </c>
      <c r="DJ117" s="61">
        <f>DH117*DI117</f>
        <v/>
      </c>
      <c r="DK117" s="61" t="n"/>
      <c r="DL117" s="32" t="inlineStr">
        <is>
          <t>VUSTX</t>
        </is>
      </c>
      <c r="DM117" s="49" t="n">
        <v>0.027</v>
      </c>
      <c r="DN117" s="61">
        <f>'ETF MTD'!$DO$28/'ETF MTD'!$DO$3-1</f>
        <v/>
      </c>
      <c r="DO117" s="61">
        <f>DM117*DN117</f>
        <v/>
      </c>
      <c r="DP117" s="61" t="n"/>
      <c r="DQ117" s="32" t="inlineStr">
        <is>
          <t>VUSTX</t>
        </is>
      </c>
      <c r="DR117" s="49" t="n">
        <v>0</v>
      </c>
      <c r="DS117" s="61">
        <f>'ETF MTD'!$DO$28/'ETF MTD'!$DO$3-1</f>
        <v/>
      </c>
      <c r="DT117" s="61">
        <f>DR117*DS117</f>
        <v/>
      </c>
      <c r="DU117" s="61" t="n"/>
      <c r="DV117" s="32" t="inlineStr">
        <is>
          <t>VUSTX</t>
        </is>
      </c>
      <c r="DW117" s="49" t="n">
        <v>0</v>
      </c>
      <c r="DX117" s="61">
        <f>'ETF MTD'!$DO$28/'ETF MTD'!$DO$3-1</f>
        <v/>
      </c>
      <c r="DY117" s="61">
        <f>DW117*DX117</f>
        <v/>
      </c>
      <c r="DZ117" s="61" t="n"/>
      <c r="EA117" s="32" t="inlineStr">
        <is>
          <t>VUSTX</t>
        </is>
      </c>
      <c r="EB117" s="49" t="n">
        <v>0</v>
      </c>
      <c r="EC117" s="61">
        <f>'ETF MTD'!$DO$28/'ETF MTD'!$DO$3-1</f>
        <v/>
      </c>
      <c r="ED117" s="61">
        <f>EB117*EC117</f>
        <v/>
      </c>
      <c r="EE117" s="61" t="n"/>
      <c r="EF117" s="32" t="inlineStr">
        <is>
          <t>VUSTX</t>
        </is>
      </c>
      <c r="EG117" s="49" t="n">
        <v>0</v>
      </c>
      <c r="EH117" s="61">
        <f>'ETF MTD'!$DO$28/'ETF MTD'!$DO$3-1</f>
        <v/>
      </c>
      <c r="EI117" s="61">
        <f>EG117*EH117</f>
        <v/>
      </c>
      <c r="EJ117" s="61" t="n"/>
      <c r="EK117" s="32" t="n"/>
      <c r="EL117" s="49" t="n"/>
      <c r="EM117" s="61" t="n"/>
      <c r="EN117" s="61" t="n"/>
      <c r="EO117" s="61" t="n"/>
      <c r="EP117" s="32" t="n"/>
      <c r="EQ117" s="49" t="n"/>
      <c r="ER117" s="61" t="n"/>
      <c r="ES117" s="61" t="n"/>
      <c r="ET117" s="61" t="n"/>
      <c r="EU117" s="32" t="n"/>
      <c r="EV117" s="49" t="n">
        <v>0</v>
      </c>
      <c r="EW117" s="61" t="n"/>
      <c r="EX117" s="61" t="n"/>
      <c r="EY117" s="61" t="n"/>
      <c r="EZ117" s="32" t="n"/>
      <c r="FA117" s="49" t="n">
        <v>0</v>
      </c>
      <c r="FB117" s="61" t="n"/>
      <c r="FC117" s="61" t="n"/>
      <c r="FD117" s="61" t="n"/>
      <c r="FE117" s="32" t="n"/>
      <c r="FF117" s="49" t="n">
        <v>0</v>
      </c>
      <c r="FG117" s="61" t="n"/>
      <c r="FH117" s="61" t="n"/>
      <c r="FI117" s="61" t="n"/>
      <c r="FJ117" s="32" t="n"/>
      <c r="FK117" s="49" t="n">
        <v>0</v>
      </c>
      <c r="FL117" s="61" t="n"/>
      <c r="FM117" s="61" t="n"/>
      <c r="FN117" s="61" t="n"/>
      <c r="FO117" s="32" t="n"/>
      <c r="FP117" s="49" t="n">
        <v>0</v>
      </c>
      <c r="FQ117" s="61" t="n"/>
      <c r="FR117" s="61" t="n"/>
      <c r="FS117" s="61" t="n"/>
      <c r="FT117" s="32" t="n"/>
      <c r="FU117" s="49" t="n">
        <v>0</v>
      </c>
      <c r="FV117" s="61" t="n"/>
      <c r="FW117" s="61" t="n"/>
      <c r="FX117" s="61" t="n"/>
      <c r="FY117" s="32" t="n"/>
      <c r="FZ117" s="41" t="n">
        <v>0</v>
      </c>
      <c r="GA117" s="61" t="n"/>
      <c r="GB117" s="61" t="n"/>
      <c r="GC117" s="61" t="n"/>
      <c r="GD117" s="32" t="n"/>
      <c r="GE117" s="41" t="n"/>
      <c r="GF117" s="61" t="n"/>
      <c r="GG117" s="61" t="n"/>
      <c r="GH117" s="61" t="n"/>
      <c r="GI117" s="32" t="n"/>
      <c r="GJ117" s="41" t="n"/>
      <c r="GK117" s="61" t="n"/>
      <c r="GL117" s="61" t="n"/>
      <c r="GM117" s="61" t="n"/>
      <c r="GN117" s="32" t="n"/>
      <c r="GO117" s="41" t="n"/>
      <c r="GP117" s="61" t="n"/>
      <c r="GQ117" s="61" t="n"/>
      <c r="GR117" s="61" t="n"/>
      <c r="GS117" s="32" t="n"/>
      <c r="GT117" s="41" t="n"/>
      <c r="GU117" s="61" t="n"/>
      <c r="GV117" s="61" t="n"/>
      <c r="GW117" s="61" t="n"/>
      <c r="GX117" s="32" t="n"/>
      <c r="GY117" s="41" t="n"/>
      <c r="GZ117" s="61" t="n"/>
      <c r="HA117" s="61" t="n"/>
      <c r="HB117" s="61" t="n"/>
      <c r="HC117" s="32" t="n"/>
      <c r="HD117" s="41" t="n"/>
      <c r="HE117" s="61" t="n"/>
      <c r="HF117" s="61" t="n"/>
      <c r="HG117" s="61" t="n"/>
      <c r="HH117" s="32" t="n"/>
      <c r="HI117" s="41" t="n"/>
      <c r="HJ117" s="61" t="n"/>
      <c r="HK117" s="61" t="n"/>
      <c r="HL117" s="61" t="n"/>
      <c r="HM117" s="32" t="n"/>
      <c r="HN117" s="41" t="n"/>
      <c r="HO117" s="61" t="n"/>
      <c r="HP117" s="61" t="n"/>
      <c r="HQ117" s="61" t="n"/>
      <c r="HR117" s="32" t="n"/>
      <c r="HS117" s="41" t="n"/>
      <c r="HT117" s="61" t="n"/>
      <c r="HU117" s="61" t="n"/>
      <c r="HV117" s="61" t="n"/>
      <c r="HW117" s="32" t="n"/>
      <c r="HX117" s="41" t="n"/>
      <c r="HY117" s="61" t="n"/>
      <c r="HZ117" s="61" t="n"/>
      <c r="IA117" s="61" t="n"/>
      <c r="IB117" s="32" t="n"/>
      <c r="IC117" s="41" t="n"/>
      <c r="ID117" s="61" t="n"/>
      <c r="IE117" s="61" t="n"/>
      <c r="IF117" s="61" t="n"/>
      <c r="IG117" s="32" t="n"/>
      <c r="IH117" s="41" t="n"/>
      <c r="II117" s="61" t="n"/>
      <c r="IJ117" s="61" t="n"/>
      <c r="IK117" s="61" t="n"/>
      <c r="IL117" s="32" t="n"/>
      <c r="IM117" s="41" t="n"/>
      <c r="IN117" s="61" t="n"/>
      <c r="IO117" s="61" t="n"/>
      <c r="IP117" s="61" t="n"/>
      <c r="IQ117" s="32" t="n"/>
      <c r="IR117" s="41" t="n"/>
      <c r="IS117" s="61" t="n"/>
      <c r="IT117" s="61" t="n"/>
      <c r="IU117" s="61" t="n"/>
      <c r="IV117" s="32" t="n"/>
      <c r="IW117" s="41" t="n"/>
      <c r="IX117" s="61" t="n"/>
      <c r="IY117" s="61" t="n"/>
      <c r="IZ117" s="61" t="n"/>
      <c r="JA117" s="32" t="n"/>
      <c r="JB117" s="41" t="n"/>
      <c r="JC117" s="61" t="n"/>
      <c r="JD117" s="61" t="n"/>
      <c r="JE117" s="61" t="n"/>
      <c r="JF117" s="32" t="n"/>
      <c r="JG117" s="41" t="n"/>
      <c r="JH117" s="61" t="n"/>
      <c r="JI117" s="61" t="n"/>
      <c r="JJ117" s="61" t="n"/>
      <c r="JK117" s="32" t="n"/>
      <c r="JL117" s="41" t="n"/>
      <c r="JM117" s="61" t="n"/>
      <c r="JN117" s="61" t="n"/>
      <c r="JO117" s="61" t="n"/>
      <c r="JP117" s="32" t="n"/>
      <c r="JQ117" s="41" t="n"/>
      <c r="JR117" s="61" t="n"/>
      <c r="JS117" s="61" t="n"/>
      <c r="JT117" s="61" t="n"/>
      <c r="JU117" s="32" t="n"/>
      <c r="JV117" s="41" t="n"/>
      <c r="JW117" s="61" t="n"/>
      <c r="JX117" s="61" t="n"/>
      <c r="JY117" s="61" t="n"/>
      <c r="JZ117" s="32" t="n"/>
      <c r="KA117" s="41" t="n"/>
      <c r="KB117" s="61" t="n"/>
      <c r="KC117" s="61" t="n"/>
      <c r="KD117" s="61" t="n"/>
      <c r="KE117" s="32" t="n"/>
      <c r="KF117" s="41" t="n"/>
      <c r="KG117" s="61" t="n"/>
      <c r="KH117" s="61" t="n"/>
      <c r="KI117" s="61" t="n"/>
      <c r="KJ117" s="32" t="n"/>
      <c r="KK117" s="41" t="n"/>
      <c r="KL117" s="61" t="n"/>
      <c r="KM117" s="61" t="n"/>
      <c r="KN117" s="61" t="n"/>
      <c r="KO117" s="32" t="n"/>
      <c r="KP117" s="41" t="n"/>
      <c r="KQ117" s="61" t="n"/>
      <c r="KR117" s="61" t="n"/>
      <c r="KS117" s="61" t="n"/>
      <c r="KT117" s="85" t="inlineStr">
        <is>
          <t>OPER/SHV/BIL/FLOT/JPST 10% max</t>
        </is>
      </c>
      <c r="KU117" s="41" t="n"/>
      <c r="KV117" s="61" t="n"/>
      <c r="KW117" s="61" t="n"/>
      <c r="KX117" s="61" t="n"/>
      <c r="KY117" s="85" t="inlineStr">
        <is>
          <t>OPER/SHV/BIL/FLOT/JPST 10% max</t>
        </is>
      </c>
      <c r="KZ117" s="41" t="n"/>
      <c r="LA117" s="61" t="n"/>
      <c r="LB117" s="61" t="n"/>
      <c r="LC117" s="61" t="n"/>
      <c r="LD117" s="85" t="inlineStr">
        <is>
          <t>HOLD OPER</t>
        </is>
      </c>
      <c r="LE117" s="41" t="n"/>
      <c r="LF117" s="61" t="n"/>
      <c r="LG117" s="61" t="n"/>
      <c r="LH117" s="61" t="n"/>
      <c r="LI117" t="inlineStr">
        <is>
          <t>U.S. Govt UST</t>
        </is>
      </c>
      <c r="LJ117" s="50" t="n">
        <v>0.228</v>
      </c>
      <c r="LK117" s="61" t="n">
        <v>0</v>
      </c>
      <c r="LL117" s="61">
        <f>LJ117*LK117</f>
        <v/>
      </c>
      <c r="LM117" s="61" t="n"/>
      <c r="LN117" t="inlineStr">
        <is>
          <t>U.S. Govt UST</t>
        </is>
      </c>
      <c r="LO117" s="50" t="n">
        <v>0.283</v>
      </c>
      <c r="LP117" s="61" t="n">
        <v>0</v>
      </c>
      <c r="LQ117" s="61">
        <f>LO117*LP117</f>
        <v/>
      </c>
      <c r="LR117" s="61" t="n"/>
      <c r="LS117" t="inlineStr">
        <is>
          <t>U.S. Govt UST</t>
        </is>
      </c>
      <c r="LT117" s="50" t="n">
        <v>0.284</v>
      </c>
      <c r="LU117" s="61" t="n">
        <v>0</v>
      </c>
      <c r="LV117" s="61">
        <f>LT117*LU117</f>
        <v/>
      </c>
      <c r="LW117" s="61" t="n"/>
      <c r="LX117" t="inlineStr">
        <is>
          <t>U.S. Govt UST</t>
        </is>
      </c>
      <c r="LY117" s="50" t="n">
        <v>0.284</v>
      </c>
      <c r="LZ117" s="61" t="n">
        <v>0</v>
      </c>
      <c r="MA117" s="61">
        <f>LY117*LZ117</f>
        <v/>
      </c>
      <c r="MB117" s="61" t="n"/>
      <c r="MC117" t="inlineStr">
        <is>
          <t>U.S. Govt UST</t>
        </is>
      </c>
      <c r="MD117" s="50" t="n">
        <v>0.284</v>
      </c>
      <c r="ME117" s="61" t="n">
        <v>0</v>
      </c>
      <c r="MF117" s="61">
        <f>MD117*ME117</f>
        <v/>
      </c>
      <c r="MG117" s="61" t="n"/>
      <c r="MH117" t="inlineStr">
        <is>
          <t>U.S. Govt UST</t>
        </is>
      </c>
      <c r="MI117" s="50" t="n">
        <v>0.284</v>
      </c>
      <c r="MJ117" s="61" t="n">
        <v>0</v>
      </c>
      <c r="MK117" s="61">
        <f>MI117*MJ117</f>
        <v/>
      </c>
      <c r="ML117" s="61" t="n"/>
      <c r="MM117" t="inlineStr">
        <is>
          <t>U.S. Govt UST</t>
        </is>
      </c>
      <c r="MN117" s="50" t="n">
        <v>0.284</v>
      </c>
      <c r="MO117" s="61" t="n">
        <v>0</v>
      </c>
      <c r="MP117" s="61">
        <f>MN117*MO117</f>
        <v/>
      </c>
      <c r="MQ117" s="33" t="n"/>
      <c r="MR117" t="inlineStr">
        <is>
          <t>U.S. Govt UST</t>
        </is>
      </c>
      <c r="MS117" s="50" t="n">
        <v>0.1625</v>
      </c>
      <c r="MT117" s="61" t="n">
        <v>0</v>
      </c>
      <c r="MU117" s="61">
        <f>MS117*MT117</f>
        <v/>
      </c>
      <c r="MV117" s="61" t="n"/>
      <c r="MW117" t="inlineStr">
        <is>
          <t>U.S. Govt UST</t>
        </is>
      </c>
      <c r="MX117" s="50">
        <f>1-SUM(MX107:MX116)-0.02</f>
        <v/>
      </c>
      <c r="MY117" s="61" t="n">
        <v>0</v>
      </c>
      <c r="MZ117" s="61">
        <f>MX117*MY117</f>
        <v/>
      </c>
      <c r="NA117" s="33" t="n"/>
      <c r="NB117" t="inlineStr">
        <is>
          <t>U.S. Govt UST</t>
        </is>
      </c>
      <c r="NC117" s="41" t="n">
        <v>0.114</v>
      </c>
      <c r="ND117" s="61" t="n">
        <v>0</v>
      </c>
      <c r="NE117" s="61">
        <f>NC117*ND117</f>
        <v/>
      </c>
      <c r="NF117" s="33" t="n"/>
      <c r="NG117" t="inlineStr">
        <is>
          <t>U.S. Govt UST</t>
        </is>
      </c>
      <c r="NH117" s="41" t="n">
        <v>0.159</v>
      </c>
      <c r="NI117" s="61" t="n">
        <v>0</v>
      </c>
      <c r="NJ117" s="61">
        <f>NH117*NI117</f>
        <v/>
      </c>
      <c r="NK117" s="33" t="n"/>
      <c r="NL117" t="inlineStr">
        <is>
          <t>U.S. Govt UST</t>
        </is>
      </c>
      <c r="NM117" s="41" t="n">
        <v>0.114</v>
      </c>
      <c r="NN117" s="61" t="n">
        <v>0</v>
      </c>
      <c r="NO117" s="61">
        <f>NM117*NN117</f>
        <v/>
      </c>
      <c r="NP117" s="33" t="n"/>
      <c r="NQ117" t="inlineStr">
        <is>
          <t>U.S. Govt UST</t>
        </is>
      </c>
      <c r="NR117" s="41" t="n">
        <v>0</v>
      </c>
      <c r="NS117" s="61" t="n">
        <v>0</v>
      </c>
      <c r="NT117" s="61">
        <f>NR117*NS117</f>
        <v/>
      </c>
      <c r="NU117" s="33" t="n"/>
      <c r="NV117" t="inlineStr">
        <is>
          <t>U.S. Govt UST</t>
        </is>
      </c>
      <c r="NW117" s="41" t="n">
        <v>0.0465</v>
      </c>
      <c r="NX117" s="61" t="n">
        <v>0</v>
      </c>
      <c r="NY117" s="61">
        <f>NW117*NX117</f>
        <v/>
      </c>
      <c r="NZ117" s="33" t="n"/>
      <c r="OA117" t="inlineStr">
        <is>
          <t>U.S. Govt UST</t>
        </is>
      </c>
      <c r="OB117" s="41" t="n">
        <v>0.057</v>
      </c>
      <c r="OC117" s="61" t="n">
        <v>0</v>
      </c>
      <c r="OD117" s="61">
        <f>OB117*OC117</f>
        <v/>
      </c>
      <c r="OE117" s="33" t="n"/>
      <c r="OF117" t="inlineStr">
        <is>
          <t>U.S. Govt UST</t>
        </is>
      </c>
      <c r="OG117" s="41" t="n">
        <v>0.037</v>
      </c>
      <c r="OH117" s="61" t="n">
        <v>0</v>
      </c>
      <c r="OI117" s="61">
        <f>OG117*OH117</f>
        <v/>
      </c>
      <c r="OJ117" s="33" t="n"/>
      <c r="OK117" t="inlineStr">
        <is>
          <t>U.S. Govt UST</t>
        </is>
      </c>
      <c r="OL117" s="41" t="n">
        <v>0.046</v>
      </c>
      <c r="OM117" s="61" t="n">
        <v>0</v>
      </c>
      <c r="ON117" s="61">
        <f>OL117*OM117</f>
        <v/>
      </c>
      <c r="OO117" s="33" t="n"/>
      <c r="OP117" t="inlineStr">
        <is>
          <t>U.S. Govt UST</t>
        </is>
      </c>
      <c r="OQ117" s="41" t="n">
        <v>0.147</v>
      </c>
      <c r="OR117" s="61" t="n">
        <v>0</v>
      </c>
      <c r="OS117" s="61">
        <f>OQ117*OR117</f>
        <v/>
      </c>
      <c r="OT117" s="33" t="n"/>
      <c r="OU117" t="inlineStr">
        <is>
          <t>U.S. Govt UST</t>
        </is>
      </c>
      <c r="OV117" s="41">
        <f>0.98-SUM(OV107:OV116)</f>
        <v/>
      </c>
      <c r="OW117" s="61" t="n">
        <v>0</v>
      </c>
      <c r="OX117" s="61">
        <f>OV117*OW117</f>
        <v/>
      </c>
      <c r="OY117" s="33" t="n"/>
      <c r="OZ117" t="inlineStr">
        <is>
          <t>U.S. Govt UST</t>
        </is>
      </c>
      <c r="PA117" s="41" t="n">
        <v>0</v>
      </c>
      <c r="PB117" s="61" t="n">
        <v>0</v>
      </c>
      <c r="PC117" s="61">
        <f>PA117*PB117</f>
        <v/>
      </c>
      <c r="PD117" s="33" t="n"/>
      <c r="PE117" t="inlineStr">
        <is>
          <t>U.S. Govt UST</t>
        </is>
      </c>
      <c r="PF117" s="41" t="n">
        <v>0</v>
      </c>
      <c r="PG117" s="61" t="n">
        <v>0</v>
      </c>
      <c r="PH117" s="61">
        <f>PF117*PG117</f>
        <v/>
      </c>
      <c r="PI117" s="33" t="n"/>
      <c r="PJ117" t="inlineStr">
        <is>
          <t>U.S. Govt UST</t>
        </is>
      </c>
      <c r="PK117" s="41" t="n">
        <v>0</v>
      </c>
      <c r="PL117" s="61" t="n">
        <v>0</v>
      </c>
      <c r="PM117" s="61">
        <f>PK117*PL117</f>
        <v/>
      </c>
      <c r="PN117" s="33" t="n"/>
      <c r="PO117" t="inlineStr">
        <is>
          <t>U.S. Govt UST</t>
        </is>
      </c>
      <c r="PP117" s="41" t="n">
        <v>0.0465</v>
      </c>
      <c r="PQ117" s="61" t="n">
        <v>0</v>
      </c>
      <c r="PR117" s="61">
        <f>PP117*PQ117</f>
        <v/>
      </c>
      <c r="PS117" s="33" t="n"/>
      <c r="PT117" t="inlineStr">
        <is>
          <t>U.S. Govt UST</t>
        </is>
      </c>
      <c r="PU117" s="41" t="n">
        <v>0.0465</v>
      </c>
      <c r="PV117" s="61" t="n">
        <v>0</v>
      </c>
      <c r="PW117" s="61">
        <f>PU117*PV117</f>
        <v/>
      </c>
      <c r="PX117" s="33" t="n"/>
      <c r="PY117" t="inlineStr">
        <is>
          <t>U.S. Govt UST</t>
        </is>
      </c>
      <c r="PZ117" s="50" t="n">
        <v>0.047</v>
      </c>
      <c r="QA117" s="61" t="n">
        <v>0</v>
      </c>
      <c r="QB117" s="61">
        <f>PZ117*QA117</f>
        <v/>
      </c>
      <c r="QC117" s="33" t="n"/>
      <c r="QD117" t="inlineStr">
        <is>
          <t>U.S. Govt UST</t>
        </is>
      </c>
      <c r="QE117" s="50" t="n">
        <v>0.047</v>
      </c>
      <c r="QF117" s="61" t="n">
        <v>0</v>
      </c>
      <c r="QG117" s="61">
        <f>QE117*QF117</f>
        <v/>
      </c>
      <c r="QH117" s="61" t="n"/>
      <c r="QI117" t="inlineStr">
        <is>
          <t>U.S. Govt UST</t>
        </is>
      </c>
      <c r="QJ117" s="41" t="n">
        <v>0.03399999999999981</v>
      </c>
      <c r="QK117" s="61" t="n">
        <v>0</v>
      </c>
      <c r="QL117" s="61">
        <f>QJ117*QK117</f>
        <v/>
      </c>
      <c r="QM117" s="33" t="n"/>
      <c r="QN117" t="inlineStr">
        <is>
          <t>U.S. Govt UST</t>
        </is>
      </c>
      <c r="QO117" s="41" t="n">
        <v>0.03399999999999981</v>
      </c>
      <c r="QP117" s="61" t="n">
        <v>0</v>
      </c>
      <c r="QQ117" s="61">
        <f>QO117*QP117</f>
        <v/>
      </c>
      <c r="QR117" s="33" t="n"/>
      <c r="QS117" t="inlineStr">
        <is>
          <t>U.S. Govt UST</t>
        </is>
      </c>
      <c r="QT117" s="41" t="n">
        <v>0</v>
      </c>
      <c r="QU117" s="61" t="n">
        <v>0</v>
      </c>
      <c r="QV117" s="61">
        <f>QT117*QU117</f>
        <v/>
      </c>
      <c r="QW117" s="33" t="n"/>
      <c r="QX117" t="inlineStr">
        <is>
          <t>U.S. Govt UST</t>
        </is>
      </c>
      <c r="QY117" s="41" t="n">
        <v>0</v>
      </c>
      <c r="QZ117" s="61" t="n">
        <v>0</v>
      </c>
      <c r="RA117" s="61">
        <f>QY117*QZ117</f>
        <v/>
      </c>
      <c r="RB117" s="33" t="n"/>
      <c r="RC117" t="inlineStr">
        <is>
          <t>U.S. Govt UST</t>
        </is>
      </c>
      <c r="RD117" s="41" t="n">
        <v>0.0465</v>
      </c>
      <c r="RE117" s="61" t="n">
        <v>0</v>
      </c>
      <c r="RF117" s="61">
        <f>RD117*RE117</f>
        <v/>
      </c>
      <c r="RG117" s="33" t="n"/>
      <c r="RH117" t="inlineStr">
        <is>
          <t>U.S. Govt UST</t>
        </is>
      </c>
      <c r="RI117" s="41" t="n">
        <v>0.0465</v>
      </c>
      <c r="RJ117" s="61" t="n">
        <v>0</v>
      </c>
      <c r="RK117" s="61">
        <f>RI117*RJ117</f>
        <v/>
      </c>
      <c r="RL117" s="33" t="n"/>
      <c r="RM117" s="208" t="n">
        <v>0</v>
      </c>
    </row>
    <row r="118">
      <c r="U118" s="33" t="n"/>
      <c r="V118" s="33" t="n"/>
      <c r="W118" s="33" t="n"/>
      <c r="X118" s="33" t="n"/>
      <c r="Y118" s="33" t="n"/>
      <c r="Z118" s="33" t="n"/>
      <c r="AA118" s="33" t="n"/>
      <c r="AB118" s="33" t="n"/>
      <c r="AC118" s="33" t="n"/>
      <c r="AD118" s="33" t="n"/>
      <c r="AE118" s="33" t="n"/>
      <c r="AF118" s="33" t="n"/>
      <c r="AG118" s="33" t="n"/>
      <c r="AH118" s="33" t="n"/>
      <c r="AI118" s="33" t="n"/>
      <c r="AJ118" s="33" t="n"/>
      <c r="AK118" s="33" t="n"/>
      <c r="AL118" s="33" t="n"/>
      <c r="AM118" s="33" t="n"/>
      <c r="AN118" s="33" t="n"/>
      <c r="AO118" s="33" t="n"/>
      <c r="AP118" s="33" t="n"/>
      <c r="AQ118" s="33" t="n"/>
      <c r="AR118" s="33" t="n"/>
      <c r="AS118" s="33" t="n"/>
      <c r="AT118" s="33" t="n"/>
      <c r="AU118" s="33" t="n"/>
      <c r="AV118" s="33" t="n"/>
      <c r="AW118" s="33" t="n"/>
      <c r="AX118" s="33" t="n"/>
      <c r="AY118" s="33" t="n"/>
      <c r="AZ118" s="33" t="n"/>
      <c r="BA118" s="33" t="n"/>
      <c r="BB118" s="33" t="n"/>
      <c r="BC118" s="33" t="n"/>
      <c r="BD118" s="61" t="n"/>
      <c r="BE118" s="33" t="n"/>
      <c r="BF118" s="33" t="n"/>
      <c r="BG118" s="33" t="n"/>
      <c r="BH118" s="33" t="n"/>
      <c r="BI118" s="61" t="n"/>
      <c r="BJ118" s="33" t="n"/>
      <c r="BK118" s="33" t="n"/>
      <c r="BL118" s="33" t="n"/>
      <c r="BM118" s="33" t="n"/>
      <c r="BN118" s="61" t="n"/>
      <c r="BO118" s="33" t="n"/>
      <c r="BP118" s="33" t="n"/>
      <c r="BQ118" s="33" t="n"/>
      <c r="BR118" s="33" t="n"/>
      <c r="BS118" s="61" t="n"/>
      <c r="BT118" s="33" t="n"/>
      <c r="BU118" s="33" t="n"/>
      <c r="BV118" s="33" t="n"/>
      <c r="BW118" s="33" t="n"/>
      <c r="BX118" s="61" t="n"/>
      <c r="BY118" s="33" t="n"/>
      <c r="BZ118" s="33" t="n"/>
      <c r="CA118" s="33" t="n"/>
      <c r="CB118" s="33" t="n"/>
      <c r="CC118" s="61" t="n"/>
      <c r="CD118" s="33" t="n"/>
      <c r="CE118" s="33" t="n"/>
      <c r="CF118" s="33" t="n"/>
      <c r="CG118" s="33" t="n"/>
      <c r="CH118" s="61" t="n"/>
      <c r="CI118" s="33" t="n"/>
      <c r="CJ118" s="33" t="n"/>
      <c r="CK118" s="33" t="n"/>
      <c r="CL118" s="33" t="n"/>
      <c r="CM118" s="61" t="n"/>
      <c r="CN118" s="33" t="n"/>
      <c r="CO118" s="33" t="n"/>
      <c r="CP118" s="33" t="n"/>
      <c r="CQ118" s="33" t="n"/>
      <c r="CR118" s="61" t="n"/>
      <c r="CS118" s="33" t="n"/>
      <c r="CT118" s="33" t="n"/>
      <c r="CU118" s="33" t="n"/>
      <c r="CV118" s="33" t="n"/>
      <c r="CW118" s="61" t="n"/>
      <c r="CX118" s="33" t="n"/>
      <c r="CY118" s="33" t="n"/>
      <c r="CZ118" s="33" t="n"/>
      <c r="DA118" s="33" t="n"/>
      <c r="DB118" s="61" t="n"/>
      <c r="DC118" s="33" t="n"/>
      <c r="DD118" s="33" t="n"/>
      <c r="DE118" s="33" t="n"/>
      <c r="DF118" s="33" t="n"/>
      <c r="DG118" s="61" t="n"/>
      <c r="DH118" s="33" t="n"/>
      <c r="DI118" s="33" t="n"/>
      <c r="DJ118" s="33" t="n"/>
      <c r="DK118" s="33" t="n"/>
      <c r="DL118" s="61" t="n"/>
      <c r="DM118" s="33" t="n"/>
      <c r="DN118" s="33" t="n"/>
      <c r="DO118" s="33" t="n"/>
      <c r="DP118" s="33" t="n"/>
      <c r="DQ118" s="61" t="n"/>
      <c r="DR118" s="33" t="n"/>
      <c r="DS118" s="33" t="n"/>
      <c r="DT118" s="33" t="n"/>
      <c r="DU118" s="33" t="n"/>
      <c r="DV118" s="61" t="n"/>
      <c r="DW118" s="33" t="n"/>
      <c r="DX118" s="33" t="n"/>
      <c r="DY118" s="33" t="n"/>
      <c r="DZ118" s="33" t="n"/>
      <c r="EA118" s="61" t="n"/>
      <c r="EB118" s="33" t="n"/>
      <c r="EC118" s="33" t="n"/>
      <c r="ED118" s="33" t="n"/>
      <c r="EE118" s="33" t="n"/>
      <c r="EF118" s="61" t="n"/>
      <c r="EG118" s="33" t="n"/>
      <c r="EH118" s="33" t="n"/>
      <c r="EI118" s="33" t="n"/>
      <c r="EJ118" s="33" t="n"/>
      <c r="EK118" s="61" t="n"/>
      <c r="EL118" s="33" t="n"/>
      <c r="EM118" s="33" t="n"/>
      <c r="EN118" s="33" t="n"/>
      <c r="EO118" s="33" t="n"/>
      <c r="EP118" s="61" t="n"/>
      <c r="EQ118" s="33" t="n"/>
      <c r="ER118" s="33" t="n"/>
      <c r="ES118" s="33" t="n"/>
      <c r="ET118" s="33" t="n"/>
      <c r="EU118" s="61" t="n"/>
      <c r="EV118" s="33" t="n"/>
      <c r="EW118" s="33" t="n"/>
      <c r="EX118" s="33" t="n"/>
      <c r="EY118" s="33" t="n"/>
      <c r="EZ118" s="61" t="n"/>
      <c r="FA118" s="33" t="n"/>
      <c r="FB118" s="33" t="n"/>
      <c r="FC118" s="33" t="n"/>
      <c r="FD118" s="33" t="n"/>
      <c r="FE118" s="61" t="n"/>
      <c r="FF118" s="33" t="n"/>
      <c r="FG118" s="33" t="n"/>
      <c r="FH118" s="33" t="n"/>
      <c r="FI118" s="33" t="n"/>
      <c r="FJ118" s="61" t="n"/>
      <c r="FK118" s="33" t="n"/>
      <c r="FL118" s="33" t="n"/>
      <c r="FM118" s="33" t="n"/>
      <c r="FN118" s="33" t="n"/>
      <c r="FO118" s="61" t="n"/>
      <c r="FP118" s="33" t="n"/>
      <c r="FQ118" s="33" t="n"/>
      <c r="FR118" s="33" t="n"/>
      <c r="FS118" s="33" t="n"/>
      <c r="FT118" s="61" t="n"/>
      <c r="FU118" s="33" t="n"/>
      <c r="FV118" s="33" t="n"/>
      <c r="FW118" s="33" t="n"/>
      <c r="FX118" s="33" t="n"/>
      <c r="FY118" s="61" t="n"/>
      <c r="FZ118" s="34" t="n"/>
      <c r="GA118" s="33" t="n"/>
      <c r="GB118" s="33" t="n"/>
      <c r="GC118" s="33" t="n"/>
      <c r="GD118" s="61" t="n"/>
      <c r="GE118" s="34" t="n"/>
      <c r="GF118" s="33" t="n"/>
      <c r="GG118" s="33" t="n"/>
      <c r="GH118" s="33" t="n"/>
      <c r="GI118" s="61" t="n"/>
      <c r="GJ118" s="34" t="n"/>
      <c r="GK118" s="33" t="n"/>
      <c r="GL118" s="33" t="n"/>
      <c r="GM118" s="33" t="n"/>
      <c r="GN118" s="61" t="n"/>
      <c r="GO118" s="34" t="n"/>
      <c r="GP118" s="33" t="n"/>
      <c r="GQ118" s="33" t="n"/>
      <c r="GR118" s="33" t="n"/>
      <c r="GS118" s="61" t="n"/>
      <c r="GT118" s="34" t="n"/>
      <c r="GU118" s="33" t="n"/>
      <c r="GV118" s="33" t="n"/>
      <c r="GW118" s="33" t="n"/>
      <c r="GX118" s="61" t="n"/>
      <c r="GY118" s="34" t="n"/>
      <c r="GZ118" s="33" t="n"/>
      <c r="HA118" s="33" t="n"/>
      <c r="HB118" s="33" t="n"/>
      <c r="HC118" s="61" t="n"/>
      <c r="HD118" s="34" t="n"/>
      <c r="HE118" s="33" t="n"/>
      <c r="HF118" s="33" t="n"/>
      <c r="HG118" s="33" t="n"/>
      <c r="HH118" s="61" t="n"/>
      <c r="HI118" s="34" t="n"/>
      <c r="HJ118" s="33" t="n"/>
      <c r="HK118" s="33" t="n"/>
      <c r="HL118" s="33" t="n"/>
      <c r="HM118" s="61" t="n"/>
      <c r="HN118" s="34" t="n"/>
      <c r="HO118" s="33" t="n"/>
      <c r="HP118" s="33" t="n"/>
      <c r="HQ118" s="33" t="n"/>
      <c r="HR118" s="61" t="n"/>
      <c r="HS118" s="34" t="n"/>
      <c r="HT118" s="33" t="n"/>
      <c r="HU118" s="33" t="n"/>
      <c r="HV118" s="33" t="n"/>
      <c r="HW118" s="61" t="n"/>
      <c r="HX118" s="34" t="n"/>
      <c r="HY118" s="33" t="n"/>
      <c r="HZ118" s="33" t="n"/>
      <c r="IA118" s="33" t="n"/>
      <c r="IB118" s="61" t="n"/>
      <c r="IC118" s="34" t="n"/>
      <c r="ID118" s="33" t="n"/>
      <c r="IE118" s="33" t="n"/>
      <c r="IF118" s="33" t="n"/>
      <c r="IG118" s="61" t="n"/>
      <c r="IH118" s="34" t="n"/>
      <c r="II118" s="33" t="n"/>
      <c r="IJ118" s="33" t="n"/>
      <c r="IK118" s="33" t="n"/>
      <c r="IL118" s="61" t="n"/>
      <c r="IM118" s="34" t="n"/>
      <c r="IN118" s="33" t="n"/>
      <c r="IO118" s="33" t="n"/>
      <c r="IP118" s="33" t="n"/>
      <c r="IQ118" s="61" t="n"/>
      <c r="IR118" s="34" t="n"/>
      <c r="IS118" s="33" t="n"/>
      <c r="IT118" s="33" t="n"/>
      <c r="IU118" s="33" t="n"/>
      <c r="IV118" s="61" t="n"/>
      <c r="IW118" s="34" t="n"/>
      <c r="IX118" s="33" t="n"/>
      <c r="IY118" s="33" t="n"/>
      <c r="IZ118" s="33" t="n"/>
      <c r="JA118" s="61" t="n"/>
      <c r="JB118" s="34" t="n"/>
      <c r="JC118" s="33" t="n"/>
      <c r="JD118" s="33" t="n"/>
      <c r="JE118" s="33" t="n"/>
      <c r="JF118" s="61" t="n"/>
      <c r="JG118" s="34" t="n"/>
      <c r="JH118" s="33" t="n"/>
      <c r="JI118" s="33" t="n"/>
      <c r="JJ118" s="33" t="n"/>
      <c r="JK118" s="61" t="n"/>
      <c r="JL118" s="34" t="n"/>
      <c r="JM118" s="33" t="n"/>
      <c r="JN118" s="33" t="n"/>
      <c r="JO118" s="33" t="n"/>
      <c r="JP118" s="61" t="n"/>
      <c r="JQ118" s="34" t="n"/>
      <c r="JR118" s="33" t="n"/>
      <c r="JS118" s="33" t="n"/>
      <c r="JT118" s="33" t="n"/>
      <c r="JU118" s="61" t="n"/>
      <c r="JV118" s="34" t="n"/>
      <c r="JW118" s="33" t="n"/>
      <c r="JX118" s="33" t="n"/>
      <c r="JY118" s="33" t="n"/>
      <c r="JZ118" s="61" t="n"/>
      <c r="KA118" s="34" t="n"/>
      <c r="KB118" s="33" t="n"/>
      <c r="KC118" s="33" t="n"/>
      <c r="KD118" s="33" t="n"/>
      <c r="KE118" s="61" t="n"/>
      <c r="KF118" s="34" t="n"/>
      <c r="KG118" s="33" t="n"/>
      <c r="KH118" s="33" t="n"/>
      <c r="KI118" s="33" t="n"/>
      <c r="KJ118" s="61" t="n"/>
      <c r="KK118" s="34" t="n"/>
      <c r="KL118" s="33" t="n"/>
      <c r="KM118" s="33" t="n"/>
      <c r="KN118" s="33" t="n"/>
      <c r="KO118" s="61" t="n"/>
      <c r="KP118" s="34" t="n"/>
      <c r="KQ118" s="33" t="n"/>
      <c r="KR118" s="33" t="n"/>
      <c r="KS118" s="33" t="n"/>
      <c r="KT118" s="61" t="n"/>
      <c r="KU118" s="34" t="n"/>
      <c r="KV118" s="33" t="n"/>
      <c r="KW118" s="33" t="n"/>
      <c r="KX118" s="33" t="n"/>
      <c r="KY118" s="61" t="n"/>
      <c r="KZ118" s="34" t="n"/>
      <c r="LA118" s="33" t="n"/>
      <c r="LB118" s="33" t="n"/>
      <c r="LC118" s="33" t="n"/>
      <c r="LD118" s="61" t="n"/>
      <c r="LE118" s="34" t="n"/>
      <c r="LF118" s="33" t="n"/>
      <c r="LG118" s="33" t="n"/>
      <c r="LH118" s="33" t="n"/>
      <c r="LI118" s="61" t="n"/>
      <c r="LJ118" s="34" t="n"/>
      <c r="LK118" s="33" t="n"/>
      <c r="LL118" s="33" t="n"/>
      <c r="LM118" s="33" t="n"/>
      <c r="LN118" s="61" t="n"/>
      <c r="LO118" s="34" t="n"/>
      <c r="LP118" s="33" t="n"/>
      <c r="LQ118" s="33" t="n"/>
      <c r="LR118" s="33" t="n"/>
      <c r="LS118" s="61" t="n"/>
      <c r="LT118" s="34" t="n"/>
      <c r="LU118" s="33" t="n"/>
      <c r="LV118" s="33" t="n"/>
      <c r="LW118" s="33" t="n"/>
      <c r="LX118" s="61" t="n"/>
      <c r="LY118" s="34" t="n"/>
      <c r="LZ118" s="33" t="n"/>
      <c r="MA118" s="33" t="n"/>
      <c r="MB118" s="33" t="n"/>
      <c r="MC118" s="61" t="n"/>
      <c r="MD118" s="34" t="n"/>
      <c r="ME118" s="33" t="n"/>
      <c r="MF118" s="33" t="n"/>
      <c r="MG118" s="33" t="n"/>
      <c r="MH118" s="61" t="n"/>
      <c r="MI118" s="34" t="n"/>
      <c r="MJ118" s="33" t="n"/>
      <c r="MK118" s="33" t="n"/>
      <c r="ML118" s="33" t="n"/>
      <c r="MM118" s="61" t="n"/>
      <c r="MN118" s="34" t="n"/>
      <c r="MO118" s="33" t="n"/>
      <c r="MP118" s="33" t="n"/>
      <c r="MQ118" s="33" t="n"/>
      <c r="MR118" s="61" t="n"/>
      <c r="MS118" s="34" t="n"/>
      <c r="MT118" s="33" t="n"/>
      <c r="MU118" s="33" t="n"/>
      <c r="MV118" s="33" t="n"/>
      <c r="MW118" s="61" t="n"/>
      <c r="MX118" s="34" t="n"/>
      <c r="MY118" s="33" t="n"/>
      <c r="MZ118" s="33" t="n"/>
      <c r="NA118" s="33" t="n"/>
      <c r="NB118" s="61" t="n"/>
      <c r="NC118" s="41" t="n"/>
      <c r="ND118" s="33" t="n"/>
      <c r="NE118" s="33" t="n"/>
      <c r="NF118" s="33" t="n"/>
      <c r="NG118" s="61" t="n"/>
      <c r="NH118" s="41" t="n"/>
      <c r="NI118" s="33" t="n"/>
      <c r="NJ118" s="33" t="n"/>
      <c r="NK118" s="33" t="n"/>
      <c r="NL118" s="61" t="n"/>
      <c r="NM118" s="41" t="n"/>
      <c r="NN118" s="33" t="n"/>
      <c r="NO118" s="33" t="n"/>
      <c r="NP118" s="33" t="n"/>
      <c r="NQ118" s="61" t="n"/>
      <c r="NR118" s="41" t="n"/>
      <c r="NS118" s="33" t="n"/>
      <c r="NT118" s="33" t="n"/>
      <c r="NU118" s="33" t="n"/>
      <c r="NV118" s="61" t="n"/>
      <c r="NW118" s="41" t="n"/>
      <c r="NX118" s="33" t="n"/>
      <c r="NY118" s="33" t="n"/>
      <c r="NZ118" s="33" t="n"/>
      <c r="OA118" s="61" t="n"/>
      <c r="OB118" s="41" t="n"/>
      <c r="OC118" s="33" t="n"/>
      <c r="OD118" s="33" t="n"/>
      <c r="OE118" s="33" t="n"/>
      <c r="OF118" s="61" t="n"/>
      <c r="OG118" s="41" t="n"/>
      <c r="OH118" s="33" t="n"/>
      <c r="OI118" s="33" t="n"/>
      <c r="OJ118" s="33" t="n"/>
      <c r="OK118" s="61" t="n"/>
      <c r="OL118" s="41" t="n"/>
      <c r="OM118" s="33" t="n"/>
      <c r="ON118" s="33" t="n"/>
      <c r="OO118" s="33" t="n"/>
      <c r="OP118" s="61" t="n"/>
      <c r="OQ118" s="41" t="n"/>
      <c r="OR118" s="33" t="n"/>
      <c r="OS118" s="33" t="n"/>
      <c r="OT118" s="33" t="n"/>
      <c r="OU118" s="61" t="n"/>
      <c r="OV118" s="41" t="n"/>
      <c r="OW118" s="33" t="n"/>
      <c r="OX118" s="33" t="n"/>
      <c r="OY118" s="33" t="n"/>
      <c r="OZ118" s="61" t="n"/>
      <c r="PB118" s="33" t="n"/>
      <c r="PC118" s="33" t="n"/>
      <c r="PD118" s="33" t="n"/>
      <c r="PE118" s="61" t="n"/>
      <c r="PF118" s="41" t="n"/>
      <c r="PG118" s="33" t="n"/>
      <c r="PH118" s="33" t="n"/>
      <c r="PI118" s="33" t="n"/>
      <c r="PJ118" s="61" t="n"/>
      <c r="PK118" s="41" t="n"/>
      <c r="PL118" s="33" t="n"/>
      <c r="PM118" s="33" t="n"/>
      <c r="PN118" s="33" t="n"/>
      <c r="PO118" s="61" t="n"/>
      <c r="PP118" s="41" t="n"/>
      <c r="PQ118" s="33" t="n"/>
      <c r="PR118" s="33" t="n"/>
      <c r="PS118" s="33" t="n"/>
      <c r="PT118" s="61" t="n"/>
      <c r="PU118" s="41" t="n"/>
      <c r="PV118" s="33" t="n"/>
      <c r="PW118" s="33" t="n"/>
      <c r="PX118" s="33" t="n"/>
      <c r="PY118" s="61" t="n"/>
      <c r="PZ118" s="41" t="n"/>
      <c r="QA118" s="33" t="n"/>
      <c r="QB118" s="33" t="n"/>
      <c r="QC118" s="33" t="n"/>
      <c r="QD118" s="61" t="n"/>
      <c r="QE118" s="41" t="n"/>
      <c r="QF118" s="33" t="n"/>
      <c r="QG118" s="33" t="n"/>
      <c r="QH118" s="33" t="n"/>
      <c r="QI118" s="61" t="n"/>
      <c r="QJ118" s="41" t="n"/>
      <c r="QK118" s="33" t="n"/>
      <c r="QL118" s="33" t="n"/>
      <c r="QM118" s="33" t="n"/>
      <c r="QN118" s="61" t="n"/>
      <c r="QO118" s="41" t="n"/>
      <c r="QP118" s="33" t="n"/>
      <c r="QQ118" s="33" t="n"/>
      <c r="QR118" s="33" t="n"/>
      <c r="QS118" s="61" t="n"/>
      <c r="QT118" s="41" t="n"/>
      <c r="QU118" s="33" t="n"/>
      <c r="QV118" s="33" t="n"/>
      <c r="QW118" s="33" t="n"/>
      <c r="QX118" s="61" t="n"/>
      <c r="QY118" s="41" t="n"/>
      <c r="QZ118" s="33" t="n"/>
      <c r="RA118" s="33" t="n"/>
      <c r="RB118" s="33" t="n"/>
      <c r="RC118" s="61" t="n"/>
      <c r="RD118" s="41" t="n"/>
      <c r="RE118" s="33" t="n"/>
      <c r="RF118" s="33" t="n"/>
      <c r="RG118" s="33" t="n"/>
      <c r="RH118" s="61" t="n"/>
      <c r="RI118" s="41" t="n"/>
      <c r="RJ118" s="33" t="n"/>
      <c r="RK118" s="33" t="n"/>
      <c r="RL118" s="33" t="n"/>
      <c r="RN118" s="35" t="n"/>
    </row>
    <row r="119">
      <c r="U119" s="33" t="n"/>
      <c r="V119" s="33" t="n"/>
      <c r="W119" s="33" t="n"/>
      <c r="X119" s="33" t="n"/>
      <c r="Y119" s="33" t="n"/>
      <c r="Z119" s="33" t="n"/>
      <c r="AA119" s="33" t="n"/>
      <c r="AB119" s="33" t="n"/>
      <c r="AC119" s="33" t="n"/>
      <c r="AD119" s="33" t="n"/>
      <c r="AE119" s="33" t="n"/>
      <c r="AF119" s="33" t="n"/>
      <c r="AG119" s="33" t="n"/>
      <c r="AH119" s="33" t="n"/>
      <c r="AI119" s="33" t="n"/>
      <c r="AJ119" s="33" t="n"/>
      <c r="AK119" s="33" t="n"/>
      <c r="AL119" s="33" t="n"/>
      <c r="AM119" s="33" t="n"/>
      <c r="AN119" s="33" t="n"/>
      <c r="AO119" s="33" t="n"/>
      <c r="AP119" s="33" t="n"/>
      <c r="AQ119" s="33" t="n"/>
      <c r="AR119" s="33" t="n"/>
      <c r="AS119" s="33" t="n"/>
      <c r="AT119" s="33" t="n"/>
      <c r="AU119" s="33" t="n"/>
      <c r="AV119" s="33" t="n"/>
      <c r="AW119" s="33" t="n"/>
      <c r="AX119" s="33" t="n"/>
      <c r="AY119" s="33" t="n"/>
      <c r="AZ119" s="33" t="n"/>
      <c r="BA119" s="33" t="n"/>
      <c r="BB119" s="33" t="n"/>
      <c r="BC119" s="33" t="n"/>
      <c r="BD119" s="33" t="inlineStr">
        <is>
          <t>Cash</t>
        </is>
      </c>
      <c r="BE119" s="49">
        <f>1-SUM(BE107:BE118)</f>
        <v/>
      </c>
      <c r="BF119" s="61" t="n">
        <v>0</v>
      </c>
      <c r="BG119" s="61">
        <f>BE119*BF119</f>
        <v/>
      </c>
      <c r="BH119" s="61" t="n"/>
      <c r="BI119" s="33" t="inlineStr">
        <is>
          <t>Cash</t>
        </is>
      </c>
      <c r="BJ119" s="49">
        <f>1-SUM(BJ107:BJ118)</f>
        <v/>
      </c>
      <c r="BK119" s="61" t="n">
        <v>0</v>
      </c>
      <c r="BL119" s="61">
        <f>BJ119*BK119</f>
        <v/>
      </c>
      <c r="BM119" s="61" t="n"/>
      <c r="BN119" s="33" t="inlineStr">
        <is>
          <t>Cash</t>
        </is>
      </c>
      <c r="BO119" s="49">
        <f>1-SUM(BO107:BO118)</f>
        <v/>
      </c>
      <c r="BP119" s="61" t="n">
        <v>0</v>
      </c>
      <c r="BQ119" s="61">
        <f>BO119*BP119</f>
        <v/>
      </c>
      <c r="BR119" s="61" t="n"/>
      <c r="BS119" s="33" t="inlineStr">
        <is>
          <t>Cash</t>
        </is>
      </c>
      <c r="BT119" s="49">
        <f>1-SUM(BT107:BT118)</f>
        <v/>
      </c>
      <c r="BU119" s="61" t="n">
        <v>0</v>
      </c>
      <c r="BV119" s="61">
        <f>BT119*BU119</f>
        <v/>
      </c>
      <c r="BW119" s="61" t="n"/>
      <c r="BX119" s="33" t="inlineStr">
        <is>
          <t>Cash</t>
        </is>
      </c>
      <c r="BY119" s="49">
        <f>1-SUM(BY107:BY118)</f>
        <v/>
      </c>
      <c r="BZ119" s="61" t="n">
        <v>0</v>
      </c>
      <c r="CA119" s="61">
        <f>BY119*BZ119</f>
        <v/>
      </c>
      <c r="CB119" s="61" t="n"/>
      <c r="CC119" s="33" t="inlineStr">
        <is>
          <t>Cash</t>
        </is>
      </c>
      <c r="CD119" s="49">
        <f>1-SUM(CD107:CD118)</f>
        <v/>
      </c>
      <c r="CE119" s="61" t="n">
        <v>0</v>
      </c>
      <c r="CF119" s="61">
        <f>CD119*CE119</f>
        <v/>
      </c>
      <c r="CG119" s="61" t="n"/>
      <c r="CH119" s="33" t="inlineStr">
        <is>
          <t>Cash</t>
        </is>
      </c>
      <c r="CI119" s="49">
        <f>1-SUM(CI107:CI118)</f>
        <v/>
      </c>
      <c r="CJ119" s="61" t="n">
        <v>0</v>
      </c>
      <c r="CK119" s="61">
        <f>CI119*CJ119</f>
        <v/>
      </c>
      <c r="CL119" s="61" t="n"/>
      <c r="CM119" s="33" t="inlineStr">
        <is>
          <t>Cash</t>
        </is>
      </c>
      <c r="CN119" s="49">
        <f>1-SUM(CN107:CN118)</f>
        <v/>
      </c>
      <c r="CO119" s="61" t="n">
        <v>0</v>
      </c>
      <c r="CP119" s="61">
        <f>CN119*CO119</f>
        <v/>
      </c>
      <c r="CQ119" s="61" t="n"/>
      <c r="CR119" s="33" t="inlineStr">
        <is>
          <t>Cash</t>
        </is>
      </c>
      <c r="CS119" s="49">
        <f>1-SUM(CS107:CS118)</f>
        <v/>
      </c>
      <c r="CT119" s="61" t="n">
        <v>0</v>
      </c>
      <c r="CU119" s="61">
        <f>CS119*CT119</f>
        <v/>
      </c>
      <c r="CV119" s="61" t="n"/>
      <c r="CW119" s="33" t="inlineStr">
        <is>
          <t>Cash</t>
        </is>
      </c>
      <c r="CX119" s="49">
        <f>1-SUM(CX107:CX118)</f>
        <v/>
      </c>
      <c r="CY119" s="61" t="n">
        <v>0</v>
      </c>
      <c r="CZ119" s="61">
        <f>CX119*CY119</f>
        <v/>
      </c>
      <c r="DA119" s="61" t="n"/>
      <c r="DB119" s="33" t="inlineStr">
        <is>
          <t>Cash</t>
        </is>
      </c>
      <c r="DC119" s="49">
        <f>1-SUM(DC107:DC118)</f>
        <v/>
      </c>
      <c r="DD119" s="61" t="n">
        <v>0</v>
      </c>
      <c r="DE119" s="61">
        <f>DC119*DD119</f>
        <v/>
      </c>
      <c r="DF119" s="61" t="n"/>
      <c r="DG119" s="33" t="inlineStr">
        <is>
          <t>Cash</t>
        </is>
      </c>
      <c r="DH119" s="49">
        <f>1-SUM(DH107:DH118)</f>
        <v/>
      </c>
      <c r="DI119" s="61" t="n">
        <v>0</v>
      </c>
      <c r="DJ119" s="61">
        <f>DH119*DI119</f>
        <v/>
      </c>
      <c r="DK119" s="61" t="n"/>
      <c r="DL119" s="33" t="inlineStr">
        <is>
          <t>Cash</t>
        </is>
      </c>
      <c r="DM119" s="49">
        <f>1-SUM(DM107:DM118)</f>
        <v/>
      </c>
      <c r="DN119" s="61" t="n">
        <v>0</v>
      </c>
      <c r="DO119" s="61">
        <f>DM119*DN119</f>
        <v/>
      </c>
      <c r="DP119" s="61" t="n"/>
      <c r="DQ119" s="33" t="inlineStr">
        <is>
          <t>Cash</t>
        </is>
      </c>
      <c r="DR119" s="49">
        <f>1-SUM(DR107:DR118)</f>
        <v/>
      </c>
      <c r="DS119" s="61" t="n">
        <v>0</v>
      </c>
      <c r="DT119" s="61">
        <f>DR119*DS119</f>
        <v/>
      </c>
      <c r="DU119" s="61" t="n"/>
      <c r="DV119" s="33" t="inlineStr">
        <is>
          <t>Cash</t>
        </is>
      </c>
      <c r="DW119" s="49">
        <f>1-SUM(DW107:DW118)</f>
        <v/>
      </c>
      <c r="DX119" s="61" t="n">
        <v>0</v>
      </c>
      <c r="DY119" s="61">
        <f>DW119*DX119</f>
        <v/>
      </c>
      <c r="DZ119" s="61" t="n"/>
      <c r="EA119" s="33" t="inlineStr">
        <is>
          <t>Cash</t>
        </is>
      </c>
      <c r="EB119" s="49">
        <f>1-SUM(EB107:EB118)</f>
        <v/>
      </c>
      <c r="EC119" s="61" t="n">
        <v>0</v>
      </c>
      <c r="ED119" s="61">
        <f>EB119*EC119</f>
        <v/>
      </c>
      <c r="EE119" s="61" t="n"/>
      <c r="EF119" s="33" t="inlineStr">
        <is>
          <t>Cash</t>
        </is>
      </c>
      <c r="EG119" s="49">
        <f>1-SUM(EG107:EG118)</f>
        <v/>
      </c>
      <c r="EH119" s="61" t="n">
        <v>0</v>
      </c>
      <c r="EI119" s="61">
        <f>EG119*EH119</f>
        <v/>
      </c>
      <c r="EJ119" s="61" t="n"/>
      <c r="EK119" s="33" t="inlineStr">
        <is>
          <t>Cash</t>
        </is>
      </c>
      <c r="EL119" s="49">
        <f>1-SUM(EL107:EL118)</f>
        <v/>
      </c>
      <c r="EM119" s="61" t="n">
        <v>0</v>
      </c>
      <c r="EN119" s="61">
        <f>EL119*EM119</f>
        <v/>
      </c>
      <c r="EO119" s="61" t="n"/>
      <c r="EP119" s="33" t="inlineStr">
        <is>
          <t>Cash</t>
        </is>
      </c>
      <c r="EQ119" s="49">
        <f>1-SUM(EQ107:EQ118)</f>
        <v/>
      </c>
      <c r="ER119" s="61" t="n">
        <v>0</v>
      </c>
      <c r="ES119" s="61">
        <f>EQ119*ER119</f>
        <v/>
      </c>
      <c r="ET119" s="61" t="n"/>
      <c r="EU119" s="33" t="inlineStr">
        <is>
          <t>Cash</t>
        </is>
      </c>
      <c r="EV119" s="49">
        <f>1-SUM(EV107:EV118)</f>
        <v/>
      </c>
      <c r="EW119" s="61" t="n">
        <v>0</v>
      </c>
      <c r="EX119" s="61">
        <f>EV119*EW119</f>
        <v/>
      </c>
      <c r="EY119" s="61" t="n"/>
      <c r="EZ119" s="33" t="inlineStr">
        <is>
          <t>Cash</t>
        </is>
      </c>
      <c r="FA119" s="49">
        <f>1-SUM(FA107:FA118)</f>
        <v/>
      </c>
      <c r="FB119" s="61" t="n">
        <v>0</v>
      </c>
      <c r="FC119" s="61">
        <f>FA119*FB119</f>
        <v/>
      </c>
      <c r="FD119" s="61" t="n"/>
      <c r="FE119" s="33" t="inlineStr">
        <is>
          <t>Cash</t>
        </is>
      </c>
      <c r="FF119" s="49">
        <f>1-SUM(FF107:FF118)</f>
        <v/>
      </c>
      <c r="FG119" s="61" t="n">
        <v>0</v>
      </c>
      <c r="FH119" s="61">
        <f>FF119*FG119</f>
        <v/>
      </c>
      <c r="FI119" s="61" t="n"/>
      <c r="FJ119" s="33" t="inlineStr">
        <is>
          <t>Cash</t>
        </is>
      </c>
      <c r="FK119" s="49">
        <f>1-SUM(FK107:FK118)</f>
        <v/>
      </c>
      <c r="FL119" s="61" t="n">
        <v>0</v>
      </c>
      <c r="FM119" s="61">
        <f>FK119*FL119</f>
        <v/>
      </c>
      <c r="FN119" s="61" t="n"/>
      <c r="FO119" s="33" t="inlineStr">
        <is>
          <t>Cash</t>
        </is>
      </c>
      <c r="FP119" s="49">
        <f>1-SUM(FP107:FP118)</f>
        <v/>
      </c>
      <c r="FQ119" s="61" t="n">
        <v>0</v>
      </c>
      <c r="FR119" s="61">
        <f>FP119*FQ119</f>
        <v/>
      </c>
      <c r="FS119" s="61" t="n"/>
      <c r="FT119" s="33" t="inlineStr">
        <is>
          <t>Cash</t>
        </is>
      </c>
      <c r="FU119" s="49">
        <f>1-SUM(FU107:FU118)</f>
        <v/>
      </c>
      <c r="FV119" s="61" t="n">
        <v>0</v>
      </c>
      <c r="FW119" s="61">
        <f>FU119*FV119</f>
        <v/>
      </c>
      <c r="FX119" s="61" t="n"/>
      <c r="FY119" s="33" t="inlineStr">
        <is>
          <t>Cash</t>
        </is>
      </c>
      <c r="FZ119" s="41">
        <f>1-SUM(FZ107:FZ118)</f>
        <v/>
      </c>
      <c r="GA119" s="61" t="n">
        <v>0</v>
      </c>
      <c r="GB119" s="61">
        <f>FZ119*GA119</f>
        <v/>
      </c>
      <c r="GC119" s="61" t="n"/>
      <c r="GD119" s="33" t="inlineStr">
        <is>
          <t>Cash</t>
        </is>
      </c>
      <c r="GE119" s="41">
        <f>1-SUM(GE107:GE118)</f>
        <v/>
      </c>
      <c r="GF119" s="61" t="n">
        <v>0</v>
      </c>
      <c r="GG119" s="61">
        <f>GE119*GF119</f>
        <v/>
      </c>
      <c r="GH119" s="61" t="n"/>
      <c r="GI119" s="33" t="inlineStr">
        <is>
          <t>Cash</t>
        </is>
      </c>
      <c r="GJ119" s="41">
        <f>1-SUM(GJ107:GJ118)</f>
        <v/>
      </c>
      <c r="GK119" s="61" t="n">
        <v>0</v>
      </c>
      <c r="GL119" s="61">
        <f>GJ119*GK119</f>
        <v/>
      </c>
      <c r="GM119" s="61" t="n"/>
      <c r="GN119" s="33" t="inlineStr">
        <is>
          <t>Cash</t>
        </is>
      </c>
      <c r="GO119" s="41">
        <f>1-SUM(GO107:GO118)</f>
        <v/>
      </c>
      <c r="GP119" s="61" t="n">
        <v>0</v>
      </c>
      <c r="GQ119" s="61">
        <f>GO119*GP119</f>
        <v/>
      </c>
      <c r="GR119" s="61" t="n"/>
      <c r="GS119" s="33" t="inlineStr">
        <is>
          <t>Cash</t>
        </is>
      </c>
      <c r="GT119" s="41">
        <f>1-SUM(GT107:GT118)</f>
        <v/>
      </c>
      <c r="GU119" s="61" t="n">
        <v>0</v>
      </c>
      <c r="GV119" s="61">
        <f>GT119*GU119</f>
        <v/>
      </c>
      <c r="GW119" s="61" t="n"/>
      <c r="GX119" s="33" t="inlineStr">
        <is>
          <t>Cash</t>
        </is>
      </c>
      <c r="GY119" s="41">
        <f>1-SUM(GY107:GY118)</f>
        <v/>
      </c>
      <c r="GZ119" s="61" t="n">
        <v>0</v>
      </c>
      <c r="HA119" s="61">
        <f>GY119*GZ119</f>
        <v/>
      </c>
      <c r="HB119" s="61" t="n"/>
      <c r="HC119" s="33" t="inlineStr">
        <is>
          <t>Cash</t>
        </is>
      </c>
      <c r="HD119" s="41">
        <f>1-SUM(HD107:HD118)</f>
        <v/>
      </c>
      <c r="HE119" s="61" t="n">
        <v>0</v>
      </c>
      <c r="HF119" s="61">
        <f>HD119*HE119</f>
        <v/>
      </c>
      <c r="HG119" s="61" t="n"/>
      <c r="HH119" s="33" t="inlineStr">
        <is>
          <t>Cash</t>
        </is>
      </c>
      <c r="HI119" s="50">
        <f>1-SUM(HI107:HI118)</f>
        <v/>
      </c>
      <c r="HJ119" s="61" t="n">
        <v>0</v>
      </c>
      <c r="HK119" s="61">
        <f>HI119*HJ119</f>
        <v/>
      </c>
      <c r="HL119" s="61" t="n"/>
      <c r="HM119" s="33" t="inlineStr">
        <is>
          <t>Cash</t>
        </is>
      </c>
      <c r="HN119" s="50">
        <f>1-SUM(HN107:HN118)</f>
        <v/>
      </c>
      <c r="HO119" s="61" t="n">
        <v>0</v>
      </c>
      <c r="HP119" s="61">
        <f>HN119*HO119</f>
        <v/>
      </c>
      <c r="HQ119" s="61" t="n"/>
      <c r="HR119" s="33" t="inlineStr">
        <is>
          <t>Cash</t>
        </is>
      </c>
      <c r="HS119" s="50">
        <f>1-SUM(HS107:HS118)</f>
        <v/>
      </c>
      <c r="HT119" s="61" t="n">
        <v>0</v>
      </c>
      <c r="HU119" s="61">
        <f>HS119*HT119</f>
        <v/>
      </c>
      <c r="HV119" s="61" t="n"/>
      <c r="HW119" s="33" t="inlineStr">
        <is>
          <t>Cash</t>
        </is>
      </c>
      <c r="HX119" s="50">
        <f>1-SUM(HX107:HX118)</f>
        <v/>
      </c>
      <c r="HY119" s="61" t="n">
        <v>0</v>
      </c>
      <c r="HZ119" s="61">
        <f>HX119*HY119</f>
        <v/>
      </c>
      <c r="IA119" s="61" t="n"/>
      <c r="IB119" s="33" t="inlineStr">
        <is>
          <t>Cash</t>
        </is>
      </c>
      <c r="IC119" s="50">
        <f>1-SUM(IC107:IC118)</f>
        <v/>
      </c>
      <c r="ID119" s="61" t="n">
        <v>0</v>
      </c>
      <c r="IE119" s="61">
        <f>IC119*ID119</f>
        <v/>
      </c>
      <c r="IF119" s="61" t="n"/>
      <c r="IG119" s="33" t="inlineStr">
        <is>
          <t>Cash</t>
        </is>
      </c>
      <c r="IH119" s="50">
        <f>1-SUM(IH107:IH118)</f>
        <v/>
      </c>
      <c r="II119" s="61" t="n">
        <v>0</v>
      </c>
      <c r="IJ119" s="61">
        <f>IH119*II119</f>
        <v/>
      </c>
      <c r="IK119" s="61" t="n"/>
      <c r="IL119" s="33" t="inlineStr">
        <is>
          <t>Cash</t>
        </is>
      </c>
      <c r="IM119" s="50">
        <f>1-SUM(IM107:IM118)</f>
        <v/>
      </c>
      <c r="IN119" s="61" t="n">
        <v>0</v>
      </c>
      <c r="IO119" s="61">
        <f>IM119*IN119</f>
        <v/>
      </c>
      <c r="IP119" s="61" t="n"/>
      <c r="IQ119" s="33" t="inlineStr">
        <is>
          <t>Cash</t>
        </is>
      </c>
      <c r="IR119" s="50">
        <f>1-SUM(IR107:IR118)</f>
        <v/>
      </c>
      <c r="IS119" s="61" t="n">
        <v>0</v>
      </c>
      <c r="IT119" s="61">
        <f>IR119*IS119</f>
        <v/>
      </c>
      <c r="IU119" s="61" t="n"/>
      <c r="IV119" s="33" t="inlineStr">
        <is>
          <t>Cash</t>
        </is>
      </c>
      <c r="IW119" s="50">
        <f>1-SUM(IW107:IW118)</f>
        <v/>
      </c>
      <c r="IX119" s="61" t="n">
        <v>0</v>
      </c>
      <c r="IY119" s="61">
        <f>IW119*IX119</f>
        <v/>
      </c>
      <c r="IZ119" s="61" t="n"/>
      <c r="JA119" s="33" t="inlineStr">
        <is>
          <t>Cash</t>
        </is>
      </c>
      <c r="JB119" s="50">
        <f>1-SUM(JB107:JB118)</f>
        <v/>
      </c>
      <c r="JC119" s="61" t="n">
        <v>0</v>
      </c>
      <c r="JD119" s="61">
        <f>JB119*JC119</f>
        <v/>
      </c>
      <c r="JE119" s="61" t="n"/>
      <c r="JF119" s="33" t="inlineStr">
        <is>
          <t>Cash</t>
        </is>
      </c>
      <c r="JG119" s="50">
        <f>1-SUM(JG107:JG118)</f>
        <v/>
      </c>
      <c r="JH119" s="61" t="n">
        <v>0</v>
      </c>
      <c r="JI119" s="61">
        <f>JG119*JH119</f>
        <v/>
      </c>
      <c r="JJ119" s="61" t="n"/>
      <c r="JK119" s="33" t="inlineStr">
        <is>
          <t>Cash</t>
        </is>
      </c>
      <c r="JL119" s="50">
        <f>1-SUM(JL107:JL118)</f>
        <v/>
      </c>
      <c r="JM119" s="61" t="n">
        <v>0</v>
      </c>
      <c r="JN119" s="61">
        <f>JL119*JM119</f>
        <v/>
      </c>
      <c r="JO119" s="61" t="n"/>
      <c r="JP119" s="33" t="inlineStr">
        <is>
          <t>Cash</t>
        </is>
      </c>
      <c r="JQ119" s="50">
        <f>1-SUM(JQ107:JQ118)</f>
        <v/>
      </c>
      <c r="JR119" s="61" t="n">
        <v>0</v>
      </c>
      <c r="JS119" s="61">
        <f>JQ119*JR119</f>
        <v/>
      </c>
      <c r="JT119" s="61" t="n"/>
      <c r="JU119" s="33" t="inlineStr">
        <is>
          <t>Cash</t>
        </is>
      </c>
      <c r="JV119" s="50">
        <f>1-SUM(JV107:JV118)</f>
        <v/>
      </c>
      <c r="JW119" s="61" t="n">
        <v>0</v>
      </c>
      <c r="JX119" s="61">
        <f>JV119*JW119</f>
        <v/>
      </c>
      <c r="JY119" s="61" t="n"/>
      <c r="JZ119" s="33" t="inlineStr">
        <is>
          <t>Cash</t>
        </is>
      </c>
      <c r="KA119" s="50">
        <f>1-SUM(KA107:KA118)</f>
        <v/>
      </c>
      <c r="KB119" s="61" t="n">
        <v>0</v>
      </c>
      <c r="KC119" s="61">
        <f>KA119*KB119</f>
        <v/>
      </c>
      <c r="KD119" s="61" t="n"/>
      <c r="KE119" s="33" t="inlineStr">
        <is>
          <t>Cash</t>
        </is>
      </c>
      <c r="KF119" s="50">
        <f>1-SUM(KF107:KF118)</f>
        <v/>
      </c>
      <c r="KG119" s="61" t="n">
        <v>0</v>
      </c>
      <c r="KH119" s="61">
        <f>KF119*KG119</f>
        <v/>
      </c>
      <c r="KI119" s="61" t="n"/>
      <c r="KJ119" s="33" t="inlineStr">
        <is>
          <t>Cash</t>
        </is>
      </c>
      <c r="KK119" s="50">
        <f>1-SUM(KK107:KK118)</f>
        <v/>
      </c>
      <c r="KL119" s="61" t="n">
        <v>0</v>
      </c>
      <c r="KM119" s="61">
        <f>KK119*KL119</f>
        <v/>
      </c>
      <c r="KN119" s="61" t="n"/>
      <c r="KO119" s="33" t="inlineStr">
        <is>
          <t>Cash</t>
        </is>
      </c>
      <c r="KP119" s="50">
        <f>1-SUM(KP107:KP118)</f>
        <v/>
      </c>
      <c r="KQ119" s="61" t="n">
        <v>0</v>
      </c>
      <c r="KR119" s="61">
        <f>KP119*KQ119</f>
        <v/>
      </c>
      <c r="KS119" s="61" t="n"/>
      <c r="KT119" s="33" t="inlineStr">
        <is>
          <t>Cash</t>
        </is>
      </c>
      <c r="KU119" s="50">
        <f>1-SUM(KU107:KU118)</f>
        <v/>
      </c>
      <c r="KV119" s="61" t="n">
        <v>0</v>
      </c>
      <c r="KW119" s="61">
        <f>KU119*KV119</f>
        <v/>
      </c>
      <c r="KX119" s="61" t="n"/>
      <c r="KY119" s="33" t="inlineStr">
        <is>
          <t>Cash</t>
        </is>
      </c>
      <c r="KZ119" s="50">
        <f>1-SUM(KZ107:KZ118)</f>
        <v/>
      </c>
      <c r="LA119" s="61" t="n">
        <v>0</v>
      </c>
      <c r="LB119" s="61">
        <f>KZ119*LA119</f>
        <v/>
      </c>
      <c r="LC119" s="61" t="n"/>
      <c r="LD119" s="33" t="inlineStr">
        <is>
          <t>Cash</t>
        </is>
      </c>
      <c r="LE119" s="50">
        <f>1-SUM(LE107:LE118)</f>
        <v/>
      </c>
      <c r="LF119" s="61" t="n">
        <v>0</v>
      </c>
      <c r="LG119" s="61">
        <f>LE119*LF119</f>
        <v/>
      </c>
      <c r="LH119" s="61" t="n"/>
      <c r="LI119" s="33" t="inlineStr">
        <is>
          <t>Cash</t>
        </is>
      </c>
      <c r="LJ119" s="50">
        <f>1-SUM(LJ107:LJ118)</f>
        <v/>
      </c>
      <c r="LK119" s="61" t="n">
        <v>0</v>
      </c>
      <c r="LL119" s="61">
        <f>LJ119*LK119</f>
        <v/>
      </c>
      <c r="LM119" s="61" t="n"/>
      <c r="LN119" s="33" t="inlineStr">
        <is>
          <t>Cash</t>
        </is>
      </c>
      <c r="LO119" s="50">
        <f>1-SUM(LO107:LO118)</f>
        <v/>
      </c>
      <c r="LP119" s="61" t="n">
        <v>0</v>
      </c>
      <c r="LQ119" s="61">
        <f>LO119*LP119</f>
        <v/>
      </c>
      <c r="LR119" s="61" t="n"/>
      <c r="LS119" s="33" t="inlineStr">
        <is>
          <t>Cash</t>
        </is>
      </c>
      <c r="LT119" s="50">
        <f>1-SUM(LT107:LT118)</f>
        <v/>
      </c>
      <c r="LU119" s="61" t="n">
        <v>0</v>
      </c>
      <c r="LV119" s="61">
        <f>LT119*LU119</f>
        <v/>
      </c>
      <c r="LW119" s="61" t="n"/>
      <c r="LX119" s="33" t="inlineStr">
        <is>
          <t>Cash</t>
        </is>
      </c>
      <c r="LY119" s="50">
        <f>1-SUM(LY107:LY118)</f>
        <v/>
      </c>
      <c r="LZ119" s="61" t="n">
        <v>0</v>
      </c>
      <c r="MA119" s="61">
        <f>LY119*LZ119</f>
        <v/>
      </c>
      <c r="MB119" s="61" t="n"/>
      <c r="MC119" s="33" t="inlineStr">
        <is>
          <t>Cash</t>
        </is>
      </c>
      <c r="MD119" s="50">
        <f>1-SUM(MD107:MD118)</f>
        <v/>
      </c>
      <c r="ME119" s="61" t="n">
        <v>0</v>
      </c>
      <c r="MF119" s="61">
        <f>MD119*ME119</f>
        <v/>
      </c>
      <c r="MG119" s="61" t="n"/>
      <c r="MH119" s="33" t="inlineStr">
        <is>
          <t>Cash</t>
        </is>
      </c>
      <c r="MI119" s="50" t="n">
        <v>0.02000000000000002</v>
      </c>
      <c r="MJ119" s="61" t="n">
        <v>0</v>
      </c>
      <c r="MK119" s="61">
        <f>MI119*MJ119</f>
        <v/>
      </c>
      <c r="ML119" s="61" t="n"/>
      <c r="MM119" s="33" t="inlineStr">
        <is>
          <t>Cash</t>
        </is>
      </c>
      <c r="MN119" s="50" t="n">
        <v>0.02000000000000002</v>
      </c>
      <c r="MO119" s="61" t="n">
        <v>0</v>
      </c>
      <c r="MP119" s="61">
        <f>MN119*MO119</f>
        <v/>
      </c>
      <c r="MQ119" s="33" t="n"/>
      <c r="MR119" s="33" t="inlineStr">
        <is>
          <t>Cash</t>
        </is>
      </c>
      <c r="MS119" s="50">
        <f>1-SUM(MS107:MS118)</f>
        <v/>
      </c>
      <c r="MT119" s="61" t="n">
        <v>0</v>
      </c>
      <c r="MU119" s="61">
        <f>MS119*MT119</f>
        <v/>
      </c>
      <c r="MV119" s="61" t="n"/>
      <c r="MW119" s="33" t="inlineStr">
        <is>
          <t>Cash</t>
        </is>
      </c>
      <c r="MX119" s="50">
        <f>1-SUM(MX107:MX118)</f>
        <v/>
      </c>
      <c r="MY119" s="61" t="n">
        <v>0</v>
      </c>
      <c r="MZ119" s="61">
        <f>MX119*MY119</f>
        <v/>
      </c>
      <c r="NA119" s="33" t="n"/>
      <c r="NB119" s="33" t="inlineStr">
        <is>
          <t>Cash</t>
        </is>
      </c>
      <c r="NC119" s="41">
        <f>1-SUM(NC107:NC118)</f>
        <v/>
      </c>
      <c r="ND119" s="61" t="n">
        <v>0</v>
      </c>
      <c r="NE119" s="61">
        <f>NC119*ND119</f>
        <v/>
      </c>
      <c r="NF119" s="33" t="n"/>
      <c r="NG119" s="33" t="inlineStr">
        <is>
          <t>Cash</t>
        </is>
      </c>
      <c r="NH119" s="41">
        <f>1-SUM(NH107:NH118)</f>
        <v/>
      </c>
      <c r="NI119" s="61" t="n">
        <v>0</v>
      </c>
      <c r="NJ119" s="61">
        <f>NH119*NI119</f>
        <v/>
      </c>
      <c r="NK119" s="33" t="n"/>
      <c r="NL119" s="33" t="inlineStr">
        <is>
          <t>Cash</t>
        </is>
      </c>
      <c r="NM119" s="41" t="n">
        <v>0.01999999999999991</v>
      </c>
      <c r="NN119" s="61" t="n">
        <v>0</v>
      </c>
      <c r="NO119" s="61">
        <f>NM119*NN119</f>
        <v/>
      </c>
      <c r="NP119" s="33" t="n"/>
      <c r="NQ119" s="33" t="inlineStr">
        <is>
          <t>Cash</t>
        </is>
      </c>
      <c r="NR119" s="41">
        <f>1-SUM(NR107:NR118)</f>
        <v/>
      </c>
      <c r="NS119" s="61" t="n">
        <v>0</v>
      </c>
      <c r="NT119" s="61">
        <f>NR119*NS119</f>
        <v/>
      </c>
      <c r="NU119" s="33" t="n"/>
      <c r="NV119" s="33" t="inlineStr">
        <is>
          <t>Cash</t>
        </is>
      </c>
      <c r="NW119" s="41">
        <f>1-SUM(NW107:NW118)</f>
        <v/>
      </c>
      <c r="NX119" s="61" t="n">
        <v>0</v>
      </c>
      <c r="NY119" s="61">
        <f>NW119*NX119</f>
        <v/>
      </c>
      <c r="NZ119" s="33" t="n"/>
      <c r="OA119" s="33" t="inlineStr">
        <is>
          <t>Cash</t>
        </is>
      </c>
      <c r="OB119" s="41">
        <f>1-SUM(OB107:OB118)</f>
        <v/>
      </c>
      <c r="OC119" s="61" t="n">
        <v>0</v>
      </c>
      <c r="OD119" s="61">
        <f>OB119*OC119</f>
        <v/>
      </c>
      <c r="OE119" s="33" t="n"/>
      <c r="OF119" s="33" t="inlineStr">
        <is>
          <t>Cash</t>
        </is>
      </c>
      <c r="OG119" s="41">
        <f>1-SUM(OG107:OG118)</f>
        <v/>
      </c>
      <c r="OH119" s="61" t="n">
        <v>0</v>
      </c>
      <c r="OI119" s="61">
        <f>OG119*OH119</f>
        <v/>
      </c>
      <c r="OJ119" s="33" t="n"/>
      <c r="OK119" s="33" t="inlineStr">
        <is>
          <t>Cash</t>
        </is>
      </c>
      <c r="OL119" s="41">
        <f>1-SUM(OL107:OL118)</f>
        <v/>
      </c>
      <c r="OM119" s="61" t="n">
        <v>0</v>
      </c>
      <c r="ON119" s="61">
        <f>OL119*OM119</f>
        <v/>
      </c>
      <c r="OO119" s="33" t="n"/>
      <c r="OP119" s="33" t="inlineStr">
        <is>
          <t>Cash</t>
        </is>
      </c>
      <c r="OQ119" s="41">
        <f>1-SUM(OQ107:OQ118)</f>
        <v/>
      </c>
      <c r="OR119" s="61" t="n">
        <v>0</v>
      </c>
      <c r="OS119" s="61">
        <f>OQ119*OR119</f>
        <v/>
      </c>
      <c r="OT119" s="33" t="n"/>
      <c r="OU119" s="33" t="inlineStr">
        <is>
          <t>Cash</t>
        </is>
      </c>
      <c r="OV119" s="41">
        <f>1-SUM(OV107:OV118)</f>
        <v/>
      </c>
      <c r="OW119" s="61" t="n">
        <v>0</v>
      </c>
      <c r="OX119" s="61">
        <f>OV119*OW119</f>
        <v/>
      </c>
      <c r="OY119" s="33" t="n"/>
      <c r="OZ119" s="33" t="inlineStr">
        <is>
          <t>Cash</t>
        </is>
      </c>
      <c r="PA119" s="41">
        <f>1-SUM(PA107:PA118)</f>
        <v/>
      </c>
      <c r="PB119" s="61" t="n">
        <v>0</v>
      </c>
      <c r="PC119" s="61">
        <f>PA119*PB119</f>
        <v/>
      </c>
      <c r="PD119" s="33" t="n"/>
      <c r="PE119" s="33" t="inlineStr">
        <is>
          <t>Cash</t>
        </is>
      </c>
      <c r="PF119" s="41">
        <f>1-SUM(PF107:PF118)</f>
        <v/>
      </c>
      <c r="PG119" s="61" t="n">
        <v>0</v>
      </c>
      <c r="PH119" s="61">
        <f>PF119*PG119</f>
        <v/>
      </c>
      <c r="PI119" s="33" t="n"/>
      <c r="PJ119" s="33" t="inlineStr">
        <is>
          <t>Cash</t>
        </is>
      </c>
      <c r="PK119" s="41">
        <f>1-SUM(PK107:PK118)</f>
        <v/>
      </c>
      <c r="PL119" s="61" t="n">
        <v>0</v>
      </c>
      <c r="PM119" s="61">
        <f>PK119*PL119</f>
        <v/>
      </c>
      <c r="PN119" s="33" t="n"/>
      <c r="PO119" s="33" t="inlineStr">
        <is>
          <t>Cash</t>
        </is>
      </c>
      <c r="PP119" s="41">
        <f>1-SUM(PP107:PP118)</f>
        <v/>
      </c>
      <c r="PQ119" s="61" t="n">
        <v>0</v>
      </c>
      <c r="PR119" s="61">
        <f>PP119*PQ119</f>
        <v/>
      </c>
      <c r="PS119" s="33" t="n"/>
      <c r="PT119" s="33" t="inlineStr">
        <is>
          <t>Cash</t>
        </is>
      </c>
      <c r="PU119" s="41">
        <f>1-SUM(PU107:PU118)</f>
        <v/>
      </c>
      <c r="PV119" s="61" t="n">
        <v>0</v>
      </c>
      <c r="PW119" s="61">
        <f>PU119*PV119</f>
        <v/>
      </c>
      <c r="PX119" s="33" t="n"/>
      <c r="PY119" s="33" t="inlineStr">
        <is>
          <t>Cash</t>
        </is>
      </c>
      <c r="PZ119" s="41">
        <f>1-SUM(PZ107:PZ118)</f>
        <v/>
      </c>
      <c r="QA119" s="61" t="n">
        <v>0</v>
      </c>
      <c r="QB119" s="61">
        <f>PZ119*QA119</f>
        <v/>
      </c>
      <c r="QC119" s="33" t="n"/>
      <c r="QD119" s="33" t="inlineStr">
        <is>
          <t>Cash</t>
        </is>
      </c>
      <c r="QE119" s="41">
        <f>1-SUM(QE107:QE118)</f>
        <v/>
      </c>
      <c r="QF119" s="61" t="n">
        <v>0</v>
      </c>
      <c r="QG119" s="61">
        <f>QE119*QF119</f>
        <v/>
      </c>
      <c r="QH119" s="61" t="n"/>
      <c r="QI119" s="33" t="inlineStr">
        <is>
          <t>Cash</t>
        </is>
      </c>
      <c r="QJ119" s="41" t="n">
        <v>0.02</v>
      </c>
      <c r="QK119" s="61" t="n">
        <v>0</v>
      </c>
      <c r="QL119" s="61">
        <f>QJ119*QK119</f>
        <v/>
      </c>
      <c r="QM119" s="33" t="n"/>
      <c r="QN119" s="33" t="inlineStr">
        <is>
          <t>Cash</t>
        </is>
      </c>
      <c r="QO119" s="41" t="n">
        <v>0.02</v>
      </c>
      <c r="QP119" s="61" t="n">
        <v>0</v>
      </c>
      <c r="QQ119" s="61">
        <f>QO119*QP119</f>
        <v/>
      </c>
      <c r="QR119" s="33" t="n"/>
      <c r="QS119" s="33" t="inlineStr">
        <is>
          <t>Cash</t>
        </is>
      </c>
      <c r="QT119" s="41" t="n">
        <v>0.02</v>
      </c>
      <c r="QU119" s="61" t="n">
        <v>0</v>
      </c>
      <c r="QV119" s="61">
        <f>QT119*QU119</f>
        <v/>
      </c>
      <c r="QW119" s="33" t="n"/>
      <c r="QX119" s="33" t="inlineStr">
        <is>
          <t>Cash</t>
        </is>
      </c>
      <c r="QY119" s="41" t="n">
        <v>0.02</v>
      </c>
      <c r="QZ119" s="61" t="n">
        <v>0</v>
      </c>
      <c r="RA119" s="61">
        <f>QY119*QZ119</f>
        <v/>
      </c>
      <c r="RB119" s="33" t="n"/>
      <c r="RC119" s="33" t="inlineStr">
        <is>
          <t>Cash</t>
        </is>
      </c>
      <c r="RD119" s="41" t="n">
        <v>0.02</v>
      </c>
      <c r="RE119" s="61" t="n">
        <v>0</v>
      </c>
      <c r="RF119" s="61">
        <f>RD119*RE119</f>
        <v/>
      </c>
      <c r="RG119" s="33" t="n"/>
      <c r="RH119" s="33" t="inlineStr">
        <is>
          <t>Cash</t>
        </is>
      </c>
      <c r="RI119" s="41" t="n">
        <v>0.02</v>
      </c>
      <c r="RJ119" s="61" t="n">
        <v>0</v>
      </c>
      <c r="RK119" s="61">
        <f>RI119*RJ119</f>
        <v/>
      </c>
      <c r="RL119" s="33" t="n"/>
      <c r="RM119" s="208" t="n">
        <v>0.02</v>
      </c>
      <c r="RN119" s="35" t="n"/>
    </row>
    <row r="120">
      <c r="LT120" s="34" t="n"/>
      <c r="LY120" s="34" t="n"/>
      <c r="MD120" s="34" t="n"/>
      <c r="MI120" s="34" t="n"/>
      <c r="MN120" s="34" t="n"/>
      <c r="MS120" s="34" t="n"/>
      <c r="MX120" s="34" t="n"/>
      <c r="NC120" s="41" t="n"/>
      <c r="NH120" s="41" t="n"/>
      <c r="NM120" s="41" t="n"/>
      <c r="NR120" s="41" t="n"/>
      <c r="NW120" s="41" t="n"/>
      <c r="OB120" s="41" t="n"/>
      <c r="OG120" s="41" t="n"/>
      <c r="OL120" s="41" t="n"/>
      <c r="OQ120" s="41" t="n"/>
      <c r="OV120" s="41" t="n"/>
      <c r="PF120" s="41" t="n"/>
      <c r="PK120" s="41" t="n"/>
      <c r="PP120" s="41" t="n"/>
      <c r="PU120" s="41" t="n"/>
      <c r="PZ120" s="41" t="n"/>
      <c r="QE120" s="41" t="n"/>
      <c r="QJ120" s="41" t="n"/>
      <c r="QO120" s="41" t="n"/>
      <c r="QT120" s="41" t="n"/>
      <c r="QY120" s="41" t="n"/>
      <c r="RD120" s="41" t="n"/>
      <c r="RI120" s="41" t="n"/>
    </row>
    <row r="121">
      <c r="U121" s="33" t="n"/>
      <c r="V121" s="33" t="n"/>
      <c r="W121" s="33" t="n"/>
      <c r="X121" s="33" t="n"/>
      <c r="Y121" s="33" t="n"/>
      <c r="Z121" s="33" t="n"/>
      <c r="AA121" s="33" t="n"/>
      <c r="AB121" s="33" t="n"/>
      <c r="AC121" s="33" t="n"/>
      <c r="AD121" s="33" t="n"/>
      <c r="AE121" s="33" t="n"/>
      <c r="AF121" s="33" t="n"/>
      <c r="AG121" s="33" t="n"/>
      <c r="AH121" s="33" t="n"/>
      <c r="AI121" s="33" t="n"/>
      <c r="AJ121" s="33" t="n"/>
      <c r="AK121" s="33" t="n"/>
      <c r="AL121" s="33" t="n"/>
      <c r="AM121" s="33" t="n"/>
      <c r="AN121" s="33" t="n"/>
      <c r="AO121" s="33" t="n"/>
      <c r="AP121" s="33" t="n"/>
      <c r="AQ121" s="33" t="n"/>
      <c r="AR121" s="33" t="n"/>
      <c r="AS121" s="33" t="n"/>
      <c r="AT121" s="33" t="n"/>
      <c r="AU121" s="33" t="n"/>
      <c r="AV121" s="33" t="n"/>
      <c r="AW121" s="33" t="n"/>
      <c r="AX121" s="33" t="n"/>
      <c r="AY121" s="33" t="n"/>
      <c r="AZ121" s="33" t="n"/>
      <c r="BA121" s="33" t="n"/>
      <c r="BB121" s="33" t="n"/>
      <c r="BC121" s="33" t="n"/>
      <c r="BD121" s="33" t="inlineStr">
        <is>
          <t>Total</t>
        </is>
      </c>
      <c r="BE121" s="48">
        <f>SUM(BE107:BE120)</f>
        <v/>
      </c>
      <c r="BF121" s="33" t="n"/>
      <c r="BG121" s="46">
        <f>SUM(BG107:BG119)</f>
        <v/>
      </c>
      <c r="BH121" s="46" t="n"/>
      <c r="BI121" s="33" t="inlineStr">
        <is>
          <t>Total</t>
        </is>
      </c>
      <c r="BJ121" s="48">
        <f>SUM(BJ107:BJ120)</f>
        <v/>
      </c>
      <c r="BK121" s="33" t="n"/>
      <c r="BL121" s="46">
        <f>SUM(BL107:BL119)</f>
        <v/>
      </c>
      <c r="BM121" s="46" t="n"/>
      <c r="BN121" s="33" t="inlineStr">
        <is>
          <t>Total</t>
        </is>
      </c>
      <c r="BO121" s="48">
        <f>SUM(BO107:BO120)</f>
        <v/>
      </c>
      <c r="BP121" s="33" t="n"/>
      <c r="BQ121" s="46">
        <f>SUM(BQ107:BQ119)</f>
        <v/>
      </c>
      <c r="BR121" s="46" t="n"/>
      <c r="BS121" s="33" t="inlineStr">
        <is>
          <t>Total</t>
        </is>
      </c>
      <c r="BT121" s="48">
        <f>SUM(BT107:BT120)</f>
        <v/>
      </c>
      <c r="BU121" s="33" t="n"/>
      <c r="BV121" s="46">
        <f>SUM(BV107:BV119)</f>
        <v/>
      </c>
      <c r="BW121" s="46" t="n"/>
      <c r="BX121" s="33" t="inlineStr">
        <is>
          <t>Total</t>
        </is>
      </c>
      <c r="BY121" s="48">
        <f>SUM(BY107:BY120)</f>
        <v/>
      </c>
      <c r="BZ121" s="33" t="n"/>
      <c r="CA121" s="46">
        <f>SUM(CA107:CA119)</f>
        <v/>
      </c>
      <c r="CB121" s="46" t="n"/>
      <c r="CC121" s="33" t="inlineStr">
        <is>
          <t>Total</t>
        </is>
      </c>
      <c r="CD121" s="48">
        <f>SUM(CD107:CD120)</f>
        <v/>
      </c>
      <c r="CE121" s="33" t="n"/>
      <c r="CF121" s="46">
        <f>SUM(CF107:CF119)</f>
        <v/>
      </c>
      <c r="CG121" s="46" t="n"/>
      <c r="CH121" s="33" t="inlineStr">
        <is>
          <t>Total</t>
        </is>
      </c>
      <c r="CI121" s="48">
        <f>SUM(CI107:CI120)</f>
        <v/>
      </c>
      <c r="CJ121" s="33" t="n"/>
      <c r="CK121" s="46">
        <f>SUM(CK107:CK119)</f>
        <v/>
      </c>
      <c r="CL121" s="46" t="n"/>
      <c r="CM121" s="33" t="inlineStr">
        <is>
          <t>Total</t>
        </is>
      </c>
      <c r="CN121" s="48">
        <f>SUM(CN107:CN120)</f>
        <v/>
      </c>
      <c r="CO121" s="33" t="n"/>
      <c r="CP121" s="46">
        <f>SUM(CP107:CP119)</f>
        <v/>
      </c>
      <c r="CQ121" s="46" t="n"/>
      <c r="CR121" s="33" t="inlineStr">
        <is>
          <t>Total</t>
        </is>
      </c>
      <c r="CS121" s="48">
        <f>SUM(CS107:CS120)</f>
        <v/>
      </c>
      <c r="CT121" s="33" t="n"/>
      <c r="CU121" s="46">
        <f>SUM(CU107:CU119)</f>
        <v/>
      </c>
      <c r="CV121" s="46" t="n"/>
      <c r="CW121" s="33" t="inlineStr">
        <is>
          <t>Total</t>
        </is>
      </c>
      <c r="CX121" s="48">
        <f>SUM(CX107:CX120)</f>
        <v/>
      </c>
      <c r="CY121" s="33" t="n"/>
      <c r="CZ121" s="46">
        <f>SUM(CZ107:CZ119)</f>
        <v/>
      </c>
      <c r="DA121" s="46" t="n"/>
      <c r="DB121" s="33" t="inlineStr">
        <is>
          <t>Total</t>
        </is>
      </c>
      <c r="DC121" s="48">
        <f>SUM(DC107:DC120)</f>
        <v/>
      </c>
      <c r="DD121" s="33" t="n"/>
      <c r="DE121" s="46">
        <f>SUM(DE107:DE119)</f>
        <v/>
      </c>
      <c r="DF121" s="46" t="n"/>
      <c r="DG121" s="33" t="inlineStr">
        <is>
          <t>Total</t>
        </is>
      </c>
      <c r="DH121" s="48">
        <f>SUM(DH107:DH120)</f>
        <v/>
      </c>
      <c r="DI121" s="33" t="n"/>
      <c r="DJ121" s="46">
        <f>SUM(DJ107:DJ119)</f>
        <v/>
      </c>
      <c r="DK121" s="46" t="n"/>
      <c r="DL121" s="33" t="inlineStr">
        <is>
          <t>Total</t>
        </is>
      </c>
      <c r="DM121" s="48">
        <f>SUM(DM107:DM120)</f>
        <v/>
      </c>
      <c r="DN121" s="33" t="n"/>
      <c r="DO121" s="46">
        <f>SUM(DO107:DO119)</f>
        <v/>
      </c>
      <c r="DP121" s="46" t="n"/>
      <c r="DQ121" s="33" t="inlineStr">
        <is>
          <t>Total</t>
        </is>
      </c>
      <c r="DR121" s="48">
        <f>SUM(DR107:DR120)</f>
        <v/>
      </c>
      <c r="DS121" s="33" t="n"/>
      <c r="DT121" s="46">
        <f>SUM(DT107:DT119)</f>
        <v/>
      </c>
      <c r="DU121" s="46" t="n"/>
      <c r="DV121" s="33" t="inlineStr">
        <is>
          <t>Total</t>
        </is>
      </c>
      <c r="DW121" s="48">
        <f>SUM(DW107:DW120)</f>
        <v/>
      </c>
      <c r="DX121" s="33" t="n"/>
      <c r="DY121" s="46">
        <f>SUM(DY107:DY119)</f>
        <v/>
      </c>
      <c r="DZ121" s="46" t="n"/>
      <c r="EA121" s="33" t="inlineStr">
        <is>
          <t>Total</t>
        </is>
      </c>
      <c r="EB121" s="48">
        <f>SUM(EB107:EB120)</f>
        <v/>
      </c>
      <c r="EC121" s="33" t="n"/>
      <c r="ED121" s="46">
        <f>SUM(ED107:ED119)</f>
        <v/>
      </c>
      <c r="EE121" s="46" t="n"/>
      <c r="EF121" s="33" t="inlineStr">
        <is>
          <t>Total</t>
        </is>
      </c>
      <c r="EG121" s="48">
        <f>SUM(EG107:EG120)</f>
        <v/>
      </c>
      <c r="EH121" s="33" t="n"/>
      <c r="EI121" s="46">
        <f>SUM(EI107:EI119)</f>
        <v/>
      </c>
      <c r="EJ121" s="46" t="n"/>
      <c r="EK121" s="33" t="inlineStr">
        <is>
          <t>Total</t>
        </is>
      </c>
      <c r="EL121" s="48">
        <f>SUM(EL107:EL120)</f>
        <v/>
      </c>
      <c r="EM121" s="33" t="n"/>
      <c r="EN121" s="46">
        <f>SUM(EN107:EN119)</f>
        <v/>
      </c>
      <c r="EO121" s="46" t="n"/>
      <c r="EP121" s="33" t="inlineStr">
        <is>
          <t>Total</t>
        </is>
      </c>
      <c r="EQ121" s="48">
        <f>SUM(EQ107:EQ120)</f>
        <v/>
      </c>
      <c r="ER121" s="33" t="n"/>
      <c r="ES121" s="46">
        <f>SUM(ES107:ES119)</f>
        <v/>
      </c>
      <c r="ET121" s="46" t="n"/>
      <c r="EU121" s="33" t="inlineStr">
        <is>
          <t>Total</t>
        </is>
      </c>
      <c r="EV121" s="48">
        <f>SUM(EV107:EV120)</f>
        <v/>
      </c>
      <c r="EW121" s="33" t="n"/>
      <c r="EX121" s="46">
        <f>SUM(EX107:EX119)</f>
        <v/>
      </c>
      <c r="EY121" s="46" t="n"/>
      <c r="EZ121" s="33" t="inlineStr">
        <is>
          <t>Total</t>
        </is>
      </c>
      <c r="FA121" s="48">
        <f>SUM(FA107:FA120)</f>
        <v/>
      </c>
      <c r="FB121" s="33" t="n"/>
      <c r="FC121" s="46">
        <f>SUM(FC107:FC119)</f>
        <v/>
      </c>
      <c r="FD121" s="46" t="n"/>
      <c r="FE121" s="33" t="inlineStr">
        <is>
          <t>Total</t>
        </is>
      </c>
      <c r="FF121" s="48">
        <f>SUM(FF107:FF120)</f>
        <v/>
      </c>
      <c r="FG121" s="33" t="n"/>
      <c r="FH121" s="46">
        <f>SUM(FH107:FH119)</f>
        <v/>
      </c>
      <c r="FI121" s="46" t="n"/>
      <c r="FJ121" s="33" t="inlineStr">
        <is>
          <t>Total</t>
        </is>
      </c>
      <c r="FK121" s="48">
        <f>SUM(FK107:FK120)</f>
        <v/>
      </c>
      <c r="FL121" s="33" t="n"/>
      <c r="FM121" s="46">
        <f>SUM(FM107:FM119)</f>
        <v/>
      </c>
      <c r="FN121" s="46" t="n"/>
      <c r="FO121" s="33" t="inlineStr">
        <is>
          <t>Total</t>
        </is>
      </c>
      <c r="FP121" s="48">
        <f>SUM(FP107:FP120)</f>
        <v/>
      </c>
      <c r="FQ121" s="33" t="n"/>
      <c r="FR121" s="46">
        <f>SUM(FR107:FR119)</f>
        <v/>
      </c>
      <c r="FS121" s="46" t="n"/>
      <c r="FT121" s="33" t="inlineStr">
        <is>
          <t>Total</t>
        </is>
      </c>
      <c r="FU121" s="48">
        <f>SUM(FU107:FU120)</f>
        <v/>
      </c>
      <c r="FV121" s="33" t="n"/>
      <c r="FW121" s="46">
        <f>SUM(FW107:FW119)</f>
        <v/>
      </c>
      <c r="FX121" s="46" t="n"/>
      <c r="FY121" s="33" t="inlineStr">
        <is>
          <t>Total</t>
        </is>
      </c>
      <c r="FZ121" s="53">
        <f>SUM(FZ107:FZ120)</f>
        <v/>
      </c>
      <c r="GA121" s="33" t="n"/>
      <c r="GB121" s="46">
        <f>SUM(GB107:GB119)</f>
        <v/>
      </c>
      <c r="GC121" s="46" t="n"/>
      <c r="GD121" s="33" t="inlineStr">
        <is>
          <t>Total</t>
        </is>
      </c>
      <c r="GE121" s="53">
        <f>SUM(GE107:GE120)</f>
        <v/>
      </c>
      <c r="GF121" s="33" t="n"/>
      <c r="GG121" s="46">
        <f>SUM(GG107:GG119)</f>
        <v/>
      </c>
      <c r="GH121" s="46" t="n"/>
      <c r="GI121" s="33" t="inlineStr">
        <is>
          <t>Total</t>
        </is>
      </c>
      <c r="GJ121" s="53">
        <f>SUM(GJ107:GJ120)</f>
        <v/>
      </c>
      <c r="GK121" s="33" t="n"/>
      <c r="GL121" s="46">
        <f>SUM(GL107:GL119)</f>
        <v/>
      </c>
      <c r="GM121" s="46" t="n"/>
      <c r="GN121" s="33" t="inlineStr">
        <is>
          <t>Total</t>
        </is>
      </c>
      <c r="GO121" s="53">
        <f>SUM(GO107:GO120)</f>
        <v/>
      </c>
      <c r="GP121" s="33" t="n"/>
      <c r="GQ121" s="46">
        <f>SUM(GQ107:GQ119)</f>
        <v/>
      </c>
      <c r="GR121" s="46" t="n"/>
      <c r="GS121" s="33" t="inlineStr">
        <is>
          <t>Total</t>
        </is>
      </c>
      <c r="GT121" s="53">
        <f>SUM(GT107:GT120)</f>
        <v/>
      </c>
      <c r="GU121" s="33" t="n"/>
      <c r="GV121" s="46">
        <f>SUM(GV107:GV119)</f>
        <v/>
      </c>
      <c r="GW121" s="46" t="n"/>
      <c r="GX121" s="33" t="inlineStr">
        <is>
          <t>Total</t>
        </is>
      </c>
      <c r="GY121" s="53">
        <f>SUM(GY107:GY120)</f>
        <v/>
      </c>
      <c r="GZ121" s="33" t="n"/>
      <c r="HA121" s="46">
        <f>SUM(HA107:HA119)</f>
        <v/>
      </c>
      <c r="HB121" s="46" t="n"/>
      <c r="HC121" s="33" t="inlineStr">
        <is>
          <t>Total</t>
        </is>
      </c>
      <c r="HD121" s="53">
        <f>SUM(HD107:HD120)</f>
        <v/>
      </c>
      <c r="HE121" s="33" t="n"/>
      <c r="HF121" s="46">
        <f>SUM(HF107:HF119)</f>
        <v/>
      </c>
      <c r="HG121" s="46" t="n"/>
      <c r="HH121" s="33" t="inlineStr">
        <is>
          <t>Total</t>
        </is>
      </c>
      <c r="HI121" s="53">
        <f>SUM(HI107:HI120)</f>
        <v/>
      </c>
      <c r="HJ121" s="33" t="n"/>
      <c r="HK121" s="46">
        <f>SUM(HK107:HK119)</f>
        <v/>
      </c>
      <c r="HL121" s="46" t="n"/>
      <c r="HM121" s="33" t="inlineStr">
        <is>
          <t>Total</t>
        </is>
      </c>
      <c r="HN121" s="53">
        <f>SUM(HN107:HN120)</f>
        <v/>
      </c>
      <c r="HO121" s="33" t="n"/>
      <c r="HP121" s="46">
        <f>SUM(HP107:HP119)</f>
        <v/>
      </c>
      <c r="HQ121" s="46" t="n"/>
      <c r="HR121" s="33" t="inlineStr">
        <is>
          <t>Total</t>
        </is>
      </c>
      <c r="HS121" s="53">
        <f>SUM(HS107:HS120)</f>
        <v/>
      </c>
      <c r="HT121" s="33" t="n"/>
      <c r="HU121" s="46">
        <f>SUM(HU107:HU119)</f>
        <v/>
      </c>
      <c r="HV121" s="46" t="n"/>
      <c r="HW121" s="33" t="inlineStr">
        <is>
          <t>Total</t>
        </is>
      </c>
      <c r="HX121" s="53">
        <f>SUM(HX107:HX120)</f>
        <v/>
      </c>
      <c r="HY121" s="33" t="n"/>
      <c r="HZ121" s="46">
        <f>SUM(HZ107:HZ119)</f>
        <v/>
      </c>
      <c r="IA121" s="46" t="n"/>
      <c r="IB121" s="33" t="inlineStr">
        <is>
          <t>Total</t>
        </is>
      </c>
      <c r="IC121" s="53">
        <f>SUM(IC107:IC120)</f>
        <v/>
      </c>
      <c r="ID121" s="33" t="n"/>
      <c r="IE121" s="46">
        <f>SUM(IE107:IE119)</f>
        <v/>
      </c>
      <c r="IF121" s="46" t="n"/>
      <c r="IG121" s="33" t="inlineStr">
        <is>
          <t>Total</t>
        </is>
      </c>
      <c r="IH121" s="53">
        <f>SUM(IH107:IH120)</f>
        <v/>
      </c>
      <c r="II121" s="33" t="n"/>
      <c r="IJ121" s="46">
        <f>SUM(IJ107:IJ119)</f>
        <v/>
      </c>
      <c r="IK121" s="46" t="n"/>
      <c r="IL121" s="33" t="inlineStr">
        <is>
          <t>Total</t>
        </is>
      </c>
      <c r="IM121" s="53">
        <f>SUM(IM107:IM120)</f>
        <v/>
      </c>
      <c r="IN121" s="33" t="n"/>
      <c r="IO121" s="46">
        <f>SUM(IO107:IO119)</f>
        <v/>
      </c>
      <c r="IP121" s="46" t="n"/>
      <c r="IQ121" s="33" t="inlineStr">
        <is>
          <t>Total</t>
        </is>
      </c>
      <c r="IR121" s="53">
        <f>SUM(IR107:IR120)</f>
        <v/>
      </c>
      <c r="IS121" s="33" t="n"/>
      <c r="IT121" s="46">
        <f>SUM(IT107:IT119)</f>
        <v/>
      </c>
      <c r="IU121" s="46" t="n"/>
      <c r="IV121" s="33" t="inlineStr">
        <is>
          <t>Total</t>
        </is>
      </c>
      <c r="IW121" s="53">
        <f>SUM(IW107:IW120)</f>
        <v/>
      </c>
      <c r="IX121" s="33" t="n"/>
      <c r="IY121" s="46">
        <f>SUM(IY107:IY119)</f>
        <v/>
      </c>
      <c r="IZ121" s="46" t="n"/>
      <c r="JA121" s="33" t="inlineStr">
        <is>
          <t>Total</t>
        </is>
      </c>
      <c r="JB121" s="53">
        <f>SUM(JB107:JB120)</f>
        <v/>
      </c>
      <c r="JC121" s="33" t="n"/>
      <c r="JD121" s="46">
        <f>SUM(JD107:JD119)</f>
        <v/>
      </c>
      <c r="JE121" s="46" t="n"/>
      <c r="JF121" s="33" t="inlineStr">
        <is>
          <t>Total</t>
        </is>
      </c>
      <c r="JG121" s="53">
        <f>SUM(JG107:JG120)</f>
        <v/>
      </c>
      <c r="JH121" s="33" t="n"/>
      <c r="JI121" s="46">
        <f>SUM(JI107:JI119)</f>
        <v/>
      </c>
      <c r="JJ121" s="46" t="n"/>
      <c r="JK121" s="33" t="inlineStr">
        <is>
          <t>Total</t>
        </is>
      </c>
      <c r="JL121" s="53">
        <f>SUM(JL107:JL120)</f>
        <v/>
      </c>
      <c r="JM121" s="33" t="n"/>
      <c r="JN121" s="46">
        <f>SUM(JN107:JN119)</f>
        <v/>
      </c>
      <c r="JO121" s="46" t="n"/>
      <c r="JP121" s="33" t="inlineStr">
        <is>
          <t>Total</t>
        </is>
      </c>
      <c r="JQ121" s="53">
        <f>SUM(JQ107:JQ120)</f>
        <v/>
      </c>
      <c r="JR121" s="33" t="n"/>
      <c r="JS121" s="46">
        <f>SUM(JS107:JS119)</f>
        <v/>
      </c>
      <c r="JT121" s="46" t="n"/>
      <c r="JU121" s="33" t="inlineStr">
        <is>
          <t>Total</t>
        </is>
      </c>
      <c r="JV121" s="53">
        <f>SUM(JV107:JV120)</f>
        <v/>
      </c>
      <c r="JW121" s="33" t="n"/>
      <c r="JX121" s="46">
        <f>SUM(JX107:JX119)</f>
        <v/>
      </c>
      <c r="JY121" s="46" t="n"/>
      <c r="JZ121" s="33" t="inlineStr">
        <is>
          <t>Total</t>
        </is>
      </c>
      <c r="KA121" s="53">
        <f>SUM(KA107:KA120)</f>
        <v/>
      </c>
      <c r="KB121" s="33" t="n"/>
      <c r="KC121" s="46">
        <f>SUM(KC107:KC119)</f>
        <v/>
      </c>
      <c r="KD121" s="46" t="n"/>
      <c r="KE121" s="33" t="inlineStr">
        <is>
          <t>Total</t>
        </is>
      </c>
      <c r="KF121" s="53">
        <f>SUM(KF107:KF120)</f>
        <v/>
      </c>
      <c r="KG121" s="33" t="n"/>
      <c r="KH121" s="46">
        <f>SUM(KH107:KH119)</f>
        <v/>
      </c>
      <c r="KI121" s="46" t="n"/>
      <c r="KJ121" s="33" t="inlineStr">
        <is>
          <t>Total</t>
        </is>
      </c>
      <c r="KK121" s="53">
        <f>SUM(KK107:KK120)</f>
        <v/>
      </c>
      <c r="KL121" s="33" t="n"/>
      <c r="KM121" s="46">
        <f>SUM(KM107:KM119)</f>
        <v/>
      </c>
      <c r="KN121" s="46" t="n"/>
      <c r="KO121" s="33" t="inlineStr">
        <is>
          <t>Total</t>
        </is>
      </c>
      <c r="KP121" s="53">
        <f>SUM(KP107:KP120)</f>
        <v/>
      </c>
      <c r="KQ121" s="33" t="n"/>
      <c r="KR121" s="46">
        <f>SUM(KR107:KR119)</f>
        <v/>
      </c>
      <c r="KS121" s="46" t="n"/>
      <c r="KT121" s="33" t="inlineStr">
        <is>
          <t>Total</t>
        </is>
      </c>
      <c r="KU121" s="53">
        <f>SUM(KU107:KU120)</f>
        <v/>
      </c>
      <c r="KV121" s="33" t="n"/>
      <c r="KW121" s="46">
        <f>SUM(KW107:KW119)</f>
        <v/>
      </c>
      <c r="KX121" s="46" t="n"/>
      <c r="KY121" s="33" t="inlineStr">
        <is>
          <t>Total</t>
        </is>
      </c>
      <c r="KZ121" s="53">
        <f>SUM(KZ107:KZ120)</f>
        <v/>
      </c>
      <c r="LA121" s="33" t="n"/>
      <c r="LB121" s="46">
        <f>SUM(LB107:LB119)</f>
        <v/>
      </c>
      <c r="LC121" s="46" t="n"/>
      <c r="LD121" s="33" t="inlineStr">
        <is>
          <t>Total</t>
        </is>
      </c>
      <c r="LE121" s="53">
        <f>SUM(LE107:LE120)</f>
        <v/>
      </c>
      <c r="LF121" s="33" t="n"/>
      <c r="LG121" s="46">
        <f>SUM(LG107:LG119)</f>
        <v/>
      </c>
      <c r="LH121" s="46" t="n"/>
      <c r="LI121" s="33" t="inlineStr">
        <is>
          <t>Total</t>
        </is>
      </c>
      <c r="LJ121" s="53">
        <f>SUM(LJ107:LJ120)</f>
        <v/>
      </c>
      <c r="LK121" s="33" t="n"/>
      <c r="LL121" s="46">
        <f>SUM(LL107:LL119)</f>
        <v/>
      </c>
      <c r="LM121" s="46" t="n"/>
      <c r="LN121" s="33" t="inlineStr">
        <is>
          <t>Total</t>
        </is>
      </c>
      <c r="LO121" s="53">
        <f>SUM(LO107:LO120)</f>
        <v/>
      </c>
      <c r="LP121" s="33" t="n"/>
      <c r="LQ121" s="46">
        <f>SUM(LQ107:LQ119)</f>
        <v/>
      </c>
      <c r="LR121" s="46" t="n"/>
      <c r="LS121" s="33" t="inlineStr">
        <is>
          <t>Total</t>
        </is>
      </c>
      <c r="LT121" s="53">
        <f>SUM(LT107:LT120)</f>
        <v/>
      </c>
      <c r="LU121" s="33" t="n"/>
      <c r="LV121" s="46">
        <f>SUM(LV107:LV119)</f>
        <v/>
      </c>
      <c r="LW121" s="46" t="n"/>
      <c r="LX121" s="33" t="inlineStr">
        <is>
          <t>Total</t>
        </is>
      </c>
      <c r="LY121" s="53">
        <f>SUM(LY107:LY120)</f>
        <v/>
      </c>
      <c r="LZ121" s="33" t="n"/>
      <c r="MA121" s="46">
        <f>SUM(MA107:MA119)</f>
        <v/>
      </c>
      <c r="MB121" s="46" t="n"/>
      <c r="MC121" s="33" t="inlineStr">
        <is>
          <t>Total</t>
        </is>
      </c>
      <c r="MD121" s="53">
        <f>SUM(MD107:MD120)</f>
        <v/>
      </c>
      <c r="ME121" s="33" t="n"/>
      <c r="MF121" s="46">
        <f>SUM(MF107:MF119)</f>
        <v/>
      </c>
      <c r="MG121" s="46" t="n"/>
      <c r="MH121" s="33" t="inlineStr">
        <is>
          <t>Total</t>
        </is>
      </c>
      <c r="MI121" s="53" t="n">
        <v>1</v>
      </c>
      <c r="MJ121" s="33" t="n"/>
      <c r="MK121" s="46">
        <f>SUM(MK107:MK119)</f>
        <v/>
      </c>
      <c r="ML121" s="46" t="n"/>
      <c r="MM121" s="33" t="inlineStr">
        <is>
          <t>Total</t>
        </is>
      </c>
      <c r="MN121" s="53" t="n">
        <v>1</v>
      </c>
      <c r="MO121" s="33" t="n"/>
      <c r="MP121" s="46">
        <f>SUM(MP107:MP119)</f>
        <v/>
      </c>
      <c r="MQ121" s="33" t="n"/>
      <c r="MR121" s="33" t="inlineStr">
        <is>
          <t>Total</t>
        </is>
      </c>
      <c r="MS121" s="53">
        <f>SUM(MS107:MS120)</f>
        <v/>
      </c>
      <c r="MT121" s="33" t="n"/>
      <c r="MU121" s="46">
        <f>SUM(MU107:MU119)</f>
        <v/>
      </c>
      <c r="MV121" s="46" t="n"/>
      <c r="MW121" s="33" t="inlineStr">
        <is>
          <t>Total</t>
        </is>
      </c>
      <c r="MX121" s="53">
        <f>SUM(MX107:MX120)</f>
        <v/>
      </c>
      <c r="MY121" s="33" t="n"/>
      <c r="MZ121" s="46">
        <f>SUM(MZ107:MZ119)</f>
        <v/>
      </c>
      <c r="NA121" s="33" t="n"/>
      <c r="NB121" s="33" t="inlineStr">
        <is>
          <t>Total</t>
        </is>
      </c>
      <c r="NC121" s="41">
        <f>SUM(NC107:NC120)</f>
        <v/>
      </c>
      <c r="ND121" s="33" t="n"/>
      <c r="NE121" s="46">
        <f>SUM(NE107:NE119)</f>
        <v/>
      </c>
      <c r="NF121" s="33" t="n"/>
      <c r="NG121" s="33" t="inlineStr">
        <is>
          <t>Total</t>
        </is>
      </c>
      <c r="NH121" s="41">
        <f>SUM(NH107:NH120)</f>
        <v/>
      </c>
      <c r="NI121" s="33" t="n"/>
      <c r="NJ121" s="46">
        <f>SUM(NJ107:NJ119)</f>
        <v/>
      </c>
      <c r="NK121" s="33" t="n"/>
      <c r="NL121" s="33" t="inlineStr">
        <is>
          <t>Total</t>
        </is>
      </c>
      <c r="NM121" s="41" t="n">
        <v>1</v>
      </c>
      <c r="NN121" s="33" t="n"/>
      <c r="NO121" s="46">
        <f>SUM(NO107:NO119)</f>
        <v/>
      </c>
      <c r="NP121" s="33" t="n"/>
      <c r="NQ121" s="33" t="inlineStr">
        <is>
          <t>Total</t>
        </is>
      </c>
      <c r="NR121" s="41">
        <f>SUM(NR107:NR120)</f>
        <v/>
      </c>
      <c r="NS121" s="33" t="n"/>
      <c r="NT121" s="46">
        <f>SUM(NT107:NT119)</f>
        <v/>
      </c>
      <c r="NU121" s="33" t="n"/>
      <c r="NV121" s="33" t="inlineStr">
        <is>
          <t>Total</t>
        </is>
      </c>
      <c r="NW121" s="41">
        <f>SUM(NW107:NW120)</f>
        <v/>
      </c>
      <c r="NX121" s="33" t="n"/>
      <c r="NY121" s="46">
        <f>SUM(NY107:NY119)</f>
        <v/>
      </c>
      <c r="NZ121" s="33" t="n"/>
      <c r="OA121" s="33" t="inlineStr">
        <is>
          <t>Total</t>
        </is>
      </c>
      <c r="OB121" s="41">
        <f>SUM(OB107:OB120)</f>
        <v/>
      </c>
      <c r="OC121" s="33" t="n"/>
      <c r="OD121" s="46">
        <f>SUM(OD107:OD119)</f>
        <v/>
      </c>
      <c r="OE121" s="33" t="n"/>
      <c r="OF121" s="33" t="inlineStr">
        <is>
          <t>Total</t>
        </is>
      </c>
      <c r="OG121" s="41">
        <f>SUM(OG107:OG120)</f>
        <v/>
      </c>
      <c r="OH121" s="33" t="n"/>
      <c r="OI121" s="46">
        <f>SUM(OI107:OI119)</f>
        <v/>
      </c>
      <c r="OJ121" s="33" t="n"/>
      <c r="OK121" s="33" t="inlineStr">
        <is>
          <t>Total</t>
        </is>
      </c>
      <c r="OL121" s="41">
        <f>SUM(OL107:OL120)</f>
        <v/>
      </c>
      <c r="OM121" s="33" t="n"/>
      <c r="ON121" s="46">
        <f>SUM(ON107:ON119)</f>
        <v/>
      </c>
      <c r="OO121" s="33" t="n"/>
      <c r="OP121" s="33" t="inlineStr">
        <is>
          <t>Total</t>
        </is>
      </c>
      <c r="OQ121" s="41">
        <f>SUM(OQ107:OQ120)</f>
        <v/>
      </c>
      <c r="OR121" s="33" t="n"/>
      <c r="OS121" s="46">
        <f>SUM(OS107:OS119)</f>
        <v/>
      </c>
      <c r="OT121" s="33" t="n"/>
      <c r="OU121" s="33" t="inlineStr">
        <is>
          <t>Total</t>
        </is>
      </c>
      <c r="OV121" s="41">
        <f>SUM(OV107:OV120)</f>
        <v/>
      </c>
      <c r="OW121" s="33" t="n"/>
      <c r="OX121" s="46">
        <f>SUM(OX107:OX119)</f>
        <v/>
      </c>
      <c r="OY121" s="33" t="n"/>
      <c r="OZ121" s="33" t="inlineStr">
        <is>
          <t>Total</t>
        </is>
      </c>
      <c r="PA121" s="41">
        <f>SUM(PA107:PA120)</f>
        <v/>
      </c>
      <c r="PB121" s="33" t="n"/>
      <c r="PC121" s="46">
        <f>SUM(PC107:PC119)</f>
        <v/>
      </c>
      <c r="PD121" s="33" t="n"/>
      <c r="PE121" s="33" t="inlineStr">
        <is>
          <t>Total</t>
        </is>
      </c>
      <c r="PF121" s="41">
        <f>SUM(PF107:PF120)</f>
        <v/>
      </c>
      <c r="PG121" s="33" t="n"/>
      <c r="PH121" s="46">
        <f>SUM(PH107:PH119)</f>
        <v/>
      </c>
      <c r="PI121" s="33" t="n"/>
      <c r="PJ121" s="33" t="inlineStr">
        <is>
          <t>Total</t>
        </is>
      </c>
      <c r="PK121" s="41">
        <f>SUM(PK107:PK120)</f>
        <v/>
      </c>
      <c r="PL121" s="33" t="n"/>
      <c r="PM121" s="46">
        <f>SUM(PM107:PM119)</f>
        <v/>
      </c>
      <c r="PN121" s="33" t="n"/>
      <c r="PO121" s="33" t="inlineStr">
        <is>
          <t>Total</t>
        </is>
      </c>
      <c r="PP121" s="41">
        <f>SUM(PP107:PP120)</f>
        <v/>
      </c>
      <c r="PQ121" s="33" t="n"/>
      <c r="PR121" s="46">
        <f>SUM(PR107:PR119)</f>
        <v/>
      </c>
      <c r="PS121" s="33" t="n"/>
      <c r="PT121" s="33" t="inlineStr">
        <is>
          <t>Total</t>
        </is>
      </c>
      <c r="PU121" s="41">
        <f>SUM(PU107:PU120)</f>
        <v/>
      </c>
      <c r="PV121" s="33" t="n"/>
      <c r="PW121" s="46">
        <f>SUM(PW107:PW119)</f>
        <v/>
      </c>
      <c r="PX121" s="33" t="n"/>
      <c r="PY121" s="33" t="inlineStr">
        <is>
          <t>Total</t>
        </is>
      </c>
      <c r="PZ121" s="41">
        <f>SUM(PZ107:PZ120)</f>
        <v/>
      </c>
      <c r="QA121" s="33" t="n"/>
      <c r="QB121" s="46">
        <f>SUM(QB107:QB119)</f>
        <v/>
      </c>
      <c r="QC121" s="33" t="n"/>
      <c r="QD121" s="33" t="inlineStr">
        <is>
          <t>Total</t>
        </is>
      </c>
      <c r="QE121" s="41">
        <f>SUM(QE107:QE120)</f>
        <v/>
      </c>
      <c r="QF121" s="33" t="n"/>
      <c r="QG121" s="46">
        <f>SUM(QG107:QG119)</f>
        <v/>
      </c>
      <c r="QH121" s="46" t="n"/>
      <c r="QI121" s="33" t="inlineStr">
        <is>
          <t>Total</t>
        </is>
      </c>
      <c r="QJ121" s="41">
        <f>SUM(QJ107:QJ120)</f>
        <v/>
      </c>
      <c r="QK121" s="33" t="n"/>
      <c r="QL121" s="46">
        <f>SUM(QL107:QL119)</f>
        <v/>
      </c>
      <c r="QM121" s="33" t="n"/>
      <c r="QN121" s="33" t="inlineStr">
        <is>
          <t>Total</t>
        </is>
      </c>
      <c r="QO121" s="41" t="n">
        <v>1</v>
      </c>
      <c r="QP121" s="33" t="n"/>
      <c r="QQ121" s="46">
        <f>SUM(QQ107:QQ119)</f>
        <v/>
      </c>
      <c r="QR121" s="33" t="n"/>
      <c r="QS121" s="33" t="inlineStr">
        <is>
          <t>Total</t>
        </is>
      </c>
      <c r="QT121" s="41" t="n">
        <v>1</v>
      </c>
      <c r="QU121" s="33" t="n"/>
      <c r="QV121" s="46">
        <f>SUM(QV107:QV119)</f>
        <v/>
      </c>
      <c r="QW121" s="33" t="n"/>
      <c r="QX121" s="33" t="inlineStr">
        <is>
          <t>Total</t>
        </is>
      </c>
      <c r="QY121" s="41" t="n">
        <v>1</v>
      </c>
      <c r="QZ121" s="33" t="n"/>
      <c r="RA121" s="46">
        <f>SUM(RA107:RA119)</f>
        <v/>
      </c>
      <c r="RB121" s="33" t="n"/>
      <c r="RC121" s="33" t="inlineStr">
        <is>
          <t>Total</t>
        </is>
      </c>
      <c r="RD121" s="41" t="n">
        <v>1</v>
      </c>
      <c r="RE121" s="33" t="n"/>
      <c r="RF121" s="46">
        <f>SUM(RF107:RF119)</f>
        <v/>
      </c>
      <c r="RG121" s="33" t="n"/>
      <c r="RH121" s="33" t="inlineStr">
        <is>
          <t>Total</t>
        </is>
      </c>
      <c r="RI121" s="41" t="n">
        <v>1</v>
      </c>
      <c r="RJ121" s="33" t="n"/>
      <c r="RK121" s="46">
        <f>SUM(RK107:RK119)</f>
        <v/>
      </c>
      <c r="RL121" s="33" t="n"/>
      <c r="RN121" s="35" t="n"/>
    </row>
    <row r="122">
      <c r="U122" s="33" t="n"/>
      <c r="V122" s="33" t="n"/>
      <c r="W122" s="33" t="n"/>
      <c r="X122" s="33" t="n"/>
      <c r="Y122" s="33" t="n"/>
      <c r="Z122" s="33" t="n"/>
      <c r="AA122" s="33" t="n"/>
      <c r="AB122" s="33" t="n"/>
      <c r="AC122" s="33" t="n"/>
      <c r="AD122" s="33" t="n"/>
      <c r="AE122" s="33" t="n"/>
      <c r="AF122" s="33" t="n"/>
      <c r="AG122" s="33" t="n"/>
      <c r="AH122" s="33" t="n"/>
      <c r="AI122" s="33" t="n"/>
      <c r="AJ122" s="33" t="n"/>
      <c r="AK122" s="33" t="n"/>
      <c r="AL122" s="33" t="n"/>
      <c r="AM122" s="33" t="n"/>
      <c r="AN122" s="33" t="n"/>
      <c r="AO122" s="33" t="n"/>
      <c r="AP122" s="33" t="n"/>
      <c r="AQ122" s="33" t="n"/>
      <c r="AR122" s="33" t="n"/>
      <c r="AS122" s="33" t="n"/>
      <c r="AT122" s="33" t="n"/>
      <c r="AU122" s="33" t="n"/>
      <c r="AV122" s="33" t="n"/>
      <c r="AW122" s="33" t="n"/>
      <c r="AX122" s="33" t="n"/>
      <c r="AY122" s="33" t="n"/>
      <c r="AZ122" s="33" t="n"/>
      <c r="BA122" s="33" t="n"/>
      <c r="BB122" s="33" t="n"/>
      <c r="BC122" s="33" t="n"/>
      <c r="BD122" s="33" t="n"/>
      <c r="BE122" s="48" t="n"/>
      <c r="BF122" s="33" t="n"/>
      <c r="BG122" s="46" t="n"/>
      <c r="BH122" s="46" t="n"/>
      <c r="BI122" s="33" t="n"/>
      <c r="BJ122" s="48" t="n"/>
      <c r="BK122" s="33" t="n"/>
      <c r="BL122" s="46" t="n"/>
      <c r="BM122" s="46" t="n"/>
      <c r="BN122" s="33" t="n"/>
      <c r="BO122" s="48" t="n"/>
      <c r="BP122" s="33" t="n"/>
      <c r="BQ122" s="46" t="n"/>
      <c r="BR122" s="46" t="n"/>
      <c r="BS122" s="33" t="n"/>
      <c r="BT122" s="48" t="n"/>
      <c r="BU122" s="33" t="n"/>
      <c r="BV122" s="46" t="n"/>
      <c r="BW122" s="46" t="n"/>
      <c r="BX122" s="33" t="n"/>
      <c r="BY122" s="48" t="n"/>
      <c r="BZ122" s="33" t="n"/>
      <c r="CA122" s="46" t="n"/>
      <c r="CB122" s="46" t="n"/>
      <c r="CC122" s="33" t="n"/>
      <c r="CD122" s="48" t="n"/>
      <c r="CE122" s="33" t="n"/>
      <c r="CF122" s="46" t="n"/>
      <c r="CG122" s="46" t="n"/>
      <c r="CH122" s="33" t="n"/>
      <c r="CI122" s="48" t="n"/>
      <c r="CJ122" s="33" t="n"/>
      <c r="CK122" s="46" t="n"/>
      <c r="CL122" s="46" t="n"/>
      <c r="CM122" s="33" t="n"/>
      <c r="CN122" s="48" t="n"/>
      <c r="CO122" s="33" t="n"/>
      <c r="CP122" s="46" t="n"/>
      <c r="CQ122" s="46" t="n"/>
      <c r="CR122" s="33" t="n"/>
      <c r="CS122" s="48" t="n"/>
      <c r="CT122" s="33" t="n"/>
      <c r="CU122" s="46" t="n"/>
      <c r="CV122" s="46" t="n"/>
      <c r="CW122" s="33" t="n"/>
      <c r="CX122" s="48" t="n"/>
      <c r="CY122" s="33" t="n"/>
      <c r="CZ122" s="46" t="n"/>
      <c r="DA122" s="46" t="n"/>
      <c r="DB122" s="33" t="n"/>
      <c r="DC122" s="48" t="n"/>
      <c r="DD122" s="33" t="n"/>
      <c r="DE122" s="46" t="n"/>
      <c r="DF122" s="46" t="n"/>
      <c r="DG122" s="33" t="n"/>
      <c r="DH122" s="48" t="n"/>
      <c r="DI122" s="33" t="n"/>
      <c r="DJ122" s="46" t="n"/>
      <c r="DK122" s="46" t="n"/>
      <c r="DL122" s="33" t="n"/>
      <c r="DM122" s="48" t="n"/>
      <c r="DN122" s="33" t="n"/>
      <c r="DO122" s="46" t="n"/>
      <c r="DP122" s="46" t="n"/>
      <c r="DQ122" s="33" t="n"/>
      <c r="DR122" s="48" t="n"/>
      <c r="DS122" s="33" t="n"/>
      <c r="DT122" s="46" t="n"/>
      <c r="DU122" s="46" t="n"/>
      <c r="DV122" s="33" t="n"/>
      <c r="DW122" s="48" t="n"/>
      <c r="DX122" s="33" t="n"/>
      <c r="DY122" s="46" t="n"/>
      <c r="DZ122" s="46" t="n"/>
      <c r="EA122" s="33" t="n"/>
      <c r="EB122" s="48" t="n"/>
      <c r="EC122" s="33" t="n"/>
      <c r="ED122" s="46" t="n"/>
      <c r="EE122" s="46" t="n"/>
      <c r="EF122" s="33" t="n"/>
      <c r="EG122" s="48" t="n"/>
      <c r="EH122" s="33" t="n"/>
      <c r="EI122" s="46" t="n"/>
      <c r="EJ122" s="46" t="n"/>
      <c r="EK122" s="33" t="n"/>
      <c r="EL122" s="48" t="n"/>
      <c r="EM122" s="33" t="n"/>
      <c r="EN122" s="46" t="n"/>
      <c r="EO122" s="46" t="n"/>
      <c r="EP122" s="33" t="n"/>
      <c r="EQ122" s="48" t="n"/>
      <c r="ER122" s="33" t="n"/>
      <c r="ES122" s="46" t="n"/>
      <c r="ET122" s="46" t="n"/>
      <c r="EU122" s="33" t="n"/>
      <c r="EV122" s="48" t="n"/>
      <c r="EW122" s="33" t="n"/>
      <c r="EX122" s="46" t="n"/>
      <c r="EY122" s="46" t="n"/>
      <c r="EZ122" s="33" t="n"/>
      <c r="FA122" s="48" t="n"/>
      <c r="FB122" s="33" t="n"/>
      <c r="FC122" s="46" t="n"/>
      <c r="FD122" s="46" t="n"/>
      <c r="FE122" s="33" t="n"/>
      <c r="FF122" s="48" t="n"/>
      <c r="FG122" s="33" t="n"/>
      <c r="FH122" s="46" t="n"/>
      <c r="FI122" s="46" t="n"/>
      <c r="FJ122" s="33" t="n"/>
      <c r="FK122" s="48" t="n"/>
      <c r="FL122" s="33" t="n"/>
      <c r="FM122" s="46" t="n"/>
      <c r="FN122" s="46" t="n"/>
      <c r="FO122" s="33" t="n"/>
      <c r="FP122" s="48" t="n"/>
      <c r="FQ122" s="33" t="n"/>
      <c r="FR122" s="46" t="n"/>
      <c r="FS122" s="46" t="n"/>
      <c r="FT122" s="33" t="n"/>
      <c r="FU122" s="48" t="n"/>
      <c r="FV122" s="33" t="n"/>
      <c r="FW122" s="46" t="n"/>
      <c r="FX122" s="46" t="n"/>
      <c r="FY122" s="33" t="n"/>
      <c r="FZ122" s="53" t="n"/>
      <c r="GA122" s="33" t="n"/>
      <c r="GB122" s="46" t="n"/>
      <c r="GC122" s="46" t="n"/>
      <c r="GD122" s="33" t="n"/>
      <c r="GE122" s="53" t="n"/>
      <c r="GF122" s="33" t="n"/>
      <c r="GG122" s="46" t="n"/>
      <c r="GH122" s="46" t="n"/>
      <c r="GI122" s="33" t="n"/>
      <c r="GJ122" s="53" t="n"/>
      <c r="GK122" s="33" t="n"/>
      <c r="GL122" s="46" t="n"/>
      <c r="GM122" s="46" t="n"/>
      <c r="GN122" s="33" t="n"/>
      <c r="GO122" s="53" t="n"/>
      <c r="GP122" s="33" t="n"/>
      <c r="GQ122" s="46" t="n"/>
      <c r="GR122" s="46" t="n"/>
      <c r="GS122" s="33" t="n"/>
      <c r="GT122" s="53" t="n"/>
      <c r="GU122" s="33" t="n"/>
      <c r="GV122" s="46" t="n"/>
      <c r="GW122" s="46" t="n"/>
      <c r="GX122" s="33" t="n"/>
      <c r="GY122" s="53" t="n"/>
      <c r="GZ122" s="33" t="n"/>
      <c r="HA122" s="46" t="n"/>
      <c r="HB122" s="46" t="n"/>
      <c r="HC122" s="33" t="n"/>
      <c r="HD122" s="53" t="n"/>
      <c r="HE122" s="33" t="n"/>
      <c r="HF122" s="46" t="n"/>
      <c r="HG122" s="46" t="n"/>
      <c r="HH122" s="33" t="n"/>
      <c r="HI122" s="53" t="n"/>
      <c r="HJ122" s="33" t="n"/>
      <c r="HK122" s="46" t="n"/>
      <c r="HL122" s="46" t="n"/>
      <c r="HM122" s="33" t="n"/>
      <c r="HN122" s="53" t="n"/>
      <c r="HO122" s="33" t="n"/>
      <c r="HP122" s="46" t="n"/>
      <c r="HQ122" s="46" t="n"/>
      <c r="HR122" s="33" t="n"/>
      <c r="HS122" s="53" t="n"/>
      <c r="HT122" s="33" t="n"/>
      <c r="HU122" s="46" t="n"/>
      <c r="HV122" s="46" t="n"/>
      <c r="HW122" s="33" t="n"/>
      <c r="HX122" s="53" t="n"/>
      <c r="HY122" s="33" t="n"/>
      <c r="HZ122" s="46" t="n"/>
      <c r="IA122" s="46" t="n"/>
      <c r="IB122" s="33" t="n"/>
      <c r="IC122" s="53" t="n"/>
      <c r="ID122" s="33" t="n"/>
      <c r="IE122" s="46" t="n"/>
      <c r="IF122" s="46" t="n"/>
      <c r="IG122" s="33" t="n"/>
      <c r="IH122" s="53" t="n"/>
      <c r="II122" s="33" t="n"/>
      <c r="IJ122" s="46" t="n"/>
      <c r="IK122" s="46" t="n"/>
      <c r="IL122" s="33" t="n"/>
      <c r="IM122" s="53" t="n"/>
      <c r="IN122" s="33" t="n"/>
      <c r="IO122" s="46" t="n"/>
      <c r="IP122" s="46" t="n"/>
      <c r="IQ122" s="33" t="n"/>
      <c r="IR122" s="53" t="n"/>
      <c r="IS122" s="33" t="n"/>
      <c r="IT122" s="46" t="n"/>
      <c r="IU122" s="46" t="n"/>
      <c r="IV122" s="33" t="n"/>
      <c r="IW122" s="53" t="n"/>
      <c r="IX122" s="33" t="n"/>
      <c r="IY122" s="46" t="n"/>
      <c r="IZ122" s="46" t="n"/>
      <c r="JA122" s="33" t="n"/>
      <c r="JB122" s="53" t="n"/>
      <c r="JC122" s="33" t="n"/>
      <c r="JD122" s="46" t="n"/>
      <c r="JE122" s="46" t="n"/>
      <c r="JF122" s="33" t="n"/>
      <c r="JG122" s="53" t="n"/>
      <c r="JH122" s="33" t="n"/>
      <c r="JI122" s="46" t="n"/>
      <c r="JJ122" s="46" t="n"/>
      <c r="JK122" s="33" t="n"/>
      <c r="JL122" s="53" t="n"/>
      <c r="JM122" s="33" t="n"/>
      <c r="JN122" s="46" t="n"/>
      <c r="JO122" s="46" t="n"/>
      <c r="JP122" s="33" t="n"/>
      <c r="JQ122" s="53" t="n"/>
      <c r="JR122" s="33" t="n"/>
      <c r="JS122" s="46" t="n"/>
      <c r="JT122" s="46" t="n"/>
      <c r="JU122" s="33" t="n"/>
      <c r="JV122" s="53" t="n"/>
      <c r="JW122" s="33" t="n"/>
      <c r="JX122" s="46" t="n"/>
      <c r="JY122" s="46" t="n"/>
      <c r="JZ122" s="33" t="n"/>
      <c r="KA122" s="53" t="n"/>
      <c r="KB122" s="33" t="n"/>
      <c r="KC122" s="46" t="n"/>
      <c r="KD122" s="46" t="n"/>
      <c r="KE122" s="33" t="n"/>
      <c r="KF122" s="53" t="n"/>
      <c r="KG122" s="33" t="n"/>
      <c r="KH122" s="46" t="n"/>
      <c r="KI122" s="46" t="n"/>
      <c r="KJ122" s="33" t="n"/>
      <c r="KK122" s="53" t="n"/>
      <c r="KL122" s="33" t="n"/>
      <c r="KM122" s="46" t="n"/>
      <c r="KN122" s="46" t="n"/>
      <c r="KO122" s="33" t="n"/>
      <c r="KP122" s="53" t="n"/>
      <c r="KQ122" s="33" t="n"/>
      <c r="KR122" s="46" t="n"/>
      <c r="KS122" s="46" t="n"/>
      <c r="KT122" s="33" t="n"/>
      <c r="KU122" s="53" t="n"/>
      <c r="KV122" s="33" t="n"/>
      <c r="KW122" s="46" t="n"/>
      <c r="KX122" s="46" t="n"/>
      <c r="KY122" s="33" t="n"/>
      <c r="KZ122" s="53" t="n"/>
      <c r="LA122" s="33" t="n"/>
      <c r="LB122" s="46" t="n"/>
      <c r="LC122" s="46" t="n"/>
      <c r="LD122" s="33" t="n"/>
      <c r="LE122" s="53" t="n"/>
      <c r="LF122" s="33" t="n"/>
      <c r="LG122" s="46" t="n"/>
      <c r="LH122" s="46" t="n"/>
      <c r="LI122" s="33" t="n"/>
      <c r="LJ122" s="53" t="n"/>
      <c r="LK122" s="33" t="n"/>
      <c r="LL122" s="46" t="n"/>
      <c r="LM122" s="46" t="n"/>
      <c r="LN122" s="33" t="n"/>
      <c r="LO122" s="53" t="n"/>
      <c r="LP122" s="33" t="n"/>
      <c r="LQ122" s="46" t="n"/>
      <c r="LR122" s="46" t="n"/>
      <c r="LS122" s="33" t="n"/>
      <c r="LT122" s="53" t="n"/>
      <c r="LU122" s="33" t="n"/>
      <c r="LV122" s="46" t="n"/>
      <c r="LW122" s="46" t="n"/>
      <c r="LX122" s="33" t="n"/>
      <c r="LY122" s="53" t="n"/>
      <c r="LZ122" s="33" t="n"/>
      <c r="MA122" s="46" t="n"/>
      <c r="MB122" s="46" t="n"/>
      <c r="MC122" s="33" t="n"/>
      <c r="MD122" s="53" t="n"/>
      <c r="ME122" s="33" t="n"/>
      <c r="MF122" s="46" t="n"/>
      <c r="MG122" s="46" t="n"/>
      <c r="MH122" s="33" t="n"/>
      <c r="MI122" s="53" t="n"/>
      <c r="MJ122" s="33" t="n"/>
      <c r="MK122" s="46" t="n"/>
      <c r="ML122" s="46" t="n"/>
      <c r="MM122" s="33" t="n"/>
      <c r="MN122" s="53" t="n"/>
      <c r="MO122" s="33" t="n"/>
      <c r="MP122" s="46" t="n"/>
      <c r="MQ122" s="33" t="n"/>
      <c r="MR122" s="33" t="n"/>
      <c r="MS122" s="53" t="n"/>
      <c r="MT122" s="33" t="n"/>
      <c r="MU122" s="46" t="n"/>
      <c r="MV122" s="46" t="n"/>
      <c r="MW122" s="33" t="n"/>
      <c r="MX122" s="53" t="n"/>
      <c r="MY122" s="33" t="n"/>
      <c r="MZ122" s="46" t="n"/>
      <c r="NA122" s="33" t="n"/>
      <c r="NB122" s="33" t="n"/>
      <c r="NC122" s="41" t="n"/>
      <c r="ND122" s="33" t="n"/>
      <c r="NE122" s="46" t="n"/>
      <c r="NF122" s="33" t="n"/>
      <c r="NG122" s="33" t="n"/>
      <c r="NH122" s="41" t="n"/>
      <c r="NI122" s="33" t="n"/>
      <c r="NJ122" s="46" t="n"/>
      <c r="NK122" s="33" t="n"/>
      <c r="NL122" s="33" t="n"/>
      <c r="NM122" s="41" t="n"/>
      <c r="NN122" s="33" t="n"/>
      <c r="NO122" s="46" t="n"/>
      <c r="NP122" s="33" t="n"/>
      <c r="NQ122" s="33" t="n"/>
      <c r="NR122" s="41" t="n"/>
      <c r="NS122" s="33" t="n"/>
      <c r="NT122" s="46" t="n"/>
      <c r="NU122" s="33" t="n"/>
      <c r="NV122" s="33" t="n"/>
      <c r="NW122" s="41" t="n"/>
      <c r="NX122" s="33" t="n"/>
      <c r="NY122" s="46" t="n"/>
      <c r="NZ122" s="33" t="n"/>
      <c r="OA122" s="33" t="n"/>
      <c r="OB122" s="41" t="n"/>
      <c r="OC122" s="33" t="n"/>
      <c r="OD122" s="46" t="n"/>
      <c r="OE122" s="33" t="n"/>
      <c r="OF122" s="33" t="n"/>
      <c r="OG122" s="41" t="n"/>
      <c r="OH122" s="33" t="n"/>
      <c r="OI122" s="46" t="n"/>
      <c r="OJ122" s="33" t="n"/>
      <c r="OK122" s="33" t="n"/>
      <c r="OL122" s="41" t="n"/>
      <c r="OM122" s="33" t="n"/>
      <c r="ON122" s="46" t="n"/>
      <c r="OO122" s="33" t="n"/>
      <c r="OP122" s="33" t="n"/>
      <c r="OQ122" s="41" t="n"/>
      <c r="OR122" s="33" t="n"/>
      <c r="OS122" s="46" t="n"/>
      <c r="OT122" s="33" t="n"/>
      <c r="OU122" s="33" t="n"/>
      <c r="OV122" s="41" t="n"/>
      <c r="OW122" s="33" t="n"/>
      <c r="OX122" s="46" t="n"/>
      <c r="OY122" s="33" t="n"/>
      <c r="PB122" s="33" t="n"/>
      <c r="PC122" s="46" t="n"/>
      <c r="PD122" s="33" t="n"/>
      <c r="PE122" s="33" t="n"/>
      <c r="PF122" s="41" t="n"/>
      <c r="PG122" s="33" t="n"/>
      <c r="PH122" s="46" t="n"/>
      <c r="PI122" s="33" t="n"/>
      <c r="PJ122" s="33" t="n"/>
      <c r="PK122" s="41" t="n"/>
      <c r="PL122" s="33" t="n"/>
      <c r="PM122" s="46" t="n"/>
      <c r="PN122" s="33" t="n"/>
      <c r="PO122" s="33" t="n"/>
      <c r="PP122" s="41" t="n"/>
      <c r="PQ122" s="33" t="n"/>
      <c r="PR122" s="46" t="n"/>
      <c r="PS122" s="33" t="n"/>
      <c r="PT122" s="33" t="n"/>
      <c r="PU122" s="41" t="n"/>
      <c r="PV122" s="33" t="n"/>
      <c r="PW122" s="46" t="n"/>
      <c r="PX122" s="33" t="n"/>
      <c r="PY122" s="33" t="n"/>
      <c r="PZ122" s="41" t="n"/>
      <c r="QA122" s="33" t="n"/>
      <c r="QB122" s="46" t="n"/>
      <c r="QC122" s="33" t="n"/>
      <c r="QD122" s="33" t="n"/>
      <c r="QE122" s="41" t="n"/>
      <c r="QF122" s="33" t="n"/>
      <c r="QG122" s="46" t="n"/>
      <c r="QH122" s="46" t="n"/>
      <c r="QI122" s="33" t="n"/>
      <c r="QJ122" s="41" t="n"/>
      <c r="QK122" s="33" t="n"/>
      <c r="QL122" s="46" t="n"/>
      <c r="QM122" s="33" t="n"/>
      <c r="QN122" s="33" t="n"/>
      <c r="QO122" s="41" t="n"/>
      <c r="QP122" s="33" t="n"/>
      <c r="QQ122" s="46" t="n"/>
      <c r="QR122" s="33" t="n"/>
      <c r="QS122" s="33" t="n"/>
      <c r="QT122" s="41" t="n"/>
      <c r="QU122" s="33" t="n"/>
      <c r="QV122" s="46" t="n"/>
      <c r="QW122" s="33" t="n"/>
      <c r="QX122" s="33" t="n"/>
      <c r="QY122" s="41" t="n"/>
      <c r="QZ122" s="33" t="n"/>
      <c r="RA122" s="46" t="n"/>
      <c r="RB122" s="33" t="n"/>
      <c r="RC122" s="33" t="n"/>
      <c r="RD122" s="41" t="n"/>
      <c r="RE122" s="33" t="n"/>
      <c r="RF122" s="46" t="n"/>
      <c r="RG122" s="33" t="n"/>
      <c r="RH122" s="33" t="n"/>
      <c r="RI122" s="41" t="n"/>
      <c r="RJ122" s="33" t="n"/>
      <c r="RK122" s="46" t="n"/>
      <c r="RL122" s="33" t="n"/>
      <c r="RN122" s="35" t="n"/>
    </row>
    <row r="123">
      <c r="U123" s="33" t="inlineStr">
        <is>
          <t>TB Balanced Plus S70</t>
        </is>
      </c>
      <c r="V123" s="33" t="n"/>
      <c r="W123" s="33" t="n"/>
      <c r="X123" s="33" t="n"/>
      <c r="Y123" s="33" t="n"/>
      <c r="Z123" s="33" t="inlineStr">
        <is>
          <t>TB Balanced Plus S70</t>
        </is>
      </c>
      <c r="AA123" s="33" t="n"/>
      <c r="AB123" s="33" t="n"/>
      <c r="AC123" s="33" t="n"/>
      <c r="AD123" s="33" t="n"/>
      <c r="AE123" s="33" t="inlineStr">
        <is>
          <t>TB Balanced Plus S70</t>
        </is>
      </c>
      <c r="AF123" s="33" t="n"/>
      <c r="AG123" s="33" t="n"/>
      <c r="AH123" s="33" t="n"/>
      <c r="AI123" s="33" t="n"/>
      <c r="AJ123" s="33" t="inlineStr">
        <is>
          <t>TB Balanced Plus S70</t>
        </is>
      </c>
      <c r="AK123" s="33" t="n"/>
      <c r="AL123" s="33" t="n"/>
      <c r="AM123" s="33" t="n"/>
      <c r="AN123" s="33" t="n"/>
      <c r="AO123" s="33" t="inlineStr">
        <is>
          <t>TB Balanced Plus S70</t>
        </is>
      </c>
      <c r="AP123" s="33" t="n"/>
      <c r="AQ123" s="33" t="n"/>
      <c r="AR123" s="33" t="n"/>
      <c r="AS123" s="33" t="n"/>
      <c r="AT123" s="33" t="inlineStr">
        <is>
          <t>TB Balanced Plus S70</t>
        </is>
      </c>
      <c r="AU123" s="33" t="n"/>
      <c r="AV123" s="33" t="n"/>
      <c r="AW123" s="33" t="n"/>
      <c r="AX123" s="33" t="n"/>
      <c r="AY123" s="33" t="inlineStr">
        <is>
          <t>TB Balanced Plus S70</t>
        </is>
      </c>
      <c r="AZ123" s="33" t="n"/>
      <c r="BA123" s="33" t="n"/>
      <c r="BB123" s="33" t="n"/>
      <c r="BC123" s="33" t="n"/>
      <c r="BD123" s="33" t="inlineStr">
        <is>
          <t>TB Balanced Plus S70</t>
        </is>
      </c>
      <c r="BE123" s="33" t="n"/>
      <c r="BF123" s="33" t="n"/>
      <c r="BG123" s="33" t="n"/>
      <c r="BH123" s="33" t="n"/>
      <c r="BI123" s="33" t="inlineStr">
        <is>
          <t>TB Balanced Plus S70</t>
        </is>
      </c>
      <c r="BJ123" s="33" t="n"/>
      <c r="BK123" s="33" t="n"/>
      <c r="BL123" s="33" t="n"/>
      <c r="BM123" s="33" t="n"/>
      <c r="BN123" s="33" t="inlineStr">
        <is>
          <t>TB Balanced Plus S70</t>
        </is>
      </c>
      <c r="BO123" s="33" t="n"/>
      <c r="BP123" s="33" t="n"/>
      <c r="BQ123" s="33" t="n"/>
      <c r="BR123" s="33" t="n"/>
      <c r="BS123" s="33" t="inlineStr">
        <is>
          <t>TB Balanced Plus S70</t>
        </is>
      </c>
      <c r="BT123" s="33" t="n"/>
      <c r="BU123" s="33" t="n"/>
      <c r="BV123" s="33" t="n"/>
      <c r="BW123" s="33" t="n"/>
      <c r="BX123" s="33" t="inlineStr">
        <is>
          <t>TB Balanced Plus S70</t>
        </is>
      </c>
      <c r="BY123" s="33" t="n"/>
      <c r="BZ123" s="33" t="n"/>
      <c r="CA123" s="33" t="n"/>
      <c r="CB123" s="33" t="n"/>
      <c r="CC123" s="33" t="inlineStr">
        <is>
          <t>TB Balanced Plus S70</t>
        </is>
      </c>
      <c r="CD123" s="33" t="n"/>
      <c r="CE123" s="33" t="n"/>
      <c r="CF123" s="33" t="n"/>
      <c r="CG123" s="33" t="n"/>
      <c r="CH123" s="33" t="inlineStr">
        <is>
          <t>TB Balanced Plus S70</t>
        </is>
      </c>
      <c r="CI123" s="33" t="n"/>
      <c r="CJ123" s="33" t="n"/>
      <c r="CK123" s="33" t="n"/>
      <c r="CL123" s="33" t="n"/>
      <c r="CM123" s="33" t="inlineStr">
        <is>
          <t>TB Balanced Plus S70</t>
        </is>
      </c>
      <c r="CN123" s="33" t="n"/>
      <c r="CO123" s="33" t="n"/>
      <c r="CP123" s="33" t="n"/>
      <c r="CQ123" s="33" t="n"/>
      <c r="CR123" s="33" t="inlineStr">
        <is>
          <t>TB Balanced Plus S70</t>
        </is>
      </c>
      <c r="CS123" s="33" t="n"/>
      <c r="CT123" s="33" t="n"/>
      <c r="CU123" s="33" t="n"/>
      <c r="CV123" s="33" t="n"/>
      <c r="CW123" s="33" t="inlineStr">
        <is>
          <t>TB Balanced Plus S70</t>
        </is>
      </c>
      <c r="CX123" s="33" t="n"/>
      <c r="CY123" s="33" t="n"/>
      <c r="CZ123" s="33" t="n"/>
      <c r="DA123" s="33" t="n"/>
      <c r="DB123" s="33" t="inlineStr">
        <is>
          <t>TB Balanced Plus S70</t>
        </is>
      </c>
      <c r="DC123" s="33" t="n"/>
      <c r="DD123" s="33" t="n"/>
      <c r="DE123" s="33" t="n"/>
      <c r="DF123" s="33" t="n"/>
      <c r="DG123" s="33" t="inlineStr">
        <is>
          <t>TB Balanced Plus S70</t>
        </is>
      </c>
      <c r="DH123" s="33" t="n"/>
      <c r="DI123" s="33" t="n"/>
      <c r="DJ123" s="33" t="n"/>
      <c r="DK123" s="33" t="n"/>
      <c r="DL123" s="33" t="inlineStr">
        <is>
          <t>TB Balanced Plus S70</t>
        </is>
      </c>
      <c r="DM123" s="33" t="n"/>
      <c r="DN123" s="33" t="n"/>
      <c r="DO123" s="33" t="n"/>
      <c r="DP123" s="33" t="n"/>
      <c r="DQ123" s="33" t="inlineStr">
        <is>
          <t>TB Balanced Plus S70</t>
        </is>
      </c>
      <c r="DR123" s="33" t="n"/>
      <c r="DS123" s="33" t="n"/>
      <c r="DT123" s="33" t="n"/>
      <c r="DU123" s="33" t="n"/>
      <c r="DV123" s="33" t="inlineStr">
        <is>
          <t>TB Balanced Plus S70</t>
        </is>
      </c>
      <c r="DW123" s="33" t="n"/>
      <c r="DX123" s="33" t="n"/>
      <c r="DY123" s="33" t="n"/>
      <c r="DZ123" s="33" t="n"/>
      <c r="EA123" s="33" t="inlineStr">
        <is>
          <t>TB Balanced Plus S70</t>
        </is>
      </c>
      <c r="EB123" s="33" t="n"/>
      <c r="EC123" s="33" t="n"/>
      <c r="ED123" s="33" t="n"/>
      <c r="EE123" s="33" t="n"/>
      <c r="EF123" s="33" t="inlineStr">
        <is>
          <t>TB Balanced Plus S70</t>
        </is>
      </c>
      <c r="EG123" s="33" t="n"/>
      <c r="EH123" s="33" t="n"/>
      <c r="EI123" s="33" t="n"/>
      <c r="EJ123" s="33" t="n"/>
      <c r="EK123" s="33" t="inlineStr">
        <is>
          <t>TB Balanced Plus S70</t>
        </is>
      </c>
      <c r="EL123" s="33" t="n"/>
      <c r="EM123" s="33" t="n"/>
      <c r="EN123" s="33" t="n"/>
      <c r="EO123" s="33" t="n"/>
      <c r="EP123" s="33" t="inlineStr">
        <is>
          <t>TB Balanced Plus S70</t>
        </is>
      </c>
      <c r="EQ123" s="33" t="n"/>
      <c r="ER123" s="33" t="n"/>
      <c r="ES123" s="33" t="n"/>
      <c r="ET123" s="33" t="n"/>
      <c r="EU123" s="33" t="inlineStr">
        <is>
          <t>TB Balanced Plus S70</t>
        </is>
      </c>
      <c r="EV123" s="33" t="n"/>
      <c r="EW123" s="33" t="n"/>
      <c r="EX123" s="33" t="n"/>
      <c r="EY123" s="33" t="n"/>
      <c r="EZ123" s="33" t="inlineStr">
        <is>
          <t>TB Balanced Plus S70</t>
        </is>
      </c>
      <c r="FA123" s="33" t="n"/>
      <c r="FB123" s="33" t="n"/>
      <c r="FC123" s="33" t="n"/>
      <c r="FD123" s="33" t="n"/>
      <c r="FE123" s="33" t="inlineStr">
        <is>
          <t>TB Balanced Plus S70</t>
        </is>
      </c>
      <c r="FF123" s="33" t="n"/>
      <c r="FG123" s="33" t="n"/>
      <c r="FH123" s="33" t="n"/>
      <c r="FI123" s="33" t="n"/>
      <c r="FJ123" s="33" t="inlineStr">
        <is>
          <t>TB Balanced Plus S70</t>
        </is>
      </c>
      <c r="FK123" s="33" t="n"/>
      <c r="FL123" s="33" t="n"/>
      <c r="FM123" s="33" t="n"/>
      <c r="FN123" s="33" t="n"/>
      <c r="FO123" s="33" t="inlineStr">
        <is>
          <t>TB Balanced Plus S70</t>
        </is>
      </c>
      <c r="FP123" s="33" t="n"/>
      <c r="FQ123" s="33" t="n"/>
      <c r="FR123" s="33" t="n"/>
      <c r="FS123" s="33" t="n"/>
      <c r="FT123" s="33" t="inlineStr">
        <is>
          <t>TB Balanced Plus S70</t>
        </is>
      </c>
      <c r="FU123" s="33" t="n"/>
      <c r="FV123" s="33" t="n"/>
      <c r="FW123" s="33" t="n"/>
      <c r="FX123" s="33" t="n"/>
      <c r="FY123" s="33" t="inlineStr">
        <is>
          <t>TB Balanced Plus S70</t>
        </is>
      </c>
      <c r="FZ123" s="34" t="n"/>
      <c r="GA123" s="33" t="n"/>
      <c r="GB123" s="33" t="n"/>
      <c r="GC123" s="33" t="n"/>
      <c r="GD123" s="33" t="inlineStr">
        <is>
          <t>TB Balanced Plus S70</t>
        </is>
      </c>
      <c r="GE123" s="34" t="n"/>
      <c r="GF123" s="33" t="n"/>
      <c r="GG123" s="33" t="n"/>
      <c r="GH123" s="33" t="n"/>
      <c r="GI123" s="33" t="inlineStr">
        <is>
          <t>TB Balanced Plus S70</t>
        </is>
      </c>
      <c r="GJ123" s="34" t="n"/>
      <c r="GK123" s="33" t="n"/>
      <c r="GL123" s="33" t="n"/>
      <c r="GM123" s="33" t="n"/>
      <c r="GN123" s="33" t="inlineStr">
        <is>
          <t>TB Balanced Plus S70</t>
        </is>
      </c>
      <c r="GO123" s="34" t="n"/>
      <c r="GP123" s="33" t="n"/>
      <c r="GQ123" s="33" t="n"/>
      <c r="GR123" s="33" t="n"/>
      <c r="GS123" s="33" t="inlineStr">
        <is>
          <t>TB Balanced Plus S70</t>
        </is>
      </c>
      <c r="GT123" s="34" t="n"/>
      <c r="GU123" s="33" t="n"/>
      <c r="GV123" s="33" t="n"/>
      <c r="GW123" s="33" t="n"/>
      <c r="GX123" s="33" t="inlineStr">
        <is>
          <t>TB Balanced Plus S70</t>
        </is>
      </c>
      <c r="GY123" s="34" t="n"/>
      <c r="GZ123" s="33" t="n"/>
      <c r="HA123" s="33" t="n"/>
      <c r="HB123" s="33" t="n"/>
      <c r="HC123" s="33" t="inlineStr">
        <is>
          <t>TB Balanced Plus S70</t>
        </is>
      </c>
      <c r="HD123" s="34" t="n"/>
      <c r="HE123" s="33" t="n"/>
      <c r="HF123" s="33" t="n"/>
      <c r="HG123" s="33" t="n"/>
      <c r="HH123" s="33" t="inlineStr">
        <is>
          <t>TB Balanced Plus S70</t>
        </is>
      </c>
      <c r="HI123" s="34" t="n"/>
      <c r="HJ123" s="33" t="n"/>
      <c r="HK123" s="33" t="n"/>
      <c r="HL123" s="33" t="n"/>
      <c r="HM123" s="33" t="inlineStr">
        <is>
          <t>TB Balanced Plus S70</t>
        </is>
      </c>
      <c r="HN123" s="34" t="n"/>
      <c r="HO123" s="33" t="n"/>
      <c r="HP123" s="33" t="n"/>
      <c r="HQ123" s="33" t="n"/>
      <c r="HR123" s="33" t="inlineStr">
        <is>
          <t>TB Balanced Plus S70</t>
        </is>
      </c>
      <c r="HS123" s="34" t="n"/>
      <c r="HT123" s="33" t="n"/>
      <c r="HU123" s="33" t="n"/>
      <c r="HV123" s="33" t="n"/>
      <c r="HW123" s="33" t="inlineStr">
        <is>
          <t>TB Balanced Plus S70</t>
        </is>
      </c>
      <c r="HX123" s="34" t="n"/>
      <c r="HY123" s="33" t="n"/>
      <c r="HZ123" s="33" t="n"/>
      <c r="IA123" s="33" t="n"/>
      <c r="IB123" s="33" t="inlineStr">
        <is>
          <t>TB Balanced Plus S70</t>
        </is>
      </c>
      <c r="IC123" s="34" t="n"/>
      <c r="ID123" s="33" t="n"/>
      <c r="IE123" s="33" t="n"/>
      <c r="IF123" s="33" t="n"/>
      <c r="IG123" s="33" t="inlineStr">
        <is>
          <t>TB Balanced Plus S70</t>
        </is>
      </c>
      <c r="IH123" s="34" t="n"/>
      <c r="II123" s="33" t="n"/>
      <c r="IJ123" s="33" t="n"/>
      <c r="IK123" s="33" t="n"/>
      <c r="IL123" s="33" t="inlineStr">
        <is>
          <t>TB Balanced Plus S70</t>
        </is>
      </c>
      <c r="IM123" s="34" t="n"/>
      <c r="IN123" s="33" t="n"/>
      <c r="IO123" s="33" t="n"/>
      <c r="IP123" s="33" t="n"/>
      <c r="IQ123" s="33" t="inlineStr">
        <is>
          <t>TB Balanced Plus S70</t>
        </is>
      </c>
      <c r="IR123" s="34" t="n"/>
      <c r="IS123" s="33" t="n"/>
      <c r="IT123" s="33" t="n"/>
      <c r="IU123" s="33" t="n"/>
      <c r="IV123" s="33" t="inlineStr">
        <is>
          <t>TB Balanced Plus S70</t>
        </is>
      </c>
      <c r="IW123" s="34" t="n"/>
      <c r="IX123" s="33" t="n"/>
      <c r="IY123" s="33" t="n"/>
      <c r="IZ123" s="33" t="n"/>
      <c r="JA123" s="33" t="inlineStr">
        <is>
          <t>TB Balanced Plus S70</t>
        </is>
      </c>
      <c r="JB123" s="34" t="n"/>
      <c r="JC123" s="33" t="n"/>
      <c r="JD123" s="33" t="n"/>
      <c r="JE123" s="33" t="n"/>
      <c r="JF123" s="33" t="inlineStr">
        <is>
          <t>TB Balanced Plus S70</t>
        </is>
      </c>
      <c r="JG123" s="34" t="n"/>
      <c r="JH123" s="33" t="n"/>
      <c r="JI123" s="33" t="n"/>
      <c r="JJ123" s="33" t="n"/>
      <c r="JK123" s="33" t="inlineStr">
        <is>
          <t>TB Balanced Plus S70</t>
        </is>
      </c>
      <c r="JL123" s="34" t="n"/>
      <c r="JM123" s="33" t="n"/>
      <c r="JN123" s="33" t="n"/>
      <c r="JO123" s="33" t="n"/>
      <c r="JP123" s="33" t="inlineStr">
        <is>
          <t>TB Balanced Plus S70</t>
        </is>
      </c>
      <c r="JQ123" s="34" t="n"/>
      <c r="JR123" s="33" t="n"/>
      <c r="JS123" s="33" t="n"/>
      <c r="JT123" s="33" t="n"/>
      <c r="JU123" s="33" t="inlineStr">
        <is>
          <t>TB Balanced Plus S70</t>
        </is>
      </c>
      <c r="JV123" s="34" t="n"/>
      <c r="JW123" s="33" t="n"/>
      <c r="JX123" s="33" t="n"/>
      <c r="JY123" s="33" t="n"/>
      <c r="JZ123" s="33" t="inlineStr">
        <is>
          <t>TB Balanced Plus S70</t>
        </is>
      </c>
      <c r="KA123" s="34" t="n"/>
      <c r="KB123" s="33" t="n"/>
      <c r="KC123" s="33" t="n"/>
      <c r="KD123" s="33" t="n"/>
      <c r="KE123" s="33" t="inlineStr">
        <is>
          <t>TB Balanced Plus S70</t>
        </is>
      </c>
      <c r="KF123" s="34" t="n"/>
      <c r="KG123" s="33" t="n"/>
      <c r="KH123" s="33" t="n"/>
      <c r="KI123" s="33" t="n"/>
      <c r="KJ123" s="33" t="inlineStr">
        <is>
          <t>TB Balanced Plus S70</t>
        </is>
      </c>
      <c r="KK123" s="34" t="n"/>
      <c r="KL123" s="33" t="n"/>
      <c r="KM123" s="33" t="n"/>
      <c r="KN123" s="33" t="n"/>
      <c r="KO123" s="33" t="inlineStr">
        <is>
          <t>Strategic (S70) Balanced</t>
        </is>
      </c>
      <c r="KP123" s="34" t="n"/>
      <c r="KQ123" s="33" t="n"/>
      <c r="KR123" s="33" t="n"/>
      <c r="KS123" s="33" t="n"/>
      <c r="KT123" s="33" t="inlineStr">
        <is>
          <t>Strategic (S70) Balanced</t>
        </is>
      </c>
      <c r="KU123" s="34" t="n"/>
      <c r="KV123" s="33" t="n"/>
      <c r="KW123" s="33" t="n"/>
      <c r="KX123" s="33" t="n"/>
      <c r="KY123" s="33" t="inlineStr">
        <is>
          <t>Strategic (S70) Balanced</t>
        </is>
      </c>
      <c r="KZ123" s="34" t="n"/>
      <c r="LA123" s="33" t="n"/>
      <c r="LB123" s="33" t="n"/>
      <c r="LC123" s="33" t="n"/>
      <c r="LD123" s="33" t="inlineStr">
        <is>
          <t>Strategic (S70) Balanced</t>
        </is>
      </c>
      <c r="LE123" s="34" t="n"/>
      <c r="LF123" s="33" t="n"/>
      <c r="LG123" s="33" t="n"/>
      <c r="LH123" s="33" t="n"/>
      <c r="LI123" s="33" t="inlineStr">
        <is>
          <t>Strategic (S70) Balanced</t>
        </is>
      </c>
      <c r="LJ123" s="34" t="n"/>
      <c r="LK123" s="33" t="n"/>
      <c r="LL123" s="33" t="n"/>
      <c r="LM123" s="33" t="n"/>
      <c r="LN123" s="33" t="inlineStr">
        <is>
          <t>Strategic (S70) Balanced</t>
        </is>
      </c>
      <c r="LO123" s="34" t="n"/>
      <c r="LP123" s="33" t="n"/>
      <c r="LQ123" s="33" t="n"/>
      <c r="LR123" s="33" t="n"/>
      <c r="LS123" s="33" t="inlineStr">
        <is>
          <t>Strategic (S70) Balanced</t>
        </is>
      </c>
      <c r="LT123" s="34" t="n"/>
      <c r="LU123" s="33" t="n"/>
      <c r="LV123" s="33" t="n"/>
      <c r="LW123" s="33" t="n"/>
      <c r="LX123" s="33" t="inlineStr">
        <is>
          <t>Strategic (S70) Balanced</t>
        </is>
      </c>
      <c r="LY123" s="34" t="n"/>
      <c r="LZ123" s="33" t="n"/>
      <c r="MA123" s="33" t="n"/>
      <c r="MB123" s="33" t="n"/>
      <c r="MC123" s="33" t="inlineStr">
        <is>
          <t>Strategic (S70) Balanced</t>
        </is>
      </c>
      <c r="MD123" s="34" t="n"/>
      <c r="ME123" s="33" t="n"/>
      <c r="MF123" s="33" t="n"/>
      <c r="MG123" s="33" t="n"/>
      <c r="MH123" s="33" t="inlineStr">
        <is>
          <t>Strategic (S70) Balanced</t>
        </is>
      </c>
      <c r="MI123" s="34" t="n"/>
      <c r="MJ123" s="33" t="n"/>
      <c r="MK123" s="33" t="n"/>
      <c r="ML123" s="33" t="n"/>
      <c r="MM123" s="33" t="inlineStr">
        <is>
          <t>Strategic (S70) Balanced</t>
        </is>
      </c>
      <c r="MN123" s="34" t="n"/>
      <c r="MO123" s="33" t="n"/>
      <c r="MP123" s="33" t="n"/>
      <c r="MQ123" s="33" t="n"/>
      <c r="MR123" s="33" t="inlineStr">
        <is>
          <t>Strategic (S70) Balanced</t>
        </is>
      </c>
      <c r="MS123" s="34" t="n"/>
      <c r="MT123" s="33" t="n"/>
      <c r="MU123" s="33" t="n"/>
      <c r="MV123" s="33" t="n"/>
      <c r="MW123" s="33" t="inlineStr">
        <is>
          <t>Strategic (S70) Balanced</t>
        </is>
      </c>
      <c r="MX123" s="34" t="n"/>
      <c r="MY123" s="33" t="n"/>
      <c r="MZ123" s="33" t="n"/>
      <c r="NA123" s="33" t="n"/>
      <c r="NB123" s="33" t="inlineStr">
        <is>
          <t>Strategic (S70) Balanced</t>
        </is>
      </c>
      <c r="NC123" s="41" t="n"/>
      <c r="ND123" s="33" t="n"/>
      <c r="NE123" s="33" t="n"/>
      <c r="NF123" s="33" t="n"/>
      <c r="NG123" s="33" t="inlineStr">
        <is>
          <t>Strategic (S70) Balanced</t>
        </is>
      </c>
      <c r="NH123" s="41" t="n"/>
      <c r="NI123" s="33" t="n"/>
      <c r="NJ123" s="33" t="n"/>
      <c r="NK123" s="33" t="n"/>
      <c r="NL123" s="33" t="inlineStr">
        <is>
          <t>Strategic (S70) Balanced</t>
        </is>
      </c>
      <c r="NM123" s="41" t="n"/>
      <c r="NN123" s="33" t="n"/>
      <c r="NO123" s="33" t="n"/>
      <c r="NP123" s="33" t="n"/>
      <c r="NQ123" s="33" t="inlineStr">
        <is>
          <t>Strategic (S70) Balanced</t>
        </is>
      </c>
      <c r="NR123" s="41" t="n"/>
      <c r="NS123" s="33" t="n"/>
      <c r="NT123" s="33" t="n"/>
      <c r="NU123" s="33" t="n"/>
      <c r="NV123" s="33" t="inlineStr">
        <is>
          <t>Strategic (S70) Balanced</t>
        </is>
      </c>
      <c r="NW123" s="41" t="n"/>
      <c r="NX123" s="33" t="n"/>
      <c r="NY123" s="33" t="n"/>
      <c r="NZ123" s="33" t="n"/>
      <c r="OA123" s="33" t="inlineStr">
        <is>
          <t>Strategic (S70) Balanced</t>
        </is>
      </c>
      <c r="OB123" s="41" t="n"/>
      <c r="OC123" s="33" t="n"/>
      <c r="OD123" s="33" t="n"/>
      <c r="OE123" s="33" t="n"/>
      <c r="OF123" s="33" t="inlineStr">
        <is>
          <t>Strategic (S70) Balanced</t>
        </is>
      </c>
      <c r="OG123" s="41" t="n"/>
      <c r="OH123" s="33" t="n"/>
      <c r="OI123" s="33" t="n"/>
      <c r="OJ123" s="33" t="n"/>
      <c r="OK123" s="33" t="inlineStr">
        <is>
          <t>Strategic (S70) Balanced</t>
        </is>
      </c>
      <c r="OL123" s="41" t="n"/>
      <c r="OM123" s="33" t="n"/>
      <c r="ON123" s="33" t="n"/>
      <c r="OO123" s="33" t="n"/>
      <c r="OP123" s="33" t="inlineStr">
        <is>
          <t>Strategic (S70) Balanced</t>
        </is>
      </c>
      <c r="OQ123" s="41" t="n"/>
      <c r="OR123" s="33" t="n"/>
      <c r="OS123" s="33" t="n"/>
      <c r="OT123" s="33" t="n"/>
      <c r="OU123" s="33" t="inlineStr">
        <is>
          <t>Strategic (S70) Balanced</t>
        </is>
      </c>
      <c r="OV123" s="41" t="n"/>
      <c r="OW123" s="33" t="n"/>
      <c r="OX123" s="33" t="n"/>
      <c r="OY123" s="33" t="n"/>
      <c r="OZ123" s="33" t="inlineStr">
        <is>
          <t>Strategic (S70) Balanced</t>
        </is>
      </c>
      <c r="PB123" s="33" t="n"/>
      <c r="PC123" s="33" t="n"/>
      <c r="PD123" s="33" t="n"/>
      <c r="PE123" s="33" t="inlineStr">
        <is>
          <t>Strategic (S70) Balanced</t>
        </is>
      </c>
      <c r="PF123" s="41" t="n"/>
      <c r="PG123" s="33" t="n"/>
      <c r="PH123" s="33" t="n"/>
      <c r="PI123" s="33" t="n"/>
      <c r="PJ123" s="33" t="inlineStr">
        <is>
          <t>Strategic (S70) Balanced</t>
        </is>
      </c>
      <c r="PK123" s="41" t="n"/>
      <c r="PL123" s="33" t="n"/>
      <c r="PM123" s="33" t="n"/>
      <c r="PN123" s="33" t="n"/>
      <c r="PO123" s="33" t="inlineStr">
        <is>
          <t>Strategic (S70) Balanced</t>
        </is>
      </c>
      <c r="PP123" s="41" t="n"/>
      <c r="PQ123" s="33" t="n"/>
      <c r="PR123" s="33" t="n"/>
      <c r="PS123" s="33" t="n"/>
      <c r="PT123" s="33" t="inlineStr">
        <is>
          <t>Strategic (S70) Balanced</t>
        </is>
      </c>
      <c r="PU123" s="41" t="n"/>
      <c r="PV123" s="33" t="n"/>
      <c r="PW123" s="33" t="n"/>
      <c r="PX123" s="33" t="n"/>
      <c r="PY123" s="33" t="inlineStr">
        <is>
          <t>Strategic (S70) Balanced</t>
        </is>
      </c>
      <c r="PZ123" s="41" t="n"/>
      <c r="QA123" s="33" t="n"/>
      <c r="QB123" s="33" t="n"/>
      <c r="QC123" s="33" t="n"/>
      <c r="QD123" s="33" t="inlineStr">
        <is>
          <t>Strategic (S70) Balanced</t>
        </is>
      </c>
      <c r="QE123" s="41" t="n"/>
      <c r="QF123" s="33" t="n"/>
      <c r="QG123" s="33" t="n"/>
      <c r="QH123" s="33" t="n"/>
      <c r="QI123" s="33" t="inlineStr">
        <is>
          <t>Strategic (S70) Balanced</t>
        </is>
      </c>
      <c r="QJ123" s="41" t="n"/>
      <c r="QK123" s="33" t="n"/>
      <c r="QL123" s="33" t="n"/>
      <c r="QM123" s="33" t="n"/>
      <c r="QN123" s="33" t="inlineStr">
        <is>
          <t>Strategic (S70) Balanced</t>
        </is>
      </c>
      <c r="QO123" s="41" t="n"/>
      <c r="QP123" s="33" t="n"/>
      <c r="QQ123" s="33" t="n"/>
      <c r="QR123" s="33" t="n"/>
      <c r="QS123" s="33" t="inlineStr">
        <is>
          <t>Strategic (S70) Balanced</t>
        </is>
      </c>
      <c r="QT123" s="41" t="n"/>
      <c r="QU123" s="33" t="n"/>
      <c r="QV123" s="33" t="n"/>
      <c r="QW123" s="33" t="n"/>
      <c r="QX123" s="33" t="inlineStr">
        <is>
          <t>Strategic (S70) Balanced</t>
        </is>
      </c>
      <c r="QY123" s="41" t="n"/>
      <c r="QZ123" s="33" t="n"/>
      <c r="RA123" s="33" t="n"/>
      <c r="RB123" s="33" t="n"/>
      <c r="RC123" s="33" t="inlineStr">
        <is>
          <t>Strategic (S70) Balanced</t>
        </is>
      </c>
      <c r="RD123" s="41" t="n"/>
      <c r="RE123" s="33" t="n"/>
      <c r="RF123" s="33" t="n"/>
      <c r="RG123" s="33" t="n"/>
      <c r="RH123" s="33" t="inlineStr">
        <is>
          <t>Strategic (S70) Balanced</t>
        </is>
      </c>
      <c r="RI123" s="41" t="n"/>
      <c r="RJ123" s="33" t="n"/>
      <c r="RK123" s="33" t="n"/>
      <c r="RL123" s="33" t="n"/>
      <c r="RM123" s="28" t="inlineStr">
        <is>
          <t>Baseline</t>
        </is>
      </c>
      <c r="RN123" s="35" t="n"/>
    </row>
    <row r="124">
      <c r="U124" s="61" t="inlineStr">
        <is>
          <t>VTSAX</t>
        </is>
      </c>
      <c r="V124" s="49" t="n">
        <v>0.34</v>
      </c>
      <c r="W124" s="61">
        <f>'ETF MTD'!$K$28/'ETF MTD'!$K$3-1</f>
        <v/>
      </c>
      <c r="X124" s="61">
        <f>V124*W124</f>
        <v/>
      </c>
      <c r="Y124" s="61" t="n"/>
      <c r="Z124" s="61" t="inlineStr">
        <is>
          <t>VTSAX</t>
        </is>
      </c>
      <c r="AA124" s="49" t="n">
        <v>0.34</v>
      </c>
      <c r="AB124" s="61">
        <f>'ETF MTD'!$K$28/'ETF MTD'!$K$3-1</f>
        <v/>
      </c>
      <c r="AC124" s="61">
        <f>AA124*AB124</f>
        <v/>
      </c>
      <c r="AD124" s="61" t="n"/>
      <c r="AE124" s="61" t="inlineStr">
        <is>
          <t>VTSAX</t>
        </is>
      </c>
      <c r="AF124" s="49" t="n">
        <v>0.35</v>
      </c>
      <c r="AG124" s="61">
        <f>'ETF MTD'!$K$28/'ETF MTD'!$K$3-1</f>
        <v/>
      </c>
      <c r="AH124" s="61">
        <f>AF124*AG124</f>
        <v/>
      </c>
      <c r="AI124" s="61" t="n"/>
      <c r="AJ124" s="61" t="inlineStr">
        <is>
          <t>VTSAX</t>
        </is>
      </c>
      <c r="AK124" s="49" t="n">
        <v>0.2975</v>
      </c>
      <c r="AL124" s="61">
        <f>'ETF MTD'!$K$28/'ETF MTD'!$K$3-1</f>
        <v/>
      </c>
      <c r="AM124" s="61">
        <f>AK124*AL124</f>
        <v/>
      </c>
      <c r="AN124" s="61" t="n"/>
      <c r="AO124" s="61" t="inlineStr">
        <is>
          <t>VTSAX</t>
        </is>
      </c>
      <c r="AP124" s="61" t="n">
        <v>0.35</v>
      </c>
      <c r="AQ124" s="61">
        <f>'ETF MTD'!$K$28/'ETF MTD'!$K$3-1</f>
        <v/>
      </c>
      <c r="AR124" s="61">
        <f>AP124*AQ124</f>
        <v/>
      </c>
      <c r="AS124" s="61" t="n"/>
      <c r="AT124" s="61" t="inlineStr">
        <is>
          <t>VTSAX</t>
        </is>
      </c>
      <c r="AU124" s="61" t="n">
        <v>0.35</v>
      </c>
      <c r="AV124" s="61">
        <f>'ETF MTD'!$K$28/'ETF MTD'!$K$3-1</f>
        <v/>
      </c>
      <c r="AW124" s="61">
        <f>AU124*AV124</f>
        <v/>
      </c>
      <c r="AX124" s="61" t="n"/>
      <c r="AY124" s="61" t="inlineStr">
        <is>
          <t>VTSAX</t>
        </is>
      </c>
      <c r="AZ124" s="61" t="n">
        <v>0.35</v>
      </c>
      <c r="BA124" s="61">
        <f>'ETF MTD'!$K$28/'ETF MTD'!$K$3-1</f>
        <v/>
      </c>
      <c r="BB124" s="61">
        <f>AZ124*BA124</f>
        <v/>
      </c>
      <c r="BC124" s="61" t="n"/>
      <c r="BD124" s="61" t="inlineStr">
        <is>
          <t>VTSAX</t>
        </is>
      </c>
      <c r="BE124" s="61" t="n">
        <v>0.35</v>
      </c>
      <c r="BF124" s="61">
        <f>'ETF MTD'!$K$28/'ETF MTD'!$K$3-1</f>
        <v/>
      </c>
      <c r="BG124" s="61">
        <f>BE124*BF124</f>
        <v/>
      </c>
      <c r="BH124" s="61" t="n"/>
      <c r="BI124" s="61" t="inlineStr">
        <is>
          <t>VTSAX</t>
        </is>
      </c>
      <c r="BJ124" s="61" t="n">
        <v>0.35</v>
      </c>
      <c r="BK124" s="61">
        <f>'ETF MTD'!$K$28/'ETF MTD'!$K$3-1</f>
        <v/>
      </c>
      <c r="BL124" s="61">
        <f>BJ124*BK124</f>
        <v/>
      </c>
      <c r="BM124" s="61" t="n"/>
      <c r="BN124" s="61" t="inlineStr">
        <is>
          <t>VTSAX</t>
        </is>
      </c>
      <c r="BO124" s="61" t="n">
        <v>0.35</v>
      </c>
      <c r="BP124" s="61">
        <f>'ETF MTD'!$K$28/'ETF MTD'!$K$3-1</f>
        <v/>
      </c>
      <c r="BQ124" s="61">
        <f>BO124*BP124</f>
        <v/>
      </c>
      <c r="BR124" s="61" t="n"/>
      <c r="BS124" s="61" t="inlineStr">
        <is>
          <t>VTSAX</t>
        </is>
      </c>
      <c r="BT124" s="61" t="n">
        <v>0.35</v>
      </c>
      <c r="BU124" s="61">
        <f>'ETF MTD'!$K$28/'ETF MTD'!$K$3-1</f>
        <v/>
      </c>
      <c r="BV124" s="61">
        <f>BT124*BU124</f>
        <v/>
      </c>
      <c r="BW124" s="61" t="n"/>
      <c r="BX124" s="61" t="inlineStr">
        <is>
          <t>VTSAX</t>
        </is>
      </c>
      <c r="BY124" s="61" t="n">
        <v>0.35</v>
      </c>
      <c r="BZ124" s="61">
        <f>'ETF MTD'!$K$28/'ETF MTD'!$K$3-1</f>
        <v/>
      </c>
      <c r="CA124" s="61">
        <f>BY124*BZ124</f>
        <v/>
      </c>
      <c r="CB124" s="61" t="n"/>
      <c r="CC124" s="61" t="inlineStr">
        <is>
          <t>VTSAX</t>
        </is>
      </c>
      <c r="CD124" s="61" t="n">
        <v>0.35</v>
      </c>
      <c r="CE124" s="61">
        <f>'ETF MTD'!$K$28/'ETF MTD'!$K$3-1</f>
        <v/>
      </c>
      <c r="CF124" s="61">
        <f>CD124*CE124</f>
        <v/>
      </c>
      <c r="CG124" s="61" t="n"/>
      <c r="CH124" s="61" t="inlineStr">
        <is>
          <t>VTSAX</t>
        </is>
      </c>
      <c r="CI124" s="61" t="n">
        <v>0.35</v>
      </c>
      <c r="CJ124" s="61">
        <f>'ETF MTD'!$K$28/'ETF MTD'!$K$3-1</f>
        <v/>
      </c>
      <c r="CK124" s="61">
        <f>CI124*CJ124</f>
        <v/>
      </c>
      <c r="CL124" s="61" t="n"/>
      <c r="CM124" s="61" t="inlineStr">
        <is>
          <t>VTSAX</t>
        </is>
      </c>
      <c r="CN124" s="61" t="n">
        <v>0.2975</v>
      </c>
      <c r="CO124" s="61">
        <f>'ETF MTD'!$K$28/'ETF MTD'!$K$3-1</f>
        <v/>
      </c>
      <c r="CP124" s="61">
        <f>CN124*CO124</f>
        <v/>
      </c>
      <c r="CQ124" s="61" t="n"/>
      <c r="CR124" s="61" t="inlineStr">
        <is>
          <t>VTSAX</t>
        </is>
      </c>
      <c r="CS124" s="61" t="n">
        <v>0.2975</v>
      </c>
      <c r="CT124" s="61">
        <f>'ETF MTD'!$K$28/'ETF MTD'!$K$3-1</f>
        <v/>
      </c>
      <c r="CU124" s="61">
        <f>CS124*CT124</f>
        <v/>
      </c>
      <c r="CV124" s="61" t="n"/>
      <c r="CW124" s="61" t="inlineStr">
        <is>
          <t>VTSAX</t>
        </is>
      </c>
      <c r="CX124" s="61" t="n">
        <v>0.35</v>
      </c>
      <c r="CY124" s="61">
        <f>'ETF MTD'!$K$28/'ETF MTD'!$K$3-1</f>
        <v/>
      </c>
      <c r="CZ124" s="61">
        <f>CX124*CY124</f>
        <v/>
      </c>
      <c r="DA124" s="61" t="n"/>
      <c r="DB124" s="61" t="inlineStr">
        <is>
          <t>VTSAX</t>
        </is>
      </c>
      <c r="DC124" s="61" t="n">
        <v>0.35</v>
      </c>
      <c r="DD124" s="61">
        <f>'ETF MTD'!$K$28/'ETF MTD'!$K$3-1</f>
        <v/>
      </c>
      <c r="DE124" s="61">
        <f>DC124*DD124</f>
        <v/>
      </c>
      <c r="DF124" s="61" t="n"/>
      <c r="DG124" s="61" t="inlineStr">
        <is>
          <t>VTSAX</t>
        </is>
      </c>
      <c r="DH124" s="61" t="n">
        <v>0.35</v>
      </c>
      <c r="DI124" s="61">
        <f>'ETF MTD'!$K$28/'ETF MTD'!$K$3-1</f>
        <v/>
      </c>
      <c r="DJ124" s="61">
        <f>DH124*DI124</f>
        <v/>
      </c>
      <c r="DK124" s="61" t="n"/>
      <c r="DL124" s="61" t="inlineStr">
        <is>
          <t>VTSAX</t>
        </is>
      </c>
      <c r="DM124" s="61" t="n">
        <v>0.35</v>
      </c>
      <c r="DN124" s="61">
        <f>'ETF MTD'!$K$28/'ETF MTD'!$K$3-1</f>
        <v/>
      </c>
      <c r="DO124" s="61">
        <f>DM124*DN124</f>
        <v/>
      </c>
      <c r="DP124" s="61" t="n"/>
      <c r="DQ124" s="61" t="inlineStr">
        <is>
          <t>VTSAX</t>
        </is>
      </c>
      <c r="DR124" s="61" t="n">
        <v>0.35</v>
      </c>
      <c r="DS124" s="61">
        <f>'ETF MTD'!$K$28/'ETF MTD'!$K$3-1</f>
        <v/>
      </c>
      <c r="DT124" s="61">
        <f>DR124*DS124</f>
        <v/>
      </c>
      <c r="DU124" s="61" t="n"/>
      <c r="DV124" s="61" t="inlineStr">
        <is>
          <t>VTSAX</t>
        </is>
      </c>
      <c r="DW124" s="61" t="n">
        <v>0.2975</v>
      </c>
      <c r="DX124" s="61">
        <f>'ETF MTD'!$K$28/'ETF MTD'!$K$3-1</f>
        <v/>
      </c>
      <c r="DY124" s="61">
        <f>DW124*DX124</f>
        <v/>
      </c>
      <c r="DZ124" s="61" t="n"/>
      <c r="EA124" s="61" t="inlineStr">
        <is>
          <t>VTSAX</t>
        </is>
      </c>
      <c r="EB124" s="61" t="n">
        <v>0.245</v>
      </c>
      <c r="EC124" s="61">
        <f>'ETF MTD'!$K$28/'ETF MTD'!$K$3-1</f>
        <v/>
      </c>
      <c r="ED124" s="61">
        <f>EB124*EC124</f>
        <v/>
      </c>
      <c r="EE124" s="61" t="n"/>
      <c r="EF124" s="61" t="inlineStr">
        <is>
          <t>VTSAX</t>
        </is>
      </c>
      <c r="EG124" s="61" t="n">
        <v>0.245</v>
      </c>
      <c r="EH124" s="61">
        <f>'ETF MTD'!$K$28/'ETF MTD'!$K$3-1</f>
        <v/>
      </c>
      <c r="EI124" s="61">
        <f>EG124*EH124</f>
        <v/>
      </c>
      <c r="EJ124" s="61" t="n"/>
      <c r="EK124" s="61" t="inlineStr">
        <is>
          <t>VTSAX</t>
        </is>
      </c>
      <c r="EL124" s="61" t="n">
        <v>0.245</v>
      </c>
      <c r="EM124" s="61">
        <f>'ETF MTD'!$K$28/'ETF MTD'!$K$3-1</f>
        <v/>
      </c>
      <c r="EN124" s="61">
        <f>EL124*EM124</f>
        <v/>
      </c>
      <c r="EO124" s="61" t="n"/>
      <c r="EP124" s="61" t="inlineStr">
        <is>
          <t>VTSAX</t>
        </is>
      </c>
      <c r="EQ124" s="61" t="n">
        <v>0.2975</v>
      </c>
      <c r="ER124" s="61">
        <f>'ETF MTD'!$K$28/'ETF MTD'!$K$3-1</f>
        <v/>
      </c>
      <c r="ES124" s="61">
        <f>EQ124*ER124</f>
        <v/>
      </c>
      <c r="ET124" s="61" t="n"/>
      <c r="EU124" s="61" t="inlineStr">
        <is>
          <t>VTSAX</t>
        </is>
      </c>
      <c r="EV124" s="61" t="n">
        <v>0.35</v>
      </c>
      <c r="EW124" s="61">
        <f>'ETF MTD'!$K$28/'ETF MTD'!$K$3-1</f>
        <v/>
      </c>
      <c r="EX124" s="61">
        <f>EV124*EW124</f>
        <v/>
      </c>
      <c r="EY124" s="61" t="n"/>
      <c r="EZ124" s="61" t="inlineStr">
        <is>
          <t>VTSAX</t>
        </is>
      </c>
      <c r="FA124" s="61" t="n">
        <v>0.35</v>
      </c>
      <c r="FB124" s="61">
        <f>'ETF MTD'!$K$28/'ETF MTD'!$K$3-1</f>
        <v/>
      </c>
      <c r="FC124" s="61">
        <f>FA124*FB124</f>
        <v/>
      </c>
      <c r="FD124" s="61" t="n"/>
      <c r="FE124" s="61" t="inlineStr">
        <is>
          <t>VTSAX</t>
        </is>
      </c>
      <c r="FF124" s="61" t="n">
        <v>0.2975</v>
      </c>
      <c r="FG124" s="61">
        <f>'ETF MTD'!$K$28/'ETF MTD'!$K$3-1</f>
        <v/>
      </c>
      <c r="FH124" s="61">
        <f>FF124*FG124</f>
        <v/>
      </c>
      <c r="FI124" s="61" t="n"/>
      <c r="FJ124" s="61" t="inlineStr">
        <is>
          <t>VTSAX</t>
        </is>
      </c>
      <c r="FK124" s="61" t="n">
        <v>0.35</v>
      </c>
      <c r="FL124" s="61">
        <f>'ETF MTD'!$K$28/'ETF MTD'!$K$3-1</f>
        <v/>
      </c>
      <c r="FM124" s="61">
        <f>FK124*FL124</f>
        <v/>
      </c>
      <c r="FN124" s="61" t="n"/>
      <c r="FO124" s="61" t="inlineStr">
        <is>
          <t>VTSAX</t>
        </is>
      </c>
      <c r="FP124" s="61" t="n">
        <v>0.35</v>
      </c>
      <c r="FQ124" s="61">
        <f>'ETF MTD'!$K$28/'ETF MTD'!$K$3-1</f>
        <v/>
      </c>
      <c r="FR124" s="61">
        <f>FP124*FQ124</f>
        <v/>
      </c>
      <c r="FS124" s="61" t="n"/>
      <c r="FT124" s="61" t="inlineStr">
        <is>
          <t>VTSAX</t>
        </is>
      </c>
      <c r="FU124" s="61" t="n">
        <v>0.2975</v>
      </c>
      <c r="FV124" s="61">
        <f>'ETF MTD'!$K$28/'ETF MTD'!$K$3-1</f>
        <v/>
      </c>
      <c r="FW124" s="61">
        <f>FU124*FV124</f>
        <v/>
      </c>
      <c r="FX124" s="61" t="n"/>
      <c r="FY124" s="61" t="inlineStr">
        <is>
          <t>VTSAX</t>
        </is>
      </c>
      <c r="FZ124" s="50" t="n">
        <v>0.35</v>
      </c>
      <c r="GA124" s="61">
        <f>'ETF MTD'!$K$28/'ETF MTD'!$K$3-1</f>
        <v/>
      </c>
      <c r="GB124" s="61">
        <f>FZ124*GA124</f>
        <v/>
      </c>
      <c r="GC124" s="61" t="n"/>
      <c r="GD124" s="61" t="inlineStr">
        <is>
          <t>VTSAX</t>
        </is>
      </c>
      <c r="GE124" s="50" t="n">
        <v>0.35</v>
      </c>
      <c r="GF124" s="61">
        <f>'ETF MTD'!$K$28/'ETF MTD'!$K$3-1</f>
        <v/>
      </c>
      <c r="GG124" s="61">
        <f>GE124*GF124</f>
        <v/>
      </c>
      <c r="GH124" s="61" t="n"/>
      <c r="GI124" s="61" t="inlineStr">
        <is>
          <t>VTSAX</t>
        </is>
      </c>
      <c r="GJ124" s="50" t="n">
        <v>0.35</v>
      </c>
      <c r="GK124" s="61">
        <f>'ETF MTD'!$K$28/'ETF MTD'!$K$3-1</f>
        <v/>
      </c>
      <c r="GL124" s="61">
        <f>GJ124*GK124</f>
        <v/>
      </c>
      <c r="GM124" s="61" t="n"/>
      <c r="GN124" s="61" t="inlineStr">
        <is>
          <t>VTSAX</t>
        </is>
      </c>
      <c r="GO124" s="50" t="n">
        <v>0.3724999999999999</v>
      </c>
      <c r="GP124" s="61">
        <f>'ETF MTD'!$K$28/'ETF MTD'!$K$3-1</f>
        <v/>
      </c>
      <c r="GQ124" s="61">
        <f>GO124*GP124</f>
        <v/>
      </c>
      <c r="GR124" s="61" t="n"/>
      <c r="GS124" s="61" t="inlineStr">
        <is>
          <t>VTSAX</t>
        </is>
      </c>
      <c r="GT124" s="50" t="n">
        <v>0.35</v>
      </c>
      <c r="GU124" s="61">
        <f>'ETF MTD'!$K$28/'ETF MTD'!$K$3-1</f>
        <v/>
      </c>
      <c r="GV124" s="61">
        <f>GT124*GU124</f>
        <v/>
      </c>
      <c r="GW124" s="61" t="n"/>
      <c r="GX124" s="61" t="inlineStr">
        <is>
          <t>VTSAX</t>
        </is>
      </c>
      <c r="GY124" s="50" t="n">
        <v>0.3</v>
      </c>
      <c r="GZ124" s="61">
        <f>'ETF MTD'!$K$28/'ETF MTD'!$K$3-1</f>
        <v/>
      </c>
      <c r="HA124" s="61">
        <f>GY124*GZ124</f>
        <v/>
      </c>
      <c r="HB124" s="61" t="n"/>
      <c r="HC124" s="61" t="inlineStr">
        <is>
          <t>VTSAX</t>
        </is>
      </c>
      <c r="HD124" s="50" t="n">
        <v>0.245</v>
      </c>
      <c r="HE124" s="61">
        <f>'ETF MTD'!$K$28/'ETF MTD'!$K$3-1</f>
        <v/>
      </c>
      <c r="HF124" s="61">
        <f>HD124*HE124</f>
        <v/>
      </c>
      <c r="HG124" s="61" t="n"/>
      <c r="HH124" s="61" t="inlineStr">
        <is>
          <t>VTSAX</t>
        </is>
      </c>
      <c r="HI124" s="50" t="n">
        <v>0.3</v>
      </c>
      <c r="HJ124" s="61">
        <f>'ETF MTD'!$K$28/'ETF MTD'!$K$3-1</f>
        <v/>
      </c>
      <c r="HK124" s="61">
        <f>HI124*HJ124</f>
        <v/>
      </c>
      <c r="HL124" s="61" t="n"/>
      <c r="HM124" s="61" t="inlineStr">
        <is>
          <t>VTSAX</t>
        </is>
      </c>
      <c r="HN124" s="50" t="n">
        <v>0.37</v>
      </c>
      <c r="HO124" s="61">
        <f>'ETF MTD'!$K$28/'ETF MTD'!$K$3-1</f>
        <v/>
      </c>
      <c r="HP124" s="61">
        <f>HN124*HO124</f>
        <v/>
      </c>
      <c r="HQ124" s="61" t="n"/>
      <c r="HR124" s="61" t="inlineStr">
        <is>
          <t>VTSAX</t>
        </is>
      </c>
      <c r="HS124" s="50" t="n">
        <v>0.3725</v>
      </c>
      <c r="HT124" s="61">
        <f>'ETF MTD'!$K$28/'ETF MTD'!$K$3-1</f>
        <v/>
      </c>
      <c r="HU124" s="61">
        <f>HS124*HT124</f>
        <v/>
      </c>
      <c r="HV124" s="61" t="n"/>
      <c r="HW124" s="61" t="inlineStr">
        <is>
          <t>VTSAX</t>
        </is>
      </c>
      <c r="HX124" s="50" t="n">
        <v>0.3725</v>
      </c>
      <c r="HY124" s="61">
        <f>'ETF MTD'!$K$28/'ETF MTD'!$K$3-1</f>
        <v/>
      </c>
      <c r="HZ124" s="61">
        <f>HX124*HY124</f>
        <v/>
      </c>
      <c r="IA124" s="61" t="n"/>
      <c r="IB124" s="61" t="inlineStr">
        <is>
          <t>VTSAX</t>
        </is>
      </c>
      <c r="IC124" s="50" t="n">
        <v>0.35</v>
      </c>
      <c r="ID124" s="61">
        <f>'ETF MTD'!$K$28/'ETF MTD'!$K$3-1</f>
        <v/>
      </c>
      <c r="IE124" s="61">
        <f>IC124*ID124</f>
        <v/>
      </c>
      <c r="IF124" s="61" t="n"/>
      <c r="IG124" s="61" t="inlineStr">
        <is>
          <t>VTSAX</t>
        </is>
      </c>
      <c r="IH124" s="50" t="n">
        <v>0.35</v>
      </c>
      <c r="II124" s="61">
        <f>'ETF MTD'!$K$28/'ETF MTD'!$K$3-1</f>
        <v/>
      </c>
      <c r="IJ124" s="61">
        <f>IH124*II124</f>
        <v/>
      </c>
      <c r="IK124" s="61" t="n"/>
      <c r="IL124" s="61" t="inlineStr">
        <is>
          <t>VTSAX</t>
        </is>
      </c>
      <c r="IM124" s="50" t="n">
        <v>0.35</v>
      </c>
      <c r="IN124" s="61">
        <f>'ETF MTD'!$K$28/'ETF MTD'!$K$3-1</f>
        <v/>
      </c>
      <c r="IO124" s="61">
        <f>IM124*IN124</f>
        <v/>
      </c>
      <c r="IP124" s="61" t="n"/>
      <c r="IQ124" s="61" t="inlineStr">
        <is>
          <t>VTSAX</t>
        </is>
      </c>
      <c r="IR124" s="50" t="n">
        <v>0.35</v>
      </c>
      <c r="IS124" s="61">
        <f>'ETF MTD'!$K$28/'ETF MTD'!$K$3-1</f>
        <v/>
      </c>
      <c r="IT124" s="61">
        <f>IR124*IS124</f>
        <v/>
      </c>
      <c r="IU124" s="61" t="n"/>
      <c r="IV124" s="61" t="inlineStr">
        <is>
          <t>VTSAX</t>
        </is>
      </c>
      <c r="IW124" s="50" t="n">
        <v>0.35</v>
      </c>
      <c r="IX124" s="61">
        <f>'ETF MTD'!$K$28/'ETF MTD'!$K$3-1</f>
        <v/>
      </c>
      <c r="IY124" s="61">
        <f>IW124*IX124</f>
        <v/>
      </c>
      <c r="IZ124" s="61" t="n"/>
      <c r="JA124" s="61" t="inlineStr">
        <is>
          <t>VTSAX</t>
        </is>
      </c>
      <c r="JB124" s="50" t="n">
        <v>0.35</v>
      </c>
      <c r="JC124" s="61">
        <f>'ETF MTD'!$K$28/'ETF MTD'!$K$3-1</f>
        <v/>
      </c>
      <c r="JD124" s="61">
        <f>JB124*JC124</f>
        <v/>
      </c>
      <c r="JE124" s="61" t="n"/>
      <c r="JF124" s="61" t="inlineStr">
        <is>
          <t>VTSAX</t>
        </is>
      </c>
      <c r="JG124" s="50" t="n">
        <v>0.35</v>
      </c>
      <c r="JH124" s="61">
        <f>'ETF MTD'!$K$28/'ETF MTD'!$K$3-1</f>
        <v/>
      </c>
      <c r="JI124" s="61">
        <f>JG124*JH124</f>
        <v/>
      </c>
      <c r="JJ124" s="61" t="n"/>
      <c r="JK124" s="61" t="inlineStr">
        <is>
          <t>VTSAX</t>
        </is>
      </c>
      <c r="JL124" s="50" t="n">
        <v>0.35</v>
      </c>
      <c r="JM124" s="61">
        <f>'ETF MTD'!$K$28/'ETF MTD'!$K$3-1</f>
        <v/>
      </c>
      <c r="JN124" s="61">
        <f>JL124*JM124</f>
        <v/>
      </c>
      <c r="JO124" s="61" t="n"/>
      <c r="JP124" s="61" t="inlineStr">
        <is>
          <t>VTSAX</t>
        </is>
      </c>
      <c r="JQ124" s="50" t="n">
        <v>0.35</v>
      </c>
      <c r="JR124" s="61">
        <f>'ETF MTD'!$K$28/'ETF MTD'!$K$3-1</f>
        <v/>
      </c>
      <c r="JS124" s="61">
        <f>JQ124*JR124</f>
        <v/>
      </c>
      <c r="JT124" s="61" t="n"/>
      <c r="JU124" s="61" t="inlineStr">
        <is>
          <t>VTSAX</t>
        </is>
      </c>
      <c r="JV124" s="50" t="n">
        <v>0.35</v>
      </c>
      <c r="JW124" s="61">
        <f>'ETF MTD'!$K$28/'ETF MTD'!$K$3-1</f>
        <v/>
      </c>
      <c r="JX124" s="61">
        <f>JV124*JW124</f>
        <v/>
      </c>
      <c r="JY124" s="61" t="n"/>
      <c r="JZ124" s="32" t="inlineStr">
        <is>
          <t>U.S. Equity</t>
        </is>
      </c>
      <c r="KA124" s="50" t="n">
        <v>0.3724999999999999</v>
      </c>
      <c r="KB124" s="61">
        <f>'ETF MTD'!$K$28/'ETF MTD'!$K$3-1</f>
        <v/>
      </c>
      <c r="KC124" s="61">
        <f>KA124*KB124</f>
        <v/>
      </c>
      <c r="KD124" s="61" t="n"/>
      <c r="KE124" s="32" t="inlineStr">
        <is>
          <t>U.S. Equity</t>
        </is>
      </c>
      <c r="KF124" s="50" t="n">
        <v>0.3724999999999999</v>
      </c>
      <c r="KG124" s="61">
        <f>'ETF MTD'!$K$28/'ETF MTD'!$K$3-1</f>
        <v/>
      </c>
      <c r="KH124" s="61">
        <f>KF124*KG124</f>
        <v/>
      </c>
      <c r="KI124" s="61" t="n"/>
      <c r="KJ124" s="32" t="inlineStr">
        <is>
          <t>U.S. Equity</t>
        </is>
      </c>
      <c r="KK124" s="50" t="n">
        <v>0.3724999999999999</v>
      </c>
      <c r="KL124" s="61">
        <f>'ETF MTD'!$K$28/'ETF MTD'!$K$3-1</f>
        <v/>
      </c>
      <c r="KM124" s="61">
        <f>KK124*KL124</f>
        <v/>
      </c>
      <c r="KN124" s="61" t="n"/>
      <c r="KO124" s="32" t="inlineStr">
        <is>
          <t>U.S. Equity</t>
        </is>
      </c>
      <c r="KP124" s="50" t="n">
        <v>0.3724999999999999</v>
      </c>
      <c r="KQ124" s="61">
        <f>'ETF MTD'!$K$28/'ETF MTD'!$K$3-1</f>
        <v/>
      </c>
      <c r="KR124" s="61">
        <f>KP124*KQ124</f>
        <v/>
      </c>
      <c r="KS124" s="61" t="n"/>
      <c r="KT124" s="32" t="inlineStr">
        <is>
          <t>U.S. Equity</t>
        </is>
      </c>
      <c r="KU124" s="50" t="n">
        <v>0.2975</v>
      </c>
      <c r="KV124" s="61">
        <f>'ETF MTD'!$K$28/'ETF MTD'!$K$3-1</f>
        <v/>
      </c>
      <c r="KW124" s="61">
        <f>KU124*KV124</f>
        <v/>
      </c>
      <c r="KX124" s="61" t="n"/>
      <c r="KY124" s="32" t="inlineStr">
        <is>
          <t>U.S. Equity</t>
        </is>
      </c>
      <c r="KZ124" s="50" t="n">
        <v>0.2975</v>
      </c>
      <c r="LA124" s="61">
        <f>'ETF MTD'!$K$28/'ETF MTD'!$K$3-1</f>
        <v/>
      </c>
      <c r="LB124" s="61">
        <f>KZ124*LA124</f>
        <v/>
      </c>
      <c r="LC124" s="61" t="n"/>
      <c r="LD124" s="32" t="inlineStr">
        <is>
          <t>U.S. Equity</t>
        </is>
      </c>
      <c r="LE124" s="50" t="n">
        <v>0.3724999999999999</v>
      </c>
      <c r="LF124" s="61">
        <f>'ETF MTD'!$K$28/'ETF MTD'!$K$3-1</f>
        <v/>
      </c>
      <c r="LG124" s="61">
        <f>LE124*LF124</f>
        <v/>
      </c>
      <c r="LH124" s="61" t="n"/>
      <c r="LI124" s="32" t="inlineStr">
        <is>
          <t>U.S. Equity</t>
        </is>
      </c>
      <c r="LJ124" s="50" t="n">
        <v>0.245</v>
      </c>
      <c r="LK124" s="61">
        <f>'ETF MTD'!$K$28/'ETF MTD'!$K$3-1</f>
        <v/>
      </c>
      <c r="LL124" s="61">
        <f>LJ124*LK124</f>
        <v/>
      </c>
      <c r="LM124" s="61" t="n"/>
      <c r="LN124" s="32" t="inlineStr">
        <is>
          <t>U.S. Equity</t>
        </is>
      </c>
      <c r="LO124" s="50" t="n">
        <v>0.245</v>
      </c>
      <c r="LP124" s="61">
        <f>'ETF MTD'!$K$28/'ETF MTD'!$K$3-1</f>
        <v/>
      </c>
      <c r="LQ124" s="61">
        <f>LO124*LP124</f>
        <v/>
      </c>
      <c r="LR124" s="61" t="n"/>
      <c r="LS124" s="32" t="inlineStr">
        <is>
          <t>U.S. Equity</t>
        </is>
      </c>
      <c r="LT124" s="50" t="n">
        <v>0.245</v>
      </c>
      <c r="LU124" s="61">
        <f>'ETF MTD'!$K$28/'ETF MTD'!$K$3-1</f>
        <v/>
      </c>
      <c r="LV124" s="61">
        <f>LT124*LU124</f>
        <v/>
      </c>
      <c r="LW124" s="61" t="n"/>
      <c r="LX124" s="32" t="inlineStr">
        <is>
          <t>U.S. Equity</t>
        </is>
      </c>
      <c r="LY124" s="50" t="n">
        <v>0.245</v>
      </c>
      <c r="LZ124" s="61">
        <f>'ETF MTD'!$K$28/'ETF MTD'!$K$3-1</f>
        <v/>
      </c>
      <c r="MA124" s="61">
        <f>LY124*LZ124</f>
        <v/>
      </c>
      <c r="MB124" s="61" t="n"/>
      <c r="MC124" s="32" t="inlineStr">
        <is>
          <t>U.S. Equity</t>
        </is>
      </c>
      <c r="MD124" s="50" t="n">
        <v>0.245</v>
      </c>
      <c r="ME124" s="61">
        <f>'ETF MTD'!$K$28/'ETF MTD'!$K$3-1</f>
        <v/>
      </c>
      <c r="MF124" s="61">
        <f>MD124*ME124</f>
        <v/>
      </c>
      <c r="MG124" s="61" t="n"/>
      <c r="MH124" s="32" t="inlineStr">
        <is>
          <t>U.S. Equity</t>
        </is>
      </c>
      <c r="MI124" s="50" t="n">
        <v>0.245</v>
      </c>
      <c r="MJ124" s="61">
        <f>'ETF MTD'!$K$28/'ETF MTD'!$K$3-1</f>
        <v/>
      </c>
      <c r="MK124" s="61">
        <f>MI124*MJ124</f>
        <v/>
      </c>
      <c r="ML124" s="61" t="n"/>
      <c r="MM124" s="32" t="inlineStr">
        <is>
          <t>U.S. Equity</t>
        </is>
      </c>
      <c r="MN124" s="50" t="n">
        <v>0.245</v>
      </c>
      <c r="MO124" s="61">
        <f>'ETF MTD'!$K$28/'ETF MTD'!$K$3-1</f>
        <v/>
      </c>
      <c r="MP124" s="61">
        <f>MN124*MO124</f>
        <v/>
      </c>
      <c r="MQ124" s="33" t="n"/>
      <c r="MR124" s="32" t="inlineStr">
        <is>
          <t>U.S. Equity</t>
        </is>
      </c>
      <c r="MS124" s="50" t="n">
        <v>0.3125</v>
      </c>
      <c r="MT124" s="61">
        <f>'ETF MTD'!$K$28/'ETF MTD'!$K$3-1</f>
        <v/>
      </c>
      <c r="MU124" s="61">
        <f>MS124*MT124</f>
        <v/>
      </c>
      <c r="MV124" s="61" t="n"/>
      <c r="MW124" s="32" t="inlineStr">
        <is>
          <t>U.S. Equity</t>
        </is>
      </c>
      <c r="MX124" s="50" t="n">
        <v>0.245</v>
      </c>
      <c r="MY124" s="61">
        <f>'ETF MTD'!$K$28/'ETF MTD'!$K$3-1</f>
        <v/>
      </c>
      <c r="MZ124" s="61">
        <f>MX124*MY124</f>
        <v/>
      </c>
      <c r="NA124" s="33" t="n"/>
      <c r="NB124" s="32" t="inlineStr">
        <is>
          <t>U.S. Equity</t>
        </is>
      </c>
      <c r="NC124" s="41" t="n">
        <v>0.2975</v>
      </c>
      <c r="ND124" s="61">
        <f>'ETF MTD'!$K$28/'ETF MTD'!$K$3-1</f>
        <v/>
      </c>
      <c r="NE124" s="61">
        <f>NC124*ND124</f>
        <v/>
      </c>
      <c r="NF124" s="33" t="n"/>
      <c r="NG124" s="32" t="inlineStr">
        <is>
          <t>U.S. Equity</t>
        </is>
      </c>
      <c r="NH124" s="41" t="n">
        <v>0.313</v>
      </c>
      <c r="NI124" s="61">
        <f>'ETF MTD'!$K$28/'ETF MTD'!$K$3-1</f>
        <v/>
      </c>
      <c r="NJ124" s="61">
        <f>NH124*NI124</f>
        <v/>
      </c>
      <c r="NK124" s="33" t="n"/>
      <c r="NL124" s="32" t="inlineStr">
        <is>
          <t>U.S. Equity</t>
        </is>
      </c>
      <c r="NM124" s="41" t="n">
        <v>0.3125</v>
      </c>
      <c r="NN124" s="61">
        <f>'ETF MTD'!$K$28/'ETF MTD'!$K$3-1</f>
        <v/>
      </c>
      <c r="NO124" s="61">
        <f>NM124*NN124</f>
        <v/>
      </c>
      <c r="NP124" s="33" t="n"/>
      <c r="NQ124" s="32" t="inlineStr">
        <is>
          <t>U.S. Equity</t>
        </is>
      </c>
      <c r="NR124" s="41" t="n">
        <v>0.365</v>
      </c>
      <c r="NS124" s="61">
        <f>'ETF MTD'!$K$28/'ETF MTD'!$K$3-1</f>
        <v/>
      </c>
      <c r="NT124" s="61">
        <f>NR124*NS124</f>
        <v/>
      </c>
      <c r="NU124" s="33" t="n"/>
      <c r="NV124" s="32" t="inlineStr">
        <is>
          <t>U.S. Equity</t>
        </is>
      </c>
      <c r="NW124" s="41" t="n">
        <v>0.365</v>
      </c>
      <c r="NX124" s="61">
        <f>'ETF MTD'!$K$28/'ETF MTD'!$K$3-1</f>
        <v/>
      </c>
      <c r="NY124" s="61">
        <f>NW124*NX124</f>
        <v/>
      </c>
      <c r="NZ124" s="33" t="n"/>
      <c r="OA124" s="32" t="inlineStr">
        <is>
          <t>U.S. Equity</t>
        </is>
      </c>
      <c r="OB124" s="41" t="n">
        <v>0.365</v>
      </c>
      <c r="OC124" s="61">
        <f>'ETF MTD'!$K$28/'ETF MTD'!$K$3-1</f>
        <v/>
      </c>
      <c r="OD124" s="61">
        <f>OB124*OC124</f>
        <v/>
      </c>
      <c r="OE124" s="33" t="n"/>
      <c r="OF124" s="32" t="inlineStr">
        <is>
          <t>U.S. Equity</t>
        </is>
      </c>
      <c r="OG124" s="41" t="n">
        <v>0.35</v>
      </c>
      <c r="OH124" s="61">
        <f>'ETF MTD'!$K$28/'ETF MTD'!$K$3-1</f>
        <v/>
      </c>
      <c r="OI124" s="61">
        <f>OG124*OH124</f>
        <v/>
      </c>
      <c r="OJ124" s="33" t="n"/>
      <c r="OK124" s="32" t="inlineStr">
        <is>
          <t>U.S. Equity</t>
        </is>
      </c>
      <c r="OL124" s="41" t="n">
        <v>0.3875</v>
      </c>
      <c r="OM124" s="61">
        <f>'ETF MTD'!$K$28/'ETF MTD'!$K$3-1</f>
        <v/>
      </c>
      <c r="ON124" s="61">
        <f>OL124*OM124</f>
        <v/>
      </c>
      <c r="OO124" s="33" t="n"/>
      <c r="OP124" s="32" t="inlineStr">
        <is>
          <t>U.S. Equity</t>
        </is>
      </c>
      <c r="OQ124" s="41" t="n">
        <v>0.2975</v>
      </c>
      <c r="OR124" s="61">
        <f>'ETF MTD'!$K$28/'ETF MTD'!$K$3-1</f>
        <v/>
      </c>
      <c r="OS124" s="61">
        <f>OQ124*OR124</f>
        <v/>
      </c>
      <c r="OT124" s="33" t="n"/>
      <c r="OU124" s="32" t="inlineStr">
        <is>
          <t>U.S. Equity</t>
        </is>
      </c>
      <c r="OV124" s="41" t="n">
        <v>0.2975</v>
      </c>
      <c r="OW124" s="61">
        <f>'ETF MTD'!$K$28/'ETF MTD'!$K$3-1</f>
        <v/>
      </c>
      <c r="OX124" s="61">
        <f>OV124*OW124</f>
        <v/>
      </c>
      <c r="OY124" s="33" t="n"/>
      <c r="OZ124" s="32" t="inlineStr">
        <is>
          <t>U.S. Equity</t>
        </is>
      </c>
      <c r="PA124" s="41" t="n">
        <v>0.35</v>
      </c>
      <c r="PB124" s="61">
        <f>'ETF MTD'!$K$28/'ETF MTD'!$K$3-1</f>
        <v/>
      </c>
      <c r="PC124" s="61">
        <f>PA124*PB124</f>
        <v/>
      </c>
      <c r="PD124" s="33" t="n"/>
      <c r="PE124" s="32" t="inlineStr">
        <is>
          <t>U.S. Equity</t>
        </is>
      </c>
      <c r="PF124" s="41" t="n">
        <v>0.35</v>
      </c>
      <c r="PG124" s="61">
        <f>'ETF MTD'!$K$28/'ETF MTD'!$K$3-1</f>
        <v/>
      </c>
      <c r="PH124" s="61">
        <f>PF124*PG124</f>
        <v/>
      </c>
      <c r="PI124" s="33" t="n"/>
      <c r="PJ124" s="32" t="inlineStr">
        <is>
          <t>U.S. Equity</t>
        </is>
      </c>
      <c r="PK124" s="41" t="n">
        <v>0.35</v>
      </c>
      <c r="PL124" s="61">
        <f>'ETF MTD'!$K$28/'ETF MTD'!$K$3-1</f>
        <v/>
      </c>
      <c r="PM124" s="61">
        <f>PK124*PL124</f>
        <v/>
      </c>
      <c r="PN124" s="33" t="n"/>
      <c r="PO124" s="32" t="inlineStr">
        <is>
          <t>U.S. Equity</t>
        </is>
      </c>
      <c r="PP124" s="41">
        <f>0.98-SUM(PP125:PP134)</f>
        <v/>
      </c>
      <c r="PQ124" s="61">
        <f>'ETF MTD'!$K$28/'ETF MTD'!$K$3-1</f>
        <v/>
      </c>
      <c r="PR124" s="61">
        <f>PP124*PQ124</f>
        <v/>
      </c>
      <c r="PS124" s="33" t="n"/>
      <c r="PT124" s="32" t="inlineStr">
        <is>
          <t>U.S. Equity</t>
        </is>
      </c>
      <c r="PU124" s="41">
        <f>0.98-SUM(PU125:PU134)</f>
        <v/>
      </c>
      <c r="PV124" s="61">
        <f>'ETF MTD'!$K$28/'ETF MTD'!$K$3-1</f>
        <v/>
      </c>
      <c r="PW124" s="61">
        <f>PU124*PV124</f>
        <v/>
      </c>
      <c r="PX124" s="33" t="n"/>
      <c r="PY124" s="32" t="inlineStr">
        <is>
          <t>U.S. Equity</t>
        </is>
      </c>
      <c r="PZ124" s="41" t="n">
        <v>0.365</v>
      </c>
      <c r="QA124" s="61">
        <f>'ETF MTD'!$K$28/'ETF MTD'!$K$3-1</f>
        <v/>
      </c>
      <c r="QB124" s="61">
        <f>PZ124*QA124</f>
        <v/>
      </c>
      <c r="QC124" s="33" t="n"/>
      <c r="QD124" s="32" t="inlineStr">
        <is>
          <t>U.S. Equity</t>
        </is>
      </c>
      <c r="QE124" s="41" t="n">
        <v>0.365</v>
      </c>
      <c r="QF124" s="61">
        <f>'ETF MTD'!$K$28/'ETF MTD'!$K$3-1</f>
        <v/>
      </c>
      <c r="QG124" s="61">
        <f>QE124*QF124</f>
        <v/>
      </c>
      <c r="QH124" s="61" t="n"/>
      <c r="QI124" s="32" t="inlineStr">
        <is>
          <t>U.S. Equity</t>
        </is>
      </c>
      <c r="QJ124" s="41" t="n">
        <v>0.365</v>
      </c>
      <c r="QK124" s="61">
        <f>'ETF MTD'!$K$28/'ETF MTD'!$K$3-1</f>
        <v/>
      </c>
      <c r="QL124" s="61">
        <f>QJ124*QK124</f>
        <v/>
      </c>
      <c r="QM124" s="33" t="n"/>
      <c r="QN124" s="32" t="inlineStr">
        <is>
          <t>U.S. Equity</t>
        </is>
      </c>
      <c r="QO124" s="41" t="n">
        <v>0.365</v>
      </c>
      <c r="QP124" s="61">
        <f>'ETF MTD'!$K$28/'ETF MTD'!$K$3-1</f>
        <v/>
      </c>
      <c r="QQ124" s="61">
        <f>QO124*QP124</f>
        <v/>
      </c>
      <c r="QR124" s="33" t="n"/>
      <c r="QS124" s="32" t="inlineStr">
        <is>
          <t>U.S. Equity</t>
        </is>
      </c>
      <c r="QT124" s="41" t="n">
        <v>0.35</v>
      </c>
      <c r="QU124" s="61">
        <f>'ETF MTD'!$K$28/'ETF MTD'!$K$3-1</f>
        <v/>
      </c>
      <c r="QV124" s="61">
        <f>QT124*QU124</f>
        <v/>
      </c>
      <c r="QW124" s="33" t="n"/>
      <c r="QX124" s="32" t="inlineStr">
        <is>
          <t>U.S. Equity</t>
        </is>
      </c>
      <c r="QY124" s="41" t="n">
        <v>0.3500000000000001</v>
      </c>
      <c r="QZ124" s="61">
        <f>'ETF MTD'!$K$28/'ETF MTD'!$K$3-1</f>
        <v/>
      </c>
      <c r="RA124" s="61">
        <f>QY124*QZ124</f>
        <v/>
      </c>
      <c r="RB124" s="33" t="n"/>
      <c r="RC124" s="32" t="inlineStr">
        <is>
          <t>U.S. Equity</t>
        </is>
      </c>
      <c r="RD124" s="41" t="n">
        <v>0.35</v>
      </c>
      <c r="RE124" s="61">
        <f>'ETF MTD'!$K$28/'ETF MTD'!$K$3-1</f>
        <v/>
      </c>
      <c r="RF124" s="61">
        <f>RD124*RE124</f>
        <v/>
      </c>
      <c r="RG124" s="33" t="n"/>
      <c r="RH124" s="32" t="inlineStr">
        <is>
          <t>U.S. Equity</t>
        </is>
      </c>
      <c r="RI124" s="41" t="n">
        <v>0.3725</v>
      </c>
      <c r="RJ124" s="61">
        <f>'ETF MTD'!$K$28/'ETF MTD'!$K$3-1</f>
        <v/>
      </c>
      <c r="RK124" s="61">
        <f>RI124*RJ124</f>
        <v/>
      </c>
      <c r="RL124" s="61" t="n"/>
      <c r="RM124" s="208" t="n">
        <v>0.35</v>
      </c>
      <c r="RN124" s="58">
        <f>RM124*0.7</f>
        <v/>
      </c>
    </row>
    <row r="125">
      <c r="U125" s="33" t="inlineStr">
        <is>
          <t>VTIAX</t>
        </is>
      </c>
      <c r="V125" s="49" t="n">
        <v>0.06999999999999999</v>
      </c>
      <c r="W125" s="61">
        <f>'ETF MTD'!$VO$28/'ETF MTD'!$VO$3-1</f>
        <v/>
      </c>
      <c r="X125" s="61">
        <f>V125*W125</f>
        <v/>
      </c>
      <c r="Y125" s="61" t="n"/>
      <c r="Z125" s="33" t="inlineStr">
        <is>
          <t>VTIAX</t>
        </is>
      </c>
      <c r="AA125" s="49" t="n">
        <v>0.07000000000000001</v>
      </c>
      <c r="AB125" s="61">
        <f>'ETF MTD'!$VO$28/'ETF MTD'!$VO$3-1</f>
        <v/>
      </c>
      <c r="AC125" s="61">
        <f>AA125*AB125</f>
        <v/>
      </c>
      <c r="AD125" s="61" t="n"/>
      <c r="AE125" s="33" t="inlineStr">
        <is>
          <t>VTIAX</t>
        </is>
      </c>
      <c r="AF125" s="49" t="n">
        <v>0.09999999999999999</v>
      </c>
      <c r="AG125" s="61">
        <f>'ETF MTD'!$VO$28/'ETF MTD'!$VO$3-1</f>
        <v/>
      </c>
      <c r="AH125" s="61">
        <f>AF125*AG125</f>
        <v/>
      </c>
      <c r="AI125" s="61" t="n"/>
      <c r="AJ125" s="33" t="inlineStr">
        <is>
          <t>VTIAX</t>
        </is>
      </c>
      <c r="AK125" s="49" t="n">
        <v>0.09999999999999999</v>
      </c>
      <c r="AL125" s="61">
        <f>'ETF MTD'!$VO$28/'ETF MTD'!$VO$3-1</f>
        <v/>
      </c>
      <c r="AM125" s="61">
        <f>AK125*AL125</f>
        <v/>
      </c>
      <c r="AN125" s="61" t="n"/>
      <c r="AO125" s="33" t="inlineStr">
        <is>
          <t>VTIAX</t>
        </is>
      </c>
      <c r="AP125" s="61" t="n">
        <v>0.07000000000000001</v>
      </c>
      <c r="AQ125" s="61">
        <f>'ETF MTD'!$VO$28/'ETF MTD'!$VO$3-1</f>
        <v/>
      </c>
      <c r="AR125" s="61">
        <f>AP125*AQ125</f>
        <v/>
      </c>
      <c r="AS125" s="61" t="n"/>
      <c r="AT125" s="33" t="inlineStr">
        <is>
          <t>VTIAX</t>
        </is>
      </c>
      <c r="AU125" s="61" t="n">
        <v>0.07000000000000001</v>
      </c>
      <c r="AV125" s="61">
        <f>'ETF MTD'!$VO$28/'ETF MTD'!$VO$3-1</f>
        <v/>
      </c>
      <c r="AW125" s="61">
        <f>AU125*AV125</f>
        <v/>
      </c>
      <c r="AX125" s="61" t="n"/>
      <c r="AY125" s="33" t="inlineStr">
        <is>
          <t>VTIAX</t>
        </is>
      </c>
      <c r="AZ125" s="61" t="n">
        <v>0.09999999999999999</v>
      </c>
      <c r="BA125" s="61">
        <f>'ETF MTD'!$VO$28/'ETF MTD'!$VO$3-1</f>
        <v/>
      </c>
      <c r="BB125" s="61">
        <f>AZ125*BA125</f>
        <v/>
      </c>
      <c r="BC125" s="61" t="n"/>
      <c r="BD125" s="33" t="inlineStr">
        <is>
          <t>VTIAX</t>
        </is>
      </c>
      <c r="BE125" s="61" t="n">
        <v>0.09999999999999999</v>
      </c>
      <c r="BF125" s="61">
        <f>'ETF MTD'!$VO$28/'ETF MTD'!$VO$3-1</f>
        <v/>
      </c>
      <c r="BG125" s="61">
        <f>BE125*BF125</f>
        <v/>
      </c>
      <c r="BH125" s="61" t="n"/>
      <c r="BI125" s="33" t="inlineStr">
        <is>
          <t>VTIAX</t>
        </is>
      </c>
      <c r="BJ125" s="61" t="n">
        <v>0.09999999999999999</v>
      </c>
      <c r="BK125" s="61">
        <f>'ETF MTD'!$VO$28/'ETF MTD'!$VO$3-1</f>
        <v/>
      </c>
      <c r="BL125" s="61">
        <f>BJ125*BK125</f>
        <v/>
      </c>
      <c r="BM125" s="61" t="n"/>
      <c r="BN125" s="33" t="inlineStr">
        <is>
          <t>VTIAX</t>
        </is>
      </c>
      <c r="BO125" s="61" t="n">
        <v>0.09999999999999999</v>
      </c>
      <c r="BP125" s="61">
        <f>'ETF MTD'!$VO$28/'ETF MTD'!$VO$3-1</f>
        <v/>
      </c>
      <c r="BQ125" s="61">
        <f>BO125*BP125</f>
        <v/>
      </c>
      <c r="BR125" s="61" t="n"/>
      <c r="BS125" s="33" t="inlineStr">
        <is>
          <t>VTIAX</t>
        </is>
      </c>
      <c r="BT125" s="61" t="n">
        <v>0.09999999999999999</v>
      </c>
      <c r="BU125" s="61">
        <f>'ETF MTD'!$VO$28/'ETF MTD'!$VO$3-1</f>
        <v/>
      </c>
      <c r="BV125" s="61">
        <f>BT125*BU125</f>
        <v/>
      </c>
      <c r="BW125" s="61" t="n"/>
      <c r="BX125" s="33" t="inlineStr">
        <is>
          <t>VTIAX</t>
        </is>
      </c>
      <c r="BY125" s="61" t="n">
        <v>0.09999999999999999</v>
      </c>
      <c r="BZ125" s="61">
        <f>'ETF MTD'!$VO$28/'ETF MTD'!$VO$3-1</f>
        <v/>
      </c>
      <c r="CA125" s="61">
        <f>BY125*BZ125</f>
        <v/>
      </c>
      <c r="CB125" s="61" t="n"/>
      <c r="CC125" s="33" t="inlineStr">
        <is>
          <t>VTIAX</t>
        </is>
      </c>
      <c r="CD125" s="61" t="n">
        <v>0.09999999999999999</v>
      </c>
      <c r="CE125" s="61">
        <f>'ETF MTD'!$VO$28/'ETF MTD'!$VO$3-1</f>
        <v/>
      </c>
      <c r="CF125" s="61">
        <f>CD125*CE125</f>
        <v/>
      </c>
      <c r="CG125" s="61" t="n"/>
      <c r="CH125" s="33" t="inlineStr">
        <is>
          <t>VTIAX</t>
        </is>
      </c>
      <c r="CI125" s="61" t="n">
        <v>0.09999999999999999</v>
      </c>
      <c r="CJ125" s="61">
        <f>'ETF MTD'!$VO$28/'ETF MTD'!$VO$3-1</f>
        <v/>
      </c>
      <c r="CK125" s="61">
        <f>CI125*CJ125</f>
        <v/>
      </c>
      <c r="CL125" s="61" t="n"/>
      <c r="CM125" s="33" t="inlineStr">
        <is>
          <t>VTIAX</t>
        </is>
      </c>
      <c r="CN125" s="61" t="n">
        <v>0.08499999999999999</v>
      </c>
      <c r="CO125" s="61">
        <f>'ETF MTD'!$VO$28/'ETF MTD'!$VO$3-1</f>
        <v/>
      </c>
      <c r="CP125" s="61">
        <f>CN125*CO125</f>
        <v/>
      </c>
      <c r="CQ125" s="61" t="n"/>
      <c r="CR125" s="33" t="inlineStr">
        <is>
          <t>VTIAX</t>
        </is>
      </c>
      <c r="CS125" s="61" t="n">
        <v>0.1</v>
      </c>
      <c r="CT125" s="61">
        <f>'ETF MTD'!$VO$28/'ETF MTD'!$VO$3-1</f>
        <v/>
      </c>
      <c r="CU125" s="61">
        <f>CS125*CT125</f>
        <v/>
      </c>
      <c r="CV125" s="61" t="n"/>
      <c r="CW125" s="33" t="inlineStr">
        <is>
          <t>VTIAX</t>
        </is>
      </c>
      <c r="CX125" s="61" t="n">
        <v>0.08499999999999999</v>
      </c>
      <c r="CY125" s="61">
        <f>'ETF MTD'!$VO$28/'ETF MTD'!$VO$3-1</f>
        <v/>
      </c>
      <c r="CZ125" s="61">
        <f>CX125*CY125</f>
        <v/>
      </c>
      <c r="DA125" s="61" t="n"/>
      <c r="DB125" s="33" t="inlineStr">
        <is>
          <t>VTIAX</t>
        </is>
      </c>
      <c r="DC125" s="61" t="n">
        <v>0.08499999999999999</v>
      </c>
      <c r="DD125" s="61">
        <f>'ETF MTD'!$VO$28/'ETF MTD'!$VO$3-1</f>
        <v/>
      </c>
      <c r="DE125" s="61">
        <f>DC125*DD125</f>
        <v/>
      </c>
      <c r="DF125" s="61" t="n"/>
      <c r="DG125" s="33" t="inlineStr">
        <is>
          <t>VTIAX</t>
        </is>
      </c>
      <c r="DH125" s="61" t="n">
        <v>0.06999999999999999</v>
      </c>
      <c r="DI125" s="61">
        <f>'ETF MTD'!$VO$28/'ETF MTD'!$VO$3-1</f>
        <v/>
      </c>
      <c r="DJ125" s="61">
        <f>DH125*DI125</f>
        <v/>
      </c>
      <c r="DK125" s="61" t="n"/>
      <c r="DL125" s="33" t="inlineStr">
        <is>
          <t>VTIAX</t>
        </is>
      </c>
      <c r="DM125" s="61" t="n">
        <v>0.06999999999999999</v>
      </c>
      <c r="DN125" s="61">
        <f>'ETF MTD'!$VO$28/'ETF MTD'!$VO$3-1</f>
        <v/>
      </c>
      <c r="DO125" s="61">
        <f>DM125*DN125</f>
        <v/>
      </c>
      <c r="DP125" s="61" t="n"/>
      <c r="DQ125" s="33" t="inlineStr">
        <is>
          <t>VTIAX</t>
        </is>
      </c>
      <c r="DR125" s="61" t="n">
        <v>0.06999999999999999</v>
      </c>
      <c r="DS125" s="61">
        <f>'ETF MTD'!$VO$28/'ETF MTD'!$VO$3-1</f>
        <v/>
      </c>
      <c r="DT125" s="61">
        <f>DR125*DS125</f>
        <v/>
      </c>
      <c r="DU125" s="61" t="n"/>
      <c r="DV125" s="33" t="inlineStr">
        <is>
          <t>VTIAX</t>
        </is>
      </c>
      <c r="DW125" s="61" t="n">
        <v>0.06999999999999999</v>
      </c>
      <c r="DX125" s="61">
        <f>'ETF MTD'!$VO$28/'ETF MTD'!$VO$3-1</f>
        <v/>
      </c>
      <c r="DY125" s="61">
        <f>DW125*DX125</f>
        <v/>
      </c>
      <c r="DZ125" s="61" t="n"/>
      <c r="EA125" s="33" t="inlineStr">
        <is>
          <t>VTIAX</t>
        </is>
      </c>
      <c r="EB125" s="61" t="n">
        <v>0.06999999999999999</v>
      </c>
      <c r="EC125" s="61">
        <f>'ETF MTD'!$VO$28/'ETF MTD'!$VO$3-1</f>
        <v/>
      </c>
      <c r="ED125" s="61">
        <f>EB125*EC125</f>
        <v/>
      </c>
      <c r="EE125" s="61" t="n"/>
      <c r="EF125" s="33" t="inlineStr">
        <is>
          <t>VTIAX</t>
        </is>
      </c>
      <c r="EG125" s="61" t="n">
        <v>0.06999999999999999</v>
      </c>
      <c r="EH125" s="61">
        <f>'ETF MTD'!$VO$28/'ETF MTD'!$VO$3-1</f>
        <v/>
      </c>
      <c r="EI125" s="61">
        <f>EG125*EH125</f>
        <v/>
      </c>
      <c r="EJ125" s="61" t="n"/>
      <c r="EK125" s="33" t="inlineStr">
        <is>
          <t>VTIAX</t>
        </is>
      </c>
      <c r="EL125" s="61" t="n">
        <v>0.06999999999999999</v>
      </c>
      <c r="EM125" s="61">
        <f>'ETF MTD'!$VO$28/'ETF MTD'!$VO$3-1</f>
        <v/>
      </c>
      <c r="EN125" s="61">
        <f>EL125*EM125</f>
        <v/>
      </c>
      <c r="EO125" s="61" t="n"/>
      <c r="EP125" s="33" t="inlineStr">
        <is>
          <t>VTIAX</t>
        </is>
      </c>
      <c r="EQ125" s="61" t="n">
        <v>0.08499999999999999</v>
      </c>
      <c r="ER125" s="61">
        <f>'ETF MTD'!$VO$28/'ETF MTD'!$VO$3-1</f>
        <v/>
      </c>
      <c r="ES125" s="61">
        <f>EQ125*ER125</f>
        <v/>
      </c>
      <c r="ET125" s="61" t="n"/>
      <c r="EU125" s="33" t="inlineStr">
        <is>
          <t>VTIAX</t>
        </is>
      </c>
      <c r="EV125" s="61" t="n">
        <v>0.08499999999999999</v>
      </c>
      <c r="EW125" s="61">
        <f>'ETF MTD'!$VO$28/'ETF MTD'!$VO$3-1</f>
        <v/>
      </c>
      <c r="EX125" s="61">
        <f>EV125*EW125</f>
        <v/>
      </c>
      <c r="EY125" s="61" t="n"/>
      <c r="EZ125" s="33" t="inlineStr">
        <is>
          <t>VTIAX</t>
        </is>
      </c>
      <c r="FA125" s="61" t="n">
        <v>0.09999999999999999</v>
      </c>
      <c r="FB125" s="61">
        <f>'ETF MTD'!$VO$28/'ETF MTD'!$VO$3-1</f>
        <v/>
      </c>
      <c r="FC125" s="61">
        <f>FA125*FB125</f>
        <v/>
      </c>
      <c r="FD125" s="61" t="n"/>
      <c r="FE125" s="33" t="inlineStr">
        <is>
          <t>VTIAX</t>
        </is>
      </c>
      <c r="FF125" s="61" t="n">
        <v>0.06999999999999999</v>
      </c>
      <c r="FG125" s="61">
        <f>'ETF MTD'!$VO$28/'ETF MTD'!$VO$3-1</f>
        <v/>
      </c>
      <c r="FH125" s="61">
        <f>FF125*FG125</f>
        <v/>
      </c>
      <c r="FI125" s="61" t="n"/>
      <c r="FJ125" s="33" t="inlineStr">
        <is>
          <t>VTIAX</t>
        </is>
      </c>
      <c r="FK125" s="61" t="n">
        <v>0.08499999999999999</v>
      </c>
      <c r="FL125" s="61">
        <f>'ETF MTD'!$VO$28/'ETF MTD'!$VO$3-1</f>
        <v/>
      </c>
      <c r="FM125" s="61">
        <f>FK125*FL125</f>
        <v/>
      </c>
      <c r="FN125" s="61" t="n"/>
      <c r="FO125" s="33" t="inlineStr">
        <is>
          <t>VTIAX</t>
        </is>
      </c>
      <c r="FP125" s="61" t="n">
        <v>0.09999999999999999</v>
      </c>
      <c r="FQ125" s="61">
        <f>'ETF MTD'!$VO$28/'ETF MTD'!$VO$3-1</f>
        <v/>
      </c>
      <c r="FR125" s="61">
        <f>FP125*FQ125</f>
        <v/>
      </c>
      <c r="FS125" s="61" t="n"/>
      <c r="FT125" s="33" t="inlineStr">
        <is>
          <t>VTIAX</t>
        </is>
      </c>
      <c r="FU125" s="61" t="n">
        <v>0.06999999999999999</v>
      </c>
      <c r="FV125" s="61">
        <f>'ETF MTD'!$VO$28/'ETF MTD'!$VO$3-1</f>
        <v/>
      </c>
      <c r="FW125" s="61">
        <f>FU125*FV125</f>
        <v/>
      </c>
      <c r="FX125" s="61" t="n"/>
      <c r="FY125" s="33" t="inlineStr">
        <is>
          <t>VTIAX</t>
        </is>
      </c>
      <c r="FZ125" s="50" t="n">
        <v>0.0925</v>
      </c>
      <c r="GA125" s="61">
        <f>'ETF MTD'!$VO$28/'ETF MTD'!$VO$3-1</f>
        <v/>
      </c>
      <c r="GB125" s="61">
        <f>FZ125*GA125</f>
        <v/>
      </c>
      <c r="GC125" s="61" t="n"/>
      <c r="GD125" s="33" t="inlineStr">
        <is>
          <t>VTIAX</t>
        </is>
      </c>
      <c r="GE125" s="50" t="n">
        <v>0.09999999999999999</v>
      </c>
      <c r="GF125" s="61">
        <f>'ETF MTD'!$VO$28/'ETF MTD'!$VO$3-1</f>
        <v/>
      </c>
      <c r="GG125" s="61">
        <f>GE125*GF125</f>
        <v/>
      </c>
      <c r="GH125" s="61" t="n"/>
      <c r="GI125" s="33" t="inlineStr">
        <is>
          <t>VTIAX</t>
        </is>
      </c>
      <c r="GJ125" s="50" t="n">
        <v>0.09999999999999999</v>
      </c>
      <c r="GK125" s="61">
        <f>'ETF MTD'!$VO$28/'ETF MTD'!$VO$3-1</f>
        <v/>
      </c>
      <c r="GL125" s="61">
        <f>GJ125*GK125</f>
        <v/>
      </c>
      <c r="GM125" s="61" t="n"/>
      <c r="GN125" s="33" t="inlineStr">
        <is>
          <t>VTIAX</t>
        </is>
      </c>
      <c r="GO125" s="50" t="n">
        <v>0.09999999999999999</v>
      </c>
      <c r="GP125" s="61">
        <f>'ETF MTD'!$VO$28/'ETF MTD'!$VO$3-1</f>
        <v/>
      </c>
      <c r="GQ125" s="61">
        <f>GO125*GP125</f>
        <v/>
      </c>
      <c r="GR125" s="61" t="n"/>
      <c r="GS125" s="33" t="inlineStr">
        <is>
          <t>VTIAX</t>
        </is>
      </c>
      <c r="GT125" s="50" t="n">
        <v>0.09999999999999999</v>
      </c>
      <c r="GU125" s="61">
        <f>'ETF MTD'!$VO$28/'ETF MTD'!$VO$3-1</f>
        <v/>
      </c>
      <c r="GV125" s="61">
        <f>GT125*GU125</f>
        <v/>
      </c>
      <c r="GW125" s="61" t="n"/>
      <c r="GX125" s="33" t="inlineStr">
        <is>
          <t>VTIAX</t>
        </is>
      </c>
      <c r="GY125" s="50" t="n">
        <v>0.08500000000000001</v>
      </c>
      <c r="GZ125" s="61">
        <f>'ETF MTD'!$VO$28/'ETF MTD'!$VO$3-1</f>
        <v/>
      </c>
      <c r="HA125" s="61">
        <f>GY125*GZ125</f>
        <v/>
      </c>
      <c r="HB125" s="61" t="n"/>
      <c r="HC125" s="33" t="inlineStr">
        <is>
          <t>VTIAX</t>
        </is>
      </c>
      <c r="HD125" s="50" t="n">
        <v>0.06999999999999999</v>
      </c>
      <c r="HE125" s="61">
        <f>'ETF MTD'!$VO$28/'ETF MTD'!$VO$3-1</f>
        <v/>
      </c>
      <c r="HF125" s="61">
        <f>HD125*HE125</f>
        <v/>
      </c>
      <c r="HG125" s="61" t="n"/>
      <c r="HH125" s="33" t="inlineStr">
        <is>
          <t>VTIAX</t>
        </is>
      </c>
      <c r="HI125" s="50" t="n">
        <v>0.06999999999999999</v>
      </c>
      <c r="HJ125" s="61">
        <f>'ETF MTD'!$VO$28/'ETF MTD'!$VO$3-1</f>
        <v/>
      </c>
      <c r="HK125" s="61">
        <f>HI125*HJ125</f>
        <v/>
      </c>
      <c r="HL125" s="61" t="n"/>
      <c r="HM125" s="33" t="inlineStr">
        <is>
          <t>VTIAX</t>
        </is>
      </c>
      <c r="HN125" s="50" t="n">
        <v>0.08500000000000001</v>
      </c>
      <c r="HO125" s="61">
        <f>'ETF MTD'!$VO$28/'ETF MTD'!$VO$3-1</f>
        <v/>
      </c>
      <c r="HP125" s="61">
        <f>HN125*HO125</f>
        <v/>
      </c>
      <c r="HQ125" s="61" t="n"/>
      <c r="HR125" s="33" t="inlineStr">
        <is>
          <t>VTIAX</t>
        </is>
      </c>
      <c r="HS125" s="50" t="n">
        <v>0.09999999999999999</v>
      </c>
      <c r="HT125" s="61">
        <f>'ETF MTD'!$VO$28/'ETF MTD'!$VO$3-1</f>
        <v/>
      </c>
      <c r="HU125" s="61">
        <f>HS125*HT125</f>
        <v/>
      </c>
      <c r="HV125" s="61" t="n"/>
      <c r="HW125" s="33" t="inlineStr">
        <is>
          <t>VTIAX</t>
        </is>
      </c>
      <c r="HX125" s="50" t="n">
        <v>0.09999999999999999</v>
      </c>
      <c r="HY125" s="61">
        <f>'ETF MTD'!$VO$28/'ETF MTD'!$VO$3-1</f>
        <v/>
      </c>
      <c r="HZ125" s="61">
        <f>HX125*HY125</f>
        <v/>
      </c>
      <c r="IA125" s="61" t="n"/>
      <c r="IB125" s="33" t="inlineStr">
        <is>
          <t>VTIAX</t>
        </is>
      </c>
      <c r="IC125" s="50" t="n">
        <v>0.09999999999999999</v>
      </c>
      <c r="ID125" s="61">
        <f>'ETF MTD'!$VO$28/'ETF MTD'!$VO$3-1</f>
        <v/>
      </c>
      <c r="IE125" s="61">
        <f>IC125*ID125</f>
        <v/>
      </c>
      <c r="IF125" s="61" t="n"/>
      <c r="IG125" s="33" t="inlineStr">
        <is>
          <t>VTIAX</t>
        </is>
      </c>
      <c r="IH125" s="50" t="n">
        <v>0.09999999999999999</v>
      </c>
      <c r="II125" s="61">
        <f>'ETF MTD'!$VO$28/'ETF MTD'!$VO$3-1</f>
        <v/>
      </c>
      <c r="IJ125" s="61">
        <f>IH125*II125</f>
        <v/>
      </c>
      <c r="IK125" s="61" t="n"/>
      <c r="IL125" s="33" t="inlineStr">
        <is>
          <t>VTIAX</t>
        </is>
      </c>
      <c r="IM125" s="50" t="n">
        <v>0.09999999999999999</v>
      </c>
      <c r="IN125" s="61">
        <f>'ETF MTD'!$VO$28/'ETF MTD'!$VO$3-1</f>
        <v/>
      </c>
      <c r="IO125" s="61">
        <f>IM125*IN125</f>
        <v/>
      </c>
      <c r="IP125" s="61" t="n"/>
      <c r="IQ125" s="33" t="inlineStr">
        <is>
          <t>VTIAX</t>
        </is>
      </c>
      <c r="IR125" s="50" t="n">
        <v>0.09999999999999999</v>
      </c>
      <c r="IS125" s="61">
        <f>'ETF MTD'!$VO$28/'ETF MTD'!$VO$3-1</f>
        <v/>
      </c>
      <c r="IT125" s="61">
        <f>IR125*IS125</f>
        <v/>
      </c>
      <c r="IU125" s="61" t="n"/>
      <c r="IV125" s="33" t="inlineStr">
        <is>
          <t>VTIAX</t>
        </is>
      </c>
      <c r="IW125" s="50" t="n">
        <v>0.09999999999999999</v>
      </c>
      <c r="IX125" s="61">
        <f>'ETF MTD'!$VO$28/'ETF MTD'!$VO$3-1</f>
        <v/>
      </c>
      <c r="IY125" s="61">
        <f>IW125*IX125</f>
        <v/>
      </c>
      <c r="IZ125" s="61" t="n"/>
      <c r="JA125" s="33" t="inlineStr">
        <is>
          <t>VTIAX</t>
        </is>
      </c>
      <c r="JB125" s="50" t="n">
        <v>0.09999999999999999</v>
      </c>
      <c r="JC125" s="61">
        <f>'ETF MTD'!$VO$28/'ETF MTD'!$VO$3-1</f>
        <v/>
      </c>
      <c r="JD125" s="61">
        <f>JB125*JC125</f>
        <v/>
      </c>
      <c r="JE125" s="61" t="n"/>
      <c r="JF125" s="33" t="inlineStr">
        <is>
          <t>VTIAX</t>
        </is>
      </c>
      <c r="JG125" s="50" t="n">
        <v>0.09999999999999999</v>
      </c>
      <c r="JH125" s="61">
        <f>'ETF MTD'!$VO$28/'ETF MTD'!$VO$3-1</f>
        <v/>
      </c>
      <c r="JI125" s="61">
        <f>JG125*JH125</f>
        <v/>
      </c>
      <c r="JJ125" s="61" t="n"/>
      <c r="JK125" s="33" t="inlineStr">
        <is>
          <t>VTIAX</t>
        </is>
      </c>
      <c r="JL125" s="50" t="n">
        <v>0.09999999999999999</v>
      </c>
      <c r="JM125" s="61">
        <f>'ETF MTD'!$VO$28/'ETF MTD'!$VO$3-1</f>
        <v/>
      </c>
      <c r="JN125" s="61">
        <f>JL125*JM125</f>
        <v/>
      </c>
      <c r="JO125" s="61" t="n"/>
      <c r="JP125" s="33" t="inlineStr">
        <is>
          <t>VTIAX</t>
        </is>
      </c>
      <c r="JQ125" s="50" t="n">
        <v>0.09999999999999999</v>
      </c>
      <c r="JR125" s="61">
        <f>'ETF MTD'!$VO$28/'ETF MTD'!$VO$3-1</f>
        <v/>
      </c>
      <c r="JS125" s="61">
        <f>JQ125*JR125</f>
        <v/>
      </c>
      <c r="JT125" s="61" t="n"/>
      <c r="JU125" s="33" t="inlineStr">
        <is>
          <t>VTIAX</t>
        </is>
      </c>
      <c r="JV125" s="50" t="n">
        <v>0.09999999999999999</v>
      </c>
      <c r="JW125" s="61">
        <f>'ETF MTD'!$VO$28/'ETF MTD'!$VO$3-1</f>
        <v/>
      </c>
      <c r="JX125" s="61">
        <f>JV125*JW125</f>
        <v/>
      </c>
      <c r="JY125" s="61" t="n"/>
      <c r="JZ125" t="inlineStr">
        <is>
          <t>Foreign Developed</t>
        </is>
      </c>
      <c r="KA125" s="50" t="n">
        <v>0.08499999999999999</v>
      </c>
      <c r="KB125" s="61">
        <f>'ETF MTD'!$VO$28/'ETF MTD'!$VO$3-1</f>
        <v/>
      </c>
      <c r="KC125" s="61">
        <f>KA125*KB125</f>
        <v/>
      </c>
      <c r="KD125" s="61" t="n"/>
      <c r="KE125" t="inlineStr">
        <is>
          <t>Foreign Developed</t>
        </is>
      </c>
      <c r="KF125" s="50" t="n">
        <v>0.08499999999999999</v>
      </c>
      <c r="KG125" s="61">
        <f>'ETF MTD'!$VO$28/'ETF MTD'!$VO$3-1</f>
        <v/>
      </c>
      <c r="KH125" s="61">
        <f>KF125*KG125</f>
        <v/>
      </c>
      <c r="KI125" s="61" t="n"/>
      <c r="KJ125" t="inlineStr">
        <is>
          <t>Foreign Developed</t>
        </is>
      </c>
      <c r="KK125" s="50" t="n">
        <v>0.08499999999999999</v>
      </c>
      <c r="KL125" s="61">
        <f>'ETF MTD'!$VO$28/'ETF MTD'!$VO$3-1</f>
        <v/>
      </c>
      <c r="KM125" s="61">
        <f>KK125*KL125</f>
        <v/>
      </c>
      <c r="KN125" s="61" t="n"/>
      <c r="KO125" t="inlineStr">
        <is>
          <t>Foreign Developed</t>
        </is>
      </c>
      <c r="KP125" s="50" t="n">
        <v>0.08499999999999999</v>
      </c>
      <c r="KQ125" s="61">
        <f>'ETF MTD'!$VO$28/'ETF MTD'!$VO$3-1</f>
        <v/>
      </c>
      <c r="KR125" s="61">
        <f>KP125*KQ125</f>
        <v/>
      </c>
      <c r="KS125" s="61" t="n"/>
      <c r="KT125" t="inlineStr">
        <is>
          <t>Foreign Developed</t>
        </is>
      </c>
      <c r="KU125" s="50" t="n">
        <v>0.07000000000000001</v>
      </c>
      <c r="KV125" s="61">
        <f>'ETF MTD'!$VO$28/'ETF MTD'!$VO$3-1</f>
        <v/>
      </c>
      <c r="KW125" s="61">
        <f>KU125*KV125</f>
        <v/>
      </c>
      <c r="KX125" s="61" t="n"/>
      <c r="KY125" t="inlineStr">
        <is>
          <t>Foreign Developed</t>
        </is>
      </c>
      <c r="KZ125" s="50" t="n">
        <v>0.07000000000000001</v>
      </c>
      <c r="LA125" s="61">
        <f>'ETF MTD'!$VO$28/'ETF MTD'!$VO$3-1</f>
        <v/>
      </c>
      <c r="LB125" s="61">
        <f>KZ125*LA125</f>
        <v/>
      </c>
      <c r="LC125" s="61" t="n"/>
      <c r="LD125" t="inlineStr">
        <is>
          <t>Foreign Developed</t>
        </is>
      </c>
      <c r="LE125" s="50" t="n">
        <v>0.06999999999999999</v>
      </c>
      <c r="LF125" s="61">
        <f>'ETF MTD'!$VO$28/'ETF MTD'!$VO$3-1</f>
        <v/>
      </c>
      <c r="LG125" s="61">
        <f>LE125*LF125</f>
        <v/>
      </c>
      <c r="LH125" s="61" t="n"/>
      <c r="LI125" t="inlineStr">
        <is>
          <t>Foreign Developed</t>
        </is>
      </c>
      <c r="LJ125" s="50" t="n">
        <v>0.06999999999999999</v>
      </c>
      <c r="LK125" s="61">
        <f>'ETF MTD'!$VO$28/'ETF MTD'!$VO$3-1</f>
        <v/>
      </c>
      <c r="LL125" s="61">
        <f>LJ125*LK125</f>
        <v/>
      </c>
      <c r="LM125" s="61" t="n"/>
      <c r="LN125" t="inlineStr">
        <is>
          <t>Foreign Developed</t>
        </is>
      </c>
      <c r="LO125" s="50" t="n">
        <v>0.06999999999999999</v>
      </c>
      <c r="LP125" s="61">
        <f>'ETF MTD'!$VO$28/'ETF MTD'!$VO$3-1</f>
        <v/>
      </c>
      <c r="LQ125" s="61">
        <f>LO125*LP125</f>
        <v/>
      </c>
      <c r="LR125" s="61" t="n"/>
      <c r="LS125" t="inlineStr">
        <is>
          <t>Foreign Developed</t>
        </is>
      </c>
      <c r="LT125" s="50" t="n">
        <v>0.06999999999999999</v>
      </c>
      <c r="LU125" s="61">
        <f>'ETF MTD'!$VO$28/'ETF MTD'!$VO$3-1</f>
        <v/>
      </c>
      <c r="LV125" s="61">
        <f>LT125*LU125</f>
        <v/>
      </c>
      <c r="LW125" s="61" t="n"/>
      <c r="LX125" t="inlineStr">
        <is>
          <t>Foreign Developed</t>
        </is>
      </c>
      <c r="LY125" s="50" t="n">
        <v>0.06999999999999999</v>
      </c>
      <c r="LZ125" s="61">
        <f>'ETF MTD'!$VO$28/'ETF MTD'!$VO$3-1</f>
        <v/>
      </c>
      <c r="MA125" s="61">
        <f>LY125*LZ125</f>
        <v/>
      </c>
      <c r="MB125" s="61" t="n"/>
      <c r="MC125" t="inlineStr">
        <is>
          <t>Foreign Developed</t>
        </is>
      </c>
      <c r="MD125" s="50" t="n">
        <v>0.06999999999999999</v>
      </c>
      <c r="ME125" s="61">
        <f>'ETF MTD'!$VO$28/'ETF MTD'!$VO$3-1</f>
        <v/>
      </c>
      <c r="MF125" s="61">
        <f>MD125*ME125</f>
        <v/>
      </c>
      <c r="MG125" s="61" t="n"/>
      <c r="MH125" t="inlineStr">
        <is>
          <t>Foreign Developed</t>
        </is>
      </c>
      <c r="MI125" s="50" t="n">
        <v>0.06999999999999999</v>
      </c>
      <c r="MJ125" s="61">
        <f>'ETF MTD'!$VO$28/'ETF MTD'!$VO$3-1</f>
        <v/>
      </c>
      <c r="MK125" s="61">
        <f>MI125*MJ125</f>
        <v/>
      </c>
      <c r="ML125" s="61" t="n"/>
      <c r="MM125" t="inlineStr">
        <is>
          <t>Foreign Developed</t>
        </is>
      </c>
      <c r="MN125" s="50" t="n">
        <v>0.06999999999999999</v>
      </c>
      <c r="MO125" s="61">
        <f>'ETF MTD'!$VO$28/'ETF MTD'!$VO$3-1</f>
        <v/>
      </c>
      <c r="MP125" s="61">
        <f>MN125*MO125</f>
        <v/>
      </c>
      <c r="MQ125" s="33" t="n"/>
      <c r="MR125" t="inlineStr">
        <is>
          <t>Foreign Developed</t>
        </is>
      </c>
      <c r="MS125" s="50" t="n">
        <v>0.0925</v>
      </c>
      <c r="MT125" s="61">
        <f>'ETF MTD'!$VO$28/'ETF MTD'!$VO$3-1</f>
        <v/>
      </c>
      <c r="MU125" s="61">
        <f>MS125*MT125</f>
        <v/>
      </c>
      <c r="MV125" s="61" t="n"/>
      <c r="MW125" t="inlineStr">
        <is>
          <t>Foreign Developed</t>
        </is>
      </c>
      <c r="MX125" s="50" t="n">
        <v>0.0925</v>
      </c>
      <c r="MY125" s="61">
        <f>'ETF MTD'!$VO$28/'ETF MTD'!$VO$3-1</f>
        <v/>
      </c>
      <c r="MZ125" s="61">
        <f>MX125*MY125</f>
        <v/>
      </c>
      <c r="NA125" s="33" t="n"/>
      <c r="NB125" t="inlineStr">
        <is>
          <t>Foreign Developed</t>
        </is>
      </c>
      <c r="NC125" s="41" t="n">
        <v>0.09999999999999999</v>
      </c>
      <c r="ND125" s="61">
        <f>'ETF MTD'!$VO$28/'ETF MTD'!$VO$3-1</f>
        <v/>
      </c>
      <c r="NE125" s="61">
        <f>NC125*ND125</f>
        <v/>
      </c>
      <c r="NF125" s="33" t="n"/>
      <c r="NG125" t="inlineStr">
        <is>
          <t>Foreign Developed</t>
        </is>
      </c>
      <c r="NH125" s="41" t="n">
        <v>0.108</v>
      </c>
      <c r="NI125" s="61">
        <f>'ETF MTD'!$VO$28/'ETF MTD'!$VO$3-1</f>
        <v/>
      </c>
      <c r="NJ125" s="61">
        <f>NH125*NI125</f>
        <v/>
      </c>
      <c r="NK125" s="33" t="n"/>
      <c r="NL125" t="inlineStr">
        <is>
          <t>Foreign Developed</t>
        </is>
      </c>
      <c r="NM125" s="41" t="n">
        <v>0.1075</v>
      </c>
      <c r="NN125" s="61">
        <f>'ETF MTD'!$VO$28/'ETF MTD'!$VO$3-1</f>
        <v/>
      </c>
      <c r="NO125" s="61">
        <f>NM125*NN125</f>
        <v/>
      </c>
      <c r="NP125" s="33" t="n"/>
      <c r="NQ125" t="inlineStr">
        <is>
          <t>Foreign Developed</t>
        </is>
      </c>
      <c r="NR125" s="41" t="n">
        <v>0.1075</v>
      </c>
      <c r="NS125" s="61">
        <f>'ETF MTD'!$VO$28/'ETF MTD'!$VO$3-1</f>
        <v/>
      </c>
      <c r="NT125" s="61">
        <f>NR125*NS125</f>
        <v/>
      </c>
      <c r="NU125" s="33" t="n"/>
      <c r="NV125" t="inlineStr">
        <is>
          <t>Foreign Developed</t>
        </is>
      </c>
      <c r="NW125" s="41" t="n">
        <v>0.1075</v>
      </c>
      <c r="NX125" s="61">
        <f>'ETF MTD'!$VO$28/'ETF MTD'!$VO$3-1</f>
        <v/>
      </c>
      <c r="NY125" s="61">
        <f>NW125*NX125</f>
        <v/>
      </c>
      <c r="NZ125" s="33" t="n"/>
      <c r="OA125" t="inlineStr">
        <is>
          <t>Foreign Developed</t>
        </is>
      </c>
      <c r="OB125" s="41" t="n">
        <v>0.1</v>
      </c>
      <c r="OC125" s="61">
        <f>'ETF MTD'!$VO$28/'ETF MTD'!$VO$3-1</f>
        <v/>
      </c>
      <c r="OD125" s="61">
        <f>OB125*OC125</f>
        <v/>
      </c>
      <c r="OE125" s="33" t="n"/>
      <c r="OF125" t="inlineStr">
        <is>
          <t>Foreign Developed</t>
        </is>
      </c>
      <c r="OG125" s="41" t="n">
        <v>0.1</v>
      </c>
      <c r="OH125" s="61">
        <f>'ETF MTD'!$VO$28/'ETF MTD'!$VO$3-1</f>
        <v/>
      </c>
      <c r="OI125" s="61">
        <f>OG125*OH125</f>
        <v/>
      </c>
      <c r="OJ125" s="33" t="n"/>
      <c r="OK125" t="inlineStr">
        <is>
          <t>Foreign Developed</t>
        </is>
      </c>
      <c r="OL125" s="41" t="n">
        <v>0.08500000000000001</v>
      </c>
      <c r="OM125" s="61">
        <f>'ETF MTD'!$VO$28/'ETF MTD'!$VO$3-1</f>
        <v/>
      </c>
      <c r="ON125" s="61">
        <f>OL125*OM125</f>
        <v/>
      </c>
      <c r="OO125" s="33" t="n"/>
      <c r="OP125" t="inlineStr">
        <is>
          <t>Foreign Developed</t>
        </is>
      </c>
      <c r="OQ125" s="41" t="n">
        <v>0.08500000000000001</v>
      </c>
      <c r="OR125" s="61">
        <f>'ETF MTD'!$VO$28/'ETF MTD'!$VO$3-1</f>
        <v/>
      </c>
      <c r="OS125" s="61">
        <f>OQ125*OR125</f>
        <v/>
      </c>
      <c r="OT125" s="33" t="n"/>
      <c r="OU125" t="inlineStr">
        <is>
          <t>Foreign Developed</t>
        </is>
      </c>
      <c r="OV125" s="41" t="n">
        <v>0.07000000000000001</v>
      </c>
      <c r="OW125" s="61">
        <f>'ETF MTD'!$VO$28/'ETF MTD'!$VO$3-1</f>
        <v/>
      </c>
      <c r="OX125" s="61">
        <f>OV125*OW125</f>
        <v/>
      </c>
      <c r="OY125" s="33" t="n"/>
      <c r="OZ125" t="inlineStr">
        <is>
          <t>Foreign Developed</t>
        </is>
      </c>
      <c r="PA125" s="41" t="n">
        <v>0.08500000000000001</v>
      </c>
      <c r="PB125" s="61">
        <f>'ETF MTD'!$VO$28/'ETF MTD'!$VO$3-1</f>
        <v/>
      </c>
      <c r="PC125" s="61">
        <f>PA125*PB125</f>
        <v/>
      </c>
      <c r="PD125" s="33" t="n"/>
      <c r="PE125" t="inlineStr">
        <is>
          <t>Foreign Developed</t>
        </is>
      </c>
      <c r="PF125" s="41" t="n">
        <v>0.1</v>
      </c>
      <c r="PG125" s="61">
        <f>'ETF MTD'!$VO$28/'ETF MTD'!$VO$3-1</f>
        <v/>
      </c>
      <c r="PH125" s="61">
        <f>PF125*PG125</f>
        <v/>
      </c>
      <c r="PI125" s="33" t="n"/>
      <c r="PJ125" t="inlineStr">
        <is>
          <t>Foreign Developed</t>
        </is>
      </c>
      <c r="PK125" s="41" t="n">
        <v>0.1075</v>
      </c>
      <c r="PL125" s="61">
        <f>'ETF MTD'!$VO$28/'ETF MTD'!$VO$3-1</f>
        <v/>
      </c>
      <c r="PM125" s="61">
        <f>PK125*PL125</f>
        <v/>
      </c>
      <c r="PN125" s="33" t="n"/>
      <c r="PO125" t="inlineStr">
        <is>
          <t>Foreign Developed</t>
        </is>
      </c>
      <c r="PP125" s="41" t="n">
        <v>0.1</v>
      </c>
      <c r="PQ125" s="61">
        <f>'ETF MTD'!$VO$28/'ETF MTD'!$VO$3-1</f>
        <v/>
      </c>
      <c r="PR125" s="61">
        <f>PP125*PQ125</f>
        <v/>
      </c>
      <c r="PS125" s="33" t="n"/>
      <c r="PT125" t="inlineStr">
        <is>
          <t>Foreign Developed</t>
        </is>
      </c>
      <c r="PU125" s="41" t="n">
        <v>0.1</v>
      </c>
      <c r="PV125" s="61">
        <f>'ETF MTD'!$VO$28/'ETF MTD'!$VO$3-1</f>
        <v/>
      </c>
      <c r="PW125" s="61">
        <f>PU125*PV125</f>
        <v/>
      </c>
      <c r="PX125" s="33" t="n"/>
      <c r="PY125" t="inlineStr">
        <is>
          <t>Foreign Developed</t>
        </is>
      </c>
      <c r="PZ125" s="41" t="n">
        <v>0.1</v>
      </c>
      <c r="QA125" s="61">
        <f>'ETF MTD'!$VO$28/'ETF MTD'!$VO$3-1</f>
        <v/>
      </c>
      <c r="QB125" s="61">
        <f>PZ125*QA125</f>
        <v/>
      </c>
      <c r="QC125" s="33" t="n"/>
      <c r="QD125" t="inlineStr">
        <is>
          <t>Foreign Developed</t>
        </is>
      </c>
      <c r="QE125" s="41" t="n">
        <v>0.1</v>
      </c>
      <c r="QF125" s="61">
        <f>'ETF MTD'!$VO$28/'ETF MTD'!$VO$3-1</f>
        <v/>
      </c>
      <c r="QG125" s="61">
        <f>QE125*QF125</f>
        <v/>
      </c>
      <c r="QH125" s="61" t="n"/>
      <c r="QI125" t="inlineStr">
        <is>
          <t>Foreign Developed</t>
        </is>
      </c>
      <c r="QJ125" s="41" t="n">
        <v>0.1</v>
      </c>
      <c r="QK125" s="61">
        <f>'ETF MTD'!$VO$28/'ETF MTD'!$VO$3-1</f>
        <v/>
      </c>
      <c r="QL125" s="61">
        <f>QJ125*QK125</f>
        <v/>
      </c>
      <c r="QM125" s="33" t="n"/>
      <c r="QN125" t="inlineStr">
        <is>
          <t>Foreign Developed</t>
        </is>
      </c>
      <c r="QO125" s="41" t="n">
        <v>0.1</v>
      </c>
      <c r="QP125" s="61">
        <f>'ETF MTD'!$VO$28/'ETF MTD'!$VO$3-1</f>
        <v/>
      </c>
      <c r="QQ125" s="61">
        <f>QO125*QP125</f>
        <v/>
      </c>
      <c r="QR125" s="33" t="n"/>
      <c r="QS125" t="inlineStr">
        <is>
          <t>Foreign Developed</t>
        </is>
      </c>
      <c r="QT125" s="41" t="n">
        <v>0.1</v>
      </c>
      <c r="QU125" s="61">
        <f>'ETF MTD'!$VO$28/'ETF MTD'!$VO$3-1</f>
        <v/>
      </c>
      <c r="QV125" s="61">
        <f>QT125*QU125</f>
        <v/>
      </c>
      <c r="QW125" s="33" t="n"/>
      <c r="QX125" t="inlineStr">
        <is>
          <t>Foreign Developed</t>
        </is>
      </c>
      <c r="QY125" s="41" t="n">
        <v>0.1</v>
      </c>
      <c r="QZ125" s="61">
        <f>'ETF MTD'!$VO$28/'ETF MTD'!$VO$3-1</f>
        <v/>
      </c>
      <c r="RA125" s="61">
        <f>QY125*QZ125</f>
        <v/>
      </c>
      <c r="RB125" s="33" t="n"/>
      <c r="RC125" t="inlineStr">
        <is>
          <t>Foreign Developed</t>
        </is>
      </c>
      <c r="RD125" s="41" t="n">
        <v>0.1</v>
      </c>
      <c r="RE125" s="61">
        <f>'ETF MTD'!$VO$28/'ETF MTD'!$VO$3-1</f>
        <v/>
      </c>
      <c r="RF125" s="61">
        <f>RD125*RE125</f>
        <v/>
      </c>
      <c r="RG125" s="33" t="n"/>
      <c r="RH125" t="inlineStr">
        <is>
          <t>Foreign Developed</t>
        </is>
      </c>
      <c r="RI125" s="41" t="n">
        <v>0.08500000000000001</v>
      </c>
      <c r="RJ125" s="61">
        <f>'ETF MTD'!$VO$28/'ETF MTD'!$VO$3-1</f>
        <v/>
      </c>
      <c r="RK125" s="61">
        <f>RI125*RJ125</f>
        <v/>
      </c>
      <c r="RL125" s="61" t="n"/>
      <c r="RM125" s="208" t="n">
        <v>0.1</v>
      </c>
      <c r="RN125" s="58">
        <f>RM125*0.7</f>
        <v/>
      </c>
    </row>
    <row r="126">
      <c r="U126" s="33" t="inlineStr">
        <is>
          <t>VEMAX</t>
        </is>
      </c>
      <c r="V126" s="49" t="n">
        <v>0.04</v>
      </c>
      <c r="W126" s="61">
        <f>'ETF MTD'!$PU$28/'ETF MTD'!$PU$3-1</f>
        <v/>
      </c>
      <c r="X126" s="61">
        <f>V126*W126</f>
        <v/>
      </c>
      <c r="Y126" s="61" t="n"/>
      <c r="Z126" s="33" t="inlineStr">
        <is>
          <t>VEMAX</t>
        </is>
      </c>
      <c r="AA126" s="49" t="n">
        <v>0.04</v>
      </c>
      <c r="AB126" s="61">
        <f>'ETF MTD'!$PU$28/'ETF MTD'!$PU$3-1</f>
        <v/>
      </c>
      <c r="AC126" s="61">
        <f>AA126*AB126</f>
        <v/>
      </c>
      <c r="AD126" s="61" t="n"/>
      <c r="AE126" s="33" t="inlineStr">
        <is>
          <t>VEMAX</t>
        </is>
      </c>
      <c r="AF126" s="49" t="n">
        <v>0.05</v>
      </c>
      <c r="AG126" s="61">
        <f>'ETF MTD'!$PU$28/'ETF MTD'!$PU$3-1</f>
        <v/>
      </c>
      <c r="AH126" s="61">
        <f>AF126*AG126</f>
        <v/>
      </c>
      <c r="AI126" s="61" t="n"/>
      <c r="AJ126" s="33" t="inlineStr">
        <is>
          <t>VEMAX</t>
        </is>
      </c>
      <c r="AK126" s="49" t="n">
        <v>0.05</v>
      </c>
      <c r="AL126" s="61">
        <f>'ETF MTD'!$PU$28/'ETF MTD'!$PU$3-1</f>
        <v/>
      </c>
      <c r="AM126" s="61">
        <f>AK126*AL126</f>
        <v/>
      </c>
      <c r="AN126" s="61" t="n"/>
      <c r="AO126" s="33" t="inlineStr">
        <is>
          <t>VEMAX</t>
        </is>
      </c>
      <c r="AP126" s="61" t="n">
        <v>0.0425</v>
      </c>
      <c r="AQ126" s="61">
        <f>'ETF MTD'!$PU$28/'ETF MTD'!$PU$3-1</f>
        <v/>
      </c>
      <c r="AR126" s="61">
        <f>AP126*AQ126</f>
        <v/>
      </c>
      <c r="AS126" s="61" t="n"/>
      <c r="AT126" s="33" t="inlineStr">
        <is>
          <t>VEMAX</t>
        </is>
      </c>
      <c r="AU126" s="61" t="n">
        <v>0.0425</v>
      </c>
      <c r="AV126" s="61">
        <f>'ETF MTD'!$PU$28/'ETF MTD'!$PU$3-1</f>
        <v/>
      </c>
      <c r="AW126" s="61">
        <f>AU126*AV126</f>
        <v/>
      </c>
      <c r="AX126" s="61" t="n"/>
      <c r="AY126" s="33" t="inlineStr">
        <is>
          <t>VEMAX</t>
        </is>
      </c>
      <c r="AZ126" s="61" t="n">
        <v>0.05</v>
      </c>
      <c r="BA126" s="61">
        <f>'ETF MTD'!$PU$28/'ETF MTD'!$PU$3-1</f>
        <v/>
      </c>
      <c r="BB126" s="61">
        <f>AZ126*BA126</f>
        <v/>
      </c>
      <c r="BC126" s="61" t="n"/>
      <c r="BD126" s="33" t="inlineStr">
        <is>
          <t>VEMAX</t>
        </is>
      </c>
      <c r="BE126" s="61" t="n">
        <v>0.05</v>
      </c>
      <c r="BF126" s="61">
        <f>'ETF MTD'!$PU$28/'ETF MTD'!$PU$3-1</f>
        <v/>
      </c>
      <c r="BG126" s="61">
        <f>BE126*BF126</f>
        <v/>
      </c>
      <c r="BH126" s="61" t="n"/>
      <c r="BI126" s="33" t="inlineStr">
        <is>
          <t>VEMAX</t>
        </is>
      </c>
      <c r="BJ126" s="61" t="n">
        <v>0.05</v>
      </c>
      <c r="BK126" s="61">
        <f>'ETF MTD'!$PU$28/'ETF MTD'!$PU$3-1</f>
        <v/>
      </c>
      <c r="BL126" s="61">
        <f>BJ126*BK126</f>
        <v/>
      </c>
      <c r="BM126" s="61" t="n"/>
      <c r="BN126" s="33" t="inlineStr">
        <is>
          <t>VEMAX</t>
        </is>
      </c>
      <c r="BO126" s="61" t="n">
        <v>0.05</v>
      </c>
      <c r="BP126" s="61">
        <f>'ETF MTD'!$PU$28/'ETF MTD'!$PU$3-1</f>
        <v/>
      </c>
      <c r="BQ126" s="61">
        <f>BO126*BP126</f>
        <v/>
      </c>
      <c r="BR126" s="61" t="n"/>
      <c r="BS126" s="33" t="inlineStr">
        <is>
          <t>VEMAX</t>
        </is>
      </c>
      <c r="BT126" s="61" t="n">
        <v>0.05</v>
      </c>
      <c r="BU126" s="61">
        <f>'ETF MTD'!$PU$28/'ETF MTD'!$PU$3-1</f>
        <v/>
      </c>
      <c r="BV126" s="61">
        <f>BT126*BU126</f>
        <v/>
      </c>
      <c r="BW126" s="61" t="n"/>
      <c r="BX126" s="33" t="inlineStr">
        <is>
          <t>VEMAX</t>
        </is>
      </c>
      <c r="BY126" s="61" t="n">
        <v>0.05</v>
      </c>
      <c r="BZ126" s="61">
        <f>'ETF MTD'!$PU$28/'ETF MTD'!$PU$3-1</f>
        <v/>
      </c>
      <c r="CA126" s="61">
        <f>BY126*BZ126</f>
        <v/>
      </c>
      <c r="CB126" s="61" t="n"/>
      <c r="CC126" s="33" t="inlineStr">
        <is>
          <t>VEMAX</t>
        </is>
      </c>
      <c r="CD126" s="61" t="n">
        <v>0.05</v>
      </c>
      <c r="CE126" s="61">
        <f>'ETF MTD'!$PU$28/'ETF MTD'!$PU$3-1</f>
        <v/>
      </c>
      <c r="CF126" s="61">
        <f>CD126*CE126</f>
        <v/>
      </c>
      <c r="CG126" s="61" t="n"/>
      <c r="CH126" s="33" t="inlineStr">
        <is>
          <t>VEMAX</t>
        </is>
      </c>
      <c r="CI126" s="61" t="n">
        <v>0.05</v>
      </c>
      <c r="CJ126" s="61">
        <f>'ETF MTD'!$PU$28/'ETF MTD'!$PU$3-1</f>
        <v/>
      </c>
      <c r="CK126" s="61">
        <f>CI126*CJ126</f>
        <v/>
      </c>
      <c r="CL126" s="61" t="n"/>
      <c r="CM126" s="33" t="inlineStr">
        <is>
          <t>VEMAX</t>
        </is>
      </c>
      <c r="CN126" s="61" t="n">
        <v>0.05</v>
      </c>
      <c r="CO126" s="61">
        <f>'ETF MTD'!$PU$28/'ETF MTD'!$PU$3-1</f>
        <v/>
      </c>
      <c r="CP126" s="61">
        <f>CN126*CO126</f>
        <v/>
      </c>
      <c r="CQ126" s="61" t="n"/>
      <c r="CR126" s="33" t="inlineStr">
        <is>
          <t>VEMAX</t>
        </is>
      </c>
      <c r="CS126" s="61" t="n">
        <v>0.0425</v>
      </c>
      <c r="CT126" s="61">
        <f>'ETF MTD'!$PU$28/'ETF MTD'!$PU$3-1</f>
        <v/>
      </c>
      <c r="CU126" s="61">
        <f>CS126*CT126</f>
        <v/>
      </c>
      <c r="CV126" s="61" t="n"/>
      <c r="CW126" s="33" t="inlineStr">
        <is>
          <t>VEMAX</t>
        </is>
      </c>
      <c r="CX126" s="61" t="n">
        <v>0.0425</v>
      </c>
      <c r="CY126" s="61">
        <f>'ETF MTD'!$PU$28/'ETF MTD'!$PU$3-1</f>
        <v/>
      </c>
      <c r="CZ126" s="61">
        <f>CX126*CY126</f>
        <v/>
      </c>
      <c r="DA126" s="61" t="n"/>
      <c r="DB126" s="33" t="inlineStr">
        <is>
          <t>VEMAX</t>
        </is>
      </c>
      <c r="DC126" s="61" t="n">
        <v>0.035</v>
      </c>
      <c r="DD126" s="61">
        <f>'ETF MTD'!$PU$28/'ETF MTD'!$PU$3-1</f>
        <v/>
      </c>
      <c r="DE126" s="61">
        <f>DC126*DD126</f>
        <v/>
      </c>
      <c r="DF126" s="61" t="n"/>
      <c r="DG126" s="33" t="inlineStr">
        <is>
          <t>VEMAX</t>
        </is>
      </c>
      <c r="DH126" s="61" t="n">
        <v>0.035</v>
      </c>
      <c r="DI126" s="61">
        <f>'ETF MTD'!$PU$28/'ETF MTD'!$PU$3-1</f>
        <v/>
      </c>
      <c r="DJ126" s="61">
        <f>DH126*DI126</f>
        <v/>
      </c>
      <c r="DK126" s="61" t="n"/>
      <c r="DL126" s="33" t="inlineStr">
        <is>
          <t>VEMAX</t>
        </is>
      </c>
      <c r="DM126" s="61" t="n">
        <v>0.035</v>
      </c>
      <c r="DN126" s="61">
        <f>'ETF MTD'!$PU$28/'ETF MTD'!$PU$3-1</f>
        <v/>
      </c>
      <c r="DO126" s="61">
        <f>DM126*DN126</f>
        <v/>
      </c>
      <c r="DP126" s="61" t="n"/>
      <c r="DQ126" s="33" t="inlineStr">
        <is>
          <t>VEMAX</t>
        </is>
      </c>
      <c r="DR126" s="61" t="n">
        <v>0.035</v>
      </c>
      <c r="DS126" s="61">
        <f>'ETF MTD'!$PU$28/'ETF MTD'!$PU$3-1</f>
        <v/>
      </c>
      <c r="DT126" s="61">
        <f>DR126*DS126</f>
        <v/>
      </c>
      <c r="DU126" s="61" t="n"/>
      <c r="DV126" s="33" t="inlineStr">
        <is>
          <t>VEMAX</t>
        </is>
      </c>
      <c r="DW126" s="61" t="n">
        <v>0.035</v>
      </c>
      <c r="DX126" s="61">
        <f>'ETF MTD'!$PU$28/'ETF MTD'!$PU$3-1</f>
        <v/>
      </c>
      <c r="DY126" s="61">
        <f>DW126*DX126</f>
        <v/>
      </c>
      <c r="DZ126" s="61" t="n"/>
      <c r="EA126" s="33" t="inlineStr">
        <is>
          <t>VEMAX</t>
        </is>
      </c>
      <c r="EB126" s="61" t="n">
        <v>0.035</v>
      </c>
      <c r="EC126" s="61">
        <f>'ETF MTD'!$PU$28/'ETF MTD'!$PU$3-1</f>
        <v/>
      </c>
      <c r="ED126" s="61">
        <f>EB126*EC126</f>
        <v/>
      </c>
      <c r="EE126" s="61" t="n"/>
      <c r="EF126" s="33" t="inlineStr">
        <is>
          <t>VEMAX</t>
        </is>
      </c>
      <c r="EG126" s="61" t="n">
        <v>0.035</v>
      </c>
      <c r="EH126" s="61">
        <f>'ETF MTD'!$PU$28/'ETF MTD'!$PU$3-1</f>
        <v/>
      </c>
      <c r="EI126" s="61">
        <f>EG126*EH126</f>
        <v/>
      </c>
      <c r="EJ126" s="61" t="n"/>
      <c r="EK126" s="33" t="inlineStr">
        <is>
          <t>VEMAX</t>
        </is>
      </c>
      <c r="EL126" s="61" t="n">
        <v>0.0425</v>
      </c>
      <c r="EM126" s="61">
        <f>'ETF MTD'!$PU$28/'ETF MTD'!$PU$3-1</f>
        <v/>
      </c>
      <c r="EN126" s="61">
        <f>EL126*EM126</f>
        <v/>
      </c>
      <c r="EO126" s="61" t="n"/>
      <c r="EP126" s="33" t="inlineStr">
        <is>
          <t>VEMAX</t>
        </is>
      </c>
      <c r="EQ126" s="61" t="n">
        <v>0.0425</v>
      </c>
      <c r="ER126" s="61">
        <f>'ETF MTD'!$PU$28/'ETF MTD'!$PU$3-1</f>
        <v/>
      </c>
      <c r="ES126" s="61">
        <f>EQ126*ER126</f>
        <v/>
      </c>
      <c r="ET126" s="61" t="n"/>
      <c r="EU126" s="33" t="inlineStr">
        <is>
          <t>VEMAX</t>
        </is>
      </c>
      <c r="EV126" s="61" t="n">
        <v>0.05</v>
      </c>
      <c r="EW126" s="61">
        <f>'ETF MTD'!$PU$28/'ETF MTD'!$PU$3-1</f>
        <v/>
      </c>
      <c r="EX126" s="61">
        <f>EV126*EW126</f>
        <v/>
      </c>
      <c r="EY126" s="61" t="n"/>
      <c r="EZ126" s="33" t="inlineStr">
        <is>
          <t>VEMAX</t>
        </is>
      </c>
      <c r="FA126" s="61" t="n">
        <v>0.05</v>
      </c>
      <c r="FB126" s="61">
        <f>'ETF MTD'!$PU$28/'ETF MTD'!$PU$3-1</f>
        <v/>
      </c>
      <c r="FC126" s="61">
        <f>FA126*FB126</f>
        <v/>
      </c>
      <c r="FD126" s="61" t="n"/>
      <c r="FE126" s="33" t="inlineStr">
        <is>
          <t>VEMAX</t>
        </is>
      </c>
      <c r="FF126" s="61" t="n">
        <v>0.0425</v>
      </c>
      <c r="FG126" s="61">
        <f>'ETF MTD'!$PU$28/'ETF MTD'!$PU$3-1</f>
        <v/>
      </c>
      <c r="FH126" s="61">
        <f>FF126*FG126</f>
        <v/>
      </c>
      <c r="FI126" s="61" t="n"/>
      <c r="FJ126" s="33" t="inlineStr">
        <is>
          <t>VEMAX</t>
        </is>
      </c>
      <c r="FK126" s="61" t="n">
        <v>0.0425</v>
      </c>
      <c r="FL126" s="61">
        <f>'ETF MTD'!$PU$28/'ETF MTD'!$PU$3-1</f>
        <v/>
      </c>
      <c r="FM126" s="61">
        <f>FK126*FL126</f>
        <v/>
      </c>
      <c r="FN126" s="61" t="n"/>
      <c r="FO126" s="33" t="inlineStr">
        <is>
          <t>VEMAX</t>
        </is>
      </c>
      <c r="FP126" s="61" t="n">
        <v>0.05</v>
      </c>
      <c r="FQ126" s="61">
        <f>'ETF MTD'!$PU$28/'ETF MTD'!$PU$3-1</f>
        <v/>
      </c>
      <c r="FR126" s="61">
        <f>FP126*FQ126</f>
        <v/>
      </c>
      <c r="FS126" s="61" t="n"/>
      <c r="FT126" s="33" t="inlineStr">
        <is>
          <t>VEMAX</t>
        </is>
      </c>
      <c r="FU126" s="61" t="n">
        <v>0.035</v>
      </c>
      <c r="FV126" s="61">
        <f>'ETF MTD'!$PU$28/'ETF MTD'!$PU$3-1</f>
        <v/>
      </c>
      <c r="FW126" s="61">
        <f>FU126*FV126</f>
        <v/>
      </c>
      <c r="FX126" s="61" t="n"/>
      <c r="FY126" s="33" t="inlineStr">
        <is>
          <t>VEMAX</t>
        </is>
      </c>
      <c r="FZ126" s="50" t="n">
        <v>0.035</v>
      </c>
      <c r="GA126" s="61">
        <f>'ETF MTD'!$PU$28/'ETF MTD'!$PU$3-1</f>
        <v/>
      </c>
      <c r="GB126" s="61">
        <f>FZ126*GA126</f>
        <v/>
      </c>
      <c r="GC126" s="61" t="n"/>
      <c r="GD126" s="33" t="inlineStr">
        <is>
          <t>VEMAX</t>
        </is>
      </c>
      <c r="GE126" s="50" t="n">
        <v>0.0425</v>
      </c>
      <c r="GF126" s="61">
        <f>'ETF MTD'!$PU$28/'ETF MTD'!$PU$3-1</f>
        <v/>
      </c>
      <c r="GG126" s="61">
        <f>GE126*GF126</f>
        <v/>
      </c>
      <c r="GH126" s="61" t="n"/>
      <c r="GI126" s="33" t="inlineStr">
        <is>
          <t>VEMAX</t>
        </is>
      </c>
      <c r="GJ126" s="50" t="n">
        <v>0.05</v>
      </c>
      <c r="GK126" s="61">
        <f>'ETF MTD'!$PU$28/'ETF MTD'!$PU$3-1</f>
        <v/>
      </c>
      <c r="GL126" s="61">
        <f>GJ126*GK126</f>
        <v/>
      </c>
      <c r="GM126" s="61" t="n"/>
      <c r="GN126" s="33" t="inlineStr">
        <is>
          <t>VEMAX</t>
        </is>
      </c>
      <c r="GO126" s="50" t="n">
        <v>0.05</v>
      </c>
      <c r="GP126" s="61">
        <f>'ETF MTD'!$PU$28/'ETF MTD'!$PU$3-1</f>
        <v/>
      </c>
      <c r="GQ126" s="61">
        <f>GO126*GP126</f>
        <v/>
      </c>
      <c r="GR126" s="61" t="n"/>
      <c r="GS126" s="33" t="inlineStr">
        <is>
          <t>VEMAX</t>
        </is>
      </c>
      <c r="GT126" s="50" t="n">
        <v>0.05</v>
      </c>
      <c r="GU126" s="61">
        <f>'ETF MTD'!$PU$28/'ETF MTD'!$PU$3-1</f>
        <v/>
      </c>
      <c r="GV126" s="61">
        <f>GT126*GU126</f>
        <v/>
      </c>
      <c r="GW126" s="61" t="n"/>
      <c r="GX126" s="33" t="inlineStr">
        <is>
          <t>VEMAX</t>
        </is>
      </c>
      <c r="GY126" s="50" t="n">
        <v>0.0425</v>
      </c>
      <c r="GZ126" s="61">
        <f>'ETF MTD'!$PU$28/'ETF MTD'!$PU$3-1</f>
        <v/>
      </c>
      <c r="HA126" s="61">
        <f>GY126*GZ126</f>
        <v/>
      </c>
      <c r="HB126" s="61" t="n"/>
      <c r="HC126" s="33" t="inlineStr">
        <is>
          <t>VEMAX</t>
        </is>
      </c>
      <c r="HD126" s="50" t="n">
        <v>0.035</v>
      </c>
      <c r="HE126" s="61">
        <f>'ETF MTD'!$PU$28/'ETF MTD'!$PU$3-1</f>
        <v/>
      </c>
      <c r="HF126" s="61">
        <f>HD126*HE126</f>
        <v/>
      </c>
      <c r="HG126" s="61" t="n"/>
      <c r="HH126" s="33" t="inlineStr">
        <is>
          <t>VEMAX</t>
        </is>
      </c>
      <c r="HI126" s="50" t="n">
        <v>0.035</v>
      </c>
      <c r="HJ126" s="61">
        <f>'ETF MTD'!$PU$28/'ETF MTD'!$PU$3-1</f>
        <v/>
      </c>
      <c r="HK126" s="61">
        <f>HI126*HJ126</f>
        <v/>
      </c>
      <c r="HL126" s="61" t="n"/>
      <c r="HM126" s="33" t="inlineStr">
        <is>
          <t>VEMAX</t>
        </is>
      </c>
      <c r="HN126" s="50" t="n">
        <v>0.045</v>
      </c>
      <c r="HO126" s="61">
        <f>'ETF MTD'!$PU$28/'ETF MTD'!$PU$3-1</f>
        <v/>
      </c>
      <c r="HP126" s="61">
        <f>HN126*HO126</f>
        <v/>
      </c>
      <c r="HQ126" s="61" t="n"/>
      <c r="HR126" s="33" t="inlineStr">
        <is>
          <t>VEMAX</t>
        </is>
      </c>
      <c r="HS126" s="50" t="n">
        <v>0.05</v>
      </c>
      <c r="HT126" s="61">
        <f>'ETF MTD'!$PU$28/'ETF MTD'!$PU$3-1</f>
        <v/>
      </c>
      <c r="HU126" s="61">
        <f>HS126*HT126</f>
        <v/>
      </c>
      <c r="HV126" s="61" t="n"/>
      <c r="HW126" s="33" t="inlineStr">
        <is>
          <t>VEMAX</t>
        </is>
      </c>
      <c r="HX126" s="50" t="n">
        <v>0.05</v>
      </c>
      <c r="HY126" s="61">
        <f>'ETF MTD'!$PU$28/'ETF MTD'!$PU$3-1</f>
        <v/>
      </c>
      <c r="HZ126" s="61">
        <f>HX126*HY126</f>
        <v/>
      </c>
      <c r="IA126" s="61" t="n"/>
      <c r="IB126" s="33" t="inlineStr">
        <is>
          <t>VEMAX</t>
        </is>
      </c>
      <c r="IC126" s="50" t="n">
        <v>0.05</v>
      </c>
      <c r="ID126" s="61">
        <f>'ETF MTD'!$PU$28/'ETF MTD'!$PU$3-1</f>
        <v/>
      </c>
      <c r="IE126" s="61">
        <f>IC126*ID126</f>
        <v/>
      </c>
      <c r="IF126" s="61" t="n"/>
      <c r="IG126" s="33" t="inlineStr">
        <is>
          <t>VEMAX</t>
        </is>
      </c>
      <c r="IH126" s="50" t="n">
        <v>0.05</v>
      </c>
      <c r="II126" s="61">
        <f>'ETF MTD'!$PU$28/'ETF MTD'!$PU$3-1</f>
        <v/>
      </c>
      <c r="IJ126" s="61">
        <f>IH126*II126</f>
        <v/>
      </c>
      <c r="IK126" s="61" t="n"/>
      <c r="IL126" s="33" t="inlineStr">
        <is>
          <t>VEMAX</t>
        </is>
      </c>
      <c r="IM126" s="50" t="n">
        <v>0.05</v>
      </c>
      <c r="IN126" s="61">
        <f>'ETF MTD'!$PU$28/'ETF MTD'!$PU$3-1</f>
        <v/>
      </c>
      <c r="IO126" s="61">
        <f>IM126*IN126</f>
        <v/>
      </c>
      <c r="IP126" s="61" t="n"/>
      <c r="IQ126" s="33" t="inlineStr">
        <is>
          <t>VEMAX</t>
        </is>
      </c>
      <c r="IR126" s="50" t="n">
        <v>0.05</v>
      </c>
      <c r="IS126" s="61">
        <f>'ETF MTD'!$PU$28/'ETF MTD'!$PU$3-1</f>
        <v/>
      </c>
      <c r="IT126" s="61">
        <f>IR126*IS126</f>
        <v/>
      </c>
      <c r="IU126" s="61" t="n"/>
      <c r="IV126" s="33" t="inlineStr">
        <is>
          <t>VEMAX</t>
        </is>
      </c>
      <c r="IW126" s="50" t="n">
        <v>0.05</v>
      </c>
      <c r="IX126" s="61">
        <f>'ETF MTD'!$PU$28/'ETF MTD'!$PU$3-1</f>
        <v/>
      </c>
      <c r="IY126" s="61">
        <f>IW126*IX126</f>
        <v/>
      </c>
      <c r="IZ126" s="61" t="n"/>
      <c r="JA126" s="33" t="inlineStr">
        <is>
          <t>VEMAX</t>
        </is>
      </c>
      <c r="JB126" s="50" t="n">
        <v>0.05</v>
      </c>
      <c r="JC126" s="61">
        <f>'ETF MTD'!$PU$28/'ETF MTD'!$PU$3-1</f>
        <v/>
      </c>
      <c r="JD126" s="61">
        <f>JB126*JC126</f>
        <v/>
      </c>
      <c r="JE126" s="61" t="n"/>
      <c r="JF126" s="33" t="inlineStr">
        <is>
          <t>VEMAX</t>
        </is>
      </c>
      <c r="JG126" s="50" t="n">
        <v>0.05</v>
      </c>
      <c r="JH126" s="61">
        <f>'ETF MTD'!$PU$28/'ETF MTD'!$PU$3-1</f>
        <v/>
      </c>
      <c r="JI126" s="61">
        <f>JG126*JH126</f>
        <v/>
      </c>
      <c r="JJ126" s="61" t="n"/>
      <c r="JK126" s="33" t="inlineStr">
        <is>
          <t>VEMAX</t>
        </is>
      </c>
      <c r="JL126" s="50" t="n">
        <v>0.05</v>
      </c>
      <c r="JM126" s="61">
        <f>'ETF MTD'!$PU$28/'ETF MTD'!$PU$3-1</f>
        <v/>
      </c>
      <c r="JN126" s="61">
        <f>JL126*JM126</f>
        <v/>
      </c>
      <c r="JO126" s="61" t="n"/>
      <c r="JP126" s="33" t="inlineStr">
        <is>
          <t>VEMAX</t>
        </is>
      </c>
      <c r="JQ126" s="50" t="n">
        <v>0.042</v>
      </c>
      <c r="JR126" s="61">
        <f>'ETF MTD'!$PU$28/'ETF MTD'!$PU$3-1</f>
        <v/>
      </c>
      <c r="JS126" s="61">
        <f>JQ126*JR126</f>
        <v/>
      </c>
      <c r="JT126" s="61" t="n"/>
      <c r="JU126" s="33" t="inlineStr">
        <is>
          <t>VEMAX</t>
        </is>
      </c>
      <c r="JV126" s="50" t="n">
        <v>0.042</v>
      </c>
      <c r="JW126" s="61">
        <f>'ETF MTD'!$PU$28/'ETF MTD'!$PU$3-1</f>
        <v/>
      </c>
      <c r="JX126" s="61">
        <f>JV126*JW126</f>
        <v/>
      </c>
      <c r="JY126" s="61" t="n"/>
      <c r="JZ126" t="inlineStr">
        <is>
          <t>Emerging Markets</t>
        </is>
      </c>
      <c r="KA126" s="50" t="n">
        <v>0.0425</v>
      </c>
      <c r="KB126" s="61">
        <f>'ETF MTD'!$PU$28/'ETF MTD'!$PU$3-1</f>
        <v/>
      </c>
      <c r="KC126" s="61">
        <f>KA126*KB126</f>
        <v/>
      </c>
      <c r="KD126" s="61" t="n"/>
      <c r="KE126" t="inlineStr">
        <is>
          <t>Emerging Markets</t>
        </is>
      </c>
      <c r="KF126" s="50" t="n">
        <v>0.0425</v>
      </c>
      <c r="KG126" s="61">
        <f>'ETF MTD'!$PU$28/'ETF MTD'!$PU$3-1</f>
        <v/>
      </c>
      <c r="KH126" s="61">
        <f>KF126*KG126</f>
        <v/>
      </c>
      <c r="KI126" s="61" t="n"/>
      <c r="KJ126" t="inlineStr">
        <is>
          <t>Emerging Markets</t>
        </is>
      </c>
      <c r="KK126" s="50" t="n">
        <v>0.035</v>
      </c>
      <c r="KL126" s="61">
        <f>'ETF MTD'!$PU$28/'ETF MTD'!$PU$3-1</f>
        <v/>
      </c>
      <c r="KM126" s="61">
        <f>KK126*KL126</f>
        <v/>
      </c>
      <c r="KN126" s="61" t="n"/>
      <c r="KO126" t="inlineStr">
        <is>
          <t>Emerging Markets</t>
        </is>
      </c>
      <c r="KP126" s="50" t="n">
        <v>0.035</v>
      </c>
      <c r="KQ126" s="61">
        <f>'ETF MTD'!$PU$28/'ETF MTD'!$PU$3-1</f>
        <v/>
      </c>
      <c r="KR126" s="61">
        <f>KP126*KQ126</f>
        <v/>
      </c>
      <c r="KS126" s="61" t="n"/>
      <c r="KT126" t="inlineStr">
        <is>
          <t>Emerging Markets</t>
        </is>
      </c>
      <c r="KU126" s="50" t="n">
        <v>0.035</v>
      </c>
      <c r="KV126" s="61">
        <f>'ETF MTD'!$PU$28/'ETF MTD'!$PU$3-1</f>
        <v/>
      </c>
      <c r="KW126" s="61">
        <f>KU126*KV126</f>
        <v/>
      </c>
      <c r="KX126" s="61" t="n"/>
      <c r="KY126" t="inlineStr">
        <is>
          <t>Emerging Markets</t>
        </is>
      </c>
      <c r="KZ126" s="50" t="n">
        <v>0.035</v>
      </c>
      <c r="LA126" s="61">
        <f>'ETF MTD'!$PU$28/'ETF MTD'!$PU$3-1</f>
        <v/>
      </c>
      <c r="LB126" s="61">
        <f>KZ126*LA126</f>
        <v/>
      </c>
      <c r="LC126" s="61" t="n"/>
      <c r="LD126" t="inlineStr">
        <is>
          <t>Emerging Markets</t>
        </is>
      </c>
      <c r="LE126" s="50" t="n">
        <v>0.035</v>
      </c>
      <c r="LF126" s="61">
        <f>'ETF MTD'!$PU$28/'ETF MTD'!$PU$3-1</f>
        <v/>
      </c>
      <c r="LG126" s="61">
        <f>LE126*LF126</f>
        <v/>
      </c>
      <c r="LH126" s="61" t="n"/>
      <c r="LI126" t="inlineStr">
        <is>
          <t>Emerging Markets</t>
        </is>
      </c>
      <c r="LJ126" s="50" t="n">
        <v>0.035</v>
      </c>
      <c r="LK126" s="61">
        <f>'ETF MTD'!$PU$28/'ETF MTD'!$PU$3-1</f>
        <v/>
      </c>
      <c r="LL126" s="61">
        <f>LJ126*LK126</f>
        <v/>
      </c>
      <c r="LM126" s="61" t="n"/>
      <c r="LN126" t="inlineStr">
        <is>
          <t>Emerging Markets</t>
        </is>
      </c>
      <c r="LO126" s="50" t="n">
        <v>0.035</v>
      </c>
      <c r="LP126" s="61">
        <f>'ETF MTD'!$PU$28/'ETF MTD'!$PU$3-1</f>
        <v/>
      </c>
      <c r="LQ126" s="61">
        <f>LO126*LP126</f>
        <v/>
      </c>
      <c r="LR126" s="61" t="n"/>
      <c r="LS126" t="inlineStr">
        <is>
          <t>Emerging Markets</t>
        </is>
      </c>
      <c r="LT126" s="50" t="n">
        <v>0.035</v>
      </c>
      <c r="LU126" s="61">
        <f>'ETF MTD'!$PU$28/'ETF MTD'!$PU$3-1</f>
        <v/>
      </c>
      <c r="LV126" s="61">
        <f>LT126*LU126</f>
        <v/>
      </c>
      <c r="LW126" s="61" t="n"/>
      <c r="LX126" t="inlineStr">
        <is>
          <t>Emerging Markets</t>
        </is>
      </c>
      <c r="LY126" s="50" t="n">
        <v>0.035</v>
      </c>
      <c r="LZ126" s="61">
        <f>'ETF MTD'!$PU$28/'ETF MTD'!$PU$3-1</f>
        <v/>
      </c>
      <c r="MA126" s="61">
        <f>LY126*LZ126</f>
        <v/>
      </c>
      <c r="MB126" s="61" t="n"/>
      <c r="MC126" t="inlineStr">
        <is>
          <t>Emerging Markets</t>
        </is>
      </c>
      <c r="MD126" s="50" t="n">
        <v>0.035</v>
      </c>
      <c r="ME126" s="61">
        <f>'ETF MTD'!$PU$28/'ETF MTD'!$PU$3-1</f>
        <v/>
      </c>
      <c r="MF126" s="61">
        <f>MD126*ME126</f>
        <v/>
      </c>
      <c r="MG126" s="61" t="n"/>
      <c r="MH126" t="inlineStr">
        <is>
          <t>Emerging Markets</t>
        </is>
      </c>
      <c r="MI126" s="50" t="n">
        <v>0.035</v>
      </c>
      <c r="MJ126" s="61">
        <f>'ETF MTD'!$PU$28/'ETF MTD'!$PU$3-1</f>
        <v/>
      </c>
      <c r="MK126" s="61">
        <f>MI126*MJ126</f>
        <v/>
      </c>
      <c r="ML126" s="61" t="n"/>
      <c r="MM126" t="inlineStr">
        <is>
          <t>Emerging Markets</t>
        </is>
      </c>
      <c r="MN126" s="50" t="n">
        <v>0.035</v>
      </c>
      <c r="MO126" s="61">
        <f>'ETF MTD'!$PU$28/'ETF MTD'!$PU$3-1</f>
        <v/>
      </c>
      <c r="MP126" s="61">
        <f>MN126*MO126</f>
        <v/>
      </c>
      <c r="MQ126" s="33" t="n"/>
      <c r="MR126" t="inlineStr">
        <is>
          <t>Emerging Markets</t>
        </is>
      </c>
      <c r="MS126" s="50" t="n">
        <v>0.035</v>
      </c>
      <c r="MT126" s="61">
        <f>'ETF MTD'!$PU$28/'ETF MTD'!$PU$3-1</f>
        <v/>
      </c>
      <c r="MU126" s="61">
        <f>MS126*MT126</f>
        <v/>
      </c>
      <c r="MV126" s="61" t="n"/>
      <c r="MW126" t="inlineStr">
        <is>
          <t>Emerging Markets</t>
        </is>
      </c>
      <c r="MX126" s="50" t="n">
        <v>0.035</v>
      </c>
      <c r="MY126" s="61">
        <f>'ETF MTD'!$PU$28/'ETF MTD'!$PU$3-1</f>
        <v/>
      </c>
      <c r="MZ126" s="61">
        <f>MX126*MY126</f>
        <v/>
      </c>
      <c r="NA126" s="33" t="n"/>
      <c r="NB126" t="inlineStr">
        <is>
          <t>Emerging Markets</t>
        </is>
      </c>
      <c r="NC126" s="41" t="n">
        <v>0.0425</v>
      </c>
      <c r="ND126" s="61">
        <f>'ETF MTD'!$PU$28/'ETF MTD'!$PU$3-1</f>
        <v/>
      </c>
      <c r="NE126" s="61">
        <f>NC126*ND126</f>
        <v/>
      </c>
      <c r="NF126" s="33" t="n"/>
      <c r="NG126" t="inlineStr">
        <is>
          <t>Emerging Markets</t>
        </is>
      </c>
      <c r="NH126" s="41" t="n">
        <v>0.035</v>
      </c>
      <c r="NI126" s="61">
        <f>'ETF MTD'!$PU$28/'ETF MTD'!$PU$3-1</f>
        <v/>
      </c>
      <c r="NJ126" s="61">
        <f>NH126*NI126</f>
        <v/>
      </c>
      <c r="NK126" s="33" t="n"/>
      <c r="NL126" t="inlineStr">
        <is>
          <t>Emerging Markets</t>
        </is>
      </c>
      <c r="NM126" s="41" t="n">
        <v>0.035</v>
      </c>
      <c r="NN126" s="61">
        <f>'ETF MTD'!$PU$28/'ETF MTD'!$PU$3-1</f>
        <v/>
      </c>
      <c r="NO126" s="61">
        <f>NM126*NN126</f>
        <v/>
      </c>
      <c r="NP126" s="33" t="n"/>
      <c r="NQ126" t="inlineStr">
        <is>
          <t>Emerging Markets</t>
        </is>
      </c>
      <c r="NR126" s="41" t="n">
        <v>0.035</v>
      </c>
      <c r="NS126" s="61">
        <f>'ETF MTD'!$PU$28/'ETF MTD'!$PU$3-1</f>
        <v/>
      </c>
      <c r="NT126" s="61">
        <f>NR126*NS126</f>
        <v/>
      </c>
      <c r="NU126" s="33" t="n"/>
      <c r="NV126" t="inlineStr">
        <is>
          <t>Emerging Markets</t>
        </is>
      </c>
      <c r="NW126" s="41" t="n">
        <v>0.035</v>
      </c>
      <c r="NX126" s="61">
        <f>'ETF MTD'!$PU$28/'ETF MTD'!$PU$3-1</f>
        <v/>
      </c>
      <c r="NY126" s="61">
        <f>NW126*NX126</f>
        <v/>
      </c>
      <c r="NZ126" s="33" t="n"/>
      <c r="OA126" t="inlineStr">
        <is>
          <t>Emerging Markets</t>
        </is>
      </c>
      <c r="OB126" s="41" t="n">
        <v>0.0425</v>
      </c>
      <c r="OC126" s="61">
        <f>'ETF MTD'!$PU$28/'ETF MTD'!$PU$3-1</f>
        <v/>
      </c>
      <c r="OD126" s="61">
        <f>OB126*OC126</f>
        <v/>
      </c>
      <c r="OE126" s="33" t="n"/>
      <c r="OF126" t="inlineStr">
        <is>
          <t>Emerging Markets</t>
        </is>
      </c>
      <c r="OG126" s="41" t="n">
        <v>0.05</v>
      </c>
      <c r="OH126" s="61">
        <f>'ETF MTD'!$PU$28/'ETF MTD'!$PU$3-1</f>
        <v/>
      </c>
      <c r="OI126" s="61">
        <f>OG126*OH126</f>
        <v/>
      </c>
      <c r="OJ126" s="33" t="n"/>
      <c r="OK126" t="inlineStr">
        <is>
          <t>Emerging Markets</t>
        </is>
      </c>
      <c r="OL126" s="41" t="n">
        <v>0.0425</v>
      </c>
      <c r="OM126" s="61">
        <f>'ETF MTD'!$PU$28/'ETF MTD'!$PU$3-1</f>
        <v/>
      </c>
      <c r="ON126" s="61">
        <f>OL126*OM126</f>
        <v/>
      </c>
      <c r="OO126" s="33" t="n"/>
      <c r="OP126" t="inlineStr">
        <is>
          <t>Emerging Markets</t>
        </is>
      </c>
      <c r="OQ126" s="41" t="n">
        <v>0.035</v>
      </c>
      <c r="OR126" s="61">
        <f>'ETF MTD'!$PU$28/'ETF MTD'!$PU$3-1</f>
        <v/>
      </c>
      <c r="OS126" s="61">
        <f>OQ126*OR126</f>
        <v/>
      </c>
      <c r="OT126" s="33" t="n"/>
      <c r="OU126" t="inlineStr">
        <is>
          <t>Emerging Markets</t>
        </is>
      </c>
      <c r="OV126" s="41" t="n">
        <v>0.035</v>
      </c>
      <c r="OW126" s="61">
        <f>'ETF MTD'!$PU$28/'ETF MTD'!$PU$3-1</f>
        <v/>
      </c>
      <c r="OX126" s="61">
        <f>OV126*OW126</f>
        <v/>
      </c>
      <c r="OY126" s="33" t="n"/>
      <c r="OZ126" t="inlineStr">
        <is>
          <t>Emerging Markets</t>
        </is>
      </c>
      <c r="PA126" s="41" t="n">
        <v>0.0425</v>
      </c>
      <c r="PB126" s="61">
        <f>'ETF MTD'!$PU$28/'ETF MTD'!$PU$3-1</f>
        <v/>
      </c>
      <c r="PC126" s="61">
        <f>PA126*PB126</f>
        <v/>
      </c>
      <c r="PD126" s="33" t="n"/>
      <c r="PE126" t="inlineStr">
        <is>
          <t>Emerging Markets</t>
        </is>
      </c>
      <c r="PF126" s="41" t="n">
        <v>0.0425</v>
      </c>
      <c r="PG126" s="61">
        <f>'ETF MTD'!$PU$28/'ETF MTD'!$PU$3-1</f>
        <v/>
      </c>
      <c r="PH126" s="61">
        <f>PF126*PG126</f>
        <v/>
      </c>
      <c r="PI126" s="33" t="n"/>
      <c r="PJ126" t="inlineStr">
        <is>
          <t>Emerging Markets</t>
        </is>
      </c>
      <c r="PK126" s="41" t="n">
        <v>0.035</v>
      </c>
      <c r="PL126" s="61">
        <f>'ETF MTD'!$PU$28/'ETF MTD'!$PU$3-1</f>
        <v/>
      </c>
      <c r="PM126" s="61">
        <f>PK126*PL126</f>
        <v/>
      </c>
      <c r="PN126" s="33" t="n"/>
      <c r="PO126" t="inlineStr">
        <is>
          <t>Emerging Markets</t>
        </is>
      </c>
      <c r="PP126" s="41" t="n">
        <v>0.043</v>
      </c>
      <c r="PQ126" s="61">
        <f>'ETF MTD'!$PU$28/'ETF MTD'!$PU$3-1</f>
        <v/>
      </c>
      <c r="PR126" s="61">
        <f>PP126*PQ126</f>
        <v/>
      </c>
      <c r="PS126" s="33" t="n"/>
      <c r="PT126" t="inlineStr">
        <is>
          <t>Emerging Markets</t>
        </is>
      </c>
      <c r="PU126" s="41" t="n">
        <v>0.043</v>
      </c>
      <c r="PV126" s="61">
        <f>'ETF MTD'!$PU$28/'ETF MTD'!$PU$3-1</f>
        <v/>
      </c>
      <c r="PW126" s="61">
        <f>PU126*PV126</f>
        <v/>
      </c>
      <c r="PX126" s="33" t="n"/>
      <c r="PY126" t="inlineStr">
        <is>
          <t>Emerging Markets</t>
        </is>
      </c>
      <c r="PZ126" s="41" t="n">
        <v>0.05</v>
      </c>
      <c r="QA126" s="61">
        <f>'ETF MTD'!$PU$28/'ETF MTD'!$PU$3-1</f>
        <v/>
      </c>
      <c r="QB126" s="61">
        <f>PZ126*QA126</f>
        <v/>
      </c>
      <c r="QC126" s="33" t="n"/>
      <c r="QD126" t="inlineStr">
        <is>
          <t>Emerging Markets</t>
        </is>
      </c>
      <c r="QE126" s="41" t="n">
        <v>0.05</v>
      </c>
      <c r="QF126" s="61">
        <f>'ETF MTD'!$PU$28/'ETF MTD'!$PU$3-1</f>
        <v/>
      </c>
      <c r="QG126" s="61">
        <f>QE126*QF126</f>
        <v/>
      </c>
      <c r="QH126" s="61" t="n"/>
      <c r="QI126" t="inlineStr">
        <is>
          <t>Emerging Markets</t>
        </is>
      </c>
      <c r="QJ126" s="41" t="n">
        <v>0.05</v>
      </c>
      <c r="QK126" s="61">
        <f>'ETF MTD'!$PU$28/'ETF MTD'!$PU$3-1</f>
        <v/>
      </c>
      <c r="QL126" s="61">
        <f>QJ126*QK126</f>
        <v/>
      </c>
      <c r="QM126" s="33" t="n"/>
      <c r="QN126" t="inlineStr">
        <is>
          <t>Emerging Markets</t>
        </is>
      </c>
      <c r="QO126" s="41" t="n">
        <v>0.05</v>
      </c>
      <c r="QP126" s="61">
        <f>'ETF MTD'!$PU$28/'ETF MTD'!$PU$3-1</f>
        <v/>
      </c>
      <c r="QQ126" s="61">
        <f>QO126*QP126</f>
        <v/>
      </c>
      <c r="QR126" s="33" t="n"/>
      <c r="QS126" t="inlineStr">
        <is>
          <t>Emerging Markets</t>
        </is>
      </c>
      <c r="QT126" s="41" t="n">
        <v>0.05</v>
      </c>
      <c r="QU126" s="61">
        <f>'ETF MTD'!$PU$28/'ETF MTD'!$PU$3-1</f>
        <v/>
      </c>
      <c r="QV126" s="61">
        <f>QT126*QU126</f>
        <v/>
      </c>
      <c r="QW126" s="33" t="n"/>
      <c r="QX126" t="inlineStr">
        <is>
          <t>Emerging Markets</t>
        </is>
      </c>
      <c r="QY126" s="41" t="n">
        <v>0.05</v>
      </c>
      <c r="QZ126" s="61">
        <f>'ETF MTD'!$PU$28/'ETF MTD'!$PU$3-1</f>
        <v/>
      </c>
      <c r="RA126" s="61">
        <f>QY126*QZ126</f>
        <v/>
      </c>
      <c r="RB126" s="33" t="n"/>
      <c r="RC126" t="inlineStr">
        <is>
          <t>Emerging Markets</t>
        </is>
      </c>
      <c r="RD126" s="41" t="n">
        <v>0.05</v>
      </c>
      <c r="RE126" s="61">
        <f>'ETF MTD'!$PU$28/'ETF MTD'!$PU$3-1</f>
        <v/>
      </c>
      <c r="RF126" s="61">
        <f>RD126*RE126</f>
        <v/>
      </c>
      <c r="RG126" s="33" t="n"/>
      <c r="RH126" t="inlineStr">
        <is>
          <t>Emerging Markets</t>
        </is>
      </c>
      <c r="RI126" s="41" t="n">
        <v>0.0425</v>
      </c>
      <c r="RJ126" s="61">
        <f>'ETF MTD'!$PU$28/'ETF MTD'!$PU$3-1</f>
        <v/>
      </c>
      <c r="RK126" s="61">
        <f>RI126*RJ126</f>
        <v/>
      </c>
      <c r="RL126" s="61" t="n"/>
      <c r="RM126" s="208" t="n">
        <v>0.05</v>
      </c>
      <c r="RN126" s="58">
        <f>RM126*0.7</f>
        <v/>
      </c>
    </row>
    <row r="127">
      <c r="U127" s="33" t="inlineStr">
        <is>
          <t>VGSLX</t>
        </is>
      </c>
      <c r="V127" s="49" t="n">
        <v>0.15</v>
      </c>
      <c r="W127" s="61">
        <f>'ETF MTD'!$JU$28/'ETF MTD'!$JU$3-1</f>
        <v/>
      </c>
      <c r="X127" s="61">
        <f>V127*W127</f>
        <v/>
      </c>
      <c r="Y127" s="61" t="n"/>
      <c r="Z127" s="33" t="inlineStr">
        <is>
          <t>VGSLX</t>
        </is>
      </c>
      <c r="AA127" s="49" t="n">
        <v>0.15</v>
      </c>
      <c r="AB127" s="61">
        <f>'ETF MTD'!$JU$28/'ETF MTD'!$JU$3-1</f>
        <v/>
      </c>
      <c r="AC127" s="61">
        <f>AA127*AB127</f>
        <v/>
      </c>
      <c r="AD127" s="61" t="n"/>
      <c r="AE127" s="33" t="inlineStr">
        <is>
          <t>VGSLX</t>
        </is>
      </c>
      <c r="AF127" s="49" t="n">
        <v>0.15</v>
      </c>
      <c r="AG127" s="61">
        <f>'ETF MTD'!$JU$28/'ETF MTD'!$JU$3-1</f>
        <v/>
      </c>
      <c r="AH127" s="61">
        <f>AF127*AG127</f>
        <v/>
      </c>
      <c r="AI127" s="61" t="n"/>
      <c r="AJ127" s="33" t="inlineStr">
        <is>
          <t>VGSLX</t>
        </is>
      </c>
      <c r="AK127" s="49" t="n">
        <v>0.1275</v>
      </c>
      <c r="AL127" s="61">
        <f>'ETF MTD'!$JU$28/'ETF MTD'!$JU$3-1</f>
        <v/>
      </c>
      <c r="AM127" s="61">
        <f>AK127*AL127</f>
        <v/>
      </c>
      <c r="AN127" s="61" t="n"/>
      <c r="AO127" s="33" t="inlineStr">
        <is>
          <t>VGSLX</t>
        </is>
      </c>
      <c r="AP127" s="61" t="n">
        <v>0.105</v>
      </c>
      <c r="AQ127" s="61">
        <f>'ETF MTD'!$JU$28/'ETF MTD'!$JU$3-1</f>
        <v/>
      </c>
      <c r="AR127" s="61">
        <f>AP127*AQ127</f>
        <v/>
      </c>
      <c r="AS127" s="61" t="n"/>
      <c r="AT127" s="33" t="inlineStr">
        <is>
          <t>VGSLX</t>
        </is>
      </c>
      <c r="AU127" s="61" t="n">
        <v>0.105</v>
      </c>
      <c r="AV127" s="61">
        <f>'ETF MTD'!$JU$28/'ETF MTD'!$JU$3-1</f>
        <v/>
      </c>
      <c r="AW127" s="61">
        <f>AU127*AV127</f>
        <v/>
      </c>
      <c r="AX127" s="61" t="n"/>
      <c r="AY127" s="33" t="inlineStr">
        <is>
          <t>VGSLX</t>
        </is>
      </c>
      <c r="AZ127" s="61" t="n">
        <v>0.105</v>
      </c>
      <c r="BA127" s="61">
        <f>'ETF MTD'!$JU$28/'ETF MTD'!$JU$3-1</f>
        <v/>
      </c>
      <c r="BB127" s="61">
        <f>AZ127*BA127</f>
        <v/>
      </c>
      <c r="BC127" s="61" t="n"/>
      <c r="BD127" s="33" t="inlineStr">
        <is>
          <t>VGSLX</t>
        </is>
      </c>
      <c r="BE127" s="61" t="n">
        <v>0.15</v>
      </c>
      <c r="BF127" s="61">
        <f>'ETF MTD'!$JU$28/'ETF MTD'!$JU$3-1</f>
        <v/>
      </c>
      <c r="BG127" s="61">
        <f>BE127*BF127</f>
        <v/>
      </c>
      <c r="BH127" s="61" t="n"/>
      <c r="BI127" s="33" t="inlineStr">
        <is>
          <t>VGSLX</t>
        </is>
      </c>
      <c r="BJ127" s="61" t="n">
        <v>0.15</v>
      </c>
      <c r="BK127" s="61">
        <f>'ETF MTD'!$JU$28/'ETF MTD'!$JU$3-1</f>
        <v/>
      </c>
      <c r="BL127" s="61">
        <f>BJ127*BK127</f>
        <v/>
      </c>
      <c r="BM127" s="61" t="n"/>
      <c r="BN127" s="33" t="inlineStr">
        <is>
          <t>VGSLX</t>
        </is>
      </c>
      <c r="BO127" s="61" t="n">
        <v>0.1275</v>
      </c>
      <c r="BP127" s="61">
        <f>'ETF MTD'!$JU$28/'ETF MTD'!$JU$3-1</f>
        <v/>
      </c>
      <c r="BQ127" s="61">
        <f>BO127*BP127</f>
        <v/>
      </c>
      <c r="BR127" s="61" t="n"/>
      <c r="BS127" s="33" t="inlineStr">
        <is>
          <t>VGSLX</t>
        </is>
      </c>
      <c r="BT127" s="61" t="n">
        <v>0.1275</v>
      </c>
      <c r="BU127" s="61">
        <f>'ETF MTD'!$JU$28/'ETF MTD'!$JU$3-1</f>
        <v/>
      </c>
      <c r="BV127" s="61">
        <f>BT127*BU127</f>
        <v/>
      </c>
      <c r="BW127" s="61" t="n"/>
      <c r="BX127" s="33" t="inlineStr">
        <is>
          <t>VGSLX</t>
        </is>
      </c>
      <c r="BY127" s="61" t="n">
        <v>0.15</v>
      </c>
      <c r="BZ127" s="61">
        <f>'ETF MTD'!$JU$28/'ETF MTD'!$JU$3-1</f>
        <v/>
      </c>
      <c r="CA127" s="61">
        <f>BY127*BZ127</f>
        <v/>
      </c>
      <c r="CB127" s="61" t="n"/>
      <c r="CC127" s="33" t="inlineStr">
        <is>
          <t>VGSLX</t>
        </is>
      </c>
      <c r="CD127" s="61" t="n">
        <v>0.1275</v>
      </c>
      <c r="CE127" s="61">
        <f>'ETF MTD'!$JU$28/'ETF MTD'!$JU$3-1</f>
        <v/>
      </c>
      <c r="CF127" s="61">
        <f>CD127*CE127</f>
        <v/>
      </c>
      <c r="CG127" s="61" t="n"/>
      <c r="CH127" s="33" t="inlineStr">
        <is>
          <t>VGSLX</t>
        </is>
      </c>
      <c r="CI127" s="61" t="n">
        <v>0.105</v>
      </c>
      <c r="CJ127" s="61">
        <f>'ETF MTD'!$JU$28/'ETF MTD'!$JU$3-1</f>
        <v/>
      </c>
      <c r="CK127" s="61">
        <f>CI127*CJ127</f>
        <v/>
      </c>
      <c r="CL127" s="61" t="n"/>
      <c r="CM127" s="33" t="inlineStr">
        <is>
          <t>VGSLX</t>
        </is>
      </c>
      <c r="CN127" s="61" t="n">
        <v>0.105</v>
      </c>
      <c r="CO127" s="61">
        <f>'ETF MTD'!$JU$28/'ETF MTD'!$JU$3-1</f>
        <v/>
      </c>
      <c r="CP127" s="61">
        <f>CN127*CO127</f>
        <v/>
      </c>
      <c r="CQ127" s="61" t="n"/>
      <c r="CR127" s="33" t="inlineStr">
        <is>
          <t>VGSLX</t>
        </is>
      </c>
      <c r="CS127" s="61" t="n">
        <v>0.105</v>
      </c>
      <c r="CT127" s="61">
        <f>'ETF MTD'!$JU$28/'ETF MTD'!$JU$3-1</f>
        <v/>
      </c>
      <c r="CU127" s="61">
        <f>CS127*CT127</f>
        <v/>
      </c>
      <c r="CV127" s="61" t="n"/>
      <c r="CW127" s="33" t="inlineStr">
        <is>
          <t>VGSLX</t>
        </is>
      </c>
      <c r="CX127" s="61" t="n">
        <v>0.1275</v>
      </c>
      <c r="CY127" s="61">
        <f>'ETF MTD'!$JU$28/'ETF MTD'!$JU$3-1</f>
        <v/>
      </c>
      <c r="CZ127" s="61">
        <f>CX127*CY127</f>
        <v/>
      </c>
      <c r="DA127" s="61" t="n"/>
      <c r="DB127" s="33" t="inlineStr">
        <is>
          <t>VGSLX</t>
        </is>
      </c>
      <c r="DC127" s="61" t="n">
        <v>0.1275</v>
      </c>
      <c r="DD127" s="61">
        <f>'ETF MTD'!$JU$28/'ETF MTD'!$JU$3-1</f>
        <v/>
      </c>
      <c r="DE127" s="61">
        <f>DC127*DD127</f>
        <v/>
      </c>
      <c r="DF127" s="61" t="n"/>
      <c r="DG127" s="33" t="inlineStr">
        <is>
          <t>VGSLX</t>
        </is>
      </c>
      <c r="DH127" s="61" t="n">
        <v>0.15</v>
      </c>
      <c r="DI127" s="61">
        <f>'ETF MTD'!$JU$28/'ETF MTD'!$JU$3-1</f>
        <v/>
      </c>
      <c r="DJ127" s="61">
        <f>DH127*DI127</f>
        <v/>
      </c>
      <c r="DK127" s="61" t="n"/>
      <c r="DL127" s="33" t="inlineStr">
        <is>
          <t>VGSLX</t>
        </is>
      </c>
      <c r="DM127" s="61" t="n">
        <v>0.15</v>
      </c>
      <c r="DN127" s="61">
        <f>'ETF MTD'!$JU$28/'ETF MTD'!$JU$3-1</f>
        <v/>
      </c>
      <c r="DO127" s="61">
        <f>DM127*DN127</f>
        <v/>
      </c>
      <c r="DP127" s="61" t="n"/>
      <c r="DQ127" s="33" t="inlineStr">
        <is>
          <t>VGSLX</t>
        </is>
      </c>
      <c r="DR127" s="61" t="n">
        <v>0.1275</v>
      </c>
      <c r="DS127" s="61">
        <f>'ETF MTD'!$JU$28/'ETF MTD'!$JU$3-1</f>
        <v/>
      </c>
      <c r="DT127" s="61">
        <f>DR127*DS127</f>
        <v/>
      </c>
      <c r="DU127" s="61" t="n"/>
      <c r="DV127" s="33" t="inlineStr">
        <is>
          <t>VGSLX</t>
        </is>
      </c>
      <c r="DW127" s="61" t="n">
        <v>0.105</v>
      </c>
      <c r="DX127" s="61">
        <f>'ETF MTD'!$JU$28/'ETF MTD'!$JU$3-1</f>
        <v/>
      </c>
      <c r="DY127" s="61">
        <f>DW127*DX127</f>
        <v/>
      </c>
      <c r="DZ127" s="61" t="n"/>
      <c r="EA127" s="33" t="inlineStr">
        <is>
          <t>VGSLX</t>
        </is>
      </c>
      <c r="EB127" s="61" t="n">
        <v>0.1275</v>
      </c>
      <c r="EC127" s="61">
        <f>'ETF MTD'!$JU$28/'ETF MTD'!$JU$3-1</f>
        <v/>
      </c>
      <c r="ED127" s="61">
        <f>EB127*EC127</f>
        <v/>
      </c>
      <c r="EE127" s="61" t="n"/>
      <c r="EF127" s="33" t="inlineStr">
        <is>
          <t>VGSLX</t>
        </is>
      </c>
      <c r="EG127" s="61" t="n">
        <v>0.105</v>
      </c>
      <c r="EH127" s="61">
        <f>'ETF MTD'!$JU$28/'ETF MTD'!$JU$3-1</f>
        <v/>
      </c>
      <c r="EI127" s="61">
        <f>EG127*EH127</f>
        <v/>
      </c>
      <c r="EJ127" s="61" t="n"/>
      <c r="EK127" s="33" t="inlineStr">
        <is>
          <t>VGSLX</t>
        </is>
      </c>
      <c r="EL127" s="61" t="n">
        <v>0.1275</v>
      </c>
      <c r="EM127" s="61">
        <f>'ETF MTD'!$JU$28/'ETF MTD'!$JU$3-1</f>
        <v/>
      </c>
      <c r="EN127" s="61">
        <f>EL127*EM127</f>
        <v/>
      </c>
      <c r="EO127" s="61" t="n"/>
      <c r="EP127" s="33" t="inlineStr">
        <is>
          <t>VGSLX</t>
        </is>
      </c>
      <c r="EQ127" s="61" t="n">
        <v>0.15</v>
      </c>
      <c r="ER127" s="61">
        <f>'ETF MTD'!$JU$28/'ETF MTD'!$JU$3-1</f>
        <v/>
      </c>
      <c r="ES127" s="61">
        <f>EQ127*ER127</f>
        <v/>
      </c>
      <c r="ET127" s="61" t="n"/>
      <c r="EU127" s="33" t="inlineStr">
        <is>
          <t>VGSLX</t>
        </is>
      </c>
      <c r="EV127" s="61" t="n">
        <v>0.15</v>
      </c>
      <c r="EW127" s="61">
        <f>'ETF MTD'!$JU$28/'ETF MTD'!$JU$3-1</f>
        <v/>
      </c>
      <c r="EX127" s="61">
        <f>EV127*EW127</f>
        <v/>
      </c>
      <c r="EY127" s="61" t="n"/>
      <c r="EZ127" s="33" t="inlineStr">
        <is>
          <t>VGSLX</t>
        </is>
      </c>
      <c r="FA127" s="61" t="n">
        <v>0.15</v>
      </c>
      <c r="FB127" s="61">
        <f>'ETF MTD'!$JU$28/'ETF MTD'!$JU$3-1</f>
        <v/>
      </c>
      <c r="FC127" s="61">
        <f>FA127*FB127</f>
        <v/>
      </c>
      <c r="FD127" s="61" t="n"/>
      <c r="FE127" s="33" t="inlineStr">
        <is>
          <t>VGSLX</t>
        </is>
      </c>
      <c r="FF127" s="61" t="n">
        <v>0.15</v>
      </c>
      <c r="FG127" s="61">
        <f>'ETF MTD'!$JU$28/'ETF MTD'!$JU$3-1</f>
        <v/>
      </c>
      <c r="FH127" s="61">
        <f>FF127*FG127</f>
        <v/>
      </c>
      <c r="FI127" s="61" t="n"/>
      <c r="FJ127" s="33" t="inlineStr">
        <is>
          <t>VGSLX</t>
        </is>
      </c>
      <c r="FK127" s="61" t="n">
        <v>0.15</v>
      </c>
      <c r="FL127" s="61">
        <f>'ETF MTD'!$JU$28/'ETF MTD'!$JU$3-1</f>
        <v/>
      </c>
      <c r="FM127" s="61">
        <f>FK127*FL127</f>
        <v/>
      </c>
      <c r="FN127" s="61" t="n"/>
      <c r="FO127" s="33" t="inlineStr">
        <is>
          <t>VGSLX</t>
        </is>
      </c>
      <c r="FP127" s="61" t="n">
        <v>0.15</v>
      </c>
      <c r="FQ127" s="61">
        <f>'ETF MTD'!$JU$28/'ETF MTD'!$JU$3-1</f>
        <v/>
      </c>
      <c r="FR127" s="61">
        <f>FP127*FQ127</f>
        <v/>
      </c>
      <c r="FS127" s="61" t="n"/>
      <c r="FT127" s="33" t="inlineStr">
        <is>
          <t>VGSLX</t>
        </is>
      </c>
      <c r="FU127" s="61" t="n">
        <v>0.15</v>
      </c>
      <c r="FV127" s="61">
        <f>'ETF MTD'!$JU$28/'ETF MTD'!$JU$3-1</f>
        <v/>
      </c>
      <c r="FW127" s="61">
        <f>FU127*FV127</f>
        <v/>
      </c>
      <c r="FX127" s="61" t="n"/>
      <c r="FY127" s="33" t="inlineStr">
        <is>
          <t>VGSLX</t>
        </is>
      </c>
      <c r="FZ127" s="50" t="n">
        <v>0.15</v>
      </c>
      <c r="GA127" s="61">
        <f>'ETF MTD'!$JU$28/'ETF MTD'!$JU$3-1</f>
        <v/>
      </c>
      <c r="GB127" s="61">
        <f>FZ127*GA127</f>
        <v/>
      </c>
      <c r="GC127" s="61" t="n"/>
      <c r="GD127" s="33" t="inlineStr">
        <is>
          <t>VGSLX</t>
        </is>
      </c>
      <c r="GE127" s="50" t="n">
        <v>0.15</v>
      </c>
      <c r="GF127" s="61">
        <f>'ETF MTD'!$JU$28/'ETF MTD'!$JU$3-1</f>
        <v/>
      </c>
      <c r="GG127" s="61">
        <f>GE127*GF127</f>
        <v/>
      </c>
      <c r="GH127" s="61" t="n"/>
      <c r="GI127" s="33" t="inlineStr">
        <is>
          <t>VGSLX</t>
        </is>
      </c>
      <c r="GJ127" s="50" t="n">
        <v>0.15</v>
      </c>
      <c r="GK127" s="61">
        <f>'ETF MTD'!$JU$28/'ETF MTD'!$JU$3-1</f>
        <v/>
      </c>
      <c r="GL127" s="61">
        <f>GJ127*GK127</f>
        <v/>
      </c>
      <c r="GM127" s="61" t="n"/>
      <c r="GN127" s="33" t="inlineStr">
        <is>
          <t>VGSLX</t>
        </is>
      </c>
      <c r="GO127" s="50" t="n">
        <v>0.1275</v>
      </c>
      <c r="GP127" s="61">
        <f>'ETF MTD'!$JU$28/'ETF MTD'!$JU$3-1</f>
        <v/>
      </c>
      <c r="GQ127" s="61">
        <f>GO127*GP127</f>
        <v/>
      </c>
      <c r="GR127" s="61" t="n"/>
      <c r="GS127" s="33" t="inlineStr">
        <is>
          <t>VGSLX</t>
        </is>
      </c>
      <c r="GT127" s="50" t="n">
        <v>0.15</v>
      </c>
      <c r="GU127" s="61">
        <f>'ETF MTD'!$JU$28/'ETF MTD'!$JU$3-1</f>
        <v/>
      </c>
      <c r="GV127" s="61">
        <f>GT127*GU127</f>
        <v/>
      </c>
      <c r="GW127" s="61" t="n"/>
      <c r="GX127" s="33" t="inlineStr">
        <is>
          <t>VGSLX</t>
        </is>
      </c>
      <c r="GY127" s="50" t="n">
        <v>0.128</v>
      </c>
      <c r="GZ127" s="61">
        <f>'ETF MTD'!$JU$28/'ETF MTD'!$JU$3-1</f>
        <v/>
      </c>
      <c r="HA127" s="61">
        <f>GY127*GZ127</f>
        <v/>
      </c>
      <c r="HB127" s="61" t="n"/>
      <c r="HC127" s="33" t="inlineStr">
        <is>
          <t>VGSLX</t>
        </is>
      </c>
      <c r="HD127" s="50" t="n">
        <v>0.105</v>
      </c>
      <c r="HE127" s="61">
        <f>'ETF MTD'!$JU$28/'ETF MTD'!$JU$3-1</f>
        <v/>
      </c>
      <c r="HF127" s="61">
        <f>HD127*HE127</f>
        <v/>
      </c>
      <c r="HG127" s="61" t="n"/>
      <c r="HH127" s="33" t="inlineStr">
        <is>
          <t>VGSLX</t>
        </is>
      </c>
      <c r="HI127" s="50" t="n">
        <v>0.105</v>
      </c>
      <c r="HJ127" s="61">
        <f>'ETF MTD'!$JU$28/'ETF MTD'!$JU$3-1</f>
        <v/>
      </c>
      <c r="HK127" s="61">
        <f>HI127*HJ127</f>
        <v/>
      </c>
      <c r="HL127" s="61" t="n"/>
      <c r="HM127" s="33" t="inlineStr">
        <is>
          <t>VGSLX</t>
        </is>
      </c>
      <c r="HN127" s="50" t="n">
        <v>0.105</v>
      </c>
      <c r="HO127" s="61">
        <f>'ETF MTD'!$JU$28/'ETF MTD'!$JU$3-1</f>
        <v/>
      </c>
      <c r="HP127" s="61">
        <f>HN127*HO127</f>
        <v/>
      </c>
      <c r="HQ127" s="61" t="n"/>
      <c r="HR127" s="33" t="inlineStr">
        <is>
          <t>VGSLX</t>
        </is>
      </c>
      <c r="HS127" s="50" t="n">
        <v>0.105</v>
      </c>
      <c r="HT127" s="61">
        <f>'ETF MTD'!$JU$28/'ETF MTD'!$JU$3-1</f>
        <v/>
      </c>
      <c r="HU127" s="61">
        <f>HS127*HT127</f>
        <v/>
      </c>
      <c r="HV127" s="61" t="n"/>
      <c r="HW127" s="33" t="inlineStr">
        <is>
          <t>VGSLX</t>
        </is>
      </c>
      <c r="HX127" s="50" t="n">
        <v>0.105</v>
      </c>
      <c r="HY127" s="61">
        <f>'ETF MTD'!$JU$28/'ETF MTD'!$JU$3-1</f>
        <v/>
      </c>
      <c r="HZ127" s="61">
        <f>HX127*HY127</f>
        <v/>
      </c>
      <c r="IA127" s="61" t="n"/>
      <c r="IB127" s="33" t="inlineStr">
        <is>
          <t>VGSLX</t>
        </is>
      </c>
      <c r="IC127" s="50" t="n">
        <v>0.15</v>
      </c>
      <c r="ID127" s="61">
        <f>'ETF MTD'!$JU$28/'ETF MTD'!$JU$3-1</f>
        <v/>
      </c>
      <c r="IE127" s="61">
        <f>IC127*ID127</f>
        <v/>
      </c>
      <c r="IF127" s="61" t="n"/>
      <c r="IG127" s="33" t="inlineStr">
        <is>
          <t>VGSLX</t>
        </is>
      </c>
      <c r="IH127" s="50" t="n">
        <v>0.15</v>
      </c>
      <c r="II127" s="61">
        <f>'ETF MTD'!$JU$28/'ETF MTD'!$JU$3-1</f>
        <v/>
      </c>
      <c r="IJ127" s="61">
        <f>IH127*II127</f>
        <v/>
      </c>
      <c r="IK127" s="61" t="n"/>
      <c r="IL127" s="33" t="inlineStr">
        <is>
          <t>VGSLX</t>
        </is>
      </c>
      <c r="IM127" s="50" t="n">
        <v>0.15</v>
      </c>
      <c r="IN127" s="61">
        <f>'ETF MTD'!$JU$28/'ETF MTD'!$JU$3-1</f>
        <v/>
      </c>
      <c r="IO127" s="61">
        <f>IM127*IN127</f>
        <v/>
      </c>
      <c r="IP127" s="61" t="n"/>
      <c r="IQ127" s="33" t="inlineStr">
        <is>
          <t>VGSLX</t>
        </is>
      </c>
      <c r="IR127" s="50" t="n">
        <v>0.15</v>
      </c>
      <c r="IS127" s="61">
        <f>'ETF MTD'!$JU$28/'ETF MTD'!$JU$3-1</f>
        <v/>
      </c>
      <c r="IT127" s="61">
        <f>IR127*IS127</f>
        <v/>
      </c>
      <c r="IU127" s="61" t="n"/>
      <c r="IV127" s="33" t="inlineStr">
        <is>
          <t>VGSLX</t>
        </is>
      </c>
      <c r="IW127" s="50" t="n">
        <v>0.15</v>
      </c>
      <c r="IX127" s="61">
        <f>'ETF MTD'!$JU$28/'ETF MTD'!$JU$3-1</f>
        <v/>
      </c>
      <c r="IY127" s="61">
        <f>IW127*IX127</f>
        <v/>
      </c>
      <c r="IZ127" s="61" t="n"/>
      <c r="JA127" s="33" t="inlineStr">
        <is>
          <t>VGSLX</t>
        </is>
      </c>
      <c r="JB127" s="50" t="n">
        <v>0.15</v>
      </c>
      <c r="JC127" s="61">
        <f>'ETF MTD'!$JU$28/'ETF MTD'!$JU$3-1</f>
        <v/>
      </c>
      <c r="JD127" s="61">
        <f>JB127*JC127</f>
        <v/>
      </c>
      <c r="JE127" s="61" t="n"/>
      <c r="JF127" s="33" t="inlineStr">
        <is>
          <t>VGSLX</t>
        </is>
      </c>
      <c r="JG127" s="50" t="n">
        <v>0.15</v>
      </c>
      <c r="JH127" s="61">
        <f>'ETF MTD'!$JU$28/'ETF MTD'!$JU$3-1</f>
        <v/>
      </c>
      <c r="JI127" s="61">
        <f>JG127*JH127</f>
        <v/>
      </c>
      <c r="JJ127" s="61" t="n"/>
      <c r="JK127" s="33" t="inlineStr">
        <is>
          <t>VGSLX</t>
        </is>
      </c>
      <c r="JL127" s="50" t="n">
        <v>0.15</v>
      </c>
      <c r="JM127" s="61">
        <f>'ETF MTD'!$JU$28/'ETF MTD'!$JU$3-1</f>
        <v/>
      </c>
      <c r="JN127" s="61">
        <f>JL127*JM127</f>
        <v/>
      </c>
      <c r="JO127" s="61" t="n"/>
      <c r="JP127" s="33" t="inlineStr">
        <is>
          <t>VGSLX</t>
        </is>
      </c>
      <c r="JQ127" s="50" t="n">
        <v>0.15</v>
      </c>
      <c r="JR127" s="61">
        <f>'ETF MTD'!$JU$28/'ETF MTD'!$JU$3-1</f>
        <v/>
      </c>
      <c r="JS127" s="61">
        <f>JQ127*JR127</f>
        <v/>
      </c>
      <c r="JT127" s="61" t="n"/>
      <c r="JU127" s="33" t="inlineStr">
        <is>
          <t>VGSLX</t>
        </is>
      </c>
      <c r="JV127" s="50" t="n">
        <v>0.15</v>
      </c>
      <c r="JW127" s="61">
        <f>'ETF MTD'!$JU$28/'ETF MTD'!$JU$3-1</f>
        <v/>
      </c>
      <c r="JX127" s="61">
        <f>JV127*JW127</f>
        <v/>
      </c>
      <c r="JY127" s="61" t="n"/>
      <c r="JZ127" t="inlineStr">
        <is>
          <t>REITS</t>
        </is>
      </c>
      <c r="KA127" s="50" t="n">
        <v>0.15</v>
      </c>
      <c r="KB127" s="61">
        <f>'ETF MTD'!$JU$28/'ETF MTD'!$JU$3-1</f>
        <v/>
      </c>
      <c r="KC127" s="61">
        <f>KA127*KB127</f>
        <v/>
      </c>
      <c r="KD127" s="61" t="n"/>
      <c r="KE127" t="inlineStr">
        <is>
          <t>REITS</t>
        </is>
      </c>
      <c r="KF127" s="50" t="n">
        <v>0.15</v>
      </c>
      <c r="KG127" s="61">
        <f>'ETF MTD'!$JU$28/'ETF MTD'!$JU$3-1</f>
        <v/>
      </c>
      <c r="KH127" s="61">
        <f>KF127*KG127</f>
        <v/>
      </c>
      <c r="KI127" s="61" t="n"/>
      <c r="KJ127" t="inlineStr">
        <is>
          <t>REITS</t>
        </is>
      </c>
      <c r="KK127" s="50" t="n">
        <v>0.15</v>
      </c>
      <c r="KL127" s="61">
        <f>'ETF MTD'!$JU$28/'ETF MTD'!$JU$3-1</f>
        <v/>
      </c>
      <c r="KM127" s="61">
        <f>KK127*KL127</f>
        <v/>
      </c>
      <c r="KN127" s="61" t="n"/>
      <c r="KO127" t="inlineStr">
        <is>
          <t>REITS</t>
        </is>
      </c>
      <c r="KP127" s="50" t="n">
        <v>0.15</v>
      </c>
      <c r="KQ127" s="61">
        <f>'ETF MTD'!$JU$28/'ETF MTD'!$JU$3-1</f>
        <v/>
      </c>
      <c r="KR127" s="61">
        <f>KP127*KQ127</f>
        <v/>
      </c>
      <c r="KS127" s="61" t="n"/>
      <c r="KT127" t="inlineStr">
        <is>
          <t>REITS</t>
        </is>
      </c>
      <c r="KU127" s="50" t="n">
        <v>0.1275</v>
      </c>
      <c r="KV127" s="61">
        <f>'ETF MTD'!$JU$28/'ETF MTD'!$JU$3-1</f>
        <v/>
      </c>
      <c r="KW127" s="61">
        <f>KU127*KV127</f>
        <v/>
      </c>
      <c r="KX127" s="61" t="n"/>
      <c r="KY127" t="inlineStr">
        <is>
          <t>REITS</t>
        </is>
      </c>
      <c r="KZ127" s="50" t="n">
        <v>0.1275</v>
      </c>
      <c r="LA127" s="61">
        <f>'ETF MTD'!$JU$28/'ETF MTD'!$JU$3-1</f>
        <v/>
      </c>
      <c r="LB127" s="61">
        <f>KZ127*LA127</f>
        <v/>
      </c>
      <c r="LC127" s="61" t="n"/>
      <c r="LD127" t="inlineStr">
        <is>
          <t>REITS</t>
        </is>
      </c>
      <c r="LE127" s="50" t="n">
        <v>0.15</v>
      </c>
      <c r="LF127" s="61">
        <f>'ETF MTD'!$JU$28/'ETF MTD'!$JU$3-1</f>
        <v/>
      </c>
      <c r="LG127" s="61">
        <f>LE127*LF127</f>
        <v/>
      </c>
      <c r="LH127" s="61" t="n"/>
      <c r="LI127" t="inlineStr">
        <is>
          <t>REITS</t>
        </is>
      </c>
      <c r="LJ127" s="50" t="n">
        <v>0.15</v>
      </c>
      <c r="LK127" s="61">
        <f>'ETF MTD'!$JU$28/'ETF MTD'!$JU$3-1</f>
        <v/>
      </c>
      <c r="LL127" s="61">
        <f>LJ127*LK127</f>
        <v/>
      </c>
      <c r="LM127" s="61" t="n"/>
      <c r="LN127" t="inlineStr">
        <is>
          <t>REITS</t>
        </is>
      </c>
      <c r="LO127" s="50" t="n">
        <v>0.115</v>
      </c>
      <c r="LP127" s="61">
        <f>'ETF MTD'!$JU$28/'ETF MTD'!$JU$3-1</f>
        <v/>
      </c>
      <c r="LQ127" s="61">
        <f>LO127*LP127</f>
        <v/>
      </c>
      <c r="LR127" s="61" t="n"/>
      <c r="LS127" t="inlineStr">
        <is>
          <t>REITS</t>
        </is>
      </c>
      <c r="LT127" s="50" t="n">
        <v>0.115</v>
      </c>
      <c r="LU127" s="61">
        <f>'ETF MTD'!$JU$28/'ETF MTD'!$JU$3-1</f>
        <v/>
      </c>
      <c r="LV127" s="61">
        <f>LT127*LU127</f>
        <v/>
      </c>
      <c r="LW127" s="61" t="n"/>
      <c r="LX127" t="inlineStr">
        <is>
          <t>REITS</t>
        </is>
      </c>
      <c r="LY127" s="50" t="n">
        <v>0.115</v>
      </c>
      <c r="LZ127" s="61">
        <f>'ETF MTD'!$JU$28/'ETF MTD'!$JU$3-1</f>
        <v/>
      </c>
      <c r="MA127" s="61">
        <f>LY127*LZ127</f>
        <v/>
      </c>
      <c r="MB127" s="61" t="n"/>
      <c r="MC127" t="inlineStr">
        <is>
          <t>REITS</t>
        </is>
      </c>
      <c r="MD127" s="50" t="n">
        <v>0.115</v>
      </c>
      <c r="ME127" s="61">
        <f>'ETF MTD'!$JU$28/'ETF MTD'!$JU$3-1</f>
        <v/>
      </c>
      <c r="MF127" s="61">
        <f>MD127*ME127</f>
        <v/>
      </c>
      <c r="MG127" s="61" t="n"/>
      <c r="MH127" t="inlineStr">
        <is>
          <t>REITS</t>
        </is>
      </c>
      <c r="MI127" s="50" t="n">
        <v>0.115</v>
      </c>
      <c r="MJ127" s="61">
        <f>'ETF MTD'!$JU$28/'ETF MTD'!$JU$3-1</f>
        <v/>
      </c>
      <c r="MK127" s="61">
        <f>MI127*MJ127</f>
        <v/>
      </c>
      <c r="ML127" s="61" t="n"/>
      <c r="MM127" t="inlineStr">
        <is>
          <t>REITS</t>
        </is>
      </c>
      <c r="MN127" s="50" t="n">
        <v>0.115</v>
      </c>
      <c r="MO127" s="61">
        <f>'ETF MTD'!$JU$28/'ETF MTD'!$JU$3-1</f>
        <v/>
      </c>
      <c r="MP127" s="61">
        <f>MN127*MO127</f>
        <v/>
      </c>
      <c r="MQ127" s="33" t="n"/>
      <c r="MR127" t="inlineStr">
        <is>
          <t>REITS</t>
        </is>
      </c>
      <c r="MS127" s="50" t="n">
        <v>0.06999999999999999</v>
      </c>
      <c r="MT127" s="61">
        <f>'ETF MTD'!$JU$28/'ETF MTD'!$JU$3-1</f>
        <v/>
      </c>
      <c r="MU127" s="61">
        <f>MS127*MT127</f>
        <v/>
      </c>
      <c r="MV127" s="61" t="n"/>
      <c r="MW127" t="inlineStr">
        <is>
          <t>REITS</t>
        </is>
      </c>
      <c r="MX127" s="128" t="n">
        <v>0.07000000000000001</v>
      </c>
      <c r="MY127" s="61">
        <f>'ETF MTD'!$JU$28/'ETF MTD'!$JU$3-1</f>
        <v/>
      </c>
      <c r="MZ127" s="61">
        <f>MX127*MY127</f>
        <v/>
      </c>
      <c r="NA127" s="33" t="n"/>
      <c r="NB127" t="inlineStr">
        <is>
          <t>REITS</t>
        </is>
      </c>
      <c r="NC127" s="41" t="n">
        <v>0.08499999999999999</v>
      </c>
      <c r="ND127" s="61">
        <f>'ETF MTD'!$JU$28/'ETF MTD'!$JU$3-1</f>
        <v/>
      </c>
      <c r="NE127" s="61">
        <f>NC127*ND127</f>
        <v/>
      </c>
      <c r="NF127" s="33" t="n"/>
      <c r="NG127" t="inlineStr">
        <is>
          <t>REITS</t>
        </is>
      </c>
      <c r="NH127" s="41" t="n">
        <v>0.07000000000000001</v>
      </c>
      <c r="NI127" s="61">
        <f>'ETF MTD'!$JU$28/'ETF MTD'!$JU$3-1</f>
        <v/>
      </c>
      <c r="NJ127" s="61">
        <f>NH127*NI127</f>
        <v/>
      </c>
      <c r="NK127" s="33" t="n"/>
      <c r="NL127" t="inlineStr">
        <is>
          <t>REITS</t>
        </is>
      </c>
      <c r="NM127" s="41" t="n">
        <v>0.07000000000000001</v>
      </c>
      <c r="NN127" s="61">
        <f>'ETF MTD'!$JU$28/'ETF MTD'!$JU$3-1</f>
        <v/>
      </c>
      <c r="NO127" s="61">
        <f>NM127*NN127</f>
        <v/>
      </c>
      <c r="NP127" s="33" t="n"/>
      <c r="NQ127" t="inlineStr">
        <is>
          <t>REITS</t>
        </is>
      </c>
      <c r="NR127" s="41" t="n">
        <v>0.07000000000000001</v>
      </c>
      <c r="NS127" s="61">
        <f>'ETF MTD'!$JU$28/'ETF MTD'!$JU$3-1</f>
        <v/>
      </c>
      <c r="NT127" s="61">
        <f>NR127*NS127</f>
        <v/>
      </c>
      <c r="NU127" s="33" t="n"/>
      <c r="NV127" t="inlineStr">
        <is>
          <t>REITS</t>
        </is>
      </c>
      <c r="NW127" s="41" t="n">
        <v>0.07000000000000001</v>
      </c>
      <c r="NX127" s="61">
        <f>'ETF MTD'!$JU$28/'ETF MTD'!$JU$3-1</f>
        <v/>
      </c>
      <c r="NY127" s="61">
        <f>NW127*NX127</f>
        <v/>
      </c>
      <c r="NZ127" s="33" t="n"/>
      <c r="OA127" t="inlineStr">
        <is>
          <t>REITS</t>
        </is>
      </c>
      <c r="OB127" s="41" t="n">
        <v>0.07000000000000001</v>
      </c>
      <c r="OC127" s="61">
        <f>'ETF MTD'!$JU$28/'ETF MTD'!$JU$3-1</f>
        <v/>
      </c>
      <c r="OD127" s="61">
        <f>OB127*OC127</f>
        <v/>
      </c>
      <c r="OE127" s="33" t="n"/>
      <c r="OF127" t="inlineStr">
        <is>
          <t>REITS</t>
        </is>
      </c>
      <c r="OG127" s="41" t="n">
        <v>0.08500000000000001</v>
      </c>
      <c r="OH127" s="61">
        <f>'ETF MTD'!$JU$28/'ETF MTD'!$JU$3-1</f>
        <v/>
      </c>
      <c r="OI127" s="61">
        <f>OG127*OH127</f>
        <v/>
      </c>
      <c r="OJ127" s="33" t="n"/>
      <c r="OK127" t="inlineStr">
        <is>
          <t>REITS</t>
        </is>
      </c>
      <c r="OL127" s="41" t="n">
        <v>0.07000000000000001</v>
      </c>
      <c r="OM127" s="61">
        <f>'ETF MTD'!$JU$28/'ETF MTD'!$JU$3-1</f>
        <v/>
      </c>
      <c r="ON127" s="61">
        <f>OL127*OM127</f>
        <v/>
      </c>
      <c r="OO127" s="33" t="n"/>
      <c r="OP127" t="inlineStr">
        <is>
          <t>REITS</t>
        </is>
      </c>
      <c r="OQ127" s="41" t="n">
        <v>0.07000000000000001</v>
      </c>
      <c r="OR127" s="61">
        <f>'ETF MTD'!$JU$28/'ETF MTD'!$JU$3-1</f>
        <v/>
      </c>
      <c r="OS127" s="61">
        <f>OQ127*OR127</f>
        <v/>
      </c>
      <c r="OT127" s="33" t="n"/>
      <c r="OU127" t="inlineStr">
        <is>
          <t>REITS</t>
        </is>
      </c>
      <c r="OV127" s="41" t="n">
        <v>0.07000000000000001</v>
      </c>
      <c r="OW127" s="61">
        <f>'ETF MTD'!$JU$28/'ETF MTD'!$JU$3-1</f>
        <v/>
      </c>
      <c r="OX127" s="61">
        <f>OV127*OW127</f>
        <v/>
      </c>
      <c r="OY127" s="33" t="n"/>
      <c r="OZ127" t="inlineStr">
        <is>
          <t>REITS</t>
        </is>
      </c>
      <c r="PA127" s="41" t="n">
        <v>0.08500000000000001</v>
      </c>
      <c r="PB127" s="61">
        <f>'ETF MTD'!$JU$28/'ETF MTD'!$JU$3-1</f>
        <v/>
      </c>
      <c r="PC127" s="61">
        <f>PA127*PB127</f>
        <v/>
      </c>
      <c r="PD127" s="33" t="n"/>
      <c r="PE127" t="inlineStr">
        <is>
          <t>REITS</t>
        </is>
      </c>
      <c r="PF127" s="41" t="n">
        <v>0.1</v>
      </c>
      <c r="PG127" s="61">
        <f>'ETF MTD'!$JU$28/'ETF MTD'!$JU$3-1</f>
        <v/>
      </c>
      <c r="PH127" s="61">
        <f>PF127*PG127</f>
        <v/>
      </c>
      <c r="PI127" s="33" t="n"/>
      <c r="PJ127" t="inlineStr">
        <is>
          <t>REITS</t>
        </is>
      </c>
      <c r="PK127" s="41" t="n">
        <v>0.1</v>
      </c>
      <c r="PL127" s="61">
        <f>'ETF MTD'!$JU$28/'ETF MTD'!$JU$3-1</f>
        <v/>
      </c>
      <c r="PM127" s="61">
        <f>PK127*PL127</f>
        <v/>
      </c>
      <c r="PN127" s="33" t="n"/>
      <c r="PO127" t="inlineStr">
        <is>
          <t>REITS</t>
        </is>
      </c>
      <c r="PP127" s="41" t="n">
        <v>0.1</v>
      </c>
      <c r="PQ127" s="61">
        <f>'ETF MTD'!$JU$28/'ETF MTD'!$JU$3-1</f>
        <v/>
      </c>
      <c r="PR127" s="61">
        <f>PP127*PQ127</f>
        <v/>
      </c>
      <c r="PS127" s="33" t="n"/>
      <c r="PT127" t="inlineStr">
        <is>
          <t>REITS</t>
        </is>
      </c>
      <c r="PU127" s="41" t="n">
        <v>0.1</v>
      </c>
      <c r="PV127" s="61">
        <f>'ETF MTD'!$JU$28/'ETF MTD'!$JU$3-1</f>
        <v/>
      </c>
      <c r="PW127" s="61">
        <f>PU127*PV127</f>
        <v/>
      </c>
      <c r="PX127" s="33" t="n"/>
      <c r="PY127" t="inlineStr">
        <is>
          <t>REITS</t>
        </is>
      </c>
      <c r="PZ127" s="41" t="n">
        <v>0.07000000000000001</v>
      </c>
      <c r="QA127" s="61">
        <f>'ETF MTD'!$JU$28/'ETF MTD'!$JU$3-1</f>
        <v/>
      </c>
      <c r="QB127" s="61">
        <f>PZ127*QA127</f>
        <v/>
      </c>
      <c r="QC127" s="33" t="n"/>
      <c r="QD127" t="inlineStr">
        <is>
          <t>REITS</t>
        </is>
      </c>
      <c r="QE127" s="41" t="n">
        <v>0.07000000000000001</v>
      </c>
      <c r="QF127" s="61">
        <f>'ETF MTD'!$JU$28/'ETF MTD'!$JU$3-1</f>
        <v/>
      </c>
      <c r="QG127" s="61">
        <f>QE127*QF127</f>
        <v/>
      </c>
      <c r="QH127" s="61" t="n"/>
      <c r="QI127" t="inlineStr">
        <is>
          <t>REITS</t>
        </is>
      </c>
      <c r="QJ127" s="41" t="n">
        <v>0.07750000000000001</v>
      </c>
      <c r="QK127" s="61">
        <f>'ETF MTD'!$JU$28/'ETF MTD'!$JU$3-1</f>
        <v/>
      </c>
      <c r="QL127" s="61">
        <f>QJ127*QK127</f>
        <v/>
      </c>
      <c r="QM127" s="33" t="n"/>
      <c r="QN127" t="inlineStr">
        <is>
          <t>REITS</t>
        </is>
      </c>
      <c r="QO127" s="41" t="n">
        <v>0.07750000000000001</v>
      </c>
      <c r="QP127" s="61">
        <f>'ETF MTD'!$JU$28/'ETF MTD'!$JU$3-1</f>
        <v/>
      </c>
      <c r="QQ127" s="61">
        <f>QO127*QP127</f>
        <v/>
      </c>
      <c r="QR127" s="33" t="n"/>
      <c r="QS127" t="inlineStr">
        <is>
          <t>REITS</t>
        </is>
      </c>
      <c r="QT127" s="41" t="n">
        <v>0.078</v>
      </c>
      <c r="QU127" s="61">
        <f>'ETF MTD'!$JU$28/'ETF MTD'!$JU$3-1</f>
        <v/>
      </c>
      <c r="QV127" s="61">
        <f>QT127*QU127</f>
        <v/>
      </c>
      <c r="QW127" s="33" t="n"/>
      <c r="QX127" t="inlineStr">
        <is>
          <t>REITS</t>
        </is>
      </c>
      <c r="QY127" s="41" t="n">
        <v>0.1</v>
      </c>
      <c r="QZ127" s="61">
        <f>'ETF MTD'!$JU$28/'ETF MTD'!$JU$3-1</f>
        <v/>
      </c>
      <c r="RA127" s="61">
        <f>QY127*QZ127</f>
        <v/>
      </c>
      <c r="RB127" s="33" t="n"/>
      <c r="RC127" t="inlineStr">
        <is>
          <t>REITS</t>
        </is>
      </c>
      <c r="RD127" s="41" t="n">
        <v>0.1</v>
      </c>
      <c r="RE127" s="61">
        <f>'ETF MTD'!$JU$28/'ETF MTD'!$JU$3-1</f>
        <v/>
      </c>
      <c r="RF127" s="61">
        <f>RD127*RE127</f>
        <v/>
      </c>
      <c r="RG127" s="33" t="n"/>
      <c r="RH127" t="inlineStr">
        <is>
          <t>REITS</t>
        </is>
      </c>
      <c r="RI127" s="41" t="n">
        <v>0.1</v>
      </c>
      <c r="RJ127" s="61">
        <f>'ETF MTD'!$JU$28/'ETF MTD'!$JU$3-1</f>
        <v/>
      </c>
      <c r="RK127" s="61">
        <f>RI127*RJ127</f>
        <v/>
      </c>
      <c r="RL127" s="61" t="n"/>
      <c r="RM127" s="208" t="n">
        <v>0.1</v>
      </c>
      <c r="RN127" s="58">
        <f>RM127*0.7</f>
        <v/>
      </c>
    </row>
    <row r="128">
      <c r="U128" s="33" t="n"/>
      <c r="V128" s="49" t="n"/>
      <c r="W128" s="61" t="n"/>
      <c r="X128" s="61" t="n"/>
      <c r="Y128" s="61" t="n"/>
      <c r="Z128" s="33" t="n"/>
      <c r="AA128" s="49" t="n"/>
      <c r="AB128" s="61" t="n"/>
      <c r="AC128" s="61" t="n"/>
      <c r="AD128" s="61" t="n"/>
      <c r="AE128" s="33" t="n"/>
      <c r="AF128" s="49" t="n"/>
      <c r="AG128" s="61" t="n"/>
      <c r="AH128" s="61" t="n"/>
      <c r="AI128" s="61" t="n"/>
      <c r="AJ128" s="33" t="n"/>
      <c r="AK128" s="49" t="n"/>
      <c r="AL128" s="61" t="n"/>
      <c r="AM128" s="61" t="n"/>
      <c r="AN128" s="61" t="n"/>
      <c r="AO128" s="33" t="n"/>
      <c r="AP128" s="61" t="n"/>
      <c r="AQ128" s="61" t="n"/>
      <c r="AR128" s="61" t="n"/>
      <c r="AS128" s="61" t="n"/>
      <c r="AT128" s="33" t="n"/>
      <c r="AU128" s="61" t="n"/>
      <c r="AV128" s="61" t="n"/>
      <c r="AW128" s="61" t="n"/>
      <c r="AX128" s="61" t="n"/>
      <c r="AY128" s="33" t="n"/>
      <c r="AZ128" s="61" t="n"/>
      <c r="BA128" s="61" t="n"/>
      <c r="BB128" s="61" t="n"/>
      <c r="BC128" s="61" t="n"/>
      <c r="BD128" s="33" t="n"/>
      <c r="BE128" s="61" t="n"/>
      <c r="BF128" s="61" t="n"/>
      <c r="BG128" s="61" t="n"/>
      <c r="BH128" s="61" t="n"/>
      <c r="BI128" s="33" t="n"/>
      <c r="BJ128" s="61" t="n"/>
      <c r="BK128" s="61" t="n"/>
      <c r="BL128" s="61" t="n"/>
      <c r="BM128" s="61" t="n"/>
      <c r="BN128" s="33" t="n"/>
      <c r="BO128" s="61" t="n"/>
      <c r="BP128" s="61" t="n"/>
      <c r="BQ128" s="61" t="n"/>
      <c r="BR128" s="61" t="n"/>
      <c r="BS128" s="33" t="n"/>
      <c r="BT128" s="61" t="n"/>
      <c r="BU128" s="61" t="n"/>
      <c r="BV128" s="61" t="n"/>
      <c r="BW128" s="61" t="n"/>
      <c r="BX128" s="33" t="n"/>
      <c r="BY128" s="61" t="n"/>
      <c r="BZ128" s="61" t="n"/>
      <c r="CA128" s="61" t="n"/>
      <c r="CB128" s="61" t="n"/>
      <c r="CC128" s="33" t="n"/>
      <c r="CD128" s="61" t="n"/>
      <c r="CE128" s="61" t="n"/>
      <c r="CF128" s="61" t="n"/>
      <c r="CG128" s="61" t="n"/>
      <c r="CH128" s="33" t="n"/>
      <c r="CI128" s="61" t="n"/>
      <c r="CJ128" s="61" t="n"/>
      <c r="CK128" s="61" t="n"/>
      <c r="CL128" s="61" t="n"/>
      <c r="CM128" s="33" t="n"/>
      <c r="CN128" s="61" t="n"/>
      <c r="CO128" s="61" t="n"/>
      <c r="CP128" s="61" t="n"/>
      <c r="CQ128" s="61" t="n"/>
      <c r="CR128" s="33" t="n"/>
      <c r="CS128" s="61" t="n"/>
      <c r="CT128" s="61" t="n"/>
      <c r="CU128" s="61" t="n"/>
      <c r="CV128" s="61" t="n"/>
      <c r="CW128" s="33" t="n"/>
      <c r="CX128" s="61" t="n"/>
      <c r="CY128" s="61" t="n"/>
      <c r="CZ128" s="61" t="n"/>
      <c r="DA128" s="61" t="n"/>
      <c r="DB128" s="33" t="n"/>
      <c r="DC128" s="61" t="n"/>
      <c r="DD128" s="61" t="n"/>
      <c r="DE128" s="61" t="n"/>
      <c r="DF128" s="61" t="n"/>
      <c r="DG128" s="33" t="n"/>
      <c r="DH128" s="61" t="n"/>
      <c r="DI128" s="61" t="n"/>
      <c r="DJ128" s="61" t="n"/>
      <c r="DK128" s="61" t="n"/>
      <c r="DL128" s="33" t="n"/>
      <c r="DM128" s="61" t="n"/>
      <c r="DN128" s="61" t="n"/>
      <c r="DO128" s="61" t="n"/>
      <c r="DP128" s="61" t="n"/>
      <c r="DQ128" s="33" t="n"/>
      <c r="DR128" s="61" t="n"/>
      <c r="DS128" s="61" t="n"/>
      <c r="DT128" s="61" t="n"/>
      <c r="DU128" s="61" t="n"/>
      <c r="DV128" s="33" t="n"/>
      <c r="DW128" s="61" t="n"/>
      <c r="DX128" s="61" t="n"/>
      <c r="DY128" s="61" t="n"/>
      <c r="DZ128" s="61" t="n"/>
      <c r="EA128" s="33" t="n"/>
      <c r="EB128" s="61" t="n"/>
      <c r="EC128" s="61" t="n"/>
      <c r="ED128" s="61" t="n"/>
      <c r="EE128" s="61" t="n"/>
      <c r="EF128" s="33" t="n"/>
      <c r="EG128" s="61" t="n"/>
      <c r="EH128" s="61" t="n"/>
      <c r="EI128" s="61" t="n"/>
      <c r="EJ128" s="61" t="n"/>
      <c r="EK128" s="32" t="inlineStr">
        <is>
          <t>VUSTX</t>
        </is>
      </c>
      <c r="EL128" s="49" t="n">
        <v>0</v>
      </c>
      <c r="EM128" s="61">
        <f>'ETF MTD'!$DO$28/'ETF MTD'!$DO$3-1</f>
        <v/>
      </c>
      <c r="EN128" s="61">
        <f>EL128*EM128</f>
        <v/>
      </c>
      <c r="EO128" s="61" t="n"/>
      <c r="EP128" s="32" t="inlineStr">
        <is>
          <t>VUSTX</t>
        </is>
      </c>
      <c r="EQ128" s="49" t="n">
        <v>0</v>
      </c>
      <c r="ER128" s="61">
        <f>'ETF MTD'!$DO$28/'ETF MTD'!$DO$3-1</f>
        <v/>
      </c>
      <c r="ES128" s="61">
        <f>EQ128*ER128</f>
        <v/>
      </c>
      <c r="ET128" s="61" t="n"/>
      <c r="EU128" s="32" t="inlineStr">
        <is>
          <t>VUSTX</t>
        </is>
      </c>
      <c r="EV128" s="49" t="n">
        <v>0</v>
      </c>
      <c r="EW128" s="61">
        <f>'ETF MTD'!$DO$28/'ETF MTD'!$DO$3-1</f>
        <v/>
      </c>
      <c r="EX128" s="61">
        <f>EV128*EW128</f>
        <v/>
      </c>
      <c r="EY128" s="61" t="n"/>
      <c r="EZ128" s="32" t="inlineStr">
        <is>
          <t>VUSTX</t>
        </is>
      </c>
      <c r="FA128" s="49" t="n">
        <v>0</v>
      </c>
      <c r="FB128" s="61">
        <f>'ETF MTD'!$DO$28/'ETF MTD'!$DO$3-1</f>
        <v/>
      </c>
      <c r="FC128" s="61">
        <f>FA128*FB128</f>
        <v/>
      </c>
      <c r="FD128" s="61" t="n"/>
      <c r="FE128" s="32" t="inlineStr">
        <is>
          <t>VUSTX</t>
        </is>
      </c>
      <c r="FF128" s="49" t="n">
        <v>0</v>
      </c>
      <c r="FG128" s="61">
        <f>'ETF MTD'!$DO$28/'ETF MTD'!$DO$3-1</f>
        <v/>
      </c>
      <c r="FH128" s="61">
        <f>FF128*FG128</f>
        <v/>
      </c>
      <c r="FI128" s="61" t="n"/>
      <c r="FJ128" s="32" t="inlineStr">
        <is>
          <t>VUSTX</t>
        </is>
      </c>
      <c r="FK128" s="49" t="n">
        <v>0</v>
      </c>
      <c r="FL128" s="61">
        <f>'ETF MTD'!$DO$28/'ETF MTD'!$DO$3-1</f>
        <v/>
      </c>
      <c r="FM128" s="61">
        <f>FK128*FL128</f>
        <v/>
      </c>
      <c r="FN128" s="61" t="n"/>
      <c r="FO128" s="32" t="inlineStr">
        <is>
          <t>VUSTX</t>
        </is>
      </c>
      <c r="FP128" s="49" t="n">
        <v>0</v>
      </c>
      <c r="FQ128" s="61">
        <f>'ETF MTD'!$DO$28/'ETF MTD'!$DO$3-1</f>
        <v/>
      </c>
      <c r="FR128" s="61">
        <f>FP128*FQ128</f>
        <v/>
      </c>
      <c r="FS128" s="61" t="n"/>
      <c r="FT128" s="32" t="inlineStr">
        <is>
          <t>VUSTX</t>
        </is>
      </c>
      <c r="FU128" s="49" t="n">
        <v>0</v>
      </c>
      <c r="FV128" s="61">
        <f>'ETF MTD'!$DO$28/'ETF MTD'!$DO$3-1</f>
        <v/>
      </c>
      <c r="FW128" s="61">
        <f>FU128*FV128</f>
        <v/>
      </c>
      <c r="FX128" s="61" t="n"/>
      <c r="FY128" s="32" t="inlineStr">
        <is>
          <t>VUSTX</t>
        </is>
      </c>
      <c r="FZ128" s="41" t="n">
        <v>0</v>
      </c>
      <c r="GA128" s="61">
        <f>'ETF MTD'!$DO$28/'ETF MTD'!$DO$3-1</f>
        <v/>
      </c>
      <c r="GB128" s="61">
        <f>FZ128*GA128</f>
        <v/>
      </c>
      <c r="GC128" s="61" t="n"/>
      <c r="GD128" s="32" t="inlineStr">
        <is>
          <t>VUSTX</t>
        </is>
      </c>
      <c r="GE128" s="41" t="n">
        <v>0</v>
      </c>
      <c r="GF128" s="61">
        <f>'ETF MTD'!$DO$28/'ETF MTD'!$DO$3-1</f>
        <v/>
      </c>
      <c r="GG128" s="61">
        <f>GE128*GF128</f>
        <v/>
      </c>
      <c r="GH128" s="61" t="n"/>
      <c r="GI128" s="32" t="inlineStr">
        <is>
          <t>VUSTX</t>
        </is>
      </c>
      <c r="GJ128" s="41" t="n">
        <v>0</v>
      </c>
      <c r="GK128" s="61">
        <f>'ETF MTD'!$DO$28/'ETF MTD'!$DO$3-1</f>
        <v/>
      </c>
      <c r="GL128" s="61">
        <f>GJ128*GK128</f>
        <v/>
      </c>
      <c r="GM128" s="61" t="n"/>
      <c r="GN128" s="32" t="inlineStr">
        <is>
          <t>VUSTX</t>
        </is>
      </c>
      <c r="GO128" s="41" t="n">
        <v>0</v>
      </c>
      <c r="GP128" s="61">
        <f>'ETF MTD'!$DO$28/'ETF MTD'!$DO$3-1</f>
        <v/>
      </c>
      <c r="GQ128" s="61">
        <f>GO128*GP128</f>
        <v/>
      </c>
      <c r="GR128" s="61" t="n"/>
      <c r="GS128" s="32" t="inlineStr">
        <is>
          <t>VUSTX</t>
        </is>
      </c>
      <c r="GT128" s="41" t="n">
        <v>0</v>
      </c>
      <c r="GU128" s="61">
        <f>'ETF MTD'!$DO$28/'ETF MTD'!$DO$3-1</f>
        <v/>
      </c>
      <c r="GV128" s="61">
        <f>GT128*GU128</f>
        <v/>
      </c>
      <c r="GW128" s="61" t="n"/>
      <c r="GX128" s="32" t="inlineStr">
        <is>
          <t>VUSTX</t>
        </is>
      </c>
      <c r="GY128" s="41" t="n">
        <v>0</v>
      </c>
      <c r="GZ128" s="61">
        <f>'ETF MTD'!$DO$28/'ETF MTD'!$DO$3-1</f>
        <v/>
      </c>
      <c r="HA128" s="61">
        <f>GY128*GZ128</f>
        <v/>
      </c>
      <c r="HB128" s="61" t="n"/>
      <c r="HC128" s="32" t="inlineStr">
        <is>
          <t>VUSTX</t>
        </is>
      </c>
      <c r="HD128" s="41" t="n">
        <v>0</v>
      </c>
      <c r="HE128" s="61">
        <f>'ETF MTD'!$DO$28/'ETF MTD'!$DO$3-1</f>
        <v/>
      </c>
      <c r="HF128" s="61">
        <f>HD128*HE128</f>
        <v/>
      </c>
      <c r="HG128" s="61" t="n"/>
      <c r="HH128" s="32" t="inlineStr">
        <is>
          <t>VUSTX</t>
        </is>
      </c>
      <c r="HI128" s="41" t="n">
        <v>0</v>
      </c>
      <c r="HJ128" s="61">
        <f>'ETF MTD'!$DO$28/'ETF MTD'!$DO$3-1</f>
        <v/>
      </c>
      <c r="HK128" s="61">
        <f>HI128*HJ128</f>
        <v/>
      </c>
      <c r="HL128" s="61" t="n"/>
      <c r="HM128" s="32" t="inlineStr">
        <is>
          <t>VUSTX</t>
        </is>
      </c>
      <c r="HN128" s="41" t="n">
        <v>0</v>
      </c>
      <c r="HO128" s="61">
        <f>'ETF MTD'!$DO$28/'ETF MTD'!$DO$3-1</f>
        <v/>
      </c>
      <c r="HP128" s="61">
        <f>HN128*HO128</f>
        <v/>
      </c>
      <c r="HQ128" s="61" t="n"/>
      <c r="HR128" s="32" t="inlineStr">
        <is>
          <t>VUSTX</t>
        </is>
      </c>
      <c r="HS128" s="41" t="n">
        <v>0</v>
      </c>
      <c r="HT128" s="61">
        <f>'ETF MTD'!$DO$28/'ETF MTD'!$DO$3-1</f>
        <v/>
      </c>
      <c r="HU128" s="61">
        <f>HS128*HT128</f>
        <v/>
      </c>
      <c r="HV128" s="61" t="n"/>
      <c r="HW128" s="32" t="inlineStr">
        <is>
          <t>VUSTX</t>
        </is>
      </c>
      <c r="HX128" s="41" t="n">
        <v>0</v>
      </c>
      <c r="HY128" s="61">
        <f>'ETF MTD'!$DO$28/'ETF MTD'!$DO$3-1</f>
        <v/>
      </c>
      <c r="HZ128" s="61">
        <f>HX128*HY128</f>
        <v/>
      </c>
      <c r="IA128" s="61" t="n"/>
      <c r="IB128" s="32" t="inlineStr">
        <is>
          <t>VUSTX</t>
        </is>
      </c>
      <c r="IC128" s="41" t="n">
        <v>0</v>
      </c>
      <c r="ID128" s="61">
        <f>'ETF MTD'!$DO$28/'ETF MTD'!$DO$3-1</f>
        <v/>
      </c>
      <c r="IE128" s="61">
        <f>IC128*ID128</f>
        <v/>
      </c>
      <c r="IF128" s="61" t="n"/>
      <c r="IG128" s="32" t="inlineStr">
        <is>
          <t>VUSTX</t>
        </is>
      </c>
      <c r="IH128" s="41" t="n">
        <v>0</v>
      </c>
      <c r="II128" s="61">
        <f>'ETF MTD'!$DO$28/'ETF MTD'!$DO$3-1</f>
        <v/>
      </c>
      <c r="IJ128" s="61">
        <f>IH128*II128</f>
        <v/>
      </c>
      <c r="IK128" s="61" t="n"/>
      <c r="IL128" s="32" t="inlineStr">
        <is>
          <t>VUSTX</t>
        </is>
      </c>
      <c r="IM128" s="41" t="n">
        <v>0</v>
      </c>
      <c r="IN128" s="61">
        <f>'ETF MTD'!$DO$28/'ETF MTD'!$DO$3-1</f>
        <v/>
      </c>
      <c r="IO128" s="61">
        <f>IM128*IN128</f>
        <v/>
      </c>
      <c r="IP128" s="61" t="n"/>
      <c r="IQ128" s="32" t="inlineStr">
        <is>
          <t>VUSTX</t>
        </is>
      </c>
      <c r="IR128" s="41" t="n">
        <v>0</v>
      </c>
      <c r="IS128" s="61">
        <f>'ETF MTD'!$DO$28/'ETF MTD'!$DO$3-1</f>
        <v/>
      </c>
      <c r="IT128" s="61">
        <f>IR128*IS128</f>
        <v/>
      </c>
      <c r="IU128" s="61" t="n"/>
      <c r="IV128" s="32" t="inlineStr">
        <is>
          <t>VUSTX</t>
        </is>
      </c>
      <c r="IW128" s="41" t="n">
        <v>0</v>
      </c>
      <c r="IX128" s="61">
        <f>'ETF MTD'!$DO$28/'ETF MTD'!$DO$3-1</f>
        <v/>
      </c>
      <c r="IY128" s="61">
        <f>IW128*IX128</f>
        <v/>
      </c>
      <c r="IZ128" s="61" t="n"/>
      <c r="JA128" s="32" t="inlineStr">
        <is>
          <t>VUSTX</t>
        </is>
      </c>
      <c r="JB128" s="41" t="n">
        <v>0</v>
      </c>
      <c r="JC128" s="61">
        <f>'ETF MTD'!$DO$28/'ETF MTD'!$DO$3-1</f>
        <v/>
      </c>
      <c r="JD128" s="61">
        <f>JB128*JC128</f>
        <v/>
      </c>
      <c r="JE128" s="61" t="n"/>
      <c r="JF128" s="32" t="inlineStr">
        <is>
          <t>VUSTX</t>
        </is>
      </c>
      <c r="JG128" s="41" t="n">
        <v>0</v>
      </c>
      <c r="JH128" s="61">
        <f>'ETF MTD'!$DO$28/'ETF MTD'!$DO$3-1</f>
        <v/>
      </c>
      <c r="JI128" s="61">
        <f>JG128*JH128</f>
        <v/>
      </c>
      <c r="JJ128" s="61" t="n"/>
      <c r="JK128" s="32" t="inlineStr">
        <is>
          <t>VUSTX</t>
        </is>
      </c>
      <c r="JL128" s="41" t="n">
        <v>0.01</v>
      </c>
      <c r="JM128" s="61">
        <f>'ETF MTD'!$DO$28/'ETF MTD'!$DO$3-1</f>
        <v/>
      </c>
      <c r="JN128" s="61">
        <f>JL128*JM128</f>
        <v/>
      </c>
      <c r="JO128" s="61" t="n"/>
      <c r="JP128" s="32" t="inlineStr">
        <is>
          <t>VUSTX</t>
        </is>
      </c>
      <c r="JQ128" s="41" t="n">
        <v>0.017</v>
      </c>
      <c r="JR128" s="61">
        <f>'ETF MTD'!$DO$28/'ETF MTD'!$DO$3-1</f>
        <v/>
      </c>
      <c r="JS128" s="61">
        <f>JQ128*JR128</f>
        <v/>
      </c>
      <c r="JT128" s="61" t="n"/>
      <c r="JU128" s="32" t="inlineStr">
        <is>
          <t>VUSTX</t>
        </is>
      </c>
      <c r="JV128" s="41" t="n">
        <v>0.017</v>
      </c>
      <c r="JW128" s="61">
        <f>'ETF MTD'!$DO$28/'ETF MTD'!$DO$3-1</f>
        <v/>
      </c>
      <c r="JX128" s="61">
        <f>JV128*JW128</f>
        <v/>
      </c>
      <c r="JY128" s="61" t="n"/>
      <c r="JZ128" t="inlineStr">
        <is>
          <t>U.S. Govt LT</t>
        </is>
      </c>
      <c r="KA128" s="41" t="n">
        <v>0</v>
      </c>
      <c r="KB128" s="61">
        <f>'ETF MTD'!$DO$28/'ETF MTD'!$DO$3-1</f>
        <v/>
      </c>
      <c r="KC128" s="61">
        <f>KA128*KB128</f>
        <v/>
      </c>
      <c r="KD128" s="61" t="n"/>
      <c r="KE128" t="inlineStr">
        <is>
          <t>U.S. Govt LT</t>
        </is>
      </c>
      <c r="KF128" s="41" t="n">
        <v>0</v>
      </c>
      <c r="KG128" s="61">
        <f>'ETF MTD'!$DO$28/'ETF MTD'!$DO$3-1</f>
        <v/>
      </c>
      <c r="KH128" s="61">
        <f>KF128*KG128</f>
        <v/>
      </c>
      <c r="KI128" s="61" t="n"/>
      <c r="KJ128" t="inlineStr">
        <is>
          <t>U.S. Govt LT</t>
        </is>
      </c>
      <c r="KK128" s="41" t="n">
        <v>0.03</v>
      </c>
      <c r="KL128" s="61">
        <f>'ETF MTD'!$DO$28/'ETF MTD'!$DO$3-1</f>
        <v/>
      </c>
      <c r="KM128" s="61">
        <f>KK128*KL128</f>
        <v/>
      </c>
      <c r="KN128" s="61" t="n"/>
      <c r="KO128" t="inlineStr">
        <is>
          <t>U.S. Govt LT</t>
        </is>
      </c>
      <c r="KP128" s="41" t="n">
        <v>0.06900000000000001</v>
      </c>
      <c r="KQ128" s="61">
        <f>'ETF MTD'!$DO$28/'ETF MTD'!$DO$3-1</f>
        <v/>
      </c>
      <c r="KR128" s="61">
        <f>KP128*KQ128</f>
        <v/>
      </c>
      <c r="KS128" s="61" t="n"/>
      <c r="KT128" t="inlineStr">
        <is>
          <t>U.S. Govt LT</t>
        </is>
      </c>
      <c r="KU128" s="41" t="n">
        <v>0</v>
      </c>
      <c r="KV128" s="61">
        <f>'ETF MTD'!$DO$28/'ETF MTD'!$DO$3-1</f>
        <v/>
      </c>
      <c r="KW128" s="61">
        <f>KU128*KV128</f>
        <v/>
      </c>
      <c r="KX128" s="61" t="n"/>
      <c r="KY128" t="inlineStr">
        <is>
          <t>U.S. Govt LT</t>
        </is>
      </c>
      <c r="KZ128" s="41" t="n">
        <v>0</v>
      </c>
      <c r="LA128" s="61">
        <f>'ETF MTD'!$DO$28/'ETF MTD'!$DO$3-1</f>
        <v/>
      </c>
      <c r="LB128" s="61">
        <f>KZ128*LA128</f>
        <v/>
      </c>
      <c r="LC128" s="61" t="n"/>
      <c r="LD128" t="inlineStr">
        <is>
          <t>U.S. Govt LT</t>
        </is>
      </c>
      <c r="LE128" s="41" t="n">
        <v>0</v>
      </c>
      <c r="LF128" s="61">
        <f>'ETF MTD'!$DO$28/'ETF MTD'!$DO$3-1</f>
        <v/>
      </c>
      <c r="LG128" s="61">
        <f>LE128*LF128</f>
        <v/>
      </c>
      <c r="LH128" s="61" t="n"/>
      <c r="LI128" t="inlineStr">
        <is>
          <t>U.S. Govt LT</t>
        </is>
      </c>
      <c r="LJ128" s="41" t="n">
        <v>0</v>
      </c>
      <c r="LK128" s="61">
        <f>'ETF MTD'!$DO$28/'ETF MTD'!$DO$3-1</f>
        <v/>
      </c>
      <c r="LL128" s="61">
        <f>LJ128*LK128</f>
        <v/>
      </c>
      <c r="LM128" s="61" t="n"/>
      <c r="LN128" t="inlineStr">
        <is>
          <t>U.S. Govt LT</t>
        </is>
      </c>
      <c r="LO128" s="41" t="n">
        <v>0</v>
      </c>
      <c r="LP128" s="61">
        <f>'ETF MTD'!$DO$28/'ETF MTD'!$DO$3-1</f>
        <v/>
      </c>
      <c r="LQ128" s="61">
        <f>LO128*LP128</f>
        <v/>
      </c>
      <c r="LR128" s="61" t="n"/>
      <c r="LS128" t="inlineStr">
        <is>
          <t>U.S. Govt LT</t>
        </is>
      </c>
      <c r="LT128" s="41" t="n">
        <v>0</v>
      </c>
      <c r="LU128" s="61">
        <f>'ETF MTD'!$DO$28/'ETF MTD'!$DO$3-1</f>
        <v/>
      </c>
      <c r="LV128" s="61">
        <f>LT128*LU128</f>
        <v/>
      </c>
      <c r="LW128" s="61" t="n"/>
      <c r="LX128" t="inlineStr">
        <is>
          <t>U.S. Govt LT</t>
        </is>
      </c>
      <c r="LY128" s="41" t="n">
        <v>0</v>
      </c>
      <c r="LZ128" s="61">
        <f>'ETF MTD'!$DO$28/'ETF MTD'!$DO$3-1</f>
        <v/>
      </c>
      <c r="MA128" s="61">
        <f>LY128*LZ128</f>
        <v/>
      </c>
      <c r="MB128" s="61" t="n"/>
      <c r="MC128" t="inlineStr">
        <is>
          <t>U.S. Govt LT</t>
        </is>
      </c>
      <c r="MD128" s="41" t="n">
        <v>0</v>
      </c>
      <c r="ME128" s="61">
        <f>'ETF MTD'!$DO$28/'ETF MTD'!$DO$3-1</f>
        <v/>
      </c>
      <c r="MF128" s="61">
        <f>MD128*ME128</f>
        <v/>
      </c>
      <c r="MG128" s="61" t="n"/>
      <c r="MH128" t="inlineStr">
        <is>
          <t>U.S. Govt LT</t>
        </is>
      </c>
      <c r="MI128" s="41" t="n">
        <v>0</v>
      </c>
      <c r="MJ128" s="61">
        <f>'ETF MTD'!$DO$28/'ETF MTD'!$DO$3-1</f>
        <v/>
      </c>
      <c r="MK128" s="61">
        <f>MI128*MJ128</f>
        <v/>
      </c>
      <c r="ML128" s="61" t="n"/>
      <c r="MM128" t="inlineStr">
        <is>
          <t>U.S. Govt LT</t>
        </is>
      </c>
      <c r="MN128" s="41" t="n">
        <v>0</v>
      </c>
      <c r="MO128" s="61">
        <f>'ETF MTD'!$DO$28/'ETF MTD'!$DO$3-1</f>
        <v/>
      </c>
      <c r="MP128" s="61">
        <f>MN128*MO128</f>
        <v/>
      </c>
      <c r="MQ128" s="33" t="n"/>
      <c r="MR128" t="inlineStr">
        <is>
          <t>U.S. Govt LT</t>
        </is>
      </c>
      <c r="MS128" s="41" t="n">
        <v>0</v>
      </c>
      <c r="MT128" s="61">
        <f>'ETF MTD'!$DO$28/'ETF MTD'!$DO$3-1</f>
        <v/>
      </c>
      <c r="MU128" s="61">
        <f>MS128*MT128</f>
        <v/>
      </c>
      <c r="MV128" s="61" t="n"/>
      <c r="MW128" t="inlineStr">
        <is>
          <t>U.S. Govt LT</t>
        </is>
      </c>
      <c r="MX128" s="41" t="n">
        <v>0</v>
      </c>
      <c r="MY128" s="61">
        <f>'ETF MTD'!$DO$28/'ETF MTD'!$DO$3-1</f>
        <v/>
      </c>
      <c r="MZ128" s="61">
        <f>MX128*MY128</f>
        <v/>
      </c>
      <c r="NA128" s="33" t="n"/>
      <c r="NB128" t="inlineStr">
        <is>
          <t>U.S. Govt LT</t>
        </is>
      </c>
      <c r="NC128" s="41" t="n">
        <v>0.0345</v>
      </c>
      <c r="ND128" s="61">
        <f>'ETF MTD'!$DO$28/'ETF MTD'!$DO$3-1</f>
        <v/>
      </c>
      <c r="NE128" s="61">
        <f>NC128*ND128</f>
        <v/>
      </c>
      <c r="NF128" s="33" t="n"/>
      <c r="NG128" t="inlineStr">
        <is>
          <t>U.S. Govt LT</t>
        </is>
      </c>
      <c r="NH128" s="41" t="n">
        <v>0</v>
      </c>
      <c r="NI128" s="61">
        <f>'ETF MTD'!$DO$28/'ETF MTD'!$DO$3-1</f>
        <v/>
      </c>
      <c r="NJ128" s="61">
        <f>NH128*NI128</f>
        <v/>
      </c>
      <c r="NK128" s="33" t="n"/>
      <c r="NL128" t="inlineStr">
        <is>
          <t>U.S. Govt LT</t>
        </is>
      </c>
      <c r="NM128" s="41" t="n">
        <v>0</v>
      </c>
      <c r="NN128" s="61">
        <f>'ETF MTD'!$DO$28/'ETF MTD'!$DO$3-1</f>
        <v/>
      </c>
      <c r="NO128" s="61">
        <f>NM128*NN128</f>
        <v/>
      </c>
      <c r="NP128" s="33" t="n"/>
      <c r="NQ128" t="inlineStr">
        <is>
          <t>U.S. Govt LT</t>
        </is>
      </c>
      <c r="NR128" s="41" t="n">
        <v>0</v>
      </c>
      <c r="NS128" s="61">
        <f>'ETF MTD'!$DO$28/'ETF MTD'!$DO$3-1</f>
        <v/>
      </c>
      <c r="NT128" s="61">
        <f>NR128*NS128</f>
        <v/>
      </c>
      <c r="NU128" s="33" t="n"/>
      <c r="NV128" t="inlineStr">
        <is>
          <t>U.S. Govt LT</t>
        </is>
      </c>
      <c r="NW128" s="41" t="n">
        <v>0</v>
      </c>
      <c r="NX128" s="61">
        <f>'ETF MTD'!$DO$28/'ETF MTD'!$DO$3-1</f>
        <v/>
      </c>
      <c r="NY128" s="61">
        <f>NW128*NX128</f>
        <v/>
      </c>
      <c r="NZ128" s="33" t="n"/>
      <c r="OA128" t="inlineStr">
        <is>
          <t>U.S. Govt LT</t>
        </is>
      </c>
      <c r="OB128" s="41" t="n">
        <v>0</v>
      </c>
      <c r="OC128" s="61">
        <f>'ETF MTD'!$DO$28/'ETF MTD'!$DO$3-1</f>
        <v/>
      </c>
      <c r="OD128" s="61">
        <f>OB128*OC128</f>
        <v/>
      </c>
      <c r="OE128" s="33" t="n"/>
      <c r="OF128" t="inlineStr">
        <is>
          <t>U.S. Govt LT</t>
        </is>
      </c>
      <c r="OG128" s="41" t="n">
        <v>0</v>
      </c>
      <c r="OH128" s="61">
        <f>'ETF MTD'!$DO$28/'ETF MTD'!$DO$3-1</f>
        <v/>
      </c>
      <c r="OI128" s="61">
        <f>OG128*OH128</f>
        <v/>
      </c>
      <c r="OJ128" s="33" t="n"/>
      <c r="OK128" t="inlineStr">
        <is>
          <t>U.S. Govt LT</t>
        </is>
      </c>
      <c r="OL128" s="41" t="n">
        <v>0</v>
      </c>
      <c r="OM128" s="61">
        <f>'ETF MTD'!$DO$28/'ETF MTD'!$DO$3-1</f>
        <v/>
      </c>
      <c r="ON128" s="61">
        <f>OL128*OM128</f>
        <v/>
      </c>
      <c r="OO128" s="33" t="n"/>
      <c r="OP128" t="inlineStr">
        <is>
          <t>U.S. Govt LT</t>
        </is>
      </c>
      <c r="OQ128" s="41" t="n">
        <v>0</v>
      </c>
      <c r="OR128" s="61">
        <f>'ETF MTD'!$DO$28/'ETF MTD'!$DO$3-1</f>
        <v/>
      </c>
      <c r="OS128" s="61">
        <f>OQ128*OR128</f>
        <v/>
      </c>
      <c r="OT128" s="33" t="n"/>
      <c r="OU128" t="inlineStr">
        <is>
          <t>U.S. Govt LT</t>
        </is>
      </c>
      <c r="OV128" s="41" t="n">
        <v>0</v>
      </c>
      <c r="OW128" s="61">
        <f>'ETF MTD'!$DO$28/'ETF MTD'!$DO$3-1</f>
        <v/>
      </c>
      <c r="OX128" s="61">
        <f>OV128*OW128</f>
        <v/>
      </c>
      <c r="OY128" s="33" t="n"/>
      <c r="OZ128" t="inlineStr">
        <is>
          <t>U.S. Govt LT</t>
        </is>
      </c>
      <c r="PA128" s="41" t="n">
        <v>0</v>
      </c>
      <c r="PB128" s="61">
        <f>'ETF MTD'!$DO$28/'ETF MTD'!$DO$3-1</f>
        <v/>
      </c>
      <c r="PC128" s="61">
        <f>PA128*PB128</f>
        <v/>
      </c>
      <c r="PD128" s="33" t="n"/>
      <c r="PE128" t="inlineStr">
        <is>
          <t>U.S. Govt LT</t>
        </is>
      </c>
      <c r="PF128" s="41" t="n">
        <v>0.03</v>
      </c>
      <c r="PG128" s="61">
        <f>'ETF MTD'!$DO$28/'ETF MTD'!$DO$3-1</f>
        <v/>
      </c>
      <c r="PH128" s="61">
        <f>PF128*PG128</f>
        <v/>
      </c>
      <c r="PI128" s="33" t="n"/>
      <c r="PJ128" t="inlineStr">
        <is>
          <t>U.S. Govt LT</t>
        </is>
      </c>
      <c r="PK128" s="41" t="n">
        <v>0</v>
      </c>
      <c r="PL128" s="61">
        <f>'ETF MTD'!$DO$28/'ETF MTD'!$DO$3-1</f>
        <v/>
      </c>
      <c r="PM128" s="61">
        <f>PK128*PL128</f>
        <v/>
      </c>
      <c r="PN128" s="33" t="n"/>
      <c r="PO128" t="inlineStr">
        <is>
          <t>U.S. Govt LT</t>
        </is>
      </c>
      <c r="PP128" s="41" t="n">
        <v>0</v>
      </c>
      <c r="PQ128" s="61">
        <f>'ETF MTD'!$DO$28/'ETF MTD'!$DO$3-1</f>
        <v/>
      </c>
      <c r="PR128" s="61">
        <f>PP128*PQ128</f>
        <v/>
      </c>
      <c r="PS128" s="33" t="n"/>
      <c r="PT128" t="inlineStr">
        <is>
          <t>U.S. Govt LT</t>
        </is>
      </c>
      <c r="PU128" s="41" t="n">
        <v>0</v>
      </c>
      <c r="PV128" s="61">
        <f>'ETF MTD'!$DO$28/'ETF MTD'!$DO$3-1</f>
        <v/>
      </c>
      <c r="PW128" s="61">
        <f>PU128*PV128</f>
        <v/>
      </c>
      <c r="PX128" s="33" t="n"/>
      <c r="PY128" t="inlineStr">
        <is>
          <t>U.S. Govt LT</t>
        </is>
      </c>
      <c r="PZ128" s="41" t="n">
        <v>0</v>
      </c>
      <c r="QA128" s="61">
        <f>'ETF MTD'!$DO$28/'ETF MTD'!$DO$3-1</f>
        <v/>
      </c>
      <c r="QB128" s="61">
        <f>PZ128*QA128</f>
        <v/>
      </c>
      <c r="QC128" s="33" t="n"/>
      <c r="QD128" t="inlineStr">
        <is>
          <t>U.S. Govt LT</t>
        </is>
      </c>
      <c r="QE128" s="41" t="n">
        <v>0</v>
      </c>
      <c r="QF128" s="61">
        <f>'ETF MTD'!$DO$28/'ETF MTD'!$DO$3-1</f>
        <v/>
      </c>
      <c r="QG128" s="61">
        <f>QE128*QF128</f>
        <v/>
      </c>
      <c r="QH128" s="61" t="n"/>
      <c r="QI128" t="inlineStr">
        <is>
          <t>U.S. Govt LT</t>
        </is>
      </c>
      <c r="QJ128" s="41" t="n">
        <v>0.02</v>
      </c>
      <c r="QK128" s="61">
        <f>'ETF MTD'!$DO$28/'ETF MTD'!$DO$3-1</f>
        <v/>
      </c>
      <c r="QL128" s="61">
        <f>QJ128*QK128</f>
        <v/>
      </c>
      <c r="QM128" s="33" t="n"/>
      <c r="QN128" t="inlineStr">
        <is>
          <t>U.S. Govt LT</t>
        </is>
      </c>
      <c r="QO128" s="41" t="n">
        <v>0.02</v>
      </c>
      <c r="QP128" s="61">
        <f>'ETF MTD'!$DO$28/'ETF MTD'!$DO$3-1</f>
        <v/>
      </c>
      <c r="QQ128" s="61">
        <f>QO128*QP128</f>
        <v/>
      </c>
      <c r="QR128" s="33" t="n"/>
      <c r="QS128" t="inlineStr">
        <is>
          <t>U.S. Govt LT</t>
        </is>
      </c>
      <c r="QT128" s="41" t="n">
        <v>0.04</v>
      </c>
      <c r="QU128" s="61">
        <f>'ETF MTD'!$DO$28/'ETF MTD'!$DO$3-1</f>
        <v/>
      </c>
      <c r="QV128" s="61">
        <f>QT128*QU128</f>
        <v/>
      </c>
      <c r="QW128" s="33" t="n"/>
      <c r="QX128" t="inlineStr">
        <is>
          <t>U.S. Govt LT</t>
        </is>
      </c>
      <c r="QY128" s="41" t="n">
        <v>0.04</v>
      </c>
      <c r="QZ128" s="61">
        <f>'ETF MTD'!$DO$28/'ETF MTD'!$DO$3-1</f>
        <v/>
      </c>
      <c r="RA128" s="61">
        <f>QY128*QZ128</f>
        <v/>
      </c>
      <c r="RB128" s="33" t="n"/>
      <c r="RC128" t="inlineStr">
        <is>
          <t>U.S. Govt LT</t>
        </is>
      </c>
      <c r="RD128" s="41" t="n">
        <v>0.02</v>
      </c>
      <c r="RE128" s="61">
        <f>'ETF MTD'!$DO$28/'ETF MTD'!$DO$3-1</f>
        <v/>
      </c>
      <c r="RF128" s="61">
        <f>RD128*RE128</f>
        <v/>
      </c>
      <c r="RG128" s="33" t="n"/>
      <c r="RH128" t="inlineStr">
        <is>
          <t>U.S. Equity (Hedged)</t>
        </is>
      </c>
      <c r="RI128" s="41" t="n">
        <v>0</v>
      </c>
      <c r="RJ128" s="61">
        <f>'ETF MTD'!$DO$28/'ETF MTD'!$DO$3-1</f>
        <v/>
      </c>
      <c r="RK128" s="61">
        <f>RI128*RJ128</f>
        <v/>
      </c>
      <c r="RL128" s="61" t="n"/>
      <c r="RM128" s="208" t="n">
        <v>0</v>
      </c>
      <c r="RN128" s="58">
        <f>RM128*0.7</f>
        <v/>
      </c>
    </row>
    <row r="129">
      <c r="U129" s="33" t="inlineStr">
        <is>
          <t>VFIUX</t>
        </is>
      </c>
      <c r="V129" s="49" t="n">
        <v>0.14</v>
      </c>
      <c r="W129" s="61">
        <f>'ETF MTD'!$OW$28/'ETF MTD'!$OW$3-1</f>
        <v/>
      </c>
      <c r="X129" s="61">
        <f>V129*W129</f>
        <v/>
      </c>
      <c r="Y129" s="61" t="n"/>
      <c r="Z129" s="33" t="inlineStr">
        <is>
          <t>VFIUX</t>
        </is>
      </c>
      <c r="AA129" s="49" t="n">
        <v>0.14</v>
      </c>
      <c r="AB129" s="61">
        <f>'ETF MTD'!$OW$28/'ETF MTD'!$OW$3-1</f>
        <v/>
      </c>
      <c r="AC129" s="61">
        <f>AA129*AB129</f>
        <v/>
      </c>
      <c r="AD129" s="61" t="n"/>
      <c r="AE129" s="33" t="inlineStr">
        <is>
          <t>VFIUX</t>
        </is>
      </c>
      <c r="AF129" s="49" t="n">
        <v>0.09999999999999999</v>
      </c>
      <c r="AG129" s="61">
        <f>'ETF MTD'!$OW$28/'ETF MTD'!$OW$3-1</f>
        <v/>
      </c>
      <c r="AH129" s="61">
        <f>AF129*AG129</f>
        <v/>
      </c>
      <c r="AI129" s="61" t="n"/>
      <c r="AJ129" s="33" t="inlineStr">
        <is>
          <t>VFIUX</t>
        </is>
      </c>
      <c r="AK129" s="49" t="n">
        <v>0.08499999999999999</v>
      </c>
      <c r="AL129" s="61">
        <f>'ETF MTD'!$OW$28/'ETF MTD'!$OW$3-1</f>
        <v/>
      </c>
      <c r="AM129" s="61">
        <f>AK129*AL129</f>
        <v/>
      </c>
      <c r="AN129" s="61" t="n"/>
      <c r="AO129" s="33" t="inlineStr">
        <is>
          <t>VFIUX</t>
        </is>
      </c>
      <c r="AP129" s="61" t="n">
        <v>0.06999999999999999</v>
      </c>
      <c r="AQ129" s="61">
        <f>'ETF MTD'!$OW$28/'ETF MTD'!$OW$3-1</f>
        <v/>
      </c>
      <c r="AR129" s="61">
        <f>AP129*AQ129</f>
        <v/>
      </c>
      <c r="AS129" s="61" t="n"/>
      <c r="AT129" s="33" t="inlineStr">
        <is>
          <t>VFIUX</t>
        </is>
      </c>
      <c r="AU129" s="61" t="n">
        <v>0.06999999999999999</v>
      </c>
      <c r="AV129" s="61">
        <f>'ETF MTD'!$OW$28/'ETF MTD'!$OW$3-1</f>
        <v/>
      </c>
      <c r="AW129" s="61">
        <f>AU129*AV129</f>
        <v/>
      </c>
      <c r="AX129" s="61" t="n"/>
      <c r="AY129" s="33" t="inlineStr">
        <is>
          <t>VFIUX</t>
        </is>
      </c>
      <c r="AZ129" s="61" t="n">
        <v>0.06999999999999999</v>
      </c>
      <c r="BA129" s="61">
        <f>'ETF MTD'!$OW$28/'ETF MTD'!$OW$3-1</f>
        <v/>
      </c>
      <c r="BB129" s="61">
        <f>AZ129*BA129</f>
        <v/>
      </c>
      <c r="BC129" s="61" t="n"/>
      <c r="BD129" s="33" t="inlineStr">
        <is>
          <t>VFIUX</t>
        </is>
      </c>
      <c r="BE129" s="61" t="n">
        <v>0.08499999999999999</v>
      </c>
      <c r="BF129" s="61">
        <f>'ETF MTD'!$OW$28/'ETF MTD'!$OW$3-1</f>
        <v/>
      </c>
      <c r="BG129" s="61">
        <f>BE129*BF129</f>
        <v/>
      </c>
      <c r="BH129" s="61" t="n"/>
      <c r="BI129" s="33" t="inlineStr">
        <is>
          <t>VFIUX</t>
        </is>
      </c>
      <c r="BJ129" s="61" t="n">
        <v>0.08499999999999999</v>
      </c>
      <c r="BK129" s="61">
        <f>'ETF MTD'!$OW$28/'ETF MTD'!$OW$3-1</f>
        <v/>
      </c>
      <c r="BL129" s="61">
        <f>BJ129*BK129</f>
        <v/>
      </c>
      <c r="BM129" s="61" t="n"/>
      <c r="BN129" s="33" t="inlineStr">
        <is>
          <t>VFIUX</t>
        </is>
      </c>
      <c r="BO129" s="61" t="n">
        <v>0.08499999999999999</v>
      </c>
      <c r="BP129" s="61">
        <f>'ETF MTD'!$OW$28/'ETF MTD'!$OW$3-1</f>
        <v/>
      </c>
      <c r="BQ129" s="61">
        <f>BO129*BP129</f>
        <v/>
      </c>
      <c r="BR129" s="61" t="n"/>
      <c r="BS129" s="33" t="inlineStr">
        <is>
          <t>VFIUX</t>
        </is>
      </c>
      <c r="BT129" s="61" t="n">
        <v>0.06999999999999999</v>
      </c>
      <c r="BU129" s="61">
        <f>'ETF MTD'!$OW$28/'ETF MTD'!$OW$3-1</f>
        <v/>
      </c>
      <c r="BV129" s="61">
        <f>BT129*BU129</f>
        <v/>
      </c>
      <c r="BW129" s="61" t="n"/>
      <c r="BX129" s="33" t="inlineStr">
        <is>
          <t>VFIUX</t>
        </is>
      </c>
      <c r="BY129" s="61" t="n">
        <v>0.06999999999999999</v>
      </c>
      <c r="BZ129" s="61">
        <f>'ETF MTD'!$OW$28/'ETF MTD'!$OW$3-1</f>
        <v/>
      </c>
      <c r="CA129" s="61">
        <f>BY129*BZ129</f>
        <v/>
      </c>
      <c r="CB129" s="61" t="n"/>
      <c r="CC129" s="33" t="inlineStr">
        <is>
          <t>VFIUX</t>
        </is>
      </c>
      <c r="CD129" s="61" t="n">
        <v>0.06999999999999999</v>
      </c>
      <c r="CE129" s="61">
        <f>'ETF MTD'!$OW$28/'ETF MTD'!$OW$3-1</f>
        <v/>
      </c>
      <c r="CF129" s="61">
        <f>CD129*CE129</f>
        <v/>
      </c>
      <c r="CG129" s="61" t="n"/>
      <c r="CH129" s="33" t="inlineStr">
        <is>
          <t>VFIUX</t>
        </is>
      </c>
      <c r="CI129" s="61" t="n">
        <v>0.06999999999999999</v>
      </c>
      <c r="CJ129" s="61">
        <f>'ETF MTD'!$OW$28/'ETF MTD'!$OW$3-1</f>
        <v/>
      </c>
      <c r="CK129" s="61">
        <f>CI129*CJ129</f>
        <v/>
      </c>
      <c r="CL129" s="61" t="n"/>
      <c r="CM129" s="33" t="inlineStr">
        <is>
          <t>VFIUX</t>
        </is>
      </c>
      <c r="CN129" s="61" t="n">
        <v>0.06999999999999999</v>
      </c>
      <c r="CO129" s="61">
        <f>'ETF MTD'!$OW$28/'ETF MTD'!$OW$3-1</f>
        <v/>
      </c>
      <c r="CP129" s="61">
        <f>CN129*CO129</f>
        <v/>
      </c>
      <c r="CQ129" s="61" t="n"/>
      <c r="CR129" s="33" t="inlineStr">
        <is>
          <t>VFIUX</t>
        </is>
      </c>
      <c r="CS129" s="61" t="n">
        <v>0.06999999999999999</v>
      </c>
      <c r="CT129" s="61">
        <f>'ETF MTD'!$OW$28/'ETF MTD'!$OW$3-1</f>
        <v/>
      </c>
      <c r="CU129" s="61">
        <f>CS129*CT129</f>
        <v/>
      </c>
      <c r="CV129" s="61" t="n"/>
      <c r="CW129" s="33" t="inlineStr">
        <is>
          <t>VFIUX</t>
        </is>
      </c>
      <c r="CX129" s="61" t="n">
        <v>0.06999999999999999</v>
      </c>
      <c r="CY129" s="61">
        <f>'ETF MTD'!$OW$28/'ETF MTD'!$OW$3-1</f>
        <v/>
      </c>
      <c r="CZ129" s="61">
        <f>CX129*CY129</f>
        <v/>
      </c>
      <c r="DA129" s="61" t="n"/>
      <c r="DB129" s="33" t="inlineStr">
        <is>
          <t>VFIUX</t>
        </is>
      </c>
      <c r="DC129" s="61" t="n">
        <v>0.06999999999999999</v>
      </c>
      <c r="DD129" s="61">
        <f>'ETF MTD'!$OW$28/'ETF MTD'!$OW$3-1</f>
        <v/>
      </c>
      <c r="DE129" s="61">
        <f>DC129*DD129</f>
        <v/>
      </c>
      <c r="DF129" s="61" t="n"/>
      <c r="DG129" s="33" t="inlineStr">
        <is>
          <t>VFIUX</t>
        </is>
      </c>
      <c r="DH129" s="61" t="n">
        <v>0.06999999999999999</v>
      </c>
      <c r="DI129" s="61">
        <f>'ETF MTD'!$OW$28/'ETF MTD'!$OW$3-1</f>
        <v/>
      </c>
      <c r="DJ129" s="61">
        <f>DH129*DI129</f>
        <v/>
      </c>
      <c r="DK129" s="61" t="n"/>
      <c r="DL129" s="33" t="inlineStr">
        <is>
          <t>VFIUX</t>
        </is>
      </c>
      <c r="DM129" s="61" t="n">
        <v>0.06999999999999999</v>
      </c>
      <c r="DN129" s="61">
        <f>'ETF MTD'!$OW$28/'ETF MTD'!$OW$3-1</f>
        <v/>
      </c>
      <c r="DO129" s="61">
        <f>DM129*DN129</f>
        <v/>
      </c>
      <c r="DP129" s="61" t="n"/>
      <c r="DQ129" s="33" t="inlineStr">
        <is>
          <t>VFIUX</t>
        </is>
      </c>
      <c r="DR129" s="61" t="n">
        <v>0.06999999999999999</v>
      </c>
      <c r="DS129" s="61">
        <f>'ETF MTD'!$OW$28/'ETF MTD'!$OW$3-1</f>
        <v/>
      </c>
      <c r="DT129" s="61">
        <f>DR129*DS129</f>
        <v/>
      </c>
      <c r="DU129" s="61" t="n"/>
      <c r="DV129" s="33" t="inlineStr">
        <is>
          <t>VFIUX</t>
        </is>
      </c>
      <c r="DW129" s="61" t="n">
        <v>0.06999999999999999</v>
      </c>
      <c r="DX129" s="61">
        <f>'ETF MTD'!$OW$28/'ETF MTD'!$OW$3-1</f>
        <v/>
      </c>
      <c r="DY129" s="61">
        <f>DW129*DX129</f>
        <v/>
      </c>
      <c r="DZ129" s="61" t="n"/>
      <c r="EA129" s="33" t="inlineStr">
        <is>
          <t>VFIUX</t>
        </is>
      </c>
      <c r="EB129" s="61" t="n">
        <v>0.06999999999999999</v>
      </c>
      <c r="EC129" s="61">
        <f>'ETF MTD'!$OW$28/'ETF MTD'!$OW$3-1</f>
        <v/>
      </c>
      <c r="ED129" s="61">
        <f>EB129*EC129</f>
        <v/>
      </c>
      <c r="EE129" s="61" t="n"/>
      <c r="EF129" s="33" t="inlineStr">
        <is>
          <t>VFIUX</t>
        </is>
      </c>
      <c r="EG129" s="61" t="n">
        <v>0.08499999999999999</v>
      </c>
      <c r="EH129" s="61">
        <f>'ETF MTD'!$OW$28/'ETF MTD'!$OW$3-1</f>
        <v/>
      </c>
      <c r="EI129" s="61">
        <f>EG129*EH129</f>
        <v/>
      </c>
      <c r="EJ129" s="61" t="n"/>
      <c r="EK129" s="33" t="inlineStr">
        <is>
          <t>VFIUX</t>
        </is>
      </c>
      <c r="EL129" s="61" t="n">
        <v>0.09999999999999999</v>
      </c>
      <c r="EM129" s="61">
        <f>'ETF MTD'!$OW$28/'ETF MTD'!$OW$3-1</f>
        <v/>
      </c>
      <c r="EN129" s="61">
        <f>EL129*EM129</f>
        <v/>
      </c>
      <c r="EO129" s="61" t="n"/>
      <c r="EP129" s="33" t="inlineStr">
        <is>
          <t>VFIUX</t>
        </is>
      </c>
      <c r="EQ129" s="61" t="n">
        <v>0.09999999999999994</v>
      </c>
      <c r="ER129" s="61">
        <f>'ETF MTD'!$OW$28/'ETF MTD'!$OW$3-1</f>
        <v/>
      </c>
      <c r="ES129" s="61">
        <f>EQ129*ER129</f>
        <v/>
      </c>
      <c r="ET129" s="61" t="n"/>
      <c r="EU129" s="33" t="inlineStr">
        <is>
          <t>VFIUX</t>
        </is>
      </c>
      <c r="EV129" s="61" t="n">
        <v>0.09999999999999994</v>
      </c>
      <c r="EW129" s="61">
        <f>'ETF MTD'!$OW$28/'ETF MTD'!$OW$3-1</f>
        <v/>
      </c>
      <c r="EX129" s="61">
        <f>EV129*EW129</f>
        <v/>
      </c>
      <c r="EY129" s="61" t="n"/>
      <c r="EZ129" s="33" t="inlineStr">
        <is>
          <t>VFIUX</t>
        </is>
      </c>
      <c r="FA129" s="61" t="n">
        <v>0.1119999999999999</v>
      </c>
      <c r="FB129" s="61">
        <f>'ETF MTD'!$OW$28/'ETF MTD'!$OW$3-1</f>
        <v/>
      </c>
      <c r="FC129" s="61">
        <f>FA129*FB129</f>
        <v/>
      </c>
      <c r="FD129" s="61" t="n"/>
      <c r="FE129" s="33" t="inlineStr">
        <is>
          <t>VFIUX</t>
        </is>
      </c>
      <c r="FF129" s="61" t="n">
        <v>0.175</v>
      </c>
      <c r="FG129" s="61">
        <f>'ETF MTD'!$OW$28/'ETF MTD'!$OW$3-1</f>
        <v/>
      </c>
      <c r="FH129" s="61">
        <f>FF129*FG129</f>
        <v/>
      </c>
      <c r="FI129" s="61" t="n"/>
      <c r="FJ129" s="33" t="inlineStr">
        <is>
          <t>VFIUX</t>
        </is>
      </c>
      <c r="FK129" s="61" t="n">
        <v>0.09999999999999994</v>
      </c>
      <c r="FL129" s="61">
        <f>'ETF MTD'!$OW$28/'ETF MTD'!$OW$3-1</f>
        <v/>
      </c>
      <c r="FM129" s="61">
        <f>FK129*FL129</f>
        <v/>
      </c>
      <c r="FN129" s="61" t="n"/>
      <c r="FO129" s="33" t="inlineStr">
        <is>
          <t>VFIUX</t>
        </is>
      </c>
      <c r="FP129" s="61" t="n">
        <v>0.09999999999999994</v>
      </c>
      <c r="FQ129" s="61">
        <f>'ETF MTD'!$OW$28/'ETF MTD'!$OW$3-1</f>
        <v/>
      </c>
      <c r="FR129" s="61">
        <f>FP129*FQ129</f>
        <v/>
      </c>
      <c r="FS129" s="61" t="n"/>
      <c r="FT129" s="33" t="inlineStr">
        <is>
          <t>VFIUX</t>
        </is>
      </c>
      <c r="FU129" s="61" t="n">
        <v>0.175</v>
      </c>
      <c r="FV129" s="61">
        <f>'ETF MTD'!$OW$28/'ETF MTD'!$OW$3-1</f>
        <v/>
      </c>
      <c r="FW129" s="61">
        <f>FU129*FV129</f>
        <v/>
      </c>
      <c r="FX129" s="61" t="n"/>
      <c r="FY129" s="33" t="inlineStr">
        <is>
          <t>VFIUX</t>
        </is>
      </c>
      <c r="FZ129" s="50" t="n">
        <v>0.09999999999999994</v>
      </c>
      <c r="GA129" s="61">
        <f>'ETF MTD'!$OW$28/'ETF MTD'!$OW$3-1</f>
        <v/>
      </c>
      <c r="GB129" s="61">
        <f>FZ129*GA129</f>
        <v/>
      </c>
      <c r="GC129" s="61" t="n"/>
      <c r="GD129" s="33" t="inlineStr">
        <is>
          <t>VFIUX</t>
        </is>
      </c>
      <c r="GE129" s="50" t="n">
        <v>0.09999999999999994</v>
      </c>
      <c r="GF129" s="61">
        <f>'ETF MTD'!$OW$28/'ETF MTD'!$OW$3-1</f>
        <v/>
      </c>
      <c r="GG129" s="61">
        <f>GE129*GF129</f>
        <v/>
      </c>
      <c r="GH129" s="61" t="n"/>
      <c r="GI129" s="33" t="inlineStr">
        <is>
          <t>VFIUX</t>
        </is>
      </c>
      <c r="GJ129" s="50" t="n">
        <v>0.1119999999999999</v>
      </c>
      <c r="GK129" s="61">
        <f>'ETF MTD'!$OW$28/'ETF MTD'!$OW$3-1</f>
        <v/>
      </c>
      <c r="GL129" s="61">
        <f>GJ129*GK129</f>
        <v/>
      </c>
      <c r="GM129" s="61" t="n"/>
      <c r="GN129" s="33" t="inlineStr">
        <is>
          <t>VFIUX</t>
        </is>
      </c>
      <c r="GO129" s="50" t="n">
        <v>0.08499999999999999</v>
      </c>
      <c r="GP129" s="61">
        <f>'ETF MTD'!$OW$28/'ETF MTD'!$OW$3-1</f>
        <v/>
      </c>
      <c r="GQ129" s="61">
        <f>GO129*GP129</f>
        <v/>
      </c>
      <c r="GR129" s="61" t="n"/>
      <c r="GS129" s="33" t="inlineStr">
        <is>
          <t>VFIUX</t>
        </is>
      </c>
      <c r="GT129" s="50" t="n">
        <v>0.09999999999999994</v>
      </c>
      <c r="GU129" s="61">
        <f>'ETF MTD'!$OW$28/'ETF MTD'!$OW$3-1</f>
        <v/>
      </c>
      <c r="GV129" s="61">
        <f>GT129*GU129</f>
        <v/>
      </c>
      <c r="GW129" s="61" t="n"/>
      <c r="GX129" s="33" t="inlineStr">
        <is>
          <t>VFIUX</t>
        </is>
      </c>
      <c r="GY129" s="50" t="n">
        <v>0.09999999999999994</v>
      </c>
      <c r="GZ129" s="61">
        <f>'ETF MTD'!$OW$28/'ETF MTD'!$OW$3-1</f>
        <v/>
      </c>
      <c r="HA129" s="61">
        <f>GY129*GZ129</f>
        <v/>
      </c>
      <c r="HB129" s="61" t="n"/>
      <c r="HC129" s="33" t="inlineStr">
        <is>
          <t>VFIUX</t>
        </is>
      </c>
      <c r="HD129" s="50" t="n">
        <v>0.2215</v>
      </c>
      <c r="HE129" s="61">
        <f>'ETF MTD'!$OW$28/'ETF MTD'!$OW$3-1</f>
        <v/>
      </c>
      <c r="HF129" s="61">
        <f>HD129*HE129</f>
        <v/>
      </c>
      <c r="HG129" s="61" t="n"/>
      <c r="HH129" s="33" t="inlineStr">
        <is>
          <t>VFIUX</t>
        </is>
      </c>
      <c r="HI129" s="50" t="n">
        <v>0.2215</v>
      </c>
      <c r="HJ129" s="61">
        <f>'ETF MTD'!$OW$28/'ETF MTD'!$OW$3-1</f>
        <v/>
      </c>
      <c r="HK129" s="61">
        <f>HI129*HJ129</f>
        <v/>
      </c>
      <c r="HL129" s="61" t="n"/>
      <c r="HM129" s="33" t="inlineStr">
        <is>
          <t>VFIUX</t>
        </is>
      </c>
      <c r="HN129" s="50" t="n">
        <v>0.1</v>
      </c>
      <c r="HO129" s="61">
        <f>'ETF MTD'!$OW$28/'ETF MTD'!$OW$3-1</f>
        <v/>
      </c>
      <c r="HP129" s="61">
        <f>HN129*HO129</f>
        <v/>
      </c>
      <c r="HQ129" s="61" t="n"/>
      <c r="HR129" s="33" t="inlineStr">
        <is>
          <t>VFIUX</t>
        </is>
      </c>
      <c r="HS129" s="50" t="n">
        <v>0.09999999999999994</v>
      </c>
      <c r="HT129" s="61">
        <f>'ETF MTD'!$OW$28/'ETF MTD'!$OW$3-1</f>
        <v/>
      </c>
      <c r="HU129" s="61">
        <f>HS129*HT129</f>
        <v/>
      </c>
      <c r="HV129" s="61" t="n"/>
      <c r="HW129" s="33" t="inlineStr">
        <is>
          <t>VFIUX</t>
        </is>
      </c>
      <c r="HX129" s="50" t="n">
        <v>0.09999999999999994</v>
      </c>
      <c r="HY129" s="61">
        <f>'ETF MTD'!$OW$28/'ETF MTD'!$OW$3-1</f>
        <v/>
      </c>
      <c r="HZ129" s="61">
        <f>HX129*HY129</f>
        <v/>
      </c>
      <c r="IA129" s="61" t="n"/>
      <c r="IB129" s="33" t="inlineStr">
        <is>
          <t>VFIUX</t>
        </is>
      </c>
      <c r="IC129" s="50" t="n">
        <v>0.08500000000000001</v>
      </c>
      <c r="ID129" s="61">
        <f>'ETF MTD'!$OW$28/'ETF MTD'!$OW$3-1</f>
        <v/>
      </c>
      <c r="IE129" s="61">
        <f>IC129*ID129</f>
        <v/>
      </c>
      <c r="IF129" s="61" t="n"/>
      <c r="IG129" s="33" t="inlineStr">
        <is>
          <t>VFIUX</t>
        </is>
      </c>
      <c r="IH129" s="50" t="n">
        <v>0.08500000000000001</v>
      </c>
      <c r="II129" s="61">
        <f>'ETF MTD'!$OW$28/'ETF MTD'!$OW$3-1</f>
        <v/>
      </c>
      <c r="IJ129" s="61">
        <f>IH129*II129</f>
        <v/>
      </c>
      <c r="IK129" s="61" t="n"/>
      <c r="IL129" s="33" t="inlineStr">
        <is>
          <t>VFIUX</t>
        </is>
      </c>
      <c r="IM129" s="50" t="n">
        <v>0.08500000000000001</v>
      </c>
      <c r="IN129" s="61">
        <f>'ETF MTD'!$OW$28/'ETF MTD'!$OW$3-1</f>
        <v/>
      </c>
      <c r="IO129" s="61">
        <f>IM129*IN129</f>
        <v/>
      </c>
      <c r="IP129" s="61" t="n"/>
      <c r="IQ129" s="33" t="inlineStr">
        <is>
          <t>VFIUX</t>
        </is>
      </c>
      <c r="IR129" s="50" t="n">
        <v>0.06999999999999999</v>
      </c>
      <c r="IS129" s="61">
        <f>'ETF MTD'!$OW$28/'ETF MTD'!$OW$3-1</f>
        <v/>
      </c>
      <c r="IT129" s="61">
        <f>IR129*IS129</f>
        <v/>
      </c>
      <c r="IU129" s="61" t="n"/>
      <c r="IV129" s="33" t="inlineStr">
        <is>
          <t>VFIUX</t>
        </is>
      </c>
      <c r="IW129" s="50" t="n">
        <v>0.06999999999999999</v>
      </c>
      <c r="IX129" s="61">
        <f>'ETF MTD'!$OW$28/'ETF MTD'!$OW$3-1</f>
        <v/>
      </c>
      <c r="IY129" s="61">
        <f>IW129*IX129</f>
        <v/>
      </c>
      <c r="IZ129" s="61" t="n"/>
      <c r="JA129" s="33" t="inlineStr">
        <is>
          <t>VFIUX</t>
        </is>
      </c>
      <c r="JB129" s="50" t="n">
        <v>0.06999999999999999</v>
      </c>
      <c r="JC129" s="61">
        <f>'ETF MTD'!$OW$28/'ETF MTD'!$OW$3-1</f>
        <v/>
      </c>
      <c r="JD129" s="61">
        <f>JB129*JC129</f>
        <v/>
      </c>
      <c r="JE129" s="61" t="n"/>
      <c r="JF129" s="33" t="inlineStr">
        <is>
          <t>VFIUX</t>
        </is>
      </c>
      <c r="JG129" s="50" t="n">
        <v>0.06999999999999999</v>
      </c>
      <c r="JH129" s="61">
        <f>'ETF MTD'!$OW$28/'ETF MTD'!$OW$3-1</f>
        <v/>
      </c>
      <c r="JI129" s="61">
        <f>JG129*JH129</f>
        <v/>
      </c>
      <c r="JJ129" s="61" t="n"/>
      <c r="JK129" s="33" t="inlineStr">
        <is>
          <t>VFIUX</t>
        </is>
      </c>
      <c r="JL129" s="50" t="n">
        <v>0.06999999999999999</v>
      </c>
      <c r="JM129" s="61">
        <f>'ETF MTD'!$OW$28/'ETF MTD'!$OW$3-1</f>
        <v/>
      </c>
      <c r="JN129" s="61">
        <f>JL129*JM129</f>
        <v/>
      </c>
      <c r="JO129" s="61" t="n"/>
      <c r="JP129" s="33" t="inlineStr">
        <is>
          <t>VFIUX</t>
        </is>
      </c>
      <c r="JQ129" s="50" t="n">
        <v>0.06999999999999999</v>
      </c>
      <c r="JR129" s="61">
        <f>'ETF MTD'!$OW$28/'ETF MTD'!$OW$3-1</f>
        <v/>
      </c>
      <c r="JS129" s="61">
        <f>JQ129*JR129</f>
        <v/>
      </c>
      <c r="JT129" s="61" t="n"/>
      <c r="JU129" s="33" t="inlineStr">
        <is>
          <t>VFIUX</t>
        </is>
      </c>
      <c r="JV129" s="50" t="n">
        <v>0.06999999999999999</v>
      </c>
      <c r="JW129" s="61">
        <f>'ETF MTD'!$OW$28/'ETF MTD'!$OW$3-1</f>
        <v/>
      </c>
      <c r="JX129" s="61">
        <f>JV129*JW129</f>
        <v/>
      </c>
      <c r="JY129" s="61" t="n"/>
      <c r="JZ129" t="inlineStr">
        <is>
          <t>U.S. Govt IT</t>
        </is>
      </c>
      <c r="KA129" s="50" t="n">
        <v>0.06999999999999999</v>
      </c>
      <c r="KB129" s="61">
        <f>'ETF MTD'!$OW$28/'ETF MTD'!$OW$3-1</f>
        <v/>
      </c>
      <c r="KC129" s="61">
        <f>KA129*KB129</f>
        <v/>
      </c>
      <c r="KD129" s="61" t="n"/>
      <c r="KE129" t="inlineStr">
        <is>
          <t>U.S. Govt IT</t>
        </is>
      </c>
      <c r="KF129" s="50" t="n">
        <v>0.06999999999999999</v>
      </c>
      <c r="KG129" s="61">
        <f>'ETF MTD'!$OW$28/'ETF MTD'!$OW$3-1</f>
        <v/>
      </c>
      <c r="KH129" s="61">
        <f>KF129*KG129</f>
        <v/>
      </c>
      <c r="KI129" s="61" t="n"/>
      <c r="KJ129" t="inlineStr">
        <is>
          <t>U.S. Govt IT</t>
        </is>
      </c>
      <c r="KK129" s="50" t="n">
        <v>0.06999999999999999</v>
      </c>
      <c r="KL129" s="61">
        <f>'ETF MTD'!$OW$28/'ETF MTD'!$OW$3-1</f>
        <v/>
      </c>
      <c r="KM129" s="61">
        <f>KK129*KL129</f>
        <v/>
      </c>
      <c r="KN129" s="61" t="n"/>
      <c r="KO129" t="inlineStr">
        <is>
          <t>U.S. Govt IT</t>
        </is>
      </c>
      <c r="KP129" s="50" t="n">
        <v>0.06999999999999999</v>
      </c>
      <c r="KQ129" s="61">
        <f>'ETF MTD'!$OW$28/'ETF MTD'!$OW$3-1</f>
        <v/>
      </c>
      <c r="KR129" s="61">
        <f>KP129*KQ129</f>
        <v/>
      </c>
      <c r="KS129" s="61" t="n"/>
      <c r="KT129" t="inlineStr">
        <is>
          <t>U.S. Govt IT</t>
        </is>
      </c>
      <c r="KU129" s="50" t="n">
        <v>0.06999999999999999</v>
      </c>
      <c r="KV129" s="61">
        <f>'ETF MTD'!$OW$28/'ETF MTD'!$OW$3-1</f>
        <v/>
      </c>
      <c r="KW129" s="61">
        <f>KU129*KV129</f>
        <v/>
      </c>
      <c r="KX129" s="61" t="n"/>
      <c r="KY129" t="inlineStr">
        <is>
          <t>U.S. Govt IT</t>
        </is>
      </c>
      <c r="KZ129" s="50" t="n">
        <v>0.06999999999999999</v>
      </c>
      <c r="LA129" s="61">
        <f>'ETF MTD'!$OW$28/'ETF MTD'!$OW$3-1</f>
        <v/>
      </c>
      <c r="LB129" s="61">
        <f>KZ129*LA129</f>
        <v/>
      </c>
      <c r="LC129" s="61" t="n"/>
      <c r="LD129" t="inlineStr">
        <is>
          <t>U.S. Govt IT</t>
        </is>
      </c>
      <c r="LE129" s="50" t="n">
        <v>0.06999999999999999</v>
      </c>
      <c r="LF129" s="61">
        <f>'ETF MTD'!$OW$28/'ETF MTD'!$OW$3-1</f>
        <v/>
      </c>
      <c r="LG129" s="61">
        <f>LE129*LF129</f>
        <v/>
      </c>
      <c r="LH129" s="61" t="n"/>
      <c r="LI129" t="inlineStr">
        <is>
          <t>U.S. Govt IT</t>
        </is>
      </c>
      <c r="LJ129" s="50" t="n">
        <v>0.06999999999999999</v>
      </c>
      <c r="LK129" s="61">
        <f>'ETF MTD'!$OW$28/'ETF MTD'!$OW$3-1</f>
        <v/>
      </c>
      <c r="LL129" s="61">
        <f>LJ129*LK129</f>
        <v/>
      </c>
      <c r="LM129" s="61" t="n"/>
      <c r="LN129" t="inlineStr">
        <is>
          <t>U.S. Govt IT</t>
        </is>
      </c>
      <c r="LO129" s="50" t="n">
        <v>0.06999999999999999</v>
      </c>
      <c r="LP129" s="61">
        <f>'ETF MTD'!$OW$28/'ETF MTD'!$OW$3-1</f>
        <v/>
      </c>
      <c r="LQ129" s="61">
        <f>LO129*LP129</f>
        <v/>
      </c>
      <c r="LR129" s="61" t="n"/>
      <c r="LS129" t="inlineStr">
        <is>
          <t>U.S. Govt IT</t>
        </is>
      </c>
      <c r="LT129" s="50" t="n">
        <v>0.06999999999999999</v>
      </c>
      <c r="LU129" s="61">
        <f>'ETF MTD'!$OW$28/'ETF MTD'!$OW$3-1</f>
        <v/>
      </c>
      <c r="LV129" s="61">
        <f>LT129*LU129</f>
        <v/>
      </c>
      <c r="LW129" s="61" t="n"/>
      <c r="LX129" t="inlineStr">
        <is>
          <t>U.S. Govt IT</t>
        </is>
      </c>
      <c r="LY129" s="50" t="n">
        <v>0.06999999999999999</v>
      </c>
      <c r="LZ129" s="61">
        <f>'ETF MTD'!$OW$28/'ETF MTD'!$OW$3-1</f>
        <v/>
      </c>
      <c r="MA129" s="61">
        <f>LY129*LZ129</f>
        <v/>
      </c>
      <c r="MB129" s="61" t="n"/>
      <c r="MC129" t="inlineStr">
        <is>
          <t>U.S. Govt IT</t>
        </is>
      </c>
      <c r="MD129" s="50" t="n">
        <v>0.06999999999999999</v>
      </c>
      <c r="ME129" s="61">
        <f>'ETF MTD'!$OW$28/'ETF MTD'!$OW$3-1</f>
        <v/>
      </c>
      <c r="MF129" s="61">
        <f>MD129*ME129</f>
        <v/>
      </c>
      <c r="MG129" s="61" t="n"/>
      <c r="MH129" t="inlineStr">
        <is>
          <t>U.S. Govt IT</t>
        </is>
      </c>
      <c r="MI129" s="50" t="n">
        <v>0.06999999999999999</v>
      </c>
      <c r="MJ129" s="61">
        <f>'ETF MTD'!$OW$28/'ETF MTD'!$OW$3-1</f>
        <v/>
      </c>
      <c r="MK129" s="61">
        <f>MI129*MJ129</f>
        <v/>
      </c>
      <c r="ML129" s="61" t="n"/>
      <c r="MM129" t="inlineStr">
        <is>
          <t>U.S. Govt IT</t>
        </is>
      </c>
      <c r="MN129" s="50" t="n">
        <v>0.06999999999999999</v>
      </c>
      <c r="MO129" s="61">
        <f>'ETF MTD'!$OW$28/'ETF MTD'!$OW$3-1</f>
        <v/>
      </c>
      <c r="MP129" s="61">
        <f>MN129*MO129</f>
        <v/>
      </c>
      <c r="MQ129" s="33" t="n"/>
      <c r="MR129" t="inlineStr">
        <is>
          <t>U.S. Govt IT</t>
        </is>
      </c>
      <c r="MS129" s="50" t="n">
        <v>0.105</v>
      </c>
      <c r="MT129" s="61">
        <f>'ETF MTD'!$OW$28/'ETF MTD'!$OW$3-1</f>
        <v/>
      </c>
      <c r="MU129" s="61">
        <f>MS129*MT129</f>
        <v/>
      </c>
      <c r="MV129" s="61" t="n"/>
      <c r="MW129" t="inlineStr">
        <is>
          <t>U.S. Govt IT</t>
        </is>
      </c>
      <c r="MX129" s="128" t="n">
        <v>0.105</v>
      </c>
      <c r="MY129" s="61">
        <f>'ETF MTD'!$OW$28/'ETF MTD'!$OW$3-1</f>
        <v/>
      </c>
      <c r="MZ129" s="61">
        <f>MX129*MY129</f>
        <v/>
      </c>
      <c r="NA129" s="33" t="n"/>
      <c r="NB129" t="inlineStr">
        <is>
          <t>U.S. Govt IT</t>
        </is>
      </c>
      <c r="NC129" s="41" t="n">
        <v>0.105</v>
      </c>
      <c r="ND129" s="61">
        <f>'ETF MTD'!$OW$28/'ETF MTD'!$OW$3-1</f>
        <v/>
      </c>
      <c r="NE129" s="61">
        <f>NC129*ND129</f>
        <v/>
      </c>
      <c r="NF129" s="33" t="n"/>
      <c r="NG129" t="inlineStr">
        <is>
          <t>U.S. Govt IT</t>
        </is>
      </c>
      <c r="NH129" s="41" t="n">
        <v>0.105</v>
      </c>
      <c r="NI129" s="61">
        <f>'ETF MTD'!$OW$28/'ETF MTD'!$OW$3-1</f>
        <v/>
      </c>
      <c r="NJ129" s="61">
        <f>NH129*NI129</f>
        <v/>
      </c>
      <c r="NK129" s="33" t="n"/>
      <c r="NL129" t="inlineStr">
        <is>
          <t>U.S. Govt IT</t>
        </is>
      </c>
      <c r="NM129" s="41" t="n">
        <v>0.1275</v>
      </c>
      <c r="NN129" s="61">
        <f>'ETF MTD'!$OW$28/'ETF MTD'!$OW$3-1</f>
        <v/>
      </c>
      <c r="NO129" s="61">
        <f>NM129*NN129</f>
        <v/>
      </c>
      <c r="NP129" s="33" t="n"/>
      <c r="NQ129" t="inlineStr">
        <is>
          <t>U.S. Govt IT</t>
        </is>
      </c>
      <c r="NR129" s="41" t="n">
        <v>0.1275</v>
      </c>
      <c r="NS129" s="61">
        <f>'ETF MTD'!$OW$28/'ETF MTD'!$OW$3-1</f>
        <v/>
      </c>
      <c r="NT129" s="61">
        <f>NR129*NS129</f>
        <v/>
      </c>
      <c r="NU129" s="33" t="n"/>
      <c r="NV129" t="inlineStr">
        <is>
          <t>U.S. Govt IT</t>
        </is>
      </c>
      <c r="NW129" s="41" t="n">
        <v>0.105</v>
      </c>
      <c r="NX129" s="61">
        <f>'ETF MTD'!$OW$28/'ETF MTD'!$OW$3-1</f>
        <v/>
      </c>
      <c r="NY129" s="61">
        <f>NW129*NX129</f>
        <v/>
      </c>
      <c r="NZ129" s="33" t="n"/>
      <c r="OA129" t="inlineStr">
        <is>
          <t>U.S. Govt IT</t>
        </is>
      </c>
      <c r="OB129" s="41" t="n">
        <v>0.105</v>
      </c>
      <c r="OC129" s="61">
        <f>'ETF MTD'!$OW$28/'ETF MTD'!$OW$3-1</f>
        <v/>
      </c>
      <c r="OD129" s="61">
        <f>OB129*OC129</f>
        <v/>
      </c>
      <c r="OE129" s="33" t="n"/>
      <c r="OF129" t="inlineStr">
        <is>
          <t>U.S. Govt IT</t>
        </is>
      </c>
      <c r="OG129" s="41" t="n">
        <v>0.105</v>
      </c>
      <c r="OH129" s="61">
        <f>'ETF MTD'!$OW$28/'ETF MTD'!$OW$3-1</f>
        <v/>
      </c>
      <c r="OI129" s="61">
        <f>OG129*OH129</f>
        <v/>
      </c>
      <c r="OJ129" s="33" t="n"/>
      <c r="OK129" t="inlineStr">
        <is>
          <t>U.S. Govt IT</t>
        </is>
      </c>
      <c r="OL129" s="41" t="n">
        <v>0.105</v>
      </c>
      <c r="OM129" s="61">
        <f>'ETF MTD'!$OW$28/'ETF MTD'!$OW$3-1</f>
        <v/>
      </c>
      <c r="ON129" s="61">
        <f>OL129*OM129</f>
        <v/>
      </c>
      <c r="OO129" s="33" t="n"/>
      <c r="OP129" t="inlineStr">
        <is>
          <t>U.S. Govt IT</t>
        </is>
      </c>
      <c r="OQ129" s="41" t="n">
        <v>0.105</v>
      </c>
      <c r="OR129" s="61">
        <f>'ETF MTD'!$OW$28/'ETF MTD'!$OW$3-1</f>
        <v/>
      </c>
      <c r="OS129" s="61">
        <f>OQ129*OR129</f>
        <v/>
      </c>
      <c r="OT129" s="33" t="n"/>
      <c r="OU129" t="inlineStr">
        <is>
          <t>U.S. Govt IT</t>
        </is>
      </c>
      <c r="OV129" s="41" t="n">
        <v>0.14</v>
      </c>
      <c r="OW129" s="61">
        <f>'ETF MTD'!$OW$28/'ETF MTD'!$OW$3-1</f>
        <v/>
      </c>
      <c r="OX129" s="61">
        <f>OV129*OW129</f>
        <v/>
      </c>
      <c r="OY129" s="33" t="n"/>
      <c r="OZ129" t="inlineStr">
        <is>
          <t>U.S. Govt IT</t>
        </is>
      </c>
      <c r="PA129" s="41" t="n">
        <v>0.1955</v>
      </c>
      <c r="PB129" s="61">
        <f>'ETF MTD'!$OW$28/'ETF MTD'!$OW$3-1</f>
        <v/>
      </c>
      <c r="PC129" s="61">
        <f>PA129*PB129</f>
        <v/>
      </c>
      <c r="PD129" s="33" t="n"/>
      <c r="PE129" t="inlineStr">
        <is>
          <t>U.S. Govt IT</t>
        </is>
      </c>
      <c r="PF129" s="41" t="n">
        <v>0.1955</v>
      </c>
      <c r="PG129" s="61">
        <f>'ETF MTD'!$OW$28/'ETF MTD'!$OW$3-1</f>
        <v/>
      </c>
      <c r="PH129" s="61">
        <f>PF129*PG129</f>
        <v/>
      </c>
      <c r="PI129" s="33" t="n"/>
      <c r="PJ129" t="inlineStr">
        <is>
          <t>U.S. Govt IT</t>
        </is>
      </c>
      <c r="PK129" s="41" t="n">
        <v>0.23</v>
      </c>
      <c r="PL129" s="61">
        <f>'ETF MTD'!$OW$28/'ETF MTD'!$OW$3-1</f>
        <v/>
      </c>
      <c r="PM129" s="61">
        <f>PK129*PL129</f>
        <v/>
      </c>
      <c r="PN129" s="33" t="n"/>
      <c r="PO129" t="inlineStr">
        <is>
          <t>U.S. Govt IT</t>
        </is>
      </c>
      <c r="PP129" s="41" t="n">
        <v>0.1955</v>
      </c>
      <c r="PQ129" s="61">
        <f>'ETF MTD'!$OW$28/'ETF MTD'!$OW$3-1</f>
        <v/>
      </c>
      <c r="PR129" s="61">
        <f>PP129*PQ129</f>
        <v/>
      </c>
      <c r="PS129" s="33" t="n"/>
      <c r="PT129" t="inlineStr">
        <is>
          <t>U.S. Govt IT</t>
        </is>
      </c>
      <c r="PU129" s="41" t="n">
        <v>0.1955</v>
      </c>
      <c r="PV129" s="61">
        <f>'ETF MTD'!$OW$28/'ETF MTD'!$OW$3-1</f>
        <v/>
      </c>
      <c r="PW129" s="61">
        <f>PU129*PV129</f>
        <v/>
      </c>
      <c r="PX129" s="33" t="n"/>
      <c r="PY129" t="inlineStr">
        <is>
          <t>U.S. Govt IT</t>
        </is>
      </c>
      <c r="PZ129" s="41" t="n">
        <v>0.161</v>
      </c>
      <c r="QA129" s="61">
        <f>'ETF MTD'!$OW$28/'ETF MTD'!$OW$3-1</f>
        <v/>
      </c>
      <c r="QB129" s="61">
        <f>PZ129*QA129</f>
        <v/>
      </c>
      <c r="QC129" s="33" t="n"/>
      <c r="QD129" t="inlineStr">
        <is>
          <t>U.S. Govt IT</t>
        </is>
      </c>
      <c r="QE129" s="41" t="n">
        <v>0.161</v>
      </c>
      <c r="QF129" s="61">
        <f>'ETF MTD'!$OW$28/'ETF MTD'!$OW$3-1</f>
        <v/>
      </c>
      <c r="QG129" s="61">
        <f>QE129*QF129</f>
        <v/>
      </c>
      <c r="QH129" s="61" t="n"/>
      <c r="QI129" t="inlineStr">
        <is>
          <t>U.S. Govt IT</t>
        </is>
      </c>
      <c r="QJ129" s="41" t="n">
        <v>0.161</v>
      </c>
      <c r="QK129" s="61">
        <f>'ETF MTD'!$OW$28/'ETF MTD'!$OW$3-1</f>
        <v/>
      </c>
      <c r="QL129" s="61">
        <f>QJ129*QK129</f>
        <v/>
      </c>
      <c r="QM129" s="33" t="n"/>
      <c r="QN129" t="inlineStr">
        <is>
          <t>U.S. Govt IT</t>
        </is>
      </c>
      <c r="QO129" s="41" t="n">
        <v>0.161</v>
      </c>
      <c r="QP129" s="61">
        <f>'ETF MTD'!$OW$28/'ETF MTD'!$OW$3-1</f>
        <v/>
      </c>
      <c r="QQ129" s="61">
        <f>QO129*QP129</f>
        <v/>
      </c>
      <c r="QR129" s="33" t="n"/>
      <c r="QS129" t="inlineStr">
        <is>
          <t>U.S. Govt IT</t>
        </is>
      </c>
      <c r="QT129" s="41" t="n">
        <v>0.222</v>
      </c>
      <c r="QU129" s="61">
        <f>'ETF MTD'!$OW$28/'ETF MTD'!$OW$3-1</f>
        <v/>
      </c>
      <c r="QV129" s="61">
        <f>QT129*QU129</f>
        <v/>
      </c>
      <c r="QW129" s="33" t="n"/>
      <c r="QX129" t="inlineStr">
        <is>
          <t>U.S. Govt IT</t>
        </is>
      </c>
      <c r="QY129" s="41" t="n">
        <v>0.19</v>
      </c>
      <c r="QZ129" s="61">
        <f>'ETF MTD'!$OW$28/'ETF MTD'!$OW$3-1</f>
        <v/>
      </c>
      <c r="RA129" s="61">
        <f>QY129*QZ129</f>
        <v/>
      </c>
      <c r="RB129" s="33" t="n"/>
      <c r="RC129" t="inlineStr">
        <is>
          <t>U.S. Govt IT</t>
        </is>
      </c>
      <c r="RD129" s="41" t="n">
        <v>0.176</v>
      </c>
      <c r="RE129" s="61">
        <f>'ETF MTD'!$OW$28/'ETF MTD'!$OW$3-1</f>
        <v/>
      </c>
      <c r="RF129" s="61">
        <f>RD129*RE129</f>
        <v/>
      </c>
      <c r="RG129" s="33" t="n"/>
      <c r="RH129" t="inlineStr">
        <is>
          <t>U.S. Govt IT</t>
        </is>
      </c>
      <c r="RI129" s="41" t="n">
        <v>0.1955</v>
      </c>
      <c r="RJ129" s="61">
        <f>'ETF MTD'!$OW$28/'ETF MTD'!$OW$3-1</f>
        <v/>
      </c>
      <c r="RK129" s="61">
        <f>RI129*RJ129</f>
        <v/>
      </c>
      <c r="RL129" s="61" t="n"/>
      <c r="RM129" s="208" t="n">
        <v>0.23</v>
      </c>
      <c r="RN129" s="58">
        <f>RM129*0.7</f>
        <v/>
      </c>
    </row>
    <row r="130">
      <c r="U130" s="33" t="inlineStr">
        <is>
          <t>VTABX</t>
        </is>
      </c>
      <c r="V130" s="49" t="n">
        <v>0.07000000000000001</v>
      </c>
      <c r="W130" s="61">
        <f>'ETF MTD'!$VI$28/'ETF MTD'!$VI$3-1</f>
        <v/>
      </c>
      <c r="X130" s="61">
        <f>V130*W130</f>
        <v/>
      </c>
      <c r="Y130" s="61" t="n"/>
      <c r="Z130" s="33" t="inlineStr">
        <is>
          <t>VTABX</t>
        </is>
      </c>
      <c r="AA130" s="49" t="n">
        <v>0.07000000000000001</v>
      </c>
      <c r="AB130" s="61">
        <f>'ETF MTD'!$VI$28/'ETF MTD'!$VI$3-1</f>
        <v/>
      </c>
      <c r="AC130" s="61">
        <f>AA130*AB130</f>
        <v/>
      </c>
      <c r="AD130" s="61" t="n"/>
      <c r="AE130" s="33" t="inlineStr">
        <is>
          <t>VTABX</t>
        </is>
      </c>
      <c r="AF130" s="49" t="n">
        <v>0.07000000000000001</v>
      </c>
      <c r="AG130" s="61">
        <f>'ETF MTD'!$VI$28/'ETF MTD'!$VI$3-1</f>
        <v/>
      </c>
      <c r="AH130" s="61">
        <f>AF130*AG130</f>
        <v/>
      </c>
      <c r="AI130" s="61" t="n"/>
      <c r="AJ130" s="33" t="inlineStr">
        <is>
          <t>VTABX</t>
        </is>
      </c>
      <c r="AK130" s="49" t="n">
        <v>0.0595</v>
      </c>
      <c r="AL130" s="61">
        <f>'ETF MTD'!$VI$28/'ETF MTD'!$VI$3-1</f>
        <v/>
      </c>
      <c r="AM130" s="61">
        <f>AK130*AL130</f>
        <v/>
      </c>
      <c r="AN130" s="61" t="n"/>
      <c r="AO130" s="33" t="inlineStr">
        <is>
          <t>VTABX</t>
        </is>
      </c>
      <c r="AP130" s="61" t="n">
        <v>0.049</v>
      </c>
      <c r="AQ130" s="61">
        <f>'ETF MTD'!$VI$28/'ETF MTD'!$VI$3-1</f>
        <v/>
      </c>
      <c r="AR130" s="61">
        <f>AP130*AQ130</f>
        <v/>
      </c>
      <c r="AS130" s="61" t="n"/>
      <c r="AT130" s="33" t="inlineStr">
        <is>
          <t>VTABX</t>
        </is>
      </c>
      <c r="AU130" s="61" t="n">
        <v>0.049</v>
      </c>
      <c r="AV130" s="61">
        <f>'ETF MTD'!$VI$28/'ETF MTD'!$VI$3-1</f>
        <v/>
      </c>
      <c r="AW130" s="61">
        <f>AU130*AV130</f>
        <v/>
      </c>
      <c r="AX130" s="61" t="n"/>
      <c r="AY130" s="33" t="inlineStr">
        <is>
          <t>VTABX</t>
        </is>
      </c>
      <c r="AZ130" s="61" t="n">
        <v>0.049</v>
      </c>
      <c r="BA130" s="61">
        <f>'ETF MTD'!$VI$28/'ETF MTD'!$VI$3-1</f>
        <v/>
      </c>
      <c r="BB130" s="61">
        <f>AZ130*BA130</f>
        <v/>
      </c>
      <c r="BC130" s="61" t="n"/>
      <c r="BD130" s="33" t="inlineStr">
        <is>
          <t>VTABX</t>
        </is>
      </c>
      <c r="BE130" s="61" t="n">
        <v>0.06799999999999999</v>
      </c>
      <c r="BF130" s="61">
        <f>'ETF MTD'!$VI$28/'ETF MTD'!$VI$3-1</f>
        <v/>
      </c>
      <c r="BG130" s="61">
        <f>BE130*BF130</f>
        <v/>
      </c>
      <c r="BH130" s="61" t="n"/>
      <c r="BI130" s="33" t="inlineStr">
        <is>
          <t>VTABX</t>
        </is>
      </c>
      <c r="BJ130" s="61" t="n">
        <v>0.07999999999999999</v>
      </c>
      <c r="BK130" s="61">
        <f>'ETF MTD'!$VI$28/'ETF MTD'!$VI$3-1</f>
        <v/>
      </c>
      <c r="BL130" s="61">
        <f>BJ130*BK130</f>
        <v/>
      </c>
      <c r="BM130" s="61" t="n"/>
      <c r="BN130" s="33" t="inlineStr">
        <is>
          <t>VTABX</t>
        </is>
      </c>
      <c r="BO130" s="61" t="n">
        <v>0.07999999999999999</v>
      </c>
      <c r="BP130" s="61">
        <f>'ETF MTD'!$VI$28/'ETF MTD'!$VI$3-1</f>
        <v/>
      </c>
      <c r="BQ130" s="61">
        <f>BO130*BP130</f>
        <v/>
      </c>
      <c r="BR130" s="61" t="n"/>
      <c r="BS130" s="33" t="inlineStr">
        <is>
          <t>VTABX</t>
        </is>
      </c>
      <c r="BT130" s="61" t="n">
        <v>0.06799999999999999</v>
      </c>
      <c r="BU130" s="61">
        <f>'ETF MTD'!$VI$28/'ETF MTD'!$VI$3-1</f>
        <v/>
      </c>
      <c r="BV130" s="61">
        <f>BT130*BU130</f>
        <v/>
      </c>
      <c r="BW130" s="61" t="n"/>
      <c r="BX130" s="33" t="inlineStr">
        <is>
          <t>VTABX</t>
        </is>
      </c>
      <c r="BY130" s="61" t="n">
        <v>0.07999999999999999</v>
      </c>
      <c r="BZ130" s="61">
        <f>'ETF MTD'!$VI$28/'ETF MTD'!$VI$3-1</f>
        <v/>
      </c>
      <c r="CA130" s="61">
        <f>BY130*BZ130</f>
        <v/>
      </c>
      <c r="CB130" s="61" t="n"/>
      <c r="CC130" s="33" t="inlineStr">
        <is>
          <t>VTABX</t>
        </is>
      </c>
      <c r="CD130" s="61" t="n">
        <v>0.07999999999999999</v>
      </c>
      <c r="CE130" s="61">
        <f>'ETF MTD'!$VI$28/'ETF MTD'!$VI$3-1</f>
        <v/>
      </c>
      <c r="CF130" s="61">
        <f>CD130*CE130</f>
        <v/>
      </c>
      <c r="CG130" s="61" t="n"/>
      <c r="CH130" s="33" t="inlineStr">
        <is>
          <t>VTABX</t>
        </is>
      </c>
      <c r="CI130" s="61" t="n">
        <v>0.07999999999999999</v>
      </c>
      <c r="CJ130" s="61">
        <f>'ETF MTD'!$VI$28/'ETF MTD'!$VI$3-1</f>
        <v/>
      </c>
      <c r="CK130" s="61">
        <f>CI130*CJ130</f>
        <v/>
      </c>
      <c r="CL130" s="61" t="n"/>
      <c r="CM130" s="33" t="inlineStr">
        <is>
          <t>VTABX</t>
        </is>
      </c>
      <c r="CN130" s="61" t="n">
        <v>0.07999999999999999</v>
      </c>
      <c r="CO130" s="61">
        <f>'ETF MTD'!$VI$28/'ETF MTD'!$VI$3-1</f>
        <v/>
      </c>
      <c r="CP130" s="61">
        <f>CN130*CO130</f>
        <v/>
      </c>
      <c r="CQ130" s="61" t="n"/>
      <c r="CR130" s="33" t="inlineStr">
        <is>
          <t>VTABX</t>
        </is>
      </c>
      <c r="CS130" s="61" t="n">
        <v>0.07999999999999999</v>
      </c>
      <c r="CT130" s="61">
        <f>'ETF MTD'!$VI$28/'ETF MTD'!$VI$3-1</f>
        <v/>
      </c>
      <c r="CU130" s="61">
        <f>CS130*CT130</f>
        <v/>
      </c>
      <c r="CV130" s="61" t="n"/>
      <c r="CW130" s="33" t="inlineStr">
        <is>
          <t>VTABX</t>
        </is>
      </c>
      <c r="CX130" s="61" t="n">
        <v>0.06799999999999999</v>
      </c>
      <c r="CY130" s="61">
        <f>'ETF MTD'!$VI$28/'ETF MTD'!$VI$3-1</f>
        <v/>
      </c>
      <c r="CZ130" s="61">
        <f>CX130*CY130</f>
        <v/>
      </c>
      <c r="DA130" s="61" t="n"/>
      <c r="DB130" s="33" t="inlineStr">
        <is>
          <t>VTABX</t>
        </is>
      </c>
      <c r="DC130" s="61" t="n">
        <v>0.056</v>
      </c>
      <c r="DD130" s="61">
        <f>'ETF MTD'!$VI$28/'ETF MTD'!$VI$3-1</f>
        <v/>
      </c>
      <c r="DE130" s="61">
        <f>DC130*DD130</f>
        <v/>
      </c>
      <c r="DF130" s="61" t="n"/>
      <c r="DG130" s="33" t="inlineStr">
        <is>
          <t>VTABX</t>
        </is>
      </c>
      <c r="DH130" s="61" t="n">
        <v>0.05599999999999999</v>
      </c>
      <c r="DI130" s="61">
        <f>'ETF MTD'!$VI$28/'ETF MTD'!$VI$3-1</f>
        <v/>
      </c>
      <c r="DJ130" s="61">
        <f>DH130*DI130</f>
        <v/>
      </c>
      <c r="DK130" s="61" t="n"/>
      <c r="DL130" s="33" t="inlineStr">
        <is>
          <t>VTABX</t>
        </is>
      </c>
      <c r="DM130" s="61" t="n">
        <v>0.05599999999999999</v>
      </c>
      <c r="DN130" s="61">
        <f>'ETF MTD'!$VI$28/'ETF MTD'!$VI$3-1</f>
        <v/>
      </c>
      <c r="DO130" s="61">
        <f>DM130*DN130</f>
        <v/>
      </c>
      <c r="DP130" s="61" t="n"/>
      <c r="DQ130" s="33" t="inlineStr">
        <is>
          <t>VTABX</t>
        </is>
      </c>
      <c r="DR130" s="61" t="n">
        <v>0.05599999999999999</v>
      </c>
      <c r="DS130" s="61">
        <f>'ETF MTD'!$VI$28/'ETF MTD'!$VI$3-1</f>
        <v/>
      </c>
      <c r="DT130" s="61">
        <f>DR130*DS130</f>
        <v/>
      </c>
      <c r="DU130" s="61" t="n"/>
      <c r="DV130" s="33" t="inlineStr">
        <is>
          <t>VTABX</t>
        </is>
      </c>
      <c r="DW130" s="61" t="n">
        <v>0.05599999999999999</v>
      </c>
      <c r="DX130" s="61">
        <f>'ETF MTD'!$VI$28/'ETF MTD'!$VI$3-1</f>
        <v/>
      </c>
      <c r="DY130" s="61">
        <f>DW130*DX130</f>
        <v/>
      </c>
      <c r="DZ130" s="61" t="n"/>
      <c r="EA130" s="33" t="inlineStr">
        <is>
          <t>VTABX</t>
        </is>
      </c>
      <c r="EB130" s="61" t="n">
        <v>0.05599999999999999</v>
      </c>
      <c r="EC130" s="61">
        <f>'ETF MTD'!$VI$28/'ETF MTD'!$VI$3-1</f>
        <v/>
      </c>
      <c r="ED130" s="61">
        <f>EB130*EC130</f>
        <v/>
      </c>
      <c r="EE130" s="61" t="n"/>
      <c r="EF130" s="33" t="inlineStr">
        <is>
          <t>VTABX</t>
        </is>
      </c>
      <c r="EG130" s="61" t="n">
        <v>0.068</v>
      </c>
      <c r="EH130" s="61">
        <f>'ETF MTD'!$VI$28/'ETF MTD'!$VI$3-1</f>
        <v/>
      </c>
      <c r="EI130" s="61">
        <f>EG130*EH130</f>
        <v/>
      </c>
      <c r="EJ130" s="61" t="n"/>
      <c r="EK130" s="33" t="inlineStr">
        <is>
          <t>VTABX</t>
        </is>
      </c>
      <c r="EL130" s="61" t="n">
        <v>0.06799999999999999</v>
      </c>
      <c r="EM130" s="61">
        <f>'ETF MTD'!$VI$28/'ETF MTD'!$VI$3-1</f>
        <v/>
      </c>
      <c r="EN130" s="61">
        <f>EL130*EM130</f>
        <v/>
      </c>
      <c r="EO130" s="61" t="n"/>
      <c r="EP130" s="33" t="inlineStr">
        <is>
          <t>VTABX</t>
        </is>
      </c>
      <c r="EQ130" s="61" t="n">
        <v>0.06799999999999999</v>
      </c>
      <c r="ER130" s="61">
        <f>'ETF MTD'!$VI$28/'ETF MTD'!$VI$3-1</f>
        <v/>
      </c>
      <c r="ES130" s="61">
        <f>EQ130*ER130</f>
        <v/>
      </c>
      <c r="ET130" s="61" t="n"/>
      <c r="EU130" s="33" t="inlineStr">
        <is>
          <t>VTABX</t>
        </is>
      </c>
      <c r="EV130" s="61" t="n">
        <v>0.07999999999999999</v>
      </c>
      <c r="EW130" s="61">
        <f>'ETF MTD'!$VI$28/'ETF MTD'!$VI$3-1</f>
        <v/>
      </c>
      <c r="EX130" s="61">
        <f>EV130*EW130</f>
        <v/>
      </c>
      <c r="EY130" s="61" t="n"/>
      <c r="EZ130" s="33" t="inlineStr">
        <is>
          <t>VTABX</t>
        </is>
      </c>
      <c r="FA130" s="61" t="n">
        <v>0.06799999999999999</v>
      </c>
      <c r="FB130" s="61">
        <f>'ETF MTD'!$VI$28/'ETF MTD'!$VI$3-1</f>
        <v/>
      </c>
      <c r="FC130" s="61">
        <f>FA130*FB130</f>
        <v/>
      </c>
      <c r="FD130" s="61" t="n"/>
      <c r="FE130" s="33" t="inlineStr">
        <is>
          <t>VTABX</t>
        </is>
      </c>
      <c r="FF130" s="61" t="n">
        <v>0.07999999999999999</v>
      </c>
      <c r="FG130" s="61">
        <f>'ETF MTD'!$VI$28/'ETF MTD'!$VI$3-1</f>
        <v/>
      </c>
      <c r="FH130" s="61">
        <f>FF130*FG130</f>
        <v/>
      </c>
      <c r="FI130" s="61" t="n"/>
      <c r="FJ130" s="33" t="inlineStr">
        <is>
          <t>VTABX</t>
        </is>
      </c>
      <c r="FK130" s="61" t="n">
        <v>0.07999999999999999</v>
      </c>
      <c r="FL130" s="61">
        <f>'ETF MTD'!$VI$28/'ETF MTD'!$VI$3-1</f>
        <v/>
      </c>
      <c r="FM130" s="61">
        <f>FK130*FL130</f>
        <v/>
      </c>
      <c r="FN130" s="61" t="n"/>
      <c r="FO130" s="33" t="inlineStr">
        <is>
          <t>VTABX</t>
        </is>
      </c>
      <c r="FP130" s="61" t="n">
        <v>0.07999999999999999</v>
      </c>
      <c r="FQ130" s="61">
        <f>'ETF MTD'!$VI$28/'ETF MTD'!$VI$3-1</f>
        <v/>
      </c>
      <c r="FR130" s="61">
        <f>FP130*FQ130</f>
        <v/>
      </c>
      <c r="FS130" s="61" t="n"/>
      <c r="FT130" s="33" t="inlineStr">
        <is>
          <t>VTABX</t>
        </is>
      </c>
      <c r="FU130" s="61" t="n">
        <v>0.07999999999999999</v>
      </c>
      <c r="FV130" s="61">
        <f>'ETF MTD'!$VI$28/'ETF MTD'!$VI$3-1</f>
        <v/>
      </c>
      <c r="FW130" s="61">
        <f>FU130*FV130</f>
        <v/>
      </c>
      <c r="FX130" s="61" t="n"/>
      <c r="FY130" s="33" t="inlineStr">
        <is>
          <t>VTABX</t>
        </is>
      </c>
      <c r="FZ130" s="50" t="n">
        <v>0.07999999999999999</v>
      </c>
      <c r="GA130" s="61">
        <f>'ETF MTD'!$VI$28/'ETF MTD'!$VI$3-1</f>
        <v/>
      </c>
      <c r="GB130" s="61">
        <f>FZ130*GA130</f>
        <v/>
      </c>
      <c r="GC130" s="61" t="n"/>
      <c r="GD130" s="33" t="inlineStr">
        <is>
          <t>VTABX</t>
        </is>
      </c>
      <c r="GE130" s="50" t="n">
        <v>0.07999999999999999</v>
      </c>
      <c r="GF130" s="61">
        <f>'ETF MTD'!$VI$28/'ETF MTD'!$VI$3-1</f>
        <v/>
      </c>
      <c r="GG130" s="61">
        <f>GE130*GF130</f>
        <v/>
      </c>
      <c r="GH130" s="61" t="n"/>
      <c r="GI130" s="33" t="inlineStr">
        <is>
          <t>VTABX</t>
        </is>
      </c>
      <c r="GJ130" s="50" t="n">
        <v>0.06799999999999999</v>
      </c>
      <c r="GK130" s="61">
        <f>'ETF MTD'!$VI$28/'ETF MTD'!$VI$3-1</f>
        <v/>
      </c>
      <c r="GL130" s="61">
        <f>GJ130*GK130</f>
        <v/>
      </c>
      <c r="GM130" s="61" t="n"/>
      <c r="GN130" s="33" t="inlineStr">
        <is>
          <t>VTABX</t>
        </is>
      </c>
      <c r="GO130" s="50" t="n">
        <v>0.06799999999999999</v>
      </c>
      <c r="GP130" s="61">
        <f>'ETF MTD'!$VI$28/'ETF MTD'!$VI$3-1</f>
        <v/>
      </c>
      <c r="GQ130" s="61">
        <f>GO130*GP130</f>
        <v/>
      </c>
      <c r="GR130" s="61" t="n"/>
      <c r="GS130" s="33" t="inlineStr">
        <is>
          <t>VTABX</t>
        </is>
      </c>
      <c r="GT130" s="50" t="n">
        <v>0.07999999999999999</v>
      </c>
      <c r="GU130" s="61">
        <f>'ETF MTD'!$VI$28/'ETF MTD'!$VI$3-1</f>
        <v/>
      </c>
      <c r="GV130" s="61">
        <f>GT130*GU130</f>
        <v/>
      </c>
      <c r="GW130" s="61" t="n"/>
      <c r="GX130" s="33" t="inlineStr">
        <is>
          <t>VTABX</t>
        </is>
      </c>
      <c r="GY130" s="50" t="n">
        <v>0.07999999999999999</v>
      </c>
      <c r="GZ130" s="61">
        <f>'ETF MTD'!$VI$28/'ETF MTD'!$VI$3-1</f>
        <v/>
      </c>
      <c r="HA130" s="61">
        <f>GY130*GZ130</f>
        <v/>
      </c>
      <c r="HB130" s="61" t="n"/>
      <c r="HC130" s="33" t="inlineStr">
        <is>
          <t>VTABX</t>
        </is>
      </c>
      <c r="HD130" s="50" t="n">
        <v>0.05599999999999999</v>
      </c>
      <c r="HE130" s="61">
        <f>'ETF MTD'!$VI$28/'ETF MTD'!$VI$3-1</f>
        <v/>
      </c>
      <c r="HF130" s="61">
        <f>HD130*HE130</f>
        <v/>
      </c>
      <c r="HG130" s="61" t="n"/>
      <c r="HH130" s="33" t="inlineStr">
        <is>
          <t>VTABX</t>
        </is>
      </c>
      <c r="HI130" s="50" t="n">
        <v>0.05599999999999999</v>
      </c>
      <c r="HJ130" s="61">
        <f>'ETF MTD'!$VI$28/'ETF MTD'!$VI$3-1</f>
        <v/>
      </c>
      <c r="HK130" s="61">
        <f>HI130*HJ130</f>
        <v/>
      </c>
      <c r="HL130" s="61" t="n"/>
      <c r="HM130" s="33" t="inlineStr">
        <is>
          <t>VTABX</t>
        </is>
      </c>
      <c r="HN130" s="50" t="n">
        <v>0.08</v>
      </c>
      <c r="HO130" s="61">
        <f>'ETF MTD'!$VI$28/'ETF MTD'!$VI$3-1</f>
        <v/>
      </c>
      <c r="HP130" s="61">
        <f>HN130*HO130</f>
        <v/>
      </c>
      <c r="HQ130" s="61" t="n"/>
      <c r="HR130" s="33" t="inlineStr">
        <is>
          <t>VTABX</t>
        </is>
      </c>
      <c r="HS130" s="50" t="n">
        <v>0.07999999999999999</v>
      </c>
      <c r="HT130" s="61">
        <f>'ETF MTD'!$VI$28/'ETF MTD'!$VI$3-1</f>
        <v/>
      </c>
      <c r="HU130" s="61">
        <f>HS130*HT130</f>
        <v/>
      </c>
      <c r="HV130" s="61" t="n"/>
      <c r="HW130" s="33" t="inlineStr">
        <is>
          <t>VTABX</t>
        </is>
      </c>
      <c r="HX130" s="50" t="n">
        <v>0.07999999999999999</v>
      </c>
      <c r="HY130" s="61">
        <f>'ETF MTD'!$VI$28/'ETF MTD'!$VI$3-1</f>
        <v/>
      </c>
      <c r="HZ130" s="61">
        <f>HX130*HY130</f>
        <v/>
      </c>
      <c r="IA130" s="61" t="n"/>
      <c r="IB130" s="33" t="inlineStr">
        <is>
          <t>VTABX</t>
        </is>
      </c>
      <c r="IC130" s="50" t="n">
        <v>0.07999999999999999</v>
      </c>
      <c r="ID130" s="61">
        <f>'ETF MTD'!$VI$28/'ETF MTD'!$VI$3-1</f>
        <v/>
      </c>
      <c r="IE130" s="61">
        <f>IC130*ID130</f>
        <v/>
      </c>
      <c r="IF130" s="61" t="n"/>
      <c r="IG130" s="33" t="inlineStr">
        <is>
          <t>VTABX</t>
        </is>
      </c>
      <c r="IH130" s="50" t="n">
        <v>0.07999999999999999</v>
      </c>
      <c r="II130" s="61">
        <f>'ETF MTD'!$VI$28/'ETF MTD'!$VI$3-1</f>
        <v/>
      </c>
      <c r="IJ130" s="61">
        <f>IH130*II130</f>
        <v/>
      </c>
      <c r="IK130" s="61" t="n"/>
      <c r="IL130" s="33" t="inlineStr">
        <is>
          <t>VTABX</t>
        </is>
      </c>
      <c r="IM130" s="50" t="n">
        <v>0.07999999999999999</v>
      </c>
      <c r="IN130" s="61">
        <f>'ETF MTD'!$VI$28/'ETF MTD'!$VI$3-1</f>
        <v/>
      </c>
      <c r="IO130" s="61">
        <f>IM130*IN130</f>
        <v/>
      </c>
      <c r="IP130" s="61" t="n"/>
      <c r="IQ130" s="33" t="inlineStr">
        <is>
          <t>VTABX</t>
        </is>
      </c>
      <c r="IR130" s="50" t="n">
        <v>0.05599999999999999</v>
      </c>
      <c r="IS130" s="61">
        <f>'ETF MTD'!$VI$28/'ETF MTD'!$VI$3-1</f>
        <v/>
      </c>
      <c r="IT130" s="61">
        <f>IR130*IS130</f>
        <v/>
      </c>
      <c r="IU130" s="61" t="n"/>
      <c r="IV130" s="33" t="inlineStr">
        <is>
          <t>VTABX</t>
        </is>
      </c>
      <c r="IW130" s="50" t="n">
        <v>0.05599999999999999</v>
      </c>
      <c r="IX130" s="61">
        <f>'ETF MTD'!$VI$28/'ETF MTD'!$VI$3-1</f>
        <v/>
      </c>
      <c r="IY130" s="61">
        <f>IW130*IX130</f>
        <v/>
      </c>
      <c r="IZ130" s="61" t="n"/>
      <c r="JA130" s="33" t="inlineStr">
        <is>
          <t>VTABX</t>
        </is>
      </c>
      <c r="JB130" s="50" t="n">
        <v>0.05599999999999999</v>
      </c>
      <c r="JC130" s="61">
        <f>'ETF MTD'!$VI$28/'ETF MTD'!$VI$3-1</f>
        <v/>
      </c>
      <c r="JD130" s="61">
        <f>JB130*JC130</f>
        <v/>
      </c>
      <c r="JE130" s="61" t="n"/>
      <c r="JF130" s="33" t="inlineStr">
        <is>
          <t>VTABX</t>
        </is>
      </c>
      <c r="JG130" s="50" t="n">
        <v>0.05599999999999999</v>
      </c>
      <c r="JH130" s="61">
        <f>'ETF MTD'!$VI$28/'ETF MTD'!$VI$3-1</f>
        <v/>
      </c>
      <c r="JI130" s="61">
        <f>JG130*JH130</f>
        <v/>
      </c>
      <c r="JJ130" s="61" t="n"/>
      <c r="JK130" s="33" t="inlineStr">
        <is>
          <t>VTABX</t>
        </is>
      </c>
      <c r="JL130" s="50" t="n">
        <v>0.05599999999999999</v>
      </c>
      <c r="JM130" s="61">
        <f>'ETF MTD'!$VI$28/'ETF MTD'!$VI$3-1</f>
        <v/>
      </c>
      <c r="JN130" s="61">
        <f>JL130*JM130</f>
        <v/>
      </c>
      <c r="JO130" s="61" t="n"/>
      <c r="JP130" s="33" t="inlineStr">
        <is>
          <t>VTABX</t>
        </is>
      </c>
      <c r="JQ130" s="50" t="n">
        <v>0.068</v>
      </c>
      <c r="JR130" s="61">
        <f>'ETF MTD'!$VI$28/'ETF MTD'!$VI$3-1</f>
        <v/>
      </c>
      <c r="JS130" s="61">
        <f>JQ130*JR130</f>
        <v/>
      </c>
      <c r="JT130" s="61" t="n"/>
      <c r="JU130" s="33" t="inlineStr">
        <is>
          <t>VTABX</t>
        </is>
      </c>
      <c r="JV130" s="50" t="n">
        <v>0.068</v>
      </c>
      <c r="JW130" s="61">
        <f>'ETF MTD'!$VI$28/'ETF MTD'!$VI$3-1</f>
        <v/>
      </c>
      <c r="JX130" s="61">
        <f>JV130*JW130</f>
        <v/>
      </c>
      <c r="JY130" s="61" t="n"/>
      <c r="JZ130" t="inlineStr">
        <is>
          <t>Foreign Bonds</t>
        </is>
      </c>
      <c r="KA130" s="50" t="n">
        <v>0.05599999999999999</v>
      </c>
      <c r="KB130" s="61">
        <f>'ETF MTD'!$VI$28/'ETF MTD'!$VI$3-1</f>
        <v/>
      </c>
      <c r="KC130" s="61">
        <f>KA130*KB130</f>
        <v/>
      </c>
      <c r="KD130" s="61" t="n"/>
      <c r="KE130" t="inlineStr">
        <is>
          <t>Foreign Bonds</t>
        </is>
      </c>
      <c r="KF130" s="50" t="n">
        <v>0.05599999999999999</v>
      </c>
      <c r="KG130" s="61">
        <f>'ETF MTD'!$VI$28/'ETF MTD'!$VI$3-1</f>
        <v/>
      </c>
      <c r="KH130" s="61">
        <f>KF130*KG130</f>
        <v/>
      </c>
      <c r="KI130" s="61" t="n"/>
      <c r="KJ130" t="inlineStr">
        <is>
          <t>Foreign Bonds</t>
        </is>
      </c>
      <c r="KK130" s="50" t="n">
        <v>0.05599999999999999</v>
      </c>
      <c r="KL130" s="61">
        <f>'ETF MTD'!$VI$28/'ETF MTD'!$VI$3-1</f>
        <v/>
      </c>
      <c r="KM130" s="61">
        <f>KK130*KL130</f>
        <v/>
      </c>
      <c r="KN130" s="61" t="n"/>
      <c r="KO130" t="inlineStr">
        <is>
          <t>Foreign Bonds</t>
        </is>
      </c>
      <c r="KP130" s="50" t="n">
        <v>0.05599999999999999</v>
      </c>
      <c r="KQ130" s="61">
        <f>'ETF MTD'!$VI$28/'ETF MTD'!$VI$3-1</f>
        <v/>
      </c>
      <c r="KR130" s="61">
        <f>KP130*KQ130</f>
        <v/>
      </c>
      <c r="KS130" s="61" t="n"/>
      <c r="KT130" t="inlineStr">
        <is>
          <t>Foreign Bonds</t>
        </is>
      </c>
      <c r="KU130" s="50" t="n">
        <v>0.05599999999999999</v>
      </c>
      <c r="KV130" s="61">
        <f>'ETF MTD'!$VI$28/'ETF MTD'!$VI$3-1</f>
        <v/>
      </c>
      <c r="KW130" s="61">
        <f>KU130*KV130</f>
        <v/>
      </c>
      <c r="KX130" s="61" t="n"/>
      <c r="KY130" t="inlineStr">
        <is>
          <t>Foreign Bonds</t>
        </is>
      </c>
      <c r="KZ130" s="50" t="n">
        <v>0.05599999999999999</v>
      </c>
      <c r="LA130" s="61">
        <f>'ETF MTD'!$VI$28/'ETF MTD'!$VI$3-1</f>
        <v/>
      </c>
      <c r="LB130" s="61">
        <f>KZ130*LA130</f>
        <v/>
      </c>
      <c r="LC130" s="61" t="n"/>
      <c r="LD130" t="inlineStr">
        <is>
          <t>Foreign Bonds</t>
        </is>
      </c>
      <c r="LE130" s="50" t="n">
        <v>0.05599999999999999</v>
      </c>
      <c r="LF130" s="61">
        <f>'ETF MTD'!$VI$28/'ETF MTD'!$VI$3-1</f>
        <v/>
      </c>
      <c r="LG130" s="61">
        <f>LE130*LF130</f>
        <v/>
      </c>
      <c r="LH130" s="61" t="n"/>
      <c r="LI130" t="inlineStr">
        <is>
          <t>Foreign Bonds</t>
        </is>
      </c>
      <c r="LJ130" s="50" t="n">
        <v>0.05599999999999999</v>
      </c>
      <c r="LK130" s="61">
        <f>'ETF MTD'!$VI$28/'ETF MTD'!$VI$3-1</f>
        <v/>
      </c>
      <c r="LL130" s="61">
        <f>LJ130*LK130</f>
        <v/>
      </c>
      <c r="LM130" s="61" t="n"/>
      <c r="LN130" t="inlineStr">
        <is>
          <t>Foreign Bonds</t>
        </is>
      </c>
      <c r="LO130" s="50" t="n">
        <v>0.05599999999999999</v>
      </c>
      <c r="LP130" s="61">
        <f>'ETF MTD'!$VI$28/'ETF MTD'!$VI$3-1</f>
        <v/>
      </c>
      <c r="LQ130" s="61">
        <f>LO130*LP130</f>
        <v/>
      </c>
      <c r="LR130" s="61" t="n"/>
      <c r="LS130" t="inlineStr">
        <is>
          <t>Foreign Bonds</t>
        </is>
      </c>
      <c r="LT130" s="50" t="n">
        <v>0.05599999999999999</v>
      </c>
      <c r="LU130" s="61">
        <f>'ETF MTD'!$VI$28/'ETF MTD'!$VI$3-1</f>
        <v/>
      </c>
      <c r="LV130" s="61">
        <f>LT130*LU130</f>
        <v/>
      </c>
      <c r="LW130" s="61" t="n"/>
      <c r="LX130" t="inlineStr">
        <is>
          <t>Foreign Bonds</t>
        </is>
      </c>
      <c r="LY130" s="50" t="n">
        <v>0.05599999999999999</v>
      </c>
      <c r="LZ130" s="61">
        <f>'ETF MTD'!$VI$28/'ETF MTD'!$VI$3-1</f>
        <v/>
      </c>
      <c r="MA130" s="61">
        <f>LY130*LZ130</f>
        <v/>
      </c>
      <c r="MB130" s="61" t="n"/>
      <c r="MC130" t="inlineStr">
        <is>
          <t>Foreign Bonds</t>
        </is>
      </c>
      <c r="MD130" s="50" t="n">
        <v>0.05599999999999999</v>
      </c>
      <c r="ME130" s="61">
        <f>'ETF MTD'!$VI$28/'ETF MTD'!$VI$3-1</f>
        <v/>
      </c>
      <c r="MF130" s="61">
        <f>MD130*ME130</f>
        <v/>
      </c>
      <c r="MG130" s="61" t="n"/>
      <c r="MH130" t="inlineStr">
        <is>
          <t>Foreign Bonds</t>
        </is>
      </c>
      <c r="MI130" s="50" t="n">
        <v>0.05599999999999999</v>
      </c>
      <c r="MJ130" s="61">
        <f>'ETF MTD'!$VI$28/'ETF MTD'!$VI$3-1</f>
        <v/>
      </c>
      <c r="MK130" s="61">
        <f>MI130*MJ130</f>
        <v/>
      </c>
      <c r="ML130" s="61" t="n"/>
      <c r="MM130" t="inlineStr">
        <is>
          <t>Foreign Bonds</t>
        </is>
      </c>
      <c r="MN130" s="50" t="n">
        <v>0.05599999999999999</v>
      </c>
      <c r="MO130" s="61">
        <f>'ETF MTD'!$VI$28/'ETF MTD'!$VI$3-1</f>
        <v/>
      </c>
      <c r="MP130" s="61">
        <f>MN130*MO130</f>
        <v/>
      </c>
      <c r="MQ130" s="33" t="n"/>
      <c r="MR130" t="inlineStr">
        <is>
          <t>Foreign Bonds</t>
        </is>
      </c>
      <c r="MS130" s="50" t="n">
        <v>0.0905</v>
      </c>
      <c r="MT130" s="61">
        <f>'ETF MTD'!$VI$28/'ETF MTD'!$VI$3-1</f>
        <v/>
      </c>
      <c r="MU130" s="61">
        <f>MS130*MT130</f>
        <v/>
      </c>
      <c r="MV130" s="61" t="n"/>
      <c r="MW130" t="inlineStr">
        <is>
          <t>Foreign Bonds</t>
        </is>
      </c>
      <c r="MX130" s="50">
        <f>MN130</f>
        <v/>
      </c>
      <c r="MY130" s="61">
        <f>'ETF MTD'!$VI$28/'ETF MTD'!$VI$3-1</f>
        <v/>
      </c>
      <c r="MZ130" s="61">
        <f>MX130*MY130</f>
        <v/>
      </c>
      <c r="NA130" s="33" t="n"/>
      <c r="NB130" t="inlineStr">
        <is>
          <t>Foreign Bonds</t>
        </is>
      </c>
      <c r="NC130" s="41" t="n">
        <v>0.06799999999999999</v>
      </c>
      <c r="ND130" s="61">
        <f>'ETF MTD'!$VI$28/'ETF MTD'!$VI$3-1</f>
        <v/>
      </c>
      <c r="NE130" s="61">
        <f>NC130*ND130</f>
        <v/>
      </c>
      <c r="NF130" s="33" t="n"/>
      <c r="NG130" t="inlineStr">
        <is>
          <t>Foreign Bonds</t>
        </is>
      </c>
      <c r="NH130" s="41" t="n">
        <v>0.056</v>
      </c>
      <c r="NI130" s="61">
        <f>'ETF MTD'!$VI$28/'ETF MTD'!$VI$3-1</f>
        <v/>
      </c>
      <c r="NJ130" s="61">
        <f>NH130*NI130</f>
        <v/>
      </c>
      <c r="NK130" s="33" t="n"/>
      <c r="NL130" t="inlineStr">
        <is>
          <t>Foreign Bonds</t>
        </is>
      </c>
      <c r="NM130" s="41" t="n">
        <v>0.068</v>
      </c>
      <c r="NN130" s="61">
        <f>'ETF MTD'!$VI$28/'ETF MTD'!$VI$3-1</f>
        <v/>
      </c>
      <c r="NO130" s="61">
        <f>NM130*NN130</f>
        <v/>
      </c>
      <c r="NP130" s="33" t="n"/>
      <c r="NQ130" t="inlineStr">
        <is>
          <t>Foreign Bonds</t>
        </is>
      </c>
      <c r="NR130" s="41" t="n">
        <v>0.068</v>
      </c>
      <c r="NS130" s="61">
        <f>'ETF MTD'!$VI$28/'ETF MTD'!$VI$3-1</f>
        <v/>
      </c>
      <c r="NT130" s="61">
        <f>NR130*NS130</f>
        <v/>
      </c>
      <c r="NU130" s="33" t="n"/>
      <c r="NV130" t="inlineStr">
        <is>
          <t>Foreign Bonds</t>
        </is>
      </c>
      <c r="NW130" s="41" t="n">
        <v>0.056</v>
      </c>
      <c r="NX130" s="61">
        <f>'ETF MTD'!$VI$28/'ETF MTD'!$VI$3-1</f>
        <v/>
      </c>
      <c r="NY130" s="61">
        <f>NW130*NX130</f>
        <v/>
      </c>
      <c r="NZ130" s="33" t="n"/>
      <c r="OA130" t="inlineStr">
        <is>
          <t>Foreign Bonds</t>
        </is>
      </c>
      <c r="OB130" s="41" t="n">
        <v>0.056</v>
      </c>
      <c r="OC130" s="61">
        <f>'ETF MTD'!$VI$28/'ETF MTD'!$VI$3-1</f>
        <v/>
      </c>
      <c r="OD130" s="61">
        <f>OB130*OC130</f>
        <v/>
      </c>
      <c r="OE130" s="33" t="n"/>
      <c r="OF130" t="inlineStr">
        <is>
          <t>Foreign Bonds</t>
        </is>
      </c>
      <c r="OG130" s="41" t="n">
        <v>0.065</v>
      </c>
      <c r="OH130" s="61">
        <f>'ETF MTD'!$VI$28/'ETF MTD'!$VI$3-1</f>
        <v/>
      </c>
      <c r="OI130" s="61">
        <f>OG130*OH130</f>
        <v/>
      </c>
      <c r="OJ130" s="33" t="n"/>
      <c r="OK130" t="inlineStr">
        <is>
          <t>Foreign Bonds</t>
        </is>
      </c>
      <c r="OL130" s="41" t="n">
        <v>0.056</v>
      </c>
      <c r="OM130" s="61">
        <f>'ETF MTD'!$VI$28/'ETF MTD'!$VI$3-1</f>
        <v/>
      </c>
      <c r="ON130" s="61">
        <f>OL130*OM130</f>
        <v/>
      </c>
      <c r="OO130" s="33" t="n"/>
      <c r="OP130" t="inlineStr">
        <is>
          <t>Foreign Bonds</t>
        </is>
      </c>
      <c r="OQ130" s="41" t="n">
        <v>0.056</v>
      </c>
      <c r="OR130" s="61">
        <f>'ETF MTD'!$VI$28/'ETF MTD'!$VI$3-1</f>
        <v/>
      </c>
      <c r="OS130" s="61">
        <f>OQ130*OR130</f>
        <v/>
      </c>
      <c r="OT130" s="33" t="n"/>
      <c r="OU130" t="inlineStr">
        <is>
          <t>Foreign Bonds</t>
        </is>
      </c>
      <c r="OV130" s="41" t="n">
        <v>0.056</v>
      </c>
      <c r="OW130" s="61">
        <f>'ETF MTD'!$VI$28/'ETF MTD'!$VI$3-1</f>
        <v/>
      </c>
      <c r="OX130" s="61">
        <f>OV130*OW130</f>
        <v/>
      </c>
      <c r="OY130" s="33" t="n"/>
      <c r="OZ130" t="inlineStr">
        <is>
          <t>Foreign Bonds</t>
        </is>
      </c>
      <c r="PA130" s="41" t="n">
        <v>0.068</v>
      </c>
      <c r="PB130" s="61">
        <f>'ETF MTD'!$VI$28/'ETF MTD'!$VI$3-1</f>
        <v/>
      </c>
      <c r="PC130" s="61">
        <f>PA130*PB130</f>
        <v/>
      </c>
      <c r="PD130" s="33" t="n"/>
      <c r="PE130" t="inlineStr">
        <is>
          <t>Foreign Bonds</t>
        </is>
      </c>
      <c r="PF130" s="41" t="n">
        <v>0.068</v>
      </c>
      <c r="PG130" s="61">
        <f>'ETF MTD'!$VI$28/'ETF MTD'!$VI$3-1</f>
        <v/>
      </c>
      <c r="PH130" s="61">
        <f>PF130*PG130</f>
        <v/>
      </c>
      <c r="PI130" s="33" t="n"/>
      <c r="PJ130" t="inlineStr">
        <is>
          <t>Foreign Bonds</t>
        </is>
      </c>
      <c r="PK130" s="41" t="n">
        <v>0.08</v>
      </c>
      <c r="PL130" s="61">
        <f>'ETF MTD'!$VI$28/'ETF MTD'!$VI$3-1</f>
        <v/>
      </c>
      <c r="PM130" s="61">
        <f>PK130*PL130</f>
        <v/>
      </c>
      <c r="PN130" s="33" t="n"/>
      <c r="PO130" t="inlineStr">
        <is>
          <t>Foreign Bonds</t>
        </is>
      </c>
      <c r="PP130" s="41" t="n">
        <v>0.056</v>
      </c>
      <c r="PQ130" s="61">
        <f>'ETF MTD'!$VI$28/'ETF MTD'!$VI$3-1</f>
        <v/>
      </c>
      <c r="PR130" s="61">
        <f>PP130*PQ130</f>
        <v/>
      </c>
      <c r="PS130" s="33" t="n"/>
      <c r="PT130" t="inlineStr">
        <is>
          <t>Foreign Bonds</t>
        </is>
      </c>
      <c r="PU130" s="41" t="n">
        <v>0.056</v>
      </c>
      <c r="PV130" s="61">
        <f>'ETF MTD'!$VI$28/'ETF MTD'!$VI$3-1</f>
        <v/>
      </c>
      <c r="PW130" s="61">
        <f>PU130*PV130</f>
        <v/>
      </c>
      <c r="PX130" s="33" t="n"/>
      <c r="PY130" t="inlineStr">
        <is>
          <t>Foreign Bonds</t>
        </is>
      </c>
      <c r="PZ130" s="41" t="n">
        <v>0.056</v>
      </c>
      <c r="QA130" s="61">
        <f>'ETF MTD'!$VI$28/'ETF MTD'!$VI$3-1</f>
        <v/>
      </c>
      <c r="QB130" s="61">
        <f>PZ130*QA130</f>
        <v/>
      </c>
      <c r="QC130" s="33" t="n"/>
      <c r="QD130" t="inlineStr">
        <is>
          <t>Foreign Bonds</t>
        </is>
      </c>
      <c r="QE130" s="41" t="n">
        <v>0.056</v>
      </c>
      <c r="QF130" s="61">
        <f>'ETF MTD'!$VI$28/'ETF MTD'!$VI$3-1</f>
        <v/>
      </c>
      <c r="QG130" s="61">
        <f>QE130*QF130</f>
        <v/>
      </c>
      <c r="QH130" s="61" t="n"/>
      <c r="QI130" t="inlineStr">
        <is>
          <t>Foreign Bonds</t>
        </is>
      </c>
      <c r="QJ130" s="41" t="n">
        <v>0.056</v>
      </c>
      <c r="QK130" s="61">
        <f>'ETF MTD'!$VI$28/'ETF MTD'!$VI$3-1</f>
        <v/>
      </c>
      <c r="QL130" s="61">
        <f>QJ130*QK130</f>
        <v/>
      </c>
      <c r="QM130" s="33" t="n"/>
      <c r="QN130" t="inlineStr">
        <is>
          <t>Foreign Bonds</t>
        </is>
      </c>
      <c r="QO130" s="41" t="n">
        <v>0.056</v>
      </c>
      <c r="QP130" s="61">
        <f>'ETF MTD'!$VI$28/'ETF MTD'!$VI$3-1</f>
        <v/>
      </c>
      <c r="QQ130" s="61">
        <f>QO130*QP130</f>
        <v/>
      </c>
      <c r="QR130" s="33" t="n"/>
      <c r="QS130" t="inlineStr">
        <is>
          <t>Foreign Bonds</t>
        </is>
      </c>
      <c r="QT130" s="41" t="n">
        <v>0.07000000000000001</v>
      </c>
      <c r="QU130" s="61">
        <f>'ETF MTD'!$VI$28/'ETF MTD'!$VI$3-1</f>
        <v/>
      </c>
      <c r="QV130" s="61">
        <f>QT130*QU130</f>
        <v/>
      </c>
      <c r="QW130" s="33" t="n"/>
      <c r="QX130" t="inlineStr">
        <is>
          <t>Foreign Bonds</t>
        </is>
      </c>
      <c r="QY130" s="41" t="n">
        <v>0.08</v>
      </c>
      <c r="QZ130" s="61">
        <f>'ETF MTD'!$VI$28/'ETF MTD'!$VI$3-1</f>
        <v/>
      </c>
      <c r="RA130" s="61">
        <f>QY130*QZ130</f>
        <v/>
      </c>
      <c r="RB130" s="33" t="n"/>
      <c r="RC130" t="inlineStr">
        <is>
          <t>Foreign Bonds</t>
        </is>
      </c>
      <c r="RD130" s="41" t="n">
        <v>0.068</v>
      </c>
      <c r="RE130" s="61">
        <f>'ETF MTD'!$VI$28/'ETF MTD'!$VI$3-1</f>
        <v/>
      </c>
      <c r="RF130" s="61">
        <f>RD130*RE130</f>
        <v/>
      </c>
      <c r="RG130" s="33" t="n"/>
      <c r="RH130" t="inlineStr">
        <is>
          <t>Foreign Bonds</t>
        </is>
      </c>
      <c r="RI130" s="41" t="n">
        <v>0.056</v>
      </c>
      <c r="RJ130" s="61">
        <f>'ETF MTD'!$VI$28/'ETF MTD'!$VI$3-1</f>
        <v/>
      </c>
      <c r="RK130" s="61">
        <f>RI130*RJ130</f>
        <v/>
      </c>
      <c r="RL130" s="61" t="n"/>
      <c r="RM130" s="208" t="n">
        <v>0.08</v>
      </c>
      <c r="RN130" s="58">
        <f>RM130*0.7</f>
        <v/>
      </c>
    </row>
    <row r="131">
      <c r="U131" s="33" t="inlineStr">
        <is>
          <t>VAIPX</t>
        </is>
      </c>
      <c r="V131" s="49" t="n">
        <v>0.07000000000000001</v>
      </c>
      <c r="W131" s="61">
        <f>'ETF MTD'!$DU$28/'ETF MTD'!$DU$3-1</f>
        <v/>
      </c>
      <c r="X131" s="61">
        <f>V131*W131</f>
        <v/>
      </c>
      <c r="Y131" s="61" t="n"/>
      <c r="Z131" s="33" t="inlineStr">
        <is>
          <t>VAIPX</t>
        </is>
      </c>
      <c r="AA131" s="49" t="n">
        <v>0.07000000000000001</v>
      </c>
      <c r="AB131" s="61">
        <f>'ETF MTD'!$DU$28/'ETF MTD'!$DU$3-1</f>
        <v/>
      </c>
      <c r="AC131" s="61">
        <f>AA131*AB131</f>
        <v/>
      </c>
      <c r="AD131" s="61" t="n"/>
      <c r="AE131" s="33" t="inlineStr">
        <is>
          <t>VAIPX</t>
        </is>
      </c>
      <c r="AF131" s="49" t="n">
        <v>0.07000000000000001</v>
      </c>
      <c r="AG131" s="61">
        <f>'ETF MTD'!$DU$28/'ETF MTD'!$DU$3-1</f>
        <v/>
      </c>
      <c r="AH131" s="61">
        <f>AF131*AG131</f>
        <v/>
      </c>
      <c r="AI131" s="61" t="n"/>
      <c r="AJ131" s="33" t="inlineStr">
        <is>
          <t>VAIPX</t>
        </is>
      </c>
      <c r="AK131" s="49" t="n">
        <v>0.07000000000000001</v>
      </c>
      <c r="AL131" s="61">
        <f>'ETF MTD'!$DU$28/'ETF MTD'!$DU$3-1</f>
        <v/>
      </c>
      <c r="AM131" s="61">
        <f>AK131*AL131</f>
        <v/>
      </c>
      <c r="AN131" s="61" t="n"/>
      <c r="AO131" s="33" t="inlineStr">
        <is>
          <t>VAIPX</t>
        </is>
      </c>
      <c r="AP131" s="61" t="n">
        <v>0.0595</v>
      </c>
      <c r="AQ131" s="61">
        <f>'ETF MTD'!$DU$28/'ETF MTD'!$DU$3-1</f>
        <v/>
      </c>
      <c r="AR131" s="61">
        <f>AP131*AQ131</f>
        <v/>
      </c>
      <c r="AS131" s="61" t="n"/>
      <c r="AT131" s="33" t="inlineStr">
        <is>
          <t>VAIPX</t>
        </is>
      </c>
      <c r="AU131" s="61" t="n">
        <v>0.0595</v>
      </c>
      <c r="AV131" s="61">
        <f>'ETF MTD'!$DU$28/'ETF MTD'!$DU$3-1</f>
        <v/>
      </c>
      <c r="AW131" s="61">
        <f>AU131*AV131</f>
        <v/>
      </c>
      <c r="AX131" s="61" t="n"/>
      <c r="AY131" s="33" t="inlineStr">
        <is>
          <t>VAIPX</t>
        </is>
      </c>
      <c r="AZ131" s="61" t="n">
        <v>0.049</v>
      </c>
      <c r="BA131" s="61">
        <f>'ETF MTD'!$DU$28/'ETF MTD'!$DU$3-1</f>
        <v/>
      </c>
      <c r="BB131" s="61">
        <f>AZ131*BA131</f>
        <v/>
      </c>
      <c r="BC131" s="61" t="n"/>
      <c r="BD131" s="33" t="inlineStr">
        <is>
          <t>VAIPX</t>
        </is>
      </c>
      <c r="BE131" s="61" t="n">
        <v>0.06799999999999999</v>
      </c>
      <c r="BF131" s="61">
        <f>'ETF MTD'!$DU$28/'ETF MTD'!$DU$3-1</f>
        <v/>
      </c>
      <c r="BG131" s="61">
        <f>BE131*BF131</f>
        <v/>
      </c>
      <c r="BH131" s="61" t="n"/>
      <c r="BI131" s="33" t="inlineStr">
        <is>
          <t>VAIPX</t>
        </is>
      </c>
      <c r="BJ131" s="61" t="n">
        <v>0.05599999999999999</v>
      </c>
      <c r="BK131" s="61">
        <f>'ETF MTD'!$DU$28/'ETF MTD'!$DU$3-1</f>
        <v/>
      </c>
      <c r="BL131" s="61">
        <f>BJ131*BK131</f>
        <v/>
      </c>
      <c r="BM131" s="61" t="n"/>
      <c r="BN131" s="33" t="inlineStr">
        <is>
          <t>VAIPX</t>
        </is>
      </c>
      <c r="BO131" s="61" t="n">
        <v>0.068</v>
      </c>
      <c r="BP131" s="61">
        <f>'ETF MTD'!$DU$28/'ETF MTD'!$DU$3-1</f>
        <v/>
      </c>
      <c r="BQ131" s="61">
        <f>BO131*BP131</f>
        <v/>
      </c>
      <c r="BR131" s="61" t="n"/>
      <c r="BS131" s="33" t="inlineStr">
        <is>
          <t>VAIPX</t>
        </is>
      </c>
      <c r="BT131" s="61" t="n">
        <v>0.05599999999999999</v>
      </c>
      <c r="BU131" s="61">
        <f>'ETF MTD'!$DU$28/'ETF MTD'!$DU$3-1</f>
        <v/>
      </c>
      <c r="BV131" s="61">
        <f>BT131*BU131</f>
        <v/>
      </c>
      <c r="BW131" s="61" t="n"/>
      <c r="BX131" s="33" t="inlineStr">
        <is>
          <t>VAIPX</t>
        </is>
      </c>
      <c r="BY131" s="61" t="n">
        <v>0.06799999999999999</v>
      </c>
      <c r="BZ131" s="61">
        <f>'ETF MTD'!$DU$28/'ETF MTD'!$DU$3-1</f>
        <v/>
      </c>
      <c r="CA131" s="61">
        <f>BY131*BZ131</f>
        <v/>
      </c>
      <c r="CB131" s="61" t="n"/>
      <c r="CC131" s="33" t="inlineStr">
        <is>
          <t>VAIPX</t>
        </is>
      </c>
      <c r="CD131" s="61" t="n">
        <v>0.05599999999999999</v>
      </c>
      <c r="CE131" s="61">
        <f>'ETF MTD'!$DU$28/'ETF MTD'!$DU$3-1</f>
        <v/>
      </c>
      <c r="CF131" s="61">
        <f>CD131*CE131</f>
        <v/>
      </c>
      <c r="CG131" s="61" t="n"/>
      <c r="CH131" s="33" t="inlineStr">
        <is>
          <t>VAIPX</t>
        </is>
      </c>
      <c r="CI131" s="61" t="n">
        <v>0.05599999999999999</v>
      </c>
      <c r="CJ131" s="61">
        <f>'ETF MTD'!$DU$28/'ETF MTD'!$DU$3-1</f>
        <v/>
      </c>
      <c r="CK131" s="61">
        <f>CI131*CJ131</f>
        <v/>
      </c>
      <c r="CL131" s="61" t="n"/>
      <c r="CM131" s="33" t="inlineStr">
        <is>
          <t>VAIPX</t>
        </is>
      </c>
      <c r="CN131" s="61" t="n">
        <v>0.05599999999999999</v>
      </c>
      <c r="CO131" s="61">
        <f>'ETF MTD'!$DU$28/'ETF MTD'!$DU$3-1</f>
        <v/>
      </c>
      <c r="CP131" s="61">
        <f>CN131*CO131</f>
        <v/>
      </c>
      <c r="CQ131" s="61" t="n"/>
      <c r="CR131" s="33" t="inlineStr">
        <is>
          <t>VAIPX</t>
        </is>
      </c>
      <c r="CS131" s="61" t="n">
        <v>0.05599999999999999</v>
      </c>
      <c r="CT131" s="61">
        <f>'ETF MTD'!$DU$28/'ETF MTD'!$DU$3-1</f>
        <v/>
      </c>
      <c r="CU131" s="61">
        <f>CS131*CT131</f>
        <v/>
      </c>
      <c r="CV131" s="61" t="n"/>
      <c r="CW131" s="33" t="inlineStr">
        <is>
          <t>VAIPX</t>
        </is>
      </c>
      <c r="CX131" s="61" t="n">
        <v>0.05599999999999999</v>
      </c>
      <c r="CY131" s="61">
        <f>'ETF MTD'!$DU$28/'ETF MTD'!$DU$3-1</f>
        <v/>
      </c>
      <c r="CZ131" s="61">
        <f>CX131*CY131</f>
        <v/>
      </c>
      <c r="DA131" s="61" t="n"/>
      <c r="DB131" s="33" t="inlineStr">
        <is>
          <t>VAIPX</t>
        </is>
      </c>
      <c r="DC131" s="61" t="n">
        <v>0.068</v>
      </c>
      <c r="DD131" s="61">
        <f>'ETF MTD'!$DU$28/'ETF MTD'!$DU$3-1</f>
        <v/>
      </c>
      <c r="DE131" s="61">
        <f>DC131*DD131</f>
        <v/>
      </c>
      <c r="DF131" s="61" t="n"/>
      <c r="DG131" s="33" t="inlineStr">
        <is>
          <t>VAIPX</t>
        </is>
      </c>
      <c r="DH131" s="61" t="n">
        <v>0.05599999999999999</v>
      </c>
      <c r="DI131" s="61">
        <f>'ETF MTD'!$DU$28/'ETF MTD'!$DU$3-1</f>
        <v/>
      </c>
      <c r="DJ131" s="61">
        <f>DH131*DI131</f>
        <v/>
      </c>
      <c r="DK131" s="61" t="n"/>
      <c r="DL131" s="33" t="inlineStr">
        <is>
          <t>VAIPX</t>
        </is>
      </c>
      <c r="DM131" s="61" t="n">
        <v>0.06799999999999999</v>
      </c>
      <c r="DN131" s="61">
        <f>'ETF MTD'!$DU$28/'ETF MTD'!$DU$3-1</f>
        <v/>
      </c>
      <c r="DO131" s="61">
        <f>DM131*DN131</f>
        <v/>
      </c>
      <c r="DP131" s="61" t="n"/>
      <c r="DQ131" s="33" t="inlineStr">
        <is>
          <t>VAIPX</t>
        </is>
      </c>
      <c r="DR131" s="61" t="n">
        <v>0.05599999999999999</v>
      </c>
      <c r="DS131" s="61">
        <f>'ETF MTD'!$DU$28/'ETF MTD'!$DU$3-1</f>
        <v/>
      </c>
      <c r="DT131" s="61">
        <f>DR131*DS131</f>
        <v/>
      </c>
      <c r="DU131" s="61" t="n"/>
      <c r="DV131" s="33" t="inlineStr">
        <is>
          <t>VAIPX</t>
        </is>
      </c>
      <c r="DW131" s="61" t="n">
        <v>0.05599999999999999</v>
      </c>
      <c r="DX131" s="61">
        <f>'ETF MTD'!$DU$28/'ETF MTD'!$DU$3-1</f>
        <v/>
      </c>
      <c r="DY131" s="61">
        <f>DW131*DX131</f>
        <v/>
      </c>
      <c r="DZ131" s="61" t="n"/>
      <c r="EA131" s="33" t="inlineStr">
        <is>
          <t>VAIPX</t>
        </is>
      </c>
      <c r="EB131" s="61" t="n">
        <v>0.05599999999999999</v>
      </c>
      <c r="EC131" s="61">
        <f>'ETF MTD'!$DU$28/'ETF MTD'!$DU$3-1</f>
        <v/>
      </c>
      <c r="ED131" s="61">
        <f>EB131*EC131</f>
        <v/>
      </c>
      <c r="EE131" s="61" t="n"/>
      <c r="EF131" s="33" t="inlineStr">
        <is>
          <t>VAIPX</t>
        </is>
      </c>
      <c r="EG131" s="61" t="n">
        <v>0.05599999999999999</v>
      </c>
      <c r="EH131" s="61">
        <f>'ETF MTD'!$DU$28/'ETF MTD'!$DU$3-1</f>
        <v/>
      </c>
      <c r="EI131" s="61">
        <f>EG131*EH131</f>
        <v/>
      </c>
      <c r="EJ131" s="61" t="n"/>
      <c r="EK131" s="33" t="inlineStr">
        <is>
          <t>VAIPX</t>
        </is>
      </c>
      <c r="EL131" s="61" t="n">
        <v>0.05599999999999999</v>
      </c>
      <c r="EM131" s="61">
        <f>'ETF MTD'!$DU$28/'ETF MTD'!$DU$3-1</f>
        <v/>
      </c>
      <c r="EN131" s="61">
        <f>EL131*EM131</f>
        <v/>
      </c>
      <c r="EO131" s="61" t="n"/>
      <c r="EP131" s="33" t="inlineStr">
        <is>
          <t>VAIPX</t>
        </is>
      </c>
      <c r="EQ131" s="61" t="n">
        <v>0.06799999999999999</v>
      </c>
      <c r="ER131" s="61">
        <f>'ETF MTD'!$DU$28/'ETF MTD'!$DU$3-1</f>
        <v/>
      </c>
      <c r="ES131" s="61">
        <f>EQ131*ER131</f>
        <v/>
      </c>
      <c r="ET131" s="61" t="n"/>
      <c r="EU131" s="33" t="inlineStr">
        <is>
          <t>VAIPX</t>
        </is>
      </c>
      <c r="EV131" s="61" t="n">
        <v>0.06799999999999999</v>
      </c>
      <c r="EW131" s="61">
        <f>'ETF MTD'!$DU$28/'ETF MTD'!$DU$3-1</f>
        <v/>
      </c>
      <c r="EX131" s="61">
        <f>EV131*EW131</f>
        <v/>
      </c>
      <c r="EY131" s="61" t="n"/>
      <c r="EZ131" s="33" t="inlineStr">
        <is>
          <t>VAIPX</t>
        </is>
      </c>
      <c r="FA131" s="61" t="n">
        <v>0.07999999999999999</v>
      </c>
      <c r="FB131" s="61">
        <f>'ETF MTD'!$DU$28/'ETF MTD'!$DU$3-1</f>
        <v/>
      </c>
      <c r="FC131" s="61">
        <f>FA131*FB131</f>
        <v/>
      </c>
      <c r="FD131" s="61" t="n"/>
      <c r="FE131" s="33" t="inlineStr">
        <is>
          <t>VAIPX</t>
        </is>
      </c>
      <c r="FF131" s="61" t="n">
        <v>0.07999999999999999</v>
      </c>
      <c r="FG131" s="61">
        <f>'ETF MTD'!$DU$28/'ETF MTD'!$DU$3-1</f>
        <v/>
      </c>
      <c r="FH131" s="61">
        <f>FF131*FG131</f>
        <v/>
      </c>
      <c r="FI131" s="61" t="n"/>
      <c r="FJ131" s="33" t="inlineStr">
        <is>
          <t>VAIPX</t>
        </is>
      </c>
      <c r="FK131" s="61" t="n">
        <v>0.07999999999999999</v>
      </c>
      <c r="FL131" s="61">
        <f>'ETF MTD'!$DU$28/'ETF MTD'!$DU$3-1</f>
        <v/>
      </c>
      <c r="FM131" s="61">
        <f>FK131*FL131</f>
        <v/>
      </c>
      <c r="FN131" s="61" t="n"/>
      <c r="FO131" s="33" t="inlineStr">
        <is>
          <t>VAIPX</t>
        </is>
      </c>
      <c r="FP131" s="61" t="n">
        <v>0.07999999999999999</v>
      </c>
      <c r="FQ131" s="61">
        <f>'ETF MTD'!$DU$28/'ETF MTD'!$DU$3-1</f>
        <v/>
      </c>
      <c r="FR131" s="61">
        <f>FP131*FQ131</f>
        <v/>
      </c>
      <c r="FS131" s="61" t="n"/>
      <c r="FT131" s="33" t="inlineStr">
        <is>
          <t>VAIPX</t>
        </is>
      </c>
      <c r="FU131" s="61" t="n">
        <v>0.07999999999999999</v>
      </c>
      <c r="FV131" s="61">
        <f>'ETF MTD'!$DU$28/'ETF MTD'!$DU$3-1</f>
        <v/>
      </c>
      <c r="FW131" s="61">
        <f>FU131*FV131</f>
        <v/>
      </c>
      <c r="FX131" s="61" t="n"/>
      <c r="FY131" s="33" t="inlineStr">
        <is>
          <t>VAIPX</t>
        </is>
      </c>
      <c r="FZ131" s="50" t="n">
        <v>0.07999999999999999</v>
      </c>
      <c r="GA131" s="61">
        <f>'ETF MTD'!$DU$28/'ETF MTD'!$DU$3-1</f>
        <v/>
      </c>
      <c r="GB131" s="61">
        <f>FZ131*GA131</f>
        <v/>
      </c>
      <c r="GC131" s="61" t="n"/>
      <c r="GD131" s="33" t="inlineStr">
        <is>
          <t>VAIPX</t>
        </is>
      </c>
      <c r="GE131" s="50" t="n">
        <v>0.07999999999999999</v>
      </c>
      <c r="GF131" s="61">
        <f>'ETF MTD'!$DU$28/'ETF MTD'!$DU$3-1</f>
        <v/>
      </c>
      <c r="GG131" s="61">
        <f>GE131*GF131</f>
        <v/>
      </c>
      <c r="GH131" s="61" t="n"/>
      <c r="GI131" s="33" t="inlineStr">
        <is>
          <t>VAIPX</t>
        </is>
      </c>
      <c r="GJ131" s="50" t="n">
        <v>0.07999999999999999</v>
      </c>
      <c r="GK131" s="61">
        <f>'ETF MTD'!$DU$28/'ETF MTD'!$DU$3-1</f>
        <v/>
      </c>
      <c r="GL131" s="61">
        <f>GJ131*GK131</f>
        <v/>
      </c>
      <c r="GM131" s="61" t="n"/>
      <c r="GN131" s="33" t="inlineStr">
        <is>
          <t>VAIPX</t>
        </is>
      </c>
      <c r="GO131" s="50" t="n">
        <v>0.07999999999999999</v>
      </c>
      <c r="GP131" s="61">
        <f>'ETF MTD'!$DU$28/'ETF MTD'!$DU$3-1</f>
        <v/>
      </c>
      <c r="GQ131" s="61">
        <f>GO131*GP131</f>
        <v/>
      </c>
      <c r="GR131" s="61" t="n"/>
      <c r="GS131" s="33" t="inlineStr">
        <is>
          <t>VAIPX</t>
        </is>
      </c>
      <c r="GT131" s="50" t="n">
        <v>0.07999999999999999</v>
      </c>
      <c r="GU131" s="61">
        <f>'ETF MTD'!$DU$28/'ETF MTD'!$DU$3-1</f>
        <v/>
      </c>
      <c r="GV131" s="61">
        <f>GT131*GU131</f>
        <v/>
      </c>
      <c r="GW131" s="61" t="n"/>
      <c r="GX131" s="33" t="inlineStr">
        <is>
          <t>VAIPX</t>
        </is>
      </c>
      <c r="GY131" s="50" t="n">
        <v>0.07999999999999999</v>
      </c>
      <c r="GZ131" s="61">
        <f>'ETF MTD'!$DU$28/'ETF MTD'!$DU$3-1</f>
        <v/>
      </c>
      <c r="HA131" s="61">
        <f>GY131*GZ131</f>
        <v/>
      </c>
      <c r="HB131" s="61" t="n"/>
      <c r="HC131" s="33" t="inlineStr">
        <is>
          <t>VAIPX</t>
        </is>
      </c>
      <c r="HD131" s="50" t="n">
        <v>0.06799999999999999</v>
      </c>
      <c r="HE131" s="61">
        <f>'ETF MTD'!$DU$28/'ETF MTD'!$DU$3-1</f>
        <v/>
      </c>
      <c r="HF131" s="61">
        <f>HD131*HE131</f>
        <v/>
      </c>
      <c r="HG131" s="61" t="n"/>
      <c r="HH131" s="33" t="inlineStr">
        <is>
          <t>VAIPX</t>
        </is>
      </c>
      <c r="HI131" s="50" t="n">
        <v>0.06799999999999999</v>
      </c>
      <c r="HJ131" s="61">
        <f>'ETF MTD'!$DU$28/'ETF MTD'!$DU$3-1</f>
        <v/>
      </c>
      <c r="HK131" s="61">
        <f>HI131*HJ131</f>
        <v/>
      </c>
      <c r="HL131" s="61" t="n"/>
      <c r="HM131" s="33" t="inlineStr">
        <is>
          <t>VAIPX</t>
        </is>
      </c>
      <c r="HN131" s="50" t="n">
        <v>0.08</v>
      </c>
      <c r="HO131" s="61">
        <f>'ETF MTD'!$DU$28/'ETF MTD'!$DU$3-1</f>
        <v/>
      </c>
      <c r="HP131" s="61">
        <f>HN131*HO131</f>
        <v/>
      </c>
      <c r="HQ131" s="61" t="n"/>
      <c r="HR131" s="33" t="inlineStr">
        <is>
          <t>VAIPX</t>
        </is>
      </c>
      <c r="HS131" s="50" t="n">
        <v>0.07999999999999999</v>
      </c>
      <c r="HT131" s="61">
        <f>'ETF MTD'!$DU$28/'ETF MTD'!$DU$3-1</f>
        <v/>
      </c>
      <c r="HU131" s="61">
        <f>HS131*HT131</f>
        <v/>
      </c>
      <c r="HV131" s="61" t="n"/>
      <c r="HW131" s="33" t="inlineStr">
        <is>
          <t>VAIPX</t>
        </is>
      </c>
      <c r="HX131" s="50" t="n">
        <v>0.07999999999999999</v>
      </c>
      <c r="HY131" s="61">
        <f>'ETF MTD'!$DU$28/'ETF MTD'!$DU$3-1</f>
        <v/>
      </c>
      <c r="HZ131" s="61">
        <f>HX131*HY131</f>
        <v/>
      </c>
      <c r="IA131" s="61" t="n"/>
      <c r="IB131" s="33" t="inlineStr">
        <is>
          <t>VAIPX</t>
        </is>
      </c>
      <c r="IC131" s="50" t="n">
        <v>0.07999999999999999</v>
      </c>
      <c r="ID131" s="61">
        <f>'ETF MTD'!$DU$28/'ETF MTD'!$DU$3-1</f>
        <v/>
      </c>
      <c r="IE131" s="61">
        <f>IC131*ID131</f>
        <v/>
      </c>
      <c r="IF131" s="61" t="n"/>
      <c r="IG131" s="33" t="inlineStr">
        <is>
          <t>VAIPX</t>
        </is>
      </c>
      <c r="IH131" s="50" t="n">
        <v>0.07999999999999999</v>
      </c>
      <c r="II131" s="61">
        <f>'ETF MTD'!$DU$28/'ETF MTD'!$DU$3-1</f>
        <v/>
      </c>
      <c r="IJ131" s="61">
        <f>IH131*II131</f>
        <v/>
      </c>
      <c r="IK131" s="61" t="n"/>
      <c r="IL131" s="33" t="inlineStr">
        <is>
          <t>VAIPX</t>
        </is>
      </c>
      <c r="IM131" s="50" t="n">
        <v>0.07999999999999999</v>
      </c>
      <c r="IN131" s="61">
        <f>'ETF MTD'!$DU$28/'ETF MTD'!$DU$3-1</f>
        <v/>
      </c>
      <c r="IO131" s="61">
        <f>IM131*IN131</f>
        <v/>
      </c>
      <c r="IP131" s="61" t="n"/>
      <c r="IQ131" s="33" t="inlineStr">
        <is>
          <t>VAIPX</t>
        </is>
      </c>
      <c r="IR131" s="50" t="n">
        <v>0.06799999999999999</v>
      </c>
      <c r="IS131" s="61">
        <f>'ETF MTD'!$DU$28/'ETF MTD'!$DU$3-1</f>
        <v/>
      </c>
      <c r="IT131" s="61">
        <f>IR131*IS131</f>
        <v/>
      </c>
      <c r="IU131" s="61" t="n"/>
      <c r="IV131" s="33" t="inlineStr">
        <is>
          <t>VAIPX</t>
        </is>
      </c>
      <c r="IW131" s="50" t="n">
        <v>0.079</v>
      </c>
      <c r="IX131" s="61">
        <f>'ETF MTD'!$DU$28/'ETF MTD'!$DU$3-1</f>
        <v/>
      </c>
      <c r="IY131" s="61">
        <f>IW131*IX131</f>
        <v/>
      </c>
      <c r="IZ131" s="61" t="n"/>
      <c r="JA131" s="33" t="inlineStr">
        <is>
          <t>VAIPX</t>
        </is>
      </c>
      <c r="JB131" s="50" t="n">
        <v>0.08</v>
      </c>
      <c r="JC131" s="61">
        <f>'ETF MTD'!$DU$28/'ETF MTD'!$DU$3-1</f>
        <v/>
      </c>
      <c r="JD131" s="61">
        <f>JB131*JC131</f>
        <v/>
      </c>
      <c r="JE131" s="61" t="n"/>
      <c r="JF131" s="33" t="inlineStr">
        <is>
          <t>VAIPX</t>
        </is>
      </c>
      <c r="JG131" s="50" t="n">
        <v>0.08</v>
      </c>
      <c r="JH131" s="61">
        <f>'ETF MTD'!$DU$28/'ETF MTD'!$DU$3-1</f>
        <v/>
      </c>
      <c r="JI131" s="61">
        <f>JG131*JH131</f>
        <v/>
      </c>
      <c r="JJ131" s="61" t="n"/>
      <c r="JK131" s="33" t="inlineStr">
        <is>
          <t>VAIPX</t>
        </is>
      </c>
      <c r="JL131" s="50" t="n">
        <v>0.08</v>
      </c>
      <c r="JM131" s="61">
        <f>'ETF MTD'!$DU$28/'ETF MTD'!$DU$3-1</f>
        <v/>
      </c>
      <c r="JN131" s="61">
        <f>JL131*JM131</f>
        <v/>
      </c>
      <c r="JO131" s="61" t="n"/>
      <c r="JP131" s="33" t="inlineStr">
        <is>
          <t>VAIPX</t>
        </is>
      </c>
      <c r="JQ131" s="50" t="n">
        <v>0.08</v>
      </c>
      <c r="JR131" s="61">
        <f>'ETF MTD'!$DU$28/'ETF MTD'!$DU$3-1</f>
        <v/>
      </c>
      <c r="JS131" s="61">
        <f>JQ131*JR131</f>
        <v/>
      </c>
      <c r="JT131" s="61" t="n"/>
      <c r="JU131" s="33" t="inlineStr">
        <is>
          <t>VAIPX</t>
        </is>
      </c>
      <c r="JV131" s="50" t="n">
        <v>0.08</v>
      </c>
      <c r="JW131" s="61">
        <f>'ETF MTD'!$DU$28/'ETF MTD'!$DU$3-1</f>
        <v/>
      </c>
      <c r="JX131" s="61">
        <f>JV131*JW131</f>
        <v/>
      </c>
      <c r="JY131" s="61" t="n"/>
      <c r="JZ131" t="inlineStr">
        <is>
          <t>TIPs</t>
        </is>
      </c>
      <c r="KA131" s="50" t="n">
        <v>0.06799999999999999</v>
      </c>
      <c r="KB131" s="61">
        <f>'ETF MTD'!$DU$28/'ETF MTD'!$DU$3-1</f>
        <v/>
      </c>
      <c r="KC131" s="61">
        <f>KA131*KB131</f>
        <v/>
      </c>
      <c r="KD131" s="61" t="n"/>
      <c r="KE131" t="inlineStr">
        <is>
          <t>TIPs</t>
        </is>
      </c>
      <c r="KF131" s="50" t="n">
        <v>0.107</v>
      </c>
      <c r="KG131" s="61">
        <f>'ETF MTD'!$DU$28/'ETF MTD'!$DU$3-1</f>
        <v/>
      </c>
      <c r="KH131" s="61">
        <f>KF131*KG131</f>
        <v/>
      </c>
      <c r="KI131" s="61" t="n"/>
      <c r="KJ131" t="inlineStr">
        <is>
          <t>TIPs</t>
        </is>
      </c>
      <c r="KK131" s="50" t="n">
        <v>0.107</v>
      </c>
      <c r="KL131" s="61">
        <f>'ETF MTD'!$DU$28/'ETF MTD'!$DU$3-1</f>
        <v/>
      </c>
      <c r="KM131" s="61">
        <f>KK131*KL131</f>
        <v/>
      </c>
      <c r="KN131" s="61" t="n"/>
      <c r="KO131" t="inlineStr">
        <is>
          <t>TIPs</t>
        </is>
      </c>
      <c r="KP131" s="50" t="n">
        <v>0.068</v>
      </c>
      <c r="KQ131" s="61">
        <f>'ETF MTD'!$DU$28/'ETF MTD'!$DU$3-1</f>
        <v/>
      </c>
      <c r="KR131" s="61">
        <f>KP131*KQ131</f>
        <v/>
      </c>
      <c r="KS131" s="61" t="n"/>
      <c r="KT131" t="inlineStr">
        <is>
          <t>TIPs</t>
        </is>
      </c>
      <c r="KU131" s="50" t="n">
        <v>0.056</v>
      </c>
      <c r="KV131" s="61">
        <f>'ETF MTD'!$DU$28/'ETF MTD'!$DU$3-1</f>
        <v/>
      </c>
      <c r="KW131" s="61">
        <f>KU131*KV131</f>
        <v/>
      </c>
      <c r="KX131" s="61" t="n"/>
      <c r="KY131" t="inlineStr">
        <is>
          <t>TIPs</t>
        </is>
      </c>
      <c r="KZ131" s="50" t="n">
        <v>0.056</v>
      </c>
      <c r="LA131" s="61">
        <f>'ETF MTD'!$DU$28/'ETF MTD'!$DU$3-1</f>
        <v/>
      </c>
      <c r="LB131" s="61">
        <f>KZ131*LA131</f>
        <v/>
      </c>
      <c r="LC131" s="61" t="n"/>
      <c r="LD131" t="inlineStr">
        <is>
          <t>TIPs</t>
        </is>
      </c>
      <c r="LE131" s="50" t="n">
        <v>0.05599999999999999</v>
      </c>
      <c r="LF131" s="61">
        <f>'ETF MTD'!$DU$28/'ETF MTD'!$DU$3-1</f>
        <v/>
      </c>
      <c r="LG131" s="61">
        <f>LE131*LF131</f>
        <v/>
      </c>
      <c r="LH131" s="61" t="n"/>
      <c r="LI131" t="inlineStr">
        <is>
          <t>TIPs</t>
        </is>
      </c>
      <c r="LJ131" s="50" t="n">
        <v>0.05599999999999999</v>
      </c>
      <c r="LK131" s="61">
        <f>'ETF MTD'!$DU$28/'ETF MTD'!$DU$3-1</f>
        <v/>
      </c>
      <c r="LL131" s="61">
        <f>LJ131*LK131</f>
        <v/>
      </c>
      <c r="LM131" s="61" t="n"/>
      <c r="LN131" t="inlineStr">
        <is>
          <t>TIPs</t>
        </is>
      </c>
      <c r="LO131" s="50" t="n">
        <v>0.05599999999999999</v>
      </c>
      <c r="LP131" s="61">
        <f>'ETF MTD'!$DU$28/'ETF MTD'!$DU$3-1</f>
        <v/>
      </c>
      <c r="LQ131" s="61">
        <f>LO131*LP131</f>
        <v/>
      </c>
      <c r="LR131" s="61" t="n"/>
      <c r="LS131" t="inlineStr">
        <is>
          <t>TIPs</t>
        </is>
      </c>
      <c r="LT131" s="50" t="n">
        <v>0.05599999999999999</v>
      </c>
      <c r="LU131" s="61">
        <f>'ETF MTD'!$DU$28/'ETF MTD'!$DU$3-1</f>
        <v/>
      </c>
      <c r="LV131" s="61">
        <f>LT131*LU131</f>
        <v/>
      </c>
      <c r="LW131" s="61" t="n"/>
      <c r="LX131" t="inlineStr">
        <is>
          <t>TIPs</t>
        </is>
      </c>
      <c r="LY131" s="50" t="n">
        <v>0.05599999999999999</v>
      </c>
      <c r="LZ131" s="61">
        <f>'ETF MTD'!$DU$28/'ETF MTD'!$DU$3-1</f>
        <v/>
      </c>
      <c r="MA131" s="61">
        <f>LY131*LZ131</f>
        <v/>
      </c>
      <c r="MB131" s="61" t="n"/>
      <c r="MC131" t="inlineStr">
        <is>
          <t>TIPs</t>
        </is>
      </c>
      <c r="MD131" s="50" t="n">
        <v>0.05599999999999999</v>
      </c>
      <c r="ME131" s="61">
        <f>'ETF MTD'!$DU$28/'ETF MTD'!$DU$3-1</f>
        <v/>
      </c>
      <c r="MF131" s="61">
        <f>MD131*ME131</f>
        <v/>
      </c>
      <c r="MG131" s="61" t="n"/>
      <c r="MH131" t="inlineStr">
        <is>
          <t>TIPs</t>
        </is>
      </c>
      <c r="MI131" s="50" t="n">
        <v>0.05599999999999999</v>
      </c>
      <c r="MJ131" s="61">
        <f>'ETF MTD'!$DU$28/'ETF MTD'!$DU$3-1</f>
        <v/>
      </c>
      <c r="MK131" s="61">
        <f>MI131*MJ131</f>
        <v/>
      </c>
      <c r="ML131" s="61" t="n"/>
      <c r="MM131" t="inlineStr">
        <is>
          <t>TIPs</t>
        </is>
      </c>
      <c r="MN131" s="50" t="n">
        <v>0.05599999999999999</v>
      </c>
      <c r="MO131" s="61">
        <f>'ETF MTD'!$DU$28/'ETF MTD'!$DU$3-1</f>
        <v/>
      </c>
      <c r="MP131" s="61">
        <f>MN131*MO131</f>
        <v/>
      </c>
      <c r="MQ131" s="33" t="n"/>
      <c r="MR131" t="inlineStr">
        <is>
          <t>TIPs</t>
        </is>
      </c>
      <c r="MS131" s="50" t="n">
        <v>0.05599999999999999</v>
      </c>
      <c r="MT131" s="61">
        <f>'ETF MTD'!$DU$28/'ETF MTD'!$DU$3-1</f>
        <v/>
      </c>
      <c r="MU131" s="61">
        <f>MS131*MT131</f>
        <v/>
      </c>
      <c r="MV131" s="61" t="n"/>
      <c r="MW131" t="inlineStr">
        <is>
          <t>TIPs</t>
        </is>
      </c>
      <c r="MX131" s="50" t="n">
        <v>0.056</v>
      </c>
      <c r="MY131" s="61">
        <f>'ETF MTD'!$DU$28/'ETF MTD'!$DU$3-1</f>
        <v/>
      </c>
      <c r="MZ131" s="61">
        <f>MX131*MY131</f>
        <v/>
      </c>
      <c r="NA131" s="33" t="n"/>
      <c r="NB131" t="inlineStr">
        <is>
          <t>TIPs</t>
        </is>
      </c>
      <c r="NC131" s="41" t="n">
        <v>0.05599999999999999</v>
      </c>
      <c r="ND131" s="61">
        <f>'ETF MTD'!$DU$28/'ETF MTD'!$DU$3-1</f>
        <v/>
      </c>
      <c r="NE131" s="61">
        <f>NC131*ND131</f>
        <v/>
      </c>
      <c r="NF131" s="33" t="n"/>
      <c r="NG131" t="inlineStr">
        <is>
          <t>TIPs</t>
        </is>
      </c>
      <c r="NH131" s="41" t="n">
        <v>0.056</v>
      </c>
      <c r="NI131" s="61">
        <f>'ETF MTD'!$DU$28/'ETF MTD'!$DU$3-1</f>
        <v/>
      </c>
      <c r="NJ131" s="61">
        <f>NH131*NI131</f>
        <v/>
      </c>
      <c r="NK131" s="33" t="n"/>
      <c r="NL131" t="inlineStr">
        <is>
          <t>TIPs</t>
        </is>
      </c>
      <c r="NM131" s="41" t="n">
        <v>0.068</v>
      </c>
      <c r="NN131" s="61">
        <f>'ETF MTD'!$DU$28/'ETF MTD'!$DU$3-1</f>
        <v/>
      </c>
      <c r="NO131" s="61">
        <f>NM131*NN131</f>
        <v/>
      </c>
      <c r="NP131" s="33" t="n"/>
      <c r="NQ131" t="inlineStr">
        <is>
          <t>TIPs</t>
        </is>
      </c>
      <c r="NR131" s="41" t="n">
        <v>0.068</v>
      </c>
      <c r="NS131" s="61">
        <f>'ETF MTD'!$DU$28/'ETF MTD'!$DU$3-1</f>
        <v/>
      </c>
      <c r="NT131" s="61">
        <f>NR131*NS131</f>
        <v/>
      </c>
      <c r="NU131" s="33" t="n"/>
      <c r="NV131" t="inlineStr">
        <is>
          <t>TIPs</t>
        </is>
      </c>
      <c r="NW131" s="41" t="n">
        <v>0.056</v>
      </c>
      <c r="NX131" s="61">
        <f>'ETF MTD'!$DU$28/'ETF MTD'!$DU$3-1</f>
        <v/>
      </c>
      <c r="NY131" s="61">
        <f>NW131*NX131</f>
        <v/>
      </c>
      <c r="NZ131" s="33" t="n"/>
      <c r="OA131" t="inlineStr">
        <is>
          <t>TIPs</t>
        </is>
      </c>
      <c r="OB131" s="41" t="n">
        <v>0.056</v>
      </c>
      <c r="OC131" s="61">
        <f>'ETF MTD'!$DU$28/'ETF MTD'!$DU$3-1</f>
        <v/>
      </c>
      <c r="OD131" s="61">
        <f>OB131*OC131</f>
        <v/>
      </c>
      <c r="OE131" s="33" t="n"/>
      <c r="OF131" t="inlineStr">
        <is>
          <t>TIPs</t>
        </is>
      </c>
      <c r="OG131" s="41" t="n">
        <v>0.056</v>
      </c>
      <c r="OH131" s="61">
        <f>'ETF MTD'!$DU$28/'ETF MTD'!$DU$3-1</f>
        <v/>
      </c>
      <c r="OI131" s="61">
        <f>OG131*OH131</f>
        <v/>
      </c>
      <c r="OJ131" s="33" t="n"/>
      <c r="OK131" t="inlineStr">
        <is>
          <t>TIPs</t>
        </is>
      </c>
      <c r="OL131" s="41" t="n">
        <v>0.056</v>
      </c>
      <c r="OM131" s="61">
        <f>'ETF MTD'!$DU$28/'ETF MTD'!$DU$3-1</f>
        <v/>
      </c>
      <c r="ON131" s="61">
        <f>OL131*OM131</f>
        <v/>
      </c>
      <c r="OO131" s="33" t="n"/>
      <c r="OP131" t="inlineStr">
        <is>
          <t>TIPs</t>
        </is>
      </c>
      <c r="OQ131" s="41" t="n">
        <v>0.056</v>
      </c>
      <c r="OR131" s="61">
        <f>'ETF MTD'!$DU$28/'ETF MTD'!$DU$3-1</f>
        <v/>
      </c>
      <c r="OS131" s="61">
        <f>OQ131*OR131</f>
        <v/>
      </c>
      <c r="OT131" s="33" t="n"/>
      <c r="OU131" t="inlineStr">
        <is>
          <t>TIPs</t>
        </is>
      </c>
      <c r="OV131" s="41" t="n">
        <v>0</v>
      </c>
      <c r="OW131" s="61">
        <f>'ETF MTD'!$DU$28/'ETF MTD'!$DU$3-1</f>
        <v/>
      </c>
      <c r="OX131" s="61">
        <f>OV131*OW131</f>
        <v/>
      </c>
      <c r="OY131" s="33" t="n"/>
      <c r="OZ131" t="inlineStr">
        <is>
          <t>TIPs</t>
        </is>
      </c>
      <c r="PA131" s="41" t="n">
        <v>0</v>
      </c>
      <c r="PB131" s="61">
        <f>'ETF MTD'!$DU$28/'ETF MTD'!$DU$3-1</f>
        <v/>
      </c>
      <c r="PC131" s="61">
        <f>PA131*PB131</f>
        <v/>
      </c>
      <c r="PD131" s="33" t="n"/>
      <c r="PE131" t="inlineStr">
        <is>
          <t>TIPs</t>
        </is>
      </c>
      <c r="PF131" s="41" t="n">
        <v>0</v>
      </c>
      <c r="PG131" s="61">
        <f>'ETF MTD'!$DU$28/'ETF MTD'!$DU$3-1</f>
        <v/>
      </c>
      <c r="PH131" s="61">
        <f>PF131*PG131</f>
        <v/>
      </c>
      <c r="PI131" s="33" t="n"/>
      <c r="PJ131" t="inlineStr">
        <is>
          <t>TIPs</t>
        </is>
      </c>
      <c r="PK131" s="41" t="n">
        <v>0</v>
      </c>
      <c r="PL131" s="61">
        <f>'ETF MTD'!$DU$28/'ETF MTD'!$DU$3-1</f>
        <v/>
      </c>
      <c r="PM131" s="61">
        <f>PK131*PL131</f>
        <v/>
      </c>
      <c r="PN131" s="33" t="n"/>
      <c r="PO131" t="inlineStr">
        <is>
          <t>TIPs</t>
        </is>
      </c>
      <c r="PP131" s="41" t="n">
        <v>0</v>
      </c>
      <c r="PQ131" s="61">
        <f>'ETF MTD'!$DU$28/'ETF MTD'!$DU$3-1</f>
        <v/>
      </c>
      <c r="PR131" s="61">
        <f>PP131*PQ131</f>
        <v/>
      </c>
      <c r="PS131" s="33" t="n"/>
      <c r="PT131" t="inlineStr">
        <is>
          <t>TIPs</t>
        </is>
      </c>
      <c r="PU131" s="41" t="n">
        <v>0</v>
      </c>
      <c r="PV131" s="61">
        <f>'ETF MTD'!$DU$28/'ETF MTD'!$DU$3-1</f>
        <v/>
      </c>
      <c r="PW131" s="61">
        <f>PU131*PV131</f>
        <v/>
      </c>
      <c r="PX131" s="33" t="n"/>
      <c r="PY131" t="inlineStr">
        <is>
          <t>TIPs</t>
        </is>
      </c>
      <c r="PZ131" s="41" t="n">
        <v>0</v>
      </c>
      <c r="QA131" s="61">
        <f>'ETF MTD'!$DU$28/'ETF MTD'!$DU$3-1</f>
        <v/>
      </c>
      <c r="QB131" s="61">
        <f>PZ131*QA131</f>
        <v/>
      </c>
      <c r="QC131" s="33" t="n"/>
      <c r="QD131" t="inlineStr">
        <is>
          <t>TIPs</t>
        </is>
      </c>
      <c r="QE131" s="41" t="n">
        <v>0</v>
      </c>
      <c r="QF131" s="61">
        <f>'ETF MTD'!$DU$28/'ETF MTD'!$DU$3-1</f>
        <v/>
      </c>
      <c r="QG131" s="61">
        <f>QE131*QF131</f>
        <v/>
      </c>
      <c r="QH131" s="61" t="n"/>
      <c r="QI131" t="inlineStr">
        <is>
          <t>TIPs</t>
        </is>
      </c>
      <c r="QJ131" s="41" t="n">
        <v>0</v>
      </c>
      <c r="QK131" s="61">
        <f>'ETF MTD'!$DU$28/'ETF MTD'!$DU$3-1</f>
        <v/>
      </c>
      <c r="QL131" s="61">
        <f>QJ131*QK131</f>
        <v/>
      </c>
      <c r="QM131" s="33" t="n"/>
      <c r="QN131" t="inlineStr">
        <is>
          <t>TIPs</t>
        </is>
      </c>
      <c r="QO131" s="41" t="n">
        <v>0</v>
      </c>
      <c r="QP131" s="61">
        <f>'ETF MTD'!$DU$28/'ETF MTD'!$DU$3-1</f>
        <v/>
      </c>
      <c r="QQ131" s="61">
        <f>QO131*QP131</f>
        <v/>
      </c>
      <c r="QR131" s="33" t="n"/>
      <c r="QS131" t="inlineStr">
        <is>
          <t>TIPs</t>
        </is>
      </c>
      <c r="QT131" s="41" t="n">
        <v>0</v>
      </c>
      <c r="QU131" s="61">
        <f>'ETF MTD'!$DU$28/'ETF MTD'!$DU$3-1</f>
        <v/>
      </c>
      <c r="QV131" s="61">
        <f>QT131*QU131</f>
        <v/>
      </c>
      <c r="QW131" s="33" t="n"/>
      <c r="QX131" t="inlineStr">
        <is>
          <t>TIPs</t>
        </is>
      </c>
      <c r="QY131" s="41" t="n">
        <v>0</v>
      </c>
      <c r="QZ131" s="61">
        <f>'ETF MTD'!$DU$28/'ETF MTD'!$DU$3-1</f>
        <v/>
      </c>
      <c r="RA131" s="61">
        <f>QY131*QZ131</f>
        <v/>
      </c>
      <c r="RB131" s="33" t="n"/>
      <c r="RC131" t="inlineStr">
        <is>
          <t>TIPs</t>
        </is>
      </c>
      <c r="RD131" s="41" t="n">
        <v>0</v>
      </c>
      <c r="RE131" s="61">
        <f>'ETF MTD'!$DU$28/'ETF MTD'!$DU$3-1</f>
        <v/>
      </c>
      <c r="RF131" s="61">
        <f>RD131*RE131</f>
        <v/>
      </c>
      <c r="RG131" s="33" t="n"/>
      <c r="RH131" t="inlineStr">
        <is>
          <t>TIPs</t>
        </is>
      </c>
      <c r="RI131" s="41" t="n">
        <v>0</v>
      </c>
      <c r="RJ131" s="61">
        <f>'ETF MTD'!$DU$28/'ETF MTD'!$DU$3-1</f>
        <v/>
      </c>
      <c r="RK131" s="61">
        <f>RI131*RJ131</f>
        <v/>
      </c>
      <c r="RL131" s="61" t="n"/>
      <c r="RM131" s="208" t="n">
        <v>0</v>
      </c>
      <c r="RN131" s="58">
        <f>RM131*0.7</f>
        <v/>
      </c>
    </row>
    <row r="132">
      <c r="U132" s="33" t="inlineStr">
        <is>
          <t>EQCHX</t>
        </is>
      </c>
      <c r="V132" s="49" t="n">
        <v>0.07000000000000001</v>
      </c>
      <c r="W132" s="61">
        <f>'ETF MTD'!$WA$28/'ETF MTD'!$WA$3-1</f>
        <v/>
      </c>
      <c r="X132" s="61">
        <f>V132*W132</f>
        <v/>
      </c>
      <c r="Y132" s="61" t="n"/>
      <c r="Z132" s="33" t="inlineStr">
        <is>
          <t>EQCHX</t>
        </is>
      </c>
      <c r="AA132" s="49" t="n">
        <v>0.07000000000000001</v>
      </c>
      <c r="AB132" s="61">
        <f>'ETF MTD'!$WA$28/'ETF MTD'!$WA$3-1</f>
        <v/>
      </c>
      <c r="AC132" s="61">
        <f>AA132*AB132</f>
        <v/>
      </c>
      <c r="AD132" s="61" t="n"/>
      <c r="AE132" s="33" t="inlineStr">
        <is>
          <t>EQCHX</t>
        </is>
      </c>
      <c r="AF132" s="49" t="n">
        <v>0.07000000000000001</v>
      </c>
      <c r="AG132" s="61">
        <f>'ETF MTD'!$WA$28/'ETF MTD'!$WA$3-1</f>
        <v/>
      </c>
      <c r="AH132" s="61">
        <f>AF132*AG132</f>
        <v/>
      </c>
      <c r="AI132" s="61" t="n"/>
      <c r="AJ132" s="33" t="inlineStr">
        <is>
          <t>EQCHX</t>
        </is>
      </c>
      <c r="AK132" s="49" t="n">
        <v>0.07000000000000001</v>
      </c>
      <c r="AL132" s="61">
        <f>'ETF MTD'!$WA$28/'ETF MTD'!$WA$3-1</f>
        <v/>
      </c>
      <c r="AM132" s="61">
        <f>AK132*AL132</f>
        <v/>
      </c>
      <c r="AN132" s="61" t="n"/>
      <c r="AO132" s="33" t="inlineStr">
        <is>
          <t>EQCHX</t>
        </is>
      </c>
      <c r="AP132" s="61" t="n">
        <v>0.07000000000000001</v>
      </c>
      <c r="AQ132" s="61">
        <f>'ETF MTD'!$WA$28/'ETF MTD'!$WA$3-1</f>
        <v/>
      </c>
      <c r="AR132" s="61">
        <f>AP132*AQ132</f>
        <v/>
      </c>
      <c r="AS132" s="61" t="n"/>
      <c r="AT132" s="33" t="inlineStr">
        <is>
          <t>EQCHX</t>
        </is>
      </c>
      <c r="AU132" s="61" t="n">
        <v>0.07000000000000001</v>
      </c>
      <c r="AV132" s="61">
        <f>'ETF MTD'!$WA$28/'ETF MTD'!$WA$3-1</f>
        <v/>
      </c>
      <c r="AW132" s="61">
        <f>AU132*AV132</f>
        <v/>
      </c>
      <c r="AX132" s="61" t="n"/>
      <c r="AY132" s="33" t="inlineStr">
        <is>
          <t>EQCHX</t>
        </is>
      </c>
      <c r="AZ132" s="61" t="n">
        <v>0.07000000000000001</v>
      </c>
      <c r="BA132" s="61">
        <f>'ETF MTD'!$WA$28/'ETF MTD'!$WA$3-1</f>
        <v/>
      </c>
      <c r="BB132" s="61">
        <f>AZ132*BA132</f>
        <v/>
      </c>
      <c r="BC132" s="61" t="n"/>
      <c r="BD132" s="33" t="inlineStr">
        <is>
          <t>EQCHX</t>
        </is>
      </c>
      <c r="BE132" s="61" t="n">
        <v>0.07000000000000001</v>
      </c>
      <c r="BF132" s="61">
        <f>'ETF MTD'!$WA$28/'ETF MTD'!$WA$3-1</f>
        <v/>
      </c>
      <c r="BG132" s="61">
        <f>BE132*BF132</f>
        <v/>
      </c>
      <c r="BH132" s="61" t="n"/>
      <c r="BI132" s="33" t="inlineStr">
        <is>
          <t>EQCHX</t>
        </is>
      </c>
      <c r="BJ132" s="61" t="n">
        <v>0.07000000000000001</v>
      </c>
      <c r="BK132" s="61">
        <f>'ETF MTD'!$WA$28/'ETF MTD'!$WA$3-1</f>
        <v/>
      </c>
      <c r="BL132" s="61">
        <f>BJ132*BK132</f>
        <v/>
      </c>
      <c r="BM132" s="61" t="n"/>
      <c r="BN132" s="33" t="inlineStr">
        <is>
          <t>EQCHX</t>
        </is>
      </c>
      <c r="BO132" s="61" t="n">
        <v>0.07000000000000001</v>
      </c>
      <c r="BP132" s="61">
        <f>'ETF MTD'!$WA$28/'ETF MTD'!$WA$3-1</f>
        <v/>
      </c>
      <c r="BQ132" s="61">
        <f>BO132*BP132</f>
        <v/>
      </c>
      <c r="BR132" s="61" t="n"/>
      <c r="BS132" s="33" t="inlineStr">
        <is>
          <t>EQCHX</t>
        </is>
      </c>
      <c r="BT132" s="61" t="n">
        <v>0.07000000000000001</v>
      </c>
      <c r="BU132" s="61">
        <f>'ETF MTD'!$WA$28/'ETF MTD'!$WA$3-1</f>
        <v/>
      </c>
      <c r="BV132" s="61">
        <f>BT132*BU132</f>
        <v/>
      </c>
      <c r="BW132" s="61" t="n"/>
      <c r="BX132" s="33" t="inlineStr">
        <is>
          <t>EQCHX</t>
        </is>
      </c>
      <c r="BY132" s="61" t="n">
        <v>0.07000000000000001</v>
      </c>
      <c r="BZ132" s="61">
        <f>'ETF MTD'!$WA$28/'ETF MTD'!$WA$3-1</f>
        <v/>
      </c>
      <c r="CA132" s="61">
        <f>BY132*BZ132</f>
        <v/>
      </c>
      <c r="CB132" s="61" t="n"/>
      <c r="CC132" s="33" t="inlineStr">
        <is>
          <t>EQCHX</t>
        </is>
      </c>
      <c r="CD132" s="61" t="n">
        <v>0.07000000000000001</v>
      </c>
      <c r="CE132" s="61">
        <f>'ETF MTD'!$WA$28/'ETF MTD'!$WA$3-1</f>
        <v/>
      </c>
      <c r="CF132" s="61">
        <f>CD132*CE132</f>
        <v/>
      </c>
      <c r="CG132" s="61" t="n"/>
      <c r="CH132" s="33" t="inlineStr">
        <is>
          <t>EQCHX</t>
        </is>
      </c>
      <c r="CI132" s="61" t="n">
        <v>0.07000000000000001</v>
      </c>
      <c r="CJ132" s="61">
        <f>'ETF MTD'!$WA$28/'ETF MTD'!$WA$3-1</f>
        <v/>
      </c>
      <c r="CK132" s="61">
        <f>CI132*CJ132</f>
        <v/>
      </c>
      <c r="CL132" s="61" t="n"/>
      <c r="CM132" s="33" t="inlineStr">
        <is>
          <t>EQCHX</t>
        </is>
      </c>
      <c r="CN132" s="61" t="n">
        <v>0.07000000000000001</v>
      </c>
      <c r="CO132" s="61">
        <f>'ETF MTD'!$WA$28/'ETF MTD'!$WA$3-1</f>
        <v/>
      </c>
      <c r="CP132" s="61">
        <f>CN132*CO132</f>
        <v/>
      </c>
      <c r="CQ132" s="61" t="n"/>
      <c r="CR132" s="33" t="inlineStr">
        <is>
          <t>EQCHX</t>
        </is>
      </c>
      <c r="CS132" s="61" t="n">
        <v>0.07000000000000001</v>
      </c>
      <c r="CT132" s="61">
        <f>'ETF MTD'!$WA$28/'ETF MTD'!$WA$3-1</f>
        <v/>
      </c>
      <c r="CU132" s="61">
        <f>CS132*CT132</f>
        <v/>
      </c>
      <c r="CV132" s="61" t="n"/>
      <c r="CW132" s="33" t="inlineStr">
        <is>
          <t>EQCHX</t>
        </is>
      </c>
      <c r="CX132" s="61" t="n">
        <v>0.07000000000000001</v>
      </c>
      <c r="CY132" s="61">
        <f>'ETF MTD'!$WA$28/'ETF MTD'!$WA$3-1</f>
        <v/>
      </c>
      <c r="CZ132" s="61">
        <f>CX132*CY132</f>
        <v/>
      </c>
      <c r="DA132" s="61" t="n"/>
      <c r="DB132" s="33" t="inlineStr">
        <is>
          <t>EQCHX</t>
        </is>
      </c>
      <c r="DC132" s="61" t="n">
        <v>0.07000000000000001</v>
      </c>
      <c r="DD132" s="61">
        <f>'ETF MTD'!$WA$28/'ETF MTD'!$WA$3-1</f>
        <v/>
      </c>
      <c r="DE132" s="61">
        <f>DC132*DD132</f>
        <v/>
      </c>
      <c r="DF132" s="61" t="n"/>
      <c r="DG132" s="33" t="inlineStr">
        <is>
          <t>EQCHX</t>
        </is>
      </c>
      <c r="DH132" s="61" t="n">
        <v>0.07000000000000001</v>
      </c>
      <c r="DI132" s="61">
        <f>'ETF MTD'!$WA$28/'ETF MTD'!$WA$3-1</f>
        <v/>
      </c>
      <c r="DJ132" s="61">
        <f>DH132*DI132</f>
        <v/>
      </c>
      <c r="DK132" s="61" t="n"/>
      <c r="DL132" s="33" t="inlineStr">
        <is>
          <t>EQCHX</t>
        </is>
      </c>
      <c r="DM132" s="61" t="n">
        <v>0.07000000000000001</v>
      </c>
      <c r="DN132" s="61">
        <f>'ETF MTD'!$WA$28/'ETF MTD'!$WA$3-1</f>
        <v/>
      </c>
      <c r="DO132" s="61">
        <f>DM132*DN132</f>
        <v/>
      </c>
      <c r="DP132" s="61" t="n"/>
      <c r="DQ132" s="33" t="inlineStr">
        <is>
          <t>EQCHX</t>
        </is>
      </c>
      <c r="DR132" s="61" t="n">
        <v>0.07000000000000001</v>
      </c>
      <c r="DS132" s="61">
        <f>'ETF MTD'!$WA$28/'ETF MTD'!$WA$3-1</f>
        <v/>
      </c>
      <c r="DT132" s="61">
        <f>DR132*DS132</f>
        <v/>
      </c>
      <c r="DU132" s="61" t="n"/>
      <c r="DV132" s="33" t="inlineStr">
        <is>
          <t>EQCHX</t>
        </is>
      </c>
      <c r="DW132" s="61" t="n">
        <v>0.07000000000000001</v>
      </c>
      <c r="DX132" s="61">
        <f>'ETF MTD'!$WA$28/'ETF MTD'!$WA$3-1</f>
        <v/>
      </c>
      <c r="DY132" s="61">
        <f>DW132*DX132</f>
        <v/>
      </c>
      <c r="DZ132" s="61" t="n"/>
      <c r="EA132" s="33" t="inlineStr">
        <is>
          <t>EQCHX</t>
        </is>
      </c>
      <c r="EB132" s="61" t="n">
        <v>0.07000000000000001</v>
      </c>
      <c r="EC132" s="61">
        <f>'ETF MTD'!$WA$28/'ETF MTD'!$WA$3-1</f>
        <v/>
      </c>
      <c r="ED132" s="61">
        <f>EB132*EC132</f>
        <v/>
      </c>
      <c r="EE132" s="61" t="n"/>
      <c r="EF132" s="33" t="inlineStr">
        <is>
          <t>EQCHX</t>
        </is>
      </c>
      <c r="EG132" s="61" t="n">
        <v>0.07000000000000001</v>
      </c>
      <c r="EH132" s="61">
        <f>'ETF MTD'!$WA$28/'ETF MTD'!$WA$3-1</f>
        <v/>
      </c>
      <c r="EI132" s="61">
        <f>EG132*EH132</f>
        <v/>
      </c>
      <c r="EJ132" s="61" t="n"/>
      <c r="EK132" s="33" t="inlineStr">
        <is>
          <t>EQCHX</t>
        </is>
      </c>
      <c r="EL132" s="61" t="n">
        <v>0.07000000000000001</v>
      </c>
      <c r="EM132" s="61">
        <f>'ETF MTD'!$WA$28/'ETF MTD'!$WA$3-1</f>
        <v/>
      </c>
      <c r="EN132" s="61">
        <f>EL132*EM132</f>
        <v/>
      </c>
      <c r="EO132" s="61" t="n"/>
      <c r="EP132" s="33" t="inlineStr">
        <is>
          <t>EQCHX</t>
        </is>
      </c>
      <c r="EQ132" s="61" t="n">
        <v>0.07000000000000001</v>
      </c>
      <c r="ER132" s="61">
        <f>'ETF MTD'!$WA$28/'ETF MTD'!$WA$3-1</f>
        <v/>
      </c>
      <c r="ES132" s="61">
        <f>EQ132*ER132</f>
        <v/>
      </c>
      <c r="ET132" s="61" t="n"/>
      <c r="EU132" s="33" t="inlineStr">
        <is>
          <t>EQCHX</t>
        </is>
      </c>
      <c r="EV132" s="61" t="n">
        <v>0.07000000000000001</v>
      </c>
      <c r="EW132" s="61">
        <f>'ETF MTD'!$WA$28/'ETF MTD'!$WA$3-1</f>
        <v/>
      </c>
      <c r="EX132" s="61">
        <f>EV132*EW132</f>
        <v/>
      </c>
      <c r="EY132" s="61" t="n"/>
      <c r="EZ132" s="33" t="inlineStr">
        <is>
          <t>EQCHX</t>
        </is>
      </c>
      <c r="FA132" s="61" t="n">
        <v>0.07000000000000001</v>
      </c>
      <c r="FB132" s="61">
        <f>'ETF MTD'!$WA$28/'ETF MTD'!$WA$3-1</f>
        <v/>
      </c>
      <c r="FC132" s="61">
        <f>FA132*FB132</f>
        <v/>
      </c>
      <c r="FD132" s="61" t="n"/>
      <c r="FE132" s="33" t="inlineStr">
        <is>
          <t>EQCHX</t>
        </is>
      </c>
      <c r="FF132" s="61" t="n">
        <v>0.07000000000000001</v>
      </c>
      <c r="FG132" s="61">
        <f>'ETF MTD'!$WA$28/'ETF MTD'!$WA$3-1</f>
        <v/>
      </c>
      <c r="FH132" s="61">
        <f>FF132*FG132</f>
        <v/>
      </c>
      <c r="FI132" s="61" t="n"/>
      <c r="FJ132" s="33" t="inlineStr">
        <is>
          <t>EQCHX</t>
        </is>
      </c>
      <c r="FK132" s="61" t="n">
        <v>0.07000000000000001</v>
      </c>
      <c r="FL132" s="61">
        <f>'ETF MTD'!$WA$28/'ETF MTD'!$WA$3-1</f>
        <v/>
      </c>
      <c r="FM132" s="61">
        <f>FK132*FL132</f>
        <v/>
      </c>
      <c r="FN132" s="61" t="n"/>
      <c r="FO132" s="33" t="inlineStr">
        <is>
          <t>EQCHX</t>
        </is>
      </c>
      <c r="FP132" s="61" t="n">
        <v>0.07000000000000001</v>
      </c>
      <c r="FQ132" s="61">
        <f>'ETF MTD'!$WA$28/'ETF MTD'!$WA$3-1</f>
        <v/>
      </c>
      <c r="FR132" s="61">
        <f>FP132*FQ132</f>
        <v/>
      </c>
      <c r="FS132" s="61" t="n"/>
      <c r="FT132" s="33" t="inlineStr">
        <is>
          <t>EQCHX</t>
        </is>
      </c>
      <c r="FU132" s="61" t="n">
        <v>0.07000000000000001</v>
      </c>
      <c r="FV132" s="61">
        <f>'ETF MTD'!$WA$28/'ETF MTD'!$WA$3-1</f>
        <v/>
      </c>
      <c r="FW132" s="61">
        <f>FU132*FV132</f>
        <v/>
      </c>
      <c r="FX132" s="61" t="n"/>
      <c r="FY132" s="33" t="inlineStr">
        <is>
          <t>EQCHX</t>
        </is>
      </c>
      <c r="FZ132" s="50" t="n">
        <v>0.07000000000000001</v>
      </c>
      <c r="GA132" s="61">
        <f>'ETF MTD'!$WA$28/'ETF MTD'!$WA$3-1</f>
        <v/>
      </c>
      <c r="GB132" s="61">
        <f>FZ132*GA132</f>
        <v/>
      </c>
      <c r="GC132" s="61" t="n"/>
      <c r="GD132" s="33" t="inlineStr">
        <is>
          <t>EQCHX</t>
        </is>
      </c>
      <c r="GE132" s="50" t="n">
        <v>0.07000000000000001</v>
      </c>
      <c r="GF132" s="61">
        <f>'ETF MTD'!$WA$28/'ETF MTD'!$WA$3-1</f>
        <v/>
      </c>
      <c r="GG132" s="61">
        <f>GE132*GF132</f>
        <v/>
      </c>
      <c r="GH132" s="61" t="n"/>
      <c r="GI132" s="33" t="inlineStr">
        <is>
          <t>EQCHX</t>
        </is>
      </c>
      <c r="GJ132" s="50" t="n">
        <v>0.07000000000000001</v>
      </c>
      <c r="GK132" s="61">
        <f>'ETF MTD'!$WA$28/'ETF MTD'!$WA$3-1</f>
        <v/>
      </c>
      <c r="GL132" s="61">
        <f>GJ132*GK132</f>
        <v/>
      </c>
      <c r="GM132" s="61" t="n"/>
      <c r="GN132" s="33" t="inlineStr">
        <is>
          <t>EQCHX</t>
        </is>
      </c>
      <c r="GO132" s="50" t="n">
        <v>0.07000000000000001</v>
      </c>
      <c r="GP132" s="61">
        <f>'ETF MTD'!$WA$28/'ETF MTD'!$WA$3-1</f>
        <v/>
      </c>
      <c r="GQ132" s="61">
        <f>GO132*GP132</f>
        <v/>
      </c>
      <c r="GR132" s="61" t="n"/>
      <c r="GS132" s="33" t="inlineStr">
        <is>
          <t>EQCHX</t>
        </is>
      </c>
      <c r="GT132" s="50" t="n">
        <v>0.07000000000000001</v>
      </c>
      <c r="GU132" s="61">
        <f>'ETF MTD'!$WA$28/'ETF MTD'!$WA$3-1</f>
        <v/>
      </c>
      <c r="GV132" s="61">
        <f>GT132*GU132</f>
        <v/>
      </c>
      <c r="GW132" s="61" t="n"/>
      <c r="GX132" s="33" t="inlineStr">
        <is>
          <t>EQCHX</t>
        </is>
      </c>
      <c r="GY132" s="50" t="n">
        <v>0.07000000000000001</v>
      </c>
      <c r="GZ132" s="61">
        <f>'ETF MTD'!$WA$28/'ETF MTD'!$WA$3-1</f>
        <v/>
      </c>
      <c r="HA132" s="61">
        <f>GY132*GZ132</f>
        <v/>
      </c>
      <c r="HB132" s="61" t="n"/>
      <c r="HC132" s="33" t="inlineStr">
        <is>
          <t>EQCHX</t>
        </is>
      </c>
      <c r="HD132" s="50" t="n">
        <v>0.07000000000000001</v>
      </c>
      <c r="HE132" s="61">
        <f>'ETF MTD'!$WA$28/'ETF MTD'!$WA$3-1</f>
        <v/>
      </c>
      <c r="HF132" s="61">
        <f>HD132*HE132</f>
        <v/>
      </c>
      <c r="HG132" s="61" t="n"/>
      <c r="HH132" s="33" t="inlineStr">
        <is>
          <t>EQCHX</t>
        </is>
      </c>
      <c r="HI132" s="50" t="n">
        <v>0.07000000000000001</v>
      </c>
      <c r="HJ132" s="61">
        <f>'ETF MTD'!$WA$28/'ETF MTD'!$WA$3-1</f>
        <v/>
      </c>
      <c r="HK132" s="61">
        <f>HI132*HJ132</f>
        <v/>
      </c>
      <c r="HL132" s="61" t="n"/>
      <c r="HM132" s="33" t="inlineStr">
        <is>
          <t>EQCHX</t>
        </is>
      </c>
      <c r="HN132" s="50" t="n">
        <v>0.07000000000000001</v>
      </c>
      <c r="HO132" s="61">
        <f>'ETF MTD'!$WA$28/'ETF MTD'!$WA$3-1</f>
        <v/>
      </c>
      <c r="HP132" s="61">
        <f>HN132*HO132</f>
        <v/>
      </c>
      <c r="HQ132" s="61" t="n"/>
      <c r="HR132" s="33" t="inlineStr">
        <is>
          <t>IAU</t>
        </is>
      </c>
      <c r="HS132" s="50" t="n">
        <v>0.07000000000000001</v>
      </c>
      <c r="HT132" s="61">
        <f>'ETF MTD'!$IK$28/'ETF MTD'!$IK$3-1</f>
        <v/>
      </c>
      <c r="HU132" s="61">
        <f>HS132*HT132</f>
        <v/>
      </c>
      <c r="HV132" s="61" t="n"/>
      <c r="HW132" s="33" t="inlineStr">
        <is>
          <t>IAU</t>
        </is>
      </c>
      <c r="HX132" s="50" t="n">
        <v>0.07000000000000001</v>
      </c>
      <c r="HY132" s="61">
        <f>'ETF MTD'!$IK$28/'ETF MTD'!$IK$3-1</f>
        <v/>
      </c>
      <c r="HZ132" s="61">
        <f>HX132*HY132</f>
        <v/>
      </c>
      <c r="IA132" s="61" t="n"/>
      <c r="IB132" s="33" t="inlineStr">
        <is>
          <t>IAU</t>
        </is>
      </c>
      <c r="IC132" s="50" t="n">
        <v>0.059</v>
      </c>
      <c r="ID132" s="61">
        <f>'ETF MTD'!$IK$28/'ETF MTD'!$IK$3-1</f>
        <v/>
      </c>
      <c r="IE132" s="61">
        <f>IC132*ID132</f>
        <v/>
      </c>
      <c r="IF132" s="61" t="n"/>
      <c r="IG132" s="33" t="inlineStr">
        <is>
          <t>IAU</t>
        </is>
      </c>
      <c r="IH132" s="50" t="n">
        <v>0.07000000000000001</v>
      </c>
      <c r="II132" s="61">
        <f>'ETF MTD'!$IK$28/'ETF MTD'!$IK$3-1</f>
        <v/>
      </c>
      <c r="IJ132" s="61">
        <f>IH132*II132</f>
        <v/>
      </c>
      <c r="IK132" s="61" t="n"/>
      <c r="IL132" s="33" t="inlineStr">
        <is>
          <t>IAU</t>
        </is>
      </c>
      <c r="IM132" s="50" t="n">
        <v>0.06</v>
      </c>
      <c r="IN132" s="61">
        <f>'ETF MTD'!$IK$28/'ETF MTD'!$IK$3-1</f>
        <v/>
      </c>
      <c r="IO132" s="61">
        <f>IM132*IN132</f>
        <v/>
      </c>
      <c r="IP132" s="61" t="n"/>
      <c r="IQ132" s="33" t="inlineStr">
        <is>
          <t>IAU</t>
        </is>
      </c>
      <c r="IR132" s="50" t="n">
        <v>0.06</v>
      </c>
      <c r="IS132" s="61">
        <f>'ETF MTD'!$IK$28/'ETF MTD'!$IK$3-1</f>
        <v/>
      </c>
      <c r="IT132" s="61">
        <f>IR132*IS132</f>
        <v/>
      </c>
      <c r="IU132" s="61" t="n"/>
      <c r="IV132" s="33" t="inlineStr">
        <is>
          <t>IAU</t>
        </is>
      </c>
      <c r="IW132" s="50" t="n">
        <v>0.049</v>
      </c>
      <c r="IX132" s="61">
        <f>'ETF MTD'!$IK$28/'ETF MTD'!$IK$3-1</f>
        <v/>
      </c>
      <c r="IY132" s="61">
        <f>IW132*IX132</f>
        <v/>
      </c>
      <c r="IZ132" s="61" t="n"/>
      <c r="JA132" s="33" t="inlineStr">
        <is>
          <t>IAU</t>
        </is>
      </c>
      <c r="JB132" s="50" t="n">
        <v>0.049</v>
      </c>
      <c r="JC132" s="61">
        <f>'ETF MTD'!$IK$28/'ETF MTD'!$IK$3-1</f>
        <v/>
      </c>
      <c r="JD132" s="61">
        <f>JB132*JC132</f>
        <v/>
      </c>
      <c r="JE132" s="61" t="n"/>
      <c r="JF132" s="33" t="inlineStr">
        <is>
          <t>IAU</t>
        </is>
      </c>
      <c r="JG132" s="50" t="n">
        <v>0.07000000000000001</v>
      </c>
      <c r="JH132" s="61">
        <f>'ETF MTD'!$IK$28/'ETF MTD'!$IK$3-1</f>
        <v/>
      </c>
      <c r="JI132" s="61">
        <f>JG132*JH132</f>
        <v/>
      </c>
      <c r="JJ132" s="61" t="n"/>
      <c r="JK132" s="33" t="inlineStr">
        <is>
          <t>IAU</t>
        </is>
      </c>
      <c r="JL132" s="50" t="n">
        <v>0.06</v>
      </c>
      <c r="JM132" s="61">
        <f>'ETF MTD'!$IK$28/'ETF MTD'!$IK$3-1</f>
        <v/>
      </c>
      <c r="JN132" s="61">
        <f>JL132*JM132</f>
        <v/>
      </c>
      <c r="JO132" s="61" t="n"/>
      <c r="JP132" s="33" t="inlineStr">
        <is>
          <t>IAU</t>
        </is>
      </c>
      <c r="JQ132" s="50" t="n">
        <v>0.049</v>
      </c>
      <c r="JR132" s="61">
        <f>'ETF MTD'!$IK$28/'ETF MTD'!$IK$3-1</f>
        <v/>
      </c>
      <c r="JS132" s="61">
        <f>JQ132*JR132</f>
        <v/>
      </c>
      <c r="JT132" s="61" t="n"/>
      <c r="JU132" s="33" t="inlineStr">
        <is>
          <t>IAU</t>
        </is>
      </c>
      <c r="JV132" s="50" t="n">
        <v>0.049</v>
      </c>
      <c r="JW132" s="61">
        <f>'ETF MTD'!$IK$28/'ETF MTD'!$IK$3-1</f>
        <v/>
      </c>
      <c r="JX132" s="61">
        <f>JV132*JW132</f>
        <v/>
      </c>
      <c r="JY132" s="61" t="n"/>
      <c r="JZ132" t="inlineStr">
        <is>
          <t>Gold</t>
        </is>
      </c>
      <c r="KA132" s="50" t="n">
        <v>0.049</v>
      </c>
      <c r="KB132" s="61">
        <f>'ETF MTD'!$IK$28/'ETF MTD'!$IK$3-1</f>
        <v/>
      </c>
      <c r="KC132" s="61">
        <f>KA132*KB132</f>
        <v/>
      </c>
      <c r="KD132" s="61" t="n"/>
      <c r="KE132" t="inlineStr">
        <is>
          <t>Gold</t>
        </is>
      </c>
      <c r="KF132" s="50" t="n">
        <v>0.049</v>
      </c>
      <c r="KG132" s="61">
        <f>'ETF MTD'!$IK$28/'ETF MTD'!$IK$3-1</f>
        <v/>
      </c>
      <c r="KH132" s="61">
        <f>KF132*KG132</f>
        <v/>
      </c>
      <c r="KI132" s="61" t="n"/>
      <c r="KJ132" t="inlineStr">
        <is>
          <t>Gold</t>
        </is>
      </c>
      <c r="KK132" s="50" t="n">
        <v>0.049</v>
      </c>
      <c r="KL132" s="61">
        <f>'ETF MTD'!$IK$28/'ETF MTD'!$IK$3-1</f>
        <v/>
      </c>
      <c r="KM132" s="61">
        <f>KK132*KL132</f>
        <v/>
      </c>
      <c r="KN132" s="61" t="n"/>
      <c r="KO132" t="inlineStr">
        <is>
          <t>Gold</t>
        </is>
      </c>
      <c r="KP132" s="50" t="n">
        <v>0.049</v>
      </c>
      <c r="KQ132" s="61">
        <f>'ETF MTD'!$IK$28/'ETF MTD'!$IK$3-1</f>
        <v/>
      </c>
      <c r="KR132" s="61">
        <f>KP132*KQ132</f>
        <v/>
      </c>
      <c r="KS132" s="61" t="n"/>
      <c r="KT132" t="inlineStr">
        <is>
          <t>Gold</t>
        </is>
      </c>
      <c r="KU132" s="50" t="n">
        <v>0.06</v>
      </c>
      <c r="KV132" s="61">
        <f>'ETF MTD'!$IK$28/'ETF MTD'!$IK$3-1</f>
        <v/>
      </c>
      <c r="KW132" s="61">
        <f>KU132*KV132</f>
        <v/>
      </c>
      <c r="KX132" s="61" t="n"/>
      <c r="KY132" t="inlineStr">
        <is>
          <t>Gold</t>
        </is>
      </c>
      <c r="KZ132" s="50" t="n">
        <v>0.07000000000000001</v>
      </c>
      <c r="LA132" s="61">
        <f>'ETF MTD'!$IK$28/'ETF MTD'!$IK$3-1</f>
        <v/>
      </c>
      <c r="LB132" s="61">
        <f>KZ132*LA132</f>
        <v/>
      </c>
      <c r="LC132" s="61" t="n"/>
      <c r="LD132" t="inlineStr">
        <is>
          <t>Gold</t>
        </is>
      </c>
      <c r="LE132" s="50" t="n">
        <v>0.07000000000000001</v>
      </c>
      <c r="LF132" s="61">
        <f>'ETF MTD'!$IK$28/'ETF MTD'!$IK$3-1</f>
        <v/>
      </c>
      <c r="LG132" s="61">
        <f>LE132*LF132</f>
        <v/>
      </c>
      <c r="LH132" s="61" t="n"/>
      <c r="LI132" t="inlineStr">
        <is>
          <t>Gold</t>
        </is>
      </c>
      <c r="LJ132" s="50" t="n">
        <v>0.07000000000000001</v>
      </c>
      <c r="LK132" s="61">
        <f>'ETF MTD'!$IK$28/'ETF MTD'!$IK$3-1</f>
        <v/>
      </c>
      <c r="LL132" s="61">
        <f>LJ132*LK132</f>
        <v/>
      </c>
      <c r="LM132" s="61" t="n"/>
      <c r="LN132" t="inlineStr">
        <is>
          <t>Gold</t>
        </is>
      </c>
      <c r="LO132" s="50" t="n">
        <v>0.05</v>
      </c>
      <c r="LP132" s="61">
        <f>'ETF MTD'!$IK$28/'ETF MTD'!$IK$3-1</f>
        <v/>
      </c>
      <c r="LQ132" s="61">
        <f>LO132*LP132</f>
        <v/>
      </c>
      <c r="LR132" s="61" t="n"/>
      <c r="LS132" t="inlineStr">
        <is>
          <t>Gold</t>
        </is>
      </c>
      <c r="LT132" s="50" t="n">
        <v>0.049</v>
      </c>
      <c r="LU132" s="61">
        <f>'ETF MTD'!$IK$28/'ETF MTD'!$IK$3-1</f>
        <v/>
      </c>
      <c r="LV132" s="61">
        <f>LT132*LU132</f>
        <v/>
      </c>
      <c r="LW132" s="61" t="n"/>
      <c r="LX132" t="inlineStr">
        <is>
          <t>Gold</t>
        </is>
      </c>
      <c r="LY132" s="50" t="n">
        <v>0.049</v>
      </c>
      <c r="LZ132" s="61">
        <f>'ETF MTD'!$IK$28/'ETF MTD'!$IK$3-1</f>
        <v/>
      </c>
      <c r="MA132" s="61">
        <f>LY132*LZ132</f>
        <v/>
      </c>
      <c r="MB132" s="61" t="n"/>
      <c r="MC132" t="inlineStr">
        <is>
          <t>Gold</t>
        </is>
      </c>
      <c r="MD132" s="50" t="n">
        <v>0.049</v>
      </c>
      <c r="ME132" s="61">
        <f>'ETF MTD'!$IK$28/'ETF MTD'!$IK$3-1</f>
        <v/>
      </c>
      <c r="MF132" s="61">
        <f>MD132*ME132</f>
        <v/>
      </c>
      <c r="MG132" s="61" t="n"/>
      <c r="MH132" t="inlineStr">
        <is>
          <t>Gold</t>
        </is>
      </c>
      <c r="MI132" s="50" t="n">
        <v>0.049</v>
      </c>
      <c r="MJ132" s="61">
        <f>'ETF MTD'!$IK$28/'ETF MTD'!$IK$3-1</f>
        <v/>
      </c>
      <c r="MK132" s="61">
        <f>MI132*MJ132</f>
        <v/>
      </c>
      <c r="ML132" s="61" t="n"/>
      <c r="MM132" t="inlineStr">
        <is>
          <t>Gold</t>
        </is>
      </c>
      <c r="MN132" s="50" t="n">
        <v>0.049</v>
      </c>
      <c r="MO132" s="61">
        <f>'ETF MTD'!$IK$28/'ETF MTD'!$IK$3-1</f>
        <v/>
      </c>
      <c r="MP132" s="61">
        <f>MN132*MO132</f>
        <v/>
      </c>
      <c r="MQ132" s="33" t="n"/>
      <c r="MR132" t="inlineStr">
        <is>
          <t>Gold</t>
        </is>
      </c>
      <c r="MS132" s="50" t="n">
        <v>0.049</v>
      </c>
      <c r="MT132" s="61">
        <f>'ETF MTD'!$IK$28/'ETF MTD'!$IK$3-1</f>
        <v/>
      </c>
      <c r="MU132" s="61">
        <f>MS132*MT132</f>
        <v/>
      </c>
      <c r="MV132" s="61" t="n"/>
      <c r="MW132" t="inlineStr">
        <is>
          <t>Gold</t>
        </is>
      </c>
      <c r="MX132" s="128" t="n">
        <v>0.0595</v>
      </c>
      <c r="MY132" s="61">
        <f>'ETF MTD'!$IK$28/'ETF MTD'!$IK$3-1</f>
        <v/>
      </c>
      <c r="MZ132" s="61">
        <f>MX132*MY132</f>
        <v/>
      </c>
      <c r="NA132" s="33" t="n"/>
      <c r="NB132" t="inlineStr">
        <is>
          <t>Gold</t>
        </is>
      </c>
      <c r="NC132" s="41" t="n">
        <v>0.07000000000000001</v>
      </c>
      <c r="ND132" s="61">
        <f>'ETF MTD'!$IK$28/'ETF MTD'!$IK$3-1</f>
        <v/>
      </c>
      <c r="NE132" s="61">
        <f>NC132*ND132</f>
        <v/>
      </c>
      <c r="NF132" s="33" t="n"/>
      <c r="NG132" t="inlineStr">
        <is>
          <t>Gold</t>
        </is>
      </c>
      <c r="NH132" s="41" t="n">
        <v>0.07000000000000001</v>
      </c>
      <c r="NI132" s="61">
        <f>'ETF MTD'!$IK$28/'ETF MTD'!$IK$3-1</f>
        <v/>
      </c>
      <c r="NJ132" s="61">
        <f>NH132*NI132</f>
        <v/>
      </c>
      <c r="NK132" s="33" t="n"/>
      <c r="NL132" t="inlineStr">
        <is>
          <t>Gold</t>
        </is>
      </c>
      <c r="NM132" s="41" t="n">
        <v>0.07000000000000001</v>
      </c>
      <c r="NN132" s="61">
        <f>'ETF MTD'!$IK$28/'ETF MTD'!$IK$3-1</f>
        <v/>
      </c>
      <c r="NO132" s="61">
        <f>NM132*NN132</f>
        <v/>
      </c>
      <c r="NP132" s="33" t="n"/>
      <c r="NQ132" t="inlineStr">
        <is>
          <t>Gold</t>
        </is>
      </c>
      <c r="NR132" s="41" t="n">
        <v>0.07000000000000001</v>
      </c>
      <c r="NS132" s="61">
        <f>'ETF MTD'!$IK$28/'ETF MTD'!$IK$3-1</f>
        <v/>
      </c>
      <c r="NT132" s="61">
        <f>NR132*NS132</f>
        <v/>
      </c>
      <c r="NU132" s="33" t="n"/>
      <c r="NV132" t="inlineStr">
        <is>
          <t>Gold</t>
        </is>
      </c>
      <c r="NW132" s="41" t="n">
        <v>0.07000000000000001</v>
      </c>
      <c r="NX132" s="61">
        <f>'ETF MTD'!$IK$28/'ETF MTD'!$IK$3-1</f>
        <v/>
      </c>
      <c r="NY132" s="61">
        <f>NW132*NX132</f>
        <v/>
      </c>
      <c r="NZ132" s="33" t="n"/>
      <c r="OA132" t="inlineStr">
        <is>
          <t>Gold</t>
        </is>
      </c>
      <c r="OB132" s="41" t="n">
        <v>0.0595</v>
      </c>
      <c r="OC132" s="61">
        <f>'ETF MTD'!$IK$28/'ETF MTD'!$IK$3-1</f>
        <v/>
      </c>
      <c r="OD132" s="61">
        <f>OB132*OC132</f>
        <v/>
      </c>
      <c r="OE132" s="33" t="n"/>
      <c r="OF132" t="inlineStr">
        <is>
          <t>Trend</t>
        </is>
      </c>
      <c r="OG132" s="41" t="n">
        <v>0.07000000000000001</v>
      </c>
      <c r="OH132" s="61">
        <f>'ETF MTD'!$IK$28/'ETF MTD'!$IK$3-1</f>
        <v/>
      </c>
      <c r="OI132" s="61">
        <f>OG132*OH132</f>
        <v/>
      </c>
      <c r="OJ132" s="33" t="n"/>
      <c r="OK132" t="inlineStr">
        <is>
          <t>Trend</t>
        </is>
      </c>
      <c r="OL132" s="41" t="n">
        <v>0.07000000000000001</v>
      </c>
      <c r="OM132" s="61">
        <f>'ETF MTD'!$IK$28/'ETF MTD'!$IK$3-1</f>
        <v/>
      </c>
      <c r="ON132" s="61">
        <f>OL132*OM132</f>
        <v/>
      </c>
      <c r="OO132" s="33" t="n"/>
      <c r="OP132" t="inlineStr">
        <is>
          <t>Trend</t>
        </is>
      </c>
      <c r="OQ132" s="41" t="n">
        <v>0.0595</v>
      </c>
      <c r="OR132" s="61">
        <f>'ETF MTD'!$IK$28/'ETF MTD'!$IK$3-1</f>
        <v/>
      </c>
      <c r="OS132" s="61">
        <f>OQ132*OR132</f>
        <v/>
      </c>
      <c r="OT132" s="33" t="n"/>
      <c r="OU132" t="inlineStr">
        <is>
          <t>Trend</t>
        </is>
      </c>
      <c r="OV132" s="41" t="n">
        <v>0.07000000000000001</v>
      </c>
      <c r="OW132" s="61">
        <f>'ETF MTD'!$IK$28/'ETF MTD'!$IK$3-1</f>
        <v/>
      </c>
      <c r="OX132" s="61">
        <f>OV132*OW132</f>
        <v/>
      </c>
      <c r="OY132" s="33" t="n"/>
      <c r="OZ132" t="inlineStr">
        <is>
          <t>Trend</t>
        </is>
      </c>
      <c r="PA132" s="41" t="n">
        <v>0.07000000000000001</v>
      </c>
      <c r="PB132" s="61">
        <f>'ETF MTD'!$IK$28/'ETF MTD'!$IK$3-1</f>
        <v/>
      </c>
      <c r="PC132" s="61">
        <f>PA132*PB132</f>
        <v/>
      </c>
      <c r="PD132" s="33" t="n"/>
      <c r="PE132" t="inlineStr">
        <is>
          <t>Trend</t>
        </is>
      </c>
      <c r="PF132" s="41" t="n">
        <v>0.07000000000000001</v>
      </c>
      <c r="PG132" s="61">
        <f>'ETF MTD'!$IK$28/'ETF MTD'!$IK$3-1</f>
        <v/>
      </c>
      <c r="PH132" s="61">
        <f>PF132*PG132</f>
        <v/>
      </c>
      <c r="PI132" s="33" t="n"/>
      <c r="PJ132" t="inlineStr">
        <is>
          <t>Trend</t>
        </is>
      </c>
      <c r="PK132" s="41" t="n">
        <v>0.07000000000000001</v>
      </c>
      <c r="PL132" s="61">
        <f>'ETF MTD'!$IK$28/'ETF MTD'!$IK$3-1</f>
        <v/>
      </c>
      <c r="PM132" s="61">
        <f>PK132*PL132</f>
        <v/>
      </c>
      <c r="PN132" s="33" t="n"/>
      <c r="PO132" t="inlineStr">
        <is>
          <t>Trend</t>
        </is>
      </c>
      <c r="PP132" s="41" t="n">
        <v>0.07000000000000001</v>
      </c>
      <c r="PQ132" s="61">
        <f>'ETF MTD'!$IK$28/'ETF MTD'!$IK$3-1</f>
        <v/>
      </c>
      <c r="PR132" s="61">
        <f>PP132*PQ132</f>
        <v/>
      </c>
      <c r="PS132" s="33" t="n"/>
      <c r="PT132" t="inlineStr">
        <is>
          <t>Trend</t>
        </is>
      </c>
      <c r="PU132" s="41" t="n">
        <v>0.07000000000000001</v>
      </c>
      <c r="PV132" s="61">
        <f>'ETF MTD'!$IK$28/'ETF MTD'!$IK$3-1</f>
        <v/>
      </c>
      <c r="PW132" s="61">
        <f>PU132*PV132</f>
        <v/>
      </c>
      <c r="PX132" s="33" t="n"/>
      <c r="PY132" t="inlineStr">
        <is>
          <t>Trend</t>
        </is>
      </c>
      <c r="PZ132" s="41" t="n">
        <v>0.07000000000000001</v>
      </c>
      <c r="QA132" s="61">
        <f>'ETF MTD'!$IK$28/'ETF MTD'!$IK$3-1</f>
        <v/>
      </c>
      <c r="QB132" s="61">
        <f>PZ132*QA132</f>
        <v/>
      </c>
      <c r="QC132" s="33" t="n"/>
      <c r="QD132" t="inlineStr">
        <is>
          <t>Trend</t>
        </is>
      </c>
      <c r="QE132" s="41" t="n">
        <v>0.07000000000000001</v>
      </c>
      <c r="QF132" s="61">
        <f>'ETF MTD'!$IK$28/'ETF MTD'!$IK$3-1</f>
        <v/>
      </c>
      <c r="QG132" s="61">
        <f>QE132*QF132</f>
        <v/>
      </c>
      <c r="QH132" s="61" t="n"/>
      <c r="QI132" t="inlineStr">
        <is>
          <t>Trend</t>
        </is>
      </c>
      <c r="QJ132" s="41" t="n">
        <v>0.07000000000000001</v>
      </c>
      <c r="QK132" s="61">
        <f>'ETF MTD'!$IK$28/'ETF MTD'!$IK$3-1</f>
        <v/>
      </c>
      <c r="QL132" s="61">
        <f>QJ132*QK132</f>
        <v/>
      </c>
      <c r="QM132" s="33" t="n"/>
      <c r="QN132" t="inlineStr">
        <is>
          <t>Trend</t>
        </is>
      </c>
      <c r="QO132" s="41" t="n">
        <v>0.07000000000000001</v>
      </c>
      <c r="QP132" s="61">
        <f>'ETF MTD'!$IK$28/'ETF MTD'!$IK$3-1</f>
        <v/>
      </c>
      <c r="QQ132" s="61">
        <f>QO132*QP132</f>
        <v/>
      </c>
      <c r="QR132" s="33" t="n"/>
      <c r="QS132" t="inlineStr">
        <is>
          <t>Trend</t>
        </is>
      </c>
      <c r="QT132" s="41" t="n">
        <v>0.07000000000000001</v>
      </c>
      <c r="QU132" s="61">
        <f>'ETF MTD'!$IK$28/'ETF MTD'!$IK$3-1</f>
        <v/>
      </c>
      <c r="QV132" s="61">
        <f>QT132*QU132</f>
        <v/>
      </c>
      <c r="QW132" s="33" t="n"/>
      <c r="QX132" t="inlineStr">
        <is>
          <t>Trend</t>
        </is>
      </c>
      <c r="QY132" s="41" t="n">
        <v>0.07000000000000001</v>
      </c>
      <c r="QZ132" s="61">
        <f>'ETF MTD'!$IK$28/'ETF MTD'!$IK$3-1</f>
        <v/>
      </c>
      <c r="RA132" s="61">
        <f>QY132*QZ132</f>
        <v/>
      </c>
      <c r="RB132" s="33" t="n"/>
      <c r="RC132" t="inlineStr">
        <is>
          <t>Trend</t>
        </is>
      </c>
      <c r="RD132" s="41" t="n">
        <v>0.07000000000000001</v>
      </c>
      <c r="RE132" s="61">
        <f>'ETF MTD'!$IK$28/'ETF MTD'!$IK$3-1</f>
        <v/>
      </c>
      <c r="RF132" s="61">
        <f>RD132*RE132</f>
        <v/>
      </c>
      <c r="RG132" s="33" t="n"/>
      <c r="RH132" t="inlineStr">
        <is>
          <t>Trend</t>
        </is>
      </c>
      <c r="RI132" s="41" t="n">
        <v>0.07000000000000001</v>
      </c>
      <c r="RJ132" s="61">
        <f>'ETF MTD'!$IK$28/'ETF MTD'!$IK$3-1</f>
        <v/>
      </c>
      <c r="RK132" s="61">
        <f>RI132*RJ132</f>
        <v/>
      </c>
      <c r="RL132" s="61" t="n"/>
      <c r="RM132" s="208" t="n">
        <v>0.07000000000000001</v>
      </c>
      <c r="RN132" s="43" t="n"/>
    </row>
    <row r="133">
      <c r="U133" s="61" t="inlineStr">
        <is>
          <t>VFIRX</t>
        </is>
      </c>
      <c r="V133" s="49" t="n">
        <v>0</v>
      </c>
      <c r="W133" s="61">
        <f>'ETF MTD'!$ES$28/'ETF MTD'!$ES$3-1</f>
        <v/>
      </c>
      <c r="X133" s="61">
        <f>V133*W133</f>
        <v/>
      </c>
      <c r="Y133" s="61" t="n"/>
      <c r="Z133" s="61" t="inlineStr">
        <is>
          <t>VFIRX</t>
        </is>
      </c>
      <c r="AA133" s="49" t="n">
        <v>0</v>
      </c>
      <c r="AB133" s="61">
        <f>'ETF MTD'!$ES$28/'ETF MTD'!$ES$3-1</f>
        <v/>
      </c>
      <c r="AC133" s="61">
        <f>AA133*AB133</f>
        <v/>
      </c>
      <c r="AD133" s="61" t="n"/>
      <c r="AE133" s="61" t="inlineStr">
        <is>
          <t>VFIRX</t>
        </is>
      </c>
      <c r="AF133" s="49" t="n">
        <v>0</v>
      </c>
      <c r="AG133" s="61">
        <f>'ETF MTD'!$ES$28/'ETF MTD'!$ES$3-1</f>
        <v/>
      </c>
      <c r="AH133" s="61">
        <f>AF133*AG133</f>
        <v/>
      </c>
      <c r="AI133" s="61" t="n"/>
      <c r="AJ133" s="61" t="inlineStr">
        <is>
          <t>VFIRX</t>
        </is>
      </c>
      <c r="AK133" s="49" t="n">
        <v>0.1005</v>
      </c>
      <c r="AL133" s="61">
        <f>'ETF MTD'!$ES$28/'ETF MTD'!$ES$3-1</f>
        <v/>
      </c>
      <c r="AM133" s="61">
        <f>AK133*AL133</f>
        <v/>
      </c>
      <c r="AN133" s="61" t="n"/>
      <c r="AO133" s="61" t="inlineStr">
        <is>
          <t>VFIRX</t>
        </is>
      </c>
      <c r="AP133" s="61" t="n">
        <v>0.144</v>
      </c>
      <c r="AQ133" s="61">
        <f>'ETF MTD'!$ES$28/'ETF MTD'!$ES$3-1</f>
        <v/>
      </c>
      <c r="AR133" s="61">
        <f>AP133*AQ133</f>
        <v/>
      </c>
      <c r="AS133" s="61" t="n"/>
      <c r="AT133" s="61" t="inlineStr">
        <is>
          <t>VFIRX</t>
        </is>
      </c>
      <c r="AU133" s="61" t="n">
        <v>0.144</v>
      </c>
      <c r="AV133" s="61">
        <f>'ETF MTD'!$ES$28/'ETF MTD'!$ES$3-1</f>
        <v/>
      </c>
      <c r="AW133" s="61">
        <f>AU133*AV133</f>
        <v/>
      </c>
      <c r="AX133" s="61" t="n"/>
      <c r="AY133" s="61" t="inlineStr">
        <is>
          <t>VFIRX</t>
        </is>
      </c>
      <c r="AZ133" s="61" t="n">
        <v>0.117</v>
      </c>
      <c r="BA133" s="61">
        <f>'ETF MTD'!$ES$28/'ETF MTD'!$ES$3-1</f>
        <v/>
      </c>
      <c r="BB133" s="61">
        <f>AZ133*BA133</f>
        <v/>
      </c>
      <c r="BC133" s="61" t="n"/>
      <c r="BD133" s="61" t="inlineStr">
        <is>
          <t>VFIRX</t>
        </is>
      </c>
      <c r="BE133" s="61" t="n">
        <v>0.03899999999999997</v>
      </c>
      <c r="BF133" s="61">
        <f>'ETF MTD'!$ES$28/'ETF MTD'!$ES$3-1</f>
        <v/>
      </c>
      <c r="BG133" s="61">
        <f>BE133*BF133</f>
        <v/>
      </c>
      <c r="BH133" s="61" t="n"/>
      <c r="BI133" s="61" t="inlineStr">
        <is>
          <t>VFIRX</t>
        </is>
      </c>
      <c r="BJ133" s="61" t="n">
        <v>0.03899999999999992</v>
      </c>
      <c r="BK133" s="61">
        <f>'ETF MTD'!$ES$28/'ETF MTD'!$ES$3-1</f>
        <v/>
      </c>
      <c r="BL133" s="61">
        <f>BJ133*BK133</f>
        <v/>
      </c>
      <c r="BM133" s="61" t="n"/>
      <c r="BN133" s="61" t="inlineStr">
        <is>
          <t>VFIRX</t>
        </is>
      </c>
      <c r="BO133" s="61" t="n">
        <v>0.05</v>
      </c>
      <c r="BP133" s="61">
        <f>'ETF MTD'!$ES$28/'ETF MTD'!$ES$3-1</f>
        <v/>
      </c>
      <c r="BQ133" s="61">
        <f>BO133*BP133</f>
        <v/>
      </c>
      <c r="BR133" s="61" t="n"/>
      <c r="BS133" s="61" t="inlineStr">
        <is>
          <t>VFIRX</t>
        </is>
      </c>
      <c r="BT133" s="61" t="n">
        <v>0.08849999999999993</v>
      </c>
      <c r="BU133" s="61">
        <f>'ETF MTD'!$ES$28/'ETF MTD'!$ES$3-1</f>
        <v/>
      </c>
      <c r="BV133" s="61">
        <f>BT133*BU133</f>
        <v/>
      </c>
      <c r="BW133" s="61" t="n"/>
      <c r="BX133" s="61" t="inlineStr">
        <is>
          <t>VFIRX</t>
        </is>
      </c>
      <c r="BY133" s="61" t="n">
        <v>0.04199999999999993</v>
      </c>
      <c r="BZ133" s="61">
        <f>'ETF MTD'!$ES$28/'ETF MTD'!$ES$3-1</f>
        <v/>
      </c>
      <c r="CA133" s="61">
        <f>BY133*BZ133</f>
        <v/>
      </c>
      <c r="CB133" s="61" t="n"/>
      <c r="CC133" s="61" t="inlineStr">
        <is>
          <t>VFIRX</t>
        </is>
      </c>
      <c r="CD133" s="61" t="n">
        <v>0.07649999999999993</v>
      </c>
      <c r="CE133" s="61">
        <f>'ETF MTD'!$ES$28/'ETF MTD'!$ES$3-1</f>
        <v/>
      </c>
      <c r="CF133" s="61">
        <f>CD133*CE133</f>
        <v/>
      </c>
      <c r="CG133" s="61" t="n"/>
      <c r="CH133" s="61" t="inlineStr">
        <is>
          <t>VFIRX</t>
        </is>
      </c>
      <c r="CI133" s="61" t="n">
        <v>0.099</v>
      </c>
      <c r="CJ133" s="61">
        <f>'ETF MTD'!$ES$28/'ETF MTD'!$ES$3-1</f>
        <v/>
      </c>
      <c r="CK133" s="61">
        <f>CI133*CJ133</f>
        <v/>
      </c>
      <c r="CL133" s="61" t="n"/>
      <c r="CM133" s="61" t="inlineStr">
        <is>
          <t>VFIRX</t>
        </is>
      </c>
      <c r="CN133" s="61" t="n">
        <v>0.1664999999999999</v>
      </c>
      <c r="CO133" s="61">
        <f>'ETF MTD'!$ES$28/'ETF MTD'!$ES$3-1</f>
        <v/>
      </c>
      <c r="CP133" s="61">
        <f>CN133*CO133</f>
        <v/>
      </c>
      <c r="CQ133" s="61" t="n"/>
      <c r="CR133" s="61" t="inlineStr">
        <is>
          <t>VFIRX</t>
        </is>
      </c>
      <c r="CS133" s="61" t="n">
        <v>0.159</v>
      </c>
      <c r="CT133" s="61">
        <f>'ETF MTD'!$ES$28/'ETF MTD'!$ES$3-1</f>
        <v/>
      </c>
      <c r="CU133" s="61">
        <f>CS133*CT133</f>
        <v/>
      </c>
      <c r="CV133" s="61" t="n"/>
      <c r="CW133" s="61" t="inlineStr">
        <is>
          <t>VFIRX</t>
        </is>
      </c>
      <c r="CX133" s="61" t="n">
        <v>0.1109999999999999</v>
      </c>
      <c r="CY133" s="61">
        <f>'ETF MTD'!$ES$28/'ETF MTD'!$ES$3-1</f>
        <v/>
      </c>
      <c r="CZ133" s="61">
        <f>CX133*CY133</f>
        <v/>
      </c>
      <c r="DA133" s="61" t="n"/>
      <c r="DB133" s="61" t="inlineStr">
        <is>
          <t>VFIRX</t>
        </is>
      </c>
      <c r="DC133" s="61" t="n">
        <v>0.1035</v>
      </c>
      <c r="DD133" s="61">
        <f>'ETF MTD'!$ES$28/'ETF MTD'!$ES$3-1</f>
        <v/>
      </c>
      <c r="DE133" s="61">
        <f>DC133*DD133</f>
        <v/>
      </c>
      <c r="DF133" s="61" t="n"/>
      <c r="DG133" s="61" t="inlineStr">
        <is>
          <t>VFIRX</t>
        </is>
      </c>
      <c r="DH133" s="61" t="n">
        <v>0.1229999999999999</v>
      </c>
      <c r="DI133" s="61">
        <f>'ETF MTD'!$ES$28/'ETF MTD'!$ES$3-1</f>
        <v/>
      </c>
      <c r="DJ133" s="61">
        <f>DH133*DI133</f>
        <v/>
      </c>
      <c r="DK133" s="61" t="n"/>
      <c r="DL133" s="61" t="inlineStr">
        <is>
          <t>VFIRX</t>
        </is>
      </c>
      <c r="DM133" s="61" t="n">
        <v>0.09599999999999995</v>
      </c>
      <c r="DN133" s="61">
        <f>'ETF MTD'!$ES$28/'ETF MTD'!$ES$3-1</f>
        <v/>
      </c>
      <c r="DO133" s="61">
        <f>DM133*DN133</f>
        <v/>
      </c>
      <c r="DP133" s="61" t="n"/>
      <c r="DQ133" s="61" t="inlineStr">
        <is>
          <t>VFIRX</t>
        </is>
      </c>
      <c r="DR133" s="61" t="n">
        <v>0.1455</v>
      </c>
      <c r="DS133" s="61">
        <f>'ETF MTD'!$ES$28/'ETF MTD'!$ES$3-1</f>
        <v/>
      </c>
      <c r="DT133" s="61">
        <f>DR133*DS133</f>
        <v/>
      </c>
      <c r="DU133" s="61" t="n"/>
      <c r="DV133" s="61" t="inlineStr">
        <is>
          <t>VFIRX</t>
        </is>
      </c>
      <c r="DW133" s="61" t="n">
        <v>0.2204999999999999</v>
      </c>
      <c r="DX133" s="61">
        <f>'ETF MTD'!$ES$28/'ETF MTD'!$ES$3-1</f>
        <v/>
      </c>
      <c r="DY133" s="61">
        <f>DW133*DX133</f>
        <v/>
      </c>
      <c r="DZ133" s="61" t="n"/>
      <c r="EA133" s="61" t="inlineStr">
        <is>
          <t>VFIRX</t>
        </is>
      </c>
      <c r="EB133" s="61" t="n">
        <v>0.2504999999999999</v>
      </c>
      <c r="EC133" s="61">
        <f>'ETF MTD'!$ES$28/'ETF MTD'!$ES$3-1</f>
        <v/>
      </c>
      <c r="ED133" s="61">
        <f>EB133*EC133</f>
        <v/>
      </c>
      <c r="EE133" s="61" t="n"/>
      <c r="EF133" s="61" t="inlineStr">
        <is>
          <t>VFIRX</t>
        </is>
      </c>
      <c r="EG133" s="61" t="n">
        <v>0.246</v>
      </c>
      <c r="EH133" s="61">
        <f>'ETF MTD'!$ES$28/'ETF MTD'!$ES$3-1</f>
        <v/>
      </c>
      <c r="EI133" s="61">
        <f>EG133*EH133</f>
        <v/>
      </c>
      <c r="EJ133" s="61" t="n"/>
      <c r="EK133" s="61" t="inlineStr">
        <is>
          <t>VFIRX</t>
        </is>
      </c>
      <c r="EL133" s="61" t="n">
        <v>0.2009999999999999</v>
      </c>
      <c r="EM133" s="61">
        <f>'ETF MTD'!$ES$28/'ETF MTD'!$ES$3-1</f>
        <v/>
      </c>
      <c r="EN133" s="61">
        <f>EL133*EM133</f>
        <v/>
      </c>
      <c r="EO133" s="61" t="n"/>
      <c r="EP133" s="61" t="inlineStr">
        <is>
          <t>VFIRX</t>
        </is>
      </c>
      <c r="EQ133" s="61" t="n">
        <v>0.09899999999999995</v>
      </c>
      <c r="ER133" s="61">
        <f>'ETF MTD'!$ES$28/'ETF MTD'!$ES$3-1</f>
        <v/>
      </c>
      <c r="ES133" s="61">
        <f>EQ133*ER133</f>
        <v/>
      </c>
      <c r="ET133" s="61" t="n"/>
      <c r="EU133" s="61" t="inlineStr">
        <is>
          <t>VFIRX</t>
        </is>
      </c>
      <c r="EV133" s="61" t="n">
        <v>0.02699999999999998</v>
      </c>
      <c r="EW133" s="61">
        <f>'ETF MTD'!$ES$28/'ETF MTD'!$ES$3-1</f>
        <v/>
      </c>
      <c r="EX133" s="61">
        <f>EV133*EW133</f>
        <v/>
      </c>
      <c r="EY133" s="61" t="n"/>
      <c r="EZ133" s="61" t="inlineStr">
        <is>
          <t>VFIRX</t>
        </is>
      </c>
      <c r="FA133" s="61" t="n">
        <v>0</v>
      </c>
      <c r="FB133" s="61">
        <f>'ETF MTD'!$ES$28/'ETF MTD'!$ES$3-1</f>
        <v/>
      </c>
      <c r="FC133" s="61">
        <f>FA133*FB133</f>
        <v/>
      </c>
      <c r="FD133" s="61" t="n"/>
      <c r="FE133" s="61" t="inlineStr">
        <is>
          <t>VFIRX</t>
        </is>
      </c>
      <c r="FF133" s="61" t="n">
        <v>0.01499999999999999</v>
      </c>
      <c r="FG133" s="61">
        <f>'ETF MTD'!$ES$28/'ETF MTD'!$ES$3-1</f>
        <v/>
      </c>
      <c r="FH133" s="61">
        <f>FF133*FG133</f>
        <v/>
      </c>
      <c r="FI133" s="61" t="n"/>
      <c r="FJ133" s="61" t="inlineStr">
        <is>
          <t>VFIRX</t>
        </is>
      </c>
      <c r="FK133" s="61" t="n">
        <v>0.02249999999999996</v>
      </c>
      <c r="FL133" s="61">
        <f>'ETF MTD'!$ES$28/'ETF MTD'!$ES$3-1</f>
        <v/>
      </c>
      <c r="FM133" s="61">
        <f>FK133*FL133</f>
        <v/>
      </c>
      <c r="FN133" s="61" t="n"/>
      <c r="FO133" s="61" t="inlineStr">
        <is>
          <t>VFIRX</t>
        </is>
      </c>
      <c r="FP133" s="61" t="n">
        <v>0</v>
      </c>
      <c r="FQ133" s="61">
        <f>'ETF MTD'!$ES$28/'ETF MTD'!$ES$3-1</f>
        <v/>
      </c>
      <c r="FR133" s="61">
        <f>FP133*FQ133</f>
        <v/>
      </c>
      <c r="FS133" s="61" t="n"/>
      <c r="FT133" s="61" t="inlineStr">
        <is>
          <t>VFIRX</t>
        </is>
      </c>
      <c r="FU133" s="61" t="n">
        <v>0.02249999999999996</v>
      </c>
      <c r="FV133" s="61">
        <f>'ETF MTD'!$ES$28/'ETF MTD'!$ES$3-1</f>
        <v/>
      </c>
      <c r="FW133" s="61">
        <f>FU133*FV133</f>
        <v/>
      </c>
      <c r="FX133" s="61" t="n"/>
      <c r="FY133" s="61" t="inlineStr">
        <is>
          <t>VFIRX</t>
        </is>
      </c>
      <c r="FZ133" s="50" t="n">
        <v>0.02249999999999996</v>
      </c>
      <c r="GA133" s="61">
        <f>'ETF MTD'!$ES$28/'ETF MTD'!$ES$3-1</f>
        <v/>
      </c>
      <c r="GB133" s="61">
        <f>FZ133*GA133</f>
        <v/>
      </c>
      <c r="GC133" s="61" t="n"/>
      <c r="GD133" s="61" t="inlineStr">
        <is>
          <t>VFIRX</t>
        </is>
      </c>
      <c r="GE133" s="50" t="n">
        <v>0.007499999999999951</v>
      </c>
      <c r="GF133" s="61">
        <f>'ETF MTD'!$ES$28/'ETF MTD'!$ES$3-1</f>
        <v/>
      </c>
      <c r="GG133" s="61">
        <f>GE133*GF133</f>
        <v/>
      </c>
      <c r="GH133" s="61" t="n"/>
      <c r="GI133" s="61" t="inlineStr">
        <is>
          <t>VFIRX</t>
        </is>
      </c>
      <c r="GJ133" s="50" t="n">
        <v>0</v>
      </c>
      <c r="GK133" s="61">
        <f>'ETF MTD'!$ES$28/'ETF MTD'!$ES$3-1</f>
        <v/>
      </c>
      <c r="GL133" s="61">
        <f>GJ133*GK133</f>
        <v/>
      </c>
      <c r="GM133" s="61" t="n"/>
      <c r="GN133" s="61" t="inlineStr">
        <is>
          <t>VFIRX</t>
        </is>
      </c>
      <c r="GO133" s="50" t="n">
        <v>0.02699999999999997</v>
      </c>
      <c r="GP133" s="61">
        <f>'ETF MTD'!$ES$28/'ETF MTD'!$ES$3-1</f>
        <v/>
      </c>
      <c r="GQ133" s="61">
        <f>GO133*GP133</f>
        <v/>
      </c>
      <c r="GR133" s="61" t="n"/>
      <c r="GS133" s="61" t="inlineStr">
        <is>
          <t>VFIRX</t>
        </is>
      </c>
      <c r="GT133" s="50" t="n">
        <v>0</v>
      </c>
      <c r="GU133" s="61">
        <f>'ETF MTD'!$ES$28/'ETF MTD'!$ES$3-1</f>
        <v/>
      </c>
      <c r="GV133" s="61">
        <f>GT133*GU133</f>
        <v/>
      </c>
      <c r="GW133" s="61" t="n"/>
      <c r="GX133" s="61" t="inlineStr">
        <is>
          <t>VFIRX</t>
        </is>
      </c>
      <c r="GY133" s="50" t="n">
        <v>0.095</v>
      </c>
      <c r="GZ133" s="61">
        <f>'ETF MTD'!$ES$28/'ETF MTD'!$ES$3-1</f>
        <v/>
      </c>
      <c r="HA133" s="61">
        <f>GY133*GZ133</f>
        <v/>
      </c>
      <c r="HB133" s="61" t="n"/>
      <c r="HC133" s="61" t="inlineStr">
        <is>
          <t>VFIRX</t>
        </is>
      </c>
      <c r="HD133" s="50" t="n">
        <v>0.1095</v>
      </c>
      <c r="HE133" s="61">
        <f>'ETF MTD'!$ES$28/'ETF MTD'!$ES$3-1</f>
        <v/>
      </c>
      <c r="HF133" s="61">
        <f>HD133*HE133</f>
        <v/>
      </c>
      <c r="HG133" s="61" t="n"/>
      <c r="HH133" s="61" t="inlineStr">
        <is>
          <t>VFIRX</t>
        </is>
      </c>
      <c r="HI133" s="50" t="n">
        <v>0.0545</v>
      </c>
      <c r="HJ133" s="61">
        <f>'ETF MTD'!$ES$28/'ETF MTD'!$ES$3-1</f>
        <v/>
      </c>
      <c r="HK133" s="61">
        <f>HI133*HJ133</f>
        <v/>
      </c>
      <c r="HL133" s="61" t="n"/>
      <c r="HM133" s="61" t="inlineStr">
        <is>
          <t>VFIRX</t>
        </is>
      </c>
      <c r="HN133" s="50" t="n">
        <v>0.045</v>
      </c>
      <c r="HO133" s="61">
        <f>'ETF MTD'!$ES$28/'ETF MTD'!$ES$3-1</f>
        <v/>
      </c>
      <c r="HP133" s="61">
        <f>HN133*HO133</f>
        <v/>
      </c>
      <c r="HQ133" s="61" t="n"/>
      <c r="HR133" s="61" t="inlineStr">
        <is>
          <t>VFIRX</t>
        </is>
      </c>
      <c r="HS133" s="50" t="n">
        <v>0.02249999999999996</v>
      </c>
      <c r="HT133" s="61">
        <f>'ETF MTD'!$ES$28/'ETF MTD'!$ES$3-1</f>
        <v/>
      </c>
      <c r="HU133" s="61">
        <f>HS133*HT133</f>
        <v/>
      </c>
      <c r="HV133" s="61" t="n"/>
      <c r="HW133" s="61" t="inlineStr">
        <is>
          <t>VFIRX</t>
        </is>
      </c>
      <c r="HX133" s="50" t="n">
        <v>0.02249999999999996</v>
      </c>
      <c r="HY133" s="61">
        <f>'ETF MTD'!$ES$28/'ETF MTD'!$ES$3-1</f>
        <v/>
      </c>
      <c r="HZ133" s="61">
        <f>HX133*HY133</f>
        <v/>
      </c>
      <c r="IA133" s="61" t="n"/>
      <c r="IB133" s="61" t="inlineStr">
        <is>
          <t>VFIRX</t>
        </is>
      </c>
      <c r="IC133" s="50" t="n">
        <v>0.026</v>
      </c>
      <c r="ID133" s="61">
        <f>'ETF MTD'!$ES$28/'ETF MTD'!$ES$3-1</f>
        <v/>
      </c>
      <c r="IE133" s="61">
        <f>IC133*ID133</f>
        <v/>
      </c>
      <c r="IF133" s="61" t="n"/>
      <c r="IG133" s="61" t="inlineStr">
        <is>
          <t>VFIRX</t>
        </is>
      </c>
      <c r="IH133" s="50" t="n">
        <v>0.015</v>
      </c>
      <c r="II133" s="61">
        <f>'ETF MTD'!$ES$28/'ETF MTD'!$ES$3-1</f>
        <v/>
      </c>
      <c r="IJ133" s="61">
        <f>IH133*II133</f>
        <v/>
      </c>
      <c r="IK133" s="61" t="n"/>
      <c r="IL133" s="61" t="inlineStr">
        <is>
          <t>VFIRX</t>
        </is>
      </c>
      <c r="IM133" s="50" t="n">
        <v>0.025</v>
      </c>
      <c r="IN133" s="61">
        <f>'ETF MTD'!$ES$28/'ETF MTD'!$ES$3-1</f>
        <v/>
      </c>
      <c r="IO133" s="61">
        <f>IM133*IN133</f>
        <v/>
      </c>
      <c r="IP133" s="61" t="n"/>
      <c r="IQ133" s="61" t="inlineStr">
        <is>
          <t>VFIRX</t>
        </is>
      </c>
      <c r="IR133" s="50" t="n">
        <v>0.076</v>
      </c>
      <c r="IS133" s="61">
        <f>'ETF MTD'!$ES$28/'ETF MTD'!$ES$3-1</f>
        <v/>
      </c>
      <c r="IT133" s="61">
        <f>IR133*IS133</f>
        <v/>
      </c>
      <c r="IU133" s="61" t="n"/>
      <c r="IV133" s="61" t="inlineStr">
        <is>
          <t>VFIRX</t>
        </is>
      </c>
      <c r="IW133" s="50" t="n">
        <v>0.076</v>
      </c>
      <c r="IX133" s="61">
        <f>'ETF MTD'!$ES$28/'ETF MTD'!$ES$3-1</f>
        <v/>
      </c>
      <c r="IY133" s="61">
        <f>IW133*IX133</f>
        <v/>
      </c>
      <c r="IZ133" s="61" t="n"/>
      <c r="JA133" s="61" t="inlineStr">
        <is>
          <t>VFIRX</t>
        </is>
      </c>
      <c r="JB133" s="50" t="n">
        <v>0.075</v>
      </c>
      <c r="JC133" s="61">
        <f>'ETF MTD'!$ES$28/'ETF MTD'!$ES$3-1</f>
        <v/>
      </c>
      <c r="JD133" s="61">
        <f>JB133*JC133</f>
        <v/>
      </c>
      <c r="JE133" s="61" t="n"/>
      <c r="JF133" s="61" t="inlineStr">
        <is>
          <t>VFIRX</t>
        </is>
      </c>
      <c r="JG133" s="50" t="n">
        <v>0.054</v>
      </c>
      <c r="JH133" s="61">
        <f>'ETF MTD'!$ES$28/'ETF MTD'!$ES$3-1</f>
        <v/>
      </c>
      <c r="JI133" s="61">
        <f>JG133*JH133</f>
        <v/>
      </c>
      <c r="JJ133" s="61" t="n"/>
      <c r="JK133" s="61" t="inlineStr">
        <is>
          <t>VFIRX</t>
        </is>
      </c>
      <c r="JL133" s="50" t="n">
        <v>0.054</v>
      </c>
      <c r="JM133" s="61">
        <f>'ETF MTD'!$ES$28/'ETF MTD'!$ES$3-1</f>
        <v/>
      </c>
      <c r="JN133" s="61">
        <f>JL133*JM133</f>
        <v/>
      </c>
      <c r="JO133" s="61" t="n"/>
      <c r="JP133" s="61" t="inlineStr">
        <is>
          <t>VFIRX</t>
        </is>
      </c>
      <c r="JQ133" s="50" t="n">
        <v>0.054</v>
      </c>
      <c r="JR133" s="61">
        <f>'ETF MTD'!$ES$28/'ETF MTD'!$ES$3-1</f>
        <v/>
      </c>
      <c r="JS133" s="61">
        <f>JQ133*JR133</f>
        <v/>
      </c>
      <c r="JT133" s="61" t="n"/>
      <c r="JU133" s="61" t="inlineStr">
        <is>
          <t>VFIRX</t>
        </is>
      </c>
      <c r="JV133" s="50" t="n">
        <v>0.054</v>
      </c>
      <c r="JW133" s="61">
        <f>'ETF MTD'!$ES$28/'ETF MTD'!$ES$3-1</f>
        <v/>
      </c>
      <c r="JX133" s="61">
        <f>JV133*JW133</f>
        <v/>
      </c>
      <c r="JY133" s="61" t="n"/>
      <c r="JZ133" t="inlineStr">
        <is>
          <t>U.S. Govt ST</t>
        </is>
      </c>
      <c r="KA133" s="50" t="n">
        <v>0.08699999999999999</v>
      </c>
      <c r="KB133" s="61">
        <f>'ETF MTD'!$ES$28/'ETF MTD'!$ES$3-1</f>
        <v/>
      </c>
      <c r="KC133" s="61">
        <f>KA133*KB133</f>
        <v/>
      </c>
      <c r="KD133" s="61" t="n"/>
      <c r="KE133" t="inlineStr">
        <is>
          <t>U.S. Govt ST</t>
        </is>
      </c>
      <c r="KF133" s="50" t="n">
        <v>0.048</v>
      </c>
      <c r="KG133" s="61">
        <f>'ETF MTD'!$ES$28/'ETF MTD'!$ES$3-1</f>
        <v/>
      </c>
      <c r="KH133" s="61">
        <f>KF133*KG133</f>
        <v/>
      </c>
      <c r="KI133" s="61" t="n"/>
      <c r="KJ133" t="inlineStr">
        <is>
          <t>U.S. Govt ST</t>
        </is>
      </c>
      <c r="KK133" s="50" t="n">
        <v>0.0255</v>
      </c>
      <c r="KL133" s="61">
        <f>'ETF MTD'!$ES$28/'ETF MTD'!$ES$3-1</f>
        <v/>
      </c>
      <c r="KM133" s="61">
        <f>KK133*KL133</f>
        <v/>
      </c>
      <c r="KN133" s="61" t="n"/>
      <c r="KO133" t="inlineStr">
        <is>
          <t>U.S. Govt ST</t>
        </is>
      </c>
      <c r="KP133" s="50" t="n">
        <v>0.0255</v>
      </c>
      <c r="KQ133" s="61">
        <f>'ETF MTD'!$ES$28/'ETF MTD'!$ES$3-1</f>
        <v/>
      </c>
      <c r="KR133" s="61">
        <f>KP133*KQ133</f>
        <v/>
      </c>
      <c r="KS133" s="61" t="n"/>
      <c r="KT133" t="inlineStr">
        <is>
          <t>U.S. Govt ST</t>
        </is>
      </c>
      <c r="KU133" s="50" t="n">
        <v>0.208</v>
      </c>
      <c r="KV133" s="61">
        <f>'ETF MTD'!$ES$28/'ETF MTD'!$ES$3-1</f>
        <v/>
      </c>
      <c r="KW133" s="61">
        <f>KU133*KV133</f>
        <v/>
      </c>
      <c r="KX133" s="61" t="n"/>
      <c r="KY133" t="inlineStr">
        <is>
          <t>U.S. Govt ST</t>
        </is>
      </c>
      <c r="KZ133" s="50" t="n">
        <v>0.198</v>
      </c>
      <c r="LA133" s="61">
        <f>'ETF MTD'!$ES$28/'ETF MTD'!$ES$3-1</f>
        <v/>
      </c>
      <c r="LB133" s="61">
        <f>KZ133*LA133</f>
        <v/>
      </c>
      <c r="LC133" s="61" t="n"/>
      <c r="LD133" t="inlineStr">
        <is>
          <t>U.S. Govt ST</t>
        </is>
      </c>
      <c r="LE133" s="50" t="n">
        <v>0.1004999999999999</v>
      </c>
      <c r="LF133" s="61">
        <f>'ETF MTD'!$ES$28/'ETF MTD'!$ES$3-1</f>
        <v/>
      </c>
      <c r="LG133" s="61">
        <f>LE133*LF133</f>
        <v/>
      </c>
      <c r="LH133" s="61" t="n"/>
      <c r="LI133" t="inlineStr">
        <is>
          <t>U.S. Govt ST</t>
        </is>
      </c>
      <c r="LJ133" s="50" t="n">
        <v>0</v>
      </c>
      <c r="LK133" s="61">
        <f>'ETF MTD'!$ES$28/'ETF MTD'!$ES$3-1</f>
        <v/>
      </c>
      <c r="LL133" s="61">
        <f>LJ133*LK133</f>
        <v/>
      </c>
      <c r="LM133" s="61" t="n"/>
      <c r="LN133" t="inlineStr">
        <is>
          <t>U.S. Govt ST</t>
        </is>
      </c>
      <c r="LO133" s="50" t="n">
        <v>0</v>
      </c>
      <c r="LP133" s="61">
        <f>'ETF MTD'!$ES$28/'ETF MTD'!$ES$3-1</f>
        <v/>
      </c>
      <c r="LQ133" s="61">
        <f>LO133*LP133</f>
        <v/>
      </c>
      <c r="LR133" s="61" t="n"/>
      <c r="LS133" t="inlineStr">
        <is>
          <t>U.S. Govt ST</t>
        </is>
      </c>
      <c r="LT133" s="50" t="n">
        <v>0</v>
      </c>
      <c r="LU133" s="61">
        <f>'ETF MTD'!$ES$28/'ETF MTD'!$ES$3-1</f>
        <v/>
      </c>
      <c r="LV133" s="61">
        <f>LT133*LU133</f>
        <v/>
      </c>
      <c r="LW133" s="61" t="n"/>
      <c r="LX133" t="inlineStr">
        <is>
          <t>U.S. Govt ST</t>
        </is>
      </c>
      <c r="LY133" s="50" t="n">
        <v>0</v>
      </c>
      <c r="LZ133" s="61">
        <f>'ETF MTD'!$ES$28/'ETF MTD'!$ES$3-1</f>
        <v/>
      </c>
      <c r="MA133" s="61">
        <f>LY133*LZ133</f>
        <v/>
      </c>
      <c r="MB133" s="61" t="n"/>
      <c r="MC133" t="inlineStr">
        <is>
          <t>U.S. Govt ST</t>
        </is>
      </c>
      <c r="MD133" s="50" t="n">
        <v>0</v>
      </c>
      <c r="ME133" s="61">
        <f>'ETF MTD'!$ES$28/'ETF MTD'!$ES$3-1</f>
        <v/>
      </c>
      <c r="MF133" s="61">
        <f>MD133*ME133</f>
        <v/>
      </c>
      <c r="MG133" s="61" t="n"/>
      <c r="MH133" t="inlineStr">
        <is>
          <t>U.S. Govt ST</t>
        </is>
      </c>
      <c r="MI133" s="50" t="n">
        <v>0</v>
      </c>
      <c r="MJ133" s="61">
        <f>'ETF MTD'!$ES$28/'ETF MTD'!$ES$3-1</f>
        <v/>
      </c>
      <c r="MK133" s="61">
        <f>MI133*MJ133</f>
        <v/>
      </c>
      <c r="ML133" s="61" t="n"/>
      <c r="MM133" t="inlineStr">
        <is>
          <t>U.S. Govt ST</t>
        </is>
      </c>
      <c r="MN133" s="50" t="n">
        <v>0</v>
      </c>
      <c r="MO133" s="61">
        <f>'ETF MTD'!$ES$28/'ETF MTD'!$ES$3-1</f>
        <v/>
      </c>
      <c r="MP133" s="61">
        <f>MN133*MO133</f>
        <v/>
      </c>
      <c r="MQ133" s="33" t="n"/>
      <c r="MR133" t="inlineStr">
        <is>
          <t>U.S. Govt ST</t>
        </is>
      </c>
      <c r="MS133" s="50" t="n">
        <v>0</v>
      </c>
      <c r="MT133" s="61">
        <f>'ETF MTD'!$ES$28/'ETF MTD'!$ES$3-1</f>
        <v/>
      </c>
      <c r="MU133" s="61">
        <f>MS133*MT133</f>
        <v/>
      </c>
      <c r="MV133" s="61" t="n"/>
      <c r="MW133" t="inlineStr">
        <is>
          <t>U.S. Govt ST</t>
        </is>
      </c>
      <c r="MX133" s="50" t="n">
        <v>0</v>
      </c>
      <c r="MY133" s="61">
        <f>'ETF MTD'!$ES$28/'ETF MTD'!$ES$3-1</f>
        <v/>
      </c>
      <c r="MZ133" s="61">
        <f>MX133*MY133</f>
        <v/>
      </c>
      <c r="NA133" s="33" t="n"/>
      <c r="NB133" t="inlineStr">
        <is>
          <t>U.S. Govt ST</t>
        </is>
      </c>
      <c r="NC133" s="41" t="n">
        <v>0</v>
      </c>
      <c r="ND133" s="61">
        <f>'ETF MTD'!$ES$28/'ETF MTD'!$ES$3-1</f>
        <v/>
      </c>
      <c r="NE133" s="61">
        <f>NC133*ND133</f>
        <v/>
      </c>
      <c r="NF133" s="33" t="n"/>
      <c r="NG133" t="inlineStr">
        <is>
          <t>U.S. Govt ST</t>
        </is>
      </c>
      <c r="NH133" s="41" t="n">
        <v>0</v>
      </c>
      <c r="NI133" s="61">
        <f>'ETF MTD'!$ES$28/'ETF MTD'!$ES$3-1</f>
        <v/>
      </c>
      <c r="NJ133" s="61">
        <f>NH133*NI133</f>
        <v/>
      </c>
      <c r="NK133" s="33" t="n"/>
      <c r="NL133" t="inlineStr">
        <is>
          <t>U.S. Govt ST</t>
        </is>
      </c>
      <c r="NM133" s="41" t="n">
        <v>0</v>
      </c>
      <c r="NN133" s="61">
        <f>'ETF MTD'!$ES$28/'ETF MTD'!$ES$3-1</f>
        <v/>
      </c>
      <c r="NO133" s="61">
        <f>NM133*NN133</f>
        <v/>
      </c>
      <c r="NP133" s="33" t="n"/>
      <c r="NQ133" t="inlineStr">
        <is>
          <t>U.S. Govt ST</t>
        </is>
      </c>
      <c r="NR133" s="41" t="n">
        <v>0</v>
      </c>
      <c r="NS133" s="61">
        <f>'ETF MTD'!$ES$28/'ETF MTD'!$ES$3-1</f>
        <v/>
      </c>
      <c r="NT133" s="61">
        <f>NR133*NS133</f>
        <v/>
      </c>
      <c r="NU133" s="33" t="n"/>
      <c r="NV133" t="inlineStr">
        <is>
          <t>U.S. Govt ST</t>
        </is>
      </c>
      <c r="NW133" s="41" t="n">
        <v>0</v>
      </c>
      <c r="NX133" s="61">
        <f>'ETF MTD'!$ES$28/'ETF MTD'!$ES$3-1</f>
        <v/>
      </c>
      <c r="NY133" s="61">
        <f>NW133*NX133</f>
        <v/>
      </c>
      <c r="NZ133" s="33" t="n"/>
      <c r="OA133" t="inlineStr">
        <is>
          <t>U.S. Govt ST</t>
        </is>
      </c>
      <c r="OB133" s="41" t="n">
        <v>0</v>
      </c>
      <c r="OC133" s="61">
        <f>'ETF MTD'!$ES$28/'ETF MTD'!$ES$3-1</f>
        <v/>
      </c>
      <c r="OD133" s="61">
        <f>OB133*OC133</f>
        <v/>
      </c>
      <c r="OE133" s="33" t="n"/>
      <c r="OF133" t="inlineStr">
        <is>
          <t>U.S. Govt ST</t>
        </is>
      </c>
      <c r="OG133" s="41" t="n">
        <v>0</v>
      </c>
      <c r="OH133" s="61">
        <f>'ETF MTD'!$ES$28/'ETF MTD'!$ES$3-1</f>
        <v/>
      </c>
      <c r="OI133" s="61">
        <f>OG133*OH133</f>
        <v/>
      </c>
      <c r="OJ133" s="33" t="n"/>
      <c r="OK133" t="inlineStr">
        <is>
          <t>U.S. Govt ST</t>
        </is>
      </c>
      <c r="OL133" s="41" t="n">
        <v>0</v>
      </c>
      <c r="OM133" s="61">
        <f>'ETF MTD'!$ES$28/'ETF MTD'!$ES$3-1</f>
        <v/>
      </c>
      <c r="ON133" s="61">
        <f>OL133*OM133</f>
        <v/>
      </c>
      <c r="OO133" s="33" t="n"/>
      <c r="OP133" t="inlineStr">
        <is>
          <t>U.S. Govt ST</t>
        </is>
      </c>
      <c r="OQ133" s="41" t="n">
        <v>0</v>
      </c>
      <c r="OR133" s="61">
        <f>'ETF MTD'!$ES$28/'ETF MTD'!$ES$3-1</f>
        <v/>
      </c>
      <c r="OS133" s="61">
        <f>OQ133*OR133</f>
        <v/>
      </c>
      <c r="OT133" s="33" t="n"/>
      <c r="OU133" t="inlineStr">
        <is>
          <t>U.S. Govt ST</t>
        </is>
      </c>
      <c r="OV133" s="41" t="n">
        <v>0</v>
      </c>
      <c r="OW133" s="61">
        <f>'ETF MTD'!$ES$28/'ETF MTD'!$ES$3-1</f>
        <v/>
      </c>
      <c r="OX133" s="61">
        <f>OV133*OW133</f>
        <v/>
      </c>
      <c r="OY133" s="33" t="n"/>
      <c r="OZ133" t="inlineStr">
        <is>
          <t>U.S. Govt ST</t>
        </is>
      </c>
      <c r="PA133" s="41" t="n">
        <v>0</v>
      </c>
      <c r="PB133" s="61">
        <f>'ETF MTD'!$ES$28/'ETF MTD'!$ES$3-1</f>
        <v/>
      </c>
      <c r="PC133" s="61">
        <f>PA133*PB133</f>
        <v/>
      </c>
      <c r="PD133" s="33" t="n"/>
      <c r="PE133" t="inlineStr">
        <is>
          <t>U.S. Govt ST</t>
        </is>
      </c>
      <c r="PF133" s="41" t="n">
        <v>0.024</v>
      </c>
      <c r="PG133" s="61">
        <f>'ETF MTD'!$ES$28/'ETF MTD'!$ES$3-1</f>
        <v/>
      </c>
      <c r="PH133" s="61">
        <f>PF133*PG133</f>
        <v/>
      </c>
      <c r="PI133" s="33" t="n"/>
      <c r="PJ133" t="inlineStr">
        <is>
          <t>U.S. Govt ST</t>
        </is>
      </c>
      <c r="PK133" s="41" t="n">
        <v>0</v>
      </c>
      <c r="PL133" s="61">
        <f>'ETF MTD'!$ES$28/'ETF MTD'!$ES$3-1</f>
        <v/>
      </c>
      <c r="PM133" s="61">
        <f>PK133*PL133</f>
        <v/>
      </c>
      <c r="PN133" s="33" t="n"/>
      <c r="PO133" t="inlineStr">
        <is>
          <t>U.S. Govt ST</t>
        </is>
      </c>
      <c r="PP133" s="41" t="n">
        <v>0</v>
      </c>
      <c r="PQ133" s="61">
        <f>'ETF MTD'!$ES$28/'ETF MTD'!$ES$3-1</f>
        <v/>
      </c>
      <c r="PR133" s="61">
        <f>PP133*PQ133</f>
        <v/>
      </c>
      <c r="PS133" s="33" t="n"/>
      <c r="PT133" t="inlineStr">
        <is>
          <t>U.S. Govt ST</t>
        </is>
      </c>
      <c r="PU133" s="41" t="n">
        <v>0</v>
      </c>
      <c r="PV133" s="61">
        <f>'ETF MTD'!$ES$28/'ETF MTD'!$ES$3-1</f>
        <v/>
      </c>
      <c r="PW133" s="61">
        <f>PU133*PV133</f>
        <v/>
      </c>
      <c r="PX133" s="33" t="n"/>
      <c r="PY133" t="inlineStr">
        <is>
          <t>U.S. Govt ST</t>
        </is>
      </c>
      <c r="PZ133" s="41" t="n">
        <v>0</v>
      </c>
      <c r="QA133" s="61">
        <f>'ETF MTD'!$ES$28/'ETF MTD'!$ES$3-1</f>
        <v/>
      </c>
      <c r="QB133" s="61">
        <f>PZ133*QA133</f>
        <v/>
      </c>
      <c r="QC133" s="33" t="n"/>
      <c r="QD133" t="inlineStr">
        <is>
          <t>U.S. Govt ST</t>
        </is>
      </c>
      <c r="QE133" s="41" t="n">
        <v>0</v>
      </c>
      <c r="QF133" s="61">
        <f>'ETF MTD'!$ES$28/'ETF MTD'!$ES$3-1</f>
        <v/>
      </c>
      <c r="QG133" s="61">
        <f>QE133*QF133</f>
        <v/>
      </c>
      <c r="QH133" s="61" t="n"/>
      <c r="QI133" t="inlineStr">
        <is>
          <t>U.S. Govt ST</t>
        </is>
      </c>
      <c r="QJ133" s="41" t="n">
        <v>0</v>
      </c>
      <c r="QK133" s="61">
        <f>'ETF MTD'!$ES$28/'ETF MTD'!$ES$3-1</f>
        <v/>
      </c>
      <c r="QL133" s="61">
        <f>QJ133*QK133</f>
        <v/>
      </c>
      <c r="QM133" s="33" t="n"/>
      <c r="QN133" t="inlineStr">
        <is>
          <t>U.S. Govt ST</t>
        </is>
      </c>
      <c r="QO133" s="41" t="n">
        <v>0</v>
      </c>
      <c r="QP133" s="61">
        <f>'ETF MTD'!$ES$28/'ETF MTD'!$ES$3-1</f>
        <v/>
      </c>
      <c r="QQ133" s="61">
        <f>QO133*QP133</f>
        <v/>
      </c>
      <c r="QR133" s="33" t="n"/>
      <c r="QS133" t="inlineStr">
        <is>
          <t>U.S. Govt ST</t>
        </is>
      </c>
      <c r="QT133" s="41" t="n">
        <v>0</v>
      </c>
      <c r="QU133" s="61">
        <f>'ETF MTD'!$ES$28/'ETF MTD'!$ES$3-1</f>
        <v/>
      </c>
      <c r="QV133" s="61">
        <f>QT133*QU133</f>
        <v/>
      </c>
      <c r="QW133" s="33" t="n"/>
      <c r="QX133" t="inlineStr">
        <is>
          <t>U.S. Govt ST</t>
        </is>
      </c>
      <c r="QY133" s="41" t="n">
        <v>0</v>
      </c>
      <c r="QZ133" s="61">
        <f>'ETF MTD'!$ES$28/'ETF MTD'!$ES$3-1</f>
        <v/>
      </c>
      <c r="RA133" s="61">
        <f>QY133*QZ133</f>
        <v/>
      </c>
      <c r="RB133" s="33" t="n"/>
      <c r="RC133" t="inlineStr">
        <is>
          <t>U.S. Govt ST</t>
        </is>
      </c>
      <c r="RD133" s="41" t="n">
        <v>0</v>
      </c>
      <c r="RE133" s="61">
        <f>'ETF MTD'!$ES$28/'ETF MTD'!$ES$3-1</f>
        <v/>
      </c>
      <c r="RF133" s="61">
        <f>RD133*RE133</f>
        <v/>
      </c>
      <c r="RG133" s="33" t="n"/>
      <c r="RH133" t="inlineStr">
        <is>
          <t>U.S. Govt ST</t>
        </is>
      </c>
      <c r="RI133" s="41" t="n">
        <v>0</v>
      </c>
      <c r="RJ133" s="61">
        <f>'ETF MTD'!$ES$28/'ETF MTD'!$ES$3-1</f>
        <v/>
      </c>
      <c r="RK133" s="61">
        <f>RI133*RJ133</f>
        <v/>
      </c>
      <c r="RL133" s="61" t="n"/>
      <c r="RM133" s="208" t="n">
        <v>0</v>
      </c>
      <c r="RN133" s="43" t="n"/>
    </row>
    <row r="134">
      <c r="U134" s="61" t="inlineStr">
        <is>
          <t>VSMAX</t>
        </is>
      </c>
      <c r="V134" s="49" t="n">
        <v>0</v>
      </c>
      <c r="W134" s="61">
        <f>'ETF MTD'!$BG$28/'ETF MTD'!$BG$3-1</f>
        <v/>
      </c>
      <c r="X134" s="61">
        <f>V134*W134</f>
        <v/>
      </c>
      <c r="Y134" s="61" t="n"/>
      <c r="Z134" s="61" t="inlineStr">
        <is>
          <t>VSMAX</t>
        </is>
      </c>
      <c r="AA134" s="49" t="n">
        <v>0</v>
      </c>
      <c r="AB134" s="61">
        <f>'ETF MTD'!$BG$28/'ETF MTD'!$BG$3-1</f>
        <v/>
      </c>
      <c r="AC134" s="61">
        <f>AA134*AB134</f>
        <v/>
      </c>
      <c r="AD134" s="61" t="n"/>
      <c r="AE134" s="61" t="inlineStr">
        <is>
          <t>VSMAX</t>
        </is>
      </c>
      <c r="AF134" s="49" t="n">
        <v>0</v>
      </c>
      <c r="AG134" s="61">
        <f>'ETF MTD'!$BG$28/'ETF MTD'!$BG$3-1</f>
        <v/>
      </c>
      <c r="AH134" s="61">
        <f>AF134*AG134</f>
        <v/>
      </c>
      <c r="AI134" s="61" t="n"/>
      <c r="AJ134" s="61" t="inlineStr">
        <is>
          <t>VSMAX</t>
        </is>
      </c>
      <c r="AK134" s="49" t="n">
        <v>0</v>
      </c>
      <c r="AL134" s="61">
        <f>'ETF MTD'!$BG$28/'ETF MTD'!$BG$3-1</f>
        <v/>
      </c>
      <c r="AM134" s="61">
        <f>AK134*AL134</f>
        <v/>
      </c>
      <c r="AN134" s="61" t="n"/>
      <c r="AO134" s="61" t="inlineStr">
        <is>
          <t>VSMAX</t>
        </is>
      </c>
      <c r="AP134" s="49" t="n">
        <v>0</v>
      </c>
      <c r="AQ134" s="61">
        <f>'ETF MTD'!$BG$28/'ETF MTD'!$BG$3-1</f>
        <v/>
      </c>
      <c r="AR134" s="61">
        <f>AP134*AQ134</f>
        <v/>
      </c>
      <c r="AS134" s="61" t="n"/>
      <c r="AT134" s="61" t="inlineStr">
        <is>
          <t>VSMAX</t>
        </is>
      </c>
      <c r="AU134" s="49" t="n">
        <v>0</v>
      </c>
      <c r="AV134" s="61">
        <f>'ETF MTD'!$BG$28/'ETF MTD'!$BG$3-1</f>
        <v/>
      </c>
      <c r="AW134" s="61">
        <f>AU134*AV134</f>
        <v/>
      </c>
      <c r="AX134" s="61" t="n"/>
      <c r="AY134" s="61" t="inlineStr">
        <is>
          <t>VSMAX</t>
        </is>
      </c>
      <c r="AZ134" s="49" t="n">
        <v>0</v>
      </c>
      <c r="BA134" s="61">
        <f>'ETF MTD'!$BG$28/'ETF MTD'!$BG$3-1</f>
        <v/>
      </c>
      <c r="BB134" s="61">
        <f>AZ134*BA134</f>
        <v/>
      </c>
      <c r="BC134" s="61" t="n"/>
      <c r="BD134" s="61" t="inlineStr">
        <is>
          <t>VSMAX</t>
        </is>
      </c>
      <c r="BE134" s="49" t="n">
        <v>0</v>
      </c>
      <c r="BF134" s="61">
        <f>'ETF MTD'!$BG$28/'ETF MTD'!$BG$3-1</f>
        <v/>
      </c>
      <c r="BG134" s="61">
        <f>BE134*BF134</f>
        <v/>
      </c>
      <c r="BH134" s="61" t="n"/>
      <c r="BI134" s="61" t="inlineStr">
        <is>
          <t>VSMAX</t>
        </is>
      </c>
      <c r="BJ134" s="49" t="n">
        <v>0</v>
      </c>
      <c r="BK134" s="61">
        <f>'ETF MTD'!$BG$28/'ETF MTD'!$BG$3-1</f>
        <v/>
      </c>
      <c r="BL134" s="61">
        <f>BJ134*BK134</f>
        <v/>
      </c>
      <c r="BM134" s="61" t="n"/>
      <c r="BN134" s="61" t="inlineStr">
        <is>
          <t>VSMAX</t>
        </is>
      </c>
      <c r="BO134" s="49" t="n">
        <v>0</v>
      </c>
      <c r="BP134" s="61">
        <f>'ETF MTD'!$BG$28/'ETF MTD'!$BG$3-1</f>
        <v/>
      </c>
      <c r="BQ134" s="61">
        <f>BO134*BP134</f>
        <v/>
      </c>
      <c r="BR134" s="61" t="n"/>
      <c r="BS134" s="61" t="inlineStr">
        <is>
          <t>VSMAX</t>
        </is>
      </c>
      <c r="BT134" s="49" t="n">
        <v>0</v>
      </c>
      <c r="BU134" s="61">
        <f>'ETF MTD'!$BG$28/'ETF MTD'!$BG$3-1</f>
        <v/>
      </c>
      <c r="BV134" s="61">
        <f>BT134*BU134</f>
        <v/>
      </c>
      <c r="BW134" s="61" t="n"/>
      <c r="BX134" s="61" t="inlineStr">
        <is>
          <t>VSMAX</t>
        </is>
      </c>
      <c r="BY134" s="49" t="n">
        <v>0</v>
      </c>
      <c r="BZ134" s="61">
        <f>'ETF MTD'!$BG$28/'ETF MTD'!$BG$3-1</f>
        <v/>
      </c>
      <c r="CA134" s="61">
        <f>BY134*BZ134</f>
        <v/>
      </c>
      <c r="CB134" s="61" t="n"/>
      <c r="CC134" s="61" t="inlineStr">
        <is>
          <t>VSMAX</t>
        </is>
      </c>
      <c r="CD134" s="49" t="n">
        <v>0</v>
      </c>
      <c r="CE134" s="61">
        <f>'ETF MTD'!$BG$28/'ETF MTD'!$BG$3-1</f>
        <v/>
      </c>
      <c r="CF134" s="61">
        <f>CD134*CE134</f>
        <v/>
      </c>
      <c r="CG134" s="61" t="n"/>
      <c r="CH134" s="61" t="inlineStr">
        <is>
          <t>VSMAX</t>
        </is>
      </c>
      <c r="CI134" s="49" t="n">
        <v>0</v>
      </c>
      <c r="CJ134" s="61">
        <f>'ETF MTD'!$BG$28/'ETF MTD'!$BG$3-1</f>
        <v/>
      </c>
      <c r="CK134" s="61">
        <f>CI134*CJ134</f>
        <v/>
      </c>
      <c r="CL134" s="61" t="n"/>
      <c r="CM134" s="61" t="inlineStr">
        <is>
          <t>VSMAX</t>
        </is>
      </c>
      <c r="CN134" s="49" t="n">
        <v>0</v>
      </c>
      <c r="CO134" s="61">
        <f>'ETF MTD'!$BG$28/'ETF MTD'!$BG$3-1</f>
        <v/>
      </c>
      <c r="CP134" s="61">
        <f>CN134*CO134</f>
        <v/>
      </c>
      <c r="CQ134" s="61" t="n"/>
      <c r="CR134" s="61" t="inlineStr">
        <is>
          <t>VSMAX</t>
        </is>
      </c>
      <c r="CS134" s="49" t="n">
        <v>0</v>
      </c>
      <c r="CT134" s="61">
        <f>'ETF MTD'!$BG$28/'ETF MTD'!$BG$3-1</f>
        <v/>
      </c>
      <c r="CU134" s="61">
        <f>CS134*CT134</f>
        <v/>
      </c>
      <c r="CV134" s="61" t="n"/>
      <c r="CW134" s="61" t="inlineStr">
        <is>
          <t>VSMAX</t>
        </is>
      </c>
      <c r="CX134" s="49" t="n">
        <v>0</v>
      </c>
      <c r="CY134" s="61">
        <f>'ETF MTD'!$BG$28/'ETF MTD'!$BG$3-1</f>
        <v/>
      </c>
      <c r="CZ134" s="61">
        <f>CX134*CY134</f>
        <v/>
      </c>
      <c r="DA134" s="61" t="n"/>
      <c r="DB134" s="32" t="inlineStr">
        <is>
          <t>VUSTX</t>
        </is>
      </c>
      <c r="DC134" s="49" t="n">
        <v>0.015</v>
      </c>
      <c r="DD134" s="61">
        <f>'ETF MTD'!$DO$28/'ETF MTD'!$DO$3-1</f>
        <v/>
      </c>
      <c r="DE134" s="61">
        <f>DC134*DD134</f>
        <v/>
      </c>
      <c r="DF134" s="61" t="n"/>
      <c r="DG134" s="32" t="inlineStr">
        <is>
          <t>VUSTX</t>
        </is>
      </c>
      <c r="DH134" s="49" t="n">
        <v>0</v>
      </c>
      <c r="DI134" s="61">
        <f>'ETF MTD'!$DO$28/'ETF MTD'!$DO$3-1</f>
        <v/>
      </c>
      <c r="DJ134" s="61">
        <f>DH134*DI134</f>
        <v/>
      </c>
      <c r="DK134" s="61" t="n"/>
      <c r="DL134" s="32" t="inlineStr">
        <is>
          <t>VUSTX</t>
        </is>
      </c>
      <c r="DM134" s="49" t="n">
        <v>0.015</v>
      </c>
      <c r="DN134" s="61">
        <f>'ETF MTD'!$DO$28/'ETF MTD'!$DO$3-1</f>
        <v/>
      </c>
      <c r="DO134" s="61">
        <f>DM134*DN134</f>
        <v/>
      </c>
      <c r="DP134" s="61" t="n"/>
      <c r="DQ134" s="32" t="inlineStr">
        <is>
          <t>VUSTX</t>
        </is>
      </c>
      <c r="DR134" s="49" t="n">
        <v>0</v>
      </c>
      <c r="DS134" s="61">
        <f>'ETF MTD'!$DO$28/'ETF MTD'!$DO$3-1</f>
        <v/>
      </c>
      <c r="DT134" s="61">
        <f>DR134*DS134</f>
        <v/>
      </c>
      <c r="DU134" s="61" t="n"/>
      <c r="DV134" s="32" t="inlineStr">
        <is>
          <t>VUSTX</t>
        </is>
      </c>
      <c r="DW134" s="49" t="n">
        <v>0</v>
      </c>
      <c r="DX134" s="61">
        <f>'ETF MTD'!$DO$28/'ETF MTD'!$DO$3-1</f>
        <v/>
      </c>
      <c r="DY134" s="61">
        <f>DW134*DX134</f>
        <v/>
      </c>
      <c r="DZ134" s="61" t="n"/>
      <c r="EA134" s="32" t="inlineStr">
        <is>
          <t>VUSTX</t>
        </is>
      </c>
      <c r="EB134" s="49" t="n">
        <v>0</v>
      </c>
      <c r="EC134" s="61">
        <f>'ETF MTD'!$DO$28/'ETF MTD'!$DO$3-1</f>
        <v/>
      </c>
      <c r="ED134" s="61">
        <f>EB134*EC134</f>
        <v/>
      </c>
      <c r="EE134" s="61" t="n"/>
      <c r="EF134" s="32" t="inlineStr">
        <is>
          <t>VUSTX</t>
        </is>
      </c>
      <c r="EG134" s="49" t="n">
        <v>0</v>
      </c>
      <c r="EH134" s="61">
        <f>'ETF MTD'!$DO$28/'ETF MTD'!$DO$3-1</f>
        <v/>
      </c>
      <c r="EI134" s="61">
        <f>EG134*EH134</f>
        <v/>
      </c>
      <c r="EJ134" s="61" t="n"/>
      <c r="EK134" s="32" t="n"/>
      <c r="EL134" s="49" t="n"/>
      <c r="EM134" s="61" t="n"/>
      <c r="EN134" s="61" t="n"/>
      <c r="EO134" s="61" t="n"/>
      <c r="EP134" s="32" t="n"/>
      <c r="EQ134" s="49" t="n"/>
      <c r="ER134" s="61" t="n"/>
      <c r="ES134" s="61" t="n"/>
      <c r="ET134" s="61" t="n"/>
      <c r="EU134" s="32" t="n"/>
      <c r="EV134" s="49" t="n">
        <v>0</v>
      </c>
      <c r="EW134" s="61" t="n"/>
      <c r="EX134" s="61" t="n"/>
      <c r="EY134" s="61" t="n"/>
      <c r="EZ134" s="32" t="n"/>
      <c r="FA134" s="49" t="n">
        <v>0</v>
      </c>
      <c r="FB134" s="61" t="n"/>
      <c r="FC134" s="61" t="n"/>
      <c r="FD134" s="61" t="n"/>
      <c r="FE134" s="32" t="n"/>
      <c r="FF134" s="49" t="n">
        <v>0</v>
      </c>
      <c r="FG134" s="61" t="n"/>
      <c r="FH134" s="61" t="n"/>
      <c r="FI134" s="61" t="n"/>
      <c r="FJ134" s="32" t="n"/>
      <c r="FK134" s="49" t="n">
        <v>0</v>
      </c>
      <c r="FL134" s="61" t="n"/>
      <c r="FM134" s="61" t="n"/>
      <c r="FN134" s="61" t="n"/>
      <c r="FO134" s="32" t="n"/>
      <c r="FP134" s="49" t="n">
        <v>0</v>
      </c>
      <c r="FQ134" s="61" t="n"/>
      <c r="FR134" s="61" t="n"/>
      <c r="FS134" s="61" t="n"/>
      <c r="FT134" s="32" t="n"/>
      <c r="FU134" s="49" t="n">
        <v>0</v>
      </c>
      <c r="FV134" s="61" t="n"/>
      <c r="FW134" s="61" t="n"/>
      <c r="FX134" s="61" t="n"/>
      <c r="FY134" s="32" t="n"/>
      <c r="FZ134" s="41" t="n">
        <v>0</v>
      </c>
      <c r="GA134" s="61" t="n"/>
      <c r="GB134" s="61" t="n"/>
      <c r="GC134" s="61" t="n"/>
      <c r="GD134" s="32" t="n"/>
      <c r="GE134" s="41" t="n">
        <v>0</v>
      </c>
      <c r="GF134" s="61" t="n"/>
      <c r="GG134" s="61" t="n"/>
      <c r="GH134" s="61" t="n"/>
      <c r="GI134" s="32" t="n"/>
      <c r="GJ134" s="41" t="n">
        <v>0</v>
      </c>
      <c r="GK134" s="61" t="n"/>
      <c r="GL134" s="61" t="n"/>
      <c r="GM134" s="61" t="n"/>
      <c r="GN134" s="32" t="n"/>
      <c r="GO134" s="41" t="n">
        <v>0</v>
      </c>
      <c r="GP134" s="61" t="n"/>
      <c r="GQ134" s="61" t="n"/>
      <c r="GR134" s="61" t="n"/>
      <c r="GS134" s="32" t="n"/>
      <c r="GT134" s="41" t="n">
        <v>0</v>
      </c>
      <c r="GU134" s="61" t="n"/>
      <c r="GV134" s="61" t="n"/>
      <c r="GW134" s="61" t="n"/>
      <c r="GX134" s="32" t="n"/>
      <c r="GY134" s="41" t="n">
        <v>0</v>
      </c>
      <c r="GZ134" s="61" t="n"/>
      <c r="HA134" s="61" t="n"/>
      <c r="HB134" s="61" t="n"/>
      <c r="HC134" s="32" t="n"/>
      <c r="HD134" s="41" t="n">
        <v>0</v>
      </c>
      <c r="HE134" s="61" t="n"/>
      <c r="HF134" s="61" t="n"/>
      <c r="HG134" s="61" t="n"/>
      <c r="HH134" s="32" t="n"/>
      <c r="HI134" s="41" t="n">
        <v>0</v>
      </c>
      <c r="HJ134" s="61" t="n"/>
      <c r="HK134" s="61" t="n"/>
      <c r="HL134" s="61" t="n"/>
      <c r="HM134" s="32" t="n"/>
      <c r="HN134" s="41" t="n">
        <v>0</v>
      </c>
      <c r="HO134" s="61" t="n"/>
      <c r="HP134" s="61" t="n"/>
      <c r="HQ134" s="61" t="n"/>
      <c r="HR134" s="32" t="n"/>
      <c r="HS134" s="41" t="n">
        <v>0</v>
      </c>
      <c r="HT134" s="61" t="n"/>
      <c r="HU134" s="61" t="n"/>
      <c r="HV134" s="61" t="n"/>
      <c r="HW134" s="32" t="n"/>
      <c r="HX134" s="41" t="n">
        <v>0</v>
      </c>
      <c r="HY134" s="61" t="n"/>
      <c r="HZ134" s="61" t="n"/>
      <c r="IA134" s="61" t="n"/>
      <c r="IB134" s="32" t="n"/>
      <c r="IC134" s="41" t="n">
        <v>0</v>
      </c>
      <c r="ID134" s="61" t="n"/>
      <c r="IE134" s="61" t="n"/>
      <c r="IF134" s="61" t="n"/>
      <c r="IG134" s="32" t="n"/>
      <c r="IH134" s="41" t="n">
        <v>0</v>
      </c>
      <c r="II134" s="61" t="n"/>
      <c r="IJ134" s="61" t="n"/>
      <c r="IK134" s="61" t="n"/>
      <c r="IL134" s="32" t="n"/>
      <c r="IM134" s="41" t="n">
        <v>0</v>
      </c>
      <c r="IN134" s="61" t="n"/>
      <c r="IO134" s="61" t="n"/>
      <c r="IP134" s="61" t="n"/>
      <c r="IQ134" s="32" t="n"/>
      <c r="IR134" s="41" t="n">
        <v>0</v>
      </c>
      <c r="IS134" s="61" t="n"/>
      <c r="IT134" s="61" t="n"/>
      <c r="IU134" s="61" t="n"/>
      <c r="IV134" s="85" t="inlineStr">
        <is>
          <t>USE STIP FOR IAU Handoff</t>
        </is>
      </c>
      <c r="IW134" s="41" t="n">
        <v>0</v>
      </c>
      <c r="IX134" s="61" t="n"/>
      <c r="IY134" s="61" t="n"/>
      <c r="IZ134" s="61" t="n"/>
      <c r="JA134" s="85" t="inlineStr">
        <is>
          <t>USE STIP FOR IAU Handoff</t>
        </is>
      </c>
      <c r="JB134" s="41" t="n">
        <v>0</v>
      </c>
      <c r="JC134" s="61" t="n"/>
      <c r="JD134" s="61" t="n"/>
      <c r="JE134" s="61" t="n"/>
      <c r="JF134" s="85" t="inlineStr">
        <is>
          <t>IF ABLE KEEP STIP AND USE ST BOND FOR IAU</t>
        </is>
      </c>
      <c r="JG134" s="41" t="n">
        <v>0</v>
      </c>
      <c r="JH134" s="61" t="n"/>
      <c r="JI134" s="61" t="n"/>
      <c r="JJ134" s="61" t="n"/>
      <c r="JK134" s="85" t="inlineStr">
        <is>
          <t>IF ABLE KEEP STIP AND USE ST BOND FOR IAU</t>
        </is>
      </c>
      <c r="JL134" s="41" t="n">
        <v>0</v>
      </c>
      <c r="JM134" s="61" t="n"/>
      <c r="JN134" s="61" t="n"/>
      <c r="JO134" s="61" t="n"/>
      <c r="JP134" s="85" t="n"/>
      <c r="JQ134" s="41" t="n">
        <v>0</v>
      </c>
      <c r="JR134" s="61" t="n"/>
      <c r="JS134" s="61" t="n"/>
      <c r="JT134" s="61" t="n"/>
      <c r="JU134" s="85" t="n"/>
      <c r="JV134" s="41" t="n">
        <v>0</v>
      </c>
      <c r="JW134" s="61" t="n"/>
      <c r="JX134" s="61" t="n"/>
      <c r="JY134" s="61" t="n"/>
      <c r="JZ134" s="85" t="n"/>
      <c r="KA134" s="41" t="n">
        <v>0</v>
      </c>
      <c r="KB134" s="61" t="n"/>
      <c r="KC134" s="61" t="n"/>
      <c r="KD134" s="61" t="n"/>
      <c r="KE134" s="85" t="n"/>
      <c r="KF134" s="41" t="n">
        <v>0</v>
      </c>
      <c r="KG134" s="61" t="n"/>
      <c r="KH134" s="61" t="n"/>
      <c r="KI134" s="61" t="n"/>
      <c r="KJ134" s="85" t="n"/>
      <c r="KK134" s="41" t="n">
        <v>0</v>
      </c>
      <c r="KL134" s="61" t="n"/>
      <c r="KM134" s="61" t="n"/>
      <c r="KN134" s="61" t="n"/>
      <c r="KO134" s="85" t="n"/>
      <c r="KP134" s="41" t="n">
        <v>0</v>
      </c>
      <c r="KQ134" s="61" t="n"/>
      <c r="KR134" s="61" t="n"/>
      <c r="KS134" s="61" t="n"/>
      <c r="KT134" s="85" t="inlineStr">
        <is>
          <t>OPER/SHV/BIL/FLOT/JPST 10% max</t>
        </is>
      </c>
      <c r="KU134" s="41" t="n"/>
      <c r="KV134" s="61" t="n"/>
      <c r="KW134" s="61" t="n"/>
      <c r="KX134" s="61" t="n"/>
      <c r="KY134" s="85" t="inlineStr">
        <is>
          <t>OPER/SHV/BIL/FLOT/JPST 10% max</t>
        </is>
      </c>
      <c r="KZ134" s="41" t="n"/>
      <c r="LA134" s="61" t="n"/>
      <c r="LB134" s="61" t="n"/>
      <c r="LC134" s="61" t="n"/>
      <c r="LD134" s="85" t="inlineStr">
        <is>
          <t>HOLD OPER</t>
        </is>
      </c>
      <c r="LE134" s="41" t="n"/>
      <c r="LF134" s="61" t="n"/>
      <c r="LG134" s="61" t="n"/>
      <c r="LH134" s="61" t="n"/>
      <c r="LI134" t="inlineStr">
        <is>
          <t>U.S. Govt UST</t>
        </is>
      </c>
      <c r="LJ134" s="50" t="n">
        <v>0.228</v>
      </c>
      <c r="LK134" s="61" t="n">
        <v>0</v>
      </c>
      <c r="LL134" s="61">
        <f>LJ134*LK134</f>
        <v/>
      </c>
      <c r="LM134" s="61" t="n"/>
      <c r="LN134" t="inlineStr">
        <is>
          <t>U.S. Govt UST</t>
        </is>
      </c>
      <c r="LO134" s="50" t="n">
        <v>0.283</v>
      </c>
      <c r="LP134" s="61" t="n">
        <v>0</v>
      </c>
      <c r="LQ134" s="61">
        <f>LO134*LP134</f>
        <v/>
      </c>
      <c r="LR134" s="61" t="n"/>
      <c r="LS134" t="inlineStr">
        <is>
          <t>U.S. Govt UST</t>
        </is>
      </c>
      <c r="LT134" s="50" t="n">
        <v>0.284</v>
      </c>
      <c r="LU134" s="61" t="n">
        <v>0</v>
      </c>
      <c r="LV134" s="61">
        <f>LT134*LU134</f>
        <v/>
      </c>
      <c r="LW134" s="61" t="n"/>
      <c r="LX134" t="inlineStr">
        <is>
          <t>U.S. Govt UST</t>
        </is>
      </c>
      <c r="LY134" s="50" t="n">
        <v>0.284</v>
      </c>
      <c r="LZ134" s="61" t="n">
        <v>0</v>
      </c>
      <c r="MA134" s="61">
        <f>LY134*LZ134</f>
        <v/>
      </c>
      <c r="MB134" s="61" t="n"/>
      <c r="MC134" t="inlineStr">
        <is>
          <t>U.S. Govt UST</t>
        </is>
      </c>
      <c r="MD134" s="50" t="n">
        <v>0.284</v>
      </c>
      <c r="ME134" s="61" t="n">
        <v>0</v>
      </c>
      <c r="MF134" s="61">
        <f>MD134*ME134</f>
        <v/>
      </c>
      <c r="MG134" s="61" t="n"/>
      <c r="MH134" t="inlineStr">
        <is>
          <t>U.S. Govt UST</t>
        </is>
      </c>
      <c r="MI134" s="50" t="n">
        <v>0.284</v>
      </c>
      <c r="MJ134" s="61" t="n">
        <v>0</v>
      </c>
      <c r="MK134" s="61">
        <f>MI134*MJ134</f>
        <v/>
      </c>
      <c r="ML134" s="61" t="n"/>
      <c r="MM134" t="inlineStr">
        <is>
          <t>U.S. Govt UST</t>
        </is>
      </c>
      <c r="MN134" s="50" t="n">
        <v>0.284</v>
      </c>
      <c r="MO134" s="61" t="n">
        <v>0</v>
      </c>
      <c r="MP134" s="61">
        <f>MN134*MO134</f>
        <v/>
      </c>
      <c r="MQ134" s="33" t="n"/>
      <c r="MR134" t="inlineStr">
        <is>
          <t>U.S. Govt UST</t>
        </is>
      </c>
      <c r="MS134" s="50" t="n">
        <v>0.1695</v>
      </c>
      <c r="MT134" s="61" t="n">
        <v>0</v>
      </c>
      <c r="MU134" s="61">
        <f>MS134*MT134</f>
        <v/>
      </c>
      <c r="MV134" s="61" t="n"/>
      <c r="MW134" t="inlineStr">
        <is>
          <t>U.S. Govt UST</t>
        </is>
      </c>
      <c r="MX134" s="50">
        <f>1-SUM(MX124:MX133)-0.02</f>
        <v/>
      </c>
      <c r="MY134" s="61" t="n">
        <v>0</v>
      </c>
      <c r="MZ134" s="61">
        <f>MX134*MY134</f>
        <v/>
      </c>
      <c r="NA134" s="33" t="n"/>
      <c r="NB134" t="inlineStr">
        <is>
          <t>U.S. Govt UST</t>
        </is>
      </c>
      <c r="NC134" s="41" t="n">
        <v>0.1215</v>
      </c>
      <c r="ND134" s="61" t="n">
        <v>0</v>
      </c>
      <c r="NE134" s="61">
        <f>NC134*ND134</f>
        <v/>
      </c>
      <c r="NF134" s="33" t="n"/>
      <c r="NG134" t="inlineStr">
        <is>
          <t>U.S. Govt UST</t>
        </is>
      </c>
      <c r="NH134" s="41" t="n">
        <v>0.167</v>
      </c>
      <c r="NI134" s="61" t="n">
        <v>0</v>
      </c>
      <c r="NJ134" s="61">
        <f>NH134*NI134</f>
        <v/>
      </c>
      <c r="NK134" s="33" t="n"/>
      <c r="NL134" t="inlineStr">
        <is>
          <t>U.S. Govt UST</t>
        </is>
      </c>
      <c r="NM134" s="41" t="n">
        <v>0.1215</v>
      </c>
      <c r="NN134" s="61" t="n">
        <v>0</v>
      </c>
      <c r="NO134" s="61">
        <f>NM134*NN134</f>
        <v/>
      </c>
      <c r="NP134" s="33" t="n"/>
      <c r="NQ134" t="inlineStr">
        <is>
          <t>U.S. Govt UST</t>
        </is>
      </c>
      <c r="NR134" s="41" t="n">
        <v>0.06900000000000001</v>
      </c>
      <c r="NS134" s="61" t="n">
        <v>0</v>
      </c>
      <c r="NT134" s="61">
        <f>NR134*NS134</f>
        <v/>
      </c>
      <c r="NU134" s="33" t="n"/>
      <c r="NV134" t="inlineStr">
        <is>
          <t>U.S. Govt UST</t>
        </is>
      </c>
      <c r="NW134" s="41" t="n">
        <v>0.1155</v>
      </c>
      <c r="NX134" s="61" t="n">
        <v>0</v>
      </c>
      <c r="NY134" s="61">
        <f>NW134*NX134</f>
        <v/>
      </c>
      <c r="NZ134" s="33" t="n"/>
      <c r="OA134" t="inlineStr">
        <is>
          <t>U.S. Govt UST</t>
        </is>
      </c>
      <c r="OB134" s="41" t="n">
        <v>0.126</v>
      </c>
      <c r="OC134" s="61" t="n">
        <v>0</v>
      </c>
      <c r="OD134" s="61">
        <f>OB134*OC134</f>
        <v/>
      </c>
      <c r="OE134" s="33" t="n"/>
      <c r="OF134" t="inlineStr">
        <is>
          <t>U.S. Govt UST</t>
        </is>
      </c>
      <c r="OG134" s="41" t="n">
        <v>0.099</v>
      </c>
      <c r="OH134" s="61" t="n">
        <v>0</v>
      </c>
      <c r="OI134" s="61">
        <f>OG134*OH134</f>
        <v/>
      </c>
      <c r="OJ134" s="33" t="n"/>
      <c r="OK134" t="inlineStr">
        <is>
          <t>U.S. Govt UST</t>
        </is>
      </c>
      <c r="OL134" s="41" t="n">
        <v>0.108</v>
      </c>
      <c r="OM134" s="61" t="n">
        <v>0</v>
      </c>
      <c r="ON134" s="61">
        <f>OL134*OM134</f>
        <v/>
      </c>
      <c r="OO134" s="33" t="n"/>
      <c r="OP134" t="inlineStr">
        <is>
          <t>U.S. Govt UST</t>
        </is>
      </c>
      <c r="OQ134" s="41" t="n">
        <v>0.216</v>
      </c>
      <c r="OR134" s="61" t="n">
        <v>0</v>
      </c>
      <c r="OS134" s="61">
        <f>OQ134*OR134</f>
        <v/>
      </c>
      <c r="OT134" s="33" t="n"/>
      <c r="OU134" t="inlineStr">
        <is>
          <t>U.S. Govt UST</t>
        </is>
      </c>
      <c r="OV134" s="41">
        <f>0.98-SUM(OV124:OV133)</f>
        <v/>
      </c>
      <c r="OW134" s="61" t="n">
        <v>0</v>
      </c>
      <c r="OX134" s="61">
        <f>OV134*OW134</f>
        <v/>
      </c>
      <c r="OY134" s="33" t="n"/>
      <c r="OZ134" t="inlineStr">
        <is>
          <t>U.S. Govt UST</t>
        </is>
      </c>
      <c r="PA134" s="41" t="n">
        <v>0.08400000000000001</v>
      </c>
      <c r="PB134" s="61" t="n">
        <v>0</v>
      </c>
      <c r="PC134" s="61">
        <f>PA134*PB134</f>
        <v/>
      </c>
      <c r="PD134" s="33" t="n"/>
      <c r="PE134" t="inlineStr">
        <is>
          <t>U.S. Govt UST</t>
        </is>
      </c>
      <c r="PF134" s="41" t="n">
        <v>0</v>
      </c>
      <c r="PG134" s="61" t="n">
        <v>0</v>
      </c>
      <c r="PH134" s="61">
        <f>PF134*PG134</f>
        <v/>
      </c>
      <c r="PI134" s="33" t="n"/>
      <c r="PJ134" t="inlineStr">
        <is>
          <t>U.S. Govt UST</t>
        </is>
      </c>
      <c r="PK134" s="41" t="n">
        <v>0.0075</v>
      </c>
      <c r="PL134" s="61" t="n">
        <v>0</v>
      </c>
      <c r="PM134" s="61">
        <f>PK134*PL134</f>
        <v/>
      </c>
      <c r="PN134" s="33" t="n"/>
      <c r="PO134" t="inlineStr">
        <is>
          <t>U.S. Govt UST</t>
        </is>
      </c>
      <c r="PP134" s="41" t="n">
        <v>0.0585</v>
      </c>
      <c r="PQ134" s="61" t="n">
        <v>0</v>
      </c>
      <c r="PR134" s="61">
        <f>PP134*PQ134</f>
        <v/>
      </c>
      <c r="PS134" s="33" t="n"/>
      <c r="PT134" t="inlineStr">
        <is>
          <t>U.S. Govt UST</t>
        </is>
      </c>
      <c r="PU134" s="41" t="n">
        <v>0.0585</v>
      </c>
      <c r="PV134" s="61" t="n">
        <v>0</v>
      </c>
      <c r="PW134" s="61">
        <f>PU134*PV134</f>
        <v/>
      </c>
      <c r="PX134" s="33" t="n"/>
      <c r="PY134" t="inlineStr">
        <is>
          <t>U.S. Govt UST</t>
        </is>
      </c>
      <c r="PZ134" s="41" t="n">
        <v>0.108</v>
      </c>
      <c r="QA134" s="61" t="n">
        <v>0</v>
      </c>
      <c r="QB134" s="61">
        <f>PZ134*QA134</f>
        <v/>
      </c>
      <c r="QC134" s="33" t="n"/>
      <c r="QD134" t="inlineStr">
        <is>
          <t>U.S. Govt UST</t>
        </is>
      </c>
      <c r="QE134" s="41" t="n">
        <v>0.108</v>
      </c>
      <c r="QF134" s="61" t="n">
        <v>0</v>
      </c>
      <c r="QG134" s="61">
        <f>QE134*QF134</f>
        <v/>
      </c>
      <c r="QH134" s="61" t="n"/>
      <c r="QI134" t="inlineStr">
        <is>
          <t>U.S. Govt UST</t>
        </is>
      </c>
      <c r="QJ134" s="41" t="n">
        <v>0.08049999999999979</v>
      </c>
      <c r="QK134" s="61" t="n">
        <v>0</v>
      </c>
      <c r="QL134" s="61">
        <f>QJ134*QK134</f>
        <v/>
      </c>
      <c r="QM134" s="33" t="n"/>
      <c r="QN134" t="inlineStr">
        <is>
          <t>U.S. Govt UST</t>
        </is>
      </c>
      <c r="QO134" s="41" t="n">
        <v>0.08049999999999979</v>
      </c>
      <c r="QP134" s="61" t="n">
        <v>0</v>
      </c>
      <c r="QQ134" s="61">
        <f>QO134*QP134</f>
        <v/>
      </c>
      <c r="QR134" s="33" t="n"/>
      <c r="QS134" t="inlineStr">
        <is>
          <t>U.S. Govt UST</t>
        </is>
      </c>
      <c r="QT134" s="41" t="n">
        <v>0</v>
      </c>
      <c r="QU134" s="61" t="n">
        <v>0</v>
      </c>
      <c r="QV134" s="61">
        <f>QT134*QU134</f>
        <v/>
      </c>
      <c r="QW134" s="33" t="n"/>
      <c r="QX134" t="inlineStr">
        <is>
          <t>U.S. Govt UST</t>
        </is>
      </c>
      <c r="QY134" s="41" t="n">
        <v>0</v>
      </c>
      <c r="QZ134" s="61" t="n">
        <v>0</v>
      </c>
      <c r="RA134" s="61">
        <f>QY134*QZ134</f>
        <v/>
      </c>
      <c r="RB134" s="33" t="n"/>
      <c r="RC134" t="inlineStr">
        <is>
          <t>U.S. Govt UST</t>
        </is>
      </c>
      <c r="RD134" s="41" t="n">
        <v>0.0465</v>
      </c>
      <c r="RE134" s="61" t="n">
        <v>0</v>
      </c>
      <c r="RF134" s="61">
        <f>RD134*RE134</f>
        <v/>
      </c>
      <c r="RG134" s="33" t="n"/>
      <c r="RH134" t="inlineStr">
        <is>
          <t>U.S. Govt UST</t>
        </is>
      </c>
      <c r="RI134" s="41" t="n">
        <v>0.0585</v>
      </c>
      <c r="RJ134" s="61" t="n">
        <v>0</v>
      </c>
      <c r="RK134" s="61">
        <f>RI134*RJ134</f>
        <v/>
      </c>
      <c r="RL134" s="61" t="n"/>
      <c r="RM134" s="208" t="n">
        <v>0</v>
      </c>
      <c r="RN134" s="43" t="n"/>
    </row>
    <row r="135">
      <c r="U135" s="61" t="n"/>
      <c r="V135" s="33" t="n"/>
      <c r="W135" s="33" t="n"/>
      <c r="X135" s="33" t="n"/>
      <c r="Y135" s="33" t="n"/>
      <c r="Z135" s="61" t="n"/>
      <c r="AA135" s="33" t="n"/>
      <c r="AB135" s="33" t="n"/>
      <c r="AC135" s="33" t="n"/>
      <c r="AD135" s="33" t="n"/>
      <c r="AE135" s="61" t="n"/>
      <c r="AF135" s="33" t="n"/>
      <c r="AG135" s="33" t="n"/>
      <c r="AH135" s="33" t="n"/>
      <c r="AI135" s="33" t="n"/>
      <c r="AJ135" s="61" t="n"/>
      <c r="AK135" s="33" t="n"/>
      <c r="AL135" s="33" t="n"/>
      <c r="AM135" s="33" t="n"/>
      <c r="AN135" s="33" t="n"/>
      <c r="AO135" s="61" t="n"/>
      <c r="AP135" s="33" t="n"/>
      <c r="AQ135" s="33" t="n"/>
      <c r="AR135" s="33" t="n"/>
      <c r="AS135" s="33" t="n"/>
      <c r="AT135" s="61" t="n"/>
      <c r="AU135" s="33" t="n"/>
      <c r="AV135" s="33" t="n"/>
      <c r="AW135" s="33" t="n"/>
      <c r="AX135" s="33" t="n"/>
      <c r="AY135" s="61" t="n"/>
      <c r="AZ135" s="33" t="n"/>
      <c r="BA135" s="33" t="n"/>
      <c r="BB135" s="33" t="n"/>
      <c r="BC135" s="33" t="n"/>
      <c r="BD135" s="61" t="n"/>
      <c r="BE135" s="33" t="n"/>
      <c r="BF135" s="33" t="n"/>
      <c r="BG135" s="33" t="n"/>
      <c r="BH135" s="33" t="n"/>
      <c r="BI135" s="61" t="n"/>
      <c r="BJ135" s="33" t="n"/>
      <c r="BK135" s="33" t="n"/>
      <c r="BL135" s="33" t="n"/>
      <c r="BM135" s="33" t="n"/>
      <c r="BN135" s="61" t="n"/>
      <c r="BO135" s="33" t="n"/>
      <c r="BP135" s="33" t="n"/>
      <c r="BQ135" s="33" t="n"/>
      <c r="BR135" s="33" t="n"/>
      <c r="BS135" s="61" t="n"/>
      <c r="BT135" s="33" t="n"/>
      <c r="BU135" s="33" t="n"/>
      <c r="BV135" s="33" t="n"/>
      <c r="BW135" s="33" t="n"/>
      <c r="BX135" s="61" t="n"/>
      <c r="BY135" s="33" t="n"/>
      <c r="BZ135" s="33" t="n"/>
      <c r="CA135" s="33" t="n"/>
      <c r="CB135" s="33" t="n"/>
      <c r="CC135" s="61" t="n"/>
      <c r="CD135" s="33" t="n"/>
      <c r="CE135" s="33" t="n"/>
      <c r="CF135" s="33" t="n"/>
      <c r="CG135" s="33" t="n"/>
      <c r="CH135" s="61" t="n"/>
      <c r="CI135" s="33" t="n"/>
      <c r="CJ135" s="33" t="n"/>
      <c r="CK135" s="33" t="n"/>
      <c r="CL135" s="33" t="n"/>
      <c r="CM135" s="61" t="n"/>
      <c r="CN135" s="33" t="n"/>
      <c r="CO135" s="33" t="n"/>
      <c r="CP135" s="33" t="n"/>
      <c r="CQ135" s="33" t="n"/>
      <c r="CR135" s="61" t="n"/>
      <c r="CS135" s="33" t="n"/>
      <c r="CT135" s="33" t="n"/>
      <c r="CU135" s="33" t="n"/>
      <c r="CV135" s="33" t="n"/>
      <c r="CW135" s="61" t="n"/>
      <c r="CX135" s="33" t="n"/>
      <c r="CY135" s="33" t="n"/>
      <c r="CZ135" s="33" t="n"/>
      <c r="DA135" s="33" t="n"/>
      <c r="DB135" s="61" t="n"/>
      <c r="DC135" s="33" t="n"/>
      <c r="DD135" s="33" t="n"/>
      <c r="DE135" s="33" t="n"/>
      <c r="DF135" s="33" t="n"/>
      <c r="DG135" s="61" t="n"/>
      <c r="DH135" s="33" t="n"/>
      <c r="DI135" s="33" t="n"/>
      <c r="DJ135" s="33" t="n"/>
      <c r="DK135" s="33" t="n"/>
      <c r="DL135" s="61" t="n"/>
      <c r="DM135" s="33" t="n"/>
      <c r="DN135" s="33" t="n"/>
      <c r="DO135" s="33" t="n"/>
      <c r="DP135" s="33" t="n"/>
      <c r="DQ135" s="61" t="n"/>
      <c r="DR135" s="33" t="n"/>
      <c r="DS135" s="33" t="n"/>
      <c r="DT135" s="33" t="n"/>
      <c r="DU135" s="33" t="n"/>
      <c r="DV135" s="61" t="n"/>
      <c r="DW135" s="33" t="n"/>
      <c r="DX135" s="33" t="n"/>
      <c r="DY135" s="33" t="n"/>
      <c r="DZ135" s="33" t="n"/>
      <c r="EA135" s="61" t="n"/>
      <c r="EB135" s="33" t="n"/>
      <c r="EC135" s="33" t="n"/>
      <c r="ED135" s="33" t="n"/>
      <c r="EE135" s="33" t="n"/>
      <c r="EF135" s="61" t="n"/>
      <c r="EG135" s="33" t="n"/>
      <c r="EH135" s="33" t="n"/>
      <c r="EI135" s="33" t="n"/>
      <c r="EJ135" s="33" t="n"/>
      <c r="EK135" s="61" t="n"/>
      <c r="EL135" s="33" t="n"/>
      <c r="EM135" s="33" t="n"/>
      <c r="EN135" s="33" t="n"/>
      <c r="EO135" s="33" t="n"/>
      <c r="EP135" s="61" t="n"/>
      <c r="EQ135" s="33" t="n"/>
      <c r="ER135" s="33" t="n"/>
      <c r="ES135" s="33" t="n"/>
      <c r="ET135" s="33" t="n"/>
      <c r="EU135" s="61" t="n"/>
      <c r="EV135" s="33" t="n"/>
      <c r="EW135" s="33" t="n"/>
      <c r="EX135" s="33" t="n"/>
      <c r="EY135" s="33" t="n"/>
      <c r="EZ135" s="61" t="n"/>
      <c r="FA135" s="33" t="n"/>
      <c r="FB135" s="33" t="n"/>
      <c r="FC135" s="33" t="n"/>
      <c r="FD135" s="33" t="n"/>
      <c r="FE135" s="61" t="n"/>
      <c r="FF135" s="33" t="n"/>
      <c r="FG135" s="33" t="n"/>
      <c r="FH135" s="33" t="n"/>
      <c r="FI135" s="33" t="n"/>
      <c r="FJ135" s="61" t="n"/>
      <c r="FK135" s="33" t="n"/>
      <c r="FL135" s="33" t="n"/>
      <c r="FM135" s="33" t="n"/>
      <c r="FN135" s="33" t="n"/>
      <c r="FO135" s="61" t="n"/>
      <c r="FP135" s="33" t="n"/>
      <c r="FQ135" s="33" t="n"/>
      <c r="FR135" s="33" t="n"/>
      <c r="FS135" s="33" t="n"/>
      <c r="FT135" s="61" t="n"/>
      <c r="FU135" s="33" t="n"/>
      <c r="FV135" s="33" t="n"/>
      <c r="FW135" s="33" t="n"/>
      <c r="FX135" s="33" t="n"/>
      <c r="FY135" s="61" t="n"/>
      <c r="FZ135" s="34" t="n"/>
      <c r="GA135" s="33" t="n"/>
      <c r="GB135" s="33" t="n"/>
      <c r="GC135" s="33" t="n"/>
      <c r="GD135" s="61" t="n"/>
      <c r="GE135" s="34" t="n"/>
      <c r="GF135" s="33" t="n"/>
      <c r="GG135" s="33" t="n"/>
      <c r="GH135" s="33" t="n"/>
      <c r="GI135" s="61" t="n"/>
      <c r="GJ135" s="34" t="n"/>
      <c r="GK135" s="33" t="n"/>
      <c r="GL135" s="33" t="n"/>
      <c r="GM135" s="33" t="n"/>
      <c r="GN135" s="61" t="n"/>
      <c r="GO135" s="34" t="n"/>
      <c r="GP135" s="33" t="n"/>
      <c r="GQ135" s="33" t="n"/>
      <c r="GR135" s="33" t="n"/>
      <c r="GS135" s="61" t="n"/>
      <c r="GT135" s="34" t="n"/>
      <c r="GU135" s="33" t="n"/>
      <c r="GV135" s="33" t="n"/>
      <c r="GW135" s="33" t="n"/>
      <c r="GX135" s="61" t="n"/>
      <c r="GY135" s="34" t="n"/>
      <c r="GZ135" s="33" t="n"/>
      <c r="HA135" s="33" t="n"/>
      <c r="HB135" s="33" t="n"/>
      <c r="HC135" s="61" t="n"/>
      <c r="HD135" s="34" t="n"/>
      <c r="HE135" s="33" t="n"/>
      <c r="HF135" s="33" t="n"/>
      <c r="HG135" s="33" t="n"/>
      <c r="HH135" s="61" t="n"/>
      <c r="HI135" s="34" t="n"/>
      <c r="HJ135" s="33" t="n"/>
      <c r="HK135" s="33" t="n"/>
      <c r="HL135" s="33" t="n"/>
      <c r="HM135" s="61" t="n"/>
      <c r="HN135" s="34" t="n"/>
      <c r="HO135" s="33" t="n"/>
      <c r="HP135" s="33" t="n"/>
      <c r="HQ135" s="33" t="n"/>
      <c r="HR135" s="61" t="n"/>
      <c r="HS135" s="34" t="n"/>
      <c r="HT135" s="33" t="n"/>
      <c r="HU135" s="33" t="n"/>
      <c r="HV135" s="33" t="n"/>
      <c r="HW135" s="61" t="n"/>
      <c r="HX135" s="34" t="n"/>
      <c r="HY135" s="33" t="n"/>
      <c r="HZ135" s="33" t="n"/>
      <c r="IA135" s="33" t="n"/>
      <c r="IB135" s="61" t="n"/>
      <c r="IC135" s="34" t="n"/>
      <c r="ID135" s="33" t="n"/>
      <c r="IE135" s="33" t="n"/>
      <c r="IF135" s="33" t="n"/>
      <c r="IG135" s="61" t="n"/>
      <c r="IH135" s="34" t="n"/>
      <c r="II135" s="33" t="n"/>
      <c r="IJ135" s="33" t="n"/>
      <c r="IK135" s="33" t="n"/>
      <c r="IL135" s="61" t="n"/>
      <c r="IM135" s="34" t="n"/>
      <c r="IN135" s="33" t="n"/>
      <c r="IO135" s="33" t="n"/>
      <c r="IP135" s="33" t="n"/>
      <c r="IQ135" s="61" t="n"/>
      <c r="IR135" s="34" t="n"/>
      <c r="IS135" s="33" t="n"/>
      <c r="IT135" s="33" t="n"/>
      <c r="IU135" s="33" t="n"/>
      <c r="IV135" s="61" t="n"/>
      <c r="IW135" s="34" t="n"/>
      <c r="IX135" s="33" t="n"/>
      <c r="IY135" s="33" t="n"/>
      <c r="IZ135" s="33" t="n"/>
      <c r="JA135" s="61" t="n"/>
      <c r="JB135" s="34" t="n"/>
      <c r="JC135" s="33" t="n"/>
      <c r="JD135" s="33" t="n"/>
      <c r="JE135" s="33" t="n"/>
      <c r="JF135" s="61" t="n"/>
      <c r="JG135" s="34" t="n"/>
      <c r="JH135" s="33" t="n"/>
      <c r="JI135" s="33" t="n"/>
      <c r="JJ135" s="33" t="n"/>
      <c r="JK135" s="61" t="n"/>
      <c r="JL135" s="34" t="n"/>
      <c r="JM135" s="33" t="n"/>
      <c r="JN135" s="33" t="n"/>
      <c r="JO135" s="33" t="n"/>
      <c r="JP135" s="61" t="n"/>
      <c r="JQ135" s="34" t="n"/>
      <c r="JR135" s="33" t="n"/>
      <c r="JS135" s="33" t="n"/>
      <c r="JT135" s="33" t="n"/>
      <c r="JU135" s="61" t="n"/>
      <c r="JV135" s="34" t="n"/>
      <c r="JW135" s="33" t="n"/>
      <c r="JX135" s="33" t="n"/>
      <c r="JY135" s="33" t="n"/>
      <c r="JZ135" s="61" t="n"/>
      <c r="KA135" s="34" t="n"/>
      <c r="KB135" s="33" t="n"/>
      <c r="KC135" s="33" t="n"/>
      <c r="KD135" s="33" t="n"/>
      <c r="KE135" s="61" t="n"/>
      <c r="KF135" s="34" t="n"/>
      <c r="KG135" s="33" t="n"/>
      <c r="KH135" s="33" t="n"/>
      <c r="KI135" s="33" t="n"/>
      <c r="KJ135" s="61" t="n"/>
      <c r="KK135" s="34" t="n"/>
      <c r="KL135" s="33" t="n"/>
      <c r="KM135" s="33" t="n"/>
      <c r="KN135" s="33" t="n"/>
      <c r="KO135" s="61" t="n"/>
      <c r="KP135" s="34" t="n"/>
      <c r="KQ135" s="33" t="n"/>
      <c r="KR135" s="33" t="n"/>
      <c r="KS135" s="33" t="n"/>
      <c r="KT135" s="61" t="n"/>
      <c r="KU135" s="34" t="n"/>
      <c r="KV135" s="33" t="n"/>
      <c r="KW135" s="33" t="n"/>
      <c r="KX135" s="33" t="n"/>
      <c r="KY135" s="61" t="n"/>
      <c r="KZ135" s="34" t="n"/>
      <c r="LA135" s="33" t="n"/>
      <c r="LB135" s="33" t="n"/>
      <c r="LC135" s="33" t="n"/>
      <c r="LD135" s="61" t="n"/>
      <c r="LE135" s="34" t="n"/>
      <c r="LF135" s="33" t="n"/>
      <c r="LG135" s="33" t="n"/>
      <c r="LH135" s="33" t="n"/>
      <c r="LI135" s="61" t="n"/>
      <c r="LJ135" s="34" t="n"/>
      <c r="LK135" s="33" t="n"/>
      <c r="LL135" s="33" t="n"/>
      <c r="LM135" s="33" t="n"/>
      <c r="LN135" s="61" t="n"/>
      <c r="LO135" s="34" t="n"/>
      <c r="LP135" s="33" t="n"/>
      <c r="LQ135" s="33" t="n"/>
      <c r="LR135" s="33" t="n"/>
      <c r="LS135" s="61" t="n"/>
      <c r="LT135" s="34" t="n"/>
      <c r="LU135" s="33" t="n"/>
      <c r="LV135" s="33" t="n"/>
      <c r="LW135" s="33" t="n"/>
      <c r="LX135" s="61" t="n"/>
      <c r="LY135" s="34" t="n"/>
      <c r="LZ135" s="33" t="n"/>
      <c r="MA135" s="33" t="n"/>
      <c r="MB135" s="33" t="n"/>
      <c r="MC135" s="61" t="n"/>
      <c r="MD135" s="34" t="n"/>
      <c r="ME135" s="33" t="n"/>
      <c r="MF135" s="33" t="n"/>
      <c r="MG135" s="33" t="n"/>
      <c r="MH135" s="61" t="n"/>
      <c r="MI135" s="34" t="n"/>
      <c r="MJ135" s="33" t="n"/>
      <c r="MK135" s="33" t="n"/>
      <c r="ML135" s="33" t="n"/>
      <c r="MM135" s="61" t="n"/>
      <c r="MN135" s="34" t="n"/>
      <c r="MO135" s="33" t="n"/>
      <c r="MP135" s="33" t="n"/>
      <c r="MQ135" s="33" t="n"/>
      <c r="MR135" s="61" t="n"/>
      <c r="MS135" s="34" t="n"/>
      <c r="MT135" s="33" t="n"/>
      <c r="MU135" s="33" t="n"/>
      <c r="MV135" s="33" t="n"/>
      <c r="MW135" s="61" t="n"/>
      <c r="MX135" s="34" t="n"/>
      <c r="MY135" s="33" t="n"/>
      <c r="MZ135" s="33" t="n"/>
      <c r="NA135" s="33" t="n"/>
      <c r="NB135" s="61" t="n"/>
      <c r="NC135" s="41" t="n"/>
      <c r="ND135" s="33" t="n"/>
      <c r="NE135" s="33" t="n"/>
      <c r="NF135" s="33" t="n"/>
      <c r="NG135" s="61" t="n"/>
      <c r="NH135" s="41" t="n"/>
      <c r="NI135" s="33" t="n"/>
      <c r="NJ135" s="33" t="n"/>
      <c r="NK135" s="33" t="n"/>
      <c r="NL135" s="61" t="n"/>
      <c r="NM135" s="41" t="n"/>
      <c r="NN135" s="33" t="n"/>
      <c r="NO135" s="33" t="n"/>
      <c r="NP135" s="33" t="n"/>
      <c r="NQ135" s="61" t="n"/>
      <c r="NR135" s="41" t="n"/>
      <c r="NS135" s="33" t="n"/>
      <c r="NT135" s="33" t="n"/>
      <c r="NU135" s="33" t="n"/>
      <c r="NV135" s="61" t="n"/>
      <c r="NW135" s="41" t="n"/>
      <c r="NX135" s="33" t="n"/>
      <c r="NY135" s="33" t="n"/>
      <c r="NZ135" s="33" t="n"/>
      <c r="OA135" s="61" t="n"/>
      <c r="OB135" s="41" t="n"/>
      <c r="OC135" s="33" t="n"/>
      <c r="OD135" s="33" t="n"/>
      <c r="OE135" s="33" t="n"/>
      <c r="OF135" s="61" t="n"/>
      <c r="OG135" s="41" t="n"/>
      <c r="OH135" s="33" t="n"/>
      <c r="OI135" s="33" t="n"/>
      <c r="OJ135" s="33" t="n"/>
      <c r="OK135" s="61" t="n"/>
      <c r="OL135" s="41" t="n"/>
      <c r="OM135" s="33" t="n"/>
      <c r="ON135" s="33" t="n"/>
      <c r="OO135" s="33" t="n"/>
      <c r="OP135" s="61" t="n"/>
      <c r="OQ135" s="41" t="n"/>
      <c r="OR135" s="33" t="n"/>
      <c r="OS135" s="33" t="n"/>
      <c r="OT135" s="33" t="n"/>
      <c r="OU135" s="61" t="n"/>
      <c r="OV135" s="41" t="n"/>
      <c r="OW135" s="33" t="n"/>
      <c r="OX135" s="33" t="n"/>
      <c r="OY135" s="33" t="n"/>
      <c r="OZ135" s="61" t="n"/>
      <c r="PB135" s="33" t="n"/>
      <c r="PC135" s="33" t="n"/>
      <c r="PD135" s="33" t="n"/>
      <c r="PE135" s="61" t="n"/>
      <c r="PF135" s="41" t="n"/>
      <c r="PG135" s="33" t="n"/>
      <c r="PH135" s="33" t="n"/>
      <c r="PI135" s="33" t="n"/>
      <c r="PJ135" s="61" t="n"/>
      <c r="PK135" s="41" t="n"/>
      <c r="PL135" s="33" t="n"/>
      <c r="PM135" s="33" t="n"/>
      <c r="PN135" s="33" t="n"/>
      <c r="PO135" s="61" t="n"/>
      <c r="PP135" s="41" t="n"/>
      <c r="PQ135" s="33" t="n"/>
      <c r="PR135" s="33" t="n"/>
      <c r="PS135" s="33" t="n"/>
      <c r="PT135" s="61" t="n"/>
      <c r="PU135" s="41" t="n"/>
      <c r="PV135" s="33" t="n"/>
      <c r="PW135" s="33" t="n"/>
      <c r="PX135" s="33" t="n"/>
      <c r="PY135" s="61" t="n"/>
      <c r="PZ135" s="41" t="n"/>
      <c r="QA135" s="33" t="n"/>
      <c r="QB135" s="33" t="n"/>
      <c r="QC135" s="33" t="n"/>
      <c r="QD135" s="61" t="n"/>
      <c r="QE135" s="41" t="n"/>
      <c r="QF135" s="33" t="n"/>
      <c r="QG135" s="33" t="n"/>
      <c r="QH135" s="33" t="n"/>
      <c r="QI135" s="61" t="n"/>
      <c r="QJ135" s="41" t="n"/>
      <c r="QK135" s="33" t="n"/>
      <c r="QL135" s="33" t="n"/>
      <c r="QM135" s="33" t="n"/>
      <c r="QN135" s="61" t="n"/>
      <c r="QO135" s="41" t="n"/>
      <c r="QP135" s="33" t="n"/>
      <c r="QQ135" s="33" t="n"/>
      <c r="QR135" s="33" t="n"/>
      <c r="QS135" s="61" t="n"/>
      <c r="QT135" s="41" t="n"/>
      <c r="QU135" s="33" t="n"/>
      <c r="QV135" s="33" t="n"/>
      <c r="QW135" s="33" t="n"/>
      <c r="QX135" s="61" t="n"/>
      <c r="QY135" s="41" t="n"/>
      <c r="QZ135" s="33" t="n"/>
      <c r="RA135" s="33" t="n"/>
      <c r="RB135" s="33" t="n"/>
      <c r="RC135" s="61" t="n"/>
      <c r="RD135" s="41" t="n"/>
      <c r="RE135" s="33" t="n"/>
      <c r="RF135" s="33" t="n"/>
      <c r="RG135" s="33" t="n"/>
      <c r="RH135" s="61" t="n"/>
      <c r="RI135" s="41" t="n"/>
      <c r="RJ135" s="33" t="n"/>
      <c r="RK135" s="33" t="n"/>
      <c r="RL135" s="33" t="n"/>
      <c r="RN135" s="35" t="n"/>
    </row>
    <row r="136">
      <c r="U136" s="33" t="inlineStr">
        <is>
          <t>Cash</t>
        </is>
      </c>
      <c r="V136" s="49">
        <f>1-SUM(V124:V135)</f>
        <v/>
      </c>
      <c r="W136" s="61" t="n">
        <v>0</v>
      </c>
      <c r="X136" s="61">
        <f>V136*W136</f>
        <v/>
      </c>
      <c r="Y136" s="61" t="n"/>
      <c r="Z136" s="33" t="inlineStr">
        <is>
          <t>Cash</t>
        </is>
      </c>
      <c r="AA136" s="49">
        <f>1-SUM(AA124:AA135)</f>
        <v/>
      </c>
      <c r="AB136" s="61" t="n">
        <v>0</v>
      </c>
      <c r="AC136" s="61">
        <f>AA136*AB136</f>
        <v/>
      </c>
      <c r="AD136" s="61" t="n"/>
      <c r="AE136" s="33" t="inlineStr">
        <is>
          <t>Cash</t>
        </is>
      </c>
      <c r="AF136" s="49">
        <f>1-SUM(AF124:AF135)</f>
        <v/>
      </c>
      <c r="AG136" s="61" t="n">
        <v>0</v>
      </c>
      <c r="AH136" s="61">
        <f>AF136*AG136</f>
        <v/>
      </c>
      <c r="AI136" s="61" t="n"/>
      <c r="AJ136" s="33" t="inlineStr">
        <is>
          <t>Cash</t>
        </is>
      </c>
      <c r="AK136" s="49">
        <f>1-SUM(AK124:AK135)</f>
        <v/>
      </c>
      <c r="AL136" s="61" t="n">
        <v>0</v>
      </c>
      <c r="AM136" s="61">
        <f>AK136*AL136</f>
        <v/>
      </c>
      <c r="AN136" s="61" t="n"/>
      <c r="AO136" s="33" t="inlineStr">
        <is>
          <t>Cash</t>
        </is>
      </c>
      <c r="AP136" s="49">
        <f>1-SUM(AP124:AP135)</f>
        <v/>
      </c>
      <c r="AQ136" s="61" t="n">
        <v>0</v>
      </c>
      <c r="AR136" s="61">
        <f>AP136*AQ136</f>
        <v/>
      </c>
      <c r="AS136" s="61" t="n"/>
      <c r="AT136" s="33" t="inlineStr">
        <is>
          <t>Cash</t>
        </is>
      </c>
      <c r="AU136" s="49">
        <f>1-SUM(AU124:AU135)</f>
        <v/>
      </c>
      <c r="AV136" s="61" t="n">
        <v>0</v>
      </c>
      <c r="AW136" s="61">
        <f>AU136*AV136</f>
        <v/>
      </c>
      <c r="AX136" s="61" t="n"/>
      <c r="AY136" s="33" t="inlineStr">
        <is>
          <t>Cash</t>
        </is>
      </c>
      <c r="AZ136" s="49">
        <f>1-SUM(AZ124:AZ135)</f>
        <v/>
      </c>
      <c r="BA136" s="61" t="n">
        <v>0</v>
      </c>
      <c r="BB136" s="61">
        <f>AZ136*BA136</f>
        <v/>
      </c>
      <c r="BC136" s="61" t="n"/>
      <c r="BD136" s="33" t="inlineStr">
        <is>
          <t>Cash</t>
        </is>
      </c>
      <c r="BE136" s="49">
        <f>1-SUM(BE124:BE135)</f>
        <v/>
      </c>
      <c r="BF136" s="61" t="n">
        <v>0</v>
      </c>
      <c r="BG136" s="61">
        <f>BE136*BF136</f>
        <v/>
      </c>
      <c r="BH136" s="61" t="n"/>
      <c r="BI136" s="33" t="inlineStr">
        <is>
          <t>Cash</t>
        </is>
      </c>
      <c r="BJ136" s="49">
        <f>1-SUM(BJ124:BJ135)</f>
        <v/>
      </c>
      <c r="BK136" s="61" t="n">
        <v>0</v>
      </c>
      <c r="BL136" s="61">
        <f>BJ136*BK136</f>
        <v/>
      </c>
      <c r="BM136" s="61" t="n"/>
      <c r="BN136" s="33" t="inlineStr">
        <is>
          <t>Cash</t>
        </is>
      </c>
      <c r="BO136" s="49">
        <f>1-SUM(BO124:BO135)</f>
        <v/>
      </c>
      <c r="BP136" s="61" t="n">
        <v>0</v>
      </c>
      <c r="BQ136" s="61">
        <f>BO136*BP136</f>
        <v/>
      </c>
      <c r="BR136" s="61" t="n"/>
      <c r="BS136" s="33" t="inlineStr">
        <is>
          <t>Cash</t>
        </is>
      </c>
      <c r="BT136" s="49">
        <f>1-SUM(BT124:BT135)</f>
        <v/>
      </c>
      <c r="BU136" s="61" t="n">
        <v>0</v>
      </c>
      <c r="BV136" s="61">
        <f>BT136*BU136</f>
        <v/>
      </c>
      <c r="BW136" s="61" t="n"/>
      <c r="BX136" s="33" t="inlineStr">
        <is>
          <t>Cash</t>
        </is>
      </c>
      <c r="BY136" s="49">
        <f>1-SUM(BY124:BY135)</f>
        <v/>
      </c>
      <c r="BZ136" s="61" t="n">
        <v>0</v>
      </c>
      <c r="CA136" s="61">
        <f>BY136*BZ136</f>
        <v/>
      </c>
      <c r="CB136" s="61" t="n"/>
      <c r="CC136" s="33" t="inlineStr">
        <is>
          <t>Cash</t>
        </is>
      </c>
      <c r="CD136" s="49">
        <f>1-SUM(CD124:CD135)</f>
        <v/>
      </c>
      <c r="CE136" s="61" t="n">
        <v>0</v>
      </c>
      <c r="CF136" s="61">
        <f>CD136*CE136</f>
        <v/>
      </c>
      <c r="CG136" s="61" t="n"/>
      <c r="CH136" s="33" t="inlineStr">
        <is>
          <t>Cash</t>
        </is>
      </c>
      <c r="CI136" s="49">
        <f>1-SUM(CI124:CI135)</f>
        <v/>
      </c>
      <c r="CJ136" s="61" t="n">
        <v>0</v>
      </c>
      <c r="CK136" s="61">
        <f>CI136*CJ136</f>
        <v/>
      </c>
      <c r="CL136" s="61" t="n"/>
      <c r="CM136" s="33" t="inlineStr">
        <is>
          <t>Cash</t>
        </is>
      </c>
      <c r="CN136" s="49">
        <f>1-SUM(CN124:CN135)</f>
        <v/>
      </c>
      <c r="CO136" s="61" t="n">
        <v>0</v>
      </c>
      <c r="CP136" s="61">
        <f>CN136*CO136</f>
        <v/>
      </c>
      <c r="CQ136" s="61" t="n"/>
      <c r="CR136" s="33" t="inlineStr">
        <is>
          <t>Cash</t>
        </is>
      </c>
      <c r="CS136" s="49">
        <f>1-SUM(CS124:CS135)</f>
        <v/>
      </c>
      <c r="CT136" s="61" t="n">
        <v>0</v>
      </c>
      <c r="CU136" s="61">
        <f>CS136*CT136</f>
        <v/>
      </c>
      <c r="CV136" s="61" t="n"/>
      <c r="CW136" s="33" t="inlineStr">
        <is>
          <t>Cash</t>
        </is>
      </c>
      <c r="CX136" s="49">
        <f>1-SUM(CX124:CX135)</f>
        <v/>
      </c>
      <c r="CY136" s="61" t="n">
        <v>0</v>
      </c>
      <c r="CZ136" s="61">
        <f>CX136*CY136</f>
        <v/>
      </c>
      <c r="DA136" s="61" t="n"/>
      <c r="DB136" s="33" t="inlineStr">
        <is>
          <t>Cash</t>
        </is>
      </c>
      <c r="DC136" s="49">
        <f>1-SUM(DC124:DC135)</f>
        <v/>
      </c>
      <c r="DD136" s="61" t="n">
        <v>0</v>
      </c>
      <c r="DE136" s="61">
        <f>DC136*DD136</f>
        <v/>
      </c>
      <c r="DF136" s="61" t="n"/>
      <c r="DG136" s="33" t="inlineStr">
        <is>
          <t>Cash</t>
        </is>
      </c>
      <c r="DH136" s="49">
        <f>1-SUM(DH124:DH135)</f>
        <v/>
      </c>
      <c r="DI136" s="61" t="n">
        <v>0</v>
      </c>
      <c r="DJ136" s="61">
        <f>DH136*DI136</f>
        <v/>
      </c>
      <c r="DK136" s="61" t="n"/>
      <c r="DL136" s="33" t="inlineStr">
        <is>
          <t>Cash</t>
        </is>
      </c>
      <c r="DM136" s="49">
        <f>1-SUM(DM124:DM135)</f>
        <v/>
      </c>
      <c r="DN136" s="61" t="n">
        <v>0</v>
      </c>
      <c r="DO136" s="61">
        <f>DM136*DN136</f>
        <v/>
      </c>
      <c r="DP136" s="61" t="n"/>
      <c r="DQ136" s="33" t="inlineStr">
        <is>
          <t>Cash</t>
        </is>
      </c>
      <c r="DR136" s="49">
        <f>1-SUM(DR124:DR135)</f>
        <v/>
      </c>
      <c r="DS136" s="61" t="n">
        <v>0</v>
      </c>
      <c r="DT136" s="61">
        <f>DR136*DS136</f>
        <v/>
      </c>
      <c r="DU136" s="61" t="n"/>
      <c r="DV136" s="33" t="inlineStr">
        <is>
          <t>Cash</t>
        </is>
      </c>
      <c r="DW136" s="49">
        <f>1-SUM(DW124:DW135)</f>
        <v/>
      </c>
      <c r="DX136" s="61" t="n">
        <v>0</v>
      </c>
      <c r="DY136" s="61">
        <f>DW136*DX136</f>
        <v/>
      </c>
      <c r="DZ136" s="61" t="n"/>
      <c r="EA136" s="33" t="inlineStr">
        <is>
          <t>Cash</t>
        </is>
      </c>
      <c r="EB136" s="49">
        <f>1-SUM(EB124:EB135)</f>
        <v/>
      </c>
      <c r="EC136" s="61" t="n">
        <v>0</v>
      </c>
      <c r="ED136" s="61">
        <f>EB136*EC136</f>
        <v/>
      </c>
      <c r="EE136" s="61" t="n"/>
      <c r="EF136" s="33" t="inlineStr">
        <is>
          <t>Cash</t>
        </is>
      </c>
      <c r="EG136" s="49">
        <f>1-SUM(EG124:EG135)</f>
        <v/>
      </c>
      <c r="EH136" s="61" t="n">
        <v>0</v>
      </c>
      <c r="EI136" s="61">
        <f>EG136*EH136</f>
        <v/>
      </c>
      <c r="EJ136" s="61" t="n"/>
      <c r="EK136" s="33" t="inlineStr">
        <is>
          <t>Cash</t>
        </is>
      </c>
      <c r="EL136" s="49">
        <f>1-SUM(EL124:EL135)</f>
        <v/>
      </c>
      <c r="EM136" s="61" t="n">
        <v>0</v>
      </c>
      <c r="EN136" s="61">
        <f>EL136*EM136</f>
        <v/>
      </c>
      <c r="EO136" s="61" t="n"/>
      <c r="EP136" s="33" t="inlineStr">
        <is>
          <t>Cash</t>
        </is>
      </c>
      <c r="EQ136" s="49">
        <f>1-SUM(EQ124:EQ135)</f>
        <v/>
      </c>
      <c r="ER136" s="61" t="n">
        <v>0</v>
      </c>
      <c r="ES136" s="61">
        <f>EQ136*ER136</f>
        <v/>
      </c>
      <c r="ET136" s="61" t="n"/>
      <c r="EU136" s="33" t="inlineStr">
        <is>
          <t>Cash</t>
        </is>
      </c>
      <c r="EV136" s="49">
        <f>1-SUM(EV124:EV135)</f>
        <v/>
      </c>
      <c r="EW136" s="61" t="n">
        <v>0</v>
      </c>
      <c r="EX136" s="61">
        <f>EV136*EW136</f>
        <v/>
      </c>
      <c r="EY136" s="61" t="n"/>
      <c r="EZ136" s="33" t="inlineStr">
        <is>
          <t>Cash</t>
        </is>
      </c>
      <c r="FA136" s="49">
        <f>1-SUM(FA124:FA135)</f>
        <v/>
      </c>
      <c r="FB136" s="61" t="n">
        <v>0</v>
      </c>
      <c r="FC136" s="61">
        <f>FA136*FB136</f>
        <v/>
      </c>
      <c r="FD136" s="61" t="n"/>
      <c r="FE136" s="33" t="inlineStr">
        <is>
          <t>Cash</t>
        </is>
      </c>
      <c r="FF136" s="49">
        <f>1-SUM(FF124:FF135)</f>
        <v/>
      </c>
      <c r="FG136" s="61" t="n">
        <v>0</v>
      </c>
      <c r="FH136" s="61">
        <f>FF136*FG136</f>
        <v/>
      </c>
      <c r="FI136" s="61" t="n"/>
      <c r="FJ136" s="33" t="inlineStr">
        <is>
          <t>Cash</t>
        </is>
      </c>
      <c r="FK136" s="49">
        <f>1-SUM(FK124:FK135)</f>
        <v/>
      </c>
      <c r="FL136" s="61" t="n">
        <v>0</v>
      </c>
      <c r="FM136" s="61">
        <f>FK136*FL136</f>
        <v/>
      </c>
      <c r="FN136" s="61" t="n"/>
      <c r="FO136" s="33" t="inlineStr">
        <is>
          <t>Cash</t>
        </is>
      </c>
      <c r="FP136" s="49">
        <f>1-SUM(FP124:FP135)</f>
        <v/>
      </c>
      <c r="FQ136" s="61" t="n">
        <v>0</v>
      </c>
      <c r="FR136" s="61">
        <f>FP136*FQ136</f>
        <v/>
      </c>
      <c r="FS136" s="61" t="n"/>
      <c r="FT136" s="33" t="inlineStr">
        <is>
          <t>Cash</t>
        </is>
      </c>
      <c r="FU136" s="49">
        <f>1-SUM(FU124:FU135)</f>
        <v/>
      </c>
      <c r="FV136" s="61" t="n">
        <v>0</v>
      </c>
      <c r="FW136" s="61">
        <f>FU136*FV136</f>
        <v/>
      </c>
      <c r="FX136" s="61" t="n"/>
      <c r="FY136" s="33" t="inlineStr">
        <is>
          <t>Cash</t>
        </is>
      </c>
      <c r="FZ136" s="41">
        <f>1-SUM(FZ124:FZ135)</f>
        <v/>
      </c>
      <c r="GA136" s="61" t="n">
        <v>0</v>
      </c>
      <c r="GB136" s="61">
        <f>FZ136*GA136</f>
        <v/>
      </c>
      <c r="GC136" s="61" t="n"/>
      <c r="GD136" s="33" t="inlineStr">
        <is>
          <t>Cash</t>
        </is>
      </c>
      <c r="GE136" s="41">
        <f>1-SUM(GE124:GE135)</f>
        <v/>
      </c>
      <c r="GF136" s="61" t="n">
        <v>0</v>
      </c>
      <c r="GG136" s="61">
        <f>GE136*GF136</f>
        <v/>
      </c>
      <c r="GH136" s="61" t="n"/>
      <c r="GI136" s="33" t="inlineStr">
        <is>
          <t>Cash</t>
        </is>
      </c>
      <c r="GJ136" s="41">
        <f>1-SUM(GJ124:GJ135)</f>
        <v/>
      </c>
      <c r="GK136" s="61" t="n">
        <v>0</v>
      </c>
      <c r="GL136" s="61">
        <f>GJ136*GK136</f>
        <v/>
      </c>
      <c r="GM136" s="61" t="n"/>
      <c r="GN136" s="33" t="inlineStr">
        <is>
          <t>Cash</t>
        </is>
      </c>
      <c r="GO136" s="41">
        <f>1-SUM(GO124:GO135)</f>
        <v/>
      </c>
      <c r="GP136" s="61" t="n">
        <v>0</v>
      </c>
      <c r="GQ136" s="61">
        <f>GO136*GP136</f>
        <v/>
      </c>
      <c r="GR136" s="61" t="n"/>
      <c r="GS136" s="33" t="inlineStr">
        <is>
          <t>Cash</t>
        </is>
      </c>
      <c r="GT136" s="41">
        <f>1-SUM(GT124:GT135)</f>
        <v/>
      </c>
      <c r="GU136" s="61" t="n">
        <v>0</v>
      </c>
      <c r="GV136" s="61">
        <f>GT136*GU136</f>
        <v/>
      </c>
      <c r="GW136" s="61" t="n"/>
      <c r="GX136" s="33" t="inlineStr">
        <is>
          <t>Cash</t>
        </is>
      </c>
      <c r="GY136" s="41">
        <f>1-SUM(GY124:GY135)</f>
        <v/>
      </c>
      <c r="GZ136" s="61" t="n">
        <v>0</v>
      </c>
      <c r="HA136" s="61">
        <f>GY136*GZ136</f>
        <v/>
      </c>
      <c r="HB136" s="61" t="n"/>
      <c r="HC136" s="33" t="inlineStr">
        <is>
          <t>Cash</t>
        </is>
      </c>
      <c r="HD136" s="41">
        <f>1-SUM(HD124:HD135)</f>
        <v/>
      </c>
      <c r="HE136" s="61" t="n">
        <v>0</v>
      </c>
      <c r="HF136" s="61">
        <f>HD136*HE136</f>
        <v/>
      </c>
      <c r="HG136" s="61" t="n"/>
      <c r="HH136" s="33" t="inlineStr">
        <is>
          <t>Cash</t>
        </is>
      </c>
      <c r="HI136" s="50">
        <f>1-SUM(HI124:HI135)</f>
        <v/>
      </c>
      <c r="HJ136" s="61" t="n">
        <v>0</v>
      </c>
      <c r="HK136" s="61">
        <f>HI136*HJ136</f>
        <v/>
      </c>
      <c r="HL136" s="61" t="n"/>
      <c r="HM136" s="33" t="inlineStr">
        <is>
          <t>Cash</t>
        </is>
      </c>
      <c r="HN136" s="50">
        <f>1-SUM(HN124:HN135)</f>
        <v/>
      </c>
      <c r="HO136" s="61" t="n">
        <v>0</v>
      </c>
      <c r="HP136" s="61">
        <f>HN136*HO136</f>
        <v/>
      </c>
      <c r="HQ136" s="61" t="n"/>
      <c r="HR136" s="33" t="inlineStr">
        <is>
          <t>Cash</t>
        </is>
      </c>
      <c r="HS136" s="50">
        <f>1-SUM(HS124:HS135)</f>
        <v/>
      </c>
      <c r="HT136" s="61" t="n">
        <v>0</v>
      </c>
      <c r="HU136" s="61">
        <f>HS136*HT136</f>
        <v/>
      </c>
      <c r="HV136" s="61" t="n"/>
      <c r="HW136" s="33" t="inlineStr">
        <is>
          <t>Cash</t>
        </is>
      </c>
      <c r="HX136" s="50">
        <f>1-SUM(HX124:HX135)</f>
        <v/>
      </c>
      <c r="HY136" s="61" t="n">
        <v>0</v>
      </c>
      <c r="HZ136" s="61">
        <f>HX136*HY136</f>
        <v/>
      </c>
      <c r="IA136" s="61" t="n"/>
      <c r="IB136" s="33" t="inlineStr">
        <is>
          <t>Cash</t>
        </is>
      </c>
      <c r="IC136" s="50">
        <f>1-SUM(IC124:IC135)</f>
        <v/>
      </c>
      <c r="ID136" s="61" t="n">
        <v>0</v>
      </c>
      <c r="IE136" s="61">
        <f>IC136*ID136</f>
        <v/>
      </c>
      <c r="IF136" s="61" t="n"/>
      <c r="IG136" s="33" t="inlineStr">
        <is>
          <t>Cash</t>
        </is>
      </c>
      <c r="IH136" s="50">
        <f>1-SUM(IH124:IH135)</f>
        <v/>
      </c>
      <c r="II136" s="61" t="n">
        <v>0</v>
      </c>
      <c r="IJ136" s="61">
        <f>IH136*II136</f>
        <v/>
      </c>
      <c r="IK136" s="61" t="n"/>
      <c r="IL136" s="33" t="inlineStr">
        <is>
          <t>Cash</t>
        </is>
      </c>
      <c r="IM136" s="50">
        <f>1-SUM(IM124:IM135)</f>
        <v/>
      </c>
      <c r="IN136" s="61" t="n">
        <v>0</v>
      </c>
      <c r="IO136" s="61">
        <f>IM136*IN136</f>
        <v/>
      </c>
      <c r="IP136" s="61" t="n"/>
      <c r="IQ136" s="33" t="inlineStr">
        <is>
          <t>Cash</t>
        </is>
      </c>
      <c r="IR136" s="50">
        <f>1-SUM(IR124:IR135)</f>
        <v/>
      </c>
      <c r="IS136" s="61" t="n">
        <v>0</v>
      </c>
      <c r="IT136" s="61">
        <f>IR136*IS136</f>
        <v/>
      </c>
      <c r="IU136" s="61" t="n"/>
      <c r="IV136" s="33" t="inlineStr">
        <is>
          <t>Cash</t>
        </is>
      </c>
      <c r="IW136" s="50">
        <f>1-SUM(IW124:IW135)</f>
        <v/>
      </c>
      <c r="IX136" s="61" t="n">
        <v>0</v>
      </c>
      <c r="IY136" s="61">
        <f>IW136*IX136</f>
        <v/>
      </c>
      <c r="IZ136" s="61" t="n"/>
      <c r="JA136" s="33" t="inlineStr">
        <is>
          <t>Cash</t>
        </is>
      </c>
      <c r="JB136" s="50">
        <f>1-SUM(JB124:JB135)</f>
        <v/>
      </c>
      <c r="JC136" s="61" t="n">
        <v>0</v>
      </c>
      <c r="JD136" s="61">
        <f>JB136*JC136</f>
        <v/>
      </c>
      <c r="JE136" s="61" t="n"/>
      <c r="JF136" s="33" t="inlineStr">
        <is>
          <t>Cash</t>
        </is>
      </c>
      <c r="JG136" s="50">
        <f>1-SUM(JG124:JG135)</f>
        <v/>
      </c>
      <c r="JH136" s="61" t="n">
        <v>0</v>
      </c>
      <c r="JI136" s="61">
        <f>JG136*JH136</f>
        <v/>
      </c>
      <c r="JJ136" s="61" t="n"/>
      <c r="JK136" s="33" t="inlineStr">
        <is>
          <t>Cash</t>
        </is>
      </c>
      <c r="JL136" s="50">
        <f>1-SUM(JL124:JL135)</f>
        <v/>
      </c>
      <c r="JM136" s="61" t="n">
        <v>0</v>
      </c>
      <c r="JN136" s="61">
        <f>JL136*JM136</f>
        <v/>
      </c>
      <c r="JO136" s="61" t="n"/>
      <c r="JP136" s="33" t="inlineStr">
        <is>
          <t>Cash</t>
        </is>
      </c>
      <c r="JQ136" s="50">
        <f>1-SUM(JQ124:JQ135)</f>
        <v/>
      </c>
      <c r="JR136" s="61" t="n">
        <v>0</v>
      </c>
      <c r="JS136" s="61">
        <f>JQ136*JR136</f>
        <v/>
      </c>
      <c r="JT136" s="61" t="n"/>
      <c r="JU136" s="33" t="inlineStr">
        <is>
          <t>Cash</t>
        </is>
      </c>
      <c r="JV136" s="50">
        <f>1-SUM(JV124:JV135)</f>
        <v/>
      </c>
      <c r="JW136" s="61" t="n">
        <v>0</v>
      </c>
      <c r="JX136" s="61">
        <f>JV136*JW136</f>
        <v/>
      </c>
      <c r="JY136" s="61" t="n"/>
      <c r="JZ136" s="33" t="inlineStr">
        <is>
          <t>Cash</t>
        </is>
      </c>
      <c r="KA136" s="50">
        <f>1-SUM(KA124:KA135)</f>
        <v/>
      </c>
      <c r="KB136" s="61" t="n">
        <v>0</v>
      </c>
      <c r="KC136" s="61">
        <f>KA136*KB136</f>
        <v/>
      </c>
      <c r="KD136" s="61" t="n"/>
      <c r="KE136" s="33" t="inlineStr">
        <is>
          <t>Cash</t>
        </is>
      </c>
      <c r="KF136" s="50">
        <f>1-SUM(KF124:KF135)</f>
        <v/>
      </c>
      <c r="KG136" s="61" t="n">
        <v>0</v>
      </c>
      <c r="KH136" s="61">
        <f>KF136*KG136</f>
        <v/>
      </c>
      <c r="KI136" s="61" t="n"/>
      <c r="KJ136" s="33" t="inlineStr">
        <is>
          <t>Cash</t>
        </is>
      </c>
      <c r="KK136" s="50">
        <f>1-SUM(KK124:KK135)</f>
        <v/>
      </c>
      <c r="KL136" s="61" t="n">
        <v>0</v>
      </c>
      <c r="KM136" s="61">
        <f>KK136*KL136</f>
        <v/>
      </c>
      <c r="KN136" s="61" t="n"/>
      <c r="KO136" s="33" t="inlineStr">
        <is>
          <t>Cash</t>
        </is>
      </c>
      <c r="KP136" s="50">
        <f>1-SUM(KP124:KP135)</f>
        <v/>
      </c>
      <c r="KQ136" s="61" t="n">
        <v>0</v>
      </c>
      <c r="KR136" s="61">
        <f>KP136*KQ136</f>
        <v/>
      </c>
      <c r="KS136" s="61" t="n"/>
      <c r="KT136" s="33" t="inlineStr">
        <is>
          <t>Cash</t>
        </is>
      </c>
      <c r="KU136" s="50">
        <f>1-SUM(KU124:KU135)</f>
        <v/>
      </c>
      <c r="KV136" s="61" t="n">
        <v>0</v>
      </c>
      <c r="KW136" s="61">
        <f>KU136*KV136</f>
        <v/>
      </c>
      <c r="KX136" s="61" t="n"/>
      <c r="KY136" s="33" t="inlineStr">
        <is>
          <t>Cash</t>
        </is>
      </c>
      <c r="KZ136" s="50">
        <f>1-SUM(KZ124:KZ135)</f>
        <v/>
      </c>
      <c r="LA136" s="61" t="n">
        <v>0</v>
      </c>
      <c r="LB136" s="61">
        <f>KZ136*LA136</f>
        <v/>
      </c>
      <c r="LC136" s="61" t="n"/>
      <c r="LD136" s="33" t="inlineStr">
        <is>
          <t>Cash</t>
        </is>
      </c>
      <c r="LE136" s="50">
        <f>1-SUM(LE124:LE135)</f>
        <v/>
      </c>
      <c r="LF136" s="61" t="n">
        <v>0</v>
      </c>
      <c r="LG136" s="61">
        <f>LE136*LF136</f>
        <v/>
      </c>
      <c r="LH136" s="61" t="n"/>
      <c r="LI136" s="33" t="inlineStr">
        <is>
          <t>Cash</t>
        </is>
      </c>
      <c r="LJ136" s="50">
        <f>1-SUM(LJ124:LJ135)</f>
        <v/>
      </c>
      <c r="LK136" s="61" t="n">
        <v>0</v>
      </c>
      <c r="LL136" s="61">
        <f>LJ136*LK136</f>
        <v/>
      </c>
      <c r="LM136" s="61" t="n"/>
      <c r="LN136" s="33" t="inlineStr">
        <is>
          <t>Cash</t>
        </is>
      </c>
      <c r="LO136" s="50">
        <f>1-SUM(LO124:LO135)</f>
        <v/>
      </c>
      <c r="LP136" s="61" t="n">
        <v>0</v>
      </c>
      <c r="LQ136" s="61">
        <f>LO136*LP136</f>
        <v/>
      </c>
      <c r="LR136" s="61" t="n"/>
      <c r="LS136" s="33" t="inlineStr">
        <is>
          <t>Cash</t>
        </is>
      </c>
      <c r="LT136" s="50">
        <f>1-SUM(LT124:LT135)</f>
        <v/>
      </c>
      <c r="LU136" s="61" t="n">
        <v>0</v>
      </c>
      <c r="LV136" s="61">
        <f>LT136*LU136</f>
        <v/>
      </c>
      <c r="LW136" s="61" t="n"/>
      <c r="LX136" s="33" t="inlineStr">
        <is>
          <t>Cash</t>
        </is>
      </c>
      <c r="LY136" s="50">
        <f>1-SUM(LY124:LY135)</f>
        <v/>
      </c>
      <c r="LZ136" s="61" t="n">
        <v>0</v>
      </c>
      <c r="MA136" s="61">
        <f>LY136*LZ136</f>
        <v/>
      </c>
      <c r="MB136" s="61" t="n"/>
      <c r="MC136" s="33" t="inlineStr">
        <is>
          <t>Cash</t>
        </is>
      </c>
      <c r="MD136" s="50">
        <f>1-SUM(MD124:MD135)</f>
        <v/>
      </c>
      <c r="ME136" s="61" t="n">
        <v>0</v>
      </c>
      <c r="MF136" s="61">
        <f>MD136*ME136</f>
        <v/>
      </c>
      <c r="MG136" s="61" t="n"/>
      <c r="MH136" s="33" t="inlineStr">
        <is>
          <t>Cash</t>
        </is>
      </c>
      <c r="MI136" s="50" t="n">
        <v>0.02000000000000002</v>
      </c>
      <c r="MJ136" s="61" t="n">
        <v>0</v>
      </c>
      <c r="MK136" s="61">
        <f>MI136*MJ136</f>
        <v/>
      </c>
      <c r="ML136" s="61" t="n"/>
      <c r="MM136" s="33" t="inlineStr">
        <is>
          <t>Cash</t>
        </is>
      </c>
      <c r="MN136" s="50" t="n">
        <v>0.02000000000000002</v>
      </c>
      <c r="MO136" s="61" t="n">
        <v>0</v>
      </c>
      <c r="MP136" s="61">
        <f>MN136*MO136</f>
        <v/>
      </c>
      <c r="MQ136" s="33" t="n"/>
      <c r="MR136" s="33" t="inlineStr">
        <is>
          <t>Cash</t>
        </is>
      </c>
      <c r="MS136" s="50">
        <f>1-SUM(MS124:MS135)</f>
        <v/>
      </c>
      <c r="MT136" s="61" t="n">
        <v>0</v>
      </c>
      <c r="MU136" s="61">
        <f>MS136*MT136</f>
        <v/>
      </c>
      <c r="MV136" s="61" t="n"/>
      <c r="MW136" s="33" t="inlineStr">
        <is>
          <t>Cash</t>
        </is>
      </c>
      <c r="MX136" s="50">
        <f>1-SUM(MX124:MX135)</f>
        <v/>
      </c>
      <c r="MY136" s="61" t="n">
        <v>0</v>
      </c>
      <c r="MZ136" s="61">
        <f>MX136*MY136</f>
        <v/>
      </c>
      <c r="NA136" s="33" t="n"/>
      <c r="NB136" s="33" t="inlineStr">
        <is>
          <t>Cash</t>
        </is>
      </c>
      <c r="NC136" s="41">
        <f>1-SUM(NC124:NC135)</f>
        <v/>
      </c>
      <c r="ND136" s="61" t="n">
        <v>0</v>
      </c>
      <c r="NE136" s="61">
        <f>NC136*ND136</f>
        <v/>
      </c>
      <c r="NF136" s="33" t="n"/>
      <c r="NG136" s="33" t="inlineStr">
        <is>
          <t>Cash</t>
        </is>
      </c>
      <c r="NH136" s="41">
        <f>1-SUM(NH124:NH135)</f>
        <v/>
      </c>
      <c r="NI136" s="61" t="n">
        <v>0</v>
      </c>
      <c r="NJ136" s="61">
        <f>NH136*NI136</f>
        <v/>
      </c>
      <c r="NK136" s="33" t="n"/>
      <c r="NL136" s="33" t="inlineStr">
        <is>
          <t>Cash</t>
        </is>
      </c>
      <c r="NM136" s="41" t="n">
        <v>0.02000000000000002</v>
      </c>
      <c r="NN136" s="61" t="n">
        <v>0</v>
      </c>
      <c r="NO136" s="61">
        <f>NM136*NN136</f>
        <v/>
      </c>
      <c r="NP136" s="33" t="n"/>
      <c r="NQ136" s="33" t="inlineStr">
        <is>
          <t>Cash</t>
        </is>
      </c>
      <c r="NR136" s="41">
        <f>1-SUM(NR124:NR135)</f>
        <v/>
      </c>
      <c r="NS136" s="61" t="n">
        <v>0</v>
      </c>
      <c r="NT136" s="61">
        <f>NR136*NS136</f>
        <v/>
      </c>
      <c r="NU136" s="33" t="n"/>
      <c r="NV136" s="33" t="inlineStr">
        <is>
          <t>Cash</t>
        </is>
      </c>
      <c r="NW136" s="41">
        <f>1-SUM(NW124:NW135)</f>
        <v/>
      </c>
      <c r="NX136" s="61" t="n">
        <v>0</v>
      </c>
      <c r="NY136" s="61">
        <f>NW136*NX136</f>
        <v/>
      </c>
      <c r="NZ136" s="33" t="n"/>
      <c r="OA136" s="33" t="inlineStr">
        <is>
          <t>Cash</t>
        </is>
      </c>
      <c r="OB136" s="41">
        <f>1-SUM(OB124:OB135)</f>
        <v/>
      </c>
      <c r="OC136" s="61" t="n">
        <v>0</v>
      </c>
      <c r="OD136" s="61">
        <f>OB136*OC136</f>
        <v/>
      </c>
      <c r="OE136" s="33" t="n"/>
      <c r="OF136" s="33" t="inlineStr">
        <is>
          <t>Cash</t>
        </is>
      </c>
      <c r="OG136" s="41">
        <f>1-SUM(OG124:OG135)</f>
        <v/>
      </c>
      <c r="OH136" s="61" t="n">
        <v>0</v>
      </c>
      <c r="OI136" s="61">
        <f>OG136*OH136</f>
        <v/>
      </c>
      <c r="OJ136" s="33" t="n"/>
      <c r="OK136" s="33" t="inlineStr">
        <is>
          <t>Cash</t>
        </is>
      </c>
      <c r="OL136" s="41">
        <f>1-SUM(OL124:OL135)</f>
        <v/>
      </c>
      <c r="OM136" s="61" t="n">
        <v>0</v>
      </c>
      <c r="ON136" s="61">
        <f>OL136*OM136</f>
        <v/>
      </c>
      <c r="OO136" s="33" t="n"/>
      <c r="OP136" s="33" t="inlineStr">
        <is>
          <t>Cash</t>
        </is>
      </c>
      <c r="OQ136" s="41">
        <f>1-SUM(OQ124:OQ135)</f>
        <v/>
      </c>
      <c r="OR136" s="61" t="n">
        <v>0</v>
      </c>
      <c r="OS136" s="61">
        <f>OQ136*OR136</f>
        <v/>
      </c>
      <c r="OT136" s="33" t="n"/>
      <c r="OU136" s="33" t="inlineStr">
        <is>
          <t>Cash</t>
        </is>
      </c>
      <c r="OV136" s="41">
        <f>1-SUM(OV124:OV135)</f>
        <v/>
      </c>
      <c r="OW136" s="61" t="n">
        <v>0</v>
      </c>
      <c r="OX136" s="61">
        <f>OV136*OW136</f>
        <v/>
      </c>
      <c r="OY136" s="33" t="n"/>
      <c r="OZ136" s="33" t="inlineStr">
        <is>
          <t>Cash</t>
        </is>
      </c>
      <c r="PA136" s="41">
        <f>1-SUM(PA124:PA135)</f>
        <v/>
      </c>
      <c r="PB136" s="61" t="n">
        <v>0</v>
      </c>
      <c r="PC136" s="61">
        <f>PA136*PB136</f>
        <v/>
      </c>
      <c r="PD136" s="33" t="n"/>
      <c r="PE136" s="33" t="inlineStr">
        <is>
          <t>Cash</t>
        </is>
      </c>
      <c r="PF136" s="41">
        <f>1-SUM(PF124:PF135)</f>
        <v/>
      </c>
      <c r="PG136" s="61" t="n">
        <v>0</v>
      </c>
      <c r="PH136" s="61">
        <f>PF136*PG136</f>
        <v/>
      </c>
      <c r="PI136" s="33" t="n"/>
      <c r="PJ136" s="33" t="inlineStr">
        <is>
          <t>Cash</t>
        </is>
      </c>
      <c r="PK136" s="41">
        <f>1-SUM(PK124:PK135)</f>
        <v/>
      </c>
      <c r="PL136" s="61" t="n">
        <v>0</v>
      </c>
      <c r="PM136" s="61">
        <f>PK136*PL136</f>
        <v/>
      </c>
      <c r="PN136" s="33" t="n"/>
      <c r="PO136" s="33" t="inlineStr">
        <is>
          <t>Cash</t>
        </is>
      </c>
      <c r="PP136" s="41">
        <f>1-SUM(PP124:PP135)</f>
        <v/>
      </c>
      <c r="PQ136" s="61" t="n">
        <v>0</v>
      </c>
      <c r="PR136" s="61">
        <f>PP136*PQ136</f>
        <v/>
      </c>
      <c r="PS136" s="33" t="n"/>
      <c r="PT136" s="33" t="inlineStr">
        <is>
          <t>Cash</t>
        </is>
      </c>
      <c r="PU136" s="41">
        <f>1-SUM(PU124:PU135)</f>
        <v/>
      </c>
      <c r="PV136" s="61" t="n">
        <v>0</v>
      </c>
      <c r="PW136" s="61">
        <f>PU136*PV136</f>
        <v/>
      </c>
      <c r="PX136" s="33" t="n"/>
      <c r="PY136" s="33" t="inlineStr">
        <is>
          <t>Cash</t>
        </is>
      </c>
      <c r="PZ136" s="41">
        <f>1-SUM(PZ124:PZ135)</f>
        <v/>
      </c>
      <c r="QA136" s="61" t="n">
        <v>0</v>
      </c>
      <c r="QB136" s="61">
        <f>PZ136*QA136</f>
        <v/>
      </c>
      <c r="QC136" s="33" t="n"/>
      <c r="QD136" s="33" t="inlineStr">
        <is>
          <t>Cash</t>
        </is>
      </c>
      <c r="QE136" s="41">
        <f>1-SUM(QE124:QE135)</f>
        <v/>
      </c>
      <c r="QF136" s="61" t="n">
        <v>0</v>
      </c>
      <c r="QG136" s="61">
        <f>QE136*QF136</f>
        <v/>
      </c>
      <c r="QH136" s="61" t="n"/>
      <c r="QI136" s="33" t="inlineStr">
        <is>
          <t>Cash</t>
        </is>
      </c>
      <c r="QJ136" s="41" t="n">
        <v>0.02</v>
      </c>
      <c r="QK136" s="61" t="n">
        <v>0</v>
      </c>
      <c r="QL136" s="61">
        <f>QJ136*QK136</f>
        <v/>
      </c>
      <c r="QM136" s="33" t="n"/>
      <c r="QN136" s="33" t="inlineStr">
        <is>
          <t>Cash</t>
        </is>
      </c>
      <c r="QO136" s="41" t="n">
        <v>0.02</v>
      </c>
      <c r="QP136" s="61" t="n">
        <v>0</v>
      </c>
      <c r="QQ136" s="61">
        <f>QO136*QP136</f>
        <v/>
      </c>
      <c r="QR136" s="33" t="n"/>
      <c r="QS136" s="33" t="inlineStr">
        <is>
          <t>Cash</t>
        </is>
      </c>
      <c r="QT136" s="41" t="n">
        <v>0.02</v>
      </c>
      <c r="QU136" s="61" t="n">
        <v>0</v>
      </c>
      <c r="QV136" s="61">
        <f>QT136*QU136</f>
        <v/>
      </c>
      <c r="QW136" s="33" t="n"/>
      <c r="QX136" s="33" t="inlineStr">
        <is>
          <t>Cash</t>
        </is>
      </c>
      <c r="QY136" s="41" t="n">
        <v>0.02</v>
      </c>
      <c r="QZ136" s="61" t="n">
        <v>0</v>
      </c>
      <c r="RA136" s="61">
        <f>QY136*QZ136</f>
        <v/>
      </c>
      <c r="RB136" s="33" t="n"/>
      <c r="RC136" s="33" t="inlineStr">
        <is>
          <t>Cash</t>
        </is>
      </c>
      <c r="RD136" s="41" t="n">
        <v>0.02</v>
      </c>
      <c r="RE136" s="61" t="n">
        <v>0</v>
      </c>
      <c r="RF136" s="61">
        <f>RD136*RE136</f>
        <v/>
      </c>
      <c r="RG136" s="33" t="n"/>
      <c r="RH136" s="33" t="inlineStr">
        <is>
          <t>Cash</t>
        </is>
      </c>
      <c r="RI136" s="41" t="n">
        <v>0.02</v>
      </c>
      <c r="RJ136" s="61" t="n">
        <v>0</v>
      </c>
      <c r="RK136" s="61">
        <f>RI136*RJ136</f>
        <v/>
      </c>
      <c r="RL136" s="61" t="n"/>
      <c r="RM136" s="208" t="n">
        <v>0.02</v>
      </c>
      <c r="RN136" s="35" t="n"/>
    </row>
    <row r="137">
      <c r="LT137" s="34" t="n"/>
      <c r="LY137" s="34" t="n"/>
      <c r="MD137" s="34" t="n"/>
      <c r="MI137" s="34" t="n"/>
      <c r="MN137" s="34" t="n"/>
      <c r="MS137" s="34" t="n"/>
      <c r="MX137" s="34" t="n"/>
      <c r="NC137" s="41" t="n"/>
      <c r="NH137" s="41" t="n"/>
      <c r="NM137" s="41" t="n"/>
      <c r="NR137" s="41" t="n"/>
      <c r="NW137" s="41" t="n"/>
      <c r="OB137" s="41" t="n"/>
      <c r="OG137" s="41" t="n"/>
      <c r="OL137" s="41" t="n"/>
      <c r="OQ137" s="41" t="n"/>
      <c r="OV137" s="41" t="n"/>
      <c r="PF137" s="41" t="n"/>
      <c r="PK137" s="41" t="n"/>
      <c r="PP137" s="41" t="n"/>
      <c r="PU137" s="41" t="n"/>
      <c r="PZ137" s="41" t="n"/>
      <c r="QE137" s="41" t="n"/>
      <c r="QJ137" s="41" t="n"/>
      <c r="QO137" s="41" t="n"/>
      <c r="QT137" s="41" t="n"/>
      <c r="QY137" s="41" t="n"/>
      <c r="RD137" s="41" t="n"/>
      <c r="RI137" s="41" t="n"/>
      <c r="RM137" s="50" t="n"/>
    </row>
    <row r="138">
      <c r="U138" s="33" t="inlineStr">
        <is>
          <t>Total</t>
        </is>
      </c>
      <c r="V138" s="48">
        <f>SUM(V124:V137)</f>
        <v/>
      </c>
      <c r="W138" s="33" t="n"/>
      <c r="X138" s="46">
        <f>SUM(X124:X136)</f>
        <v/>
      </c>
      <c r="Y138" s="46" t="n"/>
      <c r="Z138" s="33" t="inlineStr">
        <is>
          <t>Total</t>
        </is>
      </c>
      <c r="AA138" s="48">
        <f>SUM(AA124:AA137)</f>
        <v/>
      </c>
      <c r="AB138" s="33" t="n"/>
      <c r="AC138" s="46">
        <f>SUM(AC124:AC136)</f>
        <v/>
      </c>
      <c r="AD138" s="46" t="n"/>
      <c r="AE138" s="33" t="inlineStr">
        <is>
          <t>Total</t>
        </is>
      </c>
      <c r="AF138" s="48">
        <f>SUM(AF124:AF137)</f>
        <v/>
      </c>
      <c r="AG138" s="33" t="n"/>
      <c r="AH138" s="46">
        <f>SUM(AH124:AH136)</f>
        <v/>
      </c>
      <c r="AI138" s="46" t="n"/>
      <c r="AJ138" s="33" t="inlineStr">
        <is>
          <t>Total</t>
        </is>
      </c>
      <c r="AK138" s="48">
        <f>SUM(AK124:AK137)</f>
        <v/>
      </c>
      <c r="AL138" s="33" t="n"/>
      <c r="AM138" s="46">
        <f>SUM(AM124:AM136)</f>
        <v/>
      </c>
      <c r="AN138" s="46" t="n"/>
      <c r="AO138" s="33" t="inlineStr">
        <is>
          <t>Total</t>
        </is>
      </c>
      <c r="AP138" s="48">
        <f>SUM(AP124:AP137)</f>
        <v/>
      </c>
      <c r="AQ138" s="33" t="n"/>
      <c r="AR138" s="46">
        <f>SUM(AR124:AR136)</f>
        <v/>
      </c>
      <c r="AS138" s="46" t="n"/>
      <c r="AT138" s="33" t="inlineStr">
        <is>
          <t>Total</t>
        </is>
      </c>
      <c r="AU138" s="48">
        <f>SUM(AU124:AU137)</f>
        <v/>
      </c>
      <c r="AV138" s="33" t="n"/>
      <c r="AW138" s="46">
        <f>SUM(AW124:AW136)</f>
        <v/>
      </c>
      <c r="AX138" s="46" t="n"/>
      <c r="AY138" s="33" t="inlineStr">
        <is>
          <t>Total</t>
        </is>
      </c>
      <c r="AZ138" s="48">
        <f>SUM(AZ124:AZ137)</f>
        <v/>
      </c>
      <c r="BA138" s="33" t="n"/>
      <c r="BB138" s="46">
        <f>SUM(BB124:BB136)</f>
        <v/>
      </c>
      <c r="BC138" s="46" t="n"/>
      <c r="BD138" s="33" t="inlineStr">
        <is>
          <t>Total</t>
        </is>
      </c>
      <c r="BE138" s="48">
        <f>SUM(BE124:BE137)</f>
        <v/>
      </c>
      <c r="BF138" s="33" t="n"/>
      <c r="BG138" s="46">
        <f>SUM(BG124:BG136)</f>
        <v/>
      </c>
      <c r="BH138" s="46" t="n"/>
      <c r="BI138" s="33" t="inlineStr">
        <is>
          <t>Total</t>
        </is>
      </c>
      <c r="BJ138" s="48">
        <f>SUM(BJ124:BJ137)</f>
        <v/>
      </c>
      <c r="BK138" s="33" t="n"/>
      <c r="BL138" s="46">
        <f>SUM(BL124:BL136)</f>
        <v/>
      </c>
      <c r="BM138" s="46" t="n"/>
      <c r="BN138" s="33" t="inlineStr">
        <is>
          <t>Total</t>
        </is>
      </c>
      <c r="BO138" s="48">
        <f>SUM(BO124:BO137)</f>
        <v/>
      </c>
      <c r="BP138" s="33" t="n"/>
      <c r="BQ138" s="46">
        <f>SUM(BQ124:BQ136)</f>
        <v/>
      </c>
      <c r="BR138" s="46" t="n"/>
      <c r="BS138" s="33" t="inlineStr">
        <is>
          <t>Total</t>
        </is>
      </c>
      <c r="BT138" s="48">
        <f>SUM(BT124:BT137)</f>
        <v/>
      </c>
      <c r="BU138" s="33" t="n"/>
      <c r="BV138" s="46">
        <f>SUM(BV124:BV136)</f>
        <v/>
      </c>
      <c r="BW138" s="46" t="n"/>
      <c r="BX138" s="33" t="inlineStr">
        <is>
          <t>Total</t>
        </is>
      </c>
      <c r="BY138" s="48">
        <f>SUM(BY124:BY137)</f>
        <v/>
      </c>
      <c r="BZ138" s="33" t="n"/>
      <c r="CA138" s="46">
        <f>SUM(CA124:CA136)</f>
        <v/>
      </c>
      <c r="CB138" s="46" t="n"/>
      <c r="CC138" s="33" t="inlineStr">
        <is>
          <t>Total</t>
        </is>
      </c>
      <c r="CD138" s="48">
        <f>SUM(CD124:CD137)</f>
        <v/>
      </c>
      <c r="CE138" s="33" t="n"/>
      <c r="CF138" s="46">
        <f>SUM(CF124:CF136)</f>
        <v/>
      </c>
      <c r="CG138" s="46" t="n"/>
      <c r="CH138" s="33" t="inlineStr">
        <is>
          <t>Total</t>
        </is>
      </c>
      <c r="CI138" s="48">
        <f>SUM(CI124:CI137)</f>
        <v/>
      </c>
      <c r="CJ138" s="33" t="n"/>
      <c r="CK138" s="46">
        <f>SUM(CK124:CK136)</f>
        <v/>
      </c>
      <c r="CL138" s="46" t="n"/>
      <c r="CM138" s="33" t="inlineStr">
        <is>
          <t>Total</t>
        </is>
      </c>
      <c r="CN138" s="48">
        <f>SUM(CN124:CN137)</f>
        <v/>
      </c>
      <c r="CO138" s="33" t="n"/>
      <c r="CP138" s="46">
        <f>SUM(CP124:CP136)</f>
        <v/>
      </c>
      <c r="CQ138" s="46" t="n"/>
      <c r="CR138" s="33" t="inlineStr">
        <is>
          <t>Total</t>
        </is>
      </c>
      <c r="CS138" s="48">
        <f>SUM(CS124:CS137)</f>
        <v/>
      </c>
      <c r="CT138" s="33" t="n"/>
      <c r="CU138" s="46">
        <f>SUM(CU124:CU136)</f>
        <v/>
      </c>
      <c r="CV138" s="46" t="n"/>
      <c r="CW138" s="33" t="inlineStr">
        <is>
          <t>Total</t>
        </is>
      </c>
      <c r="CX138" s="48">
        <f>SUM(CX124:CX137)</f>
        <v/>
      </c>
      <c r="CY138" s="33" t="n"/>
      <c r="CZ138" s="46">
        <f>SUM(CZ124:CZ136)</f>
        <v/>
      </c>
      <c r="DA138" s="46" t="n"/>
      <c r="DB138" s="33" t="inlineStr">
        <is>
          <t>Total</t>
        </is>
      </c>
      <c r="DC138" s="48">
        <f>SUM(DC124:DC137)</f>
        <v/>
      </c>
      <c r="DD138" s="33" t="n"/>
      <c r="DE138" s="46">
        <f>SUM(DE124:DE136)</f>
        <v/>
      </c>
      <c r="DF138" s="46" t="n"/>
      <c r="DG138" s="33" t="inlineStr">
        <is>
          <t>Total</t>
        </is>
      </c>
      <c r="DH138" s="48">
        <f>SUM(DH124:DH137)</f>
        <v/>
      </c>
      <c r="DI138" s="33" t="n"/>
      <c r="DJ138" s="46">
        <f>SUM(DJ124:DJ136)</f>
        <v/>
      </c>
      <c r="DK138" s="46" t="n"/>
      <c r="DL138" s="33" t="inlineStr">
        <is>
          <t>Total</t>
        </is>
      </c>
      <c r="DM138" s="48">
        <f>SUM(DM124:DM137)</f>
        <v/>
      </c>
      <c r="DN138" s="33" t="n"/>
      <c r="DO138" s="46">
        <f>SUM(DO124:DO136)</f>
        <v/>
      </c>
      <c r="DP138" s="46" t="n"/>
      <c r="DQ138" s="33" t="inlineStr">
        <is>
          <t>Total</t>
        </is>
      </c>
      <c r="DR138" s="48">
        <f>SUM(DR124:DR137)</f>
        <v/>
      </c>
      <c r="DS138" s="33" t="n"/>
      <c r="DT138" s="46">
        <f>SUM(DT124:DT136)</f>
        <v/>
      </c>
      <c r="DU138" s="46" t="n"/>
      <c r="DV138" s="33" t="inlineStr">
        <is>
          <t>Total</t>
        </is>
      </c>
      <c r="DW138" s="48">
        <f>SUM(DW124:DW137)</f>
        <v/>
      </c>
      <c r="DX138" s="33" t="n"/>
      <c r="DY138" s="46">
        <f>SUM(DY124:DY136)</f>
        <v/>
      </c>
      <c r="DZ138" s="46" t="n"/>
      <c r="EA138" s="33" t="inlineStr">
        <is>
          <t>Total</t>
        </is>
      </c>
      <c r="EB138" s="48">
        <f>SUM(EB124:EB137)</f>
        <v/>
      </c>
      <c r="EC138" s="33" t="n"/>
      <c r="ED138" s="46">
        <f>SUM(ED124:ED136)</f>
        <v/>
      </c>
      <c r="EE138" s="46" t="n"/>
      <c r="EF138" s="33" t="inlineStr">
        <is>
          <t>Total</t>
        </is>
      </c>
      <c r="EG138" s="48">
        <f>SUM(EG124:EG137)</f>
        <v/>
      </c>
      <c r="EH138" s="33" t="n"/>
      <c r="EI138" s="46">
        <f>SUM(EI124:EI136)</f>
        <v/>
      </c>
      <c r="EJ138" s="46" t="n"/>
      <c r="EK138" s="33" t="inlineStr">
        <is>
          <t>Total</t>
        </is>
      </c>
      <c r="EL138" s="48">
        <f>SUM(EL124:EL137)</f>
        <v/>
      </c>
      <c r="EM138" s="33" t="n"/>
      <c r="EN138" s="46">
        <f>SUM(EN124:EN136)</f>
        <v/>
      </c>
      <c r="EO138" s="46" t="n"/>
      <c r="EP138" s="33" t="inlineStr">
        <is>
          <t>Total</t>
        </is>
      </c>
      <c r="EQ138" s="48">
        <f>SUM(EQ124:EQ137)</f>
        <v/>
      </c>
      <c r="ER138" s="33" t="n"/>
      <c r="ES138" s="46">
        <f>SUM(ES124:ES136)</f>
        <v/>
      </c>
      <c r="ET138" s="46" t="n"/>
      <c r="EU138" s="33" t="inlineStr">
        <is>
          <t>Total</t>
        </is>
      </c>
      <c r="EV138" s="48">
        <f>SUM(EV124:EV137)</f>
        <v/>
      </c>
      <c r="EW138" s="33" t="n"/>
      <c r="EX138" s="46">
        <f>SUM(EX124:EX136)</f>
        <v/>
      </c>
      <c r="EY138" s="46" t="n"/>
      <c r="EZ138" s="33" t="inlineStr">
        <is>
          <t>Total</t>
        </is>
      </c>
      <c r="FA138" s="48">
        <f>SUM(FA124:FA137)</f>
        <v/>
      </c>
      <c r="FB138" s="33" t="n"/>
      <c r="FC138" s="46">
        <f>SUM(FC124:FC136)</f>
        <v/>
      </c>
      <c r="FD138" s="46" t="n"/>
      <c r="FE138" s="33" t="inlineStr">
        <is>
          <t>Total</t>
        </is>
      </c>
      <c r="FF138" s="48">
        <f>SUM(FF124:FF137)</f>
        <v/>
      </c>
      <c r="FG138" s="33" t="n"/>
      <c r="FH138" s="46">
        <f>SUM(FH124:FH136)</f>
        <v/>
      </c>
      <c r="FI138" s="46" t="n"/>
      <c r="FJ138" s="33" t="inlineStr">
        <is>
          <t>Total</t>
        </is>
      </c>
      <c r="FK138" s="48">
        <f>SUM(FK124:FK137)</f>
        <v/>
      </c>
      <c r="FL138" s="33" t="n"/>
      <c r="FM138" s="46">
        <f>SUM(FM124:FM136)</f>
        <v/>
      </c>
      <c r="FN138" s="46" t="n"/>
      <c r="FO138" s="33" t="inlineStr">
        <is>
          <t>Total</t>
        </is>
      </c>
      <c r="FP138" s="48">
        <f>SUM(FP124:FP137)</f>
        <v/>
      </c>
      <c r="FQ138" s="33" t="n"/>
      <c r="FR138" s="46">
        <f>SUM(FR124:FR136)</f>
        <v/>
      </c>
      <c r="FS138" s="46" t="n"/>
      <c r="FT138" s="33" t="inlineStr">
        <is>
          <t>Total</t>
        </is>
      </c>
      <c r="FU138" s="48">
        <f>SUM(FU124:FU137)</f>
        <v/>
      </c>
      <c r="FV138" s="33" t="n"/>
      <c r="FW138" s="46">
        <f>SUM(FW124:FW136)</f>
        <v/>
      </c>
      <c r="FX138" s="46" t="n"/>
      <c r="FY138" s="33" t="inlineStr">
        <is>
          <t>Total</t>
        </is>
      </c>
      <c r="FZ138" s="53">
        <f>SUM(FZ124:FZ137)</f>
        <v/>
      </c>
      <c r="GA138" s="33" t="n"/>
      <c r="GB138" s="46">
        <f>SUM(GB124:GB136)</f>
        <v/>
      </c>
      <c r="GC138" s="46" t="n"/>
      <c r="GD138" s="33" t="inlineStr">
        <is>
          <t>Total</t>
        </is>
      </c>
      <c r="GE138" s="53">
        <f>SUM(GE124:GE137)</f>
        <v/>
      </c>
      <c r="GF138" s="33" t="n"/>
      <c r="GG138" s="46">
        <f>SUM(GG124:GG136)</f>
        <v/>
      </c>
      <c r="GH138" s="46" t="n"/>
      <c r="GI138" s="33" t="inlineStr">
        <is>
          <t>Total</t>
        </is>
      </c>
      <c r="GJ138" s="53">
        <f>SUM(GJ124:GJ137)</f>
        <v/>
      </c>
      <c r="GK138" s="33" t="n"/>
      <c r="GL138" s="46">
        <f>SUM(GL124:GL136)</f>
        <v/>
      </c>
      <c r="GM138" s="46" t="n"/>
      <c r="GN138" s="33" t="inlineStr">
        <is>
          <t>Total</t>
        </is>
      </c>
      <c r="GO138" s="53">
        <f>SUM(GO124:GO137)</f>
        <v/>
      </c>
      <c r="GP138" s="33" t="n"/>
      <c r="GQ138" s="46">
        <f>SUM(GQ124:GQ136)</f>
        <v/>
      </c>
      <c r="GR138" s="46" t="n"/>
      <c r="GS138" s="33" t="inlineStr">
        <is>
          <t>Total</t>
        </is>
      </c>
      <c r="GT138" s="53">
        <f>SUM(GT124:GT137)</f>
        <v/>
      </c>
      <c r="GU138" s="33" t="n"/>
      <c r="GV138" s="46">
        <f>SUM(GV124:GV136)</f>
        <v/>
      </c>
      <c r="GW138" s="46" t="n"/>
      <c r="GX138" s="33" t="inlineStr">
        <is>
          <t>Total</t>
        </is>
      </c>
      <c r="GY138" s="53">
        <f>SUM(GY124:GY137)</f>
        <v/>
      </c>
      <c r="GZ138" s="33" t="n"/>
      <c r="HA138" s="46">
        <f>SUM(HA124:HA136)</f>
        <v/>
      </c>
      <c r="HB138" s="46" t="n"/>
      <c r="HC138" s="33" t="inlineStr">
        <is>
          <t>Total</t>
        </is>
      </c>
      <c r="HD138" s="53">
        <f>SUM(HD124:HD137)</f>
        <v/>
      </c>
      <c r="HE138" s="33" t="n"/>
      <c r="HF138" s="46">
        <f>SUM(HF124:HF136)</f>
        <v/>
      </c>
      <c r="HG138" s="46" t="n"/>
      <c r="HH138" s="33" t="inlineStr">
        <is>
          <t>Total</t>
        </is>
      </c>
      <c r="HI138" s="53">
        <f>SUM(HI124:HI137)</f>
        <v/>
      </c>
      <c r="HJ138" s="33" t="n"/>
      <c r="HK138" s="46">
        <f>SUM(HK124:HK136)</f>
        <v/>
      </c>
      <c r="HL138" s="46" t="n"/>
      <c r="HM138" s="33" t="inlineStr">
        <is>
          <t>Total</t>
        </is>
      </c>
      <c r="HN138" s="53">
        <f>SUM(HN124:HN137)</f>
        <v/>
      </c>
      <c r="HO138" s="33" t="n"/>
      <c r="HP138" s="46">
        <f>SUM(HP124:HP136)</f>
        <v/>
      </c>
      <c r="HQ138" s="46" t="n"/>
      <c r="HR138" s="33" t="inlineStr">
        <is>
          <t>Total</t>
        </is>
      </c>
      <c r="HS138" s="53">
        <f>SUM(HS124:HS137)</f>
        <v/>
      </c>
      <c r="HT138" s="33" t="n"/>
      <c r="HU138" s="46">
        <f>SUM(HU124:HU136)</f>
        <v/>
      </c>
      <c r="HV138" s="46" t="n"/>
      <c r="HW138" s="33" t="inlineStr">
        <is>
          <t>Total</t>
        </is>
      </c>
      <c r="HX138" s="53">
        <f>SUM(HX124:HX137)</f>
        <v/>
      </c>
      <c r="HY138" s="33" t="n"/>
      <c r="HZ138" s="46">
        <f>SUM(HZ124:HZ136)</f>
        <v/>
      </c>
      <c r="IA138" s="46" t="n"/>
      <c r="IB138" s="33" t="inlineStr">
        <is>
          <t>Total</t>
        </is>
      </c>
      <c r="IC138" s="53">
        <f>SUM(IC124:IC137)</f>
        <v/>
      </c>
      <c r="ID138" s="33" t="n"/>
      <c r="IE138" s="46">
        <f>SUM(IE124:IE136)</f>
        <v/>
      </c>
      <c r="IF138" s="46" t="n"/>
      <c r="IG138" s="33" t="inlineStr">
        <is>
          <t>Total</t>
        </is>
      </c>
      <c r="IH138" s="53">
        <f>SUM(IH124:IH137)</f>
        <v/>
      </c>
      <c r="II138" s="33" t="n"/>
      <c r="IJ138" s="46">
        <f>SUM(IJ124:IJ136)</f>
        <v/>
      </c>
      <c r="IK138" s="46" t="n"/>
      <c r="IL138" s="33" t="inlineStr">
        <is>
          <t>Total</t>
        </is>
      </c>
      <c r="IM138" s="53">
        <f>SUM(IM124:IM137)</f>
        <v/>
      </c>
      <c r="IN138" s="33" t="n"/>
      <c r="IO138" s="46">
        <f>SUM(IO124:IO136)</f>
        <v/>
      </c>
      <c r="IP138" s="46" t="n"/>
      <c r="IQ138" s="33" t="inlineStr">
        <is>
          <t>Total</t>
        </is>
      </c>
      <c r="IR138" s="53">
        <f>SUM(IR124:IR137)</f>
        <v/>
      </c>
      <c r="IS138" s="33" t="n"/>
      <c r="IT138" s="46">
        <f>SUM(IT124:IT136)</f>
        <v/>
      </c>
      <c r="IU138" s="46" t="n"/>
      <c r="IV138" s="33" t="inlineStr">
        <is>
          <t>Total</t>
        </is>
      </c>
      <c r="IW138" s="53">
        <f>SUM(IW124:IW137)</f>
        <v/>
      </c>
      <c r="IX138" s="33" t="n"/>
      <c r="IY138" s="46">
        <f>SUM(IY124:IY136)</f>
        <v/>
      </c>
      <c r="IZ138" s="46" t="n"/>
      <c r="JA138" s="33" t="inlineStr">
        <is>
          <t>Total</t>
        </is>
      </c>
      <c r="JB138" s="53">
        <f>SUM(JB124:JB137)</f>
        <v/>
      </c>
      <c r="JC138" s="33" t="n"/>
      <c r="JD138" s="46">
        <f>SUM(JD124:JD136)</f>
        <v/>
      </c>
      <c r="JE138" s="46" t="n"/>
      <c r="JF138" s="33" t="inlineStr">
        <is>
          <t>Total</t>
        </is>
      </c>
      <c r="JG138" s="53">
        <f>SUM(JG124:JG137)</f>
        <v/>
      </c>
      <c r="JH138" s="33" t="n"/>
      <c r="JI138" s="46">
        <f>SUM(JI124:JI136)</f>
        <v/>
      </c>
      <c r="JJ138" s="46" t="n"/>
      <c r="JK138" s="33" t="inlineStr">
        <is>
          <t>Total</t>
        </is>
      </c>
      <c r="JL138" s="53">
        <f>SUM(JL124:JL137)</f>
        <v/>
      </c>
      <c r="JM138" s="33" t="n"/>
      <c r="JN138" s="46">
        <f>SUM(JN124:JN136)</f>
        <v/>
      </c>
      <c r="JO138" s="46" t="n"/>
      <c r="JP138" s="33" t="inlineStr">
        <is>
          <t>Total</t>
        </is>
      </c>
      <c r="JQ138" s="53">
        <f>SUM(JQ124:JQ137)</f>
        <v/>
      </c>
      <c r="JR138" s="33" t="n"/>
      <c r="JS138" s="46">
        <f>SUM(JS124:JS136)</f>
        <v/>
      </c>
      <c r="JT138" s="46" t="n"/>
      <c r="JU138" s="33" t="inlineStr">
        <is>
          <t>Total</t>
        </is>
      </c>
      <c r="JV138" s="53">
        <f>SUM(JV124:JV137)</f>
        <v/>
      </c>
      <c r="JW138" s="33" t="n"/>
      <c r="JX138" s="46">
        <f>SUM(JX124:JX136)</f>
        <v/>
      </c>
      <c r="JY138" s="46" t="n"/>
      <c r="JZ138" s="33" t="inlineStr">
        <is>
          <t>Total</t>
        </is>
      </c>
      <c r="KA138" s="53">
        <f>SUM(KA124:KA137)</f>
        <v/>
      </c>
      <c r="KB138" s="33" t="n"/>
      <c r="KC138" s="46">
        <f>SUM(KC124:KC136)</f>
        <v/>
      </c>
      <c r="KD138" s="46" t="n"/>
      <c r="KE138" s="33" t="inlineStr">
        <is>
          <t>Total</t>
        </is>
      </c>
      <c r="KF138" s="53">
        <f>SUM(KF124:KF137)</f>
        <v/>
      </c>
      <c r="KG138" s="33" t="n"/>
      <c r="KH138" s="46">
        <f>SUM(KH124:KH136)</f>
        <v/>
      </c>
      <c r="KI138" s="46" t="n"/>
      <c r="KJ138" s="33" t="inlineStr">
        <is>
          <t>Total</t>
        </is>
      </c>
      <c r="KK138" s="53">
        <f>SUM(KK124:KK137)</f>
        <v/>
      </c>
      <c r="KL138" s="33" t="n"/>
      <c r="KM138" s="46">
        <f>SUM(KM124:KM136)</f>
        <v/>
      </c>
      <c r="KN138" s="46" t="n"/>
      <c r="KO138" s="33" t="inlineStr">
        <is>
          <t>Total</t>
        </is>
      </c>
      <c r="KP138" s="53">
        <f>SUM(KP124:KP137)</f>
        <v/>
      </c>
      <c r="KQ138" s="33" t="n"/>
      <c r="KR138" s="46">
        <f>SUM(KR124:KR136)</f>
        <v/>
      </c>
      <c r="KS138" s="46" t="n"/>
      <c r="KT138" s="33" t="inlineStr">
        <is>
          <t>Total</t>
        </is>
      </c>
      <c r="KU138" s="53">
        <f>SUM(KU124:KU137)</f>
        <v/>
      </c>
      <c r="KV138" s="33" t="n"/>
      <c r="KW138" s="46">
        <f>SUM(KW124:KW136)</f>
        <v/>
      </c>
      <c r="KX138" s="46" t="n"/>
      <c r="KY138" s="33" t="inlineStr">
        <is>
          <t>Total</t>
        </is>
      </c>
      <c r="KZ138" s="53">
        <f>SUM(KZ124:KZ137)</f>
        <v/>
      </c>
      <c r="LA138" s="33" t="n"/>
      <c r="LB138" s="46">
        <f>SUM(LB124:LB136)</f>
        <v/>
      </c>
      <c r="LC138" s="46" t="n"/>
      <c r="LD138" s="33" t="inlineStr">
        <is>
          <t>Total</t>
        </is>
      </c>
      <c r="LE138" s="53">
        <f>SUM(LE124:LE137)</f>
        <v/>
      </c>
      <c r="LF138" s="33" t="n"/>
      <c r="LG138" s="46">
        <f>SUM(LG124:LG136)</f>
        <v/>
      </c>
      <c r="LH138" s="46" t="n"/>
      <c r="LI138" s="33" t="inlineStr">
        <is>
          <t>Total</t>
        </is>
      </c>
      <c r="LJ138" s="53">
        <f>SUM(LJ124:LJ137)</f>
        <v/>
      </c>
      <c r="LK138" s="33" t="n"/>
      <c r="LL138" s="46">
        <f>SUM(LL124:LL136)</f>
        <v/>
      </c>
      <c r="LM138" s="46" t="n"/>
      <c r="LN138" s="33" t="inlineStr">
        <is>
          <t>Total</t>
        </is>
      </c>
      <c r="LO138" s="53">
        <f>SUM(LO124:LO137)</f>
        <v/>
      </c>
      <c r="LP138" s="33" t="n"/>
      <c r="LQ138" s="46">
        <f>SUM(LQ124:LQ136)</f>
        <v/>
      </c>
      <c r="LR138" s="46" t="n"/>
      <c r="LS138" s="33" t="inlineStr">
        <is>
          <t>Total</t>
        </is>
      </c>
      <c r="LT138" s="53">
        <f>SUM(LT124:LT137)</f>
        <v/>
      </c>
      <c r="LU138" s="33" t="n"/>
      <c r="LV138" s="46">
        <f>SUM(LV124:LV136)</f>
        <v/>
      </c>
      <c r="LW138" s="46" t="n"/>
      <c r="LX138" s="33" t="inlineStr">
        <is>
          <t>Total</t>
        </is>
      </c>
      <c r="LY138" s="53">
        <f>SUM(LY124:LY137)</f>
        <v/>
      </c>
      <c r="LZ138" s="33" t="n"/>
      <c r="MA138" s="46">
        <f>SUM(MA124:MA136)</f>
        <v/>
      </c>
      <c r="MB138" s="46" t="n"/>
      <c r="MC138" s="33" t="inlineStr">
        <is>
          <t>Total</t>
        </is>
      </c>
      <c r="MD138" s="53">
        <f>SUM(MD124:MD137)</f>
        <v/>
      </c>
      <c r="ME138" s="33" t="n"/>
      <c r="MF138" s="46">
        <f>SUM(MF124:MF136)</f>
        <v/>
      </c>
      <c r="MG138" s="46" t="n"/>
      <c r="MH138" s="33" t="inlineStr">
        <is>
          <t>Total</t>
        </is>
      </c>
      <c r="MI138" s="53" t="n">
        <v>1</v>
      </c>
      <c r="MJ138" s="33" t="n"/>
      <c r="MK138" s="46">
        <f>SUM(MK124:MK136)</f>
        <v/>
      </c>
      <c r="ML138" s="46" t="n"/>
      <c r="MM138" s="33" t="inlineStr">
        <is>
          <t>Total</t>
        </is>
      </c>
      <c r="MN138" s="53" t="n">
        <v>1</v>
      </c>
      <c r="MO138" s="33" t="n"/>
      <c r="MP138" s="46">
        <f>SUM(MP124:MP136)</f>
        <v/>
      </c>
      <c r="MQ138" s="33" t="n"/>
      <c r="MR138" s="33" t="inlineStr">
        <is>
          <t>Total</t>
        </is>
      </c>
      <c r="MS138" s="53">
        <f>SUM(MS124:MS137)</f>
        <v/>
      </c>
      <c r="MT138" s="33" t="n"/>
      <c r="MU138" s="46">
        <f>SUM(MU124:MU136)</f>
        <v/>
      </c>
      <c r="MV138" s="46" t="n"/>
      <c r="MW138" s="33" t="inlineStr">
        <is>
          <t>Total</t>
        </is>
      </c>
      <c r="MX138" s="53">
        <f>SUM(MX124:MX137)</f>
        <v/>
      </c>
      <c r="MY138" s="33" t="n"/>
      <c r="MZ138" s="46">
        <f>SUM(MZ124:MZ136)</f>
        <v/>
      </c>
      <c r="NA138" s="33" t="n"/>
      <c r="NB138" s="33" t="inlineStr">
        <is>
          <t>Total</t>
        </is>
      </c>
      <c r="NC138" s="41">
        <f>SUM(NC124:NC137)</f>
        <v/>
      </c>
      <c r="ND138" s="33" t="n"/>
      <c r="NE138" s="46">
        <f>SUM(NE124:NE136)</f>
        <v/>
      </c>
      <c r="NF138" s="33" t="n"/>
      <c r="NG138" s="33" t="inlineStr">
        <is>
          <t>Total</t>
        </is>
      </c>
      <c r="NH138" s="41">
        <f>SUM(NH124:NH137)</f>
        <v/>
      </c>
      <c r="NI138" s="33" t="n"/>
      <c r="NJ138" s="46">
        <f>SUM(NJ124:NJ136)</f>
        <v/>
      </c>
      <c r="NK138" s="33" t="n"/>
      <c r="NL138" s="33" t="inlineStr">
        <is>
          <t>Total</t>
        </is>
      </c>
      <c r="NM138" s="41" t="n">
        <v>1</v>
      </c>
      <c r="NN138" s="33" t="n"/>
      <c r="NO138" s="46">
        <f>SUM(NO124:NO136)</f>
        <v/>
      </c>
      <c r="NP138" s="33" t="n"/>
      <c r="NQ138" s="33" t="inlineStr">
        <is>
          <t>Total</t>
        </is>
      </c>
      <c r="NR138" s="41">
        <f>SUM(NR124:NR137)</f>
        <v/>
      </c>
      <c r="NS138" s="33" t="n"/>
      <c r="NT138" s="46">
        <f>SUM(NT124:NT136)</f>
        <v/>
      </c>
      <c r="NU138" s="33" t="n"/>
      <c r="NV138" s="33" t="inlineStr">
        <is>
          <t>Total</t>
        </is>
      </c>
      <c r="NW138" s="41">
        <f>SUM(NW124:NW137)</f>
        <v/>
      </c>
      <c r="NX138" s="33" t="n"/>
      <c r="NY138" s="46">
        <f>SUM(NY124:NY136)</f>
        <v/>
      </c>
      <c r="NZ138" s="33" t="n"/>
      <c r="OA138" s="33" t="inlineStr">
        <is>
          <t>Total</t>
        </is>
      </c>
      <c r="OB138" s="41">
        <f>SUM(OB124:OB137)</f>
        <v/>
      </c>
      <c r="OC138" s="33" t="n"/>
      <c r="OD138" s="46">
        <f>SUM(OD124:OD136)</f>
        <v/>
      </c>
      <c r="OE138" s="33" t="n"/>
      <c r="OF138" s="33" t="inlineStr">
        <is>
          <t>Total</t>
        </is>
      </c>
      <c r="OG138" s="41">
        <f>SUM(OG124:OG137)</f>
        <v/>
      </c>
      <c r="OH138" s="33" t="n"/>
      <c r="OI138" s="46">
        <f>SUM(OI124:OI136)</f>
        <v/>
      </c>
      <c r="OJ138" s="33" t="n"/>
      <c r="OK138" s="33" t="inlineStr">
        <is>
          <t>Total</t>
        </is>
      </c>
      <c r="OL138" s="41">
        <f>SUM(OL124:OL137)</f>
        <v/>
      </c>
      <c r="OM138" s="33" t="n"/>
      <c r="ON138" s="46">
        <f>SUM(ON124:ON136)</f>
        <v/>
      </c>
      <c r="OO138" s="33" t="n"/>
      <c r="OP138" s="33" t="inlineStr">
        <is>
          <t>Total</t>
        </is>
      </c>
      <c r="OQ138" s="41">
        <f>SUM(OQ124:OQ137)</f>
        <v/>
      </c>
      <c r="OR138" s="33" t="n"/>
      <c r="OS138" s="46">
        <f>SUM(OS124:OS136)</f>
        <v/>
      </c>
      <c r="OT138" s="33" t="n"/>
      <c r="OU138" s="33" t="inlineStr">
        <is>
          <t>Total</t>
        </is>
      </c>
      <c r="OV138" s="41">
        <f>SUM(OV124:OV137)</f>
        <v/>
      </c>
      <c r="OW138" s="33" t="n"/>
      <c r="OX138" s="46">
        <f>SUM(OX124:OX136)</f>
        <v/>
      </c>
      <c r="OY138" s="33" t="n"/>
      <c r="OZ138" s="33" t="inlineStr">
        <is>
          <t>Total</t>
        </is>
      </c>
      <c r="PA138" s="41">
        <f>SUM(PA124:PA137)</f>
        <v/>
      </c>
      <c r="PB138" s="33" t="n"/>
      <c r="PC138" s="46">
        <f>SUM(PC124:PC136)</f>
        <v/>
      </c>
      <c r="PD138" s="33" t="n"/>
      <c r="PE138" s="33" t="inlineStr">
        <is>
          <t>Total</t>
        </is>
      </c>
      <c r="PF138" s="41">
        <f>SUM(PF124:PF137)</f>
        <v/>
      </c>
      <c r="PG138" s="33" t="n"/>
      <c r="PH138" s="46">
        <f>SUM(PH124:PH136)</f>
        <v/>
      </c>
      <c r="PI138" s="33" t="n"/>
      <c r="PJ138" s="33" t="inlineStr">
        <is>
          <t>Total</t>
        </is>
      </c>
      <c r="PK138" s="41">
        <f>SUM(PK124:PK137)</f>
        <v/>
      </c>
      <c r="PL138" s="33" t="n"/>
      <c r="PM138" s="46">
        <f>SUM(PM124:PM136)</f>
        <v/>
      </c>
      <c r="PN138" s="33" t="n"/>
      <c r="PO138" s="33" t="inlineStr">
        <is>
          <t>Total</t>
        </is>
      </c>
      <c r="PP138" s="41">
        <f>SUM(PP124:PP137)</f>
        <v/>
      </c>
      <c r="PQ138" s="33" t="n"/>
      <c r="PR138" s="46">
        <f>SUM(PR124:PR136)</f>
        <v/>
      </c>
      <c r="PS138" s="33" t="n"/>
      <c r="PT138" s="33" t="inlineStr">
        <is>
          <t>Total</t>
        </is>
      </c>
      <c r="PU138" s="41">
        <f>SUM(PU124:PU137)</f>
        <v/>
      </c>
      <c r="PV138" s="33" t="n"/>
      <c r="PW138" s="46">
        <f>SUM(PW124:PW136)</f>
        <v/>
      </c>
      <c r="PX138" s="33" t="n"/>
      <c r="PY138" s="33" t="inlineStr">
        <is>
          <t>Total</t>
        </is>
      </c>
      <c r="PZ138" s="41">
        <f>SUM(PZ124:PZ137)</f>
        <v/>
      </c>
      <c r="QA138" s="33" t="n"/>
      <c r="QB138" s="46">
        <f>SUM(QB124:QB136)</f>
        <v/>
      </c>
      <c r="QC138" s="33" t="n"/>
      <c r="QD138" s="33" t="inlineStr">
        <is>
          <t>Total</t>
        </is>
      </c>
      <c r="QE138" s="41">
        <f>SUM(QE124:QE137)</f>
        <v/>
      </c>
      <c r="QF138" s="33" t="n"/>
      <c r="QG138" s="46">
        <f>SUM(QG124:QG136)</f>
        <v/>
      </c>
      <c r="QH138" s="46" t="n"/>
      <c r="QI138" s="33" t="inlineStr">
        <is>
          <t>Total</t>
        </is>
      </c>
      <c r="QJ138" s="41">
        <f>SUM(QJ124:QJ137)</f>
        <v/>
      </c>
      <c r="QK138" s="33" t="n"/>
      <c r="QL138" s="46">
        <f>SUM(QL124:QL136)</f>
        <v/>
      </c>
      <c r="QM138" s="33" t="n"/>
      <c r="QN138" s="33" t="inlineStr">
        <is>
          <t>Total</t>
        </is>
      </c>
      <c r="QO138" s="41" t="n">
        <v>1</v>
      </c>
      <c r="QP138" s="33" t="n"/>
      <c r="QQ138" s="46">
        <f>SUM(QQ124:QQ136)</f>
        <v/>
      </c>
      <c r="QR138" s="33" t="n"/>
      <c r="QS138" s="33" t="inlineStr">
        <is>
          <t>Total</t>
        </is>
      </c>
      <c r="QT138" s="41" t="n">
        <v>1</v>
      </c>
      <c r="QU138" s="33" t="n"/>
      <c r="QV138" s="46">
        <f>SUM(QV124:QV136)</f>
        <v/>
      </c>
      <c r="QW138" s="33" t="n"/>
      <c r="QX138" s="33" t="inlineStr">
        <is>
          <t>Total</t>
        </is>
      </c>
      <c r="QY138" s="41" t="n">
        <v>1</v>
      </c>
      <c r="QZ138" s="33" t="n"/>
      <c r="RA138" s="46">
        <f>SUM(RA124:RA136)</f>
        <v/>
      </c>
      <c r="RB138" s="33" t="n"/>
      <c r="RC138" s="33" t="inlineStr">
        <is>
          <t>Total</t>
        </is>
      </c>
      <c r="RD138" s="41" t="n">
        <v>1</v>
      </c>
      <c r="RE138" s="33" t="n"/>
      <c r="RF138" s="46">
        <f>SUM(RF124:RF136)</f>
        <v/>
      </c>
      <c r="RG138" s="33" t="n"/>
      <c r="RH138" s="33" t="inlineStr">
        <is>
          <t>Total</t>
        </is>
      </c>
      <c r="RI138" s="41" t="n">
        <v>1</v>
      </c>
      <c r="RJ138" s="33" t="n"/>
      <c r="RK138" s="46">
        <f>SUM(RK124:RK136)</f>
        <v/>
      </c>
      <c r="RL138" s="46" t="n"/>
      <c r="RM138" s="50" t="n"/>
      <c r="RN138" s="35" t="n"/>
    </row>
    <row r="139">
      <c r="LT139" s="34" t="n"/>
      <c r="LY139" s="34" t="n"/>
      <c r="MD139" s="34" t="n"/>
      <c r="MI139" s="34" t="n"/>
      <c r="MN139" s="34" t="n"/>
      <c r="MS139" s="34" t="n"/>
      <c r="MX139" s="34" t="n"/>
      <c r="NC139" s="41" t="n"/>
      <c r="NH139" s="41" t="n"/>
      <c r="NM139" s="41" t="n"/>
      <c r="NR139" s="41" t="n"/>
      <c r="NW139" s="41" t="n"/>
      <c r="OB139" s="41" t="n"/>
      <c r="OG139" s="41" t="n"/>
      <c r="OL139" s="41" t="n"/>
      <c r="OQ139" s="41" t="n"/>
      <c r="OV139" s="41" t="n"/>
      <c r="PF139" s="41" t="n"/>
      <c r="PK139" s="41" t="n"/>
      <c r="PP139" s="41" t="n"/>
      <c r="PU139" s="41" t="n"/>
      <c r="PZ139" s="41" t="n"/>
      <c r="QE139" s="41" t="n"/>
      <c r="QJ139" s="41" t="n"/>
      <c r="QO139" s="41" t="n"/>
      <c r="QT139" s="41" t="n"/>
      <c r="QY139" s="41" t="n"/>
      <c r="RD139" s="41" t="n"/>
      <c r="RI139" s="41" t="n"/>
      <c r="RM139" s="50" t="n"/>
    </row>
    <row r="140">
      <c r="U140" s="33" t="inlineStr">
        <is>
          <t>TB Income Plus S70</t>
        </is>
      </c>
      <c r="V140" s="33" t="n"/>
      <c r="W140" s="33" t="n"/>
      <c r="X140" s="33" t="n"/>
      <c r="Y140" s="33" t="n"/>
      <c r="Z140" s="33" t="inlineStr">
        <is>
          <t>TB Income Plus S70</t>
        </is>
      </c>
      <c r="AA140" s="33" t="n"/>
      <c r="AB140" s="33" t="n"/>
      <c r="AC140" s="33" t="n"/>
      <c r="AD140" s="33" t="n"/>
      <c r="AE140" s="33" t="inlineStr">
        <is>
          <t>TB Income Plus S70</t>
        </is>
      </c>
      <c r="AF140" s="33" t="n"/>
      <c r="AG140" s="33" t="n"/>
      <c r="AH140" s="33" t="n"/>
      <c r="AI140" s="33" t="n"/>
      <c r="AJ140" s="33" t="inlineStr">
        <is>
          <t>TB Income Plus S70</t>
        </is>
      </c>
      <c r="AK140" s="33" t="n"/>
      <c r="AL140" s="33" t="n"/>
      <c r="AM140" s="33" t="n"/>
      <c r="AN140" s="33" t="n"/>
      <c r="AO140" s="33" t="inlineStr">
        <is>
          <t>TB Income Plus S70</t>
        </is>
      </c>
      <c r="AP140" s="33" t="n"/>
      <c r="AQ140" s="33" t="n"/>
      <c r="AR140" s="33" t="n"/>
      <c r="AS140" s="33" t="n"/>
      <c r="AT140" s="33" t="inlineStr">
        <is>
          <t>TB Income Plus S70</t>
        </is>
      </c>
      <c r="AU140" s="33" t="n"/>
      <c r="AV140" s="33" t="n"/>
      <c r="AW140" s="33" t="n"/>
      <c r="AX140" s="33" t="n"/>
      <c r="AY140" s="33" t="inlineStr">
        <is>
          <t>TB Income Plus S70</t>
        </is>
      </c>
      <c r="AZ140" s="33" t="n"/>
      <c r="BA140" s="33" t="n"/>
      <c r="BB140" s="33" t="n"/>
      <c r="BC140" s="33" t="n"/>
      <c r="BD140" s="33" t="inlineStr">
        <is>
          <t>TB Income Plus S70</t>
        </is>
      </c>
      <c r="BE140" s="33" t="n"/>
      <c r="BF140" s="33" t="n"/>
      <c r="BG140" s="33" t="n"/>
      <c r="BH140" s="33" t="n"/>
      <c r="BI140" s="33" t="inlineStr">
        <is>
          <t>TB Income Plus S70</t>
        </is>
      </c>
      <c r="BJ140" s="33" t="n"/>
      <c r="BK140" s="33" t="n"/>
      <c r="BL140" s="33" t="n"/>
      <c r="BM140" s="33" t="n"/>
      <c r="BN140" s="33" t="inlineStr">
        <is>
          <t>TB Income Plus S70</t>
        </is>
      </c>
      <c r="BO140" s="33" t="n"/>
      <c r="BP140" s="33" t="n"/>
      <c r="BQ140" s="33" t="n"/>
      <c r="BR140" s="33" t="n"/>
      <c r="BS140" s="33" t="inlineStr">
        <is>
          <t>TB Income Plus S70</t>
        </is>
      </c>
      <c r="BT140" s="33" t="n"/>
      <c r="BU140" s="33" t="n"/>
      <c r="BV140" s="33" t="n"/>
      <c r="BW140" s="33" t="n"/>
      <c r="BX140" s="33" t="inlineStr">
        <is>
          <t>TB Income Plus S70</t>
        </is>
      </c>
      <c r="BY140" s="33" t="n"/>
      <c r="BZ140" s="33" t="n"/>
      <c r="CA140" s="33" t="n"/>
      <c r="CB140" s="33" t="n"/>
      <c r="CC140" s="33" t="inlineStr">
        <is>
          <t>TB Income Plus S70</t>
        </is>
      </c>
      <c r="CD140" s="33" t="n"/>
      <c r="CE140" s="33" t="n"/>
      <c r="CF140" s="33" t="n"/>
      <c r="CG140" s="33" t="n"/>
      <c r="CH140" s="33" t="inlineStr">
        <is>
          <t>TB Income Plus S70</t>
        </is>
      </c>
      <c r="CI140" s="33" t="n"/>
      <c r="CJ140" s="33" t="n"/>
      <c r="CK140" s="33" t="n"/>
      <c r="CL140" s="33" t="n"/>
      <c r="CM140" s="33" t="inlineStr">
        <is>
          <t>TB Income Plus S70</t>
        </is>
      </c>
      <c r="CN140" s="33" t="n"/>
      <c r="CO140" s="33" t="n"/>
      <c r="CP140" s="33" t="n"/>
      <c r="CQ140" s="33" t="n"/>
      <c r="CR140" s="33" t="inlineStr">
        <is>
          <t>TB Income Plus S70</t>
        </is>
      </c>
      <c r="CS140" s="33" t="n"/>
      <c r="CT140" s="33" t="n"/>
      <c r="CU140" s="33" t="n"/>
      <c r="CV140" s="33" t="n"/>
      <c r="CW140" s="33" t="inlineStr">
        <is>
          <t>TB Income Plus S70</t>
        </is>
      </c>
      <c r="CX140" s="33" t="n"/>
      <c r="CY140" s="33" t="n"/>
      <c r="CZ140" s="33" t="n"/>
      <c r="DA140" s="33" t="n"/>
      <c r="DB140" s="33" t="inlineStr">
        <is>
          <t>TB Income Plus S70</t>
        </is>
      </c>
      <c r="DC140" s="33" t="n"/>
      <c r="DD140" s="33" t="n"/>
      <c r="DE140" s="33" t="n"/>
      <c r="DF140" s="33" t="n"/>
      <c r="DG140" s="33" t="inlineStr">
        <is>
          <t>TB Income Plus S70</t>
        </is>
      </c>
      <c r="DH140" s="33" t="n"/>
      <c r="DI140" s="33" t="n"/>
      <c r="DJ140" s="33" t="n"/>
      <c r="DK140" s="33" t="n"/>
      <c r="DL140" s="33" t="inlineStr">
        <is>
          <t>TB Income Plus S70</t>
        </is>
      </c>
      <c r="DM140" s="33" t="n"/>
      <c r="DN140" s="33" t="n"/>
      <c r="DO140" s="33" t="n"/>
      <c r="DP140" s="33" t="n"/>
      <c r="DQ140" s="33" t="inlineStr">
        <is>
          <t>TB Income Plus S70</t>
        </is>
      </c>
      <c r="DR140" s="33" t="n"/>
      <c r="DS140" s="33" t="n"/>
      <c r="DT140" s="33" t="n"/>
      <c r="DU140" s="33" t="n"/>
      <c r="DV140" s="33" t="inlineStr">
        <is>
          <t>TB Income Plus S70</t>
        </is>
      </c>
      <c r="DW140" s="33" t="n"/>
      <c r="DX140" s="33" t="n"/>
      <c r="DY140" s="33" t="n"/>
      <c r="DZ140" s="33" t="n"/>
      <c r="EA140" s="33" t="inlineStr">
        <is>
          <t>TB Income Plus S70</t>
        </is>
      </c>
      <c r="EB140" s="33" t="n"/>
      <c r="EC140" s="33" t="n"/>
      <c r="ED140" s="33" t="n"/>
      <c r="EE140" s="33" t="n"/>
      <c r="EF140" s="33" t="inlineStr">
        <is>
          <t>TB Income Plus S70</t>
        </is>
      </c>
      <c r="EG140" s="33" t="n"/>
      <c r="EH140" s="33" t="n"/>
      <c r="EI140" s="33" t="n"/>
      <c r="EJ140" s="33" t="n"/>
      <c r="EK140" s="33" t="inlineStr">
        <is>
          <t>TB Income Plus S70</t>
        </is>
      </c>
      <c r="EL140" s="33" t="n"/>
      <c r="EM140" s="33" t="n"/>
      <c r="EN140" s="33" t="n"/>
      <c r="EO140" s="33" t="n"/>
      <c r="EP140" s="33" t="inlineStr">
        <is>
          <t>TB Income Plus S70</t>
        </is>
      </c>
      <c r="EQ140" s="33" t="n"/>
      <c r="ER140" s="33" t="n"/>
      <c r="ES140" s="33" t="n"/>
      <c r="ET140" s="33" t="n"/>
      <c r="EU140" s="33" t="inlineStr">
        <is>
          <t>TB Income Plus S70</t>
        </is>
      </c>
      <c r="EV140" s="33" t="n"/>
      <c r="EW140" s="33" t="n"/>
      <c r="EX140" s="33" t="n"/>
      <c r="EY140" s="33" t="n"/>
      <c r="EZ140" s="33" t="inlineStr">
        <is>
          <t>TB Income Plus S70</t>
        </is>
      </c>
      <c r="FA140" s="33" t="n"/>
      <c r="FB140" s="33" t="n"/>
      <c r="FC140" s="33" t="n"/>
      <c r="FD140" s="33" t="n"/>
      <c r="FE140" s="33" t="inlineStr">
        <is>
          <t>TB Income Plus S70</t>
        </is>
      </c>
      <c r="FF140" s="33" t="n"/>
      <c r="FG140" s="33" t="n"/>
      <c r="FH140" s="33" t="n"/>
      <c r="FI140" s="33" t="n"/>
      <c r="FJ140" s="33" t="inlineStr">
        <is>
          <t>TB Income Plus S70</t>
        </is>
      </c>
      <c r="FK140" s="33" t="n"/>
      <c r="FL140" s="33" t="n"/>
      <c r="FM140" s="33" t="n"/>
      <c r="FN140" s="33" t="n"/>
      <c r="FO140" s="33" t="inlineStr">
        <is>
          <t>TB Income Plus S70</t>
        </is>
      </c>
      <c r="FP140" s="33" t="n"/>
      <c r="FQ140" s="33" t="n"/>
      <c r="FR140" s="33" t="n"/>
      <c r="FS140" s="33" t="n"/>
      <c r="FT140" s="33" t="inlineStr">
        <is>
          <t>TB Income Plus S70</t>
        </is>
      </c>
      <c r="FU140" s="33" t="n"/>
      <c r="FV140" s="33" t="n"/>
      <c r="FW140" s="33" t="n"/>
      <c r="FX140" s="33" t="n"/>
      <c r="FY140" s="33" t="inlineStr">
        <is>
          <t>TB Income Plus S70</t>
        </is>
      </c>
      <c r="FZ140" s="34" t="n"/>
      <c r="GA140" s="33" t="n"/>
      <c r="GB140" s="33" t="n"/>
      <c r="GC140" s="33" t="n"/>
      <c r="GD140" s="33" t="inlineStr">
        <is>
          <t>TB Income Plus S70</t>
        </is>
      </c>
      <c r="GE140" s="34" t="n"/>
      <c r="GF140" s="33" t="n"/>
      <c r="GG140" s="33" t="n"/>
      <c r="GH140" s="33" t="n"/>
      <c r="GI140" s="33" t="inlineStr">
        <is>
          <t>TB Income Plus S70</t>
        </is>
      </c>
      <c r="GJ140" s="34" t="n"/>
      <c r="GK140" s="33" t="n"/>
      <c r="GL140" s="33" t="n"/>
      <c r="GM140" s="33" t="n"/>
      <c r="GN140" s="33" t="inlineStr">
        <is>
          <t>TB Income Plus S70</t>
        </is>
      </c>
      <c r="GO140" s="34" t="n"/>
      <c r="GP140" s="33" t="n"/>
      <c r="GQ140" s="33" t="n"/>
      <c r="GR140" s="33" t="n"/>
      <c r="GS140" s="33" t="inlineStr">
        <is>
          <t>TB Income Plus S70</t>
        </is>
      </c>
      <c r="GT140" s="34" t="n"/>
      <c r="GU140" s="33" t="n"/>
      <c r="GV140" s="33" t="n"/>
      <c r="GW140" s="33" t="n"/>
      <c r="GX140" s="33" t="inlineStr">
        <is>
          <t>TB Income Plus S70</t>
        </is>
      </c>
      <c r="GY140" s="34" t="n"/>
      <c r="GZ140" s="33" t="n"/>
      <c r="HA140" s="33" t="n"/>
      <c r="HB140" s="33" t="n"/>
      <c r="HC140" s="33" t="inlineStr">
        <is>
          <t>TB Income Plus S70</t>
        </is>
      </c>
      <c r="HD140" s="34" t="n"/>
      <c r="HE140" s="33" t="n"/>
      <c r="HF140" s="33" t="n"/>
      <c r="HG140" s="33" t="n"/>
      <c r="HH140" s="33" t="inlineStr">
        <is>
          <t>TB Income Plus S70</t>
        </is>
      </c>
      <c r="HI140" s="34" t="n"/>
      <c r="HJ140" s="33" t="n"/>
      <c r="HK140" s="33" t="n"/>
      <c r="HL140" s="33" t="n"/>
      <c r="HM140" s="33" t="inlineStr">
        <is>
          <t>TB Income Plus S70</t>
        </is>
      </c>
      <c r="HN140" s="34" t="n"/>
      <c r="HO140" s="33" t="n"/>
      <c r="HP140" s="33" t="n"/>
      <c r="HQ140" s="33" t="n"/>
      <c r="HR140" s="33" t="inlineStr">
        <is>
          <t>TB Income Plus S70</t>
        </is>
      </c>
      <c r="HS140" s="34" t="n"/>
      <c r="HT140" s="33" t="n"/>
      <c r="HU140" s="33" t="n"/>
      <c r="HV140" s="33" t="n"/>
      <c r="HW140" s="33" t="inlineStr">
        <is>
          <t>TB Income Plus S70</t>
        </is>
      </c>
      <c r="HX140" s="34" t="n"/>
      <c r="HY140" s="33" t="n"/>
      <c r="HZ140" s="33" t="n"/>
      <c r="IA140" s="33" t="n"/>
      <c r="IB140" s="33" t="inlineStr">
        <is>
          <t>TB Income Plus S70</t>
        </is>
      </c>
      <c r="IC140" s="34" t="n"/>
      <c r="ID140" s="33" t="n"/>
      <c r="IE140" s="33" t="n"/>
      <c r="IF140" s="33" t="n"/>
      <c r="IG140" s="33" t="inlineStr">
        <is>
          <t>TB Income Plus S70</t>
        </is>
      </c>
      <c r="IH140" s="34" t="n"/>
      <c r="II140" s="33" t="n"/>
      <c r="IJ140" s="33" t="n"/>
      <c r="IK140" s="33" t="n"/>
      <c r="IL140" s="33" t="inlineStr">
        <is>
          <t>TB Income Plus S70</t>
        </is>
      </c>
      <c r="IM140" s="34" t="n"/>
      <c r="IN140" s="33" t="n"/>
      <c r="IO140" s="33" t="n"/>
      <c r="IP140" s="33" t="n"/>
      <c r="IQ140" s="33" t="inlineStr">
        <is>
          <t>TB Income Plus S70</t>
        </is>
      </c>
      <c r="IR140" s="34" t="n"/>
      <c r="IS140" s="33" t="n"/>
      <c r="IT140" s="33" t="n"/>
      <c r="IU140" s="33" t="n"/>
      <c r="IV140" s="33" t="inlineStr">
        <is>
          <t>TB Income Plus S70</t>
        </is>
      </c>
      <c r="IW140" s="34" t="n"/>
      <c r="IX140" s="33" t="n"/>
      <c r="IY140" s="33" t="n"/>
      <c r="IZ140" s="33" t="n"/>
      <c r="JA140" s="33" t="inlineStr">
        <is>
          <t>TB Income Plus S70</t>
        </is>
      </c>
      <c r="JB140" s="34" t="n"/>
      <c r="JC140" s="33" t="n"/>
      <c r="JD140" s="33" t="n"/>
      <c r="JE140" s="33" t="n"/>
      <c r="JF140" s="33" t="inlineStr">
        <is>
          <t>TB Income Plus S70</t>
        </is>
      </c>
      <c r="JG140" s="34" t="n"/>
      <c r="JH140" s="33" t="n"/>
      <c r="JI140" s="33" t="n"/>
      <c r="JJ140" s="33" t="n"/>
      <c r="JK140" s="33" t="inlineStr">
        <is>
          <t>TB Income Plus S70</t>
        </is>
      </c>
      <c r="JL140" s="34" t="n"/>
      <c r="JM140" s="33" t="n"/>
      <c r="JN140" s="33" t="n"/>
      <c r="JO140" s="33" t="n"/>
      <c r="JP140" s="33" t="inlineStr">
        <is>
          <t>TB Income Plus S70</t>
        </is>
      </c>
      <c r="JQ140" s="34" t="n"/>
      <c r="JR140" s="33" t="n"/>
      <c r="JS140" s="33" t="n"/>
      <c r="JT140" s="33" t="n"/>
      <c r="JU140" s="33" t="inlineStr">
        <is>
          <t>TB Income Plus S70</t>
        </is>
      </c>
      <c r="JV140" s="34" t="n"/>
      <c r="JW140" s="33" t="n"/>
      <c r="JX140" s="33" t="n"/>
      <c r="JY140" s="33" t="n"/>
      <c r="JZ140" s="33" t="inlineStr">
        <is>
          <t>TB Income Plus S70</t>
        </is>
      </c>
      <c r="KA140" s="34" t="n"/>
      <c r="KB140" s="33" t="n"/>
      <c r="KC140" s="33" t="n"/>
      <c r="KD140" s="33" t="n"/>
      <c r="KE140" s="33" t="inlineStr">
        <is>
          <t>TB Income Plus S70</t>
        </is>
      </c>
      <c r="KF140" s="34" t="n"/>
      <c r="KG140" s="33" t="n"/>
      <c r="KH140" s="33" t="n"/>
      <c r="KI140" s="33" t="n"/>
      <c r="KJ140" s="33" t="inlineStr">
        <is>
          <t>TB Income Plus S70</t>
        </is>
      </c>
      <c r="KK140" s="34" t="n"/>
      <c r="KL140" s="33" t="n"/>
      <c r="KM140" s="33" t="n"/>
      <c r="KN140" s="33" t="n"/>
      <c r="KO140" s="33" t="inlineStr">
        <is>
          <t>Strategic (S70) Conservative</t>
        </is>
      </c>
      <c r="KP140" s="34" t="n"/>
      <c r="KQ140" s="33" t="n"/>
      <c r="KR140" s="33" t="n"/>
      <c r="KS140" s="33" t="n"/>
      <c r="KT140" s="33" t="inlineStr">
        <is>
          <t>Strategic (S70) Conservative</t>
        </is>
      </c>
      <c r="KU140" s="34" t="n"/>
      <c r="KV140" s="33" t="n"/>
      <c r="KW140" s="33" t="n"/>
      <c r="KX140" s="33" t="n"/>
      <c r="KY140" s="33" t="inlineStr">
        <is>
          <t>Strategic (S70) Conservative</t>
        </is>
      </c>
      <c r="KZ140" s="34" t="n"/>
      <c r="LA140" s="33" t="n"/>
      <c r="LB140" s="33" t="n"/>
      <c r="LC140" s="33" t="n"/>
      <c r="LD140" s="33" t="inlineStr">
        <is>
          <t>Strategic (S70) Conservative</t>
        </is>
      </c>
      <c r="LE140" s="34" t="n"/>
      <c r="LF140" s="33" t="n"/>
      <c r="LG140" s="33" t="n"/>
      <c r="LH140" s="33" t="n"/>
      <c r="LI140" s="33" t="inlineStr">
        <is>
          <t>Strategic (S70) Conservative</t>
        </is>
      </c>
      <c r="LJ140" s="34" t="n"/>
      <c r="LK140" s="33" t="n"/>
      <c r="LL140" s="33" t="n"/>
      <c r="LM140" s="33" t="n"/>
      <c r="LN140" s="33" t="inlineStr">
        <is>
          <t>Strategic (S70) Conservative</t>
        </is>
      </c>
      <c r="LO140" s="34" t="n"/>
      <c r="LP140" s="33" t="n"/>
      <c r="LQ140" s="33" t="n"/>
      <c r="LR140" s="33" t="n"/>
      <c r="LS140" s="33" t="inlineStr">
        <is>
          <t>Strategic (S70) Conservative</t>
        </is>
      </c>
      <c r="LT140" s="34" t="n"/>
      <c r="LU140" s="33" t="n"/>
      <c r="LV140" s="33" t="n"/>
      <c r="LW140" s="33" t="n"/>
      <c r="LX140" s="33" t="inlineStr">
        <is>
          <t>Strategic (S70) Conservative</t>
        </is>
      </c>
      <c r="LY140" s="34" t="n"/>
      <c r="LZ140" s="33" t="n"/>
      <c r="MA140" s="33" t="n"/>
      <c r="MB140" s="33" t="n"/>
      <c r="MC140" s="33" t="inlineStr">
        <is>
          <t>Strategic (S70) Conservative</t>
        </is>
      </c>
      <c r="MD140" s="34" t="n"/>
      <c r="ME140" s="33" t="n"/>
      <c r="MF140" s="33" t="n"/>
      <c r="MG140" s="33" t="n"/>
      <c r="MH140" s="33" t="inlineStr">
        <is>
          <t>Strategic (S70) Conservative</t>
        </is>
      </c>
      <c r="MI140" s="34" t="n"/>
      <c r="MJ140" s="33" t="n"/>
      <c r="MK140" s="33" t="n"/>
      <c r="ML140" s="33" t="n"/>
      <c r="MM140" s="33" t="inlineStr">
        <is>
          <t>Strategic (S70) Conservative</t>
        </is>
      </c>
      <c r="MN140" s="34" t="n"/>
      <c r="MO140" s="33" t="n"/>
      <c r="MP140" s="33" t="n"/>
      <c r="MQ140" s="33" t="n"/>
      <c r="MR140" s="33" t="inlineStr">
        <is>
          <t>Strategic (S70) Conservative</t>
        </is>
      </c>
      <c r="MS140" s="34" t="n"/>
      <c r="MT140" s="33" t="n"/>
      <c r="MU140" s="33" t="n"/>
      <c r="MV140" s="33" t="n"/>
      <c r="MW140" s="33" t="inlineStr">
        <is>
          <t>Strategic (S70) Conservative</t>
        </is>
      </c>
      <c r="MX140" s="34" t="n"/>
      <c r="MY140" s="33" t="n"/>
      <c r="MZ140" s="33" t="n"/>
      <c r="NA140" s="33" t="n"/>
      <c r="NB140" s="33" t="inlineStr">
        <is>
          <t>Strategic (S70) Conservative</t>
        </is>
      </c>
      <c r="NC140" s="41" t="n"/>
      <c r="ND140" s="33" t="n"/>
      <c r="NE140" s="33" t="n"/>
      <c r="NF140" s="33" t="n"/>
      <c r="NG140" s="33" t="inlineStr">
        <is>
          <t>Strategic (S70) Conservative</t>
        </is>
      </c>
      <c r="NH140" s="41" t="n"/>
      <c r="NI140" s="33" t="n"/>
      <c r="NJ140" s="33" t="n"/>
      <c r="NK140" s="33" t="n"/>
      <c r="NL140" s="33" t="inlineStr">
        <is>
          <t>Strategic (S70) Conservative</t>
        </is>
      </c>
      <c r="NM140" s="41" t="n"/>
      <c r="NN140" s="33" t="n"/>
      <c r="NO140" s="33" t="n"/>
      <c r="NP140" s="33" t="n"/>
      <c r="NQ140" s="33" t="inlineStr">
        <is>
          <t>Strategic (S70) Conservative</t>
        </is>
      </c>
      <c r="NR140" s="41" t="n"/>
      <c r="NS140" s="33" t="n"/>
      <c r="NT140" s="33" t="n"/>
      <c r="NU140" s="33" t="n"/>
      <c r="NV140" s="33" t="inlineStr">
        <is>
          <t>Strategic (S70) Conservative</t>
        </is>
      </c>
      <c r="NW140" s="41" t="n"/>
      <c r="NX140" s="33" t="n"/>
      <c r="NY140" s="33" t="n"/>
      <c r="NZ140" s="33" t="n"/>
      <c r="OA140" s="33" t="inlineStr">
        <is>
          <t>Strategic (S70) Conservative</t>
        </is>
      </c>
      <c r="OB140" s="41" t="n"/>
      <c r="OC140" s="33" t="n"/>
      <c r="OD140" s="33" t="n"/>
      <c r="OE140" s="33" t="n"/>
      <c r="OF140" s="33" t="inlineStr">
        <is>
          <t>Strategic (S70) Conservative</t>
        </is>
      </c>
      <c r="OG140" s="41" t="n"/>
      <c r="OH140" s="33" t="n"/>
      <c r="OI140" s="33" t="n"/>
      <c r="OJ140" s="33" t="n"/>
      <c r="OK140" s="33" t="inlineStr">
        <is>
          <t>Strategic (S70) Conservative</t>
        </is>
      </c>
      <c r="OL140" s="41" t="n"/>
      <c r="OM140" s="33" t="n"/>
      <c r="ON140" s="33" t="n"/>
      <c r="OO140" s="33" t="n"/>
      <c r="OP140" s="33" t="inlineStr">
        <is>
          <t>Strategic (S70) Conservative</t>
        </is>
      </c>
      <c r="OQ140" s="41" t="n"/>
      <c r="OR140" s="33" t="n"/>
      <c r="OS140" s="33" t="n"/>
      <c r="OT140" s="33" t="n"/>
      <c r="OU140" s="33" t="inlineStr">
        <is>
          <t>Strategic (S70) Conservative</t>
        </is>
      </c>
      <c r="OV140" s="41" t="n"/>
      <c r="OW140" s="33" t="n"/>
      <c r="OX140" s="33" t="n"/>
      <c r="OY140" s="33" t="n"/>
      <c r="OZ140" s="33" t="inlineStr">
        <is>
          <t>Strategic (S70) Conservative</t>
        </is>
      </c>
      <c r="PB140" s="33" t="n"/>
      <c r="PC140" s="33" t="n"/>
      <c r="PD140" s="33" t="n"/>
      <c r="PE140" s="33" t="inlineStr">
        <is>
          <t>Strategic (S70) Conservative</t>
        </is>
      </c>
      <c r="PF140" s="41" t="n"/>
      <c r="PG140" s="33" t="n"/>
      <c r="PH140" s="33" t="n"/>
      <c r="PI140" s="33" t="n"/>
      <c r="PJ140" s="33" t="inlineStr">
        <is>
          <t>Strategic (S70) Conservative</t>
        </is>
      </c>
      <c r="PK140" s="41" t="n"/>
      <c r="PL140" s="33" t="n"/>
      <c r="PM140" s="33" t="n"/>
      <c r="PN140" s="33" t="n"/>
      <c r="PO140" s="33" t="inlineStr">
        <is>
          <t>Strategic (S70) Conservative</t>
        </is>
      </c>
      <c r="PP140" s="41" t="n"/>
      <c r="PQ140" s="33" t="n"/>
      <c r="PR140" s="33" t="n"/>
      <c r="PS140" s="33" t="n"/>
      <c r="PT140" s="33" t="inlineStr">
        <is>
          <t>Strategic (S70) Conservative</t>
        </is>
      </c>
      <c r="PU140" s="41" t="n"/>
      <c r="PV140" s="33" t="n"/>
      <c r="PW140" s="33" t="n"/>
      <c r="PX140" s="33" t="n"/>
      <c r="PY140" s="33" t="inlineStr">
        <is>
          <t>Strategic (S70) Conservative</t>
        </is>
      </c>
      <c r="PZ140" s="41" t="n"/>
      <c r="QA140" s="33" t="n"/>
      <c r="QB140" s="33" t="n"/>
      <c r="QC140" s="33" t="n"/>
      <c r="QD140" s="33" t="inlineStr">
        <is>
          <t>Strategic (S70) Conservative</t>
        </is>
      </c>
      <c r="QE140" s="41" t="n"/>
      <c r="QF140" s="33" t="n"/>
      <c r="QG140" s="33" t="n"/>
      <c r="QH140" s="33" t="n"/>
      <c r="QI140" s="33" t="inlineStr">
        <is>
          <t>Strategic (S70) Conservative</t>
        </is>
      </c>
      <c r="QJ140" s="41" t="n"/>
      <c r="QK140" s="33" t="n"/>
      <c r="QL140" s="33" t="n"/>
      <c r="QM140" s="33" t="n"/>
      <c r="QN140" s="33" t="inlineStr">
        <is>
          <t>Strategic (S70) Conservative</t>
        </is>
      </c>
      <c r="QO140" s="41" t="n"/>
      <c r="QP140" s="33" t="n"/>
      <c r="QQ140" s="33" t="n"/>
      <c r="QR140" s="33" t="n"/>
      <c r="QS140" s="33" t="inlineStr">
        <is>
          <t>Strategic (S70) Conservative</t>
        </is>
      </c>
      <c r="QT140" s="41" t="n"/>
      <c r="QU140" s="33" t="n"/>
      <c r="QV140" s="33" t="n"/>
      <c r="QW140" s="33" t="n"/>
      <c r="QX140" s="33" t="inlineStr">
        <is>
          <t>Strategic (S70) Conservative</t>
        </is>
      </c>
      <c r="QY140" s="41" t="n"/>
      <c r="QZ140" s="33" t="n"/>
      <c r="RA140" s="33" t="n"/>
      <c r="RB140" s="33" t="n"/>
      <c r="RC140" s="33" t="inlineStr">
        <is>
          <t>Strategic (S70) Conservative</t>
        </is>
      </c>
      <c r="RD140" s="41" t="n"/>
      <c r="RE140" s="33" t="n"/>
      <c r="RF140" s="33" t="n"/>
      <c r="RG140" s="33" t="n"/>
      <c r="RH140" s="33" t="inlineStr">
        <is>
          <t>Strategic (S70) Conservative</t>
        </is>
      </c>
      <c r="RI140" s="41" t="n"/>
      <c r="RJ140" s="33" t="n"/>
      <c r="RK140" s="33" t="n"/>
      <c r="RL140" s="33" t="n"/>
      <c r="RM140" s="28" t="inlineStr">
        <is>
          <t>Baseline</t>
        </is>
      </c>
      <c r="RN140" s="35" t="n"/>
    </row>
    <row r="141">
      <c r="U141" s="61" t="inlineStr">
        <is>
          <t>VTSAX</t>
        </is>
      </c>
      <c r="V141" s="49" t="n">
        <v>0.2</v>
      </c>
      <c r="W141" s="61">
        <f>'ETF MTD'!$K$28/'ETF MTD'!$K$3-1</f>
        <v/>
      </c>
      <c r="X141" s="61">
        <f>V141*W141</f>
        <v/>
      </c>
      <c r="Y141" s="61" t="n"/>
      <c r="Z141" s="61" t="inlineStr">
        <is>
          <t>VTSAX</t>
        </is>
      </c>
      <c r="AA141" s="49" t="n">
        <v>0.2</v>
      </c>
      <c r="AB141" s="61">
        <f>'ETF MTD'!$K$28/'ETF MTD'!$K$3-1</f>
        <v/>
      </c>
      <c r="AC141" s="61">
        <f>AA141*AB141</f>
        <v/>
      </c>
      <c r="AD141" s="61" t="n"/>
      <c r="AE141" s="61" t="inlineStr">
        <is>
          <t>VTSAX</t>
        </is>
      </c>
      <c r="AF141" s="49" t="n">
        <v>0.2</v>
      </c>
      <c r="AG141" s="61">
        <f>'ETF MTD'!$K$28/'ETF MTD'!$K$3-1</f>
        <v/>
      </c>
      <c r="AH141" s="61">
        <f>AF141*AG141</f>
        <v/>
      </c>
      <c r="AI141" s="61" t="n"/>
      <c r="AJ141" s="61" t="inlineStr">
        <is>
          <t>VTSAX</t>
        </is>
      </c>
      <c r="AK141" s="49" t="n">
        <v>0.17</v>
      </c>
      <c r="AL141" s="61">
        <f>'ETF MTD'!$K$28/'ETF MTD'!$K$3-1</f>
        <v/>
      </c>
      <c r="AM141" s="61">
        <f>AK141*AL141</f>
        <v/>
      </c>
      <c r="AN141" s="61" t="n"/>
      <c r="AO141" s="61" t="inlineStr">
        <is>
          <t>VTSAX</t>
        </is>
      </c>
      <c r="AP141" s="61" t="n">
        <v>0.2</v>
      </c>
      <c r="AQ141" s="61">
        <f>'ETF MTD'!$K$28/'ETF MTD'!$K$3-1</f>
        <v/>
      </c>
      <c r="AR141" s="61">
        <f>AP141*AQ141</f>
        <v/>
      </c>
      <c r="AS141" s="61" t="n"/>
      <c r="AT141" s="61" t="inlineStr">
        <is>
          <t>VTSAX</t>
        </is>
      </c>
      <c r="AU141" s="61" t="n">
        <v>0.2</v>
      </c>
      <c r="AV141" s="61">
        <f>'ETF MTD'!$K$28/'ETF MTD'!$K$3-1</f>
        <v/>
      </c>
      <c r="AW141" s="61">
        <f>AU141*AV141</f>
        <v/>
      </c>
      <c r="AX141" s="61" t="n"/>
      <c r="AY141" s="61" t="inlineStr">
        <is>
          <t>VTSAX</t>
        </is>
      </c>
      <c r="AZ141" s="61" t="n">
        <v>0.2</v>
      </c>
      <c r="BA141" s="61">
        <f>'ETF MTD'!$K$28/'ETF MTD'!$K$3-1</f>
        <v/>
      </c>
      <c r="BB141" s="61">
        <f>AZ141*BA141</f>
        <v/>
      </c>
      <c r="BC141" s="61" t="n"/>
      <c r="BD141" s="61" t="inlineStr">
        <is>
          <t>VTSAX</t>
        </is>
      </c>
      <c r="BE141" s="61" t="n">
        <v>0.2</v>
      </c>
      <c r="BF141" s="61">
        <f>'ETF MTD'!$K$28/'ETF MTD'!$K$3-1</f>
        <v/>
      </c>
      <c r="BG141" s="61">
        <f>BE141*BF141</f>
        <v/>
      </c>
      <c r="BH141" s="61" t="n"/>
      <c r="BI141" s="61" t="inlineStr">
        <is>
          <t>VTSAX</t>
        </is>
      </c>
      <c r="BJ141" s="61" t="n">
        <v>0.2</v>
      </c>
      <c r="BK141" s="61">
        <f>'ETF MTD'!$K$28/'ETF MTD'!$K$3-1</f>
        <v/>
      </c>
      <c r="BL141" s="61">
        <f>BJ141*BK141</f>
        <v/>
      </c>
      <c r="BM141" s="61" t="n"/>
      <c r="BN141" s="61" t="inlineStr">
        <is>
          <t>VTSAX</t>
        </is>
      </c>
      <c r="BO141" s="61" t="n">
        <v>0.2</v>
      </c>
      <c r="BP141" s="61">
        <f>'ETF MTD'!$K$28/'ETF MTD'!$K$3-1</f>
        <v/>
      </c>
      <c r="BQ141" s="61">
        <f>BO141*BP141</f>
        <v/>
      </c>
      <c r="BR141" s="61" t="n"/>
      <c r="BS141" s="61" t="inlineStr">
        <is>
          <t>VTSAX</t>
        </is>
      </c>
      <c r="BT141" s="61" t="n">
        <v>0.2</v>
      </c>
      <c r="BU141" s="61">
        <f>'ETF MTD'!$K$28/'ETF MTD'!$K$3-1</f>
        <v/>
      </c>
      <c r="BV141" s="61">
        <f>BT141*BU141</f>
        <v/>
      </c>
      <c r="BW141" s="61" t="n"/>
      <c r="BX141" s="61" t="inlineStr">
        <is>
          <t>VTSAX</t>
        </is>
      </c>
      <c r="BY141" s="61" t="n">
        <v>0.2</v>
      </c>
      <c r="BZ141" s="61">
        <f>'ETF MTD'!$K$28/'ETF MTD'!$K$3-1</f>
        <v/>
      </c>
      <c r="CA141" s="61">
        <f>BY141*BZ141</f>
        <v/>
      </c>
      <c r="CB141" s="61" t="n"/>
      <c r="CC141" s="61" t="inlineStr">
        <is>
          <t>VTSAX</t>
        </is>
      </c>
      <c r="CD141" s="61" t="n">
        <v>0.2</v>
      </c>
      <c r="CE141" s="61">
        <f>'ETF MTD'!$K$28/'ETF MTD'!$K$3-1</f>
        <v/>
      </c>
      <c r="CF141" s="61">
        <f>CD141*CE141</f>
        <v/>
      </c>
      <c r="CG141" s="61" t="n"/>
      <c r="CH141" s="61" t="inlineStr">
        <is>
          <t>VTSAX</t>
        </is>
      </c>
      <c r="CI141" s="61" t="n">
        <v>0.2</v>
      </c>
      <c r="CJ141" s="61">
        <f>'ETF MTD'!$K$28/'ETF MTD'!$K$3-1</f>
        <v/>
      </c>
      <c r="CK141" s="61">
        <f>CI141*CJ141</f>
        <v/>
      </c>
      <c r="CL141" s="61" t="n"/>
      <c r="CM141" s="61" t="inlineStr">
        <is>
          <t>VTSAX</t>
        </is>
      </c>
      <c r="CN141" s="61" t="n">
        <v>0.17</v>
      </c>
      <c r="CO141" s="61">
        <f>'ETF MTD'!$K$28/'ETF MTD'!$K$3-1</f>
        <v/>
      </c>
      <c r="CP141" s="61">
        <f>CN141*CO141</f>
        <v/>
      </c>
      <c r="CQ141" s="61" t="n"/>
      <c r="CR141" s="61" t="inlineStr">
        <is>
          <t>VTSAX</t>
        </is>
      </c>
      <c r="CS141" s="61" t="n">
        <v>0.17</v>
      </c>
      <c r="CT141" s="61">
        <f>'ETF MTD'!$K$28/'ETF MTD'!$K$3-1</f>
        <v/>
      </c>
      <c r="CU141" s="61">
        <f>CS141*CT141</f>
        <v/>
      </c>
      <c r="CV141" s="61" t="n"/>
      <c r="CW141" s="61" t="inlineStr">
        <is>
          <t>VTSAX</t>
        </is>
      </c>
      <c r="CX141" s="61" t="n">
        <v>0.2</v>
      </c>
      <c r="CY141" s="61">
        <f>'ETF MTD'!$K$28/'ETF MTD'!$K$3-1</f>
        <v/>
      </c>
      <c r="CZ141" s="61">
        <f>CX141*CY141</f>
        <v/>
      </c>
      <c r="DA141" s="61" t="n"/>
      <c r="DB141" s="61" t="inlineStr">
        <is>
          <t>VTSAX</t>
        </is>
      </c>
      <c r="DC141" s="61" t="n">
        <v>0.2</v>
      </c>
      <c r="DD141" s="61">
        <f>'ETF MTD'!$K$28/'ETF MTD'!$K$3-1</f>
        <v/>
      </c>
      <c r="DE141" s="61">
        <f>DC141*DD141</f>
        <v/>
      </c>
      <c r="DF141" s="61" t="n"/>
      <c r="DG141" s="61" t="inlineStr">
        <is>
          <t>VTSAX</t>
        </is>
      </c>
      <c r="DH141" s="61" t="n">
        <v>0.2</v>
      </c>
      <c r="DI141" s="61">
        <f>'ETF MTD'!$K$28/'ETF MTD'!$K$3-1</f>
        <v/>
      </c>
      <c r="DJ141" s="61">
        <f>DH141*DI141</f>
        <v/>
      </c>
      <c r="DK141" s="61" t="n"/>
      <c r="DL141" s="61" t="inlineStr">
        <is>
          <t>VTSAX</t>
        </is>
      </c>
      <c r="DM141" s="61" t="n">
        <v>0.2</v>
      </c>
      <c r="DN141" s="61">
        <f>'ETF MTD'!$K$28/'ETF MTD'!$K$3-1</f>
        <v/>
      </c>
      <c r="DO141" s="61">
        <f>DM141*DN141</f>
        <v/>
      </c>
      <c r="DP141" s="61" t="n"/>
      <c r="DQ141" s="61" t="inlineStr">
        <is>
          <t>VTSAX</t>
        </is>
      </c>
      <c r="DR141" s="61" t="n">
        <v>0.2</v>
      </c>
      <c r="DS141" s="61">
        <f>'ETF MTD'!$K$28/'ETF MTD'!$K$3-1</f>
        <v/>
      </c>
      <c r="DT141" s="61">
        <f>DR141*DS141</f>
        <v/>
      </c>
      <c r="DU141" s="61" t="n"/>
      <c r="DV141" s="61" t="inlineStr">
        <is>
          <t>VTSAX</t>
        </is>
      </c>
      <c r="DW141" s="61" t="n">
        <v>0.17</v>
      </c>
      <c r="DX141" s="61">
        <f>'ETF MTD'!$K$28/'ETF MTD'!$K$3-1</f>
        <v/>
      </c>
      <c r="DY141" s="61">
        <f>DW141*DX141</f>
        <v/>
      </c>
      <c r="DZ141" s="61" t="n"/>
      <c r="EA141" s="61" t="inlineStr">
        <is>
          <t>VTSAX</t>
        </is>
      </c>
      <c r="EB141" s="61" t="n">
        <v>0.14</v>
      </c>
      <c r="EC141" s="61">
        <f>'ETF MTD'!$K$28/'ETF MTD'!$K$3-1</f>
        <v/>
      </c>
      <c r="ED141" s="61">
        <f>EB141*EC141</f>
        <v/>
      </c>
      <c r="EE141" s="61" t="n"/>
      <c r="EF141" s="61" t="inlineStr">
        <is>
          <t>VTSAX</t>
        </is>
      </c>
      <c r="EG141" s="61" t="n">
        <v>0.14</v>
      </c>
      <c r="EH141" s="61">
        <f>'ETF MTD'!$K$28/'ETF MTD'!$K$3-1</f>
        <v/>
      </c>
      <c r="EI141" s="61">
        <f>EG141*EH141</f>
        <v/>
      </c>
      <c r="EJ141" s="61" t="n"/>
      <c r="EK141" s="61" t="inlineStr">
        <is>
          <t>VTSAX</t>
        </is>
      </c>
      <c r="EL141" s="61" t="n">
        <v>0.14</v>
      </c>
      <c r="EM141" s="61">
        <f>'ETF MTD'!$K$28/'ETF MTD'!$K$3-1</f>
        <v/>
      </c>
      <c r="EN141" s="61">
        <f>EL141*EM141</f>
        <v/>
      </c>
      <c r="EO141" s="61" t="n"/>
      <c r="EP141" s="61" t="inlineStr">
        <is>
          <t>VTSAX</t>
        </is>
      </c>
      <c r="EQ141" s="61" t="n">
        <v>0.17</v>
      </c>
      <c r="ER141" s="61">
        <f>'ETF MTD'!$K$28/'ETF MTD'!$K$3-1</f>
        <v/>
      </c>
      <c r="ES141" s="61">
        <f>EQ141*ER141</f>
        <v/>
      </c>
      <c r="ET141" s="61" t="n"/>
      <c r="EU141" s="61" t="inlineStr">
        <is>
          <t>VTSAX</t>
        </is>
      </c>
      <c r="EV141" s="61" t="n">
        <v>0.2</v>
      </c>
      <c r="EW141" s="61">
        <f>'ETF MTD'!$K$28/'ETF MTD'!$K$3-1</f>
        <v/>
      </c>
      <c r="EX141" s="61">
        <f>EV141*EW141</f>
        <v/>
      </c>
      <c r="EY141" s="61" t="n"/>
      <c r="EZ141" s="61" t="inlineStr">
        <is>
          <t>VTSAX</t>
        </is>
      </c>
      <c r="FA141" s="61" t="n">
        <v>0.2</v>
      </c>
      <c r="FB141" s="61">
        <f>'ETF MTD'!$K$28/'ETF MTD'!$K$3-1</f>
        <v/>
      </c>
      <c r="FC141" s="61">
        <f>FA141*FB141</f>
        <v/>
      </c>
      <c r="FD141" s="61" t="n"/>
      <c r="FE141" s="61" t="inlineStr">
        <is>
          <t>VTSAX</t>
        </is>
      </c>
      <c r="FF141" s="61" t="n">
        <v>0.17</v>
      </c>
      <c r="FG141" s="61">
        <f>'ETF MTD'!$K$28/'ETF MTD'!$K$3-1</f>
        <v/>
      </c>
      <c r="FH141" s="61">
        <f>FF141*FG141</f>
        <v/>
      </c>
      <c r="FI141" s="61" t="n"/>
      <c r="FJ141" s="61" t="inlineStr">
        <is>
          <t>VTSAX</t>
        </is>
      </c>
      <c r="FK141" s="61" t="n">
        <v>0.2</v>
      </c>
      <c r="FL141" s="61">
        <f>'ETF MTD'!$K$28/'ETF MTD'!$K$3-1</f>
        <v/>
      </c>
      <c r="FM141" s="61">
        <f>FK141*FL141</f>
        <v/>
      </c>
      <c r="FN141" s="61" t="n"/>
      <c r="FO141" s="61" t="inlineStr">
        <is>
          <t>VTSAX</t>
        </is>
      </c>
      <c r="FP141" s="61" t="n">
        <v>0.2</v>
      </c>
      <c r="FQ141" s="61">
        <f>'ETF MTD'!$K$28/'ETF MTD'!$K$3-1</f>
        <v/>
      </c>
      <c r="FR141" s="61">
        <f>FP141*FQ141</f>
        <v/>
      </c>
      <c r="FS141" s="61" t="n"/>
      <c r="FT141" s="61" t="inlineStr">
        <is>
          <t>VTSAX</t>
        </is>
      </c>
      <c r="FU141" s="61" t="n">
        <v>0.17</v>
      </c>
      <c r="FV141" s="61">
        <f>'ETF MTD'!$K$28/'ETF MTD'!$K$3-1</f>
        <v/>
      </c>
      <c r="FW141" s="61">
        <f>FU141*FV141</f>
        <v/>
      </c>
      <c r="FX141" s="61" t="n"/>
      <c r="FY141" s="61" t="inlineStr">
        <is>
          <t>VTSAX</t>
        </is>
      </c>
      <c r="FZ141" s="50" t="n">
        <v>0.2</v>
      </c>
      <c r="GA141" s="61">
        <f>'ETF MTD'!$K$28/'ETF MTD'!$K$3-1</f>
        <v/>
      </c>
      <c r="GB141" s="61">
        <f>FZ141*GA141</f>
        <v/>
      </c>
      <c r="GC141" s="61" t="n"/>
      <c r="GD141" s="61" t="inlineStr">
        <is>
          <t>VTSAX</t>
        </is>
      </c>
      <c r="GE141" s="50" t="n">
        <v>0.2</v>
      </c>
      <c r="GF141" s="61">
        <f>'ETF MTD'!$K$28/'ETF MTD'!$K$3-1</f>
        <v/>
      </c>
      <c r="GG141" s="61">
        <f>GE141*GF141</f>
        <v/>
      </c>
      <c r="GH141" s="61" t="n"/>
      <c r="GI141" s="61" t="inlineStr">
        <is>
          <t>VTSAX</t>
        </is>
      </c>
      <c r="GJ141" s="50" t="n">
        <v>0.2</v>
      </c>
      <c r="GK141" s="61">
        <f>'ETF MTD'!$K$28/'ETF MTD'!$K$3-1</f>
        <v/>
      </c>
      <c r="GL141" s="61">
        <f>GJ141*GK141</f>
        <v/>
      </c>
      <c r="GM141" s="61" t="n"/>
      <c r="GN141" s="61" t="inlineStr">
        <is>
          <t>VTSAX</t>
        </is>
      </c>
      <c r="GO141" s="50" t="n">
        <v>0.2</v>
      </c>
      <c r="GP141" s="61">
        <f>'ETF MTD'!$K$28/'ETF MTD'!$K$3-1</f>
        <v/>
      </c>
      <c r="GQ141" s="61">
        <f>GO141*GP141</f>
        <v/>
      </c>
      <c r="GR141" s="61" t="n"/>
      <c r="GS141" s="61" t="inlineStr">
        <is>
          <t>VTSAX</t>
        </is>
      </c>
      <c r="GT141" s="50" t="n">
        <v>0.2</v>
      </c>
      <c r="GU141" s="61">
        <f>'ETF MTD'!$K$28/'ETF MTD'!$K$3-1</f>
        <v/>
      </c>
      <c r="GV141" s="61">
        <f>GT141*GU141</f>
        <v/>
      </c>
      <c r="GW141" s="61" t="n"/>
      <c r="GX141" s="61" t="inlineStr">
        <is>
          <t>VTSAX</t>
        </is>
      </c>
      <c r="GY141" s="50" t="n">
        <v>0.17</v>
      </c>
      <c r="GZ141" s="61">
        <f>'ETF MTD'!$K$28/'ETF MTD'!$K$3-1</f>
        <v/>
      </c>
      <c r="HA141" s="61">
        <f>GY141*GZ141</f>
        <v/>
      </c>
      <c r="HB141" s="61" t="n"/>
      <c r="HC141" s="61" t="inlineStr">
        <is>
          <t>VTSAX</t>
        </is>
      </c>
      <c r="HD141" s="50" t="n">
        <v>0.14</v>
      </c>
      <c r="HE141" s="61">
        <f>'ETF MTD'!$K$28/'ETF MTD'!$K$3-1</f>
        <v/>
      </c>
      <c r="HF141" s="61">
        <f>HD141*HE141</f>
        <v/>
      </c>
      <c r="HG141" s="61" t="n"/>
      <c r="HH141" s="61" t="inlineStr">
        <is>
          <t>VTSAX</t>
        </is>
      </c>
      <c r="HI141" s="50" t="n">
        <v>0.17</v>
      </c>
      <c r="HJ141" s="61">
        <f>'ETF MTD'!$K$28/'ETF MTD'!$K$3-1</f>
        <v/>
      </c>
      <c r="HK141" s="61">
        <f>HI141*HJ141</f>
        <v/>
      </c>
      <c r="HL141" s="61" t="n"/>
      <c r="HM141" s="61" t="inlineStr">
        <is>
          <t>VTSAX</t>
        </is>
      </c>
      <c r="HN141" s="50" t="n">
        <v>0.2</v>
      </c>
      <c r="HO141" s="61">
        <f>'ETF MTD'!$K$28/'ETF MTD'!$K$3-1</f>
        <v/>
      </c>
      <c r="HP141" s="61">
        <f>HN141*HO141</f>
        <v/>
      </c>
      <c r="HQ141" s="61" t="n"/>
      <c r="HR141" s="61" t="inlineStr">
        <is>
          <t>VTSAX</t>
        </is>
      </c>
      <c r="HS141" s="50" t="n">
        <v>0.2</v>
      </c>
      <c r="HT141" s="61">
        <f>'ETF MTD'!$K$28/'ETF MTD'!$K$3-1</f>
        <v/>
      </c>
      <c r="HU141" s="61">
        <f>HS141*HT141</f>
        <v/>
      </c>
      <c r="HV141" s="61" t="n"/>
      <c r="HW141" s="61" t="inlineStr">
        <is>
          <t>VTSAX</t>
        </is>
      </c>
      <c r="HX141" s="50" t="n">
        <v>0.2</v>
      </c>
      <c r="HY141" s="61">
        <f>'ETF MTD'!$K$28/'ETF MTD'!$K$3-1</f>
        <v/>
      </c>
      <c r="HZ141" s="61">
        <f>HX141*HY141</f>
        <v/>
      </c>
      <c r="IA141" s="61" t="n"/>
      <c r="IB141" s="61" t="inlineStr">
        <is>
          <t>VTSAX</t>
        </is>
      </c>
      <c r="IC141" s="50" t="n">
        <v>0.2</v>
      </c>
      <c r="ID141" s="61">
        <f>'ETF MTD'!$K$28/'ETF MTD'!$K$3-1</f>
        <v/>
      </c>
      <c r="IE141" s="61">
        <f>IC141*ID141</f>
        <v/>
      </c>
      <c r="IF141" s="61" t="n"/>
      <c r="IG141" s="61" t="inlineStr">
        <is>
          <t>VTSAX</t>
        </is>
      </c>
      <c r="IH141" s="50" t="n">
        <v>0.2</v>
      </c>
      <c r="II141" s="61">
        <f>'ETF MTD'!$K$28/'ETF MTD'!$K$3-1</f>
        <v/>
      </c>
      <c r="IJ141" s="61">
        <f>IH141*II141</f>
        <v/>
      </c>
      <c r="IK141" s="61" t="n"/>
      <c r="IL141" s="61" t="inlineStr">
        <is>
          <t>VTSAX</t>
        </is>
      </c>
      <c r="IM141" s="50" t="n">
        <v>0.2</v>
      </c>
      <c r="IN141" s="61">
        <f>'ETF MTD'!$K$28/'ETF MTD'!$K$3-1</f>
        <v/>
      </c>
      <c r="IO141" s="61">
        <f>IM141*IN141</f>
        <v/>
      </c>
      <c r="IP141" s="61" t="n"/>
      <c r="IQ141" s="61" t="inlineStr">
        <is>
          <t>VTSAX</t>
        </is>
      </c>
      <c r="IR141" s="50" t="n">
        <v>0.2</v>
      </c>
      <c r="IS141" s="61">
        <f>'ETF MTD'!$K$28/'ETF MTD'!$K$3-1</f>
        <v/>
      </c>
      <c r="IT141" s="61">
        <f>IR141*IS141</f>
        <v/>
      </c>
      <c r="IU141" s="61" t="n"/>
      <c r="IV141" s="61" t="inlineStr">
        <is>
          <t>VTSAX</t>
        </is>
      </c>
      <c r="IW141" s="50" t="n">
        <v>0.2</v>
      </c>
      <c r="IX141" s="61">
        <f>'ETF MTD'!$K$28/'ETF MTD'!$K$3-1</f>
        <v/>
      </c>
      <c r="IY141" s="61">
        <f>IW141*IX141</f>
        <v/>
      </c>
      <c r="IZ141" s="61" t="n"/>
      <c r="JA141" s="61" t="inlineStr">
        <is>
          <t>VTSAX</t>
        </is>
      </c>
      <c r="JB141" s="50" t="n">
        <v>0.2</v>
      </c>
      <c r="JC141" s="61">
        <f>'ETF MTD'!$K$28/'ETF MTD'!$K$3-1</f>
        <v/>
      </c>
      <c r="JD141" s="61">
        <f>JB141*JC141</f>
        <v/>
      </c>
      <c r="JE141" s="61" t="n"/>
      <c r="JF141" s="61" t="inlineStr">
        <is>
          <t>VTSAX</t>
        </is>
      </c>
      <c r="JG141" s="50" t="n">
        <v>0.2</v>
      </c>
      <c r="JH141" s="61">
        <f>'ETF MTD'!$K$28/'ETF MTD'!$K$3-1</f>
        <v/>
      </c>
      <c r="JI141" s="61">
        <f>JG141*JH141</f>
        <v/>
      </c>
      <c r="JJ141" s="61" t="n"/>
      <c r="JK141" s="61" t="inlineStr">
        <is>
          <t>VTSAX</t>
        </is>
      </c>
      <c r="JL141" s="50" t="n">
        <v>0.2</v>
      </c>
      <c r="JM141" s="61">
        <f>'ETF MTD'!$K$28/'ETF MTD'!$K$3-1</f>
        <v/>
      </c>
      <c r="JN141" s="61">
        <f>JL141*JM141</f>
        <v/>
      </c>
      <c r="JO141" s="61" t="n"/>
      <c r="JP141" s="61" t="inlineStr">
        <is>
          <t>VTSAX</t>
        </is>
      </c>
      <c r="JQ141" s="50" t="n">
        <v>0.2</v>
      </c>
      <c r="JR141" s="61">
        <f>'ETF MTD'!$K$28/'ETF MTD'!$K$3-1</f>
        <v/>
      </c>
      <c r="JS141" s="61">
        <f>JQ141*JR141</f>
        <v/>
      </c>
      <c r="JT141" s="61" t="n"/>
      <c r="JU141" s="61" t="inlineStr">
        <is>
          <t>VTSAX</t>
        </is>
      </c>
      <c r="JV141" s="50" t="n">
        <v>0.2</v>
      </c>
      <c r="JW141" s="61">
        <f>'ETF MTD'!$K$28/'ETF MTD'!$K$3-1</f>
        <v/>
      </c>
      <c r="JX141" s="61">
        <f>JV141*JW141</f>
        <v/>
      </c>
      <c r="JY141" s="61" t="n"/>
      <c r="JZ141" s="32" t="inlineStr">
        <is>
          <t>U.S. Equity</t>
        </is>
      </c>
      <c r="KA141" s="50" t="n">
        <v>0.2</v>
      </c>
      <c r="KB141" s="61">
        <f>'ETF MTD'!$K$28/'ETF MTD'!$K$3-1</f>
        <v/>
      </c>
      <c r="KC141" s="61">
        <f>KA141*KB141</f>
        <v/>
      </c>
      <c r="KD141" s="61" t="n"/>
      <c r="KE141" s="32" t="inlineStr">
        <is>
          <t>U.S. Equity</t>
        </is>
      </c>
      <c r="KF141" s="50" t="n">
        <v>0.2</v>
      </c>
      <c r="KG141" s="61">
        <f>'ETF MTD'!$K$28/'ETF MTD'!$K$3-1</f>
        <v/>
      </c>
      <c r="KH141" s="61">
        <f>KF141*KG141</f>
        <v/>
      </c>
      <c r="KI141" s="61" t="n"/>
      <c r="KJ141" s="32" t="inlineStr">
        <is>
          <t>U.S. Equity</t>
        </is>
      </c>
      <c r="KK141" s="50" t="n">
        <v>0.2</v>
      </c>
      <c r="KL141" s="61">
        <f>'ETF MTD'!$K$28/'ETF MTD'!$K$3-1</f>
        <v/>
      </c>
      <c r="KM141" s="61">
        <f>KK141*KL141</f>
        <v/>
      </c>
      <c r="KN141" s="61" t="n"/>
      <c r="KO141" s="32" t="inlineStr">
        <is>
          <t>U.S. Equity</t>
        </is>
      </c>
      <c r="KP141" s="50" t="n">
        <v>0.2</v>
      </c>
      <c r="KQ141" s="61">
        <f>'ETF MTD'!$K$28/'ETF MTD'!$K$3-1</f>
        <v/>
      </c>
      <c r="KR141" s="61">
        <f>KP141*KQ141</f>
        <v/>
      </c>
      <c r="KS141" s="61" t="n"/>
      <c r="KT141" s="32" t="inlineStr">
        <is>
          <t>U.S. Equity</t>
        </is>
      </c>
      <c r="KU141" s="50" t="n">
        <v>0.17</v>
      </c>
      <c r="KV141" s="61">
        <f>'ETF MTD'!$K$28/'ETF MTD'!$K$3-1</f>
        <v/>
      </c>
      <c r="KW141" s="61">
        <f>KU141*KV141</f>
        <v/>
      </c>
      <c r="KX141" s="61" t="n"/>
      <c r="KY141" s="32" t="inlineStr">
        <is>
          <t>U.S. Equity</t>
        </is>
      </c>
      <c r="KZ141" s="50" t="n">
        <v>0.17</v>
      </c>
      <c r="LA141" s="61">
        <f>'ETF MTD'!$K$28/'ETF MTD'!$K$3-1</f>
        <v/>
      </c>
      <c r="LB141" s="61">
        <f>KZ141*LA141</f>
        <v/>
      </c>
      <c r="LC141" s="61" t="n"/>
      <c r="LD141" s="32" t="inlineStr">
        <is>
          <t>U.S. Equity</t>
        </is>
      </c>
      <c r="LE141" s="50" t="n">
        <v>0.2</v>
      </c>
      <c r="LF141" s="61">
        <f>'ETF MTD'!$K$28/'ETF MTD'!$K$3-1</f>
        <v/>
      </c>
      <c r="LG141" s="61">
        <f>LE141*LF141</f>
        <v/>
      </c>
      <c r="LH141" s="61" t="n"/>
      <c r="LI141" s="32" t="inlineStr">
        <is>
          <t>U.S. Equity</t>
        </is>
      </c>
      <c r="LJ141" s="50" t="n">
        <v>0.14</v>
      </c>
      <c r="LK141" s="61">
        <f>'ETF MTD'!$K$28/'ETF MTD'!$K$3-1</f>
        <v/>
      </c>
      <c r="LL141" s="61">
        <f>LJ141*LK141</f>
        <v/>
      </c>
      <c r="LM141" s="61" t="n"/>
      <c r="LN141" s="32" t="inlineStr">
        <is>
          <t>U.S. Equity</t>
        </is>
      </c>
      <c r="LO141" s="50" t="n">
        <v>0.14</v>
      </c>
      <c r="LP141" s="61">
        <f>'ETF MTD'!$K$28/'ETF MTD'!$K$3-1</f>
        <v/>
      </c>
      <c r="LQ141" s="61">
        <f>LO141*LP141</f>
        <v/>
      </c>
      <c r="LR141" s="61" t="n"/>
      <c r="LS141" s="32" t="inlineStr">
        <is>
          <t>U.S. Equity</t>
        </is>
      </c>
      <c r="LT141" s="50" t="n">
        <v>0.14</v>
      </c>
      <c r="LU141" s="61">
        <f>'ETF MTD'!$K$28/'ETF MTD'!$K$3-1</f>
        <v/>
      </c>
      <c r="LV141" s="61">
        <f>LT141*LU141</f>
        <v/>
      </c>
      <c r="LW141" s="61" t="n"/>
      <c r="LX141" s="32" t="inlineStr">
        <is>
          <t>U.S. Equity</t>
        </is>
      </c>
      <c r="LY141" s="50" t="n">
        <v>0.14</v>
      </c>
      <c r="LZ141" s="61">
        <f>'ETF MTD'!$K$28/'ETF MTD'!$K$3-1</f>
        <v/>
      </c>
      <c r="MA141" s="61">
        <f>LY141*LZ141</f>
        <v/>
      </c>
      <c r="MB141" s="61" t="n"/>
      <c r="MC141" s="32" t="inlineStr">
        <is>
          <t>U.S. Equity</t>
        </is>
      </c>
      <c r="MD141" s="50" t="n">
        <v>0.14</v>
      </c>
      <c r="ME141" s="61">
        <f>'ETF MTD'!$K$28/'ETF MTD'!$K$3-1</f>
        <v/>
      </c>
      <c r="MF141" s="61">
        <f>MD141*ME141</f>
        <v/>
      </c>
      <c r="MG141" s="61" t="n"/>
      <c r="MH141" s="32" t="inlineStr">
        <is>
          <t>U.S. Equity</t>
        </is>
      </c>
      <c r="MI141" s="50" t="n">
        <v>0.14</v>
      </c>
      <c r="MJ141" s="61">
        <f>'ETF MTD'!$K$28/'ETF MTD'!$K$3-1</f>
        <v/>
      </c>
      <c r="MK141" s="61">
        <f>MI141*MJ141</f>
        <v/>
      </c>
      <c r="ML141" s="61" t="n"/>
      <c r="MM141" s="32" t="inlineStr">
        <is>
          <t>U.S. Equity</t>
        </is>
      </c>
      <c r="MN141" s="50" t="n">
        <v>0.14</v>
      </c>
      <c r="MO141" s="61">
        <f>'ETF MTD'!$K$28/'ETF MTD'!$K$3-1</f>
        <v/>
      </c>
      <c r="MP141" s="61">
        <f>MN141*MO141</f>
        <v/>
      </c>
      <c r="MQ141" s="33" t="n"/>
      <c r="MR141" s="32" t="inlineStr">
        <is>
          <t>U.S. Equity</t>
        </is>
      </c>
      <c r="MS141" s="50" t="n">
        <v>0.17</v>
      </c>
      <c r="MT141" s="61">
        <f>'ETF MTD'!$K$28/'ETF MTD'!$K$3-1</f>
        <v/>
      </c>
      <c r="MU141" s="61">
        <f>MS141*MT141</f>
        <v/>
      </c>
      <c r="MV141" s="61" t="n"/>
      <c r="MW141" s="32" t="inlineStr">
        <is>
          <t>U.S. Equity</t>
        </is>
      </c>
      <c r="MX141" s="50" t="n">
        <v>0.14</v>
      </c>
      <c r="MY141" s="61">
        <f>'ETF MTD'!$K$28/'ETF MTD'!$K$3-1</f>
        <v/>
      </c>
      <c r="MZ141" s="61">
        <f>MX141*MY141</f>
        <v/>
      </c>
      <c r="NA141" s="33" t="n"/>
      <c r="NB141" s="32" t="inlineStr">
        <is>
          <t>U.S. Equity</t>
        </is>
      </c>
      <c r="NC141" s="41" t="n">
        <v>0.14</v>
      </c>
      <c r="ND141" s="61">
        <f>'ETF MTD'!$K$28/'ETF MTD'!$K$3-1</f>
        <v/>
      </c>
      <c r="NE141" s="61">
        <f>NC141*ND141</f>
        <v/>
      </c>
      <c r="NF141" s="33" t="n"/>
      <c r="NG141" s="32" t="inlineStr">
        <is>
          <t>U.S. Equity</t>
        </is>
      </c>
      <c r="NH141" s="41" t="n">
        <v>0.14</v>
      </c>
      <c r="NI141" s="61">
        <f>'ETF MTD'!$K$28/'ETF MTD'!$K$3-1</f>
        <v/>
      </c>
      <c r="NJ141" s="61">
        <f>NH141*NI141</f>
        <v/>
      </c>
      <c r="NK141" s="33" t="n"/>
      <c r="NL141" s="32" t="inlineStr">
        <is>
          <t>U.S. Equity</t>
        </is>
      </c>
      <c r="NM141" s="41" t="n">
        <v>0.17</v>
      </c>
      <c r="NN141" s="61">
        <f>'ETF MTD'!$K$28/'ETF MTD'!$K$3-1</f>
        <v/>
      </c>
      <c r="NO141" s="61">
        <f>NM141*NN141</f>
        <v/>
      </c>
      <c r="NP141" s="33" t="n"/>
      <c r="NQ141" s="32" t="inlineStr">
        <is>
          <t>U.S. Equity</t>
        </is>
      </c>
      <c r="NR141" s="41" t="n">
        <v>0.2</v>
      </c>
      <c r="NS141" s="61">
        <f>'ETF MTD'!$K$28/'ETF MTD'!$K$3-1</f>
        <v/>
      </c>
      <c r="NT141" s="61">
        <f>NR141*NS141</f>
        <v/>
      </c>
      <c r="NU141" s="33" t="n"/>
      <c r="NV141" s="32" t="inlineStr">
        <is>
          <t>U.S. Equity</t>
        </is>
      </c>
      <c r="NW141" s="41" t="n">
        <v>0.2</v>
      </c>
      <c r="NX141" s="61">
        <f>'ETF MTD'!$K$28/'ETF MTD'!$K$3-1</f>
        <v/>
      </c>
      <c r="NY141" s="61">
        <f>NW141*NX141</f>
        <v/>
      </c>
      <c r="NZ141" s="33" t="n"/>
      <c r="OA141" s="32" t="inlineStr">
        <is>
          <t>U.S. Equity</t>
        </is>
      </c>
      <c r="OB141" s="41" t="n">
        <v>0.2</v>
      </c>
      <c r="OC141" s="61">
        <f>'ETF MTD'!$K$28/'ETF MTD'!$K$3-1</f>
        <v/>
      </c>
      <c r="OD141" s="61">
        <f>OB141*OC141</f>
        <v/>
      </c>
      <c r="OE141" s="33" t="n"/>
      <c r="OF141" s="32" t="inlineStr">
        <is>
          <t>U.S. Equity</t>
        </is>
      </c>
      <c r="OG141" s="41" t="n">
        <v>0.2</v>
      </c>
      <c r="OH141" s="61">
        <f>'ETF MTD'!$K$28/'ETF MTD'!$K$3-1</f>
        <v/>
      </c>
      <c r="OI141" s="61">
        <f>OG141*OH141</f>
        <v/>
      </c>
      <c r="OJ141" s="33" t="n"/>
      <c r="OK141" s="32" t="inlineStr">
        <is>
          <t>U.S. Equity</t>
        </is>
      </c>
      <c r="OL141" s="41" t="n">
        <v>0.2</v>
      </c>
      <c r="OM141" s="61">
        <f>'ETF MTD'!$K$28/'ETF MTD'!$K$3-1</f>
        <v/>
      </c>
      <c r="ON141" s="61">
        <f>OL141*OM141</f>
        <v/>
      </c>
      <c r="OO141" s="33" t="n"/>
      <c r="OP141" s="32" t="inlineStr">
        <is>
          <t>U.S. Equity</t>
        </is>
      </c>
      <c r="OQ141" s="41" t="n">
        <v>0.17</v>
      </c>
      <c r="OR141" s="61">
        <f>'ETF MTD'!$K$28/'ETF MTD'!$K$3-1</f>
        <v/>
      </c>
      <c r="OS141" s="61">
        <f>OQ141*OR141</f>
        <v/>
      </c>
      <c r="OT141" s="33" t="n"/>
      <c r="OU141" s="32" t="inlineStr">
        <is>
          <t>U.S. Equity</t>
        </is>
      </c>
      <c r="OV141" s="41" t="n">
        <v>0.17</v>
      </c>
      <c r="OW141" s="61">
        <f>'ETF MTD'!$K$28/'ETF MTD'!$K$3-1</f>
        <v/>
      </c>
      <c r="OX141" s="61">
        <f>OV141*OW141</f>
        <v/>
      </c>
      <c r="OY141" s="33" t="n"/>
      <c r="OZ141" s="32" t="inlineStr">
        <is>
          <t>U.S. Equity</t>
        </is>
      </c>
      <c r="PA141" s="41" t="n">
        <v>0.2</v>
      </c>
      <c r="PB141" s="61">
        <f>'ETF MTD'!$K$28/'ETF MTD'!$K$3-1</f>
        <v/>
      </c>
      <c r="PC141" s="61">
        <f>PA141*PB141</f>
        <v/>
      </c>
      <c r="PD141" s="33" t="n"/>
      <c r="PE141" s="32" t="inlineStr">
        <is>
          <t>U.S. Equity</t>
        </is>
      </c>
      <c r="PF141" s="41" t="n">
        <v>0.2</v>
      </c>
      <c r="PG141" s="61">
        <f>'ETF MTD'!$K$28/'ETF MTD'!$K$3-1</f>
        <v/>
      </c>
      <c r="PH141" s="61">
        <f>PF141*PG141</f>
        <v/>
      </c>
      <c r="PI141" s="33" t="n"/>
      <c r="PJ141" s="32" t="inlineStr">
        <is>
          <t>U.S. Equity</t>
        </is>
      </c>
      <c r="PK141" s="41">
        <f>0.98-SUM(PK142:PK151)</f>
        <v/>
      </c>
      <c r="PL141" s="61">
        <f>'ETF MTD'!$K$28/'ETF MTD'!$K$3-1</f>
        <v/>
      </c>
      <c r="PM141" s="61">
        <f>PK141*PL141</f>
        <v/>
      </c>
      <c r="PN141" s="33" t="n"/>
      <c r="PO141" s="32" t="inlineStr">
        <is>
          <t>U.S. Equity</t>
        </is>
      </c>
      <c r="PP141" s="41">
        <f>0.98-SUM(PP142:PP151)</f>
        <v/>
      </c>
      <c r="PQ141" s="61">
        <f>'ETF MTD'!$K$28/'ETF MTD'!$K$3-1</f>
        <v/>
      </c>
      <c r="PR141" s="61">
        <f>PP141*PQ141</f>
        <v/>
      </c>
      <c r="PS141" s="33" t="n"/>
      <c r="PT141" s="32" t="inlineStr">
        <is>
          <t>U.S. Equity</t>
        </is>
      </c>
      <c r="PU141" s="41">
        <f>0.98-SUM(PU142:PU151)</f>
        <v/>
      </c>
      <c r="PV141" s="61">
        <f>'ETF MTD'!$K$28/'ETF MTD'!$K$3-1</f>
        <v/>
      </c>
      <c r="PW141" s="61">
        <f>PU141*PV141</f>
        <v/>
      </c>
      <c r="PX141" s="33" t="n"/>
      <c r="PY141" s="32" t="inlineStr">
        <is>
          <t>U.S. Equity</t>
        </is>
      </c>
      <c r="PZ141" s="41" t="n">
        <v>0.2</v>
      </c>
      <c r="QA141" s="61">
        <f>'ETF MTD'!$K$28/'ETF MTD'!$K$3-1</f>
        <v/>
      </c>
      <c r="QB141" s="61">
        <f>PZ141*QA141</f>
        <v/>
      </c>
      <c r="QC141" s="33" t="n"/>
      <c r="QD141" s="32" t="inlineStr">
        <is>
          <t>U.S. Equity</t>
        </is>
      </c>
      <c r="QE141" s="41" t="n">
        <v>0.2</v>
      </c>
      <c r="QF141" s="61">
        <f>'ETF MTD'!$K$28/'ETF MTD'!$K$3-1</f>
        <v/>
      </c>
      <c r="QG141" s="61">
        <f>QE141*QF141</f>
        <v/>
      </c>
      <c r="QH141" s="61" t="n"/>
      <c r="QI141" s="32" t="inlineStr">
        <is>
          <t>U.S. Equity</t>
        </is>
      </c>
      <c r="QJ141" s="41" t="n">
        <v>0.2</v>
      </c>
      <c r="QK141" s="61">
        <f>'ETF MTD'!$K$28/'ETF MTD'!$K$3-1</f>
        <v/>
      </c>
      <c r="QL141" s="61">
        <f>QJ141*QK141</f>
        <v/>
      </c>
      <c r="QM141" s="33" t="n"/>
      <c r="QN141" s="32" t="inlineStr">
        <is>
          <t>U.S. Equity</t>
        </is>
      </c>
      <c r="QO141" s="41" t="n">
        <v>0.2</v>
      </c>
      <c r="QP141" s="61">
        <f>'ETF MTD'!$K$28/'ETF MTD'!$K$3-1</f>
        <v/>
      </c>
      <c r="QQ141" s="61">
        <f>QO141*QP141</f>
        <v/>
      </c>
      <c r="QR141" s="33" t="n"/>
      <c r="QS141" s="32" t="inlineStr">
        <is>
          <t>U.S. Equity</t>
        </is>
      </c>
      <c r="QT141" s="41" t="n">
        <v>0.2</v>
      </c>
      <c r="QU141" s="61">
        <f>'ETF MTD'!$K$28/'ETF MTD'!$K$3-1</f>
        <v/>
      </c>
      <c r="QV141" s="61">
        <f>QT141*QU141</f>
        <v/>
      </c>
      <c r="QW141" s="33" t="n"/>
      <c r="QX141" s="32" t="inlineStr">
        <is>
          <t>U.S. Equity</t>
        </is>
      </c>
      <c r="QY141" s="41" t="n">
        <v>0.18</v>
      </c>
      <c r="QZ141" s="61">
        <f>'ETF MTD'!$K$28/'ETF MTD'!$K$3-1</f>
        <v/>
      </c>
      <c r="RA141" s="61">
        <f>QY141*QZ141</f>
        <v/>
      </c>
      <c r="RB141" s="33" t="n"/>
      <c r="RC141" s="32" t="inlineStr">
        <is>
          <t>U.S. Equity</t>
        </is>
      </c>
      <c r="RD141" s="41" t="n">
        <v>0.2</v>
      </c>
      <c r="RE141" s="61">
        <f>'ETF MTD'!$K$28/'ETF MTD'!$K$3-1</f>
        <v/>
      </c>
      <c r="RF141" s="61">
        <f>RD141*RE141</f>
        <v/>
      </c>
      <c r="RG141" s="33" t="n"/>
      <c r="RH141" s="32" t="inlineStr">
        <is>
          <t>U.S. Equity</t>
        </is>
      </c>
      <c r="RI141" s="41" t="n">
        <v>0.2</v>
      </c>
      <c r="RJ141" s="61">
        <f>'ETF MTD'!$K$28/'ETF MTD'!$K$3-1</f>
        <v/>
      </c>
      <c r="RK141" s="61">
        <f>RI141*RJ141</f>
        <v/>
      </c>
      <c r="RL141" s="61" t="n"/>
      <c r="RM141" s="208" t="n">
        <v>0.2</v>
      </c>
      <c r="RN141" s="58">
        <f>RM141*0.7</f>
        <v/>
      </c>
    </row>
    <row r="142">
      <c r="U142" s="33" t="inlineStr">
        <is>
          <t>VTIAX</t>
        </is>
      </c>
      <c r="V142" s="49" t="n">
        <v>0.03</v>
      </c>
      <c r="W142" s="61">
        <f>'ETF MTD'!$VO$28/'ETF MTD'!$VO$3-1</f>
        <v/>
      </c>
      <c r="X142" s="61">
        <f>V142*W142</f>
        <v/>
      </c>
      <c r="Y142" s="61" t="n"/>
      <c r="Z142" s="33" t="inlineStr">
        <is>
          <t>VTIAX</t>
        </is>
      </c>
      <c r="AA142" s="49" t="n">
        <v>0.03</v>
      </c>
      <c r="AB142" s="61">
        <f>'ETF MTD'!$VO$28/'ETF MTD'!$VO$3-1</f>
        <v/>
      </c>
      <c r="AC142" s="61">
        <f>AA142*AB142</f>
        <v/>
      </c>
      <c r="AD142" s="61" t="n"/>
      <c r="AE142" s="33" t="inlineStr">
        <is>
          <t>VTIAX</t>
        </is>
      </c>
      <c r="AF142" s="49" t="n">
        <v>0.05</v>
      </c>
      <c r="AG142" s="61">
        <f>'ETF MTD'!$VO$28/'ETF MTD'!$VO$3-1</f>
        <v/>
      </c>
      <c r="AH142" s="61">
        <f>AF142*AG142</f>
        <v/>
      </c>
      <c r="AI142" s="61" t="n"/>
      <c r="AJ142" s="33" t="inlineStr">
        <is>
          <t>VTIAX</t>
        </is>
      </c>
      <c r="AK142" s="49" t="n">
        <v>0.05</v>
      </c>
      <c r="AL142" s="61">
        <f>'ETF MTD'!$VO$28/'ETF MTD'!$VO$3-1</f>
        <v/>
      </c>
      <c r="AM142" s="61">
        <f>AK142*AL142</f>
        <v/>
      </c>
      <c r="AN142" s="61" t="n"/>
      <c r="AO142" s="33" t="inlineStr">
        <is>
          <t>VTIAX</t>
        </is>
      </c>
      <c r="AP142" s="61" t="n">
        <v>0.035</v>
      </c>
      <c r="AQ142" s="61">
        <f>'ETF MTD'!$VO$28/'ETF MTD'!$VO$3-1</f>
        <v/>
      </c>
      <c r="AR142" s="61">
        <f>AP142*AQ142</f>
        <v/>
      </c>
      <c r="AS142" s="61" t="n"/>
      <c r="AT142" s="33" t="inlineStr">
        <is>
          <t>VTIAX</t>
        </is>
      </c>
      <c r="AU142" s="61" t="n">
        <v>0.035</v>
      </c>
      <c r="AV142" s="61">
        <f>'ETF MTD'!$VO$28/'ETF MTD'!$VO$3-1</f>
        <v/>
      </c>
      <c r="AW142" s="61">
        <f>AU142*AV142</f>
        <v/>
      </c>
      <c r="AX142" s="61" t="n"/>
      <c r="AY142" s="33" t="inlineStr">
        <is>
          <t>VTIAX</t>
        </is>
      </c>
      <c r="AZ142" s="61" t="n">
        <v>0.05</v>
      </c>
      <c r="BA142" s="61">
        <f>'ETF MTD'!$VO$28/'ETF MTD'!$VO$3-1</f>
        <v/>
      </c>
      <c r="BB142" s="61">
        <f>AZ142*BA142</f>
        <v/>
      </c>
      <c r="BC142" s="61" t="n"/>
      <c r="BD142" s="33" t="inlineStr">
        <is>
          <t>VTIAX</t>
        </is>
      </c>
      <c r="BE142" s="61" t="n">
        <v>0.05</v>
      </c>
      <c r="BF142" s="61">
        <f>'ETF MTD'!$VO$28/'ETF MTD'!$VO$3-1</f>
        <v/>
      </c>
      <c r="BG142" s="61">
        <f>BE142*BF142</f>
        <v/>
      </c>
      <c r="BH142" s="61" t="n"/>
      <c r="BI142" s="33" t="inlineStr">
        <is>
          <t>VTIAX</t>
        </is>
      </c>
      <c r="BJ142" s="61" t="n">
        <v>0.05</v>
      </c>
      <c r="BK142" s="61">
        <f>'ETF MTD'!$VO$28/'ETF MTD'!$VO$3-1</f>
        <v/>
      </c>
      <c r="BL142" s="61">
        <f>BJ142*BK142</f>
        <v/>
      </c>
      <c r="BM142" s="61" t="n"/>
      <c r="BN142" s="33" t="inlineStr">
        <is>
          <t>VTIAX</t>
        </is>
      </c>
      <c r="BO142" s="61" t="n">
        <v>0.05</v>
      </c>
      <c r="BP142" s="61">
        <f>'ETF MTD'!$VO$28/'ETF MTD'!$VO$3-1</f>
        <v/>
      </c>
      <c r="BQ142" s="61">
        <f>BO142*BP142</f>
        <v/>
      </c>
      <c r="BR142" s="61" t="n"/>
      <c r="BS142" s="33" t="inlineStr">
        <is>
          <t>VTIAX</t>
        </is>
      </c>
      <c r="BT142" s="61" t="n">
        <v>0.05</v>
      </c>
      <c r="BU142" s="61">
        <f>'ETF MTD'!$VO$28/'ETF MTD'!$VO$3-1</f>
        <v/>
      </c>
      <c r="BV142" s="61">
        <f>BT142*BU142</f>
        <v/>
      </c>
      <c r="BW142" s="61" t="n"/>
      <c r="BX142" s="33" t="inlineStr">
        <is>
          <t>VTIAX</t>
        </is>
      </c>
      <c r="BY142" s="61" t="n">
        <v>0.05</v>
      </c>
      <c r="BZ142" s="61">
        <f>'ETF MTD'!$VO$28/'ETF MTD'!$VO$3-1</f>
        <v/>
      </c>
      <c r="CA142" s="61">
        <f>BY142*BZ142</f>
        <v/>
      </c>
      <c r="CB142" s="61" t="n"/>
      <c r="CC142" s="33" t="inlineStr">
        <is>
          <t>VTIAX</t>
        </is>
      </c>
      <c r="CD142" s="61" t="n">
        <v>0.05</v>
      </c>
      <c r="CE142" s="61">
        <f>'ETF MTD'!$VO$28/'ETF MTD'!$VO$3-1</f>
        <v/>
      </c>
      <c r="CF142" s="61">
        <f>CD142*CE142</f>
        <v/>
      </c>
      <c r="CG142" s="61" t="n"/>
      <c r="CH142" s="33" t="inlineStr">
        <is>
          <t>VTIAX</t>
        </is>
      </c>
      <c r="CI142" s="61" t="n">
        <v>0.05</v>
      </c>
      <c r="CJ142" s="61">
        <f>'ETF MTD'!$VO$28/'ETF MTD'!$VO$3-1</f>
        <v/>
      </c>
      <c r="CK142" s="61">
        <f>CI142*CJ142</f>
        <v/>
      </c>
      <c r="CL142" s="61" t="n"/>
      <c r="CM142" s="33" t="inlineStr">
        <is>
          <t>VTIAX</t>
        </is>
      </c>
      <c r="CN142" s="61" t="n">
        <v>0.0425</v>
      </c>
      <c r="CO142" s="61">
        <f>'ETF MTD'!$VO$28/'ETF MTD'!$VO$3-1</f>
        <v/>
      </c>
      <c r="CP142" s="61">
        <f>CN142*CO142</f>
        <v/>
      </c>
      <c r="CQ142" s="61" t="n"/>
      <c r="CR142" s="33" t="inlineStr">
        <is>
          <t>VTIAX</t>
        </is>
      </c>
      <c r="CS142" s="61" t="n">
        <v>0.05</v>
      </c>
      <c r="CT142" s="61">
        <f>'ETF MTD'!$VO$28/'ETF MTD'!$VO$3-1</f>
        <v/>
      </c>
      <c r="CU142" s="61">
        <f>CS142*CT142</f>
        <v/>
      </c>
      <c r="CV142" s="61" t="n"/>
      <c r="CW142" s="33" t="inlineStr">
        <is>
          <t>VTIAX</t>
        </is>
      </c>
      <c r="CX142" s="61" t="n">
        <v>0.0425</v>
      </c>
      <c r="CY142" s="61">
        <f>'ETF MTD'!$VO$28/'ETF MTD'!$VO$3-1</f>
        <v/>
      </c>
      <c r="CZ142" s="61">
        <f>CX142*CY142</f>
        <v/>
      </c>
      <c r="DA142" s="61" t="n"/>
      <c r="DB142" s="33" t="inlineStr">
        <is>
          <t>VTIAX</t>
        </is>
      </c>
      <c r="DC142" s="61" t="n">
        <v>0.0425</v>
      </c>
      <c r="DD142" s="61">
        <f>'ETF MTD'!$VO$28/'ETF MTD'!$VO$3-1</f>
        <v/>
      </c>
      <c r="DE142" s="61">
        <f>DC142*DD142</f>
        <v/>
      </c>
      <c r="DF142" s="61" t="n"/>
      <c r="DG142" s="33" t="inlineStr">
        <is>
          <t>VTIAX</t>
        </is>
      </c>
      <c r="DH142" s="61" t="n">
        <v>0.035</v>
      </c>
      <c r="DI142" s="61">
        <f>'ETF MTD'!$VO$28/'ETF MTD'!$VO$3-1</f>
        <v/>
      </c>
      <c r="DJ142" s="61">
        <f>DH142*DI142</f>
        <v/>
      </c>
      <c r="DK142" s="61" t="n"/>
      <c r="DL142" s="33" t="inlineStr">
        <is>
          <t>VTIAX</t>
        </is>
      </c>
      <c r="DM142" s="61" t="n">
        <v>0.035</v>
      </c>
      <c r="DN142" s="61">
        <f>'ETF MTD'!$VO$28/'ETF MTD'!$VO$3-1</f>
        <v/>
      </c>
      <c r="DO142" s="61">
        <f>DM142*DN142</f>
        <v/>
      </c>
      <c r="DP142" s="61" t="n"/>
      <c r="DQ142" s="33" t="inlineStr">
        <is>
          <t>VTIAX</t>
        </is>
      </c>
      <c r="DR142" s="61" t="n">
        <v>0.035</v>
      </c>
      <c r="DS142" s="61">
        <f>'ETF MTD'!$VO$28/'ETF MTD'!$VO$3-1</f>
        <v/>
      </c>
      <c r="DT142" s="61">
        <f>DR142*DS142</f>
        <v/>
      </c>
      <c r="DU142" s="61" t="n"/>
      <c r="DV142" s="33" t="inlineStr">
        <is>
          <t>VTIAX</t>
        </is>
      </c>
      <c r="DW142" s="61" t="n">
        <v>0.035</v>
      </c>
      <c r="DX142" s="61">
        <f>'ETF MTD'!$VO$28/'ETF MTD'!$VO$3-1</f>
        <v/>
      </c>
      <c r="DY142" s="61">
        <f>DW142*DX142</f>
        <v/>
      </c>
      <c r="DZ142" s="61" t="n"/>
      <c r="EA142" s="33" t="inlineStr">
        <is>
          <t>VTIAX</t>
        </is>
      </c>
      <c r="EB142" s="61" t="n">
        <v>0.035</v>
      </c>
      <c r="EC142" s="61">
        <f>'ETF MTD'!$VO$28/'ETF MTD'!$VO$3-1</f>
        <v/>
      </c>
      <c r="ED142" s="61">
        <f>EB142*EC142</f>
        <v/>
      </c>
      <c r="EE142" s="61" t="n"/>
      <c r="EF142" s="33" t="inlineStr">
        <is>
          <t>VTIAX</t>
        </is>
      </c>
      <c r="EG142" s="61" t="n">
        <v>0.035</v>
      </c>
      <c r="EH142" s="61">
        <f>'ETF MTD'!$VO$28/'ETF MTD'!$VO$3-1</f>
        <v/>
      </c>
      <c r="EI142" s="61">
        <f>EG142*EH142</f>
        <v/>
      </c>
      <c r="EJ142" s="61" t="n"/>
      <c r="EK142" s="33" t="inlineStr">
        <is>
          <t>VTIAX</t>
        </is>
      </c>
      <c r="EL142" s="61" t="n">
        <v>0.035</v>
      </c>
      <c r="EM142" s="61">
        <f>'ETF MTD'!$VO$28/'ETF MTD'!$VO$3-1</f>
        <v/>
      </c>
      <c r="EN142" s="61">
        <f>EL142*EM142</f>
        <v/>
      </c>
      <c r="EO142" s="61" t="n"/>
      <c r="EP142" s="33" t="inlineStr">
        <is>
          <t>VTIAX</t>
        </is>
      </c>
      <c r="EQ142" s="61" t="n">
        <v>0.0425</v>
      </c>
      <c r="ER142" s="61">
        <f>'ETF MTD'!$VO$28/'ETF MTD'!$VO$3-1</f>
        <v/>
      </c>
      <c r="ES142" s="61">
        <f>EQ142*ER142</f>
        <v/>
      </c>
      <c r="ET142" s="61" t="n"/>
      <c r="EU142" s="33" t="inlineStr">
        <is>
          <t>VTIAX</t>
        </is>
      </c>
      <c r="EV142" s="61" t="n">
        <v>0.0425</v>
      </c>
      <c r="EW142" s="61">
        <f>'ETF MTD'!$VO$28/'ETF MTD'!$VO$3-1</f>
        <v/>
      </c>
      <c r="EX142" s="61">
        <f>EV142*EW142</f>
        <v/>
      </c>
      <c r="EY142" s="61" t="n"/>
      <c r="EZ142" s="33" t="inlineStr">
        <is>
          <t>VTIAX</t>
        </is>
      </c>
      <c r="FA142" s="61" t="n">
        <v>0.05</v>
      </c>
      <c r="FB142" s="61">
        <f>'ETF MTD'!$VO$28/'ETF MTD'!$VO$3-1</f>
        <v/>
      </c>
      <c r="FC142" s="61">
        <f>FA142*FB142</f>
        <v/>
      </c>
      <c r="FD142" s="61" t="n"/>
      <c r="FE142" s="33" t="inlineStr">
        <is>
          <t>VTIAX</t>
        </is>
      </c>
      <c r="FF142" s="61" t="n">
        <v>0.035</v>
      </c>
      <c r="FG142" s="61">
        <f>'ETF MTD'!$VO$28/'ETF MTD'!$VO$3-1</f>
        <v/>
      </c>
      <c r="FH142" s="61">
        <f>FF142*FG142</f>
        <v/>
      </c>
      <c r="FI142" s="61" t="n"/>
      <c r="FJ142" s="33" t="inlineStr">
        <is>
          <t>VTIAX</t>
        </is>
      </c>
      <c r="FK142" s="61" t="n">
        <v>0.0425</v>
      </c>
      <c r="FL142" s="61">
        <f>'ETF MTD'!$VO$28/'ETF MTD'!$VO$3-1</f>
        <v/>
      </c>
      <c r="FM142" s="61">
        <f>FK142*FL142</f>
        <v/>
      </c>
      <c r="FN142" s="61" t="n"/>
      <c r="FO142" s="33" t="inlineStr">
        <is>
          <t>VTIAX</t>
        </is>
      </c>
      <c r="FP142" s="61" t="n">
        <v>0.05</v>
      </c>
      <c r="FQ142" s="61">
        <f>'ETF MTD'!$VO$28/'ETF MTD'!$VO$3-1</f>
        <v/>
      </c>
      <c r="FR142" s="61">
        <f>FP142*FQ142</f>
        <v/>
      </c>
      <c r="FS142" s="61" t="n"/>
      <c r="FT142" s="33" t="inlineStr">
        <is>
          <t>VTIAX</t>
        </is>
      </c>
      <c r="FU142" s="61" t="n">
        <v>0.035</v>
      </c>
      <c r="FV142" s="61">
        <f>'ETF MTD'!$VO$28/'ETF MTD'!$VO$3-1</f>
        <v/>
      </c>
      <c r="FW142" s="61">
        <f>FU142*FV142</f>
        <v/>
      </c>
      <c r="FX142" s="61" t="n"/>
      <c r="FY142" s="33" t="inlineStr">
        <is>
          <t>VTIAX</t>
        </is>
      </c>
      <c r="FZ142" s="50" t="n">
        <v>0.0425</v>
      </c>
      <c r="GA142" s="61">
        <f>'ETF MTD'!$VO$28/'ETF MTD'!$VO$3-1</f>
        <v/>
      </c>
      <c r="GB142" s="61">
        <f>FZ142*GA142</f>
        <v/>
      </c>
      <c r="GC142" s="61" t="n"/>
      <c r="GD142" s="33" t="inlineStr">
        <is>
          <t>VTIAX</t>
        </is>
      </c>
      <c r="GE142" s="50" t="n">
        <v>0.05</v>
      </c>
      <c r="GF142" s="61">
        <f>'ETF MTD'!$VO$28/'ETF MTD'!$VO$3-1</f>
        <v/>
      </c>
      <c r="GG142" s="61">
        <f>GE142*GF142</f>
        <v/>
      </c>
      <c r="GH142" s="61" t="n"/>
      <c r="GI142" s="33" t="inlineStr">
        <is>
          <t>VTIAX</t>
        </is>
      </c>
      <c r="GJ142" s="50" t="n">
        <v>0.05</v>
      </c>
      <c r="GK142" s="61">
        <f>'ETF MTD'!$VO$28/'ETF MTD'!$VO$3-1</f>
        <v/>
      </c>
      <c r="GL142" s="61">
        <f>GJ142*GK142</f>
        <v/>
      </c>
      <c r="GM142" s="61" t="n"/>
      <c r="GN142" s="33" t="inlineStr">
        <is>
          <t>VTIAX</t>
        </is>
      </c>
      <c r="GO142" s="50" t="n">
        <v>0.05</v>
      </c>
      <c r="GP142" s="61">
        <f>'ETF MTD'!$VO$28/'ETF MTD'!$VO$3-1</f>
        <v/>
      </c>
      <c r="GQ142" s="61">
        <f>GO142*GP142</f>
        <v/>
      </c>
      <c r="GR142" s="61" t="n"/>
      <c r="GS142" s="33" t="inlineStr">
        <is>
          <t>VTIAX</t>
        </is>
      </c>
      <c r="GT142" s="50" t="n">
        <v>0.05</v>
      </c>
      <c r="GU142" s="61">
        <f>'ETF MTD'!$VO$28/'ETF MTD'!$VO$3-1</f>
        <v/>
      </c>
      <c r="GV142" s="61">
        <f>GT142*GU142</f>
        <v/>
      </c>
      <c r="GW142" s="61" t="n"/>
      <c r="GX142" s="33" t="inlineStr">
        <is>
          <t>VTIAX</t>
        </is>
      </c>
      <c r="GY142" s="50" t="n">
        <v>0.0425</v>
      </c>
      <c r="GZ142" s="61">
        <f>'ETF MTD'!$VO$28/'ETF MTD'!$VO$3-1</f>
        <v/>
      </c>
      <c r="HA142" s="61">
        <f>GY142*GZ142</f>
        <v/>
      </c>
      <c r="HB142" s="61" t="n"/>
      <c r="HC142" s="33" t="inlineStr">
        <is>
          <t>VTIAX</t>
        </is>
      </c>
      <c r="HD142" s="50" t="n">
        <v>0.035</v>
      </c>
      <c r="HE142" s="61">
        <f>'ETF MTD'!$VO$28/'ETF MTD'!$VO$3-1</f>
        <v/>
      </c>
      <c r="HF142" s="61">
        <f>HD142*HE142</f>
        <v/>
      </c>
      <c r="HG142" s="61" t="n"/>
      <c r="HH142" s="33" t="inlineStr">
        <is>
          <t>VTIAX</t>
        </is>
      </c>
      <c r="HI142" s="50" t="n">
        <v>0.035</v>
      </c>
      <c r="HJ142" s="61">
        <f>'ETF MTD'!$VO$28/'ETF MTD'!$VO$3-1</f>
        <v/>
      </c>
      <c r="HK142" s="61">
        <f>HI142*HJ142</f>
        <v/>
      </c>
      <c r="HL142" s="61" t="n"/>
      <c r="HM142" s="33" t="inlineStr">
        <is>
          <t>VTIAX</t>
        </is>
      </c>
      <c r="HN142" s="50" t="n">
        <v>0.043</v>
      </c>
      <c r="HO142" s="61">
        <f>'ETF MTD'!$VO$28/'ETF MTD'!$VO$3-1</f>
        <v/>
      </c>
      <c r="HP142" s="61">
        <f>HN142*HO142</f>
        <v/>
      </c>
      <c r="HQ142" s="61" t="n"/>
      <c r="HR142" s="33" t="inlineStr">
        <is>
          <t>VTIAX</t>
        </is>
      </c>
      <c r="HS142" s="50" t="n">
        <v>0.05</v>
      </c>
      <c r="HT142" s="61">
        <f>'ETF MTD'!$VO$28/'ETF MTD'!$VO$3-1</f>
        <v/>
      </c>
      <c r="HU142" s="61">
        <f>HS142*HT142</f>
        <v/>
      </c>
      <c r="HV142" s="61" t="n"/>
      <c r="HW142" s="33" t="inlineStr">
        <is>
          <t>VTIAX</t>
        </is>
      </c>
      <c r="HX142" s="50" t="n">
        <v>0.05</v>
      </c>
      <c r="HY142" s="61">
        <f>'ETF MTD'!$VO$28/'ETF MTD'!$VO$3-1</f>
        <v/>
      </c>
      <c r="HZ142" s="61">
        <f>HX142*HY142</f>
        <v/>
      </c>
      <c r="IA142" s="61" t="n"/>
      <c r="IB142" s="33" t="inlineStr">
        <is>
          <t>VTIAX</t>
        </is>
      </c>
      <c r="IC142" s="50" t="n">
        <v>0.05</v>
      </c>
      <c r="ID142" s="61">
        <f>'ETF MTD'!$VO$28/'ETF MTD'!$VO$3-1</f>
        <v/>
      </c>
      <c r="IE142" s="61">
        <f>IC142*ID142</f>
        <v/>
      </c>
      <c r="IF142" s="61" t="n"/>
      <c r="IG142" s="33" t="inlineStr">
        <is>
          <t>VTIAX</t>
        </is>
      </c>
      <c r="IH142" s="50" t="n">
        <v>0.05</v>
      </c>
      <c r="II142" s="61">
        <f>'ETF MTD'!$VO$28/'ETF MTD'!$VO$3-1</f>
        <v/>
      </c>
      <c r="IJ142" s="61">
        <f>IH142*II142</f>
        <v/>
      </c>
      <c r="IK142" s="61" t="n"/>
      <c r="IL142" s="33" t="inlineStr">
        <is>
          <t>VTIAX</t>
        </is>
      </c>
      <c r="IM142" s="50" t="n">
        <v>0.05</v>
      </c>
      <c r="IN142" s="61">
        <f>'ETF MTD'!$VO$28/'ETF MTD'!$VO$3-1</f>
        <v/>
      </c>
      <c r="IO142" s="61">
        <f>IM142*IN142</f>
        <v/>
      </c>
      <c r="IP142" s="61" t="n"/>
      <c r="IQ142" s="33" t="inlineStr">
        <is>
          <t>VTIAX</t>
        </is>
      </c>
      <c r="IR142" s="50" t="n">
        <v>0.05</v>
      </c>
      <c r="IS142" s="61">
        <f>'ETF MTD'!$VO$28/'ETF MTD'!$VO$3-1</f>
        <v/>
      </c>
      <c r="IT142" s="61">
        <f>IR142*IS142</f>
        <v/>
      </c>
      <c r="IU142" s="61" t="n"/>
      <c r="IV142" s="33" t="inlineStr">
        <is>
          <t>VTIAX</t>
        </is>
      </c>
      <c r="IW142" s="50" t="n">
        <v>0.05</v>
      </c>
      <c r="IX142" s="61">
        <f>'ETF MTD'!$VO$28/'ETF MTD'!$VO$3-1</f>
        <v/>
      </c>
      <c r="IY142" s="61">
        <f>IW142*IX142</f>
        <v/>
      </c>
      <c r="IZ142" s="61" t="n"/>
      <c r="JA142" s="33" t="inlineStr">
        <is>
          <t>VTIAX</t>
        </is>
      </c>
      <c r="JB142" s="50" t="n">
        <v>0.05</v>
      </c>
      <c r="JC142" s="61">
        <f>'ETF MTD'!$VO$28/'ETF MTD'!$VO$3-1</f>
        <v/>
      </c>
      <c r="JD142" s="61">
        <f>JB142*JC142</f>
        <v/>
      </c>
      <c r="JE142" s="61" t="n"/>
      <c r="JF142" s="33" t="inlineStr">
        <is>
          <t>VTIAX</t>
        </is>
      </c>
      <c r="JG142" s="50" t="n">
        <v>0.05</v>
      </c>
      <c r="JH142" s="61">
        <f>'ETF MTD'!$VO$28/'ETF MTD'!$VO$3-1</f>
        <v/>
      </c>
      <c r="JI142" s="61">
        <f>JG142*JH142</f>
        <v/>
      </c>
      <c r="JJ142" s="61" t="n"/>
      <c r="JK142" s="33" t="inlineStr">
        <is>
          <t>VTIAX</t>
        </is>
      </c>
      <c r="JL142" s="50" t="n">
        <v>0.05</v>
      </c>
      <c r="JM142" s="61">
        <f>'ETF MTD'!$VO$28/'ETF MTD'!$VO$3-1</f>
        <v/>
      </c>
      <c r="JN142" s="61">
        <f>JL142*JM142</f>
        <v/>
      </c>
      <c r="JO142" s="61" t="n"/>
      <c r="JP142" s="33" t="inlineStr">
        <is>
          <t>VTIAX</t>
        </is>
      </c>
      <c r="JQ142" s="50" t="n">
        <v>0.05</v>
      </c>
      <c r="JR142" s="61">
        <f>'ETF MTD'!$VO$28/'ETF MTD'!$VO$3-1</f>
        <v/>
      </c>
      <c r="JS142" s="61">
        <f>JQ142*JR142</f>
        <v/>
      </c>
      <c r="JT142" s="61" t="n"/>
      <c r="JU142" s="33" t="inlineStr">
        <is>
          <t>VTIAX</t>
        </is>
      </c>
      <c r="JV142" s="50" t="n">
        <v>0.05</v>
      </c>
      <c r="JW142" s="61">
        <f>'ETF MTD'!$VO$28/'ETF MTD'!$VO$3-1</f>
        <v/>
      </c>
      <c r="JX142" s="61">
        <f>JV142*JW142</f>
        <v/>
      </c>
      <c r="JY142" s="61" t="n"/>
      <c r="JZ142" t="inlineStr">
        <is>
          <t>Foreign Developed</t>
        </is>
      </c>
      <c r="KA142" s="50" t="n">
        <v>0.0425</v>
      </c>
      <c r="KB142" s="61">
        <f>'ETF MTD'!$VO$28/'ETF MTD'!$VO$3-1</f>
        <v/>
      </c>
      <c r="KC142" s="61">
        <f>KA142*KB142</f>
        <v/>
      </c>
      <c r="KD142" s="61" t="n"/>
      <c r="KE142" t="inlineStr">
        <is>
          <t>Foreign Developed</t>
        </is>
      </c>
      <c r="KF142" s="50" t="n">
        <v>0.0425</v>
      </c>
      <c r="KG142" s="61">
        <f>'ETF MTD'!$VO$28/'ETF MTD'!$VO$3-1</f>
        <v/>
      </c>
      <c r="KH142" s="61">
        <f>KF142*KG142</f>
        <v/>
      </c>
      <c r="KI142" s="61" t="n"/>
      <c r="KJ142" t="inlineStr">
        <is>
          <t>Foreign Developed</t>
        </is>
      </c>
      <c r="KK142" s="50" t="n">
        <v>0.0425</v>
      </c>
      <c r="KL142" s="61">
        <f>'ETF MTD'!$VO$28/'ETF MTD'!$VO$3-1</f>
        <v/>
      </c>
      <c r="KM142" s="61">
        <f>KK142*KL142</f>
        <v/>
      </c>
      <c r="KN142" s="61" t="n"/>
      <c r="KO142" t="inlineStr">
        <is>
          <t>Foreign Developed</t>
        </is>
      </c>
      <c r="KP142" s="50" t="n">
        <v>0.0425</v>
      </c>
      <c r="KQ142" s="61">
        <f>'ETF MTD'!$VO$28/'ETF MTD'!$VO$3-1</f>
        <v/>
      </c>
      <c r="KR142" s="61">
        <f>KP142*KQ142</f>
        <v/>
      </c>
      <c r="KS142" s="61" t="n"/>
      <c r="KT142" t="inlineStr">
        <is>
          <t>Foreign Developed</t>
        </is>
      </c>
      <c r="KU142" s="50" t="n">
        <v>0.035</v>
      </c>
      <c r="KV142" s="61">
        <f>'ETF MTD'!$VO$28/'ETF MTD'!$VO$3-1</f>
        <v/>
      </c>
      <c r="KW142" s="61">
        <f>KU142*KV142</f>
        <v/>
      </c>
      <c r="KX142" s="61" t="n"/>
      <c r="KY142" t="inlineStr">
        <is>
          <t>Foreign Developed</t>
        </is>
      </c>
      <c r="KZ142" s="50" t="n">
        <v>0.035</v>
      </c>
      <c r="LA142" s="61">
        <f>'ETF MTD'!$VO$28/'ETF MTD'!$VO$3-1</f>
        <v/>
      </c>
      <c r="LB142" s="61">
        <f>KZ142*LA142</f>
        <v/>
      </c>
      <c r="LC142" s="61" t="n"/>
      <c r="LD142" t="inlineStr">
        <is>
          <t>Foreign Developed</t>
        </is>
      </c>
      <c r="LE142" s="50" t="n">
        <v>0.035</v>
      </c>
      <c r="LF142" s="61">
        <f>'ETF MTD'!$VO$28/'ETF MTD'!$VO$3-1</f>
        <v/>
      </c>
      <c r="LG142" s="61">
        <f>LE142*LF142</f>
        <v/>
      </c>
      <c r="LH142" s="61" t="n"/>
      <c r="LI142" t="inlineStr">
        <is>
          <t>Foreign Developed</t>
        </is>
      </c>
      <c r="LJ142" s="50" t="n">
        <v>0.035</v>
      </c>
      <c r="LK142" s="61">
        <f>'ETF MTD'!$VO$28/'ETF MTD'!$VO$3-1</f>
        <v/>
      </c>
      <c r="LL142" s="61">
        <f>LJ142*LK142</f>
        <v/>
      </c>
      <c r="LM142" s="61" t="n"/>
      <c r="LN142" t="inlineStr">
        <is>
          <t>Foreign Developed</t>
        </is>
      </c>
      <c r="LO142" s="50" t="n">
        <v>0.035</v>
      </c>
      <c r="LP142" s="61">
        <f>'ETF MTD'!$VO$28/'ETF MTD'!$VO$3-1</f>
        <v/>
      </c>
      <c r="LQ142" s="61">
        <f>LO142*LP142</f>
        <v/>
      </c>
      <c r="LR142" s="61" t="n"/>
      <c r="LS142" t="inlineStr">
        <is>
          <t>Foreign Developed</t>
        </is>
      </c>
      <c r="LT142" s="50" t="n">
        <v>0.035</v>
      </c>
      <c r="LU142" s="61">
        <f>'ETF MTD'!$VO$28/'ETF MTD'!$VO$3-1</f>
        <v/>
      </c>
      <c r="LV142" s="61">
        <f>LT142*LU142</f>
        <v/>
      </c>
      <c r="LW142" s="61" t="n"/>
      <c r="LX142" t="inlineStr">
        <is>
          <t>Foreign Developed</t>
        </is>
      </c>
      <c r="LY142" s="50" t="n">
        <v>0.035</v>
      </c>
      <c r="LZ142" s="61">
        <f>'ETF MTD'!$VO$28/'ETF MTD'!$VO$3-1</f>
        <v/>
      </c>
      <c r="MA142" s="61">
        <f>LY142*LZ142</f>
        <v/>
      </c>
      <c r="MB142" s="61" t="n"/>
      <c r="MC142" t="inlineStr">
        <is>
          <t>Foreign Developed</t>
        </is>
      </c>
      <c r="MD142" s="50" t="n">
        <v>0.035</v>
      </c>
      <c r="ME142" s="61">
        <f>'ETF MTD'!$VO$28/'ETF MTD'!$VO$3-1</f>
        <v/>
      </c>
      <c r="MF142" s="61">
        <f>MD142*ME142</f>
        <v/>
      </c>
      <c r="MG142" s="61" t="n"/>
      <c r="MH142" t="inlineStr">
        <is>
          <t>Foreign Developed</t>
        </is>
      </c>
      <c r="MI142" s="50" t="n">
        <v>0.035</v>
      </c>
      <c r="MJ142" s="61">
        <f>'ETF MTD'!$VO$28/'ETF MTD'!$VO$3-1</f>
        <v/>
      </c>
      <c r="MK142" s="61">
        <f>MI142*MJ142</f>
        <v/>
      </c>
      <c r="ML142" s="61" t="n"/>
      <c r="MM142" t="inlineStr">
        <is>
          <t>Foreign Developed</t>
        </is>
      </c>
      <c r="MN142" s="50" t="n">
        <v>0.035</v>
      </c>
      <c r="MO142" s="61">
        <f>'ETF MTD'!$VO$28/'ETF MTD'!$VO$3-1</f>
        <v/>
      </c>
      <c r="MP142" s="61">
        <f>MN142*MO142</f>
        <v/>
      </c>
      <c r="MQ142" s="33" t="n"/>
      <c r="MR142" t="inlineStr">
        <is>
          <t>Foreign Developed</t>
        </is>
      </c>
      <c r="MS142" s="50" t="n">
        <v>0.0425</v>
      </c>
      <c r="MT142" s="61">
        <f>'ETF MTD'!$VO$28/'ETF MTD'!$VO$3-1</f>
        <v/>
      </c>
      <c r="MU142" s="61">
        <f>MS142*MT142</f>
        <v/>
      </c>
      <c r="MV142" s="61" t="n"/>
      <c r="MW142" t="inlineStr">
        <is>
          <t>Foreign Developed</t>
        </is>
      </c>
      <c r="MX142" s="50" t="n">
        <v>0.0425</v>
      </c>
      <c r="MY142" s="61">
        <f>'ETF MTD'!$VO$28/'ETF MTD'!$VO$3-1</f>
        <v/>
      </c>
      <c r="MZ142" s="61">
        <f>MX142*MY142</f>
        <v/>
      </c>
      <c r="NA142" s="33" t="n"/>
      <c r="NB142" t="inlineStr">
        <is>
          <t>Foreign Developed</t>
        </is>
      </c>
      <c r="NC142" s="41" t="n">
        <v>0.0425</v>
      </c>
      <c r="ND142" s="61">
        <f>'ETF MTD'!$VO$28/'ETF MTD'!$VO$3-1</f>
        <v/>
      </c>
      <c r="NE142" s="61">
        <f>NC142*ND142</f>
        <v/>
      </c>
      <c r="NF142" s="33" t="n"/>
      <c r="NG142" t="inlineStr">
        <is>
          <t>Foreign Developed</t>
        </is>
      </c>
      <c r="NH142" s="41" t="n">
        <v>0.043</v>
      </c>
      <c r="NI142" s="61">
        <f>'ETF MTD'!$VO$28/'ETF MTD'!$VO$3-1</f>
        <v/>
      </c>
      <c r="NJ142" s="61">
        <f>NH142*NI142</f>
        <v/>
      </c>
      <c r="NK142" s="33" t="n"/>
      <c r="NL142" t="inlineStr">
        <is>
          <t>Foreign Developed</t>
        </is>
      </c>
      <c r="NM142" s="41" t="n">
        <v>0.05</v>
      </c>
      <c r="NN142" s="61">
        <f>'ETF MTD'!$VO$28/'ETF MTD'!$VO$3-1</f>
        <v/>
      </c>
      <c r="NO142" s="61">
        <f>NM142*NN142</f>
        <v/>
      </c>
      <c r="NP142" s="33" t="n"/>
      <c r="NQ142" t="inlineStr">
        <is>
          <t>Foreign Developed</t>
        </is>
      </c>
      <c r="NR142" s="41" t="n">
        <v>0.05</v>
      </c>
      <c r="NS142" s="61">
        <f>'ETF MTD'!$VO$28/'ETF MTD'!$VO$3-1</f>
        <v/>
      </c>
      <c r="NT142" s="61">
        <f>NR142*NS142</f>
        <v/>
      </c>
      <c r="NU142" s="33" t="n"/>
      <c r="NV142" t="inlineStr">
        <is>
          <t>Foreign Developed</t>
        </is>
      </c>
      <c r="NW142" s="41" t="n">
        <v>0.05</v>
      </c>
      <c r="NX142" s="61">
        <f>'ETF MTD'!$VO$28/'ETF MTD'!$VO$3-1</f>
        <v/>
      </c>
      <c r="NY142" s="61">
        <f>NW142*NX142</f>
        <v/>
      </c>
      <c r="NZ142" s="33" t="n"/>
      <c r="OA142" t="inlineStr">
        <is>
          <t>Foreign Developed</t>
        </is>
      </c>
      <c r="OB142" s="41" t="n">
        <v>0.05</v>
      </c>
      <c r="OC142" s="61">
        <f>'ETF MTD'!$VO$28/'ETF MTD'!$VO$3-1</f>
        <v/>
      </c>
      <c r="OD142" s="61">
        <f>OB142*OC142</f>
        <v/>
      </c>
      <c r="OE142" s="33" t="n"/>
      <c r="OF142" t="inlineStr">
        <is>
          <t>Foreign Developed</t>
        </is>
      </c>
      <c r="OG142" s="41" t="n">
        <v>0.05</v>
      </c>
      <c r="OH142" s="61">
        <f>'ETF MTD'!$VO$28/'ETF MTD'!$VO$3-1</f>
        <v/>
      </c>
      <c r="OI142" s="61">
        <f>OG142*OH142</f>
        <v/>
      </c>
      <c r="OJ142" s="33" t="n"/>
      <c r="OK142" t="inlineStr">
        <is>
          <t>Foreign Developed</t>
        </is>
      </c>
      <c r="OL142" s="41" t="n">
        <v>0.0425</v>
      </c>
      <c r="OM142" s="61">
        <f>'ETF MTD'!$VO$28/'ETF MTD'!$VO$3-1</f>
        <v/>
      </c>
      <c r="ON142" s="61">
        <f>OL142*OM142</f>
        <v/>
      </c>
      <c r="OO142" s="33" t="n"/>
      <c r="OP142" t="inlineStr">
        <is>
          <t>Foreign Developed</t>
        </is>
      </c>
      <c r="OQ142" s="41" t="n">
        <v>0.0425</v>
      </c>
      <c r="OR142" s="61">
        <f>'ETF MTD'!$VO$28/'ETF MTD'!$VO$3-1</f>
        <v/>
      </c>
      <c r="OS142" s="61">
        <f>OQ142*OR142</f>
        <v/>
      </c>
      <c r="OT142" s="33" t="n"/>
      <c r="OU142" t="inlineStr">
        <is>
          <t>Foreign Developed</t>
        </is>
      </c>
      <c r="OV142" s="41" t="n">
        <v>0.035</v>
      </c>
      <c r="OW142" s="61">
        <f>'ETF MTD'!$VO$28/'ETF MTD'!$VO$3-1</f>
        <v/>
      </c>
      <c r="OX142" s="61">
        <f>OV142*OW142</f>
        <v/>
      </c>
      <c r="OY142" s="33" t="n"/>
      <c r="OZ142" t="inlineStr">
        <is>
          <t>Foreign Developed</t>
        </is>
      </c>
      <c r="PA142" s="41" t="n">
        <v>0.0425</v>
      </c>
      <c r="PB142" s="61">
        <f>'ETF MTD'!$VO$28/'ETF MTD'!$VO$3-1</f>
        <v/>
      </c>
      <c r="PC142" s="61">
        <f>PA142*PB142</f>
        <v/>
      </c>
      <c r="PD142" s="33" t="n"/>
      <c r="PE142" t="inlineStr">
        <is>
          <t>Foreign Developed</t>
        </is>
      </c>
      <c r="PF142" s="41" t="n">
        <v>0.05</v>
      </c>
      <c r="PG142" s="61">
        <f>'ETF MTD'!$VO$28/'ETF MTD'!$VO$3-1</f>
        <v/>
      </c>
      <c r="PH142" s="61">
        <f>PF142*PG142</f>
        <v/>
      </c>
      <c r="PI142" s="33" t="n"/>
      <c r="PJ142" t="inlineStr">
        <is>
          <t>Foreign Developed</t>
        </is>
      </c>
      <c r="PK142" s="41" t="n">
        <v>0.05</v>
      </c>
      <c r="PL142" s="61">
        <f>'ETF MTD'!$VO$28/'ETF MTD'!$VO$3-1</f>
        <v/>
      </c>
      <c r="PM142" s="61">
        <f>PK142*PL142</f>
        <v/>
      </c>
      <c r="PN142" s="33" t="n"/>
      <c r="PO142" t="inlineStr">
        <is>
          <t>Foreign Developed</t>
        </is>
      </c>
      <c r="PP142" s="41" t="n">
        <v>0.05</v>
      </c>
      <c r="PQ142" s="61">
        <f>'ETF MTD'!$VO$28/'ETF MTD'!$VO$3-1</f>
        <v/>
      </c>
      <c r="PR142" s="61">
        <f>PP142*PQ142</f>
        <v/>
      </c>
      <c r="PS142" s="33" t="n"/>
      <c r="PT142" t="inlineStr">
        <is>
          <t>Foreign Developed</t>
        </is>
      </c>
      <c r="PU142" s="41" t="n">
        <v>0.05</v>
      </c>
      <c r="PV142" s="61">
        <f>'ETF MTD'!$VO$28/'ETF MTD'!$VO$3-1</f>
        <v/>
      </c>
      <c r="PW142" s="61">
        <f>PU142*PV142</f>
        <v/>
      </c>
      <c r="PX142" s="33" t="n"/>
      <c r="PY142" t="inlineStr">
        <is>
          <t>Foreign Developed</t>
        </is>
      </c>
      <c r="PZ142" s="41" t="n">
        <v>0.05</v>
      </c>
      <c r="QA142" s="61">
        <f>'ETF MTD'!$VO$28/'ETF MTD'!$VO$3-1</f>
        <v/>
      </c>
      <c r="QB142" s="61">
        <f>PZ142*QA142</f>
        <v/>
      </c>
      <c r="QC142" s="33" t="n"/>
      <c r="QD142" t="inlineStr">
        <is>
          <t>Foreign Developed</t>
        </is>
      </c>
      <c r="QE142" s="41" t="n">
        <v>0.05</v>
      </c>
      <c r="QF142" s="61">
        <f>'ETF MTD'!$VO$28/'ETF MTD'!$VO$3-1</f>
        <v/>
      </c>
      <c r="QG142" s="61">
        <f>QE142*QF142</f>
        <v/>
      </c>
      <c r="QH142" s="61" t="n"/>
      <c r="QI142" t="inlineStr">
        <is>
          <t>Foreign Developed</t>
        </is>
      </c>
      <c r="QJ142" s="41" t="n">
        <v>0.05</v>
      </c>
      <c r="QK142" s="61">
        <f>'ETF MTD'!$VO$28/'ETF MTD'!$VO$3-1</f>
        <v/>
      </c>
      <c r="QL142" s="61">
        <f>QJ142*QK142</f>
        <v/>
      </c>
      <c r="QM142" s="33" t="n"/>
      <c r="QN142" t="inlineStr">
        <is>
          <t>Foreign Developed</t>
        </is>
      </c>
      <c r="QO142" s="41" t="n">
        <v>0.05</v>
      </c>
      <c r="QP142" s="61">
        <f>'ETF MTD'!$VO$28/'ETF MTD'!$VO$3-1</f>
        <v/>
      </c>
      <c r="QQ142" s="61">
        <f>QO142*QP142</f>
        <v/>
      </c>
      <c r="QR142" s="33" t="n"/>
      <c r="QS142" t="inlineStr">
        <is>
          <t>Foreign Developed</t>
        </is>
      </c>
      <c r="QT142" s="41" t="n">
        <v>0.05</v>
      </c>
      <c r="QU142" s="61">
        <f>'ETF MTD'!$VO$28/'ETF MTD'!$VO$3-1</f>
        <v/>
      </c>
      <c r="QV142" s="61">
        <f>QT142*QU142</f>
        <v/>
      </c>
      <c r="QW142" s="33" t="n"/>
      <c r="QX142" t="inlineStr">
        <is>
          <t>Foreign Developed</t>
        </is>
      </c>
      <c r="QY142" s="41" t="n">
        <v>0.05</v>
      </c>
      <c r="QZ142" s="61">
        <f>'ETF MTD'!$VO$28/'ETF MTD'!$VO$3-1</f>
        <v/>
      </c>
      <c r="RA142" s="61">
        <f>QY142*QZ142</f>
        <v/>
      </c>
      <c r="RB142" s="33" t="n"/>
      <c r="RC142" t="inlineStr">
        <is>
          <t>Foreign Developed</t>
        </is>
      </c>
      <c r="RD142" s="41" t="n">
        <v>0.05</v>
      </c>
      <c r="RE142" s="61">
        <f>'ETF MTD'!$VO$28/'ETF MTD'!$VO$3-1</f>
        <v/>
      </c>
      <c r="RF142" s="61">
        <f>RD142*RE142</f>
        <v/>
      </c>
      <c r="RG142" s="33" t="n"/>
      <c r="RH142" t="inlineStr">
        <is>
          <t>Foreign Developed</t>
        </is>
      </c>
      <c r="RI142" s="41" t="n">
        <v>0.0425</v>
      </c>
      <c r="RJ142" s="61">
        <f>'ETF MTD'!$VO$28/'ETF MTD'!$VO$3-1</f>
        <v/>
      </c>
      <c r="RK142" s="61">
        <f>RI142*RJ142</f>
        <v/>
      </c>
      <c r="RL142" s="61" t="n"/>
      <c r="RM142" s="208" t="n">
        <v>0.05</v>
      </c>
      <c r="RN142" s="58">
        <f>RM142*0.7</f>
        <v/>
      </c>
    </row>
    <row r="143">
      <c r="U143" s="33" t="inlineStr">
        <is>
          <t>VEMAX</t>
        </is>
      </c>
      <c r="V143" s="49" t="n">
        <v>0.04</v>
      </c>
      <c r="W143" s="61">
        <f>'ETF MTD'!$PU$28/'ETF MTD'!$PU$3-1</f>
        <v/>
      </c>
      <c r="X143" s="61">
        <f>V143*W143</f>
        <v/>
      </c>
      <c r="Y143" s="61" t="n"/>
      <c r="Z143" s="33" t="inlineStr">
        <is>
          <t>VEMAX</t>
        </is>
      </c>
      <c r="AA143" s="49" t="n">
        <v>0.04</v>
      </c>
      <c r="AB143" s="61">
        <f>'ETF MTD'!$PU$28/'ETF MTD'!$PU$3-1</f>
        <v/>
      </c>
      <c r="AC143" s="61">
        <f>AA143*AB143</f>
        <v/>
      </c>
      <c r="AD143" s="61" t="n"/>
      <c r="AE143" s="33" t="inlineStr">
        <is>
          <t>VEMAX</t>
        </is>
      </c>
      <c r="AF143" s="49" t="n">
        <v>0.05</v>
      </c>
      <c r="AG143" s="61">
        <f>'ETF MTD'!$PU$28/'ETF MTD'!$PU$3-1</f>
        <v/>
      </c>
      <c r="AH143" s="61">
        <f>AF143*AG143</f>
        <v/>
      </c>
      <c r="AI143" s="61" t="n"/>
      <c r="AJ143" s="33" t="inlineStr">
        <is>
          <t>VEMAX</t>
        </is>
      </c>
      <c r="AK143" s="49" t="n">
        <v>0.05</v>
      </c>
      <c r="AL143" s="61">
        <f>'ETF MTD'!$PU$28/'ETF MTD'!$PU$3-1</f>
        <v/>
      </c>
      <c r="AM143" s="61">
        <f>AK143*AL143</f>
        <v/>
      </c>
      <c r="AN143" s="61" t="n"/>
      <c r="AO143" s="33" t="inlineStr">
        <is>
          <t>VEMAX</t>
        </is>
      </c>
      <c r="AP143" s="61" t="n">
        <v>0.0425</v>
      </c>
      <c r="AQ143" s="61">
        <f>'ETF MTD'!$PU$28/'ETF MTD'!$PU$3-1</f>
        <v/>
      </c>
      <c r="AR143" s="61">
        <f>AP143*AQ143</f>
        <v/>
      </c>
      <c r="AS143" s="61" t="n"/>
      <c r="AT143" s="33" t="inlineStr">
        <is>
          <t>VEMAX</t>
        </is>
      </c>
      <c r="AU143" s="61" t="n">
        <v>0.0425</v>
      </c>
      <c r="AV143" s="61">
        <f>'ETF MTD'!$PU$28/'ETF MTD'!$PU$3-1</f>
        <v/>
      </c>
      <c r="AW143" s="61">
        <f>AU143*AV143</f>
        <v/>
      </c>
      <c r="AX143" s="61" t="n"/>
      <c r="AY143" s="33" t="inlineStr">
        <is>
          <t>VEMAX</t>
        </is>
      </c>
      <c r="AZ143" s="61" t="n">
        <v>0.05</v>
      </c>
      <c r="BA143" s="61">
        <f>'ETF MTD'!$PU$28/'ETF MTD'!$PU$3-1</f>
        <v/>
      </c>
      <c r="BB143" s="61">
        <f>AZ143*BA143</f>
        <v/>
      </c>
      <c r="BC143" s="61" t="n"/>
      <c r="BD143" s="33" t="inlineStr">
        <is>
          <t>VEMAX</t>
        </is>
      </c>
      <c r="BE143" s="61" t="n">
        <v>0.05</v>
      </c>
      <c r="BF143" s="61">
        <f>'ETF MTD'!$PU$28/'ETF MTD'!$PU$3-1</f>
        <v/>
      </c>
      <c r="BG143" s="61">
        <f>BE143*BF143</f>
        <v/>
      </c>
      <c r="BH143" s="61" t="n"/>
      <c r="BI143" s="33" t="inlineStr">
        <is>
          <t>VEMAX</t>
        </is>
      </c>
      <c r="BJ143" s="61" t="n">
        <v>0.05</v>
      </c>
      <c r="BK143" s="61">
        <f>'ETF MTD'!$PU$28/'ETF MTD'!$PU$3-1</f>
        <v/>
      </c>
      <c r="BL143" s="61">
        <f>BJ143*BK143</f>
        <v/>
      </c>
      <c r="BM143" s="61" t="n"/>
      <c r="BN143" s="33" t="inlineStr">
        <is>
          <t>VEMAX</t>
        </is>
      </c>
      <c r="BO143" s="61" t="n">
        <v>0.05</v>
      </c>
      <c r="BP143" s="61">
        <f>'ETF MTD'!$PU$28/'ETF MTD'!$PU$3-1</f>
        <v/>
      </c>
      <c r="BQ143" s="61">
        <f>BO143*BP143</f>
        <v/>
      </c>
      <c r="BR143" s="61" t="n"/>
      <c r="BS143" s="33" t="inlineStr">
        <is>
          <t>VEMAX</t>
        </is>
      </c>
      <c r="BT143" s="61" t="n">
        <v>0.05</v>
      </c>
      <c r="BU143" s="61">
        <f>'ETF MTD'!$PU$28/'ETF MTD'!$PU$3-1</f>
        <v/>
      </c>
      <c r="BV143" s="61">
        <f>BT143*BU143</f>
        <v/>
      </c>
      <c r="BW143" s="61" t="n"/>
      <c r="BX143" s="33" t="inlineStr">
        <is>
          <t>VEMAX</t>
        </is>
      </c>
      <c r="BY143" s="61" t="n">
        <v>0.05</v>
      </c>
      <c r="BZ143" s="61">
        <f>'ETF MTD'!$PU$28/'ETF MTD'!$PU$3-1</f>
        <v/>
      </c>
      <c r="CA143" s="61">
        <f>BY143*BZ143</f>
        <v/>
      </c>
      <c r="CB143" s="61" t="n"/>
      <c r="CC143" s="33" t="inlineStr">
        <is>
          <t>VEMAX</t>
        </is>
      </c>
      <c r="CD143" s="61" t="n">
        <v>0.05</v>
      </c>
      <c r="CE143" s="61">
        <f>'ETF MTD'!$PU$28/'ETF MTD'!$PU$3-1</f>
        <v/>
      </c>
      <c r="CF143" s="61">
        <f>CD143*CE143</f>
        <v/>
      </c>
      <c r="CG143" s="61" t="n"/>
      <c r="CH143" s="33" t="inlineStr">
        <is>
          <t>VEMAX</t>
        </is>
      </c>
      <c r="CI143" s="61" t="n">
        <v>0.05</v>
      </c>
      <c r="CJ143" s="61">
        <f>'ETF MTD'!$PU$28/'ETF MTD'!$PU$3-1</f>
        <v/>
      </c>
      <c r="CK143" s="61">
        <f>CI143*CJ143</f>
        <v/>
      </c>
      <c r="CL143" s="61" t="n"/>
      <c r="CM143" s="33" t="inlineStr">
        <is>
          <t>VEMAX</t>
        </is>
      </c>
      <c r="CN143" s="61" t="n">
        <v>0.05</v>
      </c>
      <c r="CO143" s="61">
        <f>'ETF MTD'!$PU$28/'ETF MTD'!$PU$3-1</f>
        <v/>
      </c>
      <c r="CP143" s="61">
        <f>CN143*CO143</f>
        <v/>
      </c>
      <c r="CQ143" s="61" t="n"/>
      <c r="CR143" s="33" t="inlineStr">
        <is>
          <t>VEMAX</t>
        </is>
      </c>
      <c r="CS143" s="61" t="n">
        <v>0.0425</v>
      </c>
      <c r="CT143" s="61">
        <f>'ETF MTD'!$PU$28/'ETF MTD'!$PU$3-1</f>
        <v/>
      </c>
      <c r="CU143" s="61">
        <f>CS143*CT143</f>
        <v/>
      </c>
      <c r="CV143" s="61" t="n"/>
      <c r="CW143" s="33" t="inlineStr">
        <is>
          <t>VEMAX</t>
        </is>
      </c>
      <c r="CX143" s="61" t="n">
        <v>0.0425</v>
      </c>
      <c r="CY143" s="61">
        <f>'ETF MTD'!$PU$28/'ETF MTD'!$PU$3-1</f>
        <v/>
      </c>
      <c r="CZ143" s="61">
        <f>CX143*CY143</f>
        <v/>
      </c>
      <c r="DA143" s="61" t="n"/>
      <c r="DB143" s="33" t="inlineStr">
        <is>
          <t>VEMAX</t>
        </is>
      </c>
      <c r="DC143" s="61" t="n">
        <v>0.035</v>
      </c>
      <c r="DD143" s="61">
        <f>'ETF MTD'!$PU$28/'ETF MTD'!$PU$3-1</f>
        <v/>
      </c>
      <c r="DE143" s="61">
        <f>DC143*DD143</f>
        <v/>
      </c>
      <c r="DF143" s="61" t="n"/>
      <c r="DG143" s="33" t="inlineStr">
        <is>
          <t>VEMAX</t>
        </is>
      </c>
      <c r="DH143" s="61" t="n">
        <v>0.035</v>
      </c>
      <c r="DI143" s="61">
        <f>'ETF MTD'!$PU$28/'ETF MTD'!$PU$3-1</f>
        <v/>
      </c>
      <c r="DJ143" s="61">
        <f>DH143*DI143</f>
        <v/>
      </c>
      <c r="DK143" s="61" t="n"/>
      <c r="DL143" s="33" t="inlineStr">
        <is>
          <t>VEMAX</t>
        </is>
      </c>
      <c r="DM143" s="61" t="n">
        <v>0.035</v>
      </c>
      <c r="DN143" s="61">
        <f>'ETF MTD'!$PU$28/'ETF MTD'!$PU$3-1</f>
        <v/>
      </c>
      <c r="DO143" s="61">
        <f>DM143*DN143</f>
        <v/>
      </c>
      <c r="DP143" s="61" t="n"/>
      <c r="DQ143" s="33" t="inlineStr">
        <is>
          <t>VEMAX</t>
        </is>
      </c>
      <c r="DR143" s="61" t="n">
        <v>0.035</v>
      </c>
      <c r="DS143" s="61">
        <f>'ETF MTD'!$PU$28/'ETF MTD'!$PU$3-1</f>
        <v/>
      </c>
      <c r="DT143" s="61">
        <f>DR143*DS143</f>
        <v/>
      </c>
      <c r="DU143" s="61" t="n"/>
      <c r="DV143" s="33" t="inlineStr">
        <is>
          <t>VEMAX</t>
        </is>
      </c>
      <c r="DW143" s="61" t="n">
        <v>0.035</v>
      </c>
      <c r="DX143" s="61">
        <f>'ETF MTD'!$PU$28/'ETF MTD'!$PU$3-1</f>
        <v/>
      </c>
      <c r="DY143" s="61">
        <f>DW143*DX143</f>
        <v/>
      </c>
      <c r="DZ143" s="61" t="n"/>
      <c r="EA143" s="33" t="inlineStr">
        <is>
          <t>VEMAX</t>
        </is>
      </c>
      <c r="EB143" s="61" t="n">
        <v>0.035</v>
      </c>
      <c r="EC143" s="61">
        <f>'ETF MTD'!$PU$28/'ETF MTD'!$PU$3-1</f>
        <v/>
      </c>
      <c r="ED143" s="61">
        <f>EB143*EC143</f>
        <v/>
      </c>
      <c r="EE143" s="61" t="n"/>
      <c r="EF143" s="33" t="inlineStr">
        <is>
          <t>VEMAX</t>
        </is>
      </c>
      <c r="EG143" s="61" t="n">
        <v>0.035</v>
      </c>
      <c r="EH143" s="61">
        <f>'ETF MTD'!$PU$28/'ETF MTD'!$PU$3-1</f>
        <v/>
      </c>
      <c r="EI143" s="61">
        <f>EG143*EH143</f>
        <v/>
      </c>
      <c r="EJ143" s="61" t="n"/>
      <c r="EK143" s="33" t="inlineStr">
        <is>
          <t>VEMAX</t>
        </is>
      </c>
      <c r="EL143" s="61" t="n">
        <v>0.0425</v>
      </c>
      <c r="EM143" s="61">
        <f>'ETF MTD'!$PU$28/'ETF MTD'!$PU$3-1</f>
        <v/>
      </c>
      <c r="EN143" s="61">
        <f>EL143*EM143</f>
        <v/>
      </c>
      <c r="EO143" s="61" t="n"/>
      <c r="EP143" s="33" t="inlineStr">
        <is>
          <t>VEMAX</t>
        </is>
      </c>
      <c r="EQ143" s="61" t="n">
        <v>0.0425</v>
      </c>
      <c r="ER143" s="61">
        <f>'ETF MTD'!$PU$28/'ETF MTD'!$PU$3-1</f>
        <v/>
      </c>
      <c r="ES143" s="61">
        <f>EQ143*ER143</f>
        <v/>
      </c>
      <c r="ET143" s="61" t="n"/>
      <c r="EU143" s="33" t="inlineStr">
        <is>
          <t>VEMAX</t>
        </is>
      </c>
      <c r="EV143" s="61" t="n">
        <v>0.05</v>
      </c>
      <c r="EW143" s="61">
        <f>'ETF MTD'!$PU$28/'ETF MTD'!$PU$3-1</f>
        <v/>
      </c>
      <c r="EX143" s="61">
        <f>EV143*EW143</f>
        <v/>
      </c>
      <c r="EY143" s="61" t="n"/>
      <c r="EZ143" s="33" t="inlineStr">
        <is>
          <t>VEMAX</t>
        </is>
      </c>
      <c r="FA143" s="61" t="n">
        <v>0.05</v>
      </c>
      <c r="FB143" s="61">
        <f>'ETF MTD'!$PU$28/'ETF MTD'!$PU$3-1</f>
        <v/>
      </c>
      <c r="FC143" s="61">
        <f>FA143*FB143</f>
        <v/>
      </c>
      <c r="FD143" s="61" t="n"/>
      <c r="FE143" s="33" t="inlineStr">
        <is>
          <t>VEMAX</t>
        </is>
      </c>
      <c r="FF143" s="61" t="n">
        <v>0.0425</v>
      </c>
      <c r="FG143" s="61">
        <f>'ETF MTD'!$PU$28/'ETF MTD'!$PU$3-1</f>
        <v/>
      </c>
      <c r="FH143" s="61">
        <f>FF143*FG143</f>
        <v/>
      </c>
      <c r="FI143" s="61" t="n"/>
      <c r="FJ143" s="33" t="inlineStr">
        <is>
          <t>VEMAX</t>
        </is>
      </c>
      <c r="FK143" s="61" t="n">
        <v>0.0425</v>
      </c>
      <c r="FL143" s="61">
        <f>'ETF MTD'!$PU$28/'ETF MTD'!$PU$3-1</f>
        <v/>
      </c>
      <c r="FM143" s="61">
        <f>FK143*FL143</f>
        <v/>
      </c>
      <c r="FN143" s="61" t="n"/>
      <c r="FO143" s="33" t="inlineStr">
        <is>
          <t>VEMAX</t>
        </is>
      </c>
      <c r="FP143" s="61" t="n">
        <v>0.05</v>
      </c>
      <c r="FQ143" s="61">
        <f>'ETF MTD'!$PU$28/'ETF MTD'!$PU$3-1</f>
        <v/>
      </c>
      <c r="FR143" s="61">
        <f>FP143*FQ143</f>
        <v/>
      </c>
      <c r="FS143" s="61" t="n"/>
      <c r="FT143" s="33" t="inlineStr">
        <is>
          <t>VEMAX</t>
        </is>
      </c>
      <c r="FU143" s="61" t="n">
        <v>0.035</v>
      </c>
      <c r="FV143" s="61">
        <f>'ETF MTD'!$PU$28/'ETF MTD'!$PU$3-1</f>
        <v/>
      </c>
      <c r="FW143" s="61">
        <f>FU143*FV143</f>
        <v/>
      </c>
      <c r="FX143" s="61" t="n"/>
      <c r="FY143" s="33" t="inlineStr">
        <is>
          <t>VEMAX</t>
        </is>
      </c>
      <c r="FZ143" s="50" t="n">
        <v>0.035</v>
      </c>
      <c r="GA143" s="61">
        <f>'ETF MTD'!$PU$28/'ETF MTD'!$PU$3-1</f>
        <v/>
      </c>
      <c r="GB143" s="61">
        <f>FZ143*GA143</f>
        <v/>
      </c>
      <c r="GC143" s="61" t="n"/>
      <c r="GD143" s="33" t="inlineStr">
        <is>
          <t>VEMAX</t>
        </is>
      </c>
      <c r="GE143" s="50" t="n">
        <v>0.0425</v>
      </c>
      <c r="GF143" s="61">
        <f>'ETF MTD'!$PU$28/'ETF MTD'!$PU$3-1</f>
        <v/>
      </c>
      <c r="GG143" s="61">
        <f>GE143*GF143</f>
        <v/>
      </c>
      <c r="GH143" s="61" t="n"/>
      <c r="GI143" s="33" t="inlineStr">
        <is>
          <t>VEMAX</t>
        </is>
      </c>
      <c r="GJ143" s="50" t="n">
        <v>0.05</v>
      </c>
      <c r="GK143" s="61">
        <f>'ETF MTD'!$PU$28/'ETF MTD'!$PU$3-1</f>
        <v/>
      </c>
      <c r="GL143" s="61">
        <f>GJ143*GK143</f>
        <v/>
      </c>
      <c r="GM143" s="61" t="n"/>
      <c r="GN143" s="33" t="inlineStr">
        <is>
          <t>VEMAX</t>
        </is>
      </c>
      <c r="GO143" s="50" t="n">
        <v>0.05</v>
      </c>
      <c r="GP143" s="61">
        <f>'ETF MTD'!$PU$28/'ETF MTD'!$PU$3-1</f>
        <v/>
      </c>
      <c r="GQ143" s="61">
        <f>GO143*GP143</f>
        <v/>
      </c>
      <c r="GR143" s="61" t="n"/>
      <c r="GS143" s="33" t="inlineStr">
        <is>
          <t>VEMAX</t>
        </is>
      </c>
      <c r="GT143" s="50" t="n">
        <v>0.05</v>
      </c>
      <c r="GU143" s="61">
        <f>'ETF MTD'!$PU$28/'ETF MTD'!$PU$3-1</f>
        <v/>
      </c>
      <c r="GV143" s="61">
        <f>GT143*GU143</f>
        <v/>
      </c>
      <c r="GW143" s="61" t="n"/>
      <c r="GX143" s="33" t="inlineStr">
        <is>
          <t>VEMAX</t>
        </is>
      </c>
      <c r="GY143" s="50" t="n">
        <v>0.0425</v>
      </c>
      <c r="GZ143" s="61">
        <f>'ETF MTD'!$PU$28/'ETF MTD'!$PU$3-1</f>
        <v/>
      </c>
      <c r="HA143" s="61">
        <f>GY143*GZ143</f>
        <v/>
      </c>
      <c r="HB143" s="61" t="n"/>
      <c r="HC143" s="33" t="inlineStr">
        <is>
          <t>VEMAX</t>
        </is>
      </c>
      <c r="HD143" s="50" t="n">
        <v>0.035</v>
      </c>
      <c r="HE143" s="61">
        <f>'ETF MTD'!$PU$28/'ETF MTD'!$PU$3-1</f>
        <v/>
      </c>
      <c r="HF143" s="61">
        <f>HD143*HE143</f>
        <v/>
      </c>
      <c r="HG143" s="61" t="n"/>
      <c r="HH143" s="33" t="inlineStr">
        <is>
          <t>VEMAX</t>
        </is>
      </c>
      <c r="HI143" s="50" t="n">
        <v>0.035</v>
      </c>
      <c r="HJ143" s="61">
        <f>'ETF MTD'!$PU$28/'ETF MTD'!$PU$3-1</f>
        <v/>
      </c>
      <c r="HK143" s="61">
        <f>HI143*HJ143</f>
        <v/>
      </c>
      <c r="HL143" s="61" t="n"/>
      <c r="HM143" s="33" t="inlineStr">
        <is>
          <t>VEMAX</t>
        </is>
      </c>
      <c r="HN143" s="50" t="n">
        <v>0.042</v>
      </c>
      <c r="HO143" s="61">
        <f>'ETF MTD'!$PU$28/'ETF MTD'!$PU$3-1</f>
        <v/>
      </c>
      <c r="HP143" s="61">
        <f>HN143*HO143</f>
        <v/>
      </c>
      <c r="HQ143" s="61" t="n"/>
      <c r="HR143" s="33" t="inlineStr">
        <is>
          <t>VEMAX</t>
        </is>
      </c>
      <c r="HS143" s="50" t="n">
        <v>0.05</v>
      </c>
      <c r="HT143" s="61">
        <f>'ETF MTD'!$PU$28/'ETF MTD'!$PU$3-1</f>
        <v/>
      </c>
      <c r="HU143" s="61">
        <f>HS143*HT143</f>
        <v/>
      </c>
      <c r="HV143" s="61" t="n"/>
      <c r="HW143" s="33" t="inlineStr">
        <is>
          <t>VEMAX</t>
        </is>
      </c>
      <c r="HX143" s="50" t="n">
        <v>0.05</v>
      </c>
      <c r="HY143" s="61">
        <f>'ETF MTD'!$PU$28/'ETF MTD'!$PU$3-1</f>
        <v/>
      </c>
      <c r="HZ143" s="61">
        <f>HX143*HY143</f>
        <v/>
      </c>
      <c r="IA143" s="61" t="n"/>
      <c r="IB143" s="33" t="inlineStr">
        <is>
          <t>VEMAX</t>
        </is>
      </c>
      <c r="IC143" s="50" t="n">
        <v>0.05</v>
      </c>
      <c r="ID143" s="61">
        <f>'ETF MTD'!$PU$28/'ETF MTD'!$PU$3-1</f>
        <v/>
      </c>
      <c r="IE143" s="61">
        <f>IC143*ID143</f>
        <v/>
      </c>
      <c r="IF143" s="61" t="n"/>
      <c r="IG143" s="33" t="inlineStr">
        <is>
          <t>VEMAX</t>
        </is>
      </c>
      <c r="IH143" s="50" t="n">
        <v>0.05</v>
      </c>
      <c r="II143" s="61">
        <f>'ETF MTD'!$PU$28/'ETF MTD'!$PU$3-1</f>
        <v/>
      </c>
      <c r="IJ143" s="61">
        <f>IH143*II143</f>
        <v/>
      </c>
      <c r="IK143" s="61" t="n"/>
      <c r="IL143" s="33" t="inlineStr">
        <is>
          <t>VEMAX</t>
        </is>
      </c>
      <c r="IM143" s="50" t="n">
        <v>0.05</v>
      </c>
      <c r="IN143" s="61">
        <f>'ETF MTD'!$PU$28/'ETF MTD'!$PU$3-1</f>
        <v/>
      </c>
      <c r="IO143" s="61">
        <f>IM143*IN143</f>
        <v/>
      </c>
      <c r="IP143" s="61" t="n"/>
      <c r="IQ143" s="33" t="inlineStr">
        <is>
          <t>VEMAX</t>
        </is>
      </c>
      <c r="IR143" s="50" t="n">
        <v>0.05</v>
      </c>
      <c r="IS143" s="61">
        <f>'ETF MTD'!$PU$28/'ETF MTD'!$PU$3-1</f>
        <v/>
      </c>
      <c r="IT143" s="61">
        <f>IR143*IS143</f>
        <v/>
      </c>
      <c r="IU143" s="61" t="n"/>
      <c r="IV143" s="33" t="inlineStr">
        <is>
          <t>VEMAX</t>
        </is>
      </c>
      <c r="IW143" s="50" t="n">
        <v>0.05</v>
      </c>
      <c r="IX143" s="61">
        <f>'ETF MTD'!$PU$28/'ETF MTD'!$PU$3-1</f>
        <v/>
      </c>
      <c r="IY143" s="61">
        <f>IW143*IX143</f>
        <v/>
      </c>
      <c r="IZ143" s="61" t="n"/>
      <c r="JA143" s="33" t="inlineStr">
        <is>
          <t>VEMAX</t>
        </is>
      </c>
      <c r="JB143" s="50" t="n">
        <v>0.05</v>
      </c>
      <c r="JC143" s="61">
        <f>'ETF MTD'!$PU$28/'ETF MTD'!$PU$3-1</f>
        <v/>
      </c>
      <c r="JD143" s="61">
        <f>JB143*JC143</f>
        <v/>
      </c>
      <c r="JE143" s="61" t="n"/>
      <c r="JF143" s="33" t="inlineStr">
        <is>
          <t>VEMAX</t>
        </is>
      </c>
      <c r="JG143" s="50" t="n">
        <v>0.05</v>
      </c>
      <c r="JH143" s="61">
        <f>'ETF MTD'!$PU$28/'ETF MTD'!$PU$3-1</f>
        <v/>
      </c>
      <c r="JI143" s="61">
        <f>JG143*JH143</f>
        <v/>
      </c>
      <c r="JJ143" s="61" t="n"/>
      <c r="JK143" s="33" t="inlineStr">
        <is>
          <t>VEMAX</t>
        </is>
      </c>
      <c r="JL143" s="50" t="n">
        <v>0.05</v>
      </c>
      <c r="JM143" s="61">
        <f>'ETF MTD'!$PU$28/'ETF MTD'!$PU$3-1</f>
        <v/>
      </c>
      <c r="JN143" s="61">
        <f>JL143*JM143</f>
        <v/>
      </c>
      <c r="JO143" s="61" t="n"/>
      <c r="JP143" s="33" t="inlineStr">
        <is>
          <t>VEMAX</t>
        </is>
      </c>
      <c r="JQ143" s="50" t="n">
        <v>0.042</v>
      </c>
      <c r="JR143" s="61">
        <f>'ETF MTD'!$PU$28/'ETF MTD'!$PU$3-1</f>
        <v/>
      </c>
      <c r="JS143" s="61">
        <f>JQ143*JR143</f>
        <v/>
      </c>
      <c r="JT143" s="61" t="n"/>
      <c r="JU143" s="33" t="inlineStr">
        <is>
          <t>VEMAX</t>
        </is>
      </c>
      <c r="JV143" s="50" t="n">
        <v>0.042</v>
      </c>
      <c r="JW143" s="61">
        <f>'ETF MTD'!$PU$28/'ETF MTD'!$PU$3-1</f>
        <v/>
      </c>
      <c r="JX143" s="61">
        <f>JV143*JW143</f>
        <v/>
      </c>
      <c r="JY143" s="61" t="n"/>
      <c r="JZ143" t="inlineStr">
        <is>
          <t>Emerging Markets</t>
        </is>
      </c>
      <c r="KA143" s="50" t="n">
        <v>0.0425</v>
      </c>
      <c r="KB143" s="61">
        <f>'ETF MTD'!$PU$28/'ETF MTD'!$PU$3-1</f>
        <v/>
      </c>
      <c r="KC143" s="61">
        <f>KA143*KB143</f>
        <v/>
      </c>
      <c r="KD143" s="61" t="n"/>
      <c r="KE143" t="inlineStr">
        <is>
          <t>Emerging Markets</t>
        </is>
      </c>
      <c r="KF143" s="50" t="n">
        <v>0.0425</v>
      </c>
      <c r="KG143" s="61">
        <f>'ETF MTD'!$PU$28/'ETF MTD'!$PU$3-1</f>
        <v/>
      </c>
      <c r="KH143" s="61">
        <f>KF143*KG143</f>
        <v/>
      </c>
      <c r="KI143" s="61" t="n"/>
      <c r="KJ143" t="inlineStr">
        <is>
          <t>Emerging Markets</t>
        </is>
      </c>
      <c r="KK143" s="50" t="n">
        <v>0.035</v>
      </c>
      <c r="KL143" s="61">
        <f>'ETF MTD'!$PU$28/'ETF MTD'!$PU$3-1</f>
        <v/>
      </c>
      <c r="KM143" s="61">
        <f>KK143*KL143</f>
        <v/>
      </c>
      <c r="KN143" s="61" t="n"/>
      <c r="KO143" t="inlineStr">
        <is>
          <t>Emerging Markets</t>
        </is>
      </c>
      <c r="KP143" s="50" t="n">
        <v>0.035</v>
      </c>
      <c r="KQ143" s="61">
        <f>'ETF MTD'!$PU$28/'ETF MTD'!$PU$3-1</f>
        <v/>
      </c>
      <c r="KR143" s="61">
        <f>KP143*KQ143</f>
        <v/>
      </c>
      <c r="KS143" s="61" t="n"/>
      <c r="KT143" t="inlineStr">
        <is>
          <t>Emerging Markets</t>
        </is>
      </c>
      <c r="KU143" s="50" t="n">
        <v>0.035</v>
      </c>
      <c r="KV143" s="61">
        <f>'ETF MTD'!$PU$28/'ETF MTD'!$PU$3-1</f>
        <v/>
      </c>
      <c r="KW143" s="61">
        <f>KU143*KV143</f>
        <v/>
      </c>
      <c r="KX143" s="61" t="n"/>
      <c r="KY143" t="inlineStr">
        <is>
          <t>Emerging Markets</t>
        </is>
      </c>
      <c r="KZ143" s="50" t="n">
        <v>0.035</v>
      </c>
      <c r="LA143" s="61">
        <f>'ETF MTD'!$PU$28/'ETF MTD'!$PU$3-1</f>
        <v/>
      </c>
      <c r="LB143" s="61">
        <f>KZ143*LA143</f>
        <v/>
      </c>
      <c r="LC143" s="61" t="n"/>
      <c r="LD143" t="inlineStr">
        <is>
          <t>Emerging Markets</t>
        </is>
      </c>
      <c r="LE143" s="50" t="n">
        <v>0.035</v>
      </c>
      <c r="LF143" s="61">
        <f>'ETF MTD'!$PU$28/'ETF MTD'!$PU$3-1</f>
        <v/>
      </c>
      <c r="LG143" s="61">
        <f>LE143*LF143</f>
        <v/>
      </c>
      <c r="LH143" s="61" t="n"/>
      <c r="LI143" t="inlineStr">
        <is>
          <t>Emerging Markets</t>
        </is>
      </c>
      <c r="LJ143" s="50" t="n">
        <v>0.035</v>
      </c>
      <c r="LK143" s="61">
        <f>'ETF MTD'!$PU$28/'ETF MTD'!$PU$3-1</f>
        <v/>
      </c>
      <c r="LL143" s="61">
        <f>LJ143*LK143</f>
        <v/>
      </c>
      <c r="LM143" s="61" t="n"/>
      <c r="LN143" t="inlineStr">
        <is>
          <t>Emerging Markets</t>
        </is>
      </c>
      <c r="LO143" s="50" t="n">
        <v>0.035</v>
      </c>
      <c r="LP143" s="61">
        <f>'ETF MTD'!$PU$28/'ETF MTD'!$PU$3-1</f>
        <v/>
      </c>
      <c r="LQ143" s="61">
        <f>LO143*LP143</f>
        <v/>
      </c>
      <c r="LR143" s="61" t="n"/>
      <c r="LS143" t="inlineStr">
        <is>
          <t>Emerging Markets</t>
        </is>
      </c>
      <c r="LT143" s="50" t="n">
        <v>0.035</v>
      </c>
      <c r="LU143" s="61">
        <f>'ETF MTD'!$PU$28/'ETF MTD'!$PU$3-1</f>
        <v/>
      </c>
      <c r="LV143" s="61">
        <f>LT143*LU143</f>
        <v/>
      </c>
      <c r="LW143" s="61" t="n"/>
      <c r="LX143" t="inlineStr">
        <is>
          <t>Emerging Markets</t>
        </is>
      </c>
      <c r="LY143" s="50" t="n">
        <v>0.035</v>
      </c>
      <c r="LZ143" s="61">
        <f>'ETF MTD'!$PU$28/'ETF MTD'!$PU$3-1</f>
        <v/>
      </c>
      <c r="MA143" s="61">
        <f>LY143*LZ143</f>
        <v/>
      </c>
      <c r="MB143" s="61" t="n"/>
      <c r="MC143" t="inlineStr">
        <is>
          <t>Emerging Markets</t>
        </is>
      </c>
      <c r="MD143" s="50" t="n">
        <v>0.035</v>
      </c>
      <c r="ME143" s="61">
        <f>'ETF MTD'!$PU$28/'ETF MTD'!$PU$3-1</f>
        <v/>
      </c>
      <c r="MF143" s="61">
        <f>MD143*ME143</f>
        <v/>
      </c>
      <c r="MG143" s="61" t="n"/>
      <c r="MH143" t="inlineStr">
        <is>
          <t>Emerging Markets</t>
        </is>
      </c>
      <c r="MI143" s="50" t="n">
        <v>0.035</v>
      </c>
      <c r="MJ143" s="61">
        <f>'ETF MTD'!$PU$28/'ETF MTD'!$PU$3-1</f>
        <v/>
      </c>
      <c r="MK143" s="61">
        <f>MI143*MJ143</f>
        <v/>
      </c>
      <c r="ML143" s="61" t="n"/>
      <c r="MM143" t="inlineStr">
        <is>
          <t>Emerging Markets</t>
        </is>
      </c>
      <c r="MN143" s="50" t="n">
        <v>0.035</v>
      </c>
      <c r="MO143" s="61">
        <f>'ETF MTD'!$PU$28/'ETF MTD'!$PU$3-1</f>
        <v/>
      </c>
      <c r="MP143" s="61">
        <f>MN143*MO143</f>
        <v/>
      </c>
      <c r="MQ143" s="33" t="n"/>
      <c r="MR143" t="inlineStr">
        <is>
          <t>Emerging Markets</t>
        </is>
      </c>
      <c r="MS143" s="50" t="n">
        <v>0.035</v>
      </c>
      <c r="MT143" s="61">
        <f>'ETF MTD'!$PU$28/'ETF MTD'!$PU$3-1</f>
        <v/>
      </c>
      <c r="MU143" s="61">
        <f>MS143*MT143</f>
        <v/>
      </c>
      <c r="MV143" s="61" t="n"/>
      <c r="MW143" t="inlineStr">
        <is>
          <t>Emerging Markets</t>
        </is>
      </c>
      <c r="MX143" s="50" t="n">
        <v>0.035</v>
      </c>
      <c r="MY143" s="61">
        <f>'ETF MTD'!$PU$28/'ETF MTD'!$PU$3-1</f>
        <v/>
      </c>
      <c r="MZ143" s="61">
        <f>MX143*MY143</f>
        <v/>
      </c>
      <c r="NA143" s="33" t="n"/>
      <c r="NB143" t="inlineStr">
        <is>
          <t>Emerging Markets</t>
        </is>
      </c>
      <c r="NC143" s="41" t="n">
        <v>0.035</v>
      </c>
      <c r="ND143" s="61">
        <f>'ETF MTD'!$PU$28/'ETF MTD'!$PU$3-1</f>
        <v/>
      </c>
      <c r="NE143" s="61">
        <f>NC143*ND143</f>
        <v/>
      </c>
      <c r="NF143" s="33" t="n"/>
      <c r="NG143" t="inlineStr">
        <is>
          <t>Emerging Markets</t>
        </is>
      </c>
      <c r="NH143" s="41" t="n">
        <v>0.035</v>
      </c>
      <c r="NI143" s="61">
        <f>'ETF MTD'!$PU$28/'ETF MTD'!$PU$3-1</f>
        <v/>
      </c>
      <c r="NJ143" s="61">
        <f>NH143*NI143</f>
        <v/>
      </c>
      <c r="NK143" s="33" t="n"/>
      <c r="NL143" t="inlineStr">
        <is>
          <t>Emerging Markets</t>
        </is>
      </c>
      <c r="NM143" s="41" t="n">
        <v>0.035</v>
      </c>
      <c r="NN143" s="61">
        <f>'ETF MTD'!$PU$28/'ETF MTD'!$PU$3-1</f>
        <v/>
      </c>
      <c r="NO143" s="61">
        <f>NM143*NN143</f>
        <v/>
      </c>
      <c r="NP143" s="33" t="n"/>
      <c r="NQ143" t="inlineStr">
        <is>
          <t>Emerging Markets</t>
        </is>
      </c>
      <c r="NR143" s="41" t="n">
        <v>0.035</v>
      </c>
      <c r="NS143" s="61">
        <f>'ETF MTD'!$PU$28/'ETF MTD'!$PU$3-1</f>
        <v/>
      </c>
      <c r="NT143" s="61">
        <f>NR143*NS143</f>
        <v/>
      </c>
      <c r="NU143" s="33" t="n"/>
      <c r="NV143" t="inlineStr">
        <is>
          <t>Emerging Markets</t>
        </is>
      </c>
      <c r="NW143" s="41" t="n">
        <v>0.035</v>
      </c>
      <c r="NX143" s="61">
        <f>'ETF MTD'!$PU$28/'ETF MTD'!$PU$3-1</f>
        <v/>
      </c>
      <c r="NY143" s="61">
        <f>NW143*NX143</f>
        <v/>
      </c>
      <c r="NZ143" s="33" t="n"/>
      <c r="OA143" t="inlineStr">
        <is>
          <t>Emerging Markets</t>
        </is>
      </c>
      <c r="OB143" s="41" t="n">
        <v>0.0425</v>
      </c>
      <c r="OC143" s="61">
        <f>'ETF MTD'!$PU$28/'ETF MTD'!$PU$3-1</f>
        <v/>
      </c>
      <c r="OD143" s="61">
        <f>OB143*OC143</f>
        <v/>
      </c>
      <c r="OE143" s="33" t="n"/>
      <c r="OF143" t="inlineStr">
        <is>
          <t>Emerging Markets</t>
        </is>
      </c>
      <c r="OG143" s="41" t="n">
        <v>0.05</v>
      </c>
      <c r="OH143" s="61">
        <f>'ETF MTD'!$PU$28/'ETF MTD'!$PU$3-1</f>
        <v/>
      </c>
      <c r="OI143" s="61">
        <f>OG143*OH143</f>
        <v/>
      </c>
      <c r="OJ143" s="33" t="n"/>
      <c r="OK143" t="inlineStr">
        <is>
          <t>Emerging Markets</t>
        </is>
      </c>
      <c r="OL143" s="41" t="n">
        <v>0.0425</v>
      </c>
      <c r="OM143" s="61">
        <f>'ETF MTD'!$PU$28/'ETF MTD'!$PU$3-1</f>
        <v/>
      </c>
      <c r="ON143" s="61">
        <f>OL143*OM143</f>
        <v/>
      </c>
      <c r="OO143" s="33" t="n"/>
      <c r="OP143" t="inlineStr">
        <is>
          <t>Emerging Markets</t>
        </is>
      </c>
      <c r="OQ143" s="41" t="n">
        <v>0.035</v>
      </c>
      <c r="OR143" s="61">
        <f>'ETF MTD'!$PU$28/'ETF MTD'!$PU$3-1</f>
        <v/>
      </c>
      <c r="OS143" s="61">
        <f>OQ143*OR143</f>
        <v/>
      </c>
      <c r="OT143" s="33" t="n"/>
      <c r="OU143" t="inlineStr">
        <is>
          <t>Emerging Markets</t>
        </is>
      </c>
      <c r="OV143" s="41" t="n">
        <v>0.035</v>
      </c>
      <c r="OW143" s="61">
        <f>'ETF MTD'!$PU$28/'ETF MTD'!$PU$3-1</f>
        <v/>
      </c>
      <c r="OX143" s="61">
        <f>OV143*OW143</f>
        <v/>
      </c>
      <c r="OY143" s="33" t="n"/>
      <c r="OZ143" t="inlineStr">
        <is>
          <t>Emerging Markets</t>
        </is>
      </c>
      <c r="PA143" s="41" t="n">
        <v>0.0425</v>
      </c>
      <c r="PB143" s="61">
        <f>'ETF MTD'!$PU$28/'ETF MTD'!$PU$3-1</f>
        <v/>
      </c>
      <c r="PC143" s="61">
        <f>PA143*PB143</f>
        <v/>
      </c>
      <c r="PD143" s="33" t="n"/>
      <c r="PE143" t="inlineStr">
        <is>
          <t>Emerging Markets</t>
        </is>
      </c>
      <c r="PF143" s="41" t="n">
        <v>0.043</v>
      </c>
      <c r="PG143" s="61">
        <f>'ETF MTD'!$PU$28/'ETF MTD'!$PU$3-1</f>
        <v/>
      </c>
      <c r="PH143" s="61">
        <f>PF143*PG143</f>
        <v/>
      </c>
      <c r="PI143" s="33" t="n"/>
      <c r="PJ143" t="inlineStr">
        <is>
          <t>Emerging Markets</t>
        </is>
      </c>
      <c r="PK143" s="41" t="n">
        <v>0.035</v>
      </c>
      <c r="PL143" s="61">
        <f>'ETF MTD'!$PU$28/'ETF MTD'!$PU$3-1</f>
        <v/>
      </c>
      <c r="PM143" s="61">
        <f>PK143*PL143</f>
        <v/>
      </c>
      <c r="PN143" s="33" t="n"/>
      <c r="PO143" t="inlineStr">
        <is>
          <t>Emerging Markets</t>
        </is>
      </c>
      <c r="PP143" s="41" t="n">
        <v>0.043</v>
      </c>
      <c r="PQ143" s="61">
        <f>'ETF MTD'!$PU$28/'ETF MTD'!$PU$3-1</f>
        <v/>
      </c>
      <c r="PR143" s="61">
        <f>PP143*PQ143</f>
        <v/>
      </c>
      <c r="PS143" s="33" t="n"/>
      <c r="PT143" t="inlineStr">
        <is>
          <t>Emerging Markets</t>
        </is>
      </c>
      <c r="PU143" s="41" t="n">
        <v>0.043</v>
      </c>
      <c r="PV143" s="61">
        <f>'ETF MTD'!$PU$28/'ETF MTD'!$PU$3-1</f>
        <v/>
      </c>
      <c r="PW143" s="61">
        <f>PU143*PV143</f>
        <v/>
      </c>
      <c r="PX143" s="33" t="n"/>
      <c r="PY143" t="inlineStr">
        <is>
          <t>Emerging Markets</t>
        </is>
      </c>
      <c r="PZ143" s="41" t="n">
        <v>0.05</v>
      </c>
      <c r="QA143" s="61">
        <f>'ETF MTD'!$PU$28/'ETF MTD'!$PU$3-1</f>
        <v/>
      </c>
      <c r="QB143" s="61">
        <f>PZ143*QA143</f>
        <v/>
      </c>
      <c r="QC143" s="33" t="n"/>
      <c r="QD143" t="inlineStr">
        <is>
          <t>Emerging Markets</t>
        </is>
      </c>
      <c r="QE143" s="41" t="n">
        <v>0.05</v>
      </c>
      <c r="QF143" s="61">
        <f>'ETF MTD'!$PU$28/'ETF MTD'!$PU$3-1</f>
        <v/>
      </c>
      <c r="QG143" s="61">
        <f>QE143*QF143</f>
        <v/>
      </c>
      <c r="QH143" s="61" t="n"/>
      <c r="QI143" t="inlineStr">
        <is>
          <t>Emerging Markets</t>
        </is>
      </c>
      <c r="QJ143" s="41" t="n">
        <v>0.05</v>
      </c>
      <c r="QK143" s="61">
        <f>'ETF MTD'!$PU$28/'ETF MTD'!$PU$3-1</f>
        <v/>
      </c>
      <c r="QL143" s="61">
        <f>QJ143*QK143</f>
        <v/>
      </c>
      <c r="QM143" s="33" t="n"/>
      <c r="QN143" t="inlineStr">
        <is>
          <t>Emerging Markets</t>
        </is>
      </c>
      <c r="QO143" s="41" t="n">
        <v>0.05</v>
      </c>
      <c r="QP143" s="61">
        <f>'ETF MTD'!$PU$28/'ETF MTD'!$PU$3-1</f>
        <v/>
      </c>
      <c r="QQ143" s="61">
        <f>QO143*QP143</f>
        <v/>
      </c>
      <c r="QR143" s="33" t="n"/>
      <c r="QS143" t="inlineStr">
        <is>
          <t>Emerging Markets</t>
        </is>
      </c>
      <c r="QT143" s="41" t="n">
        <v>0.05</v>
      </c>
      <c r="QU143" s="61">
        <f>'ETF MTD'!$PU$28/'ETF MTD'!$PU$3-1</f>
        <v/>
      </c>
      <c r="QV143" s="61">
        <f>QT143*QU143</f>
        <v/>
      </c>
      <c r="QW143" s="33" t="n"/>
      <c r="QX143" t="inlineStr">
        <is>
          <t>Emerging Markets</t>
        </is>
      </c>
      <c r="QY143" s="41" t="n">
        <v>0.05</v>
      </c>
      <c r="QZ143" s="61">
        <f>'ETF MTD'!$PU$28/'ETF MTD'!$PU$3-1</f>
        <v/>
      </c>
      <c r="RA143" s="61">
        <f>QY143*QZ143</f>
        <v/>
      </c>
      <c r="RB143" s="33" t="n"/>
      <c r="RC143" t="inlineStr">
        <is>
          <t>Emerging Markets</t>
        </is>
      </c>
      <c r="RD143" s="41" t="n">
        <v>0.05</v>
      </c>
      <c r="RE143" s="61">
        <f>'ETF MTD'!$PU$28/'ETF MTD'!$PU$3-1</f>
        <v/>
      </c>
      <c r="RF143" s="61">
        <f>RD143*RE143</f>
        <v/>
      </c>
      <c r="RG143" s="33" t="n"/>
      <c r="RH143" t="inlineStr">
        <is>
          <t>Emerging Markets</t>
        </is>
      </c>
      <c r="RI143" s="41" t="n">
        <v>0.0425</v>
      </c>
      <c r="RJ143" s="61">
        <f>'ETF MTD'!$PU$28/'ETF MTD'!$PU$3-1</f>
        <v/>
      </c>
      <c r="RK143" s="61">
        <f>RI143*RJ143</f>
        <v/>
      </c>
      <c r="RL143" s="61" t="n"/>
      <c r="RM143" s="208" t="n">
        <v>0.05</v>
      </c>
      <c r="RN143" s="58">
        <f>RM143*0.7</f>
        <v/>
      </c>
    </row>
    <row r="144">
      <c r="U144" s="33" t="inlineStr">
        <is>
          <t>VGSLX</t>
        </is>
      </c>
      <c r="V144" s="49" t="n">
        <v>0.15</v>
      </c>
      <c r="W144" s="61">
        <f>'ETF MTD'!$JU$28/'ETF MTD'!$JU$3-1</f>
        <v/>
      </c>
      <c r="X144" s="61">
        <f>V144*W144</f>
        <v/>
      </c>
      <c r="Y144" s="61" t="n"/>
      <c r="Z144" s="33" t="inlineStr">
        <is>
          <t>VGSLX</t>
        </is>
      </c>
      <c r="AA144" s="49" t="n">
        <v>0.15</v>
      </c>
      <c r="AB144" s="61">
        <f>'ETF MTD'!$JU$28/'ETF MTD'!$JU$3-1</f>
        <v/>
      </c>
      <c r="AC144" s="61">
        <f>AA144*AB144</f>
        <v/>
      </c>
      <c r="AD144" s="61" t="n"/>
      <c r="AE144" s="33" t="inlineStr">
        <is>
          <t>VGSLX</t>
        </is>
      </c>
      <c r="AF144" s="49" t="n">
        <v>0.15</v>
      </c>
      <c r="AG144" s="61">
        <f>'ETF MTD'!$JU$28/'ETF MTD'!$JU$3-1</f>
        <v/>
      </c>
      <c r="AH144" s="61">
        <f>AF144*AG144</f>
        <v/>
      </c>
      <c r="AI144" s="61" t="n"/>
      <c r="AJ144" s="33" t="inlineStr">
        <is>
          <t>VGSLX</t>
        </is>
      </c>
      <c r="AK144" s="49" t="n">
        <v>0.1275</v>
      </c>
      <c r="AL144" s="61">
        <f>'ETF MTD'!$JU$28/'ETF MTD'!$JU$3-1</f>
        <v/>
      </c>
      <c r="AM144" s="61">
        <f>AK144*AL144</f>
        <v/>
      </c>
      <c r="AN144" s="61" t="n"/>
      <c r="AO144" s="33" t="inlineStr">
        <is>
          <t>VGSLX</t>
        </is>
      </c>
      <c r="AP144" s="61" t="n">
        <v>0.105</v>
      </c>
      <c r="AQ144" s="61">
        <f>'ETF MTD'!$JU$28/'ETF MTD'!$JU$3-1</f>
        <v/>
      </c>
      <c r="AR144" s="61">
        <f>AP144*AQ144</f>
        <v/>
      </c>
      <c r="AS144" s="61" t="n"/>
      <c r="AT144" s="33" t="inlineStr">
        <is>
          <t>VGSLX</t>
        </is>
      </c>
      <c r="AU144" s="61" t="n">
        <v>0.105</v>
      </c>
      <c r="AV144" s="61">
        <f>'ETF MTD'!$JU$28/'ETF MTD'!$JU$3-1</f>
        <v/>
      </c>
      <c r="AW144" s="61">
        <f>AU144*AV144</f>
        <v/>
      </c>
      <c r="AX144" s="61" t="n"/>
      <c r="AY144" s="33" t="inlineStr">
        <is>
          <t>VGSLX</t>
        </is>
      </c>
      <c r="AZ144" s="61" t="n">
        <v>0.105</v>
      </c>
      <c r="BA144" s="61">
        <f>'ETF MTD'!$JU$28/'ETF MTD'!$JU$3-1</f>
        <v/>
      </c>
      <c r="BB144" s="61">
        <f>AZ144*BA144</f>
        <v/>
      </c>
      <c r="BC144" s="61" t="n"/>
      <c r="BD144" s="33" t="inlineStr">
        <is>
          <t>VGSLX</t>
        </is>
      </c>
      <c r="BE144" s="61" t="n">
        <v>0.15</v>
      </c>
      <c r="BF144" s="61">
        <f>'ETF MTD'!$JU$28/'ETF MTD'!$JU$3-1</f>
        <v/>
      </c>
      <c r="BG144" s="61">
        <f>BE144*BF144</f>
        <v/>
      </c>
      <c r="BH144" s="61" t="n"/>
      <c r="BI144" s="33" t="inlineStr">
        <is>
          <t>VGSLX</t>
        </is>
      </c>
      <c r="BJ144" s="61" t="n">
        <v>0.15</v>
      </c>
      <c r="BK144" s="61">
        <f>'ETF MTD'!$JU$28/'ETF MTD'!$JU$3-1</f>
        <v/>
      </c>
      <c r="BL144" s="61">
        <f>BJ144*BK144</f>
        <v/>
      </c>
      <c r="BM144" s="61" t="n"/>
      <c r="BN144" s="33" t="inlineStr">
        <is>
          <t>VGSLX</t>
        </is>
      </c>
      <c r="BO144" s="61" t="n">
        <v>0.1275</v>
      </c>
      <c r="BP144" s="61">
        <f>'ETF MTD'!$JU$28/'ETF MTD'!$JU$3-1</f>
        <v/>
      </c>
      <c r="BQ144" s="61">
        <f>BO144*BP144</f>
        <v/>
      </c>
      <c r="BR144" s="61" t="n"/>
      <c r="BS144" s="33" t="inlineStr">
        <is>
          <t>VGSLX</t>
        </is>
      </c>
      <c r="BT144" s="61" t="n">
        <v>0.1275</v>
      </c>
      <c r="BU144" s="61">
        <f>'ETF MTD'!$JU$28/'ETF MTD'!$JU$3-1</f>
        <v/>
      </c>
      <c r="BV144" s="61">
        <f>BT144*BU144</f>
        <v/>
      </c>
      <c r="BW144" s="61" t="n"/>
      <c r="BX144" s="33" t="inlineStr">
        <is>
          <t>VGSLX</t>
        </is>
      </c>
      <c r="BY144" s="61" t="n">
        <v>0.15</v>
      </c>
      <c r="BZ144" s="61">
        <f>'ETF MTD'!$JU$28/'ETF MTD'!$JU$3-1</f>
        <v/>
      </c>
      <c r="CA144" s="61">
        <f>BY144*BZ144</f>
        <v/>
      </c>
      <c r="CB144" s="61" t="n"/>
      <c r="CC144" s="33" t="inlineStr">
        <is>
          <t>VGSLX</t>
        </is>
      </c>
      <c r="CD144" s="61" t="n">
        <v>0.1275</v>
      </c>
      <c r="CE144" s="61">
        <f>'ETF MTD'!$JU$28/'ETF MTD'!$JU$3-1</f>
        <v/>
      </c>
      <c r="CF144" s="61">
        <f>CD144*CE144</f>
        <v/>
      </c>
      <c r="CG144" s="61" t="n"/>
      <c r="CH144" s="33" t="inlineStr">
        <is>
          <t>VGSLX</t>
        </is>
      </c>
      <c r="CI144" s="61" t="n">
        <v>0.105</v>
      </c>
      <c r="CJ144" s="61">
        <f>'ETF MTD'!$JU$28/'ETF MTD'!$JU$3-1</f>
        <v/>
      </c>
      <c r="CK144" s="61">
        <f>CI144*CJ144</f>
        <v/>
      </c>
      <c r="CL144" s="61" t="n"/>
      <c r="CM144" s="33" t="inlineStr">
        <is>
          <t>VGSLX</t>
        </is>
      </c>
      <c r="CN144" s="61" t="n">
        <v>0.105</v>
      </c>
      <c r="CO144" s="61">
        <f>'ETF MTD'!$JU$28/'ETF MTD'!$JU$3-1</f>
        <v/>
      </c>
      <c r="CP144" s="61">
        <f>CN144*CO144</f>
        <v/>
      </c>
      <c r="CQ144" s="61" t="n"/>
      <c r="CR144" s="33" t="inlineStr">
        <is>
          <t>VGSLX</t>
        </is>
      </c>
      <c r="CS144" s="61" t="n">
        <v>0.105</v>
      </c>
      <c r="CT144" s="61">
        <f>'ETF MTD'!$JU$28/'ETF MTD'!$JU$3-1</f>
        <v/>
      </c>
      <c r="CU144" s="61">
        <f>CS144*CT144</f>
        <v/>
      </c>
      <c r="CV144" s="61" t="n"/>
      <c r="CW144" s="33" t="inlineStr">
        <is>
          <t>VGSLX</t>
        </is>
      </c>
      <c r="CX144" s="61" t="n">
        <v>0.1275</v>
      </c>
      <c r="CY144" s="61">
        <f>'ETF MTD'!$JU$28/'ETF MTD'!$JU$3-1</f>
        <v/>
      </c>
      <c r="CZ144" s="61">
        <f>CX144*CY144</f>
        <v/>
      </c>
      <c r="DA144" s="61" t="n"/>
      <c r="DB144" s="33" t="inlineStr">
        <is>
          <t>VGSLX</t>
        </is>
      </c>
      <c r="DC144" s="61" t="n">
        <v>0.1275</v>
      </c>
      <c r="DD144" s="61">
        <f>'ETF MTD'!$JU$28/'ETF MTD'!$JU$3-1</f>
        <v/>
      </c>
      <c r="DE144" s="61">
        <f>DC144*DD144</f>
        <v/>
      </c>
      <c r="DF144" s="61" t="n"/>
      <c r="DG144" s="33" t="inlineStr">
        <is>
          <t>VGSLX</t>
        </is>
      </c>
      <c r="DH144" s="61" t="n">
        <v>0.15</v>
      </c>
      <c r="DI144" s="61">
        <f>'ETF MTD'!$JU$28/'ETF MTD'!$JU$3-1</f>
        <v/>
      </c>
      <c r="DJ144" s="61">
        <f>DH144*DI144</f>
        <v/>
      </c>
      <c r="DK144" s="61" t="n"/>
      <c r="DL144" s="33" t="inlineStr">
        <is>
          <t>VGSLX</t>
        </is>
      </c>
      <c r="DM144" s="61" t="n">
        <v>0.15</v>
      </c>
      <c r="DN144" s="61">
        <f>'ETF MTD'!$JU$28/'ETF MTD'!$JU$3-1</f>
        <v/>
      </c>
      <c r="DO144" s="61">
        <f>DM144*DN144</f>
        <v/>
      </c>
      <c r="DP144" s="61" t="n"/>
      <c r="DQ144" s="33" t="inlineStr">
        <is>
          <t>VGSLX</t>
        </is>
      </c>
      <c r="DR144" s="61" t="n">
        <v>0.1275</v>
      </c>
      <c r="DS144" s="61">
        <f>'ETF MTD'!$JU$28/'ETF MTD'!$JU$3-1</f>
        <v/>
      </c>
      <c r="DT144" s="61">
        <f>DR144*DS144</f>
        <v/>
      </c>
      <c r="DU144" s="61" t="n"/>
      <c r="DV144" s="33" t="inlineStr">
        <is>
          <t>VGSLX</t>
        </is>
      </c>
      <c r="DW144" s="61" t="n">
        <v>0.105</v>
      </c>
      <c r="DX144" s="61">
        <f>'ETF MTD'!$JU$28/'ETF MTD'!$JU$3-1</f>
        <v/>
      </c>
      <c r="DY144" s="61">
        <f>DW144*DX144</f>
        <v/>
      </c>
      <c r="DZ144" s="61" t="n"/>
      <c r="EA144" s="33" t="inlineStr">
        <is>
          <t>VGSLX</t>
        </is>
      </c>
      <c r="EB144" s="61" t="n">
        <v>0.1275</v>
      </c>
      <c r="EC144" s="61">
        <f>'ETF MTD'!$JU$28/'ETF MTD'!$JU$3-1</f>
        <v/>
      </c>
      <c r="ED144" s="61">
        <f>EB144*EC144</f>
        <v/>
      </c>
      <c r="EE144" s="61" t="n"/>
      <c r="EF144" s="33" t="inlineStr">
        <is>
          <t>VGSLX</t>
        </is>
      </c>
      <c r="EG144" s="61" t="n">
        <v>0.105</v>
      </c>
      <c r="EH144" s="61">
        <f>'ETF MTD'!$JU$28/'ETF MTD'!$JU$3-1</f>
        <v/>
      </c>
      <c r="EI144" s="61">
        <f>EG144*EH144</f>
        <v/>
      </c>
      <c r="EJ144" s="61" t="n"/>
      <c r="EK144" s="33" t="inlineStr">
        <is>
          <t>VGSLX</t>
        </is>
      </c>
      <c r="EL144" s="61" t="n">
        <v>0.1275</v>
      </c>
      <c r="EM144" s="61">
        <f>'ETF MTD'!$JU$28/'ETF MTD'!$JU$3-1</f>
        <v/>
      </c>
      <c r="EN144" s="61">
        <f>EL144*EM144</f>
        <v/>
      </c>
      <c r="EO144" s="61" t="n"/>
      <c r="EP144" s="33" t="inlineStr">
        <is>
          <t>VGSLX</t>
        </is>
      </c>
      <c r="EQ144" s="61" t="n">
        <v>0.15</v>
      </c>
      <c r="ER144" s="61">
        <f>'ETF MTD'!$JU$28/'ETF MTD'!$JU$3-1</f>
        <v/>
      </c>
      <c r="ES144" s="61">
        <f>EQ144*ER144</f>
        <v/>
      </c>
      <c r="ET144" s="61" t="n"/>
      <c r="EU144" s="33" t="inlineStr">
        <is>
          <t>VGSLX</t>
        </is>
      </c>
      <c r="EV144" s="61" t="n">
        <v>0.15</v>
      </c>
      <c r="EW144" s="61">
        <f>'ETF MTD'!$JU$28/'ETF MTD'!$JU$3-1</f>
        <v/>
      </c>
      <c r="EX144" s="61">
        <f>EV144*EW144</f>
        <v/>
      </c>
      <c r="EY144" s="61" t="n"/>
      <c r="EZ144" s="33" t="inlineStr">
        <is>
          <t>VGSLX</t>
        </is>
      </c>
      <c r="FA144" s="61" t="n">
        <v>0.15</v>
      </c>
      <c r="FB144" s="61">
        <f>'ETF MTD'!$JU$28/'ETF MTD'!$JU$3-1</f>
        <v/>
      </c>
      <c r="FC144" s="61">
        <f>FA144*FB144</f>
        <v/>
      </c>
      <c r="FD144" s="61" t="n"/>
      <c r="FE144" s="33" t="inlineStr">
        <is>
          <t>VGSLX</t>
        </is>
      </c>
      <c r="FF144" s="61" t="n">
        <v>0.15</v>
      </c>
      <c r="FG144" s="61">
        <f>'ETF MTD'!$JU$28/'ETF MTD'!$JU$3-1</f>
        <v/>
      </c>
      <c r="FH144" s="61">
        <f>FF144*FG144</f>
        <v/>
      </c>
      <c r="FI144" s="61" t="n"/>
      <c r="FJ144" s="33" t="inlineStr">
        <is>
          <t>VGSLX</t>
        </is>
      </c>
      <c r="FK144" s="61" t="n">
        <v>0.15</v>
      </c>
      <c r="FL144" s="61">
        <f>'ETF MTD'!$JU$28/'ETF MTD'!$JU$3-1</f>
        <v/>
      </c>
      <c r="FM144" s="61">
        <f>FK144*FL144</f>
        <v/>
      </c>
      <c r="FN144" s="61" t="n"/>
      <c r="FO144" s="33" t="inlineStr">
        <is>
          <t>VGSLX</t>
        </is>
      </c>
      <c r="FP144" s="61" t="n">
        <v>0.15</v>
      </c>
      <c r="FQ144" s="61">
        <f>'ETF MTD'!$JU$28/'ETF MTD'!$JU$3-1</f>
        <v/>
      </c>
      <c r="FR144" s="61">
        <f>FP144*FQ144</f>
        <v/>
      </c>
      <c r="FS144" s="61" t="n"/>
      <c r="FT144" s="33" t="inlineStr">
        <is>
          <t>VGSLX</t>
        </is>
      </c>
      <c r="FU144" s="61" t="n">
        <v>0.15</v>
      </c>
      <c r="FV144" s="61">
        <f>'ETF MTD'!$JU$28/'ETF MTD'!$JU$3-1</f>
        <v/>
      </c>
      <c r="FW144" s="61">
        <f>FU144*FV144</f>
        <v/>
      </c>
      <c r="FX144" s="61" t="n"/>
      <c r="FY144" s="33" t="inlineStr">
        <is>
          <t>VGSLX</t>
        </is>
      </c>
      <c r="FZ144" s="50" t="n">
        <v>0.15</v>
      </c>
      <c r="GA144" s="61">
        <f>'ETF MTD'!$JU$28/'ETF MTD'!$JU$3-1</f>
        <v/>
      </c>
      <c r="GB144" s="61">
        <f>FZ144*GA144</f>
        <v/>
      </c>
      <c r="GC144" s="61" t="n"/>
      <c r="GD144" s="33" t="inlineStr">
        <is>
          <t>VGSLX</t>
        </is>
      </c>
      <c r="GE144" s="50" t="n">
        <v>0.15</v>
      </c>
      <c r="GF144" s="61">
        <f>'ETF MTD'!$JU$28/'ETF MTD'!$JU$3-1</f>
        <v/>
      </c>
      <c r="GG144" s="61">
        <f>GE144*GF144</f>
        <v/>
      </c>
      <c r="GH144" s="61" t="n"/>
      <c r="GI144" s="33" t="inlineStr">
        <is>
          <t>VGSLX</t>
        </is>
      </c>
      <c r="GJ144" s="50" t="n">
        <v>0.15</v>
      </c>
      <c r="GK144" s="61">
        <f>'ETF MTD'!$JU$28/'ETF MTD'!$JU$3-1</f>
        <v/>
      </c>
      <c r="GL144" s="61">
        <f>GJ144*GK144</f>
        <v/>
      </c>
      <c r="GM144" s="61" t="n"/>
      <c r="GN144" s="33" t="inlineStr">
        <is>
          <t>VGSLX</t>
        </is>
      </c>
      <c r="GO144" s="50" t="n">
        <v>0.1275</v>
      </c>
      <c r="GP144" s="61">
        <f>'ETF MTD'!$JU$28/'ETF MTD'!$JU$3-1</f>
        <v/>
      </c>
      <c r="GQ144" s="61">
        <f>GO144*GP144</f>
        <v/>
      </c>
      <c r="GR144" s="61" t="n"/>
      <c r="GS144" s="33" t="inlineStr">
        <is>
          <t>VGSLX</t>
        </is>
      </c>
      <c r="GT144" s="50" t="n">
        <v>0.15</v>
      </c>
      <c r="GU144" s="61">
        <f>'ETF MTD'!$JU$28/'ETF MTD'!$JU$3-1</f>
        <v/>
      </c>
      <c r="GV144" s="61">
        <f>GT144*GU144</f>
        <v/>
      </c>
      <c r="GW144" s="61" t="n"/>
      <c r="GX144" s="33" t="inlineStr">
        <is>
          <t>VGSLX</t>
        </is>
      </c>
      <c r="GY144" s="50" t="n">
        <v>0.128</v>
      </c>
      <c r="GZ144" s="61">
        <f>'ETF MTD'!$JU$28/'ETF MTD'!$JU$3-1</f>
        <v/>
      </c>
      <c r="HA144" s="61">
        <f>GY144*GZ144</f>
        <v/>
      </c>
      <c r="HB144" s="61" t="n"/>
      <c r="HC144" s="33" t="inlineStr">
        <is>
          <t>VGSLX</t>
        </is>
      </c>
      <c r="HD144" s="50" t="n">
        <v>0.105</v>
      </c>
      <c r="HE144" s="61">
        <f>'ETF MTD'!$JU$28/'ETF MTD'!$JU$3-1</f>
        <v/>
      </c>
      <c r="HF144" s="61">
        <f>HD144*HE144</f>
        <v/>
      </c>
      <c r="HG144" s="61" t="n"/>
      <c r="HH144" s="33" t="inlineStr">
        <is>
          <t>VGSLX</t>
        </is>
      </c>
      <c r="HI144" s="50" t="n">
        <v>0.105</v>
      </c>
      <c r="HJ144" s="61">
        <f>'ETF MTD'!$JU$28/'ETF MTD'!$JU$3-1</f>
        <v/>
      </c>
      <c r="HK144" s="61">
        <f>HI144*HJ144</f>
        <v/>
      </c>
      <c r="HL144" s="61" t="n"/>
      <c r="HM144" s="33" t="inlineStr">
        <is>
          <t>VGSLX</t>
        </is>
      </c>
      <c r="HN144" s="50" t="n">
        <v>0.105</v>
      </c>
      <c r="HO144" s="61">
        <f>'ETF MTD'!$JU$28/'ETF MTD'!$JU$3-1</f>
        <v/>
      </c>
      <c r="HP144" s="61">
        <f>HN144*HO144</f>
        <v/>
      </c>
      <c r="HQ144" s="61" t="n"/>
      <c r="HR144" s="33" t="inlineStr">
        <is>
          <t>VGSLX</t>
        </is>
      </c>
      <c r="HS144" s="50" t="n">
        <v>0.105</v>
      </c>
      <c r="HT144" s="61">
        <f>'ETF MTD'!$JU$28/'ETF MTD'!$JU$3-1</f>
        <v/>
      </c>
      <c r="HU144" s="61">
        <f>HS144*HT144</f>
        <v/>
      </c>
      <c r="HV144" s="61" t="n"/>
      <c r="HW144" s="33" t="inlineStr">
        <is>
          <t>VGSLX</t>
        </is>
      </c>
      <c r="HX144" s="50" t="n">
        <v>0.105</v>
      </c>
      <c r="HY144" s="61">
        <f>'ETF MTD'!$JU$28/'ETF MTD'!$JU$3-1</f>
        <v/>
      </c>
      <c r="HZ144" s="61">
        <f>HX144*HY144</f>
        <v/>
      </c>
      <c r="IA144" s="61" t="n"/>
      <c r="IB144" s="33" t="inlineStr">
        <is>
          <t>VGSLX</t>
        </is>
      </c>
      <c r="IC144" s="50" t="n">
        <v>0.15</v>
      </c>
      <c r="ID144" s="61">
        <f>'ETF MTD'!$JU$28/'ETF MTD'!$JU$3-1</f>
        <v/>
      </c>
      <c r="IE144" s="61">
        <f>IC144*ID144</f>
        <v/>
      </c>
      <c r="IF144" s="61" t="n"/>
      <c r="IG144" s="33" t="inlineStr">
        <is>
          <t>VGSLX</t>
        </is>
      </c>
      <c r="IH144" s="50" t="n">
        <v>0.15</v>
      </c>
      <c r="II144" s="61">
        <f>'ETF MTD'!$JU$28/'ETF MTD'!$JU$3-1</f>
        <v/>
      </c>
      <c r="IJ144" s="61">
        <f>IH144*II144</f>
        <v/>
      </c>
      <c r="IK144" s="61" t="n"/>
      <c r="IL144" s="33" t="inlineStr">
        <is>
          <t>VGSLX</t>
        </is>
      </c>
      <c r="IM144" s="50" t="n">
        <v>0.15</v>
      </c>
      <c r="IN144" s="61">
        <f>'ETF MTD'!$JU$28/'ETF MTD'!$JU$3-1</f>
        <v/>
      </c>
      <c r="IO144" s="61">
        <f>IM144*IN144</f>
        <v/>
      </c>
      <c r="IP144" s="61" t="n"/>
      <c r="IQ144" s="33" t="inlineStr">
        <is>
          <t>VGSLX</t>
        </is>
      </c>
      <c r="IR144" s="50" t="n">
        <v>0.15</v>
      </c>
      <c r="IS144" s="61">
        <f>'ETF MTD'!$JU$28/'ETF MTD'!$JU$3-1</f>
        <v/>
      </c>
      <c r="IT144" s="61">
        <f>IR144*IS144</f>
        <v/>
      </c>
      <c r="IU144" s="61" t="n"/>
      <c r="IV144" s="33" t="inlineStr">
        <is>
          <t>VGSLX</t>
        </is>
      </c>
      <c r="IW144" s="50" t="n">
        <v>0.15</v>
      </c>
      <c r="IX144" s="61">
        <f>'ETF MTD'!$JU$28/'ETF MTD'!$JU$3-1</f>
        <v/>
      </c>
      <c r="IY144" s="61">
        <f>IW144*IX144</f>
        <v/>
      </c>
      <c r="IZ144" s="61" t="n"/>
      <c r="JA144" s="33" t="inlineStr">
        <is>
          <t>VGSLX</t>
        </is>
      </c>
      <c r="JB144" s="50" t="n">
        <v>0.15</v>
      </c>
      <c r="JC144" s="61">
        <f>'ETF MTD'!$JU$28/'ETF MTD'!$JU$3-1</f>
        <v/>
      </c>
      <c r="JD144" s="61">
        <f>JB144*JC144</f>
        <v/>
      </c>
      <c r="JE144" s="61" t="n"/>
      <c r="JF144" s="33" t="inlineStr">
        <is>
          <t>VGSLX</t>
        </is>
      </c>
      <c r="JG144" s="50" t="n">
        <v>0.15</v>
      </c>
      <c r="JH144" s="61">
        <f>'ETF MTD'!$JU$28/'ETF MTD'!$JU$3-1</f>
        <v/>
      </c>
      <c r="JI144" s="61">
        <f>JG144*JH144</f>
        <v/>
      </c>
      <c r="JJ144" s="61" t="n"/>
      <c r="JK144" s="33" t="inlineStr">
        <is>
          <t>VGSLX</t>
        </is>
      </c>
      <c r="JL144" s="50" t="n">
        <v>0.15</v>
      </c>
      <c r="JM144" s="61">
        <f>'ETF MTD'!$JU$28/'ETF MTD'!$JU$3-1</f>
        <v/>
      </c>
      <c r="JN144" s="61">
        <f>JL144*JM144</f>
        <v/>
      </c>
      <c r="JO144" s="61" t="n"/>
      <c r="JP144" s="33" t="inlineStr">
        <is>
          <t>VGSLX</t>
        </is>
      </c>
      <c r="JQ144" s="50" t="n">
        <v>0.15</v>
      </c>
      <c r="JR144" s="61">
        <f>'ETF MTD'!$JU$28/'ETF MTD'!$JU$3-1</f>
        <v/>
      </c>
      <c r="JS144" s="61">
        <f>JQ144*JR144</f>
        <v/>
      </c>
      <c r="JT144" s="61" t="n"/>
      <c r="JU144" s="33" t="inlineStr">
        <is>
          <t>VGSLX</t>
        </is>
      </c>
      <c r="JV144" s="50" t="n">
        <v>0.15</v>
      </c>
      <c r="JW144" s="61">
        <f>'ETF MTD'!$JU$28/'ETF MTD'!$JU$3-1</f>
        <v/>
      </c>
      <c r="JX144" s="61">
        <f>JV144*JW144</f>
        <v/>
      </c>
      <c r="JY144" s="61" t="n"/>
      <c r="JZ144" t="inlineStr">
        <is>
          <t>REITS</t>
        </is>
      </c>
      <c r="KA144" s="50" t="n">
        <v>0.15</v>
      </c>
      <c r="KB144" s="61">
        <f>'ETF MTD'!$JU$28/'ETF MTD'!$JU$3-1</f>
        <v/>
      </c>
      <c r="KC144" s="61">
        <f>KA144*KB144</f>
        <v/>
      </c>
      <c r="KD144" s="61" t="n"/>
      <c r="KE144" t="inlineStr">
        <is>
          <t>REITS</t>
        </is>
      </c>
      <c r="KF144" s="50" t="n">
        <v>0.15</v>
      </c>
      <c r="KG144" s="61">
        <f>'ETF MTD'!$JU$28/'ETF MTD'!$JU$3-1</f>
        <v/>
      </c>
      <c r="KH144" s="61">
        <f>KF144*KG144</f>
        <v/>
      </c>
      <c r="KI144" s="61" t="n"/>
      <c r="KJ144" t="inlineStr">
        <is>
          <t>REITS</t>
        </is>
      </c>
      <c r="KK144" s="50" t="n">
        <v>0.15</v>
      </c>
      <c r="KL144" s="61">
        <f>'ETF MTD'!$JU$28/'ETF MTD'!$JU$3-1</f>
        <v/>
      </c>
      <c r="KM144" s="61">
        <f>KK144*KL144</f>
        <v/>
      </c>
      <c r="KN144" s="61" t="n"/>
      <c r="KO144" t="inlineStr">
        <is>
          <t>REITS</t>
        </is>
      </c>
      <c r="KP144" s="50" t="n">
        <v>0.15</v>
      </c>
      <c r="KQ144" s="61">
        <f>'ETF MTD'!$JU$28/'ETF MTD'!$JU$3-1</f>
        <v/>
      </c>
      <c r="KR144" s="61">
        <f>KP144*KQ144</f>
        <v/>
      </c>
      <c r="KS144" s="61" t="n"/>
      <c r="KT144" t="inlineStr">
        <is>
          <t>REITS</t>
        </is>
      </c>
      <c r="KU144" s="50" t="n">
        <v>0.1275</v>
      </c>
      <c r="KV144" s="61">
        <f>'ETF MTD'!$JU$28/'ETF MTD'!$JU$3-1</f>
        <v/>
      </c>
      <c r="KW144" s="61">
        <f>KU144*KV144</f>
        <v/>
      </c>
      <c r="KX144" s="61" t="n"/>
      <c r="KY144" t="inlineStr">
        <is>
          <t>REITS</t>
        </is>
      </c>
      <c r="KZ144" s="50" t="n">
        <v>0.1275</v>
      </c>
      <c r="LA144" s="61">
        <f>'ETF MTD'!$JU$28/'ETF MTD'!$JU$3-1</f>
        <v/>
      </c>
      <c r="LB144" s="61">
        <f>KZ144*LA144</f>
        <v/>
      </c>
      <c r="LC144" s="61" t="n"/>
      <c r="LD144" t="inlineStr">
        <is>
          <t>REITS</t>
        </is>
      </c>
      <c r="LE144" s="50" t="n">
        <v>0.15</v>
      </c>
      <c r="LF144" s="61">
        <f>'ETF MTD'!$JU$28/'ETF MTD'!$JU$3-1</f>
        <v/>
      </c>
      <c r="LG144" s="61">
        <f>LE144*LF144</f>
        <v/>
      </c>
      <c r="LH144" s="61" t="n"/>
      <c r="LI144" t="inlineStr">
        <is>
          <t>REITS</t>
        </is>
      </c>
      <c r="LJ144" s="50" t="n">
        <v>0.15</v>
      </c>
      <c r="LK144" s="61">
        <f>'ETF MTD'!$JU$28/'ETF MTD'!$JU$3-1</f>
        <v/>
      </c>
      <c r="LL144" s="61">
        <f>LJ144*LK144</f>
        <v/>
      </c>
      <c r="LM144" s="61" t="n"/>
      <c r="LN144" t="inlineStr">
        <is>
          <t>REITS</t>
        </is>
      </c>
      <c r="LO144" s="50" t="n">
        <v>0.115</v>
      </c>
      <c r="LP144" s="61">
        <f>'ETF MTD'!$JU$28/'ETF MTD'!$JU$3-1</f>
        <v/>
      </c>
      <c r="LQ144" s="61">
        <f>LO144*LP144</f>
        <v/>
      </c>
      <c r="LR144" s="61" t="n"/>
      <c r="LS144" t="inlineStr">
        <is>
          <t>REITS</t>
        </is>
      </c>
      <c r="LT144" s="50" t="n">
        <v>0.115</v>
      </c>
      <c r="LU144" s="61">
        <f>'ETF MTD'!$JU$28/'ETF MTD'!$JU$3-1</f>
        <v/>
      </c>
      <c r="LV144" s="61">
        <f>LT144*LU144</f>
        <v/>
      </c>
      <c r="LW144" s="61" t="n"/>
      <c r="LX144" t="inlineStr">
        <is>
          <t>REITS</t>
        </is>
      </c>
      <c r="LY144" s="50" t="n">
        <v>0.115</v>
      </c>
      <c r="LZ144" s="61">
        <f>'ETF MTD'!$JU$28/'ETF MTD'!$JU$3-1</f>
        <v/>
      </c>
      <c r="MA144" s="61">
        <f>LY144*LZ144</f>
        <v/>
      </c>
      <c r="MB144" s="61" t="n"/>
      <c r="MC144" t="inlineStr">
        <is>
          <t>REITS</t>
        </is>
      </c>
      <c r="MD144" s="50" t="n">
        <v>0.115</v>
      </c>
      <c r="ME144" s="61">
        <f>'ETF MTD'!$JU$28/'ETF MTD'!$JU$3-1</f>
        <v/>
      </c>
      <c r="MF144" s="61">
        <f>MD144*ME144</f>
        <v/>
      </c>
      <c r="MG144" s="61" t="n"/>
      <c r="MH144" t="inlineStr">
        <is>
          <t>REITS</t>
        </is>
      </c>
      <c r="MI144" s="50" t="n">
        <v>0.115</v>
      </c>
      <c r="MJ144" s="61">
        <f>'ETF MTD'!$JU$28/'ETF MTD'!$JU$3-1</f>
        <v/>
      </c>
      <c r="MK144" s="61">
        <f>MI144*MJ144</f>
        <v/>
      </c>
      <c r="ML144" s="61" t="n"/>
      <c r="MM144" t="inlineStr">
        <is>
          <t>REITS</t>
        </is>
      </c>
      <c r="MN144" s="50" t="n">
        <v>0.115</v>
      </c>
      <c r="MO144" s="61">
        <f>'ETF MTD'!$JU$28/'ETF MTD'!$JU$3-1</f>
        <v/>
      </c>
      <c r="MP144" s="61">
        <f>MN144*MO144</f>
        <v/>
      </c>
      <c r="MQ144" s="33" t="n"/>
      <c r="MR144" t="inlineStr">
        <is>
          <t>REITS</t>
        </is>
      </c>
      <c r="MS144" s="50" t="n">
        <v>0.105</v>
      </c>
      <c r="MT144" s="61">
        <f>'ETF MTD'!$JU$28/'ETF MTD'!$JU$3-1</f>
        <v/>
      </c>
      <c r="MU144" s="61">
        <f>MS144*MT144</f>
        <v/>
      </c>
      <c r="MV144" s="61" t="n"/>
      <c r="MW144" t="inlineStr">
        <is>
          <t>REITS</t>
        </is>
      </c>
      <c r="MX144" s="128" t="n">
        <v>0.105</v>
      </c>
      <c r="MY144" s="61">
        <f>'ETF MTD'!$JU$28/'ETF MTD'!$JU$3-1</f>
        <v/>
      </c>
      <c r="MZ144" s="61">
        <f>MX144*MY144</f>
        <v/>
      </c>
      <c r="NA144" s="33" t="n"/>
      <c r="NB144" t="inlineStr">
        <is>
          <t>REITS</t>
        </is>
      </c>
      <c r="NC144" s="129" t="n">
        <v>0.105</v>
      </c>
      <c r="ND144" s="61">
        <f>'ETF MTD'!$JU$28/'ETF MTD'!$JU$3-1</f>
        <v/>
      </c>
      <c r="NE144" s="61">
        <f>NC144*ND144</f>
        <v/>
      </c>
      <c r="NF144" s="33" t="n"/>
      <c r="NG144" t="inlineStr">
        <is>
          <t>REITS</t>
        </is>
      </c>
      <c r="NH144" s="41" t="n">
        <v>0.105</v>
      </c>
      <c r="NI144" s="61">
        <f>'ETF MTD'!$JU$28/'ETF MTD'!$JU$3-1</f>
        <v/>
      </c>
      <c r="NJ144" s="61">
        <f>NH144*NI144</f>
        <v/>
      </c>
      <c r="NK144" s="33" t="n"/>
      <c r="NL144" t="inlineStr">
        <is>
          <t>REITS</t>
        </is>
      </c>
      <c r="NM144" s="41" t="n">
        <v>0.105</v>
      </c>
      <c r="NN144" s="61">
        <f>'ETF MTD'!$JU$28/'ETF MTD'!$JU$3-1</f>
        <v/>
      </c>
      <c r="NO144" s="61">
        <f>NM144*NN144</f>
        <v/>
      </c>
      <c r="NP144" s="33" t="n"/>
      <c r="NQ144" t="inlineStr">
        <is>
          <t>REITS</t>
        </is>
      </c>
      <c r="NR144" s="41" t="n">
        <v>0.105</v>
      </c>
      <c r="NS144" s="61">
        <f>'ETF MTD'!$JU$28/'ETF MTD'!$JU$3-1</f>
        <v/>
      </c>
      <c r="NT144" s="61">
        <f>NR144*NS144</f>
        <v/>
      </c>
      <c r="NU144" s="33" t="n"/>
      <c r="NV144" t="inlineStr">
        <is>
          <t>REITS</t>
        </is>
      </c>
      <c r="NW144" s="41" t="n">
        <v>0.105</v>
      </c>
      <c r="NX144" s="61">
        <f>'ETF MTD'!$JU$28/'ETF MTD'!$JU$3-1</f>
        <v/>
      </c>
      <c r="NY144" s="61">
        <f>NW144*NX144</f>
        <v/>
      </c>
      <c r="NZ144" s="33" t="n"/>
      <c r="OA144" t="inlineStr">
        <is>
          <t>REITS</t>
        </is>
      </c>
      <c r="OB144" s="41" t="n">
        <v>0.07000000000000001</v>
      </c>
      <c r="OC144" s="61">
        <f>'ETF MTD'!$JU$28/'ETF MTD'!$JU$3-1</f>
        <v/>
      </c>
      <c r="OD144" s="61">
        <f>OB144*OC144</f>
        <v/>
      </c>
      <c r="OE144" s="33" t="n"/>
      <c r="OF144" t="inlineStr">
        <is>
          <t>REITS</t>
        </is>
      </c>
      <c r="OG144" s="41" t="n">
        <v>0.08500000000000001</v>
      </c>
      <c r="OH144" s="61">
        <f>'ETF MTD'!$JU$28/'ETF MTD'!$JU$3-1</f>
        <v/>
      </c>
      <c r="OI144" s="61">
        <f>OG144*OH144</f>
        <v/>
      </c>
      <c r="OJ144" s="33" t="n"/>
      <c r="OK144" t="inlineStr">
        <is>
          <t>REITS</t>
        </is>
      </c>
      <c r="OL144" s="41" t="n">
        <v>0.07000000000000001</v>
      </c>
      <c r="OM144" s="61">
        <f>'ETF MTD'!$JU$28/'ETF MTD'!$JU$3-1</f>
        <v/>
      </c>
      <c r="ON144" s="61">
        <f>OL144*OM144</f>
        <v/>
      </c>
      <c r="OO144" s="33" t="n"/>
      <c r="OP144" t="inlineStr">
        <is>
          <t>REITS</t>
        </is>
      </c>
      <c r="OQ144" s="41" t="n">
        <v>0.07000000000000001</v>
      </c>
      <c r="OR144" s="61">
        <f>'ETF MTD'!$JU$28/'ETF MTD'!$JU$3-1</f>
        <v/>
      </c>
      <c r="OS144" s="61">
        <f>OQ144*OR144</f>
        <v/>
      </c>
      <c r="OT144" s="33" t="n"/>
      <c r="OU144" t="inlineStr">
        <is>
          <t>REITS</t>
        </is>
      </c>
      <c r="OV144" s="41" t="n">
        <v>0.07000000000000001</v>
      </c>
      <c r="OW144" s="61">
        <f>'ETF MTD'!$JU$28/'ETF MTD'!$JU$3-1</f>
        <v/>
      </c>
      <c r="OX144" s="61">
        <f>OV144*OW144</f>
        <v/>
      </c>
      <c r="OY144" s="33" t="n"/>
      <c r="OZ144" t="inlineStr">
        <is>
          <t>REITS</t>
        </is>
      </c>
      <c r="PA144" s="41" t="n">
        <v>0.08500000000000001</v>
      </c>
      <c r="PB144" s="61">
        <f>'ETF MTD'!$JU$28/'ETF MTD'!$JU$3-1</f>
        <v/>
      </c>
      <c r="PC144" s="61">
        <f>PA144*PB144</f>
        <v/>
      </c>
      <c r="PD144" s="33" t="n"/>
      <c r="PE144" t="inlineStr">
        <is>
          <t>REITS</t>
        </is>
      </c>
      <c r="PF144" s="41" t="n">
        <v>0.1</v>
      </c>
      <c r="PG144" s="61">
        <f>'ETF MTD'!$JU$28/'ETF MTD'!$JU$3-1</f>
        <v/>
      </c>
      <c r="PH144" s="61">
        <f>PF144*PG144</f>
        <v/>
      </c>
      <c r="PI144" s="33" t="n"/>
      <c r="PJ144" t="inlineStr">
        <is>
          <t>REITS</t>
        </is>
      </c>
      <c r="PK144" s="41" t="n">
        <v>0.1</v>
      </c>
      <c r="PL144" s="61">
        <f>'ETF MTD'!$JU$28/'ETF MTD'!$JU$3-1</f>
        <v/>
      </c>
      <c r="PM144" s="61">
        <f>PK144*PL144</f>
        <v/>
      </c>
      <c r="PN144" s="33" t="n"/>
      <c r="PO144" t="inlineStr">
        <is>
          <t>REITS</t>
        </is>
      </c>
      <c r="PP144" s="41" t="n">
        <v>0.1</v>
      </c>
      <c r="PQ144" s="61">
        <f>'ETF MTD'!$JU$28/'ETF MTD'!$JU$3-1</f>
        <v/>
      </c>
      <c r="PR144" s="61">
        <f>PP144*PQ144</f>
        <v/>
      </c>
      <c r="PS144" s="33" t="n"/>
      <c r="PT144" t="inlineStr">
        <is>
          <t>REITS</t>
        </is>
      </c>
      <c r="PU144" s="41" t="n">
        <v>0.1</v>
      </c>
      <c r="PV144" s="61">
        <f>'ETF MTD'!$JU$28/'ETF MTD'!$JU$3-1</f>
        <v/>
      </c>
      <c r="PW144" s="61">
        <f>PU144*PV144</f>
        <v/>
      </c>
      <c r="PX144" s="33" t="n"/>
      <c r="PY144" t="inlineStr">
        <is>
          <t>REITS</t>
        </is>
      </c>
      <c r="PZ144" s="41" t="n">
        <v>0.07000000000000001</v>
      </c>
      <c r="QA144" s="61">
        <f>'ETF MTD'!$JU$28/'ETF MTD'!$JU$3-1</f>
        <v/>
      </c>
      <c r="QB144" s="61">
        <f>PZ144*QA144</f>
        <v/>
      </c>
      <c r="QC144" s="33" t="n"/>
      <c r="QD144" t="inlineStr">
        <is>
          <t>REITS</t>
        </is>
      </c>
      <c r="QE144" s="41" t="n">
        <v>0.07000000000000001</v>
      </c>
      <c r="QF144" s="61">
        <f>'ETF MTD'!$JU$28/'ETF MTD'!$JU$3-1</f>
        <v/>
      </c>
      <c r="QG144" s="61">
        <f>QE144*QF144</f>
        <v/>
      </c>
      <c r="QH144" s="61" t="n"/>
      <c r="QI144" t="inlineStr">
        <is>
          <t>REITS</t>
        </is>
      </c>
      <c r="QJ144" s="41" t="n">
        <v>0.07750000000000001</v>
      </c>
      <c r="QK144" s="61">
        <f>'ETF MTD'!$JU$28/'ETF MTD'!$JU$3-1</f>
        <v/>
      </c>
      <c r="QL144" s="61">
        <f>QJ144*QK144</f>
        <v/>
      </c>
      <c r="QM144" s="33" t="n"/>
      <c r="QN144" t="inlineStr">
        <is>
          <t>REITS</t>
        </is>
      </c>
      <c r="QO144" s="41" t="n">
        <v>0.07750000000000001</v>
      </c>
      <c r="QP144" s="61">
        <f>'ETF MTD'!$JU$28/'ETF MTD'!$JU$3-1</f>
        <v/>
      </c>
      <c r="QQ144" s="61">
        <f>QO144*QP144</f>
        <v/>
      </c>
      <c r="QR144" s="33" t="n"/>
      <c r="QS144" t="inlineStr">
        <is>
          <t>REITS</t>
        </is>
      </c>
      <c r="QT144" s="41" t="n">
        <v>0.1</v>
      </c>
      <c r="QU144" s="61">
        <f>'ETF MTD'!$JU$28/'ETF MTD'!$JU$3-1</f>
        <v/>
      </c>
      <c r="QV144" s="61">
        <f>QT144*QU144</f>
        <v/>
      </c>
      <c r="QW144" s="33" t="n"/>
      <c r="QX144" t="inlineStr">
        <is>
          <t>REITS</t>
        </is>
      </c>
      <c r="QY144" s="41" t="n">
        <v>0.1</v>
      </c>
      <c r="QZ144" s="61">
        <f>'ETF MTD'!$JU$28/'ETF MTD'!$JU$3-1</f>
        <v/>
      </c>
      <c r="RA144" s="61">
        <f>QY144*QZ144</f>
        <v/>
      </c>
      <c r="RB144" s="33" t="n"/>
      <c r="RC144" t="inlineStr">
        <is>
          <t>REITS</t>
        </is>
      </c>
      <c r="RD144" s="41" t="n">
        <v>0.1</v>
      </c>
      <c r="RE144" s="61">
        <f>'ETF MTD'!$JU$28/'ETF MTD'!$JU$3-1</f>
        <v/>
      </c>
      <c r="RF144" s="61">
        <f>RD144*RE144</f>
        <v/>
      </c>
      <c r="RG144" s="33" t="n"/>
      <c r="RH144" t="inlineStr">
        <is>
          <t>REITS</t>
        </is>
      </c>
      <c r="RI144" s="41" t="n">
        <v>0.1</v>
      </c>
      <c r="RJ144" s="61">
        <f>'ETF MTD'!$JU$28/'ETF MTD'!$JU$3-1</f>
        <v/>
      </c>
      <c r="RK144" s="61">
        <f>RI144*RJ144</f>
        <v/>
      </c>
      <c r="RL144" s="61" t="n"/>
      <c r="RM144" s="208" t="n">
        <v>0.1</v>
      </c>
      <c r="RN144" s="58">
        <f>RM144*0.7</f>
        <v/>
      </c>
    </row>
    <row r="145">
      <c r="U145" s="33" t="n"/>
      <c r="V145" s="49" t="n"/>
      <c r="W145" s="61" t="n"/>
      <c r="X145" s="61" t="n"/>
      <c r="Y145" s="61" t="n"/>
      <c r="Z145" s="33" t="n"/>
      <c r="AA145" s="49" t="n"/>
      <c r="AB145" s="61" t="n"/>
      <c r="AC145" s="61" t="n"/>
      <c r="AD145" s="61" t="n"/>
      <c r="AE145" s="33" t="n"/>
      <c r="AF145" s="49" t="n"/>
      <c r="AG145" s="61" t="n"/>
      <c r="AH145" s="61" t="n"/>
      <c r="AI145" s="61" t="n"/>
      <c r="AJ145" s="33" t="n"/>
      <c r="AK145" s="49" t="n"/>
      <c r="AL145" s="61" t="n"/>
      <c r="AM145" s="61" t="n"/>
      <c r="AN145" s="61" t="n"/>
      <c r="AO145" s="33" t="n"/>
      <c r="AP145" s="61" t="n"/>
      <c r="AQ145" s="61" t="n"/>
      <c r="AR145" s="61" t="n"/>
      <c r="AS145" s="61" t="n"/>
      <c r="AT145" s="33" t="n"/>
      <c r="AU145" s="61" t="n"/>
      <c r="AV145" s="61" t="n"/>
      <c r="AW145" s="61" t="n"/>
      <c r="AX145" s="61" t="n"/>
      <c r="AY145" s="33" t="n"/>
      <c r="AZ145" s="61" t="n"/>
      <c r="BA145" s="61" t="n"/>
      <c r="BB145" s="61" t="n"/>
      <c r="BC145" s="61" t="n"/>
      <c r="BD145" s="33" t="n"/>
      <c r="BE145" s="61" t="n"/>
      <c r="BF145" s="61" t="n"/>
      <c r="BG145" s="61" t="n"/>
      <c r="BH145" s="61" t="n"/>
      <c r="BI145" s="33" t="n"/>
      <c r="BJ145" s="61" t="n"/>
      <c r="BK145" s="61" t="n"/>
      <c r="BL145" s="61" t="n"/>
      <c r="BM145" s="61" t="n"/>
      <c r="BN145" s="33" t="n"/>
      <c r="BO145" s="61" t="n"/>
      <c r="BP145" s="61" t="n"/>
      <c r="BQ145" s="61" t="n"/>
      <c r="BR145" s="61" t="n"/>
      <c r="BS145" s="33" t="n"/>
      <c r="BT145" s="61" t="n"/>
      <c r="BU145" s="61" t="n"/>
      <c r="BV145" s="61" t="n"/>
      <c r="BW145" s="61" t="n"/>
      <c r="BX145" s="33" t="n"/>
      <c r="BY145" s="61" t="n"/>
      <c r="BZ145" s="61" t="n"/>
      <c r="CA145" s="61" t="n"/>
      <c r="CB145" s="61" t="n"/>
      <c r="CC145" s="33" t="n"/>
      <c r="CD145" s="61" t="n"/>
      <c r="CE145" s="61" t="n"/>
      <c r="CF145" s="61" t="n"/>
      <c r="CG145" s="61" t="n"/>
      <c r="CH145" s="33" t="n"/>
      <c r="CI145" s="61" t="n"/>
      <c r="CJ145" s="61" t="n"/>
      <c r="CK145" s="61" t="n"/>
      <c r="CL145" s="61" t="n"/>
      <c r="CM145" s="33" t="n"/>
      <c r="CN145" s="61" t="n"/>
      <c r="CO145" s="61" t="n"/>
      <c r="CP145" s="61" t="n"/>
      <c r="CQ145" s="61" t="n"/>
      <c r="CR145" s="33" t="n"/>
      <c r="CS145" s="61" t="n"/>
      <c r="CT145" s="61" t="n"/>
      <c r="CU145" s="61" t="n"/>
      <c r="CV145" s="61" t="n"/>
      <c r="CW145" s="33" t="n"/>
      <c r="CX145" s="61" t="n"/>
      <c r="CY145" s="61" t="n"/>
      <c r="CZ145" s="61" t="n"/>
      <c r="DA145" s="61" t="n"/>
      <c r="DB145" s="33" t="n"/>
      <c r="DC145" s="61" t="n"/>
      <c r="DD145" s="61" t="n"/>
      <c r="DE145" s="61" t="n"/>
      <c r="DF145" s="61" t="n"/>
      <c r="DG145" s="33" t="n"/>
      <c r="DH145" s="61" t="n"/>
      <c r="DI145" s="61" t="n"/>
      <c r="DJ145" s="61" t="n"/>
      <c r="DK145" s="61" t="n"/>
      <c r="DL145" s="33" t="n"/>
      <c r="DM145" s="61" t="n"/>
      <c r="DN145" s="61" t="n"/>
      <c r="DO145" s="61" t="n"/>
      <c r="DP145" s="61" t="n"/>
      <c r="DQ145" s="33" t="n"/>
      <c r="DR145" s="61" t="n"/>
      <c r="DS145" s="61" t="n"/>
      <c r="DT145" s="61" t="n"/>
      <c r="DU145" s="61" t="n"/>
      <c r="DV145" s="33" t="n"/>
      <c r="DW145" s="61" t="n"/>
      <c r="DX145" s="61" t="n"/>
      <c r="DY145" s="61" t="n"/>
      <c r="DZ145" s="61" t="n"/>
      <c r="EA145" s="33" t="n"/>
      <c r="EB145" s="61" t="n"/>
      <c r="EC145" s="61" t="n"/>
      <c r="ED145" s="61" t="n"/>
      <c r="EE145" s="61" t="n"/>
      <c r="EF145" s="33" t="n"/>
      <c r="EG145" s="61" t="n"/>
      <c r="EH145" s="61" t="n"/>
      <c r="EI145" s="61" t="n"/>
      <c r="EJ145" s="61" t="n"/>
      <c r="EK145" s="32" t="inlineStr">
        <is>
          <t>VUSTX</t>
        </is>
      </c>
      <c r="EL145" s="49" t="n">
        <v>0</v>
      </c>
      <c r="EM145" s="61">
        <f>'ETF MTD'!$DO$28/'ETF MTD'!$DO$3-1</f>
        <v/>
      </c>
      <c r="EN145" s="61">
        <f>EL145*EM145</f>
        <v/>
      </c>
      <c r="EO145" s="61" t="n"/>
      <c r="EP145" s="32" t="inlineStr">
        <is>
          <t>VUSTX</t>
        </is>
      </c>
      <c r="EQ145" s="49" t="n">
        <v>0</v>
      </c>
      <c r="ER145" s="61">
        <f>'ETF MTD'!$DO$28/'ETF MTD'!$DO$3-1</f>
        <v/>
      </c>
      <c r="ES145" s="61">
        <f>EQ145*ER145</f>
        <v/>
      </c>
      <c r="ET145" s="61" t="n"/>
      <c r="EU145" s="32" t="inlineStr">
        <is>
          <t>VUSTX</t>
        </is>
      </c>
      <c r="EV145" s="49" t="n">
        <v>0</v>
      </c>
      <c r="EW145" s="61">
        <f>'ETF MTD'!$DO$28/'ETF MTD'!$DO$3-1</f>
        <v/>
      </c>
      <c r="EX145" s="61">
        <f>EV145*EW145</f>
        <v/>
      </c>
      <c r="EY145" s="61" t="n"/>
      <c r="EZ145" s="32" t="inlineStr">
        <is>
          <t>VUSTX</t>
        </is>
      </c>
      <c r="FA145" s="49" t="n">
        <v>0</v>
      </c>
      <c r="FB145" s="61">
        <f>'ETF MTD'!$DO$28/'ETF MTD'!$DO$3-1</f>
        <v/>
      </c>
      <c r="FC145" s="61">
        <f>FA145*FB145</f>
        <v/>
      </c>
      <c r="FD145" s="61" t="n"/>
      <c r="FE145" s="32" t="inlineStr">
        <is>
          <t>VUSTX</t>
        </is>
      </c>
      <c r="FF145" s="49" t="n">
        <v>0</v>
      </c>
      <c r="FG145" s="61">
        <f>'ETF MTD'!$DO$28/'ETF MTD'!$DO$3-1</f>
        <v/>
      </c>
      <c r="FH145" s="61">
        <f>FF145*FG145</f>
        <v/>
      </c>
      <c r="FI145" s="61" t="n"/>
      <c r="FJ145" s="32" t="inlineStr">
        <is>
          <t>VUSTX</t>
        </is>
      </c>
      <c r="FK145" s="49" t="n">
        <v>0</v>
      </c>
      <c r="FL145" s="61">
        <f>'ETF MTD'!$DO$28/'ETF MTD'!$DO$3-1</f>
        <v/>
      </c>
      <c r="FM145" s="61">
        <f>FK145*FL145</f>
        <v/>
      </c>
      <c r="FN145" s="61" t="n"/>
      <c r="FO145" s="32" t="inlineStr">
        <is>
          <t>VUSTX</t>
        </is>
      </c>
      <c r="FP145" s="49" t="n">
        <v>0</v>
      </c>
      <c r="FQ145" s="61">
        <f>'ETF MTD'!$DO$28/'ETF MTD'!$DO$3-1</f>
        <v/>
      </c>
      <c r="FR145" s="61">
        <f>FP145*FQ145</f>
        <v/>
      </c>
      <c r="FS145" s="61" t="n"/>
      <c r="FT145" s="32" t="inlineStr">
        <is>
          <t>VUSTX</t>
        </is>
      </c>
      <c r="FU145" s="49" t="n">
        <v>0</v>
      </c>
      <c r="FV145" s="61">
        <f>'ETF MTD'!$DO$28/'ETF MTD'!$DO$3-1</f>
        <v/>
      </c>
      <c r="FW145" s="61">
        <f>FU145*FV145</f>
        <v/>
      </c>
      <c r="FX145" s="61" t="n"/>
      <c r="FY145" s="32" t="inlineStr">
        <is>
          <t>VUSTX</t>
        </is>
      </c>
      <c r="FZ145" s="41" t="n">
        <v>0</v>
      </c>
      <c r="GA145" s="61">
        <f>'ETF MTD'!$DO$28/'ETF MTD'!$DO$3-1</f>
        <v/>
      </c>
      <c r="GB145" s="61">
        <f>FZ145*GA145</f>
        <v/>
      </c>
      <c r="GC145" s="61" t="n"/>
      <c r="GD145" s="32" t="inlineStr">
        <is>
          <t>VUSTX</t>
        </is>
      </c>
      <c r="GE145" s="41" t="n">
        <v>0</v>
      </c>
      <c r="GF145" s="61">
        <f>'ETF MTD'!$DO$28/'ETF MTD'!$DO$3-1</f>
        <v/>
      </c>
      <c r="GG145" s="61">
        <f>GE145*GF145</f>
        <v/>
      </c>
      <c r="GH145" s="61" t="n"/>
      <c r="GI145" s="32" t="inlineStr">
        <is>
          <t>VUSTX</t>
        </is>
      </c>
      <c r="GJ145" s="41" t="n">
        <v>0</v>
      </c>
      <c r="GK145" s="61">
        <f>'ETF MTD'!$DO$28/'ETF MTD'!$DO$3-1</f>
        <v/>
      </c>
      <c r="GL145" s="61">
        <f>GJ145*GK145</f>
        <v/>
      </c>
      <c r="GM145" s="61" t="n"/>
      <c r="GN145" s="32" t="inlineStr">
        <is>
          <t>VUSTX</t>
        </is>
      </c>
      <c r="GO145" s="41" t="n">
        <v>0</v>
      </c>
      <c r="GP145" s="61">
        <f>'ETF MTD'!$DO$28/'ETF MTD'!$DO$3-1</f>
        <v/>
      </c>
      <c r="GQ145" s="61">
        <f>GO145*GP145</f>
        <v/>
      </c>
      <c r="GR145" s="61" t="n"/>
      <c r="GS145" s="32" t="inlineStr">
        <is>
          <t>VUSTX</t>
        </is>
      </c>
      <c r="GT145" s="41" t="n">
        <v>0</v>
      </c>
      <c r="GU145" s="61">
        <f>'ETF MTD'!$DO$28/'ETF MTD'!$DO$3-1</f>
        <v/>
      </c>
      <c r="GV145" s="61">
        <f>GT145*GU145</f>
        <v/>
      </c>
      <c r="GW145" s="61" t="n"/>
      <c r="GX145" s="32" t="inlineStr">
        <is>
          <t>VUSTX</t>
        </is>
      </c>
      <c r="GY145" s="41" t="n">
        <v>0</v>
      </c>
      <c r="GZ145" s="61">
        <f>'ETF MTD'!$DO$28/'ETF MTD'!$DO$3-1</f>
        <v/>
      </c>
      <c r="HA145" s="61">
        <f>GY145*GZ145</f>
        <v/>
      </c>
      <c r="HB145" s="61" t="n"/>
      <c r="HC145" s="32" t="inlineStr">
        <is>
          <t>VUSTX</t>
        </is>
      </c>
      <c r="HD145" s="41" t="n">
        <v>0</v>
      </c>
      <c r="HE145" s="61">
        <f>'ETF MTD'!$DO$28/'ETF MTD'!$DO$3-1</f>
        <v/>
      </c>
      <c r="HF145" s="61">
        <f>HD145*HE145</f>
        <v/>
      </c>
      <c r="HG145" s="61" t="n"/>
      <c r="HH145" s="32" t="inlineStr">
        <is>
          <t>VUSTX</t>
        </is>
      </c>
      <c r="HI145" s="41" t="n">
        <v>0</v>
      </c>
      <c r="HJ145" s="61">
        <f>'ETF MTD'!$DO$28/'ETF MTD'!$DO$3-1</f>
        <v/>
      </c>
      <c r="HK145" s="61">
        <f>HI145*HJ145</f>
        <v/>
      </c>
      <c r="HL145" s="61" t="n"/>
      <c r="HM145" s="32" t="inlineStr">
        <is>
          <t>VUSTX</t>
        </is>
      </c>
      <c r="HN145" s="41" t="n">
        <v>0</v>
      </c>
      <c r="HO145" s="61">
        <f>'ETF MTD'!$DO$28/'ETF MTD'!$DO$3-1</f>
        <v/>
      </c>
      <c r="HP145" s="61">
        <f>HN145*HO145</f>
        <v/>
      </c>
      <c r="HQ145" s="61" t="n"/>
      <c r="HR145" s="32" t="inlineStr">
        <is>
          <t>VUSTX</t>
        </is>
      </c>
      <c r="HS145" s="41" t="n">
        <v>0</v>
      </c>
      <c r="HT145" s="61">
        <f>'ETF MTD'!$DO$28/'ETF MTD'!$DO$3-1</f>
        <v/>
      </c>
      <c r="HU145" s="61">
        <f>HS145*HT145</f>
        <v/>
      </c>
      <c r="HV145" s="61" t="n"/>
      <c r="HW145" s="32" t="inlineStr">
        <is>
          <t>VUSTX</t>
        </is>
      </c>
      <c r="HX145" s="41" t="n">
        <v>0</v>
      </c>
      <c r="HY145" s="61">
        <f>'ETF MTD'!$DO$28/'ETF MTD'!$DO$3-1</f>
        <v/>
      </c>
      <c r="HZ145" s="61">
        <f>HX145*HY145</f>
        <v/>
      </c>
      <c r="IA145" s="61" t="n"/>
      <c r="IB145" s="32" t="inlineStr">
        <is>
          <t>VUSTX</t>
        </is>
      </c>
      <c r="IC145" s="41" t="n">
        <v>0</v>
      </c>
      <c r="ID145" s="61">
        <f>'ETF MTD'!$DO$28/'ETF MTD'!$DO$3-1</f>
        <v/>
      </c>
      <c r="IE145" s="61">
        <f>IC145*ID145</f>
        <v/>
      </c>
      <c r="IF145" s="61" t="n"/>
      <c r="IG145" s="32" t="inlineStr">
        <is>
          <t>VUSTX</t>
        </is>
      </c>
      <c r="IH145" s="41" t="n">
        <v>0</v>
      </c>
      <c r="II145" s="61">
        <f>'ETF MTD'!$DO$28/'ETF MTD'!$DO$3-1</f>
        <v/>
      </c>
      <c r="IJ145" s="61">
        <f>IH145*II145</f>
        <v/>
      </c>
      <c r="IK145" s="61" t="n"/>
      <c r="IL145" s="32" t="inlineStr">
        <is>
          <t>VUSTX</t>
        </is>
      </c>
      <c r="IM145" s="41" t="n">
        <v>0</v>
      </c>
      <c r="IN145" s="61">
        <f>'ETF MTD'!$DO$28/'ETF MTD'!$DO$3-1</f>
        <v/>
      </c>
      <c r="IO145" s="61">
        <f>IM145*IN145</f>
        <v/>
      </c>
      <c r="IP145" s="61" t="n"/>
      <c r="IQ145" s="32" t="inlineStr">
        <is>
          <t>VUSTX</t>
        </is>
      </c>
      <c r="IR145" s="41" t="n">
        <v>0</v>
      </c>
      <c r="IS145" s="61">
        <f>'ETF MTD'!$DO$28/'ETF MTD'!$DO$3-1</f>
        <v/>
      </c>
      <c r="IT145" s="61">
        <f>IR145*IS145</f>
        <v/>
      </c>
      <c r="IU145" s="61" t="n"/>
      <c r="IV145" s="32" t="inlineStr">
        <is>
          <t>VUSTX</t>
        </is>
      </c>
      <c r="IW145" s="41" t="n">
        <v>0</v>
      </c>
      <c r="IX145" s="61">
        <f>'ETF MTD'!$DO$28/'ETF MTD'!$DO$3-1</f>
        <v/>
      </c>
      <c r="IY145" s="61">
        <f>IW145*IX145</f>
        <v/>
      </c>
      <c r="IZ145" s="61" t="n"/>
      <c r="JA145" s="32" t="inlineStr">
        <is>
          <t>VUSTX</t>
        </is>
      </c>
      <c r="JB145" s="41" t="n">
        <v>0</v>
      </c>
      <c r="JC145" s="61">
        <f>'ETF MTD'!$DO$28/'ETF MTD'!$DO$3-1</f>
        <v/>
      </c>
      <c r="JD145" s="61">
        <f>JB145*JC145</f>
        <v/>
      </c>
      <c r="JE145" s="61" t="n"/>
      <c r="JF145" s="32" t="inlineStr">
        <is>
          <t>VUSTX</t>
        </is>
      </c>
      <c r="JG145" s="41" t="n">
        <v>0</v>
      </c>
      <c r="JH145" s="61">
        <f>'ETF MTD'!$DO$28/'ETF MTD'!$DO$3-1</f>
        <v/>
      </c>
      <c r="JI145" s="61">
        <f>JG145*JH145</f>
        <v/>
      </c>
      <c r="JJ145" s="61" t="n"/>
      <c r="JK145" s="32" t="inlineStr">
        <is>
          <t>VUSTX</t>
        </is>
      </c>
      <c r="JL145" s="41" t="n">
        <v>0.015</v>
      </c>
      <c r="JM145" s="61">
        <f>'ETF MTD'!$DO$28/'ETF MTD'!$DO$3-1</f>
        <v/>
      </c>
      <c r="JN145" s="61">
        <f>JL145*JM145</f>
        <v/>
      </c>
      <c r="JO145" s="61" t="n"/>
      <c r="JP145" s="32" t="inlineStr">
        <is>
          <t>VUSTX</t>
        </is>
      </c>
      <c r="JQ145" s="41" t="n">
        <v>0.017</v>
      </c>
      <c r="JR145" s="61">
        <f>'ETF MTD'!$DO$28/'ETF MTD'!$DO$3-1</f>
        <v/>
      </c>
      <c r="JS145" s="61">
        <f>JQ145*JR145</f>
        <v/>
      </c>
      <c r="JT145" s="61" t="n"/>
      <c r="JU145" s="32" t="inlineStr">
        <is>
          <t>VUSTX</t>
        </is>
      </c>
      <c r="JV145" s="41" t="n">
        <v>0.017</v>
      </c>
      <c r="JW145" s="61">
        <f>'ETF MTD'!$DO$28/'ETF MTD'!$DO$3-1</f>
        <v/>
      </c>
      <c r="JX145" s="61">
        <f>JV145*JW145</f>
        <v/>
      </c>
      <c r="JY145" s="61" t="n"/>
      <c r="JZ145" t="inlineStr">
        <is>
          <t>U.S. Govt LT</t>
        </is>
      </c>
      <c r="KA145" s="41" t="n">
        <v>0</v>
      </c>
      <c r="KB145" s="61">
        <f>'ETF MTD'!$DO$28/'ETF MTD'!$DO$3-1</f>
        <v/>
      </c>
      <c r="KC145" s="61">
        <f>KA145*KB145</f>
        <v/>
      </c>
      <c r="KD145" s="61" t="n"/>
      <c r="KE145" t="inlineStr">
        <is>
          <t>U.S. Govt LT</t>
        </is>
      </c>
      <c r="KF145" s="41" t="n">
        <v>0</v>
      </c>
      <c r="KG145" s="61">
        <f>'ETF MTD'!$DO$28/'ETF MTD'!$DO$3-1</f>
        <v/>
      </c>
      <c r="KH145" s="61">
        <f>KF145*KG145</f>
        <v/>
      </c>
      <c r="KI145" s="61" t="n"/>
      <c r="KJ145" t="inlineStr">
        <is>
          <t>U.S. Govt LT</t>
        </is>
      </c>
      <c r="KK145" s="41" t="n">
        <v>0.04</v>
      </c>
      <c r="KL145" s="61">
        <f>'ETF MTD'!$DO$28/'ETF MTD'!$DO$3-1</f>
        <v/>
      </c>
      <c r="KM145" s="61">
        <f>KK145*KL145</f>
        <v/>
      </c>
      <c r="KN145" s="61" t="n"/>
      <c r="KO145" t="inlineStr">
        <is>
          <t>U.S. Govt LT</t>
        </is>
      </c>
      <c r="KP145" s="41" t="n">
        <v>0.063</v>
      </c>
      <c r="KQ145" s="61">
        <f>'ETF MTD'!$DO$28/'ETF MTD'!$DO$3-1</f>
        <v/>
      </c>
      <c r="KR145" s="61">
        <f>KP145*KQ145</f>
        <v/>
      </c>
      <c r="KS145" s="61" t="n"/>
      <c r="KT145" t="inlineStr">
        <is>
          <t>U.S. Govt LT</t>
        </is>
      </c>
      <c r="KU145" s="41" t="n">
        <v>0</v>
      </c>
      <c r="KV145" s="61">
        <f>'ETF MTD'!$DO$28/'ETF MTD'!$DO$3-1</f>
        <v/>
      </c>
      <c r="KW145" s="61">
        <f>KU145*KV145</f>
        <v/>
      </c>
      <c r="KX145" s="61" t="n"/>
      <c r="KY145" t="inlineStr">
        <is>
          <t>U.S. Govt LT</t>
        </is>
      </c>
      <c r="KZ145" s="41" t="n">
        <v>0</v>
      </c>
      <c r="LA145" s="61">
        <f>'ETF MTD'!$DO$28/'ETF MTD'!$DO$3-1</f>
        <v/>
      </c>
      <c r="LB145" s="61">
        <f>KZ145*LA145</f>
        <v/>
      </c>
      <c r="LC145" s="61" t="n"/>
      <c r="LD145" t="inlineStr">
        <is>
          <t>U.S. Govt LT</t>
        </is>
      </c>
      <c r="LE145" s="41" t="n">
        <v>0</v>
      </c>
      <c r="LF145" s="61">
        <f>'ETF MTD'!$DO$28/'ETF MTD'!$DO$3-1</f>
        <v/>
      </c>
      <c r="LG145" s="61">
        <f>LE145*LF145</f>
        <v/>
      </c>
      <c r="LH145" s="61" t="n"/>
      <c r="LI145" t="inlineStr">
        <is>
          <t>U.S. Govt LT</t>
        </is>
      </c>
      <c r="LJ145" s="41" t="n">
        <v>0</v>
      </c>
      <c r="LK145" s="61">
        <f>'ETF MTD'!$DO$28/'ETF MTD'!$DO$3-1</f>
        <v/>
      </c>
      <c r="LL145" s="61">
        <f>LJ145*LK145</f>
        <v/>
      </c>
      <c r="LM145" s="61" t="n"/>
      <c r="LN145" t="inlineStr">
        <is>
          <t>U.S. Govt LT</t>
        </is>
      </c>
      <c r="LO145" s="41" t="n">
        <v>0</v>
      </c>
      <c r="LP145" s="61">
        <f>'ETF MTD'!$DO$28/'ETF MTD'!$DO$3-1</f>
        <v/>
      </c>
      <c r="LQ145" s="61">
        <f>LO145*LP145</f>
        <v/>
      </c>
      <c r="LR145" s="61" t="n"/>
      <c r="LS145" t="inlineStr">
        <is>
          <t>U.S. Govt LT</t>
        </is>
      </c>
      <c r="LT145" s="41" t="n">
        <v>0</v>
      </c>
      <c r="LU145" s="61">
        <f>'ETF MTD'!$DO$28/'ETF MTD'!$DO$3-1</f>
        <v/>
      </c>
      <c r="LV145" s="61">
        <f>LT145*LU145</f>
        <v/>
      </c>
      <c r="LW145" s="61" t="n"/>
      <c r="LX145" t="inlineStr">
        <is>
          <t>U.S. Govt LT</t>
        </is>
      </c>
      <c r="LY145" s="41" t="n">
        <v>0</v>
      </c>
      <c r="LZ145" s="61">
        <f>'ETF MTD'!$DO$28/'ETF MTD'!$DO$3-1</f>
        <v/>
      </c>
      <c r="MA145" s="61">
        <f>LY145*LZ145</f>
        <v/>
      </c>
      <c r="MB145" s="61" t="n"/>
      <c r="MC145" t="inlineStr">
        <is>
          <t>U.S. Govt LT</t>
        </is>
      </c>
      <c r="MD145" s="41" t="n">
        <v>0</v>
      </c>
      <c r="ME145" s="61">
        <f>'ETF MTD'!$DO$28/'ETF MTD'!$DO$3-1</f>
        <v/>
      </c>
      <c r="MF145" s="61">
        <f>MD145*ME145</f>
        <v/>
      </c>
      <c r="MG145" s="61" t="n"/>
      <c r="MH145" t="inlineStr">
        <is>
          <t>U.S. Govt LT</t>
        </is>
      </c>
      <c r="MI145" s="41" t="n">
        <v>0</v>
      </c>
      <c r="MJ145" s="61">
        <f>'ETF MTD'!$DO$28/'ETF MTD'!$DO$3-1</f>
        <v/>
      </c>
      <c r="MK145" s="61">
        <f>MI145*MJ145</f>
        <v/>
      </c>
      <c r="ML145" s="61" t="n"/>
      <c r="MM145" t="inlineStr">
        <is>
          <t>U.S. Govt LT</t>
        </is>
      </c>
      <c r="MN145" s="41" t="n">
        <v>0</v>
      </c>
      <c r="MO145" s="61">
        <f>'ETF MTD'!$DO$28/'ETF MTD'!$DO$3-1</f>
        <v/>
      </c>
      <c r="MP145" s="61">
        <f>MN145*MO145</f>
        <v/>
      </c>
      <c r="MQ145" s="33" t="n"/>
      <c r="MR145" t="inlineStr">
        <is>
          <t>U.S. Govt LT</t>
        </is>
      </c>
      <c r="MS145" s="41" t="n">
        <v>0</v>
      </c>
      <c r="MT145" s="61">
        <f>'ETF MTD'!$DO$28/'ETF MTD'!$DO$3-1</f>
        <v/>
      </c>
      <c r="MU145" s="61">
        <f>MS145*MT145</f>
        <v/>
      </c>
      <c r="MV145" s="61" t="n"/>
      <c r="MW145" t="inlineStr">
        <is>
          <t>U.S. Govt LT</t>
        </is>
      </c>
      <c r="MX145" s="41" t="n">
        <v>0</v>
      </c>
      <c r="MY145" s="61">
        <f>'ETF MTD'!$DO$28/'ETF MTD'!$DO$3-1</f>
        <v/>
      </c>
      <c r="MZ145" s="61">
        <f>MX145*MY145</f>
        <v/>
      </c>
      <c r="NA145" s="33" t="n"/>
      <c r="NB145" t="inlineStr">
        <is>
          <t>U.S. Govt LT</t>
        </is>
      </c>
      <c r="NC145" s="41" t="n">
        <v>0.05</v>
      </c>
      <c r="ND145" s="61">
        <f>'ETF MTD'!$DO$28/'ETF MTD'!$DO$3-1</f>
        <v/>
      </c>
      <c r="NE145" s="61">
        <f>NC145*ND145</f>
        <v/>
      </c>
      <c r="NF145" s="33" t="n"/>
      <c r="NG145" t="inlineStr">
        <is>
          <t>U.S. Govt LT</t>
        </is>
      </c>
      <c r="NH145" s="41" t="n">
        <v>0</v>
      </c>
      <c r="NI145" s="61">
        <f>'ETF MTD'!$DO$28/'ETF MTD'!$DO$3-1</f>
        <v/>
      </c>
      <c r="NJ145" s="61">
        <f>NH145*NI145</f>
        <v/>
      </c>
      <c r="NK145" s="33" t="n"/>
      <c r="NL145" t="inlineStr">
        <is>
          <t>U.S. Govt LT</t>
        </is>
      </c>
      <c r="NM145" s="41" t="n">
        <v>0</v>
      </c>
      <c r="NN145" s="61">
        <f>'ETF MTD'!$DO$28/'ETF MTD'!$DO$3-1</f>
        <v/>
      </c>
      <c r="NO145" s="61">
        <f>NM145*NN145</f>
        <v/>
      </c>
      <c r="NP145" s="33" t="n"/>
      <c r="NQ145" t="inlineStr">
        <is>
          <t>U.S. Govt LT</t>
        </is>
      </c>
      <c r="NR145" s="41" t="n">
        <v>0</v>
      </c>
      <c r="NS145" s="61">
        <f>'ETF MTD'!$DO$28/'ETF MTD'!$DO$3-1</f>
        <v/>
      </c>
      <c r="NT145" s="61">
        <f>NR145*NS145</f>
        <v/>
      </c>
      <c r="NU145" s="33" t="n"/>
      <c r="NV145" t="inlineStr">
        <is>
          <t>U.S. Govt LT</t>
        </is>
      </c>
      <c r="NW145" s="41" t="n">
        <v>0</v>
      </c>
      <c r="NX145" s="61">
        <f>'ETF MTD'!$DO$28/'ETF MTD'!$DO$3-1</f>
        <v/>
      </c>
      <c r="NY145" s="61">
        <f>NW145*NX145</f>
        <v/>
      </c>
      <c r="NZ145" s="33" t="n"/>
      <c r="OA145" t="inlineStr">
        <is>
          <t>U.S. Govt LT</t>
        </is>
      </c>
      <c r="OB145" s="41" t="n">
        <v>0</v>
      </c>
      <c r="OC145" s="61">
        <f>'ETF MTD'!$DO$28/'ETF MTD'!$DO$3-1</f>
        <v/>
      </c>
      <c r="OD145" s="61">
        <f>OB145*OC145</f>
        <v/>
      </c>
      <c r="OE145" s="33" t="n"/>
      <c r="OF145" t="inlineStr">
        <is>
          <t>U.S. Govt LT</t>
        </is>
      </c>
      <c r="OG145" s="41" t="n">
        <v>0</v>
      </c>
      <c r="OH145" s="61">
        <f>'ETF MTD'!$DO$28/'ETF MTD'!$DO$3-1</f>
        <v/>
      </c>
      <c r="OI145" s="61">
        <f>OG145*OH145</f>
        <v/>
      </c>
      <c r="OJ145" s="33" t="n"/>
      <c r="OK145" t="inlineStr">
        <is>
          <t>U.S. Govt LT</t>
        </is>
      </c>
      <c r="OL145" s="41" t="n">
        <v>0</v>
      </c>
      <c r="OM145" s="61">
        <f>'ETF MTD'!$DO$28/'ETF MTD'!$DO$3-1</f>
        <v/>
      </c>
      <c r="ON145" s="61">
        <f>OL145*OM145</f>
        <v/>
      </c>
      <c r="OO145" s="33" t="n"/>
      <c r="OP145" t="inlineStr">
        <is>
          <t>U.S. Govt LT</t>
        </is>
      </c>
      <c r="OQ145" s="41" t="n">
        <v>0</v>
      </c>
      <c r="OR145" s="61">
        <f>'ETF MTD'!$DO$28/'ETF MTD'!$DO$3-1</f>
        <v/>
      </c>
      <c r="OS145" s="61">
        <f>OQ145*OR145</f>
        <v/>
      </c>
      <c r="OT145" s="33" t="n"/>
      <c r="OU145" t="inlineStr">
        <is>
          <t>U.S. Govt LT</t>
        </is>
      </c>
      <c r="OV145" s="41" t="n">
        <v>0</v>
      </c>
      <c r="OW145" s="61">
        <f>'ETF MTD'!$DO$28/'ETF MTD'!$DO$3-1</f>
        <v/>
      </c>
      <c r="OX145" s="61">
        <f>OV145*OW145</f>
        <v/>
      </c>
      <c r="OY145" s="33" t="n"/>
      <c r="OZ145" t="inlineStr">
        <is>
          <t>U.S. Govt LT</t>
        </is>
      </c>
      <c r="PA145" s="41" t="n">
        <v>0</v>
      </c>
      <c r="PB145" s="61">
        <f>'ETF MTD'!$DO$28/'ETF MTD'!$DO$3-1</f>
        <v/>
      </c>
      <c r="PC145" s="61">
        <f>PA145*PB145</f>
        <v/>
      </c>
      <c r="PD145" s="33" t="n"/>
      <c r="PE145" t="inlineStr">
        <is>
          <t>U.S. Govt LT</t>
        </is>
      </c>
      <c r="PF145" s="41" t="n">
        <v>0.03</v>
      </c>
      <c r="PG145" s="61">
        <f>'ETF MTD'!$DO$28/'ETF MTD'!$DO$3-1</f>
        <v/>
      </c>
      <c r="PH145" s="61">
        <f>PF145*PG145</f>
        <v/>
      </c>
      <c r="PI145" s="33" t="n"/>
      <c r="PJ145" t="inlineStr">
        <is>
          <t>U.S. Govt LT</t>
        </is>
      </c>
      <c r="PK145" s="41" t="n">
        <v>0.03</v>
      </c>
      <c r="PL145" s="61">
        <f>'ETF MTD'!$DO$28/'ETF MTD'!$DO$3-1</f>
        <v/>
      </c>
      <c r="PM145" s="61">
        <f>PK145*PL145</f>
        <v/>
      </c>
      <c r="PN145" s="33" t="n"/>
      <c r="PO145" t="inlineStr">
        <is>
          <t>U.S. Govt LT</t>
        </is>
      </c>
      <c r="PP145" s="41" t="n">
        <v>0</v>
      </c>
      <c r="PQ145" s="61">
        <f>'ETF MTD'!$DO$28/'ETF MTD'!$DO$3-1</f>
        <v/>
      </c>
      <c r="PR145" s="61">
        <f>PP145*PQ145</f>
        <v/>
      </c>
      <c r="PS145" s="33" t="n"/>
      <c r="PT145" t="inlineStr">
        <is>
          <t>U.S. Govt LT</t>
        </is>
      </c>
      <c r="PU145" s="41" t="n">
        <v>0</v>
      </c>
      <c r="PV145" s="61">
        <f>'ETF MTD'!$DO$28/'ETF MTD'!$DO$3-1</f>
        <v/>
      </c>
      <c r="PW145" s="61">
        <f>PU145*PV145</f>
        <v/>
      </c>
      <c r="PX145" s="33" t="n"/>
      <c r="PY145" t="inlineStr">
        <is>
          <t>U.S. Govt LT</t>
        </is>
      </c>
      <c r="PZ145" s="41" t="n">
        <v>0</v>
      </c>
      <c r="QA145" s="61">
        <f>'ETF MTD'!$DO$28/'ETF MTD'!$DO$3-1</f>
        <v/>
      </c>
      <c r="QB145" s="61">
        <f>PZ145*QA145</f>
        <v/>
      </c>
      <c r="QC145" s="33" t="n"/>
      <c r="QD145" t="inlineStr">
        <is>
          <t>U.S. Govt LT</t>
        </is>
      </c>
      <c r="QE145" s="41" t="n">
        <v>0</v>
      </c>
      <c r="QF145" s="61">
        <f>'ETF MTD'!$DO$28/'ETF MTD'!$DO$3-1</f>
        <v/>
      </c>
      <c r="QG145" s="61">
        <f>QE145*QF145</f>
        <v/>
      </c>
      <c r="QH145" s="61" t="n"/>
      <c r="QI145" t="inlineStr">
        <is>
          <t>U.S. Govt LT</t>
        </is>
      </c>
      <c r="QJ145" s="41" t="n">
        <v>0.02</v>
      </c>
      <c r="QK145" s="61">
        <f>'ETF MTD'!$DO$28/'ETF MTD'!$DO$3-1</f>
        <v/>
      </c>
      <c r="QL145" s="61">
        <f>QJ145*QK145</f>
        <v/>
      </c>
      <c r="QM145" s="33" t="n"/>
      <c r="QN145" t="inlineStr">
        <is>
          <t>U.S. Govt LT</t>
        </is>
      </c>
      <c r="QO145" s="41" t="n">
        <v>0.02</v>
      </c>
      <c r="QP145" s="61">
        <f>'ETF MTD'!$DO$28/'ETF MTD'!$DO$3-1</f>
        <v/>
      </c>
      <c r="QQ145" s="61">
        <f>QO145*QP145</f>
        <v/>
      </c>
      <c r="QR145" s="33" t="n"/>
      <c r="QS145" t="inlineStr">
        <is>
          <t>U.S. Govt LT</t>
        </is>
      </c>
      <c r="QT145" s="41" t="n">
        <v>0.04</v>
      </c>
      <c r="QU145" s="61">
        <f>'ETF MTD'!$DO$28/'ETF MTD'!$DO$3-1</f>
        <v/>
      </c>
      <c r="QV145" s="61">
        <f>QT145*QU145</f>
        <v/>
      </c>
      <c r="QW145" s="33" t="n"/>
      <c r="QX145" t="inlineStr">
        <is>
          <t>U.S. Govt LT</t>
        </is>
      </c>
      <c r="QY145" s="41" t="n">
        <v>0.04</v>
      </c>
      <c r="QZ145" s="61">
        <f>'ETF MTD'!$DO$28/'ETF MTD'!$DO$3-1</f>
        <v/>
      </c>
      <c r="RA145" s="61">
        <f>QY145*QZ145</f>
        <v/>
      </c>
      <c r="RB145" s="33" t="n"/>
      <c r="RC145" t="inlineStr">
        <is>
          <t>U.S. Govt LT</t>
        </is>
      </c>
      <c r="RD145" s="41" t="n">
        <v>0.02</v>
      </c>
      <c r="RE145" s="61">
        <f>'ETF MTD'!$DO$28/'ETF MTD'!$DO$3-1</f>
        <v/>
      </c>
      <c r="RF145" s="61">
        <f>RD145*RE145</f>
        <v/>
      </c>
      <c r="RG145" s="33" t="n"/>
      <c r="RH145" t="inlineStr">
        <is>
          <t>U.S. Equity (Hedged)</t>
        </is>
      </c>
      <c r="RI145" s="41" t="n">
        <v>0</v>
      </c>
      <c r="RJ145" s="61">
        <f>'ETF MTD'!$DO$28/'ETF MTD'!$DO$3-1</f>
        <v/>
      </c>
      <c r="RK145" s="61">
        <f>RI145*RJ145</f>
        <v/>
      </c>
      <c r="RL145" s="61" t="n"/>
      <c r="RM145" s="208" t="n">
        <v>0</v>
      </c>
      <c r="RN145" s="58">
        <f>RM145*0.7</f>
        <v/>
      </c>
    </row>
    <row r="146">
      <c r="U146" s="33" t="inlineStr">
        <is>
          <t>VFIUX</t>
        </is>
      </c>
      <c r="V146" s="49" t="n">
        <v>0.18</v>
      </c>
      <c r="W146" s="61">
        <f>'ETF MTD'!$OW$28/'ETF MTD'!$OW$3-1</f>
        <v/>
      </c>
      <c r="X146" s="61">
        <f>V146*W146</f>
        <v/>
      </c>
      <c r="Y146" s="61" t="n"/>
      <c r="Z146" s="33" t="inlineStr">
        <is>
          <t>VFIUX</t>
        </is>
      </c>
      <c r="AA146" s="49" t="n">
        <v>0.18</v>
      </c>
      <c r="AB146" s="61">
        <f>'ETF MTD'!$OW$28/'ETF MTD'!$OW$3-1</f>
        <v/>
      </c>
      <c r="AC146" s="61">
        <f>AA146*AB146</f>
        <v/>
      </c>
      <c r="AD146" s="61" t="n"/>
      <c r="AE146" s="33" t="inlineStr">
        <is>
          <t>VFIUX</t>
        </is>
      </c>
      <c r="AF146" s="49" t="n">
        <v>0.16</v>
      </c>
      <c r="AG146" s="61">
        <f>'ETF MTD'!$OW$28/'ETF MTD'!$OW$3-1</f>
        <v/>
      </c>
      <c r="AH146" s="61">
        <f>AF146*AG146</f>
        <v/>
      </c>
      <c r="AI146" s="61" t="n"/>
      <c r="AJ146" s="33" t="inlineStr">
        <is>
          <t>VFIUX</t>
        </is>
      </c>
      <c r="AK146" s="49" t="n">
        <v>0.136</v>
      </c>
      <c r="AL146" s="61">
        <f>'ETF MTD'!$OW$28/'ETF MTD'!$OW$3-1</f>
        <v/>
      </c>
      <c r="AM146" s="61">
        <f>AK146*AL146</f>
        <v/>
      </c>
      <c r="AN146" s="61" t="n"/>
      <c r="AO146" s="33" t="inlineStr">
        <is>
          <t>VFIUX</t>
        </is>
      </c>
      <c r="AP146" s="61" t="n">
        <v>0.112</v>
      </c>
      <c r="AQ146" s="61">
        <f>'ETF MTD'!$OW$28/'ETF MTD'!$OW$3-1</f>
        <v/>
      </c>
      <c r="AR146" s="61">
        <f>AP146*AQ146</f>
        <v/>
      </c>
      <c r="AS146" s="61" t="n"/>
      <c r="AT146" s="33" t="inlineStr">
        <is>
          <t>VFIUX</t>
        </is>
      </c>
      <c r="AU146" s="61" t="n">
        <v>0.112</v>
      </c>
      <c r="AV146" s="61">
        <f>'ETF MTD'!$OW$28/'ETF MTD'!$OW$3-1</f>
        <v/>
      </c>
      <c r="AW146" s="61">
        <f>AU146*AV146</f>
        <v/>
      </c>
      <c r="AX146" s="61" t="n"/>
      <c r="AY146" s="33" t="inlineStr">
        <is>
          <t>VFIUX</t>
        </is>
      </c>
      <c r="AZ146" s="61" t="n">
        <v>0.112</v>
      </c>
      <c r="BA146" s="61">
        <f>'ETF MTD'!$OW$28/'ETF MTD'!$OW$3-1</f>
        <v/>
      </c>
      <c r="BB146" s="61">
        <f>AZ146*BA146</f>
        <v/>
      </c>
      <c r="BC146" s="61" t="n"/>
      <c r="BD146" s="33" t="inlineStr">
        <is>
          <t>VFIUX</t>
        </is>
      </c>
      <c r="BE146" s="61" t="n">
        <v>0.153</v>
      </c>
      <c r="BF146" s="61">
        <f>'ETF MTD'!$OW$28/'ETF MTD'!$OW$3-1</f>
        <v/>
      </c>
      <c r="BG146" s="61">
        <f>BE146*BF146</f>
        <v/>
      </c>
      <c r="BH146" s="61" t="n"/>
      <c r="BI146" s="33" t="inlineStr">
        <is>
          <t>VFIUX</t>
        </is>
      </c>
      <c r="BJ146" s="61" t="n">
        <v>0.153</v>
      </c>
      <c r="BK146" s="61">
        <f>'ETF MTD'!$OW$28/'ETF MTD'!$OW$3-1</f>
        <v/>
      </c>
      <c r="BL146" s="61">
        <f>BJ146*BK146</f>
        <v/>
      </c>
      <c r="BM146" s="61" t="n"/>
      <c r="BN146" s="33" t="inlineStr">
        <is>
          <t>VFIUX</t>
        </is>
      </c>
      <c r="BO146" s="61" t="n">
        <v>0.153</v>
      </c>
      <c r="BP146" s="61">
        <f>'ETF MTD'!$OW$28/'ETF MTD'!$OW$3-1</f>
        <v/>
      </c>
      <c r="BQ146" s="61">
        <f>BO146*BP146</f>
        <v/>
      </c>
      <c r="BR146" s="61" t="n"/>
      <c r="BS146" s="33" t="inlineStr">
        <is>
          <t>VFIUX</t>
        </is>
      </c>
      <c r="BT146" s="61" t="n">
        <v>0.126</v>
      </c>
      <c r="BU146" s="61">
        <f>'ETF MTD'!$OW$28/'ETF MTD'!$OW$3-1</f>
        <v/>
      </c>
      <c r="BV146" s="61">
        <f>BT146*BU146</f>
        <v/>
      </c>
      <c r="BW146" s="61" t="n"/>
      <c r="BX146" s="33" t="inlineStr">
        <is>
          <t>VFIUX</t>
        </is>
      </c>
      <c r="BY146" s="61" t="n">
        <v>0.126</v>
      </c>
      <c r="BZ146" s="61">
        <f>'ETF MTD'!$OW$28/'ETF MTD'!$OW$3-1</f>
        <v/>
      </c>
      <c r="CA146" s="61">
        <f>BY146*BZ146</f>
        <v/>
      </c>
      <c r="CB146" s="61" t="n"/>
      <c r="CC146" s="33" t="inlineStr">
        <is>
          <t>VFIUX</t>
        </is>
      </c>
      <c r="CD146" s="61" t="n">
        <v>0.126</v>
      </c>
      <c r="CE146" s="61">
        <f>'ETF MTD'!$OW$28/'ETF MTD'!$OW$3-1</f>
        <v/>
      </c>
      <c r="CF146" s="61">
        <f>CD146*CE146</f>
        <v/>
      </c>
      <c r="CG146" s="61" t="n"/>
      <c r="CH146" s="33" t="inlineStr">
        <is>
          <t>VFIUX</t>
        </is>
      </c>
      <c r="CI146" s="61" t="n">
        <v>0.126</v>
      </c>
      <c r="CJ146" s="61">
        <f>'ETF MTD'!$OW$28/'ETF MTD'!$OW$3-1</f>
        <v/>
      </c>
      <c r="CK146" s="61">
        <f>CI146*CJ146</f>
        <v/>
      </c>
      <c r="CL146" s="61" t="n"/>
      <c r="CM146" s="33" t="inlineStr">
        <is>
          <t>VFIUX</t>
        </is>
      </c>
      <c r="CN146" s="61" t="n">
        <v>0.126</v>
      </c>
      <c r="CO146" s="61">
        <f>'ETF MTD'!$OW$28/'ETF MTD'!$OW$3-1</f>
        <v/>
      </c>
      <c r="CP146" s="61">
        <f>CN146*CO146</f>
        <v/>
      </c>
      <c r="CQ146" s="61" t="n"/>
      <c r="CR146" s="33" t="inlineStr">
        <is>
          <t>VFIUX</t>
        </is>
      </c>
      <c r="CS146" s="61" t="n">
        <v>0.126</v>
      </c>
      <c r="CT146" s="61">
        <f>'ETF MTD'!$OW$28/'ETF MTD'!$OW$3-1</f>
        <v/>
      </c>
      <c r="CU146" s="61">
        <f>CS146*CT146</f>
        <v/>
      </c>
      <c r="CV146" s="61" t="n"/>
      <c r="CW146" s="33" t="inlineStr">
        <is>
          <t>VFIUX</t>
        </is>
      </c>
      <c r="CX146" s="61" t="n">
        <v>0.126</v>
      </c>
      <c r="CY146" s="61">
        <f>'ETF MTD'!$OW$28/'ETF MTD'!$OW$3-1</f>
        <v/>
      </c>
      <c r="CZ146" s="61">
        <f>CX146*CY146</f>
        <v/>
      </c>
      <c r="DA146" s="61" t="n"/>
      <c r="DB146" s="33" t="inlineStr">
        <is>
          <t>VFIUX</t>
        </is>
      </c>
      <c r="DC146" s="61" t="n">
        <v>0.126</v>
      </c>
      <c r="DD146" s="61">
        <f>'ETF MTD'!$OW$28/'ETF MTD'!$OW$3-1</f>
        <v/>
      </c>
      <c r="DE146" s="61">
        <f>DC146*DD146</f>
        <v/>
      </c>
      <c r="DF146" s="61" t="n"/>
      <c r="DG146" s="33" t="inlineStr">
        <is>
          <t>VFIUX</t>
        </is>
      </c>
      <c r="DH146" s="61" t="n">
        <v>0.126</v>
      </c>
      <c r="DI146" s="61">
        <f>'ETF MTD'!$OW$28/'ETF MTD'!$OW$3-1</f>
        <v/>
      </c>
      <c r="DJ146" s="61">
        <f>DH146*DI146</f>
        <v/>
      </c>
      <c r="DK146" s="61" t="n"/>
      <c r="DL146" s="33" t="inlineStr">
        <is>
          <t>VFIUX</t>
        </is>
      </c>
      <c r="DM146" s="61" t="n">
        <v>0.126</v>
      </c>
      <c r="DN146" s="61">
        <f>'ETF MTD'!$OW$28/'ETF MTD'!$OW$3-1</f>
        <v/>
      </c>
      <c r="DO146" s="61">
        <f>DM146*DN146</f>
        <v/>
      </c>
      <c r="DP146" s="61" t="n"/>
      <c r="DQ146" s="33" t="inlineStr">
        <is>
          <t>VFIUX</t>
        </is>
      </c>
      <c r="DR146" s="61" t="n">
        <v>0.126</v>
      </c>
      <c r="DS146" s="61">
        <f>'ETF MTD'!$OW$28/'ETF MTD'!$OW$3-1</f>
        <v/>
      </c>
      <c r="DT146" s="61">
        <f>DR146*DS146</f>
        <v/>
      </c>
      <c r="DU146" s="61" t="n"/>
      <c r="DV146" s="33" t="inlineStr">
        <is>
          <t>VFIUX</t>
        </is>
      </c>
      <c r="DW146" s="61" t="n">
        <v>0.126</v>
      </c>
      <c r="DX146" s="61">
        <f>'ETF MTD'!$OW$28/'ETF MTD'!$OW$3-1</f>
        <v/>
      </c>
      <c r="DY146" s="61">
        <f>DW146*DX146</f>
        <v/>
      </c>
      <c r="DZ146" s="61" t="n"/>
      <c r="EA146" s="33" t="inlineStr">
        <is>
          <t>VFIUX</t>
        </is>
      </c>
      <c r="EB146" s="61" t="n">
        <v>0.126</v>
      </c>
      <c r="EC146" s="61">
        <f>'ETF MTD'!$OW$28/'ETF MTD'!$OW$3-1</f>
        <v/>
      </c>
      <c r="ED146" s="61">
        <f>EB146*EC146</f>
        <v/>
      </c>
      <c r="EE146" s="61" t="n"/>
      <c r="EF146" s="33" t="inlineStr">
        <is>
          <t>VFIUX</t>
        </is>
      </c>
      <c r="EG146" s="61" t="n">
        <v>0.153</v>
      </c>
      <c r="EH146" s="61">
        <f>'ETF MTD'!$OW$28/'ETF MTD'!$OW$3-1</f>
        <v/>
      </c>
      <c r="EI146" s="61">
        <f>EG146*EH146</f>
        <v/>
      </c>
      <c r="EJ146" s="61" t="n"/>
      <c r="EK146" s="33" t="inlineStr">
        <is>
          <t>VFIUX</t>
        </is>
      </c>
      <c r="EL146" s="61" t="n">
        <v>0.18</v>
      </c>
      <c r="EM146" s="61">
        <f>'ETF MTD'!$OW$28/'ETF MTD'!$OW$3-1</f>
        <v/>
      </c>
      <c r="EN146" s="61">
        <f>EL146*EM146</f>
        <v/>
      </c>
      <c r="EO146" s="61" t="n"/>
      <c r="EP146" s="33" t="inlineStr">
        <is>
          <t>VFIUX</t>
        </is>
      </c>
      <c r="EQ146" s="61" t="n">
        <v>0.18</v>
      </c>
      <c r="ER146" s="61">
        <f>'ETF MTD'!$OW$28/'ETF MTD'!$OW$3-1</f>
        <v/>
      </c>
      <c r="ES146" s="61">
        <f>EQ146*ER146</f>
        <v/>
      </c>
      <c r="ET146" s="61" t="n"/>
      <c r="EU146" s="33" t="inlineStr">
        <is>
          <t>VFIUX</t>
        </is>
      </c>
      <c r="EV146" s="61" t="n">
        <v>0.18</v>
      </c>
      <c r="EW146" s="61">
        <f>'ETF MTD'!$OW$28/'ETF MTD'!$OW$3-1</f>
        <v/>
      </c>
      <c r="EX146" s="61">
        <f>EV146*EW146</f>
        <v/>
      </c>
      <c r="EY146" s="61" t="n"/>
      <c r="EZ146" s="33" t="inlineStr">
        <is>
          <t>VFIUX</t>
        </is>
      </c>
      <c r="FA146" s="61" t="n">
        <v>0.18</v>
      </c>
      <c r="FB146" s="61">
        <f>'ETF MTD'!$OW$28/'ETF MTD'!$OW$3-1</f>
        <v/>
      </c>
      <c r="FC146" s="61">
        <f>FA146*FB146</f>
        <v/>
      </c>
      <c r="FD146" s="61" t="n"/>
      <c r="FE146" s="33" t="inlineStr">
        <is>
          <t>VFIUX</t>
        </is>
      </c>
      <c r="FF146" s="61" t="n">
        <v>0.18</v>
      </c>
      <c r="FG146" s="61">
        <f>'ETF MTD'!$OW$28/'ETF MTD'!$OW$3-1</f>
        <v/>
      </c>
      <c r="FH146" s="61">
        <f>FF146*FG146</f>
        <v/>
      </c>
      <c r="FI146" s="61" t="n"/>
      <c r="FJ146" s="33" t="inlineStr">
        <is>
          <t>VFIUX</t>
        </is>
      </c>
      <c r="FK146" s="61" t="n">
        <v>0.18</v>
      </c>
      <c r="FL146" s="61">
        <f>'ETF MTD'!$OW$28/'ETF MTD'!$OW$3-1</f>
        <v/>
      </c>
      <c r="FM146" s="61">
        <f>FK146*FL146</f>
        <v/>
      </c>
      <c r="FN146" s="61" t="n"/>
      <c r="FO146" s="33" t="inlineStr">
        <is>
          <t>VFIUX</t>
        </is>
      </c>
      <c r="FP146" s="61" t="n">
        <v>0.18</v>
      </c>
      <c r="FQ146" s="61">
        <f>'ETF MTD'!$OW$28/'ETF MTD'!$OW$3-1</f>
        <v/>
      </c>
      <c r="FR146" s="61">
        <f>FP146*FQ146</f>
        <v/>
      </c>
      <c r="FS146" s="61" t="n"/>
      <c r="FT146" s="33" t="inlineStr">
        <is>
          <t>VFIUX</t>
        </is>
      </c>
      <c r="FU146" s="61" t="n">
        <v>0.18</v>
      </c>
      <c r="FV146" s="61">
        <f>'ETF MTD'!$OW$28/'ETF MTD'!$OW$3-1</f>
        <v/>
      </c>
      <c r="FW146" s="61">
        <f>FU146*FV146</f>
        <v/>
      </c>
      <c r="FX146" s="61" t="n"/>
      <c r="FY146" s="33" t="inlineStr">
        <is>
          <t>VFIUX</t>
        </is>
      </c>
      <c r="FZ146" s="50" t="n">
        <v>0.18</v>
      </c>
      <c r="GA146" s="61">
        <f>'ETF MTD'!$OW$28/'ETF MTD'!$OW$3-1</f>
        <v/>
      </c>
      <c r="GB146" s="61">
        <f>FZ146*GA146</f>
        <v/>
      </c>
      <c r="GC146" s="61" t="n"/>
      <c r="GD146" s="33" t="inlineStr">
        <is>
          <t>VFIUX</t>
        </is>
      </c>
      <c r="GE146" s="50" t="n">
        <v>0.18</v>
      </c>
      <c r="GF146" s="61">
        <f>'ETF MTD'!$OW$28/'ETF MTD'!$OW$3-1</f>
        <v/>
      </c>
      <c r="GG146" s="61">
        <f>GE146*GF146</f>
        <v/>
      </c>
      <c r="GH146" s="61" t="n"/>
      <c r="GI146" s="33" t="inlineStr">
        <is>
          <t>VFIUX</t>
        </is>
      </c>
      <c r="GJ146" s="50" t="n">
        <v>0.18</v>
      </c>
      <c r="GK146" s="61">
        <f>'ETF MTD'!$OW$28/'ETF MTD'!$OW$3-1</f>
        <v/>
      </c>
      <c r="GL146" s="61">
        <f>GJ146*GK146</f>
        <v/>
      </c>
      <c r="GM146" s="61" t="n"/>
      <c r="GN146" s="33" t="inlineStr">
        <is>
          <t>VFIUX</t>
        </is>
      </c>
      <c r="GO146" s="50" t="n">
        <v>0.153</v>
      </c>
      <c r="GP146" s="61">
        <f>'ETF MTD'!$OW$28/'ETF MTD'!$OW$3-1</f>
        <v/>
      </c>
      <c r="GQ146" s="61">
        <f>GO146*GP146</f>
        <v/>
      </c>
      <c r="GR146" s="61" t="n"/>
      <c r="GS146" s="33" t="inlineStr">
        <is>
          <t>VFIUX</t>
        </is>
      </c>
      <c r="GT146" s="50" t="n">
        <v>0.18</v>
      </c>
      <c r="GU146" s="61">
        <f>'ETF MTD'!$OW$28/'ETF MTD'!$OW$3-1</f>
        <v/>
      </c>
      <c r="GV146" s="61">
        <f>GT146*GU146</f>
        <v/>
      </c>
      <c r="GW146" s="61" t="n"/>
      <c r="GX146" s="33" t="inlineStr">
        <is>
          <t>VFIUX</t>
        </is>
      </c>
      <c r="GY146" s="50" t="n">
        <v>0.18</v>
      </c>
      <c r="GZ146" s="61">
        <f>'ETF MTD'!$OW$28/'ETF MTD'!$OW$3-1</f>
        <v/>
      </c>
      <c r="HA146" s="61">
        <f>GY146*GZ146</f>
        <v/>
      </c>
      <c r="HB146" s="61" t="n"/>
      <c r="HC146" s="33" t="inlineStr">
        <is>
          <t>VFIUX</t>
        </is>
      </c>
      <c r="HD146" s="50" t="n">
        <v>0.18</v>
      </c>
      <c r="HE146" s="61">
        <f>'ETF MTD'!$OW$28/'ETF MTD'!$OW$3-1</f>
        <v/>
      </c>
      <c r="HF146" s="61">
        <f>HD146*HE146</f>
        <v/>
      </c>
      <c r="HG146" s="61" t="n"/>
      <c r="HH146" s="33" t="inlineStr">
        <is>
          <t>VFIUX</t>
        </is>
      </c>
      <c r="HI146" s="50" t="n">
        <v>0.18</v>
      </c>
      <c r="HJ146" s="61">
        <f>'ETF MTD'!$OW$28/'ETF MTD'!$OW$3-1</f>
        <v/>
      </c>
      <c r="HK146" s="61">
        <f>HI146*HJ146</f>
        <v/>
      </c>
      <c r="HL146" s="61" t="n"/>
      <c r="HM146" s="33" t="inlineStr">
        <is>
          <t>VFIUX</t>
        </is>
      </c>
      <c r="HN146" s="50" t="n">
        <v>0.18</v>
      </c>
      <c r="HO146" s="61">
        <f>'ETF MTD'!$OW$28/'ETF MTD'!$OW$3-1</f>
        <v/>
      </c>
      <c r="HP146" s="61">
        <f>HN146*HO146</f>
        <v/>
      </c>
      <c r="HQ146" s="61" t="n"/>
      <c r="HR146" s="33" t="inlineStr">
        <is>
          <t>VFIUX</t>
        </is>
      </c>
      <c r="HS146" s="50" t="n">
        <v>0.18</v>
      </c>
      <c r="HT146" s="61">
        <f>'ETF MTD'!$OW$28/'ETF MTD'!$OW$3-1</f>
        <v/>
      </c>
      <c r="HU146" s="61">
        <f>HS146*HT146</f>
        <v/>
      </c>
      <c r="HV146" s="61" t="n"/>
      <c r="HW146" s="33" t="inlineStr">
        <is>
          <t>VFIUX</t>
        </is>
      </c>
      <c r="HX146" s="50" t="n">
        <v>0.18</v>
      </c>
      <c r="HY146" s="61">
        <f>'ETF MTD'!$OW$28/'ETF MTD'!$OW$3-1</f>
        <v/>
      </c>
      <c r="HZ146" s="61">
        <f>HX146*HY146</f>
        <v/>
      </c>
      <c r="IA146" s="61" t="n"/>
      <c r="IB146" s="33" t="inlineStr">
        <is>
          <t>VFIUX</t>
        </is>
      </c>
      <c r="IC146" s="50" t="n">
        <v>0.153</v>
      </c>
      <c r="ID146" s="61">
        <f>'ETF MTD'!$OW$28/'ETF MTD'!$OW$3-1</f>
        <v/>
      </c>
      <c r="IE146" s="61">
        <f>IC146*ID146</f>
        <v/>
      </c>
      <c r="IF146" s="61" t="n"/>
      <c r="IG146" s="33" t="inlineStr">
        <is>
          <t>VFIUX</t>
        </is>
      </c>
      <c r="IH146" s="50" t="n">
        <v>0.153</v>
      </c>
      <c r="II146" s="61">
        <f>'ETF MTD'!$OW$28/'ETF MTD'!$OW$3-1</f>
        <v/>
      </c>
      <c r="IJ146" s="61">
        <f>IH146*II146</f>
        <v/>
      </c>
      <c r="IK146" s="61" t="n"/>
      <c r="IL146" s="33" t="inlineStr">
        <is>
          <t>VFIUX</t>
        </is>
      </c>
      <c r="IM146" s="50" t="n">
        <v>0.153</v>
      </c>
      <c r="IN146" s="61">
        <f>'ETF MTD'!$OW$28/'ETF MTD'!$OW$3-1</f>
        <v/>
      </c>
      <c r="IO146" s="61">
        <f>IM146*IN146</f>
        <v/>
      </c>
      <c r="IP146" s="61" t="n"/>
      <c r="IQ146" s="33" t="inlineStr">
        <is>
          <t>VFIUX</t>
        </is>
      </c>
      <c r="IR146" s="50" t="n">
        <v>0.126</v>
      </c>
      <c r="IS146" s="61">
        <f>'ETF MTD'!$OW$28/'ETF MTD'!$OW$3-1</f>
        <v/>
      </c>
      <c r="IT146" s="61">
        <f>IR146*IS146</f>
        <v/>
      </c>
      <c r="IU146" s="61" t="n"/>
      <c r="IV146" s="33" t="inlineStr">
        <is>
          <t>VFIUX</t>
        </is>
      </c>
      <c r="IW146" s="50" t="n">
        <v>0.126</v>
      </c>
      <c r="IX146" s="61">
        <f>'ETF MTD'!$OW$28/'ETF MTD'!$OW$3-1</f>
        <v/>
      </c>
      <c r="IY146" s="61">
        <f>IW146*IX146</f>
        <v/>
      </c>
      <c r="IZ146" s="61" t="n"/>
      <c r="JA146" s="33" t="inlineStr">
        <is>
          <t>VFIUX</t>
        </is>
      </c>
      <c r="JB146" s="50" t="n">
        <v>0.126</v>
      </c>
      <c r="JC146" s="61">
        <f>'ETF MTD'!$OW$28/'ETF MTD'!$OW$3-1</f>
        <v/>
      </c>
      <c r="JD146" s="61">
        <f>JB146*JC146</f>
        <v/>
      </c>
      <c r="JE146" s="61" t="n"/>
      <c r="JF146" s="33" t="inlineStr">
        <is>
          <t>VFIUX</t>
        </is>
      </c>
      <c r="JG146" s="50" t="n">
        <v>0.126</v>
      </c>
      <c r="JH146" s="61">
        <f>'ETF MTD'!$OW$28/'ETF MTD'!$OW$3-1</f>
        <v/>
      </c>
      <c r="JI146" s="61">
        <f>JG146*JH146</f>
        <v/>
      </c>
      <c r="JJ146" s="61" t="n"/>
      <c r="JK146" s="33" t="inlineStr">
        <is>
          <t>VFIUX</t>
        </is>
      </c>
      <c r="JL146" s="50" t="n">
        <v>0.126</v>
      </c>
      <c r="JM146" s="61">
        <f>'ETF MTD'!$OW$28/'ETF MTD'!$OW$3-1</f>
        <v/>
      </c>
      <c r="JN146" s="61">
        <f>JL146*JM146</f>
        <v/>
      </c>
      <c r="JO146" s="61" t="n"/>
      <c r="JP146" s="33" t="inlineStr">
        <is>
          <t>VFIUX</t>
        </is>
      </c>
      <c r="JQ146" s="50" t="n">
        <v>0.126</v>
      </c>
      <c r="JR146" s="61">
        <f>'ETF MTD'!$OW$28/'ETF MTD'!$OW$3-1</f>
        <v/>
      </c>
      <c r="JS146" s="61">
        <f>JQ146*JR146</f>
        <v/>
      </c>
      <c r="JT146" s="61" t="n"/>
      <c r="JU146" s="33" t="inlineStr">
        <is>
          <t>VFIUX</t>
        </is>
      </c>
      <c r="JV146" s="50" t="n">
        <v>0.126</v>
      </c>
      <c r="JW146" s="61">
        <f>'ETF MTD'!$OW$28/'ETF MTD'!$OW$3-1</f>
        <v/>
      </c>
      <c r="JX146" s="61">
        <f>JV146*JW146</f>
        <v/>
      </c>
      <c r="JY146" s="61" t="n"/>
      <c r="JZ146" t="inlineStr">
        <is>
          <t>U.S. Govt IT</t>
        </is>
      </c>
      <c r="KA146" s="50" t="n">
        <v>0.126</v>
      </c>
      <c r="KB146" s="61">
        <f>'ETF MTD'!$OW$28/'ETF MTD'!$OW$3-1</f>
        <v/>
      </c>
      <c r="KC146" s="61">
        <f>KA146*KB146</f>
        <v/>
      </c>
      <c r="KD146" s="61" t="n"/>
      <c r="KE146" t="inlineStr">
        <is>
          <t>U.S. Govt IT</t>
        </is>
      </c>
      <c r="KF146" s="50" t="n">
        <v>0.126</v>
      </c>
      <c r="KG146" s="61">
        <f>'ETF MTD'!$OW$28/'ETF MTD'!$OW$3-1</f>
        <v/>
      </c>
      <c r="KH146" s="61">
        <f>KF146*KG146</f>
        <v/>
      </c>
      <c r="KI146" s="61" t="n"/>
      <c r="KJ146" t="inlineStr">
        <is>
          <t>U.S. Govt IT</t>
        </is>
      </c>
      <c r="KK146" s="50" t="n">
        <v>0.126</v>
      </c>
      <c r="KL146" s="61">
        <f>'ETF MTD'!$OW$28/'ETF MTD'!$OW$3-1</f>
        <v/>
      </c>
      <c r="KM146" s="61">
        <f>KK146*KL146</f>
        <v/>
      </c>
      <c r="KN146" s="61" t="n"/>
      <c r="KO146" t="inlineStr">
        <is>
          <t>U.S. Govt IT</t>
        </is>
      </c>
      <c r="KP146" s="50" t="n">
        <v>0.126</v>
      </c>
      <c r="KQ146" s="61">
        <f>'ETF MTD'!$OW$28/'ETF MTD'!$OW$3-1</f>
        <v/>
      </c>
      <c r="KR146" s="61">
        <f>KP146*KQ146</f>
        <v/>
      </c>
      <c r="KS146" s="61" t="n"/>
      <c r="KT146" t="inlineStr">
        <is>
          <t>U.S. Govt IT</t>
        </is>
      </c>
      <c r="KU146" s="50" t="n">
        <v>0.126</v>
      </c>
      <c r="KV146" s="61">
        <f>'ETF MTD'!$OW$28/'ETF MTD'!$OW$3-1</f>
        <v/>
      </c>
      <c r="KW146" s="61">
        <f>KU146*KV146</f>
        <v/>
      </c>
      <c r="KX146" s="61" t="n"/>
      <c r="KY146" t="inlineStr">
        <is>
          <t>U.S. Govt IT</t>
        </is>
      </c>
      <c r="KZ146" s="50" t="n">
        <v>0.126</v>
      </c>
      <c r="LA146" s="61">
        <f>'ETF MTD'!$OW$28/'ETF MTD'!$OW$3-1</f>
        <v/>
      </c>
      <c r="LB146" s="61">
        <f>KZ146*LA146</f>
        <v/>
      </c>
      <c r="LC146" s="61" t="n"/>
      <c r="LD146" t="inlineStr">
        <is>
          <t>U.S. Govt IT</t>
        </is>
      </c>
      <c r="LE146" s="50" t="n">
        <v>0.126</v>
      </c>
      <c r="LF146" s="61">
        <f>'ETF MTD'!$OW$28/'ETF MTD'!$OW$3-1</f>
        <v/>
      </c>
      <c r="LG146" s="61">
        <f>LE146*LF146</f>
        <v/>
      </c>
      <c r="LH146" s="61" t="n"/>
      <c r="LI146" t="inlineStr">
        <is>
          <t>U.S. Govt IT</t>
        </is>
      </c>
      <c r="LJ146" s="50" t="n">
        <v>0.126</v>
      </c>
      <c r="LK146" s="61">
        <f>'ETF MTD'!$OW$28/'ETF MTD'!$OW$3-1</f>
        <v/>
      </c>
      <c r="LL146" s="61">
        <f>LJ146*LK146</f>
        <v/>
      </c>
      <c r="LM146" s="61" t="n"/>
      <c r="LN146" t="inlineStr">
        <is>
          <t>U.S. Govt IT</t>
        </is>
      </c>
      <c r="LO146" s="50" t="n">
        <v>0.126</v>
      </c>
      <c r="LP146" s="61">
        <f>'ETF MTD'!$OW$28/'ETF MTD'!$OW$3-1</f>
        <v/>
      </c>
      <c r="LQ146" s="61">
        <f>LO146*LP146</f>
        <v/>
      </c>
      <c r="LR146" s="61" t="n"/>
      <c r="LS146" t="inlineStr">
        <is>
          <t>U.S. Govt IT</t>
        </is>
      </c>
      <c r="LT146" s="50" t="n">
        <v>0.126</v>
      </c>
      <c r="LU146" s="61">
        <f>'ETF MTD'!$OW$28/'ETF MTD'!$OW$3-1</f>
        <v/>
      </c>
      <c r="LV146" s="61">
        <f>LT146*LU146</f>
        <v/>
      </c>
      <c r="LW146" s="61" t="n"/>
      <c r="LX146" t="inlineStr">
        <is>
          <t>U.S. Govt IT</t>
        </is>
      </c>
      <c r="LY146" s="50" t="n">
        <v>0.126</v>
      </c>
      <c r="LZ146" s="61">
        <f>'ETF MTD'!$OW$28/'ETF MTD'!$OW$3-1</f>
        <v/>
      </c>
      <c r="MA146" s="61">
        <f>LY146*LZ146</f>
        <v/>
      </c>
      <c r="MB146" s="61" t="n"/>
      <c r="MC146" t="inlineStr">
        <is>
          <t>U.S. Govt IT</t>
        </is>
      </c>
      <c r="MD146" s="50" t="n">
        <v>0.126</v>
      </c>
      <c r="ME146" s="61">
        <f>'ETF MTD'!$OW$28/'ETF MTD'!$OW$3-1</f>
        <v/>
      </c>
      <c r="MF146" s="61">
        <f>MD146*ME146</f>
        <v/>
      </c>
      <c r="MG146" s="61" t="n"/>
      <c r="MH146" t="inlineStr">
        <is>
          <t>U.S. Govt IT</t>
        </is>
      </c>
      <c r="MI146" s="50" t="n">
        <v>0.126</v>
      </c>
      <c r="MJ146" s="61">
        <f>'ETF MTD'!$OW$28/'ETF MTD'!$OW$3-1</f>
        <v/>
      </c>
      <c r="MK146" s="61">
        <f>MI146*MJ146</f>
        <v/>
      </c>
      <c r="ML146" s="61" t="n"/>
      <c r="MM146" t="inlineStr">
        <is>
          <t>U.S. Govt IT</t>
        </is>
      </c>
      <c r="MN146" s="50" t="n">
        <v>0.126</v>
      </c>
      <c r="MO146" s="61">
        <f>'ETF MTD'!$OW$28/'ETF MTD'!$OW$3-1</f>
        <v/>
      </c>
      <c r="MP146" s="61">
        <f>MN146*MO146</f>
        <v/>
      </c>
      <c r="MQ146" s="33" t="n"/>
      <c r="MR146" t="inlineStr">
        <is>
          <t>U.S. Govt IT</t>
        </is>
      </c>
      <c r="MS146" s="50" t="n">
        <v>0.126</v>
      </c>
      <c r="MT146" s="61">
        <f>'ETF MTD'!$OW$28/'ETF MTD'!$OW$3-1</f>
        <v/>
      </c>
      <c r="MU146" s="61">
        <f>MS146*MT146</f>
        <v/>
      </c>
      <c r="MV146" s="61" t="n"/>
      <c r="MW146" t="inlineStr">
        <is>
          <t>U.S. Govt IT</t>
        </is>
      </c>
      <c r="MX146" s="50" t="n">
        <v>0.126</v>
      </c>
      <c r="MY146" s="61">
        <f>'ETF MTD'!$OW$28/'ETF MTD'!$OW$3-1</f>
        <v/>
      </c>
      <c r="MZ146" s="61">
        <f>MX146*MY146</f>
        <v/>
      </c>
      <c r="NA146" s="33" t="n"/>
      <c r="NB146" t="inlineStr">
        <is>
          <t>U.S. Govt IT</t>
        </is>
      </c>
      <c r="NC146" s="41" t="n">
        <v>0.2445</v>
      </c>
      <c r="ND146" s="61">
        <f>'ETF MTD'!$OW$28/'ETF MTD'!$OW$3-1</f>
        <v/>
      </c>
      <c r="NE146" s="61">
        <f>NC146*ND146</f>
        <v/>
      </c>
      <c r="NF146" s="33" t="n"/>
      <c r="NG146" t="inlineStr">
        <is>
          <t>U.S. Govt IT</t>
        </is>
      </c>
      <c r="NH146" s="41" t="n">
        <v>0.126</v>
      </c>
      <c r="NI146" s="61">
        <f>'ETF MTD'!$OW$28/'ETF MTD'!$OW$3-1</f>
        <v/>
      </c>
      <c r="NJ146" s="61">
        <f>NH146*NI146</f>
        <v/>
      </c>
      <c r="NK146" s="33" t="n"/>
      <c r="NL146" t="inlineStr">
        <is>
          <t>U.S. Govt IT</t>
        </is>
      </c>
      <c r="NM146" s="41" t="n">
        <v>0.153</v>
      </c>
      <c r="NN146" s="61">
        <f>'ETF MTD'!$OW$28/'ETF MTD'!$OW$3-1</f>
        <v/>
      </c>
      <c r="NO146" s="61">
        <f>NM146*NN146</f>
        <v/>
      </c>
      <c r="NP146" s="33" t="n"/>
      <c r="NQ146" t="inlineStr">
        <is>
          <t>U.S. Govt IT</t>
        </is>
      </c>
      <c r="NR146" s="41" t="n">
        <v>0.153</v>
      </c>
      <c r="NS146" s="61">
        <f>'ETF MTD'!$OW$28/'ETF MTD'!$OW$3-1</f>
        <v/>
      </c>
      <c r="NT146" s="61">
        <f>NR146*NS146</f>
        <v/>
      </c>
      <c r="NU146" s="33" t="n"/>
      <c r="NV146" t="inlineStr">
        <is>
          <t>U.S. Govt IT</t>
        </is>
      </c>
      <c r="NW146" s="41" t="n">
        <v>0.126</v>
      </c>
      <c r="NX146" s="61">
        <f>'ETF MTD'!$OW$28/'ETF MTD'!$OW$3-1</f>
        <v/>
      </c>
      <c r="NY146" s="61">
        <f>NW146*NX146</f>
        <v/>
      </c>
      <c r="NZ146" s="33" t="n"/>
      <c r="OA146" t="inlineStr">
        <is>
          <t>U.S. Govt IT</t>
        </is>
      </c>
      <c r="OB146" s="41" t="n">
        <v>0.161</v>
      </c>
      <c r="OC146" s="61">
        <f>'ETF MTD'!$OW$28/'ETF MTD'!$OW$3-1</f>
        <v/>
      </c>
      <c r="OD146" s="61">
        <f>OB146*OC146</f>
        <v/>
      </c>
      <c r="OE146" s="33" t="n"/>
      <c r="OF146" t="inlineStr">
        <is>
          <t>U.S. Govt IT</t>
        </is>
      </c>
      <c r="OG146" s="41" t="n">
        <v>0.161</v>
      </c>
      <c r="OH146" s="61">
        <f>'ETF MTD'!$OW$28/'ETF MTD'!$OW$3-1</f>
        <v/>
      </c>
      <c r="OI146" s="61">
        <f>OG146*OH146</f>
        <v/>
      </c>
      <c r="OJ146" s="33" t="n"/>
      <c r="OK146" t="inlineStr">
        <is>
          <t>U.S. Govt IT</t>
        </is>
      </c>
      <c r="OL146" s="41" t="n">
        <v>0.161</v>
      </c>
      <c r="OM146" s="61">
        <f>'ETF MTD'!$OW$28/'ETF MTD'!$OW$3-1</f>
        <v/>
      </c>
      <c r="ON146" s="61">
        <f>OL146*OM146</f>
        <v/>
      </c>
      <c r="OO146" s="33" t="n"/>
      <c r="OP146" t="inlineStr">
        <is>
          <t>U.S. Govt IT</t>
        </is>
      </c>
      <c r="OQ146" s="41" t="n">
        <v>0.161</v>
      </c>
      <c r="OR146" s="61">
        <f>'ETF MTD'!$OW$28/'ETF MTD'!$OW$3-1</f>
        <v/>
      </c>
      <c r="OS146" s="61">
        <f>OQ146*OR146</f>
        <v/>
      </c>
      <c r="OT146" s="33" t="n"/>
      <c r="OU146" t="inlineStr">
        <is>
          <t>U.S. Govt IT</t>
        </is>
      </c>
      <c r="OV146" s="41" t="n">
        <v>0.266</v>
      </c>
      <c r="OW146" s="61">
        <f>'ETF MTD'!$OW$28/'ETF MTD'!$OW$3-1</f>
        <v/>
      </c>
      <c r="OX146" s="61">
        <f>OV146*OW146</f>
        <v/>
      </c>
      <c r="OY146" s="33" t="n"/>
      <c r="OZ146" t="inlineStr">
        <is>
          <t>U.S. Govt IT</t>
        </is>
      </c>
      <c r="PA146" s="41" t="n">
        <v>0.34</v>
      </c>
      <c r="PB146" s="61">
        <f>'ETF MTD'!$OW$28/'ETF MTD'!$OW$3-1</f>
        <v/>
      </c>
      <c r="PC146" s="61">
        <f>PA146*PB146</f>
        <v/>
      </c>
      <c r="PD146" s="33" t="n"/>
      <c r="PE146" t="inlineStr">
        <is>
          <t>U.S. Govt IT</t>
        </is>
      </c>
      <c r="PF146" s="41" t="n">
        <v>0.34</v>
      </c>
      <c r="PG146" s="61">
        <f>'ETF MTD'!$OW$28/'ETF MTD'!$OW$3-1</f>
        <v/>
      </c>
      <c r="PH146" s="61">
        <f>PF146*PG146</f>
        <v/>
      </c>
      <c r="PI146" s="33" t="n"/>
      <c r="PJ146" t="inlineStr">
        <is>
          <t>U.S. Govt IT</t>
        </is>
      </c>
      <c r="PK146" s="41" t="n">
        <v>0.37</v>
      </c>
      <c r="PL146" s="61">
        <f>'ETF MTD'!$OW$28/'ETF MTD'!$OW$3-1</f>
        <v/>
      </c>
      <c r="PM146" s="61">
        <f>PK146*PL146</f>
        <v/>
      </c>
      <c r="PN146" s="33" t="n"/>
      <c r="PO146" t="inlineStr">
        <is>
          <t>U.S. Govt IT</t>
        </is>
      </c>
      <c r="PP146" s="41" t="n">
        <v>0.34</v>
      </c>
      <c r="PQ146" s="61">
        <f>'ETF MTD'!$OW$28/'ETF MTD'!$OW$3-1</f>
        <v/>
      </c>
      <c r="PR146" s="61">
        <f>PP146*PQ146</f>
        <v/>
      </c>
      <c r="PS146" s="33" t="n"/>
      <c r="PT146" t="inlineStr">
        <is>
          <t>U.S. Govt IT</t>
        </is>
      </c>
      <c r="PU146" s="41" t="n">
        <v>0.34</v>
      </c>
      <c r="PV146" s="61">
        <f>'ETF MTD'!$OW$28/'ETF MTD'!$OW$3-1</f>
        <v/>
      </c>
      <c r="PW146" s="61">
        <f>PU146*PV146</f>
        <v/>
      </c>
      <c r="PX146" s="33" t="n"/>
      <c r="PY146" t="inlineStr">
        <is>
          <t>U.S. Govt IT</t>
        </is>
      </c>
      <c r="PZ146" s="41" t="n">
        <v>0.28</v>
      </c>
      <c r="QA146" s="61">
        <f>'ETF MTD'!$OW$28/'ETF MTD'!$OW$3-1</f>
        <v/>
      </c>
      <c r="QB146" s="61">
        <f>PZ146*QA146</f>
        <v/>
      </c>
      <c r="QC146" s="33" t="n"/>
      <c r="QD146" t="inlineStr">
        <is>
          <t>U.S. Govt IT</t>
        </is>
      </c>
      <c r="QE146" s="41" t="n">
        <v>0.28</v>
      </c>
      <c r="QF146" s="61">
        <f>'ETF MTD'!$OW$28/'ETF MTD'!$OW$3-1</f>
        <v/>
      </c>
      <c r="QG146" s="61">
        <f>QE146*QF146</f>
        <v/>
      </c>
      <c r="QH146" s="61" t="n"/>
      <c r="QI146" t="inlineStr">
        <is>
          <t>U.S. Govt IT</t>
        </is>
      </c>
      <c r="QJ146" s="41" t="n">
        <v>0.29</v>
      </c>
      <c r="QK146" s="61">
        <f>'ETF MTD'!$OW$28/'ETF MTD'!$OW$3-1</f>
        <v/>
      </c>
      <c r="QL146" s="61">
        <f>QJ146*QK146</f>
        <v/>
      </c>
      <c r="QM146" s="33" t="n"/>
      <c r="QN146" t="inlineStr">
        <is>
          <t>U.S. Govt IT</t>
        </is>
      </c>
      <c r="QO146" s="41" t="n">
        <v>0.29</v>
      </c>
      <c r="QP146" s="61">
        <f>'ETF MTD'!$OW$28/'ETF MTD'!$OW$3-1</f>
        <v/>
      </c>
      <c r="QQ146" s="61">
        <f>QO146*QP146</f>
        <v/>
      </c>
      <c r="QR146" s="33" t="n"/>
      <c r="QS146" t="inlineStr">
        <is>
          <t>U.S. Govt IT</t>
        </is>
      </c>
      <c r="QT146" s="41" t="n">
        <v>0.38</v>
      </c>
      <c r="QU146" s="61">
        <f>'ETF MTD'!$OW$28/'ETF MTD'!$OW$3-1</f>
        <v/>
      </c>
      <c r="QV146" s="61">
        <f>QT146*QU146</f>
        <v/>
      </c>
      <c r="QW146" s="33" t="n"/>
      <c r="QX146" t="inlineStr">
        <is>
          <t>U.S. Govt IT</t>
        </is>
      </c>
      <c r="QY146" s="41" t="n">
        <v>0.38</v>
      </c>
      <c r="QZ146" s="61">
        <f>'ETF MTD'!$OW$28/'ETF MTD'!$OW$3-1</f>
        <v/>
      </c>
      <c r="RA146" s="61">
        <f>QY146*QZ146</f>
        <v/>
      </c>
      <c r="RB146" s="33" t="n"/>
      <c r="RC146" t="inlineStr">
        <is>
          <t>U.S. Govt IT</t>
        </is>
      </c>
      <c r="RD146" s="41" t="n">
        <v>0.32</v>
      </c>
      <c r="RE146" s="61">
        <f>'ETF MTD'!$OW$28/'ETF MTD'!$OW$3-1</f>
        <v/>
      </c>
      <c r="RF146" s="61">
        <f>RD146*RE146</f>
        <v/>
      </c>
      <c r="RG146" s="33" t="n"/>
      <c r="RH146" t="inlineStr">
        <is>
          <t>U.S. Govt IT</t>
        </is>
      </c>
      <c r="RI146" s="41" t="n">
        <v>0.34</v>
      </c>
      <c r="RJ146" s="61">
        <f>'ETF MTD'!$OW$28/'ETF MTD'!$OW$3-1</f>
        <v/>
      </c>
      <c r="RK146" s="61">
        <f>RI146*RJ146</f>
        <v/>
      </c>
      <c r="RL146" s="61" t="n"/>
      <c r="RM146" s="208" t="n">
        <v>0.4</v>
      </c>
      <c r="RN146" s="58">
        <f>RM146*0.7</f>
        <v/>
      </c>
    </row>
    <row r="147">
      <c r="U147" s="33" t="inlineStr">
        <is>
          <t>VTABX</t>
        </is>
      </c>
      <c r="V147" s="49" t="n">
        <v>0.09999999999999999</v>
      </c>
      <c r="W147" s="61">
        <f>'ETF MTD'!$VI$28/'ETF MTD'!$VI$3-1</f>
        <v/>
      </c>
      <c r="X147" s="61">
        <f>V147*W147</f>
        <v/>
      </c>
      <c r="Y147" s="61" t="n"/>
      <c r="Z147" s="33" t="inlineStr">
        <is>
          <t>VTABX</t>
        </is>
      </c>
      <c r="AA147" s="49" t="n">
        <v>0.09999999999999999</v>
      </c>
      <c r="AB147" s="61">
        <f>'ETF MTD'!$VI$28/'ETF MTD'!$VI$3-1</f>
        <v/>
      </c>
      <c r="AC147" s="61">
        <f>AA147*AB147</f>
        <v/>
      </c>
      <c r="AD147" s="61" t="n"/>
      <c r="AE147" s="33" t="inlineStr">
        <is>
          <t>VTABX</t>
        </is>
      </c>
      <c r="AF147" s="49" t="n">
        <v>0.09999999999999999</v>
      </c>
      <c r="AG147" s="61">
        <f>'ETF MTD'!$VI$28/'ETF MTD'!$VI$3-1</f>
        <v/>
      </c>
      <c r="AH147" s="61">
        <f>AF147*AG147</f>
        <v/>
      </c>
      <c r="AI147" s="61" t="n"/>
      <c r="AJ147" s="33" t="inlineStr">
        <is>
          <t>VTABX</t>
        </is>
      </c>
      <c r="AK147" s="49" t="n">
        <v>0.08499999999999999</v>
      </c>
      <c r="AL147" s="61">
        <f>'ETF MTD'!$VI$28/'ETF MTD'!$VI$3-1</f>
        <v/>
      </c>
      <c r="AM147" s="61">
        <f>AK147*AL147</f>
        <v/>
      </c>
      <c r="AN147" s="61" t="n"/>
      <c r="AO147" s="33" t="inlineStr">
        <is>
          <t>VTABX</t>
        </is>
      </c>
      <c r="AP147" s="61" t="n">
        <v>0.06999999999999999</v>
      </c>
      <c r="AQ147" s="61">
        <f>'ETF MTD'!$VI$28/'ETF MTD'!$VI$3-1</f>
        <v/>
      </c>
      <c r="AR147" s="61">
        <f>AP147*AQ147</f>
        <v/>
      </c>
      <c r="AS147" s="61" t="n"/>
      <c r="AT147" s="33" t="inlineStr">
        <is>
          <t>VTABX</t>
        </is>
      </c>
      <c r="AU147" s="61" t="n">
        <v>0.06999999999999999</v>
      </c>
      <c r="AV147" s="61">
        <f>'ETF MTD'!$VI$28/'ETF MTD'!$VI$3-1</f>
        <v/>
      </c>
      <c r="AW147" s="61">
        <f>AU147*AV147</f>
        <v/>
      </c>
      <c r="AX147" s="61" t="n"/>
      <c r="AY147" s="33" t="inlineStr">
        <is>
          <t>VTABX</t>
        </is>
      </c>
      <c r="AZ147" s="61" t="n">
        <v>0.06999999999999999</v>
      </c>
      <c r="BA147" s="61">
        <f>'ETF MTD'!$VI$28/'ETF MTD'!$VI$3-1</f>
        <v/>
      </c>
      <c r="BB147" s="61">
        <f>AZ147*BA147</f>
        <v/>
      </c>
      <c r="BC147" s="61" t="n"/>
      <c r="BD147" s="33" t="inlineStr">
        <is>
          <t>VTABX</t>
        </is>
      </c>
      <c r="BE147" s="61" t="n">
        <v>0.08499999999999999</v>
      </c>
      <c r="BF147" s="61">
        <f>'ETF MTD'!$VI$28/'ETF MTD'!$VI$3-1</f>
        <v/>
      </c>
      <c r="BG147" s="61">
        <f>BE147*BF147</f>
        <v/>
      </c>
      <c r="BH147" s="61" t="n"/>
      <c r="BI147" s="33" t="inlineStr">
        <is>
          <t>VTABX</t>
        </is>
      </c>
      <c r="BJ147" s="61" t="n">
        <v>0.09999999999999999</v>
      </c>
      <c r="BK147" s="61">
        <f>'ETF MTD'!$VI$28/'ETF MTD'!$VI$3-1</f>
        <v/>
      </c>
      <c r="BL147" s="61">
        <f>BJ147*BK147</f>
        <v/>
      </c>
      <c r="BM147" s="61" t="n"/>
      <c r="BN147" s="33" t="inlineStr">
        <is>
          <t>VTABX</t>
        </is>
      </c>
      <c r="BO147" s="61" t="n">
        <v>0.09999999999999999</v>
      </c>
      <c r="BP147" s="61">
        <f>'ETF MTD'!$VI$28/'ETF MTD'!$VI$3-1</f>
        <v/>
      </c>
      <c r="BQ147" s="61">
        <f>BO147*BP147</f>
        <v/>
      </c>
      <c r="BR147" s="61" t="n"/>
      <c r="BS147" s="33" t="inlineStr">
        <is>
          <t>VTABX</t>
        </is>
      </c>
      <c r="BT147" s="61" t="n">
        <v>0.08499999999999999</v>
      </c>
      <c r="BU147" s="61">
        <f>'ETF MTD'!$VI$28/'ETF MTD'!$VI$3-1</f>
        <v/>
      </c>
      <c r="BV147" s="61">
        <f>BT147*BU147</f>
        <v/>
      </c>
      <c r="BW147" s="61" t="n"/>
      <c r="BX147" s="33" t="inlineStr">
        <is>
          <t>VTABX</t>
        </is>
      </c>
      <c r="BY147" s="61" t="n">
        <v>0.09999999999999999</v>
      </c>
      <c r="BZ147" s="61">
        <f>'ETF MTD'!$VI$28/'ETF MTD'!$VI$3-1</f>
        <v/>
      </c>
      <c r="CA147" s="61">
        <f>BY147*BZ147</f>
        <v/>
      </c>
      <c r="CB147" s="61" t="n"/>
      <c r="CC147" s="33" t="inlineStr">
        <is>
          <t>VTABX</t>
        </is>
      </c>
      <c r="CD147" s="61" t="n">
        <v>0.09999999999999999</v>
      </c>
      <c r="CE147" s="61">
        <f>'ETF MTD'!$VI$28/'ETF MTD'!$VI$3-1</f>
        <v/>
      </c>
      <c r="CF147" s="61">
        <f>CD147*CE147</f>
        <v/>
      </c>
      <c r="CG147" s="61" t="n"/>
      <c r="CH147" s="33" t="inlineStr">
        <is>
          <t>VTABX</t>
        </is>
      </c>
      <c r="CI147" s="61" t="n">
        <v>0.09999999999999999</v>
      </c>
      <c r="CJ147" s="61">
        <f>'ETF MTD'!$VI$28/'ETF MTD'!$VI$3-1</f>
        <v/>
      </c>
      <c r="CK147" s="61">
        <f>CI147*CJ147</f>
        <v/>
      </c>
      <c r="CL147" s="61" t="n"/>
      <c r="CM147" s="33" t="inlineStr">
        <is>
          <t>VTABX</t>
        </is>
      </c>
      <c r="CN147" s="61" t="n">
        <v>0.09999999999999999</v>
      </c>
      <c r="CO147" s="61">
        <f>'ETF MTD'!$VI$28/'ETF MTD'!$VI$3-1</f>
        <v/>
      </c>
      <c r="CP147" s="61">
        <f>CN147*CO147</f>
        <v/>
      </c>
      <c r="CQ147" s="61" t="n"/>
      <c r="CR147" s="33" t="inlineStr">
        <is>
          <t>VTABX</t>
        </is>
      </c>
      <c r="CS147" s="61" t="n">
        <v>0.09999999999999999</v>
      </c>
      <c r="CT147" s="61">
        <f>'ETF MTD'!$VI$28/'ETF MTD'!$VI$3-1</f>
        <v/>
      </c>
      <c r="CU147" s="61">
        <f>CS147*CT147</f>
        <v/>
      </c>
      <c r="CV147" s="61" t="n"/>
      <c r="CW147" s="33" t="inlineStr">
        <is>
          <t>VTABX</t>
        </is>
      </c>
      <c r="CX147" s="61" t="n">
        <v>0.08499999999999999</v>
      </c>
      <c r="CY147" s="61">
        <f>'ETF MTD'!$VI$28/'ETF MTD'!$VI$3-1</f>
        <v/>
      </c>
      <c r="CZ147" s="61">
        <f>CX147*CY147</f>
        <v/>
      </c>
      <c r="DA147" s="61" t="n"/>
      <c r="DB147" s="33" t="inlineStr">
        <is>
          <t>VTABX</t>
        </is>
      </c>
      <c r="DC147" s="61" t="n">
        <v>0.07000000000000001</v>
      </c>
      <c r="DD147" s="61">
        <f>'ETF MTD'!$VI$28/'ETF MTD'!$VI$3-1</f>
        <v/>
      </c>
      <c r="DE147" s="61">
        <f>DC147*DD147</f>
        <v/>
      </c>
      <c r="DF147" s="61" t="n"/>
      <c r="DG147" s="33" t="inlineStr">
        <is>
          <t>VTABX</t>
        </is>
      </c>
      <c r="DH147" s="61" t="n">
        <v>0.06999999999999999</v>
      </c>
      <c r="DI147" s="61">
        <f>'ETF MTD'!$VI$28/'ETF MTD'!$VI$3-1</f>
        <v/>
      </c>
      <c r="DJ147" s="61">
        <f>DH147*DI147</f>
        <v/>
      </c>
      <c r="DK147" s="61" t="n"/>
      <c r="DL147" s="33" t="inlineStr">
        <is>
          <t>VTABX</t>
        </is>
      </c>
      <c r="DM147" s="61" t="n">
        <v>0.06999999999999999</v>
      </c>
      <c r="DN147" s="61">
        <f>'ETF MTD'!$VI$28/'ETF MTD'!$VI$3-1</f>
        <v/>
      </c>
      <c r="DO147" s="61">
        <f>DM147*DN147</f>
        <v/>
      </c>
      <c r="DP147" s="61" t="n"/>
      <c r="DQ147" s="33" t="inlineStr">
        <is>
          <t>VTABX</t>
        </is>
      </c>
      <c r="DR147" s="61" t="n">
        <v>0.06999999999999999</v>
      </c>
      <c r="DS147" s="61">
        <f>'ETF MTD'!$VI$28/'ETF MTD'!$VI$3-1</f>
        <v/>
      </c>
      <c r="DT147" s="61">
        <f>DR147*DS147</f>
        <v/>
      </c>
      <c r="DU147" s="61" t="n"/>
      <c r="DV147" s="33" t="inlineStr">
        <is>
          <t>VTABX</t>
        </is>
      </c>
      <c r="DW147" s="61" t="n">
        <v>0.06999999999999999</v>
      </c>
      <c r="DX147" s="61">
        <f>'ETF MTD'!$VI$28/'ETF MTD'!$VI$3-1</f>
        <v/>
      </c>
      <c r="DY147" s="61">
        <f>DW147*DX147</f>
        <v/>
      </c>
      <c r="DZ147" s="61" t="n"/>
      <c r="EA147" s="33" t="inlineStr">
        <is>
          <t>VTABX</t>
        </is>
      </c>
      <c r="EB147" s="61" t="n">
        <v>0.06999999999999999</v>
      </c>
      <c r="EC147" s="61">
        <f>'ETF MTD'!$VI$28/'ETF MTD'!$VI$3-1</f>
        <v/>
      </c>
      <c r="ED147" s="61">
        <f>EB147*EC147</f>
        <v/>
      </c>
      <c r="EE147" s="61" t="n"/>
      <c r="EF147" s="33" t="inlineStr">
        <is>
          <t>VTABX</t>
        </is>
      </c>
      <c r="EG147" s="61" t="n">
        <v>0.08500000000000001</v>
      </c>
      <c r="EH147" s="61">
        <f>'ETF MTD'!$VI$28/'ETF MTD'!$VI$3-1</f>
        <v/>
      </c>
      <c r="EI147" s="61">
        <f>EG147*EH147</f>
        <v/>
      </c>
      <c r="EJ147" s="61" t="n"/>
      <c r="EK147" s="33" t="inlineStr">
        <is>
          <t>VTABX</t>
        </is>
      </c>
      <c r="EL147" s="61" t="n">
        <v>0.08499999999999999</v>
      </c>
      <c r="EM147" s="61">
        <f>'ETF MTD'!$VI$28/'ETF MTD'!$VI$3-1</f>
        <v/>
      </c>
      <c r="EN147" s="61">
        <f>EL147*EM147</f>
        <v/>
      </c>
      <c r="EO147" s="61" t="n"/>
      <c r="EP147" s="33" t="inlineStr">
        <is>
          <t>VTABX</t>
        </is>
      </c>
      <c r="EQ147" s="61" t="n">
        <v>0.08499999999999999</v>
      </c>
      <c r="ER147" s="61">
        <f>'ETF MTD'!$VI$28/'ETF MTD'!$VI$3-1</f>
        <v/>
      </c>
      <c r="ES147" s="61">
        <f>EQ147*ER147</f>
        <v/>
      </c>
      <c r="ET147" s="61" t="n"/>
      <c r="EU147" s="33" t="inlineStr">
        <is>
          <t>VTABX</t>
        </is>
      </c>
      <c r="EV147" s="61" t="n">
        <v>0.09999999999999999</v>
      </c>
      <c r="EW147" s="61">
        <f>'ETF MTD'!$VI$28/'ETF MTD'!$VI$3-1</f>
        <v/>
      </c>
      <c r="EX147" s="61">
        <f>EV147*EW147</f>
        <v/>
      </c>
      <c r="EY147" s="61" t="n"/>
      <c r="EZ147" s="33" t="inlineStr">
        <is>
          <t>VTABX</t>
        </is>
      </c>
      <c r="FA147" s="61" t="n">
        <v>0.08499999999999999</v>
      </c>
      <c r="FB147" s="61">
        <f>'ETF MTD'!$VI$28/'ETF MTD'!$VI$3-1</f>
        <v/>
      </c>
      <c r="FC147" s="61">
        <f>FA147*FB147</f>
        <v/>
      </c>
      <c r="FD147" s="61" t="n"/>
      <c r="FE147" s="33" t="inlineStr">
        <is>
          <t>VTABX</t>
        </is>
      </c>
      <c r="FF147" s="61" t="n">
        <v>0.09999999999999999</v>
      </c>
      <c r="FG147" s="61">
        <f>'ETF MTD'!$VI$28/'ETF MTD'!$VI$3-1</f>
        <v/>
      </c>
      <c r="FH147" s="61">
        <f>FF147*FG147</f>
        <v/>
      </c>
      <c r="FI147" s="61" t="n"/>
      <c r="FJ147" s="33" t="inlineStr">
        <is>
          <t>VTABX</t>
        </is>
      </c>
      <c r="FK147" s="61" t="n">
        <v>0.09999999999999999</v>
      </c>
      <c r="FL147" s="61">
        <f>'ETF MTD'!$VI$28/'ETF MTD'!$VI$3-1</f>
        <v/>
      </c>
      <c r="FM147" s="61">
        <f>FK147*FL147</f>
        <v/>
      </c>
      <c r="FN147" s="61" t="n"/>
      <c r="FO147" s="33" t="inlineStr">
        <is>
          <t>VTABX</t>
        </is>
      </c>
      <c r="FP147" s="61" t="n">
        <v>0.09999999999999999</v>
      </c>
      <c r="FQ147" s="61">
        <f>'ETF MTD'!$VI$28/'ETF MTD'!$VI$3-1</f>
        <v/>
      </c>
      <c r="FR147" s="61">
        <f>FP147*FQ147</f>
        <v/>
      </c>
      <c r="FS147" s="61" t="n"/>
      <c r="FT147" s="33" t="inlineStr">
        <is>
          <t>VTABX</t>
        </is>
      </c>
      <c r="FU147" s="61" t="n">
        <v>0.09999999999999999</v>
      </c>
      <c r="FV147" s="61">
        <f>'ETF MTD'!$VI$28/'ETF MTD'!$VI$3-1</f>
        <v/>
      </c>
      <c r="FW147" s="61">
        <f>FU147*FV147</f>
        <v/>
      </c>
      <c r="FX147" s="61" t="n"/>
      <c r="FY147" s="33" t="inlineStr">
        <is>
          <t>VTABX</t>
        </is>
      </c>
      <c r="FZ147" s="50" t="n">
        <v>0.09999999999999999</v>
      </c>
      <c r="GA147" s="61">
        <f>'ETF MTD'!$VI$28/'ETF MTD'!$VI$3-1</f>
        <v/>
      </c>
      <c r="GB147" s="61">
        <f>FZ147*GA147</f>
        <v/>
      </c>
      <c r="GC147" s="61" t="n"/>
      <c r="GD147" s="33" t="inlineStr">
        <is>
          <t>VTABX</t>
        </is>
      </c>
      <c r="GE147" s="50" t="n">
        <v>0.09999999999999999</v>
      </c>
      <c r="GF147" s="61">
        <f>'ETF MTD'!$VI$28/'ETF MTD'!$VI$3-1</f>
        <v/>
      </c>
      <c r="GG147" s="61">
        <f>GE147*GF147</f>
        <v/>
      </c>
      <c r="GH147" s="61" t="n"/>
      <c r="GI147" s="33" t="inlineStr">
        <is>
          <t>VTABX</t>
        </is>
      </c>
      <c r="GJ147" s="50" t="n">
        <v>0.08499999999999999</v>
      </c>
      <c r="GK147" s="61">
        <f>'ETF MTD'!$VI$28/'ETF MTD'!$VI$3-1</f>
        <v/>
      </c>
      <c r="GL147" s="61">
        <f>GJ147*GK147</f>
        <v/>
      </c>
      <c r="GM147" s="61" t="n"/>
      <c r="GN147" s="33" t="inlineStr">
        <is>
          <t>VTABX</t>
        </is>
      </c>
      <c r="GO147" s="50" t="n">
        <v>0.08499999999999999</v>
      </c>
      <c r="GP147" s="61">
        <f>'ETF MTD'!$VI$28/'ETF MTD'!$VI$3-1</f>
        <v/>
      </c>
      <c r="GQ147" s="61">
        <f>GO147*GP147</f>
        <v/>
      </c>
      <c r="GR147" s="61" t="n"/>
      <c r="GS147" s="33" t="inlineStr">
        <is>
          <t>VTABX</t>
        </is>
      </c>
      <c r="GT147" s="50" t="n">
        <v>0.09999999999999999</v>
      </c>
      <c r="GU147" s="61">
        <f>'ETF MTD'!$VI$28/'ETF MTD'!$VI$3-1</f>
        <v/>
      </c>
      <c r="GV147" s="61">
        <f>GT147*GU147</f>
        <v/>
      </c>
      <c r="GW147" s="61" t="n"/>
      <c r="GX147" s="33" t="inlineStr">
        <is>
          <t>VTABX</t>
        </is>
      </c>
      <c r="GY147" s="50" t="n">
        <v>0.09999999999999999</v>
      </c>
      <c r="GZ147" s="61">
        <f>'ETF MTD'!$VI$28/'ETF MTD'!$VI$3-1</f>
        <v/>
      </c>
      <c r="HA147" s="61">
        <f>GY147*GZ147</f>
        <v/>
      </c>
      <c r="HB147" s="61" t="n"/>
      <c r="HC147" s="33" t="inlineStr">
        <is>
          <t>VTABX</t>
        </is>
      </c>
      <c r="HD147" s="50" t="n">
        <v>0.06999999999999999</v>
      </c>
      <c r="HE147" s="61">
        <f>'ETF MTD'!$VI$28/'ETF MTD'!$VI$3-1</f>
        <v/>
      </c>
      <c r="HF147" s="61">
        <f>HD147*HE147</f>
        <v/>
      </c>
      <c r="HG147" s="61" t="n"/>
      <c r="HH147" s="33" t="inlineStr">
        <is>
          <t>VTABX</t>
        </is>
      </c>
      <c r="HI147" s="50" t="n">
        <v>0.06999999999999999</v>
      </c>
      <c r="HJ147" s="61">
        <f>'ETF MTD'!$VI$28/'ETF MTD'!$VI$3-1</f>
        <v/>
      </c>
      <c r="HK147" s="61">
        <f>HI147*HJ147</f>
        <v/>
      </c>
      <c r="HL147" s="61" t="n"/>
      <c r="HM147" s="33" t="inlineStr">
        <is>
          <t>VTABX</t>
        </is>
      </c>
      <c r="HN147" s="50" t="n">
        <v>0.1</v>
      </c>
      <c r="HO147" s="61">
        <f>'ETF MTD'!$VI$28/'ETF MTD'!$VI$3-1</f>
        <v/>
      </c>
      <c r="HP147" s="61">
        <f>HN147*HO147</f>
        <v/>
      </c>
      <c r="HQ147" s="61" t="n"/>
      <c r="HR147" s="33" t="inlineStr">
        <is>
          <t>VTABX</t>
        </is>
      </c>
      <c r="HS147" s="50" t="n">
        <v>0.09999999999999999</v>
      </c>
      <c r="HT147" s="61">
        <f>'ETF MTD'!$VI$28/'ETF MTD'!$VI$3-1</f>
        <v/>
      </c>
      <c r="HU147" s="61">
        <f>HS147*HT147</f>
        <v/>
      </c>
      <c r="HV147" s="61" t="n"/>
      <c r="HW147" s="33" t="inlineStr">
        <is>
          <t>VTABX</t>
        </is>
      </c>
      <c r="HX147" s="50" t="n">
        <v>0.09999999999999999</v>
      </c>
      <c r="HY147" s="61">
        <f>'ETF MTD'!$VI$28/'ETF MTD'!$VI$3-1</f>
        <v/>
      </c>
      <c r="HZ147" s="61">
        <f>HX147*HY147</f>
        <v/>
      </c>
      <c r="IA147" s="61" t="n"/>
      <c r="IB147" s="33" t="inlineStr">
        <is>
          <t>VTABX</t>
        </is>
      </c>
      <c r="IC147" s="50" t="n">
        <v>0.09999999999999999</v>
      </c>
      <c r="ID147" s="61">
        <f>'ETF MTD'!$VI$28/'ETF MTD'!$VI$3-1</f>
        <v/>
      </c>
      <c r="IE147" s="61">
        <f>IC147*ID147</f>
        <v/>
      </c>
      <c r="IF147" s="61" t="n"/>
      <c r="IG147" s="33" t="inlineStr">
        <is>
          <t>VTABX</t>
        </is>
      </c>
      <c r="IH147" s="50" t="n">
        <v>0.09999999999999999</v>
      </c>
      <c r="II147" s="61">
        <f>'ETF MTD'!$VI$28/'ETF MTD'!$VI$3-1</f>
        <v/>
      </c>
      <c r="IJ147" s="61">
        <f>IH147*II147</f>
        <v/>
      </c>
      <c r="IK147" s="61" t="n"/>
      <c r="IL147" s="33" t="inlineStr">
        <is>
          <t>VTABX</t>
        </is>
      </c>
      <c r="IM147" s="50" t="n">
        <v>0.09999999999999999</v>
      </c>
      <c r="IN147" s="61">
        <f>'ETF MTD'!$VI$28/'ETF MTD'!$VI$3-1</f>
        <v/>
      </c>
      <c r="IO147" s="61">
        <f>IM147*IN147</f>
        <v/>
      </c>
      <c r="IP147" s="61" t="n"/>
      <c r="IQ147" s="33" t="inlineStr">
        <is>
          <t>VTABX</t>
        </is>
      </c>
      <c r="IR147" s="50" t="n">
        <v>0.06999999999999999</v>
      </c>
      <c r="IS147" s="61">
        <f>'ETF MTD'!$VI$28/'ETF MTD'!$VI$3-1</f>
        <v/>
      </c>
      <c r="IT147" s="61">
        <f>IR147*IS147</f>
        <v/>
      </c>
      <c r="IU147" s="61" t="n"/>
      <c r="IV147" s="33" t="inlineStr">
        <is>
          <t>VTABX</t>
        </is>
      </c>
      <c r="IW147" s="50" t="n">
        <v>0.06999999999999999</v>
      </c>
      <c r="IX147" s="61">
        <f>'ETF MTD'!$VI$28/'ETF MTD'!$VI$3-1</f>
        <v/>
      </c>
      <c r="IY147" s="61">
        <f>IW147*IX147</f>
        <v/>
      </c>
      <c r="IZ147" s="61" t="n"/>
      <c r="JA147" s="33" t="inlineStr">
        <is>
          <t>VTABX</t>
        </is>
      </c>
      <c r="JB147" s="50" t="n">
        <v>0.06999999999999999</v>
      </c>
      <c r="JC147" s="61">
        <f>'ETF MTD'!$VI$28/'ETF MTD'!$VI$3-1</f>
        <v/>
      </c>
      <c r="JD147" s="61">
        <f>JB147*JC147</f>
        <v/>
      </c>
      <c r="JE147" s="61" t="n"/>
      <c r="JF147" s="33" t="inlineStr">
        <is>
          <t>VTABX</t>
        </is>
      </c>
      <c r="JG147" s="50" t="n">
        <v>0.06999999999999999</v>
      </c>
      <c r="JH147" s="61">
        <f>'ETF MTD'!$VI$28/'ETF MTD'!$VI$3-1</f>
        <v/>
      </c>
      <c r="JI147" s="61">
        <f>JG147*JH147</f>
        <v/>
      </c>
      <c r="JJ147" s="61" t="n"/>
      <c r="JK147" s="33" t="inlineStr">
        <is>
          <t>VTABX</t>
        </is>
      </c>
      <c r="JL147" s="50" t="n">
        <v>0.06999999999999999</v>
      </c>
      <c r="JM147" s="61">
        <f>'ETF MTD'!$VI$28/'ETF MTD'!$VI$3-1</f>
        <v/>
      </c>
      <c r="JN147" s="61">
        <f>JL147*JM147</f>
        <v/>
      </c>
      <c r="JO147" s="61" t="n"/>
      <c r="JP147" s="33" t="inlineStr">
        <is>
          <t>VTABX</t>
        </is>
      </c>
      <c r="JQ147" s="50" t="n">
        <v>0.08500000000000001</v>
      </c>
      <c r="JR147" s="61">
        <f>'ETF MTD'!$VI$28/'ETF MTD'!$VI$3-1</f>
        <v/>
      </c>
      <c r="JS147" s="61">
        <f>JQ147*JR147</f>
        <v/>
      </c>
      <c r="JT147" s="61" t="n"/>
      <c r="JU147" s="33" t="inlineStr">
        <is>
          <t>VTABX</t>
        </is>
      </c>
      <c r="JV147" s="50" t="n">
        <v>0.08500000000000001</v>
      </c>
      <c r="JW147" s="61">
        <f>'ETF MTD'!$VI$28/'ETF MTD'!$VI$3-1</f>
        <v/>
      </c>
      <c r="JX147" s="61">
        <f>JV147*JW147</f>
        <v/>
      </c>
      <c r="JY147" s="61" t="n"/>
      <c r="JZ147" t="inlineStr">
        <is>
          <t>Foreign Bonds</t>
        </is>
      </c>
      <c r="KA147" s="50" t="n">
        <v>0.06999999999999999</v>
      </c>
      <c r="KB147" s="61">
        <f>'ETF MTD'!$VI$28/'ETF MTD'!$VI$3-1</f>
        <v/>
      </c>
      <c r="KC147" s="61">
        <f>KA147*KB147</f>
        <v/>
      </c>
      <c r="KD147" s="61" t="n"/>
      <c r="KE147" t="inlineStr">
        <is>
          <t>Foreign Bonds</t>
        </is>
      </c>
      <c r="KF147" s="50" t="n">
        <v>0.06999999999999999</v>
      </c>
      <c r="KG147" s="61">
        <f>'ETF MTD'!$VI$28/'ETF MTD'!$VI$3-1</f>
        <v/>
      </c>
      <c r="KH147" s="61">
        <f>KF147*KG147</f>
        <v/>
      </c>
      <c r="KI147" s="61" t="n"/>
      <c r="KJ147" t="inlineStr">
        <is>
          <t>Foreign Bonds</t>
        </is>
      </c>
      <c r="KK147" s="50" t="n">
        <v>0.06999999999999999</v>
      </c>
      <c r="KL147" s="61">
        <f>'ETF MTD'!$VI$28/'ETF MTD'!$VI$3-1</f>
        <v/>
      </c>
      <c r="KM147" s="61">
        <f>KK147*KL147</f>
        <v/>
      </c>
      <c r="KN147" s="61" t="n"/>
      <c r="KO147" t="inlineStr">
        <is>
          <t>Foreign Bonds</t>
        </is>
      </c>
      <c r="KP147" s="50" t="n">
        <v>0.06999999999999999</v>
      </c>
      <c r="KQ147" s="61">
        <f>'ETF MTD'!$VI$28/'ETF MTD'!$VI$3-1</f>
        <v/>
      </c>
      <c r="KR147" s="61">
        <f>KP147*KQ147</f>
        <v/>
      </c>
      <c r="KS147" s="61" t="n"/>
      <c r="KT147" t="inlineStr">
        <is>
          <t>Foreign Bonds</t>
        </is>
      </c>
      <c r="KU147" s="50" t="n">
        <v>0.06999999999999999</v>
      </c>
      <c r="KV147" s="61">
        <f>'ETF MTD'!$VI$28/'ETF MTD'!$VI$3-1</f>
        <v/>
      </c>
      <c r="KW147" s="61">
        <f>KU147*KV147</f>
        <v/>
      </c>
      <c r="KX147" s="61" t="n"/>
      <c r="KY147" t="inlineStr">
        <is>
          <t>Foreign Bonds</t>
        </is>
      </c>
      <c r="KZ147" s="50" t="n">
        <v>0.06999999999999999</v>
      </c>
      <c r="LA147" s="61">
        <f>'ETF MTD'!$VI$28/'ETF MTD'!$VI$3-1</f>
        <v/>
      </c>
      <c r="LB147" s="61">
        <f>KZ147*LA147</f>
        <v/>
      </c>
      <c r="LC147" s="61" t="n"/>
      <c r="LD147" t="inlineStr">
        <is>
          <t>Foreign Bonds</t>
        </is>
      </c>
      <c r="LE147" s="50" t="n">
        <v>0.06999999999999999</v>
      </c>
      <c r="LF147" s="61">
        <f>'ETF MTD'!$VI$28/'ETF MTD'!$VI$3-1</f>
        <v/>
      </c>
      <c r="LG147" s="61">
        <f>LE147*LF147</f>
        <v/>
      </c>
      <c r="LH147" s="61" t="n"/>
      <c r="LI147" t="inlineStr">
        <is>
          <t>Foreign Bonds</t>
        </is>
      </c>
      <c r="LJ147" s="50" t="n">
        <v>0.06999999999999999</v>
      </c>
      <c r="LK147" s="61">
        <f>'ETF MTD'!$VI$28/'ETF MTD'!$VI$3-1</f>
        <v/>
      </c>
      <c r="LL147" s="61">
        <f>LJ147*LK147</f>
        <v/>
      </c>
      <c r="LM147" s="61" t="n"/>
      <c r="LN147" t="inlineStr">
        <is>
          <t>Foreign Bonds</t>
        </is>
      </c>
      <c r="LO147" s="50" t="n">
        <v>0.06999999999999999</v>
      </c>
      <c r="LP147" s="61">
        <f>'ETF MTD'!$VI$28/'ETF MTD'!$VI$3-1</f>
        <v/>
      </c>
      <c r="LQ147" s="61">
        <f>LO147*LP147</f>
        <v/>
      </c>
      <c r="LR147" s="61" t="n"/>
      <c r="LS147" t="inlineStr">
        <is>
          <t>Foreign Bonds</t>
        </is>
      </c>
      <c r="LT147" s="50" t="n">
        <v>0.06999999999999999</v>
      </c>
      <c r="LU147" s="61">
        <f>'ETF MTD'!$VI$28/'ETF MTD'!$VI$3-1</f>
        <v/>
      </c>
      <c r="LV147" s="61">
        <f>LT147*LU147</f>
        <v/>
      </c>
      <c r="LW147" s="61" t="n"/>
      <c r="LX147" t="inlineStr">
        <is>
          <t>Foreign Bonds</t>
        </is>
      </c>
      <c r="LY147" s="50" t="n">
        <v>0.06999999999999999</v>
      </c>
      <c r="LZ147" s="61">
        <f>'ETF MTD'!$VI$28/'ETF MTD'!$VI$3-1</f>
        <v/>
      </c>
      <c r="MA147" s="61">
        <f>LY147*LZ147</f>
        <v/>
      </c>
      <c r="MB147" s="61" t="n"/>
      <c r="MC147" t="inlineStr">
        <is>
          <t>Foreign Bonds</t>
        </is>
      </c>
      <c r="MD147" s="50" t="n">
        <v>0.06999999999999999</v>
      </c>
      <c r="ME147" s="61">
        <f>'ETF MTD'!$VI$28/'ETF MTD'!$VI$3-1</f>
        <v/>
      </c>
      <c r="MF147" s="61">
        <f>MD147*ME147</f>
        <v/>
      </c>
      <c r="MG147" s="61" t="n"/>
      <c r="MH147" t="inlineStr">
        <is>
          <t>Foreign Bonds</t>
        </is>
      </c>
      <c r="MI147" s="50" t="n">
        <v>0.06999999999999999</v>
      </c>
      <c r="MJ147" s="61">
        <f>'ETF MTD'!$VI$28/'ETF MTD'!$VI$3-1</f>
        <v/>
      </c>
      <c r="MK147" s="61">
        <f>MI147*MJ147</f>
        <v/>
      </c>
      <c r="ML147" s="61" t="n"/>
      <c r="MM147" t="inlineStr">
        <is>
          <t>Foreign Bonds</t>
        </is>
      </c>
      <c r="MN147" s="50" t="n">
        <v>0.06999999999999999</v>
      </c>
      <c r="MO147" s="61">
        <f>'ETF MTD'!$VI$28/'ETF MTD'!$VI$3-1</f>
        <v/>
      </c>
      <c r="MP147" s="61">
        <f>MN147*MO147</f>
        <v/>
      </c>
      <c r="MQ147" s="33" t="n"/>
      <c r="MR147" t="inlineStr">
        <is>
          <t>Foreign Bonds</t>
        </is>
      </c>
      <c r="MS147" s="50" t="n">
        <v>0.08500000000000001</v>
      </c>
      <c r="MT147" s="61">
        <f>'ETF MTD'!$VI$28/'ETF MTD'!$VI$3-1</f>
        <v/>
      </c>
      <c r="MU147" s="61">
        <f>MS147*MT147</f>
        <v/>
      </c>
      <c r="MV147" s="61" t="n"/>
      <c r="MW147" t="inlineStr">
        <is>
          <t>Foreign Bonds</t>
        </is>
      </c>
      <c r="MX147" s="50">
        <f>MN147</f>
        <v/>
      </c>
      <c r="MY147" s="61">
        <f>'ETF MTD'!$VI$28/'ETF MTD'!$VI$3-1</f>
        <v/>
      </c>
      <c r="MZ147" s="61">
        <f>MX147*MY147</f>
        <v/>
      </c>
      <c r="NA147" s="33" t="n"/>
      <c r="NB147" t="inlineStr">
        <is>
          <t>Foreign Bonds</t>
        </is>
      </c>
      <c r="NC147" s="41" t="n">
        <v>0.07000000000000001</v>
      </c>
      <c r="ND147" s="61">
        <f>'ETF MTD'!$VI$28/'ETF MTD'!$VI$3-1</f>
        <v/>
      </c>
      <c r="NE147" s="61">
        <f>NC147*ND147</f>
        <v/>
      </c>
      <c r="NF147" s="33" t="n"/>
      <c r="NG147" t="inlineStr">
        <is>
          <t>Foreign Bonds</t>
        </is>
      </c>
      <c r="NH147" s="41" t="n">
        <v>0.07000000000000001</v>
      </c>
      <c r="NI147" s="61">
        <f>'ETF MTD'!$VI$28/'ETF MTD'!$VI$3-1</f>
        <v/>
      </c>
      <c r="NJ147" s="61">
        <f>NH147*NI147</f>
        <v/>
      </c>
      <c r="NK147" s="33" t="n"/>
      <c r="NL147" t="inlineStr">
        <is>
          <t>Foreign Bonds</t>
        </is>
      </c>
      <c r="NM147" s="41" t="n">
        <v>0.08500000000000001</v>
      </c>
      <c r="NN147" s="61">
        <f>'ETF MTD'!$VI$28/'ETF MTD'!$VI$3-1</f>
        <v/>
      </c>
      <c r="NO147" s="61">
        <f>NM147*NN147</f>
        <v/>
      </c>
      <c r="NP147" s="33" t="n"/>
      <c r="NQ147" t="inlineStr">
        <is>
          <t>Foreign Bonds</t>
        </is>
      </c>
      <c r="NR147" s="41" t="n">
        <v>0.08500000000000001</v>
      </c>
      <c r="NS147" s="61">
        <f>'ETF MTD'!$VI$28/'ETF MTD'!$VI$3-1</f>
        <v/>
      </c>
      <c r="NT147" s="61">
        <f>NR147*NS147</f>
        <v/>
      </c>
      <c r="NU147" s="33" t="n"/>
      <c r="NV147" t="inlineStr">
        <is>
          <t>Foreign Bonds</t>
        </is>
      </c>
      <c r="NW147" s="41" t="n">
        <v>0.07000000000000001</v>
      </c>
      <c r="NX147" s="61">
        <f>'ETF MTD'!$VI$28/'ETF MTD'!$VI$3-1</f>
        <v/>
      </c>
      <c r="NY147" s="61">
        <f>NW147*NX147</f>
        <v/>
      </c>
      <c r="NZ147" s="33" t="n"/>
      <c r="OA147" t="inlineStr">
        <is>
          <t>Foreign Bonds</t>
        </is>
      </c>
      <c r="OB147" s="41" t="n">
        <v>0.07000000000000001</v>
      </c>
      <c r="OC147" s="61">
        <f>'ETF MTD'!$VI$28/'ETF MTD'!$VI$3-1</f>
        <v/>
      </c>
      <c r="OD147" s="61">
        <f>OB147*OC147</f>
        <v/>
      </c>
      <c r="OE147" s="33" t="n"/>
      <c r="OF147" t="inlineStr">
        <is>
          <t>Foreign Bonds</t>
        </is>
      </c>
      <c r="OG147" s="41" t="n">
        <v>0.075</v>
      </c>
      <c r="OH147" s="61">
        <f>'ETF MTD'!$VI$28/'ETF MTD'!$VI$3-1</f>
        <v/>
      </c>
      <c r="OI147" s="61">
        <f>OG147*OH147</f>
        <v/>
      </c>
      <c r="OJ147" s="33" t="n"/>
      <c r="OK147" t="inlineStr">
        <is>
          <t>Foreign Bonds</t>
        </is>
      </c>
      <c r="OL147" s="41" t="n">
        <v>0.07000000000000001</v>
      </c>
      <c r="OM147" s="61">
        <f>'ETF MTD'!$VI$28/'ETF MTD'!$VI$3-1</f>
        <v/>
      </c>
      <c r="ON147" s="61">
        <f>OL147*OM147</f>
        <v/>
      </c>
      <c r="OO147" s="33" t="n"/>
      <c r="OP147" t="inlineStr">
        <is>
          <t>Foreign Bonds</t>
        </is>
      </c>
      <c r="OQ147" s="41" t="n">
        <v>0.07000000000000001</v>
      </c>
      <c r="OR147" s="61">
        <f>'ETF MTD'!$VI$28/'ETF MTD'!$VI$3-1</f>
        <v/>
      </c>
      <c r="OS147" s="61">
        <f>OQ147*OR147</f>
        <v/>
      </c>
      <c r="OT147" s="33" t="n"/>
      <c r="OU147" t="inlineStr">
        <is>
          <t>Foreign Bonds</t>
        </is>
      </c>
      <c r="OV147" s="41" t="n">
        <v>0.07000000000000001</v>
      </c>
      <c r="OW147" s="61">
        <f>'ETF MTD'!$VI$28/'ETF MTD'!$VI$3-1</f>
        <v/>
      </c>
      <c r="OX147" s="61">
        <f>OV147*OW147</f>
        <v/>
      </c>
      <c r="OY147" s="33" t="n"/>
      <c r="OZ147" t="inlineStr">
        <is>
          <t>Foreign Bonds</t>
        </is>
      </c>
      <c r="PA147" s="41" t="n">
        <v>0.08500000000000001</v>
      </c>
      <c r="PB147" s="61">
        <f>'ETF MTD'!$VI$28/'ETF MTD'!$VI$3-1</f>
        <v/>
      </c>
      <c r="PC147" s="61">
        <f>PA147*PB147</f>
        <v/>
      </c>
      <c r="PD147" s="33" t="n"/>
      <c r="PE147" t="inlineStr">
        <is>
          <t>Foreign Bonds</t>
        </is>
      </c>
      <c r="PF147" s="41" t="n">
        <v>0.08500000000000001</v>
      </c>
      <c r="PG147" s="61">
        <f>'ETF MTD'!$VI$28/'ETF MTD'!$VI$3-1</f>
        <v/>
      </c>
      <c r="PH147" s="61">
        <f>PF147*PG147</f>
        <v/>
      </c>
      <c r="PI147" s="33" t="n"/>
      <c r="PJ147" t="inlineStr">
        <is>
          <t>Foreign Bonds</t>
        </is>
      </c>
      <c r="PK147" s="41" t="n">
        <v>0.1</v>
      </c>
      <c r="PL147" s="61">
        <f>'ETF MTD'!$VI$28/'ETF MTD'!$VI$3-1</f>
        <v/>
      </c>
      <c r="PM147" s="61">
        <f>PK147*PL147</f>
        <v/>
      </c>
      <c r="PN147" s="33" t="n"/>
      <c r="PO147" t="inlineStr">
        <is>
          <t>Foreign Bonds</t>
        </is>
      </c>
      <c r="PP147" s="41" t="n">
        <v>0.07000000000000001</v>
      </c>
      <c r="PQ147" s="61">
        <f>'ETF MTD'!$VI$28/'ETF MTD'!$VI$3-1</f>
        <v/>
      </c>
      <c r="PR147" s="61">
        <f>PP147*PQ147</f>
        <v/>
      </c>
      <c r="PS147" s="33" t="n"/>
      <c r="PT147" t="inlineStr">
        <is>
          <t>Foreign Bonds</t>
        </is>
      </c>
      <c r="PU147" s="41" t="n">
        <v>0.07000000000000001</v>
      </c>
      <c r="PV147" s="61">
        <f>'ETF MTD'!$VI$28/'ETF MTD'!$VI$3-1</f>
        <v/>
      </c>
      <c r="PW147" s="61">
        <f>PU147*PV147</f>
        <v/>
      </c>
      <c r="PX147" s="33" t="n"/>
      <c r="PY147" t="inlineStr">
        <is>
          <t>Foreign Bonds</t>
        </is>
      </c>
      <c r="PZ147" s="41" t="n">
        <v>0.07000000000000001</v>
      </c>
      <c r="QA147" s="61">
        <f>'ETF MTD'!$VI$28/'ETF MTD'!$VI$3-1</f>
        <v/>
      </c>
      <c r="QB147" s="61">
        <f>PZ147*QA147</f>
        <v/>
      </c>
      <c r="QC147" s="33" t="n"/>
      <c r="QD147" t="inlineStr">
        <is>
          <t>Foreign Bonds</t>
        </is>
      </c>
      <c r="QE147" s="41" t="n">
        <v>0.07000000000000001</v>
      </c>
      <c r="QF147" s="61">
        <f>'ETF MTD'!$VI$28/'ETF MTD'!$VI$3-1</f>
        <v/>
      </c>
      <c r="QG147" s="61">
        <f>QE147*QF147</f>
        <v/>
      </c>
      <c r="QH147" s="61" t="n"/>
      <c r="QI147" t="inlineStr">
        <is>
          <t>Foreign Bonds</t>
        </is>
      </c>
      <c r="QJ147" s="41" t="n">
        <v>0.07000000000000001</v>
      </c>
      <c r="QK147" s="61">
        <f>'ETF MTD'!$VI$28/'ETF MTD'!$VI$3-1</f>
        <v/>
      </c>
      <c r="QL147" s="61">
        <f>QJ147*QK147</f>
        <v/>
      </c>
      <c r="QM147" s="33" t="n"/>
      <c r="QN147" t="inlineStr">
        <is>
          <t>Foreign Bonds</t>
        </is>
      </c>
      <c r="QO147" s="41" t="n">
        <v>0.07000000000000001</v>
      </c>
      <c r="QP147" s="61">
        <f>'ETF MTD'!$VI$28/'ETF MTD'!$VI$3-1</f>
        <v/>
      </c>
      <c r="QQ147" s="61">
        <f>QO147*QP147</f>
        <v/>
      </c>
      <c r="QR147" s="33" t="n"/>
      <c r="QS147" t="inlineStr">
        <is>
          <t>Foreign Bonds</t>
        </is>
      </c>
      <c r="QT147" s="41" t="n">
        <v>0.08</v>
      </c>
      <c r="QU147" s="61">
        <f>'ETF MTD'!$VI$28/'ETF MTD'!$VI$3-1</f>
        <v/>
      </c>
      <c r="QV147" s="61">
        <f>QT147*QU147</f>
        <v/>
      </c>
      <c r="QW147" s="33" t="n"/>
      <c r="QX147" t="inlineStr">
        <is>
          <t>Foreign Bonds</t>
        </is>
      </c>
      <c r="QY147" s="41" t="n">
        <v>0.1</v>
      </c>
      <c r="QZ147" s="61">
        <f>'ETF MTD'!$VI$28/'ETF MTD'!$VI$3-1</f>
        <v/>
      </c>
      <c r="RA147" s="61">
        <f>QY147*QZ147</f>
        <v/>
      </c>
      <c r="RB147" s="33" t="n"/>
      <c r="RC147" t="inlineStr">
        <is>
          <t>Foreign Bonds</t>
        </is>
      </c>
      <c r="RD147" s="41" t="n">
        <v>0.08500000000000001</v>
      </c>
      <c r="RE147" s="61">
        <f>'ETF MTD'!$VI$28/'ETF MTD'!$VI$3-1</f>
        <v/>
      </c>
      <c r="RF147" s="61">
        <f>RD147*RE147</f>
        <v/>
      </c>
      <c r="RG147" s="33" t="n"/>
      <c r="RH147" t="inlineStr">
        <is>
          <t>Foreign Bonds</t>
        </is>
      </c>
      <c r="RI147" s="41" t="n">
        <v>0.07000000000000001</v>
      </c>
      <c r="RJ147" s="61">
        <f>'ETF MTD'!$VI$28/'ETF MTD'!$VI$3-1</f>
        <v/>
      </c>
      <c r="RK147" s="61">
        <f>RI147*RJ147</f>
        <v/>
      </c>
      <c r="RL147" s="61" t="n"/>
      <c r="RM147" s="208" t="n">
        <v>0.1</v>
      </c>
      <c r="RN147" s="58">
        <f>RM147*0.7</f>
        <v/>
      </c>
    </row>
    <row r="148">
      <c r="U148" s="33" t="inlineStr">
        <is>
          <t>VAIPX</t>
        </is>
      </c>
      <c r="V148" s="49" t="n">
        <v>0.15</v>
      </c>
      <c r="W148" s="61">
        <f>'ETF MTD'!$DU$28/'ETF MTD'!$DU$3-1</f>
        <v/>
      </c>
      <c r="X148" s="61">
        <f>V148*W148</f>
        <v/>
      </c>
      <c r="Y148" s="61" t="n"/>
      <c r="Z148" s="33" t="inlineStr">
        <is>
          <t>VAIPX</t>
        </is>
      </c>
      <c r="AA148" s="49" t="n">
        <v>0.15</v>
      </c>
      <c r="AB148" s="61">
        <f>'ETF MTD'!$DU$28/'ETF MTD'!$DU$3-1</f>
        <v/>
      </c>
      <c r="AC148" s="61">
        <f>AA148*AB148</f>
        <v/>
      </c>
      <c r="AD148" s="61" t="n"/>
      <c r="AE148" s="33" t="inlineStr">
        <is>
          <t>VAIPX</t>
        </is>
      </c>
      <c r="AF148" s="49" t="n">
        <v>0.15</v>
      </c>
      <c r="AG148" s="61">
        <f>'ETF MTD'!$DU$28/'ETF MTD'!$DU$3-1</f>
        <v/>
      </c>
      <c r="AH148" s="61">
        <f>AF148*AG148</f>
        <v/>
      </c>
      <c r="AI148" s="61" t="n"/>
      <c r="AJ148" s="33" t="inlineStr">
        <is>
          <t>VAIPX</t>
        </is>
      </c>
      <c r="AK148" s="49" t="n">
        <v>0.15</v>
      </c>
      <c r="AL148" s="61">
        <f>'ETF MTD'!$DU$28/'ETF MTD'!$DU$3-1</f>
        <v/>
      </c>
      <c r="AM148" s="61">
        <f>AK148*AL148</f>
        <v/>
      </c>
      <c r="AN148" s="61" t="n"/>
      <c r="AO148" s="33" t="inlineStr">
        <is>
          <t>VAIPX</t>
        </is>
      </c>
      <c r="AP148" s="61" t="n">
        <v>0.1275</v>
      </c>
      <c r="AQ148" s="61">
        <f>'ETF MTD'!$DU$28/'ETF MTD'!$DU$3-1</f>
        <v/>
      </c>
      <c r="AR148" s="61">
        <f>AP148*AQ148</f>
        <v/>
      </c>
      <c r="AS148" s="61" t="n"/>
      <c r="AT148" s="33" t="inlineStr">
        <is>
          <t>VAIPX</t>
        </is>
      </c>
      <c r="AU148" s="61" t="n">
        <v>0.1275</v>
      </c>
      <c r="AV148" s="61">
        <f>'ETF MTD'!$DU$28/'ETF MTD'!$DU$3-1</f>
        <v/>
      </c>
      <c r="AW148" s="61">
        <f>AU148*AV148</f>
        <v/>
      </c>
      <c r="AX148" s="61" t="n"/>
      <c r="AY148" s="33" t="inlineStr">
        <is>
          <t>VAIPX</t>
        </is>
      </c>
      <c r="AZ148" s="61" t="n">
        <v>0.105</v>
      </c>
      <c r="BA148" s="61">
        <f>'ETF MTD'!$DU$28/'ETF MTD'!$DU$3-1</f>
        <v/>
      </c>
      <c r="BB148" s="61">
        <f>AZ148*BA148</f>
        <v/>
      </c>
      <c r="BC148" s="61" t="n"/>
      <c r="BD148" s="33" t="inlineStr">
        <is>
          <t>VAIPX</t>
        </is>
      </c>
      <c r="BE148" s="61" t="n">
        <v>0.1275</v>
      </c>
      <c r="BF148" s="61">
        <f>'ETF MTD'!$DU$28/'ETF MTD'!$DU$3-1</f>
        <v/>
      </c>
      <c r="BG148" s="61">
        <f>BE148*BF148</f>
        <v/>
      </c>
      <c r="BH148" s="61" t="n"/>
      <c r="BI148" s="33" t="inlineStr">
        <is>
          <t>VAIPX</t>
        </is>
      </c>
      <c r="BJ148" s="61" t="n">
        <v>0.105</v>
      </c>
      <c r="BK148" s="61">
        <f>'ETF MTD'!$DU$28/'ETF MTD'!$DU$3-1</f>
        <v/>
      </c>
      <c r="BL148" s="61">
        <f>BJ148*BK148</f>
        <v/>
      </c>
      <c r="BM148" s="61" t="n"/>
      <c r="BN148" s="33" t="inlineStr">
        <is>
          <t>VAIPX</t>
        </is>
      </c>
      <c r="BO148" s="61" t="n">
        <v>0.1275</v>
      </c>
      <c r="BP148" s="61">
        <f>'ETF MTD'!$DU$28/'ETF MTD'!$DU$3-1</f>
        <v/>
      </c>
      <c r="BQ148" s="61">
        <f>BO148*BP148</f>
        <v/>
      </c>
      <c r="BR148" s="61" t="n"/>
      <c r="BS148" s="33" t="inlineStr">
        <is>
          <t>VAIPX</t>
        </is>
      </c>
      <c r="BT148" s="61" t="n">
        <v>0.105</v>
      </c>
      <c r="BU148" s="61">
        <f>'ETF MTD'!$DU$28/'ETF MTD'!$DU$3-1</f>
        <v/>
      </c>
      <c r="BV148" s="61">
        <f>BT148*BU148</f>
        <v/>
      </c>
      <c r="BW148" s="61" t="n"/>
      <c r="BX148" s="33" t="inlineStr">
        <is>
          <t>VAIPX</t>
        </is>
      </c>
      <c r="BY148" s="61" t="n">
        <v>0.1275</v>
      </c>
      <c r="BZ148" s="61">
        <f>'ETF MTD'!$DU$28/'ETF MTD'!$DU$3-1</f>
        <v/>
      </c>
      <c r="CA148" s="61">
        <f>BY148*BZ148</f>
        <v/>
      </c>
      <c r="CB148" s="61" t="n"/>
      <c r="CC148" s="33" t="inlineStr">
        <is>
          <t>VAIPX</t>
        </is>
      </c>
      <c r="CD148" s="61" t="n">
        <v>0.105</v>
      </c>
      <c r="CE148" s="61">
        <f>'ETF MTD'!$DU$28/'ETF MTD'!$DU$3-1</f>
        <v/>
      </c>
      <c r="CF148" s="61">
        <f>CD148*CE148</f>
        <v/>
      </c>
      <c r="CG148" s="61" t="n"/>
      <c r="CH148" s="33" t="inlineStr">
        <is>
          <t>VAIPX</t>
        </is>
      </c>
      <c r="CI148" s="61" t="n">
        <v>0.105</v>
      </c>
      <c r="CJ148" s="61">
        <f>'ETF MTD'!$DU$28/'ETF MTD'!$DU$3-1</f>
        <v/>
      </c>
      <c r="CK148" s="61">
        <f>CI148*CJ148</f>
        <v/>
      </c>
      <c r="CL148" s="61" t="n"/>
      <c r="CM148" s="33" t="inlineStr">
        <is>
          <t>VAIPX</t>
        </is>
      </c>
      <c r="CN148" s="61" t="n">
        <v>0.105</v>
      </c>
      <c r="CO148" s="61">
        <f>'ETF MTD'!$DU$28/'ETF MTD'!$DU$3-1</f>
        <v/>
      </c>
      <c r="CP148" s="61">
        <f>CN148*CO148</f>
        <v/>
      </c>
      <c r="CQ148" s="61" t="n"/>
      <c r="CR148" s="33" t="inlineStr">
        <is>
          <t>VAIPX</t>
        </is>
      </c>
      <c r="CS148" s="61" t="n">
        <v>0.105</v>
      </c>
      <c r="CT148" s="61">
        <f>'ETF MTD'!$DU$28/'ETF MTD'!$DU$3-1</f>
        <v/>
      </c>
      <c r="CU148" s="61">
        <f>CS148*CT148</f>
        <v/>
      </c>
      <c r="CV148" s="61" t="n"/>
      <c r="CW148" s="33" t="inlineStr">
        <is>
          <t>VAIPX</t>
        </is>
      </c>
      <c r="CX148" s="61" t="n">
        <v>0.105</v>
      </c>
      <c r="CY148" s="61">
        <f>'ETF MTD'!$DU$28/'ETF MTD'!$DU$3-1</f>
        <v/>
      </c>
      <c r="CZ148" s="61">
        <f>CX148*CY148</f>
        <v/>
      </c>
      <c r="DA148" s="61" t="n"/>
      <c r="DB148" s="33" t="inlineStr">
        <is>
          <t>VAIPX</t>
        </is>
      </c>
      <c r="DC148" s="61" t="n">
        <v>0.1275</v>
      </c>
      <c r="DD148" s="61">
        <f>'ETF MTD'!$DU$28/'ETF MTD'!$DU$3-1</f>
        <v/>
      </c>
      <c r="DE148" s="61">
        <f>DC148*DD148</f>
        <v/>
      </c>
      <c r="DF148" s="61" t="n"/>
      <c r="DG148" s="33" t="inlineStr">
        <is>
          <t>VAIPX</t>
        </is>
      </c>
      <c r="DH148" s="61" t="n">
        <v>0.105</v>
      </c>
      <c r="DI148" s="61">
        <f>'ETF MTD'!$DU$28/'ETF MTD'!$DU$3-1</f>
        <v/>
      </c>
      <c r="DJ148" s="61">
        <f>DH148*DI148</f>
        <v/>
      </c>
      <c r="DK148" s="61" t="n"/>
      <c r="DL148" s="33" t="inlineStr">
        <is>
          <t>VAIPX</t>
        </is>
      </c>
      <c r="DM148" s="61" t="n">
        <v>0.1275</v>
      </c>
      <c r="DN148" s="61">
        <f>'ETF MTD'!$DU$28/'ETF MTD'!$DU$3-1</f>
        <v/>
      </c>
      <c r="DO148" s="61">
        <f>DM148*DN148</f>
        <v/>
      </c>
      <c r="DP148" s="61" t="n"/>
      <c r="DQ148" s="33" t="inlineStr">
        <is>
          <t>VAIPX</t>
        </is>
      </c>
      <c r="DR148" s="61" t="n">
        <v>0.105</v>
      </c>
      <c r="DS148" s="61">
        <f>'ETF MTD'!$DU$28/'ETF MTD'!$DU$3-1</f>
        <v/>
      </c>
      <c r="DT148" s="61">
        <f>DR148*DS148</f>
        <v/>
      </c>
      <c r="DU148" s="61" t="n"/>
      <c r="DV148" s="33" t="inlineStr">
        <is>
          <t>VAIPX</t>
        </is>
      </c>
      <c r="DW148" s="61" t="n">
        <v>0.105</v>
      </c>
      <c r="DX148" s="61">
        <f>'ETF MTD'!$DU$28/'ETF MTD'!$DU$3-1</f>
        <v/>
      </c>
      <c r="DY148" s="61">
        <f>DW148*DX148</f>
        <v/>
      </c>
      <c r="DZ148" s="61" t="n"/>
      <c r="EA148" s="33" t="inlineStr">
        <is>
          <t>VAIPX</t>
        </is>
      </c>
      <c r="EB148" s="61" t="n">
        <v>0.105</v>
      </c>
      <c r="EC148" s="61">
        <f>'ETF MTD'!$DU$28/'ETF MTD'!$DU$3-1</f>
        <v/>
      </c>
      <c r="ED148" s="61">
        <f>EB148*EC148</f>
        <v/>
      </c>
      <c r="EE148" s="61" t="n"/>
      <c r="EF148" s="33" t="inlineStr">
        <is>
          <t>VAIPX</t>
        </is>
      </c>
      <c r="EG148" s="61" t="n">
        <v>0.105</v>
      </c>
      <c r="EH148" s="61">
        <f>'ETF MTD'!$DU$28/'ETF MTD'!$DU$3-1</f>
        <v/>
      </c>
      <c r="EI148" s="61">
        <f>EG148*EH148</f>
        <v/>
      </c>
      <c r="EJ148" s="61" t="n"/>
      <c r="EK148" s="33" t="inlineStr">
        <is>
          <t>VAIPX</t>
        </is>
      </c>
      <c r="EL148" s="61" t="n">
        <v>0.105</v>
      </c>
      <c r="EM148" s="61">
        <f>'ETF MTD'!$DU$28/'ETF MTD'!$DU$3-1</f>
        <v/>
      </c>
      <c r="EN148" s="61">
        <f>EL148*EM148</f>
        <v/>
      </c>
      <c r="EO148" s="61" t="n"/>
      <c r="EP148" s="33" t="inlineStr">
        <is>
          <t>VAIPX</t>
        </is>
      </c>
      <c r="EQ148" s="61" t="n">
        <v>0.1275</v>
      </c>
      <c r="ER148" s="61">
        <f>'ETF MTD'!$DU$28/'ETF MTD'!$DU$3-1</f>
        <v/>
      </c>
      <c r="ES148" s="61">
        <f>EQ148*ER148</f>
        <v/>
      </c>
      <c r="ET148" s="61" t="n"/>
      <c r="EU148" s="33" t="inlineStr">
        <is>
          <t>VAIPX</t>
        </is>
      </c>
      <c r="EV148" s="61" t="n">
        <v>0.1275</v>
      </c>
      <c r="EW148" s="61">
        <f>'ETF MTD'!$DU$28/'ETF MTD'!$DU$3-1</f>
        <v/>
      </c>
      <c r="EX148" s="61">
        <f>EV148*EW148</f>
        <v/>
      </c>
      <c r="EY148" s="61" t="n"/>
      <c r="EZ148" s="33" t="inlineStr">
        <is>
          <t>VAIPX</t>
        </is>
      </c>
      <c r="FA148" s="61" t="n">
        <v>0.15</v>
      </c>
      <c r="FB148" s="61">
        <f>'ETF MTD'!$DU$28/'ETF MTD'!$DU$3-1</f>
        <v/>
      </c>
      <c r="FC148" s="61">
        <f>FA148*FB148</f>
        <v/>
      </c>
      <c r="FD148" s="61" t="n"/>
      <c r="FE148" s="33" t="inlineStr">
        <is>
          <t>VAIPX</t>
        </is>
      </c>
      <c r="FF148" s="61" t="n">
        <v>0.15</v>
      </c>
      <c r="FG148" s="61">
        <f>'ETF MTD'!$DU$28/'ETF MTD'!$DU$3-1</f>
        <v/>
      </c>
      <c r="FH148" s="61">
        <f>FF148*FG148</f>
        <v/>
      </c>
      <c r="FI148" s="61" t="n"/>
      <c r="FJ148" s="33" t="inlineStr">
        <is>
          <t>VAIPX</t>
        </is>
      </c>
      <c r="FK148" s="61" t="n">
        <v>0.15</v>
      </c>
      <c r="FL148" s="61">
        <f>'ETF MTD'!$DU$28/'ETF MTD'!$DU$3-1</f>
        <v/>
      </c>
      <c r="FM148" s="61">
        <f>FK148*FL148</f>
        <v/>
      </c>
      <c r="FN148" s="61" t="n"/>
      <c r="FO148" s="33" t="inlineStr">
        <is>
          <t>VAIPX</t>
        </is>
      </c>
      <c r="FP148" s="61" t="n">
        <v>0.15</v>
      </c>
      <c r="FQ148" s="61">
        <f>'ETF MTD'!$DU$28/'ETF MTD'!$DU$3-1</f>
        <v/>
      </c>
      <c r="FR148" s="61">
        <f>FP148*FQ148</f>
        <v/>
      </c>
      <c r="FS148" s="61" t="n"/>
      <c r="FT148" s="33" t="inlineStr">
        <is>
          <t>VAIPX</t>
        </is>
      </c>
      <c r="FU148" s="61" t="n">
        <v>0.15</v>
      </c>
      <c r="FV148" s="61">
        <f>'ETF MTD'!$DU$28/'ETF MTD'!$DU$3-1</f>
        <v/>
      </c>
      <c r="FW148" s="61">
        <f>FU148*FV148</f>
        <v/>
      </c>
      <c r="FX148" s="61" t="n"/>
      <c r="FY148" s="33" t="inlineStr">
        <is>
          <t>VAIPX</t>
        </is>
      </c>
      <c r="FZ148" s="50" t="n">
        <v>0.15</v>
      </c>
      <c r="GA148" s="61">
        <f>'ETF MTD'!$DU$28/'ETF MTD'!$DU$3-1</f>
        <v/>
      </c>
      <c r="GB148" s="61">
        <f>FZ148*GA148</f>
        <v/>
      </c>
      <c r="GC148" s="61" t="n"/>
      <c r="GD148" s="33" t="inlineStr">
        <is>
          <t>VAIPX</t>
        </is>
      </c>
      <c r="GE148" s="50" t="n">
        <v>0.15</v>
      </c>
      <c r="GF148" s="61">
        <f>'ETF MTD'!$DU$28/'ETF MTD'!$DU$3-1</f>
        <v/>
      </c>
      <c r="GG148" s="61">
        <f>GE148*GF148</f>
        <v/>
      </c>
      <c r="GH148" s="61" t="n"/>
      <c r="GI148" s="33" t="inlineStr">
        <is>
          <t>VAIPX</t>
        </is>
      </c>
      <c r="GJ148" s="50" t="n">
        <v>0.15</v>
      </c>
      <c r="GK148" s="61">
        <f>'ETF MTD'!$DU$28/'ETF MTD'!$DU$3-1</f>
        <v/>
      </c>
      <c r="GL148" s="61">
        <f>GJ148*GK148</f>
        <v/>
      </c>
      <c r="GM148" s="61" t="n"/>
      <c r="GN148" s="33" t="inlineStr">
        <is>
          <t>VAIPX</t>
        </is>
      </c>
      <c r="GO148" s="50" t="n">
        <v>0.15</v>
      </c>
      <c r="GP148" s="61">
        <f>'ETF MTD'!$DU$28/'ETF MTD'!$DU$3-1</f>
        <v/>
      </c>
      <c r="GQ148" s="61">
        <f>GO148*GP148</f>
        <v/>
      </c>
      <c r="GR148" s="61" t="n"/>
      <c r="GS148" s="33" t="inlineStr">
        <is>
          <t>VAIPX</t>
        </is>
      </c>
      <c r="GT148" s="50" t="n">
        <v>0.15</v>
      </c>
      <c r="GU148" s="61">
        <f>'ETF MTD'!$DU$28/'ETF MTD'!$DU$3-1</f>
        <v/>
      </c>
      <c r="GV148" s="61">
        <f>GT148*GU148</f>
        <v/>
      </c>
      <c r="GW148" s="61" t="n"/>
      <c r="GX148" s="33" t="inlineStr">
        <is>
          <t>VAIPX</t>
        </is>
      </c>
      <c r="GY148" s="50" t="n">
        <v>0.15</v>
      </c>
      <c r="GZ148" s="61">
        <f>'ETF MTD'!$DU$28/'ETF MTD'!$DU$3-1</f>
        <v/>
      </c>
      <c r="HA148" s="61">
        <f>GY148*GZ148</f>
        <v/>
      </c>
      <c r="HB148" s="61" t="n"/>
      <c r="HC148" s="33" t="inlineStr">
        <is>
          <t>VAIPX</t>
        </is>
      </c>
      <c r="HD148" s="50" t="n">
        <v>0.1275</v>
      </c>
      <c r="HE148" s="61">
        <f>'ETF MTD'!$DU$28/'ETF MTD'!$DU$3-1</f>
        <v/>
      </c>
      <c r="HF148" s="61">
        <f>HD148*HE148</f>
        <v/>
      </c>
      <c r="HG148" s="61" t="n"/>
      <c r="HH148" s="33" t="inlineStr">
        <is>
          <t>VAIPX</t>
        </is>
      </c>
      <c r="HI148" s="50" t="n">
        <v>0.1275</v>
      </c>
      <c r="HJ148" s="61">
        <f>'ETF MTD'!$DU$28/'ETF MTD'!$DU$3-1</f>
        <v/>
      </c>
      <c r="HK148" s="61">
        <f>HI148*HJ148</f>
        <v/>
      </c>
      <c r="HL148" s="61" t="n"/>
      <c r="HM148" s="33" t="inlineStr">
        <is>
          <t>VAIPX</t>
        </is>
      </c>
      <c r="HN148" s="50" t="n">
        <v>0.15</v>
      </c>
      <c r="HO148" s="61">
        <f>'ETF MTD'!$DU$28/'ETF MTD'!$DU$3-1</f>
        <v/>
      </c>
      <c r="HP148" s="61">
        <f>HN148*HO148</f>
        <v/>
      </c>
      <c r="HQ148" s="61" t="n"/>
      <c r="HR148" s="33" t="inlineStr">
        <is>
          <t>VAIPX</t>
        </is>
      </c>
      <c r="HS148" s="50" t="n">
        <v>0.15</v>
      </c>
      <c r="HT148" s="61">
        <f>'ETF MTD'!$DU$28/'ETF MTD'!$DU$3-1</f>
        <v/>
      </c>
      <c r="HU148" s="61">
        <f>HS148*HT148</f>
        <v/>
      </c>
      <c r="HV148" s="61" t="n"/>
      <c r="HW148" s="33" t="inlineStr">
        <is>
          <t>VAIPX</t>
        </is>
      </c>
      <c r="HX148" s="50" t="n">
        <v>0.15</v>
      </c>
      <c r="HY148" s="61">
        <f>'ETF MTD'!$DU$28/'ETF MTD'!$DU$3-1</f>
        <v/>
      </c>
      <c r="HZ148" s="61">
        <f>HX148*HY148</f>
        <v/>
      </c>
      <c r="IA148" s="61" t="n"/>
      <c r="IB148" s="33" t="inlineStr">
        <is>
          <t>VAIPX</t>
        </is>
      </c>
      <c r="IC148" s="50" t="n">
        <v>0.15</v>
      </c>
      <c r="ID148" s="61">
        <f>'ETF MTD'!$DU$28/'ETF MTD'!$DU$3-1</f>
        <v/>
      </c>
      <c r="IE148" s="61">
        <f>IC148*ID148</f>
        <v/>
      </c>
      <c r="IF148" s="61" t="n"/>
      <c r="IG148" s="33" t="inlineStr">
        <is>
          <t>VAIPX</t>
        </is>
      </c>
      <c r="IH148" s="50" t="n">
        <v>0.15</v>
      </c>
      <c r="II148" s="61">
        <f>'ETF MTD'!$DU$28/'ETF MTD'!$DU$3-1</f>
        <v/>
      </c>
      <c r="IJ148" s="61">
        <f>IH148*II148</f>
        <v/>
      </c>
      <c r="IK148" s="61" t="n"/>
      <c r="IL148" s="33" t="inlineStr">
        <is>
          <t>VAIPX</t>
        </is>
      </c>
      <c r="IM148" s="50" t="n">
        <v>0.15</v>
      </c>
      <c r="IN148" s="61">
        <f>'ETF MTD'!$DU$28/'ETF MTD'!$DU$3-1</f>
        <v/>
      </c>
      <c r="IO148" s="61">
        <f>IM148*IN148</f>
        <v/>
      </c>
      <c r="IP148" s="61" t="n"/>
      <c r="IQ148" s="33" t="inlineStr">
        <is>
          <t>VAIPX</t>
        </is>
      </c>
      <c r="IR148" s="50" t="n">
        <v>0.1275</v>
      </c>
      <c r="IS148" s="61">
        <f>'ETF MTD'!$DU$28/'ETF MTD'!$DU$3-1</f>
        <v/>
      </c>
      <c r="IT148" s="61">
        <f>IR148*IS148</f>
        <v/>
      </c>
      <c r="IU148" s="61" t="n"/>
      <c r="IV148" s="33" t="inlineStr">
        <is>
          <t>VAIPX</t>
        </is>
      </c>
      <c r="IW148" s="50" t="n">
        <v>0.1415</v>
      </c>
      <c r="IX148" s="61">
        <f>'ETF MTD'!$DU$28/'ETF MTD'!$DU$3-1</f>
        <v/>
      </c>
      <c r="IY148" s="61">
        <f>IW148*IX148</f>
        <v/>
      </c>
      <c r="IZ148" s="61" t="n"/>
      <c r="JA148" s="33" t="inlineStr">
        <is>
          <t>VAIPX</t>
        </is>
      </c>
      <c r="JB148" s="50" t="n">
        <v>0.15</v>
      </c>
      <c r="JC148" s="61">
        <f>'ETF MTD'!$DU$28/'ETF MTD'!$DU$3-1</f>
        <v/>
      </c>
      <c r="JD148" s="61">
        <f>JB148*JC148</f>
        <v/>
      </c>
      <c r="JE148" s="61" t="n"/>
      <c r="JF148" s="33" t="inlineStr">
        <is>
          <t>VAIPX</t>
        </is>
      </c>
      <c r="JG148" s="50" t="n">
        <v>0.15</v>
      </c>
      <c r="JH148" s="61">
        <f>'ETF MTD'!$DU$28/'ETF MTD'!$DU$3-1</f>
        <v/>
      </c>
      <c r="JI148" s="61">
        <f>JG148*JH148</f>
        <v/>
      </c>
      <c r="JJ148" s="61" t="n"/>
      <c r="JK148" s="33" t="inlineStr">
        <is>
          <t>VAIPX</t>
        </is>
      </c>
      <c r="JL148" s="50" t="n">
        <v>0.15</v>
      </c>
      <c r="JM148" s="61">
        <f>'ETF MTD'!$DU$28/'ETF MTD'!$DU$3-1</f>
        <v/>
      </c>
      <c r="JN148" s="61">
        <f>JL148*JM148</f>
        <v/>
      </c>
      <c r="JO148" s="61" t="n"/>
      <c r="JP148" s="33" t="inlineStr">
        <is>
          <t>VAIPX</t>
        </is>
      </c>
      <c r="JQ148" s="50" t="n">
        <v>0.15</v>
      </c>
      <c r="JR148" s="61">
        <f>'ETF MTD'!$DU$28/'ETF MTD'!$DU$3-1</f>
        <v/>
      </c>
      <c r="JS148" s="61">
        <f>JQ148*JR148</f>
        <v/>
      </c>
      <c r="JT148" s="61" t="n"/>
      <c r="JU148" s="33" t="inlineStr">
        <is>
          <t>VAIPX</t>
        </is>
      </c>
      <c r="JV148" s="50" t="n">
        <v>0.15</v>
      </c>
      <c r="JW148" s="61">
        <f>'ETF MTD'!$DU$28/'ETF MTD'!$DU$3-1</f>
        <v/>
      </c>
      <c r="JX148" s="61">
        <f>JV148*JW148</f>
        <v/>
      </c>
      <c r="JY148" s="61" t="n"/>
      <c r="JZ148" t="inlineStr">
        <is>
          <t>TIPs</t>
        </is>
      </c>
      <c r="KA148" s="50" t="n">
        <v>0.1275</v>
      </c>
      <c r="KB148" s="61">
        <f>'ETF MTD'!$DU$28/'ETF MTD'!$DU$3-1</f>
        <v/>
      </c>
      <c r="KC148" s="61">
        <f>KA148*KB148</f>
        <v/>
      </c>
      <c r="KD148" s="61" t="n"/>
      <c r="KE148" t="inlineStr">
        <is>
          <t>TIPs</t>
        </is>
      </c>
      <c r="KF148" s="50" t="n">
        <v>0.15</v>
      </c>
      <c r="KG148" s="61">
        <f>'ETF MTD'!$DU$28/'ETF MTD'!$DU$3-1</f>
        <v/>
      </c>
      <c r="KH148" s="61">
        <f>KF148*KG148</f>
        <v/>
      </c>
      <c r="KI148" s="61" t="n"/>
      <c r="KJ148" t="inlineStr">
        <is>
          <t>TIPs</t>
        </is>
      </c>
      <c r="KK148" s="50" t="n">
        <v>0.15</v>
      </c>
      <c r="KL148" s="61">
        <f>'ETF MTD'!$DU$28/'ETF MTD'!$DU$3-1</f>
        <v/>
      </c>
      <c r="KM148" s="61">
        <f>KK148*KL148</f>
        <v/>
      </c>
      <c r="KN148" s="61" t="n"/>
      <c r="KO148" t="inlineStr">
        <is>
          <t>TIPs</t>
        </is>
      </c>
      <c r="KP148" s="50" t="n">
        <v>0.127</v>
      </c>
      <c r="KQ148" s="61">
        <f>'ETF MTD'!$DU$28/'ETF MTD'!$DU$3-1</f>
        <v/>
      </c>
      <c r="KR148" s="61">
        <f>KP148*KQ148</f>
        <v/>
      </c>
      <c r="KS148" s="61" t="n"/>
      <c r="KT148" t="inlineStr">
        <is>
          <t>TIPs</t>
        </is>
      </c>
      <c r="KU148" s="50" t="n">
        <v>0.105</v>
      </c>
      <c r="KV148" s="61">
        <f>'ETF MTD'!$DU$28/'ETF MTD'!$DU$3-1</f>
        <v/>
      </c>
      <c r="KW148" s="61">
        <f>KU148*KV148</f>
        <v/>
      </c>
      <c r="KX148" s="61" t="n"/>
      <c r="KY148" t="inlineStr">
        <is>
          <t>TIPs</t>
        </is>
      </c>
      <c r="KZ148" s="50" t="n">
        <v>0.105</v>
      </c>
      <c r="LA148" s="61">
        <f>'ETF MTD'!$DU$28/'ETF MTD'!$DU$3-1</f>
        <v/>
      </c>
      <c r="LB148" s="61">
        <f>KZ148*LA148</f>
        <v/>
      </c>
      <c r="LC148" s="61" t="n"/>
      <c r="LD148" t="inlineStr">
        <is>
          <t>TIPs</t>
        </is>
      </c>
      <c r="LE148" s="50" t="n">
        <v>0.105</v>
      </c>
      <c r="LF148" s="61">
        <f>'ETF MTD'!$DU$28/'ETF MTD'!$DU$3-1</f>
        <v/>
      </c>
      <c r="LG148" s="61">
        <f>LE148*LF148</f>
        <v/>
      </c>
      <c r="LH148" s="61" t="n"/>
      <c r="LI148" t="inlineStr">
        <is>
          <t>TIPs</t>
        </is>
      </c>
      <c r="LJ148" s="50" t="n">
        <v>0.105</v>
      </c>
      <c r="LK148" s="61">
        <f>'ETF MTD'!$DU$28/'ETF MTD'!$DU$3-1</f>
        <v/>
      </c>
      <c r="LL148" s="61">
        <f>LJ148*LK148</f>
        <v/>
      </c>
      <c r="LM148" s="61" t="n"/>
      <c r="LN148" t="inlineStr">
        <is>
          <t>TIPs</t>
        </is>
      </c>
      <c r="LO148" s="50" t="n">
        <v>0.105</v>
      </c>
      <c r="LP148" s="61">
        <f>'ETF MTD'!$DU$28/'ETF MTD'!$DU$3-1</f>
        <v/>
      </c>
      <c r="LQ148" s="61">
        <f>LO148*LP148</f>
        <v/>
      </c>
      <c r="LR148" s="61" t="n"/>
      <c r="LS148" t="inlineStr">
        <is>
          <t>TIPs</t>
        </is>
      </c>
      <c r="LT148" s="50" t="n">
        <v>0.105</v>
      </c>
      <c r="LU148" s="61">
        <f>'ETF MTD'!$DU$28/'ETF MTD'!$DU$3-1</f>
        <v/>
      </c>
      <c r="LV148" s="61">
        <f>LT148*LU148</f>
        <v/>
      </c>
      <c r="LW148" s="61" t="n"/>
      <c r="LX148" t="inlineStr">
        <is>
          <t>TIPs</t>
        </is>
      </c>
      <c r="LY148" s="50" t="n">
        <v>0.105</v>
      </c>
      <c r="LZ148" s="61">
        <f>'ETF MTD'!$DU$28/'ETF MTD'!$DU$3-1</f>
        <v/>
      </c>
      <c r="MA148" s="61">
        <f>LY148*LZ148</f>
        <v/>
      </c>
      <c r="MB148" s="61" t="n"/>
      <c r="MC148" t="inlineStr">
        <is>
          <t>TIPs</t>
        </is>
      </c>
      <c r="MD148" s="50" t="n">
        <v>0.105</v>
      </c>
      <c r="ME148" s="61">
        <f>'ETF MTD'!$DU$28/'ETF MTD'!$DU$3-1</f>
        <v/>
      </c>
      <c r="MF148" s="61">
        <f>MD148*ME148</f>
        <v/>
      </c>
      <c r="MG148" s="61" t="n"/>
      <c r="MH148" t="inlineStr">
        <is>
          <t>TIPs</t>
        </is>
      </c>
      <c r="MI148" s="50" t="n">
        <v>0.105</v>
      </c>
      <c r="MJ148" s="61">
        <f>'ETF MTD'!$DU$28/'ETF MTD'!$DU$3-1</f>
        <v/>
      </c>
      <c r="MK148" s="61">
        <f>MI148*MJ148</f>
        <v/>
      </c>
      <c r="ML148" s="61" t="n"/>
      <c r="MM148" t="inlineStr">
        <is>
          <t>TIPs</t>
        </is>
      </c>
      <c r="MN148" s="50" t="n">
        <v>0.105</v>
      </c>
      <c r="MO148" s="61">
        <f>'ETF MTD'!$DU$28/'ETF MTD'!$DU$3-1</f>
        <v/>
      </c>
      <c r="MP148" s="61">
        <f>MN148*MO148</f>
        <v/>
      </c>
      <c r="MQ148" s="33" t="n"/>
      <c r="MR148" t="inlineStr">
        <is>
          <t>TIPs</t>
        </is>
      </c>
      <c r="MS148" s="50" t="n">
        <v>0.105</v>
      </c>
      <c r="MT148" s="61">
        <f>'ETF MTD'!$DU$28/'ETF MTD'!$DU$3-1</f>
        <v/>
      </c>
      <c r="MU148" s="61">
        <f>MS148*MT148</f>
        <v/>
      </c>
      <c r="MV148" s="61" t="n"/>
      <c r="MW148" t="inlineStr">
        <is>
          <t>TIPs</t>
        </is>
      </c>
      <c r="MX148" s="50" t="n">
        <v>0.105</v>
      </c>
      <c r="MY148" s="61">
        <f>'ETF MTD'!$DU$28/'ETF MTD'!$DU$3-1</f>
        <v/>
      </c>
      <c r="MZ148" s="61">
        <f>MX148*MY148</f>
        <v/>
      </c>
      <c r="NA148" s="33" t="n"/>
      <c r="NB148" t="inlineStr">
        <is>
          <t>TIPs</t>
        </is>
      </c>
      <c r="NC148" s="41" t="n">
        <v>0.105</v>
      </c>
      <c r="ND148" s="61">
        <f>'ETF MTD'!$DU$28/'ETF MTD'!$DU$3-1</f>
        <v/>
      </c>
      <c r="NE148" s="61">
        <f>NC148*ND148</f>
        <v/>
      </c>
      <c r="NF148" s="33" t="n"/>
      <c r="NG148" t="inlineStr">
        <is>
          <t>TIPs</t>
        </is>
      </c>
      <c r="NH148" s="41" t="n">
        <v>0.105</v>
      </c>
      <c r="NI148" s="61">
        <f>'ETF MTD'!$DU$28/'ETF MTD'!$DU$3-1</f>
        <v/>
      </c>
      <c r="NJ148" s="61">
        <f>NH148*NI148</f>
        <v/>
      </c>
      <c r="NK148" s="33" t="n"/>
      <c r="NL148" t="inlineStr">
        <is>
          <t>TIPs</t>
        </is>
      </c>
      <c r="NM148" s="41" t="n">
        <v>0.1275</v>
      </c>
      <c r="NN148" s="61">
        <f>'ETF MTD'!$DU$28/'ETF MTD'!$DU$3-1</f>
        <v/>
      </c>
      <c r="NO148" s="61">
        <f>NM148*NN148</f>
        <v/>
      </c>
      <c r="NP148" s="33" t="n"/>
      <c r="NQ148" t="inlineStr">
        <is>
          <t>TIPs</t>
        </is>
      </c>
      <c r="NR148" s="41" t="n">
        <v>0.1275</v>
      </c>
      <c r="NS148" s="61">
        <f>'ETF MTD'!$DU$28/'ETF MTD'!$DU$3-1</f>
        <v/>
      </c>
      <c r="NT148" s="61">
        <f>NR148*NS148</f>
        <v/>
      </c>
      <c r="NU148" s="33" t="n"/>
      <c r="NV148" t="inlineStr">
        <is>
          <t>TIPs</t>
        </is>
      </c>
      <c r="NW148" s="41" t="n">
        <v>0.105</v>
      </c>
      <c r="NX148" s="61">
        <f>'ETF MTD'!$DU$28/'ETF MTD'!$DU$3-1</f>
        <v/>
      </c>
      <c r="NY148" s="61">
        <f>NW148*NX148</f>
        <v/>
      </c>
      <c r="NZ148" s="33" t="n"/>
      <c r="OA148" t="inlineStr">
        <is>
          <t>TIPs</t>
        </is>
      </c>
      <c r="OB148" s="41" t="n">
        <v>0.105</v>
      </c>
      <c r="OC148" s="61">
        <f>'ETF MTD'!$DU$28/'ETF MTD'!$DU$3-1</f>
        <v/>
      </c>
      <c r="OD148" s="61">
        <f>OB148*OC148</f>
        <v/>
      </c>
      <c r="OE148" s="33" t="n"/>
      <c r="OF148" t="inlineStr">
        <is>
          <t>TIPs</t>
        </is>
      </c>
      <c r="OG148" s="41" t="n">
        <v>0.105</v>
      </c>
      <c r="OH148" s="61">
        <f>'ETF MTD'!$DU$28/'ETF MTD'!$DU$3-1</f>
        <v/>
      </c>
      <c r="OI148" s="61">
        <f>OG148*OH148</f>
        <v/>
      </c>
      <c r="OJ148" s="33" t="n"/>
      <c r="OK148" t="inlineStr">
        <is>
          <t>TIPs</t>
        </is>
      </c>
      <c r="OL148" s="41" t="n">
        <v>0.105</v>
      </c>
      <c r="OM148" s="61">
        <f>'ETF MTD'!$DU$28/'ETF MTD'!$DU$3-1</f>
        <v/>
      </c>
      <c r="ON148" s="61">
        <f>OL148*OM148</f>
        <v/>
      </c>
      <c r="OO148" s="33" t="n"/>
      <c r="OP148" t="inlineStr">
        <is>
          <t>TIPs</t>
        </is>
      </c>
      <c r="OQ148" s="41" t="n">
        <v>0.105</v>
      </c>
      <c r="OR148" s="61">
        <f>'ETF MTD'!$DU$28/'ETF MTD'!$DU$3-1</f>
        <v/>
      </c>
      <c r="OS148" s="61">
        <f>OQ148*OR148</f>
        <v/>
      </c>
      <c r="OT148" s="33" t="n"/>
      <c r="OU148" t="inlineStr">
        <is>
          <t>TIPs</t>
        </is>
      </c>
      <c r="OV148" s="41" t="n">
        <v>0</v>
      </c>
      <c r="OW148" s="61">
        <f>'ETF MTD'!$DU$28/'ETF MTD'!$DU$3-1</f>
        <v/>
      </c>
      <c r="OX148" s="61">
        <f>OV148*OW148</f>
        <v/>
      </c>
      <c r="OY148" s="33" t="n"/>
      <c r="OZ148" t="inlineStr">
        <is>
          <t>TIPs</t>
        </is>
      </c>
      <c r="PA148" s="41" t="n">
        <v>0</v>
      </c>
      <c r="PB148" s="61">
        <f>'ETF MTD'!$DU$28/'ETF MTD'!$DU$3-1</f>
        <v/>
      </c>
      <c r="PC148" s="61">
        <f>PA148*PB148</f>
        <v/>
      </c>
      <c r="PD148" s="33" t="n"/>
      <c r="PE148" t="inlineStr">
        <is>
          <t>TIPs</t>
        </is>
      </c>
      <c r="PF148" s="41" t="n">
        <v>0</v>
      </c>
      <c r="PG148" s="61">
        <f>'ETF MTD'!$DU$28/'ETF MTD'!$DU$3-1</f>
        <v/>
      </c>
      <c r="PH148" s="61">
        <f>PF148*PG148</f>
        <v/>
      </c>
      <c r="PI148" s="33" t="n"/>
      <c r="PJ148" t="inlineStr">
        <is>
          <t>TIPs</t>
        </is>
      </c>
      <c r="PK148" s="41" t="n">
        <v>0</v>
      </c>
      <c r="PL148" s="61">
        <f>'ETF MTD'!$DU$28/'ETF MTD'!$DU$3-1</f>
        <v/>
      </c>
      <c r="PM148" s="61">
        <f>PK148*PL148</f>
        <v/>
      </c>
      <c r="PN148" s="33" t="n"/>
      <c r="PO148" t="inlineStr">
        <is>
          <t>TIPs</t>
        </is>
      </c>
      <c r="PP148" s="41" t="n">
        <v>0</v>
      </c>
      <c r="PQ148" s="61">
        <f>'ETF MTD'!$DU$28/'ETF MTD'!$DU$3-1</f>
        <v/>
      </c>
      <c r="PR148" s="61">
        <f>PP148*PQ148</f>
        <v/>
      </c>
      <c r="PS148" s="33" t="n"/>
      <c r="PT148" t="inlineStr">
        <is>
          <t>TIPs</t>
        </is>
      </c>
      <c r="PU148" s="41" t="n">
        <v>0</v>
      </c>
      <c r="PV148" s="61">
        <f>'ETF MTD'!$DU$28/'ETF MTD'!$DU$3-1</f>
        <v/>
      </c>
      <c r="PW148" s="61">
        <f>PU148*PV148</f>
        <v/>
      </c>
      <c r="PX148" s="33" t="n"/>
      <c r="PY148" t="inlineStr">
        <is>
          <t>TIPs</t>
        </is>
      </c>
      <c r="PZ148" s="41" t="n">
        <v>0</v>
      </c>
      <c r="QA148" s="61">
        <f>'ETF MTD'!$DU$28/'ETF MTD'!$DU$3-1</f>
        <v/>
      </c>
      <c r="QB148" s="61">
        <f>PZ148*QA148</f>
        <v/>
      </c>
      <c r="QC148" s="33" t="n"/>
      <c r="QD148" t="inlineStr">
        <is>
          <t>TIPs</t>
        </is>
      </c>
      <c r="QE148" s="41" t="n">
        <v>0</v>
      </c>
      <c r="QF148" s="61">
        <f>'ETF MTD'!$DU$28/'ETF MTD'!$DU$3-1</f>
        <v/>
      </c>
      <c r="QG148" s="61">
        <f>QE148*QF148</f>
        <v/>
      </c>
      <c r="QH148" s="61" t="n"/>
      <c r="QI148" t="inlineStr">
        <is>
          <t>TIPs</t>
        </is>
      </c>
      <c r="QJ148" s="41" t="n">
        <v>0</v>
      </c>
      <c r="QK148" s="61">
        <f>'ETF MTD'!$DU$28/'ETF MTD'!$DU$3-1</f>
        <v/>
      </c>
      <c r="QL148" s="61">
        <f>QJ148*QK148</f>
        <v/>
      </c>
      <c r="QM148" s="33" t="n"/>
      <c r="QN148" t="inlineStr">
        <is>
          <t>TIPs</t>
        </is>
      </c>
      <c r="QO148" s="41" t="n">
        <v>0</v>
      </c>
      <c r="QP148" s="61">
        <f>'ETF MTD'!$DU$28/'ETF MTD'!$DU$3-1</f>
        <v/>
      </c>
      <c r="QQ148" s="61">
        <f>QO148*QP148</f>
        <v/>
      </c>
      <c r="QR148" s="33" t="n"/>
      <c r="QS148" t="inlineStr">
        <is>
          <t>TIPs</t>
        </is>
      </c>
      <c r="QT148" s="41" t="n">
        <v>0</v>
      </c>
      <c r="QU148" s="61">
        <f>'ETF MTD'!$DU$28/'ETF MTD'!$DU$3-1</f>
        <v/>
      </c>
      <c r="QV148" s="61">
        <f>QT148*QU148</f>
        <v/>
      </c>
      <c r="QW148" s="33" t="n"/>
      <c r="QX148" t="inlineStr">
        <is>
          <t>TIPs</t>
        </is>
      </c>
      <c r="QY148" s="41" t="n">
        <v>0</v>
      </c>
      <c r="QZ148" s="61">
        <f>'ETF MTD'!$DU$28/'ETF MTD'!$DU$3-1</f>
        <v/>
      </c>
      <c r="RA148" s="61">
        <f>QY148*QZ148</f>
        <v/>
      </c>
      <c r="RB148" s="33" t="n"/>
      <c r="RC148" t="inlineStr">
        <is>
          <t>TIPs</t>
        </is>
      </c>
      <c r="RD148" s="41" t="n">
        <v>0</v>
      </c>
      <c r="RE148" s="61">
        <f>'ETF MTD'!$DU$28/'ETF MTD'!$DU$3-1</f>
        <v/>
      </c>
      <c r="RF148" s="61">
        <f>RD148*RE148</f>
        <v/>
      </c>
      <c r="RG148" s="33" t="n"/>
      <c r="RH148" t="inlineStr">
        <is>
          <t>TIPs</t>
        </is>
      </c>
      <c r="RI148" s="41" t="n">
        <v>0</v>
      </c>
      <c r="RJ148" s="61">
        <f>'ETF MTD'!$DU$28/'ETF MTD'!$DU$3-1</f>
        <v/>
      </c>
      <c r="RK148" s="61">
        <f>RI148*RJ148</f>
        <v/>
      </c>
      <c r="RL148" s="61" t="n"/>
      <c r="RM148" s="208" t="n">
        <v>0</v>
      </c>
      <c r="RN148" s="58">
        <f>RM148*0.7</f>
        <v/>
      </c>
    </row>
    <row r="149">
      <c r="U149" s="33" t="inlineStr">
        <is>
          <t>EQCHX</t>
        </is>
      </c>
      <c r="V149" s="49" t="n">
        <v>0.09999999999999999</v>
      </c>
      <c r="W149" s="61">
        <f>'ETF MTD'!$WA$28/'ETF MTD'!$WA$3-1</f>
        <v/>
      </c>
      <c r="X149" s="61">
        <f>V149*W149</f>
        <v/>
      </c>
      <c r="Y149" s="61" t="n"/>
      <c r="Z149" s="33" t="inlineStr">
        <is>
          <t>EQCHX</t>
        </is>
      </c>
      <c r="AA149" s="49" t="n">
        <v>0.09999999999999999</v>
      </c>
      <c r="AB149" s="61">
        <f>'ETF MTD'!$WA$28/'ETF MTD'!$WA$3-1</f>
        <v/>
      </c>
      <c r="AC149" s="61">
        <f>AA149*AB149</f>
        <v/>
      </c>
      <c r="AD149" s="61" t="n"/>
      <c r="AE149" s="33" t="inlineStr">
        <is>
          <t>EQCHX</t>
        </is>
      </c>
      <c r="AF149" s="49" t="n">
        <v>0.09999999999999999</v>
      </c>
      <c r="AG149" s="61">
        <f>'ETF MTD'!$WA$28/'ETF MTD'!$WA$3-1</f>
        <v/>
      </c>
      <c r="AH149" s="61">
        <f>AF149*AG149</f>
        <v/>
      </c>
      <c r="AI149" s="61" t="n"/>
      <c r="AJ149" s="33" t="inlineStr">
        <is>
          <t>EQCHX</t>
        </is>
      </c>
      <c r="AK149" s="49" t="n">
        <v>0.09999999999999999</v>
      </c>
      <c r="AL149" s="61">
        <f>'ETF MTD'!$WA$28/'ETF MTD'!$WA$3-1</f>
        <v/>
      </c>
      <c r="AM149" s="61">
        <f>AK149*AL149</f>
        <v/>
      </c>
      <c r="AN149" s="61" t="n"/>
      <c r="AO149" s="33" t="inlineStr">
        <is>
          <t>EQCHX</t>
        </is>
      </c>
      <c r="AP149" s="61" t="n">
        <v>0.09999999999999999</v>
      </c>
      <c r="AQ149" s="61">
        <f>'ETF MTD'!$WA$28/'ETF MTD'!$WA$3-1</f>
        <v/>
      </c>
      <c r="AR149" s="61">
        <f>AP149*AQ149</f>
        <v/>
      </c>
      <c r="AS149" s="61" t="n"/>
      <c r="AT149" s="33" t="inlineStr">
        <is>
          <t>EQCHX</t>
        </is>
      </c>
      <c r="AU149" s="61" t="n">
        <v>0.09999999999999999</v>
      </c>
      <c r="AV149" s="61">
        <f>'ETF MTD'!$WA$28/'ETF MTD'!$WA$3-1</f>
        <v/>
      </c>
      <c r="AW149" s="61">
        <f>AU149*AV149</f>
        <v/>
      </c>
      <c r="AX149" s="61" t="n"/>
      <c r="AY149" s="33" t="inlineStr">
        <is>
          <t>EQCHX</t>
        </is>
      </c>
      <c r="AZ149" s="61" t="n">
        <v>0.09999999999999999</v>
      </c>
      <c r="BA149" s="61">
        <f>'ETF MTD'!$WA$28/'ETF MTD'!$WA$3-1</f>
        <v/>
      </c>
      <c r="BB149" s="61">
        <f>AZ149*BA149</f>
        <v/>
      </c>
      <c r="BC149" s="61" t="n"/>
      <c r="BD149" s="33" t="inlineStr">
        <is>
          <t>EQCHX</t>
        </is>
      </c>
      <c r="BE149" s="61" t="n">
        <v>0.09999999999999999</v>
      </c>
      <c r="BF149" s="61">
        <f>'ETF MTD'!$WA$28/'ETF MTD'!$WA$3-1</f>
        <v/>
      </c>
      <c r="BG149" s="61">
        <f>BE149*BF149</f>
        <v/>
      </c>
      <c r="BH149" s="61" t="n"/>
      <c r="BI149" s="33" t="inlineStr">
        <is>
          <t>EQCHX</t>
        </is>
      </c>
      <c r="BJ149" s="61" t="n">
        <v>0.09999999999999999</v>
      </c>
      <c r="BK149" s="61">
        <f>'ETF MTD'!$WA$28/'ETF MTD'!$WA$3-1</f>
        <v/>
      </c>
      <c r="BL149" s="61">
        <f>BJ149*BK149</f>
        <v/>
      </c>
      <c r="BM149" s="61" t="n"/>
      <c r="BN149" s="33" t="inlineStr">
        <is>
          <t>EQCHX</t>
        </is>
      </c>
      <c r="BO149" s="61" t="n">
        <v>0.09999999999999999</v>
      </c>
      <c r="BP149" s="61">
        <f>'ETF MTD'!$WA$28/'ETF MTD'!$WA$3-1</f>
        <v/>
      </c>
      <c r="BQ149" s="61">
        <f>BO149*BP149</f>
        <v/>
      </c>
      <c r="BR149" s="61" t="n"/>
      <c r="BS149" s="33" t="inlineStr">
        <is>
          <t>EQCHX</t>
        </is>
      </c>
      <c r="BT149" s="61" t="n">
        <v>0.09999999999999999</v>
      </c>
      <c r="BU149" s="61">
        <f>'ETF MTD'!$WA$28/'ETF MTD'!$WA$3-1</f>
        <v/>
      </c>
      <c r="BV149" s="61">
        <f>BT149*BU149</f>
        <v/>
      </c>
      <c r="BW149" s="61" t="n"/>
      <c r="BX149" s="33" t="inlineStr">
        <is>
          <t>EQCHX</t>
        </is>
      </c>
      <c r="BY149" s="61" t="n">
        <v>0.09999999999999999</v>
      </c>
      <c r="BZ149" s="61">
        <f>'ETF MTD'!$WA$28/'ETF MTD'!$WA$3-1</f>
        <v/>
      </c>
      <c r="CA149" s="61">
        <f>BY149*BZ149</f>
        <v/>
      </c>
      <c r="CB149" s="61" t="n"/>
      <c r="CC149" s="33" t="inlineStr">
        <is>
          <t>EQCHX</t>
        </is>
      </c>
      <c r="CD149" s="61" t="n">
        <v>0.09999999999999999</v>
      </c>
      <c r="CE149" s="61">
        <f>'ETF MTD'!$WA$28/'ETF MTD'!$WA$3-1</f>
        <v/>
      </c>
      <c r="CF149" s="61">
        <f>CD149*CE149</f>
        <v/>
      </c>
      <c r="CG149" s="61" t="n"/>
      <c r="CH149" s="33" t="inlineStr">
        <is>
          <t>EQCHX</t>
        </is>
      </c>
      <c r="CI149" s="61" t="n">
        <v>0.09999999999999999</v>
      </c>
      <c r="CJ149" s="61">
        <f>'ETF MTD'!$WA$28/'ETF MTD'!$WA$3-1</f>
        <v/>
      </c>
      <c r="CK149" s="61">
        <f>CI149*CJ149</f>
        <v/>
      </c>
      <c r="CL149" s="61" t="n"/>
      <c r="CM149" s="33" t="inlineStr">
        <is>
          <t>EQCHX</t>
        </is>
      </c>
      <c r="CN149" s="61" t="n">
        <v>0.09999999999999999</v>
      </c>
      <c r="CO149" s="61">
        <f>'ETF MTD'!$WA$28/'ETF MTD'!$WA$3-1</f>
        <v/>
      </c>
      <c r="CP149" s="61">
        <f>CN149*CO149</f>
        <v/>
      </c>
      <c r="CQ149" s="61" t="n"/>
      <c r="CR149" s="33" t="inlineStr">
        <is>
          <t>EQCHX</t>
        </is>
      </c>
      <c r="CS149" s="61" t="n">
        <v>0.09999999999999999</v>
      </c>
      <c r="CT149" s="61">
        <f>'ETF MTD'!$WA$28/'ETF MTD'!$WA$3-1</f>
        <v/>
      </c>
      <c r="CU149" s="61">
        <f>CS149*CT149</f>
        <v/>
      </c>
      <c r="CV149" s="61" t="n"/>
      <c r="CW149" s="33" t="inlineStr">
        <is>
          <t>EQCHX</t>
        </is>
      </c>
      <c r="CX149" s="61" t="n">
        <v>0.09999999999999999</v>
      </c>
      <c r="CY149" s="61">
        <f>'ETF MTD'!$WA$28/'ETF MTD'!$WA$3-1</f>
        <v/>
      </c>
      <c r="CZ149" s="61">
        <f>CX149*CY149</f>
        <v/>
      </c>
      <c r="DA149" s="61" t="n"/>
      <c r="DB149" s="33" t="inlineStr">
        <is>
          <t>EQCHX</t>
        </is>
      </c>
      <c r="DC149" s="61" t="n">
        <v>0.09999999999999999</v>
      </c>
      <c r="DD149" s="61">
        <f>'ETF MTD'!$WA$28/'ETF MTD'!$WA$3-1</f>
        <v/>
      </c>
      <c r="DE149" s="61">
        <f>DC149*DD149</f>
        <v/>
      </c>
      <c r="DF149" s="61" t="n"/>
      <c r="DG149" s="33" t="inlineStr">
        <is>
          <t>EQCHX</t>
        </is>
      </c>
      <c r="DH149" s="61" t="n">
        <v>0.09999999999999999</v>
      </c>
      <c r="DI149" s="61">
        <f>'ETF MTD'!$WA$28/'ETF MTD'!$WA$3-1</f>
        <v/>
      </c>
      <c r="DJ149" s="61">
        <f>DH149*DI149</f>
        <v/>
      </c>
      <c r="DK149" s="61" t="n"/>
      <c r="DL149" s="33" t="inlineStr">
        <is>
          <t>EQCHX</t>
        </is>
      </c>
      <c r="DM149" s="61" t="n">
        <v>0.09999999999999999</v>
      </c>
      <c r="DN149" s="61">
        <f>'ETF MTD'!$WA$28/'ETF MTD'!$WA$3-1</f>
        <v/>
      </c>
      <c r="DO149" s="61">
        <f>DM149*DN149</f>
        <v/>
      </c>
      <c r="DP149" s="61" t="n"/>
      <c r="DQ149" s="33" t="inlineStr">
        <is>
          <t>EQCHX</t>
        </is>
      </c>
      <c r="DR149" s="61" t="n">
        <v>0.09999999999999999</v>
      </c>
      <c r="DS149" s="61">
        <f>'ETF MTD'!$WA$28/'ETF MTD'!$WA$3-1</f>
        <v/>
      </c>
      <c r="DT149" s="61">
        <f>DR149*DS149</f>
        <v/>
      </c>
      <c r="DU149" s="61" t="n"/>
      <c r="DV149" s="33" t="inlineStr">
        <is>
          <t>EQCHX</t>
        </is>
      </c>
      <c r="DW149" s="61" t="n">
        <v>0.09999999999999999</v>
      </c>
      <c r="DX149" s="61">
        <f>'ETF MTD'!$WA$28/'ETF MTD'!$WA$3-1</f>
        <v/>
      </c>
      <c r="DY149" s="61">
        <f>DW149*DX149</f>
        <v/>
      </c>
      <c r="DZ149" s="61" t="n"/>
      <c r="EA149" s="33" t="inlineStr">
        <is>
          <t>EQCHX</t>
        </is>
      </c>
      <c r="EB149" s="61" t="n">
        <v>0.09999999999999999</v>
      </c>
      <c r="EC149" s="61">
        <f>'ETF MTD'!$WA$28/'ETF MTD'!$WA$3-1</f>
        <v/>
      </c>
      <c r="ED149" s="61">
        <f>EB149*EC149</f>
        <v/>
      </c>
      <c r="EE149" s="61" t="n"/>
      <c r="EF149" s="33" t="inlineStr">
        <is>
          <t>EQCHX</t>
        </is>
      </c>
      <c r="EG149" s="61" t="n">
        <v>0.09999999999999999</v>
      </c>
      <c r="EH149" s="61">
        <f>'ETF MTD'!$WA$28/'ETF MTD'!$WA$3-1</f>
        <v/>
      </c>
      <c r="EI149" s="61">
        <f>EG149*EH149</f>
        <v/>
      </c>
      <c r="EJ149" s="61" t="n"/>
      <c r="EK149" s="33" t="inlineStr">
        <is>
          <t>EQCHX</t>
        </is>
      </c>
      <c r="EL149" s="61" t="n">
        <v>0.09999999999999999</v>
      </c>
      <c r="EM149" s="61">
        <f>'ETF MTD'!$WA$28/'ETF MTD'!$WA$3-1</f>
        <v/>
      </c>
      <c r="EN149" s="61">
        <f>EL149*EM149</f>
        <v/>
      </c>
      <c r="EO149" s="61" t="n"/>
      <c r="EP149" s="33" t="inlineStr">
        <is>
          <t>EQCHX</t>
        </is>
      </c>
      <c r="EQ149" s="61" t="n">
        <v>0.09999999999999999</v>
      </c>
      <c r="ER149" s="61">
        <f>'ETF MTD'!$WA$28/'ETF MTD'!$WA$3-1</f>
        <v/>
      </c>
      <c r="ES149" s="61">
        <f>EQ149*ER149</f>
        <v/>
      </c>
      <c r="ET149" s="61" t="n"/>
      <c r="EU149" s="33" t="inlineStr">
        <is>
          <t>EQCHX</t>
        </is>
      </c>
      <c r="EV149" s="61" t="n">
        <v>0.09999999999999999</v>
      </c>
      <c r="EW149" s="61">
        <f>'ETF MTD'!$WA$28/'ETF MTD'!$WA$3-1</f>
        <v/>
      </c>
      <c r="EX149" s="61">
        <f>EV149*EW149</f>
        <v/>
      </c>
      <c r="EY149" s="61" t="n"/>
      <c r="EZ149" s="33" t="inlineStr">
        <is>
          <t>EQCHX</t>
        </is>
      </c>
      <c r="FA149" s="61" t="n">
        <v>0.09999999999999999</v>
      </c>
      <c r="FB149" s="61">
        <f>'ETF MTD'!$WA$28/'ETF MTD'!$WA$3-1</f>
        <v/>
      </c>
      <c r="FC149" s="61">
        <f>FA149*FB149</f>
        <v/>
      </c>
      <c r="FD149" s="61" t="n"/>
      <c r="FE149" s="33" t="inlineStr">
        <is>
          <t>EQCHX</t>
        </is>
      </c>
      <c r="FF149" s="61" t="n">
        <v>0.09999999999999999</v>
      </c>
      <c r="FG149" s="61">
        <f>'ETF MTD'!$WA$28/'ETF MTD'!$WA$3-1</f>
        <v/>
      </c>
      <c r="FH149" s="61">
        <f>FF149*FG149</f>
        <v/>
      </c>
      <c r="FI149" s="61" t="n"/>
      <c r="FJ149" s="33" t="inlineStr">
        <is>
          <t>EQCHX</t>
        </is>
      </c>
      <c r="FK149" s="61" t="n">
        <v>0.09999999999999999</v>
      </c>
      <c r="FL149" s="61">
        <f>'ETF MTD'!$WA$28/'ETF MTD'!$WA$3-1</f>
        <v/>
      </c>
      <c r="FM149" s="61">
        <f>FK149*FL149</f>
        <v/>
      </c>
      <c r="FN149" s="61" t="n"/>
      <c r="FO149" s="33" t="inlineStr">
        <is>
          <t>EQCHX</t>
        </is>
      </c>
      <c r="FP149" s="61" t="n">
        <v>0.09999999999999999</v>
      </c>
      <c r="FQ149" s="61">
        <f>'ETF MTD'!$WA$28/'ETF MTD'!$WA$3-1</f>
        <v/>
      </c>
      <c r="FR149" s="61">
        <f>FP149*FQ149</f>
        <v/>
      </c>
      <c r="FS149" s="61" t="n"/>
      <c r="FT149" s="33" t="inlineStr">
        <is>
          <t>EQCHX</t>
        </is>
      </c>
      <c r="FU149" s="61" t="n">
        <v>0.09999999999999999</v>
      </c>
      <c r="FV149" s="61">
        <f>'ETF MTD'!$WA$28/'ETF MTD'!$WA$3-1</f>
        <v/>
      </c>
      <c r="FW149" s="61">
        <f>FU149*FV149</f>
        <v/>
      </c>
      <c r="FX149" s="61" t="n"/>
      <c r="FY149" s="33" t="inlineStr">
        <is>
          <t>EQCHX</t>
        </is>
      </c>
      <c r="FZ149" s="50" t="n">
        <v>0.09999999999999999</v>
      </c>
      <c r="GA149" s="61">
        <f>'ETF MTD'!$WA$28/'ETF MTD'!$WA$3-1</f>
        <v/>
      </c>
      <c r="GB149" s="61">
        <f>FZ149*GA149</f>
        <v/>
      </c>
      <c r="GC149" s="61" t="n"/>
      <c r="GD149" s="33" t="inlineStr">
        <is>
          <t>EQCHX</t>
        </is>
      </c>
      <c r="GE149" s="50" t="n">
        <v>0.09999999999999999</v>
      </c>
      <c r="GF149" s="61">
        <f>'ETF MTD'!$WA$28/'ETF MTD'!$WA$3-1</f>
        <v/>
      </c>
      <c r="GG149" s="61">
        <f>GE149*GF149</f>
        <v/>
      </c>
      <c r="GH149" s="61" t="n"/>
      <c r="GI149" s="33" t="inlineStr">
        <is>
          <t>EQCHX</t>
        </is>
      </c>
      <c r="GJ149" s="50" t="n">
        <v>0.09999999999999999</v>
      </c>
      <c r="GK149" s="61">
        <f>'ETF MTD'!$WA$28/'ETF MTD'!$WA$3-1</f>
        <v/>
      </c>
      <c r="GL149" s="61">
        <f>GJ149*GK149</f>
        <v/>
      </c>
      <c r="GM149" s="61" t="n"/>
      <c r="GN149" s="33" t="inlineStr">
        <is>
          <t>EQCHX</t>
        </is>
      </c>
      <c r="GO149" s="50" t="n">
        <v>0.09999999999999999</v>
      </c>
      <c r="GP149" s="61">
        <f>'ETF MTD'!$WA$28/'ETF MTD'!$WA$3-1</f>
        <v/>
      </c>
      <c r="GQ149" s="61">
        <f>GO149*GP149</f>
        <v/>
      </c>
      <c r="GR149" s="61" t="n"/>
      <c r="GS149" s="33" t="inlineStr">
        <is>
          <t>EQCHX</t>
        </is>
      </c>
      <c r="GT149" s="50" t="n">
        <v>0.09999999999999999</v>
      </c>
      <c r="GU149" s="61">
        <f>'ETF MTD'!$WA$28/'ETF MTD'!$WA$3-1</f>
        <v/>
      </c>
      <c r="GV149" s="61">
        <f>GT149*GU149</f>
        <v/>
      </c>
      <c r="GW149" s="61" t="n"/>
      <c r="GX149" s="33" t="inlineStr">
        <is>
          <t>EQCHX</t>
        </is>
      </c>
      <c r="GY149" s="50" t="n">
        <v>0.09999999999999999</v>
      </c>
      <c r="GZ149" s="61">
        <f>'ETF MTD'!$WA$28/'ETF MTD'!$WA$3-1</f>
        <v/>
      </c>
      <c r="HA149" s="61">
        <f>GY149*GZ149</f>
        <v/>
      </c>
      <c r="HB149" s="61" t="n"/>
      <c r="HC149" s="33" t="inlineStr">
        <is>
          <t>EQCHX</t>
        </is>
      </c>
      <c r="HD149" s="50" t="n">
        <v>0.09999999999999999</v>
      </c>
      <c r="HE149" s="61">
        <f>'ETF MTD'!$WA$28/'ETF MTD'!$WA$3-1</f>
        <v/>
      </c>
      <c r="HF149" s="61">
        <f>HD149*HE149</f>
        <v/>
      </c>
      <c r="HG149" s="61" t="n"/>
      <c r="HH149" s="33" t="inlineStr">
        <is>
          <t>EQCHX</t>
        </is>
      </c>
      <c r="HI149" s="50" t="n">
        <v>0.09999999999999999</v>
      </c>
      <c r="HJ149" s="61">
        <f>'ETF MTD'!$WA$28/'ETF MTD'!$WA$3-1</f>
        <v/>
      </c>
      <c r="HK149" s="61">
        <f>HI149*HJ149</f>
        <v/>
      </c>
      <c r="HL149" s="61" t="n"/>
      <c r="HM149" s="33" t="inlineStr">
        <is>
          <t>EQCHX</t>
        </is>
      </c>
      <c r="HN149" s="50" t="n">
        <v>0.09999999999999999</v>
      </c>
      <c r="HO149" s="61">
        <f>'ETF MTD'!$WA$28/'ETF MTD'!$WA$3-1</f>
        <v/>
      </c>
      <c r="HP149" s="61">
        <f>HN149*HO149</f>
        <v/>
      </c>
      <c r="HQ149" s="61" t="n"/>
      <c r="HR149" s="33" t="inlineStr">
        <is>
          <t>IAU</t>
        </is>
      </c>
      <c r="HS149" s="50" t="n">
        <v>0.09999999999999999</v>
      </c>
      <c r="HT149" s="61">
        <f>'ETF MTD'!$IK$28/'ETF MTD'!$IK$3-1</f>
        <v/>
      </c>
      <c r="HU149" s="61">
        <f>HS149*HT149</f>
        <v/>
      </c>
      <c r="HV149" s="61" t="n"/>
      <c r="HW149" s="33" t="inlineStr">
        <is>
          <t>IAU</t>
        </is>
      </c>
      <c r="HX149" s="50" t="n">
        <v>0.09999999999999999</v>
      </c>
      <c r="HY149" s="61">
        <f>'ETF MTD'!$IK$28/'ETF MTD'!$IK$3-1</f>
        <v/>
      </c>
      <c r="HZ149" s="61">
        <f>HX149*HY149</f>
        <v/>
      </c>
      <c r="IA149" s="61" t="n"/>
      <c r="IB149" s="33" t="inlineStr">
        <is>
          <t>IAU</t>
        </is>
      </c>
      <c r="IC149" s="50" t="n">
        <v>0.08500000000000001</v>
      </c>
      <c r="ID149" s="61">
        <f>'ETF MTD'!$IK$28/'ETF MTD'!$IK$3-1</f>
        <v/>
      </c>
      <c r="IE149" s="61">
        <f>IC149*ID149</f>
        <v/>
      </c>
      <c r="IF149" s="61" t="n"/>
      <c r="IG149" s="33" t="inlineStr">
        <is>
          <t>IAU</t>
        </is>
      </c>
      <c r="IH149" s="50" t="n">
        <v>0.08500000000000001</v>
      </c>
      <c r="II149" s="61">
        <f>'ETF MTD'!$IK$28/'ETF MTD'!$IK$3-1</f>
        <v/>
      </c>
      <c r="IJ149" s="61">
        <f>IH149*II149</f>
        <v/>
      </c>
      <c r="IK149" s="61" t="n"/>
      <c r="IL149" s="33" t="inlineStr">
        <is>
          <t>IAU</t>
        </is>
      </c>
      <c r="IM149" s="50" t="n">
        <v>0.07000000000000001</v>
      </c>
      <c r="IN149" s="61">
        <f>'ETF MTD'!$IK$28/'ETF MTD'!$IK$3-1</f>
        <v/>
      </c>
      <c r="IO149" s="61">
        <f>IM149*IN149</f>
        <v/>
      </c>
      <c r="IP149" s="61" t="n"/>
      <c r="IQ149" s="33" t="inlineStr">
        <is>
          <t>IAU</t>
        </is>
      </c>
      <c r="IR149" s="50" t="n">
        <v>0.07000000000000001</v>
      </c>
      <c r="IS149" s="61">
        <f>'ETF MTD'!$IK$28/'ETF MTD'!$IK$3-1</f>
        <v/>
      </c>
      <c r="IT149" s="61">
        <f>IR149*IS149</f>
        <v/>
      </c>
      <c r="IU149" s="61" t="n"/>
      <c r="IV149" s="33" t="inlineStr">
        <is>
          <t>IAU</t>
        </is>
      </c>
      <c r="IW149" s="50" t="n">
        <v>0.056</v>
      </c>
      <c r="IX149" s="61">
        <f>'ETF MTD'!$IK$28/'ETF MTD'!$IK$3-1</f>
        <v/>
      </c>
      <c r="IY149" s="61">
        <f>IW149*IX149</f>
        <v/>
      </c>
      <c r="IZ149" s="61" t="n"/>
      <c r="JA149" s="33" t="inlineStr">
        <is>
          <t>IAU</t>
        </is>
      </c>
      <c r="JB149" s="50" t="n">
        <v>0.056</v>
      </c>
      <c r="JC149" s="61">
        <f>'ETF MTD'!$IK$28/'ETF MTD'!$IK$3-1</f>
        <v/>
      </c>
      <c r="JD149" s="61">
        <f>JB149*JC149</f>
        <v/>
      </c>
      <c r="JE149" s="61" t="n"/>
      <c r="JF149" s="33" t="inlineStr">
        <is>
          <t>IAU</t>
        </is>
      </c>
      <c r="JG149" s="50" t="n">
        <v>0.08</v>
      </c>
      <c r="JH149" s="61">
        <f>'ETF MTD'!$IK$28/'ETF MTD'!$IK$3-1</f>
        <v/>
      </c>
      <c r="JI149" s="61">
        <f>JG149*JH149</f>
        <v/>
      </c>
      <c r="JJ149" s="61" t="n"/>
      <c r="JK149" s="33" t="inlineStr">
        <is>
          <t>IAU</t>
        </is>
      </c>
      <c r="JL149" s="50" t="n">
        <v>0.065</v>
      </c>
      <c r="JM149" s="61">
        <f>'ETF MTD'!$IK$28/'ETF MTD'!$IK$3-1</f>
        <v/>
      </c>
      <c r="JN149" s="61">
        <f>JL149*JM149</f>
        <v/>
      </c>
      <c r="JO149" s="61" t="n"/>
      <c r="JP149" s="33" t="inlineStr">
        <is>
          <t>IAU</t>
        </is>
      </c>
      <c r="JQ149" s="50" t="n">
        <v>0.056</v>
      </c>
      <c r="JR149" s="61">
        <f>'ETF MTD'!$IK$28/'ETF MTD'!$IK$3-1</f>
        <v/>
      </c>
      <c r="JS149" s="61">
        <f>JQ149*JR149</f>
        <v/>
      </c>
      <c r="JT149" s="61" t="n"/>
      <c r="JU149" s="33" t="inlineStr">
        <is>
          <t>IAU</t>
        </is>
      </c>
      <c r="JV149" s="50" t="n">
        <v>0.056</v>
      </c>
      <c r="JW149" s="61">
        <f>'ETF MTD'!$IK$28/'ETF MTD'!$IK$3-1</f>
        <v/>
      </c>
      <c r="JX149" s="61">
        <f>JV149*JW149</f>
        <v/>
      </c>
      <c r="JY149" s="61" t="n"/>
      <c r="JZ149" t="inlineStr">
        <is>
          <t>Gold</t>
        </is>
      </c>
      <c r="KA149" s="50" t="n">
        <v>0.056</v>
      </c>
      <c r="KB149" s="61">
        <f>'ETF MTD'!$IK$28/'ETF MTD'!$IK$3-1</f>
        <v/>
      </c>
      <c r="KC149" s="61">
        <f>KA149*KB149</f>
        <v/>
      </c>
      <c r="KD149" s="61" t="n"/>
      <c r="KE149" t="inlineStr">
        <is>
          <t>Gold</t>
        </is>
      </c>
      <c r="KF149" s="50" t="n">
        <v>0.056</v>
      </c>
      <c r="KG149" s="61">
        <f>'ETF MTD'!$IK$28/'ETF MTD'!$IK$3-1</f>
        <v/>
      </c>
      <c r="KH149" s="61">
        <f>KF149*KG149</f>
        <v/>
      </c>
      <c r="KI149" s="61" t="n"/>
      <c r="KJ149" t="inlineStr">
        <is>
          <t>Gold</t>
        </is>
      </c>
      <c r="KK149" s="50" t="n">
        <v>0.056</v>
      </c>
      <c r="KL149" s="61">
        <f>'ETF MTD'!$IK$28/'ETF MTD'!$IK$3-1</f>
        <v/>
      </c>
      <c r="KM149" s="61">
        <f>KK149*KL149</f>
        <v/>
      </c>
      <c r="KN149" s="61" t="n"/>
      <c r="KO149" t="inlineStr">
        <is>
          <t>Gold</t>
        </is>
      </c>
      <c r="KP149" s="50" t="n">
        <v>0.056</v>
      </c>
      <c r="KQ149" s="61">
        <f>'ETF MTD'!$IK$28/'ETF MTD'!$IK$3-1</f>
        <v/>
      </c>
      <c r="KR149" s="61">
        <f>KP149*KQ149</f>
        <v/>
      </c>
      <c r="KS149" s="61" t="n"/>
      <c r="KT149" t="inlineStr">
        <is>
          <t>Gold</t>
        </is>
      </c>
      <c r="KU149" s="50" t="n">
        <v>0.066</v>
      </c>
      <c r="KV149" s="61">
        <f>'ETF MTD'!$IK$28/'ETF MTD'!$IK$3-1</f>
        <v/>
      </c>
      <c r="KW149" s="61">
        <f>KU149*KV149</f>
        <v/>
      </c>
      <c r="KX149" s="61" t="n"/>
      <c r="KY149" t="inlineStr">
        <is>
          <t>Gold</t>
        </is>
      </c>
      <c r="KZ149" s="50" t="n">
        <v>0.08</v>
      </c>
      <c r="LA149" s="61">
        <f>'ETF MTD'!$IK$28/'ETF MTD'!$IK$3-1</f>
        <v/>
      </c>
      <c r="LB149" s="61">
        <f>KZ149*LA149</f>
        <v/>
      </c>
      <c r="LC149" s="61" t="n"/>
      <c r="LD149" t="inlineStr">
        <is>
          <t>Gold</t>
        </is>
      </c>
      <c r="LE149" s="50" t="n">
        <v>0.09999999999999999</v>
      </c>
      <c r="LF149" s="61">
        <f>'ETF MTD'!$IK$28/'ETF MTD'!$IK$3-1</f>
        <v/>
      </c>
      <c r="LG149" s="61">
        <f>LE149*LF149</f>
        <v/>
      </c>
      <c r="LH149" s="61" t="n"/>
      <c r="LI149" t="inlineStr">
        <is>
          <t>Gold</t>
        </is>
      </c>
      <c r="LJ149" s="50" t="n">
        <v>0.09999999999999999</v>
      </c>
      <c r="LK149" s="61">
        <f>'ETF MTD'!$IK$28/'ETF MTD'!$IK$3-1</f>
        <v/>
      </c>
      <c r="LL149" s="61">
        <f>LJ149*LK149</f>
        <v/>
      </c>
      <c r="LM149" s="61" t="n"/>
      <c r="LN149" t="inlineStr">
        <is>
          <t>Gold</t>
        </is>
      </c>
      <c r="LO149" s="50" t="n">
        <v>0.08</v>
      </c>
      <c r="LP149" s="61">
        <f>'ETF MTD'!$IK$28/'ETF MTD'!$IK$3-1</f>
        <v/>
      </c>
      <c r="LQ149" s="61">
        <f>LO149*LP149</f>
        <v/>
      </c>
      <c r="LR149" s="61" t="n"/>
      <c r="LS149" t="inlineStr">
        <is>
          <t>Gold</t>
        </is>
      </c>
      <c r="LT149" s="50" t="n">
        <v>0.07000000000000001</v>
      </c>
      <c r="LU149" s="61">
        <f>'ETF MTD'!$IK$28/'ETF MTD'!$IK$3-1</f>
        <v/>
      </c>
      <c r="LV149" s="61">
        <f>LT149*LU149</f>
        <v/>
      </c>
      <c r="LW149" s="61" t="n"/>
      <c r="LX149" t="inlineStr">
        <is>
          <t>Gold</t>
        </is>
      </c>
      <c r="LY149" s="50" t="n">
        <v>0.07000000000000001</v>
      </c>
      <c r="LZ149" s="61">
        <f>'ETF MTD'!$IK$28/'ETF MTD'!$IK$3-1</f>
        <v/>
      </c>
      <c r="MA149" s="61">
        <f>LY149*LZ149</f>
        <v/>
      </c>
      <c r="MB149" s="61" t="n"/>
      <c r="MC149" t="inlineStr">
        <is>
          <t>Gold</t>
        </is>
      </c>
      <c r="MD149" s="50" t="n">
        <v>0.07000000000000001</v>
      </c>
      <c r="ME149" s="61">
        <f>'ETF MTD'!$IK$28/'ETF MTD'!$IK$3-1</f>
        <v/>
      </c>
      <c r="MF149" s="61">
        <f>MD149*ME149</f>
        <v/>
      </c>
      <c r="MG149" s="61" t="n"/>
      <c r="MH149" t="inlineStr">
        <is>
          <t>Gold</t>
        </is>
      </c>
      <c r="MI149" s="50" t="n">
        <v>0.07000000000000001</v>
      </c>
      <c r="MJ149" s="61">
        <f>'ETF MTD'!$IK$28/'ETF MTD'!$IK$3-1</f>
        <v/>
      </c>
      <c r="MK149" s="61">
        <f>MI149*MJ149</f>
        <v/>
      </c>
      <c r="ML149" s="61" t="n"/>
      <c r="MM149" t="inlineStr">
        <is>
          <t>Gold</t>
        </is>
      </c>
      <c r="MN149" s="50" t="n">
        <v>0.07000000000000001</v>
      </c>
      <c r="MO149" s="61">
        <f>'ETF MTD'!$IK$28/'ETF MTD'!$IK$3-1</f>
        <v/>
      </c>
      <c r="MP149" s="61">
        <f>MN149*MO149</f>
        <v/>
      </c>
      <c r="MQ149" s="33" t="n"/>
      <c r="MR149" t="inlineStr">
        <is>
          <t>Gold</t>
        </is>
      </c>
      <c r="MS149" s="50" t="n">
        <v>0.08500000000000001</v>
      </c>
      <c r="MT149" s="61">
        <f>'ETF MTD'!$IK$28/'ETF MTD'!$IK$3-1</f>
        <v/>
      </c>
      <c r="MU149" s="61">
        <f>MS149*MT149</f>
        <v/>
      </c>
      <c r="MV149" s="61" t="n"/>
      <c r="MW149" t="inlineStr">
        <is>
          <t>Gold</t>
        </is>
      </c>
      <c r="MX149" s="50" t="n">
        <v>0.08500000000000001</v>
      </c>
      <c r="MY149" s="61">
        <f>'ETF MTD'!$IK$28/'ETF MTD'!$IK$3-1</f>
        <v/>
      </c>
      <c r="MZ149" s="61">
        <f>MX149*MY149</f>
        <v/>
      </c>
      <c r="NA149" s="33" t="n"/>
      <c r="NB149" t="inlineStr">
        <is>
          <t>Gold</t>
        </is>
      </c>
      <c r="NC149" s="41" t="n">
        <v>0.08500000000000001</v>
      </c>
      <c r="ND149" s="61">
        <f>'ETF MTD'!$IK$28/'ETF MTD'!$IK$3-1</f>
        <v/>
      </c>
      <c r="NE149" s="61">
        <f>NC149*ND149</f>
        <v/>
      </c>
      <c r="NF149" s="33" t="n"/>
      <c r="NG149" t="inlineStr">
        <is>
          <t>Gold</t>
        </is>
      </c>
      <c r="NH149" s="41" t="n">
        <v>0.08500000000000001</v>
      </c>
      <c r="NI149" s="61">
        <f>'ETF MTD'!$IK$28/'ETF MTD'!$IK$3-1</f>
        <v/>
      </c>
      <c r="NJ149" s="61">
        <f>NH149*NI149</f>
        <v/>
      </c>
      <c r="NK149" s="33" t="n"/>
      <c r="NL149" t="inlineStr">
        <is>
          <t>Gold</t>
        </is>
      </c>
      <c r="NM149" s="41" t="n">
        <v>0.08</v>
      </c>
      <c r="NN149" s="61">
        <f>'ETF MTD'!$IK$28/'ETF MTD'!$IK$3-1</f>
        <v/>
      </c>
      <c r="NO149" s="61">
        <f>NM149*NN149</f>
        <v/>
      </c>
      <c r="NP149" s="33" t="n"/>
      <c r="NQ149" t="inlineStr">
        <is>
          <t>Gold</t>
        </is>
      </c>
      <c r="NR149" s="41" t="n">
        <v>0.08</v>
      </c>
      <c r="NS149" s="61">
        <f>'ETF MTD'!$IK$28/'ETF MTD'!$IK$3-1</f>
        <v/>
      </c>
      <c r="NT149" s="61">
        <f>NR149*NS149</f>
        <v/>
      </c>
      <c r="NU149" s="33" t="n"/>
      <c r="NV149" t="inlineStr">
        <is>
          <t>Gold</t>
        </is>
      </c>
      <c r="NW149" s="41" t="n">
        <v>0.08</v>
      </c>
      <c r="NX149" s="61">
        <f>'ETF MTD'!$IK$28/'ETF MTD'!$IK$3-1</f>
        <v/>
      </c>
      <c r="NY149" s="61">
        <f>NW149*NX149</f>
        <v/>
      </c>
      <c r="NZ149" s="33" t="n"/>
      <c r="OA149" t="inlineStr">
        <is>
          <t>Gold</t>
        </is>
      </c>
      <c r="OB149" s="41" t="n">
        <v>0.068</v>
      </c>
      <c r="OC149" s="61">
        <f>'ETF MTD'!$IK$28/'ETF MTD'!$IK$3-1</f>
        <v/>
      </c>
      <c r="OD149" s="61">
        <f>OB149*OC149</f>
        <v/>
      </c>
      <c r="OE149" s="33" t="n"/>
      <c r="OF149" t="inlineStr">
        <is>
          <t>Trend</t>
        </is>
      </c>
      <c r="OG149" s="41" t="n">
        <v>0.08</v>
      </c>
      <c r="OH149" s="61">
        <f>'ETF MTD'!$IK$28/'ETF MTD'!$IK$3-1</f>
        <v/>
      </c>
      <c r="OI149" s="61">
        <f>OG149*OH149</f>
        <v/>
      </c>
      <c r="OJ149" s="33" t="n"/>
      <c r="OK149" t="inlineStr">
        <is>
          <t>Trend</t>
        </is>
      </c>
      <c r="OL149" s="41" t="n">
        <v>0.08</v>
      </c>
      <c r="OM149" s="61">
        <f>'ETF MTD'!$IK$28/'ETF MTD'!$IK$3-1</f>
        <v/>
      </c>
      <c r="ON149" s="61">
        <f>OL149*OM149</f>
        <v/>
      </c>
      <c r="OO149" s="33" t="n"/>
      <c r="OP149" t="inlineStr">
        <is>
          <t>Trend</t>
        </is>
      </c>
      <c r="OQ149" s="41" t="n">
        <v>0.068</v>
      </c>
      <c r="OR149" s="61">
        <f>'ETF MTD'!$IK$28/'ETF MTD'!$IK$3-1</f>
        <v/>
      </c>
      <c r="OS149" s="61">
        <f>OQ149*OR149</f>
        <v/>
      </c>
      <c r="OT149" s="33" t="n"/>
      <c r="OU149" t="inlineStr">
        <is>
          <t>Trend</t>
        </is>
      </c>
      <c r="OV149" s="41" t="n">
        <v>0.08</v>
      </c>
      <c r="OW149" s="61">
        <f>'ETF MTD'!$IK$28/'ETF MTD'!$IK$3-1</f>
        <v/>
      </c>
      <c r="OX149" s="61">
        <f>OV149*OW149</f>
        <v/>
      </c>
      <c r="OY149" s="33" t="n"/>
      <c r="OZ149" t="inlineStr">
        <is>
          <t>Trend</t>
        </is>
      </c>
      <c r="PA149" s="41" t="n">
        <v>0.08</v>
      </c>
      <c r="PB149" s="61">
        <f>'ETF MTD'!$IK$28/'ETF MTD'!$IK$3-1</f>
        <v/>
      </c>
      <c r="PC149" s="61">
        <f>PA149*PB149</f>
        <v/>
      </c>
      <c r="PD149" s="33" t="n"/>
      <c r="PE149" t="inlineStr">
        <is>
          <t>Trend</t>
        </is>
      </c>
      <c r="PF149" s="41" t="n">
        <v>0.08</v>
      </c>
      <c r="PG149" s="61">
        <f>'ETF MTD'!$IK$28/'ETF MTD'!$IK$3-1</f>
        <v/>
      </c>
      <c r="PH149" s="61">
        <f>PF149*PG149</f>
        <v/>
      </c>
      <c r="PI149" s="33" t="n"/>
      <c r="PJ149" t="inlineStr">
        <is>
          <t>Trend</t>
        </is>
      </c>
      <c r="PK149" s="41" t="n">
        <v>0.08</v>
      </c>
      <c r="PL149" s="61">
        <f>'ETF MTD'!$IK$28/'ETF MTD'!$IK$3-1</f>
        <v/>
      </c>
      <c r="PM149" s="61">
        <f>PK149*PL149</f>
        <v/>
      </c>
      <c r="PN149" s="33" t="n"/>
      <c r="PO149" t="inlineStr">
        <is>
          <t>Trend</t>
        </is>
      </c>
      <c r="PP149" s="41" t="n">
        <v>0.08</v>
      </c>
      <c r="PQ149" s="61">
        <f>'ETF MTD'!$IK$28/'ETF MTD'!$IK$3-1</f>
        <v/>
      </c>
      <c r="PR149" s="61">
        <f>PP149*PQ149</f>
        <v/>
      </c>
      <c r="PS149" s="33" t="n"/>
      <c r="PT149" t="inlineStr">
        <is>
          <t>Trend</t>
        </is>
      </c>
      <c r="PU149" s="41" t="n">
        <v>0.08</v>
      </c>
      <c r="PV149" s="61">
        <f>'ETF MTD'!$IK$28/'ETF MTD'!$IK$3-1</f>
        <v/>
      </c>
      <c r="PW149" s="61">
        <f>PU149*PV149</f>
        <v/>
      </c>
      <c r="PX149" s="33" t="n"/>
      <c r="PY149" t="inlineStr">
        <is>
          <t>Trend</t>
        </is>
      </c>
      <c r="PZ149" s="41" t="n">
        <v>0.08</v>
      </c>
      <c r="QA149" s="61">
        <f>'ETF MTD'!$IK$28/'ETF MTD'!$IK$3-1</f>
        <v/>
      </c>
      <c r="QB149" s="61">
        <f>PZ149*QA149</f>
        <v/>
      </c>
      <c r="QC149" s="33" t="n"/>
      <c r="QD149" t="inlineStr">
        <is>
          <t>Trend</t>
        </is>
      </c>
      <c r="QE149" s="41" t="n">
        <v>0.08</v>
      </c>
      <c r="QF149" s="61">
        <f>'ETF MTD'!$IK$28/'ETF MTD'!$IK$3-1</f>
        <v/>
      </c>
      <c r="QG149" s="61">
        <f>QE149*QF149</f>
        <v/>
      </c>
      <c r="QH149" s="61" t="n"/>
      <c r="QI149" t="inlineStr">
        <is>
          <t>Trend</t>
        </is>
      </c>
      <c r="QJ149" s="41" t="n">
        <v>0.08</v>
      </c>
      <c r="QK149" s="61">
        <f>'ETF MTD'!$IK$28/'ETF MTD'!$IK$3-1</f>
        <v/>
      </c>
      <c r="QL149" s="61">
        <f>QJ149*QK149</f>
        <v/>
      </c>
      <c r="QM149" s="33" t="n"/>
      <c r="QN149" t="inlineStr">
        <is>
          <t>Trend</t>
        </is>
      </c>
      <c r="QO149" s="41" t="n">
        <v>0.08</v>
      </c>
      <c r="QP149" s="61">
        <f>'ETF MTD'!$IK$28/'ETF MTD'!$IK$3-1</f>
        <v/>
      </c>
      <c r="QQ149" s="61">
        <f>QO149*QP149</f>
        <v/>
      </c>
      <c r="QR149" s="33" t="n"/>
      <c r="QS149" t="inlineStr">
        <is>
          <t>Trend</t>
        </is>
      </c>
      <c r="QT149" s="41" t="n">
        <v>0.08</v>
      </c>
      <c r="QU149" s="61">
        <f>'ETF MTD'!$IK$28/'ETF MTD'!$IK$3-1</f>
        <v/>
      </c>
      <c r="QV149" s="61">
        <f>QT149*QU149</f>
        <v/>
      </c>
      <c r="QW149" s="33" t="n"/>
      <c r="QX149" t="inlineStr">
        <is>
          <t>Trend</t>
        </is>
      </c>
      <c r="QY149" s="41" t="n">
        <v>0.08</v>
      </c>
      <c r="QZ149" s="61">
        <f>'ETF MTD'!$IK$28/'ETF MTD'!$IK$3-1</f>
        <v/>
      </c>
      <c r="RA149" s="61">
        <f>QY149*QZ149</f>
        <v/>
      </c>
      <c r="RB149" s="33" t="n"/>
      <c r="RC149" t="inlineStr">
        <is>
          <t>Trend</t>
        </is>
      </c>
      <c r="RD149" s="41" t="n">
        <v>0.08</v>
      </c>
      <c r="RE149" s="61">
        <f>'ETF MTD'!$IK$28/'ETF MTD'!$IK$3-1</f>
        <v/>
      </c>
      <c r="RF149" s="61">
        <f>RD149*RE149</f>
        <v/>
      </c>
      <c r="RG149" s="33" t="n"/>
      <c r="RH149" t="inlineStr">
        <is>
          <t>Trend</t>
        </is>
      </c>
      <c r="RI149" s="41" t="n">
        <v>0.08</v>
      </c>
      <c r="RJ149" s="61">
        <f>'ETF MTD'!$IK$28/'ETF MTD'!$IK$3-1</f>
        <v/>
      </c>
      <c r="RK149" s="61">
        <f>RI149*RJ149</f>
        <v/>
      </c>
      <c r="RL149" s="61" t="n"/>
      <c r="RM149" s="208" t="n">
        <v>0.08</v>
      </c>
      <c r="RN149" s="35" t="n"/>
    </row>
    <row r="150">
      <c r="U150" s="61" t="inlineStr">
        <is>
          <t>VFIRX</t>
        </is>
      </c>
      <c r="V150" s="49" t="n">
        <v>0</v>
      </c>
      <c r="W150" s="61">
        <f>'ETF MTD'!$ES$28/'ETF MTD'!$ES$3-1</f>
        <v/>
      </c>
      <c r="X150" s="61">
        <f>V150*W150</f>
        <v/>
      </c>
      <c r="Y150" s="61" t="n"/>
      <c r="Z150" s="61" t="inlineStr">
        <is>
          <t>VFIRX</t>
        </is>
      </c>
      <c r="AA150" s="49" t="n">
        <v>0</v>
      </c>
      <c r="AB150" s="61">
        <f>'ETF MTD'!$ES$28/'ETF MTD'!$ES$3-1</f>
        <v/>
      </c>
      <c r="AC150" s="61">
        <f>AA150*AB150</f>
        <v/>
      </c>
      <c r="AD150" s="61" t="n"/>
      <c r="AE150" s="61" t="inlineStr">
        <is>
          <t>VFIRX</t>
        </is>
      </c>
      <c r="AF150" s="49" t="n">
        <v>0</v>
      </c>
      <c r="AG150" s="61">
        <f>'ETF MTD'!$ES$28/'ETF MTD'!$ES$3-1</f>
        <v/>
      </c>
      <c r="AH150" s="61">
        <f>AF150*AG150</f>
        <v/>
      </c>
      <c r="AI150" s="61" t="n"/>
      <c r="AJ150" s="61" t="inlineStr">
        <is>
          <t>VFIRX</t>
        </is>
      </c>
      <c r="AK150" s="49" t="n">
        <v>0.0915</v>
      </c>
      <c r="AL150" s="61">
        <f>'ETF MTD'!$ES$28/'ETF MTD'!$ES$3-1</f>
        <v/>
      </c>
      <c r="AM150" s="61">
        <f>AK150*AL150</f>
        <v/>
      </c>
      <c r="AN150" s="61" t="n"/>
      <c r="AO150" s="61" t="inlineStr">
        <is>
          <t>VFIRX</t>
        </is>
      </c>
      <c r="AP150" s="61" t="n">
        <v>0.168</v>
      </c>
      <c r="AQ150" s="61">
        <f>'ETF MTD'!$ES$28/'ETF MTD'!$ES$3-1</f>
        <v/>
      </c>
      <c r="AR150" s="61">
        <f>AP150*AQ150</f>
        <v/>
      </c>
      <c r="AS150" s="61" t="n"/>
      <c r="AT150" s="61" t="inlineStr">
        <is>
          <t>VFIRX</t>
        </is>
      </c>
      <c r="AU150" s="61" t="n">
        <v>0.168</v>
      </c>
      <c r="AV150" s="61">
        <f>'ETF MTD'!$ES$28/'ETF MTD'!$ES$3-1</f>
        <v/>
      </c>
      <c r="AW150" s="61">
        <f>AU150*AV150</f>
        <v/>
      </c>
      <c r="AX150" s="61" t="n"/>
      <c r="AY150" s="61" t="inlineStr">
        <is>
          <t>VFIRX</t>
        </is>
      </c>
      <c r="AZ150" s="61" t="n">
        <v>0.168</v>
      </c>
      <c r="BA150" s="61">
        <f>'ETF MTD'!$ES$28/'ETF MTD'!$ES$3-1</f>
        <v/>
      </c>
      <c r="BB150" s="61">
        <f>AZ150*BA150</f>
        <v/>
      </c>
      <c r="BC150" s="61" t="n"/>
      <c r="BD150" s="61" t="inlineStr">
        <is>
          <t>VFIRX</t>
        </is>
      </c>
      <c r="BE150" s="61" t="n">
        <v>0.06449999999999997</v>
      </c>
      <c r="BF150" s="61">
        <f>'ETF MTD'!$ES$28/'ETF MTD'!$ES$3-1</f>
        <v/>
      </c>
      <c r="BG150" s="61">
        <f>BE150*BF150</f>
        <v/>
      </c>
      <c r="BH150" s="61" t="n"/>
      <c r="BI150" s="61" t="inlineStr">
        <is>
          <t>VFIRX</t>
        </is>
      </c>
      <c r="BJ150" s="61" t="n">
        <v>0.07199999999999994</v>
      </c>
      <c r="BK150" s="61">
        <f>'ETF MTD'!$ES$28/'ETF MTD'!$ES$3-1</f>
        <v/>
      </c>
      <c r="BL150" s="61">
        <f>BJ150*BK150</f>
        <v/>
      </c>
      <c r="BM150" s="61" t="n"/>
      <c r="BN150" s="61" t="inlineStr">
        <is>
          <t>VFIRX</t>
        </is>
      </c>
      <c r="BO150" s="61" t="n">
        <v>0.07199999999999994</v>
      </c>
      <c r="BP150" s="61">
        <f>'ETF MTD'!$ES$28/'ETF MTD'!$ES$3-1</f>
        <v/>
      </c>
      <c r="BQ150" s="61">
        <f>BO150*BP150</f>
        <v/>
      </c>
      <c r="BR150" s="61" t="n"/>
      <c r="BS150" s="61" t="inlineStr">
        <is>
          <t>VFIRX</t>
        </is>
      </c>
      <c r="BT150" s="61" t="n">
        <v>0.1365</v>
      </c>
      <c r="BU150" s="61">
        <f>'ETF MTD'!$ES$28/'ETF MTD'!$ES$3-1</f>
        <v/>
      </c>
      <c r="BV150" s="61">
        <f>BT150*BU150</f>
        <v/>
      </c>
      <c r="BW150" s="61" t="n"/>
      <c r="BX150" s="61" t="inlineStr">
        <is>
          <t>VFIRX</t>
        </is>
      </c>
      <c r="BY150" s="61" t="n">
        <v>0.07649999999999996</v>
      </c>
      <c r="BZ150" s="61">
        <f>'ETF MTD'!$ES$28/'ETF MTD'!$ES$3-1</f>
        <v/>
      </c>
      <c r="CA150" s="61">
        <f>BY150*BZ150</f>
        <v/>
      </c>
      <c r="CB150" s="61" t="n"/>
      <c r="CC150" s="61" t="inlineStr">
        <is>
          <t>VFIRX</t>
        </is>
      </c>
      <c r="CD150" s="61" t="n">
        <v>0.1215</v>
      </c>
      <c r="CE150" s="61">
        <f>'ETF MTD'!$ES$28/'ETF MTD'!$ES$3-1</f>
        <v/>
      </c>
      <c r="CF150" s="61">
        <f>CD150*CE150</f>
        <v/>
      </c>
      <c r="CG150" s="61" t="n"/>
      <c r="CH150" s="61" t="inlineStr">
        <is>
          <t>VFIRX</t>
        </is>
      </c>
      <c r="CI150" s="61" t="n">
        <v>0.144</v>
      </c>
      <c r="CJ150" s="61">
        <f>'ETF MTD'!$ES$28/'ETF MTD'!$ES$3-1</f>
        <v/>
      </c>
      <c r="CK150" s="61">
        <f>CI150*CJ150</f>
        <v/>
      </c>
      <c r="CL150" s="61" t="n"/>
      <c r="CM150" s="61" t="inlineStr">
        <is>
          <t>VFIRX</t>
        </is>
      </c>
      <c r="CN150" s="61" t="n">
        <v>0.1815</v>
      </c>
      <c r="CO150" s="61">
        <f>'ETF MTD'!$ES$28/'ETF MTD'!$ES$3-1</f>
        <v/>
      </c>
      <c r="CP150" s="61">
        <f>CN150*CO150</f>
        <v/>
      </c>
      <c r="CQ150" s="61" t="n"/>
      <c r="CR150" s="61" t="inlineStr">
        <is>
          <t>VFIRX</t>
        </is>
      </c>
      <c r="CS150" s="61" t="n">
        <v>0.1815</v>
      </c>
      <c r="CT150" s="61">
        <f>'ETF MTD'!$ES$28/'ETF MTD'!$ES$3-1</f>
        <v/>
      </c>
      <c r="CU150" s="61">
        <f>CS150*CT150</f>
        <v/>
      </c>
      <c r="CV150" s="61" t="n"/>
      <c r="CW150" s="61" t="inlineStr">
        <is>
          <t>VFIRX</t>
        </is>
      </c>
      <c r="CX150" s="61" t="n">
        <v>0.1515</v>
      </c>
      <c r="CY150" s="61">
        <f>'ETF MTD'!$ES$28/'ETF MTD'!$ES$3-1</f>
        <v/>
      </c>
      <c r="CZ150" s="61">
        <f>CX150*CY150</f>
        <v/>
      </c>
      <c r="DA150" s="61" t="n"/>
      <c r="DB150" s="61" t="inlineStr">
        <is>
          <t>VFIRX</t>
        </is>
      </c>
      <c r="DC150" s="61" t="n">
        <v>0.1245</v>
      </c>
      <c r="DD150" s="61">
        <f>'ETF MTD'!$ES$28/'ETF MTD'!$ES$3-1</f>
        <v/>
      </c>
      <c r="DE150" s="61">
        <f>DC150*DD150</f>
        <v/>
      </c>
      <c r="DF150" s="61" t="n"/>
      <c r="DG150" s="61" t="inlineStr">
        <is>
          <t>VFIRX</t>
        </is>
      </c>
      <c r="DH150" s="61" t="n">
        <v>0.1589999999999999</v>
      </c>
      <c r="DI150" s="61">
        <f>'ETF MTD'!$ES$28/'ETF MTD'!$ES$3-1</f>
        <v/>
      </c>
      <c r="DJ150" s="61">
        <f>DH150*DI150</f>
        <v/>
      </c>
      <c r="DK150" s="61" t="n"/>
      <c r="DL150" s="61" t="inlineStr">
        <is>
          <t>VFIRX</t>
        </is>
      </c>
      <c r="DM150" s="61" t="n">
        <v>0.1095</v>
      </c>
      <c r="DN150" s="61">
        <f>'ETF MTD'!$ES$28/'ETF MTD'!$ES$3-1</f>
        <v/>
      </c>
      <c r="DO150" s="61">
        <f>DM150*DN150</f>
        <v/>
      </c>
      <c r="DP150" s="61" t="n"/>
      <c r="DQ150" s="61" t="inlineStr">
        <is>
          <t>VFIRX</t>
        </is>
      </c>
      <c r="DR150" s="61" t="n">
        <v>0.1815</v>
      </c>
      <c r="DS150" s="61">
        <f>'ETF MTD'!$ES$28/'ETF MTD'!$ES$3-1</f>
        <v/>
      </c>
      <c r="DT150" s="61">
        <f>DR150*DS150</f>
        <v/>
      </c>
      <c r="DU150" s="61" t="n"/>
      <c r="DV150" s="61" t="inlineStr">
        <is>
          <t>VFIRX</t>
        </is>
      </c>
      <c r="DW150" s="61" t="n">
        <v>0.234</v>
      </c>
      <c r="DX150" s="61">
        <f>'ETF MTD'!$ES$28/'ETF MTD'!$ES$3-1</f>
        <v/>
      </c>
      <c r="DY150" s="61">
        <f>DW150*DX150</f>
        <v/>
      </c>
      <c r="DZ150" s="61" t="n"/>
      <c r="EA150" s="61" t="inlineStr">
        <is>
          <t>VFIRX</t>
        </is>
      </c>
      <c r="EB150" s="61" t="n">
        <v>0.2415</v>
      </c>
      <c r="EC150" s="61">
        <f>'ETF MTD'!$ES$28/'ETF MTD'!$ES$3-1</f>
        <v/>
      </c>
      <c r="ED150" s="61">
        <f>EB150*EC150</f>
        <v/>
      </c>
      <c r="EE150" s="61" t="n"/>
      <c r="EF150" s="61" t="inlineStr">
        <is>
          <t>VFIRX</t>
        </is>
      </c>
      <c r="EG150" s="61" t="n">
        <v>0.222</v>
      </c>
      <c r="EH150" s="61">
        <f>'ETF MTD'!$ES$28/'ETF MTD'!$ES$3-1</f>
        <v/>
      </c>
      <c r="EI150" s="61">
        <f>EG150*EH150</f>
        <v/>
      </c>
      <c r="EJ150" s="61" t="n"/>
      <c r="EK150" s="61" t="inlineStr">
        <is>
          <t>VFIRX</t>
        </is>
      </c>
      <c r="EL150" s="61" t="n">
        <v>0.165</v>
      </c>
      <c r="EM150" s="61">
        <f>'ETF MTD'!$ES$28/'ETF MTD'!$ES$3-1</f>
        <v/>
      </c>
      <c r="EN150" s="61">
        <f>EL150*EM150</f>
        <v/>
      </c>
      <c r="EO150" s="61" t="n"/>
      <c r="EP150" s="61" t="inlineStr">
        <is>
          <t>VFIRX</t>
        </is>
      </c>
      <c r="EQ150" s="61" t="n">
        <v>0.08249999999999998</v>
      </c>
      <c r="ER150" s="61">
        <f>'ETF MTD'!$ES$28/'ETF MTD'!$ES$3-1</f>
        <v/>
      </c>
      <c r="ES150" s="61">
        <f>EQ150*ER150</f>
        <v/>
      </c>
      <c r="ET150" s="61" t="n"/>
      <c r="EU150" s="61" t="inlineStr">
        <is>
          <t>VFIRX</t>
        </is>
      </c>
      <c r="EV150" s="61" t="n">
        <v>0.02999999999999999</v>
      </c>
      <c r="EW150" s="61">
        <f>'ETF MTD'!$ES$28/'ETF MTD'!$ES$3-1</f>
        <v/>
      </c>
      <c r="EX150" s="61">
        <f>EV150*EW150</f>
        <v/>
      </c>
      <c r="EY150" s="61" t="n"/>
      <c r="EZ150" s="61" t="inlineStr">
        <is>
          <t>VFIRX</t>
        </is>
      </c>
      <c r="FA150" s="61" t="n">
        <v>0.01499999999999996</v>
      </c>
      <c r="FB150" s="61">
        <f>'ETF MTD'!$ES$28/'ETF MTD'!$ES$3-1</f>
        <v/>
      </c>
      <c r="FC150" s="61">
        <f>FA150*FB150</f>
        <v/>
      </c>
      <c r="FD150" s="61" t="n"/>
      <c r="FE150" s="61" t="inlineStr">
        <is>
          <t>VFIRX</t>
        </is>
      </c>
      <c r="FF150" s="61" t="n">
        <v>0.05249999999999996</v>
      </c>
      <c r="FG150" s="61">
        <f>'ETF MTD'!$ES$28/'ETF MTD'!$ES$3-1</f>
        <v/>
      </c>
      <c r="FH150" s="61">
        <f>FF150*FG150</f>
        <v/>
      </c>
      <c r="FI150" s="61" t="n"/>
      <c r="FJ150" s="61" t="inlineStr">
        <is>
          <t>VFIRX</t>
        </is>
      </c>
      <c r="FK150" s="61" t="n">
        <v>0.01499999999999996</v>
      </c>
      <c r="FL150" s="61">
        <f>'ETF MTD'!$ES$28/'ETF MTD'!$ES$3-1</f>
        <v/>
      </c>
      <c r="FM150" s="61">
        <f>FK150*FL150</f>
        <v/>
      </c>
      <c r="FN150" s="61" t="n"/>
      <c r="FO150" s="61" t="inlineStr">
        <is>
          <t>VFIRX</t>
        </is>
      </c>
      <c r="FP150" s="61" t="n">
        <v>0</v>
      </c>
      <c r="FQ150" s="61">
        <f>'ETF MTD'!$ES$28/'ETF MTD'!$ES$3-1</f>
        <v/>
      </c>
      <c r="FR150" s="61">
        <f>FP150*FQ150</f>
        <v/>
      </c>
      <c r="FS150" s="61" t="n"/>
      <c r="FT150" s="61" t="inlineStr">
        <is>
          <t>VFIRX</t>
        </is>
      </c>
      <c r="FU150" s="61" t="n">
        <v>0.05999999999999994</v>
      </c>
      <c r="FV150" s="61">
        <f>'ETF MTD'!$ES$28/'ETF MTD'!$ES$3-1</f>
        <v/>
      </c>
      <c r="FW150" s="61">
        <f>FU150*FV150</f>
        <v/>
      </c>
      <c r="FX150" s="61" t="n"/>
      <c r="FY150" s="61" t="inlineStr">
        <is>
          <t>VFIRX</t>
        </is>
      </c>
      <c r="FZ150" s="50" t="n">
        <v>0.02249999999999994</v>
      </c>
      <c r="GA150" s="61">
        <f>'ETF MTD'!$ES$28/'ETF MTD'!$ES$3-1</f>
        <v/>
      </c>
      <c r="GB150" s="61">
        <f>FZ150*GA150</f>
        <v/>
      </c>
      <c r="GC150" s="61" t="n"/>
      <c r="GD150" s="61" t="inlineStr">
        <is>
          <t>VFIRX</t>
        </is>
      </c>
      <c r="GE150" s="50" t="n">
        <v>0.007499999999999979</v>
      </c>
      <c r="GF150" s="61">
        <f>'ETF MTD'!$ES$28/'ETF MTD'!$ES$3-1</f>
        <v/>
      </c>
      <c r="GG150" s="61">
        <f>GE150*GF150</f>
        <v/>
      </c>
      <c r="GH150" s="61" t="n"/>
      <c r="GI150" s="61" t="inlineStr">
        <is>
          <t>VFIRX</t>
        </is>
      </c>
      <c r="GJ150" s="50" t="n">
        <v>0.01499999999999996</v>
      </c>
      <c r="GK150" s="61">
        <f>'ETF MTD'!$ES$28/'ETF MTD'!$ES$3-1</f>
        <v/>
      </c>
      <c r="GL150" s="61">
        <f>GJ150*GK150</f>
        <v/>
      </c>
      <c r="GM150" s="61" t="n"/>
      <c r="GN150" s="61" t="inlineStr">
        <is>
          <t>VFIRX</t>
        </is>
      </c>
      <c r="GO150" s="50" t="n">
        <v>0.06449999999999997</v>
      </c>
      <c r="GP150" s="61">
        <f>'ETF MTD'!$ES$28/'ETF MTD'!$ES$3-1</f>
        <v/>
      </c>
      <c r="GQ150" s="61">
        <f>GO150*GP150</f>
        <v/>
      </c>
      <c r="GR150" s="61" t="n"/>
      <c r="GS150" s="61" t="inlineStr">
        <is>
          <t>VFIRX</t>
        </is>
      </c>
      <c r="GT150" s="50" t="n">
        <v>0</v>
      </c>
      <c r="GU150" s="61">
        <f>'ETF MTD'!$ES$28/'ETF MTD'!$ES$3-1</f>
        <v/>
      </c>
      <c r="GV150" s="61">
        <f>GT150*GU150</f>
        <v/>
      </c>
      <c r="GW150" s="61" t="n"/>
      <c r="GX150" s="61" t="inlineStr">
        <is>
          <t>VFIRX</t>
        </is>
      </c>
      <c r="GY150" s="50" t="n">
        <v>0.067</v>
      </c>
      <c r="GZ150" s="61">
        <f>'ETF MTD'!$ES$28/'ETF MTD'!$ES$3-1</f>
        <v/>
      </c>
      <c r="HA150" s="61">
        <f>GY150*GZ150</f>
        <v/>
      </c>
      <c r="HB150" s="61" t="n"/>
      <c r="HC150" s="61" t="inlineStr">
        <is>
          <t>VFIRX</t>
        </is>
      </c>
      <c r="HD150" s="50" t="n">
        <v>0.1874999999999999</v>
      </c>
      <c r="HE150" s="61">
        <f>'ETF MTD'!$ES$28/'ETF MTD'!$ES$3-1</f>
        <v/>
      </c>
      <c r="HF150" s="61">
        <f>HD150*HE150</f>
        <v/>
      </c>
      <c r="HG150" s="61" t="n"/>
      <c r="HH150" s="61" t="inlineStr">
        <is>
          <t>VFIRX</t>
        </is>
      </c>
      <c r="HI150" s="50" t="n">
        <v>0.1575</v>
      </c>
      <c r="HJ150" s="61">
        <f>'ETF MTD'!$ES$28/'ETF MTD'!$ES$3-1</f>
        <v/>
      </c>
      <c r="HK150" s="61">
        <f>HI150*HJ150</f>
        <v/>
      </c>
      <c r="HL150" s="61" t="n"/>
      <c r="HM150" s="61" t="inlineStr">
        <is>
          <t>VFIRX</t>
        </is>
      </c>
      <c r="HN150" s="50" t="n">
        <v>0.06</v>
      </c>
      <c r="HO150" s="61">
        <f>'ETF MTD'!$ES$28/'ETF MTD'!$ES$3-1</f>
        <v/>
      </c>
      <c r="HP150" s="61">
        <f>HN150*HO150</f>
        <v/>
      </c>
      <c r="HQ150" s="61" t="n"/>
      <c r="HR150" s="61" t="inlineStr">
        <is>
          <t>VFIRX</t>
        </is>
      </c>
      <c r="HS150" s="50" t="n">
        <v>0.045</v>
      </c>
      <c r="HT150" s="61">
        <f>'ETF MTD'!$ES$28/'ETF MTD'!$ES$3-1</f>
        <v/>
      </c>
      <c r="HU150" s="61">
        <f>HS150*HT150</f>
        <v/>
      </c>
      <c r="HV150" s="61" t="n"/>
      <c r="HW150" s="61" t="inlineStr">
        <is>
          <t>VFIRX</t>
        </is>
      </c>
      <c r="HX150" s="50" t="n">
        <v>0.045</v>
      </c>
      <c r="HY150" s="61">
        <f>'ETF MTD'!$ES$28/'ETF MTD'!$ES$3-1</f>
        <v/>
      </c>
      <c r="HZ150" s="61">
        <f>HX150*HY150</f>
        <v/>
      </c>
      <c r="IA150" s="61" t="n"/>
      <c r="IB150" s="61" t="inlineStr">
        <is>
          <t>VFIRX</t>
        </is>
      </c>
      <c r="IC150" s="50" t="n">
        <v>0.042</v>
      </c>
      <c r="ID150" s="61">
        <f>'ETF MTD'!$ES$28/'ETF MTD'!$ES$3-1</f>
        <v/>
      </c>
      <c r="IE150" s="61">
        <f>IC150*ID150</f>
        <v/>
      </c>
      <c r="IF150" s="61" t="n"/>
      <c r="IG150" s="61" t="inlineStr">
        <is>
          <t>VFIRX</t>
        </is>
      </c>
      <c r="IH150" s="50" t="n">
        <v>0.042</v>
      </c>
      <c r="II150" s="61">
        <f>'ETF MTD'!$ES$28/'ETF MTD'!$ES$3-1</f>
        <v/>
      </c>
      <c r="IJ150" s="61">
        <f>IH150*II150</f>
        <v/>
      </c>
      <c r="IK150" s="61" t="n"/>
      <c r="IL150" s="61" t="inlineStr">
        <is>
          <t>VFIRX</t>
        </is>
      </c>
      <c r="IM150" s="50" t="n">
        <v>0.057</v>
      </c>
      <c r="IN150" s="61">
        <f>'ETF MTD'!$ES$28/'ETF MTD'!$ES$3-1</f>
        <v/>
      </c>
      <c r="IO150" s="61">
        <f>IM150*IN150</f>
        <v/>
      </c>
      <c r="IP150" s="61" t="n"/>
      <c r="IQ150" s="61" t="inlineStr">
        <is>
          <t>VFIRX</t>
        </is>
      </c>
      <c r="IR150" s="50" t="n">
        <v>0.1365</v>
      </c>
      <c r="IS150" s="61">
        <f>'ETF MTD'!$ES$28/'ETF MTD'!$ES$3-1</f>
        <v/>
      </c>
      <c r="IT150" s="61">
        <f>IR150*IS150</f>
        <v/>
      </c>
      <c r="IU150" s="61" t="n"/>
      <c r="IV150" s="61" t="inlineStr">
        <is>
          <t>VFIRX</t>
        </is>
      </c>
      <c r="IW150" s="50" t="n">
        <v>0.1365</v>
      </c>
      <c r="IX150" s="61">
        <f>'ETF MTD'!$ES$28/'ETF MTD'!$ES$3-1</f>
        <v/>
      </c>
      <c r="IY150" s="61">
        <f>IW150*IX150</f>
        <v/>
      </c>
      <c r="IZ150" s="61" t="n"/>
      <c r="JA150" s="61" t="inlineStr">
        <is>
          <t>VFIRX</t>
        </is>
      </c>
      <c r="JB150" s="50" t="n">
        <v>0.128</v>
      </c>
      <c r="JC150" s="61">
        <f>'ETF MTD'!$ES$28/'ETF MTD'!$ES$3-1</f>
        <v/>
      </c>
      <c r="JD150" s="61">
        <f>JB150*JC150</f>
        <v/>
      </c>
      <c r="JE150" s="61" t="n"/>
      <c r="JF150" s="61" t="inlineStr">
        <is>
          <t>VFIRX</t>
        </is>
      </c>
      <c r="JG150" s="50" t="n">
        <v>0.104</v>
      </c>
      <c r="JH150" s="61">
        <f>'ETF MTD'!$ES$28/'ETF MTD'!$ES$3-1</f>
        <v/>
      </c>
      <c r="JI150" s="61">
        <f>JG150*JH150</f>
        <v/>
      </c>
      <c r="JJ150" s="61" t="n"/>
      <c r="JK150" s="61" t="inlineStr">
        <is>
          <t>VFIRX</t>
        </is>
      </c>
      <c r="JL150" s="50" t="n">
        <v>0.104</v>
      </c>
      <c r="JM150" s="61">
        <f>'ETF MTD'!$ES$28/'ETF MTD'!$ES$3-1</f>
        <v/>
      </c>
      <c r="JN150" s="61">
        <f>JL150*JM150</f>
        <v/>
      </c>
      <c r="JO150" s="61" t="n"/>
      <c r="JP150" s="61" t="inlineStr">
        <is>
          <t>VFIRX</t>
        </is>
      </c>
      <c r="JQ150" s="50" t="n">
        <v>0.104</v>
      </c>
      <c r="JR150" s="61">
        <f>'ETF MTD'!$ES$28/'ETF MTD'!$ES$3-1</f>
        <v/>
      </c>
      <c r="JS150" s="61">
        <f>JQ150*JR150</f>
        <v/>
      </c>
      <c r="JT150" s="61" t="n"/>
      <c r="JU150" s="61" t="inlineStr">
        <is>
          <t>VFIRX</t>
        </is>
      </c>
      <c r="JV150" s="50" t="n">
        <v>0.104</v>
      </c>
      <c r="JW150" s="61">
        <f>'ETF MTD'!$ES$28/'ETF MTD'!$ES$3-1</f>
        <v/>
      </c>
      <c r="JX150" s="61">
        <f>JV150*JW150</f>
        <v/>
      </c>
      <c r="JY150" s="61" t="n"/>
      <c r="JZ150" t="inlineStr">
        <is>
          <t>U.S. Govt ST</t>
        </is>
      </c>
      <c r="KA150" s="50" t="n">
        <v>0.1655</v>
      </c>
      <c r="KB150" s="61">
        <f>'ETF MTD'!$ES$28/'ETF MTD'!$ES$3-1</f>
        <v/>
      </c>
      <c r="KC150" s="61">
        <f>KA150*KB150</f>
        <v/>
      </c>
      <c r="KD150" s="61" t="n"/>
      <c r="KE150" t="inlineStr">
        <is>
          <t>U.S. Govt ST</t>
        </is>
      </c>
      <c r="KF150" s="50" t="n">
        <v>0.143</v>
      </c>
      <c r="KG150" s="61">
        <f>'ETF MTD'!$ES$28/'ETF MTD'!$ES$3-1</f>
        <v/>
      </c>
      <c r="KH150" s="61">
        <f>KF150*KG150</f>
        <v/>
      </c>
      <c r="KI150" s="61" t="n"/>
      <c r="KJ150" t="inlineStr">
        <is>
          <t>U.S. Govt ST</t>
        </is>
      </c>
      <c r="KK150" s="50" t="n">
        <v>0.1105</v>
      </c>
      <c r="KL150" s="61">
        <f>'ETF MTD'!$ES$28/'ETF MTD'!$ES$3-1</f>
        <v/>
      </c>
      <c r="KM150" s="61">
        <f>KK150*KL150</f>
        <v/>
      </c>
      <c r="KN150" s="61" t="n"/>
      <c r="KO150" t="inlineStr">
        <is>
          <t>U.S. Govt ST</t>
        </is>
      </c>
      <c r="KP150" s="50" t="n">
        <v>0.1105</v>
      </c>
      <c r="KQ150" s="61">
        <f>'ETF MTD'!$ES$28/'ETF MTD'!$ES$3-1</f>
        <v/>
      </c>
      <c r="KR150" s="61">
        <f>KP150*KQ150</f>
        <v/>
      </c>
      <c r="KS150" s="61" t="n"/>
      <c r="KT150" t="inlineStr">
        <is>
          <t>U.S. Govt ST</t>
        </is>
      </c>
      <c r="KU150" s="50" t="n">
        <v>0.2455</v>
      </c>
      <c r="KV150" s="61">
        <f>'ETF MTD'!$ES$28/'ETF MTD'!$ES$3-1</f>
        <v/>
      </c>
      <c r="KW150" s="61">
        <f>KU150*KV150</f>
        <v/>
      </c>
      <c r="KX150" s="61" t="n"/>
      <c r="KY150" t="inlineStr">
        <is>
          <t>U.S. Govt ST</t>
        </is>
      </c>
      <c r="KZ150" s="50" t="n">
        <v>0.2315</v>
      </c>
      <c r="LA150" s="61">
        <f>'ETF MTD'!$ES$28/'ETF MTD'!$ES$3-1</f>
        <v/>
      </c>
      <c r="LB150" s="61">
        <f>KZ150*LA150</f>
        <v/>
      </c>
      <c r="LC150" s="61" t="n"/>
      <c r="LD150" t="inlineStr">
        <is>
          <t>U.S. Govt ST</t>
        </is>
      </c>
      <c r="LE150" s="50" t="n">
        <v>0.1589999999999999</v>
      </c>
      <c r="LF150" s="61">
        <f>'ETF MTD'!$ES$28/'ETF MTD'!$ES$3-1</f>
        <v/>
      </c>
      <c r="LG150" s="61">
        <f>LE150*LF150</f>
        <v/>
      </c>
      <c r="LH150" s="61" t="n"/>
      <c r="LI150" t="inlineStr">
        <is>
          <t>U.S. Govt ST</t>
        </is>
      </c>
      <c r="LJ150" s="50" t="n">
        <v>0</v>
      </c>
      <c r="LK150" s="61">
        <f>'ETF MTD'!$ES$28/'ETF MTD'!$ES$3-1</f>
        <v/>
      </c>
      <c r="LL150" s="61">
        <f>LJ150*LK150</f>
        <v/>
      </c>
      <c r="LM150" s="61" t="n"/>
      <c r="LN150" t="inlineStr">
        <is>
          <t>U.S. Govt ST</t>
        </is>
      </c>
      <c r="LO150" s="50" t="n">
        <v>0</v>
      </c>
      <c r="LP150" s="61">
        <f>'ETF MTD'!$ES$28/'ETF MTD'!$ES$3-1</f>
        <v/>
      </c>
      <c r="LQ150" s="61">
        <f>LO150*LP150</f>
        <v/>
      </c>
      <c r="LR150" s="61" t="n"/>
      <c r="LS150" t="inlineStr">
        <is>
          <t>U.S. Govt ST</t>
        </is>
      </c>
      <c r="LT150" s="50" t="n">
        <v>0</v>
      </c>
      <c r="LU150" s="61">
        <f>'ETF MTD'!$ES$28/'ETF MTD'!$ES$3-1</f>
        <v/>
      </c>
      <c r="LV150" s="61">
        <f>LT150*LU150</f>
        <v/>
      </c>
      <c r="LW150" s="61" t="n"/>
      <c r="LX150" t="inlineStr">
        <is>
          <t>U.S. Govt ST</t>
        </is>
      </c>
      <c r="LY150" s="50" t="n">
        <v>0</v>
      </c>
      <c r="LZ150" s="61">
        <f>'ETF MTD'!$ES$28/'ETF MTD'!$ES$3-1</f>
        <v/>
      </c>
      <c r="MA150" s="61">
        <f>LY150*LZ150</f>
        <v/>
      </c>
      <c r="MB150" s="61" t="n"/>
      <c r="MC150" t="inlineStr">
        <is>
          <t>U.S. Govt ST</t>
        </is>
      </c>
      <c r="MD150" s="50" t="n">
        <v>0</v>
      </c>
      <c r="ME150" s="61">
        <f>'ETF MTD'!$ES$28/'ETF MTD'!$ES$3-1</f>
        <v/>
      </c>
      <c r="MF150" s="61">
        <f>MD150*ME150</f>
        <v/>
      </c>
      <c r="MG150" s="61" t="n"/>
      <c r="MH150" t="inlineStr">
        <is>
          <t>U.S. Govt ST</t>
        </is>
      </c>
      <c r="MI150" s="50" t="n">
        <v>0</v>
      </c>
      <c r="MJ150" s="61">
        <f>'ETF MTD'!$ES$28/'ETF MTD'!$ES$3-1</f>
        <v/>
      </c>
      <c r="MK150" s="61">
        <f>MI150*MJ150</f>
        <v/>
      </c>
      <c r="ML150" s="61" t="n"/>
      <c r="MM150" t="inlineStr">
        <is>
          <t>U.S. Govt ST</t>
        </is>
      </c>
      <c r="MN150" s="50" t="n">
        <v>0</v>
      </c>
      <c r="MO150" s="61">
        <f>'ETF MTD'!$ES$28/'ETF MTD'!$ES$3-1</f>
        <v/>
      </c>
      <c r="MP150" s="61">
        <f>MN150*MO150</f>
        <v/>
      </c>
      <c r="MQ150" s="33" t="n"/>
      <c r="MR150" t="inlineStr">
        <is>
          <t>U.S. Govt ST</t>
        </is>
      </c>
      <c r="MS150" s="50" t="n">
        <v>0</v>
      </c>
      <c r="MT150" s="61">
        <f>'ETF MTD'!$ES$28/'ETF MTD'!$ES$3-1</f>
        <v/>
      </c>
      <c r="MU150" s="61">
        <f>MS150*MT150</f>
        <v/>
      </c>
      <c r="MV150" s="61" t="n"/>
      <c r="MW150" t="inlineStr">
        <is>
          <t>U.S. Govt ST</t>
        </is>
      </c>
      <c r="MX150" s="50" t="n">
        <v>0</v>
      </c>
      <c r="MY150" s="61">
        <f>'ETF MTD'!$ES$28/'ETF MTD'!$ES$3-1</f>
        <v/>
      </c>
      <c r="MZ150" s="61">
        <f>MX150*MY150</f>
        <v/>
      </c>
      <c r="NA150" s="33" t="n"/>
      <c r="NB150" t="inlineStr">
        <is>
          <t>U.S. Govt ST</t>
        </is>
      </c>
      <c r="NC150" s="41" t="n">
        <v>0</v>
      </c>
      <c r="ND150" s="61">
        <f>'ETF MTD'!$ES$28/'ETF MTD'!$ES$3-1</f>
        <v/>
      </c>
      <c r="NE150" s="61">
        <f>NC150*ND150</f>
        <v/>
      </c>
      <c r="NF150" s="33" t="n"/>
      <c r="NG150" t="inlineStr">
        <is>
          <t>U.S. Govt ST</t>
        </is>
      </c>
      <c r="NH150" s="41" t="n">
        <v>0</v>
      </c>
      <c r="NI150" s="61">
        <f>'ETF MTD'!$ES$28/'ETF MTD'!$ES$3-1</f>
        <v/>
      </c>
      <c r="NJ150" s="61">
        <f>NH150*NI150</f>
        <v/>
      </c>
      <c r="NK150" s="33" t="n"/>
      <c r="NL150" t="inlineStr">
        <is>
          <t>U.S. Govt ST</t>
        </is>
      </c>
      <c r="NM150" s="41" t="n">
        <v>0</v>
      </c>
      <c r="NN150" s="61">
        <f>'ETF MTD'!$ES$28/'ETF MTD'!$ES$3-1</f>
        <v/>
      </c>
      <c r="NO150" s="61">
        <f>NM150*NN150</f>
        <v/>
      </c>
      <c r="NP150" s="33" t="n"/>
      <c r="NQ150" t="inlineStr">
        <is>
          <t>U.S. Govt ST</t>
        </is>
      </c>
      <c r="NR150" s="41" t="n">
        <v>0</v>
      </c>
      <c r="NS150" s="61">
        <f>'ETF MTD'!$ES$28/'ETF MTD'!$ES$3-1</f>
        <v/>
      </c>
      <c r="NT150" s="61">
        <f>NR150*NS150</f>
        <v/>
      </c>
      <c r="NU150" s="33" t="n"/>
      <c r="NV150" t="inlineStr">
        <is>
          <t>U.S. Govt ST</t>
        </is>
      </c>
      <c r="NW150" s="41" t="n">
        <v>0</v>
      </c>
      <c r="NX150" s="61">
        <f>'ETF MTD'!$ES$28/'ETF MTD'!$ES$3-1</f>
        <v/>
      </c>
      <c r="NY150" s="61">
        <f>NW150*NX150</f>
        <v/>
      </c>
      <c r="NZ150" s="33" t="n"/>
      <c r="OA150" t="inlineStr">
        <is>
          <t>U.S. Govt ST</t>
        </is>
      </c>
      <c r="OB150" s="41" t="n">
        <v>0</v>
      </c>
      <c r="OC150" s="61">
        <f>'ETF MTD'!$ES$28/'ETF MTD'!$ES$3-1</f>
        <v/>
      </c>
      <c r="OD150" s="61">
        <f>OB150*OC150</f>
        <v/>
      </c>
      <c r="OE150" s="33" t="n"/>
      <c r="OF150" t="inlineStr">
        <is>
          <t>U.S. Govt ST</t>
        </is>
      </c>
      <c r="OG150" s="41" t="n">
        <v>0</v>
      </c>
      <c r="OH150" s="61">
        <f>'ETF MTD'!$ES$28/'ETF MTD'!$ES$3-1</f>
        <v/>
      </c>
      <c r="OI150" s="61">
        <f>OG150*OH150</f>
        <v/>
      </c>
      <c r="OJ150" s="33" t="n"/>
      <c r="OK150" t="inlineStr">
        <is>
          <t>U.S. Govt ST</t>
        </is>
      </c>
      <c r="OL150" s="41" t="n">
        <v>0</v>
      </c>
      <c r="OM150" s="61">
        <f>'ETF MTD'!$ES$28/'ETF MTD'!$ES$3-1</f>
        <v/>
      </c>
      <c r="ON150" s="61">
        <f>OL150*OM150</f>
        <v/>
      </c>
      <c r="OO150" s="33" t="n"/>
      <c r="OP150" t="inlineStr">
        <is>
          <t>U.S. Govt ST</t>
        </is>
      </c>
      <c r="OQ150" s="41" t="n">
        <v>0</v>
      </c>
      <c r="OR150" s="61">
        <f>'ETF MTD'!$ES$28/'ETF MTD'!$ES$3-1</f>
        <v/>
      </c>
      <c r="OS150" s="61">
        <f>OQ150*OR150</f>
        <v/>
      </c>
      <c r="OT150" s="33" t="n"/>
      <c r="OU150" t="inlineStr">
        <is>
          <t>U.S. Govt ST</t>
        </is>
      </c>
      <c r="OV150" s="41" t="n">
        <v>0</v>
      </c>
      <c r="OW150" s="61">
        <f>'ETF MTD'!$ES$28/'ETF MTD'!$ES$3-1</f>
        <v/>
      </c>
      <c r="OX150" s="61">
        <f>OV150*OW150</f>
        <v/>
      </c>
      <c r="OY150" s="33" t="n"/>
      <c r="OZ150" t="inlineStr">
        <is>
          <t>U.S. Govt ST</t>
        </is>
      </c>
      <c r="PA150" s="41" t="n">
        <v>0</v>
      </c>
      <c r="PB150" s="61">
        <f>'ETF MTD'!$ES$28/'ETF MTD'!$ES$3-1</f>
        <v/>
      </c>
      <c r="PC150" s="61">
        <f>PA150*PB150</f>
        <v/>
      </c>
      <c r="PD150" s="33" t="n"/>
      <c r="PE150" t="inlineStr">
        <is>
          <t>U.S. Govt ST</t>
        </is>
      </c>
      <c r="PF150" s="41" t="n">
        <v>0.052</v>
      </c>
      <c r="PG150" s="61">
        <f>'ETF MTD'!$ES$28/'ETF MTD'!$ES$3-1</f>
        <v/>
      </c>
      <c r="PH150" s="61">
        <f>PF150*PG150</f>
        <v/>
      </c>
      <c r="PI150" s="33" t="n"/>
      <c r="PJ150" t="inlineStr">
        <is>
          <t>U.S. Govt ST</t>
        </is>
      </c>
      <c r="PK150" s="41" t="n">
        <v>0.015</v>
      </c>
      <c r="PL150" s="61">
        <f>'ETF MTD'!$ES$28/'ETF MTD'!$ES$3-1</f>
        <v/>
      </c>
      <c r="PM150" s="61">
        <f>PK150*PL150</f>
        <v/>
      </c>
      <c r="PN150" s="33" t="n"/>
      <c r="PO150" t="inlineStr">
        <is>
          <t>U.S. Govt ST</t>
        </is>
      </c>
      <c r="PP150" s="41" t="n">
        <v>0</v>
      </c>
      <c r="PQ150" s="61">
        <f>'ETF MTD'!$ES$28/'ETF MTD'!$ES$3-1</f>
        <v/>
      </c>
      <c r="PR150" s="61">
        <f>PP150*PQ150</f>
        <v/>
      </c>
      <c r="PS150" s="33" t="n"/>
      <c r="PT150" t="inlineStr">
        <is>
          <t>U.S. Govt ST</t>
        </is>
      </c>
      <c r="PU150" s="41" t="n">
        <v>0</v>
      </c>
      <c r="PV150" s="61">
        <f>'ETF MTD'!$ES$28/'ETF MTD'!$ES$3-1</f>
        <v/>
      </c>
      <c r="PW150" s="61">
        <f>PU150*PV150</f>
        <v/>
      </c>
      <c r="PX150" s="33" t="n"/>
      <c r="PY150" t="inlineStr">
        <is>
          <t>U.S. Govt ST</t>
        </is>
      </c>
      <c r="PZ150" s="41" t="n">
        <v>0</v>
      </c>
      <c r="QA150" s="61">
        <f>'ETF MTD'!$ES$28/'ETF MTD'!$ES$3-1</f>
        <v/>
      </c>
      <c r="QB150" s="61">
        <f>PZ150*QA150</f>
        <v/>
      </c>
      <c r="QC150" s="33" t="n"/>
      <c r="QD150" t="inlineStr">
        <is>
          <t>U.S. Govt ST</t>
        </is>
      </c>
      <c r="QE150" s="41" t="n">
        <v>0</v>
      </c>
      <c r="QF150" s="61">
        <f>'ETF MTD'!$ES$28/'ETF MTD'!$ES$3-1</f>
        <v/>
      </c>
      <c r="QG150" s="61">
        <f>QE150*QF150</f>
        <v/>
      </c>
      <c r="QH150" s="61" t="n"/>
      <c r="QI150" t="inlineStr">
        <is>
          <t>U.S. Govt ST</t>
        </is>
      </c>
      <c r="QJ150" s="41" t="n">
        <v>0</v>
      </c>
      <c r="QK150" s="61">
        <f>'ETF MTD'!$ES$28/'ETF MTD'!$ES$3-1</f>
        <v/>
      </c>
      <c r="QL150" s="61">
        <f>QJ150*QK150</f>
        <v/>
      </c>
      <c r="QM150" s="33" t="n"/>
      <c r="QN150" t="inlineStr">
        <is>
          <t>U.S. Govt ST</t>
        </is>
      </c>
      <c r="QO150" s="41" t="n">
        <v>0</v>
      </c>
      <c r="QP150" s="61">
        <f>'ETF MTD'!$ES$28/'ETF MTD'!$ES$3-1</f>
        <v/>
      </c>
      <c r="QQ150" s="61">
        <f>QO150*QP150</f>
        <v/>
      </c>
      <c r="QR150" s="33" t="n"/>
      <c r="QS150" t="inlineStr">
        <is>
          <t>U.S. Govt ST</t>
        </is>
      </c>
      <c r="QT150" s="41" t="n">
        <v>0</v>
      </c>
      <c r="QU150" s="61">
        <f>'ETF MTD'!$ES$28/'ETF MTD'!$ES$3-1</f>
        <v/>
      </c>
      <c r="QV150" s="61">
        <f>QT150*QU150</f>
        <v/>
      </c>
      <c r="QW150" s="33" t="n"/>
      <c r="QX150" t="inlineStr">
        <is>
          <t>U.S. Govt ST</t>
        </is>
      </c>
      <c r="QY150" s="41" t="n">
        <v>0</v>
      </c>
      <c r="QZ150" s="61">
        <f>'ETF MTD'!$ES$28/'ETF MTD'!$ES$3-1</f>
        <v/>
      </c>
      <c r="RA150" s="61">
        <f>QY150*QZ150</f>
        <v/>
      </c>
      <c r="RB150" s="33" t="n"/>
      <c r="RC150" t="inlineStr">
        <is>
          <t>U.S. Govt ST</t>
        </is>
      </c>
      <c r="RD150" s="41" t="n">
        <v>0</v>
      </c>
      <c r="RE150" s="61">
        <f>'ETF MTD'!$ES$28/'ETF MTD'!$ES$3-1</f>
        <v/>
      </c>
      <c r="RF150" s="61">
        <f>RD150*RE150</f>
        <v/>
      </c>
      <c r="RG150" s="33" t="n"/>
      <c r="RH150" t="inlineStr">
        <is>
          <t>U.S. Govt ST</t>
        </is>
      </c>
      <c r="RI150" s="41" t="n">
        <v>0</v>
      </c>
      <c r="RJ150" s="61">
        <f>'ETF MTD'!$ES$28/'ETF MTD'!$ES$3-1</f>
        <v/>
      </c>
      <c r="RK150" s="61">
        <f>RI150*RJ150</f>
        <v/>
      </c>
      <c r="RL150" s="61" t="n"/>
      <c r="RM150" s="208" t="n">
        <v>0</v>
      </c>
      <c r="RN150" s="35" t="n"/>
      <c r="RO150" s="35" t="n"/>
      <c r="RP150" s="35" t="n"/>
      <c r="RQ150" s="33" t="n"/>
      <c r="RR150" s="33" t="n"/>
      <c r="RS150" s="33" t="n"/>
      <c r="RT150" s="33" t="n"/>
    </row>
    <row r="151">
      <c r="U151" s="61" t="inlineStr">
        <is>
          <t>VSMAX</t>
        </is>
      </c>
      <c r="V151" s="49" t="n">
        <v>0</v>
      </c>
      <c r="W151" s="61">
        <f>'ETF MTD'!$BG$28/'ETF MTD'!$BG$3-1</f>
        <v/>
      </c>
      <c r="X151" s="61">
        <f>V151*W151</f>
        <v/>
      </c>
      <c r="Y151" s="61" t="n"/>
      <c r="Z151" s="61" t="inlineStr">
        <is>
          <t>VSMAX</t>
        </is>
      </c>
      <c r="AA151" s="49" t="n">
        <v>0</v>
      </c>
      <c r="AB151" s="61">
        <f>'ETF MTD'!$BG$28/'ETF MTD'!$BG$3-1</f>
        <v/>
      </c>
      <c r="AC151" s="61">
        <f>AA151*AB151</f>
        <v/>
      </c>
      <c r="AD151" s="61" t="n"/>
      <c r="AE151" s="61" t="inlineStr">
        <is>
          <t>VSMAX</t>
        </is>
      </c>
      <c r="AF151" s="49" t="n">
        <v>0</v>
      </c>
      <c r="AG151" s="61">
        <f>'ETF MTD'!$BG$28/'ETF MTD'!$BG$3-1</f>
        <v/>
      </c>
      <c r="AH151" s="61">
        <f>AF151*AG151</f>
        <v/>
      </c>
      <c r="AI151" s="61" t="n"/>
      <c r="AJ151" s="61" t="inlineStr">
        <is>
          <t>VSMAX</t>
        </is>
      </c>
      <c r="AK151" s="49" t="n">
        <v>0</v>
      </c>
      <c r="AL151" s="61">
        <f>'ETF MTD'!$BG$28/'ETF MTD'!$BG$3-1</f>
        <v/>
      </c>
      <c r="AM151" s="61">
        <f>AK151*AL151</f>
        <v/>
      </c>
      <c r="AN151" s="61" t="n"/>
      <c r="AO151" s="61" t="inlineStr">
        <is>
          <t>VSMAX</t>
        </is>
      </c>
      <c r="AP151" s="61" t="n">
        <v>0</v>
      </c>
      <c r="AQ151" s="61">
        <f>'ETF MTD'!$BG$28/'ETF MTD'!$BG$3-1</f>
        <v/>
      </c>
      <c r="AR151" s="61">
        <f>AP151*AQ151</f>
        <v/>
      </c>
      <c r="AS151" s="61" t="n"/>
      <c r="AT151" s="61" t="inlineStr">
        <is>
          <t>VSMAX</t>
        </is>
      </c>
      <c r="AU151" s="61" t="n">
        <v>0</v>
      </c>
      <c r="AV151" s="61">
        <f>'ETF MTD'!$BG$28/'ETF MTD'!$BG$3-1</f>
        <v/>
      </c>
      <c r="AW151" s="61">
        <f>AU151*AV151</f>
        <v/>
      </c>
      <c r="AX151" s="61" t="n"/>
      <c r="AY151" s="61" t="inlineStr">
        <is>
          <t>VSMAX</t>
        </is>
      </c>
      <c r="AZ151" s="61" t="n">
        <v>0</v>
      </c>
      <c r="BA151" s="61">
        <f>'ETF MTD'!$BG$28/'ETF MTD'!$BG$3-1</f>
        <v/>
      </c>
      <c r="BB151" s="61">
        <f>AZ151*BA151</f>
        <v/>
      </c>
      <c r="BC151" s="61" t="n"/>
      <c r="BD151" s="61" t="inlineStr">
        <is>
          <t>VSMAX</t>
        </is>
      </c>
      <c r="BE151" s="61" t="n">
        <v>0</v>
      </c>
      <c r="BF151" s="61">
        <f>'ETF MTD'!$BG$28/'ETF MTD'!$BG$3-1</f>
        <v/>
      </c>
      <c r="BG151" s="61">
        <f>BE151*BF151</f>
        <v/>
      </c>
      <c r="BH151" s="61" t="n"/>
      <c r="BI151" s="61" t="inlineStr">
        <is>
          <t>VSMAX</t>
        </is>
      </c>
      <c r="BJ151" s="61" t="n">
        <v>0</v>
      </c>
      <c r="BK151" s="61">
        <f>'ETF MTD'!$BG$28/'ETF MTD'!$BG$3-1</f>
        <v/>
      </c>
      <c r="BL151" s="61">
        <f>BJ151*BK151</f>
        <v/>
      </c>
      <c r="BM151" s="61" t="n"/>
      <c r="BN151" s="61" t="inlineStr">
        <is>
          <t>VSMAX</t>
        </is>
      </c>
      <c r="BO151" s="61" t="n">
        <v>0</v>
      </c>
      <c r="BP151" s="61">
        <f>'ETF MTD'!$BG$28/'ETF MTD'!$BG$3-1</f>
        <v/>
      </c>
      <c r="BQ151" s="61">
        <f>BO151*BP151</f>
        <v/>
      </c>
      <c r="BR151" s="61" t="n"/>
      <c r="BS151" s="61" t="inlineStr">
        <is>
          <t>VSMAX</t>
        </is>
      </c>
      <c r="BT151" s="61" t="n">
        <v>0</v>
      </c>
      <c r="BU151" s="61">
        <f>'ETF MTD'!$BG$28/'ETF MTD'!$BG$3-1</f>
        <v/>
      </c>
      <c r="BV151" s="61">
        <f>BT151*BU151</f>
        <v/>
      </c>
      <c r="BW151" s="61" t="n"/>
      <c r="BX151" s="61" t="inlineStr">
        <is>
          <t>VSMAX</t>
        </is>
      </c>
      <c r="BY151" s="61" t="n">
        <v>0</v>
      </c>
      <c r="BZ151" s="61">
        <f>'ETF MTD'!$BG$28/'ETF MTD'!$BG$3-1</f>
        <v/>
      </c>
      <c r="CA151" s="61">
        <f>BY151*BZ151</f>
        <v/>
      </c>
      <c r="CB151" s="61" t="n"/>
      <c r="CC151" s="61" t="inlineStr">
        <is>
          <t>VSMAX</t>
        </is>
      </c>
      <c r="CD151" s="61" t="n">
        <v>0</v>
      </c>
      <c r="CE151" s="61">
        <f>'ETF MTD'!$BG$28/'ETF MTD'!$BG$3-1</f>
        <v/>
      </c>
      <c r="CF151" s="61">
        <f>CD151*CE151</f>
        <v/>
      </c>
      <c r="CG151" s="61" t="n"/>
      <c r="CH151" s="61" t="inlineStr">
        <is>
          <t>VSMAX</t>
        </is>
      </c>
      <c r="CI151" s="61" t="n">
        <v>0</v>
      </c>
      <c r="CJ151" s="61">
        <f>'ETF MTD'!$BG$28/'ETF MTD'!$BG$3-1</f>
        <v/>
      </c>
      <c r="CK151" s="61">
        <f>CI151*CJ151</f>
        <v/>
      </c>
      <c r="CL151" s="61" t="n"/>
      <c r="CM151" s="61" t="inlineStr">
        <is>
          <t>VSMAX</t>
        </is>
      </c>
      <c r="CN151" s="61" t="n">
        <v>0</v>
      </c>
      <c r="CO151" s="61">
        <f>'ETF MTD'!$BG$28/'ETF MTD'!$BG$3-1</f>
        <v/>
      </c>
      <c r="CP151" s="61">
        <f>CN151*CO151</f>
        <v/>
      </c>
      <c r="CQ151" s="61" t="n"/>
      <c r="CR151" s="61" t="inlineStr">
        <is>
          <t>VSMAX</t>
        </is>
      </c>
      <c r="CS151" s="61" t="n">
        <v>0</v>
      </c>
      <c r="CT151" s="61">
        <f>'ETF MTD'!$BG$28/'ETF MTD'!$BG$3-1</f>
        <v/>
      </c>
      <c r="CU151" s="61">
        <f>CS151*CT151</f>
        <v/>
      </c>
      <c r="CV151" s="61" t="n"/>
      <c r="CW151" s="61" t="inlineStr">
        <is>
          <t>VSMAX</t>
        </is>
      </c>
      <c r="CX151" s="61" t="n">
        <v>0</v>
      </c>
      <c r="CY151" s="61">
        <f>'ETF MTD'!$BG$28/'ETF MTD'!$BG$3-1</f>
        <v/>
      </c>
      <c r="CZ151" s="61">
        <f>CX151*CY151</f>
        <v/>
      </c>
      <c r="DA151" s="61" t="n"/>
      <c r="DB151" s="32" t="inlineStr">
        <is>
          <t>VUSTX</t>
        </is>
      </c>
      <c r="DC151" s="49" t="n">
        <v>0.027</v>
      </c>
      <c r="DD151" s="61">
        <f>'ETF MTD'!$DO$28/'ETF MTD'!$DO$3-1</f>
        <v/>
      </c>
      <c r="DE151" s="61">
        <f>DC151*DD151</f>
        <v/>
      </c>
      <c r="DF151" s="61" t="n"/>
      <c r="DG151" s="32" t="inlineStr">
        <is>
          <t>VUSTX</t>
        </is>
      </c>
      <c r="DH151" s="49" t="n">
        <v>0</v>
      </c>
      <c r="DI151" s="61">
        <f>'ETF MTD'!$DO$28/'ETF MTD'!$DO$3-1</f>
        <v/>
      </c>
      <c r="DJ151" s="61">
        <f>DH151*DI151</f>
        <v/>
      </c>
      <c r="DK151" s="61" t="n"/>
      <c r="DL151" s="32" t="inlineStr">
        <is>
          <t>VUSTX</t>
        </is>
      </c>
      <c r="DM151" s="49" t="n">
        <v>0.027</v>
      </c>
      <c r="DN151" s="61">
        <f>'ETF MTD'!$DO$28/'ETF MTD'!$DO$3-1</f>
        <v/>
      </c>
      <c r="DO151" s="61">
        <f>DM151*DN151</f>
        <v/>
      </c>
      <c r="DP151" s="61" t="n"/>
      <c r="DQ151" s="32" t="inlineStr">
        <is>
          <t>VUSTX</t>
        </is>
      </c>
      <c r="DR151" s="49" t="n">
        <v>0</v>
      </c>
      <c r="DS151" s="61">
        <f>'ETF MTD'!$DO$28/'ETF MTD'!$DO$3-1</f>
        <v/>
      </c>
      <c r="DT151" s="61">
        <f>DR151*DS151</f>
        <v/>
      </c>
      <c r="DU151" s="61" t="n"/>
      <c r="DV151" s="32" t="inlineStr">
        <is>
          <t>VUSTX</t>
        </is>
      </c>
      <c r="DW151" s="49" t="n">
        <v>0</v>
      </c>
      <c r="DX151" s="61">
        <f>'ETF MTD'!$DO$28/'ETF MTD'!$DO$3-1</f>
        <v/>
      </c>
      <c r="DY151" s="61">
        <f>DW151*DX151</f>
        <v/>
      </c>
      <c r="DZ151" s="61" t="n"/>
      <c r="EA151" s="32" t="inlineStr">
        <is>
          <t>VUSTX</t>
        </is>
      </c>
      <c r="EB151" s="49" t="n">
        <v>0</v>
      </c>
      <c r="EC151" s="61">
        <f>'ETF MTD'!$DO$28/'ETF MTD'!$DO$3-1</f>
        <v/>
      </c>
      <c r="ED151" s="61">
        <f>EB151*EC151</f>
        <v/>
      </c>
      <c r="EE151" s="61" t="n"/>
      <c r="EF151" s="32" t="inlineStr">
        <is>
          <t>VUSTX</t>
        </is>
      </c>
      <c r="EG151" s="49" t="n">
        <v>0</v>
      </c>
      <c r="EH151" s="61">
        <f>'ETF MTD'!$DO$28/'ETF MTD'!$DO$3-1</f>
        <v/>
      </c>
      <c r="EI151" s="61">
        <f>EG151*EH151</f>
        <v/>
      </c>
      <c r="EJ151" s="61" t="n"/>
      <c r="EK151" s="32" t="n"/>
      <c r="EL151" s="49" t="n"/>
      <c r="EM151" s="61" t="n"/>
      <c r="EN151" s="61" t="n"/>
      <c r="EO151" s="61" t="n"/>
      <c r="EP151" s="32" t="n"/>
      <c r="EQ151" s="49" t="n"/>
      <c r="ER151" s="61" t="n"/>
      <c r="ES151" s="61" t="n"/>
      <c r="ET151" s="61" t="n"/>
      <c r="EU151" s="32" t="n"/>
      <c r="EV151" s="49" t="n">
        <v>0</v>
      </c>
      <c r="EW151" s="61" t="n"/>
      <c r="EX151" s="61" t="n"/>
      <c r="EY151" s="61" t="n"/>
      <c r="EZ151" s="32" t="n"/>
      <c r="FA151" s="49" t="n">
        <v>0</v>
      </c>
      <c r="FB151" s="61" t="n"/>
      <c r="FC151" s="61" t="n"/>
      <c r="FD151" s="61" t="n"/>
      <c r="FE151" s="32" t="n"/>
      <c r="FF151" s="49" t="n">
        <v>0</v>
      </c>
      <c r="FG151" s="61" t="n"/>
      <c r="FH151" s="61" t="n"/>
      <c r="FI151" s="61" t="n"/>
      <c r="FJ151" s="32" t="n"/>
      <c r="FK151" s="49" t="n">
        <v>0</v>
      </c>
      <c r="FL151" s="61" t="n"/>
      <c r="FM151" s="61" t="n"/>
      <c r="FN151" s="61" t="n"/>
      <c r="FO151" s="32" t="n"/>
      <c r="FP151" s="49" t="n">
        <v>0</v>
      </c>
      <c r="FQ151" s="61" t="n"/>
      <c r="FR151" s="61" t="n"/>
      <c r="FS151" s="61" t="n"/>
      <c r="FT151" s="32" t="n"/>
      <c r="FU151" s="49" t="n">
        <v>0</v>
      </c>
      <c r="FV151" s="61" t="n"/>
      <c r="FW151" s="61" t="n"/>
      <c r="FX151" s="61" t="n"/>
      <c r="FY151" s="32" t="n"/>
      <c r="FZ151" s="41" t="n">
        <v>0</v>
      </c>
      <c r="GA151" s="61" t="n"/>
      <c r="GB151" s="61" t="n"/>
      <c r="GC151" s="61" t="n"/>
      <c r="GD151" s="32" t="n"/>
      <c r="GE151" s="41" t="n"/>
      <c r="GF151" s="61" t="n"/>
      <c r="GG151" s="61" t="n"/>
      <c r="GH151" s="61" t="n"/>
      <c r="GI151" s="32" t="n"/>
      <c r="GJ151" s="41" t="n"/>
      <c r="GK151" s="61" t="n"/>
      <c r="GL151" s="61" t="n"/>
      <c r="GM151" s="61" t="n"/>
      <c r="GN151" s="32" t="n"/>
      <c r="GO151" s="41" t="n"/>
      <c r="GP151" s="61" t="n"/>
      <c r="GQ151" s="61" t="n"/>
      <c r="GR151" s="61" t="n"/>
      <c r="GS151" s="32" t="n"/>
      <c r="GT151" s="41" t="n"/>
      <c r="GU151" s="61" t="n"/>
      <c r="GV151" s="61" t="n"/>
      <c r="GW151" s="61" t="n"/>
      <c r="GX151" s="32" t="n"/>
      <c r="GY151" s="41" t="n"/>
      <c r="GZ151" s="61" t="n"/>
      <c r="HA151" s="61" t="n"/>
      <c r="HB151" s="61" t="n"/>
      <c r="HC151" s="32" t="n"/>
      <c r="HD151" s="41" t="n"/>
      <c r="HE151" s="61" t="n"/>
      <c r="HF151" s="61" t="n"/>
      <c r="HG151" s="61" t="n"/>
      <c r="HH151" s="32" t="n"/>
      <c r="HI151" s="41" t="n"/>
      <c r="HJ151" s="61" t="n"/>
      <c r="HK151" s="61" t="n"/>
      <c r="HL151" s="61" t="n"/>
      <c r="HM151" s="32" t="n"/>
      <c r="HN151" s="41" t="n"/>
      <c r="HO151" s="61" t="n"/>
      <c r="HP151" s="61" t="n"/>
      <c r="HQ151" s="61" t="n"/>
      <c r="HR151" s="32" t="n"/>
      <c r="HS151" s="41" t="n"/>
      <c r="HT151" s="61" t="n"/>
      <c r="HU151" s="61" t="n"/>
      <c r="HV151" s="61" t="n"/>
      <c r="HW151" s="32" t="n"/>
      <c r="HX151" s="41" t="n"/>
      <c r="HY151" s="61" t="n"/>
      <c r="HZ151" s="61" t="n"/>
      <c r="IA151" s="61" t="n"/>
      <c r="IB151" s="32" t="n"/>
      <c r="IC151" s="41" t="n"/>
      <c r="ID151" s="61" t="n"/>
      <c r="IE151" s="61" t="n"/>
      <c r="IF151" s="61" t="n"/>
      <c r="IG151" s="32" t="n"/>
      <c r="IH151" s="41" t="n"/>
      <c r="II151" s="61" t="n"/>
      <c r="IJ151" s="61" t="n"/>
      <c r="IK151" s="61" t="n"/>
      <c r="IL151" s="32" t="n"/>
      <c r="IM151" s="41" t="n"/>
      <c r="IN151" s="61" t="n"/>
      <c r="IO151" s="61" t="n"/>
      <c r="IP151" s="61" t="n"/>
      <c r="IQ151" s="32" t="n"/>
      <c r="IR151" s="41" t="n"/>
      <c r="IS151" s="61" t="n"/>
      <c r="IT151" s="61" t="n"/>
      <c r="IU151" s="61" t="n"/>
      <c r="IV151" s="85" t="inlineStr">
        <is>
          <t>USE STIP FOR IAU Handoff</t>
        </is>
      </c>
      <c r="IW151" s="41" t="n"/>
      <c r="IX151" s="61" t="n"/>
      <c r="IY151" s="61" t="n"/>
      <c r="IZ151" s="61" t="n"/>
      <c r="JA151" s="85" t="inlineStr">
        <is>
          <t>USE STIP FOR IAU Handoff</t>
        </is>
      </c>
      <c r="JB151" s="41" t="n"/>
      <c r="JC151" s="61" t="n"/>
      <c r="JD151" s="61" t="n"/>
      <c r="JE151" s="61" t="n"/>
      <c r="JF151" s="85" t="inlineStr">
        <is>
          <t>IF ABLE KEEP STIP AND USE ST BOND FOR IAU</t>
        </is>
      </c>
      <c r="JG151" s="41" t="n"/>
      <c r="JH151" s="61" t="n"/>
      <c r="JI151" s="61" t="n"/>
      <c r="JJ151" s="61" t="n"/>
      <c r="JK151" s="85" t="inlineStr">
        <is>
          <t>IF ABLE KEEP STIP AND USE ST BOND FOR IAU</t>
        </is>
      </c>
      <c r="JL151" s="41" t="n"/>
      <c r="JM151" s="61" t="n"/>
      <c r="JN151" s="61" t="n"/>
      <c r="JO151" s="61" t="n"/>
      <c r="JP151" s="85" t="n"/>
      <c r="JQ151" s="41" t="n"/>
      <c r="JR151" s="61" t="n"/>
      <c r="JS151" s="61" t="n"/>
      <c r="JT151" s="61" t="n"/>
      <c r="JU151" s="85" t="n"/>
      <c r="JV151" s="41" t="n"/>
      <c r="JW151" s="61" t="n"/>
      <c r="JX151" s="61" t="n"/>
      <c r="JY151" s="61" t="n"/>
      <c r="JZ151" s="85" t="inlineStr">
        <is>
          <t>SELL STIP; OPER MAX is 10%; rest to JPST/BIL</t>
        </is>
      </c>
      <c r="KA151" s="41" t="n"/>
      <c r="KB151" s="61" t="n"/>
      <c r="KC151" s="61" t="n"/>
      <c r="KD151" s="61" t="n"/>
      <c r="KE151" s="85" t="inlineStr">
        <is>
          <t>SELL STIP; OPER MAX is 10%; rest to JPST/BIL</t>
        </is>
      </c>
      <c r="KF151" s="41" t="n"/>
      <c r="KG151" s="61" t="n"/>
      <c r="KH151" s="61" t="n"/>
      <c r="KI151" s="61" t="n"/>
      <c r="KJ151" s="85" t="inlineStr">
        <is>
          <t>SELL STIP; OPER MAX is 10%; rest to JPST/BIL</t>
        </is>
      </c>
      <c r="KK151" s="41" t="n"/>
      <c r="KL151" s="61" t="n"/>
      <c r="KM151" s="61" t="n"/>
      <c r="KN151" s="61" t="n"/>
      <c r="KO151" s="85" t="inlineStr">
        <is>
          <t>SELL STIP; OPER MAX is 10%; rest to JPST/BIL</t>
        </is>
      </c>
      <c r="KP151" s="41" t="n"/>
      <c r="KQ151" s="61" t="n"/>
      <c r="KR151" s="61" t="n"/>
      <c r="KS151" s="61" t="n"/>
      <c r="KT151" s="85" t="inlineStr">
        <is>
          <t>OPER/SHV/BIL/FLOT/JPST 10% max</t>
        </is>
      </c>
      <c r="KU151" s="41" t="n"/>
      <c r="KV151" s="61" t="n"/>
      <c r="KW151" s="61" t="n"/>
      <c r="KX151" s="61" t="n"/>
      <c r="KY151" s="85" t="inlineStr">
        <is>
          <t>OPER/SHV/BIL/FLOT/JPST 10% max</t>
        </is>
      </c>
      <c r="KZ151" s="41" t="n"/>
      <c r="LA151" s="61" t="n"/>
      <c r="LB151" s="61" t="n"/>
      <c r="LC151" s="61" t="n"/>
      <c r="LD151" s="85" t="inlineStr">
        <is>
          <t>HOLD OPER</t>
        </is>
      </c>
      <c r="LE151" s="41" t="n"/>
      <c r="LF151" s="61" t="n"/>
      <c r="LG151" s="61" t="n"/>
      <c r="LH151" s="61" t="n"/>
      <c r="LI151" t="inlineStr">
        <is>
          <t>U.S. Govt UST</t>
        </is>
      </c>
      <c r="LJ151" s="41" t="n">
        <v>0.219</v>
      </c>
      <c r="LK151" s="61" t="n">
        <v>0</v>
      </c>
      <c r="LL151" s="61">
        <f>LJ151*LK151</f>
        <v/>
      </c>
      <c r="LM151" s="61" t="n"/>
      <c r="LN151" t="inlineStr">
        <is>
          <t>U.S. Govt UST</t>
        </is>
      </c>
      <c r="LO151" s="41" t="n">
        <v>0.274</v>
      </c>
      <c r="LP151" s="61" t="n">
        <v>0</v>
      </c>
      <c r="LQ151" s="61">
        <f>LO151*LP151</f>
        <v/>
      </c>
      <c r="LR151" s="61" t="n"/>
      <c r="LS151" t="inlineStr">
        <is>
          <t>U.S. Govt UST</t>
        </is>
      </c>
      <c r="LT151" s="41" t="n">
        <v>0.284</v>
      </c>
      <c r="LU151" s="61" t="n">
        <v>0</v>
      </c>
      <c r="LV151" s="61">
        <f>LT151*LU151</f>
        <v/>
      </c>
      <c r="LW151" s="61" t="n"/>
      <c r="LX151" t="inlineStr">
        <is>
          <t>U.S. Govt UST</t>
        </is>
      </c>
      <c r="LY151" s="41" t="n">
        <v>0.284</v>
      </c>
      <c r="LZ151" s="61" t="n">
        <v>0</v>
      </c>
      <c r="MA151" s="61">
        <f>LY151*LZ151</f>
        <v/>
      </c>
      <c r="MB151" s="61" t="n"/>
      <c r="MC151" t="inlineStr">
        <is>
          <t>U.S. Govt UST</t>
        </is>
      </c>
      <c r="MD151" s="41" t="n">
        <v>0.284</v>
      </c>
      <c r="ME151" s="61" t="n">
        <v>0</v>
      </c>
      <c r="MF151" s="61">
        <f>MD151*ME151</f>
        <v/>
      </c>
      <c r="MG151" s="61" t="n"/>
      <c r="MH151" t="inlineStr">
        <is>
          <t>U.S. Govt UST</t>
        </is>
      </c>
      <c r="MI151" s="41" t="n">
        <v>0.284</v>
      </c>
      <c r="MJ151" s="61" t="n">
        <v>0</v>
      </c>
      <c r="MK151" s="61">
        <f>MI151*MJ151</f>
        <v/>
      </c>
      <c r="ML151" s="61" t="n"/>
      <c r="MM151" t="inlineStr">
        <is>
          <t>U.S. Govt UST</t>
        </is>
      </c>
      <c r="MN151" s="41" t="n">
        <v>0.284</v>
      </c>
      <c r="MO151" s="61" t="n">
        <v>0</v>
      </c>
      <c r="MP151" s="61">
        <f>MN151*MO151</f>
        <v/>
      </c>
      <c r="MQ151" s="33" t="n"/>
      <c r="MR151" t="inlineStr">
        <is>
          <t>U.S. Govt UST</t>
        </is>
      </c>
      <c r="MS151" s="50" t="n">
        <v>0.2265</v>
      </c>
      <c r="MT151" s="61" t="n">
        <v>0</v>
      </c>
      <c r="MU151" s="61">
        <f>MS151*MT151</f>
        <v/>
      </c>
      <c r="MV151" s="61" t="n"/>
      <c r="MW151" t="inlineStr">
        <is>
          <t>U.S. Govt UST</t>
        </is>
      </c>
      <c r="MX151" s="50">
        <f>1-SUM(MX141:MX150)-0.02</f>
        <v/>
      </c>
      <c r="MY151" s="61" t="n">
        <v>0</v>
      </c>
      <c r="MZ151" s="61">
        <f>MX151*MY151</f>
        <v/>
      </c>
      <c r="NA151" s="33" t="n"/>
      <c r="NB151" t="inlineStr">
        <is>
          <t>U.S. Govt UST</t>
        </is>
      </c>
      <c r="NC151" s="41" t="n">
        <v>0.103</v>
      </c>
      <c r="ND151" s="61" t="n">
        <v>0</v>
      </c>
      <c r="NE151" s="61">
        <f>NC151*ND151</f>
        <v/>
      </c>
      <c r="NF151" s="33" t="n"/>
      <c r="NG151" t="inlineStr">
        <is>
          <t>U.S. Govt UST</t>
        </is>
      </c>
      <c r="NH151" s="41" t="n">
        <v>0.271</v>
      </c>
      <c r="NI151" s="61" t="n">
        <v>0</v>
      </c>
      <c r="NJ151" s="61">
        <f>NH151*NI151</f>
        <v/>
      </c>
      <c r="NK151" s="33" t="n"/>
      <c r="NL151" t="inlineStr">
        <is>
          <t>U.S. Govt UST</t>
        </is>
      </c>
      <c r="NM151" s="41" t="n">
        <v>0.1745</v>
      </c>
      <c r="NN151" s="61" t="n">
        <v>0</v>
      </c>
      <c r="NO151" s="61">
        <f>NM151*NN151</f>
        <v/>
      </c>
      <c r="NP151" s="33" t="n"/>
      <c r="NQ151" t="inlineStr">
        <is>
          <t>U.S. Govt UST</t>
        </is>
      </c>
      <c r="NR151" s="41" t="n">
        <v>0.1445</v>
      </c>
      <c r="NS151" s="61" t="n">
        <v>0</v>
      </c>
      <c r="NT151" s="61">
        <f>NR151*NS151</f>
        <v/>
      </c>
      <c r="NU151" s="33" t="n"/>
      <c r="NV151" t="inlineStr">
        <is>
          <t>U.S. Govt UST</t>
        </is>
      </c>
      <c r="NW151" s="41" t="n">
        <v>0.209</v>
      </c>
      <c r="NX151" s="61" t="n">
        <v>0</v>
      </c>
      <c r="NY151" s="61">
        <f>NW151*NX151</f>
        <v/>
      </c>
      <c r="NZ151" s="33" t="n"/>
      <c r="OA151" t="inlineStr">
        <is>
          <t>U.S. Govt UST</t>
        </is>
      </c>
      <c r="OB151" s="41" t="n">
        <v>0.2135</v>
      </c>
      <c r="OC151" s="61" t="n">
        <v>0</v>
      </c>
      <c r="OD151" s="61">
        <f>OB151*OC151</f>
        <v/>
      </c>
      <c r="OE151" s="33" t="n"/>
      <c r="OF151" t="inlineStr">
        <is>
          <t>U.S. Govt UST</t>
        </is>
      </c>
      <c r="OG151" s="41" t="n">
        <v>0.174</v>
      </c>
      <c r="OH151" s="61" t="n">
        <v>0</v>
      </c>
      <c r="OI151" s="61">
        <f>OG151*OH151</f>
        <v/>
      </c>
      <c r="OJ151" s="33" t="n"/>
      <c r="OK151" t="inlineStr">
        <is>
          <t>U.S. Govt UST</t>
        </is>
      </c>
      <c r="OL151" s="41" t="n">
        <v>0.209</v>
      </c>
      <c r="OM151" s="61" t="n">
        <v>0</v>
      </c>
      <c r="ON151" s="61">
        <f>OL151*OM151</f>
        <v/>
      </c>
      <c r="OO151" s="33" t="n"/>
      <c r="OP151" t="inlineStr">
        <is>
          <t>U.S. Govt UST</t>
        </is>
      </c>
      <c r="OQ151" s="41" t="n">
        <v>0.2585</v>
      </c>
      <c r="OR151" s="61" t="n">
        <v>0</v>
      </c>
      <c r="OS151" s="61">
        <f>OQ151*OR151</f>
        <v/>
      </c>
      <c r="OT151" s="33" t="n"/>
      <c r="OU151" t="inlineStr">
        <is>
          <t>U.S. Govt UST</t>
        </is>
      </c>
      <c r="OV151" s="41">
        <f>0.98-SUM(OV141:OV150)</f>
        <v/>
      </c>
      <c r="OW151" s="61" t="n">
        <v>0</v>
      </c>
      <c r="OX151" s="61">
        <f>OV151*OW151</f>
        <v/>
      </c>
      <c r="OY151" s="33" t="n"/>
      <c r="OZ151" t="inlineStr">
        <is>
          <t>U.S. Govt UST</t>
        </is>
      </c>
      <c r="PA151" s="41" t="n">
        <v>0.105</v>
      </c>
      <c r="PB151" s="61" t="n">
        <v>0</v>
      </c>
      <c r="PC151" s="61">
        <f>PA151*PB151</f>
        <v/>
      </c>
      <c r="PD151" s="33" t="n"/>
      <c r="PE151" t="inlineStr">
        <is>
          <t>U.S. Govt UST</t>
        </is>
      </c>
      <c r="PF151" s="41" t="n">
        <v>0</v>
      </c>
      <c r="PG151" s="61" t="n">
        <v>0</v>
      </c>
      <c r="PH151" s="61">
        <f>PF151*PG151</f>
        <v/>
      </c>
      <c r="PI151" s="33" t="n"/>
      <c r="PJ151" t="inlineStr">
        <is>
          <t>U.S. Govt UST</t>
        </is>
      </c>
      <c r="PK151" s="41" t="n">
        <v>0</v>
      </c>
      <c r="PL151" s="61" t="n">
        <v>0</v>
      </c>
      <c r="PM151" s="61">
        <f>PK151*PL151</f>
        <v/>
      </c>
      <c r="PN151" s="33" t="n"/>
      <c r="PO151" t="inlineStr">
        <is>
          <t>U.S. Govt UST</t>
        </is>
      </c>
      <c r="PP151" s="41" t="n">
        <v>0.097</v>
      </c>
      <c r="PQ151" s="61" t="n">
        <v>0</v>
      </c>
      <c r="PR151" s="61">
        <f>PP151*PQ151</f>
        <v/>
      </c>
      <c r="PS151" s="33" t="n"/>
      <c r="PT151" t="inlineStr">
        <is>
          <t>U.S. Govt UST</t>
        </is>
      </c>
      <c r="PU151" s="41" t="n">
        <v>0.097</v>
      </c>
      <c r="PV151" s="61" t="n">
        <v>0</v>
      </c>
      <c r="PW151" s="61">
        <f>PU151*PV151</f>
        <v/>
      </c>
      <c r="PX151" s="33" t="n"/>
      <c r="PY151" t="inlineStr">
        <is>
          <t>U.S. Govt UST</t>
        </is>
      </c>
      <c r="PZ151" s="41" t="n">
        <v>0.18</v>
      </c>
      <c r="QA151" s="61" t="n">
        <v>0</v>
      </c>
      <c r="QB151" s="61">
        <f>PZ151*QA151</f>
        <v/>
      </c>
      <c r="QC151" s="33" t="n"/>
      <c r="QD151" t="inlineStr">
        <is>
          <t>U.S. Govt UST</t>
        </is>
      </c>
      <c r="QE151" s="41" t="n">
        <v>0.18</v>
      </c>
      <c r="QF151" s="61" t="n">
        <v>0</v>
      </c>
      <c r="QG151" s="61">
        <f>QE151*QF151</f>
        <v/>
      </c>
      <c r="QH151" s="61" t="n"/>
      <c r="QI151" t="inlineStr">
        <is>
          <t>U.S. Govt UST</t>
        </is>
      </c>
      <c r="QJ151" s="41" t="n">
        <v>0.1425</v>
      </c>
      <c r="QK151" s="61" t="n">
        <v>0</v>
      </c>
      <c r="QL151" s="61">
        <f>QJ151*QK151</f>
        <v/>
      </c>
      <c r="QM151" s="33" t="n"/>
      <c r="QN151" t="inlineStr">
        <is>
          <t>U.S. Govt UST</t>
        </is>
      </c>
      <c r="QO151" s="41" t="n">
        <v>0.1425</v>
      </c>
      <c r="QP151" s="61" t="n">
        <v>0</v>
      </c>
      <c r="QQ151" s="61">
        <f>QO151*QP151</f>
        <v/>
      </c>
      <c r="QR151" s="33" t="n"/>
      <c r="QS151" t="inlineStr">
        <is>
          <t>U.S. Govt UST</t>
        </is>
      </c>
      <c r="QT151" s="41" t="n">
        <v>0</v>
      </c>
      <c r="QU151" s="61" t="n">
        <v>0</v>
      </c>
      <c r="QV151" s="61">
        <f>QT151*QU151</f>
        <v/>
      </c>
      <c r="QW151" s="33" t="n"/>
      <c r="QX151" t="inlineStr">
        <is>
          <t>U.S. Govt UST</t>
        </is>
      </c>
      <c r="QY151" s="41" t="n">
        <v>0</v>
      </c>
      <c r="QZ151" s="61" t="n">
        <v>0</v>
      </c>
      <c r="RA151" s="61">
        <f>QY151*QZ151</f>
        <v/>
      </c>
      <c r="RB151" s="33" t="n"/>
      <c r="RC151" t="inlineStr">
        <is>
          <t>U.S. Govt UST</t>
        </is>
      </c>
      <c r="RD151" s="41" t="n">
        <v>0.075</v>
      </c>
      <c r="RE151" s="61" t="n">
        <v>0</v>
      </c>
      <c r="RF151" s="61">
        <f>RD151*RE151</f>
        <v/>
      </c>
      <c r="RG151" s="33" t="n"/>
      <c r="RH151" t="inlineStr">
        <is>
          <t>U.S. Govt UST</t>
        </is>
      </c>
      <c r="RI151" s="41" t="n">
        <v>0.105</v>
      </c>
      <c r="RJ151" s="61" t="n">
        <v>0</v>
      </c>
      <c r="RK151" s="61">
        <f>RI151*RJ151</f>
        <v/>
      </c>
      <c r="RL151" s="61" t="n"/>
      <c r="RM151" s="208" t="n">
        <v>0</v>
      </c>
      <c r="RN151" s="35" t="n"/>
      <c r="RO151" s="35" t="n"/>
      <c r="RP151" s="35" t="n"/>
      <c r="RQ151" s="33" t="n"/>
      <c r="RR151" s="33" t="n"/>
      <c r="RS151" s="33" t="n"/>
      <c r="RT151" s="33" t="n"/>
    </row>
    <row r="152">
      <c r="U152" s="61" t="n"/>
      <c r="V152" s="33" t="n"/>
      <c r="W152" s="33" t="n"/>
      <c r="X152" s="33" t="n"/>
      <c r="Y152" s="33" t="n"/>
      <c r="Z152" s="61" t="n"/>
      <c r="AA152" s="33" t="n"/>
      <c r="AB152" s="33" t="n"/>
      <c r="AC152" s="33" t="n"/>
      <c r="AD152" s="33" t="n"/>
      <c r="AE152" s="61" t="n"/>
      <c r="AF152" s="33" t="n"/>
      <c r="AG152" s="33" t="n"/>
      <c r="AH152" s="33" t="n"/>
      <c r="AI152" s="33" t="n"/>
      <c r="AJ152" s="61" t="n"/>
      <c r="AK152" s="33" t="n"/>
      <c r="AL152" s="33" t="n"/>
      <c r="AM152" s="33" t="n"/>
      <c r="AN152" s="33" t="n"/>
      <c r="AO152" s="61" t="n"/>
      <c r="AP152" s="33" t="n"/>
      <c r="AQ152" s="33" t="n"/>
      <c r="AR152" s="33" t="n"/>
      <c r="AS152" s="33" t="n"/>
      <c r="AT152" s="61" t="n"/>
      <c r="AU152" s="33" t="n"/>
      <c r="AV152" s="33" t="n"/>
      <c r="AW152" s="33" t="n"/>
      <c r="AX152" s="33" t="n"/>
      <c r="AY152" s="61" t="n"/>
      <c r="AZ152" s="33" t="n"/>
      <c r="BA152" s="33" t="n"/>
      <c r="BB152" s="33" t="n"/>
      <c r="BC152" s="33" t="n"/>
      <c r="BD152" s="61" t="n"/>
      <c r="BE152" s="33" t="n"/>
      <c r="BF152" s="33" t="n"/>
      <c r="BG152" s="33" t="n"/>
      <c r="BH152" s="33" t="n"/>
      <c r="BI152" s="61" t="n"/>
      <c r="BJ152" s="33" t="n"/>
      <c r="BK152" s="33" t="n"/>
      <c r="BL152" s="33" t="n"/>
      <c r="BM152" s="33" t="n"/>
      <c r="BN152" s="61" t="n"/>
      <c r="BO152" s="33" t="n"/>
      <c r="BP152" s="33" t="n"/>
      <c r="BQ152" s="33" t="n"/>
      <c r="BR152" s="33" t="n"/>
      <c r="BS152" s="61" t="n"/>
      <c r="BT152" s="33" t="n"/>
      <c r="BU152" s="33" t="n"/>
      <c r="BV152" s="33" t="n"/>
      <c r="BW152" s="33" t="n"/>
      <c r="BX152" s="61" t="n"/>
      <c r="BY152" s="33" t="n"/>
      <c r="BZ152" s="33" t="n"/>
      <c r="CA152" s="33" t="n"/>
      <c r="CB152" s="33" t="n"/>
      <c r="CC152" s="61" t="n"/>
      <c r="CD152" s="33" t="n"/>
      <c r="CE152" s="33" t="n"/>
      <c r="CF152" s="33" t="n"/>
      <c r="CG152" s="33" t="n"/>
      <c r="CH152" s="61" t="n"/>
      <c r="CI152" s="33" t="n"/>
      <c r="CJ152" s="33" t="n"/>
      <c r="CK152" s="33" t="n"/>
      <c r="CL152" s="33" t="n"/>
      <c r="CM152" s="61" t="n"/>
      <c r="CN152" s="33" t="n"/>
      <c r="CO152" s="33" t="n"/>
      <c r="CP152" s="33" t="n"/>
      <c r="CQ152" s="33" t="n"/>
      <c r="CR152" s="61" t="n"/>
      <c r="CS152" s="33" t="n"/>
      <c r="CT152" s="33" t="n"/>
      <c r="CU152" s="33" t="n"/>
      <c r="CV152" s="33" t="n"/>
      <c r="CW152" s="61" t="n"/>
      <c r="CX152" s="33" t="n"/>
      <c r="CY152" s="33" t="n"/>
      <c r="CZ152" s="33" t="n"/>
      <c r="DA152" s="33" t="n"/>
      <c r="DB152" s="61" t="n"/>
      <c r="DC152" s="33" t="n"/>
      <c r="DD152" s="33" t="n"/>
      <c r="DE152" s="33" t="n"/>
      <c r="DF152" s="33" t="n"/>
      <c r="DG152" s="61" t="n"/>
      <c r="DH152" s="33" t="n"/>
      <c r="DI152" s="33" t="n"/>
      <c r="DJ152" s="33" t="n"/>
      <c r="DK152" s="33" t="n"/>
      <c r="DL152" s="61" t="n"/>
      <c r="DM152" s="33" t="n"/>
      <c r="DN152" s="33" t="n"/>
      <c r="DO152" s="33" t="n"/>
      <c r="DP152" s="33" t="n"/>
      <c r="DQ152" s="61" t="n"/>
      <c r="DR152" s="33" t="n"/>
      <c r="DS152" s="33" t="n"/>
      <c r="DT152" s="33" t="n"/>
      <c r="DU152" s="33" t="n"/>
      <c r="DV152" s="61" t="n"/>
      <c r="DW152" s="33" t="n"/>
      <c r="DX152" s="33" t="n"/>
      <c r="DY152" s="33" t="n"/>
      <c r="DZ152" s="33" t="n"/>
      <c r="EA152" s="61" t="n"/>
      <c r="EB152" s="33" t="n"/>
      <c r="EC152" s="33" t="n"/>
      <c r="ED152" s="33" t="n"/>
      <c r="EE152" s="33" t="n"/>
      <c r="EF152" s="61" t="n"/>
      <c r="EG152" s="33" t="n"/>
      <c r="EH152" s="33" t="n"/>
      <c r="EI152" s="33" t="n"/>
      <c r="EJ152" s="33" t="n"/>
      <c r="EK152" s="61" t="n"/>
      <c r="EL152" s="33" t="n"/>
      <c r="EM152" s="33" t="n"/>
      <c r="EN152" s="33" t="n"/>
      <c r="EO152" s="33" t="n"/>
      <c r="EP152" s="61" t="n"/>
      <c r="EQ152" s="33" t="n"/>
      <c r="ER152" s="33" t="n"/>
      <c r="ES152" s="33" t="n"/>
      <c r="ET152" s="33" t="n"/>
      <c r="EU152" s="61" t="n"/>
      <c r="EV152" s="33" t="n"/>
      <c r="EW152" s="33" t="n"/>
      <c r="EX152" s="33" t="n"/>
      <c r="EY152" s="33" t="n"/>
      <c r="EZ152" s="61" t="n"/>
      <c r="FA152" s="33" t="n"/>
      <c r="FB152" s="33" t="n"/>
      <c r="FC152" s="33" t="n"/>
      <c r="FD152" s="33" t="n"/>
      <c r="FE152" s="61" t="n"/>
      <c r="FF152" s="33" t="n"/>
      <c r="FG152" s="33" t="n"/>
      <c r="FH152" s="33" t="n"/>
      <c r="FI152" s="33" t="n"/>
      <c r="FJ152" s="61" t="n"/>
      <c r="FK152" s="33" t="n"/>
      <c r="FL152" s="33" t="n"/>
      <c r="FM152" s="33" t="n"/>
      <c r="FN152" s="33" t="n"/>
      <c r="FO152" s="61" t="n"/>
      <c r="FP152" s="33" t="n"/>
      <c r="FQ152" s="33" t="n"/>
      <c r="FR152" s="33" t="n"/>
      <c r="FS152" s="33" t="n"/>
      <c r="FT152" s="61" t="n"/>
      <c r="FU152" s="33" t="n"/>
      <c r="FV152" s="33" t="n"/>
      <c r="FW152" s="33" t="n"/>
      <c r="FX152" s="33" t="n"/>
      <c r="FY152" s="61" t="n"/>
      <c r="FZ152" s="34" t="n"/>
      <c r="GA152" s="33" t="n"/>
      <c r="GB152" s="33" t="n"/>
      <c r="GC152" s="33" t="n"/>
      <c r="GD152" s="61" t="n"/>
      <c r="GE152" s="34" t="n"/>
      <c r="GF152" s="33" t="n"/>
      <c r="GG152" s="33" t="n"/>
      <c r="GH152" s="33" t="n"/>
      <c r="GI152" s="61" t="n"/>
      <c r="GJ152" s="34" t="n"/>
      <c r="GK152" s="33" t="n"/>
      <c r="GL152" s="33" t="n"/>
      <c r="GM152" s="33" t="n"/>
      <c r="GN152" s="61" t="n"/>
      <c r="GO152" s="34" t="n"/>
      <c r="GP152" s="33" t="n"/>
      <c r="GQ152" s="33" t="n"/>
      <c r="GR152" s="33" t="n"/>
      <c r="GS152" s="61" t="n"/>
      <c r="GT152" s="34" t="n"/>
      <c r="GU152" s="33" t="n"/>
      <c r="GV152" s="33" t="n"/>
      <c r="GW152" s="33" t="n"/>
      <c r="GX152" s="61" t="n"/>
      <c r="GY152" s="34" t="n"/>
      <c r="GZ152" s="33" t="n"/>
      <c r="HA152" s="33" t="n"/>
      <c r="HB152" s="33" t="n"/>
      <c r="HC152" s="61" t="n"/>
      <c r="HD152" s="34" t="n"/>
      <c r="HE152" s="33" t="n"/>
      <c r="HF152" s="33" t="n"/>
      <c r="HG152" s="33" t="n"/>
      <c r="HH152" s="61" t="n"/>
      <c r="HI152" s="34" t="n"/>
      <c r="HJ152" s="33" t="n"/>
      <c r="HK152" s="33" t="n"/>
      <c r="HL152" s="33" t="n"/>
      <c r="HM152" s="61" t="n"/>
      <c r="HN152" s="34" t="n"/>
      <c r="HO152" s="33" t="n"/>
      <c r="HP152" s="33" t="n"/>
      <c r="HQ152" s="33" t="n"/>
      <c r="HR152" s="61" t="n"/>
      <c r="HS152" s="34" t="n"/>
      <c r="HT152" s="33" t="n"/>
      <c r="HU152" s="33" t="n"/>
      <c r="HV152" s="33" t="n"/>
      <c r="HW152" s="61" t="n"/>
      <c r="HX152" s="34" t="n"/>
      <c r="HY152" s="33" t="n"/>
      <c r="HZ152" s="33" t="n"/>
      <c r="IA152" s="33" t="n"/>
      <c r="IB152" s="61" t="n"/>
      <c r="IC152" s="34" t="n"/>
      <c r="ID152" s="33" t="n"/>
      <c r="IE152" s="33" t="n"/>
      <c r="IF152" s="33" t="n"/>
      <c r="IG152" s="61" t="n"/>
      <c r="IH152" s="34" t="n"/>
      <c r="II152" s="33" t="n"/>
      <c r="IJ152" s="33" t="n"/>
      <c r="IK152" s="33" t="n"/>
      <c r="IL152" s="61" t="n"/>
      <c r="IM152" s="34" t="n"/>
      <c r="IN152" s="33" t="n"/>
      <c r="IO152" s="33" t="n"/>
      <c r="IP152" s="33" t="n"/>
      <c r="IQ152" s="61" t="n"/>
      <c r="IR152" s="34" t="n"/>
      <c r="IS152" s="33" t="n"/>
      <c r="IT152" s="33" t="n"/>
      <c r="IU152" s="33" t="n"/>
      <c r="IV152" s="61" t="n"/>
      <c r="IW152" s="34" t="n"/>
      <c r="IX152" s="33" t="n"/>
      <c r="IY152" s="33" t="n"/>
      <c r="IZ152" s="33" t="n"/>
      <c r="JA152" s="61" t="n"/>
      <c r="JB152" s="34" t="n"/>
      <c r="JC152" s="33" t="n"/>
      <c r="JD152" s="33" t="n"/>
      <c r="JE152" s="33" t="n"/>
      <c r="JF152" s="61" t="n"/>
      <c r="JG152" s="34" t="n"/>
      <c r="JH152" s="33" t="n"/>
      <c r="JI152" s="33" t="n"/>
      <c r="JJ152" s="33" t="n"/>
      <c r="JK152" s="61" t="n"/>
      <c r="JL152" s="34" t="n"/>
      <c r="JM152" s="33" t="n"/>
      <c r="JN152" s="33" t="n"/>
      <c r="JO152" s="33" t="n"/>
      <c r="JP152" s="61" t="n"/>
      <c r="JQ152" s="34" t="n"/>
      <c r="JR152" s="33" t="n"/>
      <c r="JS152" s="33" t="n"/>
      <c r="JT152" s="33" t="n"/>
      <c r="JU152" s="61" t="n"/>
      <c r="JV152" s="34" t="n"/>
      <c r="JW152" s="33" t="n"/>
      <c r="JX152" s="33" t="n"/>
      <c r="JY152" s="33" t="n"/>
      <c r="JZ152" s="61" t="n"/>
      <c r="KA152" s="34" t="n"/>
      <c r="KB152" s="33" t="n"/>
      <c r="KC152" s="33" t="n"/>
      <c r="KD152" s="33" t="n"/>
      <c r="KE152" s="61" t="n"/>
      <c r="KF152" s="34" t="n"/>
      <c r="KG152" s="33" t="n"/>
      <c r="KH152" s="33" t="n"/>
      <c r="KI152" s="33" t="n"/>
      <c r="KJ152" s="61" t="n"/>
      <c r="KK152" s="34" t="n"/>
      <c r="KL152" s="33" t="n"/>
      <c r="KM152" s="33" t="n"/>
      <c r="KN152" s="33" t="n"/>
      <c r="KO152" s="61" t="n"/>
      <c r="KP152" s="34" t="n"/>
      <c r="KQ152" s="33" t="n"/>
      <c r="KR152" s="33" t="n"/>
      <c r="KS152" s="33" t="n"/>
      <c r="KT152" s="61" t="n"/>
      <c r="KU152" s="34" t="n"/>
      <c r="KV152" s="33" t="n"/>
      <c r="KW152" s="33" t="n"/>
      <c r="KX152" s="33" t="n"/>
      <c r="KY152" s="61" t="n"/>
      <c r="KZ152" s="34" t="n"/>
      <c r="LA152" s="33" t="n"/>
      <c r="LB152" s="33" t="n"/>
      <c r="LC152" s="33" t="n"/>
      <c r="LD152" s="61" t="n"/>
      <c r="LE152" s="34" t="n"/>
      <c r="LF152" s="33" t="n"/>
      <c r="LG152" s="33" t="n"/>
      <c r="LH152" s="33" t="n"/>
      <c r="LI152" s="61" t="n"/>
      <c r="LJ152" s="34" t="n"/>
      <c r="LK152" s="33" t="n"/>
      <c r="LL152" s="33" t="n"/>
      <c r="LM152" s="33" t="n"/>
      <c r="LN152" s="61" t="n"/>
      <c r="LO152" s="34" t="n"/>
      <c r="LP152" s="33" t="n"/>
      <c r="LQ152" s="33" t="n"/>
      <c r="LR152" s="33" t="n"/>
      <c r="LS152" s="61" t="n"/>
      <c r="LT152" s="34" t="n"/>
      <c r="LU152" s="33" t="n"/>
      <c r="LV152" s="33" t="n"/>
      <c r="LW152" s="33" t="n"/>
      <c r="LX152" s="61" t="n"/>
      <c r="LY152" s="34" t="n"/>
      <c r="LZ152" s="33" t="n"/>
      <c r="MA152" s="33" t="n"/>
      <c r="MB152" s="33" t="n"/>
      <c r="MC152" s="61" t="n"/>
      <c r="MD152" s="34" t="n"/>
      <c r="ME152" s="33" t="n"/>
      <c r="MF152" s="33" t="n"/>
      <c r="MG152" s="33" t="n"/>
      <c r="MH152" s="61" t="n"/>
      <c r="MI152" s="34" t="n"/>
      <c r="MJ152" s="33" t="n"/>
      <c r="MK152" s="33" t="n"/>
      <c r="ML152" s="33" t="n"/>
      <c r="MM152" s="61" t="n"/>
      <c r="MN152" s="34" t="n"/>
      <c r="MO152" s="33" t="n"/>
      <c r="MP152" s="33" t="n"/>
      <c r="MQ152" s="33" t="n"/>
      <c r="MR152" s="61" t="n"/>
      <c r="MS152" s="34" t="n"/>
      <c r="MT152" s="33" t="n"/>
      <c r="MU152" s="33" t="n"/>
      <c r="MV152" s="33" t="n"/>
      <c r="MW152" s="61" t="n"/>
      <c r="MX152" s="34" t="n"/>
      <c r="MY152" s="33" t="n"/>
      <c r="MZ152" s="33" t="n"/>
      <c r="NA152" s="33" t="n"/>
      <c r="NB152" s="61" t="n"/>
      <c r="NC152" s="41" t="n"/>
      <c r="ND152" s="33" t="n"/>
      <c r="NE152" s="33" t="n"/>
      <c r="NF152" s="33" t="n"/>
      <c r="NG152" s="61" t="n"/>
      <c r="NH152" s="41" t="n"/>
      <c r="NI152" s="33" t="n"/>
      <c r="NJ152" s="33" t="n"/>
      <c r="NK152" s="33" t="n"/>
      <c r="NL152" s="61" t="n"/>
      <c r="NM152" s="41" t="n"/>
      <c r="NN152" s="33" t="n"/>
      <c r="NO152" s="33" t="n"/>
      <c r="NP152" s="33" t="n"/>
      <c r="NQ152" s="61" t="n"/>
      <c r="NR152" s="41" t="n"/>
      <c r="NS152" s="33" t="n"/>
      <c r="NT152" s="33" t="n"/>
      <c r="NU152" s="33" t="n"/>
      <c r="NV152" s="61" t="n"/>
      <c r="NW152" s="41" t="n"/>
      <c r="NX152" s="33" t="n"/>
      <c r="NY152" s="33" t="n"/>
      <c r="NZ152" s="33" t="n"/>
      <c r="OA152" s="61" t="n"/>
      <c r="OB152" s="41" t="n"/>
      <c r="OC152" s="33" t="n"/>
      <c r="OD152" s="33" t="n"/>
      <c r="OE152" s="33" t="n"/>
      <c r="OF152" s="61" t="n"/>
      <c r="OG152" s="41" t="n"/>
      <c r="OH152" s="33" t="n"/>
      <c r="OI152" s="33" t="n"/>
      <c r="OJ152" s="33" t="n"/>
      <c r="OK152" s="61" t="n"/>
      <c r="OL152" s="41" t="n"/>
      <c r="OM152" s="33" t="n"/>
      <c r="ON152" s="33" t="n"/>
      <c r="OO152" s="33" t="n"/>
      <c r="OP152" s="61" t="n"/>
      <c r="OQ152" s="41" t="n"/>
      <c r="OR152" s="33" t="n"/>
      <c r="OS152" s="33" t="n"/>
      <c r="OT152" s="33" t="n"/>
      <c r="OU152" s="61" t="n"/>
      <c r="OV152" s="41" t="n"/>
      <c r="OW152" s="33" t="n"/>
      <c r="OX152" s="33" t="n"/>
      <c r="OY152" s="33" t="n"/>
      <c r="OZ152" s="61" t="n"/>
      <c r="PB152" s="33" t="n"/>
      <c r="PC152" s="33" t="n"/>
      <c r="PD152" s="33" t="n"/>
      <c r="PE152" s="61" t="n"/>
      <c r="PF152" s="41" t="n"/>
      <c r="PG152" s="33" t="n"/>
      <c r="PH152" s="33" t="n"/>
      <c r="PI152" s="33" t="n"/>
      <c r="PJ152" s="61" t="n"/>
      <c r="PK152" s="41" t="n"/>
      <c r="PL152" s="33" t="n"/>
      <c r="PM152" s="33" t="n"/>
      <c r="PN152" s="33" t="n"/>
      <c r="PO152" s="61" t="n"/>
      <c r="PP152" s="41" t="n"/>
      <c r="PQ152" s="33" t="n"/>
      <c r="PR152" s="33" t="n"/>
      <c r="PS152" s="33" t="n"/>
      <c r="PT152" s="61" t="n"/>
      <c r="PU152" s="41" t="n"/>
      <c r="PV152" s="33" t="n"/>
      <c r="PW152" s="33" t="n"/>
      <c r="PX152" s="33" t="n"/>
      <c r="PY152" s="61" t="n"/>
      <c r="PZ152" s="41" t="n"/>
      <c r="QA152" s="33" t="n"/>
      <c r="QB152" s="33" t="n"/>
      <c r="QC152" s="33" t="n"/>
      <c r="QD152" s="61" t="n"/>
      <c r="QE152" s="41" t="n"/>
      <c r="QF152" s="33" t="n"/>
      <c r="QG152" s="33" t="n"/>
      <c r="QH152" s="33" t="n"/>
      <c r="QI152" s="61" t="n"/>
      <c r="QJ152" s="41" t="n"/>
      <c r="QK152" s="33" t="n"/>
      <c r="QL152" s="33" t="n"/>
      <c r="QM152" s="33" t="n"/>
      <c r="QN152" s="61" t="n"/>
      <c r="QO152" s="41" t="n"/>
      <c r="QP152" s="33" t="n"/>
      <c r="QQ152" s="33" t="n"/>
      <c r="QR152" s="33" t="n"/>
      <c r="QS152" s="61" t="n"/>
      <c r="QT152" s="41" t="n"/>
      <c r="QU152" s="33" t="n"/>
      <c r="QV152" s="33" t="n"/>
      <c r="QW152" s="33" t="n"/>
      <c r="QX152" s="61" t="n"/>
      <c r="QY152" s="41" t="n"/>
      <c r="QZ152" s="33" t="n"/>
      <c r="RA152" s="33" t="n"/>
      <c r="RB152" s="33" t="n"/>
      <c r="RC152" s="61" t="n"/>
      <c r="RD152" s="41" t="n"/>
      <c r="RE152" s="33" t="n"/>
      <c r="RF152" s="33" t="n"/>
      <c r="RG152" s="33" t="n"/>
      <c r="RH152" s="61" t="n"/>
      <c r="RI152" s="41" t="n"/>
      <c r="RJ152" s="33" t="n"/>
      <c r="RK152" s="33" t="n"/>
      <c r="RL152" s="33" t="n"/>
      <c r="RN152" s="35" t="n"/>
      <c r="RO152" s="35" t="n"/>
      <c r="RP152" s="35" t="n"/>
      <c r="RQ152" s="33" t="n"/>
      <c r="RR152" s="33" t="n"/>
      <c r="RS152" s="33" t="n"/>
      <c r="RT152" s="33" t="n"/>
    </row>
    <row r="153">
      <c r="U153" s="33" t="inlineStr">
        <is>
          <t>Cash</t>
        </is>
      </c>
      <c r="V153" s="49">
        <f>1-SUM(V141:V152)</f>
        <v/>
      </c>
      <c r="W153" s="61" t="n">
        <v>0</v>
      </c>
      <c r="X153" s="61">
        <f>V153*W153</f>
        <v/>
      </c>
      <c r="Y153" s="61" t="n"/>
      <c r="Z153" s="33" t="inlineStr">
        <is>
          <t>Cash</t>
        </is>
      </c>
      <c r="AA153" s="49">
        <f>1-SUM(AA141:AA152)</f>
        <v/>
      </c>
      <c r="AB153" s="61" t="n">
        <v>0</v>
      </c>
      <c r="AC153" s="61">
        <f>AA153*AB153</f>
        <v/>
      </c>
      <c r="AD153" s="61" t="n"/>
      <c r="AE153" s="33" t="inlineStr">
        <is>
          <t>Cash</t>
        </is>
      </c>
      <c r="AF153" s="49">
        <f>1-SUM(AF141:AF152)</f>
        <v/>
      </c>
      <c r="AG153" s="61" t="n">
        <v>0</v>
      </c>
      <c r="AH153" s="61">
        <f>AF153*AG153</f>
        <v/>
      </c>
      <c r="AI153" s="61" t="n"/>
      <c r="AJ153" s="33" t="inlineStr">
        <is>
          <t>Cash</t>
        </is>
      </c>
      <c r="AK153" s="49">
        <f>1-SUM(AK141:AK152)</f>
        <v/>
      </c>
      <c r="AL153" s="61" t="n">
        <v>0</v>
      </c>
      <c r="AM153" s="61">
        <f>AK153*AL153</f>
        <v/>
      </c>
      <c r="AN153" s="61" t="n"/>
      <c r="AO153" s="33" t="inlineStr">
        <is>
          <t>Cash</t>
        </is>
      </c>
      <c r="AP153" s="49">
        <f>1-SUM(AP141:AP152)</f>
        <v/>
      </c>
      <c r="AQ153" s="61" t="n">
        <v>0</v>
      </c>
      <c r="AR153" s="61">
        <f>AP153*AQ153</f>
        <v/>
      </c>
      <c r="AS153" s="61" t="n"/>
      <c r="AT153" s="33" t="inlineStr">
        <is>
          <t>Cash</t>
        </is>
      </c>
      <c r="AU153" s="49">
        <f>1-SUM(AU141:AU152)</f>
        <v/>
      </c>
      <c r="AV153" s="61" t="n">
        <v>0</v>
      </c>
      <c r="AW153" s="61">
        <f>AU153*AV153</f>
        <v/>
      </c>
      <c r="AX153" s="61" t="n"/>
      <c r="AY153" s="33" t="inlineStr">
        <is>
          <t>Cash</t>
        </is>
      </c>
      <c r="AZ153" s="49">
        <f>1-SUM(AZ141:AZ152)</f>
        <v/>
      </c>
      <c r="BA153" s="61" t="n">
        <v>0</v>
      </c>
      <c r="BB153" s="61">
        <f>AZ153*BA153</f>
        <v/>
      </c>
      <c r="BC153" s="61" t="n"/>
      <c r="BD153" s="33" t="inlineStr">
        <is>
          <t>Cash</t>
        </is>
      </c>
      <c r="BE153" s="49">
        <f>1-SUM(BE141:BE152)</f>
        <v/>
      </c>
      <c r="BF153" s="61" t="n">
        <v>0</v>
      </c>
      <c r="BG153" s="61">
        <f>BE153*BF153</f>
        <v/>
      </c>
      <c r="BH153" s="61" t="n"/>
      <c r="BI153" s="33" t="inlineStr">
        <is>
          <t>Cash</t>
        </is>
      </c>
      <c r="BJ153" s="49">
        <f>1-SUM(BJ141:BJ152)</f>
        <v/>
      </c>
      <c r="BK153" s="61" t="n">
        <v>0</v>
      </c>
      <c r="BL153" s="61">
        <f>BJ153*BK153</f>
        <v/>
      </c>
      <c r="BM153" s="61" t="n"/>
      <c r="BN153" s="33" t="inlineStr">
        <is>
          <t>Cash</t>
        </is>
      </c>
      <c r="BO153" s="49">
        <f>1-SUM(BO141:BO152)</f>
        <v/>
      </c>
      <c r="BP153" s="61" t="n">
        <v>0</v>
      </c>
      <c r="BQ153" s="61">
        <f>BO153*BP153</f>
        <v/>
      </c>
      <c r="BR153" s="61" t="n"/>
      <c r="BS153" s="33" t="inlineStr">
        <is>
          <t>Cash</t>
        </is>
      </c>
      <c r="BT153" s="49">
        <f>1-SUM(BT141:BT152)</f>
        <v/>
      </c>
      <c r="BU153" s="61" t="n">
        <v>0</v>
      </c>
      <c r="BV153" s="61">
        <f>BT153*BU153</f>
        <v/>
      </c>
      <c r="BW153" s="61" t="n"/>
      <c r="BX153" s="33" t="inlineStr">
        <is>
          <t>Cash</t>
        </is>
      </c>
      <c r="BY153" s="49">
        <f>1-SUM(BY141:BY152)</f>
        <v/>
      </c>
      <c r="BZ153" s="61" t="n">
        <v>0</v>
      </c>
      <c r="CA153" s="61">
        <f>BY153*BZ153</f>
        <v/>
      </c>
      <c r="CB153" s="61" t="n"/>
      <c r="CC153" s="33" t="inlineStr">
        <is>
          <t>Cash</t>
        </is>
      </c>
      <c r="CD153" s="49">
        <f>1-SUM(CD141:CD152)</f>
        <v/>
      </c>
      <c r="CE153" s="61" t="n">
        <v>0</v>
      </c>
      <c r="CF153" s="61">
        <f>CD153*CE153</f>
        <v/>
      </c>
      <c r="CG153" s="61" t="n"/>
      <c r="CH153" s="33" t="inlineStr">
        <is>
          <t>Cash</t>
        </is>
      </c>
      <c r="CI153" s="49">
        <f>1-SUM(CI141:CI152)</f>
        <v/>
      </c>
      <c r="CJ153" s="61" t="n">
        <v>0</v>
      </c>
      <c r="CK153" s="61">
        <f>CI153*CJ153</f>
        <v/>
      </c>
      <c r="CL153" s="61" t="n"/>
      <c r="CM153" s="33" t="inlineStr">
        <is>
          <t>Cash</t>
        </is>
      </c>
      <c r="CN153" s="49">
        <f>1-SUM(CN141:CN152)</f>
        <v/>
      </c>
      <c r="CO153" s="61" t="n">
        <v>0</v>
      </c>
      <c r="CP153" s="61">
        <f>CN153*CO153</f>
        <v/>
      </c>
      <c r="CQ153" s="61" t="n"/>
      <c r="CR153" s="33" t="inlineStr">
        <is>
          <t>Cash</t>
        </is>
      </c>
      <c r="CS153" s="49">
        <f>1-SUM(CS141:CS152)</f>
        <v/>
      </c>
      <c r="CT153" s="61" t="n">
        <v>0</v>
      </c>
      <c r="CU153" s="61">
        <f>CS153*CT153</f>
        <v/>
      </c>
      <c r="CV153" s="61" t="n"/>
      <c r="CW153" s="33" t="inlineStr">
        <is>
          <t>Cash</t>
        </is>
      </c>
      <c r="CX153" s="49">
        <f>1-SUM(CX141:CX152)</f>
        <v/>
      </c>
      <c r="CY153" s="61" t="n">
        <v>0</v>
      </c>
      <c r="CZ153" s="61">
        <f>CX153*CY153</f>
        <v/>
      </c>
      <c r="DA153" s="61" t="n"/>
      <c r="DB153" s="33" t="inlineStr">
        <is>
          <t>Cash</t>
        </is>
      </c>
      <c r="DC153" s="49">
        <f>1-SUM(DC141:DC152)</f>
        <v/>
      </c>
      <c r="DD153" s="61" t="n">
        <v>0</v>
      </c>
      <c r="DE153" s="61">
        <f>DC153*DD153</f>
        <v/>
      </c>
      <c r="DF153" s="61" t="n"/>
      <c r="DG153" s="33" t="inlineStr">
        <is>
          <t>Cash</t>
        </is>
      </c>
      <c r="DH153" s="49">
        <f>1-SUM(DH141:DH152)</f>
        <v/>
      </c>
      <c r="DI153" s="61" t="n">
        <v>0</v>
      </c>
      <c r="DJ153" s="61">
        <f>DH153*DI153</f>
        <v/>
      </c>
      <c r="DK153" s="61" t="n"/>
      <c r="DL153" s="33" t="inlineStr">
        <is>
          <t>Cash</t>
        </is>
      </c>
      <c r="DM153" s="49">
        <f>1-SUM(DM141:DM152)</f>
        <v/>
      </c>
      <c r="DN153" s="61" t="n">
        <v>0</v>
      </c>
      <c r="DO153" s="61">
        <f>DM153*DN153</f>
        <v/>
      </c>
      <c r="DP153" s="61" t="n"/>
      <c r="DQ153" s="33" t="inlineStr">
        <is>
          <t>Cash</t>
        </is>
      </c>
      <c r="DR153" s="49">
        <f>1-SUM(DR141:DR152)</f>
        <v/>
      </c>
      <c r="DS153" s="61" t="n">
        <v>0</v>
      </c>
      <c r="DT153" s="61">
        <f>DR153*DS153</f>
        <v/>
      </c>
      <c r="DU153" s="61" t="n"/>
      <c r="DV153" s="33" t="inlineStr">
        <is>
          <t>Cash</t>
        </is>
      </c>
      <c r="DW153" s="49">
        <f>1-SUM(DW141:DW152)</f>
        <v/>
      </c>
      <c r="DX153" s="61" t="n">
        <v>0</v>
      </c>
      <c r="DY153" s="61">
        <f>DW153*DX153</f>
        <v/>
      </c>
      <c r="DZ153" s="61" t="n"/>
      <c r="EA153" s="33" t="inlineStr">
        <is>
          <t>Cash</t>
        </is>
      </c>
      <c r="EB153" s="49">
        <f>1-SUM(EB141:EB152)</f>
        <v/>
      </c>
      <c r="EC153" s="61" t="n">
        <v>0</v>
      </c>
      <c r="ED153" s="61">
        <f>EB153*EC153</f>
        <v/>
      </c>
      <c r="EE153" s="61" t="n"/>
      <c r="EF153" s="33" t="inlineStr">
        <is>
          <t>Cash</t>
        </is>
      </c>
      <c r="EG153" s="49">
        <f>1-SUM(EG141:EG152)</f>
        <v/>
      </c>
      <c r="EH153" s="61" t="n">
        <v>0</v>
      </c>
      <c r="EI153" s="61">
        <f>EG153*EH153</f>
        <v/>
      </c>
      <c r="EJ153" s="61" t="n"/>
      <c r="EK153" s="33" t="inlineStr">
        <is>
          <t>Cash</t>
        </is>
      </c>
      <c r="EL153" s="49">
        <f>1-SUM(EL141:EL152)</f>
        <v/>
      </c>
      <c r="EM153" s="61" t="n">
        <v>0</v>
      </c>
      <c r="EN153" s="61">
        <f>EL153*EM153</f>
        <v/>
      </c>
      <c r="EO153" s="61" t="n"/>
      <c r="EP153" s="33" t="inlineStr">
        <is>
          <t>Cash</t>
        </is>
      </c>
      <c r="EQ153" s="49">
        <f>1-SUM(EQ141:EQ152)</f>
        <v/>
      </c>
      <c r="ER153" s="61" t="n">
        <v>0</v>
      </c>
      <c r="ES153" s="61">
        <f>EQ153*ER153</f>
        <v/>
      </c>
      <c r="ET153" s="61" t="n"/>
      <c r="EU153" s="33" t="inlineStr">
        <is>
          <t>Cash</t>
        </is>
      </c>
      <c r="EV153" s="49">
        <f>1-SUM(EV141:EV152)</f>
        <v/>
      </c>
      <c r="EW153" s="61" t="n">
        <v>0</v>
      </c>
      <c r="EX153" s="61">
        <f>EV153*EW153</f>
        <v/>
      </c>
      <c r="EY153" s="61" t="n"/>
      <c r="EZ153" s="33" t="inlineStr">
        <is>
          <t>Cash</t>
        </is>
      </c>
      <c r="FA153" s="49">
        <f>1-SUM(FA141:FA152)</f>
        <v/>
      </c>
      <c r="FB153" s="61" t="n">
        <v>0</v>
      </c>
      <c r="FC153" s="61">
        <f>FA153*FB153</f>
        <v/>
      </c>
      <c r="FD153" s="61" t="n"/>
      <c r="FE153" s="33" t="inlineStr">
        <is>
          <t>Cash</t>
        </is>
      </c>
      <c r="FF153" s="49">
        <f>1-SUM(FF141:FF152)</f>
        <v/>
      </c>
      <c r="FG153" s="61" t="n">
        <v>0</v>
      </c>
      <c r="FH153" s="61">
        <f>FF153*FG153</f>
        <v/>
      </c>
      <c r="FI153" s="61" t="n"/>
      <c r="FJ153" s="33" t="inlineStr">
        <is>
          <t>Cash</t>
        </is>
      </c>
      <c r="FK153" s="49">
        <f>1-SUM(FK141:FK152)</f>
        <v/>
      </c>
      <c r="FL153" s="61" t="n">
        <v>0</v>
      </c>
      <c r="FM153" s="61">
        <f>FK153*FL153</f>
        <v/>
      </c>
      <c r="FN153" s="61" t="n"/>
      <c r="FO153" s="33" t="inlineStr">
        <is>
          <t>Cash</t>
        </is>
      </c>
      <c r="FP153" s="49">
        <f>1-SUM(FP141:FP152)</f>
        <v/>
      </c>
      <c r="FQ153" s="61" t="n">
        <v>0</v>
      </c>
      <c r="FR153" s="61">
        <f>FP153*FQ153</f>
        <v/>
      </c>
      <c r="FS153" s="61" t="n"/>
      <c r="FT153" s="33" t="inlineStr">
        <is>
          <t>Cash</t>
        </is>
      </c>
      <c r="FU153" s="49">
        <f>1-SUM(FU141:FU152)</f>
        <v/>
      </c>
      <c r="FV153" s="61" t="n">
        <v>0</v>
      </c>
      <c r="FW153" s="61">
        <f>FU153*FV153</f>
        <v/>
      </c>
      <c r="FX153" s="61" t="n"/>
      <c r="FY153" s="33" t="inlineStr">
        <is>
          <t>Cash</t>
        </is>
      </c>
      <c r="FZ153" s="41">
        <f>1-SUM(FZ141:FZ152)</f>
        <v/>
      </c>
      <c r="GA153" s="61" t="n">
        <v>0</v>
      </c>
      <c r="GB153" s="61">
        <f>FZ153*GA153</f>
        <v/>
      </c>
      <c r="GC153" s="61" t="n"/>
      <c r="GD153" s="33" t="inlineStr">
        <is>
          <t>Cash</t>
        </is>
      </c>
      <c r="GE153" s="41">
        <f>1-SUM(GE141:GE152)</f>
        <v/>
      </c>
      <c r="GF153" s="61" t="n">
        <v>0</v>
      </c>
      <c r="GG153" s="61">
        <f>GE153*GF153</f>
        <v/>
      </c>
      <c r="GH153" s="61" t="n"/>
      <c r="GI153" s="33" t="inlineStr">
        <is>
          <t>Cash</t>
        </is>
      </c>
      <c r="GJ153" s="41">
        <f>1-SUM(GJ141:GJ152)</f>
        <v/>
      </c>
      <c r="GK153" s="61" t="n">
        <v>0</v>
      </c>
      <c r="GL153" s="61">
        <f>GJ153*GK153</f>
        <v/>
      </c>
      <c r="GM153" s="61" t="n"/>
      <c r="GN153" s="33" t="inlineStr">
        <is>
          <t>Cash</t>
        </is>
      </c>
      <c r="GO153" s="41">
        <f>1-SUM(GO141:GO152)</f>
        <v/>
      </c>
      <c r="GP153" s="61" t="n">
        <v>0</v>
      </c>
      <c r="GQ153" s="61">
        <f>GO153*GP153</f>
        <v/>
      </c>
      <c r="GR153" s="61" t="n"/>
      <c r="GS153" s="33" t="inlineStr">
        <is>
          <t>Cash</t>
        </is>
      </c>
      <c r="GT153" s="41">
        <f>1-SUM(GT141:GT152)</f>
        <v/>
      </c>
      <c r="GU153" s="61" t="n">
        <v>0</v>
      </c>
      <c r="GV153" s="61">
        <f>GT153*GU153</f>
        <v/>
      </c>
      <c r="GW153" s="61" t="n"/>
      <c r="GX153" s="33" t="inlineStr">
        <is>
          <t>Cash</t>
        </is>
      </c>
      <c r="GY153" s="41">
        <f>1-SUM(GY141:GY152)</f>
        <v/>
      </c>
      <c r="GZ153" s="61" t="n">
        <v>0</v>
      </c>
      <c r="HA153" s="61">
        <f>GY153*GZ153</f>
        <v/>
      </c>
      <c r="HB153" s="61" t="n"/>
      <c r="HC153" s="33" t="inlineStr">
        <is>
          <t>Cash</t>
        </is>
      </c>
      <c r="HD153" s="41">
        <f>1-SUM(HD141:HD152)</f>
        <v/>
      </c>
      <c r="HE153" s="61" t="n">
        <v>0</v>
      </c>
      <c r="HF153" s="61">
        <f>HD153*HE153</f>
        <v/>
      </c>
      <c r="HG153" s="61" t="n"/>
      <c r="HH153" s="33" t="inlineStr">
        <is>
          <t>Cash</t>
        </is>
      </c>
      <c r="HI153" s="50">
        <f>1-SUM(HI141:HI152)</f>
        <v/>
      </c>
      <c r="HJ153" s="61" t="n">
        <v>0</v>
      </c>
      <c r="HK153" s="61">
        <f>HI153*HJ153</f>
        <v/>
      </c>
      <c r="HL153" s="61" t="n"/>
      <c r="HM153" s="33" t="inlineStr">
        <is>
          <t>Cash</t>
        </is>
      </c>
      <c r="HN153" s="50">
        <f>1-SUM(HN141:HN152)</f>
        <v/>
      </c>
      <c r="HO153" s="61" t="n">
        <v>0</v>
      </c>
      <c r="HP153" s="61">
        <f>HN153*HO153</f>
        <v/>
      </c>
      <c r="HQ153" s="61" t="n"/>
      <c r="HR153" s="33" t="inlineStr">
        <is>
          <t>Cash</t>
        </is>
      </c>
      <c r="HS153" s="50">
        <f>1-SUM(HS141:HS152)</f>
        <v/>
      </c>
      <c r="HT153" s="61" t="n">
        <v>0</v>
      </c>
      <c r="HU153" s="61">
        <f>HS153*HT153</f>
        <v/>
      </c>
      <c r="HV153" s="61" t="n"/>
      <c r="HW153" s="33" t="inlineStr">
        <is>
          <t>Cash</t>
        </is>
      </c>
      <c r="HX153" s="50">
        <f>1-SUM(HX141:HX152)</f>
        <v/>
      </c>
      <c r="HY153" s="61" t="n">
        <v>0</v>
      </c>
      <c r="HZ153" s="61">
        <f>HX153*HY153</f>
        <v/>
      </c>
      <c r="IA153" s="61" t="n"/>
      <c r="IB153" s="33" t="inlineStr">
        <is>
          <t>Cash</t>
        </is>
      </c>
      <c r="IC153" s="50">
        <f>1-SUM(IC141:IC152)</f>
        <v/>
      </c>
      <c r="ID153" s="61" t="n">
        <v>0</v>
      </c>
      <c r="IE153" s="61">
        <f>IC153*ID153</f>
        <v/>
      </c>
      <c r="IF153" s="61" t="n"/>
      <c r="IG153" s="33" t="inlineStr">
        <is>
          <t>Cash</t>
        </is>
      </c>
      <c r="IH153" s="50">
        <f>1-SUM(IH141:IH152)</f>
        <v/>
      </c>
      <c r="II153" s="61" t="n">
        <v>0</v>
      </c>
      <c r="IJ153" s="61">
        <f>IH153*II153</f>
        <v/>
      </c>
      <c r="IK153" s="61" t="n"/>
      <c r="IL153" s="33" t="inlineStr">
        <is>
          <t>Cash</t>
        </is>
      </c>
      <c r="IM153" s="50">
        <f>1-SUM(IM141:IM152)</f>
        <v/>
      </c>
      <c r="IN153" s="61" t="n">
        <v>0</v>
      </c>
      <c r="IO153" s="61">
        <f>IM153*IN153</f>
        <v/>
      </c>
      <c r="IP153" s="61" t="n"/>
      <c r="IQ153" s="33" t="inlineStr">
        <is>
          <t>Cash</t>
        </is>
      </c>
      <c r="IR153" s="50">
        <f>1-SUM(IR141:IR152)</f>
        <v/>
      </c>
      <c r="IS153" s="61" t="n">
        <v>0</v>
      </c>
      <c r="IT153" s="61">
        <f>IR153*IS153</f>
        <v/>
      </c>
      <c r="IU153" s="61" t="n"/>
      <c r="IV153" s="33" t="inlineStr">
        <is>
          <t>Cash</t>
        </is>
      </c>
      <c r="IW153" s="50">
        <f>1-SUM(IW141:IW152)</f>
        <v/>
      </c>
      <c r="IX153" s="61" t="n">
        <v>0</v>
      </c>
      <c r="IY153" s="61">
        <f>IW153*IX153</f>
        <v/>
      </c>
      <c r="IZ153" s="61" t="n"/>
      <c r="JA153" s="33" t="inlineStr">
        <is>
          <t>Cash</t>
        </is>
      </c>
      <c r="JB153" s="50">
        <f>1-SUM(JB141:JB152)</f>
        <v/>
      </c>
      <c r="JC153" s="61" t="n">
        <v>0</v>
      </c>
      <c r="JD153" s="61">
        <f>JB153*JC153</f>
        <v/>
      </c>
      <c r="JE153" s="61" t="n"/>
      <c r="JF153" s="33" t="inlineStr">
        <is>
          <t>Cash</t>
        </is>
      </c>
      <c r="JG153" s="50">
        <f>1-SUM(JG141:JG152)</f>
        <v/>
      </c>
      <c r="JH153" s="61" t="n">
        <v>0</v>
      </c>
      <c r="JI153" s="61">
        <f>JG153*JH153</f>
        <v/>
      </c>
      <c r="JJ153" s="61" t="n"/>
      <c r="JK153" s="33" t="inlineStr">
        <is>
          <t>Cash</t>
        </is>
      </c>
      <c r="JL153" s="50">
        <f>1-SUM(JL141:JL152)</f>
        <v/>
      </c>
      <c r="JM153" s="61" t="n">
        <v>0</v>
      </c>
      <c r="JN153" s="61">
        <f>JL153*JM153</f>
        <v/>
      </c>
      <c r="JO153" s="61" t="n"/>
      <c r="JP153" s="33" t="inlineStr">
        <is>
          <t>Cash</t>
        </is>
      </c>
      <c r="JQ153" s="50">
        <f>1-SUM(JQ141:JQ152)</f>
        <v/>
      </c>
      <c r="JR153" s="61" t="n">
        <v>0</v>
      </c>
      <c r="JS153" s="61">
        <f>JQ153*JR153</f>
        <v/>
      </c>
      <c r="JT153" s="61" t="n"/>
      <c r="JU153" s="33" t="inlineStr">
        <is>
          <t>Cash</t>
        </is>
      </c>
      <c r="JV153" s="50">
        <f>1-SUM(JV141:JV152)</f>
        <v/>
      </c>
      <c r="JW153" s="61" t="n">
        <v>0</v>
      </c>
      <c r="JX153" s="61">
        <f>JV153*JW153</f>
        <v/>
      </c>
      <c r="JY153" s="61" t="n"/>
      <c r="JZ153" s="33" t="inlineStr">
        <is>
          <t>Cash</t>
        </is>
      </c>
      <c r="KA153" s="50">
        <f>1-SUM(KA141:KA152)</f>
        <v/>
      </c>
      <c r="KB153" s="61" t="n">
        <v>0</v>
      </c>
      <c r="KC153" s="61">
        <f>KA153*KB153</f>
        <v/>
      </c>
      <c r="KD153" s="61" t="n"/>
      <c r="KE153" s="33" t="inlineStr">
        <is>
          <t>Cash</t>
        </is>
      </c>
      <c r="KF153" s="50">
        <f>1-SUM(KF141:KF152)</f>
        <v/>
      </c>
      <c r="KG153" s="61" t="n">
        <v>0</v>
      </c>
      <c r="KH153" s="61">
        <f>KF153*KG153</f>
        <v/>
      </c>
      <c r="KI153" s="61" t="n"/>
      <c r="KJ153" s="33" t="inlineStr">
        <is>
          <t>Cash</t>
        </is>
      </c>
      <c r="KK153" s="50">
        <f>1-SUM(KK141:KK152)</f>
        <v/>
      </c>
      <c r="KL153" s="61" t="n">
        <v>0</v>
      </c>
      <c r="KM153" s="61">
        <f>KK153*KL153</f>
        <v/>
      </c>
      <c r="KN153" s="61" t="n"/>
      <c r="KO153" s="33" t="inlineStr">
        <is>
          <t>Cash</t>
        </is>
      </c>
      <c r="KP153" s="50">
        <f>1-SUM(KP141:KP152)</f>
        <v/>
      </c>
      <c r="KQ153" s="61" t="n">
        <v>0</v>
      </c>
      <c r="KR153" s="61">
        <f>KP153*KQ153</f>
        <v/>
      </c>
      <c r="KS153" s="61" t="n"/>
      <c r="KT153" s="33" t="inlineStr">
        <is>
          <t>Cash</t>
        </is>
      </c>
      <c r="KU153" s="50">
        <f>1-SUM(KU141:KU152)</f>
        <v/>
      </c>
      <c r="KV153" s="61" t="n">
        <v>0</v>
      </c>
      <c r="KW153" s="61">
        <f>KU153*KV153</f>
        <v/>
      </c>
      <c r="KX153" s="61" t="n"/>
      <c r="KY153" s="33" t="inlineStr">
        <is>
          <t>Cash</t>
        </is>
      </c>
      <c r="KZ153" s="50">
        <f>1-SUM(KZ141:KZ152)</f>
        <v/>
      </c>
      <c r="LA153" s="61" t="n">
        <v>0</v>
      </c>
      <c r="LB153" s="61">
        <f>KZ153*LA153</f>
        <v/>
      </c>
      <c r="LC153" s="61" t="n"/>
      <c r="LD153" s="33" t="inlineStr">
        <is>
          <t>Cash</t>
        </is>
      </c>
      <c r="LE153" s="50">
        <f>1-SUM(LE141:LE152)</f>
        <v/>
      </c>
      <c r="LF153" s="61" t="n">
        <v>0</v>
      </c>
      <c r="LG153" s="61">
        <f>LE153*LF153</f>
        <v/>
      </c>
      <c r="LH153" s="61" t="n"/>
      <c r="LI153" s="33" t="inlineStr">
        <is>
          <t>Cash</t>
        </is>
      </c>
      <c r="LJ153" s="50">
        <f>1-SUM(LJ141:LJ152)</f>
        <v/>
      </c>
      <c r="LK153" s="61" t="n">
        <v>0</v>
      </c>
      <c r="LL153" s="61">
        <f>LJ153*LK153</f>
        <v/>
      </c>
      <c r="LM153" s="61" t="n"/>
      <c r="LN153" s="33" t="inlineStr">
        <is>
          <t>Cash</t>
        </is>
      </c>
      <c r="LO153" s="50">
        <f>1-SUM(LO141:LO152)</f>
        <v/>
      </c>
      <c r="LP153" s="61" t="n">
        <v>0</v>
      </c>
      <c r="LQ153" s="61">
        <f>LO153*LP153</f>
        <v/>
      </c>
      <c r="LR153" s="61" t="n"/>
      <c r="LS153" s="33" t="inlineStr">
        <is>
          <t>Cash</t>
        </is>
      </c>
      <c r="LT153" s="50">
        <f>1-SUM(LT141:LT152)</f>
        <v/>
      </c>
      <c r="LU153" s="61" t="n">
        <v>0</v>
      </c>
      <c r="LV153" s="61">
        <f>LT153*LU153</f>
        <v/>
      </c>
      <c r="LW153" s="61" t="n"/>
      <c r="LX153" s="33" t="inlineStr">
        <is>
          <t>Cash</t>
        </is>
      </c>
      <c r="LY153" s="50">
        <f>1-SUM(LY141:LY152)</f>
        <v/>
      </c>
      <c r="LZ153" s="61" t="n">
        <v>0</v>
      </c>
      <c r="MA153" s="61">
        <f>LY153*LZ153</f>
        <v/>
      </c>
      <c r="MB153" s="61" t="n"/>
      <c r="MC153" s="33" t="inlineStr">
        <is>
          <t>Cash</t>
        </is>
      </c>
      <c r="MD153" s="50">
        <f>1-SUM(MD141:MD152)</f>
        <v/>
      </c>
      <c r="ME153" s="61" t="n">
        <v>0</v>
      </c>
      <c r="MF153" s="61">
        <f>MD153*ME153</f>
        <v/>
      </c>
      <c r="MG153" s="61" t="n"/>
      <c r="MH153" s="33" t="inlineStr">
        <is>
          <t>Cash</t>
        </is>
      </c>
      <c r="MI153" s="50" t="n">
        <v>0.02000000000000002</v>
      </c>
      <c r="MJ153" s="61" t="n">
        <v>0</v>
      </c>
      <c r="MK153" s="61">
        <f>MI153*MJ153</f>
        <v/>
      </c>
      <c r="ML153" s="61" t="n"/>
      <c r="MM153" s="33" t="inlineStr">
        <is>
          <t>Cash</t>
        </is>
      </c>
      <c r="MN153" s="50" t="n">
        <v>0.02000000000000002</v>
      </c>
      <c r="MO153" s="61" t="n">
        <v>0</v>
      </c>
      <c r="MP153" s="61">
        <f>MN153*MO153</f>
        <v/>
      </c>
      <c r="MQ153" s="33" t="n"/>
      <c r="MR153" s="33" t="inlineStr">
        <is>
          <t>Cash</t>
        </is>
      </c>
      <c r="MS153" s="50">
        <f>1-SUM(MS141:MS152)</f>
        <v/>
      </c>
      <c r="MT153" s="61" t="n">
        <v>0</v>
      </c>
      <c r="MU153" s="61">
        <f>MS153*MT153</f>
        <v/>
      </c>
      <c r="MV153" s="61" t="n"/>
      <c r="MW153" s="33" t="inlineStr">
        <is>
          <t>Cash</t>
        </is>
      </c>
      <c r="MX153" s="50">
        <f>1-SUM(MX141:MX152)</f>
        <v/>
      </c>
      <c r="MY153" s="61" t="n">
        <v>0</v>
      </c>
      <c r="MZ153" s="61">
        <f>MX153*MY153</f>
        <v/>
      </c>
      <c r="NA153" s="33" t="n"/>
      <c r="NB153" s="33" t="inlineStr">
        <is>
          <t>Cash</t>
        </is>
      </c>
      <c r="NC153" s="41">
        <f>1-SUM(NC141:NC152)</f>
        <v/>
      </c>
      <c r="ND153" s="61" t="n">
        <v>0</v>
      </c>
      <c r="NE153" s="61">
        <f>NC153*ND153</f>
        <v/>
      </c>
      <c r="NF153" s="33" t="n"/>
      <c r="NG153" s="33" t="inlineStr">
        <is>
          <t>Cash</t>
        </is>
      </c>
      <c r="NH153" s="41">
        <f>1-SUM(NH141:NH152)</f>
        <v/>
      </c>
      <c r="NI153" s="61" t="n">
        <v>0</v>
      </c>
      <c r="NJ153" s="61">
        <f>NH153*NI153</f>
        <v/>
      </c>
      <c r="NK153" s="33" t="n"/>
      <c r="NL153" s="33" t="inlineStr">
        <is>
          <t>Cash</t>
        </is>
      </c>
      <c r="NM153" s="41" t="n">
        <v>0.02000000000000002</v>
      </c>
      <c r="NN153" s="61" t="n">
        <v>0</v>
      </c>
      <c r="NO153" s="61">
        <f>NM153*NN153</f>
        <v/>
      </c>
      <c r="NP153" s="33" t="n"/>
      <c r="NQ153" s="33" t="inlineStr">
        <is>
          <t>Cash</t>
        </is>
      </c>
      <c r="NR153" s="41">
        <f>1-SUM(NR141:NR152)</f>
        <v/>
      </c>
      <c r="NS153" s="61" t="n">
        <v>0</v>
      </c>
      <c r="NT153" s="61">
        <f>NR153*NS153</f>
        <v/>
      </c>
      <c r="NU153" s="33" t="n"/>
      <c r="NV153" s="33" t="inlineStr">
        <is>
          <t>Cash</t>
        </is>
      </c>
      <c r="NW153" s="41">
        <f>1-SUM(NW141:NW152)</f>
        <v/>
      </c>
      <c r="NX153" s="61" t="n">
        <v>0</v>
      </c>
      <c r="NY153" s="61">
        <f>NW153*NX153</f>
        <v/>
      </c>
      <c r="NZ153" s="33" t="n"/>
      <c r="OA153" s="33" t="inlineStr">
        <is>
          <t>Cash</t>
        </is>
      </c>
      <c r="OB153" s="41">
        <f>1-SUM(OB141:OB152)</f>
        <v/>
      </c>
      <c r="OC153" s="61" t="n">
        <v>0</v>
      </c>
      <c r="OD153" s="61">
        <f>OB153*OC153</f>
        <v/>
      </c>
      <c r="OE153" s="33" t="n"/>
      <c r="OF153" s="33" t="inlineStr">
        <is>
          <t>Cash</t>
        </is>
      </c>
      <c r="OG153" s="41">
        <f>1-SUM(OG141:OG152)</f>
        <v/>
      </c>
      <c r="OH153" s="61" t="n">
        <v>0</v>
      </c>
      <c r="OI153" s="61">
        <f>OG153*OH153</f>
        <v/>
      </c>
      <c r="OJ153" s="33" t="n"/>
      <c r="OK153" s="33" t="inlineStr">
        <is>
          <t>Cash</t>
        </is>
      </c>
      <c r="OL153" s="41">
        <f>1-SUM(OL141:OL152)</f>
        <v/>
      </c>
      <c r="OM153" s="61" t="n">
        <v>0</v>
      </c>
      <c r="ON153" s="61">
        <f>OL153*OM153</f>
        <v/>
      </c>
      <c r="OO153" s="33" t="n"/>
      <c r="OP153" s="33" t="inlineStr">
        <is>
          <t>Cash</t>
        </is>
      </c>
      <c r="OQ153" s="41">
        <f>1-SUM(OQ141:OQ152)</f>
        <v/>
      </c>
      <c r="OR153" s="61" t="n">
        <v>0</v>
      </c>
      <c r="OS153" s="61">
        <f>OQ153*OR153</f>
        <v/>
      </c>
      <c r="OT153" s="33" t="n"/>
      <c r="OU153" s="33" t="inlineStr">
        <is>
          <t>Cash</t>
        </is>
      </c>
      <c r="OV153" s="41">
        <f>1-SUM(OV141:OV152)</f>
        <v/>
      </c>
      <c r="OW153" s="61" t="n">
        <v>0</v>
      </c>
      <c r="OX153" s="61">
        <f>OV153*OW153</f>
        <v/>
      </c>
      <c r="OY153" s="33" t="n"/>
      <c r="OZ153" s="33" t="inlineStr">
        <is>
          <t>Cash</t>
        </is>
      </c>
      <c r="PA153" s="41">
        <f>1-SUM(PA141:PA152)</f>
        <v/>
      </c>
      <c r="PB153" s="61" t="n">
        <v>0</v>
      </c>
      <c r="PC153" s="61">
        <f>PA153*PB153</f>
        <v/>
      </c>
      <c r="PD153" s="33" t="n"/>
      <c r="PE153" s="33" t="inlineStr">
        <is>
          <t>Cash</t>
        </is>
      </c>
      <c r="PF153" s="41">
        <f>1-SUM(PF141:PF152)</f>
        <v/>
      </c>
      <c r="PG153" s="61" t="n">
        <v>0</v>
      </c>
      <c r="PH153" s="61">
        <f>PF153*PG153</f>
        <v/>
      </c>
      <c r="PI153" s="33" t="n"/>
      <c r="PJ153" s="33" t="inlineStr">
        <is>
          <t>Cash</t>
        </is>
      </c>
      <c r="PK153" s="41">
        <f>1-SUM(PK141:PK152)</f>
        <v/>
      </c>
      <c r="PL153" s="61" t="n">
        <v>0</v>
      </c>
      <c r="PM153" s="61">
        <f>PK153*PL153</f>
        <v/>
      </c>
      <c r="PN153" s="33" t="n"/>
      <c r="PO153" s="33" t="inlineStr">
        <is>
          <t>Cash</t>
        </is>
      </c>
      <c r="PP153" s="41">
        <f>1-SUM(PP141:PP152)</f>
        <v/>
      </c>
      <c r="PQ153" s="61" t="n">
        <v>0</v>
      </c>
      <c r="PR153" s="61">
        <f>PP153*PQ153</f>
        <v/>
      </c>
      <c r="PS153" s="33" t="n"/>
      <c r="PT153" s="33" t="inlineStr">
        <is>
          <t>Cash</t>
        </is>
      </c>
      <c r="PU153" s="41">
        <f>1-SUM(PU141:PU152)</f>
        <v/>
      </c>
      <c r="PV153" s="61" t="n">
        <v>0</v>
      </c>
      <c r="PW153" s="61">
        <f>PU153*PV153</f>
        <v/>
      </c>
      <c r="PX153" s="33" t="n"/>
      <c r="PY153" s="33" t="inlineStr">
        <is>
          <t>Cash</t>
        </is>
      </c>
      <c r="PZ153" s="41">
        <f>1-SUM(PZ141:PZ152)</f>
        <v/>
      </c>
      <c r="QA153" s="61" t="n">
        <v>0</v>
      </c>
      <c r="QB153" s="61">
        <f>PZ153*QA153</f>
        <v/>
      </c>
      <c r="QC153" s="33" t="n"/>
      <c r="QD153" s="33" t="inlineStr">
        <is>
          <t>Cash</t>
        </is>
      </c>
      <c r="QE153" s="41">
        <f>1-SUM(QE141:QE152)</f>
        <v/>
      </c>
      <c r="QF153" s="61" t="n">
        <v>0</v>
      </c>
      <c r="QG153" s="61">
        <f>QE153*QF153</f>
        <v/>
      </c>
      <c r="QH153" s="61" t="n"/>
      <c r="QI153" s="33" t="inlineStr">
        <is>
          <t>Cash</t>
        </is>
      </c>
      <c r="QJ153" s="41" t="n">
        <v>0.02</v>
      </c>
      <c r="QK153" s="61" t="n">
        <v>0</v>
      </c>
      <c r="QL153" s="61">
        <f>QJ153*QK153</f>
        <v/>
      </c>
      <c r="QM153" s="33" t="n"/>
      <c r="QN153" s="33" t="inlineStr">
        <is>
          <t>Cash</t>
        </is>
      </c>
      <c r="QO153" s="41" t="n">
        <v>0.02</v>
      </c>
      <c r="QP153" s="61" t="n">
        <v>0</v>
      </c>
      <c r="QQ153" s="61">
        <f>QO153*QP153</f>
        <v/>
      </c>
      <c r="QR153" s="33" t="n"/>
      <c r="QS153" s="33" t="inlineStr">
        <is>
          <t>Cash</t>
        </is>
      </c>
      <c r="QT153" s="41" t="n">
        <v>0.02</v>
      </c>
      <c r="QU153" s="61" t="n">
        <v>0</v>
      </c>
      <c r="QV153" s="61">
        <f>QT153*QU153</f>
        <v/>
      </c>
      <c r="QW153" s="33" t="n"/>
      <c r="QX153" s="33" t="inlineStr">
        <is>
          <t>Cash</t>
        </is>
      </c>
      <c r="QY153" s="41" t="n">
        <v>0.02</v>
      </c>
      <c r="QZ153" s="61" t="n">
        <v>0</v>
      </c>
      <c r="RA153" s="61">
        <f>QY153*QZ153</f>
        <v/>
      </c>
      <c r="RB153" s="33" t="n"/>
      <c r="RC153" s="33" t="inlineStr">
        <is>
          <t>Cash</t>
        </is>
      </c>
      <c r="RD153" s="41" t="n">
        <v>0.02</v>
      </c>
      <c r="RE153" s="61" t="n">
        <v>0</v>
      </c>
      <c r="RF153" s="61">
        <f>RD153*RE153</f>
        <v/>
      </c>
      <c r="RG153" s="33" t="n"/>
      <c r="RH153" s="33" t="inlineStr">
        <is>
          <t>Cash</t>
        </is>
      </c>
      <c r="RI153" s="41" t="n">
        <v>0.02</v>
      </c>
      <c r="RJ153" s="61" t="n">
        <v>0</v>
      </c>
      <c r="RK153" s="61">
        <f>RI153*RJ153</f>
        <v/>
      </c>
      <c r="RL153" s="61" t="n"/>
      <c r="RM153" s="208" t="n">
        <v>0.02</v>
      </c>
      <c r="RN153" s="35" t="n"/>
      <c r="RO153" s="35" t="n"/>
      <c r="RP153" s="35" t="n"/>
      <c r="RQ153" s="33" t="n"/>
      <c r="RR153" s="33" t="n"/>
      <c r="RS153" s="33" t="n"/>
      <c r="RT153" s="33" t="n"/>
    </row>
    <row r="154">
      <c r="LT154" s="34" t="n"/>
      <c r="LY154" s="34" t="n"/>
      <c r="MD154" s="34" t="n"/>
      <c r="MI154" s="34" t="n"/>
      <c r="MN154" s="34" t="n"/>
      <c r="MS154" s="34" t="n"/>
      <c r="MX154" s="34" t="n"/>
      <c r="NC154" s="41" t="n"/>
      <c r="NH154" s="41" t="n"/>
      <c r="NM154" s="41" t="n"/>
      <c r="NR154" s="41" t="n"/>
      <c r="NW154" s="41" t="n"/>
      <c r="OB154" s="41" t="n"/>
      <c r="OG154" s="41" t="n"/>
      <c r="OL154" s="41" t="n"/>
      <c r="OQ154" s="41" t="n"/>
      <c r="OV154" s="41" t="n"/>
      <c r="PF154" s="41" t="n"/>
      <c r="PK154" s="41" t="n"/>
      <c r="PP154" s="41" t="n"/>
      <c r="PU154" s="41" t="n"/>
      <c r="PZ154" s="41" t="n"/>
      <c r="QE154" s="41" t="n"/>
      <c r="QJ154" s="41" t="n"/>
      <c r="QO154" s="41" t="n"/>
      <c r="QT154" s="41" t="n"/>
      <c r="QY154" s="41" t="n"/>
      <c r="RD154" s="41" t="n"/>
      <c r="RI154" s="41" t="n"/>
      <c r="RM154" s="50" t="n"/>
    </row>
    <row r="155">
      <c r="U155" s="33" t="inlineStr">
        <is>
          <t>Total</t>
        </is>
      </c>
      <c r="V155" s="48">
        <f>SUM(V141:V154)</f>
        <v/>
      </c>
      <c r="W155" s="33" t="n"/>
      <c r="X155" s="46">
        <f>SUM(X141:X153)</f>
        <v/>
      </c>
      <c r="Y155" s="46" t="n"/>
      <c r="Z155" s="33" t="inlineStr">
        <is>
          <t>Total</t>
        </is>
      </c>
      <c r="AA155" s="48">
        <f>SUM(AA141:AA154)</f>
        <v/>
      </c>
      <c r="AB155" s="33" t="n"/>
      <c r="AC155" s="46">
        <f>SUM(AC141:AC153)</f>
        <v/>
      </c>
      <c r="AD155" s="46" t="n"/>
      <c r="AE155" s="33" t="inlineStr">
        <is>
          <t>Total</t>
        </is>
      </c>
      <c r="AF155" s="48">
        <f>SUM(AF141:AF154)</f>
        <v/>
      </c>
      <c r="AG155" s="33" t="n"/>
      <c r="AH155" s="46">
        <f>SUM(AH141:AH153)</f>
        <v/>
      </c>
      <c r="AI155" s="46" t="n"/>
      <c r="AJ155" s="33" t="inlineStr">
        <is>
          <t>Total</t>
        </is>
      </c>
      <c r="AK155" s="48">
        <f>SUM(AK141:AK154)</f>
        <v/>
      </c>
      <c r="AL155" s="33" t="n"/>
      <c r="AM155" s="46">
        <f>SUM(AM141:AM153)</f>
        <v/>
      </c>
      <c r="AN155" s="46" t="n"/>
      <c r="AO155" s="33" t="inlineStr">
        <is>
          <t>Total</t>
        </is>
      </c>
      <c r="AP155" s="48">
        <f>SUM(AP141:AP154)</f>
        <v/>
      </c>
      <c r="AQ155" s="33" t="n"/>
      <c r="AR155" s="46">
        <f>SUM(AR141:AR153)</f>
        <v/>
      </c>
      <c r="AS155" s="46" t="n"/>
      <c r="AT155" s="33" t="inlineStr">
        <is>
          <t>Total</t>
        </is>
      </c>
      <c r="AU155" s="48">
        <f>SUM(AU141:AU154)</f>
        <v/>
      </c>
      <c r="AV155" s="33" t="n"/>
      <c r="AW155" s="46">
        <f>SUM(AW141:AW153)</f>
        <v/>
      </c>
      <c r="AX155" s="46" t="n"/>
      <c r="AY155" s="33" t="inlineStr">
        <is>
          <t>Total</t>
        </is>
      </c>
      <c r="AZ155" s="48">
        <f>SUM(AZ141:AZ154)</f>
        <v/>
      </c>
      <c r="BA155" s="33" t="n"/>
      <c r="BB155" s="46">
        <f>SUM(BB141:BB153)</f>
        <v/>
      </c>
      <c r="BC155" s="46" t="n"/>
      <c r="BD155" s="33" t="inlineStr">
        <is>
          <t>Total</t>
        </is>
      </c>
      <c r="BE155" s="48">
        <f>SUM(BE141:BE154)</f>
        <v/>
      </c>
      <c r="BF155" s="33" t="n"/>
      <c r="BG155" s="46">
        <f>SUM(BG141:BG153)</f>
        <v/>
      </c>
      <c r="BH155" s="46" t="n"/>
      <c r="BI155" s="33" t="inlineStr">
        <is>
          <t>Total</t>
        </is>
      </c>
      <c r="BJ155" s="48">
        <f>SUM(BJ141:BJ154)</f>
        <v/>
      </c>
      <c r="BK155" s="33" t="n"/>
      <c r="BL155" s="46">
        <f>SUM(BL141:BL153)</f>
        <v/>
      </c>
      <c r="BM155" s="46" t="n"/>
      <c r="BN155" s="33" t="inlineStr">
        <is>
          <t>Total</t>
        </is>
      </c>
      <c r="BO155" s="48">
        <f>SUM(BO141:BO154)</f>
        <v/>
      </c>
      <c r="BP155" s="33" t="n"/>
      <c r="BQ155" s="46">
        <f>SUM(BQ141:BQ153)</f>
        <v/>
      </c>
      <c r="BR155" s="46" t="n"/>
      <c r="BS155" s="33" t="inlineStr">
        <is>
          <t>Total</t>
        </is>
      </c>
      <c r="BT155" s="48">
        <f>SUM(BT141:BT154)</f>
        <v/>
      </c>
      <c r="BU155" s="33" t="n"/>
      <c r="BV155" s="46">
        <f>SUM(BV141:BV153)</f>
        <v/>
      </c>
      <c r="BW155" s="46" t="n"/>
      <c r="BX155" s="33" t="inlineStr">
        <is>
          <t>Total</t>
        </is>
      </c>
      <c r="BY155" s="48">
        <f>SUM(BY141:BY154)</f>
        <v/>
      </c>
      <c r="BZ155" s="33" t="n"/>
      <c r="CA155" s="46">
        <f>SUM(CA141:CA153)</f>
        <v/>
      </c>
      <c r="CB155" s="46" t="n"/>
      <c r="CC155" s="33" t="inlineStr">
        <is>
          <t>Total</t>
        </is>
      </c>
      <c r="CD155" s="48">
        <f>SUM(CD141:CD154)</f>
        <v/>
      </c>
      <c r="CE155" s="33" t="n"/>
      <c r="CF155" s="46">
        <f>SUM(CF141:CF153)</f>
        <v/>
      </c>
      <c r="CG155" s="46" t="n"/>
      <c r="CH155" s="33" t="inlineStr">
        <is>
          <t>Total</t>
        </is>
      </c>
      <c r="CI155" s="48">
        <f>SUM(CI141:CI154)</f>
        <v/>
      </c>
      <c r="CJ155" s="33" t="n"/>
      <c r="CK155" s="46">
        <f>SUM(CK141:CK153)</f>
        <v/>
      </c>
      <c r="CL155" s="46" t="n"/>
      <c r="CM155" s="33" t="inlineStr">
        <is>
          <t>Total</t>
        </is>
      </c>
      <c r="CN155" s="48">
        <f>SUM(CN141:CN154)</f>
        <v/>
      </c>
      <c r="CO155" s="33" t="n"/>
      <c r="CP155" s="46">
        <f>SUM(CP141:CP153)</f>
        <v/>
      </c>
      <c r="CQ155" s="46" t="n"/>
      <c r="CR155" s="33" t="inlineStr">
        <is>
          <t>Total</t>
        </is>
      </c>
      <c r="CS155" s="48">
        <f>SUM(CS141:CS154)</f>
        <v/>
      </c>
      <c r="CT155" s="33" t="n"/>
      <c r="CU155" s="46">
        <f>SUM(CU141:CU153)</f>
        <v/>
      </c>
      <c r="CV155" s="46" t="n"/>
      <c r="CW155" s="33" t="inlineStr">
        <is>
          <t>Total</t>
        </is>
      </c>
      <c r="CX155" s="48">
        <f>SUM(CX141:CX154)</f>
        <v/>
      </c>
      <c r="CY155" s="33" t="n"/>
      <c r="CZ155" s="46">
        <f>SUM(CZ141:CZ153)</f>
        <v/>
      </c>
      <c r="DA155" s="46" t="n"/>
      <c r="DB155" s="33" t="inlineStr">
        <is>
          <t>Total</t>
        </is>
      </c>
      <c r="DC155" s="48">
        <f>SUM(DC141:DC154)</f>
        <v/>
      </c>
      <c r="DD155" s="33" t="n"/>
      <c r="DE155" s="46">
        <f>SUM(DE141:DE153)</f>
        <v/>
      </c>
      <c r="DF155" s="46" t="n"/>
      <c r="DG155" s="33" t="inlineStr">
        <is>
          <t>Total</t>
        </is>
      </c>
      <c r="DH155" s="48">
        <f>SUM(DH141:DH154)</f>
        <v/>
      </c>
      <c r="DI155" s="33" t="n"/>
      <c r="DJ155" s="46">
        <f>SUM(DJ141:DJ153)</f>
        <v/>
      </c>
      <c r="DK155" s="46" t="n"/>
      <c r="DL155" s="33" t="inlineStr">
        <is>
          <t>Total</t>
        </is>
      </c>
      <c r="DM155" s="48">
        <f>SUM(DM141:DM154)</f>
        <v/>
      </c>
      <c r="DN155" s="33" t="n"/>
      <c r="DO155" s="46">
        <f>SUM(DO141:DO153)</f>
        <v/>
      </c>
      <c r="DP155" s="46" t="n"/>
      <c r="DQ155" s="33" t="inlineStr">
        <is>
          <t>Total</t>
        </is>
      </c>
      <c r="DR155" s="48">
        <f>SUM(DR141:DR154)</f>
        <v/>
      </c>
      <c r="DS155" s="33" t="n"/>
      <c r="DT155" s="46">
        <f>SUM(DT141:DT153)</f>
        <v/>
      </c>
      <c r="DU155" s="46" t="n"/>
      <c r="DV155" s="33" t="inlineStr">
        <is>
          <t>Total</t>
        </is>
      </c>
      <c r="DW155" s="48">
        <f>SUM(DW141:DW154)</f>
        <v/>
      </c>
      <c r="DX155" s="33" t="n"/>
      <c r="DY155" s="46">
        <f>SUM(DY141:DY153)</f>
        <v/>
      </c>
      <c r="DZ155" s="46" t="n"/>
      <c r="EA155" s="33" t="inlineStr">
        <is>
          <t>Total</t>
        </is>
      </c>
      <c r="EB155" s="48">
        <f>SUM(EB141:EB154)</f>
        <v/>
      </c>
      <c r="EC155" s="33" t="n"/>
      <c r="ED155" s="46">
        <f>SUM(ED141:ED153)</f>
        <v/>
      </c>
      <c r="EE155" s="46" t="n"/>
      <c r="EF155" s="33" t="inlineStr">
        <is>
          <t>Total</t>
        </is>
      </c>
      <c r="EG155" s="48">
        <f>SUM(EG141:EG154)</f>
        <v/>
      </c>
      <c r="EH155" s="33" t="n"/>
      <c r="EI155" s="46">
        <f>SUM(EI141:EI153)</f>
        <v/>
      </c>
      <c r="EJ155" s="46" t="n"/>
      <c r="EK155" s="33" t="inlineStr">
        <is>
          <t>Total</t>
        </is>
      </c>
      <c r="EL155" s="48">
        <f>SUM(EL141:EL154)</f>
        <v/>
      </c>
      <c r="EM155" s="33" t="n"/>
      <c r="EN155" s="46">
        <f>SUM(EN141:EN153)</f>
        <v/>
      </c>
      <c r="EO155" s="46" t="n"/>
      <c r="EP155" s="33" t="inlineStr">
        <is>
          <t>Total</t>
        </is>
      </c>
      <c r="EQ155" s="48">
        <f>SUM(EQ141:EQ154)</f>
        <v/>
      </c>
      <c r="ER155" s="33" t="n"/>
      <c r="ES155" s="46">
        <f>SUM(ES141:ES153)</f>
        <v/>
      </c>
      <c r="ET155" s="46" t="n"/>
      <c r="EU155" s="33" t="inlineStr">
        <is>
          <t>Total</t>
        </is>
      </c>
      <c r="EV155" s="48">
        <f>SUM(EV141:EV154)</f>
        <v/>
      </c>
      <c r="EW155" s="33" t="n"/>
      <c r="EX155" s="46">
        <f>SUM(EX141:EX153)</f>
        <v/>
      </c>
      <c r="EY155" s="46" t="n"/>
      <c r="EZ155" s="33" t="inlineStr">
        <is>
          <t>Total</t>
        </is>
      </c>
      <c r="FA155" s="48">
        <f>SUM(FA141:FA154)</f>
        <v/>
      </c>
      <c r="FB155" s="33" t="n"/>
      <c r="FC155" s="46">
        <f>SUM(FC141:FC153)</f>
        <v/>
      </c>
      <c r="FD155" s="46" t="n"/>
      <c r="FE155" s="33" t="inlineStr">
        <is>
          <t>Total</t>
        </is>
      </c>
      <c r="FF155" s="48">
        <f>SUM(FF141:FF154)</f>
        <v/>
      </c>
      <c r="FG155" s="33" t="n"/>
      <c r="FH155" s="46">
        <f>SUM(FH141:FH153)</f>
        <v/>
      </c>
      <c r="FI155" s="46" t="n"/>
      <c r="FJ155" s="33" t="inlineStr">
        <is>
          <t>Total</t>
        </is>
      </c>
      <c r="FK155" s="48">
        <f>SUM(FK141:FK154)</f>
        <v/>
      </c>
      <c r="FL155" s="33" t="n"/>
      <c r="FM155" s="46">
        <f>SUM(FM141:FM153)</f>
        <v/>
      </c>
      <c r="FN155" s="46" t="n"/>
      <c r="FO155" s="33" t="inlineStr">
        <is>
          <t>Total</t>
        </is>
      </c>
      <c r="FP155" s="48">
        <f>SUM(FP141:FP154)</f>
        <v/>
      </c>
      <c r="FQ155" s="33" t="n"/>
      <c r="FR155" s="46">
        <f>SUM(FR141:FR153)</f>
        <v/>
      </c>
      <c r="FS155" s="46" t="n"/>
      <c r="FT155" s="33" t="inlineStr">
        <is>
          <t>Total</t>
        </is>
      </c>
      <c r="FU155" s="48">
        <f>SUM(FU141:FU154)</f>
        <v/>
      </c>
      <c r="FV155" s="33" t="n"/>
      <c r="FW155" s="46">
        <f>SUM(FW141:FW153)</f>
        <v/>
      </c>
      <c r="FX155" s="46" t="n"/>
      <c r="FY155" s="33" t="inlineStr">
        <is>
          <t>Total</t>
        </is>
      </c>
      <c r="FZ155" s="53">
        <f>SUM(FZ141:FZ154)</f>
        <v/>
      </c>
      <c r="GA155" s="33" t="n"/>
      <c r="GB155" s="46">
        <f>SUM(GB141:GB153)</f>
        <v/>
      </c>
      <c r="GC155" s="46" t="n"/>
      <c r="GD155" s="33" t="inlineStr">
        <is>
          <t>Total</t>
        </is>
      </c>
      <c r="GE155" s="53">
        <f>SUM(GE141:GE154)</f>
        <v/>
      </c>
      <c r="GF155" s="33" t="n"/>
      <c r="GG155" s="46">
        <f>SUM(GG141:GG153)</f>
        <v/>
      </c>
      <c r="GH155" s="46" t="n"/>
      <c r="GI155" s="33" t="inlineStr">
        <is>
          <t>Total</t>
        </is>
      </c>
      <c r="GJ155" s="53">
        <f>SUM(GJ141:GJ154)</f>
        <v/>
      </c>
      <c r="GK155" s="33" t="n"/>
      <c r="GL155" s="46">
        <f>SUM(GL141:GL153)</f>
        <v/>
      </c>
      <c r="GM155" s="46" t="n"/>
      <c r="GN155" s="33" t="inlineStr">
        <is>
          <t>Total</t>
        </is>
      </c>
      <c r="GO155" s="53">
        <f>SUM(GO141:GO154)</f>
        <v/>
      </c>
      <c r="GP155" s="33" t="n"/>
      <c r="GQ155" s="46">
        <f>SUM(GQ141:GQ153)</f>
        <v/>
      </c>
      <c r="GR155" s="46" t="n"/>
      <c r="GS155" s="33" t="inlineStr">
        <is>
          <t>Total</t>
        </is>
      </c>
      <c r="GT155" s="53">
        <f>SUM(GT141:GT154)</f>
        <v/>
      </c>
      <c r="GU155" s="33" t="n"/>
      <c r="GV155" s="46">
        <f>SUM(GV141:GV153)</f>
        <v/>
      </c>
      <c r="GW155" s="46" t="n"/>
      <c r="GX155" s="33" t="inlineStr">
        <is>
          <t>Total</t>
        </is>
      </c>
      <c r="GY155" s="53">
        <f>SUM(GY141:GY154)</f>
        <v/>
      </c>
      <c r="GZ155" s="33" t="n"/>
      <c r="HA155" s="46">
        <f>SUM(HA141:HA153)</f>
        <v/>
      </c>
      <c r="HB155" s="46" t="n"/>
      <c r="HC155" s="33" t="inlineStr">
        <is>
          <t>Total</t>
        </is>
      </c>
      <c r="HD155" s="53">
        <f>SUM(HD141:HD154)</f>
        <v/>
      </c>
      <c r="HE155" s="33" t="n"/>
      <c r="HF155" s="46">
        <f>SUM(HF141:HF153)</f>
        <v/>
      </c>
      <c r="HG155" s="46" t="n"/>
      <c r="HH155" s="33" t="inlineStr">
        <is>
          <t>Total</t>
        </is>
      </c>
      <c r="HI155" s="53">
        <f>SUM(HI141:HI154)</f>
        <v/>
      </c>
      <c r="HJ155" s="33" t="n"/>
      <c r="HK155" s="46">
        <f>SUM(HK141:HK153)</f>
        <v/>
      </c>
      <c r="HL155" s="46" t="n"/>
      <c r="HM155" s="33" t="inlineStr">
        <is>
          <t>Total</t>
        </is>
      </c>
      <c r="HN155" s="53">
        <f>SUM(HN141:HN154)</f>
        <v/>
      </c>
      <c r="HO155" s="33" t="n"/>
      <c r="HP155" s="46">
        <f>SUM(HP141:HP153)</f>
        <v/>
      </c>
      <c r="HQ155" s="46" t="n"/>
      <c r="HR155" s="33" t="inlineStr">
        <is>
          <t>Total</t>
        </is>
      </c>
      <c r="HS155" s="53">
        <f>SUM(HS141:HS154)</f>
        <v/>
      </c>
      <c r="HT155" s="33" t="n"/>
      <c r="HU155" s="46">
        <f>SUM(HU141:HU153)</f>
        <v/>
      </c>
      <c r="HV155" s="46" t="n"/>
      <c r="HW155" s="33" t="inlineStr">
        <is>
          <t>Total</t>
        </is>
      </c>
      <c r="HX155" s="53">
        <f>SUM(HX141:HX154)</f>
        <v/>
      </c>
      <c r="HY155" s="33" t="n"/>
      <c r="HZ155" s="46">
        <f>SUM(HZ141:HZ153)</f>
        <v/>
      </c>
      <c r="IA155" s="46" t="n"/>
      <c r="IB155" s="33" t="inlineStr">
        <is>
          <t>Total</t>
        </is>
      </c>
      <c r="IC155" s="53">
        <f>SUM(IC141:IC154)</f>
        <v/>
      </c>
      <c r="ID155" s="33" t="n"/>
      <c r="IE155" s="46">
        <f>SUM(IE141:IE153)</f>
        <v/>
      </c>
      <c r="IF155" s="46" t="n"/>
      <c r="IG155" s="33" t="inlineStr">
        <is>
          <t>Total</t>
        </is>
      </c>
      <c r="IH155" s="53">
        <f>SUM(IH141:IH154)</f>
        <v/>
      </c>
      <c r="II155" s="33" t="n"/>
      <c r="IJ155" s="46">
        <f>SUM(IJ141:IJ153)</f>
        <v/>
      </c>
      <c r="IK155" s="46" t="n"/>
      <c r="IL155" s="33" t="inlineStr">
        <is>
          <t>Total</t>
        </is>
      </c>
      <c r="IM155" s="53">
        <f>SUM(IM141:IM154)</f>
        <v/>
      </c>
      <c r="IN155" s="33" t="n"/>
      <c r="IO155" s="46">
        <f>SUM(IO141:IO153)</f>
        <v/>
      </c>
      <c r="IP155" s="46" t="n"/>
      <c r="IQ155" s="33" t="inlineStr">
        <is>
          <t>Total</t>
        </is>
      </c>
      <c r="IR155" s="53">
        <f>SUM(IR141:IR154)</f>
        <v/>
      </c>
      <c r="IS155" s="33" t="n"/>
      <c r="IT155" s="46">
        <f>SUM(IT141:IT153)</f>
        <v/>
      </c>
      <c r="IU155" s="46" t="n"/>
      <c r="IV155" s="33" t="inlineStr">
        <is>
          <t>Total</t>
        </is>
      </c>
      <c r="IW155" s="53">
        <f>SUM(IW141:IW154)</f>
        <v/>
      </c>
      <c r="IX155" s="33" t="n"/>
      <c r="IY155" s="46">
        <f>SUM(IY141:IY153)</f>
        <v/>
      </c>
      <c r="IZ155" s="46" t="n"/>
      <c r="JA155" s="33" t="inlineStr">
        <is>
          <t>Total</t>
        </is>
      </c>
      <c r="JB155" s="53">
        <f>SUM(JB141:JB154)</f>
        <v/>
      </c>
      <c r="JC155" s="33" t="n"/>
      <c r="JD155" s="46">
        <f>SUM(JD141:JD153)</f>
        <v/>
      </c>
      <c r="JE155" s="46" t="n"/>
      <c r="JF155" s="33" t="inlineStr">
        <is>
          <t>Total</t>
        </is>
      </c>
      <c r="JG155" s="53">
        <f>SUM(JG141:JG154)</f>
        <v/>
      </c>
      <c r="JH155" s="33" t="n"/>
      <c r="JI155" s="46">
        <f>SUM(JI141:JI153)</f>
        <v/>
      </c>
      <c r="JJ155" s="46" t="n"/>
      <c r="JK155" s="33" t="inlineStr">
        <is>
          <t>Total</t>
        </is>
      </c>
      <c r="JL155" s="53">
        <f>SUM(JL141:JL154)</f>
        <v/>
      </c>
      <c r="JM155" s="33" t="n"/>
      <c r="JN155" s="46">
        <f>SUM(JN141:JN153)</f>
        <v/>
      </c>
      <c r="JO155" s="46" t="n"/>
      <c r="JP155" s="33" t="inlineStr">
        <is>
          <t>Total</t>
        </is>
      </c>
      <c r="JQ155" s="53">
        <f>SUM(JQ141:JQ154)</f>
        <v/>
      </c>
      <c r="JR155" s="33" t="n"/>
      <c r="JS155" s="46">
        <f>SUM(JS141:JS153)</f>
        <v/>
      </c>
      <c r="JT155" s="46" t="n"/>
      <c r="JU155" s="33" t="inlineStr">
        <is>
          <t>Total</t>
        </is>
      </c>
      <c r="JV155" s="53">
        <f>SUM(JV141:JV154)</f>
        <v/>
      </c>
      <c r="JW155" s="33" t="n"/>
      <c r="JX155" s="46">
        <f>SUM(JX141:JX153)</f>
        <v/>
      </c>
      <c r="JY155" s="46" t="n"/>
      <c r="JZ155" s="33" t="inlineStr">
        <is>
          <t>Total</t>
        </is>
      </c>
      <c r="KA155" s="53">
        <f>SUM(KA141:KA154)</f>
        <v/>
      </c>
      <c r="KB155" s="33" t="n"/>
      <c r="KC155" s="46">
        <f>SUM(KC141:KC153)</f>
        <v/>
      </c>
      <c r="KD155" s="46" t="n"/>
      <c r="KE155" s="33" t="inlineStr">
        <is>
          <t>Total</t>
        </is>
      </c>
      <c r="KF155" s="53">
        <f>SUM(KF141:KF154)</f>
        <v/>
      </c>
      <c r="KG155" s="33" t="n"/>
      <c r="KH155" s="46">
        <f>SUM(KH141:KH153)</f>
        <v/>
      </c>
      <c r="KI155" s="46" t="n"/>
      <c r="KJ155" s="33" t="inlineStr">
        <is>
          <t>Total</t>
        </is>
      </c>
      <c r="KK155" s="53">
        <f>SUM(KK141:KK154)</f>
        <v/>
      </c>
      <c r="KL155" s="33" t="n"/>
      <c r="KM155" s="46">
        <f>SUM(KM141:KM153)</f>
        <v/>
      </c>
      <c r="KN155" s="46" t="n"/>
      <c r="KO155" s="33" t="inlineStr">
        <is>
          <t>Total</t>
        </is>
      </c>
      <c r="KP155" s="53">
        <f>SUM(KP141:KP154)</f>
        <v/>
      </c>
      <c r="KQ155" s="33" t="n"/>
      <c r="KR155" s="46">
        <f>SUM(KR141:KR153)</f>
        <v/>
      </c>
      <c r="KS155" s="46" t="n"/>
      <c r="KT155" s="33" t="inlineStr">
        <is>
          <t>Total</t>
        </is>
      </c>
      <c r="KU155" s="53">
        <f>SUM(KU141:KU154)</f>
        <v/>
      </c>
      <c r="KV155" s="33" t="n"/>
      <c r="KW155" s="46">
        <f>SUM(KW141:KW153)</f>
        <v/>
      </c>
      <c r="KX155" s="46" t="n"/>
      <c r="KY155" s="33" t="inlineStr">
        <is>
          <t>Total</t>
        </is>
      </c>
      <c r="KZ155" s="53">
        <f>SUM(KZ141:KZ154)</f>
        <v/>
      </c>
      <c r="LA155" s="33" t="n"/>
      <c r="LB155" s="46">
        <f>SUM(LB141:LB153)</f>
        <v/>
      </c>
      <c r="LC155" s="46" t="n"/>
      <c r="LD155" s="33" t="inlineStr">
        <is>
          <t>Total</t>
        </is>
      </c>
      <c r="LE155" s="53">
        <f>SUM(LE141:LE154)</f>
        <v/>
      </c>
      <c r="LF155" s="33" t="n"/>
      <c r="LG155" s="46">
        <f>SUM(LG141:LG153)</f>
        <v/>
      </c>
      <c r="LH155" s="46" t="n"/>
      <c r="LI155" s="33" t="inlineStr">
        <is>
          <t>Total</t>
        </is>
      </c>
      <c r="LJ155" s="53">
        <f>SUM(LJ141:LJ154)</f>
        <v/>
      </c>
      <c r="LK155" s="33" t="n"/>
      <c r="LL155" s="46">
        <f>SUM(LL141:LL153)</f>
        <v/>
      </c>
      <c r="LM155" s="46" t="n"/>
      <c r="LN155" s="33" t="inlineStr">
        <is>
          <t>Total</t>
        </is>
      </c>
      <c r="LO155" s="53">
        <f>SUM(LO141:LO154)</f>
        <v/>
      </c>
      <c r="LP155" s="33" t="n"/>
      <c r="LQ155" s="46">
        <f>SUM(LQ141:LQ153)</f>
        <v/>
      </c>
      <c r="LR155" s="46" t="n"/>
      <c r="LS155" s="33" t="inlineStr">
        <is>
          <t>Total</t>
        </is>
      </c>
      <c r="LT155" s="53">
        <f>SUM(LT141:LT154)</f>
        <v/>
      </c>
      <c r="LU155" s="33" t="n"/>
      <c r="LV155" s="46">
        <f>SUM(LV141:LV153)</f>
        <v/>
      </c>
      <c r="LW155" s="46" t="n"/>
      <c r="LX155" s="33" t="inlineStr">
        <is>
          <t>Total</t>
        </is>
      </c>
      <c r="LY155" s="53">
        <f>SUM(LY141:LY154)</f>
        <v/>
      </c>
      <c r="LZ155" s="33" t="n"/>
      <c r="MA155" s="46">
        <f>SUM(MA141:MA153)</f>
        <v/>
      </c>
      <c r="MB155" s="46" t="n"/>
      <c r="MC155" s="33" t="inlineStr">
        <is>
          <t>Total</t>
        </is>
      </c>
      <c r="MD155" s="53">
        <f>SUM(MD141:MD154)</f>
        <v/>
      </c>
      <c r="ME155" s="33" t="n"/>
      <c r="MF155" s="46">
        <f>SUM(MF141:MF153)</f>
        <v/>
      </c>
      <c r="MG155" s="46" t="n"/>
      <c r="MH155" s="33" t="inlineStr">
        <is>
          <t>Total</t>
        </is>
      </c>
      <c r="MI155" s="53" t="n">
        <v>1</v>
      </c>
      <c r="MJ155" s="33" t="n"/>
      <c r="MK155" s="46">
        <f>SUM(MK141:MK153)</f>
        <v/>
      </c>
      <c r="ML155" s="46" t="n"/>
      <c r="MM155" s="33" t="inlineStr">
        <is>
          <t>Total</t>
        </is>
      </c>
      <c r="MN155" s="53" t="n">
        <v>1</v>
      </c>
      <c r="MO155" s="33" t="n"/>
      <c r="MP155" s="46">
        <f>SUM(MP141:MP153)</f>
        <v/>
      </c>
      <c r="MQ155" s="33" t="n"/>
      <c r="MR155" s="33" t="inlineStr">
        <is>
          <t>Total</t>
        </is>
      </c>
      <c r="MS155" s="53">
        <f>SUM(MS141:MS154)</f>
        <v/>
      </c>
      <c r="MT155" s="33" t="n"/>
      <c r="MU155" s="46">
        <f>SUM(MU141:MU153)</f>
        <v/>
      </c>
      <c r="MV155" s="46" t="n"/>
      <c r="MW155" s="33" t="inlineStr">
        <is>
          <t>Total</t>
        </is>
      </c>
      <c r="MX155" s="53">
        <f>SUM(MX141:MX154)</f>
        <v/>
      </c>
      <c r="MY155" s="33" t="n"/>
      <c r="MZ155" s="46">
        <f>SUM(MZ141:MZ153)</f>
        <v/>
      </c>
      <c r="NA155" s="33" t="n"/>
      <c r="NB155" s="33" t="inlineStr">
        <is>
          <t>Total</t>
        </is>
      </c>
      <c r="NC155" s="41">
        <f>SUM(NC141:NC154)</f>
        <v/>
      </c>
      <c r="ND155" s="33" t="n"/>
      <c r="NE155" s="46">
        <f>SUM(NE141:NE153)</f>
        <v/>
      </c>
      <c r="NF155" s="33" t="n"/>
      <c r="NG155" s="33" t="inlineStr">
        <is>
          <t>Total</t>
        </is>
      </c>
      <c r="NH155" s="41">
        <f>SUM(NH141:NH154)</f>
        <v/>
      </c>
      <c r="NI155" s="33" t="n"/>
      <c r="NJ155" s="46">
        <f>SUM(NJ141:NJ153)</f>
        <v/>
      </c>
      <c r="NK155" s="33" t="n"/>
      <c r="NL155" s="33" t="inlineStr">
        <is>
          <t>Total</t>
        </is>
      </c>
      <c r="NM155" s="41" t="n">
        <v>1</v>
      </c>
      <c r="NN155" s="33" t="n"/>
      <c r="NO155" s="46">
        <f>SUM(NO141:NO153)</f>
        <v/>
      </c>
      <c r="NP155" s="33" t="n"/>
      <c r="NQ155" s="33" t="inlineStr">
        <is>
          <t>Total</t>
        </is>
      </c>
      <c r="NR155" s="41">
        <f>SUM(NR141:NR154)</f>
        <v/>
      </c>
      <c r="NS155" s="33" t="n"/>
      <c r="NT155" s="46">
        <f>SUM(NT141:NT153)</f>
        <v/>
      </c>
      <c r="NU155" s="33" t="n"/>
      <c r="NV155" s="33" t="inlineStr">
        <is>
          <t>Total</t>
        </is>
      </c>
      <c r="NW155" s="41">
        <f>SUM(NW141:NW154)</f>
        <v/>
      </c>
      <c r="NX155" s="33" t="n"/>
      <c r="NY155" s="46">
        <f>SUM(NY141:NY153)</f>
        <v/>
      </c>
      <c r="NZ155" s="33" t="n"/>
      <c r="OA155" s="33" t="inlineStr">
        <is>
          <t>Total</t>
        </is>
      </c>
      <c r="OB155" s="41">
        <f>SUM(OB141:OB154)</f>
        <v/>
      </c>
      <c r="OC155" s="33" t="n"/>
      <c r="OD155" s="46">
        <f>SUM(OD141:OD153)</f>
        <v/>
      </c>
      <c r="OE155" s="33" t="n"/>
      <c r="OF155" s="33" t="inlineStr">
        <is>
          <t>Total</t>
        </is>
      </c>
      <c r="OG155" s="41">
        <f>SUM(OG141:OG154)</f>
        <v/>
      </c>
      <c r="OH155" s="33" t="n"/>
      <c r="OI155" s="46">
        <f>SUM(OI141:OI153)</f>
        <v/>
      </c>
      <c r="OJ155" s="33" t="n"/>
      <c r="OK155" s="33" t="inlineStr">
        <is>
          <t>Total</t>
        </is>
      </c>
      <c r="OL155" s="41">
        <f>SUM(OL141:OL154)</f>
        <v/>
      </c>
      <c r="OM155" s="33" t="n"/>
      <c r="ON155" s="46">
        <f>SUM(ON141:ON153)</f>
        <v/>
      </c>
      <c r="OO155" s="33" t="n"/>
      <c r="OP155" s="33" t="inlineStr">
        <is>
          <t>Total</t>
        </is>
      </c>
      <c r="OQ155" s="41">
        <f>SUM(OQ141:OQ154)</f>
        <v/>
      </c>
      <c r="OR155" s="33" t="n"/>
      <c r="OS155" s="46">
        <f>SUM(OS141:OS153)</f>
        <v/>
      </c>
      <c r="OT155" s="33" t="n"/>
      <c r="OU155" s="33" t="inlineStr">
        <is>
          <t>Total</t>
        </is>
      </c>
      <c r="OV155" s="41">
        <f>SUM(OV141:OV154)</f>
        <v/>
      </c>
      <c r="OW155" s="33" t="n"/>
      <c r="OX155" s="46">
        <f>SUM(OX141:OX153)</f>
        <v/>
      </c>
      <c r="OY155" s="33" t="n"/>
      <c r="OZ155" s="33" t="inlineStr">
        <is>
          <t>Total</t>
        </is>
      </c>
      <c r="PA155" s="41">
        <f>SUM(PA141:PA154)</f>
        <v/>
      </c>
      <c r="PB155" s="33" t="n"/>
      <c r="PC155" s="46">
        <f>SUM(PC141:PC153)</f>
        <v/>
      </c>
      <c r="PD155" s="33" t="n"/>
      <c r="PE155" s="33" t="inlineStr">
        <is>
          <t>Total</t>
        </is>
      </c>
      <c r="PF155" s="41">
        <f>SUM(PF141:PF154)</f>
        <v/>
      </c>
      <c r="PG155" s="33" t="n"/>
      <c r="PH155" s="46">
        <f>SUM(PH141:PH153)</f>
        <v/>
      </c>
      <c r="PI155" s="33" t="n"/>
      <c r="PJ155" s="33" t="inlineStr">
        <is>
          <t>Total</t>
        </is>
      </c>
      <c r="PK155" s="41">
        <f>SUM(PK141:PK154)</f>
        <v/>
      </c>
      <c r="PL155" s="33" t="n"/>
      <c r="PM155" s="46">
        <f>SUM(PM141:PM153)</f>
        <v/>
      </c>
      <c r="PN155" s="33" t="n"/>
      <c r="PO155" s="33" t="inlineStr">
        <is>
          <t>Total</t>
        </is>
      </c>
      <c r="PP155" s="41">
        <f>SUM(PP141:PP154)</f>
        <v/>
      </c>
      <c r="PQ155" s="33" t="n"/>
      <c r="PR155" s="46">
        <f>SUM(PR141:PR153)</f>
        <v/>
      </c>
      <c r="PS155" s="33" t="n"/>
      <c r="PT155" s="33" t="inlineStr">
        <is>
          <t>Total</t>
        </is>
      </c>
      <c r="PU155" s="41">
        <f>SUM(PU141:PU154)</f>
        <v/>
      </c>
      <c r="PV155" s="33" t="n"/>
      <c r="PW155" s="46">
        <f>SUM(PW141:PW153)</f>
        <v/>
      </c>
      <c r="PX155" s="33" t="n"/>
      <c r="PY155" s="33" t="inlineStr">
        <is>
          <t>Total</t>
        </is>
      </c>
      <c r="PZ155" s="41">
        <f>SUM(PZ141:PZ154)</f>
        <v/>
      </c>
      <c r="QA155" s="33" t="n"/>
      <c r="QB155" s="46">
        <f>SUM(QB141:QB153)</f>
        <v/>
      </c>
      <c r="QC155" s="33" t="n"/>
      <c r="QD155" s="33" t="inlineStr">
        <is>
          <t>Total</t>
        </is>
      </c>
      <c r="QE155" s="41">
        <f>SUM(QE141:QE154)</f>
        <v/>
      </c>
      <c r="QF155" s="33" t="n"/>
      <c r="QG155" s="46">
        <f>SUM(QG141:QG153)</f>
        <v/>
      </c>
      <c r="QH155" s="46" t="n"/>
      <c r="QI155" s="33" t="inlineStr">
        <is>
          <t>Total</t>
        </is>
      </c>
      <c r="QJ155" s="41">
        <f>SUM(QJ141:QJ154)</f>
        <v/>
      </c>
      <c r="QK155" s="33" t="n"/>
      <c r="QL155" s="46">
        <f>SUM(QL141:QL153)</f>
        <v/>
      </c>
      <c r="QM155" s="33" t="n"/>
      <c r="QN155" s="33" t="inlineStr">
        <is>
          <t>Total</t>
        </is>
      </c>
      <c r="QO155" s="41" t="n">
        <v>1</v>
      </c>
      <c r="QP155" s="33" t="n"/>
      <c r="QQ155" s="46">
        <f>SUM(QQ141:QQ153)</f>
        <v/>
      </c>
      <c r="QR155" s="33" t="n"/>
      <c r="QS155" s="33" t="inlineStr">
        <is>
          <t>Total</t>
        </is>
      </c>
      <c r="QT155" s="41" t="n">
        <v>1</v>
      </c>
      <c r="QU155" s="33" t="n"/>
      <c r="QV155" s="46">
        <f>SUM(QV141:QV153)</f>
        <v/>
      </c>
      <c r="QW155" s="33" t="n"/>
      <c r="QX155" s="33" t="inlineStr">
        <is>
          <t>Total</t>
        </is>
      </c>
      <c r="QY155" s="41" t="n">
        <v>1</v>
      </c>
      <c r="QZ155" s="33" t="n"/>
      <c r="RA155" s="46">
        <f>SUM(RA141:RA153)</f>
        <v/>
      </c>
      <c r="RB155" s="33" t="n"/>
      <c r="RC155" s="33" t="inlineStr">
        <is>
          <t>Total</t>
        </is>
      </c>
      <c r="RD155" s="41" t="n">
        <v>1</v>
      </c>
      <c r="RE155" s="33" t="n"/>
      <c r="RF155" s="46">
        <f>SUM(RF141:RF153)</f>
        <v/>
      </c>
      <c r="RG155" s="33" t="n"/>
      <c r="RH155" s="33" t="inlineStr">
        <is>
          <t>Total</t>
        </is>
      </c>
      <c r="RI155" s="41" t="n">
        <v>1</v>
      </c>
      <c r="RJ155" s="33" t="n"/>
      <c r="RK155" s="46">
        <f>SUM(RK141:RK153)</f>
        <v/>
      </c>
      <c r="RL155" s="46" t="n"/>
      <c r="RM155" s="50" t="n"/>
      <c r="RN155" s="58" t="n"/>
      <c r="RO155" s="35" t="n"/>
      <c r="RP155" s="35" t="n"/>
      <c r="RQ155" s="33" t="n"/>
      <c r="RR155" s="33" t="n"/>
      <c r="RS155" s="33" t="n"/>
      <c r="RT155" s="33" t="n"/>
    </row>
    <row r="156">
      <c r="U156" s="33" t="n"/>
      <c r="V156" s="33" t="n"/>
      <c r="W156" s="33" t="n"/>
      <c r="X156" s="33" t="n"/>
      <c r="Y156" s="33" t="n"/>
      <c r="Z156" s="33" t="n"/>
      <c r="AA156" s="33" t="n"/>
      <c r="AB156" s="33" t="n"/>
      <c r="AC156" s="33" t="n"/>
      <c r="AD156" s="33" t="n"/>
      <c r="AE156" s="33" t="n"/>
      <c r="AF156" s="33" t="n"/>
      <c r="AG156" s="33" t="n"/>
      <c r="AH156" s="33" t="n"/>
      <c r="AI156" s="33" t="n"/>
      <c r="AJ156" s="33" t="n"/>
      <c r="AK156" s="33" t="n"/>
      <c r="AL156" s="33" t="n"/>
      <c r="AM156" s="33" t="n"/>
      <c r="AN156" s="33" t="n"/>
      <c r="AO156" s="33" t="n"/>
      <c r="AP156" s="33" t="n"/>
      <c r="AQ156" s="33" t="n"/>
      <c r="AR156" s="33" t="n"/>
      <c r="AS156" s="33" t="n"/>
      <c r="AT156" s="33" t="n"/>
      <c r="AU156" s="33" t="n"/>
      <c r="AV156" s="33" t="n"/>
      <c r="AW156" s="33" t="n"/>
      <c r="AX156" s="33" t="n"/>
      <c r="AY156" s="33" t="n"/>
      <c r="AZ156" s="33" t="n"/>
      <c r="BA156" s="33" t="n"/>
      <c r="BB156" s="33" t="n"/>
      <c r="BC156" s="33" t="n"/>
      <c r="BD156" s="33" t="n"/>
      <c r="BE156" s="33" t="n"/>
      <c r="BF156" s="33" t="n"/>
      <c r="BG156" s="33" t="n"/>
      <c r="BH156" s="33" t="n"/>
      <c r="BI156" s="33" t="n"/>
      <c r="BJ156" s="33" t="n"/>
      <c r="BK156" s="33" t="n"/>
      <c r="BL156" s="33" t="n"/>
      <c r="BM156" s="33" t="n"/>
      <c r="BN156" s="33" t="n"/>
      <c r="BO156" s="33" t="n"/>
      <c r="BP156" s="33" t="n"/>
      <c r="BQ156" s="33" t="n"/>
      <c r="BR156" s="33" t="n"/>
      <c r="BS156" s="33" t="n"/>
      <c r="BT156" s="33" t="n"/>
      <c r="BU156" s="33" t="n"/>
      <c r="BV156" s="33" t="n"/>
      <c r="BW156" s="33" t="n"/>
      <c r="BX156" s="33" t="n"/>
      <c r="BY156" s="33" t="n"/>
      <c r="BZ156" s="33" t="n"/>
      <c r="CA156" s="33" t="n"/>
      <c r="CB156" s="33" t="n"/>
      <c r="CC156" s="33" t="n"/>
      <c r="CD156" s="33" t="n"/>
      <c r="CE156" s="33" t="n"/>
      <c r="CF156" s="33" t="n"/>
      <c r="CG156" s="33" t="n"/>
      <c r="CH156" s="33" t="n"/>
      <c r="CI156" s="33" t="n"/>
      <c r="CJ156" s="33" t="n"/>
      <c r="CK156" s="33" t="n"/>
      <c r="CL156" s="33" t="n"/>
      <c r="CM156" s="33" t="n"/>
      <c r="CN156" s="33" t="n"/>
      <c r="CO156" s="33" t="n"/>
      <c r="CP156" s="33" t="n"/>
      <c r="CQ156" s="33" t="n"/>
      <c r="CR156" s="33" t="n"/>
      <c r="CS156" s="33" t="n"/>
      <c r="CT156" s="33" t="n"/>
      <c r="CU156" s="33" t="n"/>
      <c r="CV156" s="33" t="n"/>
      <c r="CW156" s="33" t="n"/>
      <c r="CX156" s="33" t="n"/>
      <c r="CY156" s="33" t="n"/>
      <c r="CZ156" s="33" t="n"/>
      <c r="DA156" s="33" t="n"/>
      <c r="DB156" s="33" t="n"/>
      <c r="DC156" s="33" t="n"/>
      <c r="DD156" s="33" t="n"/>
      <c r="DE156" s="33" t="n"/>
      <c r="DF156" s="33" t="n"/>
      <c r="DG156" s="33" t="n"/>
      <c r="DH156" s="33" t="n"/>
      <c r="DI156" s="33" t="n"/>
      <c r="DJ156" s="33" t="n"/>
      <c r="DK156" s="33" t="n"/>
      <c r="DL156" s="33" t="n"/>
      <c r="DM156" s="33" t="n"/>
      <c r="DN156" s="33" t="n"/>
      <c r="DO156" s="33" t="n"/>
      <c r="DP156" s="33" t="n"/>
      <c r="DQ156" s="33" t="n"/>
      <c r="DR156" s="33" t="n"/>
      <c r="DS156" s="33" t="n"/>
      <c r="DT156" s="33" t="n"/>
      <c r="DU156" s="33" t="n"/>
      <c r="DV156" s="33" t="n"/>
      <c r="DW156" s="33" t="n"/>
      <c r="DX156" s="33" t="n"/>
      <c r="DY156" s="33" t="n"/>
      <c r="DZ156" s="33" t="n"/>
      <c r="EA156" s="33" t="n"/>
      <c r="EB156" s="33" t="n"/>
      <c r="EC156" s="33" t="n"/>
      <c r="ED156" s="33" t="n"/>
      <c r="EE156" s="33" t="n"/>
      <c r="EF156" s="33" t="n"/>
      <c r="EG156" s="33" t="n"/>
      <c r="EH156" s="33" t="n"/>
      <c r="EI156" s="33" t="n"/>
      <c r="EJ156" s="33" t="n"/>
      <c r="EK156" s="33" t="n"/>
      <c r="EL156" s="33" t="n"/>
      <c r="EM156" s="33" t="n"/>
      <c r="EN156" s="33" t="n"/>
      <c r="EO156" s="33" t="n"/>
      <c r="EP156" s="33" t="n"/>
      <c r="EQ156" s="33" t="n"/>
      <c r="ER156" s="33" t="n"/>
      <c r="ES156" s="33" t="n"/>
      <c r="ET156" s="33" t="n"/>
      <c r="EU156" s="33" t="n"/>
      <c r="EV156" s="33" t="n"/>
      <c r="EW156" s="33" t="n"/>
      <c r="EX156" s="33" t="n"/>
      <c r="EY156" s="33" t="n"/>
      <c r="EZ156" s="33" t="n"/>
      <c r="FA156" s="33" t="n"/>
      <c r="FB156" s="33" t="n"/>
      <c r="FC156" s="33" t="n"/>
      <c r="FD156" s="33" t="n"/>
      <c r="FE156" s="33" t="n"/>
      <c r="FF156" s="33" t="n"/>
      <c r="FG156" s="33" t="n"/>
      <c r="FH156" s="33" t="n"/>
      <c r="FI156" s="33" t="n"/>
      <c r="FJ156" s="33" t="n"/>
      <c r="FK156" s="33" t="n"/>
      <c r="FL156" s="33" t="n"/>
      <c r="FM156" s="33" t="n"/>
      <c r="FN156" s="33" t="n"/>
      <c r="FO156" s="33" t="n"/>
      <c r="FP156" s="33" t="n"/>
      <c r="FQ156" s="33" t="n"/>
      <c r="FR156" s="33" t="n"/>
      <c r="FS156" s="33" t="n"/>
      <c r="FT156" s="33" t="n"/>
      <c r="FU156" s="33" t="n"/>
      <c r="FV156" s="33" t="n"/>
      <c r="FW156" s="33" t="n"/>
      <c r="FX156" s="33" t="n"/>
      <c r="FY156" s="33" t="n"/>
      <c r="FZ156" s="34" t="n"/>
      <c r="GA156" s="33" t="n"/>
      <c r="GB156" s="33" t="n"/>
      <c r="GC156" s="33" t="n"/>
      <c r="GD156" s="33" t="n"/>
      <c r="GE156" s="34" t="n"/>
      <c r="GF156" s="33" t="n"/>
      <c r="GG156" s="33" t="n"/>
      <c r="GH156" s="33" t="n"/>
      <c r="GI156" s="33" t="n"/>
      <c r="GJ156" s="34" t="n"/>
      <c r="GK156" s="33" t="n"/>
      <c r="GL156" s="33" t="n"/>
      <c r="GM156" s="33" t="n"/>
      <c r="GN156" s="33" t="n"/>
      <c r="GO156" s="34" t="n"/>
      <c r="GP156" s="33" t="n"/>
      <c r="GQ156" s="33" t="n"/>
      <c r="GR156" s="33" t="n"/>
      <c r="GS156" s="33" t="n"/>
      <c r="GT156" s="34" t="n"/>
      <c r="GU156" s="33" t="n"/>
      <c r="GV156" s="33" t="n"/>
      <c r="GW156" s="33" t="n"/>
      <c r="GX156" s="33" t="n"/>
      <c r="GY156" s="34" t="n"/>
      <c r="GZ156" s="33" t="n"/>
      <c r="HA156" s="33" t="n"/>
      <c r="HB156" s="33" t="n"/>
      <c r="HC156" s="33" t="n"/>
      <c r="HD156" s="34" t="n"/>
      <c r="HE156" s="33" t="n"/>
      <c r="HF156" s="33" t="n"/>
      <c r="HG156" s="33" t="n"/>
      <c r="HH156" s="33" t="n"/>
      <c r="HI156" s="34" t="n"/>
      <c r="HJ156" s="33" t="n"/>
      <c r="HK156" s="33" t="n"/>
      <c r="HL156" s="33" t="n"/>
      <c r="HM156" s="33" t="n"/>
      <c r="HN156" s="34" t="n"/>
      <c r="HO156" s="33" t="n"/>
      <c r="HP156" s="33" t="n"/>
      <c r="HQ156" s="33" t="n"/>
      <c r="HR156" s="33" t="n"/>
      <c r="HS156" s="34" t="n"/>
      <c r="HT156" s="33" t="n"/>
      <c r="HU156" s="33" t="n"/>
      <c r="HV156" s="33" t="n"/>
      <c r="HW156" s="33" t="n"/>
      <c r="HX156" s="34" t="n"/>
      <c r="HY156" s="33" t="n"/>
      <c r="HZ156" s="33" t="n"/>
      <c r="IA156" s="33" t="n"/>
      <c r="IB156" s="33" t="n"/>
      <c r="IC156" s="34" t="n"/>
      <c r="ID156" s="33" t="n"/>
      <c r="IE156" s="33" t="n"/>
      <c r="IF156" s="33" t="n"/>
      <c r="IG156" s="33" t="n"/>
      <c r="IH156" s="34" t="n"/>
      <c r="II156" s="33" t="n"/>
      <c r="IJ156" s="33" t="n"/>
      <c r="IK156" s="33" t="n"/>
      <c r="IL156" s="33" t="n"/>
      <c r="IM156" s="34" t="n"/>
      <c r="IN156" s="33" t="n"/>
      <c r="IO156" s="33" t="n"/>
      <c r="IP156" s="33" t="n"/>
      <c r="IQ156" s="33" t="n"/>
      <c r="IR156" s="34" t="n"/>
      <c r="IS156" s="33" t="n"/>
      <c r="IT156" s="33" t="n"/>
      <c r="IU156" s="33" t="n"/>
      <c r="IV156" s="33" t="n"/>
      <c r="IW156" s="34" t="n"/>
      <c r="IX156" s="33" t="n"/>
      <c r="IY156" s="33" t="n"/>
      <c r="IZ156" s="33" t="n"/>
      <c r="JA156" s="33" t="n"/>
      <c r="JB156" s="34" t="n"/>
      <c r="JC156" s="33" t="n"/>
      <c r="JD156" s="33" t="n"/>
      <c r="JE156" s="33" t="n"/>
      <c r="JF156" s="33" t="n"/>
      <c r="JG156" s="34" t="n"/>
      <c r="JH156" s="33" t="n"/>
      <c r="JI156" s="33" t="n"/>
      <c r="JJ156" s="33" t="n"/>
      <c r="JK156" s="33" t="n"/>
      <c r="JL156" s="34" t="n"/>
      <c r="JM156" s="33" t="n"/>
      <c r="JN156" s="33" t="n"/>
      <c r="JO156" s="33" t="n"/>
      <c r="JP156" s="33" t="n"/>
      <c r="JQ156" s="34" t="n"/>
      <c r="JR156" s="33" t="n"/>
      <c r="JS156" s="33" t="n"/>
      <c r="JT156" s="33" t="n"/>
      <c r="JU156" s="33" t="n"/>
      <c r="JV156" s="34" t="n"/>
      <c r="JW156" s="33" t="n"/>
      <c r="JX156" s="33" t="n"/>
      <c r="JY156" s="33" t="n"/>
      <c r="JZ156" s="33" t="n"/>
      <c r="KA156" s="34" t="n"/>
      <c r="KB156" s="33" t="n"/>
      <c r="KC156" s="33" t="n"/>
      <c r="KD156" s="33" t="n"/>
      <c r="KE156" s="33" t="n"/>
      <c r="KF156" s="34" t="n"/>
      <c r="KG156" s="33" t="n"/>
      <c r="KH156" s="33" t="n"/>
      <c r="KI156" s="33" t="n"/>
      <c r="KJ156" s="33" t="n"/>
      <c r="KK156" s="34" t="n"/>
      <c r="KL156" s="33" t="n"/>
      <c r="KM156" s="33" t="n"/>
      <c r="KN156" s="33" t="n"/>
      <c r="KO156" s="33" t="n"/>
      <c r="KP156" s="34" t="n"/>
      <c r="KQ156" s="33" t="n"/>
      <c r="KR156" s="33" t="n"/>
      <c r="KS156" s="33" t="n"/>
      <c r="KT156" s="33" t="n"/>
      <c r="KU156" s="34" t="n"/>
      <c r="KV156" s="33" t="n"/>
      <c r="KW156" s="33" t="n"/>
      <c r="KX156" s="33" t="n"/>
      <c r="KY156" s="33" t="n"/>
      <c r="KZ156" s="34" t="n"/>
      <c r="LA156" s="33" t="n"/>
      <c r="LB156" s="33" t="n"/>
      <c r="LC156" s="33" t="n"/>
      <c r="LD156" s="33" t="n"/>
      <c r="LE156" s="34" t="n"/>
      <c r="LF156" s="33" t="n"/>
      <c r="LG156" s="33" t="n"/>
      <c r="LH156" s="33" t="n"/>
      <c r="LI156" s="33" t="n"/>
      <c r="LJ156" s="34" t="n"/>
      <c r="LK156" s="33" t="n"/>
      <c r="LL156" s="33" t="n"/>
      <c r="LM156" s="33" t="n"/>
      <c r="LN156" s="33" t="n"/>
      <c r="LO156" s="34" t="n"/>
      <c r="LP156" s="33" t="n"/>
      <c r="LQ156" s="33" t="n"/>
      <c r="LR156" s="33" t="n"/>
      <c r="LS156" s="33" t="n"/>
      <c r="LT156" s="34" t="n"/>
      <c r="LU156" s="33" t="n"/>
      <c r="LV156" s="33" t="n"/>
      <c r="LW156" s="33" t="n"/>
      <c r="LX156" s="33" t="n"/>
      <c r="LY156" s="34" t="n"/>
      <c r="LZ156" s="33" t="n"/>
      <c r="MA156" s="33" t="n"/>
      <c r="MB156" s="33" t="n"/>
      <c r="MC156" s="33" t="n"/>
      <c r="MD156" s="34" t="n"/>
      <c r="ME156" s="33" t="n"/>
      <c r="MF156" s="33" t="n"/>
      <c r="MG156" s="33" t="n"/>
      <c r="MH156" s="33" t="n"/>
      <c r="MI156" s="34" t="n"/>
      <c r="MJ156" s="33" t="n"/>
      <c r="MK156" s="33" t="n"/>
      <c r="ML156" s="33" t="n"/>
      <c r="MM156" s="33" t="n"/>
      <c r="MN156" s="34" t="n"/>
      <c r="MO156" s="33" t="n"/>
      <c r="MP156" s="33" t="n"/>
      <c r="MQ156" s="33" t="n"/>
      <c r="MR156" s="33" t="n"/>
      <c r="MS156" s="34" t="n"/>
      <c r="MT156" s="33" t="n"/>
      <c r="MU156" s="33" t="n"/>
      <c r="MV156" s="33" t="n"/>
      <c r="MW156" s="33" t="n"/>
      <c r="MX156" s="34" t="n"/>
      <c r="MY156" s="33" t="n"/>
      <c r="MZ156" s="33" t="n"/>
      <c r="NA156" s="33" t="n"/>
      <c r="NB156" s="33" t="n"/>
      <c r="NC156" s="41" t="n"/>
      <c r="ND156" s="33" t="n"/>
      <c r="NE156" s="33" t="n"/>
      <c r="NF156" s="33" t="n"/>
      <c r="NG156" s="33" t="n"/>
      <c r="NH156" s="41" t="n"/>
      <c r="NI156" s="33" t="n"/>
      <c r="NJ156" s="33" t="n"/>
      <c r="NK156" s="33" t="n"/>
      <c r="NL156" s="33" t="n"/>
      <c r="NM156" s="41" t="n"/>
      <c r="NN156" s="33" t="n"/>
      <c r="NO156" s="33" t="n"/>
      <c r="NP156" s="33" t="n"/>
      <c r="NQ156" s="33" t="n"/>
      <c r="NR156" s="41" t="n"/>
      <c r="NS156" s="33" t="n"/>
      <c r="NT156" s="33" t="n"/>
      <c r="NU156" s="33" t="n"/>
      <c r="NV156" s="33" t="n"/>
      <c r="NW156" s="41" t="n"/>
      <c r="NX156" s="33" t="n"/>
      <c r="NY156" s="33" t="n"/>
      <c r="NZ156" s="33" t="n"/>
      <c r="OA156" s="33" t="n"/>
      <c r="OB156" s="41" t="n"/>
      <c r="OC156" s="33" t="n"/>
      <c r="OD156" s="33" t="n"/>
      <c r="OE156" s="33" t="n"/>
      <c r="OF156" s="33" t="n"/>
      <c r="OG156" s="41" t="n"/>
      <c r="OH156" s="33" t="n"/>
      <c r="OI156" s="33" t="n"/>
      <c r="OJ156" s="33" t="n"/>
      <c r="OK156" s="33" t="n"/>
      <c r="OL156" s="41" t="n"/>
      <c r="OM156" s="33" t="n"/>
      <c r="ON156" s="33" t="n"/>
      <c r="OO156" s="33" t="n"/>
      <c r="OP156" s="33" t="n"/>
      <c r="OQ156" s="41" t="n"/>
      <c r="OR156" s="33" t="n"/>
      <c r="OS156" s="33" t="n"/>
      <c r="OT156" s="33" t="n"/>
      <c r="OU156" s="33" t="n"/>
      <c r="OV156" s="41" t="n"/>
      <c r="OW156" s="33" t="n"/>
      <c r="OX156" s="33" t="n"/>
      <c r="OY156" s="33" t="n"/>
      <c r="PB156" s="33" t="n"/>
      <c r="PC156" s="33" t="n"/>
      <c r="PD156" s="33" t="n"/>
      <c r="PE156" s="33" t="n"/>
      <c r="PF156" s="41" t="n"/>
      <c r="PG156" s="33" t="n"/>
      <c r="PH156" s="33" t="n"/>
      <c r="PI156" s="33" t="n"/>
      <c r="PJ156" s="33" t="n"/>
      <c r="PK156" s="41" t="n"/>
      <c r="PL156" s="33" t="n"/>
      <c r="PM156" s="33" t="n"/>
      <c r="PN156" s="33" t="n"/>
      <c r="PO156" s="33" t="n"/>
      <c r="PP156" s="41" t="n"/>
      <c r="PQ156" s="33" t="n"/>
      <c r="PR156" s="33" t="n"/>
      <c r="PS156" s="33" t="n"/>
      <c r="PT156" s="33" t="n"/>
      <c r="PU156" s="41" t="n"/>
      <c r="PV156" s="33" t="n"/>
      <c r="PW156" s="33" t="n"/>
      <c r="PX156" s="33" t="n"/>
      <c r="PY156" s="33" t="n"/>
      <c r="PZ156" s="41" t="n"/>
      <c r="QA156" s="33" t="n"/>
      <c r="QB156" s="33" t="n"/>
      <c r="QC156" s="33" t="n"/>
      <c r="QD156" s="33" t="n"/>
      <c r="QE156" s="41" t="n"/>
      <c r="QF156" s="33" t="n"/>
      <c r="QG156" s="33" t="n"/>
      <c r="QH156" s="33" t="n"/>
      <c r="QI156" s="33" t="n"/>
      <c r="QJ156" s="41" t="n"/>
      <c r="QK156" s="33" t="n"/>
      <c r="QL156" s="33" t="n"/>
      <c r="QM156" s="33" t="n"/>
      <c r="QN156" s="33" t="n"/>
      <c r="QO156" s="41" t="n"/>
      <c r="QP156" s="33" t="n"/>
      <c r="QQ156" s="33" t="n"/>
      <c r="QR156" s="33" t="n"/>
      <c r="QS156" s="33" t="n"/>
      <c r="QT156" s="41" t="n"/>
      <c r="QU156" s="33" t="n"/>
      <c r="QV156" s="33" t="n"/>
      <c r="QW156" s="33" t="n"/>
      <c r="QX156" s="33" t="n"/>
      <c r="QY156" s="41" t="n"/>
      <c r="QZ156" s="33" t="n"/>
      <c r="RA156" s="33" t="n"/>
      <c r="RB156" s="33" t="n"/>
      <c r="RC156" s="33" t="n"/>
      <c r="RD156" s="41" t="n"/>
      <c r="RE156" s="33" t="n"/>
      <c r="RF156" s="33" t="n"/>
      <c r="RG156" s="33" t="n"/>
      <c r="RH156" s="33" t="n"/>
      <c r="RI156" s="41" t="n"/>
      <c r="RJ156" s="33" t="n"/>
      <c r="RK156" s="33" t="n"/>
      <c r="RL156" s="33" t="n"/>
      <c r="RM156" s="50" t="n"/>
      <c r="RN156" s="35" t="n"/>
      <c r="RO156" s="58" t="n"/>
      <c r="RP156" s="35" t="n"/>
      <c r="RQ156" s="33" t="n"/>
      <c r="RR156" s="33" t="n"/>
      <c r="RS156" s="59" t="n">
        <v>0.7</v>
      </c>
      <c r="RT156" s="59">
        <f>1-RS156</f>
        <v/>
      </c>
    </row>
    <row r="157">
      <c r="U157" s="33" t="inlineStr">
        <is>
          <t>TB Opps S0</t>
        </is>
      </c>
      <c r="V157" s="33" t="n"/>
      <c r="W157" s="33" t="n"/>
      <c r="X157" s="33" t="n"/>
      <c r="Y157" s="33" t="n"/>
      <c r="Z157" s="33" t="inlineStr">
        <is>
          <t>TB Opps S0</t>
        </is>
      </c>
      <c r="AA157" s="33" t="n"/>
      <c r="AB157" s="33" t="n"/>
      <c r="AC157" s="33" t="n"/>
      <c r="AD157" s="33" t="n"/>
      <c r="AE157" s="33" t="inlineStr">
        <is>
          <t>TB Opps S0</t>
        </is>
      </c>
      <c r="AF157" s="33" t="n"/>
      <c r="AG157" s="33" t="n"/>
      <c r="AH157" s="33" t="n"/>
      <c r="AI157" s="33" t="n"/>
      <c r="AJ157" s="33" t="inlineStr">
        <is>
          <t>TB Opps S0</t>
        </is>
      </c>
      <c r="AK157" s="33" t="n"/>
      <c r="AL157" s="33" t="n"/>
      <c r="AM157" s="33" t="n"/>
      <c r="AN157" s="33" t="n"/>
      <c r="AO157" s="33" t="inlineStr">
        <is>
          <t>TB Opps S0</t>
        </is>
      </c>
      <c r="AP157" s="33" t="n"/>
      <c r="AQ157" s="33" t="n"/>
      <c r="AR157" s="33" t="n"/>
      <c r="AS157" s="33" t="n"/>
      <c r="AT157" s="33" t="inlineStr">
        <is>
          <t>TB Opps S0</t>
        </is>
      </c>
      <c r="AU157" s="33" t="n"/>
      <c r="AV157" s="33" t="n"/>
      <c r="AW157" s="33" t="n"/>
      <c r="AX157" s="33" t="n"/>
      <c r="AY157" s="33" t="inlineStr">
        <is>
          <t>TB Opps S0</t>
        </is>
      </c>
      <c r="AZ157" s="33" t="n"/>
      <c r="BA157" s="33" t="n"/>
      <c r="BB157" s="33" t="n"/>
      <c r="BC157" s="33" t="n"/>
      <c r="BD157" s="33" t="inlineStr">
        <is>
          <t>TB Opps S0</t>
        </is>
      </c>
      <c r="BE157" s="33" t="n"/>
      <c r="BF157" s="33" t="n"/>
      <c r="BG157" s="33" t="n"/>
      <c r="BH157" s="33" t="n"/>
      <c r="BI157" s="33" t="inlineStr">
        <is>
          <t>TB Opps S0</t>
        </is>
      </c>
      <c r="BJ157" s="33" t="n"/>
      <c r="BK157" s="33" t="n"/>
      <c r="BL157" s="33" t="n"/>
      <c r="BM157" s="33" t="n"/>
      <c r="BN157" s="33" t="inlineStr">
        <is>
          <t>TB Opps S0</t>
        </is>
      </c>
      <c r="BO157" s="33" t="n"/>
      <c r="BP157" s="33" t="n"/>
      <c r="BQ157" s="33" t="n"/>
      <c r="BR157" s="33" t="n"/>
      <c r="BS157" s="33" t="inlineStr">
        <is>
          <t>TB Opps S0</t>
        </is>
      </c>
      <c r="BT157" s="33" t="n"/>
      <c r="BU157" s="33" t="n"/>
      <c r="BV157" s="33" t="n"/>
      <c r="BW157" s="33" t="n"/>
      <c r="BX157" s="33" t="inlineStr">
        <is>
          <t>TB Opps S0</t>
        </is>
      </c>
      <c r="BY157" s="33" t="n"/>
      <c r="BZ157" s="33" t="n"/>
      <c r="CA157" s="33" t="n"/>
      <c r="CB157" s="33" t="n"/>
      <c r="CC157" s="33" t="inlineStr">
        <is>
          <t>TB Opps S0</t>
        </is>
      </c>
      <c r="CD157" s="33" t="n"/>
      <c r="CE157" s="33" t="n"/>
      <c r="CF157" s="33" t="n"/>
      <c r="CG157" s="33" t="n"/>
      <c r="CH157" s="33" t="inlineStr">
        <is>
          <t>TB Opps S0</t>
        </is>
      </c>
      <c r="CI157" s="33" t="n"/>
      <c r="CJ157" s="33" t="n"/>
      <c r="CK157" s="33" t="n"/>
      <c r="CL157" s="33" t="n"/>
      <c r="CM157" s="33" t="inlineStr">
        <is>
          <t>TB Opps S0</t>
        </is>
      </c>
      <c r="CN157" s="33" t="n"/>
      <c r="CO157" s="33" t="n"/>
      <c r="CP157" s="33" t="n"/>
      <c r="CQ157" s="33" t="n"/>
      <c r="CR157" s="33" t="inlineStr">
        <is>
          <t>TB Opps S0</t>
        </is>
      </c>
      <c r="CS157" s="33" t="n"/>
      <c r="CT157" s="33" t="n"/>
      <c r="CU157" s="33" t="n"/>
      <c r="CV157" s="33" t="n"/>
      <c r="CW157" s="33" t="inlineStr">
        <is>
          <t>TB Opps S0</t>
        </is>
      </c>
      <c r="CX157" s="33" t="n"/>
      <c r="CY157" s="33" t="n"/>
      <c r="CZ157" s="33" t="n"/>
      <c r="DA157" s="33" t="n"/>
      <c r="DB157" s="33" t="inlineStr">
        <is>
          <t>TB Opps S0</t>
        </is>
      </c>
      <c r="DC157" s="33" t="n"/>
      <c r="DD157" s="33" t="n"/>
      <c r="DE157" s="33" t="n"/>
      <c r="DF157" s="33" t="n"/>
      <c r="DG157" s="33" t="inlineStr">
        <is>
          <t>TB Opps S0</t>
        </is>
      </c>
      <c r="DH157" s="33" t="n"/>
      <c r="DI157" s="33" t="n"/>
      <c r="DJ157" s="33" t="n"/>
      <c r="DK157" s="33" t="n"/>
      <c r="DL157" s="33" t="inlineStr">
        <is>
          <t>TB Opps S0</t>
        </is>
      </c>
      <c r="DM157" s="33" t="n"/>
      <c r="DN157" s="33" t="n"/>
      <c r="DO157" s="33" t="n"/>
      <c r="DP157" s="33" t="n"/>
      <c r="DQ157" s="33" t="inlineStr">
        <is>
          <t>TB Opps S0</t>
        </is>
      </c>
      <c r="DR157" s="33" t="n"/>
      <c r="DS157" s="33" t="n"/>
      <c r="DT157" s="33" t="n"/>
      <c r="DU157" s="33" t="n"/>
      <c r="DV157" s="33" t="inlineStr">
        <is>
          <t>TB Opps S0</t>
        </is>
      </c>
      <c r="DW157" s="33" t="n"/>
      <c r="DX157" s="33" t="n"/>
      <c r="DY157" s="33" t="n"/>
      <c r="DZ157" s="33" t="n"/>
      <c r="EA157" s="33" t="inlineStr">
        <is>
          <t>TB Opps S0</t>
        </is>
      </c>
      <c r="EB157" s="33" t="n"/>
      <c r="EC157" s="33" t="n"/>
      <c r="ED157" s="33" t="n"/>
      <c r="EE157" s="33" t="n"/>
      <c r="EF157" s="33" t="inlineStr">
        <is>
          <t>TB Opps S0</t>
        </is>
      </c>
      <c r="EG157" s="33" t="n"/>
      <c r="EH157" s="33" t="n"/>
      <c r="EI157" s="33" t="n"/>
      <c r="EJ157" s="33" t="n"/>
      <c r="EK157" s="33" t="inlineStr">
        <is>
          <t>TB Opps S0</t>
        </is>
      </c>
      <c r="EL157" s="33" t="n"/>
      <c r="EM157" s="33" t="n"/>
      <c r="EN157" s="33" t="n"/>
      <c r="EO157" s="33" t="n"/>
      <c r="EP157" s="33" t="inlineStr">
        <is>
          <t>TB Opps S0</t>
        </is>
      </c>
      <c r="EQ157" s="33" t="n"/>
      <c r="ER157" s="33" t="n"/>
      <c r="ES157" s="33" t="n"/>
      <c r="ET157" s="33" t="n"/>
      <c r="EU157" s="33" t="inlineStr">
        <is>
          <t>TB Opps S0</t>
        </is>
      </c>
      <c r="EV157" s="33" t="n"/>
      <c r="EW157" s="33" t="n"/>
      <c r="EX157" s="33" t="n"/>
      <c r="EY157" s="33" t="n"/>
      <c r="EZ157" s="33" t="inlineStr">
        <is>
          <t>TB Opps S0</t>
        </is>
      </c>
      <c r="FA157" s="33" t="n"/>
      <c r="FB157" s="33" t="n"/>
      <c r="FC157" s="33" t="n"/>
      <c r="FD157" s="33" t="n"/>
      <c r="FE157" s="33" t="inlineStr">
        <is>
          <t>TB Opps S0</t>
        </is>
      </c>
      <c r="FF157" s="33" t="n"/>
      <c r="FG157" s="33" t="n"/>
      <c r="FH157" s="33" t="n"/>
      <c r="FI157" s="33" t="n"/>
      <c r="FJ157" s="33" t="inlineStr">
        <is>
          <t>TB Opps S0</t>
        </is>
      </c>
      <c r="FK157" s="33" t="n"/>
      <c r="FL157" s="33" t="n"/>
      <c r="FM157" s="33" t="n"/>
      <c r="FN157" s="33" t="n"/>
      <c r="FO157" s="33" t="inlineStr">
        <is>
          <t>TB Opps S0</t>
        </is>
      </c>
      <c r="FP157" s="33" t="n"/>
      <c r="FQ157" s="33" t="n"/>
      <c r="FR157" s="33" t="n"/>
      <c r="FS157" s="33" t="n"/>
      <c r="FT157" s="33" t="inlineStr">
        <is>
          <t>TB Opps S0</t>
        </is>
      </c>
      <c r="FU157" s="33" t="n"/>
      <c r="FV157" s="33" t="n"/>
      <c r="FW157" s="33" t="n"/>
      <c r="FX157" s="33" t="n"/>
      <c r="FY157" s="33" t="inlineStr">
        <is>
          <t>TB Opps S0</t>
        </is>
      </c>
      <c r="FZ157" s="34" t="n"/>
      <c r="GA157" s="33" t="n"/>
      <c r="GB157" s="33" t="n"/>
      <c r="GC157" s="33" t="n"/>
      <c r="GD157" s="33" t="inlineStr">
        <is>
          <t>TB Opps S0</t>
        </is>
      </c>
      <c r="GE157" s="34" t="n"/>
      <c r="GF157" s="33" t="n"/>
      <c r="GG157" s="33" t="n"/>
      <c r="GH157" s="33" t="n"/>
      <c r="GI157" s="33" t="inlineStr">
        <is>
          <t>TB Opps S0</t>
        </is>
      </c>
      <c r="GJ157" s="34" t="n"/>
      <c r="GK157" s="33" t="n"/>
      <c r="GL157" s="33" t="n"/>
      <c r="GM157" s="33" t="n"/>
      <c r="GN157" s="33" t="inlineStr">
        <is>
          <t>TB Opps S0</t>
        </is>
      </c>
      <c r="GO157" s="34" t="n"/>
      <c r="GP157" s="33" t="n"/>
      <c r="GQ157" s="33" t="n"/>
      <c r="GR157" s="33" t="n"/>
      <c r="GS157" s="33" t="inlineStr">
        <is>
          <t>TB Opps S0</t>
        </is>
      </c>
      <c r="GT157" s="34" t="n"/>
      <c r="GU157" s="33" t="n"/>
      <c r="GV157" s="33" t="n"/>
      <c r="GW157" s="33" t="n"/>
      <c r="GX157" s="33" t="inlineStr">
        <is>
          <t>TB Opps S0</t>
        </is>
      </c>
      <c r="GY157" s="34" t="n"/>
      <c r="GZ157" s="33" t="n"/>
      <c r="HA157" s="33" t="n"/>
      <c r="HB157" s="33" t="n"/>
      <c r="HC157" s="33" t="inlineStr">
        <is>
          <t>TB Opps S0</t>
        </is>
      </c>
      <c r="HD157" s="34" t="n"/>
      <c r="HE157" s="33" t="n"/>
      <c r="HF157" s="33" t="n"/>
      <c r="HG157" s="33" t="n"/>
      <c r="HH157" s="33" t="inlineStr">
        <is>
          <t>TB Opps S0</t>
        </is>
      </c>
      <c r="HI157" s="34" t="n"/>
      <c r="HJ157" s="33" t="n"/>
      <c r="HK157" s="33" t="n"/>
      <c r="HL157" s="33" t="n"/>
      <c r="HM157" s="33" t="inlineStr">
        <is>
          <t>TB Opps S0</t>
        </is>
      </c>
      <c r="HN157" s="34" t="n"/>
      <c r="HO157" s="33" t="n"/>
      <c r="HP157" s="33" t="n"/>
      <c r="HQ157" s="33" t="n"/>
      <c r="HR157" s="33" t="inlineStr">
        <is>
          <t>TB Opps S0</t>
        </is>
      </c>
      <c r="HS157" s="34" t="n"/>
      <c r="HT157" s="33" t="n"/>
      <c r="HU157" s="33" t="n"/>
      <c r="HV157" s="33" t="n"/>
      <c r="HW157" s="33" t="inlineStr">
        <is>
          <t>TB Opps S0</t>
        </is>
      </c>
      <c r="HX157" s="34" t="n"/>
      <c r="HY157" s="33" t="n"/>
      <c r="HZ157" s="33" t="n"/>
      <c r="IA157" s="33" t="n"/>
      <c r="IB157" s="33" t="inlineStr">
        <is>
          <t>TB Opps S0</t>
        </is>
      </c>
      <c r="IC157" s="34" t="n"/>
      <c r="ID157" s="33" t="n"/>
      <c r="IE157" s="33" t="n"/>
      <c r="IF157" s="33" t="n"/>
      <c r="IG157" s="33" t="inlineStr">
        <is>
          <t>TB Opps S0</t>
        </is>
      </c>
      <c r="IH157" s="34" t="n"/>
      <c r="II157" s="33" t="n"/>
      <c r="IJ157" s="33" t="n"/>
      <c r="IK157" s="33" t="n"/>
      <c r="IL157" s="33" t="inlineStr">
        <is>
          <t>TB Opps S0</t>
        </is>
      </c>
      <c r="IM157" s="34" t="n"/>
      <c r="IN157" s="33" t="n"/>
      <c r="IO157" s="33" t="n"/>
      <c r="IP157" s="33" t="n"/>
      <c r="IQ157" s="33" t="inlineStr">
        <is>
          <t>TB Opps S0</t>
        </is>
      </c>
      <c r="IR157" s="34" t="n"/>
      <c r="IS157" s="33" t="n"/>
      <c r="IT157" s="33" t="n"/>
      <c r="IU157" s="33" t="n"/>
      <c r="IV157" s="33" t="inlineStr">
        <is>
          <t>TB Opps S0</t>
        </is>
      </c>
      <c r="IW157" s="34" t="n"/>
      <c r="IX157" s="33" t="n"/>
      <c r="IY157" s="33" t="n"/>
      <c r="IZ157" s="33" t="n"/>
      <c r="JA157" s="33" t="inlineStr">
        <is>
          <t>TB Opps S0</t>
        </is>
      </c>
      <c r="JB157" s="34" t="n"/>
      <c r="JC157" s="33" t="n"/>
      <c r="JD157" s="33" t="n"/>
      <c r="JE157" s="33" t="n"/>
      <c r="JF157" s="33" t="inlineStr">
        <is>
          <t>TB Opps S0</t>
        </is>
      </c>
      <c r="JG157" s="34" t="n"/>
      <c r="JH157" s="33" t="n"/>
      <c r="JI157" s="33" t="n"/>
      <c r="JJ157" s="33" t="n"/>
      <c r="JK157" s="33" t="inlineStr">
        <is>
          <t>TB Opps S0</t>
        </is>
      </c>
      <c r="JL157" s="34" t="n"/>
      <c r="JM157" s="33" t="n"/>
      <c r="JN157" s="33" t="n"/>
      <c r="JO157" s="33" t="n"/>
      <c r="JP157" s="33" t="inlineStr">
        <is>
          <t>TB Opps S0</t>
        </is>
      </c>
      <c r="JQ157" s="34" t="n"/>
      <c r="JR157" s="33" t="n"/>
      <c r="JS157" s="33" t="n"/>
      <c r="JT157" s="33" t="n"/>
      <c r="JU157" s="33" t="inlineStr">
        <is>
          <t>TB Opps S0</t>
        </is>
      </c>
      <c r="JV157" s="34" t="n"/>
      <c r="JW157" s="33" t="n"/>
      <c r="JX157" s="33" t="n"/>
      <c r="JY157" s="33" t="n"/>
      <c r="JZ157" s="33" t="inlineStr">
        <is>
          <t>TB Opps S0</t>
        </is>
      </c>
      <c r="KA157" s="34" t="n"/>
      <c r="KB157" s="33" t="n"/>
      <c r="KC157" s="33" t="n"/>
      <c r="KD157" s="33" t="n"/>
      <c r="KE157" s="33" t="inlineStr">
        <is>
          <t>TB Opps S0</t>
        </is>
      </c>
      <c r="KF157" s="34" t="n"/>
      <c r="KG157" s="33" t="n"/>
      <c r="KH157" s="33" t="n"/>
      <c r="KI157" s="33" t="n"/>
      <c r="KJ157" s="33" t="inlineStr">
        <is>
          <t>TB Opps S0</t>
        </is>
      </c>
      <c r="KK157" s="34" t="n"/>
      <c r="KL157" s="33" t="n"/>
      <c r="KM157" s="33" t="n"/>
      <c r="KN157" s="33" t="n"/>
      <c r="KO157" s="33" t="inlineStr">
        <is>
          <t>Pure Tactical (S0) Growth</t>
        </is>
      </c>
      <c r="KP157" s="34" t="n"/>
      <c r="KQ157" s="33" t="n"/>
      <c r="KR157" s="33" t="n"/>
      <c r="KS157" s="33" t="n"/>
      <c r="KT157" s="33" t="inlineStr">
        <is>
          <t>Pure Tactical (S0) Growth</t>
        </is>
      </c>
      <c r="KU157" s="34" t="n"/>
      <c r="KV157" s="33" t="n"/>
      <c r="KW157" s="33" t="n"/>
      <c r="KX157" s="33" t="n"/>
      <c r="KY157" s="33" t="inlineStr">
        <is>
          <t>Pure Tactical (S0) Growth</t>
        </is>
      </c>
      <c r="KZ157" s="34" t="n"/>
      <c r="LA157" s="33" t="n"/>
      <c r="LB157" s="33" t="n"/>
      <c r="LC157" s="33" t="n"/>
      <c r="LD157" s="33" t="inlineStr">
        <is>
          <t>Pure Tactical (S0) Growth</t>
        </is>
      </c>
      <c r="LE157" s="34" t="n"/>
      <c r="LF157" s="33" t="n"/>
      <c r="LG157" s="33" t="n"/>
      <c r="LH157" s="33" t="n"/>
      <c r="LI157" s="33" t="inlineStr">
        <is>
          <t>Pure Tactical (S0) Growth</t>
        </is>
      </c>
      <c r="LJ157" s="34" t="n"/>
      <c r="LK157" s="33" t="n"/>
      <c r="LL157" s="33" t="n"/>
      <c r="LM157" s="33" t="n"/>
      <c r="LN157" s="33" t="inlineStr">
        <is>
          <t>Pure Tactical (S0) Growth</t>
        </is>
      </c>
      <c r="LO157" s="34" t="n"/>
      <c r="LP157" s="33" t="n"/>
      <c r="LQ157" s="33" t="n"/>
      <c r="LR157" s="33" t="n"/>
      <c r="LS157" s="33" t="inlineStr">
        <is>
          <t>Pure Tactical (S0) Growth</t>
        </is>
      </c>
      <c r="LT157" s="34" t="n"/>
      <c r="LU157" s="33" t="n"/>
      <c r="LV157" s="33" t="n"/>
      <c r="LW157" s="33" t="n"/>
      <c r="LX157" s="33" t="inlineStr">
        <is>
          <t>Pure Tactical (S0) Growth</t>
        </is>
      </c>
      <c r="LY157" s="34" t="n"/>
      <c r="LZ157" s="33" t="n"/>
      <c r="MA157" s="33" t="n"/>
      <c r="MB157" s="33" t="n"/>
      <c r="MC157" s="33" t="inlineStr">
        <is>
          <t>Pure Tactical (S0) Growth</t>
        </is>
      </c>
      <c r="MD157" s="34" t="n"/>
      <c r="ME157" s="33" t="n"/>
      <c r="MF157" s="33" t="n"/>
      <c r="MG157" s="33" t="n"/>
      <c r="MH157" s="33" t="inlineStr">
        <is>
          <t>Pure Tactical (S0) Growth</t>
        </is>
      </c>
      <c r="MI157" s="34" t="n"/>
      <c r="MJ157" s="33" t="n"/>
      <c r="MK157" s="33" t="n"/>
      <c r="ML157" s="33" t="n"/>
      <c r="MM157" s="33" t="inlineStr">
        <is>
          <t>Pure Tactical (S0) Growth</t>
        </is>
      </c>
      <c r="MN157" s="34" t="n"/>
      <c r="MO157" s="33" t="n"/>
      <c r="MP157" s="33" t="n"/>
      <c r="MQ157" s="33" t="n"/>
      <c r="MR157" s="33" t="inlineStr">
        <is>
          <t>Pure Tactical (S0) Growth</t>
        </is>
      </c>
      <c r="MS157" s="34" t="n"/>
      <c r="MT157" s="33" t="n"/>
      <c r="MU157" s="33" t="n"/>
      <c r="MV157" s="33" t="n"/>
      <c r="MW157" s="33" t="inlineStr">
        <is>
          <t>Pure Tactical (S0) Growth</t>
        </is>
      </c>
      <c r="MX157" s="34" t="n"/>
      <c r="MY157" s="33" t="n"/>
      <c r="MZ157" s="33" t="n"/>
      <c r="NA157" s="33" t="n"/>
      <c r="NB157" s="33" t="inlineStr">
        <is>
          <t>Pure Tactical (S0) Growth</t>
        </is>
      </c>
      <c r="NC157" s="41" t="n"/>
      <c r="ND157" s="33" t="n"/>
      <c r="NE157" s="33" t="n"/>
      <c r="NF157" s="33" t="n"/>
      <c r="NG157" s="33" t="inlineStr">
        <is>
          <t>Pure Tactical (S0) Growth</t>
        </is>
      </c>
      <c r="NH157" s="41" t="n"/>
      <c r="NI157" s="33" t="n"/>
      <c r="NJ157" s="33" t="n"/>
      <c r="NK157" s="33" t="n"/>
      <c r="NL157" s="33" t="inlineStr">
        <is>
          <t>Pure Tactical (S0) Growth</t>
        </is>
      </c>
      <c r="NM157" s="41" t="n"/>
      <c r="NN157" s="33" t="n"/>
      <c r="NO157" s="33" t="n"/>
      <c r="NP157" s="33" t="n"/>
      <c r="NQ157" s="33" t="inlineStr">
        <is>
          <t>Pure Tactical (S0) Growth</t>
        </is>
      </c>
      <c r="NR157" s="41" t="n"/>
      <c r="NS157" s="33" t="n"/>
      <c r="NT157" s="33" t="n"/>
      <c r="NU157" s="33" t="n"/>
      <c r="NV157" s="33" t="inlineStr">
        <is>
          <t>Pure Tactical (S0) Growth</t>
        </is>
      </c>
      <c r="NW157" s="41" t="n"/>
      <c r="NX157" s="33" t="n"/>
      <c r="NY157" s="33" t="n"/>
      <c r="NZ157" s="33" t="n"/>
      <c r="OA157" s="33" t="inlineStr">
        <is>
          <t>Pure Tactical (S0) Growth</t>
        </is>
      </c>
      <c r="OB157" s="41" t="n"/>
      <c r="OC157" s="33" t="n"/>
      <c r="OD157" s="33" t="n"/>
      <c r="OE157" s="33" t="n"/>
      <c r="OF157" s="33" t="inlineStr">
        <is>
          <t>Pure Tactical (S0) Growth</t>
        </is>
      </c>
      <c r="OG157" s="41" t="n"/>
      <c r="OH157" s="33" t="n"/>
      <c r="OI157" s="33" t="n"/>
      <c r="OJ157" s="33" t="n"/>
      <c r="OK157" s="33" t="inlineStr">
        <is>
          <t>Pure Tactical (S0) Growth</t>
        </is>
      </c>
      <c r="OL157" s="41" t="n"/>
      <c r="OM157" s="33" t="n"/>
      <c r="ON157" s="33" t="n"/>
      <c r="OO157" s="33" t="n"/>
      <c r="OP157" s="33" t="inlineStr">
        <is>
          <t>Pure Tactical (S0) Growth</t>
        </is>
      </c>
      <c r="OQ157" s="41" t="n"/>
      <c r="OR157" s="33" t="n"/>
      <c r="OS157" s="33" t="n"/>
      <c r="OT157" s="33" t="n"/>
      <c r="OU157" s="33" t="inlineStr">
        <is>
          <t>Pure Tactical (S0) Growth</t>
        </is>
      </c>
      <c r="OV157" s="41" t="n"/>
      <c r="OW157" s="33" t="n"/>
      <c r="OX157" s="33" t="n"/>
      <c r="OY157" s="33" t="n"/>
      <c r="OZ157" s="33" t="inlineStr">
        <is>
          <t>Pure Tactical (S0) Growth</t>
        </is>
      </c>
      <c r="PB157" s="33" t="n"/>
      <c r="PC157" s="33" t="n"/>
      <c r="PD157" s="33" t="n"/>
      <c r="PE157" s="33" t="inlineStr">
        <is>
          <t>Pure Tactical (S0) Growth</t>
        </is>
      </c>
      <c r="PF157" s="41" t="n"/>
      <c r="PG157" s="33" t="n"/>
      <c r="PH157" s="33" t="n"/>
      <c r="PI157" s="33" t="n"/>
      <c r="PJ157" s="33" t="inlineStr">
        <is>
          <t>Pure Tactical (S0) Growth</t>
        </is>
      </c>
      <c r="PK157" s="41" t="n"/>
      <c r="PL157" s="33" t="n"/>
      <c r="PM157" s="33" t="n"/>
      <c r="PN157" s="33" t="n"/>
      <c r="PO157" s="33" t="inlineStr">
        <is>
          <t>Pure Tactical (S0) Growth</t>
        </is>
      </c>
      <c r="PP157" s="41" t="n"/>
      <c r="PQ157" s="33" t="n"/>
      <c r="PR157" s="33" t="n"/>
      <c r="PS157" s="33" t="n"/>
      <c r="PT157" s="33" t="inlineStr">
        <is>
          <t>Pure Tactical (S0) Growth</t>
        </is>
      </c>
      <c r="PU157" s="41" t="n"/>
      <c r="PV157" s="33" t="n"/>
      <c r="PW157" s="33" t="n"/>
      <c r="PX157" s="33" t="n"/>
      <c r="PY157" s="33" t="inlineStr">
        <is>
          <t>Pure Tactical (S0) Growth</t>
        </is>
      </c>
      <c r="PZ157" s="41" t="n"/>
      <c r="QA157" s="33" t="n"/>
      <c r="QB157" s="33" t="n"/>
      <c r="QC157" s="33" t="n"/>
      <c r="QD157" s="33" t="inlineStr">
        <is>
          <t>Pure Tactical (S0) Growth</t>
        </is>
      </c>
      <c r="QE157" s="41" t="n"/>
      <c r="QF157" s="33" t="n"/>
      <c r="QG157" s="33" t="n"/>
      <c r="QH157" s="33" t="n"/>
      <c r="QI157" s="33" t="inlineStr">
        <is>
          <t>Pure Tactical (S0) Growth</t>
        </is>
      </c>
      <c r="QJ157" s="41" t="n"/>
      <c r="QK157" s="33" t="n"/>
      <c r="QL157" s="33" t="n"/>
      <c r="QM157" s="33" t="n"/>
      <c r="QN157" s="33" t="inlineStr">
        <is>
          <t>Pure Tactical (S0) Growth</t>
        </is>
      </c>
      <c r="QO157" s="41" t="n"/>
      <c r="QP157" s="33" t="n"/>
      <c r="QQ157" s="33" t="n"/>
      <c r="QR157" s="33" t="n"/>
      <c r="QS157" s="33" t="inlineStr">
        <is>
          <t>Pure Tactical (S0) Growth</t>
        </is>
      </c>
      <c r="QT157" s="41" t="n"/>
      <c r="QU157" s="33" t="n"/>
      <c r="QV157" s="33" t="n"/>
      <c r="QW157" s="33" t="n"/>
      <c r="QX157" s="33" t="inlineStr">
        <is>
          <t>Pure Tactical (S0) Growth</t>
        </is>
      </c>
      <c r="QY157" s="41" t="n"/>
      <c r="QZ157" s="33" t="n"/>
      <c r="RA157" s="33" t="n"/>
      <c r="RB157" s="33" t="n"/>
      <c r="RC157" s="33" t="inlineStr">
        <is>
          <t>Pure Tactical (S0) Growth</t>
        </is>
      </c>
      <c r="RD157" s="41" t="n"/>
      <c r="RE157" s="33" t="n"/>
      <c r="RF157" s="33" t="n"/>
      <c r="RG157" s="33" t="n"/>
      <c r="RH157" s="33" t="inlineStr">
        <is>
          <t>Pure Tactical (S0) Growth</t>
        </is>
      </c>
      <c r="RI157" s="41" t="n"/>
      <c r="RJ157" s="33" t="n"/>
      <c r="RK157" s="33" t="n"/>
      <c r="RL157" s="33" t="n"/>
      <c r="RM157" s="50" t="n"/>
      <c r="RN157" s="43" t="n"/>
      <c r="RO157" s="35" t="n"/>
      <c r="RP157" s="35" t="n"/>
      <c r="RQ157" s="33" t="n"/>
      <c r="RR157" s="33" t="n"/>
      <c r="RS157" s="33" t="n"/>
      <c r="RT157" s="33" t="n"/>
    </row>
    <row r="158">
      <c r="U158" s="61" t="inlineStr">
        <is>
          <t>VTSAX</t>
        </is>
      </c>
      <c r="V158" s="49" t="n">
        <v>0.605</v>
      </c>
      <c r="W158" s="61">
        <f>'ETF MTD'!$K$28/'ETF MTD'!$K$3-1</f>
        <v/>
      </c>
      <c r="X158" s="61">
        <f>V158*W158</f>
        <v/>
      </c>
      <c r="Y158" s="61" t="n"/>
      <c r="Z158" s="61" t="inlineStr">
        <is>
          <t>VTSAX</t>
        </is>
      </c>
      <c r="AA158" s="49" t="n">
        <v>0.45</v>
      </c>
      <c r="AB158" s="61">
        <f>'ETF MTD'!$K$28/'ETF MTD'!$K$3-1</f>
        <v/>
      </c>
      <c r="AC158" s="61">
        <f>AA158*AB158</f>
        <v/>
      </c>
      <c r="AD158" s="61" t="n"/>
      <c r="AE158" s="61" t="inlineStr">
        <is>
          <t>VTSAX</t>
        </is>
      </c>
      <c r="AF158" s="49" t="n">
        <v>0.35</v>
      </c>
      <c r="AG158" s="61">
        <f>'ETF MTD'!$K$28/'ETF MTD'!$K$3-1</f>
        <v/>
      </c>
      <c r="AH158" s="61">
        <f>AF158*AG158</f>
        <v/>
      </c>
      <c r="AI158" s="61" t="n"/>
      <c r="AJ158" s="61" t="inlineStr">
        <is>
          <t>VTSAX</t>
        </is>
      </c>
      <c r="AK158" s="49" t="n">
        <v>0.175</v>
      </c>
      <c r="AL158" s="61">
        <f>'ETF MTD'!$K$28/'ETF MTD'!$K$3-1</f>
        <v/>
      </c>
      <c r="AM158" s="61">
        <f>AK158*AL158</f>
        <v/>
      </c>
      <c r="AN158" s="61" t="n"/>
      <c r="AO158" s="61" t="inlineStr">
        <is>
          <t>VTSAX</t>
        </is>
      </c>
      <c r="AP158" s="49" t="n">
        <v>0.725</v>
      </c>
      <c r="AQ158" s="61">
        <f>'ETF MTD'!$K$28/'ETF MTD'!$K$3-1</f>
        <v/>
      </c>
      <c r="AR158" s="61">
        <f>AP158*AQ158</f>
        <v/>
      </c>
      <c r="AS158" s="61" t="n"/>
      <c r="AT158" s="61" t="inlineStr">
        <is>
          <t>VTSAX</t>
        </is>
      </c>
      <c r="AU158" s="49" t="n">
        <v>0.725</v>
      </c>
      <c r="AV158" s="61">
        <f>'ETF MTD'!$K$28/'ETF MTD'!$K$3-1</f>
        <v/>
      </c>
      <c r="AW158" s="61">
        <f>AU158*AV158</f>
        <v/>
      </c>
      <c r="AX158" s="61" t="n"/>
      <c r="AY158" s="61" t="inlineStr">
        <is>
          <t>VTSAX</t>
        </is>
      </c>
      <c r="AZ158" s="49" t="n">
        <v>0.45</v>
      </c>
      <c r="BA158" s="61">
        <f>'ETF MTD'!$K$28/'ETF MTD'!$K$3-1</f>
        <v/>
      </c>
      <c r="BB158" s="61">
        <f>AZ158*BA158</f>
        <v/>
      </c>
      <c r="BC158" s="61" t="n"/>
      <c r="BD158" s="61" t="inlineStr">
        <is>
          <t>VTSAX</t>
        </is>
      </c>
      <c r="BE158" s="49" t="n">
        <v>0.415</v>
      </c>
      <c r="BF158" s="61">
        <f>'ETF MTD'!$K$28/'ETF MTD'!$K$3-1</f>
        <v/>
      </c>
      <c r="BG158" s="61">
        <f>BE158*BF158</f>
        <v/>
      </c>
      <c r="BH158" s="61" t="n"/>
      <c r="BI158" s="61" t="inlineStr">
        <is>
          <t>VTSAX</t>
        </is>
      </c>
      <c r="BJ158" s="49" t="n">
        <v>0.375</v>
      </c>
      <c r="BK158" s="61">
        <f>'ETF MTD'!$K$28/'ETF MTD'!$K$3-1</f>
        <v/>
      </c>
      <c r="BL158" s="61">
        <f>BJ158*BK158</f>
        <v/>
      </c>
      <c r="BM158" s="61" t="n"/>
      <c r="BN158" s="61" t="inlineStr">
        <is>
          <t>VTSAX</t>
        </is>
      </c>
      <c r="BO158" s="49" t="n">
        <v>0.4</v>
      </c>
      <c r="BP158" s="61">
        <f>'ETF MTD'!$K$28/'ETF MTD'!$K$3-1</f>
        <v/>
      </c>
      <c r="BQ158" s="61">
        <f>BO158*BP158</f>
        <v/>
      </c>
      <c r="BR158" s="61" t="n"/>
      <c r="BS158" s="61" t="inlineStr">
        <is>
          <t>VTSAX</t>
        </is>
      </c>
      <c r="BT158" s="49" t="n">
        <v>0.465</v>
      </c>
      <c r="BU158" s="61">
        <f>'ETF MTD'!$K$28/'ETF MTD'!$K$3-1</f>
        <v/>
      </c>
      <c r="BV158" s="61">
        <f>BT158*BU158</f>
        <v/>
      </c>
      <c r="BW158" s="61" t="n"/>
      <c r="BX158" s="61" t="inlineStr">
        <is>
          <t>VTSAX</t>
        </is>
      </c>
      <c r="BY158" s="49" t="n">
        <v>0.35</v>
      </c>
      <c r="BZ158" s="61">
        <f>'ETF MTD'!$K$28/'ETF MTD'!$K$3-1</f>
        <v/>
      </c>
      <c r="CA158" s="61">
        <f>BY158*BZ158</f>
        <v/>
      </c>
      <c r="CB158" s="61" t="n"/>
      <c r="CC158" s="61" t="inlineStr">
        <is>
          <t>VTSAX</t>
        </is>
      </c>
      <c r="CD158" s="49" t="n">
        <v>0.4</v>
      </c>
      <c r="CE158" s="61">
        <f>'ETF MTD'!$K$28/'ETF MTD'!$K$3-1</f>
        <v/>
      </c>
      <c r="CF158" s="61">
        <f>CD158*CE158</f>
        <v/>
      </c>
      <c r="CG158" s="61" t="n"/>
      <c r="CH158" s="61" t="inlineStr">
        <is>
          <t>VTSAX</t>
        </is>
      </c>
      <c r="CI158" s="49" t="n">
        <v>0.45</v>
      </c>
      <c r="CJ158" s="61">
        <f>'ETF MTD'!$K$28/'ETF MTD'!$K$3-1</f>
        <v/>
      </c>
      <c r="CK158" s="61">
        <f>CI158*CJ158</f>
        <v/>
      </c>
      <c r="CL158" s="61" t="n"/>
      <c r="CM158" s="61" t="inlineStr">
        <is>
          <t>VTSAX</t>
        </is>
      </c>
      <c r="CN158" s="49" t="n">
        <v>0.225</v>
      </c>
      <c r="CO158" s="61">
        <f>'ETF MTD'!$K$28/'ETF MTD'!$K$3-1</f>
        <v/>
      </c>
      <c r="CP158" s="61">
        <f>CN158*CO158</f>
        <v/>
      </c>
      <c r="CQ158" s="61" t="n"/>
      <c r="CR158" s="61" t="inlineStr">
        <is>
          <t>VTSAX</t>
        </is>
      </c>
      <c r="CS158" s="49" t="n">
        <v>0.225</v>
      </c>
      <c r="CT158" s="61">
        <f>'ETF MTD'!$K$28/'ETF MTD'!$K$3-1</f>
        <v/>
      </c>
      <c r="CU158" s="61">
        <f>CS158*CT158</f>
        <v/>
      </c>
      <c r="CV158" s="61" t="n"/>
      <c r="CW158" s="61" t="inlineStr">
        <is>
          <t>VTSAX</t>
        </is>
      </c>
      <c r="CX158" s="49" t="n">
        <v>0.6399999999999999</v>
      </c>
      <c r="CY158" s="61">
        <f>'ETF MTD'!$K$28/'ETF MTD'!$K$3-1</f>
        <v/>
      </c>
      <c r="CZ158" s="61">
        <f>CX158*CY158</f>
        <v/>
      </c>
      <c r="DA158" s="61" t="n"/>
      <c r="DB158" s="61" t="inlineStr">
        <is>
          <t>VTSAX</t>
        </is>
      </c>
      <c r="DC158" s="49" t="n">
        <v>0.715</v>
      </c>
      <c r="DD158" s="61">
        <f>'ETF MTD'!$K$28/'ETF MTD'!$K$3-1</f>
        <v/>
      </c>
      <c r="DE158" s="61">
        <f>DC158*DD158</f>
        <v/>
      </c>
      <c r="DF158" s="61" t="n"/>
      <c r="DG158" s="61" t="inlineStr">
        <is>
          <t>VTSAX</t>
        </is>
      </c>
      <c r="DH158" s="49" t="n">
        <v>0.83</v>
      </c>
      <c r="DI158" s="61">
        <f>'ETF MTD'!$K$28/'ETF MTD'!$K$3-1</f>
        <v/>
      </c>
      <c r="DJ158" s="61">
        <f>DH158*DI158</f>
        <v/>
      </c>
      <c r="DK158" s="61" t="n"/>
      <c r="DL158" s="61" t="inlineStr">
        <is>
          <t>VTSAX</t>
        </is>
      </c>
      <c r="DM158" s="49" t="n">
        <v>0.7649999999999999</v>
      </c>
      <c r="DN158" s="61">
        <f>'ETF MTD'!$K$28/'ETF MTD'!$K$3-1</f>
        <v/>
      </c>
      <c r="DO158" s="61">
        <f>DM158*DN158</f>
        <v/>
      </c>
      <c r="DP158" s="61" t="n"/>
      <c r="DQ158" s="61" t="inlineStr">
        <is>
          <t>VTSAX</t>
        </is>
      </c>
      <c r="DR158" s="49" t="n">
        <v>0.88</v>
      </c>
      <c r="DS158" s="61">
        <f>'ETF MTD'!$K$28/'ETF MTD'!$K$3-1</f>
        <v/>
      </c>
      <c r="DT158" s="61">
        <f>DR158*DS158</f>
        <v/>
      </c>
      <c r="DU158" s="61" t="n"/>
      <c r="DV158" s="61" t="inlineStr">
        <is>
          <t>VTSAX</t>
        </is>
      </c>
      <c r="DW158" s="49" t="n">
        <v>0.465</v>
      </c>
      <c r="DX158" s="61">
        <f>'ETF MTD'!$K$28/'ETF MTD'!$K$3-1</f>
        <v/>
      </c>
      <c r="DY158" s="61">
        <f>DW158*DX158</f>
        <v/>
      </c>
      <c r="DZ158" s="61" t="n"/>
      <c r="EA158" s="61" t="inlineStr">
        <is>
          <t>VTSAX</t>
        </is>
      </c>
      <c r="EB158" s="49" t="n">
        <v>0</v>
      </c>
      <c r="EC158" s="61">
        <f>'ETF MTD'!$K$28/'ETF MTD'!$K$3-1</f>
        <v/>
      </c>
      <c r="ED158" s="61">
        <f>EB158*EC158</f>
        <v/>
      </c>
      <c r="EE158" s="61" t="n"/>
      <c r="EF158" s="61" t="inlineStr">
        <is>
          <t>VTSAX</t>
        </is>
      </c>
      <c r="EG158" s="49" t="n">
        <v>0</v>
      </c>
      <c r="EH158" s="61">
        <f>'ETF MTD'!$K$28/'ETF MTD'!$K$3-1</f>
        <v/>
      </c>
      <c r="EI158" s="61">
        <f>EG158*EH158</f>
        <v/>
      </c>
      <c r="EJ158" s="61" t="n"/>
      <c r="EK158" s="61" t="inlineStr">
        <is>
          <t>VTSAX</t>
        </is>
      </c>
      <c r="EL158" s="49" t="n">
        <v>0</v>
      </c>
      <c r="EM158" s="61">
        <f>'ETF MTD'!$K$28/'ETF MTD'!$K$3-1</f>
        <v/>
      </c>
      <c r="EN158" s="61">
        <f>EL158*EM158</f>
        <v/>
      </c>
      <c r="EO158" s="61" t="n"/>
      <c r="EP158" s="61" t="inlineStr">
        <is>
          <t>VTSAX</t>
        </is>
      </c>
      <c r="EQ158" s="49" t="n">
        <v>0.175</v>
      </c>
      <c r="ER158" s="61">
        <f>'ETF MTD'!$K$28/'ETF MTD'!$K$3-1</f>
        <v/>
      </c>
      <c r="ES158" s="61">
        <f>EQ158*ER158</f>
        <v/>
      </c>
      <c r="ET158" s="61" t="n"/>
      <c r="EU158" s="61" t="inlineStr">
        <is>
          <t>VTSAX</t>
        </is>
      </c>
      <c r="EV158" s="49" t="n">
        <v>0.45</v>
      </c>
      <c r="EW158" s="61">
        <f>'ETF MTD'!$K$28/'ETF MTD'!$K$3-1</f>
        <v/>
      </c>
      <c r="EX158" s="61">
        <f>EV158*EW158</f>
        <v/>
      </c>
      <c r="EY158" s="61" t="n"/>
      <c r="EZ158" s="61" t="inlineStr">
        <is>
          <t>VTSAX</t>
        </is>
      </c>
      <c r="FA158" s="49" t="n">
        <v>0.35</v>
      </c>
      <c r="FB158" s="61">
        <f>'ETF MTD'!$K$28/'ETF MTD'!$K$3-1</f>
        <v/>
      </c>
      <c r="FC158" s="61">
        <f>FA158*FB158</f>
        <v/>
      </c>
      <c r="FD158" s="61" t="n"/>
      <c r="FE158" s="61" t="inlineStr">
        <is>
          <t>VTSAX</t>
        </is>
      </c>
      <c r="FF158" s="49" t="n">
        <v>0.275</v>
      </c>
      <c r="FG158" s="61">
        <f>'ETF MTD'!$K$28/'ETF MTD'!$K$3-1</f>
        <v/>
      </c>
      <c r="FH158" s="61">
        <f>FF158*FG158</f>
        <v/>
      </c>
      <c r="FI158" s="61" t="n"/>
      <c r="FJ158" s="61" t="inlineStr">
        <is>
          <t>VTSAX</t>
        </is>
      </c>
      <c r="FK158" s="49" t="n">
        <v>0.5249999999999999</v>
      </c>
      <c r="FL158" s="61">
        <f>'ETF MTD'!$K$28/'ETF MTD'!$K$3-1</f>
        <v/>
      </c>
      <c r="FM158" s="61">
        <f>FK158*FL158</f>
        <v/>
      </c>
      <c r="FN158" s="61" t="n"/>
      <c r="FO158" s="61" t="inlineStr">
        <is>
          <t>VTSAX</t>
        </is>
      </c>
      <c r="FP158" s="49" t="n">
        <v>0.35</v>
      </c>
      <c r="FQ158" s="61">
        <f>'ETF MTD'!$K$28/'ETF MTD'!$K$3-1</f>
        <v/>
      </c>
      <c r="FR158" s="61">
        <f>FP158*FQ158</f>
        <v/>
      </c>
      <c r="FS158" s="61" t="n"/>
      <c r="FT158" s="61" t="inlineStr">
        <is>
          <t>VTSAX</t>
        </is>
      </c>
      <c r="FU158" s="49" t="n">
        <v>0.35</v>
      </c>
      <c r="FV158" s="61">
        <f>'ETF MTD'!$K$28/'ETF MTD'!$K$3-1</f>
        <v/>
      </c>
      <c r="FW158" s="61">
        <f>FU158*FV158</f>
        <v/>
      </c>
      <c r="FX158" s="61" t="n"/>
      <c r="FY158" s="61" t="inlineStr">
        <is>
          <t>VTSAX</t>
        </is>
      </c>
      <c r="FZ158" s="41" t="n">
        <v>0.5249999999999999</v>
      </c>
      <c r="GA158" s="61">
        <f>'ETF MTD'!$K$28/'ETF MTD'!$K$3-1</f>
        <v/>
      </c>
      <c r="GB158" s="61">
        <f>FZ158*GA158</f>
        <v/>
      </c>
      <c r="GC158" s="61" t="n"/>
      <c r="GD158" s="61" t="inlineStr">
        <is>
          <t>VTSAX</t>
        </is>
      </c>
      <c r="GE158" s="41" t="n">
        <v>0.35</v>
      </c>
      <c r="GF158" s="61">
        <f>'ETF MTD'!$K$28/'ETF MTD'!$K$3-1</f>
        <v/>
      </c>
      <c r="GG158" s="61">
        <f>GE158*GF158</f>
        <v/>
      </c>
      <c r="GH158" s="61" t="n"/>
      <c r="GI158" s="61" t="inlineStr">
        <is>
          <t>VTSAX</t>
        </is>
      </c>
      <c r="GJ158" s="41" t="n">
        <v>0.35</v>
      </c>
      <c r="GK158" s="61">
        <f>'ETF MTD'!$K$28/'ETF MTD'!$K$3-1</f>
        <v/>
      </c>
      <c r="GL158" s="61">
        <f>GJ158*GK158</f>
        <v/>
      </c>
      <c r="GM158" s="61" t="n"/>
      <c r="GN158" s="61" t="inlineStr">
        <is>
          <t>VTSAX</t>
        </is>
      </c>
      <c r="GO158" s="41" t="n">
        <v>0.42</v>
      </c>
      <c r="GP158" s="61">
        <f>'ETF MTD'!$K$28/'ETF MTD'!$K$3-1</f>
        <v/>
      </c>
      <c r="GQ158" s="61">
        <f>GO158*GP158</f>
        <v/>
      </c>
      <c r="GR158" s="61" t="n"/>
      <c r="GS158" s="61" t="inlineStr">
        <is>
          <t>VTSAX</t>
        </is>
      </c>
      <c r="GT158" s="41" t="n">
        <v>0.35</v>
      </c>
      <c r="GU158" s="61">
        <f>'ETF MTD'!$K$28/'ETF MTD'!$K$3-1</f>
        <v/>
      </c>
      <c r="GV158" s="61">
        <f>GT158*GU158</f>
        <v/>
      </c>
      <c r="GW158" s="61" t="n"/>
      <c r="GX158" s="61" t="inlineStr">
        <is>
          <t>VTSAX</t>
        </is>
      </c>
      <c r="GY158" s="41" t="n">
        <v>0.175</v>
      </c>
      <c r="GZ158" s="61">
        <f>'ETF MTD'!$K$28/'ETF MTD'!$K$3-1</f>
        <v/>
      </c>
      <c r="HA158" s="61">
        <f>GY158*GZ158</f>
        <v/>
      </c>
      <c r="HB158" s="61" t="n"/>
      <c r="HC158" s="61" t="inlineStr">
        <is>
          <t>VTSAX</t>
        </is>
      </c>
      <c r="HD158" s="41" t="n">
        <v>0</v>
      </c>
      <c r="HE158" s="61">
        <f>'ETF MTD'!$K$28/'ETF MTD'!$K$3-1</f>
        <v/>
      </c>
      <c r="HF158" s="61">
        <f>HD158*HE158</f>
        <v/>
      </c>
      <c r="HG158" s="61" t="n"/>
      <c r="HH158" s="61" t="inlineStr">
        <is>
          <t>VTSAX</t>
        </is>
      </c>
      <c r="HI158" s="41" t="n">
        <v>0.4</v>
      </c>
      <c r="HJ158" s="61">
        <f>'ETF MTD'!$K$28/'ETF MTD'!$K$3-1</f>
        <v/>
      </c>
      <c r="HK158" s="61">
        <f>HI158*HJ158</f>
        <v/>
      </c>
      <c r="HL158" s="61" t="n"/>
      <c r="HM158" s="61" t="inlineStr">
        <is>
          <t>VTSAX</t>
        </is>
      </c>
      <c r="HN158" s="41" t="n">
        <v>0.625</v>
      </c>
      <c r="HO158" s="61">
        <f>'ETF MTD'!$K$28/'ETF MTD'!$K$3-1</f>
        <v/>
      </c>
      <c r="HP158" s="61">
        <f>HN158*HO158</f>
        <v/>
      </c>
      <c r="HQ158" s="61" t="n"/>
      <c r="HR158" s="61" t="inlineStr">
        <is>
          <t>VTSAX</t>
        </is>
      </c>
      <c r="HS158" s="41" t="n">
        <v>0.45</v>
      </c>
      <c r="HT158" s="61">
        <f>'ETF MTD'!$K$28/'ETF MTD'!$K$3-1</f>
        <v/>
      </c>
      <c r="HU158" s="61">
        <f>HS158*HT158</f>
        <v/>
      </c>
      <c r="HV158" s="61" t="n"/>
      <c r="HW158" s="61" t="inlineStr">
        <is>
          <t>VTSAX</t>
        </is>
      </c>
      <c r="HX158" s="41" t="n">
        <v>0.45</v>
      </c>
      <c r="HY158" s="61">
        <f>'ETF MTD'!$K$28/'ETF MTD'!$K$3-1</f>
        <v/>
      </c>
      <c r="HZ158" s="61">
        <f>HX158*HY158</f>
        <v/>
      </c>
      <c r="IA158" s="61" t="n"/>
      <c r="IB158" s="61" t="inlineStr">
        <is>
          <t>VTSAX</t>
        </is>
      </c>
      <c r="IC158" s="41" t="n">
        <v>0.35</v>
      </c>
      <c r="ID158" s="61">
        <f>'ETF MTD'!$K$28/'ETF MTD'!$K$3-1</f>
        <v/>
      </c>
      <c r="IE158" s="61">
        <f>IC158*ID158</f>
        <v/>
      </c>
      <c r="IF158" s="61" t="n"/>
      <c r="IG158" s="61" t="inlineStr">
        <is>
          <t>VTSAX</t>
        </is>
      </c>
      <c r="IH158" s="41" t="n">
        <v>0.35</v>
      </c>
      <c r="II158" s="61">
        <f>'ETF MTD'!$K$28/'ETF MTD'!$K$3-1</f>
        <v/>
      </c>
      <c r="IJ158" s="61">
        <f>IH158*II158</f>
        <v/>
      </c>
      <c r="IK158" s="61" t="n"/>
      <c r="IL158" s="61" t="inlineStr">
        <is>
          <t>VTSAX</t>
        </is>
      </c>
      <c r="IM158" s="41" t="n">
        <v>0.35</v>
      </c>
      <c r="IN158" s="61">
        <f>'ETF MTD'!$K$28/'ETF MTD'!$K$3-1</f>
        <v/>
      </c>
      <c r="IO158" s="61">
        <f>IM158*IN158</f>
        <v/>
      </c>
      <c r="IP158" s="61" t="n"/>
      <c r="IQ158" s="61" t="inlineStr">
        <is>
          <t>VTSAX</t>
        </is>
      </c>
      <c r="IR158" s="41" t="n">
        <v>0.415</v>
      </c>
      <c r="IS158" s="61">
        <f>'ETF MTD'!$K$28/'ETF MTD'!$K$3-1</f>
        <v/>
      </c>
      <c r="IT158" s="61">
        <f>IR158*IS158</f>
        <v/>
      </c>
      <c r="IU158" s="61" t="n"/>
      <c r="IV158" s="61" t="inlineStr">
        <is>
          <t>VTSAX</t>
        </is>
      </c>
      <c r="IW158" s="41" t="n">
        <v>0.44</v>
      </c>
      <c r="IX158" s="61">
        <f>'ETF MTD'!$K$28/'ETF MTD'!$K$3-1</f>
        <v/>
      </c>
      <c r="IY158" s="61">
        <f>IW158*IX158</f>
        <v/>
      </c>
      <c r="IZ158" s="61" t="n"/>
      <c r="JA158" s="61" t="inlineStr">
        <is>
          <t>VTSAX</t>
        </is>
      </c>
      <c r="JB158" s="41" t="n">
        <v>0.4</v>
      </c>
      <c r="JC158" s="61">
        <f>'ETF MTD'!$K$28/'ETF MTD'!$K$3-1</f>
        <v/>
      </c>
      <c r="JD158" s="61">
        <f>JB158*JC158</f>
        <v/>
      </c>
      <c r="JE158" s="61" t="n"/>
      <c r="JF158" s="61" t="inlineStr">
        <is>
          <t>VTSAX</t>
        </is>
      </c>
      <c r="JG158" s="41" t="n">
        <v>0.35</v>
      </c>
      <c r="JH158" s="61">
        <f>'ETF MTD'!$K$28/'ETF MTD'!$K$3-1</f>
        <v/>
      </c>
      <c r="JI158" s="61">
        <f>JG158*JH158</f>
        <v/>
      </c>
      <c r="JJ158" s="61" t="n"/>
      <c r="JK158" s="61" t="inlineStr">
        <is>
          <t>VTSAX</t>
        </is>
      </c>
      <c r="JL158" s="41" t="n">
        <v>0.35</v>
      </c>
      <c r="JM158" s="61">
        <f>'ETF MTD'!$K$28/'ETF MTD'!$K$3-1</f>
        <v/>
      </c>
      <c r="JN158" s="61">
        <f>JL158*JM158</f>
        <v/>
      </c>
      <c r="JO158" s="61" t="n"/>
      <c r="JP158" s="61" t="inlineStr">
        <is>
          <t>VTSAX</t>
        </is>
      </c>
      <c r="JQ158" s="41" t="n">
        <v>0.425</v>
      </c>
      <c r="JR158" s="61">
        <f>'ETF MTD'!$K$28/'ETF MTD'!$K$3-1</f>
        <v/>
      </c>
      <c r="JS158" s="61">
        <f>JQ158*JR158</f>
        <v/>
      </c>
      <c r="JT158" s="61" t="n"/>
      <c r="JU158" s="61" t="inlineStr">
        <is>
          <t>VTSAX</t>
        </is>
      </c>
      <c r="JV158" s="41" t="n">
        <v>0.425</v>
      </c>
      <c r="JW158" s="61">
        <f>'ETF MTD'!$K$28/'ETF MTD'!$K$3-1</f>
        <v/>
      </c>
      <c r="JX158" s="61">
        <f>JV158*JW158</f>
        <v/>
      </c>
      <c r="JY158" s="61" t="n"/>
      <c r="JZ158" s="32" t="inlineStr">
        <is>
          <t>U.S. Equity</t>
        </is>
      </c>
      <c r="KA158" s="41" t="n">
        <v>0.64</v>
      </c>
      <c r="KB158" s="61">
        <f>'ETF MTD'!$K$28/'ETF MTD'!$K$3-1</f>
        <v/>
      </c>
      <c r="KC158" s="61">
        <f>KA158*KB158</f>
        <v/>
      </c>
      <c r="KD158" s="61" t="n"/>
      <c r="KE158" s="32" t="inlineStr">
        <is>
          <t>U.S. Equity</t>
        </is>
      </c>
      <c r="KF158" s="41" t="n">
        <v>0.64</v>
      </c>
      <c r="KG158" s="61">
        <f>'ETF MTD'!$K$28/'ETF MTD'!$K$3-1</f>
        <v/>
      </c>
      <c r="KH158" s="61">
        <f>KF158*KG158</f>
        <v/>
      </c>
      <c r="KI158" s="61" t="n"/>
      <c r="KJ158" s="32" t="inlineStr">
        <is>
          <t>U.S. Equity</t>
        </is>
      </c>
      <c r="KK158" s="41" t="n">
        <v>0.715</v>
      </c>
      <c r="KL158" s="61">
        <f>'ETF MTD'!$K$28/'ETF MTD'!$K$3-1</f>
        <v/>
      </c>
      <c r="KM158" s="61">
        <f>KK158*KL158</f>
        <v/>
      </c>
      <c r="KN158" s="61" t="n"/>
      <c r="KO158" s="32" t="inlineStr">
        <is>
          <t>U.S. Equity</t>
        </is>
      </c>
      <c r="KP158" s="41" t="n">
        <v>0.715</v>
      </c>
      <c r="KQ158" s="61">
        <f>'ETF MTD'!$K$28/'ETF MTD'!$K$3-1</f>
        <v/>
      </c>
      <c r="KR158" s="61">
        <f>KP158*KQ158</f>
        <v/>
      </c>
      <c r="KS158" s="61" t="n"/>
      <c r="KT158" s="32" t="inlineStr">
        <is>
          <t>U.S. Equity</t>
        </is>
      </c>
      <c r="KU158" s="41" t="n">
        <v>0.415</v>
      </c>
      <c r="KV158" s="61">
        <f>'ETF MTD'!$K$28/'ETF MTD'!$K$3-1</f>
        <v/>
      </c>
      <c r="KW158" s="61">
        <f>KU158*KV158</f>
        <v/>
      </c>
      <c r="KX158" s="61" t="n"/>
      <c r="KY158" s="32" t="inlineStr">
        <is>
          <t>U.S. Equity</t>
        </is>
      </c>
      <c r="KZ158" s="41" t="n">
        <v>0.415</v>
      </c>
      <c r="LA158" s="61">
        <f>'ETF MTD'!$K$28/'ETF MTD'!$K$3-1</f>
        <v/>
      </c>
      <c r="LB158" s="61">
        <f>KZ158*LA158</f>
        <v/>
      </c>
      <c r="LC158" s="61" t="n"/>
      <c r="LD158" s="32" t="inlineStr">
        <is>
          <t>U.S. Equity</t>
        </is>
      </c>
      <c r="LE158" s="41" t="n">
        <v>0.83</v>
      </c>
      <c r="LF158" s="61">
        <f>'ETF MTD'!$K$28/'ETF MTD'!$K$3-1</f>
        <v/>
      </c>
      <c r="LG158" s="61">
        <f>LE158*LF158</f>
        <v/>
      </c>
      <c r="LH158" s="61" t="n"/>
      <c r="LI158" s="32" t="inlineStr">
        <is>
          <t>U.S. Equity</t>
        </is>
      </c>
      <c r="LJ158" s="41" t="n">
        <v>0</v>
      </c>
      <c r="LK158" s="61">
        <f>'ETF MTD'!$K$28/'ETF MTD'!$K$3-1</f>
        <v/>
      </c>
      <c r="LL158" s="61">
        <f>LJ158*LK158</f>
        <v/>
      </c>
      <c r="LM158" s="61" t="n"/>
      <c r="LN158" s="32" t="inlineStr">
        <is>
          <t>U.S. Equity</t>
        </is>
      </c>
      <c r="LO158" s="41" t="n">
        <v>0</v>
      </c>
      <c r="LP158" s="61">
        <f>'ETF MTD'!$K$28/'ETF MTD'!$K$3-1</f>
        <v/>
      </c>
      <c r="LQ158" s="61">
        <f>LO158*LP158</f>
        <v/>
      </c>
      <c r="LR158" s="61" t="n"/>
      <c r="LS158" s="32" t="inlineStr">
        <is>
          <t>U.S. Equity</t>
        </is>
      </c>
      <c r="LT158" s="41" t="n">
        <v>0</v>
      </c>
      <c r="LU158" s="61">
        <f>'ETF MTD'!$K$28/'ETF MTD'!$K$3-1</f>
        <v/>
      </c>
      <c r="LV158" s="61">
        <f>LT158*LU158</f>
        <v/>
      </c>
      <c r="LW158" s="61" t="n"/>
      <c r="LX158" s="32" t="inlineStr">
        <is>
          <t>U.S. Equity</t>
        </is>
      </c>
      <c r="LY158" s="41" t="n">
        <v>0</v>
      </c>
      <c r="LZ158" s="61">
        <f>'ETF MTD'!$K$28/'ETF MTD'!$K$3-1</f>
        <v/>
      </c>
      <c r="MA158" s="61">
        <f>LY158*LZ158</f>
        <v/>
      </c>
      <c r="MB158" s="61" t="n"/>
      <c r="MC158" s="32" t="inlineStr">
        <is>
          <t>U.S. Equity</t>
        </is>
      </c>
      <c r="MD158" s="41" t="n">
        <v>0</v>
      </c>
      <c r="ME158" s="61">
        <f>'ETF MTD'!$K$28/'ETF MTD'!$K$3-1</f>
        <v/>
      </c>
      <c r="MF158" s="61">
        <f>MD158*ME158</f>
        <v/>
      </c>
      <c r="MG158" s="61" t="n"/>
      <c r="MH158" s="32" t="inlineStr">
        <is>
          <t>U.S. Equity</t>
        </is>
      </c>
      <c r="MI158" s="41" t="n">
        <v>0</v>
      </c>
      <c r="MJ158" s="61">
        <f>'ETF MTD'!$K$28/'ETF MTD'!$K$3-1</f>
        <v/>
      </c>
      <c r="MK158" s="61">
        <f>MI158*MJ158</f>
        <v/>
      </c>
      <c r="ML158" s="61" t="n"/>
      <c r="MM158" s="32" t="inlineStr">
        <is>
          <t>U.S. Equity</t>
        </is>
      </c>
      <c r="MN158" s="41" t="n">
        <v>0</v>
      </c>
      <c r="MO158" s="61">
        <f>'ETF MTD'!$K$28/'ETF MTD'!$K$3-1</f>
        <v/>
      </c>
      <c r="MP158" s="61">
        <f>MN158*MO158</f>
        <v/>
      </c>
      <c r="MQ158" s="33" t="inlineStr">
        <is>
          <t>SCHB</t>
        </is>
      </c>
      <c r="MR158" s="32" t="inlineStr">
        <is>
          <t>U.S. Equity</t>
        </is>
      </c>
      <c r="MS158" s="41" t="n">
        <v>0.225</v>
      </c>
      <c r="MT158" s="61">
        <f>'ETF MTD'!$K$28/'ETF MTD'!$K$3-1</f>
        <v/>
      </c>
      <c r="MU158" s="61">
        <f>MS158*MT158</f>
        <v/>
      </c>
      <c r="MV158" s="61" t="n"/>
      <c r="MW158" s="32" t="inlineStr">
        <is>
          <t>U.S. Equity</t>
        </is>
      </c>
      <c r="MX158" s="41" t="n">
        <v>0</v>
      </c>
      <c r="MY158" s="61">
        <f>'ETF MTD'!$K$28/'ETF MTD'!$K$3-1</f>
        <v/>
      </c>
      <c r="MZ158" s="61">
        <f>MX158*MY158</f>
        <v/>
      </c>
      <c r="NA158" s="33" t="n"/>
      <c r="NB158" s="32" t="inlineStr">
        <is>
          <t>U.S. Equity</t>
        </is>
      </c>
      <c r="NC158" s="41" t="n">
        <v>0.175</v>
      </c>
      <c r="ND158" s="61">
        <f>'ETF MTD'!$K$28/'ETF MTD'!$K$3-1</f>
        <v/>
      </c>
      <c r="NE158" s="61">
        <f>NC158*ND158</f>
        <v/>
      </c>
      <c r="NF158" s="33" t="n"/>
      <c r="NG158" s="32" t="inlineStr">
        <is>
          <t>U.S. Equity</t>
        </is>
      </c>
      <c r="NH158" s="41" t="n">
        <v>0.225</v>
      </c>
      <c r="NI158" s="61">
        <f>'ETF MTD'!$K$28/'ETF MTD'!$K$3-1</f>
        <v/>
      </c>
      <c r="NJ158" s="61">
        <f>NH158*NI158</f>
        <v/>
      </c>
      <c r="NK158" s="33" t="n"/>
      <c r="NL158" s="32" t="inlineStr">
        <is>
          <t>U.S. Equity</t>
        </is>
      </c>
      <c r="NM158" s="41" t="n">
        <v>0.225</v>
      </c>
      <c r="NN158" s="61">
        <f>'ETF MTD'!$K$28/'ETF MTD'!$K$3-1</f>
        <v/>
      </c>
      <c r="NO158" s="61">
        <f>NM158*NN158</f>
        <v/>
      </c>
      <c r="NP158" s="33" t="n"/>
      <c r="NQ158" s="32" t="inlineStr">
        <is>
          <t>U.S. Equity</t>
        </is>
      </c>
      <c r="NR158" s="41" t="n">
        <v>0.515</v>
      </c>
      <c r="NS158" s="61">
        <f>'ETF MTD'!$K$28/'ETF MTD'!$K$3-1</f>
        <v/>
      </c>
      <c r="NT158" s="61">
        <f>NR158*NS158</f>
        <v/>
      </c>
      <c r="NU158" s="33" t="n"/>
      <c r="NV158" s="32" t="inlineStr">
        <is>
          <t>U.S. Equity</t>
        </is>
      </c>
      <c r="NW158" s="41" t="n">
        <v>0.515</v>
      </c>
      <c r="NX158" s="61">
        <f>'ETF MTD'!$K$28/'ETF MTD'!$K$3-1</f>
        <v/>
      </c>
      <c r="NY158" s="61">
        <f>NW158*NX158</f>
        <v/>
      </c>
      <c r="NZ158" s="33" t="n"/>
      <c r="OA158" s="32" t="inlineStr">
        <is>
          <t>U.S. Equity</t>
        </is>
      </c>
      <c r="OB158" s="41" t="n">
        <v>0.515</v>
      </c>
      <c r="OC158" s="61">
        <f>'ETF MTD'!$K$28/'ETF MTD'!$K$3-1</f>
        <v/>
      </c>
      <c r="OD158" s="61">
        <f>OB158*OC158</f>
        <v/>
      </c>
      <c r="OE158" s="33" t="n"/>
      <c r="OF158" s="32" t="inlineStr">
        <is>
          <t>U.S. Equity</t>
        </is>
      </c>
      <c r="OG158" s="41" t="n">
        <v>0.465</v>
      </c>
      <c r="OH158" s="61">
        <f>'ETF MTD'!$K$28/'ETF MTD'!$K$3-1</f>
        <v/>
      </c>
      <c r="OI158" s="61">
        <f>OG158*OH158</f>
        <v/>
      </c>
      <c r="OJ158" s="33" t="n"/>
      <c r="OK158" s="32" t="inlineStr">
        <is>
          <t>U.S. Equity</t>
        </is>
      </c>
      <c r="OL158" s="41" t="n">
        <v>0.665</v>
      </c>
      <c r="OM158" s="61">
        <f>'ETF MTD'!$K$28/'ETF MTD'!$K$3-1</f>
        <v/>
      </c>
      <c r="ON158" s="61">
        <f>OL158*OM158</f>
        <v/>
      </c>
      <c r="OO158" s="33" t="n"/>
      <c r="OP158" s="32" t="inlineStr">
        <is>
          <t>U.S. Equity</t>
        </is>
      </c>
      <c r="OQ158" s="41" t="n">
        <v>0.29</v>
      </c>
      <c r="OR158" s="61">
        <f>'ETF MTD'!$K$28/'ETF MTD'!$K$3-1</f>
        <v/>
      </c>
      <c r="OS158" s="61">
        <f>OQ158*OR158</f>
        <v/>
      </c>
      <c r="OT158" s="33" t="n"/>
      <c r="OU158" s="32" t="inlineStr">
        <is>
          <t>U.S. Equity</t>
        </is>
      </c>
      <c r="OV158" s="41" t="n">
        <v>0.465</v>
      </c>
      <c r="OW158" s="61">
        <f>'ETF MTD'!$K$28/'ETF MTD'!$K$3-1</f>
        <v/>
      </c>
      <c r="OX158" s="61">
        <f>OV158*OW158</f>
        <v/>
      </c>
      <c r="OY158" s="33" t="n"/>
      <c r="OZ158" s="32" t="inlineStr">
        <is>
          <t>U.S. Equity</t>
        </is>
      </c>
      <c r="PA158" s="41" t="n">
        <v>0.64</v>
      </c>
      <c r="PB158" s="61">
        <f>'ETF MTD'!$K$28/'ETF MTD'!$K$3-1</f>
        <v/>
      </c>
      <c r="PC158" s="61">
        <f>PA158*PB158</f>
        <v/>
      </c>
      <c r="PD158" s="33" t="n"/>
      <c r="PE158" s="32" t="inlineStr">
        <is>
          <t>U.S. Equity</t>
        </is>
      </c>
      <c r="PF158" s="41" t="n">
        <v>0.415</v>
      </c>
      <c r="PG158" s="61">
        <f>'ETF MTD'!$K$28/'ETF MTD'!$K$3-1</f>
        <v/>
      </c>
      <c r="PH158" s="61">
        <f>PF158*PG158</f>
        <v/>
      </c>
      <c r="PI158" s="33" t="n"/>
      <c r="PJ158" s="32" t="inlineStr">
        <is>
          <t>U.S. Equity</t>
        </is>
      </c>
      <c r="PK158" s="41">
        <f>0.98-SUM(PK159:PK168)</f>
        <v/>
      </c>
      <c r="PL158" s="61">
        <f>'ETF MTD'!$K$28/'ETF MTD'!$K$3-1</f>
        <v/>
      </c>
      <c r="PM158" s="61">
        <f>PK158*PL158</f>
        <v/>
      </c>
      <c r="PN158" s="33" t="n"/>
      <c r="PO158" s="32" t="inlineStr">
        <is>
          <t>U.S. Equity</t>
        </is>
      </c>
      <c r="PP158" s="41" t="n">
        <v>0.395</v>
      </c>
      <c r="PQ158" s="61">
        <f>'ETF MTD'!$K$28/'ETF MTD'!$K$3-1</f>
        <v/>
      </c>
      <c r="PR158" s="61">
        <f>PP158*PQ158</f>
        <v/>
      </c>
      <c r="PS158" s="33" t="n"/>
      <c r="PT158" s="32" t="inlineStr">
        <is>
          <t>U.S. Equity</t>
        </is>
      </c>
      <c r="PU158" s="41" t="n">
        <v>0.395</v>
      </c>
      <c r="PV158" s="61">
        <f>'ETF MTD'!$K$28/'ETF MTD'!$K$3-1</f>
        <v/>
      </c>
      <c r="PW158" s="61">
        <f>PU158*PV158</f>
        <v/>
      </c>
      <c r="PX158" s="33" t="n"/>
      <c r="PY158" s="32" t="inlineStr">
        <is>
          <t>U.S. Equity</t>
        </is>
      </c>
      <c r="PZ158" s="41" t="n">
        <v>0.515</v>
      </c>
      <c r="QA158" s="61">
        <f>'ETF MTD'!$K$28/'ETF MTD'!$K$3-1</f>
        <v/>
      </c>
      <c r="QB158" s="61">
        <f>PZ158*QA158</f>
        <v/>
      </c>
      <c r="QC158" s="33" t="n"/>
      <c r="QD158" s="32" t="inlineStr">
        <is>
          <t>U.S. Equity</t>
        </is>
      </c>
      <c r="QE158" s="41" t="n">
        <v>0.515</v>
      </c>
      <c r="QF158" s="61">
        <f>'ETF MTD'!$K$28/'ETF MTD'!$K$3-1</f>
        <v/>
      </c>
      <c r="QG158" s="61">
        <f>QE158*QF158</f>
        <v/>
      </c>
      <c r="QH158" s="61" t="n"/>
      <c r="QI158" s="32" t="inlineStr">
        <is>
          <t>U.S. Equity</t>
        </is>
      </c>
      <c r="QJ158" s="41" t="n">
        <v>0.465</v>
      </c>
      <c r="QK158" s="61">
        <f>'ETF MTD'!$K$28/'ETF MTD'!$K$3-1</f>
        <v/>
      </c>
      <c r="QL158" s="61">
        <f>QJ158*QK158</f>
        <v/>
      </c>
      <c r="QM158" s="33" t="n"/>
      <c r="QN158" s="32" t="inlineStr">
        <is>
          <t>U.S. Equity</t>
        </is>
      </c>
      <c r="QO158" s="41" t="n">
        <v>0.375</v>
      </c>
      <c r="QP158" s="61">
        <f>'ETF MTD'!$K$28/'ETF MTD'!$K$3-1</f>
        <v/>
      </c>
      <c r="QQ158" s="61">
        <f>QO158*QP158</f>
        <v/>
      </c>
      <c r="QR158" s="33" t="n"/>
      <c r="QS158" s="32" t="inlineStr">
        <is>
          <t>U.S. Equity</t>
        </is>
      </c>
      <c r="QT158" s="41" t="n">
        <v>0.35</v>
      </c>
      <c r="QU158" s="61">
        <f>'ETF MTD'!$K$28/'ETF MTD'!$K$3-1</f>
        <v/>
      </c>
      <c r="QV158" s="61">
        <f>QT158*QU158</f>
        <v/>
      </c>
      <c r="QW158" s="33" t="n"/>
      <c r="QX158" s="32" t="inlineStr">
        <is>
          <t>U.S. Equity</t>
        </is>
      </c>
      <c r="QY158" s="41" t="n">
        <v>0.35</v>
      </c>
      <c r="QZ158" s="61">
        <f>'ETF MTD'!$K$28/'ETF MTD'!$K$3-1</f>
        <v/>
      </c>
      <c r="RA158" s="61">
        <f>QY158*QZ158</f>
        <v/>
      </c>
      <c r="RB158" s="33" t="n"/>
      <c r="RC158" s="32" t="inlineStr">
        <is>
          <t>U.S. Equity</t>
        </is>
      </c>
      <c r="RD158" s="41" t="n">
        <v>0.35</v>
      </c>
      <c r="RE158" s="61">
        <f>'ETF MTD'!$K$28/'ETF MTD'!$K$3-1</f>
        <v/>
      </c>
      <c r="RF158" s="61">
        <f>RD158*RE158</f>
        <v/>
      </c>
      <c r="RG158" s="33" t="n"/>
      <c r="RH158" s="32" t="inlineStr">
        <is>
          <t>U.S. Equity</t>
        </is>
      </c>
      <c r="RI158" s="41" t="n">
        <v>0.545</v>
      </c>
      <c r="RJ158" s="61">
        <f>'ETF MTD'!$K$28/'ETF MTD'!$K$3-1</f>
        <v/>
      </c>
      <c r="RK158" s="61">
        <f>RI158*RJ158</f>
        <v/>
      </c>
      <c r="RL158" s="61" t="n"/>
      <c r="RM158" s="34" t="n"/>
      <c r="RN158" s="43" t="n"/>
      <c r="RO158" s="38" t="n"/>
      <c r="RP158" s="35" t="n"/>
      <c r="RQ158" s="33" t="n"/>
      <c r="RR158" s="61" t="inlineStr">
        <is>
          <t>VTSAX</t>
        </is>
      </c>
      <c r="RS158" s="49" t="n">
        <v>0.25</v>
      </c>
      <c r="RT158" s="46">
        <f>($RT$156*$RI158)+($RS$156*RS158)</f>
        <v/>
      </c>
    </row>
    <row r="159">
      <c r="U159" s="33" t="inlineStr">
        <is>
          <t>VTIAX</t>
        </is>
      </c>
      <c r="V159" s="49" t="n">
        <v>0</v>
      </c>
      <c r="W159" s="61">
        <f>'ETF MTD'!$VO$28/'ETF MTD'!$VO$3-1</f>
        <v/>
      </c>
      <c r="X159" s="61">
        <f>V159*W159</f>
        <v/>
      </c>
      <c r="Y159" s="61" t="n"/>
      <c r="Z159" s="33" t="inlineStr">
        <is>
          <t>VTIAX</t>
        </is>
      </c>
      <c r="AA159" s="49" t="n">
        <v>0.08</v>
      </c>
      <c r="AB159" s="61">
        <f>'ETF MTD'!$VO$28/'ETF MTD'!$VO$3-1</f>
        <v/>
      </c>
      <c r="AC159" s="61">
        <f>AA159*AB159</f>
        <v/>
      </c>
      <c r="AD159" s="61" t="n"/>
      <c r="AE159" s="33" t="inlineStr">
        <is>
          <t>VTIAX</t>
        </is>
      </c>
      <c r="AF159" s="49" t="n">
        <v>0.2</v>
      </c>
      <c r="AG159" s="61">
        <f>'ETF MTD'!$VO$28/'ETF MTD'!$VO$3-1</f>
        <v/>
      </c>
      <c r="AH159" s="61">
        <f>AF159*AG159</f>
        <v/>
      </c>
      <c r="AI159" s="61" t="n"/>
      <c r="AJ159" s="33" t="inlineStr">
        <is>
          <t>VTIAX</t>
        </is>
      </c>
      <c r="AK159" s="49" t="n">
        <v>0.2</v>
      </c>
      <c r="AL159" s="61">
        <f>'ETF MTD'!$VO$28/'ETF MTD'!$VO$3-1</f>
        <v/>
      </c>
      <c r="AM159" s="61">
        <f>AK159*AL159</f>
        <v/>
      </c>
      <c r="AN159" s="61" t="n"/>
      <c r="AO159" s="33" t="inlineStr">
        <is>
          <t>VTIAX</t>
        </is>
      </c>
      <c r="AP159" s="49" t="n">
        <v>0</v>
      </c>
      <c r="AQ159" s="61">
        <f>'ETF MTD'!$VO$28/'ETF MTD'!$VO$3-1</f>
        <v/>
      </c>
      <c r="AR159" s="61">
        <f>AP159*AQ159</f>
        <v/>
      </c>
      <c r="AS159" s="61" t="n"/>
      <c r="AT159" s="33" t="inlineStr">
        <is>
          <t>VTIAX</t>
        </is>
      </c>
      <c r="AU159" s="49" t="n">
        <v>0</v>
      </c>
      <c r="AV159" s="61">
        <f>'ETF MTD'!$VO$28/'ETF MTD'!$VO$3-1</f>
        <v/>
      </c>
      <c r="AW159" s="61">
        <f>AU159*AV159</f>
        <v/>
      </c>
      <c r="AX159" s="61" t="n"/>
      <c r="AY159" s="33" t="inlineStr">
        <is>
          <t>VTIAX</t>
        </is>
      </c>
      <c r="AZ159" s="49" t="n">
        <v>0.2</v>
      </c>
      <c r="BA159" s="61">
        <f>'ETF MTD'!$VO$28/'ETF MTD'!$VO$3-1</f>
        <v/>
      </c>
      <c r="BB159" s="61">
        <f>AZ159*BA159</f>
        <v/>
      </c>
      <c r="BC159" s="61" t="n"/>
      <c r="BD159" s="33" t="inlineStr">
        <is>
          <t>VTIAX</t>
        </is>
      </c>
      <c r="BE159" s="49" t="n">
        <v>0.2</v>
      </c>
      <c r="BF159" s="61">
        <f>'ETF MTD'!$VO$28/'ETF MTD'!$VO$3-1</f>
        <v/>
      </c>
      <c r="BG159" s="61">
        <f>BE159*BF159</f>
        <v/>
      </c>
      <c r="BH159" s="61" t="n"/>
      <c r="BI159" s="33" t="inlineStr">
        <is>
          <t>VTIAX</t>
        </is>
      </c>
      <c r="BJ159" s="49" t="n">
        <v>0.2</v>
      </c>
      <c r="BK159" s="61">
        <f>'ETF MTD'!$VO$28/'ETF MTD'!$VO$3-1</f>
        <v/>
      </c>
      <c r="BL159" s="61">
        <f>BJ159*BK159</f>
        <v/>
      </c>
      <c r="BM159" s="61" t="n"/>
      <c r="BN159" s="33" t="inlineStr">
        <is>
          <t>VTIAX</t>
        </is>
      </c>
      <c r="BO159" s="49" t="n">
        <v>0.2</v>
      </c>
      <c r="BP159" s="61">
        <f>'ETF MTD'!$VO$28/'ETF MTD'!$VO$3-1</f>
        <v/>
      </c>
      <c r="BQ159" s="61">
        <f>BO159*BP159</f>
        <v/>
      </c>
      <c r="BR159" s="61" t="n"/>
      <c r="BS159" s="33" t="inlineStr">
        <is>
          <t>VTIAX</t>
        </is>
      </c>
      <c r="BT159" s="49" t="n">
        <v>0.2</v>
      </c>
      <c r="BU159" s="61">
        <f>'ETF MTD'!$VO$28/'ETF MTD'!$VO$3-1</f>
        <v/>
      </c>
      <c r="BV159" s="61">
        <f>BT159*BU159</f>
        <v/>
      </c>
      <c r="BW159" s="61" t="n"/>
      <c r="BX159" s="33" t="inlineStr">
        <is>
          <t>VTIAX</t>
        </is>
      </c>
      <c r="BY159" s="49" t="n">
        <v>0.2</v>
      </c>
      <c r="BZ159" s="61">
        <f>'ETF MTD'!$VO$28/'ETF MTD'!$VO$3-1</f>
        <v/>
      </c>
      <c r="CA159" s="61">
        <f>BY159*BZ159</f>
        <v/>
      </c>
      <c r="CB159" s="61" t="n"/>
      <c r="CC159" s="33" t="inlineStr">
        <is>
          <t>VTIAX</t>
        </is>
      </c>
      <c r="CD159" s="49" t="n">
        <v>0.2</v>
      </c>
      <c r="CE159" s="61">
        <f>'ETF MTD'!$VO$28/'ETF MTD'!$VO$3-1</f>
        <v/>
      </c>
      <c r="CF159" s="61">
        <f>CD159*CE159</f>
        <v/>
      </c>
      <c r="CG159" s="61" t="n"/>
      <c r="CH159" s="33" t="inlineStr">
        <is>
          <t>VTIAX</t>
        </is>
      </c>
      <c r="CI159" s="49" t="n">
        <v>0.2</v>
      </c>
      <c r="CJ159" s="61">
        <f>'ETF MTD'!$VO$28/'ETF MTD'!$VO$3-1</f>
        <v/>
      </c>
      <c r="CK159" s="61">
        <f>CI159*CJ159</f>
        <v/>
      </c>
      <c r="CL159" s="61" t="n"/>
      <c r="CM159" s="33" t="inlineStr">
        <is>
          <t>VTIAX</t>
        </is>
      </c>
      <c r="CN159" s="49" t="n">
        <v>0.1</v>
      </c>
      <c r="CO159" s="61">
        <f>'ETF MTD'!$VO$28/'ETF MTD'!$VO$3-1</f>
        <v/>
      </c>
      <c r="CP159" s="61">
        <f>CN159*CO159</f>
        <v/>
      </c>
      <c r="CQ159" s="61" t="n"/>
      <c r="CR159" s="33" t="inlineStr">
        <is>
          <t>VTIAX</t>
        </is>
      </c>
      <c r="CS159" s="49" t="n">
        <v>0.275</v>
      </c>
      <c r="CT159" s="61">
        <f>'ETF MTD'!$VO$28/'ETF MTD'!$VO$3-1</f>
        <v/>
      </c>
      <c r="CU159" s="61">
        <f>CS159*CT159</f>
        <v/>
      </c>
      <c r="CV159" s="61" t="n"/>
      <c r="CW159" s="33" t="inlineStr">
        <is>
          <t>VTIAX</t>
        </is>
      </c>
      <c r="CX159" s="49" t="n">
        <v>0.1</v>
      </c>
      <c r="CY159" s="61">
        <f>'ETF MTD'!$VO$28/'ETF MTD'!$VO$3-1</f>
        <v/>
      </c>
      <c r="CZ159" s="61">
        <f>CX159*CY159</f>
        <v/>
      </c>
      <c r="DA159" s="61" t="n"/>
      <c r="DB159" s="33" t="inlineStr">
        <is>
          <t>VTIAX</t>
        </is>
      </c>
      <c r="DC159" s="49" t="n">
        <v>0.1</v>
      </c>
      <c r="DD159" s="61">
        <f>'ETF MTD'!$VO$28/'ETF MTD'!$VO$3-1</f>
        <v/>
      </c>
      <c r="DE159" s="61">
        <f>DC159*DD159</f>
        <v/>
      </c>
      <c r="DF159" s="61" t="n"/>
      <c r="DG159" s="33" t="inlineStr">
        <is>
          <t>VTIAX</t>
        </is>
      </c>
      <c r="DH159" s="49" t="n">
        <v>0</v>
      </c>
      <c r="DI159" s="61">
        <f>'ETF MTD'!$VO$28/'ETF MTD'!$VO$3-1</f>
        <v/>
      </c>
      <c r="DJ159" s="61">
        <f>DH159*DI159</f>
        <v/>
      </c>
      <c r="DK159" s="61" t="n"/>
      <c r="DL159" s="33" t="inlineStr">
        <is>
          <t>VTIAX</t>
        </is>
      </c>
      <c r="DM159" s="49" t="n">
        <v>0</v>
      </c>
      <c r="DN159" s="61">
        <f>'ETF MTD'!$VO$28/'ETF MTD'!$VO$3-1</f>
        <v/>
      </c>
      <c r="DO159" s="61">
        <f>DM159*DN159</f>
        <v/>
      </c>
      <c r="DP159" s="61" t="n"/>
      <c r="DQ159" s="33" t="inlineStr">
        <is>
          <t>VTIAX</t>
        </is>
      </c>
      <c r="DR159" s="49" t="n">
        <v>0</v>
      </c>
      <c r="DS159" s="61">
        <f>'ETF MTD'!$VO$28/'ETF MTD'!$VO$3-1</f>
        <v/>
      </c>
      <c r="DT159" s="61">
        <f>DR159*DS159</f>
        <v/>
      </c>
      <c r="DU159" s="61" t="n"/>
      <c r="DV159" s="33" t="inlineStr">
        <is>
          <t>VTIAX</t>
        </is>
      </c>
      <c r="DW159" s="49" t="n">
        <v>0</v>
      </c>
      <c r="DX159" s="61">
        <f>'ETF MTD'!$VO$28/'ETF MTD'!$VO$3-1</f>
        <v/>
      </c>
      <c r="DY159" s="61">
        <f>DW159*DX159</f>
        <v/>
      </c>
      <c r="DZ159" s="61" t="n"/>
      <c r="EA159" s="33" t="inlineStr">
        <is>
          <t>VTIAX</t>
        </is>
      </c>
      <c r="EB159" s="49" t="n">
        <v>0</v>
      </c>
      <c r="EC159" s="61">
        <f>'ETF MTD'!$VO$28/'ETF MTD'!$VO$3-1</f>
        <v/>
      </c>
      <c r="ED159" s="61">
        <f>EB159*EC159</f>
        <v/>
      </c>
      <c r="EE159" s="61" t="n"/>
      <c r="EF159" s="33" t="inlineStr">
        <is>
          <t>VTIAX</t>
        </is>
      </c>
      <c r="EG159" s="49" t="n">
        <v>0</v>
      </c>
      <c r="EH159" s="61">
        <f>'ETF MTD'!$VO$28/'ETF MTD'!$VO$3-1</f>
        <v/>
      </c>
      <c r="EI159" s="61">
        <f>EG159*EH159</f>
        <v/>
      </c>
      <c r="EJ159" s="61" t="n"/>
      <c r="EK159" s="33" t="inlineStr">
        <is>
          <t>VTIAX</t>
        </is>
      </c>
      <c r="EL159" s="49" t="n">
        <v>0</v>
      </c>
      <c r="EM159" s="61">
        <f>'ETF MTD'!$VO$28/'ETF MTD'!$VO$3-1</f>
        <v/>
      </c>
      <c r="EN159" s="61">
        <f>EL159*EM159</f>
        <v/>
      </c>
      <c r="EO159" s="61" t="n"/>
      <c r="EP159" s="33" t="inlineStr">
        <is>
          <t>VTIAX</t>
        </is>
      </c>
      <c r="EQ159" s="49" t="n">
        <v>0.1</v>
      </c>
      <c r="ER159" s="61">
        <f>'ETF MTD'!$VO$28/'ETF MTD'!$VO$3-1</f>
        <v/>
      </c>
      <c r="ES159" s="61">
        <f>EQ159*ER159</f>
        <v/>
      </c>
      <c r="ET159" s="61" t="n"/>
      <c r="EU159" s="33" t="inlineStr">
        <is>
          <t>VTIAX</t>
        </is>
      </c>
      <c r="EV159" s="49" t="n">
        <v>0.1</v>
      </c>
      <c r="EW159" s="61">
        <f>'ETF MTD'!$VO$28/'ETF MTD'!$VO$3-1</f>
        <v/>
      </c>
      <c r="EX159" s="61">
        <f>EV159*EW159</f>
        <v/>
      </c>
      <c r="EY159" s="61" t="n"/>
      <c r="EZ159" s="33" t="inlineStr">
        <is>
          <t>VTIAX</t>
        </is>
      </c>
      <c r="FA159" s="49" t="n">
        <v>0.2</v>
      </c>
      <c r="FB159" s="61">
        <f>'ETF MTD'!$VO$28/'ETF MTD'!$VO$3-1</f>
        <v/>
      </c>
      <c r="FC159" s="61">
        <f>FA159*FB159</f>
        <v/>
      </c>
      <c r="FD159" s="61" t="n"/>
      <c r="FE159" s="33" t="inlineStr">
        <is>
          <t>VTIAX</t>
        </is>
      </c>
      <c r="FF159" s="49" t="n">
        <v>0</v>
      </c>
      <c r="FG159" s="61">
        <f>'ETF MTD'!$VO$28/'ETF MTD'!$VO$3-1</f>
        <v/>
      </c>
      <c r="FH159" s="61">
        <f>FF159*FG159</f>
        <v/>
      </c>
      <c r="FI159" s="61" t="n"/>
      <c r="FJ159" s="33" t="inlineStr">
        <is>
          <t>VTIAX</t>
        </is>
      </c>
      <c r="FK159" s="49" t="n">
        <v>0.1</v>
      </c>
      <c r="FL159" s="61">
        <f>'ETF MTD'!$VO$28/'ETF MTD'!$VO$3-1</f>
        <v/>
      </c>
      <c r="FM159" s="61">
        <f>FK159*FL159</f>
        <v/>
      </c>
      <c r="FN159" s="61" t="n"/>
      <c r="FO159" s="33" t="inlineStr">
        <is>
          <t>VTIAX</t>
        </is>
      </c>
      <c r="FP159" s="49" t="n">
        <v>0.2</v>
      </c>
      <c r="FQ159" s="61">
        <f>'ETF MTD'!$VO$28/'ETF MTD'!$VO$3-1</f>
        <v/>
      </c>
      <c r="FR159" s="61">
        <f>FP159*FQ159</f>
        <v/>
      </c>
      <c r="FS159" s="61" t="n"/>
      <c r="FT159" s="33" t="inlineStr">
        <is>
          <t>VTIAX</t>
        </is>
      </c>
      <c r="FU159" s="49" t="n">
        <v>0</v>
      </c>
      <c r="FV159" s="61">
        <f>'ETF MTD'!$VO$28/'ETF MTD'!$VO$3-1</f>
        <v/>
      </c>
      <c r="FW159" s="61">
        <f>FU159*FV159</f>
        <v/>
      </c>
      <c r="FX159" s="61" t="n"/>
      <c r="FY159" s="33" t="inlineStr">
        <is>
          <t>VTIAX</t>
        </is>
      </c>
      <c r="FZ159" s="41" t="n">
        <v>0.175</v>
      </c>
      <c r="GA159" s="61">
        <f>'ETF MTD'!$VO$28/'ETF MTD'!$VO$3-1</f>
        <v/>
      </c>
      <c r="GB159" s="61">
        <f>FZ159*GA159</f>
        <v/>
      </c>
      <c r="GC159" s="61" t="n"/>
      <c r="GD159" s="33" t="inlineStr">
        <is>
          <t>VTIAX</t>
        </is>
      </c>
      <c r="GE159" s="41" t="n">
        <v>0.275</v>
      </c>
      <c r="GF159" s="61">
        <f>'ETF MTD'!$VO$28/'ETF MTD'!$VO$3-1</f>
        <v/>
      </c>
      <c r="GG159" s="61">
        <f>GE159*GF159</f>
        <v/>
      </c>
      <c r="GH159" s="61" t="n"/>
      <c r="GI159" s="33" t="inlineStr">
        <is>
          <t>VTIAX</t>
        </is>
      </c>
      <c r="GJ159" s="41" t="n">
        <v>0.2</v>
      </c>
      <c r="GK159" s="61">
        <f>'ETF MTD'!$VO$28/'ETF MTD'!$VO$3-1</f>
        <v/>
      </c>
      <c r="GL159" s="61">
        <f>GJ159*GK159</f>
        <v/>
      </c>
      <c r="GM159" s="61" t="n"/>
      <c r="GN159" s="33" t="inlineStr">
        <is>
          <t>VTIAX</t>
        </is>
      </c>
      <c r="GO159" s="41" t="n">
        <v>0.2</v>
      </c>
      <c r="GP159" s="61">
        <f>'ETF MTD'!$VO$28/'ETF MTD'!$VO$3-1</f>
        <v/>
      </c>
      <c r="GQ159" s="61">
        <f>GO159*GP159</f>
        <v/>
      </c>
      <c r="GR159" s="61" t="n"/>
      <c r="GS159" s="33" t="inlineStr">
        <is>
          <t>VTIAX</t>
        </is>
      </c>
      <c r="GT159" s="41" t="n">
        <v>0.2</v>
      </c>
      <c r="GU159" s="61">
        <f>'ETF MTD'!$VO$28/'ETF MTD'!$VO$3-1</f>
        <v/>
      </c>
      <c r="GV159" s="61">
        <f>GT159*GU159</f>
        <v/>
      </c>
      <c r="GW159" s="61" t="n"/>
      <c r="GX159" s="33" t="inlineStr">
        <is>
          <t>VTIAX</t>
        </is>
      </c>
      <c r="GY159" s="41" t="n">
        <v>0.1</v>
      </c>
      <c r="GZ159" s="61">
        <f>'ETF MTD'!$VO$28/'ETF MTD'!$VO$3-1</f>
        <v/>
      </c>
      <c r="HA159" s="61">
        <f>GY159*GZ159</f>
        <v/>
      </c>
      <c r="HB159" s="61" t="n"/>
      <c r="HC159" s="33" t="inlineStr">
        <is>
          <t>VTIAX</t>
        </is>
      </c>
      <c r="HD159" s="41" t="n">
        <v>0</v>
      </c>
      <c r="HE159" s="61">
        <f>'ETF MTD'!$VO$28/'ETF MTD'!$VO$3-1</f>
        <v/>
      </c>
      <c r="HF159" s="61">
        <f>HD159*HE159</f>
        <v/>
      </c>
      <c r="HG159" s="61" t="n"/>
      <c r="HH159" s="33" t="inlineStr">
        <is>
          <t>VTIAX</t>
        </is>
      </c>
      <c r="HI159" s="41" t="n">
        <v>0</v>
      </c>
      <c r="HJ159" s="61">
        <f>'ETF MTD'!$VO$28/'ETF MTD'!$VO$3-1</f>
        <v/>
      </c>
      <c r="HK159" s="61">
        <f>HI159*HJ159</f>
        <v/>
      </c>
      <c r="HL159" s="61" t="n"/>
      <c r="HM159" s="33" t="inlineStr">
        <is>
          <t>VTIAX</t>
        </is>
      </c>
      <c r="HN159" s="41" t="n">
        <v>0.1</v>
      </c>
      <c r="HO159" s="61">
        <f>'ETF MTD'!$VO$28/'ETF MTD'!$VO$3-1</f>
        <v/>
      </c>
      <c r="HP159" s="61">
        <f>HN159*HO159</f>
        <v/>
      </c>
      <c r="HQ159" s="61" t="n"/>
      <c r="HR159" s="33" t="inlineStr">
        <is>
          <t>VTIAX</t>
        </is>
      </c>
      <c r="HS159" s="41" t="n">
        <v>0.2</v>
      </c>
      <c r="HT159" s="61">
        <f>'ETF MTD'!$VO$28/'ETF MTD'!$VO$3-1</f>
        <v/>
      </c>
      <c r="HU159" s="61">
        <f>HS159*HT159</f>
        <v/>
      </c>
      <c r="HV159" s="61" t="n"/>
      <c r="HW159" s="33" t="inlineStr">
        <is>
          <t>VTIAX</t>
        </is>
      </c>
      <c r="HX159" s="41" t="n">
        <v>0.2</v>
      </c>
      <c r="HY159" s="61">
        <f>'ETF MTD'!$VO$28/'ETF MTD'!$VO$3-1</f>
        <v/>
      </c>
      <c r="HZ159" s="61">
        <f>HX159*HY159</f>
        <v/>
      </c>
      <c r="IA159" s="61" t="n"/>
      <c r="IB159" s="33" t="inlineStr">
        <is>
          <t>VTIAX</t>
        </is>
      </c>
      <c r="IC159" s="41" t="n">
        <v>0.2</v>
      </c>
      <c r="ID159" s="61">
        <f>'ETF MTD'!$VO$28/'ETF MTD'!$VO$3-1</f>
        <v/>
      </c>
      <c r="IE159" s="61">
        <f>IC159*ID159</f>
        <v/>
      </c>
      <c r="IF159" s="61" t="n"/>
      <c r="IG159" s="33" t="inlineStr">
        <is>
          <t>VTIAX</t>
        </is>
      </c>
      <c r="IH159" s="41" t="n">
        <v>0.2</v>
      </c>
      <c r="II159" s="61">
        <f>'ETF MTD'!$VO$28/'ETF MTD'!$VO$3-1</f>
        <v/>
      </c>
      <c r="IJ159" s="61">
        <f>IH159*II159</f>
        <v/>
      </c>
      <c r="IK159" s="61" t="n"/>
      <c r="IL159" s="33" t="inlineStr">
        <is>
          <t>VTIAX</t>
        </is>
      </c>
      <c r="IM159" s="41" t="n">
        <v>0.2</v>
      </c>
      <c r="IN159" s="61">
        <f>'ETF MTD'!$VO$28/'ETF MTD'!$VO$3-1</f>
        <v/>
      </c>
      <c r="IO159" s="61">
        <f>IM159*IN159</f>
        <v/>
      </c>
      <c r="IP159" s="61" t="n"/>
      <c r="IQ159" s="33" t="inlineStr">
        <is>
          <t>VTIAX</t>
        </is>
      </c>
      <c r="IR159" s="41" t="n">
        <v>0.2</v>
      </c>
      <c r="IS159" s="61">
        <f>'ETF MTD'!$VO$28/'ETF MTD'!$VO$3-1</f>
        <v/>
      </c>
      <c r="IT159" s="61">
        <f>IR159*IS159</f>
        <v/>
      </c>
      <c r="IU159" s="61" t="n"/>
      <c r="IV159" s="33" t="inlineStr">
        <is>
          <t>VTIAX</t>
        </is>
      </c>
      <c r="IW159" s="41" t="n">
        <v>0.2</v>
      </c>
      <c r="IX159" s="61">
        <f>'ETF MTD'!$VO$28/'ETF MTD'!$VO$3-1</f>
        <v/>
      </c>
      <c r="IY159" s="61">
        <f>IW159*IX159</f>
        <v/>
      </c>
      <c r="IZ159" s="61" t="n"/>
      <c r="JA159" s="33" t="inlineStr">
        <is>
          <t>VTIAX</t>
        </is>
      </c>
      <c r="JB159" s="41" t="n">
        <v>0.2</v>
      </c>
      <c r="JC159" s="61">
        <f>'ETF MTD'!$VO$28/'ETF MTD'!$VO$3-1</f>
        <v/>
      </c>
      <c r="JD159" s="61">
        <f>JB159*JC159</f>
        <v/>
      </c>
      <c r="JE159" s="61" t="n"/>
      <c r="JF159" s="33" t="inlineStr">
        <is>
          <t>VTIAX</t>
        </is>
      </c>
      <c r="JG159" s="41" t="n">
        <v>0.2</v>
      </c>
      <c r="JH159" s="61">
        <f>'ETF MTD'!$VO$28/'ETF MTD'!$VO$3-1</f>
        <v/>
      </c>
      <c r="JI159" s="61">
        <f>JG159*JH159</f>
        <v/>
      </c>
      <c r="JJ159" s="61" t="n"/>
      <c r="JK159" s="33" t="inlineStr">
        <is>
          <t>VTIAX</t>
        </is>
      </c>
      <c r="JL159" s="41" t="n">
        <v>0.2</v>
      </c>
      <c r="JM159" s="61">
        <f>'ETF MTD'!$VO$28/'ETF MTD'!$VO$3-1</f>
        <v/>
      </c>
      <c r="JN159" s="61">
        <f>JL159*JM159</f>
        <v/>
      </c>
      <c r="JO159" s="61" t="n"/>
      <c r="JP159" s="33" t="inlineStr">
        <is>
          <t>VTIAX</t>
        </is>
      </c>
      <c r="JQ159" s="41" t="n">
        <v>0.2</v>
      </c>
      <c r="JR159" s="61">
        <f>'ETF MTD'!$VO$28/'ETF MTD'!$VO$3-1</f>
        <v/>
      </c>
      <c r="JS159" s="61">
        <f>JQ159*JR159</f>
        <v/>
      </c>
      <c r="JT159" s="61" t="n"/>
      <c r="JU159" s="33" t="inlineStr">
        <is>
          <t>VTIAX</t>
        </is>
      </c>
      <c r="JV159" s="41" t="n">
        <v>0.2</v>
      </c>
      <c r="JW159" s="61">
        <f>'ETF MTD'!$VO$28/'ETF MTD'!$VO$3-1</f>
        <v/>
      </c>
      <c r="JX159" s="61">
        <f>JV159*JW159</f>
        <v/>
      </c>
      <c r="JY159" s="61" t="n"/>
      <c r="JZ159" t="inlineStr">
        <is>
          <t>Foreign Developed</t>
        </is>
      </c>
      <c r="KA159" s="41" t="n">
        <v>0.1</v>
      </c>
      <c r="KB159" s="61">
        <f>'ETF MTD'!$VO$28/'ETF MTD'!$VO$3-1</f>
        <v/>
      </c>
      <c r="KC159" s="61">
        <f>KA159*KB159</f>
        <v/>
      </c>
      <c r="KD159" s="61" t="n"/>
      <c r="KE159" t="inlineStr">
        <is>
          <t>Foreign Developed</t>
        </is>
      </c>
      <c r="KF159" s="41" t="n">
        <v>0.1</v>
      </c>
      <c r="KG159" s="61">
        <f>'ETF MTD'!$VO$28/'ETF MTD'!$VO$3-1</f>
        <v/>
      </c>
      <c r="KH159" s="61">
        <f>KF159*KG159</f>
        <v/>
      </c>
      <c r="KI159" s="61" t="n"/>
      <c r="KJ159" t="inlineStr">
        <is>
          <t>Foreign Developed</t>
        </is>
      </c>
      <c r="KK159" s="41" t="n">
        <v>0.1</v>
      </c>
      <c r="KL159" s="61">
        <f>'ETF MTD'!$VO$28/'ETF MTD'!$VO$3-1</f>
        <v/>
      </c>
      <c r="KM159" s="61">
        <f>KK159*KL159</f>
        <v/>
      </c>
      <c r="KN159" s="61" t="n"/>
      <c r="KO159" t="inlineStr">
        <is>
          <t>Foreign Developed</t>
        </is>
      </c>
      <c r="KP159" s="41" t="n">
        <v>0.1</v>
      </c>
      <c r="KQ159" s="61">
        <f>'ETF MTD'!$VO$28/'ETF MTD'!$VO$3-1</f>
        <v/>
      </c>
      <c r="KR159" s="61">
        <f>KP159*KQ159</f>
        <v/>
      </c>
      <c r="KS159" s="61" t="n"/>
      <c r="KT159" t="inlineStr">
        <is>
          <t>Foreign Developed</t>
        </is>
      </c>
      <c r="KU159" s="41" t="n">
        <v>0</v>
      </c>
      <c r="KV159" s="61">
        <f>'ETF MTD'!$VO$28/'ETF MTD'!$VO$3-1</f>
        <v/>
      </c>
      <c r="KW159" s="61">
        <f>KU159*KV159</f>
        <v/>
      </c>
      <c r="KX159" s="61" t="n"/>
      <c r="KY159" t="inlineStr">
        <is>
          <t>Foreign Developed</t>
        </is>
      </c>
      <c r="KZ159" s="41" t="n">
        <v>0</v>
      </c>
      <c r="LA159" s="61">
        <f>'ETF MTD'!$VO$28/'ETF MTD'!$VO$3-1</f>
        <v/>
      </c>
      <c r="LB159" s="61">
        <f>KZ159*LA159</f>
        <v/>
      </c>
      <c r="LC159" s="61" t="n"/>
      <c r="LD159" t="inlineStr">
        <is>
          <t>Foreign Developed</t>
        </is>
      </c>
      <c r="LE159" s="41" t="n">
        <v>0</v>
      </c>
      <c r="LF159" s="61">
        <f>'ETF MTD'!$VO$28/'ETF MTD'!$VO$3-1</f>
        <v/>
      </c>
      <c r="LG159" s="61">
        <f>LE159*LF159</f>
        <v/>
      </c>
      <c r="LH159" s="61" t="n"/>
      <c r="LI159" t="inlineStr">
        <is>
          <t>Foreign Developed</t>
        </is>
      </c>
      <c r="LJ159" s="41" t="n">
        <v>0</v>
      </c>
      <c r="LK159" s="61">
        <f>'ETF MTD'!$VO$28/'ETF MTD'!$VO$3-1</f>
        <v/>
      </c>
      <c r="LL159" s="61">
        <f>LJ159*LK159</f>
        <v/>
      </c>
      <c r="LM159" s="61" t="n"/>
      <c r="LN159" t="inlineStr">
        <is>
          <t>Foreign Developed</t>
        </is>
      </c>
      <c r="LO159" s="41" t="n">
        <v>0</v>
      </c>
      <c r="LP159" s="61">
        <f>'ETF MTD'!$VO$28/'ETF MTD'!$VO$3-1</f>
        <v/>
      </c>
      <c r="LQ159" s="61">
        <f>LO159*LP159</f>
        <v/>
      </c>
      <c r="LR159" s="61" t="n"/>
      <c r="LS159" t="inlineStr">
        <is>
          <t>Foreign Developed</t>
        </is>
      </c>
      <c r="LT159" s="41" t="n">
        <v>0</v>
      </c>
      <c r="LU159" s="61">
        <f>'ETF MTD'!$VO$28/'ETF MTD'!$VO$3-1</f>
        <v/>
      </c>
      <c r="LV159" s="61">
        <f>LT159*LU159</f>
        <v/>
      </c>
      <c r="LW159" s="61" t="n"/>
      <c r="LX159" t="inlineStr">
        <is>
          <t>Foreign Developed</t>
        </is>
      </c>
      <c r="LY159" s="41" t="n">
        <v>0</v>
      </c>
      <c r="LZ159" s="61">
        <f>'ETF MTD'!$VO$28/'ETF MTD'!$VO$3-1</f>
        <v/>
      </c>
      <c r="MA159" s="61">
        <f>LY159*LZ159</f>
        <v/>
      </c>
      <c r="MB159" s="61" t="n"/>
      <c r="MC159" t="inlineStr">
        <is>
          <t>Foreign Developed</t>
        </is>
      </c>
      <c r="MD159" s="41" t="n">
        <v>0</v>
      </c>
      <c r="ME159" s="61">
        <f>'ETF MTD'!$VO$28/'ETF MTD'!$VO$3-1</f>
        <v/>
      </c>
      <c r="MF159" s="61">
        <f>MD159*ME159</f>
        <v/>
      </c>
      <c r="MG159" s="61" t="n"/>
      <c r="MH159" t="inlineStr">
        <is>
          <t>Foreign Developed</t>
        </is>
      </c>
      <c r="MI159" s="41" t="n">
        <v>0</v>
      </c>
      <c r="MJ159" s="61">
        <f>'ETF MTD'!$VO$28/'ETF MTD'!$VO$3-1</f>
        <v/>
      </c>
      <c r="MK159" s="61">
        <f>MI159*MJ159</f>
        <v/>
      </c>
      <c r="ML159" s="61" t="n"/>
      <c r="MM159" t="inlineStr">
        <is>
          <t>Foreign Developed</t>
        </is>
      </c>
      <c r="MN159" s="41" t="n">
        <v>0</v>
      </c>
      <c r="MO159" s="61">
        <f>'ETF MTD'!$VO$28/'ETF MTD'!$VO$3-1</f>
        <v/>
      </c>
      <c r="MP159" s="61">
        <f>MN159*MO159</f>
        <v/>
      </c>
      <c r="MQ159" s="33" t="inlineStr">
        <is>
          <t>SCHF</t>
        </is>
      </c>
      <c r="MR159" t="inlineStr">
        <is>
          <t>Foreign Developed</t>
        </is>
      </c>
      <c r="MS159" s="41" t="n">
        <v>0.175</v>
      </c>
      <c r="MT159" s="61">
        <f>'ETF MTD'!$VO$28/'ETF MTD'!$VO$3-1</f>
        <v/>
      </c>
      <c r="MU159" s="61">
        <f>MS159*MT159</f>
        <v/>
      </c>
      <c r="MV159" s="61" t="n"/>
      <c r="MW159" t="inlineStr">
        <is>
          <t>Foreign Developed</t>
        </is>
      </c>
      <c r="MX159" s="41" t="n">
        <v>0.175</v>
      </c>
      <c r="MY159" s="61">
        <f>'ETF MTD'!$VO$28/'ETF MTD'!$VO$3-1</f>
        <v/>
      </c>
      <c r="MZ159" s="61">
        <f>MX159*MY159</f>
        <v/>
      </c>
      <c r="NA159" s="33" t="n"/>
      <c r="NB159" t="inlineStr">
        <is>
          <t>Foreign Developed</t>
        </is>
      </c>
      <c r="NC159" s="41" t="n">
        <v>0.275</v>
      </c>
      <c r="ND159" s="61">
        <f>'ETF MTD'!$VO$28/'ETF MTD'!$VO$3-1</f>
        <v/>
      </c>
      <c r="NE159" s="61">
        <f>NC159*ND159</f>
        <v/>
      </c>
      <c r="NF159" s="33" t="n"/>
      <c r="NG159" t="inlineStr">
        <is>
          <t>Foreign Developed</t>
        </is>
      </c>
      <c r="NH159" s="41" t="n">
        <v>0.35</v>
      </c>
      <c r="NI159" s="61">
        <f>'ETF MTD'!$VO$28/'ETF MTD'!$VO$3-1</f>
        <v/>
      </c>
      <c r="NJ159" s="61">
        <f>NH159*NI159</f>
        <v/>
      </c>
      <c r="NK159" s="33" t="n"/>
      <c r="NL159" t="inlineStr">
        <is>
          <t>Foreign Developed</t>
        </is>
      </c>
      <c r="NM159" s="41" t="n">
        <v>0.35</v>
      </c>
      <c r="NN159" s="61">
        <f>'ETF MTD'!$VO$28/'ETF MTD'!$VO$3-1</f>
        <v/>
      </c>
      <c r="NO159" s="61">
        <f>NM159*NN159</f>
        <v/>
      </c>
      <c r="NP159" s="33" t="n"/>
      <c r="NQ159" t="inlineStr">
        <is>
          <t>Foreign Developed</t>
        </is>
      </c>
      <c r="NR159" s="41" t="n">
        <v>0.35</v>
      </c>
      <c r="NS159" s="61">
        <f>'ETF MTD'!$VO$28/'ETF MTD'!$VO$3-1</f>
        <v/>
      </c>
      <c r="NT159" s="61">
        <f>NR159*NS159</f>
        <v/>
      </c>
      <c r="NU159" s="33" t="n"/>
      <c r="NV159" t="inlineStr">
        <is>
          <t>Foreign Developed</t>
        </is>
      </c>
      <c r="NW159" s="41" t="n">
        <v>0.35</v>
      </c>
      <c r="NX159" s="61">
        <f>'ETF MTD'!$VO$28/'ETF MTD'!$VO$3-1</f>
        <v/>
      </c>
      <c r="NY159" s="61">
        <f>NW159*NX159</f>
        <v/>
      </c>
      <c r="NZ159" s="33" t="n"/>
      <c r="OA159" t="inlineStr">
        <is>
          <t>Foreign Developed</t>
        </is>
      </c>
      <c r="OB159" s="41" t="n">
        <v>0.275</v>
      </c>
      <c r="OC159" s="61">
        <f>'ETF MTD'!$VO$28/'ETF MTD'!$VO$3-1</f>
        <v/>
      </c>
      <c r="OD159" s="61">
        <f>OB159*OC159</f>
        <v/>
      </c>
      <c r="OE159" s="33" t="n"/>
      <c r="OF159" t="inlineStr">
        <is>
          <t>Foreign Developed</t>
        </is>
      </c>
      <c r="OG159" s="41" t="n">
        <v>0.2</v>
      </c>
      <c r="OH159" s="61">
        <f>'ETF MTD'!$VO$28/'ETF MTD'!$VO$3-1</f>
        <v/>
      </c>
      <c r="OI159" s="61">
        <f>OG159*OH159</f>
        <v/>
      </c>
      <c r="OJ159" s="33" t="n"/>
      <c r="OK159" t="inlineStr">
        <is>
          <t>Foreign Developed</t>
        </is>
      </c>
      <c r="OL159" s="41" t="n">
        <v>0.1</v>
      </c>
      <c r="OM159" s="61">
        <f>'ETF MTD'!$VO$28/'ETF MTD'!$VO$3-1</f>
        <v/>
      </c>
      <c r="ON159" s="61">
        <f>OL159*OM159</f>
        <v/>
      </c>
      <c r="OO159" s="33" t="n"/>
      <c r="OP159" t="inlineStr">
        <is>
          <t>Foreign Developed</t>
        </is>
      </c>
      <c r="OQ159" s="41" t="n">
        <v>0.175</v>
      </c>
      <c r="OR159" s="61">
        <f>'ETF MTD'!$VO$28/'ETF MTD'!$VO$3-1</f>
        <v/>
      </c>
      <c r="OS159" s="61">
        <f>OQ159*OR159</f>
        <v/>
      </c>
      <c r="OT159" s="33" t="n"/>
      <c r="OU159" t="inlineStr">
        <is>
          <t>Foreign Developed</t>
        </is>
      </c>
      <c r="OV159" s="41" t="n">
        <v>0</v>
      </c>
      <c r="OW159" s="61">
        <f>'ETF MTD'!$VO$28/'ETF MTD'!$VO$3-1</f>
        <v/>
      </c>
      <c r="OX159" s="61">
        <f>OV159*OW159</f>
        <v/>
      </c>
      <c r="OY159" s="33" t="n"/>
      <c r="OZ159" t="inlineStr">
        <is>
          <t>Foreign Developed</t>
        </is>
      </c>
      <c r="PA159" s="41" t="n">
        <v>0.1</v>
      </c>
      <c r="PB159" s="61">
        <f>'ETF MTD'!$VO$28/'ETF MTD'!$VO$3-1</f>
        <v/>
      </c>
      <c r="PC159" s="61">
        <f>PA159*PB159</f>
        <v/>
      </c>
      <c r="PD159" s="33" t="n"/>
      <c r="PE159" t="inlineStr">
        <is>
          <t>Foreign Developed</t>
        </is>
      </c>
      <c r="PF159" s="41" t="n">
        <v>0.275</v>
      </c>
      <c r="PG159" s="61">
        <f>'ETF MTD'!$VO$28/'ETF MTD'!$VO$3-1</f>
        <v/>
      </c>
      <c r="PH159" s="61">
        <f>PF159*PG159</f>
        <v/>
      </c>
      <c r="PI159" s="33" t="n"/>
      <c r="PJ159" t="inlineStr">
        <is>
          <t>Foreign Developed</t>
        </is>
      </c>
      <c r="PK159" s="41" t="n">
        <v>0.35</v>
      </c>
      <c r="PL159" s="61">
        <f>'ETF MTD'!$VO$28/'ETF MTD'!$VO$3-1</f>
        <v/>
      </c>
      <c r="PM159" s="61">
        <f>PK159*PL159</f>
        <v/>
      </c>
      <c r="PN159" s="33" t="n"/>
      <c r="PO159" t="inlineStr">
        <is>
          <t>Foreign Developed</t>
        </is>
      </c>
      <c r="PP159" s="41" t="n">
        <v>0.2</v>
      </c>
      <c r="PQ159" s="61">
        <f>'ETF MTD'!$VO$28/'ETF MTD'!$VO$3-1</f>
        <v/>
      </c>
      <c r="PR159" s="61">
        <f>PP159*PQ159</f>
        <v/>
      </c>
      <c r="PS159" s="33" t="n"/>
      <c r="PT159" t="inlineStr">
        <is>
          <t>Foreign Developed</t>
        </is>
      </c>
      <c r="PU159" s="41" t="n">
        <v>0.2</v>
      </c>
      <c r="PV159" s="61">
        <f>'ETF MTD'!$VO$28/'ETF MTD'!$VO$3-1</f>
        <v/>
      </c>
      <c r="PW159" s="61">
        <f>PU159*PV159</f>
        <v/>
      </c>
      <c r="PX159" s="33" t="n"/>
      <c r="PY159" t="inlineStr">
        <is>
          <t>Foreign Developed</t>
        </is>
      </c>
      <c r="PZ159" s="41" t="n">
        <v>0.2</v>
      </c>
      <c r="QA159" s="61">
        <f>'ETF MTD'!$VO$28/'ETF MTD'!$VO$3-1</f>
        <v/>
      </c>
      <c r="QB159" s="61">
        <f>PZ159*QA159</f>
        <v/>
      </c>
      <c r="QC159" s="33" t="n"/>
      <c r="QD159" t="inlineStr">
        <is>
          <t>Foreign Developed</t>
        </is>
      </c>
      <c r="QE159" s="41" t="n">
        <v>0.2</v>
      </c>
      <c r="QF159" s="61">
        <f>'ETF MTD'!$VO$28/'ETF MTD'!$VO$3-1</f>
        <v/>
      </c>
      <c r="QG159" s="61">
        <f>QE159*QF159</f>
        <v/>
      </c>
      <c r="QH159" s="61" t="n"/>
      <c r="QI159" t="inlineStr">
        <is>
          <t>Foreign Developed</t>
        </is>
      </c>
      <c r="QJ159" s="41" t="n">
        <v>0.2</v>
      </c>
      <c r="QK159" s="61">
        <f>'ETF MTD'!$VO$28/'ETF MTD'!$VO$3-1</f>
        <v/>
      </c>
      <c r="QL159" s="61">
        <f>QJ159*QK159</f>
        <v/>
      </c>
      <c r="QM159" s="33" t="n"/>
      <c r="QN159" t="inlineStr">
        <is>
          <t>Foreign Developed</t>
        </is>
      </c>
      <c r="QO159" s="41" t="n">
        <v>0.2</v>
      </c>
      <c r="QP159" s="61">
        <f>'ETF MTD'!$VO$28/'ETF MTD'!$VO$3-1</f>
        <v/>
      </c>
      <c r="QQ159" s="61">
        <f>QO159*QP159</f>
        <v/>
      </c>
      <c r="QR159" s="33" t="n"/>
      <c r="QS159" t="inlineStr">
        <is>
          <t>Foreign Developed</t>
        </is>
      </c>
      <c r="QT159" s="41" t="n">
        <v>0.2</v>
      </c>
      <c r="QU159" s="61">
        <f>'ETF MTD'!$VO$28/'ETF MTD'!$VO$3-1</f>
        <v/>
      </c>
      <c r="QV159" s="61">
        <f>QT159*QU159</f>
        <v/>
      </c>
      <c r="QW159" s="33" t="n"/>
      <c r="QX159" t="inlineStr">
        <is>
          <t>Foreign Developed</t>
        </is>
      </c>
      <c r="QY159" s="41" t="n">
        <v>0.2</v>
      </c>
      <c r="QZ159" s="61">
        <f>'ETF MTD'!$VO$28/'ETF MTD'!$VO$3-1</f>
        <v/>
      </c>
      <c r="RA159" s="61">
        <f>QY159*QZ159</f>
        <v/>
      </c>
      <c r="RB159" s="33" t="n"/>
      <c r="RC159" t="inlineStr">
        <is>
          <t>Foreign Developed</t>
        </is>
      </c>
      <c r="RD159" s="41" t="n">
        <v>0.2</v>
      </c>
      <c r="RE159" s="61">
        <f>'ETF MTD'!$VO$28/'ETF MTD'!$VO$3-1</f>
        <v/>
      </c>
      <c r="RF159" s="61">
        <f>RD159*RE159</f>
        <v/>
      </c>
      <c r="RG159" s="33" t="n"/>
      <c r="RH159" t="inlineStr">
        <is>
          <t>Foreign Developed</t>
        </is>
      </c>
      <c r="RI159" s="41" t="n">
        <v>0.1</v>
      </c>
      <c r="RJ159" s="61">
        <f>'ETF MTD'!$VO$28/'ETF MTD'!$VO$3-1</f>
        <v/>
      </c>
      <c r="RK159" s="61">
        <f>RI159*RJ159</f>
        <v/>
      </c>
      <c r="RL159" s="61" t="n"/>
      <c r="RM159" s="34" t="n"/>
      <c r="RN159" s="43" t="n"/>
      <c r="RO159" s="38" t="n"/>
      <c r="RP159" s="35" t="n"/>
      <c r="RQ159" s="33" t="n"/>
      <c r="RR159" s="33" t="inlineStr">
        <is>
          <t>VTIAX</t>
        </is>
      </c>
      <c r="RS159" s="49" t="n">
        <v>0.15</v>
      </c>
      <c r="RT159" s="46">
        <f>($RT$156*$RI159)+($RS$156*RS159)</f>
        <v/>
      </c>
    </row>
    <row r="160">
      <c r="U160" s="33" t="inlineStr">
        <is>
          <t>VEMAX</t>
        </is>
      </c>
      <c r="V160" s="49" t="n">
        <v>0.075</v>
      </c>
      <c r="W160" s="61">
        <f>'ETF MTD'!$PU$28/'ETF MTD'!$PU$3-1</f>
        <v/>
      </c>
      <c r="X160" s="61">
        <f>V160*W160</f>
        <v/>
      </c>
      <c r="Y160" s="61" t="n"/>
      <c r="Z160" s="33" t="inlineStr">
        <is>
          <t>VEMAX</t>
        </is>
      </c>
      <c r="AA160" s="49" t="n">
        <v>0.15</v>
      </c>
      <c r="AB160" s="61">
        <f>'ETF MTD'!$PU$28/'ETF MTD'!$PU$3-1</f>
        <v/>
      </c>
      <c r="AC160" s="61">
        <f>AA160*AB160</f>
        <v/>
      </c>
      <c r="AD160" s="61" t="n"/>
      <c r="AE160" s="33" t="inlineStr">
        <is>
          <t>VEMAX</t>
        </is>
      </c>
      <c r="AF160" s="49" t="n">
        <v>0.15</v>
      </c>
      <c r="AG160" s="61">
        <f>'ETF MTD'!$PU$28/'ETF MTD'!$PU$3-1</f>
        <v/>
      </c>
      <c r="AH160" s="61">
        <f>AF160*AG160</f>
        <v/>
      </c>
      <c r="AI160" s="61" t="n"/>
      <c r="AJ160" s="33" t="inlineStr">
        <is>
          <t>VEMAX</t>
        </is>
      </c>
      <c r="AK160" s="49" t="n">
        <v>0.15</v>
      </c>
      <c r="AL160" s="61">
        <f>'ETF MTD'!$PU$28/'ETF MTD'!$PU$3-1</f>
        <v/>
      </c>
      <c r="AM160" s="61">
        <f>AK160*AL160</f>
        <v/>
      </c>
      <c r="AN160" s="61" t="n"/>
      <c r="AO160" s="33" t="inlineStr">
        <is>
          <t>VEMAX</t>
        </is>
      </c>
      <c r="AP160" s="49" t="n">
        <v>0.075</v>
      </c>
      <c r="AQ160" s="61">
        <f>'ETF MTD'!$PU$28/'ETF MTD'!$PU$3-1</f>
        <v/>
      </c>
      <c r="AR160" s="61">
        <f>AP160*AQ160</f>
        <v/>
      </c>
      <c r="AS160" s="61" t="n"/>
      <c r="AT160" s="33" t="inlineStr">
        <is>
          <t>VEMAX</t>
        </is>
      </c>
      <c r="AU160" s="49" t="n">
        <v>0.075</v>
      </c>
      <c r="AV160" s="61">
        <f>'ETF MTD'!$PU$28/'ETF MTD'!$PU$3-1</f>
        <v/>
      </c>
      <c r="AW160" s="61">
        <f>AU160*AV160</f>
        <v/>
      </c>
      <c r="AX160" s="61" t="n"/>
      <c r="AY160" s="33" t="inlineStr">
        <is>
          <t>VEMAX</t>
        </is>
      </c>
      <c r="AZ160" s="49" t="n">
        <v>0.15</v>
      </c>
      <c r="BA160" s="61">
        <f>'ETF MTD'!$PU$28/'ETF MTD'!$PU$3-1</f>
        <v/>
      </c>
      <c r="BB160" s="61">
        <f>AZ160*BA160</f>
        <v/>
      </c>
      <c r="BC160" s="61" t="n"/>
      <c r="BD160" s="33" t="inlineStr">
        <is>
          <t>VEMAX</t>
        </is>
      </c>
      <c r="BE160" s="49" t="n">
        <v>0.15</v>
      </c>
      <c r="BF160" s="61">
        <f>'ETF MTD'!$PU$28/'ETF MTD'!$PU$3-1</f>
        <v/>
      </c>
      <c r="BG160" s="61">
        <f>BE160*BF160</f>
        <v/>
      </c>
      <c r="BH160" s="61" t="n"/>
      <c r="BI160" s="33" t="inlineStr">
        <is>
          <t>VEMAX</t>
        </is>
      </c>
      <c r="BJ160" s="49" t="n">
        <v>0.15</v>
      </c>
      <c r="BK160" s="61">
        <f>'ETF MTD'!$PU$28/'ETF MTD'!$PU$3-1</f>
        <v/>
      </c>
      <c r="BL160" s="61">
        <f>BJ160*BK160</f>
        <v/>
      </c>
      <c r="BM160" s="61" t="n"/>
      <c r="BN160" s="33" t="inlineStr">
        <is>
          <t>VEMAX</t>
        </is>
      </c>
      <c r="BO160" s="49" t="n">
        <v>0.15</v>
      </c>
      <c r="BP160" s="61">
        <f>'ETF MTD'!$PU$28/'ETF MTD'!$PU$3-1</f>
        <v/>
      </c>
      <c r="BQ160" s="61">
        <f>BO160*BP160</f>
        <v/>
      </c>
      <c r="BR160" s="61" t="n"/>
      <c r="BS160" s="33" t="inlineStr">
        <is>
          <t>VEMAX</t>
        </is>
      </c>
      <c r="BT160" s="49" t="n">
        <v>0.15</v>
      </c>
      <c r="BU160" s="61">
        <f>'ETF MTD'!$PU$28/'ETF MTD'!$PU$3-1</f>
        <v/>
      </c>
      <c r="BV160" s="61">
        <f>BT160*BU160</f>
        <v/>
      </c>
      <c r="BW160" s="61" t="n"/>
      <c r="BX160" s="33" t="inlineStr">
        <is>
          <t>VEMAX</t>
        </is>
      </c>
      <c r="BY160" s="49" t="n">
        <v>0.15</v>
      </c>
      <c r="BZ160" s="61">
        <f>'ETF MTD'!$PU$28/'ETF MTD'!$PU$3-1</f>
        <v/>
      </c>
      <c r="CA160" s="61">
        <f>BY160*BZ160</f>
        <v/>
      </c>
      <c r="CB160" s="61" t="n"/>
      <c r="CC160" s="33" t="inlineStr">
        <is>
          <t>VEMAX</t>
        </is>
      </c>
      <c r="CD160" s="49" t="n">
        <v>0.15</v>
      </c>
      <c r="CE160" s="61">
        <f>'ETF MTD'!$PU$28/'ETF MTD'!$PU$3-1</f>
        <v/>
      </c>
      <c r="CF160" s="61">
        <f>CD160*CE160</f>
        <v/>
      </c>
      <c r="CG160" s="61" t="n"/>
      <c r="CH160" s="33" t="inlineStr">
        <is>
          <t>VEMAX</t>
        </is>
      </c>
      <c r="CI160" s="49" t="n">
        <v>0.15</v>
      </c>
      <c r="CJ160" s="61">
        <f>'ETF MTD'!$PU$28/'ETF MTD'!$PU$3-1</f>
        <v/>
      </c>
      <c r="CK160" s="61">
        <f>CI160*CJ160</f>
        <v/>
      </c>
      <c r="CL160" s="61" t="n"/>
      <c r="CM160" s="33" t="inlineStr">
        <is>
          <t>VEMAX</t>
        </is>
      </c>
      <c r="CN160" s="49" t="n">
        <v>0.15</v>
      </c>
      <c r="CO160" s="61">
        <f>'ETF MTD'!$PU$28/'ETF MTD'!$PU$3-1</f>
        <v/>
      </c>
      <c r="CP160" s="61">
        <f>CN160*CO160</f>
        <v/>
      </c>
      <c r="CQ160" s="61" t="n"/>
      <c r="CR160" s="33" t="inlineStr">
        <is>
          <t>VEMAX</t>
        </is>
      </c>
      <c r="CS160" s="49" t="n">
        <v>0.075</v>
      </c>
      <c r="CT160" s="61">
        <f>'ETF MTD'!$PU$28/'ETF MTD'!$PU$3-1</f>
        <v/>
      </c>
      <c r="CU160" s="61">
        <f>CS160*CT160</f>
        <v/>
      </c>
      <c r="CV160" s="61" t="n"/>
      <c r="CW160" s="33" t="inlineStr">
        <is>
          <t>VEMAX</t>
        </is>
      </c>
      <c r="CX160" s="49" t="n">
        <v>0.075</v>
      </c>
      <c r="CY160" s="61">
        <f>'ETF MTD'!$PU$28/'ETF MTD'!$PU$3-1</f>
        <v/>
      </c>
      <c r="CZ160" s="61">
        <f>CX160*CY160</f>
        <v/>
      </c>
      <c r="DA160" s="61" t="n"/>
      <c r="DB160" s="33" t="inlineStr">
        <is>
          <t>VEMAX</t>
        </is>
      </c>
      <c r="DC160" s="49" t="n">
        <v>0</v>
      </c>
      <c r="DD160" s="61">
        <f>'ETF MTD'!$PU$28/'ETF MTD'!$PU$3-1</f>
        <v/>
      </c>
      <c r="DE160" s="61">
        <f>DC160*DD160</f>
        <v/>
      </c>
      <c r="DF160" s="61" t="n"/>
      <c r="DG160" s="33" t="inlineStr">
        <is>
          <t>VEMAX</t>
        </is>
      </c>
      <c r="DH160" s="49" t="n">
        <v>0</v>
      </c>
      <c r="DI160" s="61">
        <f>'ETF MTD'!$PU$28/'ETF MTD'!$PU$3-1</f>
        <v/>
      </c>
      <c r="DJ160" s="61">
        <f>DH160*DI160</f>
        <v/>
      </c>
      <c r="DK160" s="61" t="n"/>
      <c r="DL160" s="33" t="inlineStr">
        <is>
          <t>VEMAX</t>
        </is>
      </c>
      <c r="DM160" s="49" t="n">
        <v>0</v>
      </c>
      <c r="DN160" s="61">
        <f>'ETF MTD'!$PU$28/'ETF MTD'!$PU$3-1</f>
        <v/>
      </c>
      <c r="DO160" s="61">
        <f>DM160*DN160</f>
        <v/>
      </c>
      <c r="DP160" s="61" t="n"/>
      <c r="DQ160" s="33" t="inlineStr">
        <is>
          <t>VEMAX</t>
        </is>
      </c>
      <c r="DR160" s="49" t="n">
        <v>0</v>
      </c>
      <c r="DS160" s="61">
        <f>'ETF MTD'!$PU$28/'ETF MTD'!$PU$3-1</f>
        <v/>
      </c>
      <c r="DT160" s="61">
        <f>DR160*DS160</f>
        <v/>
      </c>
      <c r="DU160" s="61" t="n"/>
      <c r="DV160" s="33" t="inlineStr">
        <is>
          <t>VEMAX</t>
        </is>
      </c>
      <c r="DW160" s="49" t="n">
        <v>0</v>
      </c>
      <c r="DX160" s="61">
        <f>'ETF MTD'!$PU$28/'ETF MTD'!$PU$3-1</f>
        <v/>
      </c>
      <c r="DY160" s="61">
        <f>DW160*DX160</f>
        <v/>
      </c>
      <c r="DZ160" s="61" t="n"/>
      <c r="EA160" s="33" t="inlineStr">
        <is>
          <t>VEMAX</t>
        </is>
      </c>
      <c r="EB160" s="49" t="n">
        <v>0</v>
      </c>
      <c r="EC160" s="61">
        <f>'ETF MTD'!$PU$28/'ETF MTD'!$PU$3-1</f>
        <v/>
      </c>
      <c r="ED160" s="61">
        <f>EB160*EC160</f>
        <v/>
      </c>
      <c r="EE160" s="61" t="n"/>
      <c r="EF160" s="33" t="inlineStr">
        <is>
          <t>VEMAX</t>
        </is>
      </c>
      <c r="EG160" s="49" t="n">
        <v>0</v>
      </c>
      <c r="EH160" s="61">
        <f>'ETF MTD'!$PU$28/'ETF MTD'!$PU$3-1</f>
        <v/>
      </c>
      <c r="EI160" s="61">
        <f>EG160*EH160</f>
        <v/>
      </c>
      <c r="EJ160" s="61" t="n"/>
      <c r="EK160" s="33" t="inlineStr">
        <is>
          <t>VEMAX</t>
        </is>
      </c>
      <c r="EL160" s="49" t="n">
        <v>0.075</v>
      </c>
      <c r="EM160" s="61">
        <f>'ETF MTD'!$PU$28/'ETF MTD'!$PU$3-1</f>
        <v/>
      </c>
      <c r="EN160" s="61">
        <f>EL160*EM160</f>
        <v/>
      </c>
      <c r="EO160" s="61" t="n"/>
      <c r="EP160" s="33" t="inlineStr">
        <is>
          <t>VEMAX</t>
        </is>
      </c>
      <c r="EQ160" s="49" t="n">
        <v>0.075</v>
      </c>
      <c r="ER160" s="61">
        <f>'ETF MTD'!$PU$28/'ETF MTD'!$PU$3-1</f>
        <v/>
      </c>
      <c r="ES160" s="61">
        <f>EQ160*ER160</f>
        <v/>
      </c>
      <c r="ET160" s="61" t="n"/>
      <c r="EU160" s="33" t="inlineStr">
        <is>
          <t>VEMAX</t>
        </is>
      </c>
      <c r="EV160" s="49" t="n">
        <v>0.15</v>
      </c>
      <c r="EW160" s="61">
        <f>'ETF MTD'!$PU$28/'ETF MTD'!$PU$3-1</f>
        <v/>
      </c>
      <c r="EX160" s="61">
        <f>EV160*EW160</f>
        <v/>
      </c>
      <c r="EY160" s="61" t="n"/>
      <c r="EZ160" s="33" t="inlineStr">
        <is>
          <t>VEMAX</t>
        </is>
      </c>
      <c r="FA160" s="49" t="n">
        <v>0.15</v>
      </c>
      <c r="FB160" s="61">
        <f>'ETF MTD'!$PU$28/'ETF MTD'!$PU$3-1</f>
        <v/>
      </c>
      <c r="FC160" s="61">
        <f>FA160*FB160</f>
        <v/>
      </c>
      <c r="FD160" s="61" t="n"/>
      <c r="FE160" s="33" t="inlineStr">
        <is>
          <t>VEMAX</t>
        </is>
      </c>
      <c r="FF160" s="49" t="n">
        <v>0.075</v>
      </c>
      <c r="FG160" s="61">
        <f>'ETF MTD'!$PU$28/'ETF MTD'!$PU$3-1</f>
        <v/>
      </c>
      <c r="FH160" s="61">
        <f>FF160*FG160</f>
        <v/>
      </c>
      <c r="FI160" s="61" t="n"/>
      <c r="FJ160" s="33" t="inlineStr">
        <is>
          <t>VEMAX</t>
        </is>
      </c>
      <c r="FK160" s="49" t="n">
        <v>0.075</v>
      </c>
      <c r="FL160" s="61">
        <f>'ETF MTD'!$PU$28/'ETF MTD'!$PU$3-1</f>
        <v/>
      </c>
      <c r="FM160" s="61">
        <f>FK160*FL160</f>
        <v/>
      </c>
      <c r="FN160" s="61" t="n"/>
      <c r="FO160" s="33" t="inlineStr">
        <is>
          <t>VEMAX</t>
        </is>
      </c>
      <c r="FP160" s="49" t="n">
        <v>0.15</v>
      </c>
      <c r="FQ160" s="61">
        <f>'ETF MTD'!$PU$28/'ETF MTD'!$PU$3-1</f>
        <v/>
      </c>
      <c r="FR160" s="61">
        <f>FP160*FQ160</f>
        <v/>
      </c>
      <c r="FS160" s="61" t="n"/>
      <c r="FT160" s="33" t="inlineStr">
        <is>
          <t>VEMAX</t>
        </is>
      </c>
      <c r="FU160" s="49" t="n">
        <v>0</v>
      </c>
      <c r="FV160" s="61">
        <f>'ETF MTD'!$PU$28/'ETF MTD'!$PU$3-1</f>
        <v/>
      </c>
      <c r="FW160" s="61">
        <f>FU160*FV160</f>
        <v/>
      </c>
      <c r="FX160" s="61" t="n"/>
      <c r="FY160" s="33" t="inlineStr">
        <is>
          <t>VEMAX</t>
        </is>
      </c>
      <c r="FZ160" s="41" t="n">
        <v>0</v>
      </c>
      <c r="GA160" s="61">
        <f>'ETF MTD'!$PU$28/'ETF MTD'!$PU$3-1</f>
        <v/>
      </c>
      <c r="GB160" s="61">
        <f>FZ160*GA160</f>
        <v/>
      </c>
      <c r="GC160" s="61" t="n"/>
      <c r="GD160" s="33" t="inlineStr">
        <is>
          <t>VEMAX</t>
        </is>
      </c>
      <c r="GE160" s="41" t="n">
        <v>0.075</v>
      </c>
      <c r="GF160" s="61">
        <f>'ETF MTD'!$PU$28/'ETF MTD'!$PU$3-1</f>
        <v/>
      </c>
      <c r="GG160" s="61">
        <f>GE160*GF160</f>
        <v/>
      </c>
      <c r="GH160" s="61" t="n"/>
      <c r="GI160" s="33" t="inlineStr">
        <is>
          <t>VEMAX</t>
        </is>
      </c>
      <c r="GJ160" s="41" t="n">
        <v>0.15</v>
      </c>
      <c r="GK160" s="61">
        <f>'ETF MTD'!$PU$28/'ETF MTD'!$PU$3-1</f>
        <v/>
      </c>
      <c r="GL160" s="61">
        <f>GJ160*GK160</f>
        <v/>
      </c>
      <c r="GM160" s="61" t="n"/>
      <c r="GN160" s="33" t="inlineStr">
        <is>
          <t>VEMAX</t>
        </is>
      </c>
      <c r="GO160" s="41" t="n">
        <v>0.15</v>
      </c>
      <c r="GP160" s="61">
        <f>'ETF MTD'!$PU$28/'ETF MTD'!$PU$3-1</f>
        <v/>
      </c>
      <c r="GQ160" s="61">
        <f>GO160*GP160</f>
        <v/>
      </c>
      <c r="GR160" s="61" t="n"/>
      <c r="GS160" s="33" t="inlineStr">
        <is>
          <t>VEMAX</t>
        </is>
      </c>
      <c r="GT160" s="41" t="n">
        <v>0.15</v>
      </c>
      <c r="GU160" s="61">
        <f>'ETF MTD'!$PU$28/'ETF MTD'!$PU$3-1</f>
        <v/>
      </c>
      <c r="GV160" s="61">
        <f>GT160*GU160</f>
        <v/>
      </c>
      <c r="GW160" s="61" t="n"/>
      <c r="GX160" s="33" t="inlineStr">
        <is>
          <t>VEMAX</t>
        </is>
      </c>
      <c r="GY160" s="41" t="n">
        <v>0.075</v>
      </c>
      <c r="GZ160" s="61">
        <f>'ETF MTD'!$PU$28/'ETF MTD'!$PU$3-1</f>
        <v/>
      </c>
      <c r="HA160" s="61">
        <f>GY160*GZ160</f>
        <v/>
      </c>
      <c r="HB160" s="61" t="n"/>
      <c r="HC160" s="33" t="inlineStr">
        <is>
          <t>VEMAX</t>
        </is>
      </c>
      <c r="HD160" s="41" t="n">
        <v>0</v>
      </c>
      <c r="HE160" s="61">
        <f>'ETF MTD'!$PU$28/'ETF MTD'!$PU$3-1</f>
        <v/>
      </c>
      <c r="HF160" s="61">
        <f>HD160*HE160</f>
        <v/>
      </c>
      <c r="HG160" s="61" t="n"/>
      <c r="HH160" s="33" t="inlineStr">
        <is>
          <t>VEMAX</t>
        </is>
      </c>
      <c r="HI160" s="41" t="n">
        <v>0</v>
      </c>
      <c r="HJ160" s="61">
        <f>'ETF MTD'!$PU$28/'ETF MTD'!$PU$3-1</f>
        <v/>
      </c>
      <c r="HK160" s="61">
        <f>HI160*HJ160</f>
        <v/>
      </c>
      <c r="HL160" s="61" t="n"/>
      <c r="HM160" s="33" t="inlineStr">
        <is>
          <t>VEMAX</t>
        </is>
      </c>
      <c r="HN160" s="41" t="n">
        <v>0.075</v>
      </c>
      <c r="HO160" s="61">
        <f>'ETF MTD'!$PU$28/'ETF MTD'!$PU$3-1</f>
        <v/>
      </c>
      <c r="HP160" s="61">
        <f>HN160*HO160</f>
        <v/>
      </c>
      <c r="HQ160" s="61" t="n"/>
      <c r="HR160" s="33" t="inlineStr">
        <is>
          <t>VEMAX</t>
        </is>
      </c>
      <c r="HS160" s="41" t="n">
        <v>0.15</v>
      </c>
      <c r="HT160" s="61">
        <f>'ETF MTD'!$PU$28/'ETF MTD'!$PU$3-1</f>
        <v/>
      </c>
      <c r="HU160" s="61">
        <f>HS160*HT160</f>
        <v/>
      </c>
      <c r="HV160" s="61" t="n"/>
      <c r="HW160" s="33" t="inlineStr">
        <is>
          <t>VEMAX</t>
        </is>
      </c>
      <c r="HX160" s="41" t="n">
        <v>0.15</v>
      </c>
      <c r="HY160" s="61">
        <f>'ETF MTD'!$PU$28/'ETF MTD'!$PU$3-1</f>
        <v/>
      </c>
      <c r="HZ160" s="61">
        <f>HX160*HY160</f>
        <v/>
      </c>
      <c r="IA160" s="61" t="n"/>
      <c r="IB160" s="33" t="inlineStr">
        <is>
          <t>VEMAX</t>
        </is>
      </c>
      <c r="IC160" s="41" t="n">
        <v>0.15</v>
      </c>
      <c r="ID160" s="61">
        <f>'ETF MTD'!$PU$28/'ETF MTD'!$PU$3-1</f>
        <v/>
      </c>
      <c r="IE160" s="61">
        <f>IC160*ID160</f>
        <v/>
      </c>
      <c r="IF160" s="61" t="n"/>
      <c r="IG160" s="33" t="inlineStr">
        <is>
          <t>VEMAX</t>
        </is>
      </c>
      <c r="IH160" s="41" t="n">
        <v>0.15</v>
      </c>
      <c r="II160" s="61">
        <f>'ETF MTD'!$PU$28/'ETF MTD'!$PU$3-1</f>
        <v/>
      </c>
      <c r="IJ160" s="61">
        <f>IH160*II160</f>
        <v/>
      </c>
      <c r="IK160" s="61" t="n"/>
      <c r="IL160" s="33" t="inlineStr">
        <is>
          <t>VEMAX</t>
        </is>
      </c>
      <c r="IM160" s="41" t="n">
        <v>0.15</v>
      </c>
      <c r="IN160" s="61">
        <f>'ETF MTD'!$PU$28/'ETF MTD'!$PU$3-1</f>
        <v/>
      </c>
      <c r="IO160" s="61">
        <f>IM160*IN160</f>
        <v/>
      </c>
      <c r="IP160" s="61" t="n"/>
      <c r="IQ160" s="33" t="inlineStr">
        <is>
          <t>VEMAX</t>
        </is>
      </c>
      <c r="IR160" s="41" t="n">
        <v>0.15</v>
      </c>
      <c r="IS160" s="61">
        <f>'ETF MTD'!$PU$28/'ETF MTD'!$PU$3-1</f>
        <v/>
      </c>
      <c r="IT160" s="61">
        <f>IR160*IS160</f>
        <v/>
      </c>
      <c r="IU160" s="61" t="n"/>
      <c r="IV160" s="33" t="inlineStr">
        <is>
          <t>VEMAX</t>
        </is>
      </c>
      <c r="IW160" s="41" t="n">
        <v>0.15</v>
      </c>
      <c r="IX160" s="61">
        <f>'ETF MTD'!$PU$28/'ETF MTD'!$PU$3-1</f>
        <v/>
      </c>
      <c r="IY160" s="61">
        <f>IW160*IX160</f>
        <v/>
      </c>
      <c r="IZ160" s="61" t="n"/>
      <c r="JA160" s="33" t="inlineStr">
        <is>
          <t>VEMAX</t>
        </is>
      </c>
      <c r="JB160" s="41" t="n">
        <v>0.15</v>
      </c>
      <c r="JC160" s="61">
        <f>'ETF MTD'!$PU$28/'ETF MTD'!$PU$3-1</f>
        <v/>
      </c>
      <c r="JD160" s="61">
        <f>JB160*JC160</f>
        <v/>
      </c>
      <c r="JE160" s="61" t="n"/>
      <c r="JF160" s="33" t="inlineStr">
        <is>
          <t>VEMAX</t>
        </is>
      </c>
      <c r="JG160" s="41" t="n">
        <v>0.15</v>
      </c>
      <c r="JH160" s="61">
        <f>'ETF MTD'!$PU$28/'ETF MTD'!$PU$3-1</f>
        <v/>
      </c>
      <c r="JI160" s="61">
        <f>JG160*JH160</f>
        <v/>
      </c>
      <c r="JJ160" s="61" t="n"/>
      <c r="JK160" s="33" t="inlineStr">
        <is>
          <t>VEMAX</t>
        </is>
      </c>
      <c r="JL160" s="41" t="n">
        <v>0.15</v>
      </c>
      <c r="JM160" s="61">
        <f>'ETF MTD'!$PU$28/'ETF MTD'!$PU$3-1</f>
        <v/>
      </c>
      <c r="JN160" s="61">
        <f>JL160*JM160</f>
        <v/>
      </c>
      <c r="JO160" s="61" t="n"/>
      <c r="JP160" s="33" t="inlineStr">
        <is>
          <t>VEMAX</t>
        </is>
      </c>
      <c r="JQ160" s="41" t="n">
        <v>0.075</v>
      </c>
      <c r="JR160" s="61">
        <f>'ETF MTD'!$PU$28/'ETF MTD'!$PU$3-1</f>
        <v/>
      </c>
      <c r="JS160" s="61">
        <f>JQ160*JR160</f>
        <v/>
      </c>
      <c r="JT160" s="61" t="n"/>
      <c r="JU160" s="33" t="inlineStr">
        <is>
          <t>VEMAX</t>
        </is>
      </c>
      <c r="JV160" s="41" t="n">
        <v>0.075</v>
      </c>
      <c r="JW160" s="61">
        <f>'ETF MTD'!$PU$28/'ETF MTD'!$PU$3-1</f>
        <v/>
      </c>
      <c r="JX160" s="61">
        <f>JV160*JW160</f>
        <v/>
      </c>
      <c r="JY160" s="61" t="n"/>
      <c r="JZ160" t="inlineStr">
        <is>
          <t>Emerging Markets</t>
        </is>
      </c>
      <c r="KA160" s="41" t="n">
        <v>0.075</v>
      </c>
      <c r="KB160" s="61">
        <f>'ETF MTD'!$PU$28/'ETF MTD'!$PU$3-1</f>
        <v/>
      </c>
      <c r="KC160" s="61">
        <f>KA160*KB160</f>
        <v/>
      </c>
      <c r="KD160" s="61" t="n"/>
      <c r="KE160" t="inlineStr">
        <is>
          <t>Emerging Markets</t>
        </is>
      </c>
      <c r="KF160" s="41" t="n">
        <v>0.075</v>
      </c>
      <c r="KG160" s="61">
        <f>'ETF MTD'!$PU$28/'ETF MTD'!$PU$3-1</f>
        <v/>
      </c>
      <c r="KH160" s="61">
        <f>KF160*KG160</f>
        <v/>
      </c>
      <c r="KI160" s="61" t="n"/>
      <c r="KJ160" t="inlineStr">
        <is>
          <t>Emerging Markets</t>
        </is>
      </c>
      <c r="KK160" s="41" t="n">
        <v>0</v>
      </c>
      <c r="KL160" s="61">
        <f>'ETF MTD'!$PU$28/'ETF MTD'!$PU$3-1</f>
        <v/>
      </c>
      <c r="KM160" s="61">
        <f>KK160*KL160</f>
        <v/>
      </c>
      <c r="KN160" s="61" t="n"/>
      <c r="KO160" t="inlineStr">
        <is>
          <t>Emerging Markets</t>
        </is>
      </c>
      <c r="KP160" s="41" t="n">
        <v>0</v>
      </c>
      <c r="KQ160" s="61">
        <f>'ETF MTD'!$PU$28/'ETF MTD'!$PU$3-1</f>
        <v/>
      </c>
      <c r="KR160" s="61">
        <f>KP160*KQ160</f>
        <v/>
      </c>
      <c r="KS160" s="61" t="n"/>
      <c r="KT160" t="inlineStr">
        <is>
          <t>Emerging Markets</t>
        </is>
      </c>
      <c r="KU160" s="41" t="n">
        <v>0</v>
      </c>
      <c r="KV160" s="61">
        <f>'ETF MTD'!$PU$28/'ETF MTD'!$PU$3-1</f>
        <v/>
      </c>
      <c r="KW160" s="61">
        <f>KU160*KV160</f>
        <v/>
      </c>
      <c r="KX160" s="61" t="n"/>
      <c r="KY160" t="inlineStr">
        <is>
          <t>Emerging Markets</t>
        </is>
      </c>
      <c r="KZ160" s="41" t="n">
        <v>0</v>
      </c>
      <c r="LA160" s="61">
        <f>'ETF MTD'!$PU$28/'ETF MTD'!$PU$3-1</f>
        <v/>
      </c>
      <c r="LB160" s="61">
        <f>KZ160*LA160</f>
        <v/>
      </c>
      <c r="LC160" s="61" t="n"/>
      <c r="LD160" t="inlineStr">
        <is>
          <t>Emerging Markets</t>
        </is>
      </c>
      <c r="LE160" s="41" t="n">
        <v>0</v>
      </c>
      <c r="LF160" s="61">
        <f>'ETF MTD'!$PU$28/'ETF MTD'!$PU$3-1</f>
        <v/>
      </c>
      <c r="LG160" s="61">
        <f>LE160*LF160</f>
        <v/>
      </c>
      <c r="LH160" s="61" t="n"/>
      <c r="LI160" t="inlineStr">
        <is>
          <t>Emerging Markets</t>
        </is>
      </c>
      <c r="LJ160" s="41" t="n">
        <v>0</v>
      </c>
      <c r="LK160" s="61">
        <f>'ETF MTD'!$PU$28/'ETF MTD'!$PU$3-1</f>
        <v/>
      </c>
      <c r="LL160" s="61">
        <f>LJ160*LK160</f>
        <v/>
      </c>
      <c r="LM160" s="61" t="n"/>
      <c r="LN160" t="inlineStr">
        <is>
          <t>Emerging Markets</t>
        </is>
      </c>
      <c r="LO160" s="41" t="n">
        <v>0</v>
      </c>
      <c r="LP160" s="61">
        <f>'ETF MTD'!$PU$28/'ETF MTD'!$PU$3-1</f>
        <v/>
      </c>
      <c r="LQ160" s="61">
        <f>LO160*LP160</f>
        <v/>
      </c>
      <c r="LR160" s="61" t="n"/>
      <c r="LS160" t="inlineStr">
        <is>
          <t>Emerging Markets</t>
        </is>
      </c>
      <c r="LT160" s="41" t="n">
        <v>0</v>
      </c>
      <c r="LU160" s="61">
        <f>'ETF MTD'!$PU$28/'ETF MTD'!$PU$3-1</f>
        <v/>
      </c>
      <c r="LV160" s="61">
        <f>LT160*LU160</f>
        <v/>
      </c>
      <c r="LW160" s="61" t="n"/>
      <c r="LX160" t="inlineStr">
        <is>
          <t>Emerging Markets</t>
        </is>
      </c>
      <c r="LY160" s="41" t="n">
        <v>0</v>
      </c>
      <c r="LZ160" s="61">
        <f>'ETF MTD'!$PU$28/'ETF MTD'!$PU$3-1</f>
        <v/>
      </c>
      <c r="MA160" s="61">
        <f>LY160*LZ160</f>
        <v/>
      </c>
      <c r="MB160" s="61" t="n"/>
      <c r="MC160" t="inlineStr">
        <is>
          <t>Emerging Markets</t>
        </is>
      </c>
      <c r="MD160" s="41" t="n">
        <v>0</v>
      </c>
      <c r="ME160" s="61">
        <f>'ETF MTD'!$PU$28/'ETF MTD'!$PU$3-1</f>
        <v/>
      </c>
      <c r="MF160" s="61">
        <f>MD160*ME160</f>
        <v/>
      </c>
      <c r="MG160" s="61" t="n"/>
      <c r="MH160" t="inlineStr">
        <is>
          <t>Emerging Markets</t>
        </is>
      </c>
      <c r="MI160" s="41" t="n">
        <v>0</v>
      </c>
      <c r="MJ160" s="61">
        <f>'ETF MTD'!$PU$28/'ETF MTD'!$PU$3-1</f>
        <v/>
      </c>
      <c r="MK160" s="61">
        <f>MI160*MJ160</f>
        <v/>
      </c>
      <c r="ML160" s="61" t="n"/>
      <c r="MM160" t="inlineStr">
        <is>
          <t>Emerging Markets</t>
        </is>
      </c>
      <c r="MN160" s="41" t="n">
        <v>0</v>
      </c>
      <c r="MO160" s="61">
        <f>'ETF MTD'!$PU$28/'ETF MTD'!$PU$3-1</f>
        <v/>
      </c>
      <c r="MP160" s="61">
        <f>MN160*MO160</f>
        <v/>
      </c>
      <c r="MQ160" s="33" t="inlineStr">
        <is>
          <t>SCHE</t>
        </is>
      </c>
      <c r="MR160" t="inlineStr">
        <is>
          <t>Emerging Markets</t>
        </is>
      </c>
      <c r="MS160" s="41" t="n">
        <v>0</v>
      </c>
      <c r="MT160" s="61">
        <f>'ETF MTD'!$PU$28/'ETF MTD'!$PU$3-1</f>
        <v/>
      </c>
      <c r="MU160" s="61">
        <f>MS160*MT160</f>
        <v/>
      </c>
      <c r="MV160" s="61" t="n"/>
      <c r="MW160" t="inlineStr">
        <is>
          <t>Emerging Markets</t>
        </is>
      </c>
      <c r="MX160" s="41" t="n">
        <v>0</v>
      </c>
      <c r="MY160" s="61">
        <f>'ETF MTD'!$PU$28/'ETF MTD'!$PU$3-1</f>
        <v/>
      </c>
      <c r="MZ160" s="61">
        <f>MX160*MY160</f>
        <v/>
      </c>
      <c r="NA160" s="33" t="n"/>
      <c r="NB160" t="inlineStr">
        <is>
          <t>Emerging Markets</t>
        </is>
      </c>
      <c r="NC160" s="41" t="n">
        <v>0.075</v>
      </c>
      <c r="ND160" s="61">
        <f>'ETF MTD'!$PU$28/'ETF MTD'!$PU$3-1</f>
        <v/>
      </c>
      <c r="NE160" s="61">
        <f>NC160*ND160</f>
        <v/>
      </c>
      <c r="NF160" s="33" t="n"/>
      <c r="NG160" t="inlineStr">
        <is>
          <t>Emerging Markets</t>
        </is>
      </c>
      <c r="NH160" s="41" t="n">
        <v>0</v>
      </c>
      <c r="NI160" s="61">
        <f>'ETF MTD'!$PU$28/'ETF MTD'!$PU$3-1</f>
        <v/>
      </c>
      <c r="NJ160" s="61">
        <f>NH160*NI160</f>
        <v/>
      </c>
      <c r="NK160" s="33" t="n"/>
      <c r="NL160" t="inlineStr">
        <is>
          <t>Emerging Markets</t>
        </is>
      </c>
      <c r="NM160" s="41" t="n">
        <v>0</v>
      </c>
      <c r="NN160" s="61">
        <f>'ETF MTD'!$PU$28/'ETF MTD'!$PU$3-1</f>
        <v/>
      </c>
      <c r="NO160" s="61">
        <f>NM160*NN160</f>
        <v/>
      </c>
      <c r="NP160" s="33" t="n"/>
      <c r="NQ160" t="inlineStr">
        <is>
          <t>Emerging Markets</t>
        </is>
      </c>
      <c r="NR160" s="41" t="n">
        <v>0</v>
      </c>
      <c r="NS160" s="61">
        <f>'ETF MTD'!$PU$28/'ETF MTD'!$PU$3-1</f>
        <v/>
      </c>
      <c r="NT160" s="61">
        <f>NR160*NS160</f>
        <v/>
      </c>
      <c r="NU160" s="33" t="n"/>
      <c r="NV160" t="inlineStr">
        <is>
          <t>Emerging Markets</t>
        </is>
      </c>
      <c r="NW160" s="41" t="n">
        <v>0</v>
      </c>
      <c r="NX160" s="61">
        <f>'ETF MTD'!$PU$28/'ETF MTD'!$PU$3-1</f>
        <v/>
      </c>
      <c r="NY160" s="61">
        <f>NW160*NX160</f>
        <v/>
      </c>
      <c r="NZ160" s="33" t="n"/>
      <c r="OA160" t="inlineStr">
        <is>
          <t>Emerging Markets</t>
        </is>
      </c>
      <c r="OB160" s="41" t="n">
        <v>0.075</v>
      </c>
      <c r="OC160" s="61">
        <f>'ETF MTD'!$PU$28/'ETF MTD'!$PU$3-1</f>
        <v/>
      </c>
      <c r="OD160" s="61">
        <f>OB160*OC160</f>
        <v/>
      </c>
      <c r="OE160" s="33" t="n"/>
      <c r="OF160" t="inlineStr">
        <is>
          <t>Emerging Markets</t>
        </is>
      </c>
      <c r="OG160" s="41" t="n">
        <v>0.15</v>
      </c>
      <c r="OH160" s="61">
        <f>'ETF MTD'!$PU$28/'ETF MTD'!$PU$3-1</f>
        <v/>
      </c>
      <c r="OI160" s="61">
        <f>OG160*OH160</f>
        <v/>
      </c>
      <c r="OJ160" s="33" t="n"/>
      <c r="OK160" t="inlineStr">
        <is>
          <t>Emerging Markets</t>
        </is>
      </c>
      <c r="OL160" s="41" t="n">
        <v>0.075</v>
      </c>
      <c r="OM160" s="61">
        <f>'ETF MTD'!$PU$28/'ETF MTD'!$PU$3-1</f>
        <v/>
      </c>
      <c r="ON160" s="61">
        <f>OL160*OM160</f>
        <v/>
      </c>
      <c r="OO160" s="33" t="n"/>
      <c r="OP160" t="inlineStr">
        <is>
          <t>Emerging Markets</t>
        </is>
      </c>
      <c r="OQ160" s="41" t="n">
        <v>0</v>
      </c>
      <c r="OR160" s="61">
        <f>'ETF MTD'!$PU$28/'ETF MTD'!$PU$3-1</f>
        <v/>
      </c>
      <c r="OS160" s="61">
        <f>OQ160*OR160</f>
        <v/>
      </c>
      <c r="OT160" s="33" t="n"/>
      <c r="OU160" t="inlineStr">
        <is>
          <t>Emerging Markets</t>
        </is>
      </c>
      <c r="OV160" s="41" t="n">
        <v>0</v>
      </c>
      <c r="OW160" s="61">
        <f>'ETF MTD'!$PU$28/'ETF MTD'!$PU$3-1</f>
        <v/>
      </c>
      <c r="OX160" s="61">
        <f>OV160*OW160</f>
        <v/>
      </c>
      <c r="OY160" s="33" t="n"/>
      <c r="OZ160" t="inlineStr">
        <is>
          <t>Emerging Markets</t>
        </is>
      </c>
      <c r="PA160" s="41" t="n">
        <v>0.075</v>
      </c>
      <c r="PB160" s="61">
        <f>'ETF MTD'!$PU$28/'ETF MTD'!$PU$3-1</f>
        <v/>
      </c>
      <c r="PC160" s="61">
        <f>PA160*PB160</f>
        <v/>
      </c>
      <c r="PD160" s="33" t="n"/>
      <c r="PE160" t="inlineStr">
        <is>
          <t>Emerging Markets</t>
        </is>
      </c>
      <c r="PF160" s="41" t="n">
        <v>0.075</v>
      </c>
      <c r="PG160" s="61">
        <f>'ETF MTD'!$PU$28/'ETF MTD'!$PU$3-1</f>
        <v/>
      </c>
      <c r="PH160" s="61">
        <f>PF160*PG160</f>
        <v/>
      </c>
      <c r="PI160" s="33" t="n"/>
      <c r="PJ160" t="inlineStr">
        <is>
          <t>Emerging Markets</t>
        </is>
      </c>
      <c r="PK160" s="41" t="n">
        <v>0</v>
      </c>
      <c r="PL160" s="61">
        <f>'ETF MTD'!$PU$28/'ETF MTD'!$PU$3-1</f>
        <v/>
      </c>
      <c r="PM160" s="61">
        <f>PK160*PL160</f>
        <v/>
      </c>
      <c r="PN160" s="33" t="n"/>
      <c r="PO160" t="inlineStr">
        <is>
          <t>Emerging Markets</t>
        </is>
      </c>
      <c r="PP160" s="41" t="n">
        <v>0.15</v>
      </c>
      <c r="PQ160" s="61">
        <f>'ETF MTD'!$PU$28/'ETF MTD'!$PU$3-1</f>
        <v/>
      </c>
      <c r="PR160" s="61">
        <f>PP160*PQ160</f>
        <v/>
      </c>
      <c r="PS160" s="33" t="n"/>
      <c r="PT160" t="inlineStr">
        <is>
          <t>Emerging Markets</t>
        </is>
      </c>
      <c r="PU160" s="41" t="n">
        <v>0.15</v>
      </c>
      <c r="PV160" s="61">
        <f>'ETF MTD'!$PU$28/'ETF MTD'!$PU$3-1</f>
        <v/>
      </c>
      <c r="PW160" s="61">
        <f>PU160*PV160</f>
        <v/>
      </c>
      <c r="PX160" s="33" t="n"/>
      <c r="PY160" t="inlineStr">
        <is>
          <t>Emerging Markets</t>
        </is>
      </c>
      <c r="PZ160" s="41" t="n">
        <v>0.15</v>
      </c>
      <c r="QA160" s="61">
        <f>'ETF MTD'!$PU$28/'ETF MTD'!$PU$3-1</f>
        <v/>
      </c>
      <c r="QB160" s="61">
        <f>PZ160*QA160</f>
        <v/>
      </c>
      <c r="QC160" s="33" t="n"/>
      <c r="QD160" t="inlineStr">
        <is>
          <t>Emerging Markets</t>
        </is>
      </c>
      <c r="QE160" s="41" t="n">
        <v>0.15</v>
      </c>
      <c r="QF160" s="61">
        <f>'ETF MTD'!$PU$28/'ETF MTD'!$PU$3-1</f>
        <v/>
      </c>
      <c r="QG160" s="61">
        <f>QE160*QF160</f>
        <v/>
      </c>
      <c r="QH160" s="61" t="n"/>
      <c r="QI160" t="inlineStr">
        <is>
          <t>Emerging Markets</t>
        </is>
      </c>
      <c r="QJ160" s="41" t="n">
        <v>0.15</v>
      </c>
      <c r="QK160" s="61">
        <f>'ETF MTD'!$PU$28/'ETF MTD'!$PU$3-1</f>
        <v/>
      </c>
      <c r="QL160" s="61">
        <f>QJ160*QK160</f>
        <v/>
      </c>
      <c r="QM160" s="33" t="n"/>
      <c r="QN160" t="inlineStr">
        <is>
          <t>Emerging Markets</t>
        </is>
      </c>
      <c r="QO160" s="41" t="n">
        <v>0.15</v>
      </c>
      <c r="QP160" s="61">
        <f>'ETF MTD'!$PU$28/'ETF MTD'!$PU$3-1</f>
        <v/>
      </c>
      <c r="QQ160" s="61">
        <f>QO160*QP160</f>
        <v/>
      </c>
      <c r="QR160" s="33" t="n"/>
      <c r="QS160" t="inlineStr">
        <is>
          <t>Emerging Markets</t>
        </is>
      </c>
      <c r="QT160" s="41" t="n">
        <v>0.15</v>
      </c>
      <c r="QU160" s="61">
        <f>'ETF MTD'!$PU$28/'ETF MTD'!$PU$3-1</f>
        <v/>
      </c>
      <c r="QV160" s="61">
        <f>QT160*QU160</f>
        <v/>
      </c>
      <c r="QW160" s="33" t="n"/>
      <c r="QX160" t="inlineStr">
        <is>
          <t>Emerging Markets</t>
        </is>
      </c>
      <c r="QY160" s="41" t="n">
        <v>0.15</v>
      </c>
      <c r="QZ160" s="61">
        <f>'ETF MTD'!$PU$28/'ETF MTD'!$PU$3-1</f>
        <v/>
      </c>
      <c r="RA160" s="61">
        <f>QY160*QZ160</f>
        <v/>
      </c>
      <c r="RB160" s="33" t="n"/>
      <c r="RC160" t="inlineStr">
        <is>
          <t>Emerging Markets</t>
        </is>
      </c>
      <c r="RD160" s="41" t="n">
        <v>0.15</v>
      </c>
      <c r="RE160" s="61">
        <f>'ETF MTD'!$PU$28/'ETF MTD'!$PU$3-1</f>
        <v/>
      </c>
      <c r="RF160" s="61">
        <f>RD160*RE160</f>
        <v/>
      </c>
      <c r="RG160" s="33" t="n"/>
      <c r="RH160" t="inlineStr">
        <is>
          <t>Emerging Markets</t>
        </is>
      </c>
      <c r="RI160" s="41" t="n">
        <v>0.075</v>
      </c>
      <c r="RJ160" s="61">
        <f>'ETF MTD'!$PU$28/'ETF MTD'!$PU$3-1</f>
        <v/>
      </c>
      <c r="RK160" s="61">
        <f>RI160*RJ160</f>
        <v/>
      </c>
      <c r="RL160" s="61" t="n"/>
      <c r="RM160" s="34" t="n"/>
      <c r="RN160" s="43" t="n"/>
      <c r="RO160" s="38" t="n"/>
      <c r="RP160" s="35" t="n"/>
      <c r="RQ160" s="33" t="n"/>
      <c r="RR160" s="33" t="inlineStr">
        <is>
          <t>VEMAX</t>
        </is>
      </c>
      <c r="RS160" s="49" t="n">
        <v>0.1</v>
      </c>
      <c r="RT160" s="46">
        <f>($RT$156*$RI160)+($RS$156*RS160)</f>
        <v/>
      </c>
    </row>
    <row r="161">
      <c r="U161" s="33" t="inlineStr">
        <is>
          <t>VGSLX</t>
        </is>
      </c>
      <c r="V161" s="49" t="n">
        <v>0.1</v>
      </c>
      <c r="W161" s="61">
        <f>'ETF MTD'!$JU$28/'ETF MTD'!$JU$3-1</f>
        <v/>
      </c>
      <c r="X161" s="61">
        <f>V161*W161</f>
        <v/>
      </c>
      <c r="Y161" s="61" t="n"/>
      <c r="Z161" s="33" t="inlineStr">
        <is>
          <t>VGSLX</t>
        </is>
      </c>
      <c r="AA161" s="49" t="n">
        <v>0.1</v>
      </c>
      <c r="AB161" s="61">
        <f>'ETF MTD'!$JU$28/'ETF MTD'!$JU$3-1</f>
        <v/>
      </c>
      <c r="AC161" s="61">
        <f>AA161*AB161</f>
        <v/>
      </c>
      <c r="AD161" s="61" t="n"/>
      <c r="AE161" s="33" t="inlineStr">
        <is>
          <t>VGSLX</t>
        </is>
      </c>
      <c r="AF161" s="49" t="n">
        <v>0.1</v>
      </c>
      <c r="AG161" s="61">
        <f>'ETF MTD'!$JU$28/'ETF MTD'!$JU$3-1</f>
        <v/>
      </c>
      <c r="AH161" s="61">
        <f>AF161*AG161</f>
        <v/>
      </c>
      <c r="AI161" s="61" t="n"/>
      <c r="AJ161" s="33" t="inlineStr">
        <is>
          <t>VGSLX</t>
        </is>
      </c>
      <c r="AK161" s="49" t="n">
        <v>0.05</v>
      </c>
      <c r="AL161" s="61">
        <f>'ETF MTD'!$JU$28/'ETF MTD'!$JU$3-1</f>
        <v/>
      </c>
      <c r="AM161" s="61">
        <f>AK161*AL161</f>
        <v/>
      </c>
      <c r="AN161" s="61" t="n"/>
      <c r="AO161" s="33" t="inlineStr">
        <is>
          <t>VGSLX</t>
        </is>
      </c>
      <c r="AP161" s="49" t="n">
        <v>0</v>
      </c>
      <c r="AQ161" s="61">
        <f>'ETF MTD'!$JU$28/'ETF MTD'!$JU$3-1</f>
        <v/>
      </c>
      <c r="AR161" s="61">
        <f>AP161*AQ161</f>
        <v/>
      </c>
      <c r="AS161" s="61" t="n"/>
      <c r="AT161" s="33" t="inlineStr">
        <is>
          <t>VGSLX</t>
        </is>
      </c>
      <c r="AU161" s="49" t="n">
        <v>0</v>
      </c>
      <c r="AV161" s="61">
        <f>'ETF MTD'!$JU$28/'ETF MTD'!$JU$3-1</f>
        <v/>
      </c>
      <c r="AW161" s="61">
        <f>AU161*AV161</f>
        <v/>
      </c>
      <c r="AX161" s="61" t="n"/>
      <c r="AY161" s="33" t="inlineStr">
        <is>
          <t>VGSLX</t>
        </is>
      </c>
      <c r="AZ161" s="49" t="n">
        <v>0</v>
      </c>
      <c r="BA161" s="61">
        <f>'ETF MTD'!$JU$28/'ETF MTD'!$JU$3-1</f>
        <v/>
      </c>
      <c r="BB161" s="61">
        <f>AZ161*BA161</f>
        <v/>
      </c>
      <c r="BC161" s="61" t="n"/>
      <c r="BD161" s="33" t="inlineStr">
        <is>
          <t>VGSLX</t>
        </is>
      </c>
      <c r="BE161" s="49" t="n">
        <v>0.1</v>
      </c>
      <c r="BF161" s="61">
        <f>'ETF MTD'!$JU$28/'ETF MTD'!$JU$3-1</f>
        <v/>
      </c>
      <c r="BG161" s="61">
        <f>BE161*BF161</f>
        <v/>
      </c>
      <c r="BH161" s="61" t="n"/>
      <c r="BI161" s="33" t="inlineStr">
        <is>
          <t>VGSLX</t>
        </is>
      </c>
      <c r="BJ161" s="49" t="n">
        <v>0.1</v>
      </c>
      <c r="BK161" s="61">
        <f>'ETF MTD'!$JU$28/'ETF MTD'!$JU$3-1</f>
        <v/>
      </c>
      <c r="BL161" s="61">
        <f>BJ161*BK161</f>
        <v/>
      </c>
      <c r="BM161" s="61" t="n"/>
      <c r="BN161" s="33" t="inlineStr">
        <is>
          <t>VGSLX</t>
        </is>
      </c>
      <c r="BO161" s="49" t="n">
        <v>0.05</v>
      </c>
      <c r="BP161" s="61">
        <f>'ETF MTD'!$JU$28/'ETF MTD'!$JU$3-1</f>
        <v/>
      </c>
      <c r="BQ161" s="61">
        <f>BO161*BP161</f>
        <v/>
      </c>
      <c r="BR161" s="61" t="n"/>
      <c r="BS161" s="33" t="inlineStr">
        <is>
          <t>VGSLX</t>
        </is>
      </c>
      <c r="BT161" s="49" t="n">
        <v>0.05</v>
      </c>
      <c r="BU161" s="61">
        <f>'ETF MTD'!$JU$28/'ETF MTD'!$JU$3-1</f>
        <v/>
      </c>
      <c r="BV161" s="61">
        <f>BT161*BU161</f>
        <v/>
      </c>
      <c r="BW161" s="61" t="n"/>
      <c r="BX161" s="33" t="inlineStr">
        <is>
          <t>VGSLX</t>
        </is>
      </c>
      <c r="BY161" s="49" t="n">
        <v>0.1</v>
      </c>
      <c r="BZ161" s="61">
        <f>'ETF MTD'!$JU$28/'ETF MTD'!$JU$3-1</f>
        <v/>
      </c>
      <c r="CA161" s="61">
        <f>BY161*BZ161</f>
        <v/>
      </c>
      <c r="CB161" s="61" t="n"/>
      <c r="CC161" s="33" t="inlineStr">
        <is>
          <t>VGSLX</t>
        </is>
      </c>
      <c r="CD161" s="49" t="n">
        <v>0.05</v>
      </c>
      <c r="CE161" s="61">
        <f>'ETF MTD'!$JU$28/'ETF MTD'!$JU$3-1</f>
        <v/>
      </c>
      <c r="CF161" s="61">
        <f>CD161*CE161</f>
        <v/>
      </c>
      <c r="CG161" s="61" t="n"/>
      <c r="CH161" s="33" t="inlineStr">
        <is>
          <t>VGSLX</t>
        </is>
      </c>
      <c r="CI161" s="49" t="n">
        <v>0</v>
      </c>
      <c r="CJ161" s="61">
        <f>'ETF MTD'!$JU$28/'ETF MTD'!$JU$3-1</f>
        <v/>
      </c>
      <c r="CK161" s="61">
        <f>CI161*CJ161</f>
        <v/>
      </c>
      <c r="CL161" s="61" t="n"/>
      <c r="CM161" s="33" t="inlineStr">
        <is>
          <t>VGSLX</t>
        </is>
      </c>
      <c r="CN161" s="49" t="n">
        <v>0</v>
      </c>
      <c r="CO161" s="61">
        <f>'ETF MTD'!$JU$28/'ETF MTD'!$JU$3-1</f>
        <v/>
      </c>
      <c r="CP161" s="61">
        <f>CN161*CO161</f>
        <v/>
      </c>
      <c r="CQ161" s="61" t="n"/>
      <c r="CR161" s="33" t="inlineStr">
        <is>
          <t>VGSLX</t>
        </is>
      </c>
      <c r="CS161" s="49" t="n">
        <v>0</v>
      </c>
      <c r="CT161" s="61">
        <f>'ETF MTD'!$JU$28/'ETF MTD'!$JU$3-1</f>
        <v/>
      </c>
      <c r="CU161" s="61">
        <f>CS161*CT161</f>
        <v/>
      </c>
      <c r="CV161" s="61" t="n"/>
      <c r="CW161" s="33" t="inlineStr">
        <is>
          <t>VGSLX</t>
        </is>
      </c>
      <c r="CX161" s="49" t="n">
        <v>0.05</v>
      </c>
      <c r="CY161" s="61">
        <f>'ETF MTD'!$JU$28/'ETF MTD'!$JU$3-1</f>
        <v/>
      </c>
      <c r="CZ161" s="61">
        <f>CX161*CY161</f>
        <v/>
      </c>
      <c r="DA161" s="61" t="n"/>
      <c r="DB161" s="33" t="inlineStr">
        <is>
          <t>VGSLX</t>
        </is>
      </c>
      <c r="DC161" s="49" t="n">
        <v>0.05</v>
      </c>
      <c r="DD161" s="61">
        <f>'ETF MTD'!$JU$28/'ETF MTD'!$JU$3-1</f>
        <v/>
      </c>
      <c r="DE161" s="61">
        <f>DC161*DD161</f>
        <v/>
      </c>
      <c r="DF161" s="61" t="n"/>
      <c r="DG161" s="33" t="inlineStr">
        <is>
          <t>VGSLX</t>
        </is>
      </c>
      <c r="DH161" s="49" t="n">
        <v>0.1</v>
      </c>
      <c r="DI161" s="61">
        <f>'ETF MTD'!$JU$28/'ETF MTD'!$JU$3-1</f>
        <v/>
      </c>
      <c r="DJ161" s="61">
        <f>DH161*DI161</f>
        <v/>
      </c>
      <c r="DK161" s="61" t="n"/>
      <c r="DL161" s="33" t="inlineStr">
        <is>
          <t>VGSLX</t>
        </is>
      </c>
      <c r="DM161" s="49" t="n">
        <v>0.1</v>
      </c>
      <c r="DN161" s="61">
        <f>'ETF MTD'!$JU$28/'ETF MTD'!$JU$3-1</f>
        <v/>
      </c>
      <c r="DO161" s="61">
        <f>DM161*DN161</f>
        <v/>
      </c>
      <c r="DP161" s="61" t="n"/>
      <c r="DQ161" s="33" t="inlineStr">
        <is>
          <t>VGSLX</t>
        </is>
      </c>
      <c r="DR161" s="49" t="n">
        <v>0.05</v>
      </c>
      <c r="DS161" s="61">
        <f>'ETF MTD'!$JU$28/'ETF MTD'!$JU$3-1</f>
        <v/>
      </c>
      <c r="DT161" s="61">
        <f>DR161*DS161</f>
        <v/>
      </c>
      <c r="DU161" s="61" t="n"/>
      <c r="DV161" s="33" t="inlineStr">
        <is>
          <t>VGSLX</t>
        </is>
      </c>
      <c r="DW161" s="49" t="n">
        <v>0</v>
      </c>
      <c r="DX161" s="61">
        <f>'ETF MTD'!$JU$28/'ETF MTD'!$JU$3-1</f>
        <v/>
      </c>
      <c r="DY161" s="61">
        <f>DW161*DX161</f>
        <v/>
      </c>
      <c r="DZ161" s="61" t="n"/>
      <c r="EA161" s="33" t="inlineStr">
        <is>
          <t>VGSLX</t>
        </is>
      </c>
      <c r="EB161" s="49" t="n">
        <v>0.05</v>
      </c>
      <c r="EC161" s="61">
        <f>'ETF MTD'!$JU$28/'ETF MTD'!$JU$3-1</f>
        <v/>
      </c>
      <c r="ED161" s="61">
        <f>EB161*EC161</f>
        <v/>
      </c>
      <c r="EE161" s="61" t="n"/>
      <c r="EF161" s="33" t="inlineStr">
        <is>
          <t>VGSLX</t>
        </is>
      </c>
      <c r="EG161" s="49" t="n">
        <v>0</v>
      </c>
      <c r="EH161" s="61">
        <f>'ETF MTD'!$JU$28/'ETF MTD'!$JU$3-1</f>
        <v/>
      </c>
      <c r="EI161" s="61">
        <f>EG161*EH161</f>
        <v/>
      </c>
      <c r="EJ161" s="61" t="n"/>
      <c r="EK161" s="33" t="inlineStr">
        <is>
          <t>VGSLX</t>
        </is>
      </c>
      <c r="EL161" s="49" t="n">
        <v>0.05</v>
      </c>
      <c r="EM161" s="61">
        <f>'ETF MTD'!$JU$28/'ETF MTD'!$JU$3-1</f>
        <v/>
      </c>
      <c r="EN161" s="61">
        <f>EL161*EM161</f>
        <v/>
      </c>
      <c r="EO161" s="61" t="n"/>
      <c r="EP161" s="33" t="inlineStr">
        <is>
          <t>VGSLX</t>
        </is>
      </c>
      <c r="EQ161" s="49" t="n">
        <v>0.1</v>
      </c>
      <c r="ER161" s="61">
        <f>'ETF MTD'!$JU$28/'ETF MTD'!$JU$3-1</f>
        <v/>
      </c>
      <c r="ES161" s="61">
        <f>EQ161*ER161</f>
        <v/>
      </c>
      <c r="ET161" s="61" t="n"/>
      <c r="EU161" s="33" t="inlineStr">
        <is>
          <t>VGSLX</t>
        </is>
      </c>
      <c r="EV161" s="49" t="n">
        <v>0.1</v>
      </c>
      <c r="EW161" s="61">
        <f>'ETF MTD'!$JU$28/'ETF MTD'!$JU$3-1</f>
        <v/>
      </c>
      <c r="EX161" s="61">
        <f>EV161*EW161</f>
        <v/>
      </c>
      <c r="EY161" s="61" t="n"/>
      <c r="EZ161" s="33" t="inlineStr">
        <is>
          <t>VGSLX</t>
        </is>
      </c>
      <c r="FA161" s="49" t="n">
        <v>0.1</v>
      </c>
      <c r="FB161" s="61">
        <f>'ETF MTD'!$JU$28/'ETF MTD'!$JU$3-1</f>
        <v/>
      </c>
      <c r="FC161" s="61">
        <f>FA161*FB161</f>
        <v/>
      </c>
      <c r="FD161" s="61" t="n"/>
      <c r="FE161" s="33" t="inlineStr">
        <is>
          <t>VGSLX</t>
        </is>
      </c>
      <c r="FF161" s="49" t="n">
        <v>0.1</v>
      </c>
      <c r="FG161" s="61">
        <f>'ETF MTD'!$JU$28/'ETF MTD'!$JU$3-1</f>
        <v/>
      </c>
      <c r="FH161" s="61">
        <f>FF161*FG161</f>
        <v/>
      </c>
      <c r="FI161" s="61" t="n"/>
      <c r="FJ161" s="33" t="inlineStr">
        <is>
          <t>VGSLX</t>
        </is>
      </c>
      <c r="FK161" s="49" t="n">
        <v>0.1</v>
      </c>
      <c r="FL161" s="61">
        <f>'ETF MTD'!$JU$28/'ETF MTD'!$JU$3-1</f>
        <v/>
      </c>
      <c r="FM161" s="61">
        <f>FK161*FL161</f>
        <v/>
      </c>
      <c r="FN161" s="61" t="n"/>
      <c r="FO161" s="33" t="inlineStr">
        <is>
          <t>VGSLX</t>
        </is>
      </c>
      <c r="FP161" s="49" t="n">
        <v>0.1</v>
      </c>
      <c r="FQ161" s="61">
        <f>'ETF MTD'!$JU$28/'ETF MTD'!$JU$3-1</f>
        <v/>
      </c>
      <c r="FR161" s="61">
        <f>FP161*FQ161</f>
        <v/>
      </c>
      <c r="FS161" s="61" t="n"/>
      <c r="FT161" s="33" t="inlineStr">
        <is>
          <t>VGSLX</t>
        </is>
      </c>
      <c r="FU161" s="49" t="n">
        <v>0.1</v>
      </c>
      <c r="FV161" s="61">
        <f>'ETF MTD'!$JU$28/'ETF MTD'!$JU$3-1</f>
        <v/>
      </c>
      <c r="FW161" s="61">
        <f>FU161*FV161</f>
        <v/>
      </c>
      <c r="FX161" s="61" t="n"/>
      <c r="FY161" s="33" t="inlineStr">
        <is>
          <t>VGSLX</t>
        </is>
      </c>
      <c r="FZ161" s="41" t="n">
        <v>0.1</v>
      </c>
      <c r="GA161" s="61">
        <f>'ETF MTD'!$JU$28/'ETF MTD'!$JU$3-1</f>
        <v/>
      </c>
      <c r="GB161" s="61">
        <f>FZ161*GA161</f>
        <v/>
      </c>
      <c r="GC161" s="61" t="n"/>
      <c r="GD161" s="33" t="inlineStr">
        <is>
          <t>VGSLX</t>
        </is>
      </c>
      <c r="GE161" s="41" t="n">
        <v>0.1</v>
      </c>
      <c r="GF161" s="61">
        <f>'ETF MTD'!$JU$28/'ETF MTD'!$JU$3-1</f>
        <v/>
      </c>
      <c r="GG161" s="61">
        <f>GE161*GF161</f>
        <v/>
      </c>
      <c r="GH161" s="61" t="n"/>
      <c r="GI161" s="33" t="inlineStr">
        <is>
          <t>VGSLX</t>
        </is>
      </c>
      <c r="GJ161" s="41" t="n">
        <v>0.1</v>
      </c>
      <c r="GK161" s="61">
        <f>'ETF MTD'!$JU$28/'ETF MTD'!$JU$3-1</f>
        <v/>
      </c>
      <c r="GL161" s="61">
        <f>GJ161*GK161</f>
        <v/>
      </c>
      <c r="GM161" s="61" t="n"/>
      <c r="GN161" s="33" t="inlineStr">
        <is>
          <t>VGSLX</t>
        </is>
      </c>
      <c r="GO161" s="41" t="n">
        <v>0.05</v>
      </c>
      <c r="GP161" s="61">
        <f>'ETF MTD'!$JU$28/'ETF MTD'!$JU$3-1</f>
        <v/>
      </c>
      <c r="GQ161" s="61">
        <f>GO161*GP161</f>
        <v/>
      </c>
      <c r="GR161" s="61" t="n"/>
      <c r="GS161" s="33" t="inlineStr">
        <is>
          <t>VGSLX</t>
        </is>
      </c>
      <c r="GT161" s="41" t="n">
        <v>0.1</v>
      </c>
      <c r="GU161" s="61">
        <f>'ETF MTD'!$JU$28/'ETF MTD'!$JU$3-1</f>
        <v/>
      </c>
      <c r="GV161" s="61">
        <f>GT161*GU161</f>
        <v/>
      </c>
      <c r="GW161" s="61" t="n"/>
      <c r="GX161" s="33" t="inlineStr">
        <is>
          <t>VGSLX</t>
        </is>
      </c>
      <c r="GY161" s="41" t="n">
        <v>0.05</v>
      </c>
      <c r="GZ161" s="61">
        <f>'ETF MTD'!$JU$28/'ETF MTD'!$JU$3-1</f>
        <v/>
      </c>
      <c r="HA161" s="61">
        <f>GY161*GZ161</f>
        <v/>
      </c>
      <c r="HB161" s="61" t="n"/>
      <c r="HC161" s="33" t="inlineStr">
        <is>
          <t>VGSLX</t>
        </is>
      </c>
      <c r="HD161" s="41" t="n">
        <v>0</v>
      </c>
      <c r="HE161" s="61">
        <f>'ETF MTD'!$JU$28/'ETF MTD'!$JU$3-1</f>
        <v/>
      </c>
      <c r="HF161" s="61">
        <f>HD161*HE161</f>
        <v/>
      </c>
      <c r="HG161" s="61" t="n"/>
      <c r="HH161" s="33" t="inlineStr">
        <is>
          <t>VGSLX</t>
        </is>
      </c>
      <c r="HI161" s="41" t="n">
        <v>0</v>
      </c>
      <c r="HJ161" s="61">
        <f>'ETF MTD'!$JU$28/'ETF MTD'!$JU$3-1</f>
        <v/>
      </c>
      <c r="HK161" s="61">
        <f>HI161*HJ161</f>
        <v/>
      </c>
      <c r="HL161" s="61" t="n"/>
      <c r="HM161" s="33" t="inlineStr">
        <is>
          <t>VGSLX</t>
        </is>
      </c>
      <c r="HN161" s="41" t="n">
        <v>0</v>
      </c>
      <c r="HO161" s="61">
        <f>'ETF MTD'!$JU$28/'ETF MTD'!$JU$3-1</f>
        <v/>
      </c>
      <c r="HP161" s="61">
        <f>HN161*HO161</f>
        <v/>
      </c>
      <c r="HQ161" s="61" t="n"/>
      <c r="HR161" s="33" t="inlineStr">
        <is>
          <t>VGSLX</t>
        </is>
      </c>
      <c r="HS161" s="41" t="n">
        <v>0</v>
      </c>
      <c r="HT161" s="61">
        <f>'ETF MTD'!$JU$28/'ETF MTD'!$JU$3-1</f>
        <v/>
      </c>
      <c r="HU161" s="61">
        <f>HS161*HT161</f>
        <v/>
      </c>
      <c r="HV161" s="61" t="n"/>
      <c r="HW161" s="33" t="inlineStr">
        <is>
          <t>VGSLX</t>
        </is>
      </c>
      <c r="HX161" s="41" t="n">
        <v>0</v>
      </c>
      <c r="HY161" s="61">
        <f>'ETF MTD'!$JU$28/'ETF MTD'!$JU$3-1</f>
        <v/>
      </c>
      <c r="HZ161" s="61">
        <f>HX161*HY161</f>
        <v/>
      </c>
      <c r="IA161" s="61" t="n"/>
      <c r="IB161" s="33" t="inlineStr">
        <is>
          <t>VGSLX</t>
        </is>
      </c>
      <c r="IC161" s="41" t="n">
        <v>0.1</v>
      </c>
      <c r="ID161" s="61">
        <f>'ETF MTD'!$JU$28/'ETF MTD'!$JU$3-1</f>
        <v/>
      </c>
      <c r="IE161" s="61">
        <f>IC161*ID161</f>
        <v/>
      </c>
      <c r="IF161" s="61" t="n"/>
      <c r="IG161" s="33" t="inlineStr">
        <is>
          <t>VGSLX</t>
        </is>
      </c>
      <c r="IH161" s="41" t="n">
        <v>0.1</v>
      </c>
      <c r="II161" s="61">
        <f>'ETF MTD'!$JU$28/'ETF MTD'!$JU$3-1</f>
        <v/>
      </c>
      <c r="IJ161" s="61">
        <f>IH161*II161</f>
        <v/>
      </c>
      <c r="IK161" s="61" t="n"/>
      <c r="IL161" s="33" t="inlineStr">
        <is>
          <t>VGSLX</t>
        </is>
      </c>
      <c r="IM161" s="41" t="n">
        <v>0.1</v>
      </c>
      <c r="IN161" s="61">
        <f>'ETF MTD'!$JU$28/'ETF MTD'!$JU$3-1</f>
        <v/>
      </c>
      <c r="IO161" s="61">
        <f>IM161*IN161</f>
        <v/>
      </c>
      <c r="IP161" s="61" t="n"/>
      <c r="IQ161" s="33" t="inlineStr">
        <is>
          <t>VGSLX</t>
        </is>
      </c>
      <c r="IR161" s="41" t="n">
        <v>0.1</v>
      </c>
      <c r="IS161" s="61">
        <f>'ETF MTD'!$JU$28/'ETF MTD'!$JU$3-1</f>
        <v/>
      </c>
      <c r="IT161" s="61">
        <f>IR161*IS161</f>
        <v/>
      </c>
      <c r="IU161" s="61" t="n"/>
      <c r="IV161" s="33" t="inlineStr">
        <is>
          <t>VGSLX</t>
        </is>
      </c>
      <c r="IW161" s="41" t="n">
        <v>0.1</v>
      </c>
      <c r="IX161" s="61">
        <f>'ETF MTD'!$JU$28/'ETF MTD'!$JU$3-1</f>
        <v/>
      </c>
      <c r="IY161" s="61">
        <f>IW161*IX161</f>
        <v/>
      </c>
      <c r="IZ161" s="61" t="n"/>
      <c r="JA161" s="33" t="inlineStr">
        <is>
          <t>VGSLX</t>
        </is>
      </c>
      <c r="JB161" s="41" t="n">
        <v>0.1</v>
      </c>
      <c r="JC161" s="61">
        <f>'ETF MTD'!$JU$28/'ETF MTD'!$JU$3-1</f>
        <v/>
      </c>
      <c r="JD161" s="61">
        <f>JB161*JC161</f>
        <v/>
      </c>
      <c r="JE161" s="61" t="n"/>
      <c r="JF161" s="33" t="inlineStr">
        <is>
          <t>VGSLX</t>
        </is>
      </c>
      <c r="JG161" s="41" t="n">
        <v>0.1</v>
      </c>
      <c r="JH161" s="61">
        <f>'ETF MTD'!$JU$28/'ETF MTD'!$JU$3-1</f>
        <v/>
      </c>
      <c r="JI161" s="61">
        <f>JG161*JH161</f>
        <v/>
      </c>
      <c r="JJ161" s="61" t="n"/>
      <c r="JK161" s="33" t="inlineStr">
        <is>
          <t>VGSLX</t>
        </is>
      </c>
      <c r="JL161" s="41" t="n">
        <v>0.1</v>
      </c>
      <c r="JM161" s="61">
        <f>'ETF MTD'!$JU$28/'ETF MTD'!$JU$3-1</f>
        <v/>
      </c>
      <c r="JN161" s="61">
        <f>JL161*JM161</f>
        <v/>
      </c>
      <c r="JO161" s="61" t="n"/>
      <c r="JP161" s="33" t="inlineStr">
        <is>
          <t>VGSLX</t>
        </is>
      </c>
      <c r="JQ161" s="41" t="n">
        <v>0.1</v>
      </c>
      <c r="JR161" s="61">
        <f>'ETF MTD'!$JU$28/'ETF MTD'!$JU$3-1</f>
        <v/>
      </c>
      <c r="JS161" s="61">
        <f>JQ161*JR161</f>
        <v/>
      </c>
      <c r="JT161" s="61" t="n"/>
      <c r="JU161" s="33" t="inlineStr">
        <is>
          <t>VGSLX</t>
        </is>
      </c>
      <c r="JV161" s="41" t="n">
        <v>0.1</v>
      </c>
      <c r="JW161" s="61">
        <f>'ETF MTD'!$JU$28/'ETF MTD'!$JU$3-1</f>
        <v/>
      </c>
      <c r="JX161" s="61">
        <f>JV161*JW161</f>
        <v/>
      </c>
      <c r="JY161" s="61" t="n"/>
      <c r="JZ161" t="inlineStr">
        <is>
          <t>REITS</t>
        </is>
      </c>
      <c r="KA161" s="41" t="n">
        <v>0.1</v>
      </c>
      <c r="KB161" s="61">
        <f>'ETF MTD'!$JU$28/'ETF MTD'!$JU$3-1</f>
        <v/>
      </c>
      <c r="KC161" s="61">
        <f>KA161*KB161</f>
        <v/>
      </c>
      <c r="KD161" s="61" t="n"/>
      <c r="KE161" t="inlineStr">
        <is>
          <t>REITS</t>
        </is>
      </c>
      <c r="KF161" s="41" t="n">
        <v>0.1</v>
      </c>
      <c r="KG161" s="61">
        <f>'ETF MTD'!$JU$28/'ETF MTD'!$JU$3-1</f>
        <v/>
      </c>
      <c r="KH161" s="61">
        <f>KF161*KG161</f>
        <v/>
      </c>
      <c r="KI161" s="61" t="n"/>
      <c r="KJ161" t="inlineStr">
        <is>
          <t>REITS</t>
        </is>
      </c>
      <c r="KK161" s="41" t="n">
        <v>0.1</v>
      </c>
      <c r="KL161" s="61">
        <f>'ETF MTD'!$JU$28/'ETF MTD'!$JU$3-1</f>
        <v/>
      </c>
      <c r="KM161" s="61">
        <f>KK161*KL161</f>
        <v/>
      </c>
      <c r="KN161" s="61" t="n"/>
      <c r="KO161" t="inlineStr">
        <is>
          <t>REITS</t>
        </is>
      </c>
      <c r="KP161" s="41" t="n">
        <v>0.1</v>
      </c>
      <c r="KQ161" s="61">
        <f>'ETF MTD'!$JU$28/'ETF MTD'!$JU$3-1</f>
        <v/>
      </c>
      <c r="KR161" s="61">
        <f>KP161*KQ161</f>
        <v/>
      </c>
      <c r="KS161" s="61" t="n"/>
      <c r="KT161" t="inlineStr">
        <is>
          <t>REITS</t>
        </is>
      </c>
      <c r="KU161" s="41" t="n">
        <v>0.05</v>
      </c>
      <c r="KV161" s="61">
        <f>'ETF MTD'!$JU$28/'ETF MTD'!$JU$3-1</f>
        <v/>
      </c>
      <c r="KW161" s="61">
        <f>KU161*KV161</f>
        <v/>
      </c>
      <c r="KX161" s="61" t="n"/>
      <c r="KY161" t="inlineStr">
        <is>
          <t>REITS</t>
        </is>
      </c>
      <c r="KZ161" s="41" t="n">
        <v>0.05</v>
      </c>
      <c r="LA161" s="61">
        <f>'ETF MTD'!$JU$28/'ETF MTD'!$JU$3-1</f>
        <v/>
      </c>
      <c r="LB161" s="61">
        <f>KZ161*LA161</f>
        <v/>
      </c>
      <c r="LC161" s="61" t="n"/>
      <c r="LD161" t="inlineStr">
        <is>
          <t>REITS</t>
        </is>
      </c>
      <c r="LE161" s="41" t="n">
        <v>0.1</v>
      </c>
      <c r="LF161" s="61">
        <f>'ETF MTD'!$JU$28/'ETF MTD'!$JU$3-1</f>
        <v/>
      </c>
      <c r="LG161" s="61">
        <f>LE161*LF161</f>
        <v/>
      </c>
      <c r="LH161" s="61" t="n"/>
      <c r="LI161" t="inlineStr">
        <is>
          <t>REITS</t>
        </is>
      </c>
      <c r="LJ161" s="41" t="n">
        <v>0.1</v>
      </c>
      <c r="LK161" s="61">
        <f>'ETF MTD'!$JU$28/'ETF MTD'!$JU$3-1</f>
        <v/>
      </c>
      <c r="LL161" s="61">
        <f>LJ161*LK161</f>
        <v/>
      </c>
      <c r="LM161" s="61" t="n"/>
      <c r="LN161" t="inlineStr">
        <is>
          <t>REITS</t>
        </is>
      </c>
      <c r="LO161" s="41" t="n">
        <v>0</v>
      </c>
      <c r="LP161" s="61">
        <f>'ETF MTD'!$JU$28/'ETF MTD'!$JU$3-1</f>
        <v/>
      </c>
      <c r="LQ161" s="61">
        <f>LO161*LP161</f>
        <v/>
      </c>
      <c r="LR161" s="61" t="n"/>
      <c r="LS161" t="inlineStr">
        <is>
          <t>REITS</t>
        </is>
      </c>
      <c r="LT161" s="41" t="n">
        <v>0</v>
      </c>
      <c r="LU161" s="61">
        <f>'ETF MTD'!$JU$28/'ETF MTD'!$JU$3-1</f>
        <v/>
      </c>
      <c r="LV161" s="61">
        <f>LT161*LU161</f>
        <v/>
      </c>
      <c r="LW161" s="61" t="n"/>
      <c r="LX161" t="inlineStr">
        <is>
          <t>REITS</t>
        </is>
      </c>
      <c r="LY161" s="41" t="n">
        <v>0</v>
      </c>
      <c r="LZ161" s="61">
        <f>'ETF MTD'!$JU$28/'ETF MTD'!$JU$3-1</f>
        <v/>
      </c>
      <c r="MA161" s="61">
        <f>LY161*LZ161</f>
        <v/>
      </c>
      <c r="MB161" s="61" t="n"/>
      <c r="MC161" t="inlineStr">
        <is>
          <t>REITS</t>
        </is>
      </c>
      <c r="MD161" s="41" t="n">
        <v>0</v>
      </c>
      <c r="ME161" s="61">
        <f>'ETF MTD'!$JU$28/'ETF MTD'!$JU$3-1</f>
        <v/>
      </c>
      <c r="MF161" s="61">
        <f>MD161*ME161</f>
        <v/>
      </c>
      <c r="MG161" s="61" t="n"/>
      <c r="MH161" t="inlineStr">
        <is>
          <t>REITS</t>
        </is>
      </c>
      <c r="MI161" s="41" t="n">
        <v>0</v>
      </c>
      <c r="MJ161" s="61">
        <f>'ETF MTD'!$JU$28/'ETF MTD'!$JU$3-1</f>
        <v/>
      </c>
      <c r="MK161" s="61">
        <f>MI161*MJ161</f>
        <v/>
      </c>
      <c r="ML161" s="61" t="n"/>
      <c r="MM161" t="inlineStr">
        <is>
          <t>REITS</t>
        </is>
      </c>
      <c r="MN161" s="41" t="n">
        <v>0</v>
      </c>
      <c r="MO161" s="61">
        <f>'ETF MTD'!$JU$28/'ETF MTD'!$JU$3-1</f>
        <v/>
      </c>
      <c r="MP161" s="61">
        <f>MN161*MO161</f>
        <v/>
      </c>
      <c r="MQ161" s="33" t="inlineStr">
        <is>
          <t>SCHH</t>
        </is>
      </c>
      <c r="MR161" t="inlineStr">
        <is>
          <t>REITS</t>
        </is>
      </c>
      <c r="MS161" s="41" t="n">
        <v>0</v>
      </c>
      <c r="MT161" s="61">
        <f>'ETF MTD'!$JU$28/'ETF MTD'!$JU$3-1</f>
        <v/>
      </c>
      <c r="MU161" s="61">
        <f>MS161*MT161</f>
        <v/>
      </c>
      <c r="MV161" s="61" t="n"/>
      <c r="MW161" t="inlineStr">
        <is>
          <t>REITS</t>
        </is>
      </c>
      <c r="MX161" s="41" t="n">
        <v>0</v>
      </c>
      <c r="MY161" s="61">
        <f>'ETF MTD'!$JU$28/'ETF MTD'!$JU$3-1</f>
        <v/>
      </c>
      <c r="MZ161" s="61">
        <f>MX161*MY161</f>
        <v/>
      </c>
      <c r="NA161" s="33" t="n"/>
      <c r="NB161" t="inlineStr">
        <is>
          <t>REITS</t>
        </is>
      </c>
      <c r="NC161" s="41" t="n">
        <v>0.05</v>
      </c>
      <c r="ND161" s="61">
        <f>'ETF MTD'!$JU$28/'ETF MTD'!$JU$3-1</f>
        <v/>
      </c>
      <c r="NE161" s="61">
        <f>NC161*ND161</f>
        <v/>
      </c>
      <c r="NF161" s="33" t="n"/>
      <c r="NG161" t="inlineStr">
        <is>
          <t>REITS</t>
        </is>
      </c>
      <c r="NH161" s="41" t="n">
        <v>0</v>
      </c>
      <c r="NI161" s="61">
        <f>'ETF MTD'!$JU$28/'ETF MTD'!$JU$3-1</f>
        <v/>
      </c>
      <c r="NJ161" s="61">
        <f>NH161*NI161</f>
        <v/>
      </c>
      <c r="NK161" s="33" t="n"/>
      <c r="NL161" t="inlineStr">
        <is>
          <t>REITS</t>
        </is>
      </c>
      <c r="NM161" s="41" t="n">
        <v>0</v>
      </c>
      <c r="NN161" s="61">
        <f>'ETF MTD'!$JU$28/'ETF MTD'!$JU$3-1</f>
        <v/>
      </c>
      <c r="NO161" s="61">
        <f>NM161*NN161</f>
        <v/>
      </c>
      <c r="NP161" s="33" t="n"/>
      <c r="NQ161" t="inlineStr">
        <is>
          <t>REITS</t>
        </is>
      </c>
      <c r="NR161" s="41" t="n">
        <v>0</v>
      </c>
      <c r="NS161" s="61">
        <f>'ETF MTD'!$JU$28/'ETF MTD'!$JU$3-1</f>
        <v/>
      </c>
      <c r="NT161" s="61">
        <f>NR161*NS161</f>
        <v/>
      </c>
      <c r="NU161" s="33" t="n"/>
      <c r="NV161" t="inlineStr">
        <is>
          <t>REITS</t>
        </is>
      </c>
      <c r="NW161" s="41" t="n">
        <v>0</v>
      </c>
      <c r="NX161" s="61">
        <f>'ETF MTD'!$JU$28/'ETF MTD'!$JU$3-1</f>
        <v/>
      </c>
      <c r="NY161" s="61">
        <f>NW161*NX161</f>
        <v/>
      </c>
      <c r="NZ161" s="33" t="n"/>
      <c r="OA161" t="inlineStr">
        <is>
          <t>REITS</t>
        </is>
      </c>
      <c r="OB161" s="41" t="n">
        <v>0</v>
      </c>
      <c r="OC161" s="61">
        <f>'ETF MTD'!$JU$28/'ETF MTD'!$JU$3-1</f>
        <v/>
      </c>
      <c r="OD161" s="61">
        <f>OB161*OC161</f>
        <v/>
      </c>
      <c r="OE161" s="33" t="n"/>
      <c r="OF161" t="inlineStr">
        <is>
          <t>REITS</t>
        </is>
      </c>
      <c r="OG161" s="41" t="n">
        <v>0.05</v>
      </c>
      <c r="OH161" s="61">
        <f>'ETF MTD'!$JU$28/'ETF MTD'!$JU$3-1</f>
        <v/>
      </c>
      <c r="OI161" s="61">
        <f>OG161*OH161</f>
        <v/>
      </c>
      <c r="OJ161" s="33" t="n"/>
      <c r="OK161" t="inlineStr">
        <is>
          <t>REITS</t>
        </is>
      </c>
      <c r="OL161" s="41" t="n">
        <v>0</v>
      </c>
      <c r="OM161" s="61">
        <f>'ETF MTD'!$JU$28/'ETF MTD'!$JU$3-1</f>
        <v/>
      </c>
      <c r="ON161" s="61">
        <f>OL161*OM161</f>
        <v/>
      </c>
      <c r="OO161" s="33" t="n"/>
      <c r="OP161" t="inlineStr">
        <is>
          <t>REITS</t>
        </is>
      </c>
      <c r="OQ161" s="41" t="n">
        <v>0</v>
      </c>
      <c r="OR161" s="61">
        <f>'ETF MTD'!$JU$28/'ETF MTD'!$JU$3-1</f>
        <v/>
      </c>
      <c r="OS161" s="61">
        <f>OQ161*OR161</f>
        <v/>
      </c>
      <c r="OT161" s="33" t="n"/>
      <c r="OU161" t="inlineStr">
        <is>
          <t>REITS</t>
        </is>
      </c>
      <c r="OV161" s="41" t="n">
        <v>0</v>
      </c>
      <c r="OW161" s="61">
        <f>'ETF MTD'!$JU$28/'ETF MTD'!$JU$3-1</f>
        <v/>
      </c>
      <c r="OX161" s="61">
        <f>OV161*OW161</f>
        <v/>
      </c>
      <c r="OY161" s="33" t="n"/>
      <c r="OZ161" t="inlineStr">
        <is>
          <t>REITS</t>
        </is>
      </c>
      <c r="PA161" s="41" t="n">
        <v>0.05</v>
      </c>
      <c r="PB161" s="61">
        <f>'ETF MTD'!$JU$28/'ETF MTD'!$JU$3-1</f>
        <v/>
      </c>
      <c r="PC161" s="61">
        <f>PA161*PB161</f>
        <v/>
      </c>
      <c r="PD161" s="33" t="n"/>
      <c r="PE161" t="inlineStr">
        <is>
          <t>REITS</t>
        </is>
      </c>
      <c r="PF161" s="41" t="n">
        <v>0.1</v>
      </c>
      <c r="PG161" s="61">
        <f>'ETF MTD'!$JU$28/'ETF MTD'!$JU$3-1</f>
        <v/>
      </c>
      <c r="PH161" s="61">
        <f>PF161*PG161</f>
        <v/>
      </c>
      <c r="PI161" s="33" t="n"/>
      <c r="PJ161" t="inlineStr">
        <is>
          <t>REITS</t>
        </is>
      </c>
      <c r="PK161" s="41" t="n">
        <v>0.1</v>
      </c>
      <c r="PL161" s="61">
        <f>'ETF MTD'!$JU$28/'ETF MTD'!$JU$3-1</f>
        <v/>
      </c>
      <c r="PM161" s="61">
        <f>PK161*PL161</f>
        <v/>
      </c>
      <c r="PN161" s="33" t="n"/>
      <c r="PO161" t="inlineStr">
        <is>
          <t>REITS</t>
        </is>
      </c>
      <c r="PP161" s="41" t="n">
        <v>0.1</v>
      </c>
      <c r="PQ161" s="61">
        <f>'ETF MTD'!$JU$28/'ETF MTD'!$JU$3-1</f>
        <v/>
      </c>
      <c r="PR161" s="61">
        <f>PP161*PQ161</f>
        <v/>
      </c>
      <c r="PS161" s="33" t="n"/>
      <c r="PT161" t="inlineStr">
        <is>
          <t>REITS</t>
        </is>
      </c>
      <c r="PU161" s="41" t="n">
        <v>0.1</v>
      </c>
      <c r="PV161" s="61">
        <f>'ETF MTD'!$JU$28/'ETF MTD'!$JU$3-1</f>
        <v/>
      </c>
      <c r="PW161" s="61">
        <f>PU161*PV161</f>
        <v/>
      </c>
      <c r="PX161" s="33" t="n"/>
      <c r="PY161" t="inlineStr">
        <is>
          <t>REITS</t>
        </is>
      </c>
      <c r="PZ161" s="41" t="n">
        <v>0</v>
      </c>
      <c r="QA161" s="61">
        <f>'ETF MTD'!$JU$28/'ETF MTD'!$JU$3-1</f>
        <v/>
      </c>
      <c r="QB161" s="61">
        <f>PZ161*QA161</f>
        <v/>
      </c>
      <c r="QC161" s="33" t="n"/>
      <c r="QD161" t="inlineStr">
        <is>
          <t>REITS</t>
        </is>
      </c>
      <c r="QE161" s="41" t="n">
        <v>0</v>
      </c>
      <c r="QF161" s="61">
        <f>'ETF MTD'!$JU$28/'ETF MTD'!$JU$3-1</f>
        <v/>
      </c>
      <c r="QG161" s="61">
        <f>QE161*QF161</f>
        <v/>
      </c>
      <c r="QH161" s="61" t="n"/>
      <c r="QI161" t="inlineStr">
        <is>
          <t>REITS</t>
        </is>
      </c>
      <c r="QJ161" s="41" t="n">
        <v>0.05</v>
      </c>
      <c r="QK161" s="61">
        <f>'ETF MTD'!$JU$28/'ETF MTD'!$JU$3-1</f>
        <v/>
      </c>
      <c r="QL161" s="61">
        <f>QJ161*QK161</f>
        <v/>
      </c>
      <c r="QM161" s="33" t="n"/>
      <c r="QN161" t="inlineStr">
        <is>
          <t>REITS</t>
        </is>
      </c>
      <c r="QO161" s="41" t="n">
        <v>0.1</v>
      </c>
      <c r="QP161" s="61">
        <f>'ETF MTD'!$JU$28/'ETF MTD'!$JU$3-1</f>
        <v/>
      </c>
      <c r="QQ161" s="61">
        <f>QO161*QP161</f>
        <v/>
      </c>
      <c r="QR161" s="33" t="n"/>
      <c r="QS161" t="inlineStr">
        <is>
          <t>REITS</t>
        </is>
      </c>
      <c r="QT161" s="41" t="n">
        <v>0.1</v>
      </c>
      <c r="QU161" s="61">
        <f>'ETF MTD'!$JU$28/'ETF MTD'!$JU$3-1</f>
        <v/>
      </c>
      <c r="QV161" s="61">
        <f>QT161*QU161</f>
        <v/>
      </c>
      <c r="QW161" s="33" t="n"/>
      <c r="QX161" t="inlineStr">
        <is>
          <t>REITS</t>
        </is>
      </c>
      <c r="QY161" s="41" t="n">
        <v>0.1</v>
      </c>
      <c r="QZ161" s="61">
        <f>'ETF MTD'!$JU$28/'ETF MTD'!$JU$3-1</f>
        <v/>
      </c>
      <c r="RA161" s="61">
        <f>QY161*QZ161</f>
        <v/>
      </c>
      <c r="RB161" s="33" t="n"/>
      <c r="RC161" t="inlineStr">
        <is>
          <t>REITS</t>
        </is>
      </c>
      <c r="RD161" s="41" t="n">
        <v>0.1</v>
      </c>
      <c r="RE161" s="61">
        <f>'ETF MTD'!$JU$28/'ETF MTD'!$JU$3-1</f>
        <v/>
      </c>
      <c r="RF161" s="61">
        <f>RD161*RE161</f>
        <v/>
      </c>
      <c r="RG161" s="33" t="n"/>
      <c r="RH161" t="inlineStr">
        <is>
          <t>REITS</t>
        </is>
      </c>
      <c r="RI161" s="41" t="n">
        <v>0.1</v>
      </c>
      <c r="RJ161" s="61">
        <f>'ETF MTD'!$JU$28/'ETF MTD'!$JU$3-1</f>
        <v/>
      </c>
      <c r="RK161" s="61">
        <f>RI161*RJ161</f>
        <v/>
      </c>
      <c r="RL161" s="61" t="n"/>
      <c r="RM161" s="34" t="n"/>
      <c r="RN161" s="43" t="n"/>
      <c r="RO161" s="38" t="n"/>
      <c r="RP161" s="35" t="n"/>
      <c r="RQ161" s="33" t="n"/>
      <c r="RR161" s="33" t="inlineStr">
        <is>
          <t>VGSLX</t>
        </is>
      </c>
      <c r="RS161" s="49" t="n">
        <v>0.15</v>
      </c>
      <c r="RT161" s="46">
        <f>($RT$156*$RI161)+($RS$156*RS161)</f>
        <v/>
      </c>
    </row>
    <row r="162">
      <c r="U162" s="33" t="inlineStr">
        <is>
          <t>TLH</t>
        </is>
      </c>
      <c r="V162" s="49" t="n">
        <v>0</v>
      </c>
      <c r="W162" s="61">
        <f>'ETF MTD'!$VU$28/'ETF MTD'!$VU$3-1</f>
        <v/>
      </c>
      <c r="X162" s="61">
        <f>V162*W162</f>
        <v/>
      </c>
      <c r="Y162" s="61" t="n"/>
      <c r="Z162" s="33" t="inlineStr">
        <is>
          <t>TLH</t>
        </is>
      </c>
      <c r="AA162" s="49" t="n">
        <v>0</v>
      </c>
      <c r="AB162" s="61">
        <f>'ETF MTD'!$VU$28/'ETF MTD'!$VU$3-1</f>
        <v/>
      </c>
      <c r="AC162" s="61">
        <f>AA162*AB162</f>
        <v/>
      </c>
      <c r="AD162" s="61" t="n"/>
      <c r="AE162" s="33" t="inlineStr">
        <is>
          <t>TLH</t>
        </is>
      </c>
      <c r="AF162" s="49" t="n">
        <v>0</v>
      </c>
      <c r="AG162" s="61">
        <f>'ETF MTD'!$VU$28/'ETF MTD'!$VU$3-1</f>
        <v/>
      </c>
      <c r="AH162" s="61">
        <f>AF162*AG162</f>
        <v/>
      </c>
      <c r="AI162" s="61" t="n"/>
      <c r="AJ162" s="33" t="inlineStr">
        <is>
          <t>TLH</t>
        </is>
      </c>
      <c r="AK162" s="49" t="n">
        <v>0</v>
      </c>
      <c r="AL162" s="61">
        <f>'ETF MTD'!$VU$28/'ETF MTD'!$VU$3-1</f>
        <v/>
      </c>
      <c r="AM162" s="61">
        <f>AK162*AL162</f>
        <v/>
      </c>
      <c r="AN162" s="61" t="n"/>
      <c r="AO162" s="33" t="inlineStr">
        <is>
          <t>TLH</t>
        </is>
      </c>
      <c r="AP162" s="49" t="n">
        <v>0</v>
      </c>
      <c r="AQ162" s="61">
        <f>'ETF MTD'!$VU$28/'ETF MTD'!$VU$3-1</f>
        <v/>
      </c>
      <c r="AR162" s="61">
        <f>AP162*AQ162</f>
        <v/>
      </c>
      <c r="AS162" s="61" t="n"/>
      <c r="AT162" s="33" t="inlineStr">
        <is>
          <t>TLH</t>
        </is>
      </c>
      <c r="AU162" s="49" t="n">
        <v>0</v>
      </c>
      <c r="AV162" s="61">
        <f>'ETF MTD'!$VU$28/'ETF MTD'!$VU$3-1</f>
        <v/>
      </c>
      <c r="AW162" s="61">
        <f>AU162*AV162</f>
        <v/>
      </c>
      <c r="AX162" s="61" t="n"/>
      <c r="AY162" s="33" t="inlineStr">
        <is>
          <t>TLH</t>
        </is>
      </c>
      <c r="AZ162" s="49" t="n">
        <v>0</v>
      </c>
      <c r="BA162" s="61">
        <f>'ETF MTD'!$VU$28/'ETF MTD'!$VU$3-1</f>
        <v/>
      </c>
      <c r="BB162" s="61">
        <f>AZ162*BA162</f>
        <v/>
      </c>
      <c r="BC162" s="61" t="n"/>
      <c r="BD162" s="33" t="inlineStr">
        <is>
          <t>TLH</t>
        </is>
      </c>
      <c r="BE162" s="49" t="n">
        <v>0</v>
      </c>
      <c r="BF162" s="61">
        <f>'ETF MTD'!$VU$28/'ETF MTD'!$VU$3-1</f>
        <v/>
      </c>
      <c r="BG162" s="61">
        <f>BE162*BF162</f>
        <v/>
      </c>
      <c r="BH162" s="61" t="n"/>
      <c r="BI162" s="33" t="inlineStr">
        <is>
          <t>TLH</t>
        </is>
      </c>
      <c r="BJ162" s="49" t="n">
        <v>0</v>
      </c>
      <c r="BK162" s="61">
        <f>'ETF MTD'!$VU$28/'ETF MTD'!$VU$3-1</f>
        <v/>
      </c>
      <c r="BL162" s="61">
        <f>BJ162*BK162</f>
        <v/>
      </c>
      <c r="BM162" s="61" t="n"/>
      <c r="BN162" s="33" t="inlineStr">
        <is>
          <t>TLH</t>
        </is>
      </c>
      <c r="BO162" s="49" t="n">
        <v>0</v>
      </c>
      <c r="BP162" s="61">
        <f>'ETF MTD'!$VU$28/'ETF MTD'!$VU$3-1</f>
        <v/>
      </c>
      <c r="BQ162" s="61">
        <f>BO162*BP162</f>
        <v/>
      </c>
      <c r="BR162" s="61" t="n"/>
      <c r="BS162" s="33" t="inlineStr">
        <is>
          <t>TLH</t>
        </is>
      </c>
      <c r="BT162" s="49" t="n">
        <v>0</v>
      </c>
      <c r="BU162" s="61">
        <f>'ETF MTD'!$VU$28/'ETF MTD'!$VU$3-1</f>
        <v/>
      </c>
      <c r="BV162" s="61">
        <f>BT162*BU162</f>
        <v/>
      </c>
      <c r="BW162" s="61" t="n"/>
      <c r="BX162" s="33" t="inlineStr">
        <is>
          <t>TLH</t>
        </is>
      </c>
      <c r="BY162" s="49" t="n">
        <v>0</v>
      </c>
      <c r="BZ162" s="61">
        <f>'ETF MTD'!$VU$28/'ETF MTD'!$VU$3-1</f>
        <v/>
      </c>
      <c r="CA162" s="61">
        <f>BY162*BZ162</f>
        <v/>
      </c>
      <c r="CB162" s="61" t="n"/>
      <c r="CC162" s="33" t="inlineStr">
        <is>
          <t>TLH</t>
        </is>
      </c>
      <c r="CD162" s="49" t="n">
        <v>0</v>
      </c>
      <c r="CE162" s="61">
        <f>'ETF MTD'!$VU$28/'ETF MTD'!$VU$3-1</f>
        <v/>
      </c>
      <c r="CF162" s="61">
        <f>CD162*CE162</f>
        <v/>
      </c>
      <c r="CG162" s="61" t="n"/>
      <c r="CH162" s="33" t="inlineStr">
        <is>
          <t>TLH</t>
        </is>
      </c>
      <c r="CI162" s="49" t="n">
        <v>0</v>
      </c>
      <c r="CJ162" s="61">
        <f>'ETF MTD'!$VU$28/'ETF MTD'!$VU$3-1</f>
        <v/>
      </c>
      <c r="CK162" s="61">
        <f>CI162*CJ162</f>
        <v/>
      </c>
      <c r="CL162" s="61" t="n"/>
      <c r="CM162" s="33" t="inlineStr">
        <is>
          <t>TLH</t>
        </is>
      </c>
      <c r="CN162" s="49" t="n">
        <v>0</v>
      </c>
      <c r="CO162" s="61">
        <f>'ETF MTD'!$VU$28/'ETF MTD'!$VU$3-1</f>
        <v/>
      </c>
      <c r="CP162" s="61">
        <f>CN162*CO162</f>
        <v/>
      </c>
      <c r="CQ162" s="61" t="n"/>
      <c r="CR162" s="33" t="inlineStr">
        <is>
          <t>TLH</t>
        </is>
      </c>
      <c r="CS162" s="49" t="n">
        <v>0</v>
      </c>
      <c r="CT162" s="61">
        <f>'ETF MTD'!$VU$28/'ETF MTD'!$VU$3-1</f>
        <v/>
      </c>
      <c r="CU162" s="61">
        <f>CS162*CT162</f>
        <v/>
      </c>
      <c r="CV162" s="61" t="n"/>
      <c r="CW162" s="33" t="inlineStr">
        <is>
          <t>TLH</t>
        </is>
      </c>
      <c r="CX162" s="49" t="n">
        <v>0</v>
      </c>
      <c r="CY162" s="61">
        <f>'ETF MTD'!$VU$28/'ETF MTD'!$VU$3-1</f>
        <v/>
      </c>
      <c r="CZ162" s="61">
        <f>CX162*CY162</f>
        <v/>
      </c>
      <c r="DA162" s="61" t="n"/>
      <c r="DB162" s="32" t="inlineStr">
        <is>
          <t>VUSTX</t>
        </is>
      </c>
      <c r="DC162" s="49" t="n">
        <v>0.04</v>
      </c>
      <c r="DD162" s="61">
        <f>'ETF MTD'!$DO$28/'ETF MTD'!$DO$3-1</f>
        <v/>
      </c>
      <c r="DE162" s="61">
        <f>DC162*DD162</f>
        <v/>
      </c>
      <c r="DF162" s="61" t="n"/>
      <c r="DG162" s="32" t="inlineStr">
        <is>
          <t>VUSTX</t>
        </is>
      </c>
      <c r="DH162" s="49" t="n">
        <v>0</v>
      </c>
      <c r="DI162" s="61">
        <f>'ETF MTD'!$DO$28/'ETF MTD'!$DO$3-1</f>
        <v/>
      </c>
      <c r="DJ162" s="61">
        <f>DH162*DI162</f>
        <v/>
      </c>
      <c r="DK162" s="61" t="n"/>
      <c r="DL162" s="32" t="inlineStr">
        <is>
          <t>VUSTX</t>
        </is>
      </c>
      <c r="DM162" s="49" t="n">
        <v>0.04000000000000008</v>
      </c>
      <c r="DN162" s="61">
        <f>'ETF MTD'!$DO$28/'ETF MTD'!$DO$3-1</f>
        <v/>
      </c>
      <c r="DO162" s="61">
        <f>DM162*DN162</f>
        <v/>
      </c>
      <c r="DP162" s="61" t="n"/>
      <c r="DQ162" s="32" t="inlineStr">
        <is>
          <t>VUSTX</t>
        </is>
      </c>
      <c r="DR162" s="49" t="n">
        <v>0</v>
      </c>
      <c r="DS162" s="61">
        <f>'ETF MTD'!$DO$28/'ETF MTD'!$DO$3-1</f>
        <v/>
      </c>
      <c r="DT162" s="61">
        <f>DR162*DS162</f>
        <v/>
      </c>
      <c r="DU162" s="61" t="n"/>
      <c r="DV162" s="32" t="inlineStr">
        <is>
          <t>VUSTX</t>
        </is>
      </c>
      <c r="DW162" s="49" t="n">
        <v>0</v>
      </c>
      <c r="DX162" s="61">
        <f>'ETF MTD'!$DO$28/'ETF MTD'!$DO$3-1</f>
        <v/>
      </c>
      <c r="DY162" s="61">
        <f>DW162*DX162</f>
        <v/>
      </c>
      <c r="DZ162" s="61" t="n"/>
      <c r="EA162" s="32" t="inlineStr">
        <is>
          <t>VUSTX</t>
        </is>
      </c>
      <c r="EB162" s="49" t="n">
        <v>0</v>
      </c>
      <c r="EC162" s="61">
        <f>'ETF MTD'!$DO$28/'ETF MTD'!$DO$3-1</f>
        <v/>
      </c>
      <c r="ED162" s="61">
        <f>EB162*EC162</f>
        <v/>
      </c>
      <c r="EE162" s="61" t="n"/>
      <c r="EF162" s="32" t="inlineStr">
        <is>
          <t>VUSTX</t>
        </is>
      </c>
      <c r="EG162" s="49" t="n">
        <v>0</v>
      </c>
      <c r="EH162" s="61">
        <f>'ETF MTD'!$DO$28/'ETF MTD'!$DO$3-1</f>
        <v/>
      </c>
      <c r="EI162" s="61">
        <f>EG162*EH162</f>
        <v/>
      </c>
      <c r="EJ162" s="61" t="n"/>
      <c r="EK162" s="32" t="inlineStr">
        <is>
          <t>VUSTX</t>
        </is>
      </c>
      <c r="EL162" s="49" t="n">
        <v>0</v>
      </c>
      <c r="EM162" s="61">
        <f>'ETF MTD'!$DO$28/'ETF MTD'!$DO$3-1</f>
        <v/>
      </c>
      <c r="EN162" s="61">
        <f>EL162*EM162</f>
        <v/>
      </c>
      <c r="EO162" s="61" t="n"/>
      <c r="EP162" s="32" t="inlineStr">
        <is>
          <t>VUSTX</t>
        </is>
      </c>
      <c r="EQ162" s="49" t="n">
        <v>0</v>
      </c>
      <c r="ER162" s="61">
        <f>'ETF MTD'!$DO$28/'ETF MTD'!$DO$3-1</f>
        <v/>
      </c>
      <c r="ES162" s="61">
        <f>EQ162*ER162</f>
        <v/>
      </c>
      <c r="ET162" s="61" t="n"/>
      <c r="EU162" s="32" t="inlineStr">
        <is>
          <t>VUSTX</t>
        </is>
      </c>
      <c r="EV162" s="49" t="n">
        <v>0</v>
      </c>
      <c r="EW162" s="61">
        <f>'ETF MTD'!$DO$28/'ETF MTD'!$DO$3-1</f>
        <v/>
      </c>
      <c r="EX162" s="61">
        <f>EV162*EW162</f>
        <v/>
      </c>
      <c r="EY162" s="61" t="n"/>
      <c r="EZ162" s="32" t="inlineStr">
        <is>
          <t>VUSTX</t>
        </is>
      </c>
      <c r="FA162" s="49" t="n">
        <v>0</v>
      </c>
      <c r="FB162" s="61">
        <f>'ETF MTD'!$DO$28/'ETF MTD'!$DO$3-1</f>
        <v/>
      </c>
      <c r="FC162" s="61">
        <f>FA162*FB162</f>
        <v/>
      </c>
      <c r="FD162" s="61" t="n"/>
      <c r="FE162" s="32" t="inlineStr">
        <is>
          <t>VUSTX</t>
        </is>
      </c>
      <c r="FF162" s="49" t="n">
        <v>0</v>
      </c>
      <c r="FG162" s="61">
        <f>'ETF MTD'!$DO$28/'ETF MTD'!$DO$3-1</f>
        <v/>
      </c>
      <c r="FH162" s="61">
        <f>FF162*FG162</f>
        <v/>
      </c>
      <c r="FI162" s="61" t="n"/>
      <c r="FJ162" s="32" t="inlineStr">
        <is>
          <t>VUSTX</t>
        </is>
      </c>
      <c r="FK162" s="49" t="n">
        <v>0</v>
      </c>
      <c r="FL162" s="61">
        <f>'ETF MTD'!$DO$28/'ETF MTD'!$DO$3-1</f>
        <v/>
      </c>
      <c r="FM162" s="61">
        <f>FK162*FL162</f>
        <v/>
      </c>
      <c r="FN162" s="61" t="n"/>
      <c r="FO162" s="32" t="inlineStr">
        <is>
          <t>VUSTX</t>
        </is>
      </c>
      <c r="FP162" s="49" t="n">
        <v>0</v>
      </c>
      <c r="FQ162" s="61">
        <f>'ETF MTD'!$DO$28/'ETF MTD'!$DO$3-1</f>
        <v/>
      </c>
      <c r="FR162" s="61">
        <f>FP162*FQ162</f>
        <v/>
      </c>
      <c r="FS162" s="61" t="n"/>
      <c r="FT162" s="32" t="inlineStr">
        <is>
          <t>VUSTX</t>
        </is>
      </c>
      <c r="FU162" s="49" t="n">
        <v>0</v>
      </c>
      <c r="FV162" s="61">
        <f>'ETF MTD'!$DO$28/'ETF MTD'!$DO$3-1</f>
        <v/>
      </c>
      <c r="FW162" s="61">
        <f>FU162*FV162</f>
        <v/>
      </c>
      <c r="FX162" s="61" t="n"/>
      <c r="FY162" s="32" t="inlineStr">
        <is>
          <t>VUSTX</t>
        </is>
      </c>
      <c r="FZ162" s="41" t="n">
        <v>0</v>
      </c>
      <c r="GA162" s="61">
        <f>'ETF MTD'!$DO$28/'ETF MTD'!$DO$3-1</f>
        <v/>
      </c>
      <c r="GB162" s="61">
        <f>FZ162*GA162</f>
        <v/>
      </c>
      <c r="GC162" s="61" t="n"/>
      <c r="GD162" s="32" t="inlineStr">
        <is>
          <t>VUSTX</t>
        </is>
      </c>
      <c r="GE162" s="41" t="n">
        <v>0</v>
      </c>
      <c r="GF162" s="61">
        <f>'ETF MTD'!$DO$28/'ETF MTD'!$DO$3-1</f>
        <v/>
      </c>
      <c r="GG162" s="61">
        <f>GE162*GF162</f>
        <v/>
      </c>
      <c r="GH162" s="61" t="n"/>
      <c r="GI162" s="32" t="inlineStr">
        <is>
          <t>VUSTX</t>
        </is>
      </c>
      <c r="GJ162" s="41" t="n">
        <v>0</v>
      </c>
      <c r="GK162" s="61">
        <f>'ETF MTD'!$DO$28/'ETF MTD'!$DO$3-1</f>
        <v/>
      </c>
      <c r="GL162" s="61">
        <f>GJ162*GK162</f>
        <v/>
      </c>
      <c r="GM162" s="61" t="n"/>
      <c r="GN162" s="32" t="inlineStr">
        <is>
          <t>VUSTX</t>
        </is>
      </c>
      <c r="GO162" s="41" t="n">
        <v>0</v>
      </c>
      <c r="GP162" s="61">
        <f>'ETF MTD'!$DO$28/'ETF MTD'!$DO$3-1</f>
        <v/>
      </c>
      <c r="GQ162" s="61">
        <f>GO162*GP162</f>
        <v/>
      </c>
      <c r="GR162" s="61" t="n"/>
      <c r="GS162" s="32" t="inlineStr">
        <is>
          <t>VUSTX</t>
        </is>
      </c>
      <c r="GT162" s="41" t="n">
        <v>0.02</v>
      </c>
      <c r="GU162" s="61">
        <f>'ETF MTD'!$DO$28/'ETF MTD'!$DO$3-1</f>
        <v/>
      </c>
      <c r="GV162" s="61">
        <f>GT162*GU162</f>
        <v/>
      </c>
      <c r="GW162" s="61" t="n"/>
      <c r="GX162" s="32" t="inlineStr">
        <is>
          <t>VUSTX</t>
        </is>
      </c>
      <c r="GY162" s="41" t="n">
        <v>0.02</v>
      </c>
      <c r="GZ162" s="61">
        <f>'ETF MTD'!$DO$28/'ETF MTD'!$DO$3-1</f>
        <v/>
      </c>
      <c r="HA162" s="61">
        <f>GY162*GZ162</f>
        <v/>
      </c>
      <c r="HB162" s="61" t="n"/>
      <c r="HC162" s="32" t="inlineStr">
        <is>
          <t>VUSTX</t>
        </is>
      </c>
      <c r="HD162" s="41" t="n">
        <v>0</v>
      </c>
      <c r="HE162" s="61">
        <f>'ETF MTD'!$DO$28/'ETF MTD'!$DO$3-1</f>
        <v/>
      </c>
      <c r="HF162" s="61">
        <f>HD162*HE162</f>
        <v/>
      </c>
      <c r="HG162" s="61" t="n"/>
      <c r="HH162" s="32" t="inlineStr">
        <is>
          <t>VUSTX</t>
        </is>
      </c>
      <c r="HI162" s="41" t="n">
        <v>0</v>
      </c>
      <c r="HJ162" s="61">
        <f>'ETF MTD'!$DO$28/'ETF MTD'!$DO$3-1</f>
        <v/>
      </c>
      <c r="HK162" s="61">
        <f>HI162*HJ162</f>
        <v/>
      </c>
      <c r="HL162" s="61" t="n"/>
      <c r="HM162" s="32" t="inlineStr">
        <is>
          <t>VUSTX</t>
        </is>
      </c>
      <c r="HN162" s="41" t="n">
        <v>0</v>
      </c>
      <c r="HO162" s="61">
        <f>'ETF MTD'!$DO$28/'ETF MTD'!$DO$3-1</f>
        <v/>
      </c>
      <c r="HP162" s="61">
        <f>HN162*HO162</f>
        <v/>
      </c>
      <c r="HQ162" s="61" t="n"/>
      <c r="HR162" s="32" t="inlineStr">
        <is>
          <t>VUSTX</t>
        </is>
      </c>
      <c r="HS162" s="41" t="n">
        <v>0</v>
      </c>
      <c r="HT162" s="61">
        <f>'ETF MTD'!$DO$28/'ETF MTD'!$DO$3-1</f>
        <v/>
      </c>
      <c r="HU162" s="61">
        <f>HS162*HT162</f>
        <v/>
      </c>
      <c r="HV162" s="61" t="n"/>
      <c r="HW162" s="32" t="inlineStr">
        <is>
          <t>VUSTX</t>
        </is>
      </c>
      <c r="HX162" s="41" t="n">
        <v>0</v>
      </c>
      <c r="HY162" s="61">
        <f>'ETF MTD'!$DO$28/'ETF MTD'!$DO$3-1</f>
        <v/>
      </c>
      <c r="HZ162" s="61">
        <f>HX162*HY162</f>
        <v/>
      </c>
      <c r="IA162" s="61" t="n"/>
      <c r="IB162" s="32" t="inlineStr">
        <is>
          <t>VUSTX</t>
        </is>
      </c>
      <c r="IC162" s="41" t="n">
        <v>0</v>
      </c>
      <c r="ID162" s="61">
        <f>'ETF MTD'!$DO$28/'ETF MTD'!$DO$3-1</f>
        <v/>
      </c>
      <c r="IE162" s="61">
        <f>IC162*ID162</f>
        <v/>
      </c>
      <c r="IF162" s="61" t="n"/>
      <c r="IG162" s="32" t="inlineStr">
        <is>
          <t>VUSTX</t>
        </is>
      </c>
      <c r="IH162" s="41" t="n">
        <v>0</v>
      </c>
      <c r="II162" s="61">
        <f>'ETF MTD'!$DO$28/'ETF MTD'!$DO$3-1</f>
        <v/>
      </c>
      <c r="IJ162" s="61">
        <f>IH162*II162</f>
        <v/>
      </c>
      <c r="IK162" s="61" t="n"/>
      <c r="IL162" s="32" t="inlineStr">
        <is>
          <t>VUSTX</t>
        </is>
      </c>
      <c r="IM162" s="41" t="n">
        <v>0</v>
      </c>
      <c r="IN162" s="61">
        <f>'ETF MTD'!$DO$28/'ETF MTD'!$DO$3-1</f>
        <v/>
      </c>
      <c r="IO162" s="61">
        <f>IM162*IN162</f>
        <v/>
      </c>
      <c r="IP162" s="61" t="n"/>
      <c r="IQ162" s="32" t="inlineStr">
        <is>
          <t>VUSTX</t>
        </is>
      </c>
      <c r="IR162" s="41" t="n">
        <v>0</v>
      </c>
      <c r="IS162" s="61">
        <f>'ETF MTD'!$DO$28/'ETF MTD'!$DO$3-1</f>
        <v/>
      </c>
      <c r="IT162" s="61">
        <f>IR162*IS162</f>
        <v/>
      </c>
      <c r="IU162" s="61" t="n"/>
      <c r="IV162" s="32" t="inlineStr">
        <is>
          <t>VUSTX</t>
        </is>
      </c>
      <c r="IW162" s="41" t="n">
        <v>0</v>
      </c>
      <c r="IX162" s="61">
        <f>'ETF MTD'!$DO$28/'ETF MTD'!$DO$3-1</f>
        <v/>
      </c>
      <c r="IY162" s="61">
        <f>IW162*IX162</f>
        <v/>
      </c>
      <c r="IZ162" s="61" t="n"/>
      <c r="JA162" s="32" t="inlineStr">
        <is>
          <t>VUSTX</t>
        </is>
      </c>
      <c r="JB162" s="41" t="n">
        <v>0</v>
      </c>
      <c r="JC162" s="61">
        <f>'ETF MTD'!$DO$28/'ETF MTD'!$DO$3-1</f>
        <v/>
      </c>
      <c r="JD162" s="61">
        <f>JB162*JC162</f>
        <v/>
      </c>
      <c r="JE162" s="61" t="n"/>
      <c r="JF162" s="32" t="inlineStr">
        <is>
          <t>VUSTX</t>
        </is>
      </c>
      <c r="JG162" s="41" t="n">
        <v>0</v>
      </c>
      <c r="JH162" s="61">
        <f>'ETF MTD'!$DO$28/'ETF MTD'!$DO$3-1</f>
        <v/>
      </c>
      <c r="JI162" s="61">
        <f>JG162*JH162</f>
        <v/>
      </c>
      <c r="JJ162" s="61" t="n"/>
      <c r="JK162" s="32" t="inlineStr">
        <is>
          <t>VUSTX</t>
        </is>
      </c>
      <c r="JL162" s="41" t="n">
        <v>0.025</v>
      </c>
      <c r="JM162" s="61">
        <f>'ETF MTD'!$DO$28/'ETF MTD'!$DO$3-1</f>
        <v/>
      </c>
      <c r="JN162" s="61">
        <f>JL162*JM162</f>
        <v/>
      </c>
      <c r="JO162" s="61" t="n"/>
      <c r="JP162" s="32" t="inlineStr">
        <is>
          <t>VUSTX</t>
        </is>
      </c>
      <c r="JQ162" s="41" t="n">
        <v>0.03</v>
      </c>
      <c r="JR162" s="61">
        <f>'ETF MTD'!$DO$28/'ETF MTD'!$DO$3-1</f>
        <v/>
      </c>
      <c r="JS162" s="61">
        <f>JQ162*JR162</f>
        <v/>
      </c>
      <c r="JT162" s="61" t="n"/>
      <c r="JU162" s="32" t="inlineStr">
        <is>
          <t>VUSTX</t>
        </is>
      </c>
      <c r="JV162" s="41" t="n">
        <v>0.03</v>
      </c>
      <c r="JW162" s="61">
        <f>'ETF MTD'!$DO$28/'ETF MTD'!$DO$3-1</f>
        <v/>
      </c>
      <c r="JX162" s="61">
        <f>JV162*JW162</f>
        <v/>
      </c>
      <c r="JY162" s="61" t="n"/>
      <c r="JZ162" t="inlineStr">
        <is>
          <t>U.S. Govt LT</t>
        </is>
      </c>
      <c r="KA162" s="41" t="n">
        <v>0</v>
      </c>
      <c r="KB162" s="61">
        <f>'ETF MTD'!$DO$28/'ETF MTD'!$DO$3-1</f>
        <v/>
      </c>
      <c r="KC162" s="61">
        <f>KA162*KB162</f>
        <v/>
      </c>
      <c r="KD162" s="61" t="n"/>
      <c r="KE162" t="inlineStr">
        <is>
          <t>U.S. Govt LT</t>
        </is>
      </c>
      <c r="KF162" s="41" t="n">
        <v>0</v>
      </c>
      <c r="KG162" s="61">
        <f>'ETF MTD'!$DO$28/'ETF MTD'!$DO$3-1</f>
        <v/>
      </c>
      <c r="KH162" s="61">
        <f>KF162*KG162</f>
        <v/>
      </c>
      <c r="KI162" s="61" t="n"/>
      <c r="KJ162" t="inlineStr">
        <is>
          <t>U.S. Govt LT</t>
        </is>
      </c>
      <c r="KK162" s="41" t="n">
        <v>0</v>
      </c>
      <c r="KL162" s="61">
        <f>'ETF MTD'!$DO$28/'ETF MTD'!$DO$3-1</f>
        <v/>
      </c>
      <c r="KM162" s="61">
        <f>KK162*KL162</f>
        <v/>
      </c>
      <c r="KN162" s="61" t="n"/>
      <c r="KO162" t="inlineStr">
        <is>
          <t>U.S. Govt LT</t>
        </is>
      </c>
      <c r="KP162" s="41" t="n">
        <v>0</v>
      </c>
      <c r="KQ162" s="61">
        <f>'ETF MTD'!$DO$28/'ETF MTD'!$DO$3-1</f>
        <v/>
      </c>
      <c r="KR162" s="61">
        <f>KP162*KQ162</f>
        <v/>
      </c>
      <c r="KS162" s="61" t="n"/>
      <c r="KT162" t="inlineStr">
        <is>
          <t>U.S. Govt LT</t>
        </is>
      </c>
      <c r="KU162" s="41" t="n">
        <v>0</v>
      </c>
      <c r="KV162" s="61">
        <f>'ETF MTD'!$DO$28/'ETF MTD'!$DO$3-1</f>
        <v/>
      </c>
      <c r="KW162" s="61">
        <f>KU162*KV162</f>
        <v/>
      </c>
      <c r="KX162" s="61" t="n"/>
      <c r="KY162" t="inlineStr">
        <is>
          <t>U.S. Govt LT</t>
        </is>
      </c>
      <c r="KZ162" s="41" t="n">
        <v>0</v>
      </c>
      <c r="LA162" s="61">
        <f>'ETF MTD'!$DO$28/'ETF MTD'!$DO$3-1</f>
        <v/>
      </c>
      <c r="LB162" s="61">
        <f>KZ162*LA162</f>
        <v/>
      </c>
      <c r="LC162" s="61" t="n"/>
      <c r="LD162" t="inlineStr">
        <is>
          <t>U.S. Govt LT</t>
        </is>
      </c>
      <c r="LE162" s="41" t="n">
        <v>0</v>
      </c>
      <c r="LF162" s="61">
        <f>'ETF MTD'!$DO$28/'ETF MTD'!$DO$3-1</f>
        <v/>
      </c>
      <c r="LG162" s="61">
        <f>LE162*LF162</f>
        <v/>
      </c>
      <c r="LH162" s="61" t="n"/>
      <c r="LI162" t="inlineStr">
        <is>
          <t>U.S. Govt LT</t>
        </is>
      </c>
      <c r="LJ162" s="41" t="n">
        <v>0</v>
      </c>
      <c r="LK162" s="61">
        <f>'ETF MTD'!$DO$28/'ETF MTD'!$DO$3-1</f>
        <v/>
      </c>
      <c r="LL162" s="61">
        <f>LJ162*LK162</f>
        <v/>
      </c>
      <c r="LM162" s="61" t="n"/>
      <c r="LN162" t="inlineStr">
        <is>
          <t>U.S. Govt LT</t>
        </is>
      </c>
      <c r="LO162" s="41" t="n">
        <v>0</v>
      </c>
      <c r="LP162" s="61">
        <f>'ETF MTD'!$DO$28/'ETF MTD'!$DO$3-1</f>
        <v/>
      </c>
      <c r="LQ162" s="61">
        <f>LO162*LP162</f>
        <v/>
      </c>
      <c r="LR162" s="61" t="n"/>
      <c r="LS162" t="inlineStr">
        <is>
          <t>U.S. Govt LT</t>
        </is>
      </c>
      <c r="LT162" s="41" t="n">
        <v>0</v>
      </c>
      <c r="LU162" s="61">
        <f>'ETF MTD'!$DO$28/'ETF MTD'!$DO$3-1</f>
        <v/>
      </c>
      <c r="LV162" s="61">
        <f>LT162*LU162</f>
        <v/>
      </c>
      <c r="LW162" s="61" t="n"/>
      <c r="LX162" t="inlineStr">
        <is>
          <t>U.S. Govt LT</t>
        </is>
      </c>
      <c r="LY162" s="41" t="n">
        <v>0</v>
      </c>
      <c r="LZ162" s="61">
        <f>'ETF MTD'!$DO$28/'ETF MTD'!$DO$3-1</f>
        <v/>
      </c>
      <c r="MA162" s="61">
        <f>LY162*LZ162</f>
        <v/>
      </c>
      <c r="MB162" s="61" t="n"/>
      <c r="MC162" t="inlineStr">
        <is>
          <t>U.S. Govt LT</t>
        </is>
      </c>
      <c r="MD162" s="41" t="n">
        <v>0</v>
      </c>
      <c r="ME162" s="61">
        <f>'ETF MTD'!$DO$28/'ETF MTD'!$DO$3-1</f>
        <v/>
      </c>
      <c r="MF162" s="61">
        <f>MD162*ME162</f>
        <v/>
      </c>
      <c r="MG162" s="61" t="n"/>
      <c r="MH162" t="inlineStr">
        <is>
          <t>U.S. Govt LT</t>
        </is>
      </c>
      <c r="MI162" s="41" t="n">
        <v>0</v>
      </c>
      <c r="MJ162" s="61">
        <f>'ETF MTD'!$DO$28/'ETF MTD'!$DO$3-1</f>
        <v/>
      </c>
      <c r="MK162" s="61">
        <f>MI162*MJ162</f>
        <v/>
      </c>
      <c r="ML162" s="61" t="n"/>
      <c r="MM162" t="inlineStr">
        <is>
          <t>U.S. Govt LT</t>
        </is>
      </c>
      <c r="MN162" s="41" t="n">
        <v>0</v>
      </c>
      <c r="MO162" s="61">
        <f>'ETF MTD'!$DO$28/'ETF MTD'!$DO$3-1</f>
        <v/>
      </c>
      <c r="MP162" s="61">
        <f>MN162*MO162</f>
        <v/>
      </c>
      <c r="MQ162" s="33" t="n"/>
      <c r="MR162" t="inlineStr">
        <is>
          <t>U.S. Govt LT</t>
        </is>
      </c>
      <c r="MS162" s="41" t="n">
        <v>0</v>
      </c>
      <c r="MT162" s="61">
        <f>'ETF MTD'!$DO$28/'ETF MTD'!$DO$3-1</f>
        <v/>
      </c>
      <c r="MU162" s="61">
        <f>MS162*MT162</f>
        <v/>
      </c>
      <c r="MV162" s="61" t="n"/>
      <c r="MW162" t="inlineStr">
        <is>
          <t>U.S. Govt LT</t>
        </is>
      </c>
      <c r="MX162" s="41" t="n">
        <v>0</v>
      </c>
      <c r="MY162" s="61">
        <f>'ETF MTD'!$DO$28/'ETF MTD'!$DO$3-1</f>
        <v/>
      </c>
      <c r="MZ162" s="61">
        <f>MX162*MY162</f>
        <v/>
      </c>
      <c r="NA162" s="33" t="n"/>
      <c r="NB162" t="inlineStr">
        <is>
          <t>U.S. Govt LT</t>
        </is>
      </c>
      <c r="NC162" s="41" t="n">
        <v>0</v>
      </c>
      <c r="ND162" s="61">
        <f>'ETF MTD'!$DO$28/'ETF MTD'!$DO$3-1</f>
        <v/>
      </c>
      <c r="NE162" s="61">
        <f>NC162*ND162</f>
        <v/>
      </c>
      <c r="NF162" s="33" t="n"/>
      <c r="NG162" t="inlineStr">
        <is>
          <t>U.S. Govt LT</t>
        </is>
      </c>
      <c r="NH162" s="41" t="n">
        <v>0</v>
      </c>
      <c r="NI162" s="61">
        <f>'ETF MTD'!$DO$28/'ETF MTD'!$DO$3-1</f>
        <v/>
      </c>
      <c r="NJ162" s="61">
        <f>NH162*NI162</f>
        <v/>
      </c>
      <c r="NK162" s="33" t="n"/>
      <c r="NL162" t="inlineStr">
        <is>
          <t>U.S. Govt LT</t>
        </is>
      </c>
      <c r="NM162" s="41" t="n">
        <v>0</v>
      </c>
      <c r="NN162" s="61">
        <f>'ETF MTD'!$DO$28/'ETF MTD'!$DO$3-1</f>
        <v/>
      </c>
      <c r="NO162" s="61">
        <f>NM162*NN162</f>
        <v/>
      </c>
      <c r="NP162" s="33" t="n"/>
      <c r="NQ162" t="inlineStr">
        <is>
          <t>U.S. Govt LT</t>
        </is>
      </c>
      <c r="NR162" s="41" t="n">
        <v>0</v>
      </c>
      <c r="NS162" s="61">
        <f>'ETF MTD'!$DO$28/'ETF MTD'!$DO$3-1</f>
        <v/>
      </c>
      <c r="NT162" s="61">
        <f>NR162*NS162</f>
        <v/>
      </c>
      <c r="NU162" s="33" t="n"/>
      <c r="NV162" t="inlineStr">
        <is>
          <t>U.S. Govt LT</t>
        </is>
      </c>
      <c r="NW162" s="41" t="n">
        <v>0</v>
      </c>
      <c r="NX162" s="61">
        <f>'ETF MTD'!$DO$28/'ETF MTD'!$DO$3-1</f>
        <v/>
      </c>
      <c r="NY162" s="61">
        <f>NW162*NX162</f>
        <v/>
      </c>
      <c r="NZ162" s="33" t="n"/>
      <c r="OA162" t="inlineStr">
        <is>
          <t>U.S. Govt LT</t>
        </is>
      </c>
      <c r="OB162" s="41" t="n">
        <v>0</v>
      </c>
      <c r="OC162" s="61">
        <f>'ETF MTD'!$DO$28/'ETF MTD'!$DO$3-1</f>
        <v/>
      </c>
      <c r="OD162" s="61">
        <f>OB162*OC162</f>
        <v/>
      </c>
      <c r="OE162" s="33" t="n"/>
      <c r="OF162" t="inlineStr">
        <is>
          <t>U.S. Govt LT</t>
        </is>
      </c>
      <c r="OG162" s="41" t="n">
        <v>0</v>
      </c>
      <c r="OH162" s="61">
        <f>'ETF MTD'!$DO$28/'ETF MTD'!$DO$3-1</f>
        <v/>
      </c>
      <c r="OI162" s="61">
        <f>OG162*OH162</f>
        <v/>
      </c>
      <c r="OJ162" s="33" t="n"/>
      <c r="OK162" t="inlineStr">
        <is>
          <t>U.S. Govt LT</t>
        </is>
      </c>
      <c r="OL162" s="41" t="n">
        <v>0</v>
      </c>
      <c r="OM162" s="61">
        <f>'ETF MTD'!$DO$28/'ETF MTD'!$DO$3-1</f>
        <v/>
      </c>
      <c r="ON162" s="61">
        <f>OL162*OM162</f>
        <v/>
      </c>
      <c r="OO162" s="33" t="n"/>
      <c r="OP162" t="inlineStr">
        <is>
          <t>U.S. Govt LT</t>
        </is>
      </c>
      <c r="OQ162" s="41" t="n">
        <v>0</v>
      </c>
      <c r="OR162" s="61">
        <f>'ETF MTD'!$DO$28/'ETF MTD'!$DO$3-1</f>
        <v/>
      </c>
      <c r="OS162" s="61">
        <f>OQ162*OR162</f>
        <v/>
      </c>
      <c r="OT162" s="33" t="n"/>
      <c r="OU162" t="inlineStr">
        <is>
          <t>U.S. Govt LT</t>
        </is>
      </c>
      <c r="OV162" s="41" t="n">
        <v>0</v>
      </c>
      <c r="OW162" s="61">
        <f>'ETF MTD'!$DO$28/'ETF MTD'!$DO$3-1</f>
        <v/>
      </c>
      <c r="OX162" s="61">
        <f>OV162*OW162</f>
        <v/>
      </c>
      <c r="OY162" s="33" t="n"/>
      <c r="OZ162" t="inlineStr">
        <is>
          <t>U.S. Govt LT</t>
        </is>
      </c>
      <c r="PA162" s="41" t="n">
        <v>0</v>
      </c>
      <c r="PB162" s="61">
        <f>'ETF MTD'!$DO$28/'ETF MTD'!$DO$3-1</f>
        <v/>
      </c>
      <c r="PC162" s="61">
        <f>PA162*PB162</f>
        <v/>
      </c>
      <c r="PD162" s="33" t="n"/>
      <c r="PE162" t="inlineStr">
        <is>
          <t>U.S. Govt LT</t>
        </is>
      </c>
      <c r="PF162" s="41" t="n">
        <v>0</v>
      </c>
      <c r="PG162" s="61">
        <f>'ETF MTD'!$DO$28/'ETF MTD'!$DO$3-1</f>
        <v/>
      </c>
      <c r="PH162" s="61">
        <f>PF162*PG162</f>
        <v/>
      </c>
      <c r="PI162" s="33" t="n"/>
      <c r="PJ162" t="inlineStr">
        <is>
          <t>U.S. Govt LT</t>
        </is>
      </c>
      <c r="PK162" s="41" t="n">
        <v>0</v>
      </c>
      <c r="PL162" s="61">
        <f>'ETF MTD'!$DO$28/'ETF MTD'!$DO$3-1</f>
        <v/>
      </c>
      <c r="PM162" s="61">
        <f>PK162*PL162</f>
        <v/>
      </c>
      <c r="PN162" s="33" t="n"/>
      <c r="PO162" t="inlineStr">
        <is>
          <t>U.S. Govt LT</t>
        </is>
      </c>
      <c r="PP162" s="41" t="n">
        <v>0</v>
      </c>
      <c r="PQ162" s="61">
        <f>'ETF MTD'!$DO$28/'ETF MTD'!$DO$3-1</f>
        <v/>
      </c>
      <c r="PR162" s="61">
        <f>PP162*PQ162</f>
        <v/>
      </c>
      <c r="PS162" s="33" t="n"/>
      <c r="PT162" t="inlineStr">
        <is>
          <t>U.S. Govt LT</t>
        </is>
      </c>
      <c r="PU162" s="41" t="n">
        <v>0</v>
      </c>
      <c r="PV162" s="61">
        <f>'ETF MTD'!$DO$28/'ETF MTD'!$DO$3-1</f>
        <v/>
      </c>
      <c r="PW162" s="61">
        <f>PU162*PV162</f>
        <v/>
      </c>
      <c r="PX162" s="33" t="n"/>
      <c r="PY162" t="inlineStr">
        <is>
          <t>U.S. Govt LT</t>
        </is>
      </c>
      <c r="PZ162" s="41" t="n">
        <v>0</v>
      </c>
      <c r="QA162" s="61">
        <f>'ETF MTD'!$DO$28/'ETF MTD'!$DO$3-1</f>
        <v/>
      </c>
      <c r="QB162" s="61">
        <f>PZ162*QA162</f>
        <v/>
      </c>
      <c r="QC162" s="33" t="n"/>
      <c r="QD162" t="inlineStr">
        <is>
          <t>U.S. Govt LT</t>
        </is>
      </c>
      <c r="QE162" s="41" t="n">
        <v>0</v>
      </c>
      <c r="QF162" s="61">
        <f>'ETF MTD'!$DO$28/'ETF MTD'!$DO$3-1</f>
        <v/>
      </c>
      <c r="QG162" s="61">
        <f>QE162*QF162</f>
        <v/>
      </c>
      <c r="QH162" s="61" t="n"/>
      <c r="QI162" t="inlineStr">
        <is>
          <t>U.S. Govt LT</t>
        </is>
      </c>
      <c r="QJ162" s="41" t="n">
        <v>0</v>
      </c>
      <c r="QK162" s="61">
        <f>'ETF MTD'!$DO$28/'ETF MTD'!$DO$3-1</f>
        <v/>
      </c>
      <c r="QL162" s="61">
        <f>QJ162*QK162</f>
        <v/>
      </c>
      <c r="QM162" s="33" t="n"/>
      <c r="QN162" t="inlineStr">
        <is>
          <t>U.S. Govt LT</t>
        </is>
      </c>
      <c r="QO162" s="41" t="n">
        <v>0</v>
      </c>
      <c r="QP162" s="61">
        <f>'ETF MTD'!$DO$28/'ETF MTD'!$DO$3-1</f>
        <v/>
      </c>
      <c r="QQ162" s="61">
        <f>QO162*QP162</f>
        <v/>
      </c>
      <c r="QR162" s="33" t="n"/>
      <c r="QS162" t="inlineStr">
        <is>
          <t>U.S. Govt LT</t>
        </is>
      </c>
      <c r="QT162" s="41" t="n">
        <v>0</v>
      </c>
      <c r="QU162" s="61">
        <f>'ETF MTD'!$DO$28/'ETF MTD'!$DO$3-1</f>
        <v/>
      </c>
      <c r="QV162" s="61">
        <f>QT162*QU162</f>
        <v/>
      </c>
      <c r="QW162" s="33" t="n"/>
      <c r="QX162" t="inlineStr">
        <is>
          <t>U.S. Govt LT</t>
        </is>
      </c>
      <c r="QY162" s="41" t="n">
        <v>0</v>
      </c>
      <c r="QZ162" s="61">
        <f>'ETF MTD'!$DO$28/'ETF MTD'!$DO$3-1</f>
        <v/>
      </c>
      <c r="RA162" s="61">
        <f>QY162*QZ162</f>
        <v/>
      </c>
      <c r="RB162" s="33" t="n"/>
      <c r="RC162" t="inlineStr">
        <is>
          <t>U.S. Govt LT</t>
        </is>
      </c>
      <c r="RD162" s="41" t="n">
        <v>0</v>
      </c>
      <c r="RE162" s="61">
        <f>'ETF MTD'!$DO$28/'ETF MTD'!$DO$3-1</f>
        <v/>
      </c>
      <c r="RF162" s="61">
        <f>RD162*RE162</f>
        <v/>
      </c>
      <c r="RG162" s="33" t="n"/>
      <c r="RH162" t="inlineStr">
        <is>
          <t>U.S. Equity (Hedged)</t>
        </is>
      </c>
      <c r="RI162" s="41" t="n">
        <v>0</v>
      </c>
      <c r="RJ162" s="61">
        <f>'ETF MTD'!$DO$28/'ETF MTD'!$DO$3-1</f>
        <v/>
      </c>
      <c r="RK162" s="61">
        <f>RI162*RJ162</f>
        <v/>
      </c>
      <c r="RL162" s="61" t="n"/>
      <c r="RM162" s="34" t="n"/>
      <c r="RN162" s="43" t="n"/>
      <c r="RO162" s="38" t="n"/>
      <c r="RP162" s="35" t="n"/>
      <c r="RQ162" s="33" t="n"/>
      <c r="RR162" s="33" t="inlineStr">
        <is>
          <t>TLH</t>
        </is>
      </c>
      <c r="RS162" s="49" t="n">
        <v>0</v>
      </c>
      <c r="RT162" s="46">
        <f>($RT$156*$RI162)+($RS$156*RS162)</f>
        <v/>
      </c>
    </row>
    <row r="163">
      <c r="U163" s="33" t="inlineStr">
        <is>
          <t>VFIUX</t>
        </is>
      </c>
      <c r="V163" s="49" t="n">
        <v>0.04</v>
      </c>
      <c r="W163" s="61">
        <f>'ETF MTD'!$OW$28/'ETF MTD'!$OW$3-1</f>
        <v/>
      </c>
      <c r="X163" s="61">
        <f>V163*W163</f>
        <v/>
      </c>
      <c r="Y163" s="61" t="n"/>
      <c r="Z163" s="33" t="inlineStr">
        <is>
          <t>VFIUX</t>
        </is>
      </c>
      <c r="AA163" s="49" t="n">
        <v>0.04</v>
      </c>
      <c r="AB163" s="61">
        <f>'ETF MTD'!$OW$28/'ETF MTD'!$OW$3-1</f>
        <v/>
      </c>
      <c r="AC163" s="61">
        <f>AA163*AB163</f>
        <v/>
      </c>
      <c r="AD163" s="61" t="n"/>
      <c r="AE163" s="33" t="inlineStr">
        <is>
          <t>VFIUX</t>
        </is>
      </c>
      <c r="AF163" s="49" t="n">
        <v>0.035</v>
      </c>
      <c r="AG163" s="61">
        <f>'ETF MTD'!$OW$28/'ETF MTD'!$OW$3-1</f>
        <v/>
      </c>
      <c r="AH163" s="61">
        <f>AF163*AG163</f>
        <v/>
      </c>
      <c r="AI163" s="61" t="n"/>
      <c r="AJ163" s="33" t="inlineStr">
        <is>
          <t>VFIUX</t>
        </is>
      </c>
      <c r="AK163" s="49" t="n">
        <v>0.0175</v>
      </c>
      <c r="AL163" s="61">
        <f>'ETF MTD'!$OW$28/'ETF MTD'!$OW$3-1</f>
        <v/>
      </c>
      <c r="AM163" s="61">
        <f>AK163*AL163</f>
        <v/>
      </c>
      <c r="AN163" s="61" t="n"/>
      <c r="AO163" s="33" t="inlineStr">
        <is>
          <t>VFIUX</t>
        </is>
      </c>
      <c r="AP163" s="49" t="n">
        <v>0</v>
      </c>
      <c r="AQ163" s="61">
        <f>'ETF MTD'!$OW$28/'ETF MTD'!$OW$3-1</f>
        <v/>
      </c>
      <c r="AR163" s="61">
        <f>AP163*AQ163</f>
        <v/>
      </c>
      <c r="AS163" s="61" t="n"/>
      <c r="AT163" s="33" t="inlineStr">
        <is>
          <t>VFIUX</t>
        </is>
      </c>
      <c r="AU163" s="49" t="n">
        <v>0</v>
      </c>
      <c r="AV163" s="61">
        <f>'ETF MTD'!$OW$28/'ETF MTD'!$OW$3-1</f>
        <v/>
      </c>
      <c r="AW163" s="61">
        <f>AU163*AV163</f>
        <v/>
      </c>
      <c r="AX163" s="61" t="n"/>
      <c r="AY163" s="33" t="inlineStr">
        <is>
          <t>VFIUX</t>
        </is>
      </c>
      <c r="AZ163" s="49" t="n">
        <v>0</v>
      </c>
      <c r="BA163" s="61">
        <f>'ETF MTD'!$OW$28/'ETF MTD'!$OW$3-1</f>
        <v/>
      </c>
      <c r="BB163" s="61">
        <f>AZ163*BA163</f>
        <v/>
      </c>
      <c r="BC163" s="61" t="n"/>
      <c r="BD163" s="33" t="inlineStr">
        <is>
          <t>VFIUX</t>
        </is>
      </c>
      <c r="BE163" s="49" t="n">
        <v>0.02</v>
      </c>
      <c r="BF163" s="61">
        <f>'ETF MTD'!$OW$28/'ETF MTD'!$OW$3-1</f>
        <v/>
      </c>
      <c r="BG163" s="61">
        <f>BE163*BF163</f>
        <v/>
      </c>
      <c r="BH163" s="61" t="n"/>
      <c r="BI163" s="33" t="inlineStr">
        <is>
          <t>VFIUX</t>
        </is>
      </c>
      <c r="BJ163" s="49" t="n">
        <v>0.04500000000000003</v>
      </c>
      <c r="BK163" s="61">
        <f>'ETF MTD'!$OW$28/'ETF MTD'!$OW$3-1</f>
        <v/>
      </c>
      <c r="BL163" s="61">
        <f>BJ163*BK163</f>
        <v/>
      </c>
      <c r="BM163" s="61" t="n"/>
      <c r="BN163" s="33" t="inlineStr">
        <is>
          <t>VFIUX</t>
        </is>
      </c>
      <c r="BO163" s="49" t="n">
        <v>0.04500000000000003</v>
      </c>
      <c r="BP163" s="61">
        <f>'ETF MTD'!$OW$28/'ETF MTD'!$OW$3-1</f>
        <v/>
      </c>
      <c r="BQ163" s="61">
        <f>BO163*BP163</f>
        <v/>
      </c>
      <c r="BR163" s="61" t="n"/>
      <c r="BS163" s="33" t="inlineStr">
        <is>
          <t>VFIUX</t>
        </is>
      </c>
      <c r="BT163" s="49" t="n">
        <v>0</v>
      </c>
      <c r="BU163" s="61">
        <f>'ETF MTD'!$OW$28/'ETF MTD'!$OW$3-1</f>
        <v/>
      </c>
      <c r="BV163" s="61">
        <f>BT163*BU163</f>
        <v/>
      </c>
      <c r="BW163" s="61" t="n"/>
      <c r="BX163" s="33" t="inlineStr">
        <is>
          <t>VFIUX</t>
        </is>
      </c>
      <c r="BY163" s="49" t="n">
        <v>0</v>
      </c>
      <c r="BZ163" s="61">
        <f>'ETF MTD'!$OW$28/'ETF MTD'!$OW$3-1</f>
        <v/>
      </c>
      <c r="CA163" s="61">
        <f>BY163*BZ163</f>
        <v/>
      </c>
      <c r="CB163" s="61" t="n"/>
      <c r="CC163" s="33" t="inlineStr">
        <is>
          <t>VFIUX</t>
        </is>
      </c>
      <c r="CD163" s="49" t="n">
        <v>0</v>
      </c>
      <c r="CE163" s="61">
        <f>'ETF MTD'!$OW$28/'ETF MTD'!$OW$3-1</f>
        <v/>
      </c>
      <c r="CF163" s="61">
        <f>CD163*CE163</f>
        <v/>
      </c>
      <c r="CG163" s="61" t="n"/>
      <c r="CH163" s="33" t="inlineStr">
        <is>
          <t>VFIUX</t>
        </is>
      </c>
      <c r="CI163" s="49" t="n">
        <v>0</v>
      </c>
      <c r="CJ163" s="61">
        <f>'ETF MTD'!$OW$28/'ETF MTD'!$OW$3-1</f>
        <v/>
      </c>
      <c r="CK163" s="61">
        <f>CI163*CJ163</f>
        <v/>
      </c>
      <c r="CL163" s="61" t="n"/>
      <c r="CM163" s="33" t="inlineStr">
        <is>
          <t>VFIUX</t>
        </is>
      </c>
      <c r="CN163" s="49" t="n">
        <v>0</v>
      </c>
      <c r="CO163" s="61">
        <f>'ETF MTD'!$OW$28/'ETF MTD'!$OW$3-1</f>
        <v/>
      </c>
      <c r="CP163" s="61">
        <f>CN163*CO163</f>
        <v/>
      </c>
      <c r="CQ163" s="61" t="n"/>
      <c r="CR163" s="33" t="inlineStr">
        <is>
          <t>VFIUX</t>
        </is>
      </c>
      <c r="CS163" s="49" t="n">
        <v>0</v>
      </c>
      <c r="CT163" s="61">
        <f>'ETF MTD'!$OW$28/'ETF MTD'!$OW$3-1</f>
        <v/>
      </c>
      <c r="CU163" s="61">
        <f>CS163*CT163</f>
        <v/>
      </c>
      <c r="CV163" s="61" t="n"/>
      <c r="CW163" s="33" t="inlineStr">
        <is>
          <t>VFIUX</t>
        </is>
      </c>
      <c r="CX163" s="49" t="n">
        <v>0</v>
      </c>
      <c r="CY163" s="61">
        <f>'ETF MTD'!$OW$28/'ETF MTD'!$OW$3-1</f>
        <v/>
      </c>
      <c r="CZ163" s="61">
        <f>CX163*CY163</f>
        <v/>
      </c>
      <c r="DA163" s="61" t="n"/>
      <c r="DB163" s="33" t="inlineStr">
        <is>
          <t>VFIUX</t>
        </is>
      </c>
      <c r="DC163" s="49" t="n">
        <v>0</v>
      </c>
      <c r="DD163" s="61">
        <f>'ETF MTD'!$OW$28/'ETF MTD'!$OW$3-1</f>
        <v/>
      </c>
      <c r="DE163" s="61">
        <f>DC163*DD163</f>
        <v/>
      </c>
      <c r="DF163" s="61" t="n"/>
      <c r="DG163" s="33" t="inlineStr">
        <is>
          <t>VFIUX</t>
        </is>
      </c>
      <c r="DH163" s="49" t="n">
        <v>0</v>
      </c>
      <c r="DI163" s="61">
        <f>'ETF MTD'!$OW$28/'ETF MTD'!$OW$3-1</f>
        <v/>
      </c>
      <c r="DJ163" s="61">
        <f>DH163*DI163</f>
        <v/>
      </c>
      <c r="DK163" s="61" t="n"/>
      <c r="DL163" s="33" t="inlineStr">
        <is>
          <t>VFIUX</t>
        </is>
      </c>
      <c r="DM163" s="49" t="n">
        <v>0</v>
      </c>
      <c r="DN163" s="61">
        <f>'ETF MTD'!$OW$28/'ETF MTD'!$OW$3-1</f>
        <v/>
      </c>
      <c r="DO163" s="61">
        <f>DM163*DN163</f>
        <v/>
      </c>
      <c r="DP163" s="61" t="n"/>
      <c r="DQ163" s="33" t="inlineStr">
        <is>
          <t>VFIUX</t>
        </is>
      </c>
      <c r="DR163" s="49" t="n">
        <v>0</v>
      </c>
      <c r="DS163" s="61">
        <f>'ETF MTD'!$OW$28/'ETF MTD'!$OW$3-1</f>
        <v/>
      </c>
      <c r="DT163" s="61">
        <f>DR163*DS163</f>
        <v/>
      </c>
      <c r="DU163" s="61" t="n"/>
      <c r="DV163" s="33" t="inlineStr">
        <is>
          <t>VFIUX</t>
        </is>
      </c>
      <c r="DW163" s="49" t="n">
        <v>0</v>
      </c>
      <c r="DX163" s="61">
        <f>'ETF MTD'!$OW$28/'ETF MTD'!$OW$3-1</f>
        <v/>
      </c>
      <c r="DY163" s="61">
        <f>DW163*DX163</f>
        <v/>
      </c>
      <c r="DZ163" s="61" t="n"/>
      <c r="EA163" s="33" t="inlineStr">
        <is>
          <t>VFIUX</t>
        </is>
      </c>
      <c r="EB163" s="49" t="n">
        <v>0</v>
      </c>
      <c r="EC163" s="61">
        <f>'ETF MTD'!$OW$28/'ETF MTD'!$OW$3-1</f>
        <v/>
      </c>
      <c r="ED163" s="61">
        <f>EB163*EC163</f>
        <v/>
      </c>
      <c r="EE163" s="61" t="n"/>
      <c r="EF163" s="33" t="inlineStr">
        <is>
          <t>VFIUX</t>
        </is>
      </c>
      <c r="EG163" s="49" t="n">
        <v>0.445</v>
      </c>
      <c r="EH163" s="61">
        <f>'ETF MTD'!$OW$28/'ETF MTD'!$OW$3-1</f>
        <v/>
      </c>
      <c r="EI163" s="61">
        <f>EG163*EH163</f>
        <v/>
      </c>
      <c r="EJ163" s="61" t="n"/>
      <c r="EK163" s="33" t="inlineStr">
        <is>
          <t>VFIUX</t>
        </is>
      </c>
      <c r="EL163" s="49" t="n">
        <v>0.7850000000000004</v>
      </c>
      <c r="EM163" s="61">
        <f>'ETF MTD'!$OW$28/'ETF MTD'!$OW$3-1</f>
        <v/>
      </c>
      <c r="EN163" s="61">
        <f>EL163*EM163</f>
        <v/>
      </c>
      <c r="EO163" s="61" t="n"/>
      <c r="EP163" s="33" t="inlineStr">
        <is>
          <t>VFIUX</t>
        </is>
      </c>
      <c r="EQ163" s="49" t="n">
        <v>0.4350000000000001</v>
      </c>
      <c r="ER163" s="61">
        <f>'ETF MTD'!$OW$28/'ETF MTD'!$OW$3-1</f>
        <v/>
      </c>
      <c r="ES163" s="61">
        <f>EQ163*ER163</f>
        <v/>
      </c>
      <c r="ET163" s="61" t="n"/>
      <c r="EU163" s="33" t="inlineStr">
        <is>
          <t>VFIUX</t>
        </is>
      </c>
      <c r="EV163" s="49" t="n">
        <v>0.06500000000000003</v>
      </c>
      <c r="EW163" s="61">
        <f>'ETF MTD'!$OW$28/'ETF MTD'!$OW$3-1</f>
        <v/>
      </c>
      <c r="EX163" s="61">
        <f>EV163*EW163</f>
        <v/>
      </c>
      <c r="EY163" s="61" t="n"/>
      <c r="EZ163" s="33" t="inlineStr">
        <is>
          <t>VFIUX</t>
        </is>
      </c>
      <c r="FA163" s="49" t="n">
        <v>0.06000000000000003</v>
      </c>
      <c r="FB163" s="61">
        <f>'ETF MTD'!$OW$28/'ETF MTD'!$OW$3-1</f>
        <v/>
      </c>
      <c r="FC163" s="61">
        <f>FA163*FB163</f>
        <v/>
      </c>
      <c r="FD163" s="61" t="n"/>
      <c r="FE163" s="33" t="inlineStr">
        <is>
          <t>VFIUX</t>
        </is>
      </c>
      <c r="FF163" s="49" t="n">
        <v>0.3900000000000001</v>
      </c>
      <c r="FG163" s="61">
        <f>'ETF MTD'!$OW$28/'ETF MTD'!$OW$3-1</f>
        <v/>
      </c>
      <c r="FH163" s="61">
        <f>FF163*FG163</f>
        <v/>
      </c>
      <c r="FI163" s="61" t="n"/>
      <c r="FJ163" s="33" t="inlineStr">
        <is>
          <t>VFIUX</t>
        </is>
      </c>
      <c r="FK163" s="49" t="n">
        <v>0.04000000000000006</v>
      </c>
      <c r="FL163" s="61">
        <f>'ETF MTD'!$OW$28/'ETF MTD'!$OW$3-1</f>
        <v/>
      </c>
      <c r="FM163" s="61">
        <f>FK163*FL163</f>
        <v/>
      </c>
      <c r="FN163" s="61" t="n"/>
      <c r="FO163" s="33" t="inlineStr">
        <is>
          <t>VFIUX</t>
        </is>
      </c>
      <c r="FP163" s="49" t="n">
        <v>0.04</v>
      </c>
      <c r="FQ163" s="61">
        <f>'ETF MTD'!$OW$28/'ETF MTD'!$OW$3-1</f>
        <v/>
      </c>
      <c r="FR163" s="61">
        <f>FP163*FQ163</f>
        <v/>
      </c>
      <c r="FS163" s="61" t="n"/>
      <c r="FT163" s="33" t="inlineStr">
        <is>
          <t>VFIUX</t>
        </is>
      </c>
      <c r="FU163" s="49" t="n">
        <v>0.3900000000000002</v>
      </c>
      <c r="FV163" s="61">
        <f>'ETF MTD'!$OW$28/'ETF MTD'!$OW$3-1</f>
        <v/>
      </c>
      <c r="FW163" s="61">
        <f>FU163*FV163</f>
        <v/>
      </c>
      <c r="FX163" s="61" t="n"/>
      <c r="FY163" s="33" t="inlineStr">
        <is>
          <t>VFIUX</t>
        </is>
      </c>
      <c r="FZ163" s="41" t="n">
        <v>0.04000000000000011</v>
      </c>
      <c r="GA163" s="61">
        <f>'ETF MTD'!$OW$28/'ETF MTD'!$OW$3-1</f>
        <v/>
      </c>
      <c r="GB163" s="61">
        <f>FZ163*GA163</f>
        <v/>
      </c>
      <c r="GC163" s="61" t="n"/>
      <c r="GD163" s="33" t="inlineStr">
        <is>
          <t>VFIUX</t>
        </is>
      </c>
      <c r="GE163" s="41" t="n">
        <v>0.04000000000000006</v>
      </c>
      <c r="GF163" s="61">
        <f>'ETF MTD'!$OW$28/'ETF MTD'!$OW$3-1</f>
        <v/>
      </c>
      <c r="GG163" s="61">
        <f>GE163*GF163</f>
        <v/>
      </c>
      <c r="GH163" s="61" t="n"/>
      <c r="GI163" s="33" t="inlineStr">
        <is>
          <t>VFIUX</t>
        </is>
      </c>
      <c r="GJ163" s="41" t="n">
        <v>0.06000000000000003</v>
      </c>
      <c r="GK163" s="61">
        <f>'ETF MTD'!$OW$28/'ETF MTD'!$OW$3-1</f>
        <v/>
      </c>
      <c r="GL163" s="61">
        <f>GJ163*GK163</f>
        <v/>
      </c>
      <c r="GM163" s="61" t="n"/>
      <c r="GN163" s="33" t="inlineStr">
        <is>
          <t>VFIUX</t>
        </is>
      </c>
      <c r="GO163" s="41" t="n">
        <v>0.02</v>
      </c>
      <c r="GP163" s="61">
        <f>'ETF MTD'!$OW$28/'ETF MTD'!$OW$3-1</f>
        <v/>
      </c>
      <c r="GQ163" s="61">
        <f>GO163*GP163</f>
        <v/>
      </c>
      <c r="GR163" s="61" t="n"/>
      <c r="GS163" s="33" t="inlineStr">
        <is>
          <t>VFIUX</t>
        </is>
      </c>
      <c r="GT163" s="41" t="n">
        <v>0.02</v>
      </c>
      <c r="GU163" s="61">
        <f>'ETF MTD'!$OW$28/'ETF MTD'!$OW$3-1</f>
        <v/>
      </c>
      <c r="GV163" s="61">
        <f>GT163*GU163</f>
        <v/>
      </c>
      <c r="GW163" s="61" t="n"/>
      <c r="GX163" s="33" t="inlineStr">
        <is>
          <t>VFIUX</t>
        </is>
      </c>
      <c r="GY163" s="41" t="n">
        <v>0.21</v>
      </c>
      <c r="GZ163" s="61">
        <f>'ETF MTD'!$OW$28/'ETF MTD'!$OW$3-1</f>
        <v/>
      </c>
      <c r="HA163" s="61">
        <f>GY163*GZ163</f>
        <v/>
      </c>
      <c r="HB163" s="61" t="n"/>
      <c r="HC163" s="33" t="inlineStr">
        <is>
          <t>VFIUX</t>
        </is>
      </c>
      <c r="HD163" s="41" t="n">
        <v>0.8550000000000002</v>
      </c>
      <c r="HE163" s="61">
        <f>'ETF MTD'!$OW$28/'ETF MTD'!$OW$3-1</f>
        <v/>
      </c>
      <c r="HF163" s="61">
        <f>HD163*HE163</f>
        <v/>
      </c>
      <c r="HG163" s="61" t="n"/>
      <c r="HH163" s="33" t="inlineStr">
        <is>
          <t>VFIUX</t>
        </is>
      </c>
      <c r="HI163" s="41" t="n">
        <v>0.455</v>
      </c>
      <c r="HJ163" s="61">
        <f>'ETF MTD'!$OW$28/'ETF MTD'!$OW$3-1</f>
        <v/>
      </c>
      <c r="HK163" s="61">
        <f>HI163*HJ163</f>
        <v/>
      </c>
      <c r="HL163" s="61" t="n"/>
      <c r="HM163" s="33" t="inlineStr">
        <is>
          <t>VFIUX</t>
        </is>
      </c>
      <c r="HN163" s="41" t="n">
        <v>0.04</v>
      </c>
      <c r="HO163" s="61">
        <f>'ETF MTD'!$OW$28/'ETF MTD'!$OW$3-1</f>
        <v/>
      </c>
      <c r="HP163" s="61">
        <f>HN163*HO163</f>
        <v/>
      </c>
      <c r="HQ163" s="61" t="n"/>
      <c r="HR163" s="33" t="inlineStr">
        <is>
          <t>VFIUX</t>
        </is>
      </c>
      <c r="HS163" s="41" t="n">
        <v>0.04000000000000006</v>
      </c>
      <c r="HT163" s="61">
        <f>'ETF MTD'!$OW$28/'ETF MTD'!$OW$3-1</f>
        <v/>
      </c>
      <c r="HU163" s="61">
        <f>HS163*HT163</f>
        <v/>
      </c>
      <c r="HV163" s="61" t="n"/>
      <c r="HW163" s="33" t="inlineStr">
        <is>
          <t>VFIUX</t>
        </is>
      </c>
      <c r="HX163" s="41" t="n">
        <v>0.04000000000000006</v>
      </c>
      <c r="HY163" s="61">
        <f>'ETF MTD'!$OW$28/'ETF MTD'!$OW$3-1</f>
        <v/>
      </c>
      <c r="HZ163" s="61">
        <f>HX163*HY163</f>
        <v/>
      </c>
      <c r="IA163" s="61" t="n"/>
      <c r="IB163" s="33" t="inlineStr">
        <is>
          <t>VFIUX</t>
        </is>
      </c>
      <c r="IC163" s="41" t="n">
        <v>0.02</v>
      </c>
      <c r="ID163" s="61">
        <f>'ETF MTD'!$OW$28/'ETF MTD'!$OW$3-1</f>
        <v/>
      </c>
      <c r="IE163" s="61">
        <f>IC163*ID163</f>
        <v/>
      </c>
      <c r="IF163" s="61" t="n"/>
      <c r="IG163" s="33" t="inlineStr">
        <is>
          <t>VFIUX</t>
        </is>
      </c>
      <c r="IH163" s="41" t="n">
        <v>0.02</v>
      </c>
      <c r="II163" s="61">
        <f>'ETF MTD'!$OW$28/'ETF MTD'!$OW$3-1</f>
        <v/>
      </c>
      <c r="IJ163" s="61">
        <f>IH163*II163</f>
        <v/>
      </c>
      <c r="IK163" s="61" t="n"/>
      <c r="IL163" s="33" t="inlineStr">
        <is>
          <t>VFIUX</t>
        </is>
      </c>
      <c r="IM163" s="41" t="n">
        <v>0.02</v>
      </c>
      <c r="IN163" s="61">
        <f>'ETF MTD'!$OW$28/'ETF MTD'!$OW$3-1</f>
        <v/>
      </c>
      <c r="IO163" s="61">
        <f>IM163*IN163</f>
        <v/>
      </c>
      <c r="IP163" s="61" t="n"/>
      <c r="IQ163" s="33" t="inlineStr">
        <is>
          <t>VFIUX</t>
        </is>
      </c>
      <c r="IR163" s="41" t="n">
        <v>0</v>
      </c>
      <c r="IS163" s="61">
        <f>'ETF MTD'!$OW$28/'ETF MTD'!$OW$3-1</f>
        <v/>
      </c>
      <c r="IT163" s="61">
        <f>IR163*IS163</f>
        <v/>
      </c>
      <c r="IU163" s="61" t="n"/>
      <c r="IV163" s="33" t="inlineStr">
        <is>
          <t>VFIUX</t>
        </is>
      </c>
      <c r="IW163" s="41" t="n">
        <v>0</v>
      </c>
      <c r="IX163" s="61">
        <f>'ETF MTD'!$OW$28/'ETF MTD'!$OW$3-1</f>
        <v/>
      </c>
      <c r="IY163" s="61">
        <f>IW163*IX163</f>
        <v/>
      </c>
      <c r="IZ163" s="61" t="n"/>
      <c r="JA163" s="33" t="inlineStr">
        <is>
          <t>VFIUX</t>
        </is>
      </c>
      <c r="JB163" s="41" t="n">
        <v>0</v>
      </c>
      <c r="JC163" s="61">
        <f>'ETF MTD'!$OW$28/'ETF MTD'!$OW$3-1</f>
        <v/>
      </c>
      <c r="JD163" s="61">
        <f>JB163*JC163</f>
        <v/>
      </c>
      <c r="JE163" s="61" t="n"/>
      <c r="JF163" s="33" t="inlineStr">
        <is>
          <t>VFIUX</t>
        </is>
      </c>
      <c r="JG163" s="41" t="n">
        <v>0</v>
      </c>
      <c r="JH163" s="61">
        <f>'ETF MTD'!$OW$28/'ETF MTD'!$OW$3-1</f>
        <v/>
      </c>
      <c r="JI163" s="61">
        <f>JG163*JH163</f>
        <v/>
      </c>
      <c r="JJ163" s="61" t="n"/>
      <c r="JK163" s="33" t="inlineStr">
        <is>
          <t>VFIUX</t>
        </is>
      </c>
      <c r="JL163" s="41" t="n">
        <v>0</v>
      </c>
      <c r="JM163" s="61">
        <f>'ETF MTD'!$OW$28/'ETF MTD'!$OW$3-1</f>
        <v/>
      </c>
      <c r="JN163" s="61">
        <f>JL163*JM163</f>
        <v/>
      </c>
      <c r="JO163" s="61" t="n"/>
      <c r="JP163" s="33" t="inlineStr">
        <is>
          <t>VFIUX</t>
        </is>
      </c>
      <c r="JQ163" s="41" t="n">
        <v>0</v>
      </c>
      <c r="JR163" s="61">
        <f>'ETF MTD'!$OW$28/'ETF MTD'!$OW$3-1</f>
        <v/>
      </c>
      <c r="JS163" s="61">
        <f>JQ163*JR163</f>
        <v/>
      </c>
      <c r="JT163" s="61" t="n"/>
      <c r="JU163" s="33" t="inlineStr">
        <is>
          <t>VFIUX</t>
        </is>
      </c>
      <c r="JV163" s="41" t="n">
        <v>0</v>
      </c>
      <c r="JW163" s="61">
        <f>'ETF MTD'!$OW$28/'ETF MTD'!$OW$3-1</f>
        <v/>
      </c>
      <c r="JX163" s="61">
        <f>JV163*JW163</f>
        <v/>
      </c>
      <c r="JY163" s="61" t="n"/>
      <c r="JZ163" t="inlineStr">
        <is>
          <t>U.S. Govt IT</t>
        </is>
      </c>
      <c r="KA163" s="41" t="n">
        <v>0</v>
      </c>
      <c r="KB163" s="61">
        <f>'ETF MTD'!$OW$28/'ETF MTD'!$OW$3-1</f>
        <v/>
      </c>
      <c r="KC163" s="61">
        <f>KA163*KB163</f>
        <v/>
      </c>
      <c r="KD163" s="61" t="n"/>
      <c r="KE163" t="inlineStr">
        <is>
          <t>U.S. Govt IT</t>
        </is>
      </c>
      <c r="KF163" s="41" t="n">
        <v>0</v>
      </c>
      <c r="KG163" s="61">
        <f>'ETF MTD'!$OW$28/'ETF MTD'!$OW$3-1</f>
        <v/>
      </c>
      <c r="KH163" s="61">
        <f>KF163*KG163</f>
        <v/>
      </c>
      <c r="KI163" s="61" t="n"/>
      <c r="KJ163" t="inlineStr">
        <is>
          <t>U.S. Govt IT</t>
        </is>
      </c>
      <c r="KK163" s="41" t="n">
        <v>0</v>
      </c>
      <c r="KL163" s="61">
        <f>'ETF MTD'!$OW$28/'ETF MTD'!$OW$3-1</f>
        <v/>
      </c>
      <c r="KM163" s="61">
        <f>KK163*KL163</f>
        <v/>
      </c>
      <c r="KN163" s="61" t="n"/>
      <c r="KO163" t="inlineStr">
        <is>
          <t>U.S. Govt IT</t>
        </is>
      </c>
      <c r="KP163" s="41" t="n">
        <v>0</v>
      </c>
      <c r="KQ163" s="61">
        <f>'ETF MTD'!$OW$28/'ETF MTD'!$OW$3-1</f>
        <v/>
      </c>
      <c r="KR163" s="61">
        <f>KP163*KQ163</f>
        <v/>
      </c>
      <c r="KS163" s="61" t="n"/>
      <c r="KT163" t="inlineStr">
        <is>
          <t>U.S. Govt IT</t>
        </is>
      </c>
      <c r="KU163" s="41" t="n">
        <v>0</v>
      </c>
      <c r="KV163" s="61">
        <f>'ETF MTD'!$OW$28/'ETF MTD'!$OW$3-1</f>
        <v/>
      </c>
      <c r="KW163" s="61">
        <f>KU163*KV163</f>
        <v/>
      </c>
      <c r="KX163" s="61" t="n"/>
      <c r="KY163" t="inlineStr">
        <is>
          <t>U.S. Govt IT</t>
        </is>
      </c>
      <c r="KZ163" s="41" t="n">
        <v>0</v>
      </c>
      <c r="LA163" s="61">
        <f>'ETF MTD'!$OW$28/'ETF MTD'!$OW$3-1</f>
        <v/>
      </c>
      <c r="LB163" s="61">
        <f>KZ163*LA163</f>
        <v/>
      </c>
      <c r="LC163" s="61" t="n"/>
      <c r="LD163" t="inlineStr">
        <is>
          <t>U.S. Govt IT</t>
        </is>
      </c>
      <c r="LE163" s="41" t="n">
        <v>0</v>
      </c>
      <c r="LF163" s="61">
        <f>'ETF MTD'!$OW$28/'ETF MTD'!$OW$3-1</f>
        <v/>
      </c>
      <c r="LG163" s="61">
        <f>LE163*LF163</f>
        <v/>
      </c>
      <c r="LH163" s="61" t="n"/>
      <c r="LI163" t="inlineStr">
        <is>
          <t>U.S. Govt IT</t>
        </is>
      </c>
      <c r="LJ163" s="41" t="n">
        <v>0</v>
      </c>
      <c r="LK163" s="61">
        <f>'ETF MTD'!$OW$28/'ETF MTD'!$OW$3-1</f>
        <v/>
      </c>
      <c r="LL163" s="61">
        <f>LJ163*LK163</f>
        <v/>
      </c>
      <c r="LM163" s="61" t="n"/>
      <c r="LN163" t="inlineStr">
        <is>
          <t>U.S. Govt IT</t>
        </is>
      </c>
      <c r="LO163" s="41" t="n">
        <v>0</v>
      </c>
      <c r="LP163" s="61">
        <f>'ETF MTD'!$OW$28/'ETF MTD'!$OW$3-1</f>
        <v/>
      </c>
      <c r="LQ163" s="61">
        <f>LO163*LP163</f>
        <v/>
      </c>
      <c r="LR163" s="61" t="n"/>
      <c r="LS163" t="inlineStr">
        <is>
          <t>U.S. Govt IT</t>
        </is>
      </c>
      <c r="LT163" s="41" t="n">
        <v>0</v>
      </c>
      <c r="LU163" s="61">
        <f>'ETF MTD'!$OW$28/'ETF MTD'!$OW$3-1</f>
        <v/>
      </c>
      <c r="LV163" s="61">
        <f>LT163*LU163</f>
        <v/>
      </c>
      <c r="LW163" s="61" t="n"/>
      <c r="LX163" t="inlineStr">
        <is>
          <t>U.S. Govt IT</t>
        </is>
      </c>
      <c r="LY163" s="41" t="n">
        <v>0</v>
      </c>
      <c r="LZ163" s="61">
        <f>'ETF MTD'!$OW$28/'ETF MTD'!$OW$3-1</f>
        <v/>
      </c>
      <c r="MA163" s="61">
        <f>LY163*LZ163</f>
        <v/>
      </c>
      <c r="MB163" s="61" t="n"/>
      <c r="MC163" t="inlineStr">
        <is>
          <t>U.S. Govt IT</t>
        </is>
      </c>
      <c r="MD163" s="41" t="n">
        <v>0</v>
      </c>
      <c r="ME163" s="61">
        <f>'ETF MTD'!$OW$28/'ETF MTD'!$OW$3-1</f>
        <v/>
      </c>
      <c r="MF163" s="61">
        <f>MD163*ME163</f>
        <v/>
      </c>
      <c r="MG163" s="61" t="n"/>
      <c r="MH163" t="inlineStr">
        <is>
          <t>U.S. Govt IT</t>
        </is>
      </c>
      <c r="MI163" s="41" t="n">
        <v>0</v>
      </c>
      <c r="MJ163" s="61">
        <f>'ETF MTD'!$OW$28/'ETF MTD'!$OW$3-1</f>
        <v/>
      </c>
      <c r="MK163" s="61">
        <f>MI163*MJ163</f>
        <v/>
      </c>
      <c r="ML163" s="61" t="n"/>
      <c r="MM163" t="inlineStr">
        <is>
          <t>U.S. Govt IT</t>
        </is>
      </c>
      <c r="MN163" s="41" t="n">
        <v>0</v>
      </c>
      <c r="MO163" s="61">
        <f>'ETF MTD'!$OW$28/'ETF MTD'!$OW$3-1</f>
        <v/>
      </c>
      <c r="MP163" s="61">
        <f>MN163*MO163</f>
        <v/>
      </c>
      <c r="MQ163" s="33" t="inlineStr">
        <is>
          <t>SCHR</t>
        </is>
      </c>
      <c r="MR163" t="inlineStr">
        <is>
          <t>U.S. Govt IT</t>
        </is>
      </c>
      <c r="MS163" s="41" t="n">
        <v>0</v>
      </c>
      <c r="MT163" s="61">
        <f>'ETF MTD'!$OW$28/'ETF MTD'!$OW$3-1</f>
        <v/>
      </c>
      <c r="MU163" s="61">
        <f>MS163*MT163</f>
        <v/>
      </c>
      <c r="MV163" s="61" t="n"/>
      <c r="MW163" t="inlineStr">
        <is>
          <t>U.S. Govt IT</t>
        </is>
      </c>
      <c r="MX163" s="41" t="n">
        <v>0</v>
      </c>
      <c r="MY163" s="61">
        <f>'ETF MTD'!$OW$28/'ETF MTD'!$OW$3-1</f>
        <v/>
      </c>
      <c r="MZ163" s="61">
        <f>MX163*MY163</f>
        <v/>
      </c>
      <c r="NA163" s="33" t="n"/>
      <c r="NB163" t="inlineStr">
        <is>
          <t>U.S. Govt IT</t>
        </is>
      </c>
      <c r="NC163" s="41" t="n">
        <v>0.04500000000000003</v>
      </c>
      <c r="ND163" s="61">
        <f>'ETF MTD'!$OW$28/'ETF MTD'!$OW$3-1</f>
        <v/>
      </c>
      <c r="NE163" s="61">
        <f>NC163*ND163</f>
        <v/>
      </c>
      <c r="NF163" s="33" t="n"/>
      <c r="NG163" t="inlineStr">
        <is>
          <t>U.S. Govt IT</t>
        </is>
      </c>
      <c r="NH163" s="41" t="n">
        <v>0</v>
      </c>
      <c r="NI163" s="61">
        <f>'ETF MTD'!$OW$28/'ETF MTD'!$OW$3-1</f>
        <v/>
      </c>
      <c r="NJ163" s="61">
        <f>NH163*NI163</f>
        <v/>
      </c>
      <c r="NK163" s="33" t="n"/>
      <c r="NL163" t="inlineStr">
        <is>
          <t>U.S. Govt IT</t>
        </is>
      </c>
      <c r="NM163" s="41" t="n">
        <v>0.02</v>
      </c>
      <c r="NN163" s="61">
        <f>'ETF MTD'!$OW$28/'ETF MTD'!$OW$3-1</f>
        <v/>
      </c>
      <c r="NO163" s="61">
        <f>NM163*NN163</f>
        <v/>
      </c>
      <c r="NP163" s="33" t="n"/>
      <c r="NQ163" t="inlineStr">
        <is>
          <t>U.S. Govt IT</t>
        </is>
      </c>
      <c r="NR163" s="41" t="n">
        <v>0.02</v>
      </c>
      <c r="NS163" s="61">
        <f>'ETF MTD'!$OW$28/'ETF MTD'!$OW$3-1</f>
        <v/>
      </c>
      <c r="NT163" s="61">
        <f>NR163*NS163</f>
        <v/>
      </c>
      <c r="NU163" s="33" t="n"/>
      <c r="NV163" t="inlineStr">
        <is>
          <t>U.S. Govt IT</t>
        </is>
      </c>
      <c r="NW163" s="41" t="n">
        <v>0</v>
      </c>
      <c r="NX163" s="61">
        <f>'ETF MTD'!$OW$28/'ETF MTD'!$OW$3-1</f>
        <v/>
      </c>
      <c r="NY163" s="61">
        <f>NW163*NX163</f>
        <v/>
      </c>
      <c r="NZ163" s="33" t="n"/>
      <c r="OA163" t="inlineStr">
        <is>
          <t>U.S. Govt IT</t>
        </is>
      </c>
      <c r="OB163" s="41" t="n">
        <v>0</v>
      </c>
      <c r="OC163" s="61">
        <f>'ETF MTD'!$OW$28/'ETF MTD'!$OW$3-1</f>
        <v/>
      </c>
      <c r="OD163" s="61">
        <f>OB163*OC163</f>
        <v/>
      </c>
      <c r="OE163" s="33" t="n"/>
      <c r="OF163" t="inlineStr">
        <is>
          <t>U.S. Govt IT</t>
        </is>
      </c>
      <c r="OG163" s="41" t="n">
        <v>0</v>
      </c>
      <c r="OH163" s="61">
        <f>'ETF MTD'!$OW$28/'ETF MTD'!$OW$3-1</f>
        <v/>
      </c>
      <c r="OI163" s="61">
        <f>OG163*OH163</f>
        <v/>
      </c>
      <c r="OJ163" s="33" t="n"/>
      <c r="OK163" t="inlineStr">
        <is>
          <t>U.S. Govt IT</t>
        </is>
      </c>
      <c r="OL163" s="41" t="n">
        <v>0</v>
      </c>
      <c r="OM163" s="61">
        <f>'ETF MTD'!$OW$28/'ETF MTD'!$OW$3-1</f>
        <v/>
      </c>
      <c r="ON163" s="61">
        <f>OL163*OM163</f>
        <v/>
      </c>
      <c r="OO163" s="33" t="n"/>
      <c r="OP163" t="inlineStr">
        <is>
          <t>U.S. Govt IT</t>
        </is>
      </c>
      <c r="OQ163" s="41" t="n">
        <v>0</v>
      </c>
      <c r="OR163" s="61">
        <f>'ETF MTD'!$OW$28/'ETF MTD'!$OW$3-1</f>
        <v/>
      </c>
      <c r="OS163" s="61">
        <f>OQ163*OR163</f>
        <v/>
      </c>
      <c r="OT163" s="33" t="n"/>
      <c r="OU163" t="inlineStr">
        <is>
          <t>U.S. Govt IT</t>
        </is>
      </c>
      <c r="OV163" s="41" t="n">
        <v>0.045</v>
      </c>
      <c r="OW163" s="61">
        <f>'ETF MTD'!$OW$28/'ETF MTD'!$OW$3-1</f>
        <v/>
      </c>
      <c r="OX163" s="61">
        <f>OV163*OW163</f>
        <v/>
      </c>
      <c r="OY163" s="33" t="n"/>
      <c r="OZ163" t="inlineStr">
        <is>
          <t>U.S. Govt IT</t>
        </is>
      </c>
      <c r="PA163" s="41" t="n">
        <v>0.045</v>
      </c>
      <c r="PB163" s="61">
        <f>'ETF MTD'!$OW$28/'ETF MTD'!$OW$3-1</f>
        <v/>
      </c>
      <c r="PC163" s="61">
        <f>PA163*PB163</f>
        <v/>
      </c>
      <c r="PD163" s="33" t="n"/>
      <c r="PE163" t="inlineStr">
        <is>
          <t>U.S. Govt IT</t>
        </is>
      </c>
      <c r="PF163" s="41" t="n">
        <v>0.02</v>
      </c>
      <c r="PG163" s="61">
        <f>'ETF MTD'!$OW$28/'ETF MTD'!$OW$3-1</f>
        <v/>
      </c>
      <c r="PH163" s="61">
        <f>PF163*PG163</f>
        <v/>
      </c>
      <c r="PI163" s="33" t="n"/>
      <c r="PJ163" t="inlineStr">
        <is>
          <t>U.S. Govt IT</t>
        </is>
      </c>
      <c r="PK163" s="41" t="n">
        <v>0.04</v>
      </c>
      <c r="PL163" s="61">
        <f>'ETF MTD'!$OW$28/'ETF MTD'!$OW$3-1</f>
        <v/>
      </c>
      <c r="PM163" s="61">
        <f>PK163*PL163</f>
        <v/>
      </c>
      <c r="PN163" s="33" t="n"/>
      <c r="PO163" t="inlineStr">
        <is>
          <t>U.S. Govt IT</t>
        </is>
      </c>
      <c r="PP163" s="41" t="n">
        <v>0.04</v>
      </c>
      <c r="PQ163" s="61">
        <f>'ETF MTD'!$OW$28/'ETF MTD'!$OW$3-1</f>
        <v/>
      </c>
      <c r="PR163" s="61">
        <f>PP163*PQ163</f>
        <v/>
      </c>
      <c r="PS163" s="33" t="n"/>
      <c r="PT163" t="inlineStr">
        <is>
          <t>U.S. Govt IT</t>
        </is>
      </c>
      <c r="PU163" s="41" t="n">
        <v>0.04</v>
      </c>
      <c r="PV163" s="61">
        <f>'ETF MTD'!$OW$28/'ETF MTD'!$OW$3-1</f>
        <v/>
      </c>
      <c r="PW163" s="61">
        <f>PU163*PV163</f>
        <v/>
      </c>
      <c r="PX163" s="33" t="n"/>
      <c r="PY163" t="inlineStr">
        <is>
          <t>U.S. Govt IT</t>
        </is>
      </c>
      <c r="PZ163" s="41" t="n">
        <v>0.045</v>
      </c>
      <c r="QA163" s="61">
        <f>'ETF MTD'!$OW$28/'ETF MTD'!$OW$3-1</f>
        <v/>
      </c>
      <c r="QB163" s="61">
        <f>PZ163*QA163</f>
        <v/>
      </c>
      <c r="QC163" s="33" t="n"/>
      <c r="QD163" t="inlineStr">
        <is>
          <t>U.S. Govt IT</t>
        </is>
      </c>
      <c r="QE163" s="41" t="n">
        <v>0.045</v>
      </c>
      <c r="QF163" s="61">
        <f>'ETF MTD'!$OW$28/'ETF MTD'!$OW$3-1</f>
        <v/>
      </c>
      <c r="QG163" s="61">
        <f>QE163*QF163</f>
        <v/>
      </c>
      <c r="QH163" s="61" t="n"/>
      <c r="QI163" t="inlineStr">
        <is>
          <t>U.S. Govt IT</t>
        </is>
      </c>
      <c r="QJ163" s="41" t="n">
        <v>0.04</v>
      </c>
      <c r="QK163" s="61">
        <f>'ETF MTD'!$OW$28/'ETF MTD'!$OW$3-1</f>
        <v/>
      </c>
      <c r="QL163" s="61">
        <f>QJ163*QK163</f>
        <v/>
      </c>
      <c r="QM163" s="33" t="n"/>
      <c r="QN163" t="inlineStr">
        <is>
          <t>U.S. Govt IT</t>
        </is>
      </c>
      <c r="QO163" s="41" t="n">
        <v>0.08</v>
      </c>
      <c r="QP163" s="61">
        <f>'ETF MTD'!$OW$28/'ETF MTD'!$OW$3-1</f>
        <v/>
      </c>
      <c r="QQ163" s="61">
        <f>QO163*QP163</f>
        <v/>
      </c>
      <c r="QR163" s="33" t="n"/>
      <c r="QS163" t="inlineStr">
        <is>
          <t>U.S. Govt IT</t>
        </is>
      </c>
      <c r="QT163" s="41" t="n">
        <v>0.04</v>
      </c>
      <c r="QU163" s="61">
        <f>'ETF MTD'!$OW$28/'ETF MTD'!$OW$3-1</f>
        <v/>
      </c>
      <c r="QV163" s="61">
        <f>QT163*QU163</f>
        <v/>
      </c>
      <c r="QW163" s="33" t="n"/>
      <c r="QX163" t="inlineStr">
        <is>
          <t>U.S. Govt IT</t>
        </is>
      </c>
      <c r="QY163" s="41" t="n">
        <v>0.04</v>
      </c>
      <c r="QZ163" s="61">
        <f>'ETF MTD'!$OW$28/'ETF MTD'!$OW$3-1</f>
        <v/>
      </c>
      <c r="RA163" s="61">
        <f>QY163*QZ163</f>
        <v/>
      </c>
      <c r="RB163" s="33" t="n"/>
      <c r="RC163" t="inlineStr">
        <is>
          <t>U.S. Govt IT</t>
        </is>
      </c>
      <c r="RD163" s="41" t="n">
        <v>0.04</v>
      </c>
      <c r="RE163" s="61">
        <f>'ETF MTD'!$OW$28/'ETF MTD'!$OW$3-1</f>
        <v/>
      </c>
      <c r="RF163" s="61">
        <f>RD163*RE163</f>
        <v/>
      </c>
      <c r="RG163" s="33" t="n"/>
      <c r="RH163" t="inlineStr">
        <is>
          <t>U.S. Govt IT</t>
        </is>
      </c>
      <c r="RI163" s="41" t="n">
        <v>0.065</v>
      </c>
      <c r="RJ163" s="61">
        <f>'ETF MTD'!$OW$28/'ETF MTD'!$OW$3-1</f>
        <v/>
      </c>
      <c r="RK163" s="61">
        <f>RI163*RJ163</f>
        <v/>
      </c>
      <c r="RL163" s="61" t="n"/>
      <c r="RM163" s="34" t="n"/>
      <c r="RN163" s="43" t="n"/>
      <c r="RO163" s="38" t="n"/>
      <c r="RP163" s="35" t="n"/>
      <c r="RQ163" s="33" t="n"/>
      <c r="RR163" s="33" t="inlineStr">
        <is>
          <t>VFIUX</t>
        </is>
      </c>
      <c r="RS163" s="49" t="n">
        <v>0.1</v>
      </c>
      <c r="RT163" s="46">
        <f>($RT$156*$RI163)+($RS$156*RS163)</f>
        <v/>
      </c>
    </row>
    <row r="164">
      <c r="U164" s="33" t="inlineStr">
        <is>
          <t>VTABX</t>
        </is>
      </c>
      <c r="V164" s="49" t="n">
        <v>0.04</v>
      </c>
      <c r="W164" s="61">
        <f>'ETF MTD'!$VI$28/'ETF MTD'!$VI$3-1</f>
        <v/>
      </c>
      <c r="X164" s="61">
        <f>V164*W164</f>
        <v/>
      </c>
      <c r="Y164" s="61" t="n"/>
      <c r="Z164" s="33" t="inlineStr">
        <is>
          <t>VTABX</t>
        </is>
      </c>
      <c r="AA164" s="49" t="n">
        <v>0.04</v>
      </c>
      <c r="AB164" s="61">
        <f>'ETF MTD'!$VI$28/'ETF MTD'!$VI$3-1</f>
        <v/>
      </c>
      <c r="AC164" s="61">
        <f>AA164*AB164</f>
        <v/>
      </c>
      <c r="AD164" s="61" t="n"/>
      <c r="AE164" s="33" t="inlineStr">
        <is>
          <t>VTABX</t>
        </is>
      </c>
      <c r="AF164" s="49" t="n">
        <v>0.04</v>
      </c>
      <c r="AG164" s="61">
        <f>'ETF MTD'!$VI$28/'ETF MTD'!$VI$3-1</f>
        <v/>
      </c>
      <c r="AH164" s="61">
        <f>AF164*AG164</f>
        <v/>
      </c>
      <c r="AI164" s="61" t="n"/>
      <c r="AJ164" s="33" t="inlineStr">
        <is>
          <t>VTABX</t>
        </is>
      </c>
      <c r="AK164" s="49" t="n">
        <v>0.02</v>
      </c>
      <c r="AL164" s="61">
        <f>'ETF MTD'!$VI$28/'ETF MTD'!$VI$3-1</f>
        <v/>
      </c>
      <c r="AM164" s="61">
        <f>AK164*AL164</f>
        <v/>
      </c>
      <c r="AN164" s="61" t="n"/>
      <c r="AO164" s="33" t="inlineStr">
        <is>
          <t>VTABX</t>
        </is>
      </c>
      <c r="AP164" s="49" t="n">
        <v>0</v>
      </c>
      <c r="AQ164" s="61">
        <f>'ETF MTD'!$VI$28/'ETF MTD'!$VI$3-1</f>
        <v/>
      </c>
      <c r="AR164" s="61">
        <f>AP164*AQ164</f>
        <v/>
      </c>
      <c r="AS164" s="61" t="n"/>
      <c r="AT164" s="33" t="inlineStr">
        <is>
          <t>VTABX</t>
        </is>
      </c>
      <c r="AU164" s="49" t="n">
        <v>0</v>
      </c>
      <c r="AV164" s="61">
        <f>'ETF MTD'!$VI$28/'ETF MTD'!$VI$3-1</f>
        <v/>
      </c>
      <c r="AW164" s="61">
        <f>AU164*AV164</f>
        <v/>
      </c>
      <c r="AX164" s="61" t="n"/>
      <c r="AY164" s="33" t="inlineStr">
        <is>
          <t>VTABX</t>
        </is>
      </c>
      <c r="AZ164" s="49" t="n">
        <v>0</v>
      </c>
      <c r="BA164" s="61">
        <f>'ETF MTD'!$VI$28/'ETF MTD'!$VI$3-1</f>
        <v/>
      </c>
      <c r="BB164" s="61">
        <f>AZ164*BA164</f>
        <v/>
      </c>
      <c r="BC164" s="61" t="n"/>
      <c r="BD164" s="33" t="inlineStr">
        <is>
          <t>VTABX</t>
        </is>
      </c>
      <c r="BE164" s="49" t="n">
        <v>0.02</v>
      </c>
      <c r="BF164" s="61">
        <f>'ETF MTD'!$VI$28/'ETF MTD'!$VI$3-1</f>
        <v/>
      </c>
      <c r="BG164" s="61">
        <f>BE164*BF164</f>
        <v/>
      </c>
      <c r="BH164" s="61" t="n"/>
      <c r="BI164" s="33" t="inlineStr">
        <is>
          <t>VTABX</t>
        </is>
      </c>
      <c r="BJ164" s="49" t="n">
        <v>0.06</v>
      </c>
      <c r="BK164" s="61">
        <f>'ETF MTD'!$VI$28/'ETF MTD'!$VI$3-1</f>
        <v/>
      </c>
      <c r="BL164" s="61">
        <f>BJ164*BK164</f>
        <v/>
      </c>
      <c r="BM164" s="61" t="n"/>
      <c r="BN164" s="33" t="inlineStr">
        <is>
          <t>VTABX</t>
        </is>
      </c>
      <c r="BO164" s="49" t="n">
        <v>0.06</v>
      </c>
      <c r="BP164" s="61">
        <f>'ETF MTD'!$VI$28/'ETF MTD'!$VI$3-1</f>
        <v/>
      </c>
      <c r="BQ164" s="61">
        <f>BO164*BP164</f>
        <v/>
      </c>
      <c r="BR164" s="61" t="n"/>
      <c r="BS164" s="33" t="inlineStr">
        <is>
          <t>VTABX</t>
        </is>
      </c>
      <c r="BT164" s="49" t="n">
        <v>0.04</v>
      </c>
      <c r="BU164" s="61">
        <f>'ETF MTD'!$VI$28/'ETF MTD'!$VI$3-1</f>
        <v/>
      </c>
      <c r="BV164" s="61">
        <f>BT164*BU164</f>
        <v/>
      </c>
      <c r="BW164" s="61" t="n"/>
      <c r="BX164" s="33" t="inlineStr">
        <is>
          <t>VTABX</t>
        </is>
      </c>
      <c r="BY164" s="49" t="n">
        <v>0.08</v>
      </c>
      <c r="BZ164" s="61">
        <f>'ETF MTD'!$VI$28/'ETF MTD'!$VI$3-1</f>
        <v/>
      </c>
      <c r="CA164" s="61">
        <f>BY164*BZ164</f>
        <v/>
      </c>
      <c r="CB164" s="61" t="n"/>
      <c r="CC164" s="33" t="inlineStr">
        <is>
          <t>VTABX</t>
        </is>
      </c>
      <c r="CD164" s="49" t="n">
        <v>0.08</v>
      </c>
      <c r="CE164" s="61">
        <f>'ETF MTD'!$VI$28/'ETF MTD'!$VI$3-1</f>
        <v/>
      </c>
      <c r="CF164" s="61">
        <f>CD164*CE164</f>
        <v/>
      </c>
      <c r="CG164" s="61" t="n"/>
      <c r="CH164" s="33" t="inlineStr">
        <is>
          <t>VTABX</t>
        </is>
      </c>
      <c r="CI164" s="49" t="n">
        <v>0.08</v>
      </c>
      <c r="CJ164" s="61">
        <f>'ETF MTD'!$VI$28/'ETF MTD'!$VI$3-1</f>
        <v/>
      </c>
      <c r="CK164" s="61">
        <f>CI164*CJ164</f>
        <v/>
      </c>
      <c r="CL164" s="61" t="n"/>
      <c r="CM164" s="33" t="inlineStr">
        <is>
          <t>VTABX</t>
        </is>
      </c>
      <c r="CN164" s="49" t="n">
        <v>0.08</v>
      </c>
      <c r="CO164" s="61">
        <f>'ETF MTD'!$VI$28/'ETF MTD'!$VI$3-1</f>
        <v/>
      </c>
      <c r="CP164" s="61">
        <f>CN164*CO164</f>
        <v/>
      </c>
      <c r="CQ164" s="61" t="n"/>
      <c r="CR164" s="33" t="inlineStr">
        <is>
          <t>VTABX</t>
        </is>
      </c>
      <c r="CS164" s="49" t="n">
        <v>0.08</v>
      </c>
      <c r="CT164" s="61">
        <f>'ETF MTD'!$VI$28/'ETF MTD'!$VI$3-1</f>
        <v/>
      </c>
      <c r="CU164" s="61">
        <f>CS164*CT164</f>
        <v/>
      </c>
      <c r="CV164" s="61" t="n"/>
      <c r="CW164" s="33" t="inlineStr">
        <is>
          <t>VTABX</t>
        </is>
      </c>
      <c r="CX164" s="49" t="n">
        <v>0.04</v>
      </c>
      <c r="CY164" s="61">
        <f>'ETF MTD'!$VI$28/'ETF MTD'!$VI$3-1</f>
        <v/>
      </c>
      <c r="CZ164" s="61">
        <f>CX164*CY164</f>
        <v/>
      </c>
      <c r="DA164" s="61" t="n"/>
      <c r="DB164" s="33" t="inlineStr">
        <is>
          <t>VTABX</t>
        </is>
      </c>
      <c r="DC164" s="49" t="n">
        <v>0</v>
      </c>
      <c r="DD164" s="61">
        <f>'ETF MTD'!$VI$28/'ETF MTD'!$VI$3-1</f>
        <v/>
      </c>
      <c r="DE164" s="61">
        <f>DC164*DD164</f>
        <v/>
      </c>
      <c r="DF164" s="61" t="n"/>
      <c r="DG164" s="33" t="inlineStr">
        <is>
          <t>VTABX</t>
        </is>
      </c>
      <c r="DH164" s="49" t="n">
        <v>0</v>
      </c>
      <c r="DI164" s="61">
        <f>'ETF MTD'!$VI$28/'ETF MTD'!$VI$3-1</f>
        <v/>
      </c>
      <c r="DJ164" s="61">
        <f>DH164*DI164</f>
        <v/>
      </c>
      <c r="DK164" s="61" t="n"/>
      <c r="DL164" s="33" t="inlineStr">
        <is>
          <t>VTABX</t>
        </is>
      </c>
      <c r="DM164" s="49" t="n">
        <v>0</v>
      </c>
      <c r="DN164" s="61">
        <f>'ETF MTD'!$VI$28/'ETF MTD'!$VI$3-1</f>
        <v/>
      </c>
      <c r="DO164" s="61">
        <f>DM164*DN164</f>
        <v/>
      </c>
      <c r="DP164" s="61" t="n"/>
      <c r="DQ164" s="33" t="inlineStr">
        <is>
          <t>VTABX</t>
        </is>
      </c>
      <c r="DR164" s="49" t="n">
        <v>0</v>
      </c>
      <c r="DS164" s="61">
        <f>'ETF MTD'!$VI$28/'ETF MTD'!$VI$3-1</f>
        <v/>
      </c>
      <c r="DT164" s="61">
        <f>DR164*DS164</f>
        <v/>
      </c>
      <c r="DU164" s="61" t="n"/>
      <c r="DV164" s="33" t="inlineStr">
        <is>
          <t>VTABX</t>
        </is>
      </c>
      <c r="DW164" s="49" t="n">
        <v>0</v>
      </c>
      <c r="DX164" s="61">
        <f>'ETF MTD'!$VI$28/'ETF MTD'!$VI$3-1</f>
        <v/>
      </c>
      <c r="DY164" s="61">
        <f>DW164*DX164</f>
        <v/>
      </c>
      <c r="DZ164" s="61" t="n"/>
      <c r="EA164" s="33" t="inlineStr">
        <is>
          <t>VTABX</t>
        </is>
      </c>
      <c r="EB164" s="49" t="n">
        <v>0</v>
      </c>
      <c r="EC164" s="61">
        <f>'ETF MTD'!$VI$28/'ETF MTD'!$VI$3-1</f>
        <v/>
      </c>
      <c r="ED164" s="61">
        <f>EB164*EC164</f>
        <v/>
      </c>
      <c r="EE164" s="61" t="n"/>
      <c r="EF164" s="33" t="inlineStr">
        <is>
          <t>VTABX</t>
        </is>
      </c>
      <c r="EG164" s="49" t="n">
        <v>0.02</v>
      </c>
      <c r="EH164" s="61">
        <f>'ETF MTD'!$VI$28/'ETF MTD'!$VI$3-1</f>
        <v/>
      </c>
      <c r="EI164" s="61">
        <f>EG164*EH164</f>
        <v/>
      </c>
      <c r="EJ164" s="61" t="n"/>
      <c r="EK164" s="33" t="inlineStr">
        <is>
          <t>VTABX</t>
        </is>
      </c>
      <c r="EL164" s="49" t="n">
        <v>0.02</v>
      </c>
      <c r="EM164" s="61">
        <f>'ETF MTD'!$VI$28/'ETF MTD'!$VI$3-1</f>
        <v/>
      </c>
      <c r="EN164" s="61">
        <f>EL164*EM164</f>
        <v/>
      </c>
      <c r="EO164" s="61" t="n"/>
      <c r="EP164" s="33" t="inlineStr">
        <is>
          <t>VTABX</t>
        </is>
      </c>
      <c r="EQ164" s="49" t="n">
        <v>0.02</v>
      </c>
      <c r="ER164" s="61">
        <f>'ETF MTD'!$VI$28/'ETF MTD'!$VI$3-1</f>
        <v/>
      </c>
      <c r="ES164" s="61">
        <f>EQ164*ER164</f>
        <v/>
      </c>
      <c r="ET164" s="61" t="n"/>
      <c r="EU164" s="33" t="inlineStr">
        <is>
          <t>VTABX</t>
        </is>
      </c>
      <c r="EV164" s="49" t="n">
        <v>0.04</v>
      </c>
      <c r="EW164" s="61">
        <f>'ETF MTD'!$VI$28/'ETF MTD'!$VI$3-1</f>
        <v/>
      </c>
      <c r="EX164" s="61">
        <f>EV164*EW164</f>
        <v/>
      </c>
      <c r="EY164" s="61" t="n"/>
      <c r="EZ164" s="33" t="inlineStr">
        <is>
          <t>VTABX</t>
        </is>
      </c>
      <c r="FA164" s="49" t="n">
        <v>0.02</v>
      </c>
      <c r="FB164" s="61">
        <f>'ETF MTD'!$VI$28/'ETF MTD'!$VI$3-1</f>
        <v/>
      </c>
      <c r="FC164" s="61">
        <f>FA164*FB164</f>
        <v/>
      </c>
      <c r="FD164" s="61" t="n"/>
      <c r="FE164" s="33" t="inlineStr">
        <is>
          <t>VTABX</t>
        </is>
      </c>
      <c r="FF164" s="49" t="n">
        <v>0.04</v>
      </c>
      <c r="FG164" s="61">
        <f>'ETF MTD'!$VI$28/'ETF MTD'!$VI$3-1</f>
        <v/>
      </c>
      <c r="FH164" s="61">
        <f>FF164*FG164</f>
        <v/>
      </c>
      <c r="FI164" s="61" t="n"/>
      <c r="FJ164" s="33" t="inlineStr">
        <is>
          <t>VTABX</t>
        </is>
      </c>
      <c r="FK164" s="49" t="n">
        <v>0.04</v>
      </c>
      <c r="FL164" s="61">
        <f>'ETF MTD'!$VI$28/'ETF MTD'!$VI$3-1</f>
        <v/>
      </c>
      <c r="FM164" s="61">
        <f>FK164*FL164</f>
        <v/>
      </c>
      <c r="FN164" s="61" t="n"/>
      <c r="FO164" s="33" t="inlineStr">
        <is>
          <t>VTABX</t>
        </is>
      </c>
      <c r="FP164" s="49" t="n">
        <v>0.04</v>
      </c>
      <c r="FQ164" s="61">
        <f>'ETF MTD'!$VI$28/'ETF MTD'!$VI$3-1</f>
        <v/>
      </c>
      <c r="FR164" s="61">
        <f>FP164*FQ164</f>
        <v/>
      </c>
      <c r="FS164" s="61" t="n"/>
      <c r="FT164" s="33" t="inlineStr">
        <is>
          <t>VTABX</t>
        </is>
      </c>
      <c r="FU164" s="49" t="n">
        <v>0.04</v>
      </c>
      <c r="FV164" s="61">
        <f>'ETF MTD'!$VI$28/'ETF MTD'!$VI$3-1</f>
        <v/>
      </c>
      <c r="FW164" s="61">
        <f>FU164*FV164</f>
        <v/>
      </c>
      <c r="FX164" s="61" t="n"/>
      <c r="FY164" s="33" t="inlineStr">
        <is>
          <t>VTABX</t>
        </is>
      </c>
      <c r="FZ164" s="41" t="n">
        <v>0.04</v>
      </c>
      <c r="GA164" s="61">
        <f>'ETF MTD'!$VI$28/'ETF MTD'!$VI$3-1</f>
        <v/>
      </c>
      <c r="GB164" s="61">
        <f>FZ164*GA164</f>
        <v/>
      </c>
      <c r="GC164" s="61" t="n"/>
      <c r="GD164" s="33" t="inlineStr">
        <is>
          <t>VTABX</t>
        </is>
      </c>
      <c r="GE164" s="41" t="n">
        <v>0.04</v>
      </c>
      <c r="GF164" s="61">
        <f>'ETF MTD'!$VI$28/'ETF MTD'!$VI$3-1</f>
        <v/>
      </c>
      <c r="GG164" s="61">
        <f>GE164*GF164</f>
        <v/>
      </c>
      <c r="GH164" s="61" t="n"/>
      <c r="GI164" s="33" t="inlineStr">
        <is>
          <t>VTABX</t>
        </is>
      </c>
      <c r="GJ164" s="41" t="n">
        <v>0.02</v>
      </c>
      <c r="GK164" s="61">
        <f>'ETF MTD'!$VI$28/'ETF MTD'!$VI$3-1</f>
        <v/>
      </c>
      <c r="GL164" s="61">
        <f>GJ164*GK164</f>
        <v/>
      </c>
      <c r="GM164" s="61" t="n"/>
      <c r="GN164" s="33" t="inlineStr">
        <is>
          <t>VTABX</t>
        </is>
      </c>
      <c r="GO164" s="41" t="n">
        <v>0.02</v>
      </c>
      <c r="GP164" s="61">
        <f>'ETF MTD'!$VI$28/'ETF MTD'!$VI$3-1</f>
        <v/>
      </c>
      <c r="GQ164" s="61">
        <f>GO164*GP164</f>
        <v/>
      </c>
      <c r="GR164" s="61" t="n"/>
      <c r="GS164" s="33" t="inlineStr">
        <is>
          <t>VTABX</t>
        </is>
      </c>
      <c r="GT164" s="41" t="n">
        <v>0.04</v>
      </c>
      <c r="GU164" s="61">
        <f>'ETF MTD'!$VI$28/'ETF MTD'!$VI$3-1</f>
        <v/>
      </c>
      <c r="GV164" s="61">
        <f>GT164*GU164</f>
        <v/>
      </c>
      <c r="GW164" s="61" t="n"/>
      <c r="GX164" s="33" t="inlineStr">
        <is>
          <t>VTABX</t>
        </is>
      </c>
      <c r="GY164" s="41" t="n">
        <v>0.04</v>
      </c>
      <c r="GZ164" s="61">
        <f>'ETF MTD'!$VI$28/'ETF MTD'!$VI$3-1</f>
        <v/>
      </c>
      <c r="HA164" s="61">
        <f>GY164*GZ164</f>
        <v/>
      </c>
      <c r="HB164" s="61" t="n"/>
      <c r="HC164" s="33" t="inlineStr">
        <is>
          <t>VTABX</t>
        </is>
      </c>
      <c r="HD164" s="41" t="n">
        <v>0</v>
      </c>
      <c r="HE164" s="61">
        <f>'ETF MTD'!$VI$28/'ETF MTD'!$VI$3-1</f>
        <v/>
      </c>
      <c r="HF164" s="61">
        <f>HD164*HE164</f>
        <v/>
      </c>
      <c r="HG164" s="61" t="n"/>
      <c r="HH164" s="33" t="inlineStr">
        <is>
          <t>VTABX</t>
        </is>
      </c>
      <c r="HI164" s="41" t="n">
        <v>0</v>
      </c>
      <c r="HJ164" s="61">
        <f>'ETF MTD'!$VI$28/'ETF MTD'!$VI$3-1</f>
        <v/>
      </c>
      <c r="HK164" s="61">
        <f>HI164*HJ164</f>
        <v/>
      </c>
      <c r="HL164" s="61" t="n"/>
      <c r="HM164" s="33" t="inlineStr">
        <is>
          <t>VTABX</t>
        </is>
      </c>
      <c r="HN164" s="41" t="n">
        <v>0.04</v>
      </c>
      <c r="HO164" s="61">
        <f>'ETF MTD'!$VI$28/'ETF MTD'!$VI$3-1</f>
        <v/>
      </c>
      <c r="HP164" s="61">
        <f>HN164*HO164</f>
        <v/>
      </c>
      <c r="HQ164" s="61" t="n"/>
      <c r="HR164" s="33" t="inlineStr">
        <is>
          <t>VTABX</t>
        </is>
      </c>
      <c r="HS164" s="41" t="n">
        <v>0.04</v>
      </c>
      <c r="HT164" s="61">
        <f>'ETF MTD'!$VI$28/'ETF MTD'!$VI$3-1</f>
        <v/>
      </c>
      <c r="HU164" s="61">
        <f>HS164*HT164</f>
        <v/>
      </c>
      <c r="HV164" s="61" t="n"/>
      <c r="HW164" s="33" t="inlineStr">
        <is>
          <t>VTABX</t>
        </is>
      </c>
      <c r="HX164" s="41" t="n">
        <v>0.04</v>
      </c>
      <c r="HY164" s="61">
        <f>'ETF MTD'!$VI$28/'ETF MTD'!$VI$3-1</f>
        <v/>
      </c>
      <c r="HZ164" s="61">
        <f>HX164*HY164</f>
        <v/>
      </c>
      <c r="IA164" s="61" t="n"/>
      <c r="IB164" s="33" t="inlineStr">
        <is>
          <t>VTABX</t>
        </is>
      </c>
      <c r="IC164" s="41" t="n">
        <v>0.08500000000000001</v>
      </c>
      <c r="ID164" s="61">
        <f>'ETF MTD'!$VI$28/'ETF MTD'!$VI$3-1</f>
        <v/>
      </c>
      <c r="IE164" s="61">
        <f>IC164*ID164</f>
        <v/>
      </c>
      <c r="IF164" s="61" t="n"/>
      <c r="IG164" s="33" t="inlineStr">
        <is>
          <t>VTABX</t>
        </is>
      </c>
      <c r="IH164" s="41" t="n">
        <v>0.06</v>
      </c>
      <c r="II164" s="61">
        <f>'ETF MTD'!$VI$28/'ETF MTD'!$VI$3-1</f>
        <v/>
      </c>
      <c r="IJ164" s="61">
        <f>IH164*II164</f>
        <v/>
      </c>
      <c r="IK164" s="61" t="n"/>
      <c r="IL164" s="33" t="inlineStr">
        <is>
          <t>VTABX</t>
        </is>
      </c>
      <c r="IM164" s="41" t="n">
        <v>0.06</v>
      </c>
      <c r="IN164" s="61">
        <f>'ETF MTD'!$VI$28/'ETF MTD'!$VI$3-1</f>
        <v/>
      </c>
      <c r="IO164" s="61">
        <f>IM164*IN164</f>
        <v/>
      </c>
      <c r="IP164" s="61" t="n"/>
      <c r="IQ164" s="33" t="inlineStr">
        <is>
          <t>VTABX</t>
        </is>
      </c>
      <c r="IR164" s="41" t="n">
        <v>0</v>
      </c>
      <c r="IS164" s="61">
        <f>'ETF MTD'!$VI$28/'ETF MTD'!$VI$3-1</f>
        <v/>
      </c>
      <c r="IT164" s="61">
        <f>IR164*IS164</f>
        <v/>
      </c>
      <c r="IU164" s="61" t="n"/>
      <c r="IV164" s="33" t="inlineStr">
        <is>
          <t>VTABX</t>
        </is>
      </c>
      <c r="IW164" s="41" t="n">
        <v>0</v>
      </c>
      <c r="IX164" s="61">
        <f>'ETF MTD'!$VI$28/'ETF MTD'!$VI$3-1</f>
        <v/>
      </c>
      <c r="IY164" s="61">
        <f>IW164*IX164</f>
        <v/>
      </c>
      <c r="IZ164" s="61" t="n"/>
      <c r="JA164" s="33" t="inlineStr">
        <is>
          <t>VTABX</t>
        </is>
      </c>
      <c r="JB164" s="41" t="n">
        <v>0</v>
      </c>
      <c r="JC164" s="61">
        <f>'ETF MTD'!$VI$28/'ETF MTD'!$VI$3-1</f>
        <v/>
      </c>
      <c r="JD164" s="61">
        <f>JB164*JC164</f>
        <v/>
      </c>
      <c r="JE164" s="61" t="n"/>
      <c r="JF164" s="33" t="inlineStr">
        <is>
          <t>VTABX</t>
        </is>
      </c>
      <c r="JG164" s="41" t="n">
        <v>0</v>
      </c>
      <c r="JH164" s="61">
        <f>'ETF MTD'!$VI$28/'ETF MTD'!$VI$3-1</f>
        <v/>
      </c>
      <c r="JI164" s="61">
        <f>JG164*JH164</f>
        <v/>
      </c>
      <c r="JJ164" s="61" t="n"/>
      <c r="JK164" s="33" t="inlineStr">
        <is>
          <t>VTABX</t>
        </is>
      </c>
      <c r="JL164" s="41" t="n">
        <v>0</v>
      </c>
      <c r="JM164" s="61">
        <f>'ETF MTD'!$VI$28/'ETF MTD'!$VI$3-1</f>
        <v/>
      </c>
      <c r="JN164" s="61">
        <f>JL164*JM164</f>
        <v/>
      </c>
      <c r="JO164" s="61" t="n"/>
      <c r="JP164" s="33" t="inlineStr">
        <is>
          <t>VTABX</t>
        </is>
      </c>
      <c r="JQ164" s="41" t="n">
        <v>0.02</v>
      </c>
      <c r="JR164" s="61">
        <f>'ETF MTD'!$VI$28/'ETF MTD'!$VI$3-1</f>
        <v/>
      </c>
      <c r="JS164" s="61">
        <f>JQ164*JR164</f>
        <v/>
      </c>
      <c r="JT164" s="61" t="n"/>
      <c r="JU164" s="33" t="inlineStr">
        <is>
          <t>VTABX</t>
        </is>
      </c>
      <c r="JV164" s="41" t="n">
        <v>0.02</v>
      </c>
      <c r="JW164" s="61">
        <f>'ETF MTD'!$VI$28/'ETF MTD'!$VI$3-1</f>
        <v/>
      </c>
      <c r="JX164" s="61">
        <f>JV164*JW164</f>
        <v/>
      </c>
      <c r="JY164" s="61" t="n"/>
      <c r="JZ164" t="inlineStr">
        <is>
          <t>Foreign Bonds</t>
        </is>
      </c>
      <c r="KA164" s="41" t="n">
        <v>0</v>
      </c>
      <c r="KB164" s="61">
        <f>'ETF MTD'!$VI$28/'ETF MTD'!$VI$3-1</f>
        <v/>
      </c>
      <c r="KC164" s="61">
        <f>KA164*KB164</f>
        <v/>
      </c>
      <c r="KD164" s="61" t="n"/>
      <c r="KE164" t="inlineStr">
        <is>
          <t>Foreign Bonds</t>
        </is>
      </c>
      <c r="KF164" s="41" t="n">
        <v>0</v>
      </c>
      <c r="KG164" s="61">
        <f>'ETF MTD'!$VI$28/'ETF MTD'!$VI$3-1</f>
        <v/>
      </c>
      <c r="KH164" s="61">
        <f>KF164*KG164</f>
        <v/>
      </c>
      <c r="KI164" s="61" t="n"/>
      <c r="KJ164" t="inlineStr">
        <is>
          <t>Foreign Bonds</t>
        </is>
      </c>
      <c r="KK164" s="41" t="n">
        <v>0</v>
      </c>
      <c r="KL164" s="61">
        <f>'ETF MTD'!$VI$28/'ETF MTD'!$VI$3-1</f>
        <v/>
      </c>
      <c r="KM164" s="61">
        <f>KK164*KL164</f>
        <v/>
      </c>
      <c r="KN164" s="61" t="n"/>
      <c r="KO164" t="inlineStr">
        <is>
          <t>Foreign Bonds</t>
        </is>
      </c>
      <c r="KP164" s="41" t="n">
        <v>0</v>
      </c>
      <c r="KQ164" s="61">
        <f>'ETF MTD'!$VI$28/'ETF MTD'!$VI$3-1</f>
        <v/>
      </c>
      <c r="KR164" s="61">
        <f>KP164*KQ164</f>
        <v/>
      </c>
      <c r="KS164" s="61" t="n"/>
      <c r="KT164" t="inlineStr">
        <is>
          <t>Foreign Bonds</t>
        </is>
      </c>
      <c r="KU164" s="41" t="n">
        <v>0</v>
      </c>
      <c r="KV164" s="61">
        <f>'ETF MTD'!$VI$28/'ETF MTD'!$VI$3-1</f>
        <v/>
      </c>
      <c r="KW164" s="61">
        <f>KU164*KV164</f>
        <v/>
      </c>
      <c r="KX164" s="61" t="n"/>
      <c r="KY164" t="inlineStr">
        <is>
          <t>Foreign Bonds</t>
        </is>
      </c>
      <c r="KZ164" s="41" t="n">
        <v>0</v>
      </c>
      <c r="LA164" s="61">
        <f>'ETF MTD'!$VI$28/'ETF MTD'!$VI$3-1</f>
        <v/>
      </c>
      <c r="LB164" s="61">
        <f>KZ164*LA164</f>
        <v/>
      </c>
      <c r="LC164" s="61" t="n"/>
      <c r="LD164" t="inlineStr">
        <is>
          <t>Foreign Bonds</t>
        </is>
      </c>
      <c r="LE164" s="41" t="n">
        <v>0</v>
      </c>
      <c r="LF164" s="61">
        <f>'ETF MTD'!$VI$28/'ETF MTD'!$VI$3-1</f>
        <v/>
      </c>
      <c r="LG164" s="61">
        <f>LE164*LF164</f>
        <v/>
      </c>
      <c r="LH164" s="61" t="n"/>
      <c r="LI164" t="inlineStr">
        <is>
          <t>Foreign Bonds</t>
        </is>
      </c>
      <c r="LJ164" s="41" t="n">
        <v>0</v>
      </c>
      <c r="LK164" s="61">
        <f>'ETF MTD'!$VI$28/'ETF MTD'!$VI$3-1</f>
        <v/>
      </c>
      <c r="LL164" s="61">
        <f>LJ164*LK164</f>
        <v/>
      </c>
      <c r="LM164" s="61" t="n"/>
      <c r="LN164" t="inlineStr">
        <is>
          <t>Foreign Bonds</t>
        </is>
      </c>
      <c r="LO164" s="41" t="n">
        <v>0</v>
      </c>
      <c r="LP164" s="61">
        <f>'ETF MTD'!$VI$28/'ETF MTD'!$VI$3-1</f>
        <v/>
      </c>
      <c r="LQ164" s="61">
        <f>LO164*LP164</f>
        <v/>
      </c>
      <c r="LR164" s="61" t="n"/>
      <c r="LS164" t="inlineStr">
        <is>
          <t>Foreign Bonds</t>
        </is>
      </c>
      <c r="LT164" s="41" t="n">
        <v>0</v>
      </c>
      <c r="LU164" s="61">
        <f>'ETF MTD'!$VI$28/'ETF MTD'!$VI$3-1</f>
        <v/>
      </c>
      <c r="LV164" s="61">
        <f>LT164*LU164</f>
        <v/>
      </c>
      <c r="LW164" s="61" t="n"/>
      <c r="LX164" t="inlineStr">
        <is>
          <t>Foreign Bonds</t>
        </is>
      </c>
      <c r="LY164" s="41" t="n">
        <v>0</v>
      </c>
      <c r="LZ164" s="61">
        <f>'ETF MTD'!$VI$28/'ETF MTD'!$VI$3-1</f>
        <v/>
      </c>
      <c r="MA164" s="61">
        <f>LY164*LZ164</f>
        <v/>
      </c>
      <c r="MB164" s="61" t="n"/>
      <c r="MC164" t="inlineStr">
        <is>
          <t>Foreign Bonds</t>
        </is>
      </c>
      <c r="MD164" s="41" t="n">
        <v>0</v>
      </c>
      <c r="ME164" s="61">
        <f>'ETF MTD'!$VI$28/'ETF MTD'!$VI$3-1</f>
        <v/>
      </c>
      <c r="MF164" s="61">
        <f>MD164*ME164</f>
        <v/>
      </c>
      <c r="MG164" s="61" t="n"/>
      <c r="MH164" t="inlineStr">
        <is>
          <t>Foreign Bonds</t>
        </is>
      </c>
      <c r="MI164" s="41" t="n">
        <v>0</v>
      </c>
      <c r="MJ164" s="61">
        <f>'ETF MTD'!$VI$28/'ETF MTD'!$VI$3-1</f>
        <v/>
      </c>
      <c r="MK164" s="61">
        <f>MI164*MJ164</f>
        <v/>
      </c>
      <c r="ML164" s="61" t="n"/>
      <c r="MM164" t="inlineStr">
        <is>
          <t>Foreign Bonds</t>
        </is>
      </c>
      <c r="MN164" s="41" t="n">
        <v>0</v>
      </c>
      <c r="MO164" s="61">
        <f>'ETF MTD'!$VI$28/'ETF MTD'!$VI$3-1</f>
        <v/>
      </c>
      <c r="MP164" s="61">
        <f>MN164*MO164</f>
        <v/>
      </c>
      <c r="MQ164" s="33" t="inlineStr">
        <is>
          <t>BWX</t>
        </is>
      </c>
      <c r="MR164" t="inlineStr">
        <is>
          <t>Foreign Bonds</t>
        </is>
      </c>
      <c r="MS164" s="41" t="n">
        <v>0.04</v>
      </c>
      <c r="MT164" s="61">
        <f>'ETF MTD'!$VI$28/'ETF MTD'!$VI$3-1</f>
        <v/>
      </c>
      <c r="MU164" s="61">
        <f>MS164*MT164</f>
        <v/>
      </c>
      <c r="MV164" s="61" t="n"/>
      <c r="MW164" t="inlineStr">
        <is>
          <t>Foreign Bonds</t>
        </is>
      </c>
      <c r="MX164" s="50">
        <f>MN164</f>
        <v/>
      </c>
      <c r="MY164" s="61">
        <f>'ETF MTD'!$VI$28/'ETF MTD'!$VI$3-1</f>
        <v/>
      </c>
      <c r="MZ164" s="61">
        <f>MX164*MY164</f>
        <v/>
      </c>
      <c r="NA164" s="33" t="n"/>
      <c r="NB164" t="inlineStr">
        <is>
          <t>Foreign Bonds</t>
        </is>
      </c>
      <c r="NC164" s="41" t="n">
        <v>0.02</v>
      </c>
      <c r="ND164" s="61">
        <f>'ETF MTD'!$VI$28/'ETF MTD'!$VI$3-1</f>
        <v/>
      </c>
      <c r="NE164" s="61">
        <f>NC164*ND164</f>
        <v/>
      </c>
      <c r="NF164" s="33" t="n"/>
      <c r="NG164" t="inlineStr">
        <is>
          <t>Foreign Bonds</t>
        </is>
      </c>
      <c r="NH164" s="41" t="n">
        <v>0</v>
      </c>
      <c r="NI164" s="61">
        <f>'ETF MTD'!$VI$28/'ETF MTD'!$VI$3-1</f>
        <v/>
      </c>
      <c r="NJ164" s="61">
        <f>NH164*NI164</f>
        <v/>
      </c>
      <c r="NK164" s="33" t="n"/>
      <c r="NL164" t="inlineStr">
        <is>
          <t>Foreign Bonds</t>
        </is>
      </c>
      <c r="NM164" s="41" t="n">
        <v>0.02</v>
      </c>
      <c r="NN164" s="61">
        <f>'ETF MTD'!$VI$28/'ETF MTD'!$VI$3-1</f>
        <v/>
      </c>
      <c r="NO164" s="61">
        <f>NM164*NN164</f>
        <v/>
      </c>
      <c r="NP164" s="33" t="n"/>
      <c r="NQ164" t="inlineStr">
        <is>
          <t>Foreign Bonds</t>
        </is>
      </c>
      <c r="NR164" s="41" t="n">
        <v>0.02</v>
      </c>
      <c r="NS164" s="61">
        <f>'ETF MTD'!$VI$28/'ETF MTD'!$VI$3-1</f>
        <v/>
      </c>
      <c r="NT164" s="61">
        <f>NR164*NS164</f>
        <v/>
      </c>
      <c r="NU164" s="33" t="n"/>
      <c r="NV164" t="inlineStr">
        <is>
          <t>Foreign Bonds</t>
        </is>
      </c>
      <c r="NW164" s="41" t="n">
        <v>0</v>
      </c>
      <c r="NX164" s="61">
        <f>'ETF MTD'!$VI$28/'ETF MTD'!$VI$3-1</f>
        <v/>
      </c>
      <c r="NY164" s="61">
        <f>NW164*NX164</f>
        <v/>
      </c>
      <c r="NZ164" s="33" t="n"/>
      <c r="OA164" t="inlineStr">
        <is>
          <t>Foreign Bonds</t>
        </is>
      </c>
      <c r="OB164" s="41" t="n">
        <v>0.07000000000000001</v>
      </c>
      <c r="OC164" s="61">
        <f>'ETF MTD'!$VI$28/'ETF MTD'!$VI$3-1</f>
        <v/>
      </c>
      <c r="OD164" s="61">
        <f>OB164*OC164</f>
        <v/>
      </c>
      <c r="OE164" s="33" t="n"/>
      <c r="OF164" t="inlineStr">
        <is>
          <t>Foreign Bonds</t>
        </is>
      </c>
      <c r="OG164" s="41" t="n">
        <v>0.045</v>
      </c>
      <c r="OH164" s="61">
        <f>'ETF MTD'!$VI$28/'ETF MTD'!$VI$3-1</f>
        <v/>
      </c>
      <c r="OI164" s="61">
        <f>OG164*OH164</f>
        <v/>
      </c>
      <c r="OJ164" s="33" t="n"/>
      <c r="OK164" t="inlineStr">
        <is>
          <t>Foreign Bonds</t>
        </is>
      </c>
      <c r="OL164" s="41" t="n">
        <v>0.07000000000000001</v>
      </c>
      <c r="OM164" s="61">
        <f>'ETF MTD'!$VI$28/'ETF MTD'!$VI$3-1</f>
        <v/>
      </c>
      <c r="ON164" s="61">
        <f>OL164*OM164</f>
        <v/>
      </c>
      <c r="OO164" s="33" t="n"/>
      <c r="OP164" t="inlineStr">
        <is>
          <t>Foreign Bonds</t>
        </is>
      </c>
      <c r="OQ164" s="41" t="n">
        <v>0.07000000000000001</v>
      </c>
      <c r="OR164" s="61">
        <f>'ETF MTD'!$VI$28/'ETF MTD'!$VI$3-1</f>
        <v/>
      </c>
      <c r="OS164" s="61">
        <f>OQ164*OR164</f>
        <v/>
      </c>
      <c r="OT164" s="33" t="n"/>
      <c r="OU164" t="inlineStr">
        <is>
          <t>Foreign Bonds</t>
        </is>
      </c>
      <c r="OV164" s="41" t="n">
        <v>0</v>
      </c>
      <c r="OW164" s="61">
        <f>'ETF MTD'!$VI$28/'ETF MTD'!$VI$3-1</f>
        <v/>
      </c>
      <c r="OX164" s="61">
        <f>OV164*OW164</f>
        <v/>
      </c>
      <c r="OY164" s="33" t="n"/>
      <c r="OZ164" t="inlineStr">
        <is>
          <t>Foreign Bonds</t>
        </is>
      </c>
      <c r="PA164" s="41" t="n">
        <v>0.02</v>
      </c>
      <c r="PB164" s="61">
        <f>'ETF MTD'!$VI$28/'ETF MTD'!$VI$3-1</f>
        <v/>
      </c>
      <c r="PC164" s="61">
        <f>PA164*PB164</f>
        <v/>
      </c>
      <c r="PD164" s="33" t="n"/>
      <c r="PE164" t="inlineStr">
        <is>
          <t>Foreign Bonds</t>
        </is>
      </c>
      <c r="PF164" s="41" t="n">
        <v>0.02</v>
      </c>
      <c r="PG164" s="61">
        <f>'ETF MTD'!$VI$28/'ETF MTD'!$VI$3-1</f>
        <v/>
      </c>
      <c r="PH164" s="61">
        <f>PF164*PG164</f>
        <v/>
      </c>
      <c r="PI164" s="33" t="n"/>
      <c r="PJ164" t="inlineStr">
        <is>
          <t>Foreign Bonds</t>
        </is>
      </c>
      <c r="PK164" s="41" t="n">
        <v>0.04</v>
      </c>
      <c r="PL164" s="61">
        <f>'ETF MTD'!$VI$28/'ETF MTD'!$VI$3-1</f>
        <v/>
      </c>
      <c r="PM164" s="61">
        <f>PK164*PL164</f>
        <v/>
      </c>
      <c r="PN164" s="33" t="n"/>
      <c r="PO164" t="inlineStr">
        <is>
          <t>Foreign Bonds</t>
        </is>
      </c>
      <c r="PP164" s="41" t="n">
        <v>0</v>
      </c>
      <c r="PQ164" s="61">
        <f>'ETF MTD'!$VI$28/'ETF MTD'!$VI$3-1</f>
        <v/>
      </c>
      <c r="PR164" s="61">
        <f>PP164*PQ164</f>
        <v/>
      </c>
      <c r="PS164" s="33" t="n"/>
      <c r="PT164" t="inlineStr">
        <is>
          <t>Foreign Bonds</t>
        </is>
      </c>
      <c r="PU164" s="41" t="n">
        <v>0</v>
      </c>
      <c r="PV164" s="61">
        <f>'ETF MTD'!$VI$28/'ETF MTD'!$VI$3-1</f>
        <v/>
      </c>
      <c r="PW164" s="61">
        <f>PU164*PV164</f>
        <v/>
      </c>
      <c r="PX164" s="33" t="n"/>
      <c r="PY164" t="inlineStr">
        <is>
          <t>Foreign Bonds</t>
        </is>
      </c>
      <c r="PZ164" s="41" t="n">
        <v>0</v>
      </c>
      <c r="QA164" s="61">
        <f>'ETF MTD'!$VI$28/'ETF MTD'!$VI$3-1</f>
        <v/>
      </c>
      <c r="QB164" s="61">
        <f>PZ164*QA164</f>
        <v/>
      </c>
      <c r="QC164" s="33" t="n"/>
      <c r="QD164" t="inlineStr">
        <is>
          <t>Foreign Bonds</t>
        </is>
      </c>
      <c r="QE164" s="41" t="n">
        <v>0</v>
      </c>
      <c r="QF164" s="61">
        <f>'ETF MTD'!$VI$28/'ETF MTD'!$VI$3-1</f>
        <v/>
      </c>
      <c r="QG164" s="61">
        <f>QE164*QF164</f>
        <v/>
      </c>
      <c r="QH164" s="61" t="n"/>
      <c r="QI164" t="inlineStr">
        <is>
          <t>Foreign Bonds</t>
        </is>
      </c>
      <c r="QJ164" s="41" t="n">
        <v>0</v>
      </c>
      <c r="QK164" s="61">
        <f>'ETF MTD'!$VI$28/'ETF MTD'!$VI$3-1</f>
        <v/>
      </c>
      <c r="QL164" s="61">
        <f>QJ164*QK164</f>
        <v/>
      </c>
      <c r="QM164" s="33" t="n"/>
      <c r="QN164" t="inlineStr">
        <is>
          <t>Foreign Bonds</t>
        </is>
      </c>
      <c r="QO164" s="41" t="n">
        <v>0</v>
      </c>
      <c r="QP164" s="61">
        <f>'ETF MTD'!$VI$28/'ETF MTD'!$VI$3-1</f>
        <v/>
      </c>
      <c r="QQ164" s="61">
        <f>QO164*QP164</f>
        <v/>
      </c>
      <c r="QR164" s="33" t="n"/>
      <c r="QS164" t="inlineStr">
        <is>
          <t>Foreign Bonds</t>
        </is>
      </c>
      <c r="QT164" s="41" t="n">
        <v>0.04</v>
      </c>
      <c r="QU164" s="61">
        <f>'ETF MTD'!$VI$28/'ETF MTD'!$VI$3-1</f>
        <v/>
      </c>
      <c r="QV164" s="61">
        <f>QT164*QU164</f>
        <v/>
      </c>
      <c r="QW164" s="33" t="n"/>
      <c r="QX164" t="inlineStr">
        <is>
          <t>Foreign Bonds</t>
        </is>
      </c>
      <c r="QY164" s="41" t="n">
        <v>0.04</v>
      </c>
      <c r="QZ164" s="61">
        <f>'ETF MTD'!$VI$28/'ETF MTD'!$VI$3-1</f>
        <v/>
      </c>
      <c r="RA164" s="61">
        <f>QY164*QZ164</f>
        <v/>
      </c>
      <c r="RB164" s="33" t="n"/>
      <c r="RC164" t="inlineStr">
        <is>
          <t>Foreign Bonds</t>
        </is>
      </c>
      <c r="RD164" s="41" t="n">
        <v>0.02</v>
      </c>
      <c r="RE164" s="61">
        <f>'ETF MTD'!$VI$28/'ETF MTD'!$VI$3-1</f>
        <v/>
      </c>
      <c r="RF164" s="61">
        <f>RD164*RE164</f>
        <v/>
      </c>
      <c r="RG164" s="33" t="n"/>
      <c r="RH164" t="inlineStr">
        <is>
          <t>Foreign Bonds</t>
        </is>
      </c>
      <c r="RI164" s="41" t="n">
        <v>0</v>
      </c>
      <c r="RJ164" s="61">
        <f>'ETF MTD'!$VI$28/'ETF MTD'!$VI$3-1</f>
        <v/>
      </c>
      <c r="RK164" s="61">
        <f>RI164*RJ164</f>
        <v/>
      </c>
      <c r="RL164" s="61" t="n"/>
      <c r="RM164" s="34" t="n"/>
      <c r="RN164" s="43" t="n"/>
      <c r="RO164" s="38" t="n"/>
      <c r="RP164" s="35" t="n"/>
      <c r="RQ164" s="33" t="n"/>
      <c r="RR164" s="33" t="inlineStr">
        <is>
          <t>VTABX</t>
        </is>
      </c>
      <c r="RS164" s="49" t="n">
        <v>0.08</v>
      </c>
      <c r="RT164" s="46">
        <f>($RT$156*$RI164)+($RS$156*RS164)</f>
        <v/>
      </c>
    </row>
    <row r="165">
      <c r="U165" s="33" t="inlineStr">
        <is>
          <t>VAIPX</t>
        </is>
      </c>
      <c r="V165" s="49" t="n">
        <v>0.04</v>
      </c>
      <c r="W165" s="61">
        <f>'ETF MTD'!$DU$28/'ETF MTD'!$DU$3-1</f>
        <v/>
      </c>
      <c r="X165" s="61">
        <f>V165*W165</f>
        <v/>
      </c>
      <c r="Y165" s="61" t="n"/>
      <c r="Z165" s="33" t="inlineStr">
        <is>
          <t>VAIPX</t>
        </is>
      </c>
      <c r="AA165" s="49" t="n">
        <v>0.04</v>
      </c>
      <c r="AB165" s="61">
        <f>'ETF MTD'!$DU$28/'ETF MTD'!$DU$3-1</f>
        <v/>
      </c>
      <c r="AC165" s="61">
        <f>AA165*AB165</f>
        <v/>
      </c>
      <c r="AD165" s="61" t="n"/>
      <c r="AE165" s="33" t="inlineStr">
        <is>
          <t>VAIPX</t>
        </is>
      </c>
      <c r="AF165" s="49" t="n">
        <v>0.035</v>
      </c>
      <c r="AG165" s="61">
        <f>'ETF MTD'!$DU$28/'ETF MTD'!$DU$3-1</f>
        <v/>
      </c>
      <c r="AH165" s="61">
        <f>AF165*AG165</f>
        <v/>
      </c>
      <c r="AI165" s="61" t="n"/>
      <c r="AJ165" s="33" t="inlineStr">
        <is>
          <t>VAIPX</t>
        </is>
      </c>
      <c r="AK165" s="49" t="n">
        <v>0.08500000000000001</v>
      </c>
      <c r="AL165" s="61">
        <f>'ETF MTD'!$DU$28/'ETF MTD'!$DU$3-1</f>
        <v/>
      </c>
      <c r="AM165" s="61">
        <f>AK165*AL165</f>
        <v/>
      </c>
      <c r="AN165" s="61" t="n"/>
      <c r="AO165" s="33" t="inlineStr">
        <is>
          <t>VAIPX</t>
        </is>
      </c>
      <c r="AP165" s="49" t="n">
        <v>0.0175</v>
      </c>
      <c r="AQ165" s="61">
        <f>'ETF MTD'!$DU$28/'ETF MTD'!$DU$3-1</f>
        <v/>
      </c>
      <c r="AR165" s="61">
        <f>AP165*AQ165</f>
        <v/>
      </c>
      <c r="AS165" s="61" t="n"/>
      <c r="AT165" s="33" t="inlineStr">
        <is>
          <t>VAIPX</t>
        </is>
      </c>
      <c r="AU165" s="49" t="n">
        <v>0.0175</v>
      </c>
      <c r="AV165" s="61">
        <f>'ETF MTD'!$DU$28/'ETF MTD'!$DU$3-1</f>
        <v/>
      </c>
      <c r="AW165" s="61">
        <f>AU165*AV165</f>
        <v/>
      </c>
      <c r="AX165" s="61" t="n"/>
      <c r="AY165" s="33" t="inlineStr">
        <is>
          <t>VAIPX</t>
        </is>
      </c>
      <c r="AZ165" s="49" t="n">
        <v>0.0175</v>
      </c>
      <c r="BA165" s="61">
        <f>'ETF MTD'!$DU$28/'ETF MTD'!$DU$3-1</f>
        <v/>
      </c>
      <c r="BB165" s="61">
        <f>AZ165*BA165</f>
        <v/>
      </c>
      <c r="BC165" s="61" t="n"/>
      <c r="BD165" s="33" t="inlineStr">
        <is>
          <t>VAIPX</t>
        </is>
      </c>
      <c r="BE165" s="49" t="n">
        <v>0.025</v>
      </c>
      <c r="BF165" s="61">
        <f>'ETF MTD'!$DU$28/'ETF MTD'!$DU$3-1</f>
        <v/>
      </c>
      <c r="BG165" s="61">
        <f>BE165*BF165</f>
        <v/>
      </c>
      <c r="BH165" s="61" t="n"/>
      <c r="BI165" s="33" t="inlineStr">
        <is>
          <t>VAIPX</t>
        </is>
      </c>
      <c r="BJ165" s="49" t="n">
        <v>0</v>
      </c>
      <c r="BK165" s="61">
        <f>'ETF MTD'!$DU$28/'ETF MTD'!$DU$3-1</f>
        <v/>
      </c>
      <c r="BL165" s="61">
        <f>BJ165*BK165</f>
        <v/>
      </c>
      <c r="BM165" s="61" t="n"/>
      <c r="BN165" s="33" t="inlineStr">
        <is>
          <t>VAIPX</t>
        </is>
      </c>
      <c r="BO165" s="49" t="n">
        <v>0.025</v>
      </c>
      <c r="BP165" s="61">
        <f>'ETF MTD'!$DU$28/'ETF MTD'!$DU$3-1</f>
        <v/>
      </c>
      <c r="BQ165" s="61">
        <f>BO165*BP165</f>
        <v/>
      </c>
      <c r="BR165" s="61" t="n"/>
      <c r="BS165" s="33" t="inlineStr">
        <is>
          <t>VAIPX</t>
        </is>
      </c>
      <c r="BT165" s="49" t="n">
        <v>0</v>
      </c>
      <c r="BU165" s="61">
        <f>'ETF MTD'!$DU$28/'ETF MTD'!$DU$3-1</f>
        <v/>
      </c>
      <c r="BV165" s="61">
        <f>BT165*BU165</f>
        <v/>
      </c>
      <c r="BW165" s="61" t="n"/>
      <c r="BX165" s="33" t="inlineStr">
        <is>
          <t>VAIPX</t>
        </is>
      </c>
      <c r="BY165" s="49" t="n">
        <v>0.025</v>
      </c>
      <c r="BZ165" s="61">
        <f>'ETF MTD'!$DU$28/'ETF MTD'!$DU$3-1</f>
        <v/>
      </c>
      <c r="CA165" s="61">
        <f>BY165*BZ165</f>
        <v/>
      </c>
      <c r="CB165" s="61" t="n"/>
      <c r="CC165" s="33" t="inlineStr">
        <is>
          <t>VAIPX</t>
        </is>
      </c>
      <c r="CD165" s="49" t="n">
        <v>0</v>
      </c>
      <c r="CE165" s="61">
        <f>'ETF MTD'!$DU$28/'ETF MTD'!$DU$3-1</f>
        <v/>
      </c>
      <c r="CF165" s="61">
        <f>CD165*CE165</f>
        <v/>
      </c>
      <c r="CG165" s="61" t="n"/>
      <c r="CH165" s="33" t="inlineStr">
        <is>
          <t>VAIPX</t>
        </is>
      </c>
      <c r="CI165" s="49" t="n">
        <v>0</v>
      </c>
      <c r="CJ165" s="61">
        <f>'ETF MTD'!$DU$28/'ETF MTD'!$DU$3-1</f>
        <v/>
      </c>
      <c r="CK165" s="61">
        <f>CI165*CJ165</f>
        <v/>
      </c>
      <c r="CL165" s="61" t="n"/>
      <c r="CM165" s="33" t="inlineStr">
        <is>
          <t>VAIPX</t>
        </is>
      </c>
      <c r="CN165" s="49" t="n">
        <v>0</v>
      </c>
      <c r="CO165" s="61">
        <f>'ETF MTD'!$DU$28/'ETF MTD'!$DU$3-1</f>
        <v/>
      </c>
      <c r="CP165" s="61">
        <f>CN165*CO165</f>
        <v/>
      </c>
      <c r="CQ165" s="61" t="n"/>
      <c r="CR165" s="33" t="inlineStr">
        <is>
          <t>VAIPX</t>
        </is>
      </c>
      <c r="CS165" s="49" t="n">
        <v>0</v>
      </c>
      <c r="CT165" s="61">
        <f>'ETF MTD'!$DU$28/'ETF MTD'!$DU$3-1</f>
        <v/>
      </c>
      <c r="CU165" s="61">
        <f>CS165*CT165</f>
        <v/>
      </c>
      <c r="CV165" s="61" t="n"/>
      <c r="CW165" s="33" t="inlineStr">
        <is>
          <t>VAIPX</t>
        </is>
      </c>
      <c r="CX165" s="49" t="n">
        <v>0</v>
      </c>
      <c r="CY165" s="61">
        <f>'ETF MTD'!$DU$28/'ETF MTD'!$DU$3-1</f>
        <v/>
      </c>
      <c r="CZ165" s="61">
        <f>CX165*CY165</f>
        <v/>
      </c>
      <c r="DA165" s="61" t="n"/>
      <c r="DB165" s="33" t="inlineStr">
        <is>
          <t>VAIPX</t>
        </is>
      </c>
      <c r="DC165" s="49" t="n">
        <v>0.025</v>
      </c>
      <c r="DD165" s="61">
        <f>'ETF MTD'!$DU$28/'ETF MTD'!$DU$3-1</f>
        <v/>
      </c>
      <c r="DE165" s="61">
        <f>DC165*DD165</f>
        <v/>
      </c>
      <c r="DF165" s="61" t="n"/>
      <c r="DG165" s="33" t="inlineStr">
        <is>
          <t>VAIPX</t>
        </is>
      </c>
      <c r="DH165" s="49" t="n">
        <v>0</v>
      </c>
      <c r="DI165" s="61">
        <f>'ETF MTD'!$DU$28/'ETF MTD'!$DU$3-1</f>
        <v/>
      </c>
      <c r="DJ165" s="61">
        <f>DH165*DI165</f>
        <v/>
      </c>
      <c r="DK165" s="61" t="n"/>
      <c r="DL165" s="33" t="inlineStr">
        <is>
          <t>VAIPX</t>
        </is>
      </c>
      <c r="DM165" s="49" t="n">
        <v>0.025</v>
      </c>
      <c r="DN165" s="61">
        <f>'ETF MTD'!$DU$28/'ETF MTD'!$DU$3-1</f>
        <v/>
      </c>
      <c r="DO165" s="61">
        <f>DM165*DN165</f>
        <v/>
      </c>
      <c r="DP165" s="61" t="n"/>
      <c r="DQ165" s="33" t="inlineStr">
        <is>
          <t>VAIPX</t>
        </is>
      </c>
      <c r="DR165" s="49" t="n">
        <v>0</v>
      </c>
      <c r="DS165" s="61">
        <f>'ETF MTD'!$DU$28/'ETF MTD'!$DU$3-1</f>
        <v/>
      </c>
      <c r="DT165" s="61">
        <f>DR165*DS165</f>
        <v/>
      </c>
      <c r="DU165" s="61" t="n"/>
      <c r="DV165" s="33" t="inlineStr">
        <is>
          <t>VAIPX</t>
        </is>
      </c>
      <c r="DW165" s="49" t="n">
        <v>0</v>
      </c>
      <c r="DX165" s="61">
        <f>'ETF MTD'!$DU$28/'ETF MTD'!$DU$3-1</f>
        <v/>
      </c>
      <c r="DY165" s="61">
        <f>DW165*DX165</f>
        <v/>
      </c>
      <c r="DZ165" s="61" t="n"/>
      <c r="EA165" s="33" t="inlineStr">
        <is>
          <t>VAIPX</t>
        </is>
      </c>
      <c r="EB165" s="49" t="n">
        <v>0</v>
      </c>
      <c r="EC165" s="61">
        <f>'ETF MTD'!$DU$28/'ETF MTD'!$DU$3-1</f>
        <v/>
      </c>
      <c r="ED165" s="61">
        <f>EB165*EC165</f>
        <v/>
      </c>
      <c r="EE165" s="61" t="n"/>
      <c r="EF165" s="33" t="inlineStr">
        <is>
          <t>VAIPX</t>
        </is>
      </c>
      <c r="EG165" s="49" t="n">
        <v>0</v>
      </c>
      <c r="EH165" s="61">
        <f>'ETF MTD'!$DU$28/'ETF MTD'!$DU$3-1</f>
        <v/>
      </c>
      <c r="EI165" s="61">
        <f>EG165*EH165</f>
        <v/>
      </c>
      <c r="EJ165" s="61" t="n"/>
      <c r="EK165" s="33" t="inlineStr">
        <is>
          <t>VAIPX</t>
        </is>
      </c>
      <c r="EL165" s="49" t="n">
        <v>0</v>
      </c>
      <c r="EM165" s="61">
        <f>'ETF MTD'!$DU$28/'ETF MTD'!$DU$3-1</f>
        <v/>
      </c>
      <c r="EN165" s="61">
        <f>EL165*EM165</f>
        <v/>
      </c>
      <c r="EO165" s="61" t="n"/>
      <c r="EP165" s="33" t="inlineStr">
        <is>
          <t>VAIPX</t>
        </is>
      </c>
      <c r="EQ165" s="49" t="n">
        <v>0.025</v>
      </c>
      <c r="ER165" s="61">
        <f>'ETF MTD'!$DU$28/'ETF MTD'!$DU$3-1</f>
        <v/>
      </c>
      <c r="ES165" s="61">
        <f>EQ165*ER165</f>
        <v/>
      </c>
      <c r="ET165" s="61" t="n"/>
      <c r="EU165" s="33" t="inlineStr">
        <is>
          <t>VAIPX</t>
        </is>
      </c>
      <c r="EV165" s="49" t="n">
        <v>0.025</v>
      </c>
      <c r="EW165" s="61">
        <f>'ETF MTD'!$DU$28/'ETF MTD'!$DU$3-1</f>
        <v/>
      </c>
      <c r="EX165" s="61">
        <f>EV165*EW165</f>
        <v/>
      </c>
      <c r="EY165" s="61" t="n"/>
      <c r="EZ165" s="33" t="inlineStr">
        <is>
          <t>VAIPX</t>
        </is>
      </c>
      <c r="FA165" s="49" t="n">
        <v>0.05</v>
      </c>
      <c r="FB165" s="61">
        <f>'ETF MTD'!$DU$28/'ETF MTD'!$DU$3-1</f>
        <v/>
      </c>
      <c r="FC165" s="61">
        <f>FA165*FB165</f>
        <v/>
      </c>
      <c r="FD165" s="61" t="n"/>
      <c r="FE165" s="33" t="inlineStr">
        <is>
          <t>VAIPX</t>
        </is>
      </c>
      <c r="FF165" s="49" t="n">
        <v>0.05</v>
      </c>
      <c r="FG165" s="61">
        <f>'ETF MTD'!$DU$28/'ETF MTD'!$DU$3-1</f>
        <v/>
      </c>
      <c r="FH165" s="61">
        <f>FF165*FG165</f>
        <v/>
      </c>
      <c r="FI165" s="61" t="n"/>
      <c r="FJ165" s="33" t="inlineStr">
        <is>
          <t>VAIPX</t>
        </is>
      </c>
      <c r="FK165" s="49" t="n">
        <v>0.05</v>
      </c>
      <c r="FL165" s="61">
        <f>'ETF MTD'!$DU$28/'ETF MTD'!$DU$3-1</f>
        <v/>
      </c>
      <c r="FM165" s="61">
        <f>FK165*FL165</f>
        <v/>
      </c>
      <c r="FN165" s="61" t="n"/>
      <c r="FO165" s="33" t="inlineStr">
        <is>
          <t>VAIPX</t>
        </is>
      </c>
      <c r="FP165" s="49" t="n">
        <v>0.05</v>
      </c>
      <c r="FQ165" s="61">
        <f>'ETF MTD'!$DU$28/'ETF MTD'!$DU$3-1</f>
        <v/>
      </c>
      <c r="FR165" s="61">
        <f>FP165*FQ165</f>
        <v/>
      </c>
      <c r="FS165" s="61" t="n"/>
      <c r="FT165" s="33" t="inlineStr">
        <is>
          <t>VAIPX</t>
        </is>
      </c>
      <c r="FU165" s="49" t="n">
        <v>0.05</v>
      </c>
      <c r="FV165" s="61">
        <f>'ETF MTD'!$DU$28/'ETF MTD'!$DU$3-1</f>
        <v/>
      </c>
      <c r="FW165" s="61">
        <f>FU165*FV165</f>
        <v/>
      </c>
      <c r="FX165" s="61" t="n"/>
      <c r="FY165" s="33" t="inlineStr">
        <is>
          <t>VAIPX</t>
        </is>
      </c>
      <c r="FZ165" s="41" t="n">
        <v>0.05</v>
      </c>
      <c r="GA165" s="61">
        <f>'ETF MTD'!$DU$28/'ETF MTD'!$DU$3-1</f>
        <v/>
      </c>
      <c r="GB165" s="61">
        <f>FZ165*GA165</f>
        <v/>
      </c>
      <c r="GC165" s="61" t="n"/>
      <c r="GD165" s="33" t="inlineStr">
        <is>
          <t>VAIPX</t>
        </is>
      </c>
      <c r="GE165" s="41" t="n">
        <v>0.05</v>
      </c>
      <c r="GF165" s="61">
        <f>'ETF MTD'!$DU$28/'ETF MTD'!$DU$3-1</f>
        <v/>
      </c>
      <c r="GG165" s="61">
        <f>GE165*GF165</f>
        <v/>
      </c>
      <c r="GH165" s="61" t="n"/>
      <c r="GI165" s="33" t="inlineStr">
        <is>
          <t>VAIPX</t>
        </is>
      </c>
      <c r="GJ165" s="41" t="n">
        <v>0.05</v>
      </c>
      <c r="GK165" s="61">
        <f>'ETF MTD'!$DU$28/'ETF MTD'!$DU$3-1</f>
        <v/>
      </c>
      <c r="GL165" s="61">
        <f>GJ165*GK165</f>
        <v/>
      </c>
      <c r="GM165" s="61" t="n"/>
      <c r="GN165" s="33" t="inlineStr">
        <is>
          <t>VAIPX</t>
        </is>
      </c>
      <c r="GO165" s="41" t="n">
        <v>0.07000000000000001</v>
      </c>
      <c r="GP165" s="61">
        <f>'ETF MTD'!$DU$28/'ETF MTD'!$DU$3-1</f>
        <v/>
      </c>
      <c r="GQ165" s="61">
        <f>GO165*GP165</f>
        <v/>
      </c>
      <c r="GR165" s="61" t="n"/>
      <c r="GS165" s="33" t="inlineStr">
        <is>
          <t>VAIPX</t>
        </is>
      </c>
      <c r="GT165" s="41" t="n">
        <v>0.05</v>
      </c>
      <c r="GU165" s="61">
        <f>'ETF MTD'!$DU$28/'ETF MTD'!$DU$3-1</f>
        <v/>
      </c>
      <c r="GV165" s="61">
        <f>GT165*GU165</f>
        <v/>
      </c>
      <c r="GW165" s="61" t="n"/>
      <c r="GX165" s="33" t="inlineStr">
        <is>
          <t>VAIPX</t>
        </is>
      </c>
      <c r="GY165" s="41" t="n">
        <v>0.05</v>
      </c>
      <c r="GZ165" s="61">
        <f>'ETF MTD'!$DU$28/'ETF MTD'!$DU$3-1</f>
        <v/>
      </c>
      <c r="HA165" s="61">
        <f>GY165*GZ165</f>
        <v/>
      </c>
      <c r="HB165" s="61" t="n"/>
      <c r="HC165" s="33" t="inlineStr">
        <is>
          <t>VAIPX</t>
        </is>
      </c>
      <c r="HD165" s="41" t="n">
        <v>0.07500000000000001</v>
      </c>
      <c r="HE165" s="61">
        <f>'ETF MTD'!$DU$28/'ETF MTD'!$DU$3-1</f>
        <v/>
      </c>
      <c r="HF165" s="61">
        <f>HD165*HE165</f>
        <v/>
      </c>
      <c r="HG165" s="61" t="n"/>
      <c r="HH165" s="33" t="inlineStr">
        <is>
          <t>VAIPX</t>
        </is>
      </c>
      <c r="HI165" s="41" t="n">
        <v>0.07500000000000001</v>
      </c>
      <c r="HJ165" s="61">
        <f>'ETF MTD'!$DU$28/'ETF MTD'!$DU$3-1</f>
        <v/>
      </c>
      <c r="HK165" s="61">
        <f>HI165*HJ165</f>
        <v/>
      </c>
      <c r="HL165" s="61" t="n"/>
      <c r="HM165" s="33" t="inlineStr">
        <is>
          <t>VAIPX</t>
        </is>
      </c>
      <c r="HN165" s="41" t="n">
        <v>0.05</v>
      </c>
      <c r="HO165" s="61">
        <f>'ETF MTD'!$DU$28/'ETF MTD'!$DU$3-1</f>
        <v/>
      </c>
      <c r="HP165" s="61">
        <f>HN165*HO165</f>
        <v/>
      </c>
      <c r="HQ165" s="61" t="n"/>
      <c r="HR165" s="33" t="inlineStr">
        <is>
          <t>VAIPX</t>
        </is>
      </c>
      <c r="HS165" s="41" t="n">
        <v>0.05</v>
      </c>
      <c r="HT165" s="61">
        <f>'ETF MTD'!$DU$28/'ETF MTD'!$DU$3-1</f>
        <v/>
      </c>
      <c r="HU165" s="61">
        <f>HS165*HT165</f>
        <v/>
      </c>
      <c r="HV165" s="61" t="n"/>
      <c r="HW165" s="33" t="inlineStr">
        <is>
          <t>VAIPX</t>
        </is>
      </c>
      <c r="HX165" s="41" t="n">
        <v>0.05</v>
      </c>
      <c r="HY165" s="61">
        <f>'ETF MTD'!$DU$28/'ETF MTD'!$DU$3-1</f>
        <v/>
      </c>
      <c r="HZ165" s="61">
        <f>HX165*HY165</f>
        <v/>
      </c>
      <c r="IA165" s="61" t="n"/>
      <c r="IB165" s="33" t="inlineStr">
        <is>
          <t>VAIPX</t>
        </is>
      </c>
      <c r="IC165" s="41" t="n">
        <v>0.05</v>
      </c>
      <c r="ID165" s="61">
        <f>'ETF MTD'!$DU$28/'ETF MTD'!$DU$3-1</f>
        <v/>
      </c>
      <c r="IE165" s="61">
        <f>IC165*ID165</f>
        <v/>
      </c>
      <c r="IF165" s="61" t="n"/>
      <c r="IG165" s="33" t="inlineStr">
        <is>
          <t>VAIPX</t>
        </is>
      </c>
      <c r="IH165" s="41" t="n">
        <v>0.05</v>
      </c>
      <c r="II165" s="61">
        <f>'ETF MTD'!$DU$28/'ETF MTD'!$DU$3-1</f>
        <v/>
      </c>
      <c r="IJ165" s="61">
        <f>IH165*II165</f>
        <v/>
      </c>
      <c r="IK165" s="61" t="n"/>
      <c r="IL165" s="33" t="inlineStr">
        <is>
          <t>VAIPX</t>
        </is>
      </c>
      <c r="IM165" s="41" t="n">
        <v>0.075</v>
      </c>
      <c r="IN165" s="61">
        <f>'ETF MTD'!$DU$28/'ETF MTD'!$DU$3-1</f>
        <v/>
      </c>
      <c r="IO165" s="61">
        <f>IM165*IN165</f>
        <v/>
      </c>
      <c r="IP165" s="61" t="n"/>
      <c r="IQ165" s="33" t="inlineStr">
        <is>
          <t>VAIPX</t>
        </is>
      </c>
      <c r="IR165" s="41" t="n">
        <v>0.045</v>
      </c>
      <c r="IS165" s="61">
        <f>'ETF MTD'!$DU$28/'ETF MTD'!$DU$3-1</f>
        <v/>
      </c>
      <c r="IT165" s="61">
        <f>IR165*IS165</f>
        <v/>
      </c>
      <c r="IU165" s="61" t="n"/>
      <c r="IV165" s="33" t="inlineStr">
        <is>
          <t>VAIPX</t>
        </is>
      </c>
      <c r="IW165" s="41" t="n">
        <v>0.045</v>
      </c>
      <c r="IX165" s="61">
        <f>'ETF MTD'!$DU$28/'ETF MTD'!$DU$3-1</f>
        <v/>
      </c>
      <c r="IY165" s="61">
        <f>IW165*IX165</f>
        <v/>
      </c>
      <c r="IZ165" s="61" t="n"/>
      <c r="JA165" s="33" t="inlineStr">
        <is>
          <t>VAIPX</t>
        </is>
      </c>
      <c r="JB165" s="41" t="n">
        <v>0.09</v>
      </c>
      <c r="JC165" s="61">
        <f>'ETF MTD'!$DU$28/'ETF MTD'!$DU$3-1</f>
        <v/>
      </c>
      <c r="JD165" s="61">
        <f>JB165*JC165</f>
        <v/>
      </c>
      <c r="JE165" s="61" t="n"/>
      <c r="JF165" s="33" t="inlineStr">
        <is>
          <t>VAIPX</t>
        </is>
      </c>
      <c r="JG165" s="41" t="n">
        <v>0.09</v>
      </c>
      <c r="JH165" s="61">
        <f>'ETF MTD'!$DU$28/'ETF MTD'!$DU$3-1</f>
        <v/>
      </c>
      <c r="JI165" s="61">
        <f>JG165*JH165</f>
        <v/>
      </c>
      <c r="JJ165" s="61" t="n"/>
      <c r="JK165" s="33" t="inlineStr">
        <is>
          <t>VAIPX</t>
        </is>
      </c>
      <c r="JL165" s="41" t="n">
        <v>0.09</v>
      </c>
      <c r="JM165" s="61">
        <f>'ETF MTD'!$DU$28/'ETF MTD'!$DU$3-1</f>
        <v/>
      </c>
      <c r="JN165" s="61">
        <f>JL165*JM165</f>
        <v/>
      </c>
      <c r="JO165" s="61" t="n"/>
      <c r="JP165" s="33" t="inlineStr">
        <is>
          <t>VAIPX</t>
        </is>
      </c>
      <c r="JQ165" s="41" t="n">
        <v>0.09</v>
      </c>
      <c r="JR165" s="61">
        <f>'ETF MTD'!$DU$28/'ETF MTD'!$DU$3-1</f>
        <v/>
      </c>
      <c r="JS165" s="61">
        <f>JQ165*JR165</f>
        <v/>
      </c>
      <c r="JT165" s="61" t="n"/>
      <c r="JU165" s="33" t="inlineStr">
        <is>
          <t>VAIPX</t>
        </is>
      </c>
      <c r="JV165" s="41" t="n">
        <v>0.09</v>
      </c>
      <c r="JW165" s="61">
        <f>'ETF MTD'!$DU$28/'ETF MTD'!$DU$3-1</f>
        <v/>
      </c>
      <c r="JX165" s="61">
        <f>JV165*JW165</f>
        <v/>
      </c>
      <c r="JY165" s="61" t="n"/>
      <c r="JZ165" t="inlineStr">
        <is>
          <t>TIPs</t>
        </is>
      </c>
      <c r="KA165" s="41" t="n">
        <v>0.045</v>
      </c>
      <c r="KB165" s="61">
        <f>'ETF MTD'!$DU$28/'ETF MTD'!$DU$3-1</f>
        <v/>
      </c>
      <c r="KC165" s="61">
        <f>KA165*KB165</f>
        <v/>
      </c>
      <c r="KD165" s="61" t="n"/>
      <c r="KE165" t="inlineStr">
        <is>
          <t>TIPs</t>
        </is>
      </c>
      <c r="KF165" s="41" t="n">
        <v>0.05</v>
      </c>
      <c r="KG165" s="61">
        <f>'ETF MTD'!$DU$28/'ETF MTD'!$DU$3-1</f>
        <v/>
      </c>
      <c r="KH165" s="61">
        <f>KF165*KG165</f>
        <v/>
      </c>
      <c r="KI165" s="61" t="n"/>
      <c r="KJ165" t="inlineStr">
        <is>
          <t>TIPs</t>
        </is>
      </c>
      <c r="KK165" s="41" t="n">
        <v>0.05</v>
      </c>
      <c r="KL165" s="61">
        <f>'ETF MTD'!$DU$28/'ETF MTD'!$DU$3-1</f>
        <v/>
      </c>
      <c r="KM165" s="61">
        <f>KK165*KL165</f>
        <v/>
      </c>
      <c r="KN165" s="61" t="n"/>
      <c r="KO165" t="inlineStr">
        <is>
          <t>TIPs</t>
        </is>
      </c>
      <c r="KP165" s="41" t="n">
        <v>0.05</v>
      </c>
      <c r="KQ165" s="61">
        <f>'ETF MTD'!$DU$28/'ETF MTD'!$DU$3-1</f>
        <v/>
      </c>
      <c r="KR165" s="61">
        <f>KP165*KQ165</f>
        <v/>
      </c>
      <c r="KS165" s="61" t="n"/>
      <c r="KT165" t="inlineStr">
        <is>
          <t>TIPs</t>
        </is>
      </c>
      <c r="KU165" s="41" t="n">
        <v>0</v>
      </c>
      <c r="KV165" s="61">
        <f>'ETF MTD'!$DU$28/'ETF MTD'!$DU$3-1</f>
        <v/>
      </c>
      <c r="KW165" s="61">
        <f>KU165*KV165</f>
        <v/>
      </c>
      <c r="KX165" s="61" t="n"/>
      <c r="KY165" t="inlineStr">
        <is>
          <t>TIPs</t>
        </is>
      </c>
      <c r="KZ165" s="41" t="n">
        <v>0</v>
      </c>
      <c r="LA165" s="61">
        <f>'ETF MTD'!$DU$28/'ETF MTD'!$DU$3-1</f>
        <v/>
      </c>
      <c r="LB165" s="61">
        <f>KZ165*LA165</f>
        <v/>
      </c>
      <c r="LC165" s="61" t="n"/>
      <c r="LD165" t="inlineStr">
        <is>
          <t>TIPs</t>
        </is>
      </c>
      <c r="LE165" s="41" t="n">
        <v>0</v>
      </c>
      <c r="LF165" s="61">
        <f>'ETF MTD'!$DU$28/'ETF MTD'!$DU$3-1</f>
        <v/>
      </c>
      <c r="LG165" s="61">
        <f>LE165*LF165</f>
        <v/>
      </c>
      <c r="LH165" s="61" t="n"/>
      <c r="LI165" t="inlineStr">
        <is>
          <t>TIPs</t>
        </is>
      </c>
      <c r="LJ165" s="41" t="n">
        <v>0</v>
      </c>
      <c r="LK165" s="61">
        <f>'ETF MTD'!$DU$28/'ETF MTD'!$DU$3-1</f>
        <v/>
      </c>
      <c r="LL165" s="61">
        <f>LJ165*LK165</f>
        <v/>
      </c>
      <c r="LM165" s="61" t="n"/>
      <c r="LN165" t="inlineStr">
        <is>
          <t>TIPs</t>
        </is>
      </c>
      <c r="LO165" s="41" t="n">
        <v>0</v>
      </c>
      <c r="LP165" s="61">
        <f>'ETF MTD'!$DU$28/'ETF MTD'!$DU$3-1</f>
        <v/>
      </c>
      <c r="LQ165" s="61">
        <f>LO165*LP165</f>
        <v/>
      </c>
      <c r="LR165" s="61" t="n"/>
      <c r="LS165" t="inlineStr">
        <is>
          <t>TIPs</t>
        </is>
      </c>
      <c r="LT165" s="41" t="n">
        <v>0</v>
      </c>
      <c r="LU165" s="61">
        <f>'ETF MTD'!$DU$28/'ETF MTD'!$DU$3-1</f>
        <v/>
      </c>
      <c r="LV165" s="61">
        <f>LT165*LU165</f>
        <v/>
      </c>
      <c r="LW165" s="61" t="n"/>
      <c r="LX165" t="inlineStr">
        <is>
          <t>TIPs</t>
        </is>
      </c>
      <c r="LY165" s="41" t="n">
        <v>0</v>
      </c>
      <c r="LZ165" s="61">
        <f>'ETF MTD'!$DU$28/'ETF MTD'!$DU$3-1</f>
        <v/>
      </c>
      <c r="MA165" s="61">
        <f>LY165*LZ165</f>
        <v/>
      </c>
      <c r="MB165" s="61" t="n"/>
      <c r="MC165" t="inlineStr">
        <is>
          <t>TIPs</t>
        </is>
      </c>
      <c r="MD165" s="41" t="n">
        <v>0</v>
      </c>
      <c r="ME165" s="61">
        <f>'ETF MTD'!$DU$28/'ETF MTD'!$DU$3-1</f>
        <v/>
      </c>
      <c r="MF165" s="61">
        <f>MD165*ME165</f>
        <v/>
      </c>
      <c r="MG165" s="61" t="n"/>
      <c r="MH165" t="inlineStr">
        <is>
          <t>TIPs</t>
        </is>
      </c>
      <c r="MI165" s="41" t="n">
        <v>0</v>
      </c>
      <c r="MJ165" s="61">
        <f>'ETF MTD'!$DU$28/'ETF MTD'!$DU$3-1</f>
        <v/>
      </c>
      <c r="MK165" s="61">
        <f>MI165*MJ165</f>
        <v/>
      </c>
      <c r="ML165" s="61" t="n"/>
      <c r="MM165" t="inlineStr">
        <is>
          <t>TIPs</t>
        </is>
      </c>
      <c r="MN165" s="41" t="n">
        <v>0</v>
      </c>
      <c r="MO165" s="61">
        <f>'ETF MTD'!$DU$28/'ETF MTD'!$DU$3-1</f>
        <v/>
      </c>
      <c r="MP165" s="61">
        <f>MN165*MO165</f>
        <v/>
      </c>
      <c r="MQ165" s="33" t="inlineStr">
        <is>
          <t>SCHP</t>
        </is>
      </c>
      <c r="MR165" t="inlineStr">
        <is>
          <t>TIPs</t>
        </is>
      </c>
      <c r="MS165" s="41" t="n">
        <v>0</v>
      </c>
      <c r="MT165" s="61">
        <f>'ETF MTD'!$DU$28/'ETF MTD'!$DU$3-1</f>
        <v/>
      </c>
      <c r="MU165" s="61">
        <f>MS165*MT165</f>
        <v/>
      </c>
      <c r="MV165" s="61" t="n"/>
      <c r="MW165" t="inlineStr">
        <is>
          <t>TIPs</t>
        </is>
      </c>
      <c r="MX165" s="41" t="n">
        <v>0</v>
      </c>
      <c r="MY165" s="61">
        <f>'ETF MTD'!$DU$28/'ETF MTD'!$DU$3-1</f>
        <v/>
      </c>
      <c r="MZ165" s="61">
        <f>MX165*MY165</f>
        <v/>
      </c>
      <c r="NA165" s="33" t="n"/>
      <c r="NB165" t="inlineStr">
        <is>
          <t>TIPs</t>
        </is>
      </c>
      <c r="NC165" s="41" t="n">
        <v>0</v>
      </c>
      <c r="ND165" s="61">
        <f>'ETF MTD'!$DU$28/'ETF MTD'!$DU$3-1</f>
        <v/>
      </c>
      <c r="NE165" s="61">
        <f>NC165*ND165</f>
        <v/>
      </c>
      <c r="NF165" s="33" t="n"/>
      <c r="NG165" t="inlineStr">
        <is>
          <t>TIPs</t>
        </is>
      </c>
      <c r="NH165" s="41" t="n">
        <v>0</v>
      </c>
      <c r="NI165" s="61">
        <f>'ETF MTD'!$DU$28/'ETF MTD'!$DU$3-1</f>
        <v/>
      </c>
      <c r="NJ165" s="61">
        <f>NH165*NI165</f>
        <v/>
      </c>
      <c r="NK165" s="33" t="n"/>
      <c r="NL165" t="inlineStr">
        <is>
          <t>TIPs</t>
        </is>
      </c>
      <c r="NM165" s="41" t="n">
        <v>0.025</v>
      </c>
      <c r="NN165" s="61">
        <f>'ETF MTD'!$DU$28/'ETF MTD'!$DU$3-1</f>
        <v/>
      </c>
      <c r="NO165" s="61">
        <f>NM165*NN165</f>
        <v/>
      </c>
      <c r="NP165" s="33" t="n"/>
      <c r="NQ165" t="inlineStr">
        <is>
          <t>TIPs</t>
        </is>
      </c>
      <c r="NR165" s="41" t="n">
        <v>0.025</v>
      </c>
      <c r="NS165" s="61">
        <f>'ETF MTD'!$DU$28/'ETF MTD'!$DU$3-1</f>
        <v/>
      </c>
      <c r="NT165" s="61">
        <f>NR165*NS165</f>
        <v/>
      </c>
      <c r="NU165" s="33" t="n"/>
      <c r="NV165" t="inlineStr">
        <is>
          <t>TIPs</t>
        </is>
      </c>
      <c r="NW165" s="41" t="n">
        <v>0</v>
      </c>
      <c r="NX165" s="61">
        <f>'ETF MTD'!$DU$28/'ETF MTD'!$DU$3-1</f>
        <v/>
      </c>
      <c r="NY165" s="61">
        <f>NW165*NX165</f>
        <v/>
      </c>
      <c r="NZ165" s="33" t="n"/>
      <c r="OA165" t="inlineStr">
        <is>
          <t>TIPs</t>
        </is>
      </c>
      <c r="OB165" s="41" t="n">
        <v>0</v>
      </c>
      <c r="OC165" s="61">
        <f>'ETF MTD'!$DU$28/'ETF MTD'!$DU$3-1</f>
        <v/>
      </c>
      <c r="OD165" s="61">
        <f>OB165*OC165</f>
        <v/>
      </c>
      <c r="OE165" s="33" t="n"/>
      <c r="OF165" t="inlineStr">
        <is>
          <t>TIPs</t>
        </is>
      </c>
      <c r="OG165" s="41" t="n">
        <v>0</v>
      </c>
      <c r="OH165" s="61">
        <f>'ETF MTD'!$DU$28/'ETF MTD'!$DU$3-1</f>
        <v/>
      </c>
      <c r="OI165" s="61">
        <f>OG165*OH165</f>
        <v/>
      </c>
      <c r="OJ165" s="33" t="n"/>
      <c r="OK165" t="inlineStr">
        <is>
          <t>TIPs</t>
        </is>
      </c>
      <c r="OL165" s="41" t="n">
        <v>0</v>
      </c>
      <c r="OM165" s="61">
        <f>'ETF MTD'!$DU$28/'ETF MTD'!$DU$3-1</f>
        <v/>
      </c>
      <c r="ON165" s="61">
        <f>OL165*OM165</f>
        <v/>
      </c>
      <c r="OO165" s="33" t="n"/>
      <c r="OP165" t="inlineStr">
        <is>
          <t>TIPs</t>
        </is>
      </c>
      <c r="OQ165" s="41" t="n">
        <v>0</v>
      </c>
      <c r="OR165" s="61">
        <f>'ETF MTD'!$DU$28/'ETF MTD'!$DU$3-1</f>
        <v/>
      </c>
      <c r="OS165" s="61">
        <f>OQ165*OR165</f>
        <v/>
      </c>
      <c r="OT165" s="33" t="n"/>
      <c r="OU165" t="inlineStr">
        <is>
          <t>TIPs</t>
        </is>
      </c>
      <c r="OV165" s="41" t="n">
        <v>0</v>
      </c>
      <c r="OW165" s="61">
        <f>'ETF MTD'!$DU$28/'ETF MTD'!$DU$3-1</f>
        <v/>
      </c>
      <c r="OX165" s="61">
        <f>OV165*OW165</f>
        <v/>
      </c>
      <c r="OY165" s="33" t="n"/>
      <c r="OZ165" t="inlineStr">
        <is>
          <t>TIPs</t>
        </is>
      </c>
      <c r="PA165" s="41" t="n">
        <v>0</v>
      </c>
      <c r="PB165" s="61">
        <f>'ETF MTD'!$DU$28/'ETF MTD'!$DU$3-1</f>
        <v/>
      </c>
      <c r="PC165" s="61">
        <f>PA165*PB165</f>
        <v/>
      </c>
      <c r="PD165" s="33" t="n"/>
      <c r="PE165" t="inlineStr">
        <is>
          <t>TIPs</t>
        </is>
      </c>
      <c r="PF165" s="41" t="n">
        <v>0.025</v>
      </c>
      <c r="PG165" s="61">
        <f>'ETF MTD'!$DU$28/'ETF MTD'!$DU$3-1</f>
        <v/>
      </c>
      <c r="PH165" s="61">
        <f>PF165*PG165</f>
        <v/>
      </c>
      <c r="PI165" s="33" t="n"/>
      <c r="PJ165" t="inlineStr">
        <is>
          <t>TIPs</t>
        </is>
      </c>
      <c r="PK165" s="41" t="n">
        <v>0.025</v>
      </c>
      <c r="PL165" s="61">
        <f>'ETF MTD'!$DU$28/'ETF MTD'!$DU$3-1</f>
        <v/>
      </c>
      <c r="PM165" s="61">
        <f>PK165*PL165</f>
        <v/>
      </c>
      <c r="PN165" s="33" t="n"/>
      <c r="PO165" t="inlineStr">
        <is>
          <t>TIPs</t>
        </is>
      </c>
      <c r="PP165" s="41" t="n">
        <v>0.025</v>
      </c>
      <c r="PQ165" s="61">
        <f>'ETF MTD'!$DU$28/'ETF MTD'!$DU$3-1</f>
        <v/>
      </c>
      <c r="PR165" s="61">
        <f>PP165*PQ165</f>
        <v/>
      </c>
      <c r="PS165" s="33" t="n"/>
      <c r="PT165" t="inlineStr">
        <is>
          <t>TIPs</t>
        </is>
      </c>
      <c r="PU165" s="41" t="n">
        <v>0.025</v>
      </c>
      <c r="PV165" s="61">
        <f>'ETF MTD'!$DU$28/'ETF MTD'!$DU$3-1</f>
        <v/>
      </c>
      <c r="PW165" s="61">
        <f>PU165*PV165</f>
        <v/>
      </c>
      <c r="PX165" s="33" t="n"/>
      <c r="PY165" t="inlineStr">
        <is>
          <t>TIPs</t>
        </is>
      </c>
      <c r="PZ165" s="41" t="n">
        <v>0</v>
      </c>
      <c r="QA165" s="61">
        <f>'ETF MTD'!$DU$28/'ETF MTD'!$DU$3-1</f>
        <v/>
      </c>
      <c r="QB165" s="61">
        <f>PZ165*QA165</f>
        <v/>
      </c>
      <c r="QC165" s="33" t="n"/>
      <c r="QD165" t="inlineStr">
        <is>
          <t>TIPs</t>
        </is>
      </c>
      <c r="QE165" s="41" t="n">
        <v>0</v>
      </c>
      <c r="QF165" s="61">
        <f>'ETF MTD'!$DU$28/'ETF MTD'!$DU$3-1</f>
        <v/>
      </c>
      <c r="QG165" s="61">
        <f>QE165*QF165</f>
        <v/>
      </c>
      <c r="QH165" s="61" t="n"/>
      <c r="QI165" t="inlineStr">
        <is>
          <t>TIPs</t>
        </is>
      </c>
      <c r="QJ165" s="41" t="n">
        <v>0.025</v>
      </c>
      <c r="QK165" s="61">
        <f>'ETF MTD'!$DU$28/'ETF MTD'!$DU$3-1</f>
        <v/>
      </c>
      <c r="QL165" s="61">
        <f>QJ165*QK165</f>
        <v/>
      </c>
      <c r="QM165" s="33" t="n"/>
      <c r="QN165" t="inlineStr">
        <is>
          <t>TIPs</t>
        </is>
      </c>
      <c r="QO165" s="41" t="n">
        <v>0.025</v>
      </c>
      <c r="QP165" s="61">
        <f>'ETF MTD'!$DU$28/'ETF MTD'!$DU$3-1</f>
        <v/>
      </c>
      <c r="QQ165" s="61">
        <f>QO165*QP165</f>
        <v/>
      </c>
      <c r="QR165" s="33" t="n"/>
      <c r="QS165" t="inlineStr">
        <is>
          <t>TIPs</t>
        </is>
      </c>
      <c r="QT165" s="41" t="n">
        <v>0.05</v>
      </c>
      <c r="QU165" s="61">
        <f>'ETF MTD'!$DU$28/'ETF MTD'!$DU$3-1</f>
        <v/>
      </c>
      <c r="QV165" s="61">
        <f>QT165*QU165</f>
        <v/>
      </c>
      <c r="QW165" s="33" t="n"/>
      <c r="QX165" t="inlineStr">
        <is>
          <t>TIPs</t>
        </is>
      </c>
      <c r="QY165" s="41" t="n">
        <v>0.05</v>
      </c>
      <c r="QZ165" s="61">
        <f>'ETF MTD'!$DU$28/'ETF MTD'!$DU$3-1</f>
        <v/>
      </c>
      <c r="RA165" s="61">
        <f>QY165*QZ165</f>
        <v/>
      </c>
      <c r="RB165" s="33" t="n"/>
      <c r="RC165" t="inlineStr">
        <is>
          <t>TIPs</t>
        </is>
      </c>
      <c r="RD165" s="41" t="n">
        <v>0.05</v>
      </c>
      <c r="RE165" s="61">
        <f>'ETF MTD'!$DU$28/'ETF MTD'!$DU$3-1</f>
        <v/>
      </c>
      <c r="RF165" s="61">
        <f>RD165*RE165</f>
        <v/>
      </c>
      <c r="RG165" s="33" t="n"/>
      <c r="RH165" t="inlineStr">
        <is>
          <t>TIPs</t>
        </is>
      </c>
      <c r="RI165" s="41" t="n">
        <v>0.025</v>
      </c>
      <c r="RJ165" s="61">
        <f>'ETF MTD'!$DU$28/'ETF MTD'!$DU$3-1</f>
        <v/>
      </c>
      <c r="RK165" s="61">
        <f>RI165*RJ165</f>
        <v/>
      </c>
      <c r="RL165" s="61" t="n"/>
      <c r="RM165" s="34" t="n"/>
      <c r="RN165" s="43" t="n"/>
      <c r="RO165" s="38" t="n"/>
      <c r="RP165" s="35" t="n"/>
      <c r="RQ165" s="33" t="n"/>
      <c r="RR165" s="33" t="inlineStr">
        <is>
          <t>VAIPX</t>
        </is>
      </c>
      <c r="RS165" s="49" t="n">
        <v>0.08</v>
      </c>
      <c r="RT165" s="46">
        <f>($RT$156*$RI165)+($RS$156*RS165)</f>
        <v/>
      </c>
    </row>
    <row r="166">
      <c r="U166" s="33" t="inlineStr">
        <is>
          <t>EQCHX</t>
        </is>
      </c>
      <c r="V166" s="49" t="n">
        <v>0.05</v>
      </c>
      <c r="W166" s="61">
        <f>'ETF MTD'!$WA$28/'ETF MTD'!$WA$3-1</f>
        <v/>
      </c>
      <c r="X166" s="61">
        <f>V166*W166</f>
        <v/>
      </c>
      <c r="Y166" s="61" t="n"/>
      <c r="Z166" s="33" t="inlineStr">
        <is>
          <t>EQCHX</t>
        </is>
      </c>
      <c r="AA166" s="49" t="n">
        <v>0.05</v>
      </c>
      <c r="AB166" s="61">
        <f>'ETF MTD'!$WA$28/'ETF MTD'!$WA$3-1</f>
        <v/>
      </c>
      <c r="AC166" s="61">
        <f>AA166*AB166</f>
        <v/>
      </c>
      <c r="AD166" s="61" t="n"/>
      <c r="AE166" s="33" t="inlineStr">
        <is>
          <t>EQCHX</t>
        </is>
      </c>
      <c r="AF166" s="49" t="n">
        <v>0.05</v>
      </c>
      <c r="AG166" s="61">
        <f>'ETF MTD'!$WA$28/'ETF MTD'!$WA$3-1</f>
        <v/>
      </c>
      <c r="AH166" s="61">
        <f>AF166*AG166</f>
        <v/>
      </c>
      <c r="AI166" s="61" t="n"/>
      <c r="AJ166" s="33" t="inlineStr">
        <is>
          <t>EQCHX</t>
        </is>
      </c>
      <c r="AK166" s="49" t="n">
        <v>0.05</v>
      </c>
      <c r="AL166" s="61">
        <f>'ETF MTD'!$WA$28/'ETF MTD'!$WA$3-1</f>
        <v/>
      </c>
      <c r="AM166" s="61">
        <f>AK166*AL166</f>
        <v/>
      </c>
      <c r="AN166" s="61" t="n"/>
      <c r="AO166" s="33" t="inlineStr">
        <is>
          <t>EQCHX</t>
        </is>
      </c>
      <c r="AP166" s="49" t="n">
        <v>0.05</v>
      </c>
      <c r="AQ166" s="61">
        <f>'ETF MTD'!$WA$28/'ETF MTD'!$WA$3-1</f>
        <v/>
      </c>
      <c r="AR166" s="61">
        <f>AP166*AQ166</f>
        <v/>
      </c>
      <c r="AS166" s="61" t="n"/>
      <c r="AT166" s="33" t="inlineStr">
        <is>
          <t>EQCHX</t>
        </is>
      </c>
      <c r="AU166" s="49" t="n">
        <v>0.05</v>
      </c>
      <c r="AV166" s="61">
        <f>'ETF MTD'!$WA$28/'ETF MTD'!$WA$3-1</f>
        <v/>
      </c>
      <c r="AW166" s="61">
        <f>AU166*AV166</f>
        <v/>
      </c>
      <c r="AX166" s="61" t="n"/>
      <c r="AY166" s="33" t="inlineStr">
        <is>
          <t>EQCHX</t>
        </is>
      </c>
      <c r="AZ166" s="49" t="n">
        <v>0.05</v>
      </c>
      <c r="BA166" s="61">
        <f>'ETF MTD'!$WA$28/'ETF MTD'!$WA$3-1</f>
        <v/>
      </c>
      <c r="BB166" s="61">
        <f>AZ166*BA166</f>
        <v/>
      </c>
      <c r="BC166" s="61" t="n"/>
      <c r="BD166" s="33" t="inlineStr">
        <is>
          <t>EQCHX</t>
        </is>
      </c>
      <c r="BE166" s="49" t="n">
        <v>0.05</v>
      </c>
      <c r="BF166" s="61">
        <f>'ETF MTD'!$WA$28/'ETF MTD'!$WA$3-1</f>
        <v/>
      </c>
      <c r="BG166" s="61">
        <f>BE166*BF166</f>
        <v/>
      </c>
      <c r="BH166" s="61" t="n"/>
      <c r="BI166" s="33" t="inlineStr">
        <is>
          <t>EQCHX</t>
        </is>
      </c>
      <c r="BJ166" s="49" t="n">
        <v>0.05</v>
      </c>
      <c r="BK166" s="61">
        <f>'ETF MTD'!$WA$28/'ETF MTD'!$WA$3-1</f>
        <v/>
      </c>
      <c r="BL166" s="61">
        <f>BJ166*BK166</f>
        <v/>
      </c>
      <c r="BM166" s="61" t="n"/>
      <c r="BN166" s="33" t="inlineStr">
        <is>
          <t>EQCHX</t>
        </is>
      </c>
      <c r="BO166" s="49" t="n">
        <v>0.05</v>
      </c>
      <c r="BP166" s="61">
        <f>'ETF MTD'!$WA$28/'ETF MTD'!$WA$3-1</f>
        <v/>
      </c>
      <c r="BQ166" s="61">
        <f>BO166*BP166</f>
        <v/>
      </c>
      <c r="BR166" s="61" t="n"/>
      <c r="BS166" s="33" t="inlineStr">
        <is>
          <t>EQCHX</t>
        </is>
      </c>
      <c r="BT166" s="49" t="n">
        <v>0.05</v>
      </c>
      <c r="BU166" s="61">
        <f>'ETF MTD'!$WA$28/'ETF MTD'!$WA$3-1</f>
        <v/>
      </c>
      <c r="BV166" s="61">
        <f>BT166*BU166</f>
        <v/>
      </c>
      <c r="BW166" s="61" t="n"/>
      <c r="BX166" s="33" t="inlineStr">
        <is>
          <t>EQCHX</t>
        </is>
      </c>
      <c r="BY166" s="49" t="n">
        <v>0.05</v>
      </c>
      <c r="BZ166" s="61">
        <f>'ETF MTD'!$WA$28/'ETF MTD'!$WA$3-1</f>
        <v/>
      </c>
      <c r="CA166" s="61">
        <f>BY166*BZ166</f>
        <v/>
      </c>
      <c r="CB166" s="61" t="n"/>
      <c r="CC166" s="33" t="inlineStr">
        <is>
          <t>EQCHX</t>
        </is>
      </c>
      <c r="CD166" s="49" t="n">
        <v>0.05</v>
      </c>
      <c r="CE166" s="61">
        <f>'ETF MTD'!$WA$28/'ETF MTD'!$WA$3-1</f>
        <v/>
      </c>
      <c r="CF166" s="61">
        <f>CD166*CE166</f>
        <v/>
      </c>
      <c r="CG166" s="61" t="n"/>
      <c r="CH166" s="33" t="inlineStr">
        <is>
          <t>EQCHX</t>
        </is>
      </c>
      <c r="CI166" s="49" t="n">
        <v>0.05</v>
      </c>
      <c r="CJ166" s="61">
        <f>'ETF MTD'!$WA$28/'ETF MTD'!$WA$3-1</f>
        <v/>
      </c>
      <c r="CK166" s="61">
        <f>CI166*CJ166</f>
        <v/>
      </c>
      <c r="CL166" s="61" t="n"/>
      <c r="CM166" s="33" t="inlineStr">
        <is>
          <t>EQCHX</t>
        </is>
      </c>
      <c r="CN166" s="49" t="n">
        <v>0.05</v>
      </c>
      <c r="CO166" s="61">
        <f>'ETF MTD'!$WA$28/'ETF MTD'!$WA$3-1</f>
        <v/>
      </c>
      <c r="CP166" s="61">
        <f>CN166*CO166</f>
        <v/>
      </c>
      <c r="CQ166" s="61" t="n"/>
      <c r="CR166" s="33" t="inlineStr">
        <is>
          <t>EQCHX</t>
        </is>
      </c>
      <c r="CS166" s="49" t="n">
        <v>0.05</v>
      </c>
      <c r="CT166" s="61">
        <f>'ETF MTD'!$WA$28/'ETF MTD'!$WA$3-1</f>
        <v/>
      </c>
      <c r="CU166" s="61">
        <f>CS166*CT166</f>
        <v/>
      </c>
      <c r="CV166" s="61" t="n"/>
      <c r="CW166" s="33" t="inlineStr">
        <is>
          <t>EQCHX</t>
        </is>
      </c>
      <c r="CX166" s="49" t="n">
        <v>0.05</v>
      </c>
      <c r="CY166" s="61">
        <f>'ETF MTD'!$WA$28/'ETF MTD'!$WA$3-1</f>
        <v/>
      </c>
      <c r="CZ166" s="61">
        <f>CX166*CY166</f>
        <v/>
      </c>
      <c r="DA166" s="61" t="n"/>
      <c r="DB166" s="33" t="inlineStr">
        <is>
          <t>EQCHX</t>
        </is>
      </c>
      <c r="DC166" s="49" t="n">
        <v>0.05</v>
      </c>
      <c r="DD166" s="61">
        <f>'ETF MTD'!$WA$28/'ETF MTD'!$WA$3-1</f>
        <v/>
      </c>
      <c r="DE166" s="61">
        <f>DC166*DD166</f>
        <v/>
      </c>
      <c r="DF166" s="61" t="n"/>
      <c r="DG166" s="33" t="inlineStr">
        <is>
          <t>EQCHX</t>
        </is>
      </c>
      <c r="DH166" s="49" t="n">
        <v>0.05</v>
      </c>
      <c r="DI166" s="61">
        <f>'ETF MTD'!$WA$28/'ETF MTD'!$WA$3-1</f>
        <v/>
      </c>
      <c r="DJ166" s="61">
        <f>DH166*DI166</f>
        <v/>
      </c>
      <c r="DK166" s="61" t="n"/>
      <c r="DL166" s="33" t="inlineStr">
        <is>
          <t>EQCHX</t>
        </is>
      </c>
      <c r="DM166" s="49" t="n">
        <v>0.05</v>
      </c>
      <c r="DN166" s="61">
        <f>'ETF MTD'!$WA$28/'ETF MTD'!$WA$3-1</f>
        <v/>
      </c>
      <c r="DO166" s="61">
        <f>DM166*DN166</f>
        <v/>
      </c>
      <c r="DP166" s="61" t="n"/>
      <c r="DQ166" s="33" t="inlineStr">
        <is>
          <t>EQCHX</t>
        </is>
      </c>
      <c r="DR166" s="49" t="n">
        <v>0.05</v>
      </c>
      <c r="DS166" s="61">
        <f>'ETF MTD'!$WA$28/'ETF MTD'!$WA$3-1</f>
        <v/>
      </c>
      <c r="DT166" s="61">
        <f>DR166*DS166</f>
        <v/>
      </c>
      <c r="DU166" s="61" t="n"/>
      <c r="DV166" s="33" t="inlineStr">
        <is>
          <t>EQCHX</t>
        </is>
      </c>
      <c r="DW166" s="49" t="n">
        <v>0.05</v>
      </c>
      <c r="DX166" s="61">
        <f>'ETF MTD'!$WA$28/'ETF MTD'!$WA$3-1</f>
        <v/>
      </c>
      <c r="DY166" s="61">
        <f>DW166*DX166</f>
        <v/>
      </c>
      <c r="DZ166" s="61" t="n"/>
      <c r="EA166" s="33" t="inlineStr">
        <is>
          <t>EQCHX</t>
        </is>
      </c>
      <c r="EB166" s="49" t="n">
        <v>0.05</v>
      </c>
      <c r="EC166" s="61">
        <f>'ETF MTD'!$WA$28/'ETF MTD'!$WA$3-1</f>
        <v/>
      </c>
      <c r="ED166" s="61">
        <f>EB166*EC166</f>
        <v/>
      </c>
      <c r="EE166" s="61" t="n"/>
      <c r="EF166" s="33" t="inlineStr">
        <is>
          <t>EQCHX</t>
        </is>
      </c>
      <c r="EG166" s="49" t="n">
        <v>0.05</v>
      </c>
      <c r="EH166" s="61">
        <f>'ETF MTD'!$WA$28/'ETF MTD'!$WA$3-1</f>
        <v/>
      </c>
      <c r="EI166" s="61">
        <f>EG166*EH166</f>
        <v/>
      </c>
      <c r="EJ166" s="61" t="n"/>
      <c r="EK166" s="33" t="inlineStr">
        <is>
          <t>EQCHX</t>
        </is>
      </c>
      <c r="EL166" s="49" t="n">
        <v>0.05</v>
      </c>
      <c r="EM166" s="61">
        <f>'ETF MTD'!$WA$28/'ETF MTD'!$WA$3-1</f>
        <v/>
      </c>
      <c r="EN166" s="61">
        <f>EL166*EM166</f>
        <v/>
      </c>
      <c r="EO166" s="61" t="n"/>
      <c r="EP166" s="33" t="inlineStr">
        <is>
          <t>EQCHX</t>
        </is>
      </c>
      <c r="EQ166" s="49" t="n">
        <v>0.05</v>
      </c>
      <c r="ER166" s="61">
        <f>'ETF MTD'!$WA$28/'ETF MTD'!$WA$3-1</f>
        <v/>
      </c>
      <c r="ES166" s="61">
        <f>EQ166*ER166</f>
        <v/>
      </c>
      <c r="ET166" s="61" t="n"/>
      <c r="EU166" s="33" t="inlineStr">
        <is>
          <t>EQCHX</t>
        </is>
      </c>
      <c r="EV166" s="49" t="n">
        <v>0.05</v>
      </c>
      <c r="EW166" s="61">
        <f>'ETF MTD'!$WA$28/'ETF MTD'!$WA$3-1</f>
        <v/>
      </c>
      <c r="EX166" s="61">
        <f>EV166*EW166</f>
        <v/>
      </c>
      <c r="EY166" s="61" t="n"/>
      <c r="EZ166" s="33" t="inlineStr">
        <is>
          <t>EQCHX</t>
        </is>
      </c>
      <c r="FA166" s="49" t="n">
        <v>0.05</v>
      </c>
      <c r="FB166" s="61">
        <f>'ETF MTD'!$WA$28/'ETF MTD'!$WA$3-1</f>
        <v/>
      </c>
      <c r="FC166" s="61">
        <f>FA166*FB166</f>
        <v/>
      </c>
      <c r="FD166" s="61" t="n"/>
      <c r="FE166" s="33" t="inlineStr">
        <is>
          <t>EQCHX</t>
        </is>
      </c>
      <c r="FF166" s="49" t="n">
        <v>0.05</v>
      </c>
      <c r="FG166" s="61">
        <f>'ETF MTD'!$WA$28/'ETF MTD'!$WA$3-1</f>
        <v/>
      </c>
      <c r="FH166" s="61">
        <f>FF166*FG166</f>
        <v/>
      </c>
      <c r="FI166" s="61" t="n"/>
      <c r="FJ166" s="33" t="inlineStr">
        <is>
          <t>EQCHX</t>
        </is>
      </c>
      <c r="FK166" s="49" t="n">
        <v>0.05</v>
      </c>
      <c r="FL166" s="61">
        <f>'ETF MTD'!$WA$28/'ETF MTD'!$WA$3-1</f>
        <v/>
      </c>
      <c r="FM166" s="61">
        <f>FK166*FL166</f>
        <v/>
      </c>
      <c r="FN166" s="61" t="n"/>
      <c r="FO166" s="33" t="inlineStr">
        <is>
          <t>EQCHX</t>
        </is>
      </c>
      <c r="FP166" s="49" t="n">
        <v>0.05</v>
      </c>
      <c r="FQ166" s="61">
        <f>'ETF MTD'!$WA$28/'ETF MTD'!$WA$3-1</f>
        <v/>
      </c>
      <c r="FR166" s="61">
        <f>FP166*FQ166</f>
        <v/>
      </c>
      <c r="FS166" s="61" t="n"/>
      <c r="FT166" s="33" t="inlineStr">
        <is>
          <t>EQCHX</t>
        </is>
      </c>
      <c r="FU166" s="49" t="n">
        <v>0.05</v>
      </c>
      <c r="FV166" s="61">
        <f>'ETF MTD'!$WA$28/'ETF MTD'!$WA$3-1</f>
        <v/>
      </c>
      <c r="FW166" s="61">
        <f>FU166*FV166</f>
        <v/>
      </c>
      <c r="FX166" s="61" t="n"/>
      <c r="FY166" s="33" t="inlineStr">
        <is>
          <t>EQCHX</t>
        </is>
      </c>
      <c r="FZ166" s="41" t="n">
        <v>0.05</v>
      </c>
      <c r="GA166" s="61">
        <f>'ETF MTD'!$WA$28/'ETF MTD'!$WA$3-1</f>
        <v/>
      </c>
      <c r="GB166" s="61">
        <f>FZ166*GA166</f>
        <v/>
      </c>
      <c r="GC166" s="61" t="n"/>
      <c r="GD166" s="33" t="inlineStr">
        <is>
          <t>EQCHX</t>
        </is>
      </c>
      <c r="GE166" s="41" t="n">
        <v>0.05</v>
      </c>
      <c r="GF166" s="61">
        <f>'ETF MTD'!$WA$28/'ETF MTD'!$WA$3-1</f>
        <v/>
      </c>
      <c r="GG166" s="61">
        <f>GE166*GF166</f>
        <v/>
      </c>
      <c r="GH166" s="61" t="n"/>
      <c r="GI166" s="33" t="inlineStr">
        <is>
          <t>EQCHX</t>
        </is>
      </c>
      <c r="GJ166" s="41" t="n">
        <v>0.05</v>
      </c>
      <c r="GK166" s="61">
        <f>'ETF MTD'!$WA$28/'ETF MTD'!$WA$3-1</f>
        <v/>
      </c>
      <c r="GL166" s="61">
        <f>GJ166*GK166</f>
        <v/>
      </c>
      <c r="GM166" s="61" t="n"/>
      <c r="GN166" s="33" t="inlineStr">
        <is>
          <t>EQCHX</t>
        </is>
      </c>
      <c r="GO166" s="41" t="n">
        <v>0.05</v>
      </c>
      <c r="GP166" s="61">
        <f>'ETF MTD'!$WA$28/'ETF MTD'!$WA$3-1</f>
        <v/>
      </c>
      <c r="GQ166" s="61">
        <f>GO166*GP166</f>
        <v/>
      </c>
      <c r="GR166" s="61" t="n"/>
      <c r="GS166" s="33" t="inlineStr">
        <is>
          <t>EQCHX</t>
        </is>
      </c>
      <c r="GT166" s="41" t="n">
        <v>0.05</v>
      </c>
      <c r="GU166" s="61">
        <f>'ETF MTD'!$WA$28/'ETF MTD'!$WA$3-1</f>
        <v/>
      </c>
      <c r="GV166" s="61">
        <f>GT166*GU166</f>
        <v/>
      </c>
      <c r="GW166" s="61" t="n"/>
      <c r="GX166" s="33" t="inlineStr">
        <is>
          <t>EQCHX</t>
        </is>
      </c>
      <c r="GY166" s="41" t="n">
        <v>0.05</v>
      </c>
      <c r="GZ166" s="61">
        <f>'ETF MTD'!$WA$28/'ETF MTD'!$WA$3-1</f>
        <v/>
      </c>
      <c r="HA166" s="61">
        <f>GY166*GZ166</f>
        <v/>
      </c>
      <c r="HB166" s="61" t="n"/>
      <c r="HC166" s="33" t="inlineStr">
        <is>
          <t>EQCHX</t>
        </is>
      </c>
      <c r="HD166" s="41" t="n">
        <v>0.05</v>
      </c>
      <c r="HE166" s="61">
        <f>'ETF MTD'!$WA$28/'ETF MTD'!$WA$3-1</f>
        <v/>
      </c>
      <c r="HF166" s="61">
        <f>HD166*HE166</f>
        <v/>
      </c>
      <c r="HG166" s="61" t="n"/>
      <c r="HH166" s="33" t="inlineStr">
        <is>
          <t>EQCHX</t>
        </is>
      </c>
      <c r="HI166" s="41" t="n">
        <v>0.05</v>
      </c>
      <c r="HJ166" s="61">
        <f>'ETF MTD'!$WA$28/'ETF MTD'!$WA$3-1</f>
        <v/>
      </c>
      <c r="HK166" s="61">
        <f>HI166*HJ166</f>
        <v/>
      </c>
      <c r="HL166" s="61" t="n"/>
      <c r="HM166" s="33" t="inlineStr">
        <is>
          <t>EQCHX</t>
        </is>
      </c>
      <c r="HN166" s="41" t="n">
        <v>0.05</v>
      </c>
      <c r="HO166" s="61">
        <f>'ETF MTD'!$WA$28/'ETF MTD'!$WA$3-1</f>
        <v/>
      </c>
      <c r="HP166" s="61">
        <f>HN166*HO166</f>
        <v/>
      </c>
      <c r="HQ166" s="61" t="n"/>
      <c r="HR166" s="33" t="inlineStr">
        <is>
          <t>IAU</t>
        </is>
      </c>
      <c r="HS166" s="41" t="n">
        <v>0.05</v>
      </c>
      <c r="HT166" s="61">
        <f>'ETF MTD'!$IK$28/'ETF MTD'!$IK$3-1</f>
        <v/>
      </c>
      <c r="HU166" s="61">
        <f>HS166*HT166</f>
        <v/>
      </c>
      <c r="HV166" s="61" t="n"/>
      <c r="HW166" s="33" t="inlineStr">
        <is>
          <t>IAU</t>
        </is>
      </c>
      <c r="HX166" s="41" t="n">
        <v>0.05</v>
      </c>
      <c r="HY166" s="61">
        <f>'ETF MTD'!$IK$28/'ETF MTD'!$IK$3-1</f>
        <v/>
      </c>
      <c r="HZ166" s="61">
        <f>HX166*HY166</f>
        <v/>
      </c>
      <c r="IA166" s="61" t="n"/>
      <c r="IB166" s="33" t="inlineStr">
        <is>
          <t>IAU</t>
        </is>
      </c>
      <c r="IC166" s="41" t="n">
        <v>0.025</v>
      </c>
      <c r="ID166" s="61">
        <f>'ETF MTD'!$IK$28/'ETF MTD'!$IK$3-1</f>
        <v/>
      </c>
      <c r="IE166" s="61">
        <f>IC166*ID166</f>
        <v/>
      </c>
      <c r="IF166" s="61" t="n"/>
      <c r="IG166" s="33" t="inlineStr">
        <is>
          <t>IAU</t>
        </is>
      </c>
      <c r="IH166" s="41" t="n">
        <v>0.05</v>
      </c>
      <c r="II166" s="61">
        <f>'ETF MTD'!$IK$28/'ETF MTD'!$IK$3-1</f>
        <v/>
      </c>
      <c r="IJ166" s="61">
        <f>IH166*II166</f>
        <v/>
      </c>
      <c r="IK166" s="61" t="n"/>
      <c r="IL166" s="33" t="inlineStr">
        <is>
          <t>IAU</t>
        </is>
      </c>
      <c r="IM166" s="41" t="n">
        <v>0.025</v>
      </c>
      <c r="IN166" s="61">
        <f>'ETF MTD'!$IK$28/'ETF MTD'!$IK$3-1</f>
        <v/>
      </c>
      <c r="IO166" s="61">
        <f>IM166*IN166</f>
        <v/>
      </c>
      <c r="IP166" s="61" t="n"/>
      <c r="IQ166" s="33" t="inlineStr">
        <is>
          <t>IAU</t>
        </is>
      </c>
      <c r="IR166" s="41" t="n">
        <v>0.025</v>
      </c>
      <c r="IS166" s="61">
        <f>'ETF MTD'!$IK$28/'ETF MTD'!$IK$3-1</f>
        <v/>
      </c>
      <c r="IT166" s="61">
        <f>IR166*IS166</f>
        <v/>
      </c>
      <c r="IU166" s="61" t="n"/>
      <c r="IV166" s="33" t="inlineStr">
        <is>
          <t>IAU</t>
        </is>
      </c>
      <c r="IW166" s="41" t="n">
        <v>0</v>
      </c>
      <c r="IX166" s="61">
        <f>'ETF MTD'!$IK$28/'ETF MTD'!$IK$3-1</f>
        <v/>
      </c>
      <c r="IY166" s="61">
        <f>IW166*IX166</f>
        <v/>
      </c>
      <c r="IZ166" s="61" t="n"/>
      <c r="JA166" s="33" t="inlineStr">
        <is>
          <t>IAU</t>
        </is>
      </c>
      <c r="JB166" s="41" t="n">
        <v>0</v>
      </c>
      <c r="JC166" s="61">
        <f>'ETF MTD'!$IK$28/'ETF MTD'!$IK$3-1</f>
        <v/>
      </c>
      <c r="JD166" s="61">
        <f>JB166*JC166</f>
        <v/>
      </c>
      <c r="JE166" s="61" t="n"/>
      <c r="JF166" s="33" t="inlineStr">
        <is>
          <t>IAU</t>
        </is>
      </c>
      <c r="JG166" s="41" t="n">
        <v>0.05</v>
      </c>
      <c r="JH166" s="61">
        <f>'ETF MTD'!$IK$28/'ETF MTD'!$IK$3-1</f>
        <v/>
      </c>
      <c r="JI166" s="61">
        <f>JG166*JH166</f>
        <v/>
      </c>
      <c r="JJ166" s="61" t="n"/>
      <c r="JK166" s="33" t="inlineStr">
        <is>
          <t>IAU</t>
        </is>
      </c>
      <c r="JL166" s="41" t="n">
        <v>0.025</v>
      </c>
      <c r="JM166" s="61">
        <f>'ETF MTD'!$IK$28/'ETF MTD'!$IK$3-1</f>
        <v/>
      </c>
      <c r="JN166" s="61">
        <f>JL166*JM166</f>
        <v/>
      </c>
      <c r="JO166" s="61" t="n"/>
      <c r="JP166" s="33" t="inlineStr">
        <is>
          <t>IAU</t>
        </is>
      </c>
      <c r="JQ166" s="41" t="n">
        <v>0</v>
      </c>
      <c r="JR166" s="61">
        <f>'ETF MTD'!$IK$28/'ETF MTD'!$IK$3-1</f>
        <v/>
      </c>
      <c r="JS166" s="61">
        <f>JQ166*JR166</f>
        <v/>
      </c>
      <c r="JT166" s="61" t="n"/>
      <c r="JU166" s="33" t="inlineStr">
        <is>
          <t>IAU</t>
        </is>
      </c>
      <c r="JV166" s="41" t="n">
        <v>0</v>
      </c>
      <c r="JW166" s="61">
        <f>'ETF MTD'!$IK$28/'ETF MTD'!$IK$3-1</f>
        <v/>
      </c>
      <c r="JX166" s="61">
        <f>JV166*JW166</f>
        <v/>
      </c>
      <c r="JY166" s="61" t="n"/>
      <c r="JZ166" t="inlineStr">
        <is>
          <t>Gold</t>
        </is>
      </c>
      <c r="KA166" s="41" t="n">
        <v>0</v>
      </c>
      <c r="KB166" s="61">
        <f>'ETF MTD'!$IK$28/'ETF MTD'!$IK$3-1</f>
        <v/>
      </c>
      <c r="KC166" s="61">
        <f>KA166*KB166</f>
        <v/>
      </c>
      <c r="KD166" s="61" t="n"/>
      <c r="KE166" t="inlineStr">
        <is>
          <t>Gold</t>
        </is>
      </c>
      <c r="KF166" s="41" t="n">
        <v>0</v>
      </c>
      <c r="KG166" s="61">
        <f>'ETF MTD'!$IK$28/'ETF MTD'!$IK$3-1</f>
        <v/>
      </c>
      <c r="KH166" s="61">
        <f>KF166*KG166</f>
        <v/>
      </c>
      <c r="KI166" s="61" t="n"/>
      <c r="KJ166" t="inlineStr">
        <is>
          <t>Gold</t>
        </is>
      </c>
      <c r="KK166" s="41" t="n">
        <v>0</v>
      </c>
      <c r="KL166" s="61">
        <f>'ETF MTD'!$IK$28/'ETF MTD'!$IK$3-1</f>
        <v/>
      </c>
      <c r="KM166" s="61">
        <f>KK166*KL166</f>
        <v/>
      </c>
      <c r="KN166" s="61" t="n"/>
      <c r="KO166" t="inlineStr">
        <is>
          <t>Gold</t>
        </is>
      </c>
      <c r="KP166" s="41" t="n">
        <v>0</v>
      </c>
      <c r="KQ166" s="61">
        <f>'ETF MTD'!$IK$28/'ETF MTD'!$IK$3-1</f>
        <v/>
      </c>
      <c r="KR166" s="61">
        <f>KP166*KQ166</f>
        <v/>
      </c>
      <c r="KS166" s="61" t="n"/>
      <c r="KT166" t="inlineStr">
        <is>
          <t>Gold</t>
        </is>
      </c>
      <c r="KU166" s="41" t="n">
        <v>0.025</v>
      </c>
      <c r="KV166" s="61">
        <f>'ETF MTD'!$IK$28/'ETF MTD'!$IK$3-1</f>
        <v/>
      </c>
      <c r="KW166" s="61">
        <f>KU166*KV166</f>
        <v/>
      </c>
      <c r="KX166" s="61" t="n"/>
      <c r="KY166" t="inlineStr">
        <is>
          <t>Gold</t>
        </is>
      </c>
      <c r="KZ166" s="41" t="n">
        <v>0.05</v>
      </c>
      <c r="LA166" s="61">
        <f>'ETF MTD'!$IK$28/'ETF MTD'!$IK$3-1</f>
        <v/>
      </c>
      <c r="LB166" s="61">
        <f>KZ166*LA166</f>
        <v/>
      </c>
      <c r="LC166" s="61" t="n"/>
      <c r="LD166" t="inlineStr">
        <is>
          <t>Gold</t>
        </is>
      </c>
      <c r="LE166" s="41" t="n">
        <v>0.05</v>
      </c>
      <c r="LF166" s="61">
        <f>'ETF MTD'!$IK$28/'ETF MTD'!$IK$3-1</f>
        <v/>
      </c>
      <c r="LG166" s="61">
        <f>LE166*LF166</f>
        <v/>
      </c>
      <c r="LH166" s="61" t="n"/>
      <c r="LI166" t="inlineStr">
        <is>
          <t>Gold</t>
        </is>
      </c>
      <c r="LJ166" s="41" t="n">
        <v>0.05</v>
      </c>
      <c r="LK166" s="61">
        <f>'ETF MTD'!$IK$28/'ETF MTD'!$IK$3-1</f>
        <v/>
      </c>
      <c r="LL166" s="61">
        <f>LJ166*LK166</f>
        <v/>
      </c>
      <c r="LM166" s="61" t="n"/>
      <c r="LN166" t="inlineStr">
        <is>
          <t>Gold</t>
        </is>
      </c>
      <c r="LO166" s="41" t="n">
        <v>0.025</v>
      </c>
      <c r="LP166" s="61">
        <f>'ETF MTD'!$IK$28/'ETF MTD'!$IK$3-1</f>
        <v/>
      </c>
      <c r="LQ166" s="61">
        <f>LO166*LP166</f>
        <v/>
      </c>
      <c r="LR166" s="61" t="n"/>
      <c r="LS166" t="inlineStr">
        <is>
          <t>Gold</t>
        </is>
      </c>
      <c r="LT166" s="41" t="n">
        <v>0</v>
      </c>
      <c r="LU166" s="61">
        <f>'ETF MTD'!$IK$28/'ETF MTD'!$IK$3-1</f>
        <v/>
      </c>
      <c r="LV166" s="61">
        <f>LT166*LU166</f>
        <v/>
      </c>
      <c r="LW166" s="61" t="n"/>
      <c r="LX166" t="inlineStr">
        <is>
          <t>Gold</t>
        </is>
      </c>
      <c r="LY166" s="41" t="n">
        <v>0</v>
      </c>
      <c r="LZ166" s="61">
        <f>'ETF MTD'!$IK$28/'ETF MTD'!$IK$3-1</f>
        <v/>
      </c>
      <c r="MA166" s="61">
        <f>LY166*LZ166</f>
        <v/>
      </c>
      <c r="MB166" s="61" t="n"/>
      <c r="MC166" t="inlineStr">
        <is>
          <t>Gold</t>
        </is>
      </c>
      <c r="MD166" s="41" t="n">
        <v>0</v>
      </c>
      <c r="ME166" s="61">
        <f>'ETF MTD'!$IK$28/'ETF MTD'!$IK$3-1</f>
        <v/>
      </c>
      <c r="MF166" s="61">
        <f>MD166*ME166</f>
        <v/>
      </c>
      <c r="MG166" s="61" t="n"/>
      <c r="MH166" t="inlineStr">
        <is>
          <t>Gold</t>
        </is>
      </c>
      <c r="MI166" s="41" t="n">
        <v>0</v>
      </c>
      <c r="MJ166" s="61">
        <f>'ETF MTD'!$IK$28/'ETF MTD'!$IK$3-1</f>
        <v/>
      </c>
      <c r="MK166" s="61">
        <f>MI166*MJ166</f>
        <v/>
      </c>
      <c r="ML166" s="61" t="n"/>
      <c r="MM166" t="inlineStr">
        <is>
          <t>Gold</t>
        </is>
      </c>
      <c r="MN166" s="41" t="n">
        <v>0</v>
      </c>
      <c r="MO166" s="61">
        <f>'ETF MTD'!$IK$28/'ETF MTD'!$IK$3-1</f>
        <v/>
      </c>
      <c r="MP166" s="61">
        <f>MN166*MO166</f>
        <v/>
      </c>
      <c r="MQ166" s="33" t="n"/>
      <c r="MR166" t="inlineStr">
        <is>
          <t>Gold</t>
        </is>
      </c>
      <c r="MS166" s="41" t="n">
        <v>0.025</v>
      </c>
      <c r="MT166" s="61">
        <f>'ETF MTD'!$IK$28/'ETF MTD'!$IK$3-1</f>
        <v/>
      </c>
      <c r="MU166" s="61">
        <f>MS166*MT166</f>
        <v/>
      </c>
      <c r="MV166" s="61" t="n"/>
      <c r="MW166" t="inlineStr">
        <is>
          <t>Gold</t>
        </is>
      </c>
      <c r="MX166" s="41" t="n">
        <v>0.025</v>
      </c>
      <c r="MY166" s="61">
        <f>'ETF MTD'!$IK$28/'ETF MTD'!$IK$3-1</f>
        <v/>
      </c>
      <c r="MZ166" s="61">
        <f>MX166*MY166</f>
        <v/>
      </c>
      <c r="NA166" s="33" t="n"/>
      <c r="NB166" t="inlineStr">
        <is>
          <t>Gold</t>
        </is>
      </c>
      <c r="NC166" s="41" t="n">
        <v>0.05</v>
      </c>
      <c r="ND166" s="61">
        <f>'ETF MTD'!$IK$28/'ETF MTD'!$IK$3-1</f>
        <v/>
      </c>
      <c r="NE166" s="61">
        <f>NC166*ND166</f>
        <v/>
      </c>
      <c r="NF166" s="33" t="n"/>
      <c r="NG166" t="inlineStr">
        <is>
          <t>Gold</t>
        </is>
      </c>
      <c r="NH166" s="41" t="n">
        <v>0.05</v>
      </c>
      <c r="NI166" s="61">
        <f>'ETF MTD'!$IK$28/'ETF MTD'!$IK$3-1</f>
        <v/>
      </c>
      <c r="NJ166" s="61">
        <f>NH166*NI166</f>
        <v/>
      </c>
      <c r="NK166" s="33" t="n"/>
      <c r="NL166" t="inlineStr">
        <is>
          <t>Gold</t>
        </is>
      </c>
      <c r="NM166" s="41" t="n">
        <v>0.05</v>
      </c>
      <c r="NN166" s="61">
        <f>'ETF MTD'!$IK$28/'ETF MTD'!$IK$3-1</f>
        <v/>
      </c>
      <c r="NO166" s="61">
        <f>NM166*NN166</f>
        <v/>
      </c>
      <c r="NP166" s="33" t="n"/>
      <c r="NQ166" t="inlineStr">
        <is>
          <t>Gold</t>
        </is>
      </c>
      <c r="NR166" s="41" t="n">
        <v>0.05</v>
      </c>
      <c r="NS166" s="61">
        <f>'ETF MTD'!$IK$28/'ETF MTD'!$IK$3-1</f>
        <v/>
      </c>
      <c r="NT166" s="61">
        <f>NR166*NS166</f>
        <v/>
      </c>
      <c r="NU166" s="33" t="n"/>
      <c r="NV166" t="inlineStr">
        <is>
          <t>Gold</t>
        </is>
      </c>
      <c r="NW166" s="41" t="n">
        <v>0.05</v>
      </c>
      <c r="NX166" s="61">
        <f>'ETF MTD'!$IK$28/'ETF MTD'!$IK$3-1</f>
        <v/>
      </c>
      <c r="NY166" s="61">
        <f>NW166*NX166</f>
        <v/>
      </c>
      <c r="NZ166" s="33" t="n"/>
      <c r="OA166" t="inlineStr">
        <is>
          <t>Gold</t>
        </is>
      </c>
      <c r="OB166" s="41" t="n">
        <v>0.025</v>
      </c>
      <c r="OC166" s="61">
        <f>'ETF MTD'!$IK$28/'ETF MTD'!$IK$3-1</f>
        <v/>
      </c>
      <c r="OD166" s="61">
        <f>OB166*OC166</f>
        <v/>
      </c>
      <c r="OE166" s="33" t="n"/>
      <c r="OF166" t="inlineStr">
        <is>
          <t>Trend</t>
        </is>
      </c>
      <c r="OG166" s="41" t="n">
        <v>0.05</v>
      </c>
      <c r="OH166" s="61">
        <f>'ETF MTD'!$IK$28/'ETF MTD'!$IK$3-1</f>
        <v/>
      </c>
      <c r="OI166" s="61">
        <f>OG166*OH166</f>
        <v/>
      </c>
      <c r="OJ166" s="33" t="n"/>
      <c r="OK166" t="inlineStr">
        <is>
          <t>Trend</t>
        </is>
      </c>
      <c r="OL166" s="41" t="n">
        <v>0.05</v>
      </c>
      <c r="OM166" s="61">
        <f>'ETF MTD'!$IK$28/'ETF MTD'!$IK$3-1</f>
        <v/>
      </c>
      <c r="ON166" s="61">
        <f>OL166*OM166</f>
        <v/>
      </c>
      <c r="OO166" s="33" t="n"/>
      <c r="OP166" t="inlineStr">
        <is>
          <t>Trend</t>
        </is>
      </c>
      <c r="OQ166" s="41" t="n">
        <v>0.025</v>
      </c>
      <c r="OR166" s="61">
        <f>'ETF MTD'!$IK$28/'ETF MTD'!$IK$3-1</f>
        <v/>
      </c>
      <c r="OS166" s="61">
        <f>OQ166*OR166</f>
        <v/>
      </c>
      <c r="OT166" s="33" t="n"/>
      <c r="OU166" t="inlineStr">
        <is>
          <t>Trend</t>
        </is>
      </c>
      <c r="OV166" s="41" t="n">
        <v>0.05</v>
      </c>
      <c r="OW166" s="61">
        <f>'ETF MTD'!$IK$28/'ETF MTD'!$IK$3-1</f>
        <v/>
      </c>
      <c r="OX166" s="61">
        <f>OV166*OW166</f>
        <v/>
      </c>
      <c r="OY166" s="33" t="n"/>
      <c r="OZ166" t="inlineStr">
        <is>
          <t>Trend</t>
        </is>
      </c>
      <c r="PA166" s="41" t="n">
        <v>0.05</v>
      </c>
      <c r="PB166" s="61">
        <f>'ETF MTD'!$IK$28/'ETF MTD'!$IK$3-1</f>
        <v/>
      </c>
      <c r="PC166" s="61">
        <f>PA166*PB166</f>
        <v/>
      </c>
      <c r="PD166" s="33" t="n"/>
      <c r="PE166" t="inlineStr">
        <is>
          <t>Trend</t>
        </is>
      </c>
      <c r="PF166" s="41" t="n">
        <v>0.05</v>
      </c>
      <c r="PG166" s="61">
        <f>'ETF MTD'!$IK$28/'ETF MTD'!$IK$3-1</f>
        <v/>
      </c>
      <c r="PH166" s="61">
        <f>PF166*PG166</f>
        <v/>
      </c>
      <c r="PI166" s="33" t="n"/>
      <c r="PJ166" t="inlineStr">
        <is>
          <t>Trend</t>
        </is>
      </c>
      <c r="PK166" s="41" t="n">
        <v>0.05</v>
      </c>
      <c r="PL166" s="61">
        <f>'ETF MTD'!$IK$28/'ETF MTD'!$IK$3-1</f>
        <v/>
      </c>
      <c r="PM166" s="61">
        <f>PK166*PL166</f>
        <v/>
      </c>
      <c r="PN166" s="33" t="n"/>
      <c r="PO166" t="inlineStr">
        <is>
          <t>Trend</t>
        </is>
      </c>
      <c r="PP166" s="41" t="n">
        <v>0.05</v>
      </c>
      <c r="PQ166" s="61">
        <f>'ETF MTD'!$IK$28/'ETF MTD'!$IK$3-1</f>
        <v/>
      </c>
      <c r="PR166" s="61">
        <f>PP166*PQ166</f>
        <v/>
      </c>
      <c r="PS166" s="33" t="n"/>
      <c r="PT166" t="inlineStr">
        <is>
          <t>Trend</t>
        </is>
      </c>
      <c r="PU166" s="41" t="n">
        <v>0.05</v>
      </c>
      <c r="PV166" s="61">
        <f>'ETF MTD'!$IK$28/'ETF MTD'!$IK$3-1</f>
        <v/>
      </c>
      <c r="PW166" s="61">
        <f>PU166*PV166</f>
        <v/>
      </c>
      <c r="PX166" s="33" t="n"/>
      <c r="PY166" t="inlineStr">
        <is>
          <t>Trend</t>
        </is>
      </c>
      <c r="PZ166" s="41" t="n">
        <v>0.05</v>
      </c>
      <c r="QA166" s="61">
        <f>'ETF MTD'!$IK$28/'ETF MTD'!$IK$3-1</f>
        <v/>
      </c>
      <c r="QB166" s="61">
        <f>PZ166*QA166</f>
        <v/>
      </c>
      <c r="QC166" s="33" t="n"/>
      <c r="QD166" t="inlineStr">
        <is>
          <t>Trend</t>
        </is>
      </c>
      <c r="QE166" s="41" t="n">
        <v>0.05</v>
      </c>
      <c r="QF166" s="61">
        <f>'ETF MTD'!$IK$28/'ETF MTD'!$IK$3-1</f>
        <v/>
      </c>
      <c r="QG166" s="61">
        <f>QE166*QF166</f>
        <v/>
      </c>
      <c r="QH166" s="61" t="n"/>
      <c r="QI166" t="inlineStr">
        <is>
          <t>Trend</t>
        </is>
      </c>
      <c r="QJ166" s="41" t="n">
        <v>0.05</v>
      </c>
      <c r="QK166" s="61">
        <f>'ETF MTD'!$IK$28/'ETF MTD'!$IK$3-1</f>
        <v/>
      </c>
      <c r="QL166" s="61">
        <f>QJ166*QK166</f>
        <v/>
      </c>
      <c r="QM166" s="33" t="n"/>
      <c r="QN166" t="inlineStr">
        <is>
          <t>Trend</t>
        </is>
      </c>
      <c r="QO166" s="41" t="n">
        <v>0.05</v>
      </c>
      <c r="QP166" s="61">
        <f>'ETF MTD'!$IK$28/'ETF MTD'!$IK$3-1</f>
        <v/>
      </c>
      <c r="QQ166" s="61">
        <f>QO166*QP166</f>
        <v/>
      </c>
      <c r="QR166" s="33" t="n"/>
      <c r="QS166" t="inlineStr">
        <is>
          <t>Trend</t>
        </is>
      </c>
      <c r="QT166" s="41" t="n">
        <v>0.05</v>
      </c>
      <c r="QU166" s="61">
        <f>'ETF MTD'!$IK$28/'ETF MTD'!$IK$3-1</f>
        <v/>
      </c>
      <c r="QV166" s="61">
        <f>QT166*QU166</f>
        <v/>
      </c>
      <c r="QW166" s="33" t="n"/>
      <c r="QX166" t="inlineStr">
        <is>
          <t>Trend</t>
        </is>
      </c>
      <c r="QY166" s="41" t="n">
        <v>0.05</v>
      </c>
      <c r="QZ166" s="61">
        <f>'ETF MTD'!$IK$28/'ETF MTD'!$IK$3-1</f>
        <v/>
      </c>
      <c r="RA166" s="61">
        <f>QY166*QZ166</f>
        <v/>
      </c>
      <c r="RB166" s="33" t="n"/>
      <c r="RC166" t="inlineStr">
        <is>
          <t>Trend</t>
        </is>
      </c>
      <c r="RD166" s="41" t="n">
        <v>0.05</v>
      </c>
      <c r="RE166" s="61">
        <f>'ETF MTD'!$IK$28/'ETF MTD'!$IK$3-1</f>
        <v/>
      </c>
      <c r="RF166" s="61">
        <f>RD166*RE166</f>
        <v/>
      </c>
      <c r="RG166" s="33" t="n"/>
      <c r="RH166" t="inlineStr">
        <is>
          <t>Trend</t>
        </is>
      </c>
      <c r="RI166" s="41" t="n">
        <v>0.05</v>
      </c>
      <c r="RJ166" s="61">
        <f>'ETF MTD'!$IK$28/'ETF MTD'!$IK$3-1</f>
        <v/>
      </c>
      <c r="RK166" s="61">
        <f>RI166*RJ166</f>
        <v/>
      </c>
      <c r="RL166" s="61" t="n"/>
      <c r="RM166" s="50" t="n"/>
      <c r="RN166" s="43" t="n"/>
      <c r="RO166" s="38" t="n"/>
      <c r="RP166" s="35" t="n"/>
      <c r="RQ166" s="33" t="n"/>
      <c r="RR166" s="33" t="inlineStr">
        <is>
          <t>EQCHX</t>
        </is>
      </c>
      <c r="RS166" s="49" t="n">
        <v>0.07000000000000001</v>
      </c>
      <c r="RT166" s="46">
        <f>($RT$156*$RI166)+($RS$156*RS166)</f>
        <v/>
      </c>
    </row>
    <row r="167">
      <c r="U167" s="61" t="inlineStr">
        <is>
          <t>VFIRX</t>
        </is>
      </c>
      <c r="V167" s="49" t="n">
        <v>0</v>
      </c>
      <c r="W167" s="61">
        <f>'ETF MTD'!$ES$28/'ETF MTD'!$ES$3-1</f>
        <v/>
      </c>
      <c r="X167" s="61">
        <f>V167*W167</f>
        <v/>
      </c>
      <c r="Y167" s="61" t="n"/>
      <c r="Z167" s="61" t="inlineStr">
        <is>
          <t>VFIRX</t>
        </is>
      </c>
      <c r="AA167" s="49" t="n">
        <v>0</v>
      </c>
      <c r="AB167" s="61">
        <f>'ETF MTD'!$ES$28/'ETF MTD'!$ES$3-1</f>
        <v/>
      </c>
      <c r="AC167" s="61">
        <f>AA167*AB167</f>
        <v/>
      </c>
      <c r="AD167" s="61" t="n"/>
      <c r="AE167" s="61" t="inlineStr">
        <is>
          <t>VFIRX</t>
        </is>
      </c>
      <c r="AF167" s="49" t="n">
        <v>0</v>
      </c>
      <c r="AG167" s="61">
        <f>'ETF MTD'!$ES$28/'ETF MTD'!$ES$3-1</f>
        <v/>
      </c>
      <c r="AH167" s="61">
        <f>AF167*AG167</f>
        <v/>
      </c>
      <c r="AI167" s="61" t="n"/>
      <c r="AJ167" s="61" t="inlineStr">
        <is>
          <t>VFIRX</t>
        </is>
      </c>
      <c r="AK167" s="49" t="n">
        <v>0.2125000000000001</v>
      </c>
      <c r="AL167" s="61">
        <f>'ETF MTD'!$ES$28/'ETF MTD'!$ES$3-1</f>
        <v/>
      </c>
      <c r="AM167" s="61">
        <f>AK167*AL167</f>
        <v/>
      </c>
      <c r="AN167" s="61" t="n"/>
      <c r="AO167" s="61" t="inlineStr">
        <is>
          <t>VFIRX</t>
        </is>
      </c>
      <c r="AP167" s="49" t="n">
        <v>0.09250000000000019</v>
      </c>
      <c r="AQ167" s="61">
        <f>'ETF MTD'!$ES$28/'ETF MTD'!$ES$3-1</f>
        <v/>
      </c>
      <c r="AR167" s="61">
        <f>AP167*AQ167</f>
        <v/>
      </c>
      <c r="AS167" s="61" t="n"/>
      <c r="AT167" s="61" t="inlineStr">
        <is>
          <t>VFIRX</t>
        </is>
      </c>
      <c r="AU167" s="49" t="n">
        <v>0.09250000000000019</v>
      </c>
      <c r="AV167" s="61">
        <f>'ETF MTD'!$ES$28/'ETF MTD'!$ES$3-1</f>
        <v/>
      </c>
      <c r="AW167" s="61">
        <f>AU167*AV167</f>
        <v/>
      </c>
      <c r="AX167" s="61" t="n"/>
      <c r="AY167" s="61" t="inlineStr">
        <is>
          <t>VFIRX</t>
        </is>
      </c>
      <c r="AZ167" s="49" t="n">
        <v>0.09250000000000019</v>
      </c>
      <c r="BA167" s="61">
        <f>'ETF MTD'!$ES$28/'ETF MTD'!$ES$3-1</f>
        <v/>
      </c>
      <c r="BB167" s="61">
        <f>AZ167*BA167</f>
        <v/>
      </c>
      <c r="BC167" s="61" t="n"/>
      <c r="BD167" s="61" t="inlineStr">
        <is>
          <t>VFIRX</t>
        </is>
      </c>
      <c r="BE167" s="49" t="n">
        <v>0</v>
      </c>
      <c r="BF167" s="61">
        <f>'ETF MTD'!$ES$28/'ETF MTD'!$ES$3-1</f>
        <v/>
      </c>
      <c r="BG167" s="61">
        <f>BE167*BF167</f>
        <v/>
      </c>
      <c r="BH167" s="61" t="n"/>
      <c r="BI167" s="61" t="inlineStr">
        <is>
          <t>VFIRX</t>
        </is>
      </c>
      <c r="BJ167" s="49" t="n">
        <v>0</v>
      </c>
      <c r="BK167" s="61">
        <f>'ETF MTD'!$ES$28/'ETF MTD'!$ES$3-1</f>
        <v/>
      </c>
      <c r="BL167" s="61">
        <f>BJ167*BK167</f>
        <v/>
      </c>
      <c r="BM167" s="61" t="n"/>
      <c r="BN167" s="61" t="inlineStr">
        <is>
          <t>VFIRX</t>
        </is>
      </c>
      <c r="BO167" s="49" t="n">
        <v>0</v>
      </c>
      <c r="BP167" s="61">
        <f>'ETF MTD'!$ES$28/'ETF MTD'!$ES$3-1</f>
        <v/>
      </c>
      <c r="BQ167" s="61">
        <f>BO167*BP167</f>
        <v/>
      </c>
      <c r="BR167" s="61" t="n"/>
      <c r="BS167" s="61" t="inlineStr">
        <is>
          <t>VFIRX</t>
        </is>
      </c>
      <c r="BT167" s="49" t="n">
        <v>0.02500000000000008</v>
      </c>
      <c r="BU167" s="61">
        <f>'ETF MTD'!$ES$28/'ETF MTD'!$ES$3-1</f>
        <v/>
      </c>
      <c r="BV167" s="61">
        <f>BT167*BU167</f>
        <v/>
      </c>
      <c r="BW167" s="61" t="n"/>
      <c r="BX167" s="61" t="inlineStr">
        <is>
          <t>VFIRX</t>
        </is>
      </c>
      <c r="BY167" s="49" t="n">
        <v>0.02500000000000008</v>
      </c>
      <c r="BZ167" s="61">
        <f>'ETF MTD'!$ES$28/'ETF MTD'!$ES$3-1</f>
        <v/>
      </c>
      <c r="CA167" s="61">
        <f>BY167*BZ167</f>
        <v/>
      </c>
      <c r="CB167" s="61" t="n"/>
      <c r="CC167" s="61" t="inlineStr">
        <is>
          <t>VFIRX</t>
        </is>
      </c>
      <c r="CD167" s="49" t="n">
        <v>0.05000000000000021</v>
      </c>
      <c r="CE167" s="61">
        <f>'ETF MTD'!$ES$28/'ETF MTD'!$ES$3-1</f>
        <v/>
      </c>
      <c r="CF167" s="61">
        <f>CD167*CE167</f>
        <v/>
      </c>
      <c r="CG167" s="61" t="n"/>
      <c r="CH167" s="61" t="inlineStr">
        <is>
          <t>VFIRX</t>
        </is>
      </c>
      <c r="CI167" s="49" t="n">
        <v>0.05000000000000021</v>
      </c>
      <c r="CJ167" s="61">
        <f>'ETF MTD'!$ES$28/'ETF MTD'!$ES$3-1</f>
        <v/>
      </c>
      <c r="CK167" s="61">
        <f>CI167*CJ167</f>
        <v/>
      </c>
      <c r="CL167" s="61" t="n"/>
      <c r="CM167" s="61" t="inlineStr">
        <is>
          <t>VFIRX</t>
        </is>
      </c>
      <c r="CN167" s="49" t="n">
        <v>0.3750000000000002</v>
      </c>
      <c r="CO167" s="61">
        <f>'ETF MTD'!$ES$28/'ETF MTD'!$ES$3-1</f>
        <v/>
      </c>
      <c r="CP167" s="61">
        <f>CN167*CO167</f>
        <v/>
      </c>
      <c r="CQ167" s="61" t="n"/>
      <c r="CR167" s="61" t="inlineStr">
        <is>
          <t>VFIRX</t>
        </is>
      </c>
      <c r="CS167" s="49" t="n">
        <v>0.275</v>
      </c>
      <c r="CT167" s="61">
        <f>'ETF MTD'!$ES$28/'ETF MTD'!$ES$3-1</f>
        <v/>
      </c>
      <c r="CU167" s="61">
        <f>CS167*CT167</f>
        <v/>
      </c>
      <c r="CV167" s="61" t="n"/>
      <c r="CW167" s="61" t="inlineStr">
        <is>
          <t>VFIRX</t>
        </is>
      </c>
      <c r="CX167" s="49" t="n">
        <v>0.02500000000000013</v>
      </c>
      <c r="CY167" s="61">
        <f>'ETF MTD'!$ES$28/'ETF MTD'!$ES$3-1</f>
        <v/>
      </c>
      <c r="CZ167" s="61">
        <f>CX167*CY167</f>
        <v/>
      </c>
      <c r="DA167" s="61" t="n"/>
      <c r="DB167" s="61" t="inlineStr">
        <is>
          <t>VFIRX</t>
        </is>
      </c>
      <c r="DC167" s="49" t="n">
        <v>0</v>
      </c>
      <c r="DD167" s="61">
        <f>'ETF MTD'!$ES$28/'ETF MTD'!$ES$3-1</f>
        <v/>
      </c>
      <c r="DE167" s="61">
        <f>DC167*DD167</f>
        <v/>
      </c>
      <c r="DF167" s="61" t="n"/>
      <c r="DG167" s="61" t="inlineStr">
        <is>
          <t>VFIRX</t>
        </is>
      </c>
      <c r="DH167" s="49" t="n">
        <v>0</v>
      </c>
      <c r="DI167" s="61">
        <f>'ETF MTD'!$ES$28/'ETF MTD'!$ES$3-1</f>
        <v/>
      </c>
      <c r="DJ167" s="61">
        <f>DH167*DI167</f>
        <v/>
      </c>
      <c r="DK167" s="61" t="n"/>
      <c r="DL167" s="61" t="inlineStr">
        <is>
          <t>VFIRX</t>
        </is>
      </c>
      <c r="DM167" s="49" t="n">
        <v>0</v>
      </c>
      <c r="DN167" s="61">
        <f>'ETF MTD'!$ES$28/'ETF MTD'!$ES$3-1</f>
        <v/>
      </c>
      <c r="DO167" s="61">
        <f>DM167*DN167</f>
        <v/>
      </c>
      <c r="DP167" s="61" t="n"/>
      <c r="DQ167" s="61" t="inlineStr">
        <is>
          <t>VFIRX</t>
        </is>
      </c>
      <c r="DR167" s="49" t="n">
        <v>0</v>
      </c>
      <c r="DS167" s="61">
        <f>'ETF MTD'!$ES$28/'ETF MTD'!$ES$3-1</f>
        <v/>
      </c>
      <c r="DT167" s="61">
        <f>DR167*DS167</f>
        <v/>
      </c>
      <c r="DU167" s="61" t="n"/>
      <c r="DV167" s="61" t="inlineStr">
        <is>
          <t>VFIRX</t>
        </is>
      </c>
      <c r="DW167" s="49" t="n">
        <v>0.4650000000000001</v>
      </c>
      <c r="DX167" s="61">
        <f>'ETF MTD'!$ES$28/'ETF MTD'!$ES$3-1</f>
        <v/>
      </c>
      <c r="DY167" s="61">
        <f>DW167*DX167</f>
        <v/>
      </c>
      <c r="DZ167" s="61" t="n"/>
      <c r="EA167" s="61" t="inlineStr">
        <is>
          <t>VFIRX</t>
        </is>
      </c>
      <c r="EB167" s="49" t="n">
        <v>0.8800000000000001</v>
      </c>
      <c r="EC167" s="61">
        <f>'ETF MTD'!$ES$28/'ETF MTD'!$ES$3-1</f>
        <v/>
      </c>
      <c r="ED167" s="61">
        <f>EB167*EC167</f>
        <v/>
      </c>
      <c r="EE167" s="61" t="n"/>
      <c r="EF167" s="61" t="inlineStr">
        <is>
          <t>VFIRX</t>
        </is>
      </c>
      <c r="EG167" s="49" t="n">
        <v>0.4650000000000001</v>
      </c>
      <c r="EH167" s="61">
        <f>'ETF MTD'!$ES$28/'ETF MTD'!$ES$3-1</f>
        <v/>
      </c>
      <c r="EI167" s="61">
        <f>EG167*EH167</f>
        <v/>
      </c>
      <c r="EJ167" s="61" t="n"/>
      <c r="EK167" s="61" t="inlineStr">
        <is>
          <t>VFIRX</t>
        </is>
      </c>
      <c r="EL167" s="49" t="n">
        <v>0</v>
      </c>
      <c r="EM167" s="61">
        <f>'ETF MTD'!$ES$28/'ETF MTD'!$ES$3-1</f>
        <v/>
      </c>
      <c r="EN167" s="61">
        <f>EL167*EM167</f>
        <v/>
      </c>
      <c r="EO167" s="61" t="n"/>
      <c r="EP167" s="61" t="inlineStr">
        <is>
          <t>VFIRX</t>
        </is>
      </c>
      <c r="EQ167" s="49" t="n">
        <v>0</v>
      </c>
      <c r="ER167" s="61">
        <f>'ETF MTD'!$ES$28/'ETF MTD'!$ES$3-1</f>
        <v/>
      </c>
      <c r="ES167" s="61">
        <f>EQ167*ER167</f>
        <v/>
      </c>
      <c r="ET167" s="61" t="n"/>
      <c r="EU167" s="61" t="inlineStr">
        <is>
          <t>VFIRX</t>
        </is>
      </c>
      <c r="EV167" s="49" t="n">
        <v>0</v>
      </c>
      <c r="EW167" s="61">
        <f>'ETF MTD'!$ES$28/'ETF MTD'!$ES$3-1</f>
        <v/>
      </c>
      <c r="EX167" s="61">
        <f>EV167*EW167</f>
        <v/>
      </c>
      <c r="EY167" s="61" t="n"/>
      <c r="EZ167" s="61" t="inlineStr">
        <is>
          <t>VFIRX</t>
        </is>
      </c>
      <c r="FA167" s="49" t="n">
        <v>0</v>
      </c>
      <c r="FB167" s="61">
        <f>'ETF MTD'!$ES$28/'ETF MTD'!$ES$3-1</f>
        <v/>
      </c>
      <c r="FC167" s="61">
        <f>FA167*FB167</f>
        <v/>
      </c>
      <c r="FD167" s="61" t="n"/>
      <c r="FE167" s="61" t="inlineStr">
        <is>
          <t>VFIRX</t>
        </is>
      </c>
      <c r="FF167" s="49" t="n">
        <v>0</v>
      </c>
      <c r="FG167" s="61">
        <f>'ETF MTD'!$ES$28/'ETF MTD'!$ES$3-1</f>
        <v/>
      </c>
      <c r="FH167" s="61">
        <f>FF167*FG167</f>
        <v/>
      </c>
      <c r="FI167" s="61" t="n"/>
      <c r="FJ167" s="61" t="inlineStr">
        <is>
          <t>VFIRX</t>
        </is>
      </c>
      <c r="FK167" s="49" t="n">
        <v>0</v>
      </c>
      <c r="FL167" s="61">
        <f>'ETF MTD'!$ES$28/'ETF MTD'!$ES$3-1</f>
        <v/>
      </c>
      <c r="FM167" s="61">
        <f>FK167*FL167</f>
        <v/>
      </c>
      <c r="FN167" s="61" t="n"/>
      <c r="FO167" s="61" t="inlineStr">
        <is>
          <t>VFIRX</t>
        </is>
      </c>
      <c r="FP167" s="49" t="n">
        <v>0</v>
      </c>
      <c r="FQ167" s="61">
        <f>'ETF MTD'!$ES$28/'ETF MTD'!$ES$3-1</f>
        <v/>
      </c>
      <c r="FR167" s="61">
        <f>FP167*FQ167</f>
        <v/>
      </c>
      <c r="FS167" s="61" t="n"/>
      <c r="FT167" s="61" t="inlineStr">
        <is>
          <t>VFIRX</t>
        </is>
      </c>
      <c r="FU167" s="49" t="n">
        <v>0</v>
      </c>
      <c r="FV167" s="61">
        <f>'ETF MTD'!$ES$28/'ETF MTD'!$ES$3-1</f>
        <v/>
      </c>
      <c r="FW167" s="61">
        <f>FU167*FV167</f>
        <v/>
      </c>
      <c r="FX167" s="61" t="n"/>
      <c r="FY167" s="61" t="inlineStr">
        <is>
          <t>VFIRX</t>
        </is>
      </c>
      <c r="FZ167" s="41" t="n">
        <v>0</v>
      </c>
      <c r="GA167" s="61">
        <f>'ETF MTD'!$ES$28/'ETF MTD'!$ES$3-1</f>
        <v/>
      </c>
      <c r="GB167" s="61">
        <f>FZ167*GA167</f>
        <v/>
      </c>
      <c r="GC167" s="61" t="n"/>
      <c r="GD167" s="61" t="inlineStr">
        <is>
          <t>VFIRX</t>
        </is>
      </c>
      <c r="GE167" s="41" t="n">
        <v>0</v>
      </c>
      <c r="GF167" s="61">
        <f>'ETF MTD'!$ES$28/'ETF MTD'!$ES$3-1</f>
        <v/>
      </c>
      <c r="GG167" s="61">
        <f>GE167*GF167</f>
        <v/>
      </c>
      <c r="GH167" s="61" t="n"/>
      <c r="GI167" s="61" t="inlineStr">
        <is>
          <t>VFIRX</t>
        </is>
      </c>
      <c r="GJ167" s="41" t="n">
        <v>0</v>
      </c>
      <c r="GK167" s="61">
        <f>'ETF MTD'!$ES$28/'ETF MTD'!$ES$3-1</f>
        <v/>
      </c>
      <c r="GL167" s="61">
        <f>GJ167*GK167</f>
        <v/>
      </c>
      <c r="GM167" s="61" t="n"/>
      <c r="GN167" s="61" t="inlineStr">
        <is>
          <t>VFIRX</t>
        </is>
      </c>
      <c r="GO167" s="41" t="n">
        <v>0</v>
      </c>
      <c r="GP167" s="61">
        <f>'ETF MTD'!$ES$28/'ETF MTD'!$ES$3-1</f>
        <v/>
      </c>
      <c r="GQ167" s="61">
        <f>GO167*GP167</f>
        <v/>
      </c>
      <c r="GR167" s="61" t="n"/>
      <c r="GS167" s="61" t="inlineStr">
        <is>
          <t>VFIRX</t>
        </is>
      </c>
      <c r="GT167" s="41" t="n">
        <v>0</v>
      </c>
      <c r="GU167" s="61">
        <f>'ETF MTD'!$ES$28/'ETF MTD'!$ES$3-1</f>
        <v/>
      </c>
      <c r="GV167" s="61">
        <f>GT167*GU167</f>
        <v/>
      </c>
      <c r="GW167" s="61" t="n"/>
      <c r="GX167" s="61" t="inlineStr">
        <is>
          <t>VFIRX</t>
        </is>
      </c>
      <c r="GY167" s="41" t="n">
        <v>0.21</v>
      </c>
      <c r="GZ167" s="61">
        <f>'ETF MTD'!$ES$28/'ETF MTD'!$ES$3-1</f>
        <v/>
      </c>
      <c r="HA167" s="61">
        <f>GY167*GZ167</f>
        <v/>
      </c>
      <c r="HB167" s="61" t="n"/>
      <c r="HC167" s="61" t="inlineStr">
        <is>
          <t>VFIRX</t>
        </is>
      </c>
      <c r="HD167" s="41" t="n">
        <v>0</v>
      </c>
      <c r="HE167" s="61">
        <f>'ETF MTD'!$ES$28/'ETF MTD'!$ES$3-1</f>
        <v/>
      </c>
      <c r="HF167" s="61">
        <f>HD167*HE167</f>
        <v/>
      </c>
      <c r="HG167" s="61" t="n"/>
      <c r="HH167" s="61" t="inlineStr">
        <is>
          <t>VFIRX</t>
        </is>
      </c>
      <c r="HI167" s="41" t="n">
        <v>0</v>
      </c>
      <c r="HJ167" s="61">
        <f>'ETF MTD'!$ES$28/'ETF MTD'!$ES$3-1</f>
        <v/>
      </c>
      <c r="HK167" s="61">
        <f>HI167*HJ167</f>
        <v/>
      </c>
      <c r="HL167" s="61" t="n"/>
      <c r="HM167" s="61" t="inlineStr">
        <is>
          <t>VFIRX</t>
        </is>
      </c>
      <c r="HN167" s="41" t="n">
        <v>0</v>
      </c>
      <c r="HO167" s="61">
        <f>'ETF MTD'!$ES$28/'ETF MTD'!$ES$3-1</f>
        <v/>
      </c>
      <c r="HP167" s="61">
        <f>HN167*HO167</f>
        <v/>
      </c>
      <c r="HQ167" s="61" t="n"/>
      <c r="HR167" s="61" t="inlineStr">
        <is>
          <t>VFIRX</t>
        </is>
      </c>
      <c r="HS167" s="41" t="n">
        <v>0</v>
      </c>
      <c r="HT167" s="61">
        <f>'ETF MTD'!$ES$28/'ETF MTD'!$ES$3-1</f>
        <v/>
      </c>
      <c r="HU167" s="61">
        <f>HS167*HT167</f>
        <v/>
      </c>
      <c r="HV167" s="61" t="n"/>
      <c r="HW167" s="61" t="inlineStr">
        <is>
          <t>VFIRX</t>
        </is>
      </c>
      <c r="HX167" s="41" t="n">
        <v>0</v>
      </c>
      <c r="HY167" s="61">
        <f>'ETF MTD'!$ES$28/'ETF MTD'!$ES$3-1</f>
        <v/>
      </c>
      <c r="HZ167" s="61">
        <f>HX167*HY167</f>
        <v/>
      </c>
      <c r="IA167" s="61" t="n"/>
      <c r="IB167" s="61" t="inlineStr">
        <is>
          <t>VFIRX</t>
        </is>
      </c>
      <c r="IC167" s="41" t="n">
        <v>0</v>
      </c>
      <c r="ID167" s="61">
        <f>'ETF MTD'!$ES$28/'ETF MTD'!$ES$3-1</f>
        <v/>
      </c>
      <c r="IE167" s="61">
        <f>IC167*ID167</f>
        <v/>
      </c>
      <c r="IF167" s="61" t="n"/>
      <c r="IG167" s="61" t="inlineStr">
        <is>
          <t>VFIRX</t>
        </is>
      </c>
      <c r="IH167" s="41" t="n">
        <v>0</v>
      </c>
      <c r="II167" s="61">
        <f>'ETF MTD'!$ES$28/'ETF MTD'!$ES$3-1</f>
        <v/>
      </c>
      <c r="IJ167" s="61">
        <f>IH167*II167</f>
        <v/>
      </c>
      <c r="IK167" s="61" t="n"/>
      <c r="IL167" s="61" t="inlineStr">
        <is>
          <t>VFIRX</t>
        </is>
      </c>
      <c r="IM167" s="41" t="n">
        <v>0</v>
      </c>
      <c r="IN167" s="61">
        <f>'ETF MTD'!$ES$28/'ETF MTD'!$ES$3-1</f>
        <v/>
      </c>
      <c r="IO167" s="61">
        <f>IM167*IN167</f>
        <v/>
      </c>
      <c r="IP167" s="61" t="n"/>
      <c r="IQ167" s="61" t="inlineStr">
        <is>
          <t>VFIRX</t>
        </is>
      </c>
      <c r="IR167" s="41" t="n">
        <v>0.045</v>
      </c>
      <c r="IS167" s="61">
        <f>'ETF MTD'!$ES$28/'ETF MTD'!$ES$3-1</f>
        <v/>
      </c>
      <c r="IT167" s="61">
        <f>IR167*IS167</f>
        <v/>
      </c>
      <c r="IU167" s="61" t="n"/>
      <c r="IV167" s="61" t="inlineStr">
        <is>
          <t>VFIRX</t>
        </is>
      </c>
      <c r="IW167" s="41" t="n">
        <v>0.045</v>
      </c>
      <c r="IX167" s="61">
        <f>'ETF MTD'!$ES$28/'ETF MTD'!$ES$3-1</f>
        <v/>
      </c>
      <c r="IY167" s="61">
        <f>IW167*IX167</f>
        <v/>
      </c>
      <c r="IZ167" s="61" t="n"/>
      <c r="JA167" s="61" t="inlineStr">
        <is>
          <t>VFIRX</t>
        </is>
      </c>
      <c r="JB167" s="41" t="n">
        <v>0.04</v>
      </c>
      <c r="JC167" s="61">
        <f>'ETF MTD'!$ES$28/'ETF MTD'!$ES$3-1</f>
        <v/>
      </c>
      <c r="JD167" s="61">
        <f>JB167*JC167</f>
        <v/>
      </c>
      <c r="JE167" s="61" t="n"/>
      <c r="JF167" s="61" t="inlineStr">
        <is>
          <t>VFIRX</t>
        </is>
      </c>
      <c r="JG167" s="41" t="n">
        <v>0.04</v>
      </c>
      <c r="JH167" s="61">
        <f>'ETF MTD'!$ES$28/'ETF MTD'!$ES$3-1</f>
        <v/>
      </c>
      <c r="JI167" s="61">
        <f>JG167*JH167</f>
        <v/>
      </c>
      <c r="JJ167" s="61" t="n"/>
      <c r="JK167" s="61" t="inlineStr">
        <is>
          <t>VFIRX</t>
        </is>
      </c>
      <c r="JL167" s="41" t="n">
        <v>0.04</v>
      </c>
      <c r="JM167" s="61">
        <f>'ETF MTD'!$ES$28/'ETF MTD'!$ES$3-1</f>
        <v/>
      </c>
      <c r="JN167" s="61">
        <f>JL167*JM167</f>
        <v/>
      </c>
      <c r="JO167" s="61" t="n"/>
      <c r="JP167" s="61" t="inlineStr">
        <is>
          <t>VFIRX</t>
        </is>
      </c>
      <c r="JQ167" s="41" t="n">
        <v>0.04</v>
      </c>
      <c r="JR167" s="61">
        <f>'ETF MTD'!$ES$28/'ETF MTD'!$ES$3-1</f>
        <v/>
      </c>
      <c r="JS167" s="61">
        <f>JQ167*JR167</f>
        <v/>
      </c>
      <c r="JT167" s="61" t="n"/>
      <c r="JU167" s="61" t="inlineStr">
        <is>
          <t>VFIRX</t>
        </is>
      </c>
      <c r="JV167" s="41" t="n">
        <v>0.04</v>
      </c>
      <c r="JW167" s="61">
        <f>'ETF MTD'!$ES$28/'ETF MTD'!$ES$3-1</f>
        <v/>
      </c>
      <c r="JX167" s="61">
        <f>JV167*JW167</f>
        <v/>
      </c>
      <c r="JY167" s="61" t="n"/>
      <c r="JZ167" t="inlineStr">
        <is>
          <t>U.S. Govt ST</t>
        </is>
      </c>
      <c r="KA167" s="41" t="n">
        <v>0.02000000000000013</v>
      </c>
      <c r="KB167" s="61">
        <f>'ETF MTD'!$ES$28/'ETF MTD'!$ES$3-1</f>
        <v/>
      </c>
      <c r="KC167" s="61">
        <f>KA167*KB167</f>
        <v/>
      </c>
      <c r="KD167" s="61" t="n"/>
      <c r="KE167" t="inlineStr">
        <is>
          <t>U.S. Govt ST</t>
        </is>
      </c>
      <c r="KF167" s="41" t="n">
        <v>0.015</v>
      </c>
      <c r="KG167" s="61">
        <f>'ETF MTD'!$ES$28/'ETF MTD'!$ES$3-1</f>
        <v/>
      </c>
      <c r="KH167" s="61">
        <f>KF167*KG167</f>
        <v/>
      </c>
      <c r="KI167" s="61" t="n"/>
      <c r="KJ167" t="inlineStr">
        <is>
          <t>U.S. Govt ST</t>
        </is>
      </c>
      <c r="KK167" s="41" t="n">
        <v>0.015</v>
      </c>
      <c r="KL167" s="61">
        <f>'ETF MTD'!$ES$28/'ETF MTD'!$ES$3-1</f>
        <v/>
      </c>
      <c r="KM167" s="61">
        <f>KK167*KL167</f>
        <v/>
      </c>
      <c r="KN167" s="61" t="n"/>
      <c r="KO167" t="inlineStr">
        <is>
          <t>U.S. Govt ST</t>
        </is>
      </c>
      <c r="KP167" s="41" t="n">
        <v>0.015</v>
      </c>
      <c r="KQ167" s="61">
        <f>'ETF MTD'!$ES$28/'ETF MTD'!$ES$3-1</f>
        <v/>
      </c>
      <c r="KR167" s="61">
        <f>KP167*KQ167</f>
        <v/>
      </c>
      <c r="KS167" s="61" t="n"/>
      <c r="KT167" t="inlineStr">
        <is>
          <t>U.S. Govt ST</t>
        </is>
      </c>
      <c r="KU167" s="41" t="n">
        <v>0.49</v>
      </c>
      <c r="KV167" s="61">
        <f>'ETF MTD'!$ES$28/'ETF MTD'!$ES$3-1</f>
        <v/>
      </c>
      <c r="KW167" s="61">
        <f>KU167*KV167</f>
        <v/>
      </c>
      <c r="KX167" s="61" t="n"/>
      <c r="KY167" t="inlineStr">
        <is>
          <t>U.S. Govt ST</t>
        </is>
      </c>
      <c r="KZ167" s="41" t="n">
        <v>0.465</v>
      </c>
      <c r="LA167" s="61">
        <f>'ETF MTD'!$ES$28/'ETF MTD'!$ES$3-1</f>
        <v/>
      </c>
      <c r="LB167" s="61">
        <f>KZ167*LA167</f>
        <v/>
      </c>
      <c r="LC167" s="61" t="n"/>
      <c r="LD167" t="inlineStr">
        <is>
          <t>U.S. Govt ST</t>
        </is>
      </c>
      <c r="LE167" s="41" t="n">
        <v>0</v>
      </c>
      <c r="LF167" s="61">
        <f>'ETF MTD'!$ES$28/'ETF MTD'!$ES$3-1</f>
        <v/>
      </c>
      <c r="LG167" s="61">
        <f>LE167*LF167</f>
        <v/>
      </c>
      <c r="LH167" s="61" t="n"/>
      <c r="LI167" t="inlineStr">
        <is>
          <t>U.S. Govt ST</t>
        </is>
      </c>
      <c r="LJ167" s="41" t="n">
        <v>0.83</v>
      </c>
      <c r="LK167" s="61">
        <f>'ETF MTD'!$ES$28/'ETF MTD'!$ES$3-1</f>
        <v/>
      </c>
      <c r="LL167" s="61">
        <f>LJ167*LK167</f>
        <v/>
      </c>
      <c r="LM167" s="61" t="n"/>
      <c r="LN167" t="inlineStr">
        <is>
          <t>U.S. Govt ST</t>
        </is>
      </c>
      <c r="LO167" s="41" t="n">
        <v>0.955</v>
      </c>
      <c r="LP167" s="61">
        <f>'ETF MTD'!$ES$28/'ETF MTD'!$ES$3-1</f>
        <v/>
      </c>
      <c r="LQ167" s="61">
        <f>LO167*LP167</f>
        <v/>
      </c>
      <c r="LR167" s="61" t="n"/>
      <c r="LS167" t="inlineStr">
        <is>
          <t>U.S. Govt ST</t>
        </is>
      </c>
      <c r="LT167" s="41" t="n">
        <v>0.98</v>
      </c>
      <c r="LU167" s="61">
        <f>'ETF MTD'!$ES$28/'ETF MTD'!$ES$3-1</f>
        <v/>
      </c>
      <c r="LV167" s="61">
        <f>LT167*LU167</f>
        <v/>
      </c>
      <c r="LW167" s="61" t="n"/>
      <c r="LX167" t="inlineStr">
        <is>
          <t>U.S. Govt ST</t>
        </is>
      </c>
      <c r="LY167" s="41" t="n">
        <v>0.98</v>
      </c>
      <c r="LZ167" s="61">
        <f>'ETF MTD'!$ES$28/'ETF MTD'!$ES$3-1</f>
        <v/>
      </c>
      <c r="MA167" s="61">
        <f>LY167*LZ167</f>
        <v/>
      </c>
      <c r="MB167" s="61" t="n"/>
      <c r="MC167" t="inlineStr">
        <is>
          <t>U.S. Govt ST</t>
        </is>
      </c>
      <c r="MD167" s="41" t="n">
        <v>0.98</v>
      </c>
      <c r="ME167" s="61">
        <f>'ETF MTD'!$ES$28/'ETF MTD'!$ES$3-1</f>
        <v/>
      </c>
      <c r="MF167" s="61">
        <f>MD167*ME167</f>
        <v/>
      </c>
      <c r="MG167" s="61" t="n"/>
      <c r="MH167" t="inlineStr">
        <is>
          <t>U.S. Govt ST</t>
        </is>
      </c>
      <c r="MI167" s="41" t="n">
        <v>0.98</v>
      </c>
      <c r="MJ167" s="61">
        <f>'ETF MTD'!$ES$28/'ETF MTD'!$ES$3-1</f>
        <v/>
      </c>
      <c r="MK167" s="61">
        <f>MI167*MJ167</f>
        <v/>
      </c>
      <c r="ML167" s="61" t="n"/>
      <c r="MM167" t="inlineStr">
        <is>
          <t>U.S. Govt ST</t>
        </is>
      </c>
      <c r="MN167" s="41" t="n">
        <v>0.98</v>
      </c>
      <c r="MO167" s="61">
        <f>'ETF MTD'!$ES$28/'ETF MTD'!$ES$3-1</f>
        <v/>
      </c>
      <c r="MP167" s="61">
        <f>MN167*MO167</f>
        <v/>
      </c>
      <c r="MQ167" s="33" t="inlineStr">
        <is>
          <t>SCHO</t>
        </is>
      </c>
      <c r="MR167" t="inlineStr">
        <is>
          <t>U.S. Govt ST</t>
        </is>
      </c>
      <c r="MS167" s="41" t="n">
        <v>0.515</v>
      </c>
      <c r="MT167" s="61">
        <f>'ETF MTD'!$ES$28/'ETF MTD'!$ES$3-1</f>
        <v/>
      </c>
      <c r="MU167" s="61">
        <f>MS167*MT167</f>
        <v/>
      </c>
      <c r="MV167" s="61" t="n"/>
      <c r="MW167" t="inlineStr">
        <is>
          <t>U.S. Govt ST</t>
        </is>
      </c>
      <c r="MX167" s="50">
        <f>1-SUM(MX157:MX166)-0.02</f>
        <v/>
      </c>
      <c r="MY167" s="61">
        <f>'ETF MTD'!$ES$28/'ETF MTD'!$ES$3-1</f>
        <v/>
      </c>
      <c r="MZ167" s="61">
        <f>MX167*MY167</f>
        <v/>
      </c>
      <c r="NA167" s="33" t="n"/>
      <c r="NB167" t="inlineStr">
        <is>
          <t>U.S. Govt ST</t>
        </is>
      </c>
      <c r="NC167" s="41" t="n">
        <v>0.2900000000000001</v>
      </c>
      <c r="ND167" s="61">
        <f>'ETF MTD'!$ES$28/'ETF MTD'!$ES$3-1</f>
        <v/>
      </c>
      <c r="NE167" s="61">
        <f>NC167*ND167</f>
        <v/>
      </c>
      <c r="NF167" s="33" t="n"/>
      <c r="NG167" t="inlineStr">
        <is>
          <t>U.S. Govt ST</t>
        </is>
      </c>
      <c r="NH167" s="41" t="n">
        <v>0</v>
      </c>
      <c r="NI167" s="61">
        <f>'ETF MTD'!$ES$28/'ETF MTD'!$ES$3-1</f>
        <v/>
      </c>
      <c r="NJ167" s="61">
        <f>NH167*NI167</f>
        <v/>
      </c>
      <c r="NK167" s="33" t="n"/>
      <c r="NL167" t="inlineStr">
        <is>
          <t>U.S. Govt ST</t>
        </is>
      </c>
      <c r="NM167" s="41" t="n">
        <v>0</v>
      </c>
      <c r="NN167" s="61">
        <f>'ETF MTD'!$ES$28/'ETF MTD'!$ES$3-1</f>
        <v/>
      </c>
      <c r="NO167" s="61">
        <f>NM167*NN167</f>
        <v/>
      </c>
      <c r="NP167" s="33" t="n"/>
      <c r="NQ167" t="inlineStr">
        <is>
          <t>U.S. Govt ST</t>
        </is>
      </c>
      <c r="NR167" s="41" t="n">
        <v>0</v>
      </c>
      <c r="NS167" s="61">
        <f>'ETF MTD'!$ES$28/'ETF MTD'!$ES$3-1</f>
        <v/>
      </c>
      <c r="NT167" s="61">
        <f>NR167*NS167</f>
        <v/>
      </c>
      <c r="NU167" s="33" t="n"/>
      <c r="NV167" t="inlineStr">
        <is>
          <t>U.S. Govt ST</t>
        </is>
      </c>
      <c r="NW167" s="41" t="n">
        <v>0</v>
      </c>
      <c r="NX167" s="61">
        <f>'ETF MTD'!$ES$28/'ETF MTD'!$ES$3-1</f>
        <v/>
      </c>
      <c r="NY167" s="61">
        <f>NW167*NX167</f>
        <v/>
      </c>
      <c r="NZ167" s="33" t="n"/>
      <c r="OA167" t="inlineStr">
        <is>
          <t>U.S. Govt ST</t>
        </is>
      </c>
      <c r="OB167" s="41" t="n">
        <v>0</v>
      </c>
      <c r="OC167" s="61">
        <f>'ETF MTD'!$ES$28/'ETF MTD'!$ES$3-1</f>
        <v/>
      </c>
      <c r="OD167" s="61">
        <f>OB167*OC167</f>
        <v/>
      </c>
      <c r="OE167" s="33" t="n"/>
      <c r="OF167" t="inlineStr">
        <is>
          <t>U.S. Govt ST</t>
        </is>
      </c>
      <c r="OG167" s="41" t="n">
        <v>0</v>
      </c>
      <c r="OH167" s="61">
        <f>'ETF MTD'!$ES$28/'ETF MTD'!$ES$3-1</f>
        <v/>
      </c>
      <c r="OI167" s="61">
        <f>OG167*OH167</f>
        <v/>
      </c>
      <c r="OJ167" s="33" t="n"/>
      <c r="OK167" t="inlineStr">
        <is>
          <t>U.S. Govt ST</t>
        </is>
      </c>
      <c r="OL167" s="41" t="n">
        <v>0</v>
      </c>
      <c r="OM167" s="61">
        <f>'ETF MTD'!$ES$28/'ETF MTD'!$ES$3-1</f>
        <v/>
      </c>
      <c r="ON167" s="61">
        <f>OL167*OM167</f>
        <v/>
      </c>
      <c r="OO167" s="33" t="n"/>
      <c r="OP167" t="inlineStr">
        <is>
          <t>U.S. Govt ST</t>
        </is>
      </c>
      <c r="OQ167" s="41" t="n">
        <v>0</v>
      </c>
      <c r="OR167" s="61">
        <f>'ETF MTD'!$ES$28/'ETF MTD'!$ES$3-1</f>
        <v/>
      </c>
      <c r="OS167" s="61">
        <f>OQ167*OR167</f>
        <v/>
      </c>
      <c r="OT167" s="33" t="n"/>
      <c r="OU167" t="inlineStr">
        <is>
          <t>U.S. Govt ST</t>
        </is>
      </c>
      <c r="OV167" s="41" t="n">
        <v>0</v>
      </c>
      <c r="OW167" s="61">
        <f>'ETF MTD'!$ES$28/'ETF MTD'!$ES$3-1</f>
        <v/>
      </c>
      <c r="OX167" s="61">
        <f>OV167*OW167</f>
        <v/>
      </c>
      <c r="OY167" s="33" t="n"/>
      <c r="OZ167" t="inlineStr">
        <is>
          <t>U.S. Govt ST</t>
        </is>
      </c>
      <c r="PA167" s="41" t="n">
        <v>0</v>
      </c>
      <c r="PB167" s="61">
        <f>'ETF MTD'!$ES$28/'ETF MTD'!$ES$3-1</f>
        <v/>
      </c>
      <c r="PC167" s="61">
        <f>PA167*PB167</f>
        <v/>
      </c>
      <c r="PD167" s="33" t="n"/>
      <c r="PE167" t="inlineStr">
        <is>
          <t>U.S. Govt ST</t>
        </is>
      </c>
      <c r="PF167" s="41" t="n">
        <v>0</v>
      </c>
      <c r="PG167" s="61">
        <f>'ETF MTD'!$ES$28/'ETF MTD'!$ES$3-1</f>
        <v/>
      </c>
      <c r="PH167" s="61">
        <f>PF167*PG167</f>
        <v/>
      </c>
      <c r="PI167" s="33" t="n"/>
      <c r="PJ167" t="inlineStr">
        <is>
          <t>U.S. Govt ST</t>
        </is>
      </c>
      <c r="PK167" s="41" t="n">
        <v>0</v>
      </c>
      <c r="PL167" s="61">
        <f>'ETF MTD'!$ES$28/'ETF MTD'!$ES$3-1</f>
        <v/>
      </c>
      <c r="PM167" s="61">
        <f>PK167*PL167</f>
        <v/>
      </c>
      <c r="PN167" s="33" t="n"/>
      <c r="PO167" t="inlineStr">
        <is>
          <t>U.S. Govt ST</t>
        </is>
      </c>
      <c r="PP167" s="41" t="n">
        <v>0</v>
      </c>
      <c r="PQ167" s="61">
        <f>'ETF MTD'!$ES$28/'ETF MTD'!$ES$3-1</f>
        <v/>
      </c>
      <c r="PR167" s="61">
        <f>PP167*PQ167</f>
        <v/>
      </c>
      <c r="PS167" s="33" t="n"/>
      <c r="PT167" t="inlineStr">
        <is>
          <t>U.S. Govt ST</t>
        </is>
      </c>
      <c r="PU167" s="41" t="n">
        <v>0</v>
      </c>
      <c r="PV167" s="61">
        <f>'ETF MTD'!$ES$28/'ETF MTD'!$ES$3-1</f>
        <v/>
      </c>
      <c r="PW167" s="61">
        <f>PU167*PV167</f>
        <v/>
      </c>
      <c r="PX167" s="33" t="n"/>
      <c r="PY167" t="inlineStr">
        <is>
          <t>U.S. Govt ST</t>
        </is>
      </c>
      <c r="PZ167" s="41" t="n">
        <v>0</v>
      </c>
      <c r="QA167" s="61">
        <f>'ETF MTD'!$ES$28/'ETF MTD'!$ES$3-1</f>
        <v/>
      </c>
      <c r="QB167" s="61">
        <f>PZ167*QA167</f>
        <v/>
      </c>
      <c r="QC167" s="33" t="n"/>
      <c r="QD167" t="inlineStr">
        <is>
          <t>U.S. Govt ST</t>
        </is>
      </c>
      <c r="QE167" s="41" t="n">
        <v>0</v>
      </c>
      <c r="QF167" s="61">
        <f>'ETF MTD'!$ES$28/'ETF MTD'!$ES$3-1</f>
        <v/>
      </c>
      <c r="QG167" s="61">
        <f>QE167*QF167</f>
        <v/>
      </c>
      <c r="QH167" s="61" t="n"/>
      <c r="QI167" t="inlineStr">
        <is>
          <t>U.S. Govt ST</t>
        </is>
      </c>
      <c r="QJ167" s="41" t="n">
        <v>0</v>
      </c>
      <c r="QK167" s="61">
        <f>'ETF MTD'!$ES$28/'ETF MTD'!$ES$3-1</f>
        <v/>
      </c>
      <c r="QL167" s="61">
        <f>QJ167*QK167</f>
        <v/>
      </c>
      <c r="QM167" s="33" t="n"/>
      <c r="QN167" t="inlineStr">
        <is>
          <t>U.S. Govt ST</t>
        </is>
      </c>
      <c r="QO167" s="41" t="n">
        <v>0</v>
      </c>
      <c r="QP167" s="61">
        <f>'ETF MTD'!$ES$28/'ETF MTD'!$ES$3-1</f>
        <v/>
      </c>
      <c r="QQ167" s="61">
        <f>QO167*QP167</f>
        <v/>
      </c>
      <c r="QR167" s="33" t="n"/>
      <c r="QS167" t="inlineStr">
        <is>
          <t>U.S. Govt ST</t>
        </is>
      </c>
      <c r="QT167" s="41" t="n">
        <v>0</v>
      </c>
      <c r="QU167" s="61">
        <f>'ETF MTD'!$ES$28/'ETF MTD'!$ES$3-1</f>
        <v/>
      </c>
      <c r="QV167" s="61">
        <f>QT167*QU167</f>
        <v/>
      </c>
      <c r="QW167" s="33" t="n"/>
      <c r="QX167" t="inlineStr">
        <is>
          <t>U.S. Govt ST</t>
        </is>
      </c>
      <c r="QY167" s="41" t="n">
        <v>0</v>
      </c>
      <c r="QZ167" s="61">
        <f>'ETF MTD'!$ES$28/'ETF MTD'!$ES$3-1</f>
        <v/>
      </c>
      <c r="RA167" s="61">
        <f>QY167*QZ167</f>
        <v/>
      </c>
      <c r="RB167" s="33" t="n"/>
      <c r="RC167" t="inlineStr">
        <is>
          <t>U.S. Govt ST</t>
        </is>
      </c>
      <c r="RD167" s="41" t="n">
        <v>0</v>
      </c>
      <c r="RE167" s="61">
        <f>'ETF MTD'!$ES$28/'ETF MTD'!$ES$3-1</f>
        <v/>
      </c>
      <c r="RF167" s="61">
        <f>RD167*RE167</f>
        <v/>
      </c>
      <c r="RG167" s="33" t="n"/>
      <c r="RH167" t="inlineStr">
        <is>
          <t>U.S. Govt ST</t>
        </is>
      </c>
      <c r="RI167" s="41" t="n">
        <v>0</v>
      </c>
      <c r="RJ167" s="61">
        <f>'ETF MTD'!$ES$28/'ETF MTD'!$ES$3-1</f>
        <v/>
      </c>
      <c r="RK167" s="61">
        <f>RI167*RJ167</f>
        <v/>
      </c>
      <c r="RL167" s="61" t="n"/>
      <c r="RM167" s="50" t="n"/>
      <c r="RN167" s="43" t="n"/>
      <c r="RO167" s="38" t="n"/>
      <c r="RP167" s="35" t="n"/>
      <c r="RQ167" s="33" t="n"/>
      <c r="RR167" s="61" t="inlineStr">
        <is>
          <t>VFIRX</t>
        </is>
      </c>
      <c r="RS167" s="49" t="n">
        <v>0</v>
      </c>
      <c r="RT167" s="46">
        <f>($RT$156*$RI167)+($RS$156*RS167)</f>
        <v/>
      </c>
    </row>
    <row r="168">
      <c r="U168" s="61" t="inlineStr">
        <is>
          <t>VSMAX</t>
        </is>
      </c>
      <c r="V168" s="49" t="n">
        <v>0</v>
      </c>
      <c r="W168" s="61">
        <f>'ETF MTD'!$BG$28/'ETF MTD'!$BG$3-1</f>
        <v/>
      </c>
      <c r="X168" s="61">
        <f>V168*W168</f>
        <v/>
      </c>
      <c r="Y168" s="61" t="n"/>
      <c r="Z168" s="61" t="inlineStr">
        <is>
          <t>VSMAX</t>
        </is>
      </c>
      <c r="AA168" s="49" t="n">
        <v>0</v>
      </c>
      <c r="AB168" s="61">
        <f>'ETF MTD'!$BG$28/'ETF MTD'!$BG$3-1</f>
        <v/>
      </c>
      <c r="AC168" s="61">
        <f>AA168*AB168</f>
        <v/>
      </c>
      <c r="AD168" s="61" t="n"/>
      <c r="AE168" s="61" t="inlineStr">
        <is>
          <t>VSMAX</t>
        </is>
      </c>
      <c r="AF168" s="49" t="n">
        <v>0</v>
      </c>
      <c r="AG168" s="61">
        <f>'ETF MTD'!$BG$28/'ETF MTD'!$BG$3-1</f>
        <v/>
      </c>
      <c r="AH168" s="61">
        <f>AF168*AG168</f>
        <v/>
      </c>
      <c r="AI168" s="61" t="n"/>
      <c r="AJ168" s="61" t="inlineStr">
        <is>
          <t>VSMAX</t>
        </is>
      </c>
      <c r="AK168" s="49" t="n">
        <v>0</v>
      </c>
      <c r="AL168" s="61">
        <f>'ETF MTD'!$BG$28/'ETF MTD'!$BG$3-1</f>
        <v/>
      </c>
      <c r="AM168" s="61">
        <f>AK168*AL168</f>
        <v/>
      </c>
      <c r="AN168" s="61" t="n"/>
      <c r="AO168" s="61" t="inlineStr">
        <is>
          <t>VSMAX</t>
        </is>
      </c>
      <c r="AP168" s="49" t="n">
        <v>0</v>
      </c>
      <c r="AQ168" s="61">
        <f>'ETF MTD'!$BG$28/'ETF MTD'!$BG$3-1</f>
        <v/>
      </c>
      <c r="AR168" s="61">
        <f>AP168*AQ168</f>
        <v/>
      </c>
      <c r="AS168" s="61" t="n"/>
      <c r="AT168" s="61" t="inlineStr">
        <is>
          <t>VSMAX</t>
        </is>
      </c>
      <c r="AU168" s="49" t="n">
        <v>0</v>
      </c>
      <c r="AV168" s="61">
        <f>'ETF MTD'!$BG$28/'ETF MTD'!$BG$3-1</f>
        <v/>
      </c>
      <c r="AW168" s="61">
        <f>AU168*AV168</f>
        <v/>
      </c>
      <c r="AX168" s="61" t="n"/>
      <c r="AY168" s="61" t="inlineStr">
        <is>
          <t>VSMAX</t>
        </is>
      </c>
      <c r="AZ168" s="49" t="n">
        <v>0</v>
      </c>
      <c r="BA168" s="61">
        <f>'ETF MTD'!$BG$28/'ETF MTD'!$BG$3-1</f>
        <v/>
      </c>
      <c r="BB168" s="61">
        <f>AZ168*BA168</f>
        <v/>
      </c>
      <c r="BC168" s="61" t="n"/>
      <c r="BD168" s="61" t="inlineStr">
        <is>
          <t>VSMAX</t>
        </is>
      </c>
      <c r="BE168" s="49" t="n">
        <v>0</v>
      </c>
      <c r="BF168" s="61">
        <f>'ETF MTD'!$BG$28/'ETF MTD'!$BG$3-1</f>
        <v/>
      </c>
      <c r="BG168" s="61">
        <f>BE168*BF168</f>
        <v/>
      </c>
      <c r="BH168" s="61" t="n"/>
      <c r="BI168" s="61" t="inlineStr">
        <is>
          <t>VSMAX</t>
        </is>
      </c>
      <c r="BJ168" s="49" t="n">
        <v>0</v>
      </c>
      <c r="BK168" s="61">
        <f>'ETF MTD'!$BG$28/'ETF MTD'!$BG$3-1</f>
        <v/>
      </c>
      <c r="BL168" s="61">
        <f>BJ168*BK168</f>
        <v/>
      </c>
      <c r="BM168" s="61" t="n"/>
      <c r="BN168" s="61" t="inlineStr">
        <is>
          <t>VSMAX</t>
        </is>
      </c>
      <c r="BO168" s="49" t="n">
        <v>0</v>
      </c>
      <c r="BP168" s="61">
        <f>'ETF MTD'!$BG$28/'ETF MTD'!$BG$3-1</f>
        <v/>
      </c>
      <c r="BQ168" s="61">
        <f>BO168*BP168</f>
        <v/>
      </c>
      <c r="BR168" s="61" t="n"/>
      <c r="BS168" s="61" t="inlineStr">
        <is>
          <t>VSMAX</t>
        </is>
      </c>
      <c r="BT168" s="49" t="n">
        <v>0</v>
      </c>
      <c r="BU168" s="61">
        <f>'ETF MTD'!$BG$28/'ETF MTD'!$BG$3-1</f>
        <v/>
      </c>
      <c r="BV168" s="61">
        <f>BT168*BU168</f>
        <v/>
      </c>
      <c r="BW168" s="61" t="n"/>
      <c r="BX168" s="61" t="inlineStr">
        <is>
          <t>VSMAX</t>
        </is>
      </c>
      <c r="BY168" s="49" t="n">
        <v>0</v>
      </c>
      <c r="BZ168" s="61">
        <f>'ETF MTD'!$BG$28/'ETF MTD'!$BG$3-1</f>
        <v/>
      </c>
      <c r="CA168" s="61">
        <f>BY168*BZ168</f>
        <v/>
      </c>
      <c r="CB168" s="61" t="n"/>
      <c r="CC168" s="61" t="inlineStr">
        <is>
          <t>VSMAX</t>
        </is>
      </c>
      <c r="CD168" s="49" t="n">
        <v>0</v>
      </c>
      <c r="CE168" s="61">
        <f>'ETF MTD'!$BG$28/'ETF MTD'!$BG$3-1</f>
        <v/>
      </c>
      <c r="CF168" s="61">
        <f>CD168*CE168</f>
        <v/>
      </c>
      <c r="CG168" s="61" t="n"/>
      <c r="CH168" s="61" t="inlineStr">
        <is>
          <t>VSMAX</t>
        </is>
      </c>
      <c r="CI168" s="49" t="n">
        <v>0</v>
      </c>
      <c r="CJ168" s="61">
        <f>'ETF MTD'!$BG$28/'ETF MTD'!$BG$3-1</f>
        <v/>
      </c>
      <c r="CK168" s="61">
        <f>CI168*CJ168</f>
        <v/>
      </c>
      <c r="CL168" s="61" t="n"/>
      <c r="CM168" s="61" t="inlineStr">
        <is>
          <t>VSMAX</t>
        </is>
      </c>
      <c r="CN168" s="49" t="n">
        <v>0</v>
      </c>
      <c r="CO168" s="61">
        <f>'ETF MTD'!$BG$28/'ETF MTD'!$BG$3-1</f>
        <v/>
      </c>
      <c r="CP168" s="61">
        <f>CN168*CO168</f>
        <v/>
      </c>
      <c r="CQ168" s="61" t="n"/>
      <c r="CR168" s="61" t="inlineStr">
        <is>
          <t>VSMAX</t>
        </is>
      </c>
      <c r="CS168" s="49" t="n">
        <v>0</v>
      </c>
      <c r="CT168" s="61">
        <f>'ETF MTD'!$BG$28/'ETF MTD'!$BG$3-1</f>
        <v/>
      </c>
      <c r="CU168" s="61">
        <f>CS168*CT168</f>
        <v/>
      </c>
      <c r="CV168" s="61" t="n"/>
      <c r="CW168" s="61" t="inlineStr">
        <is>
          <t>VSMAX</t>
        </is>
      </c>
      <c r="CX168" s="49" t="n">
        <v>0</v>
      </c>
      <c r="CY168" s="61">
        <f>'ETF MTD'!$BG$28/'ETF MTD'!$BG$3-1</f>
        <v/>
      </c>
      <c r="CZ168" s="61">
        <f>CX168*CY168</f>
        <v/>
      </c>
      <c r="DA168" s="61" t="n"/>
      <c r="DB168" s="61" t="inlineStr">
        <is>
          <t>VSMAX</t>
        </is>
      </c>
      <c r="DC168" s="49" t="n">
        <v>0</v>
      </c>
      <c r="DD168" s="61">
        <f>'ETF MTD'!$BG$28/'ETF MTD'!$BG$3-1</f>
        <v/>
      </c>
      <c r="DE168" s="61">
        <f>DC168*DD168</f>
        <v/>
      </c>
      <c r="DF168" s="61" t="n"/>
      <c r="DG168" s="61" t="inlineStr">
        <is>
          <t>VSMAX</t>
        </is>
      </c>
      <c r="DH168" s="49" t="n">
        <v>0</v>
      </c>
      <c r="DI168" s="61">
        <f>'ETF MTD'!$BG$28/'ETF MTD'!$BG$3-1</f>
        <v/>
      </c>
      <c r="DJ168" s="61">
        <f>DH168*DI168</f>
        <v/>
      </c>
      <c r="DK168" s="61" t="n"/>
      <c r="DL168" s="61" t="inlineStr">
        <is>
          <t>VSMAX</t>
        </is>
      </c>
      <c r="DM168" s="49" t="n">
        <v>0</v>
      </c>
      <c r="DN168" s="61">
        <f>'ETF MTD'!$BG$28/'ETF MTD'!$BG$3-1</f>
        <v/>
      </c>
      <c r="DO168" s="61">
        <f>DM168*DN168</f>
        <v/>
      </c>
      <c r="DP168" s="61" t="n"/>
      <c r="DQ168" s="61" t="inlineStr">
        <is>
          <t>VSMAX</t>
        </is>
      </c>
      <c r="DR168" s="49" t="n">
        <v>0</v>
      </c>
      <c r="DS168" s="61">
        <f>'ETF MTD'!$BG$28/'ETF MTD'!$BG$3-1</f>
        <v/>
      </c>
      <c r="DT168" s="61">
        <f>DR168*DS168</f>
        <v/>
      </c>
      <c r="DU168" s="61" t="n"/>
      <c r="DV168" s="61" t="inlineStr">
        <is>
          <t>VSMAX</t>
        </is>
      </c>
      <c r="DW168" s="49" t="n">
        <v>0</v>
      </c>
      <c r="DX168" s="61">
        <f>'ETF MTD'!$BG$28/'ETF MTD'!$BG$3-1</f>
        <v/>
      </c>
      <c r="DY168" s="61">
        <f>DW168*DX168</f>
        <v/>
      </c>
      <c r="DZ168" s="61" t="n"/>
      <c r="EA168" s="61" t="inlineStr">
        <is>
          <t>VSMAX</t>
        </is>
      </c>
      <c r="EB168" s="49" t="n">
        <v>0</v>
      </c>
      <c r="EC168" s="61">
        <f>'ETF MTD'!$BG$28/'ETF MTD'!$BG$3-1</f>
        <v/>
      </c>
      <c r="ED168" s="61">
        <f>EB168*EC168</f>
        <v/>
      </c>
      <c r="EE168" s="61" t="n"/>
      <c r="EF168" s="61" t="inlineStr">
        <is>
          <t>VSMAX</t>
        </is>
      </c>
      <c r="EG168" s="49" t="n">
        <v>0</v>
      </c>
      <c r="EH168" s="61">
        <f>'ETF MTD'!$BG$28/'ETF MTD'!$BG$3-1</f>
        <v/>
      </c>
      <c r="EI168" s="61">
        <f>EG168*EH168</f>
        <v/>
      </c>
      <c r="EJ168" s="61" t="n"/>
      <c r="EK168" s="61" t="inlineStr">
        <is>
          <t>VSMAX</t>
        </is>
      </c>
      <c r="EL168" s="49" t="n">
        <v>0</v>
      </c>
      <c r="EM168" s="61">
        <f>'ETF MTD'!$BG$28/'ETF MTD'!$BG$3-1</f>
        <v/>
      </c>
      <c r="EN168" s="61">
        <f>EL168*EM168</f>
        <v/>
      </c>
      <c r="EO168" s="61" t="n"/>
      <c r="EP168" s="61" t="inlineStr">
        <is>
          <t>VSMAX</t>
        </is>
      </c>
      <c r="EQ168" s="49" t="n">
        <v>0</v>
      </c>
      <c r="ER168" s="61">
        <f>'ETF MTD'!$BG$28/'ETF MTD'!$BG$3-1</f>
        <v/>
      </c>
      <c r="ES168" s="61">
        <f>EQ168*ER168</f>
        <v/>
      </c>
      <c r="ET168" s="61" t="n"/>
      <c r="EU168" s="61" t="inlineStr">
        <is>
          <t>VSMAX</t>
        </is>
      </c>
      <c r="EV168" s="49" t="n">
        <v>0</v>
      </c>
      <c r="EW168" s="61">
        <f>'ETF MTD'!$BG$28/'ETF MTD'!$BG$3-1</f>
        <v/>
      </c>
      <c r="EX168" s="61">
        <f>EV168*EW168</f>
        <v/>
      </c>
      <c r="EY168" s="61" t="n"/>
      <c r="EZ168" s="61" t="inlineStr">
        <is>
          <t>VSMAX</t>
        </is>
      </c>
      <c r="FA168" s="49" t="n">
        <v>0</v>
      </c>
      <c r="FB168" s="61">
        <f>'ETF MTD'!$BG$28/'ETF MTD'!$BG$3-1</f>
        <v/>
      </c>
      <c r="FC168" s="61">
        <f>FA168*FB168</f>
        <v/>
      </c>
      <c r="FD168" s="61" t="n"/>
      <c r="FE168" s="61" t="inlineStr">
        <is>
          <t>VSMAX</t>
        </is>
      </c>
      <c r="FF168" s="49" t="n">
        <v>0</v>
      </c>
      <c r="FG168" s="61">
        <f>'ETF MTD'!$BG$28/'ETF MTD'!$BG$3-1</f>
        <v/>
      </c>
      <c r="FH168" s="61">
        <f>FF168*FG168</f>
        <v/>
      </c>
      <c r="FI168" s="61" t="n"/>
      <c r="FJ168" s="61" t="inlineStr">
        <is>
          <t>VSMAX</t>
        </is>
      </c>
      <c r="FK168" s="49" t="n">
        <v>0</v>
      </c>
      <c r="FL168" s="61">
        <f>'ETF MTD'!$BG$28/'ETF MTD'!$BG$3-1</f>
        <v/>
      </c>
      <c r="FM168" s="61">
        <f>FK168*FL168</f>
        <v/>
      </c>
      <c r="FN168" s="61" t="n"/>
      <c r="FO168" s="61" t="inlineStr">
        <is>
          <t>VSMAX</t>
        </is>
      </c>
      <c r="FP168" s="49" t="n">
        <v>0</v>
      </c>
      <c r="FQ168" s="61">
        <f>'ETF MTD'!$BG$28/'ETF MTD'!$BG$3-1</f>
        <v/>
      </c>
      <c r="FR168" s="61">
        <f>FP168*FQ168</f>
        <v/>
      </c>
      <c r="FS168" s="61" t="n"/>
      <c r="FT168" s="61" t="inlineStr">
        <is>
          <t>VSMAX</t>
        </is>
      </c>
      <c r="FU168" s="49" t="n">
        <v>0</v>
      </c>
      <c r="FV168" s="61">
        <f>'ETF MTD'!$BG$28/'ETF MTD'!$BG$3-1</f>
        <v/>
      </c>
      <c r="FW168" s="61">
        <f>FU168*FV168</f>
        <v/>
      </c>
      <c r="FX168" s="61" t="n"/>
      <c r="FY168" s="61" t="inlineStr">
        <is>
          <t>VSMAX</t>
        </is>
      </c>
      <c r="FZ168" s="41" t="n">
        <v>0</v>
      </c>
      <c r="GA168" s="61">
        <f>'ETF MTD'!$BG$28/'ETF MTD'!$BG$3-1</f>
        <v/>
      </c>
      <c r="GB168" s="61">
        <f>FZ168*GA168</f>
        <v/>
      </c>
      <c r="GC168" s="61" t="n"/>
      <c r="GD168" s="61" t="inlineStr">
        <is>
          <t>VSMAX</t>
        </is>
      </c>
      <c r="GE168" s="41" t="n">
        <v>0</v>
      </c>
      <c r="GF168" s="61">
        <f>'ETF MTD'!$BG$28/'ETF MTD'!$BG$3-1</f>
        <v/>
      </c>
      <c r="GG168" s="61">
        <f>GE168*GF168</f>
        <v/>
      </c>
      <c r="GH168" s="61" t="n"/>
      <c r="GI168" s="61" t="inlineStr">
        <is>
          <t>VSMAX</t>
        </is>
      </c>
      <c r="GJ168" s="41" t="n">
        <v>0</v>
      </c>
      <c r="GK168" s="61">
        <f>'ETF MTD'!$BG$28/'ETF MTD'!$BG$3-1</f>
        <v/>
      </c>
      <c r="GL168" s="61">
        <f>GJ168*GK168</f>
        <v/>
      </c>
      <c r="GM168" s="61" t="n"/>
      <c r="GN168" s="61" t="inlineStr">
        <is>
          <t>VSMAX</t>
        </is>
      </c>
      <c r="GO168" s="41" t="n">
        <v>0</v>
      </c>
      <c r="GP168" s="61">
        <f>'ETF MTD'!$BG$28/'ETF MTD'!$BG$3-1</f>
        <v/>
      </c>
      <c r="GQ168" s="61">
        <f>GO168*GP168</f>
        <v/>
      </c>
      <c r="GR168" s="61" t="n"/>
      <c r="GS168" s="61" t="inlineStr">
        <is>
          <t>VSMAX</t>
        </is>
      </c>
      <c r="GT168" s="41" t="n">
        <v>0</v>
      </c>
      <c r="GU168" s="61">
        <f>'ETF MTD'!$BG$28/'ETF MTD'!$BG$3-1</f>
        <v/>
      </c>
      <c r="GV168" s="61">
        <f>GT168*GU168</f>
        <v/>
      </c>
      <c r="GW168" s="61" t="n"/>
      <c r="GX168" s="61" t="inlineStr">
        <is>
          <t>VSMAX</t>
        </is>
      </c>
      <c r="GY168" s="41" t="n">
        <v>0</v>
      </c>
      <c r="GZ168" s="61">
        <f>'ETF MTD'!$BG$28/'ETF MTD'!$BG$3-1</f>
        <v/>
      </c>
      <c r="HA168" s="61">
        <f>GY168*GZ168</f>
        <v/>
      </c>
      <c r="HB168" s="61" t="n"/>
      <c r="HC168" s="61" t="inlineStr">
        <is>
          <t>VSMAX</t>
        </is>
      </c>
      <c r="HD168" s="41" t="n">
        <v>0</v>
      </c>
      <c r="HE168" s="61">
        <f>'ETF MTD'!$BG$28/'ETF MTD'!$BG$3-1</f>
        <v/>
      </c>
      <c r="HF168" s="61">
        <f>HD168*HE168</f>
        <v/>
      </c>
      <c r="HG168" s="61" t="n"/>
      <c r="HH168" s="61" t="inlineStr">
        <is>
          <t>VSMAX</t>
        </is>
      </c>
      <c r="HI168" s="41" t="n">
        <v>0</v>
      </c>
      <c r="HJ168" s="61">
        <f>'ETF MTD'!$BG$28/'ETF MTD'!$BG$3-1</f>
        <v/>
      </c>
      <c r="HK168" s="61">
        <f>HI168*HJ168</f>
        <v/>
      </c>
      <c r="HL168" s="61" t="n"/>
      <c r="HM168" s="61" t="inlineStr">
        <is>
          <t>VSMAX</t>
        </is>
      </c>
      <c r="HN168" s="41" t="n">
        <v>0</v>
      </c>
      <c r="HO168" s="61">
        <f>'ETF MTD'!$BG$28/'ETF MTD'!$BG$3-1</f>
        <v/>
      </c>
      <c r="HP168" s="61">
        <f>HN168*HO168</f>
        <v/>
      </c>
      <c r="HQ168" s="61" t="n"/>
      <c r="HR168" s="61" t="inlineStr">
        <is>
          <t>VSMAX</t>
        </is>
      </c>
      <c r="HS168" s="41" t="n">
        <v>0</v>
      </c>
      <c r="HT168" s="61">
        <f>'ETF MTD'!$BG$28/'ETF MTD'!$BG$3-1</f>
        <v/>
      </c>
      <c r="HU168" s="61">
        <f>HS168*HT168</f>
        <v/>
      </c>
      <c r="HV168" s="61" t="n"/>
      <c r="HW168" s="61" t="inlineStr">
        <is>
          <t>VSMAX</t>
        </is>
      </c>
      <c r="HX168" s="41" t="n">
        <v>0</v>
      </c>
      <c r="HY168" s="61">
        <f>'ETF MTD'!$BG$28/'ETF MTD'!$BG$3-1</f>
        <v/>
      </c>
      <c r="HZ168" s="61">
        <f>HX168*HY168</f>
        <v/>
      </c>
      <c r="IA168" s="61" t="n"/>
      <c r="IB168" s="61" t="inlineStr">
        <is>
          <t>VSMAX</t>
        </is>
      </c>
      <c r="IC168" s="41" t="n">
        <v>0</v>
      </c>
      <c r="ID168" s="61">
        <f>'ETF MTD'!$BG$28/'ETF MTD'!$BG$3-1</f>
        <v/>
      </c>
      <c r="IE168" s="61">
        <f>IC168*ID168</f>
        <v/>
      </c>
      <c r="IF168" s="61" t="n"/>
      <c r="IG168" s="61" t="inlineStr">
        <is>
          <t>VSMAX</t>
        </is>
      </c>
      <c r="IH168" s="41" t="n">
        <v>0</v>
      </c>
      <c r="II168" s="61">
        <f>'ETF MTD'!$BG$28/'ETF MTD'!$BG$3-1</f>
        <v/>
      </c>
      <c r="IJ168" s="61">
        <f>IH168*II168</f>
        <v/>
      </c>
      <c r="IK168" s="61" t="n"/>
      <c r="IL168" s="61" t="inlineStr">
        <is>
          <t>VSMAX</t>
        </is>
      </c>
      <c r="IM168" s="41" t="n">
        <v>0</v>
      </c>
      <c r="IN168" s="61">
        <f>'ETF MTD'!$BG$28/'ETF MTD'!$BG$3-1</f>
        <v/>
      </c>
      <c r="IO168" s="61">
        <f>IM168*IN168</f>
        <v/>
      </c>
      <c r="IP168" s="61" t="n"/>
      <c r="IQ168" s="61" t="inlineStr">
        <is>
          <t>VSMAX</t>
        </is>
      </c>
      <c r="IR168" s="41" t="n">
        <v>0</v>
      </c>
      <c r="IS168" s="61">
        <f>'ETF MTD'!$BG$28/'ETF MTD'!$BG$3-1</f>
        <v/>
      </c>
      <c r="IT168" s="61">
        <f>IR168*IS168</f>
        <v/>
      </c>
      <c r="IU168" s="61" t="n"/>
      <c r="IV168" s="61" t="inlineStr">
        <is>
          <t>VSMAX</t>
        </is>
      </c>
      <c r="IW168" s="41" t="n">
        <v>0</v>
      </c>
      <c r="IX168" s="61">
        <f>'ETF MTD'!$BG$28/'ETF MTD'!$BG$3-1</f>
        <v/>
      </c>
      <c r="IY168" s="61">
        <f>IW168*IX168</f>
        <v/>
      </c>
      <c r="IZ168" s="61" t="n"/>
      <c r="JA168" s="61" t="inlineStr">
        <is>
          <t>VSMAX</t>
        </is>
      </c>
      <c r="JB168" s="41" t="n">
        <v>0</v>
      </c>
      <c r="JC168" s="61">
        <f>'ETF MTD'!$BG$28/'ETF MTD'!$BG$3-1</f>
        <v/>
      </c>
      <c r="JD168" s="61">
        <f>JB168*JC168</f>
        <v/>
      </c>
      <c r="JE168" s="61" t="n"/>
      <c r="JF168" s="61" t="inlineStr">
        <is>
          <t>VSMAX</t>
        </is>
      </c>
      <c r="JG168" s="41" t="n">
        <v>0</v>
      </c>
      <c r="JH168" s="61">
        <f>'ETF MTD'!$BG$28/'ETF MTD'!$BG$3-1</f>
        <v/>
      </c>
      <c r="JI168" s="61">
        <f>JG168*JH168</f>
        <v/>
      </c>
      <c r="JJ168" s="61" t="n"/>
      <c r="JK168" s="61" t="inlineStr">
        <is>
          <t>VSMAX</t>
        </is>
      </c>
      <c r="JL168" s="41" t="n">
        <v>0</v>
      </c>
      <c r="JM168" s="61">
        <f>'ETF MTD'!$BG$28/'ETF MTD'!$BG$3-1</f>
        <v/>
      </c>
      <c r="JN168" s="61">
        <f>JL168*JM168</f>
        <v/>
      </c>
      <c r="JO168" s="61" t="n"/>
      <c r="JP168" s="61" t="inlineStr">
        <is>
          <t>VSMAX</t>
        </is>
      </c>
      <c r="JQ168" s="41" t="n">
        <v>0</v>
      </c>
      <c r="JR168" s="61">
        <f>'ETF MTD'!$BG$28/'ETF MTD'!$BG$3-1</f>
        <v/>
      </c>
      <c r="JS168" s="61">
        <f>JQ168*JR168</f>
        <v/>
      </c>
      <c r="JT168" s="61" t="n"/>
      <c r="JU168" s="61" t="inlineStr">
        <is>
          <t>VSMAX</t>
        </is>
      </c>
      <c r="JV168" s="41" t="n">
        <v>0</v>
      </c>
      <c r="JW168" s="61">
        <f>'ETF MTD'!$BG$28/'ETF MTD'!$BG$3-1</f>
        <v/>
      </c>
      <c r="JX168" s="61">
        <f>JV168*JW168</f>
        <v/>
      </c>
      <c r="JY168" s="61" t="n"/>
      <c r="JZ168" s="61" t="inlineStr">
        <is>
          <t>VSMAX</t>
        </is>
      </c>
      <c r="KA168" s="41" t="n">
        <v>0</v>
      </c>
      <c r="KB168" s="61">
        <f>'ETF MTD'!$BG$28/'ETF MTD'!$BG$3-1</f>
        <v/>
      </c>
      <c r="KC168" s="61">
        <f>KA168*KB168</f>
        <v/>
      </c>
      <c r="KD168" s="61" t="n"/>
      <c r="KE168" s="61" t="inlineStr">
        <is>
          <t>VSMAX</t>
        </is>
      </c>
      <c r="KF168" s="41" t="n">
        <v>0</v>
      </c>
      <c r="KG168" s="61">
        <f>'ETF MTD'!$BG$28/'ETF MTD'!$BG$3-1</f>
        <v/>
      </c>
      <c r="KH168" s="61">
        <f>KF168*KG168</f>
        <v/>
      </c>
      <c r="KI168" s="61" t="n"/>
      <c r="KJ168" s="61" t="inlineStr">
        <is>
          <t>VSMAX</t>
        </is>
      </c>
      <c r="KK168" s="41" t="n">
        <v>0</v>
      </c>
      <c r="KL168" s="61">
        <f>'ETF MTD'!$BG$28/'ETF MTD'!$BG$3-1</f>
        <v/>
      </c>
      <c r="KM168" s="61">
        <f>KK168*KL168</f>
        <v/>
      </c>
      <c r="KN168" s="61" t="n"/>
      <c r="KO168" s="61" t="inlineStr">
        <is>
          <t>VSMAX</t>
        </is>
      </c>
      <c r="KP168" s="41" t="n">
        <v>0</v>
      </c>
      <c r="KQ168" s="61">
        <f>'ETF MTD'!$BG$28/'ETF MTD'!$BG$3-1</f>
        <v/>
      </c>
      <c r="KR168" s="61">
        <f>KP168*KQ168</f>
        <v/>
      </c>
      <c r="KS168" s="61" t="n"/>
      <c r="KT168" s="61" t="inlineStr">
        <is>
          <t>VSMAX</t>
        </is>
      </c>
      <c r="KU168" s="41" t="n">
        <v>0</v>
      </c>
      <c r="KV168" s="61">
        <f>'ETF MTD'!$BG$28/'ETF MTD'!$BG$3-1</f>
        <v/>
      </c>
      <c r="KW168" s="61">
        <f>KU168*KV168</f>
        <v/>
      </c>
      <c r="KX168" s="61" t="n"/>
      <c r="KY168" s="61" t="inlineStr">
        <is>
          <t>VSMAX</t>
        </is>
      </c>
      <c r="KZ168" s="41" t="n">
        <v>0</v>
      </c>
      <c r="LA168" s="61">
        <f>'ETF MTD'!$BG$28/'ETF MTD'!$BG$3-1</f>
        <v/>
      </c>
      <c r="LB168" s="61">
        <f>KZ168*LA168</f>
        <v/>
      </c>
      <c r="LC168" s="61" t="n"/>
      <c r="LD168" s="61" t="inlineStr">
        <is>
          <t>VSMAX</t>
        </is>
      </c>
      <c r="LE168" s="41" t="n">
        <v>0</v>
      </c>
      <c r="LF168" s="61">
        <f>'ETF MTD'!$BG$28/'ETF MTD'!$BG$3-1</f>
        <v/>
      </c>
      <c r="LG168" s="61">
        <f>LE168*LF168</f>
        <v/>
      </c>
      <c r="LH168" s="61" t="n"/>
      <c r="LI168" t="inlineStr">
        <is>
          <t>U.S. Govt UST</t>
        </is>
      </c>
      <c r="LJ168" s="41" t="n">
        <v>0</v>
      </c>
      <c r="LK168" s="61" t="n">
        <v>0</v>
      </c>
      <c r="LL168" s="61">
        <f>LJ168*LK168</f>
        <v/>
      </c>
      <c r="LM168" s="61" t="n"/>
      <c r="LN168" t="inlineStr">
        <is>
          <t>U.S. Govt UST</t>
        </is>
      </c>
      <c r="LO168" s="41" t="n">
        <v>0</v>
      </c>
      <c r="LP168" s="61" t="n">
        <v>0</v>
      </c>
      <c r="LQ168" s="61">
        <f>LO168*LP168</f>
        <v/>
      </c>
      <c r="LR168" s="61" t="n"/>
      <c r="LS168" t="inlineStr">
        <is>
          <t>U.S. Govt UST</t>
        </is>
      </c>
      <c r="LT168" s="41" t="n">
        <v>0</v>
      </c>
      <c r="LU168" s="61" t="n">
        <v>0</v>
      </c>
      <c r="LV168" s="61">
        <f>LT168*LU168</f>
        <v/>
      </c>
      <c r="LW168" s="61" t="n"/>
      <c r="LX168" t="inlineStr">
        <is>
          <t>U.S. Govt UST</t>
        </is>
      </c>
      <c r="LY168" s="41" t="n">
        <v>0</v>
      </c>
      <c r="LZ168" s="61" t="n">
        <v>0</v>
      </c>
      <c r="MA168" s="61">
        <f>LY168*LZ168</f>
        <v/>
      </c>
      <c r="MB168" s="61" t="n"/>
      <c r="MC168" t="inlineStr">
        <is>
          <t>U.S. Govt UST</t>
        </is>
      </c>
      <c r="MD168" s="41" t="n">
        <v>0</v>
      </c>
      <c r="ME168" s="61" t="n">
        <v>0</v>
      </c>
      <c r="MF168" s="61">
        <f>MD168*ME168</f>
        <v/>
      </c>
      <c r="MG168" s="61" t="n"/>
      <c r="MH168" t="inlineStr">
        <is>
          <t>U.S. Govt UST</t>
        </is>
      </c>
      <c r="MI168" s="41" t="n">
        <v>0</v>
      </c>
      <c r="MJ168" s="61" t="n">
        <v>0</v>
      </c>
      <c r="MK168" s="61">
        <f>MI168*MJ168</f>
        <v/>
      </c>
      <c r="ML168" s="61" t="n"/>
      <c r="MM168" t="inlineStr">
        <is>
          <t>U.S. Govt UST</t>
        </is>
      </c>
      <c r="MN168" s="41" t="n">
        <v>0</v>
      </c>
      <c r="MO168" s="61" t="n">
        <v>0</v>
      </c>
      <c r="MP168" s="61">
        <f>MN168*MO168</f>
        <v/>
      </c>
      <c r="MQ168" s="33" t="n"/>
      <c r="MR168" t="inlineStr">
        <is>
          <t>U.S. Govt UST</t>
        </is>
      </c>
      <c r="MS168" s="41" t="n">
        <v>0</v>
      </c>
      <c r="MT168" s="61" t="n">
        <v>0</v>
      </c>
      <c r="MU168" s="61">
        <f>MS168*MT168</f>
        <v/>
      </c>
      <c r="MV168" s="61" t="n"/>
      <c r="MW168" t="inlineStr">
        <is>
          <t>U.S. Govt UST</t>
        </is>
      </c>
      <c r="MX168" s="41" t="n">
        <v>0</v>
      </c>
      <c r="MY168" s="61" t="n">
        <v>0</v>
      </c>
      <c r="MZ168" s="61">
        <f>MX168*MY168</f>
        <v/>
      </c>
      <c r="NA168" s="33" t="n"/>
      <c r="NB168" t="inlineStr">
        <is>
          <t>U.S. Govt UST</t>
        </is>
      </c>
      <c r="NC168" s="41" t="n">
        <v>0</v>
      </c>
      <c r="ND168" s="61" t="n">
        <v>0</v>
      </c>
      <c r="NE168" s="61">
        <f>NC168*ND168</f>
        <v/>
      </c>
      <c r="NF168" s="33" t="n"/>
      <c r="NG168" t="inlineStr">
        <is>
          <t>U.S. Govt UST</t>
        </is>
      </c>
      <c r="NH168" s="41" t="n">
        <v>0.355</v>
      </c>
      <c r="NI168" s="61" t="n">
        <v>0</v>
      </c>
      <c r="NJ168" s="61">
        <f>NH168*NI168</f>
        <v/>
      </c>
      <c r="NK168" s="33" t="n"/>
      <c r="NL168" t="inlineStr">
        <is>
          <t>U.S. Govt UST</t>
        </is>
      </c>
      <c r="NM168" s="41" t="n">
        <v>0.2899999999999999</v>
      </c>
      <c r="NN168" s="61" t="n">
        <v>0</v>
      </c>
      <c r="NO168" s="61">
        <f>NM168*NN168</f>
        <v/>
      </c>
      <c r="NP168" s="33" t="n"/>
      <c r="NQ168" t="inlineStr">
        <is>
          <t>U.S. Govt UST</t>
        </is>
      </c>
      <c r="NR168" s="41" t="n">
        <v>0</v>
      </c>
      <c r="NS168" s="61" t="n">
        <v>0</v>
      </c>
      <c r="NT168" s="61">
        <f>NR168*NS168</f>
        <v/>
      </c>
      <c r="NU168" s="33" t="n"/>
      <c r="NV168" t="inlineStr">
        <is>
          <t>U.S. Govt UST</t>
        </is>
      </c>
      <c r="NW168" s="41" t="n">
        <v>0.065</v>
      </c>
      <c r="NX168" s="61" t="n">
        <v>0</v>
      </c>
      <c r="NY168" s="61">
        <f>NW168*NX168</f>
        <v/>
      </c>
      <c r="NZ168" s="33" t="n"/>
      <c r="OA168" t="inlineStr">
        <is>
          <t>U.S. Govt UST</t>
        </is>
      </c>
      <c r="OB168" s="41" t="n">
        <v>0.02</v>
      </c>
      <c r="OC168" s="61" t="n">
        <v>0</v>
      </c>
      <c r="OD168" s="61">
        <f>OB168*OC168</f>
        <v/>
      </c>
      <c r="OE168" s="33" t="n"/>
      <c r="OF168" t="inlineStr">
        <is>
          <t>U.S. Govt UST</t>
        </is>
      </c>
      <c r="OG168" s="41" t="n">
        <v>0.02</v>
      </c>
      <c r="OH168" s="61" t="n">
        <v>0</v>
      </c>
      <c r="OI168" s="61">
        <f>OG168*OH168</f>
        <v/>
      </c>
      <c r="OJ168" s="33" t="n"/>
      <c r="OK168" t="inlineStr">
        <is>
          <t>U.S. Govt UST</t>
        </is>
      </c>
      <c r="OL168" s="41" t="n">
        <v>0.02</v>
      </c>
      <c r="OM168" s="61" t="n">
        <v>0</v>
      </c>
      <c r="ON168" s="61">
        <f>OL168*OM168</f>
        <v/>
      </c>
      <c r="OO168" s="33" t="n"/>
      <c r="OP168" t="inlineStr">
        <is>
          <t>U.S. Govt UST</t>
        </is>
      </c>
      <c r="OQ168" s="41" t="n">
        <v>0.42</v>
      </c>
      <c r="OR168" s="61" t="n">
        <v>0</v>
      </c>
      <c r="OS168" s="61">
        <f>OQ168*OR168</f>
        <v/>
      </c>
      <c r="OT168" s="33" t="n"/>
      <c r="OU168" t="inlineStr">
        <is>
          <t>U.S. Govt UST</t>
        </is>
      </c>
      <c r="OV168" s="41" t="n">
        <v>0.42</v>
      </c>
      <c r="OW168" s="61" t="n">
        <v>0</v>
      </c>
      <c r="OX168" s="61">
        <f>OV168*OW168</f>
        <v/>
      </c>
      <c r="OY168" s="33" t="n"/>
      <c r="OZ168" t="inlineStr">
        <is>
          <t>U.S. Govt UST</t>
        </is>
      </c>
      <c r="PA168" s="41" t="n">
        <v>0</v>
      </c>
      <c r="PB168" s="61" t="n">
        <v>0</v>
      </c>
      <c r="PC168" s="61">
        <f>PA168*PB168</f>
        <v/>
      </c>
      <c r="PD168" s="33" t="n"/>
      <c r="PE168" t="inlineStr">
        <is>
          <t>U.S. Govt UST</t>
        </is>
      </c>
      <c r="PF168" s="41" t="n">
        <v>0</v>
      </c>
      <c r="PG168" s="61" t="n">
        <v>0</v>
      </c>
      <c r="PH168" s="61">
        <f>PF168*PG168</f>
        <v/>
      </c>
      <c r="PI168" s="33" t="n"/>
      <c r="PJ168" t="inlineStr">
        <is>
          <t>U.S. Govt UST</t>
        </is>
      </c>
      <c r="PK168" s="41" t="n">
        <v>0</v>
      </c>
      <c r="PL168" s="61" t="n">
        <v>0</v>
      </c>
      <c r="PM168" s="61">
        <f>PK168*PL168</f>
        <v/>
      </c>
      <c r="PN168" s="33" t="n"/>
      <c r="PO168" t="inlineStr">
        <is>
          <t>U.S. Govt UST</t>
        </is>
      </c>
      <c r="PP168" s="41" t="n">
        <v>0.02</v>
      </c>
      <c r="PQ168" s="61" t="n">
        <v>0</v>
      </c>
      <c r="PR168" s="61">
        <f>PP168*PQ168</f>
        <v/>
      </c>
      <c r="PS168" s="33" t="n"/>
      <c r="PT168" t="inlineStr">
        <is>
          <t>U.S. Govt UST</t>
        </is>
      </c>
      <c r="PU168" s="41" t="n">
        <v>0.02</v>
      </c>
      <c r="PV168" s="61" t="n">
        <v>0</v>
      </c>
      <c r="PW168" s="61">
        <f>PU168*PV168</f>
        <v/>
      </c>
      <c r="PX168" s="33" t="n"/>
      <c r="PY168" t="inlineStr">
        <is>
          <t>U.S. Govt UST</t>
        </is>
      </c>
      <c r="PZ168" s="41" t="n">
        <v>0.02</v>
      </c>
      <c r="QA168" s="61" t="n">
        <v>0</v>
      </c>
      <c r="QB168" s="61">
        <f>PZ168*QA168</f>
        <v/>
      </c>
      <c r="QC168" s="33" t="n"/>
      <c r="QD168" t="inlineStr">
        <is>
          <t>U.S. Govt UST</t>
        </is>
      </c>
      <c r="QE168" s="41" t="n">
        <v>0.02</v>
      </c>
      <c r="QF168" s="61" t="n">
        <v>0</v>
      </c>
      <c r="QG168" s="61">
        <f>QE168*QF168</f>
        <v/>
      </c>
      <c r="QH168" s="61" t="n"/>
      <c r="QI168" t="inlineStr">
        <is>
          <t>U.S. Govt UST</t>
        </is>
      </c>
      <c r="QJ168" s="41" t="n">
        <v>0</v>
      </c>
      <c r="QK168" s="61" t="n">
        <v>0</v>
      </c>
      <c r="QL168" s="61">
        <f>QJ168*QK168</f>
        <v/>
      </c>
      <c r="QM168" s="33" t="n"/>
      <c r="QN168" t="inlineStr">
        <is>
          <t>U.S. Govt UST</t>
        </is>
      </c>
      <c r="QO168" s="41" t="n">
        <v>0</v>
      </c>
      <c r="QP168" s="61" t="n">
        <v>0</v>
      </c>
      <c r="QQ168" s="61">
        <f>QO168*QP168</f>
        <v/>
      </c>
      <c r="QR168" s="33" t="n"/>
      <c r="QS168" t="inlineStr">
        <is>
          <t>U.S. Govt UST</t>
        </is>
      </c>
      <c r="QT168" s="41" t="n">
        <v>0</v>
      </c>
      <c r="QU168" s="61" t="n">
        <v>0</v>
      </c>
      <c r="QV168" s="61">
        <f>QT168*QU168</f>
        <v/>
      </c>
      <c r="QW168" s="33" t="n"/>
      <c r="QX168" t="inlineStr">
        <is>
          <t>U.S. Govt UST</t>
        </is>
      </c>
      <c r="QY168" s="41" t="n">
        <v>0</v>
      </c>
      <c r="QZ168" s="61" t="n">
        <v>0</v>
      </c>
      <c r="RA168" s="61">
        <f>QY168*QZ168</f>
        <v/>
      </c>
      <c r="RB168" s="33" t="n"/>
      <c r="RC168" t="inlineStr">
        <is>
          <t>U.S. Govt UST</t>
        </is>
      </c>
      <c r="RD168" s="41" t="n">
        <v>0.02</v>
      </c>
      <c r="RE168" s="61" t="n">
        <v>0</v>
      </c>
      <c r="RF168" s="61">
        <f>RD168*RE168</f>
        <v/>
      </c>
      <c r="RG168" s="33" t="n"/>
      <c r="RH168" t="inlineStr">
        <is>
          <t>U.S. Govt UST</t>
        </is>
      </c>
      <c r="RI168" s="41" t="n">
        <v>0.02</v>
      </c>
      <c r="RJ168" s="61" t="n">
        <v>0</v>
      </c>
      <c r="RK168" s="61">
        <f>RI168*RJ168</f>
        <v/>
      </c>
      <c r="RL168" s="61" t="n"/>
      <c r="RM168" s="50" t="n"/>
      <c r="RN168" s="35" t="n"/>
      <c r="RO168" s="38" t="n"/>
      <c r="RP168" s="35" t="n"/>
      <c r="RQ168" s="33" t="n"/>
      <c r="RR168" s="61" t="inlineStr">
        <is>
          <t>VSMAX</t>
        </is>
      </c>
      <c r="RS168" s="49" t="n">
        <v>0</v>
      </c>
      <c r="RT168" s="46">
        <f>($RT$156*$RI168)+($RS$156*RS168)</f>
        <v/>
      </c>
    </row>
    <row r="169">
      <c r="U169" s="61" t="n"/>
      <c r="V169" s="33" t="n"/>
      <c r="W169" s="33" t="n"/>
      <c r="X169" s="33" t="n"/>
      <c r="Y169" s="33" t="n"/>
      <c r="Z169" s="61" t="n"/>
      <c r="AA169" s="33" t="n"/>
      <c r="AB169" s="33" t="n"/>
      <c r="AC169" s="33" t="n"/>
      <c r="AD169" s="33" t="n"/>
      <c r="AE169" s="61" t="n"/>
      <c r="AF169" s="33" t="n"/>
      <c r="AG169" s="33" t="n"/>
      <c r="AH169" s="33" t="n"/>
      <c r="AI169" s="33" t="n"/>
      <c r="AJ169" s="61" t="n"/>
      <c r="AK169" s="33" t="n"/>
      <c r="AL169" s="33" t="n"/>
      <c r="AM169" s="33" t="n"/>
      <c r="AN169" s="33" t="n"/>
      <c r="AO169" s="61" t="n"/>
      <c r="AP169" s="33" t="n"/>
      <c r="AQ169" s="33" t="n"/>
      <c r="AR169" s="33" t="n"/>
      <c r="AS169" s="33" t="n"/>
      <c r="AT169" s="61" t="n"/>
      <c r="AU169" s="33" t="n"/>
      <c r="AV169" s="33" t="n"/>
      <c r="AW169" s="33" t="n"/>
      <c r="AX169" s="33" t="n"/>
      <c r="AY169" s="61" t="n"/>
      <c r="AZ169" s="33" t="n"/>
      <c r="BA169" s="33" t="n"/>
      <c r="BB169" s="33" t="n"/>
      <c r="BC169" s="33" t="n"/>
      <c r="BD169" s="61" t="n"/>
      <c r="BE169" s="33" t="n"/>
      <c r="BF169" s="33" t="n"/>
      <c r="BG169" s="33" t="n"/>
      <c r="BH169" s="33" t="n"/>
      <c r="BI169" s="61" t="n"/>
      <c r="BJ169" s="33" t="n"/>
      <c r="BK169" s="33" t="n"/>
      <c r="BL169" s="33" t="n"/>
      <c r="BM169" s="33" t="n"/>
      <c r="BN169" s="61" t="n"/>
      <c r="BO169" s="33" t="n"/>
      <c r="BP169" s="33" t="n"/>
      <c r="BQ169" s="33" t="n"/>
      <c r="BR169" s="33" t="n"/>
      <c r="BS169" s="61" t="n"/>
      <c r="BT169" s="33" t="n"/>
      <c r="BU169" s="33" t="n"/>
      <c r="BV169" s="33" t="n"/>
      <c r="BW169" s="33" t="n"/>
      <c r="BX169" s="61" t="n"/>
      <c r="BY169" s="33" t="n"/>
      <c r="BZ169" s="33" t="n"/>
      <c r="CA169" s="33" t="n"/>
      <c r="CB169" s="33" t="n"/>
      <c r="CC169" s="61" t="n"/>
      <c r="CD169" s="33" t="n"/>
      <c r="CE169" s="33" t="n"/>
      <c r="CF169" s="33" t="n"/>
      <c r="CG169" s="33" t="n"/>
      <c r="CH169" s="61" t="n"/>
      <c r="CI169" s="33" t="n"/>
      <c r="CJ169" s="33" t="n"/>
      <c r="CK169" s="33" t="n"/>
      <c r="CL169" s="33" t="n"/>
      <c r="CM169" s="61" t="n"/>
      <c r="CN169" s="33" t="n"/>
      <c r="CO169" s="33" t="n"/>
      <c r="CP169" s="33" t="n"/>
      <c r="CQ169" s="33" t="n"/>
      <c r="CR169" s="61" t="n"/>
      <c r="CS169" s="33" t="n"/>
      <c r="CT169" s="33" t="n"/>
      <c r="CU169" s="33" t="n"/>
      <c r="CV169" s="33" t="n"/>
      <c r="CW169" s="61" t="n"/>
      <c r="CX169" s="33" t="n"/>
      <c r="CY169" s="33" t="n"/>
      <c r="CZ169" s="33" t="n"/>
      <c r="DA169" s="33" t="n"/>
      <c r="DB169" s="61" t="n"/>
      <c r="DC169" s="33" t="n"/>
      <c r="DD169" s="33" t="n"/>
      <c r="DE169" s="33" t="n"/>
      <c r="DF169" s="33" t="n"/>
      <c r="DG169" s="61" t="n"/>
      <c r="DH169" s="33" t="n"/>
      <c r="DI169" s="33" t="n"/>
      <c r="DJ169" s="33" t="n"/>
      <c r="DK169" s="33" t="n"/>
      <c r="DL169" s="61" t="n"/>
      <c r="DM169" s="33" t="n"/>
      <c r="DN169" s="33" t="n"/>
      <c r="DO169" s="33" t="n"/>
      <c r="DP169" s="33" t="n"/>
      <c r="DQ169" s="61" t="n"/>
      <c r="DR169" s="33" t="n"/>
      <c r="DS169" s="33" t="n"/>
      <c r="DT169" s="33" t="n"/>
      <c r="DU169" s="33" t="n"/>
      <c r="DV169" s="61" t="n"/>
      <c r="DW169" s="33" t="n"/>
      <c r="DX169" s="33" t="n"/>
      <c r="DY169" s="33" t="n"/>
      <c r="DZ169" s="33" t="n"/>
      <c r="EA169" s="61" t="n"/>
      <c r="EB169" s="33" t="n"/>
      <c r="EC169" s="33" t="n"/>
      <c r="ED169" s="33" t="n"/>
      <c r="EE169" s="33" t="n"/>
      <c r="EF169" s="61" t="n"/>
      <c r="EG169" s="33" t="n"/>
      <c r="EH169" s="33" t="n"/>
      <c r="EI169" s="33" t="n"/>
      <c r="EJ169" s="33" t="n"/>
      <c r="EK169" s="61" t="n"/>
      <c r="EL169" s="33" t="n"/>
      <c r="EM169" s="33" t="n"/>
      <c r="EN169" s="33" t="n"/>
      <c r="EO169" s="33" t="n"/>
      <c r="EP169" s="61" t="n"/>
      <c r="EQ169" s="33" t="n"/>
      <c r="ER169" s="33" t="n"/>
      <c r="ES169" s="33" t="n"/>
      <c r="ET169" s="33" t="n"/>
      <c r="EU169" s="61" t="n"/>
      <c r="EV169" s="33" t="n"/>
      <c r="EW169" s="33" t="n"/>
      <c r="EX169" s="33" t="n"/>
      <c r="EY169" s="33" t="n"/>
      <c r="EZ169" s="61" t="n"/>
      <c r="FA169" s="33" t="n"/>
      <c r="FB169" s="33" t="n"/>
      <c r="FC169" s="33" t="n"/>
      <c r="FD169" s="33" t="n"/>
      <c r="FE169" s="61" t="n"/>
      <c r="FF169" s="33" t="n"/>
      <c r="FG169" s="33" t="n"/>
      <c r="FH169" s="33" t="n"/>
      <c r="FI169" s="33" t="n"/>
      <c r="FJ169" s="61" t="n"/>
      <c r="FK169" s="33" t="n"/>
      <c r="FL169" s="33" t="n"/>
      <c r="FM169" s="33" t="n"/>
      <c r="FN169" s="33" t="n"/>
      <c r="FO169" s="61" t="n"/>
      <c r="FP169" s="33" t="n"/>
      <c r="FQ169" s="33" t="n"/>
      <c r="FR169" s="33" t="n"/>
      <c r="FS169" s="33" t="n"/>
      <c r="FT169" s="61" t="n"/>
      <c r="FU169" s="33" t="n"/>
      <c r="FV169" s="33" t="n"/>
      <c r="FW169" s="33" t="n"/>
      <c r="FX169" s="33" t="n"/>
      <c r="FY169" s="61" t="n"/>
      <c r="FZ169" s="34" t="n"/>
      <c r="GA169" s="33" t="n"/>
      <c r="GB169" s="33" t="n"/>
      <c r="GC169" s="33" t="n"/>
      <c r="GD169" s="61" t="n"/>
      <c r="GE169" s="34" t="n"/>
      <c r="GF169" s="33" t="n"/>
      <c r="GG169" s="33" t="n"/>
      <c r="GH169" s="33" t="n"/>
      <c r="GI169" s="61" t="n"/>
      <c r="GJ169" s="34" t="n"/>
      <c r="GK169" s="33" t="n"/>
      <c r="GL169" s="33" t="n"/>
      <c r="GM169" s="33" t="n"/>
      <c r="GN169" s="61" t="n"/>
      <c r="GO169" s="34" t="n"/>
      <c r="GP169" s="33" t="n"/>
      <c r="GQ169" s="33" t="n"/>
      <c r="GR169" s="33" t="n"/>
      <c r="GS169" s="61" t="n"/>
      <c r="GT169" s="34" t="n"/>
      <c r="GU169" s="33" t="n"/>
      <c r="GV169" s="33" t="n"/>
      <c r="GW169" s="33" t="n"/>
      <c r="GX169" s="61" t="n"/>
      <c r="GY169" s="34" t="n"/>
      <c r="GZ169" s="33" t="n"/>
      <c r="HA169" s="33" t="n"/>
      <c r="HB169" s="33" t="n"/>
      <c r="HC169" s="61" t="n"/>
      <c r="HD169" s="34" t="n"/>
      <c r="HE169" s="33" t="n"/>
      <c r="HF169" s="33" t="n"/>
      <c r="HG169" s="33" t="n"/>
      <c r="HH169" s="61" t="n"/>
      <c r="HI169" s="34" t="n"/>
      <c r="HJ169" s="33" t="n"/>
      <c r="HK169" s="33" t="n"/>
      <c r="HL169" s="33" t="n"/>
      <c r="HM169" s="61" t="n"/>
      <c r="HN169" s="34" t="n"/>
      <c r="HO169" s="33" t="n"/>
      <c r="HP169" s="33" t="n"/>
      <c r="HQ169" s="33" t="n"/>
      <c r="HR169" s="61" t="n"/>
      <c r="HS169" s="34" t="n"/>
      <c r="HT169" s="33" t="n"/>
      <c r="HU169" s="33" t="n"/>
      <c r="HV169" s="33" t="n"/>
      <c r="HW169" s="61" t="n"/>
      <c r="HX169" s="34" t="n"/>
      <c r="HY169" s="33" t="n"/>
      <c r="HZ169" s="33" t="n"/>
      <c r="IA169" s="33" t="n"/>
      <c r="IB169" s="61" t="n"/>
      <c r="IC169" s="34" t="n"/>
      <c r="ID169" s="33" t="n"/>
      <c r="IE169" s="33" t="n"/>
      <c r="IF169" s="33" t="n"/>
      <c r="IG169" s="61" t="n"/>
      <c r="IH169" s="34" t="n"/>
      <c r="II169" s="33" t="n"/>
      <c r="IJ169" s="33" t="n"/>
      <c r="IK169" s="33" t="n"/>
      <c r="IL169" s="61" t="n"/>
      <c r="IM169" s="34" t="n"/>
      <c r="IN169" s="33" t="n"/>
      <c r="IO169" s="33" t="n"/>
      <c r="IP169" s="33" t="n"/>
      <c r="IQ169" s="61" t="n"/>
      <c r="IR169" s="34" t="n"/>
      <c r="IS169" s="33" t="n"/>
      <c r="IT169" s="33" t="n"/>
      <c r="IU169" s="33" t="n"/>
      <c r="IV169" s="61" t="n"/>
      <c r="IW169" s="34" t="n"/>
      <c r="IX169" s="33" t="n"/>
      <c r="IY169" s="33" t="n"/>
      <c r="IZ169" s="33" t="n"/>
      <c r="JA169" s="61" t="n"/>
      <c r="JB169" s="34" t="n"/>
      <c r="JC169" s="33" t="n"/>
      <c r="JD169" s="33" t="n"/>
      <c r="JE169" s="33" t="n"/>
      <c r="JF169" s="61" t="n"/>
      <c r="JG169" s="34" t="n"/>
      <c r="JH169" s="33" t="n"/>
      <c r="JI169" s="33" t="n"/>
      <c r="JJ169" s="33" t="n"/>
      <c r="JK169" s="61" t="n"/>
      <c r="JL169" s="34" t="n"/>
      <c r="JM169" s="33" t="n"/>
      <c r="JN169" s="33" t="n"/>
      <c r="JO169" s="33" t="n"/>
      <c r="JP169" s="61" t="n"/>
      <c r="JQ169" s="34" t="n"/>
      <c r="JR169" s="33" t="n"/>
      <c r="JS169" s="33" t="n"/>
      <c r="JT169" s="33" t="n"/>
      <c r="JU169" s="61" t="n"/>
      <c r="JV169" s="34" t="n"/>
      <c r="JW169" s="33" t="n"/>
      <c r="JX169" s="33" t="n"/>
      <c r="JY169" s="33" t="n"/>
      <c r="JZ169" s="61" t="n"/>
      <c r="KA169" s="34" t="n"/>
      <c r="KB169" s="33" t="n"/>
      <c r="KC169" s="33" t="n"/>
      <c r="KD169" s="33" t="n"/>
      <c r="KE169" s="61" t="n"/>
      <c r="KF169" s="34" t="n"/>
      <c r="KG169" s="33" t="n"/>
      <c r="KH169" s="33" t="n"/>
      <c r="KI169" s="33" t="n"/>
      <c r="KJ169" s="61" t="n"/>
      <c r="KK169" s="34" t="n"/>
      <c r="KL169" s="33" t="n"/>
      <c r="KM169" s="33" t="n"/>
      <c r="KN169" s="33" t="n"/>
      <c r="KO169" s="61" t="n"/>
      <c r="KP169" s="34" t="n"/>
      <c r="KQ169" s="33" t="n"/>
      <c r="KR169" s="33" t="n"/>
      <c r="KS169" s="33" t="n"/>
      <c r="KT169" s="85" t="inlineStr">
        <is>
          <t>OPER/SHV/BIL/FLOT/JPST 10% max</t>
        </is>
      </c>
      <c r="KU169" s="34" t="n"/>
      <c r="KV169" s="33" t="n"/>
      <c r="KW169" s="33" t="n"/>
      <c r="KX169" s="33" t="n"/>
      <c r="KY169" s="85" t="inlineStr">
        <is>
          <t>OPER/SHV/BIL/FLOT/JPST 10% max</t>
        </is>
      </c>
      <c r="KZ169" s="34" t="n"/>
      <c r="LA169" s="33" t="n"/>
      <c r="LB169" s="33" t="n"/>
      <c r="LC169" s="33" t="n"/>
      <c r="LD169" s="85" t="n"/>
      <c r="LE169" s="34" t="n"/>
      <c r="LF169" s="33" t="n"/>
      <c r="LG169" s="33" t="n"/>
      <c r="LH169" s="33" t="n"/>
      <c r="LI169" s="85" t="n"/>
      <c r="LJ169" s="34" t="n"/>
      <c r="LK169" s="33" t="n"/>
      <c r="LL169" s="33" t="n"/>
      <c r="LM169" s="33" t="n"/>
      <c r="LN169" s="85" t="n"/>
      <c r="LO169" s="34" t="n"/>
      <c r="LP169" s="33" t="n"/>
      <c r="LQ169" s="33" t="n"/>
      <c r="LR169" s="33" t="n"/>
      <c r="LS169" s="85" t="n"/>
      <c r="LT169" s="34" t="n"/>
      <c r="LU169" s="33" t="n"/>
      <c r="LV169" s="33" t="n"/>
      <c r="LW169" s="33" t="n"/>
      <c r="LX169" s="85" t="n"/>
      <c r="LY169" s="34" t="n"/>
      <c r="LZ169" s="33" t="n"/>
      <c r="MA169" s="33" t="n"/>
      <c r="MB169" s="33" t="n"/>
      <c r="MC169" s="85" t="n"/>
      <c r="MD169" s="34" t="n"/>
      <c r="ME169" s="33" t="n"/>
      <c r="MF169" s="33" t="n"/>
      <c r="MG169" s="33" t="n"/>
      <c r="MH169" s="85" t="n"/>
      <c r="MI169" s="34" t="n"/>
      <c r="MJ169" s="33" t="n"/>
      <c r="MK169" s="33" t="n"/>
      <c r="ML169" s="33" t="n"/>
      <c r="MM169" s="85" t="n"/>
      <c r="MN169" s="34" t="n"/>
      <c r="MO169" s="33" t="n"/>
      <c r="MP169" s="33" t="n"/>
      <c r="MQ169" s="33" t="n"/>
      <c r="MR169" s="85" t="n"/>
      <c r="MS169" s="34" t="n"/>
      <c r="MT169" s="33" t="n"/>
      <c r="MU169" s="33" t="n"/>
      <c r="MV169" s="33" t="n"/>
      <c r="MW169" s="85" t="n"/>
      <c r="MX169" s="34" t="n"/>
      <c r="MY169" s="33" t="n"/>
      <c r="MZ169" s="33" t="n"/>
      <c r="NA169" s="33" t="n"/>
      <c r="NB169" s="85" t="n"/>
      <c r="NC169" s="41" t="n"/>
      <c r="ND169" s="33" t="n"/>
      <c r="NE169" s="33" t="n"/>
      <c r="NF169" s="33" t="n"/>
      <c r="NG169" s="85" t="n"/>
      <c r="NH169" s="41" t="n"/>
      <c r="NI169" s="33" t="n"/>
      <c r="NJ169" s="33" t="n"/>
      <c r="NK169" s="33" t="n"/>
      <c r="NL169" s="85" t="n"/>
      <c r="NM169" s="41" t="n"/>
      <c r="NN169" s="33" t="n"/>
      <c r="NO169" s="33" t="n"/>
      <c r="NP169" s="33" t="n"/>
      <c r="NQ169" s="85" t="n"/>
      <c r="NR169" s="41" t="n"/>
      <c r="NS169" s="33" t="n"/>
      <c r="NT169" s="33" t="n"/>
      <c r="NU169" s="33" t="n"/>
      <c r="NV169" s="85" t="n"/>
      <c r="NW169" s="41" t="n"/>
      <c r="NX169" s="33" t="n"/>
      <c r="NY169" s="33" t="n"/>
      <c r="NZ169" s="33" t="n"/>
      <c r="OA169" s="85" t="n"/>
      <c r="OB169" s="41" t="n"/>
      <c r="OC169" s="33" t="n"/>
      <c r="OD169" s="33" t="n"/>
      <c r="OE169" s="33" t="n"/>
      <c r="OF169" s="85" t="n"/>
      <c r="OG169" s="41" t="n"/>
      <c r="OH169" s="33" t="n"/>
      <c r="OI169" s="33" t="n"/>
      <c r="OJ169" s="33" t="n"/>
      <c r="OK169" s="85" t="n"/>
      <c r="OL169" s="41" t="n"/>
      <c r="OM169" s="33" t="n"/>
      <c r="ON169" s="33" t="n"/>
      <c r="OO169" s="33" t="n"/>
      <c r="OP169" s="85" t="n"/>
      <c r="OQ169" s="41" t="n"/>
      <c r="OR169" s="33" t="n"/>
      <c r="OS169" s="33" t="n"/>
      <c r="OT169" s="33" t="n"/>
      <c r="OU169" s="85" t="n"/>
      <c r="OV169" s="41" t="n"/>
      <c r="OW169" s="33" t="n"/>
      <c r="OX169" s="33" t="n"/>
      <c r="OY169" s="33" t="n"/>
      <c r="OZ169" s="85" t="n"/>
      <c r="PB169" s="33" t="n"/>
      <c r="PC169" s="33" t="n"/>
      <c r="PD169" s="33" t="n"/>
      <c r="PE169" s="85" t="n"/>
      <c r="PF169" s="41" t="n"/>
      <c r="PG169" s="33" t="n"/>
      <c r="PH169" s="33" t="n"/>
      <c r="PI169" s="33" t="n"/>
      <c r="PJ169" s="85" t="n"/>
      <c r="PK169" s="41" t="n"/>
      <c r="PL169" s="33" t="n"/>
      <c r="PM169" s="33" t="n"/>
      <c r="PN169" s="33" t="n"/>
      <c r="PO169" s="85" t="n"/>
      <c r="PP169" s="41" t="n"/>
      <c r="PQ169" s="33" t="n"/>
      <c r="PR169" s="33" t="n"/>
      <c r="PS169" s="33" t="n"/>
      <c r="PT169" s="85" t="n"/>
      <c r="PU169" s="41" t="n"/>
      <c r="PV169" s="33" t="n"/>
      <c r="PW169" s="33" t="n"/>
      <c r="PX169" s="33" t="n"/>
      <c r="PY169" s="85" t="n"/>
      <c r="PZ169" s="41" t="n"/>
      <c r="QA169" s="33" t="n"/>
      <c r="QB169" s="33" t="n"/>
      <c r="QC169" s="33" t="n"/>
      <c r="QD169" s="85" t="n"/>
      <c r="QE169" s="41" t="n"/>
      <c r="QF169" s="33" t="n"/>
      <c r="QG169" s="33" t="n"/>
      <c r="QH169" s="33" t="n"/>
      <c r="QI169" s="85" t="n"/>
      <c r="QJ169" s="41" t="n"/>
      <c r="QK169" s="33" t="n"/>
      <c r="QL169" s="33" t="n"/>
      <c r="QM169" s="33" t="n"/>
      <c r="QN169" s="85" t="n"/>
      <c r="QO169" s="41" t="n"/>
      <c r="QP169" s="33" t="n"/>
      <c r="QQ169" s="33" t="n"/>
      <c r="QR169" s="33" t="n"/>
      <c r="QS169" s="85" t="n"/>
      <c r="QT169" s="41" t="n"/>
      <c r="QU169" s="33" t="n"/>
      <c r="QV169" s="33" t="n"/>
      <c r="QW169" s="33" t="n"/>
      <c r="QX169" s="85" t="n"/>
      <c r="QY169" s="41" t="n"/>
      <c r="QZ169" s="33" t="n"/>
      <c r="RA169" s="33" t="n"/>
      <c r="RB169" s="33" t="n"/>
      <c r="RC169" s="85" t="n"/>
      <c r="RD169" s="41" t="n"/>
      <c r="RE169" s="33" t="n"/>
      <c r="RF169" s="33" t="n"/>
      <c r="RG169" s="33" t="n"/>
      <c r="RH169" s="85" t="n"/>
      <c r="RI169" s="41" t="n"/>
      <c r="RJ169" s="33" t="n"/>
      <c r="RK169" s="33" t="n"/>
      <c r="RL169" s="33" t="n"/>
      <c r="RM169" s="34" t="n"/>
      <c r="RN169" s="43" t="n"/>
      <c r="RO169" s="35" t="n"/>
      <c r="RP169" s="35" t="n"/>
      <c r="RQ169" s="33" t="n"/>
      <c r="RR169" s="61" t="n"/>
      <c r="RS169" s="33" t="n"/>
      <c r="RT169" s="33" t="n"/>
    </row>
    <row r="170">
      <c r="U170" s="33" t="inlineStr">
        <is>
          <t>Cash</t>
        </is>
      </c>
      <c r="V170" s="49">
        <f>1-SUM(V158:V169)</f>
        <v/>
      </c>
      <c r="W170" s="61" t="n">
        <v>0</v>
      </c>
      <c r="X170" s="61">
        <f>V170*W170</f>
        <v/>
      </c>
      <c r="Y170" s="61" t="n"/>
      <c r="Z170" s="33" t="inlineStr">
        <is>
          <t>Cash</t>
        </is>
      </c>
      <c r="AA170" s="49">
        <f>1-SUM(AA158:AA169)</f>
        <v/>
      </c>
      <c r="AB170" s="61" t="n">
        <v>0</v>
      </c>
      <c r="AC170" s="61">
        <f>AA170*AB170</f>
        <v/>
      </c>
      <c r="AD170" s="61" t="n"/>
      <c r="AE170" s="33" t="inlineStr">
        <is>
          <t>Cash</t>
        </is>
      </c>
      <c r="AF170" s="49">
        <f>1-SUM(AF158:AF169)</f>
        <v/>
      </c>
      <c r="AG170" s="61" t="n">
        <v>0</v>
      </c>
      <c r="AH170" s="61">
        <f>AF170*AG170</f>
        <v/>
      </c>
      <c r="AI170" s="61" t="n"/>
      <c r="AJ170" s="33" t="inlineStr">
        <is>
          <t>Cash</t>
        </is>
      </c>
      <c r="AK170" s="49">
        <f>1-SUM(AK158:AK169)</f>
        <v/>
      </c>
      <c r="AL170" s="61" t="n">
        <v>0</v>
      </c>
      <c r="AM170" s="61">
        <f>AK170*AL170</f>
        <v/>
      </c>
      <c r="AN170" s="61" t="n"/>
      <c r="AO170" s="33" t="inlineStr">
        <is>
          <t>Cash</t>
        </is>
      </c>
      <c r="AP170" s="49">
        <f>1-SUM(AP158:AP169)</f>
        <v/>
      </c>
      <c r="AQ170" s="61" t="n">
        <v>0</v>
      </c>
      <c r="AR170" s="61">
        <f>AP170*AQ170</f>
        <v/>
      </c>
      <c r="AS170" s="61" t="n"/>
      <c r="AT170" s="33" t="inlineStr">
        <is>
          <t>Cash</t>
        </is>
      </c>
      <c r="AU170" s="49">
        <f>1-SUM(AU158:AU169)</f>
        <v/>
      </c>
      <c r="AV170" s="61" t="n">
        <v>0</v>
      </c>
      <c r="AW170" s="61">
        <f>AU170*AV170</f>
        <v/>
      </c>
      <c r="AX170" s="61" t="n"/>
      <c r="AY170" s="33" t="inlineStr">
        <is>
          <t>Cash</t>
        </is>
      </c>
      <c r="AZ170" s="49">
        <f>1-SUM(AZ158:AZ169)</f>
        <v/>
      </c>
      <c r="BA170" s="61" t="n">
        <v>0</v>
      </c>
      <c r="BB170" s="61">
        <f>AZ170*BA170</f>
        <v/>
      </c>
      <c r="BC170" s="61" t="n"/>
      <c r="BD170" s="33" t="inlineStr">
        <is>
          <t>Cash</t>
        </is>
      </c>
      <c r="BE170" s="49">
        <f>1-SUM(BE158:BE169)</f>
        <v/>
      </c>
      <c r="BF170" s="61" t="n">
        <v>0</v>
      </c>
      <c r="BG170" s="61">
        <f>BE170*BF170</f>
        <v/>
      </c>
      <c r="BH170" s="61" t="n"/>
      <c r="BI170" s="33" t="inlineStr">
        <is>
          <t>Cash</t>
        </is>
      </c>
      <c r="BJ170" s="49">
        <f>1-SUM(BJ158:BJ169)</f>
        <v/>
      </c>
      <c r="BK170" s="61" t="n">
        <v>0</v>
      </c>
      <c r="BL170" s="61">
        <f>BJ170*BK170</f>
        <v/>
      </c>
      <c r="BM170" s="61" t="n"/>
      <c r="BN170" s="33" t="inlineStr">
        <is>
          <t>Cash</t>
        </is>
      </c>
      <c r="BO170" s="49">
        <f>1-SUM(BO158:BO169)</f>
        <v/>
      </c>
      <c r="BP170" s="61" t="n">
        <v>0</v>
      </c>
      <c r="BQ170" s="61">
        <f>BO170*BP170</f>
        <v/>
      </c>
      <c r="BR170" s="61" t="n"/>
      <c r="BS170" s="33" t="inlineStr">
        <is>
          <t>Cash</t>
        </is>
      </c>
      <c r="BT170" s="49">
        <f>1-SUM(BT158:BT169)</f>
        <v/>
      </c>
      <c r="BU170" s="61" t="n">
        <v>0</v>
      </c>
      <c r="BV170" s="61">
        <f>BT170*BU170</f>
        <v/>
      </c>
      <c r="BW170" s="61" t="n"/>
      <c r="BX170" s="33" t="inlineStr">
        <is>
          <t>Cash</t>
        </is>
      </c>
      <c r="BY170" s="49">
        <f>1-SUM(BY158:BY169)</f>
        <v/>
      </c>
      <c r="BZ170" s="61" t="n">
        <v>0</v>
      </c>
      <c r="CA170" s="61">
        <f>BY170*BZ170</f>
        <v/>
      </c>
      <c r="CB170" s="61" t="n"/>
      <c r="CC170" s="33" t="inlineStr">
        <is>
          <t>Cash</t>
        </is>
      </c>
      <c r="CD170" s="49">
        <f>1-SUM(CD158:CD169)</f>
        <v/>
      </c>
      <c r="CE170" s="61" t="n">
        <v>0</v>
      </c>
      <c r="CF170" s="61">
        <f>CD170*CE170</f>
        <v/>
      </c>
      <c r="CG170" s="61" t="n"/>
      <c r="CH170" s="33" t="inlineStr">
        <is>
          <t>Cash</t>
        </is>
      </c>
      <c r="CI170" s="49">
        <f>1-SUM(CI158:CI169)</f>
        <v/>
      </c>
      <c r="CJ170" s="61" t="n">
        <v>0</v>
      </c>
      <c r="CK170" s="61">
        <f>CI170*CJ170</f>
        <v/>
      </c>
      <c r="CL170" s="61" t="n"/>
      <c r="CM170" s="33" t="inlineStr">
        <is>
          <t>Cash</t>
        </is>
      </c>
      <c r="CN170" s="49">
        <f>1-SUM(CN158:CN169)</f>
        <v/>
      </c>
      <c r="CO170" s="61" t="n">
        <v>0</v>
      </c>
      <c r="CP170" s="61">
        <f>CN170*CO170</f>
        <v/>
      </c>
      <c r="CQ170" s="61" t="n"/>
      <c r="CR170" s="33" t="inlineStr">
        <is>
          <t>Cash</t>
        </is>
      </c>
      <c r="CS170" s="49">
        <f>1-SUM(CS158:CS169)</f>
        <v/>
      </c>
      <c r="CT170" s="61" t="n">
        <v>0</v>
      </c>
      <c r="CU170" s="61">
        <f>CS170*CT170</f>
        <v/>
      </c>
      <c r="CV170" s="61" t="n"/>
      <c r="CW170" s="33" t="inlineStr">
        <is>
          <t>Cash</t>
        </is>
      </c>
      <c r="CX170" s="49">
        <f>1-SUM(CX158:CX169)</f>
        <v/>
      </c>
      <c r="CY170" s="61" t="n">
        <v>0</v>
      </c>
      <c r="CZ170" s="61">
        <f>CX170*CY170</f>
        <v/>
      </c>
      <c r="DA170" s="61" t="n"/>
      <c r="DB170" s="33" t="inlineStr">
        <is>
          <t>Cash</t>
        </is>
      </c>
      <c r="DC170" s="49">
        <f>1-SUM(DC158:DC169)</f>
        <v/>
      </c>
      <c r="DD170" s="61" t="n">
        <v>0</v>
      </c>
      <c r="DE170" s="61">
        <f>DC170*DD170</f>
        <v/>
      </c>
      <c r="DF170" s="61" t="n"/>
      <c r="DG170" s="33" t="inlineStr">
        <is>
          <t>Cash</t>
        </is>
      </c>
      <c r="DH170" s="49">
        <f>1-SUM(DH158:DH169)</f>
        <v/>
      </c>
      <c r="DI170" s="61" t="n">
        <v>0</v>
      </c>
      <c r="DJ170" s="61">
        <f>DH170*DI170</f>
        <v/>
      </c>
      <c r="DK170" s="61" t="n"/>
      <c r="DL170" s="33" t="inlineStr">
        <is>
          <t>Cash</t>
        </is>
      </c>
      <c r="DM170" s="49">
        <f>1-SUM(DM158:DM169)</f>
        <v/>
      </c>
      <c r="DN170" s="61" t="n">
        <v>0</v>
      </c>
      <c r="DO170" s="61">
        <f>DM170*DN170</f>
        <v/>
      </c>
      <c r="DP170" s="61" t="n"/>
      <c r="DQ170" s="33" t="inlineStr">
        <is>
          <t>Cash</t>
        </is>
      </c>
      <c r="DR170" s="49">
        <f>1-SUM(DR158:DR169)</f>
        <v/>
      </c>
      <c r="DS170" s="61" t="n">
        <v>0</v>
      </c>
      <c r="DT170" s="61">
        <f>DR170*DS170</f>
        <v/>
      </c>
      <c r="DU170" s="61" t="n"/>
      <c r="DV170" s="33" t="inlineStr">
        <is>
          <t>Cash</t>
        </is>
      </c>
      <c r="DW170" s="49">
        <f>1-SUM(DW158:DW169)</f>
        <v/>
      </c>
      <c r="DX170" s="61" t="n">
        <v>0</v>
      </c>
      <c r="DY170" s="61">
        <f>DW170*DX170</f>
        <v/>
      </c>
      <c r="DZ170" s="61" t="n"/>
      <c r="EA170" s="33" t="inlineStr">
        <is>
          <t>Cash</t>
        </is>
      </c>
      <c r="EB170" s="49">
        <f>1-SUM(EB158:EB169)</f>
        <v/>
      </c>
      <c r="EC170" s="61" t="n">
        <v>0</v>
      </c>
      <c r="ED170" s="61">
        <f>EB170*EC170</f>
        <v/>
      </c>
      <c r="EE170" s="61" t="n"/>
      <c r="EF170" s="33" t="inlineStr">
        <is>
          <t>Cash</t>
        </is>
      </c>
      <c r="EG170" s="49">
        <f>1-SUM(EG158:EG169)</f>
        <v/>
      </c>
      <c r="EH170" s="61" t="n">
        <v>0</v>
      </c>
      <c r="EI170" s="61">
        <f>EG170*EH170</f>
        <v/>
      </c>
      <c r="EJ170" s="61" t="n"/>
      <c r="EK170" s="33" t="inlineStr">
        <is>
          <t>Cash</t>
        </is>
      </c>
      <c r="EL170" s="49">
        <f>1-SUM(EL158:EL169)</f>
        <v/>
      </c>
      <c r="EM170" s="61" t="n">
        <v>0</v>
      </c>
      <c r="EN170" s="61">
        <f>EL170*EM170</f>
        <v/>
      </c>
      <c r="EO170" s="61" t="n"/>
      <c r="EP170" s="33" t="inlineStr">
        <is>
          <t>Cash</t>
        </is>
      </c>
      <c r="EQ170" s="49">
        <f>1-SUM(EQ158:EQ169)</f>
        <v/>
      </c>
      <c r="ER170" s="61" t="n">
        <v>0</v>
      </c>
      <c r="ES170" s="61">
        <f>EQ170*ER170</f>
        <v/>
      </c>
      <c r="ET170" s="61" t="n"/>
      <c r="EU170" s="33" t="inlineStr">
        <is>
          <t>Cash</t>
        </is>
      </c>
      <c r="EV170" s="49">
        <f>1-SUM(EV158:EV169)</f>
        <v/>
      </c>
      <c r="EW170" s="61" t="n">
        <v>0</v>
      </c>
      <c r="EX170" s="61">
        <f>EV170*EW170</f>
        <v/>
      </c>
      <c r="EY170" s="61" t="n"/>
      <c r="EZ170" s="33" t="inlineStr">
        <is>
          <t>Cash</t>
        </is>
      </c>
      <c r="FA170" s="49">
        <f>1-SUM(FA158:FA169)</f>
        <v/>
      </c>
      <c r="FB170" s="61" t="n">
        <v>0</v>
      </c>
      <c r="FC170" s="61">
        <f>FA170*FB170</f>
        <v/>
      </c>
      <c r="FD170" s="61" t="n"/>
      <c r="FE170" s="33" t="inlineStr">
        <is>
          <t>Cash</t>
        </is>
      </c>
      <c r="FF170" s="49">
        <f>1-SUM(FF158:FF169)</f>
        <v/>
      </c>
      <c r="FG170" s="61" t="n">
        <v>0</v>
      </c>
      <c r="FH170" s="61">
        <f>FF170*FG170</f>
        <v/>
      </c>
      <c r="FI170" s="61" t="n"/>
      <c r="FJ170" s="33" t="inlineStr">
        <is>
          <t>Cash</t>
        </is>
      </c>
      <c r="FK170" s="49">
        <f>1-SUM(FK158:FK169)</f>
        <v/>
      </c>
      <c r="FL170" s="61" t="n">
        <v>0</v>
      </c>
      <c r="FM170" s="61">
        <f>FK170*FL170</f>
        <v/>
      </c>
      <c r="FN170" s="61" t="n"/>
      <c r="FO170" s="33" t="inlineStr">
        <is>
          <t>Cash</t>
        </is>
      </c>
      <c r="FP170" s="49">
        <f>1-SUM(FP158:FP169)</f>
        <v/>
      </c>
      <c r="FQ170" s="61" t="n">
        <v>0</v>
      </c>
      <c r="FR170" s="61">
        <f>FP170*FQ170</f>
        <v/>
      </c>
      <c r="FS170" s="61" t="n"/>
      <c r="FT170" s="33" t="inlineStr">
        <is>
          <t>Cash</t>
        </is>
      </c>
      <c r="FU170" s="49">
        <f>1-SUM(FU158:FU169)</f>
        <v/>
      </c>
      <c r="FV170" s="61" t="n">
        <v>0</v>
      </c>
      <c r="FW170" s="61">
        <f>FU170*FV170</f>
        <v/>
      </c>
      <c r="FX170" s="61" t="n"/>
      <c r="FY170" s="33" t="inlineStr">
        <is>
          <t>Cash</t>
        </is>
      </c>
      <c r="FZ170" s="41">
        <f>1-SUM(FZ158:FZ169)</f>
        <v/>
      </c>
      <c r="GA170" s="61" t="n">
        <v>0</v>
      </c>
      <c r="GB170" s="61">
        <f>FZ170*GA170</f>
        <v/>
      </c>
      <c r="GC170" s="61" t="n"/>
      <c r="GD170" s="33" t="inlineStr">
        <is>
          <t>Cash</t>
        </is>
      </c>
      <c r="GE170" s="41">
        <f>1-SUM(GE158:GE169)</f>
        <v/>
      </c>
      <c r="GF170" s="61" t="n">
        <v>0</v>
      </c>
      <c r="GG170" s="61">
        <f>GE170*GF170</f>
        <v/>
      </c>
      <c r="GH170" s="61" t="n"/>
      <c r="GI170" s="33" t="inlineStr">
        <is>
          <t>Cash</t>
        </is>
      </c>
      <c r="GJ170" s="41">
        <f>1-SUM(GJ158:GJ169)</f>
        <v/>
      </c>
      <c r="GK170" s="61" t="n">
        <v>0</v>
      </c>
      <c r="GL170" s="61">
        <f>GJ170*GK170</f>
        <v/>
      </c>
      <c r="GM170" s="61" t="n"/>
      <c r="GN170" s="33" t="inlineStr">
        <is>
          <t>Cash</t>
        </is>
      </c>
      <c r="GO170" s="41">
        <f>1-SUM(GO158:GO169)</f>
        <v/>
      </c>
      <c r="GP170" s="61" t="n">
        <v>0</v>
      </c>
      <c r="GQ170" s="61">
        <f>GO170*GP170</f>
        <v/>
      </c>
      <c r="GR170" s="61" t="n"/>
      <c r="GS170" s="33" t="inlineStr">
        <is>
          <t>Cash</t>
        </is>
      </c>
      <c r="GT170" s="41">
        <f>1-SUM(GT158:GT169)</f>
        <v/>
      </c>
      <c r="GU170" s="61" t="n">
        <v>0</v>
      </c>
      <c r="GV170" s="61">
        <f>GT170*GU170</f>
        <v/>
      </c>
      <c r="GW170" s="61" t="n"/>
      <c r="GX170" s="33" t="inlineStr">
        <is>
          <t>Cash</t>
        </is>
      </c>
      <c r="GY170" s="41">
        <f>1-SUM(GY158:GY169)</f>
        <v/>
      </c>
      <c r="GZ170" s="61" t="n">
        <v>0</v>
      </c>
      <c r="HA170" s="61">
        <f>GY170*GZ170</f>
        <v/>
      </c>
      <c r="HB170" s="61" t="n"/>
      <c r="HC170" s="33" t="inlineStr">
        <is>
          <t>Cash</t>
        </is>
      </c>
      <c r="HD170" s="41">
        <f>1-SUM(HD158:HD169)</f>
        <v/>
      </c>
      <c r="HE170" s="61" t="n">
        <v>0</v>
      </c>
      <c r="HF170" s="61">
        <f>HD170*HE170</f>
        <v/>
      </c>
      <c r="HG170" s="61" t="n"/>
      <c r="HH170" s="33" t="inlineStr">
        <is>
          <t>Cash</t>
        </is>
      </c>
      <c r="HI170" s="41">
        <f>1-SUM(HI158:HI169)</f>
        <v/>
      </c>
      <c r="HJ170" s="61" t="n">
        <v>0</v>
      </c>
      <c r="HK170" s="61">
        <f>HI170*HJ170</f>
        <v/>
      </c>
      <c r="HL170" s="61" t="n"/>
      <c r="HM170" s="33" t="inlineStr">
        <is>
          <t>Cash</t>
        </is>
      </c>
      <c r="HN170" s="41">
        <f>1-SUM(HN158:HN169)</f>
        <v/>
      </c>
      <c r="HO170" s="61" t="n">
        <v>0</v>
      </c>
      <c r="HP170" s="61">
        <f>HN170*HO170</f>
        <v/>
      </c>
      <c r="HQ170" s="61" t="n"/>
      <c r="HR170" s="33" t="inlineStr">
        <is>
          <t>Cash</t>
        </is>
      </c>
      <c r="HS170" s="41">
        <f>1-SUM(HS158:HS169)</f>
        <v/>
      </c>
      <c r="HT170" s="61" t="n">
        <v>0</v>
      </c>
      <c r="HU170" s="61">
        <f>HS170*HT170</f>
        <v/>
      </c>
      <c r="HV170" s="61" t="n"/>
      <c r="HW170" s="33" t="inlineStr">
        <is>
          <t>Cash</t>
        </is>
      </c>
      <c r="HX170" s="41">
        <f>1-SUM(HX158:HX169)</f>
        <v/>
      </c>
      <c r="HY170" s="61" t="n">
        <v>0</v>
      </c>
      <c r="HZ170" s="61">
        <f>HX170*HY170</f>
        <v/>
      </c>
      <c r="IA170" s="61" t="n"/>
      <c r="IB170" s="33" t="inlineStr">
        <is>
          <t>Cash</t>
        </is>
      </c>
      <c r="IC170" s="41">
        <f>1-SUM(IC158:IC169)</f>
        <v/>
      </c>
      <c r="ID170" s="61" t="n">
        <v>0</v>
      </c>
      <c r="IE170" s="61">
        <f>IC170*ID170</f>
        <v/>
      </c>
      <c r="IF170" s="61" t="n"/>
      <c r="IG170" s="33" t="inlineStr">
        <is>
          <t>Cash</t>
        </is>
      </c>
      <c r="IH170" s="41">
        <f>1-SUM(IH158:IH169)</f>
        <v/>
      </c>
      <c r="II170" s="61" t="n">
        <v>0</v>
      </c>
      <c r="IJ170" s="61">
        <f>IH170*II170</f>
        <v/>
      </c>
      <c r="IK170" s="61" t="n"/>
      <c r="IL170" s="33" t="inlineStr">
        <is>
          <t>Cash</t>
        </is>
      </c>
      <c r="IM170" s="41">
        <f>1-SUM(IM158:IM169)</f>
        <v/>
      </c>
      <c r="IN170" s="61" t="n">
        <v>0</v>
      </c>
      <c r="IO170" s="61">
        <f>IM170*IN170</f>
        <v/>
      </c>
      <c r="IP170" s="61" t="n"/>
      <c r="IQ170" s="33" t="inlineStr">
        <is>
          <t>Cash</t>
        </is>
      </c>
      <c r="IR170" s="41">
        <f>1-SUM(IR158:IR169)</f>
        <v/>
      </c>
      <c r="IS170" s="61" t="n">
        <v>0</v>
      </c>
      <c r="IT170" s="61">
        <f>IR170*IS170</f>
        <v/>
      </c>
      <c r="IU170" s="61" t="n"/>
      <c r="IV170" s="33" t="inlineStr">
        <is>
          <t>Cash</t>
        </is>
      </c>
      <c r="IW170" s="41">
        <f>1-SUM(IW158:IW169)</f>
        <v/>
      </c>
      <c r="IX170" s="61" t="n">
        <v>0</v>
      </c>
      <c r="IY170" s="61">
        <f>IW170*IX170</f>
        <v/>
      </c>
      <c r="IZ170" s="61" t="n"/>
      <c r="JA170" s="33" t="inlineStr">
        <is>
          <t>Cash</t>
        </is>
      </c>
      <c r="JB170" s="41">
        <f>1-SUM(JB158:JB169)</f>
        <v/>
      </c>
      <c r="JC170" s="61" t="n">
        <v>0</v>
      </c>
      <c r="JD170" s="61">
        <f>JB170*JC170</f>
        <v/>
      </c>
      <c r="JE170" s="61" t="n"/>
      <c r="JF170" s="33" t="inlineStr">
        <is>
          <t>Cash</t>
        </is>
      </c>
      <c r="JG170" s="41">
        <f>1-SUM(JG158:JG169)</f>
        <v/>
      </c>
      <c r="JH170" s="61" t="n">
        <v>0</v>
      </c>
      <c r="JI170" s="61">
        <f>JG170*JH170</f>
        <v/>
      </c>
      <c r="JJ170" s="61" t="n"/>
      <c r="JK170" s="33" t="inlineStr">
        <is>
          <t>Cash</t>
        </is>
      </c>
      <c r="JL170" s="41">
        <f>1-SUM(JL158:JL169)</f>
        <v/>
      </c>
      <c r="JM170" s="61" t="n">
        <v>0</v>
      </c>
      <c r="JN170" s="61">
        <f>JL170*JM170</f>
        <v/>
      </c>
      <c r="JO170" s="61" t="n"/>
      <c r="JP170" s="33" t="inlineStr">
        <is>
          <t>Cash</t>
        </is>
      </c>
      <c r="JQ170" s="41">
        <f>1-SUM(JQ158:JQ169)</f>
        <v/>
      </c>
      <c r="JR170" s="61" t="n">
        <v>0</v>
      </c>
      <c r="JS170" s="61">
        <f>JQ170*JR170</f>
        <v/>
      </c>
      <c r="JT170" s="61" t="n"/>
      <c r="JU170" s="33" t="inlineStr">
        <is>
          <t>Cash</t>
        </is>
      </c>
      <c r="JV170" s="41">
        <f>1-SUM(JV158:JV169)</f>
        <v/>
      </c>
      <c r="JW170" s="61" t="n">
        <v>0</v>
      </c>
      <c r="JX170" s="61">
        <f>JV170*JW170</f>
        <v/>
      </c>
      <c r="JY170" s="61" t="n"/>
      <c r="JZ170" s="33" t="inlineStr">
        <is>
          <t>Cash</t>
        </is>
      </c>
      <c r="KA170" s="41">
        <f>1-SUM(KA158:KA169)</f>
        <v/>
      </c>
      <c r="KB170" s="61" t="n">
        <v>0</v>
      </c>
      <c r="KC170" s="61">
        <f>KA170*KB170</f>
        <v/>
      </c>
      <c r="KD170" s="61" t="n"/>
      <c r="KE170" s="33" t="inlineStr">
        <is>
          <t>Cash</t>
        </is>
      </c>
      <c r="KF170" s="41">
        <f>1-SUM(KF158:KF169)</f>
        <v/>
      </c>
      <c r="KG170" s="61" t="n">
        <v>0</v>
      </c>
      <c r="KH170" s="61">
        <f>KF170*KG170</f>
        <v/>
      </c>
      <c r="KI170" s="61" t="n"/>
      <c r="KJ170" s="33" t="inlineStr">
        <is>
          <t>Cash</t>
        </is>
      </c>
      <c r="KK170" s="41">
        <f>1-SUM(KK158:KK169)</f>
        <v/>
      </c>
      <c r="KL170" s="61" t="n">
        <v>0</v>
      </c>
      <c r="KM170" s="61">
        <f>KK170*KL170</f>
        <v/>
      </c>
      <c r="KN170" s="61" t="n"/>
      <c r="KO170" s="33" t="inlineStr">
        <is>
          <t>Cash</t>
        </is>
      </c>
      <c r="KP170" s="41">
        <f>1-SUM(KP158:KP169)</f>
        <v/>
      </c>
      <c r="KQ170" s="61" t="n">
        <v>0</v>
      </c>
      <c r="KR170" s="61">
        <f>KP170*KQ170</f>
        <v/>
      </c>
      <c r="KS170" s="61" t="n"/>
      <c r="KT170" s="33" t="inlineStr">
        <is>
          <t>Cash</t>
        </is>
      </c>
      <c r="KU170" s="41">
        <f>1-SUM(KU158:KU169)</f>
        <v/>
      </c>
      <c r="KV170" s="61" t="n">
        <v>0</v>
      </c>
      <c r="KW170" s="61">
        <f>KU170*KV170</f>
        <v/>
      </c>
      <c r="KX170" s="61" t="n"/>
      <c r="KY170" s="33" t="inlineStr">
        <is>
          <t>Cash</t>
        </is>
      </c>
      <c r="KZ170" s="41">
        <f>1-SUM(KZ158:KZ169)</f>
        <v/>
      </c>
      <c r="LA170" s="61" t="n">
        <v>0</v>
      </c>
      <c r="LB170" s="61">
        <f>KZ170*LA170</f>
        <v/>
      </c>
      <c r="LC170" s="61" t="n"/>
      <c r="LD170" s="33" t="inlineStr">
        <is>
          <t>Cash</t>
        </is>
      </c>
      <c r="LE170" s="41">
        <f>1-SUM(LE158:LE169)</f>
        <v/>
      </c>
      <c r="LF170" s="61" t="n">
        <v>0</v>
      </c>
      <c r="LG170" s="61">
        <f>LE170*LF170</f>
        <v/>
      </c>
      <c r="LH170" s="61" t="n"/>
      <c r="LI170" s="33" t="inlineStr">
        <is>
          <t>Cash</t>
        </is>
      </c>
      <c r="LJ170" s="41">
        <f>1-SUM(LJ158:LJ169)</f>
        <v/>
      </c>
      <c r="LK170" s="61" t="n">
        <v>0</v>
      </c>
      <c r="LL170" s="61">
        <f>LJ170*LK170</f>
        <v/>
      </c>
      <c r="LM170" s="61" t="n"/>
      <c r="LN170" s="33" t="inlineStr">
        <is>
          <t>Cash</t>
        </is>
      </c>
      <c r="LO170" s="41">
        <f>1-SUM(LO158:LO169)</f>
        <v/>
      </c>
      <c r="LP170" s="61" t="n">
        <v>0</v>
      </c>
      <c r="LQ170" s="61">
        <f>LO170*LP170</f>
        <v/>
      </c>
      <c r="LR170" s="61" t="n"/>
      <c r="LS170" s="33" t="inlineStr">
        <is>
          <t>Cash</t>
        </is>
      </c>
      <c r="LT170" s="41">
        <f>1-SUM(LT158:LT169)</f>
        <v/>
      </c>
      <c r="LU170" s="61" t="n">
        <v>0</v>
      </c>
      <c r="LV170" s="61">
        <f>LT170*LU170</f>
        <v/>
      </c>
      <c r="LW170" s="61" t="n"/>
      <c r="LX170" s="33" t="inlineStr">
        <is>
          <t>Cash</t>
        </is>
      </c>
      <c r="LY170" s="41">
        <f>1-SUM(LY158:LY169)</f>
        <v/>
      </c>
      <c r="LZ170" s="61" t="n">
        <v>0</v>
      </c>
      <c r="MA170" s="61">
        <f>LY170*LZ170</f>
        <v/>
      </c>
      <c r="MB170" s="61" t="n"/>
      <c r="MC170" s="33" t="inlineStr">
        <is>
          <t>Cash</t>
        </is>
      </c>
      <c r="MD170" s="41">
        <f>1-SUM(MD158:MD169)</f>
        <v/>
      </c>
      <c r="ME170" s="61" t="n">
        <v>0</v>
      </c>
      <c r="MF170" s="61">
        <f>MD170*ME170</f>
        <v/>
      </c>
      <c r="MG170" s="61" t="n"/>
      <c r="MH170" s="33" t="inlineStr">
        <is>
          <t>Cash</t>
        </is>
      </c>
      <c r="MI170" s="41" t="n">
        <v>0.02000000000000002</v>
      </c>
      <c r="MJ170" s="61" t="n">
        <v>0</v>
      </c>
      <c r="MK170" s="61">
        <f>MI170*MJ170</f>
        <v/>
      </c>
      <c r="ML170" s="61" t="n"/>
      <c r="MM170" s="33" t="inlineStr">
        <is>
          <t>Cash</t>
        </is>
      </c>
      <c r="MN170" s="41" t="n">
        <v>0.02000000000000002</v>
      </c>
      <c r="MO170" s="61" t="n">
        <v>0</v>
      </c>
      <c r="MP170" s="61">
        <f>MN170*MO170</f>
        <v/>
      </c>
      <c r="MQ170" s="33" t="n"/>
      <c r="MR170" s="33" t="inlineStr">
        <is>
          <t>Cash</t>
        </is>
      </c>
      <c r="MS170" s="41">
        <f>1-SUM(MS158:MS169)</f>
        <v/>
      </c>
      <c r="MT170" s="61" t="n">
        <v>0</v>
      </c>
      <c r="MU170" s="61">
        <f>MS170*MT170</f>
        <v/>
      </c>
      <c r="MV170" s="61" t="n"/>
      <c r="MW170" s="33" t="inlineStr">
        <is>
          <t>Cash</t>
        </is>
      </c>
      <c r="MX170" s="41">
        <f>1-SUM(MX158:MX169)</f>
        <v/>
      </c>
      <c r="MY170" s="61" t="n">
        <v>0</v>
      </c>
      <c r="MZ170" s="61">
        <f>MX170*MY170</f>
        <v/>
      </c>
      <c r="NA170" s="33" t="n"/>
      <c r="NB170" s="33" t="inlineStr">
        <is>
          <t>Cash</t>
        </is>
      </c>
      <c r="NC170" s="41">
        <f>1-SUM(NC158:NC169)</f>
        <v/>
      </c>
      <c r="ND170" s="61" t="n">
        <v>0</v>
      </c>
      <c r="NE170" s="61">
        <f>NC170*ND170</f>
        <v/>
      </c>
      <c r="NF170" s="33" t="n"/>
      <c r="NG170" s="33" t="inlineStr">
        <is>
          <t>Cash</t>
        </is>
      </c>
      <c r="NH170" s="41">
        <f>1-SUM(NH158:NH169)</f>
        <v/>
      </c>
      <c r="NI170" s="61" t="n">
        <v>0</v>
      </c>
      <c r="NJ170" s="61">
        <f>NH170*NI170</f>
        <v/>
      </c>
      <c r="NK170" s="33" t="n"/>
      <c r="NL170" s="33" t="inlineStr">
        <is>
          <t>Cash</t>
        </is>
      </c>
      <c r="NM170" s="41" t="n">
        <v>0.02000000000000002</v>
      </c>
      <c r="NN170" s="61" t="n">
        <v>0</v>
      </c>
      <c r="NO170" s="61">
        <f>NM170*NN170</f>
        <v/>
      </c>
      <c r="NP170" s="33" t="n"/>
      <c r="NQ170" s="33" t="inlineStr">
        <is>
          <t>Cash</t>
        </is>
      </c>
      <c r="NR170" s="41">
        <f>1-SUM(NR158:NR169)</f>
        <v/>
      </c>
      <c r="NS170" s="61" t="n">
        <v>0</v>
      </c>
      <c r="NT170" s="61">
        <f>NR170*NS170</f>
        <v/>
      </c>
      <c r="NU170" s="33" t="n"/>
      <c r="NV170" s="33" t="inlineStr">
        <is>
          <t>Cash</t>
        </is>
      </c>
      <c r="NW170" s="41">
        <f>1-SUM(NW158:NW169)</f>
        <v/>
      </c>
      <c r="NX170" s="61" t="n">
        <v>0</v>
      </c>
      <c r="NY170" s="61">
        <f>NW170*NX170</f>
        <v/>
      </c>
      <c r="NZ170" s="33" t="n"/>
      <c r="OA170" s="33" t="inlineStr">
        <is>
          <t>Cash</t>
        </is>
      </c>
      <c r="OB170" s="41">
        <f>1-SUM(OB158:OB169)</f>
        <v/>
      </c>
      <c r="OC170" s="61" t="n">
        <v>0</v>
      </c>
      <c r="OD170" s="61">
        <f>OB170*OC170</f>
        <v/>
      </c>
      <c r="OE170" s="33" t="n"/>
      <c r="OF170" s="33" t="inlineStr">
        <is>
          <t>Cash</t>
        </is>
      </c>
      <c r="OG170" s="41">
        <f>1-SUM(OG158:OG169)</f>
        <v/>
      </c>
      <c r="OH170" s="61" t="n">
        <v>0</v>
      </c>
      <c r="OI170" s="61">
        <f>OG170*OH170</f>
        <v/>
      </c>
      <c r="OJ170" s="33" t="n"/>
      <c r="OK170" s="33" t="inlineStr">
        <is>
          <t>Cash</t>
        </is>
      </c>
      <c r="OL170" s="41">
        <f>1-SUM(OL158:OL169)</f>
        <v/>
      </c>
      <c r="OM170" s="61" t="n">
        <v>0</v>
      </c>
      <c r="ON170" s="61">
        <f>OL170*OM170</f>
        <v/>
      </c>
      <c r="OO170" s="33" t="n"/>
      <c r="OP170" s="33" t="inlineStr">
        <is>
          <t>Cash</t>
        </is>
      </c>
      <c r="OQ170" s="41">
        <f>1-SUM(OQ158:OQ169)</f>
        <v/>
      </c>
      <c r="OR170" s="61" t="n">
        <v>0</v>
      </c>
      <c r="OS170" s="61">
        <f>OQ170*OR170</f>
        <v/>
      </c>
      <c r="OT170" s="33" t="n"/>
      <c r="OU170" s="33" t="inlineStr">
        <is>
          <t>Cash</t>
        </is>
      </c>
      <c r="OV170" s="41">
        <f>1-SUM(OV158:OV169)</f>
        <v/>
      </c>
      <c r="OW170" s="61" t="n">
        <v>0</v>
      </c>
      <c r="OX170" s="61">
        <f>OV170*OW170</f>
        <v/>
      </c>
      <c r="OY170" s="33" t="n"/>
      <c r="OZ170" s="33" t="inlineStr">
        <is>
          <t>Cash</t>
        </is>
      </c>
      <c r="PA170" s="41">
        <f>1-SUM(PA158:PA169)</f>
        <v/>
      </c>
      <c r="PB170" s="61" t="n">
        <v>0</v>
      </c>
      <c r="PC170" s="61">
        <f>PA170*PB170</f>
        <v/>
      </c>
      <c r="PD170" s="33" t="n"/>
      <c r="PE170" s="33" t="inlineStr">
        <is>
          <t>Cash</t>
        </is>
      </c>
      <c r="PF170" s="41">
        <f>1-SUM(PF158:PF169)</f>
        <v/>
      </c>
      <c r="PG170" s="61" t="n">
        <v>0</v>
      </c>
      <c r="PH170" s="61">
        <f>PF170*PG170</f>
        <v/>
      </c>
      <c r="PI170" s="33" t="n"/>
      <c r="PJ170" s="33" t="inlineStr">
        <is>
          <t>Cash</t>
        </is>
      </c>
      <c r="PK170" s="41">
        <f>1-SUM(PK158:PK169)</f>
        <v/>
      </c>
      <c r="PL170" s="61" t="n">
        <v>0</v>
      </c>
      <c r="PM170" s="61">
        <f>PK170*PL170</f>
        <v/>
      </c>
      <c r="PN170" s="33" t="n"/>
      <c r="PO170" s="33" t="inlineStr">
        <is>
          <t>Cash</t>
        </is>
      </c>
      <c r="PP170" s="41">
        <f>1-SUM(PP158:PP169)</f>
        <v/>
      </c>
      <c r="PQ170" s="61" t="n">
        <v>0</v>
      </c>
      <c r="PR170" s="61">
        <f>PP170*PQ170</f>
        <v/>
      </c>
      <c r="PS170" s="33" t="n"/>
      <c r="PT170" s="33" t="inlineStr">
        <is>
          <t>Cash</t>
        </is>
      </c>
      <c r="PU170" s="41">
        <f>1-SUM(PU158:PU169)</f>
        <v/>
      </c>
      <c r="PV170" s="61" t="n">
        <v>0</v>
      </c>
      <c r="PW170" s="61">
        <f>PU170*PV170</f>
        <v/>
      </c>
      <c r="PX170" s="33" t="n"/>
      <c r="PY170" s="33" t="inlineStr">
        <is>
          <t>Cash</t>
        </is>
      </c>
      <c r="PZ170" s="41">
        <f>1-SUM(PZ158:PZ169)</f>
        <v/>
      </c>
      <c r="QA170" s="61" t="n">
        <v>0</v>
      </c>
      <c r="QB170" s="61">
        <f>PZ170*QA170</f>
        <v/>
      </c>
      <c r="QC170" s="33" t="n"/>
      <c r="QD170" s="33" t="inlineStr">
        <is>
          <t>Cash</t>
        </is>
      </c>
      <c r="QE170" s="41">
        <f>1-SUM(QE158:QE169)</f>
        <v/>
      </c>
      <c r="QF170" s="61" t="n">
        <v>0</v>
      </c>
      <c r="QG170" s="61">
        <f>QE170*QF170</f>
        <v/>
      </c>
      <c r="QH170" s="61" t="n"/>
      <c r="QI170" s="33" t="inlineStr">
        <is>
          <t>Cash</t>
        </is>
      </c>
      <c r="QJ170" s="41" t="n">
        <v>0.02</v>
      </c>
      <c r="QK170" s="61" t="n">
        <v>0</v>
      </c>
      <c r="QL170" s="61">
        <f>QJ170*QK170</f>
        <v/>
      </c>
      <c r="QM170" s="33" t="n"/>
      <c r="QN170" s="33" t="inlineStr">
        <is>
          <t>Cash</t>
        </is>
      </c>
      <c r="QO170" s="41" t="n">
        <v>0.02</v>
      </c>
      <c r="QP170" s="61" t="n">
        <v>0</v>
      </c>
      <c r="QQ170" s="61">
        <f>QO170*QP170</f>
        <v/>
      </c>
      <c r="QR170" s="33" t="n"/>
      <c r="QS170" s="33" t="inlineStr">
        <is>
          <t>Cash</t>
        </is>
      </c>
      <c r="QT170" s="41" t="n">
        <v>0.02</v>
      </c>
      <c r="QU170" s="61" t="n">
        <v>0</v>
      </c>
      <c r="QV170" s="61">
        <f>QT170*QU170</f>
        <v/>
      </c>
      <c r="QW170" s="33" t="n"/>
      <c r="QX170" s="33" t="inlineStr">
        <is>
          <t>Cash</t>
        </is>
      </c>
      <c r="QY170" s="41" t="n">
        <v>0.02</v>
      </c>
      <c r="QZ170" s="61" t="n">
        <v>0</v>
      </c>
      <c r="RA170" s="61">
        <f>QY170*QZ170</f>
        <v/>
      </c>
      <c r="RB170" s="33" t="n"/>
      <c r="RC170" s="33" t="inlineStr">
        <is>
          <t>Cash</t>
        </is>
      </c>
      <c r="RD170" s="41" t="n">
        <v>0.02</v>
      </c>
      <c r="RE170" s="61" t="n">
        <v>0</v>
      </c>
      <c r="RF170" s="61">
        <f>RD170*RE170</f>
        <v/>
      </c>
      <c r="RG170" s="33" t="n"/>
      <c r="RH170" s="33" t="inlineStr">
        <is>
          <t>Cash</t>
        </is>
      </c>
      <c r="RI170" s="41" t="n">
        <v>0.02</v>
      </c>
      <c r="RJ170" s="61" t="n">
        <v>0</v>
      </c>
      <c r="RK170" s="61">
        <f>RI170*RJ170</f>
        <v/>
      </c>
      <c r="RL170" s="61" t="n"/>
      <c r="RM170" s="34" t="n"/>
      <c r="RN170" s="35" t="n"/>
      <c r="RO170" s="43" t="n"/>
      <c r="RP170" s="35" t="n"/>
      <c r="RQ170" s="33" t="n"/>
      <c r="RR170" s="33" t="inlineStr">
        <is>
          <t>Cash</t>
        </is>
      </c>
      <c r="RS170" s="49">
        <f>1-SUM(RS158:RS169)</f>
        <v/>
      </c>
      <c r="RT170" s="49">
        <f>1-SUM(RT158:RT169)</f>
        <v/>
      </c>
    </row>
    <row r="171">
      <c r="U171" s="33" t="n"/>
      <c r="V171" s="33" t="n"/>
      <c r="W171" s="33" t="n"/>
      <c r="X171" s="33" t="n"/>
      <c r="Y171" s="33" t="n"/>
      <c r="Z171" s="33" t="n"/>
      <c r="AA171" s="33" t="n"/>
      <c r="AB171" s="33" t="n"/>
      <c r="AC171" s="33" t="n"/>
      <c r="AD171" s="33" t="n"/>
      <c r="AE171" s="33" t="n"/>
      <c r="AF171" s="33" t="n"/>
      <c r="AG171" s="33" t="n"/>
      <c r="AH171" s="33" t="n"/>
      <c r="AI171" s="33" t="n"/>
      <c r="AJ171" s="33" t="n"/>
      <c r="AK171" s="33" t="n"/>
      <c r="AL171" s="33" t="n"/>
      <c r="AM171" s="33" t="n"/>
      <c r="AN171" s="33" t="n"/>
      <c r="AO171" s="33" t="n"/>
      <c r="AP171" s="33" t="n"/>
      <c r="AQ171" s="33" t="n"/>
      <c r="AR171" s="33" t="n"/>
      <c r="AS171" s="33" t="n"/>
      <c r="AT171" s="33" t="n"/>
      <c r="AU171" s="33" t="n"/>
      <c r="AV171" s="33" t="n"/>
      <c r="AW171" s="33" t="n"/>
      <c r="AX171" s="33" t="n"/>
      <c r="AY171" s="33" t="n"/>
      <c r="AZ171" s="33" t="n"/>
      <c r="BA171" s="33" t="n"/>
      <c r="BB171" s="33" t="n"/>
      <c r="BC171" s="33" t="n"/>
      <c r="BD171" s="33" t="n"/>
      <c r="BE171" s="33" t="n"/>
      <c r="BF171" s="33" t="n"/>
      <c r="BG171" s="33" t="n"/>
      <c r="BH171" s="33" t="n"/>
      <c r="BI171" s="33" t="n"/>
      <c r="BJ171" s="33" t="n"/>
      <c r="BK171" s="33" t="n"/>
      <c r="BL171" s="33" t="n"/>
      <c r="BM171" s="33" t="n"/>
      <c r="BN171" s="33" t="n"/>
      <c r="BO171" s="33" t="n"/>
      <c r="BP171" s="33" t="n"/>
      <c r="BQ171" s="33" t="n"/>
      <c r="BR171" s="33" t="n"/>
      <c r="BS171" s="33" t="n"/>
      <c r="BT171" s="33" t="n"/>
      <c r="BU171" s="33" t="n"/>
      <c r="BV171" s="33" t="n"/>
      <c r="BW171" s="33" t="n"/>
      <c r="BX171" s="33" t="n"/>
      <c r="BY171" s="33" t="n"/>
      <c r="BZ171" s="33" t="n"/>
      <c r="CA171" s="33" t="n"/>
      <c r="CB171" s="33" t="n"/>
      <c r="CC171" s="33" t="n"/>
      <c r="CD171" s="33" t="n"/>
      <c r="CE171" s="33" t="n"/>
      <c r="CF171" s="33" t="n"/>
      <c r="CG171" s="33" t="n"/>
      <c r="CH171" s="33" t="n"/>
      <c r="CI171" s="33" t="n"/>
      <c r="CJ171" s="33" t="n"/>
      <c r="CK171" s="33" t="n"/>
      <c r="CL171" s="33" t="n"/>
      <c r="CM171" s="33" t="n"/>
      <c r="CN171" s="33" t="n"/>
      <c r="CO171" s="33" t="n"/>
      <c r="CP171" s="33" t="n"/>
      <c r="CQ171" s="33" t="n"/>
      <c r="CR171" s="33" t="n"/>
      <c r="CS171" s="33" t="n"/>
      <c r="CT171" s="33" t="n"/>
      <c r="CU171" s="33" t="n"/>
      <c r="CV171" s="33" t="n"/>
      <c r="CW171" s="33" t="n"/>
      <c r="CX171" s="33" t="n"/>
      <c r="CY171" s="33" t="n"/>
      <c r="CZ171" s="33" t="n"/>
      <c r="DA171" s="33" t="n"/>
      <c r="DB171" s="33" t="n"/>
      <c r="DC171" s="33" t="n"/>
      <c r="DD171" s="33" t="n"/>
      <c r="DE171" s="33" t="n"/>
      <c r="DF171" s="33" t="n"/>
      <c r="DG171" s="33" t="n"/>
      <c r="DH171" s="33" t="n"/>
      <c r="DI171" s="33" t="n"/>
      <c r="DJ171" s="33" t="n"/>
      <c r="DK171" s="33" t="n"/>
      <c r="DL171" s="33" t="n"/>
      <c r="DM171" s="33" t="n"/>
      <c r="DN171" s="33" t="n"/>
      <c r="DO171" s="33" t="n"/>
      <c r="DP171" s="33" t="n"/>
      <c r="DQ171" s="33" t="n"/>
      <c r="DR171" s="33" t="n"/>
      <c r="DS171" s="33" t="n"/>
      <c r="DT171" s="33" t="n"/>
      <c r="DU171" s="33" t="n"/>
      <c r="DV171" s="33" t="n"/>
      <c r="DW171" s="33" t="n"/>
      <c r="DX171" s="33" t="n"/>
      <c r="DY171" s="33" t="n"/>
      <c r="DZ171" s="33" t="n"/>
      <c r="EA171" s="33" t="n"/>
      <c r="EB171" s="33" t="n"/>
      <c r="EC171" s="33" t="n"/>
      <c r="ED171" s="33" t="n"/>
      <c r="EE171" s="33" t="n"/>
      <c r="EF171" s="33" t="n"/>
      <c r="EG171" s="33" t="n"/>
      <c r="EH171" s="33" t="n"/>
      <c r="EI171" s="33" t="n"/>
      <c r="EJ171" s="33" t="n"/>
      <c r="EK171" s="33" t="n"/>
      <c r="EL171" s="33" t="n"/>
      <c r="EM171" s="33" t="n"/>
      <c r="EN171" s="33" t="n"/>
      <c r="EO171" s="33" t="n"/>
      <c r="EP171" s="33" t="n"/>
      <c r="EQ171" s="33" t="n"/>
      <c r="ER171" s="33" t="n"/>
      <c r="ES171" s="33" t="n"/>
      <c r="ET171" s="33" t="n"/>
      <c r="EU171" s="33" t="n"/>
      <c r="EV171" s="33" t="n"/>
      <c r="EW171" s="33" t="n"/>
      <c r="EX171" s="33" t="n"/>
      <c r="EY171" s="33" t="n"/>
      <c r="EZ171" s="33" t="n"/>
      <c r="FA171" s="33" t="n"/>
      <c r="FB171" s="33" t="n"/>
      <c r="FC171" s="33" t="n"/>
      <c r="FD171" s="33" t="n"/>
      <c r="FE171" s="33" t="n"/>
      <c r="FF171" s="33" t="n"/>
      <c r="FG171" s="33" t="n"/>
      <c r="FH171" s="33" t="n"/>
      <c r="FI171" s="33" t="n"/>
      <c r="FJ171" s="33" t="n"/>
      <c r="FK171" s="33" t="n"/>
      <c r="FL171" s="33" t="n"/>
      <c r="FM171" s="33" t="n"/>
      <c r="FN171" s="33" t="n"/>
      <c r="FO171" s="33" t="n"/>
      <c r="FP171" s="33" t="n"/>
      <c r="FQ171" s="33" t="n"/>
      <c r="FR171" s="33" t="n"/>
      <c r="FS171" s="33" t="n"/>
      <c r="FT171" s="33" t="n"/>
      <c r="FU171" s="33" t="n"/>
      <c r="FV171" s="33" t="n"/>
      <c r="FW171" s="33" t="n"/>
      <c r="FX171" s="33" t="n"/>
      <c r="FY171" s="33" t="n"/>
      <c r="FZ171" s="34" t="n"/>
      <c r="GA171" s="33" t="n"/>
      <c r="GB171" s="33" t="n"/>
      <c r="GC171" s="33" t="n"/>
      <c r="GD171" s="33" t="n"/>
      <c r="GE171" s="34" t="n"/>
      <c r="GF171" s="33" t="n"/>
      <c r="GG171" s="33" t="n"/>
      <c r="GH171" s="33" t="n"/>
      <c r="GI171" s="33" t="n"/>
      <c r="GJ171" s="34" t="n"/>
      <c r="GK171" s="33" t="n"/>
      <c r="GL171" s="33" t="n"/>
      <c r="GM171" s="33" t="n"/>
      <c r="GN171" s="33" t="n"/>
      <c r="GO171" s="34" t="n"/>
      <c r="GP171" s="33" t="n"/>
      <c r="GQ171" s="33" t="n"/>
      <c r="GR171" s="33" t="n"/>
      <c r="GS171" s="33" t="n"/>
      <c r="GT171" s="34" t="n"/>
      <c r="GU171" s="33" t="n"/>
      <c r="GV171" s="33" t="n"/>
      <c r="GW171" s="33" t="n"/>
      <c r="GX171" s="33" t="n"/>
      <c r="GY171" s="34" t="n"/>
      <c r="GZ171" s="33" t="n"/>
      <c r="HA171" s="33" t="n"/>
      <c r="HB171" s="33" t="n"/>
      <c r="HC171" s="33" t="n"/>
      <c r="HD171" s="34" t="n"/>
      <c r="HE171" s="33" t="n"/>
      <c r="HF171" s="33" t="n"/>
      <c r="HG171" s="33" t="n"/>
      <c r="HH171" s="33" t="n"/>
      <c r="HI171" s="34" t="n"/>
      <c r="HJ171" s="33" t="n"/>
      <c r="HK171" s="33" t="n"/>
      <c r="HL171" s="33" t="n"/>
      <c r="HM171" s="33" t="n"/>
      <c r="HN171" s="34" t="n"/>
      <c r="HO171" s="33" t="n"/>
      <c r="HP171" s="33" t="n"/>
      <c r="HQ171" s="33" t="n"/>
      <c r="HR171" s="33" t="n"/>
      <c r="HS171" s="34" t="n"/>
      <c r="HT171" s="33" t="n"/>
      <c r="HU171" s="33" t="n"/>
      <c r="HV171" s="33" t="n"/>
      <c r="HW171" s="33" t="n"/>
      <c r="HX171" s="34" t="n"/>
      <c r="HY171" s="33" t="n"/>
      <c r="HZ171" s="33" t="n"/>
      <c r="IA171" s="33" t="n"/>
      <c r="IB171" s="33" t="n"/>
      <c r="IC171" s="34" t="n"/>
      <c r="ID171" s="33" t="n"/>
      <c r="IE171" s="33" t="n"/>
      <c r="IF171" s="33" t="n"/>
      <c r="IG171" s="33" t="n"/>
      <c r="IH171" s="34" t="n"/>
      <c r="II171" s="33" t="n"/>
      <c r="IJ171" s="33" t="n"/>
      <c r="IK171" s="33" t="n"/>
      <c r="IL171" s="33" t="n"/>
      <c r="IM171" s="34" t="n"/>
      <c r="IN171" s="33" t="n"/>
      <c r="IO171" s="33" t="n"/>
      <c r="IP171" s="33" t="n"/>
      <c r="IQ171" s="33" t="n"/>
      <c r="IR171" s="34" t="n"/>
      <c r="IS171" s="33" t="n"/>
      <c r="IT171" s="33" t="n"/>
      <c r="IU171" s="33" t="n"/>
      <c r="IV171" s="33" t="n"/>
      <c r="IW171" s="34" t="n"/>
      <c r="IX171" s="33" t="n"/>
      <c r="IY171" s="33" t="n"/>
      <c r="IZ171" s="33" t="n"/>
      <c r="JA171" s="33" t="n"/>
      <c r="JB171" s="34" t="n"/>
      <c r="JC171" s="33" t="n"/>
      <c r="JD171" s="33" t="n"/>
      <c r="JE171" s="33" t="n"/>
      <c r="JF171" s="33" t="n"/>
      <c r="JG171" s="34" t="n"/>
      <c r="JH171" s="33" t="n"/>
      <c r="JI171" s="33" t="n"/>
      <c r="JJ171" s="33" t="n"/>
      <c r="JK171" s="33" t="n"/>
      <c r="JL171" s="34" t="n"/>
      <c r="JM171" s="33" t="n"/>
      <c r="JN171" s="33" t="n"/>
      <c r="JO171" s="33" t="n"/>
      <c r="JP171" s="33" t="n"/>
      <c r="JQ171" s="34" t="n"/>
      <c r="JR171" s="33" t="n"/>
      <c r="JS171" s="33" t="n"/>
      <c r="JT171" s="33" t="n"/>
      <c r="JU171" s="33" t="n"/>
      <c r="JV171" s="34" t="n"/>
      <c r="JW171" s="33" t="n"/>
      <c r="JX171" s="33" t="n"/>
      <c r="JY171" s="33" t="n"/>
      <c r="JZ171" s="33" t="n"/>
      <c r="KA171" s="34" t="n"/>
      <c r="KB171" s="33" t="n"/>
      <c r="KC171" s="33" t="n"/>
      <c r="KD171" s="33" t="n"/>
      <c r="KE171" s="33" t="n"/>
      <c r="KF171" s="34" t="n"/>
      <c r="KG171" s="33" t="n"/>
      <c r="KH171" s="33" t="n"/>
      <c r="KI171" s="33" t="n"/>
      <c r="KJ171" s="33" t="n"/>
      <c r="KK171" s="34" t="n"/>
      <c r="KL171" s="33" t="n"/>
      <c r="KM171" s="33" t="n"/>
      <c r="KN171" s="33" t="n"/>
      <c r="KO171" s="33" t="n"/>
      <c r="KP171" s="34" t="n"/>
      <c r="KQ171" s="33" t="n"/>
      <c r="KR171" s="33" t="n"/>
      <c r="KS171" s="33" t="n"/>
      <c r="KT171" s="33" t="n"/>
      <c r="KU171" s="34" t="n"/>
      <c r="KV171" s="33" t="n"/>
      <c r="KW171" s="33" t="n"/>
      <c r="KX171" s="33" t="n"/>
      <c r="KY171" s="33" t="n"/>
      <c r="KZ171" s="34" t="n"/>
      <c r="LA171" s="33" t="n"/>
      <c r="LB171" s="33" t="n"/>
      <c r="LC171" s="33" t="n"/>
      <c r="LD171" s="33" t="n"/>
      <c r="LE171" s="34" t="n"/>
      <c r="LF171" s="33" t="n"/>
      <c r="LG171" s="33" t="n"/>
      <c r="LH171" s="33" t="n"/>
      <c r="LI171" s="33" t="n"/>
      <c r="LJ171" s="34" t="n"/>
      <c r="LK171" s="33" t="n"/>
      <c r="LL171" s="33" t="n"/>
      <c r="LM171" s="33" t="n"/>
      <c r="LN171" s="33" t="n"/>
      <c r="LO171" s="34" t="n"/>
      <c r="LP171" s="33" t="n"/>
      <c r="LQ171" s="33" t="n"/>
      <c r="LR171" s="33" t="n"/>
      <c r="LS171" s="33" t="n"/>
      <c r="LT171" s="34" t="n"/>
      <c r="LU171" s="33" t="n"/>
      <c r="LV171" s="33" t="n"/>
      <c r="LW171" s="33" t="n"/>
      <c r="LX171" s="33" t="n"/>
      <c r="LY171" s="34" t="n"/>
      <c r="LZ171" s="33" t="n"/>
      <c r="MA171" s="33" t="n"/>
      <c r="MB171" s="33" t="n"/>
      <c r="MC171" s="33" t="n"/>
      <c r="MD171" s="34" t="n"/>
      <c r="ME171" s="33" t="n"/>
      <c r="MF171" s="33" t="n"/>
      <c r="MG171" s="33" t="n"/>
      <c r="MH171" s="33" t="n"/>
      <c r="MI171" s="34" t="n"/>
      <c r="MJ171" s="33" t="n"/>
      <c r="MK171" s="33" t="n"/>
      <c r="ML171" s="33" t="n"/>
      <c r="MM171" s="33" t="n"/>
      <c r="MN171" s="34" t="n"/>
      <c r="MO171" s="33" t="n"/>
      <c r="MP171" s="33" t="n"/>
      <c r="MQ171" s="33" t="n"/>
      <c r="MR171" s="33" t="n"/>
      <c r="MS171" s="34" t="n"/>
      <c r="MT171" s="33" t="n"/>
      <c r="MU171" s="33" t="n"/>
      <c r="MV171" s="33" t="n"/>
      <c r="MW171" s="33" t="n"/>
      <c r="MX171" s="34" t="n"/>
      <c r="MY171" s="33" t="n"/>
      <c r="MZ171" s="33" t="n"/>
      <c r="NA171" s="33" t="n"/>
      <c r="NB171" s="33" t="n"/>
      <c r="NC171" s="41" t="n"/>
      <c r="ND171" s="33" t="n"/>
      <c r="NE171" s="33" t="n"/>
      <c r="NF171" s="33" t="n"/>
      <c r="NG171" s="33" t="n"/>
      <c r="NH171" s="41" t="n"/>
      <c r="NI171" s="33" t="n"/>
      <c r="NJ171" s="33" t="n"/>
      <c r="NK171" s="33" t="n"/>
      <c r="NL171" s="33" t="n"/>
      <c r="NM171" s="41" t="n"/>
      <c r="NN171" s="33" t="n"/>
      <c r="NO171" s="33" t="n"/>
      <c r="NP171" s="33" t="n"/>
      <c r="NQ171" s="33" t="n"/>
      <c r="NR171" s="41" t="n"/>
      <c r="NS171" s="33" t="n"/>
      <c r="NT171" s="33" t="n"/>
      <c r="NU171" s="33" t="n"/>
      <c r="NV171" s="33" t="n"/>
      <c r="NW171" s="41" t="n"/>
      <c r="NX171" s="33" t="n"/>
      <c r="NY171" s="33" t="n"/>
      <c r="NZ171" s="33" t="n"/>
      <c r="OA171" s="33" t="n"/>
      <c r="OB171" s="41" t="n"/>
      <c r="OC171" s="33" t="n"/>
      <c r="OD171" s="33" t="n"/>
      <c r="OE171" s="33" t="n"/>
      <c r="OF171" s="33" t="n"/>
      <c r="OG171" s="41" t="n"/>
      <c r="OH171" s="33" t="n"/>
      <c r="OI171" s="33" t="n"/>
      <c r="OJ171" s="33" t="n"/>
      <c r="OK171" s="33" t="n"/>
      <c r="OL171" s="41" t="n"/>
      <c r="OM171" s="33" t="n"/>
      <c r="ON171" s="33" t="n"/>
      <c r="OO171" s="33" t="n"/>
      <c r="OP171" s="33" t="n"/>
      <c r="OQ171" s="41" t="n"/>
      <c r="OR171" s="33" t="n"/>
      <c r="OS171" s="33" t="n"/>
      <c r="OT171" s="33" t="n"/>
      <c r="OU171" s="33" t="n"/>
      <c r="OV171" s="41" t="n"/>
      <c r="OW171" s="33" t="n"/>
      <c r="OX171" s="33" t="n"/>
      <c r="OY171" s="33" t="n"/>
      <c r="PB171" s="33" t="n"/>
      <c r="PC171" s="33" t="n"/>
      <c r="PD171" s="33" t="n"/>
      <c r="PE171" s="33" t="n"/>
      <c r="PF171" s="41" t="n"/>
      <c r="PG171" s="33" t="n"/>
      <c r="PH171" s="33" t="n"/>
      <c r="PI171" s="33" t="n"/>
      <c r="PJ171" s="33" t="n"/>
      <c r="PK171" s="41" t="n"/>
      <c r="PL171" s="33" t="n"/>
      <c r="PM171" s="33" t="n"/>
      <c r="PN171" s="33" t="n"/>
      <c r="PO171" s="33" t="n"/>
      <c r="PP171" s="41" t="n"/>
      <c r="PQ171" s="33" t="n"/>
      <c r="PR171" s="33" t="n"/>
      <c r="PS171" s="33" t="n"/>
      <c r="PT171" s="33" t="n"/>
      <c r="PU171" s="41" t="n"/>
      <c r="PV171" s="33" t="n"/>
      <c r="PW171" s="33" t="n"/>
      <c r="PX171" s="33" t="n"/>
      <c r="PY171" s="33" t="n"/>
      <c r="PZ171" s="41" t="n"/>
      <c r="QA171" s="33" t="n"/>
      <c r="QB171" s="33" t="n"/>
      <c r="QC171" s="33" t="n"/>
      <c r="QD171" s="33" t="n"/>
      <c r="QE171" s="41" t="n"/>
      <c r="QF171" s="33" t="n"/>
      <c r="QG171" s="33" t="n"/>
      <c r="QH171" s="33" t="n"/>
      <c r="QI171" s="33" t="n"/>
      <c r="QJ171" s="41" t="n"/>
      <c r="QK171" s="33" t="n"/>
      <c r="QL171" s="33" t="n"/>
      <c r="QM171" s="33" t="n"/>
      <c r="QN171" s="33" t="n"/>
      <c r="QO171" s="41" t="n"/>
      <c r="QP171" s="33" t="n"/>
      <c r="QQ171" s="33" t="n"/>
      <c r="QR171" s="33" t="n"/>
      <c r="QS171" s="33" t="n"/>
      <c r="QT171" s="41" t="n"/>
      <c r="QU171" s="33" t="n"/>
      <c r="QV171" s="33" t="n"/>
      <c r="QW171" s="33" t="n"/>
      <c r="QX171" s="33" t="n"/>
      <c r="QY171" s="41" t="n"/>
      <c r="QZ171" s="33" t="n"/>
      <c r="RA171" s="33" t="n"/>
      <c r="RB171" s="33" t="n"/>
      <c r="RC171" s="33" t="n"/>
      <c r="RD171" s="41" t="n"/>
      <c r="RE171" s="33" t="n"/>
      <c r="RF171" s="33" t="n"/>
      <c r="RG171" s="33" t="n"/>
      <c r="RH171" s="33" t="n"/>
      <c r="RI171" s="41" t="n"/>
      <c r="RJ171" s="33" t="n"/>
      <c r="RK171" s="33" t="n"/>
      <c r="RL171" s="33" t="n"/>
      <c r="RM171" s="34" t="n"/>
      <c r="RN171" s="47" t="n"/>
      <c r="RO171" s="35" t="n"/>
      <c r="RP171" s="35" t="n"/>
      <c r="RQ171" s="33" t="n"/>
      <c r="RR171" s="33" t="n"/>
      <c r="RS171" s="33" t="n"/>
      <c r="RT171" s="33" t="n"/>
    </row>
    <row r="172">
      <c r="U172" s="33" t="inlineStr">
        <is>
          <t>Total</t>
        </is>
      </c>
      <c r="V172" s="48">
        <f>SUM(V158:V171)</f>
        <v/>
      </c>
      <c r="W172" s="33" t="n"/>
      <c r="X172" s="46">
        <f>SUM(X158:X170)</f>
        <v/>
      </c>
      <c r="Y172" s="46" t="n"/>
      <c r="Z172" s="33" t="inlineStr">
        <is>
          <t>Total</t>
        </is>
      </c>
      <c r="AA172" s="48">
        <f>SUM(AA158:AA171)</f>
        <v/>
      </c>
      <c r="AB172" s="33" t="n"/>
      <c r="AC172" s="46">
        <f>SUM(AC158:AC170)</f>
        <v/>
      </c>
      <c r="AD172" s="46" t="n"/>
      <c r="AE172" s="33" t="inlineStr">
        <is>
          <t>Total</t>
        </is>
      </c>
      <c r="AF172" s="48">
        <f>SUM(AF158:AF171)</f>
        <v/>
      </c>
      <c r="AG172" s="33" t="n"/>
      <c r="AH172" s="46">
        <f>SUM(AH158:AH170)</f>
        <v/>
      </c>
      <c r="AI172" s="46" t="n"/>
      <c r="AJ172" s="33" t="inlineStr">
        <is>
          <t>Total</t>
        </is>
      </c>
      <c r="AK172" s="48">
        <f>SUM(AK158:AK171)</f>
        <v/>
      </c>
      <c r="AL172" s="33" t="n"/>
      <c r="AM172" s="46">
        <f>SUM(AM158:AM170)</f>
        <v/>
      </c>
      <c r="AN172" s="46" t="n"/>
      <c r="AO172" s="33" t="inlineStr">
        <is>
          <t>Total</t>
        </is>
      </c>
      <c r="AP172" s="48">
        <f>SUM(AP158:AP171)</f>
        <v/>
      </c>
      <c r="AQ172" s="33" t="n"/>
      <c r="AR172" s="46">
        <f>SUM(AR158:AR170)</f>
        <v/>
      </c>
      <c r="AS172" s="46" t="n"/>
      <c r="AT172" s="33" t="inlineStr">
        <is>
          <t>Total</t>
        </is>
      </c>
      <c r="AU172" s="48">
        <f>SUM(AU158:AU171)</f>
        <v/>
      </c>
      <c r="AV172" s="33" t="n"/>
      <c r="AW172" s="46">
        <f>SUM(AW158:AW170)</f>
        <v/>
      </c>
      <c r="AX172" s="46" t="n"/>
      <c r="AY172" s="33" t="inlineStr">
        <is>
          <t>Total</t>
        </is>
      </c>
      <c r="AZ172" s="48">
        <f>SUM(AZ158:AZ171)</f>
        <v/>
      </c>
      <c r="BA172" s="33" t="n"/>
      <c r="BB172" s="46">
        <f>SUM(BB158:BB170)</f>
        <v/>
      </c>
      <c r="BC172" s="46" t="n"/>
      <c r="BD172" s="33" t="inlineStr">
        <is>
          <t>Total</t>
        </is>
      </c>
      <c r="BE172" s="48">
        <f>SUM(BE158:BE171)</f>
        <v/>
      </c>
      <c r="BF172" s="33" t="n"/>
      <c r="BG172" s="46">
        <f>SUM(BG158:BG170)</f>
        <v/>
      </c>
      <c r="BH172" s="46" t="n"/>
      <c r="BI172" s="33" t="inlineStr">
        <is>
          <t>Total</t>
        </is>
      </c>
      <c r="BJ172" s="48">
        <f>SUM(BJ158:BJ171)</f>
        <v/>
      </c>
      <c r="BK172" s="33" t="n"/>
      <c r="BL172" s="46">
        <f>SUM(BL158:BL170)</f>
        <v/>
      </c>
      <c r="BM172" s="46" t="n"/>
      <c r="BN172" s="33" t="inlineStr">
        <is>
          <t>Total</t>
        </is>
      </c>
      <c r="BO172" s="48">
        <f>SUM(BO158:BO171)</f>
        <v/>
      </c>
      <c r="BP172" s="33" t="n"/>
      <c r="BQ172" s="46">
        <f>SUM(BQ158:BQ170)</f>
        <v/>
      </c>
      <c r="BR172" s="46" t="n"/>
      <c r="BS172" s="33" t="inlineStr">
        <is>
          <t>Total</t>
        </is>
      </c>
      <c r="BT172" s="48">
        <f>SUM(BT158:BT171)</f>
        <v/>
      </c>
      <c r="BU172" s="33" t="n"/>
      <c r="BV172" s="46">
        <f>SUM(BV158:BV170)</f>
        <v/>
      </c>
      <c r="BW172" s="46" t="n"/>
      <c r="BX172" s="33" t="inlineStr">
        <is>
          <t>Total</t>
        </is>
      </c>
      <c r="BY172" s="48">
        <f>SUM(BY158:BY171)</f>
        <v/>
      </c>
      <c r="BZ172" s="33" t="n"/>
      <c r="CA172" s="46">
        <f>SUM(CA158:CA170)</f>
        <v/>
      </c>
      <c r="CB172" s="46" t="n"/>
      <c r="CC172" s="33" t="inlineStr">
        <is>
          <t>Total</t>
        </is>
      </c>
      <c r="CD172" s="48">
        <f>SUM(CD158:CD171)</f>
        <v/>
      </c>
      <c r="CE172" s="33" t="n"/>
      <c r="CF172" s="46">
        <f>SUM(CF158:CF170)</f>
        <v/>
      </c>
      <c r="CG172" s="46" t="n"/>
      <c r="CH172" s="33" t="inlineStr">
        <is>
          <t>Total</t>
        </is>
      </c>
      <c r="CI172" s="48">
        <f>SUM(CI158:CI171)</f>
        <v/>
      </c>
      <c r="CJ172" s="33" t="n"/>
      <c r="CK172" s="46">
        <f>SUM(CK158:CK170)</f>
        <v/>
      </c>
      <c r="CL172" s="46" t="n"/>
      <c r="CM172" s="33" t="inlineStr">
        <is>
          <t>Total</t>
        </is>
      </c>
      <c r="CN172" s="48">
        <f>SUM(CN158:CN171)</f>
        <v/>
      </c>
      <c r="CO172" s="33" t="n"/>
      <c r="CP172" s="46">
        <f>SUM(CP158:CP170)</f>
        <v/>
      </c>
      <c r="CQ172" s="46" t="n"/>
      <c r="CR172" s="33" t="inlineStr">
        <is>
          <t>Total</t>
        </is>
      </c>
      <c r="CS172" s="48">
        <f>SUM(CS158:CS171)</f>
        <v/>
      </c>
      <c r="CT172" s="33" t="n"/>
      <c r="CU172" s="46">
        <f>SUM(CU158:CU170)</f>
        <v/>
      </c>
      <c r="CV172" s="46" t="n"/>
      <c r="CW172" s="33" t="inlineStr">
        <is>
          <t>Total</t>
        </is>
      </c>
      <c r="CX172" s="48">
        <f>SUM(CX158:CX171)</f>
        <v/>
      </c>
      <c r="CY172" s="33" t="n"/>
      <c r="CZ172" s="46">
        <f>SUM(CZ158:CZ170)</f>
        <v/>
      </c>
      <c r="DA172" s="46" t="n"/>
      <c r="DB172" s="33" t="inlineStr">
        <is>
          <t>Total</t>
        </is>
      </c>
      <c r="DC172" s="48">
        <f>SUM(DC158:DC171)</f>
        <v/>
      </c>
      <c r="DD172" s="33" t="n"/>
      <c r="DE172" s="46">
        <f>SUM(DE158:DE170)</f>
        <v/>
      </c>
      <c r="DF172" s="46" t="n"/>
      <c r="DG172" s="33" t="inlineStr">
        <is>
          <t>Total</t>
        </is>
      </c>
      <c r="DH172" s="48">
        <f>SUM(DH158:DH171)</f>
        <v/>
      </c>
      <c r="DI172" s="33" t="n"/>
      <c r="DJ172" s="46">
        <f>SUM(DJ158:DJ170)</f>
        <v/>
      </c>
      <c r="DK172" s="46" t="n"/>
      <c r="DL172" s="33" t="inlineStr">
        <is>
          <t>Total</t>
        </is>
      </c>
      <c r="DM172" s="48">
        <f>SUM(DM158:DM171)</f>
        <v/>
      </c>
      <c r="DN172" s="33" t="n"/>
      <c r="DO172" s="46">
        <f>SUM(DO158:DO170)</f>
        <v/>
      </c>
      <c r="DP172" s="46" t="n"/>
      <c r="DQ172" s="33" t="inlineStr">
        <is>
          <t>Total</t>
        </is>
      </c>
      <c r="DR172" s="48">
        <f>SUM(DR158:DR171)</f>
        <v/>
      </c>
      <c r="DS172" s="33" t="n"/>
      <c r="DT172" s="46">
        <f>SUM(DT158:DT170)</f>
        <v/>
      </c>
      <c r="DU172" s="46" t="n"/>
      <c r="DV172" s="33" t="inlineStr">
        <is>
          <t>Total</t>
        </is>
      </c>
      <c r="DW172" s="48">
        <f>SUM(DW158:DW171)</f>
        <v/>
      </c>
      <c r="DX172" s="33" t="n"/>
      <c r="DY172" s="46">
        <f>SUM(DY158:DY170)</f>
        <v/>
      </c>
      <c r="DZ172" s="46" t="n"/>
      <c r="EA172" s="33" t="inlineStr">
        <is>
          <t>Total</t>
        </is>
      </c>
      <c r="EB172" s="48">
        <f>SUM(EB158:EB171)</f>
        <v/>
      </c>
      <c r="EC172" s="33" t="n"/>
      <c r="ED172" s="46">
        <f>SUM(ED158:ED170)</f>
        <v/>
      </c>
      <c r="EE172" s="46" t="n"/>
      <c r="EF172" s="33" t="inlineStr">
        <is>
          <t>Total</t>
        </is>
      </c>
      <c r="EG172" s="48">
        <f>SUM(EG158:EG171)</f>
        <v/>
      </c>
      <c r="EH172" s="33" t="n"/>
      <c r="EI172" s="46">
        <f>SUM(EI158:EI170)</f>
        <v/>
      </c>
      <c r="EJ172" s="46" t="n"/>
      <c r="EK172" s="33" t="inlineStr">
        <is>
          <t>Total</t>
        </is>
      </c>
      <c r="EL172" s="48">
        <f>SUM(EL158:EL171)</f>
        <v/>
      </c>
      <c r="EM172" s="33" t="n"/>
      <c r="EN172" s="46">
        <f>SUM(EN158:EN170)</f>
        <v/>
      </c>
      <c r="EO172" s="46" t="n"/>
      <c r="EP172" s="33" t="inlineStr">
        <is>
          <t>Total</t>
        </is>
      </c>
      <c r="EQ172" s="48">
        <f>SUM(EQ158:EQ171)</f>
        <v/>
      </c>
      <c r="ER172" s="33" t="n"/>
      <c r="ES172" s="46">
        <f>SUM(ES158:ES170)</f>
        <v/>
      </c>
      <c r="ET172" s="46" t="n"/>
      <c r="EU172" s="33" t="inlineStr">
        <is>
          <t>Total</t>
        </is>
      </c>
      <c r="EV172" s="48">
        <f>SUM(EV158:EV171)</f>
        <v/>
      </c>
      <c r="EW172" s="33" t="n"/>
      <c r="EX172" s="46">
        <f>SUM(EX158:EX170)</f>
        <v/>
      </c>
      <c r="EY172" s="46" t="n"/>
      <c r="EZ172" s="33" t="inlineStr">
        <is>
          <t>Total</t>
        </is>
      </c>
      <c r="FA172" s="48">
        <f>SUM(FA158:FA171)</f>
        <v/>
      </c>
      <c r="FB172" s="33" t="n"/>
      <c r="FC172" s="46">
        <f>SUM(FC158:FC170)</f>
        <v/>
      </c>
      <c r="FD172" s="46" t="n"/>
      <c r="FE172" s="33" t="inlineStr">
        <is>
          <t>Total</t>
        </is>
      </c>
      <c r="FF172" s="48">
        <f>SUM(FF158:FF171)</f>
        <v/>
      </c>
      <c r="FG172" s="33" t="n"/>
      <c r="FH172" s="46">
        <f>SUM(FH158:FH170)</f>
        <v/>
      </c>
      <c r="FI172" s="46" t="n"/>
      <c r="FJ172" s="33" t="inlineStr">
        <is>
          <t>Total</t>
        </is>
      </c>
      <c r="FK172" s="48">
        <f>SUM(FK158:FK171)</f>
        <v/>
      </c>
      <c r="FL172" s="33" t="n"/>
      <c r="FM172" s="46">
        <f>SUM(FM158:FM170)</f>
        <v/>
      </c>
      <c r="FN172" s="46" t="n"/>
      <c r="FO172" s="33" t="inlineStr">
        <is>
          <t>Total</t>
        </is>
      </c>
      <c r="FP172" s="48">
        <f>SUM(FP158:FP171)</f>
        <v/>
      </c>
      <c r="FQ172" s="33" t="n"/>
      <c r="FR172" s="46">
        <f>SUM(FR158:FR170)</f>
        <v/>
      </c>
      <c r="FS172" s="46" t="n"/>
      <c r="FT172" s="33" t="inlineStr">
        <is>
          <t>Total</t>
        </is>
      </c>
      <c r="FU172" s="48">
        <f>SUM(FU158:FU171)</f>
        <v/>
      </c>
      <c r="FV172" s="33" t="n"/>
      <c r="FW172" s="46">
        <f>SUM(FW158:FW170)</f>
        <v/>
      </c>
      <c r="FX172" s="46" t="n"/>
      <c r="FY172" s="33" t="inlineStr">
        <is>
          <t>Total</t>
        </is>
      </c>
      <c r="FZ172" s="53">
        <f>SUM(FZ158:FZ171)</f>
        <v/>
      </c>
      <c r="GA172" s="33" t="n"/>
      <c r="GB172" s="46">
        <f>SUM(GB158:GB170)</f>
        <v/>
      </c>
      <c r="GC172" s="46" t="n"/>
      <c r="GD172" s="33" t="inlineStr">
        <is>
          <t>Total</t>
        </is>
      </c>
      <c r="GE172" s="53">
        <f>SUM(GE158:GE171)</f>
        <v/>
      </c>
      <c r="GF172" s="33" t="n"/>
      <c r="GG172" s="46">
        <f>SUM(GG158:GG170)</f>
        <v/>
      </c>
      <c r="GH172" s="46" t="n"/>
      <c r="GI172" s="33" t="inlineStr">
        <is>
          <t>Total</t>
        </is>
      </c>
      <c r="GJ172" s="53">
        <f>SUM(GJ158:GJ171)</f>
        <v/>
      </c>
      <c r="GK172" s="33" t="n"/>
      <c r="GL172" s="46">
        <f>SUM(GL158:GL170)</f>
        <v/>
      </c>
      <c r="GM172" s="46" t="n"/>
      <c r="GN172" s="33" t="inlineStr">
        <is>
          <t>Total</t>
        </is>
      </c>
      <c r="GO172" s="53">
        <f>SUM(GO158:GO171)</f>
        <v/>
      </c>
      <c r="GP172" s="33" t="n"/>
      <c r="GQ172" s="46">
        <f>SUM(GQ158:GQ170)</f>
        <v/>
      </c>
      <c r="GR172" s="46" t="n"/>
      <c r="GS172" s="33" t="inlineStr">
        <is>
          <t>Total</t>
        </is>
      </c>
      <c r="GT172" s="53">
        <f>SUM(GT158:GT171)</f>
        <v/>
      </c>
      <c r="GU172" s="33" t="n"/>
      <c r="GV172" s="46">
        <f>SUM(GV158:GV170)</f>
        <v/>
      </c>
      <c r="GW172" s="46" t="n"/>
      <c r="GX172" s="33" t="inlineStr">
        <is>
          <t>Total</t>
        </is>
      </c>
      <c r="GY172" s="53">
        <f>SUM(GY158:GY171)</f>
        <v/>
      </c>
      <c r="GZ172" s="33" t="n"/>
      <c r="HA172" s="46">
        <f>SUM(HA158:HA170)</f>
        <v/>
      </c>
      <c r="HB172" s="46" t="n"/>
      <c r="HC172" s="33" t="inlineStr">
        <is>
          <t>Total</t>
        </is>
      </c>
      <c r="HD172" s="53">
        <f>SUM(HD158:HD171)</f>
        <v/>
      </c>
      <c r="HE172" s="33" t="n"/>
      <c r="HF172" s="46">
        <f>SUM(HF158:HF170)</f>
        <v/>
      </c>
      <c r="HG172" s="46" t="n"/>
      <c r="HH172" s="33" t="inlineStr">
        <is>
          <t>Total</t>
        </is>
      </c>
      <c r="HI172" s="53">
        <f>SUM(HI158:HI171)</f>
        <v/>
      </c>
      <c r="HJ172" s="33" t="n"/>
      <c r="HK172" s="46">
        <f>SUM(HK158:HK170)</f>
        <v/>
      </c>
      <c r="HL172" s="46" t="n"/>
      <c r="HM172" s="33" t="inlineStr">
        <is>
          <t>Total</t>
        </is>
      </c>
      <c r="HN172" s="53">
        <f>SUM(HN158:HN171)</f>
        <v/>
      </c>
      <c r="HO172" s="33" t="n"/>
      <c r="HP172" s="46">
        <f>SUM(HP158:HP170)</f>
        <v/>
      </c>
      <c r="HQ172" s="46" t="n"/>
      <c r="HR172" s="33" t="inlineStr">
        <is>
          <t>Total</t>
        </is>
      </c>
      <c r="HS172" s="53">
        <f>SUM(HS158:HS171)</f>
        <v/>
      </c>
      <c r="HT172" s="33" t="n"/>
      <c r="HU172" s="46">
        <f>SUM(HU158:HU170)</f>
        <v/>
      </c>
      <c r="HV172" s="46" t="n"/>
      <c r="HW172" s="33" t="inlineStr">
        <is>
          <t>Total</t>
        </is>
      </c>
      <c r="HX172" s="53">
        <f>SUM(HX158:HX171)</f>
        <v/>
      </c>
      <c r="HY172" s="33" t="n"/>
      <c r="HZ172" s="46">
        <f>SUM(HZ158:HZ170)</f>
        <v/>
      </c>
      <c r="IA172" s="46" t="n"/>
      <c r="IB172" s="33" t="inlineStr">
        <is>
          <t>Total</t>
        </is>
      </c>
      <c r="IC172" s="53">
        <f>SUM(IC158:IC171)</f>
        <v/>
      </c>
      <c r="ID172" s="33" t="n"/>
      <c r="IE172" s="46">
        <f>SUM(IE158:IE170)</f>
        <v/>
      </c>
      <c r="IF172" s="46" t="n"/>
      <c r="IG172" s="33" t="inlineStr">
        <is>
          <t>Total</t>
        </is>
      </c>
      <c r="IH172" s="53">
        <f>SUM(IH158:IH171)</f>
        <v/>
      </c>
      <c r="II172" s="33" t="n"/>
      <c r="IJ172" s="46">
        <f>SUM(IJ158:IJ170)</f>
        <v/>
      </c>
      <c r="IK172" s="46" t="n"/>
      <c r="IL172" s="33" t="inlineStr">
        <is>
          <t>Total</t>
        </is>
      </c>
      <c r="IM172" s="53">
        <f>SUM(IM158:IM171)</f>
        <v/>
      </c>
      <c r="IN172" s="33" t="n"/>
      <c r="IO172" s="46">
        <f>SUM(IO158:IO170)</f>
        <v/>
      </c>
      <c r="IP172" s="46" t="n"/>
      <c r="IQ172" s="33" t="inlineStr">
        <is>
          <t>Total</t>
        </is>
      </c>
      <c r="IR172" s="53">
        <f>SUM(IR158:IR171)</f>
        <v/>
      </c>
      <c r="IS172" s="33" t="n"/>
      <c r="IT172" s="46">
        <f>SUM(IT158:IT170)</f>
        <v/>
      </c>
      <c r="IU172" s="46" t="n"/>
      <c r="IV172" s="33" t="inlineStr">
        <is>
          <t>Total</t>
        </is>
      </c>
      <c r="IW172" s="53">
        <f>SUM(IW158:IW171)</f>
        <v/>
      </c>
      <c r="IX172" s="33" t="n"/>
      <c r="IY172" s="46">
        <f>SUM(IY158:IY170)</f>
        <v/>
      </c>
      <c r="IZ172" s="46" t="n"/>
      <c r="JA172" s="33" t="inlineStr">
        <is>
          <t>Total</t>
        </is>
      </c>
      <c r="JB172" s="53">
        <f>SUM(JB158:JB171)</f>
        <v/>
      </c>
      <c r="JC172" s="33" t="n"/>
      <c r="JD172" s="46">
        <f>SUM(JD158:JD170)</f>
        <v/>
      </c>
      <c r="JE172" s="46" t="n"/>
      <c r="JF172" s="33" t="inlineStr">
        <is>
          <t>Total</t>
        </is>
      </c>
      <c r="JG172" s="53">
        <f>SUM(JG158:JG171)</f>
        <v/>
      </c>
      <c r="JH172" s="33" t="n"/>
      <c r="JI172" s="46">
        <f>SUM(JI158:JI170)</f>
        <v/>
      </c>
      <c r="JJ172" s="46" t="n"/>
      <c r="JK172" s="33" t="inlineStr">
        <is>
          <t>Total</t>
        </is>
      </c>
      <c r="JL172" s="53">
        <f>SUM(JL158:JL171)</f>
        <v/>
      </c>
      <c r="JM172" s="33" t="n"/>
      <c r="JN172" s="46">
        <f>SUM(JN158:JN170)</f>
        <v/>
      </c>
      <c r="JO172" s="46" t="n"/>
      <c r="JP172" s="33" t="inlineStr">
        <is>
          <t>Total</t>
        </is>
      </c>
      <c r="JQ172" s="53">
        <f>SUM(JQ158:JQ171)</f>
        <v/>
      </c>
      <c r="JR172" s="33" t="n"/>
      <c r="JS172" s="46">
        <f>SUM(JS158:JS170)</f>
        <v/>
      </c>
      <c r="JT172" s="46" t="n"/>
      <c r="JU172" s="33" t="inlineStr">
        <is>
          <t>Total</t>
        </is>
      </c>
      <c r="JV172" s="53">
        <f>SUM(JV158:JV171)</f>
        <v/>
      </c>
      <c r="JW172" s="33" t="n"/>
      <c r="JX172" s="46">
        <f>SUM(JX158:JX170)</f>
        <v/>
      </c>
      <c r="JY172" s="46" t="n"/>
      <c r="JZ172" s="33" t="inlineStr">
        <is>
          <t>Total</t>
        </is>
      </c>
      <c r="KA172" s="53">
        <f>SUM(KA158:KA171)</f>
        <v/>
      </c>
      <c r="KB172" s="33" t="n"/>
      <c r="KC172" s="46">
        <f>SUM(KC158:KC170)</f>
        <v/>
      </c>
      <c r="KD172" s="46" t="n"/>
      <c r="KE172" s="33" t="inlineStr">
        <is>
          <t>Total</t>
        </is>
      </c>
      <c r="KF172" s="53">
        <f>SUM(KF158:KF171)</f>
        <v/>
      </c>
      <c r="KG172" s="33" t="n"/>
      <c r="KH172" s="46">
        <f>SUM(KH158:KH170)</f>
        <v/>
      </c>
      <c r="KI172" s="46" t="n"/>
      <c r="KJ172" s="33" t="inlineStr">
        <is>
          <t>Total</t>
        </is>
      </c>
      <c r="KK172" s="53">
        <f>SUM(KK158:KK171)</f>
        <v/>
      </c>
      <c r="KL172" s="33" t="n"/>
      <c r="KM172" s="46">
        <f>SUM(KM158:KM170)</f>
        <v/>
      </c>
      <c r="KN172" s="46" t="n"/>
      <c r="KO172" s="33" t="inlineStr">
        <is>
          <t>Total</t>
        </is>
      </c>
      <c r="KP172" s="53">
        <f>SUM(KP158:KP171)</f>
        <v/>
      </c>
      <c r="KQ172" s="33" t="n"/>
      <c r="KR172" s="46">
        <f>SUM(KR158:KR170)</f>
        <v/>
      </c>
      <c r="KS172" s="46" t="n"/>
      <c r="KT172" s="33" t="inlineStr">
        <is>
          <t>Total</t>
        </is>
      </c>
      <c r="KU172" s="53">
        <f>SUM(KU158:KU171)</f>
        <v/>
      </c>
      <c r="KV172" s="33" t="n"/>
      <c r="KW172" s="46">
        <f>SUM(KW158:KW170)</f>
        <v/>
      </c>
      <c r="KX172" s="46" t="n"/>
      <c r="KY172" s="33" t="inlineStr">
        <is>
          <t>Total</t>
        </is>
      </c>
      <c r="KZ172" s="53">
        <f>SUM(KZ158:KZ171)</f>
        <v/>
      </c>
      <c r="LA172" s="33" t="n"/>
      <c r="LB172" s="46">
        <f>SUM(LB158:LB170)</f>
        <v/>
      </c>
      <c r="LC172" s="46" t="n"/>
      <c r="LD172" s="33" t="inlineStr">
        <is>
          <t>Total</t>
        </is>
      </c>
      <c r="LE172" s="53">
        <f>SUM(LE158:LE171)</f>
        <v/>
      </c>
      <c r="LF172" s="33" t="n"/>
      <c r="LG172" s="46">
        <f>SUM(LG158:LG170)</f>
        <v/>
      </c>
      <c r="LH172" s="46" t="n"/>
      <c r="LI172" s="33" t="inlineStr">
        <is>
          <t>Total</t>
        </is>
      </c>
      <c r="LJ172" s="53">
        <f>SUM(LJ158:LJ171)</f>
        <v/>
      </c>
      <c r="LK172" s="33" t="n"/>
      <c r="LL172" s="46">
        <f>SUM(LL158:LL170)</f>
        <v/>
      </c>
      <c r="LM172" s="46" t="n"/>
      <c r="LN172" s="33" t="inlineStr">
        <is>
          <t>Total</t>
        </is>
      </c>
      <c r="LO172" s="53">
        <f>SUM(LO158:LO171)</f>
        <v/>
      </c>
      <c r="LP172" s="33" t="n"/>
      <c r="LQ172" s="46">
        <f>SUM(LQ158:LQ170)</f>
        <v/>
      </c>
      <c r="LR172" s="46" t="n"/>
      <c r="LS172" s="33" t="inlineStr">
        <is>
          <t>Total</t>
        </is>
      </c>
      <c r="LT172" s="53">
        <f>SUM(LT158:LT171)</f>
        <v/>
      </c>
      <c r="LU172" s="33" t="n"/>
      <c r="LV172" s="46">
        <f>SUM(LV158:LV170)</f>
        <v/>
      </c>
      <c r="LW172" s="46" t="n"/>
      <c r="LX172" s="33" t="inlineStr">
        <is>
          <t>Total</t>
        </is>
      </c>
      <c r="LY172" s="53">
        <f>SUM(LY158:LY171)</f>
        <v/>
      </c>
      <c r="LZ172" s="33" t="n"/>
      <c r="MA172" s="46">
        <f>SUM(MA158:MA170)</f>
        <v/>
      </c>
      <c r="MB172" s="46" t="n"/>
      <c r="MC172" s="33" t="inlineStr">
        <is>
          <t>Total</t>
        </is>
      </c>
      <c r="MD172" s="53">
        <f>SUM(MD158:MD171)</f>
        <v/>
      </c>
      <c r="ME172" s="33" t="n"/>
      <c r="MF172" s="46">
        <f>SUM(MF158:MF170)</f>
        <v/>
      </c>
      <c r="MG172" s="46" t="n"/>
      <c r="MH172" s="33" t="inlineStr">
        <is>
          <t>Total</t>
        </is>
      </c>
      <c r="MI172" s="53" t="n">
        <v>1</v>
      </c>
      <c r="MJ172" s="33" t="n"/>
      <c r="MK172" s="46">
        <f>SUM(MK158:MK170)</f>
        <v/>
      </c>
      <c r="ML172" s="46" t="n"/>
      <c r="MM172" s="33" t="inlineStr">
        <is>
          <t>Total</t>
        </is>
      </c>
      <c r="MN172" s="53" t="n">
        <v>1</v>
      </c>
      <c r="MO172" s="33" t="n"/>
      <c r="MP172" s="46">
        <f>SUM(MP158:MP170)</f>
        <v/>
      </c>
      <c r="MQ172" s="33" t="n"/>
      <c r="MR172" s="33" t="inlineStr">
        <is>
          <t>Total</t>
        </is>
      </c>
      <c r="MS172" s="53">
        <f>SUM(MS158:MS171)</f>
        <v/>
      </c>
      <c r="MT172" s="33" t="n"/>
      <c r="MU172" s="46">
        <f>SUM(MU158:MU170)</f>
        <v/>
      </c>
      <c r="MV172" s="46" t="n"/>
      <c r="MW172" s="33" t="inlineStr">
        <is>
          <t>Total</t>
        </is>
      </c>
      <c r="MX172" s="53">
        <f>SUM(MX158:MX171)</f>
        <v/>
      </c>
      <c r="MY172" s="33" t="n"/>
      <c r="MZ172" s="46">
        <f>SUM(MZ158:MZ170)</f>
        <v/>
      </c>
      <c r="NA172" s="33" t="n"/>
      <c r="NB172" s="33" t="inlineStr">
        <is>
          <t>Total</t>
        </is>
      </c>
      <c r="NC172" s="41">
        <f>SUM(NC158:NC171)</f>
        <v/>
      </c>
      <c r="ND172" s="33" t="n"/>
      <c r="NE172" s="46">
        <f>SUM(NE158:NE170)</f>
        <v/>
      </c>
      <c r="NF172" s="33" t="n"/>
      <c r="NG172" s="33" t="inlineStr">
        <is>
          <t>Total</t>
        </is>
      </c>
      <c r="NH172" s="41">
        <f>SUM(NH158:NH171)</f>
        <v/>
      </c>
      <c r="NI172" s="33" t="n"/>
      <c r="NJ172" s="46">
        <f>SUM(NJ158:NJ170)</f>
        <v/>
      </c>
      <c r="NK172" s="33" t="n"/>
      <c r="NL172" s="33" t="inlineStr">
        <is>
          <t>Total</t>
        </is>
      </c>
      <c r="NM172" s="41" t="n">
        <v>1</v>
      </c>
      <c r="NN172" s="33" t="n"/>
      <c r="NO172" s="46">
        <f>SUM(NO158:NO170)</f>
        <v/>
      </c>
      <c r="NP172" s="33" t="n"/>
      <c r="NQ172" s="33" t="inlineStr">
        <is>
          <t>Total</t>
        </is>
      </c>
      <c r="NR172" s="41">
        <f>SUM(NR158:NR171)</f>
        <v/>
      </c>
      <c r="NS172" s="33" t="n"/>
      <c r="NT172" s="46">
        <f>SUM(NT158:NT170)</f>
        <v/>
      </c>
      <c r="NU172" s="33" t="n"/>
      <c r="NV172" s="33" t="inlineStr">
        <is>
          <t>Total</t>
        </is>
      </c>
      <c r="NW172" s="41">
        <f>SUM(NW158:NW171)</f>
        <v/>
      </c>
      <c r="NX172" s="33" t="n"/>
      <c r="NY172" s="46">
        <f>SUM(NY158:NY170)</f>
        <v/>
      </c>
      <c r="NZ172" s="33" t="n"/>
      <c r="OA172" s="33" t="inlineStr">
        <is>
          <t>Total</t>
        </is>
      </c>
      <c r="OB172" s="41">
        <f>SUM(OB158:OB171)</f>
        <v/>
      </c>
      <c r="OC172" s="33" t="n"/>
      <c r="OD172" s="46">
        <f>SUM(OD158:OD170)</f>
        <v/>
      </c>
      <c r="OE172" s="33" t="n"/>
      <c r="OF172" s="33" t="inlineStr">
        <is>
          <t>Total</t>
        </is>
      </c>
      <c r="OG172" s="41">
        <f>SUM(OG158:OG171)</f>
        <v/>
      </c>
      <c r="OH172" s="33" t="n"/>
      <c r="OI172" s="46">
        <f>SUM(OI158:OI170)</f>
        <v/>
      </c>
      <c r="OJ172" s="33" t="n"/>
      <c r="OK172" s="33" t="inlineStr">
        <is>
          <t>Total</t>
        </is>
      </c>
      <c r="OL172" s="41">
        <f>SUM(OL158:OL171)</f>
        <v/>
      </c>
      <c r="OM172" s="33" t="n"/>
      <c r="ON172" s="46">
        <f>SUM(ON158:ON170)</f>
        <v/>
      </c>
      <c r="OO172" s="33" t="n"/>
      <c r="OP172" s="33" t="inlineStr">
        <is>
          <t>Total</t>
        </is>
      </c>
      <c r="OQ172" s="41">
        <f>SUM(OQ158:OQ171)</f>
        <v/>
      </c>
      <c r="OR172" s="33" t="n"/>
      <c r="OS172" s="46">
        <f>SUM(OS158:OS170)</f>
        <v/>
      </c>
      <c r="OT172" s="33" t="n"/>
      <c r="OU172" s="33" t="inlineStr">
        <is>
          <t>Total</t>
        </is>
      </c>
      <c r="OV172" s="41">
        <f>SUM(OV158:OV171)</f>
        <v/>
      </c>
      <c r="OW172" s="33" t="n"/>
      <c r="OX172" s="46">
        <f>SUM(OX158:OX170)</f>
        <v/>
      </c>
      <c r="OY172" s="33" t="n"/>
      <c r="OZ172" s="33" t="inlineStr">
        <is>
          <t>Total</t>
        </is>
      </c>
      <c r="PA172" s="41">
        <f>SUM(PA158:PA171)</f>
        <v/>
      </c>
      <c r="PB172" s="33" t="n"/>
      <c r="PC172" s="46">
        <f>SUM(PC158:PC170)</f>
        <v/>
      </c>
      <c r="PD172" s="33" t="n"/>
      <c r="PE172" s="33" t="inlineStr">
        <is>
          <t>Total</t>
        </is>
      </c>
      <c r="PF172" s="41">
        <f>SUM(PF158:PF171)</f>
        <v/>
      </c>
      <c r="PG172" s="33" t="n"/>
      <c r="PH172" s="46">
        <f>SUM(PH158:PH170)</f>
        <v/>
      </c>
      <c r="PI172" s="33" t="n"/>
      <c r="PJ172" s="33" t="inlineStr">
        <is>
          <t>Total</t>
        </is>
      </c>
      <c r="PK172" s="41">
        <f>SUM(PK158:PK171)</f>
        <v/>
      </c>
      <c r="PL172" s="33" t="n"/>
      <c r="PM172" s="46">
        <f>SUM(PM158:PM170)</f>
        <v/>
      </c>
      <c r="PN172" s="33" t="n"/>
      <c r="PO172" s="33" t="inlineStr">
        <is>
          <t>Total</t>
        </is>
      </c>
      <c r="PP172" s="41">
        <f>SUM(PP158:PP171)</f>
        <v/>
      </c>
      <c r="PQ172" s="33" t="n"/>
      <c r="PR172" s="46">
        <f>SUM(PR158:PR170)</f>
        <v/>
      </c>
      <c r="PS172" s="33" t="n"/>
      <c r="PT172" s="33" t="inlineStr">
        <is>
          <t>Total</t>
        </is>
      </c>
      <c r="PU172" s="41">
        <f>SUM(PU158:PU171)</f>
        <v/>
      </c>
      <c r="PV172" s="33" t="n"/>
      <c r="PW172" s="46">
        <f>SUM(PW158:PW170)</f>
        <v/>
      </c>
      <c r="PX172" s="33" t="n"/>
      <c r="PY172" s="33" t="inlineStr">
        <is>
          <t>Total</t>
        </is>
      </c>
      <c r="PZ172" s="41">
        <f>SUM(PZ158:PZ171)</f>
        <v/>
      </c>
      <c r="QA172" s="33" t="n"/>
      <c r="QB172" s="46">
        <f>SUM(QB158:QB170)</f>
        <v/>
      </c>
      <c r="QC172" s="33" t="n"/>
      <c r="QD172" s="33" t="inlineStr">
        <is>
          <t>Total</t>
        </is>
      </c>
      <c r="QE172" s="41">
        <f>SUM(QE158:QE171)</f>
        <v/>
      </c>
      <c r="QF172" s="33" t="n"/>
      <c r="QG172" s="46">
        <f>SUM(QG158:QG170)</f>
        <v/>
      </c>
      <c r="QH172" s="46" t="n"/>
      <c r="QI172" s="33" t="inlineStr">
        <is>
          <t>Total</t>
        </is>
      </c>
      <c r="QJ172" s="41">
        <f>SUM(QJ158:QJ171)</f>
        <v/>
      </c>
      <c r="QK172" s="33" t="n"/>
      <c r="QL172" s="46">
        <f>SUM(QL158:QL170)</f>
        <v/>
      </c>
      <c r="QM172" s="33" t="n"/>
      <c r="QN172" s="33" t="inlineStr">
        <is>
          <t>Total</t>
        </is>
      </c>
      <c r="QO172" s="41" t="n">
        <v>1</v>
      </c>
      <c r="QP172" s="33" t="n"/>
      <c r="QQ172" s="46">
        <f>SUM(QQ158:QQ170)</f>
        <v/>
      </c>
      <c r="QR172" s="33" t="n"/>
      <c r="QS172" s="33" t="inlineStr">
        <is>
          <t>Total</t>
        </is>
      </c>
      <c r="QT172" s="41" t="n">
        <v>1</v>
      </c>
      <c r="QU172" s="33" t="n"/>
      <c r="QV172" s="46">
        <f>SUM(QV158:QV170)</f>
        <v/>
      </c>
      <c r="QW172" s="33" t="n"/>
      <c r="QX172" s="33" t="inlineStr">
        <is>
          <t>Total</t>
        </is>
      </c>
      <c r="QY172" s="41" t="n">
        <v>1</v>
      </c>
      <c r="QZ172" s="33" t="n"/>
      <c r="RA172" s="46">
        <f>SUM(RA158:RA170)</f>
        <v/>
      </c>
      <c r="RB172" s="33" t="n"/>
      <c r="RC172" s="33" t="inlineStr">
        <is>
          <t>Total</t>
        </is>
      </c>
      <c r="RD172" s="41" t="n">
        <v>1</v>
      </c>
      <c r="RE172" s="33" t="n"/>
      <c r="RF172" s="46">
        <f>SUM(RF158:RF170)</f>
        <v/>
      </c>
      <c r="RG172" s="33" t="n"/>
      <c r="RH172" s="33" t="inlineStr">
        <is>
          <t>Total</t>
        </is>
      </c>
      <c r="RI172" s="41" t="n">
        <v>1</v>
      </c>
      <c r="RJ172" s="33" t="n"/>
      <c r="RK172" s="46">
        <f>SUM(RK158:RK170)</f>
        <v/>
      </c>
      <c r="RL172" s="46" t="n"/>
      <c r="RM172" s="34" t="n"/>
      <c r="RN172" s="35" t="n"/>
      <c r="RO172" s="47" t="n"/>
      <c r="RP172" s="35" t="n"/>
      <c r="RQ172" s="33" t="n"/>
      <c r="RR172" s="33" t="inlineStr">
        <is>
          <t>Total</t>
        </is>
      </c>
      <c r="RS172" s="48">
        <f>SUM(RS158:RS171)</f>
        <v/>
      </c>
      <c r="RT172" s="48">
        <f>SUM(RT158:RT171)</f>
        <v/>
      </c>
    </row>
    <row r="173">
      <c r="LT173" s="34" t="n"/>
      <c r="LY173" s="34" t="n"/>
      <c r="MD173" s="34" t="n"/>
      <c r="MI173" s="34" t="n"/>
      <c r="MN173" s="34" t="n"/>
      <c r="MS173" s="34" t="n"/>
      <c r="MX173" s="34" t="n"/>
      <c r="NC173" s="41" t="n"/>
      <c r="NH173" s="41" t="n"/>
      <c r="NM173" s="41" t="n"/>
      <c r="NR173" s="41" t="n"/>
      <c r="NW173" s="41" t="n"/>
      <c r="OB173" s="41" t="n"/>
      <c r="OG173" s="41" t="n"/>
      <c r="OL173" s="41" t="n"/>
      <c r="OQ173" s="41" t="n"/>
      <c r="OV173" s="41" t="n"/>
      <c r="PF173" s="41" t="n"/>
      <c r="PK173" s="41" t="n"/>
      <c r="PP173" s="41" t="n"/>
      <c r="PU173" s="41" t="n"/>
      <c r="PZ173" s="41" t="n"/>
      <c r="QE173" s="41" t="n"/>
      <c r="QJ173" s="41" t="n"/>
      <c r="QO173" s="41" t="n"/>
      <c r="QT173" s="41" t="n"/>
      <c r="QY173" s="41" t="n"/>
      <c r="RD173" s="41" t="n"/>
      <c r="RI173" s="41" t="n"/>
    </row>
    <row r="174">
      <c r="U174" s="33" t="inlineStr">
        <is>
          <t>TB Balanced S0</t>
        </is>
      </c>
      <c r="V174" s="33" t="inlineStr">
        <is>
          <t>(EQ8 Mod Growth)</t>
        </is>
      </c>
      <c r="W174" s="33" t="n"/>
      <c r="X174" s="33" t="n"/>
      <c r="Y174" s="33" t="n"/>
      <c r="Z174" s="33" t="inlineStr">
        <is>
          <t>TB Balanced S0</t>
        </is>
      </c>
      <c r="AA174" s="33" t="inlineStr">
        <is>
          <t>(EQ8 Mod Growth)</t>
        </is>
      </c>
      <c r="AB174" s="33" t="n"/>
      <c r="AC174" s="33" t="n"/>
      <c r="AD174" s="33" t="n"/>
      <c r="AE174" s="33" t="inlineStr">
        <is>
          <t>TB Balanced S0</t>
        </is>
      </c>
      <c r="AF174" s="33" t="inlineStr">
        <is>
          <t>(EQ8 Mod Growth)</t>
        </is>
      </c>
      <c r="AG174" s="33" t="n"/>
      <c r="AH174" s="33" t="n"/>
      <c r="AI174" s="33" t="n"/>
      <c r="AJ174" s="33" t="inlineStr">
        <is>
          <t>TB Balanced S0</t>
        </is>
      </c>
      <c r="AK174" s="33" t="inlineStr">
        <is>
          <t>(EQ8 Mod Growth)</t>
        </is>
      </c>
      <c r="AL174" s="33" t="n"/>
      <c r="AM174" s="33" t="n"/>
      <c r="AN174" s="33" t="n"/>
      <c r="AO174" s="33" t="inlineStr">
        <is>
          <t>TB Balanced S0</t>
        </is>
      </c>
      <c r="AP174" s="33" t="inlineStr">
        <is>
          <t>(EQ8 Mod Growth)</t>
        </is>
      </c>
      <c r="AQ174" s="33" t="n"/>
      <c r="AR174" s="33" t="n"/>
      <c r="AS174" s="33" t="n"/>
      <c r="AT174" s="33" t="inlineStr">
        <is>
          <t>TB Balanced S0</t>
        </is>
      </c>
      <c r="AU174" s="33" t="inlineStr">
        <is>
          <t>(EQ8 Mod Growth)</t>
        </is>
      </c>
      <c r="AV174" s="33" t="n"/>
      <c r="AW174" s="33" t="n"/>
      <c r="AX174" s="33" t="n"/>
      <c r="AY174" s="33" t="inlineStr">
        <is>
          <t>TB Balanced S0</t>
        </is>
      </c>
      <c r="AZ174" s="33" t="inlineStr">
        <is>
          <t>(EQ8 Mod Growth)</t>
        </is>
      </c>
      <c r="BA174" s="33" t="n"/>
      <c r="BB174" s="33" t="n"/>
      <c r="BC174" s="33" t="n"/>
      <c r="BD174" s="33" t="inlineStr">
        <is>
          <t>TB Balanced S0</t>
        </is>
      </c>
      <c r="BE174" s="33" t="inlineStr">
        <is>
          <t>(EQ8 Mod Growth)</t>
        </is>
      </c>
      <c r="BF174" s="33" t="n"/>
      <c r="BG174" s="33" t="n"/>
      <c r="BH174" s="33" t="n"/>
      <c r="BI174" s="33" t="inlineStr">
        <is>
          <t>TB Balanced S0</t>
        </is>
      </c>
      <c r="BJ174" s="33" t="inlineStr">
        <is>
          <t>(EQ8 Mod Growth)</t>
        </is>
      </c>
      <c r="BK174" s="33" t="n"/>
      <c r="BL174" s="33" t="n"/>
      <c r="BM174" s="33" t="n"/>
      <c r="BN174" s="33" t="inlineStr">
        <is>
          <t>TB Balanced S0</t>
        </is>
      </c>
      <c r="BO174" s="33" t="inlineStr">
        <is>
          <t>(EQ8 Mod Growth)</t>
        </is>
      </c>
      <c r="BP174" s="33" t="n"/>
      <c r="BQ174" s="33" t="n"/>
      <c r="BR174" s="33" t="n"/>
      <c r="BS174" s="33" t="inlineStr">
        <is>
          <t>TB Balanced S0</t>
        </is>
      </c>
      <c r="BT174" s="33" t="inlineStr">
        <is>
          <t>(EQ8 Mod Growth)</t>
        </is>
      </c>
      <c r="BU174" s="33" t="n"/>
      <c r="BV174" s="33" t="n"/>
      <c r="BW174" s="33" t="n"/>
      <c r="BX174" s="33" t="inlineStr">
        <is>
          <t>TB Balanced S0</t>
        </is>
      </c>
      <c r="BY174" s="33" t="inlineStr">
        <is>
          <t>(EQ8 Mod Growth)</t>
        </is>
      </c>
      <c r="BZ174" s="33" t="n"/>
      <c r="CA174" s="33" t="n"/>
      <c r="CB174" s="33" t="n"/>
      <c r="CC174" s="33" t="inlineStr">
        <is>
          <t>TB Balanced S0</t>
        </is>
      </c>
      <c r="CD174" s="33" t="inlineStr">
        <is>
          <t>(EQ8 Mod Growth)</t>
        </is>
      </c>
      <c r="CE174" s="33" t="n"/>
      <c r="CF174" s="33" t="n"/>
      <c r="CG174" s="33" t="n"/>
      <c r="CH174" s="33" t="inlineStr">
        <is>
          <t>TB Balanced S0</t>
        </is>
      </c>
      <c r="CI174" s="33" t="inlineStr">
        <is>
          <t>(EQ8 Mod Growth)</t>
        </is>
      </c>
      <c r="CJ174" s="33" t="n"/>
      <c r="CK174" s="33" t="n"/>
      <c r="CL174" s="33" t="n"/>
      <c r="CM174" s="33" t="inlineStr">
        <is>
          <t>TB Balanced S0</t>
        </is>
      </c>
      <c r="CN174" s="33" t="inlineStr">
        <is>
          <t>(EQ8 Mod Growth)</t>
        </is>
      </c>
      <c r="CO174" s="33" t="n"/>
      <c r="CP174" s="33" t="n"/>
      <c r="CQ174" s="33" t="n"/>
      <c r="CR174" s="33" t="inlineStr">
        <is>
          <t>TB Balanced S0</t>
        </is>
      </c>
      <c r="CS174" s="33" t="inlineStr">
        <is>
          <t>(EQ8 Mod Growth)</t>
        </is>
      </c>
      <c r="CT174" s="33" t="n"/>
      <c r="CU174" s="33" t="n"/>
      <c r="CV174" s="33" t="n"/>
      <c r="CW174" s="33" t="inlineStr">
        <is>
          <t>TB Balanced S0</t>
        </is>
      </c>
      <c r="CX174" s="33" t="inlineStr">
        <is>
          <t>(EQ8 Mod Growth)</t>
        </is>
      </c>
      <c r="CY174" s="33" t="n"/>
      <c r="CZ174" s="33" t="n"/>
      <c r="DA174" s="33" t="n"/>
      <c r="DB174" s="33" t="inlineStr">
        <is>
          <t>TB Balanced S0</t>
        </is>
      </c>
      <c r="DC174" s="33" t="inlineStr">
        <is>
          <t>(EQ8 Mod Growth)</t>
        </is>
      </c>
      <c r="DD174" s="33" t="n"/>
      <c r="DE174" s="33" t="n"/>
      <c r="DF174" s="33" t="n"/>
      <c r="DG174" s="33" t="inlineStr">
        <is>
          <t>TB Balanced S0</t>
        </is>
      </c>
      <c r="DH174" s="33" t="inlineStr">
        <is>
          <t>(EQ8 Mod Growth)</t>
        </is>
      </c>
      <c r="DI174" s="33" t="n"/>
      <c r="DJ174" s="33" t="n"/>
      <c r="DK174" s="33" t="n"/>
      <c r="DL174" s="33" t="inlineStr">
        <is>
          <t>TB Balanced S0</t>
        </is>
      </c>
      <c r="DM174" s="33" t="inlineStr">
        <is>
          <t>(EQ8 Mod Growth)</t>
        </is>
      </c>
      <c r="DN174" s="33" t="n"/>
      <c r="DO174" s="33" t="n"/>
      <c r="DP174" s="33" t="n"/>
      <c r="DQ174" s="33" t="inlineStr">
        <is>
          <t>TB Balanced S0</t>
        </is>
      </c>
      <c r="DR174" s="33" t="inlineStr">
        <is>
          <t>(EQ8 Mod Growth)</t>
        </is>
      </c>
      <c r="DS174" s="33" t="n"/>
      <c r="DT174" s="33" t="n"/>
      <c r="DU174" s="33" t="n"/>
      <c r="DV174" s="33" t="inlineStr">
        <is>
          <t>TB Balanced S0</t>
        </is>
      </c>
      <c r="DW174" s="33" t="inlineStr">
        <is>
          <t>(EQ8 Mod Growth)</t>
        </is>
      </c>
      <c r="DX174" s="33" t="n"/>
      <c r="DY174" s="33" t="n"/>
      <c r="DZ174" s="33" t="n"/>
      <c r="EA174" s="33" t="inlineStr">
        <is>
          <t>TB Balanced S0</t>
        </is>
      </c>
      <c r="EB174" s="33" t="inlineStr">
        <is>
          <t>(EQ8 Mod Growth)</t>
        </is>
      </c>
      <c r="EC174" s="33" t="n"/>
      <c r="ED174" s="33" t="n"/>
      <c r="EE174" s="33" t="n"/>
      <c r="EF174" s="33" t="inlineStr">
        <is>
          <t>TB Balanced S0</t>
        </is>
      </c>
      <c r="EG174" s="33" t="inlineStr">
        <is>
          <t>(EQ8 Mod Growth)</t>
        </is>
      </c>
      <c r="EH174" s="33" t="n"/>
      <c r="EI174" s="33" t="n"/>
      <c r="EJ174" s="33" t="n"/>
      <c r="EK174" s="33" t="inlineStr">
        <is>
          <t>TB Balanced S0</t>
        </is>
      </c>
      <c r="EL174" s="33" t="inlineStr">
        <is>
          <t>(EQ8 Mod Growth)</t>
        </is>
      </c>
      <c r="EM174" s="33" t="n"/>
      <c r="EN174" s="33" t="n"/>
      <c r="EO174" s="33" t="n"/>
      <c r="EP174" s="33" t="inlineStr">
        <is>
          <t>TB Balanced S0</t>
        </is>
      </c>
      <c r="EQ174" s="33" t="inlineStr">
        <is>
          <t>(EQ8 Mod Growth)</t>
        </is>
      </c>
      <c r="ER174" s="33" t="n"/>
      <c r="ES174" s="33" t="n"/>
      <c r="ET174" s="33" t="n"/>
      <c r="EU174" s="33" t="inlineStr">
        <is>
          <t>TB Balanced S0</t>
        </is>
      </c>
      <c r="EV174" s="33" t="inlineStr">
        <is>
          <t>(EQ8 Mod Growth)</t>
        </is>
      </c>
      <c r="EW174" s="33" t="n"/>
      <c r="EX174" s="33" t="n"/>
      <c r="EY174" s="33" t="n"/>
      <c r="EZ174" s="33" t="inlineStr">
        <is>
          <t>TB Balanced S0</t>
        </is>
      </c>
      <c r="FA174" s="33" t="inlineStr">
        <is>
          <t>(EQ8 Mod Growth)</t>
        </is>
      </c>
      <c r="FB174" s="33" t="n"/>
      <c r="FC174" s="33" t="n"/>
      <c r="FD174" s="33" t="n"/>
      <c r="FE174" s="33" t="inlineStr">
        <is>
          <t>TB Balanced S0</t>
        </is>
      </c>
      <c r="FF174" s="33" t="inlineStr">
        <is>
          <t>(EQ8 Mod Growth)</t>
        </is>
      </c>
      <c r="FG174" s="33" t="n"/>
      <c r="FH174" s="33" t="n"/>
      <c r="FI174" s="33" t="n"/>
      <c r="FJ174" s="33" t="inlineStr">
        <is>
          <t>TB Balanced S0</t>
        </is>
      </c>
      <c r="FK174" s="33" t="inlineStr">
        <is>
          <t>(EQ8 Mod Growth)</t>
        </is>
      </c>
      <c r="FL174" s="33" t="n"/>
      <c r="FM174" s="33" t="n"/>
      <c r="FN174" s="33" t="n"/>
      <c r="FO174" s="33" t="inlineStr">
        <is>
          <t>TB Balanced S0</t>
        </is>
      </c>
      <c r="FP174" s="33" t="inlineStr">
        <is>
          <t>(EQ8 Mod Growth)</t>
        </is>
      </c>
      <c r="FQ174" s="33" t="n"/>
      <c r="FR174" s="33" t="n"/>
      <c r="FS174" s="33" t="n"/>
      <c r="FT174" s="33" t="inlineStr">
        <is>
          <t>TB Balanced S0</t>
        </is>
      </c>
      <c r="FU174" s="33" t="inlineStr">
        <is>
          <t>(EQ8 Mod Growth)</t>
        </is>
      </c>
      <c r="FV174" s="33" t="n"/>
      <c r="FW174" s="33" t="n"/>
      <c r="FX174" s="33" t="n"/>
      <c r="FY174" s="33" t="inlineStr">
        <is>
          <t>TB Balanced S0</t>
        </is>
      </c>
      <c r="FZ174" s="34" t="inlineStr">
        <is>
          <t>(EQ8 Mod Growth)</t>
        </is>
      </c>
      <c r="GA174" s="33" t="n"/>
      <c r="GB174" s="33" t="n"/>
      <c r="GC174" s="33" t="n"/>
      <c r="GD174" s="33" t="inlineStr">
        <is>
          <t>TB Balanced S0</t>
        </is>
      </c>
      <c r="GE174" s="34" t="inlineStr">
        <is>
          <t>(EQ8 Mod Growth)</t>
        </is>
      </c>
      <c r="GF174" s="33" t="n"/>
      <c r="GG174" s="33" t="n"/>
      <c r="GH174" s="33" t="n"/>
      <c r="GI174" s="33" t="inlineStr">
        <is>
          <t>TB Balanced S0</t>
        </is>
      </c>
      <c r="GJ174" s="34" t="inlineStr">
        <is>
          <t>(EQ8 Mod Growth)</t>
        </is>
      </c>
      <c r="GK174" s="33" t="n"/>
      <c r="GL174" s="33" t="n"/>
      <c r="GM174" s="33" t="n"/>
      <c r="GN174" s="33" t="inlineStr">
        <is>
          <t>TB Balanced S0</t>
        </is>
      </c>
      <c r="GO174" s="34" t="inlineStr">
        <is>
          <t>(EQ8 Mod Growth)</t>
        </is>
      </c>
      <c r="GP174" s="33" t="n"/>
      <c r="GQ174" s="33" t="n"/>
      <c r="GR174" s="33" t="n"/>
      <c r="GS174" s="33" t="inlineStr">
        <is>
          <t>TB Balanced S0</t>
        </is>
      </c>
      <c r="GT174" s="34" t="inlineStr">
        <is>
          <t>(EQ8 Mod Growth)</t>
        </is>
      </c>
      <c r="GU174" s="33" t="n"/>
      <c r="GV174" s="33" t="n"/>
      <c r="GW174" s="33" t="n"/>
      <c r="GX174" s="33" t="inlineStr">
        <is>
          <t>TB Balanced S0</t>
        </is>
      </c>
      <c r="GY174" s="34" t="inlineStr">
        <is>
          <t>(EQ8 Mod Growth)</t>
        </is>
      </c>
      <c r="GZ174" s="33" t="n"/>
      <c r="HA174" s="33" t="n"/>
      <c r="HB174" s="33" t="n"/>
      <c r="HC174" s="33" t="inlineStr">
        <is>
          <t>TB Balanced S0</t>
        </is>
      </c>
      <c r="HD174" s="34" t="inlineStr">
        <is>
          <t>(EQ8 Mod Growth)</t>
        </is>
      </c>
      <c r="HE174" s="33" t="n"/>
      <c r="HF174" s="33" t="n"/>
      <c r="HG174" s="33" t="n"/>
      <c r="HH174" s="33" t="inlineStr">
        <is>
          <t>TB Balanced S0</t>
        </is>
      </c>
      <c r="HI174" s="34" t="inlineStr">
        <is>
          <t>(EQ8 Mod Growth)</t>
        </is>
      </c>
      <c r="HJ174" s="33" t="n"/>
      <c r="HK174" s="33" t="n"/>
      <c r="HL174" s="33" t="n"/>
      <c r="HM174" s="33" t="inlineStr">
        <is>
          <t>TB Balanced S0</t>
        </is>
      </c>
      <c r="HN174" s="34" t="inlineStr">
        <is>
          <t>(EQ8 Mod Growth)</t>
        </is>
      </c>
      <c r="HO174" s="33" t="n"/>
      <c r="HP174" s="33" t="n"/>
      <c r="HQ174" s="33" t="n"/>
      <c r="HR174" s="33" t="inlineStr">
        <is>
          <t>TB Balanced S0</t>
        </is>
      </c>
      <c r="HS174" s="34" t="inlineStr">
        <is>
          <t>(EQ8 Mod Growth)</t>
        </is>
      </c>
      <c r="HT174" s="33" t="n"/>
      <c r="HU174" s="33" t="n"/>
      <c r="HV174" s="33" t="n"/>
      <c r="HW174" s="33" t="inlineStr">
        <is>
          <t>TB Balanced S0</t>
        </is>
      </c>
      <c r="HX174" s="34" t="inlineStr">
        <is>
          <t>(EQ8 Mod Growth)</t>
        </is>
      </c>
      <c r="HY174" s="33" t="n"/>
      <c r="HZ174" s="33" t="n"/>
      <c r="IA174" s="33" t="n"/>
      <c r="IB174" s="33" t="inlineStr">
        <is>
          <t>TB Balanced S0</t>
        </is>
      </c>
      <c r="IC174" s="34" t="inlineStr">
        <is>
          <t>(EQ8 Mod Growth)</t>
        </is>
      </c>
      <c r="ID174" s="33" t="n"/>
      <c r="IE174" s="33" t="n"/>
      <c r="IF174" s="33" t="n"/>
      <c r="IG174" s="33" t="inlineStr">
        <is>
          <t>TB Balanced S0</t>
        </is>
      </c>
      <c r="IH174" s="34" t="inlineStr">
        <is>
          <t>(EQ8 Mod Growth)</t>
        </is>
      </c>
      <c r="II174" s="33" t="n"/>
      <c r="IJ174" s="33" t="n"/>
      <c r="IK174" s="33" t="n"/>
      <c r="IL174" s="33" t="inlineStr">
        <is>
          <t>TB Balanced S0</t>
        </is>
      </c>
      <c r="IM174" s="34" t="inlineStr">
        <is>
          <t>(EQ8 Mod Growth)</t>
        </is>
      </c>
      <c r="IN174" s="33" t="n"/>
      <c r="IO174" s="33" t="n"/>
      <c r="IP174" s="33" t="n"/>
      <c r="IQ174" s="33" t="inlineStr">
        <is>
          <t>TB Balanced S0</t>
        </is>
      </c>
      <c r="IR174" s="34" t="inlineStr">
        <is>
          <t>(EQ8 Mod Growth)</t>
        </is>
      </c>
      <c r="IS174" s="33" t="n"/>
      <c r="IT174" s="33" t="n"/>
      <c r="IU174" s="33" t="n"/>
      <c r="IV174" s="33" t="inlineStr">
        <is>
          <t>TB Balanced S0</t>
        </is>
      </c>
      <c r="IW174" s="34" t="inlineStr">
        <is>
          <t>(EQ8 Mod Growth)</t>
        </is>
      </c>
      <c r="IX174" s="33" t="n"/>
      <c r="IY174" s="33" t="n"/>
      <c r="IZ174" s="33" t="n"/>
      <c r="JA174" s="33" t="inlineStr">
        <is>
          <t>TB Balanced S0</t>
        </is>
      </c>
      <c r="JB174" s="34" t="inlineStr">
        <is>
          <t>(EQ8 Mod Growth)</t>
        </is>
      </c>
      <c r="JC174" s="33" t="n"/>
      <c r="JD174" s="33" t="n"/>
      <c r="JE174" s="33" t="n"/>
      <c r="JF174" s="33" t="inlineStr">
        <is>
          <t>TB Balanced S0</t>
        </is>
      </c>
      <c r="JG174" s="34" t="inlineStr">
        <is>
          <t>(EQ8 Mod Growth)</t>
        </is>
      </c>
      <c r="JH174" s="33" t="n"/>
      <c r="JI174" s="33" t="n"/>
      <c r="JJ174" s="33" t="n"/>
      <c r="JK174" s="33" t="inlineStr">
        <is>
          <t>TB Balanced S0</t>
        </is>
      </c>
      <c r="JL174" s="34" t="inlineStr">
        <is>
          <t>(EQ8 Mod Growth)</t>
        </is>
      </c>
      <c r="JM174" s="33" t="n"/>
      <c r="JN174" s="33" t="n"/>
      <c r="JO174" s="33" t="n"/>
      <c r="JP174" s="33" t="inlineStr">
        <is>
          <t>TB Balanced S0</t>
        </is>
      </c>
      <c r="JQ174" s="34" t="inlineStr">
        <is>
          <t>(EQ8 Mod Growth)</t>
        </is>
      </c>
      <c r="JR174" s="33" t="n"/>
      <c r="JS174" s="33" t="n"/>
      <c r="JT174" s="33" t="n"/>
      <c r="JU174" s="33" t="inlineStr">
        <is>
          <t>TB Balanced S0</t>
        </is>
      </c>
      <c r="JV174" s="34" t="inlineStr">
        <is>
          <t>(EQ8 Mod Growth)</t>
        </is>
      </c>
      <c r="JW174" s="33" t="n"/>
      <c r="JX174" s="33" t="n"/>
      <c r="JY174" s="33" t="n"/>
      <c r="JZ174" s="33" t="inlineStr">
        <is>
          <t>TB Balanced S0</t>
        </is>
      </c>
      <c r="KA174" s="34" t="inlineStr">
        <is>
          <t>(EQ8 Mod Growth)</t>
        </is>
      </c>
      <c r="KB174" s="33" t="n"/>
      <c r="KC174" s="33" t="n"/>
      <c r="KD174" s="33" t="n"/>
      <c r="KE174" s="33" t="inlineStr">
        <is>
          <t>TB Balanced S0</t>
        </is>
      </c>
      <c r="KF174" s="34" t="inlineStr">
        <is>
          <t>(EQ8 Mod Growth)</t>
        </is>
      </c>
      <c r="KG174" s="33" t="n"/>
      <c r="KH174" s="33" t="n"/>
      <c r="KI174" s="33" t="n"/>
      <c r="KJ174" s="33" t="inlineStr">
        <is>
          <t>TB Balanced S0</t>
        </is>
      </c>
      <c r="KK174" s="34" t="inlineStr">
        <is>
          <t>(EQ8 Mod Growth)</t>
        </is>
      </c>
      <c r="KL174" s="33" t="n"/>
      <c r="KM174" s="33" t="n"/>
      <c r="KN174" s="33" t="n"/>
      <c r="KO174" s="33" t="inlineStr">
        <is>
          <t>Pure Tactical (S0) Mod Growth</t>
        </is>
      </c>
      <c r="KP174" s="34" t="n"/>
      <c r="KQ174" s="33" t="n"/>
      <c r="KR174" s="33" t="n"/>
      <c r="KS174" s="33" t="n"/>
      <c r="KT174" s="33" t="inlineStr">
        <is>
          <t>Pure Tactical (S0) Mod Growth</t>
        </is>
      </c>
      <c r="KU174" s="34" t="n"/>
      <c r="KV174" s="33" t="n"/>
      <c r="KW174" s="33" t="n"/>
      <c r="KX174" s="33" t="n"/>
      <c r="KY174" s="33" t="inlineStr">
        <is>
          <t>Pure Tactical (S0) Mod Growth</t>
        </is>
      </c>
      <c r="KZ174" s="34" t="n"/>
      <c r="LA174" s="33" t="n"/>
      <c r="LB174" s="33" t="n"/>
      <c r="LC174" s="33" t="n"/>
      <c r="LD174" s="33" t="inlineStr">
        <is>
          <t>Pure Tactical (S0) Mod Growth</t>
        </is>
      </c>
      <c r="LE174" s="34" t="n"/>
      <c r="LF174" s="33" t="n"/>
      <c r="LG174" s="33" t="n"/>
      <c r="LH174" s="33" t="n"/>
      <c r="LI174" s="33" t="inlineStr">
        <is>
          <t>Pure Tactical (S0) Mod Growth</t>
        </is>
      </c>
      <c r="LJ174" s="34" t="n"/>
      <c r="LK174" s="33" t="n"/>
      <c r="LL174" s="33" t="n"/>
      <c r="LM174" s="33" t="n"/>
      <c r="LN174" s="33" t="inlineStr">
        <is>
          <t>Pure Tactical (S0) Mod Growth</t>
        </is>
      </c>
      <c r="LO174" s="34" t="n"/>
      <c r="LP174" s="33" t="n"/>
      <c r="LQ174" s="33" t="n"/>
      <c r="LR174" s="33" t="n"/>
      <c r="LS174" s="33" t="inlineStr">
        <is>
          <t>Pure Tactical (S0) Mod Growth</t>
        </is>
      </c>
      <c r="LT174" s="34" t="n"/>
      <c r="LU174" s="33" t="n"/>
      <c r="LV174" s="33" t="n"/>
      <c r="LW174" s="33" t="n"/>
      <c r="LX174" s="33" t="inlineStr">
        <is>
          <t>Pure Tactical (S0) Mod Growth</t>
        </is>
      </c>
      <c r="LY174" s="34" t="n"/>
      <c r="LZ174" s="33" t="n"/>
      <c r="MA174" s="33" t="n"/>
      <c r="MB174" s="33" t="n"/>
      <c r="MC174" s="33" t="inlineStr">
        <is>
          <t>Pure Tactical (S0) Mod Growth</t>
        </is>
      </c>
      <c r="MD174" s="34" t="n"/>
      <c r="ME174" s="33" t="n"/>
      <c r="MF174" s="33" t="n"/>
      <c r="MG174" s="33" t="n"/>
      <c r="MH174" s="33" t="inlineStr">
        <is>
          <t>Pure Tactical (S0) Mod Growth</t>
        </is>
      </c>
      <c r="MI174" s="34" t="n"/>
      <c r="MJ174" s="33" t="n"/>
      <c r="MK174" s="33" t="n"/>
      <c r="ML174" s="33" t="n"/>
      <c r="MM174" s="33" t="inlineStr">
        <is>
          <t>Pure Tactical (S0) Mod Growth</t>
        </is>
      </c>
      <c r="MN174" s="34" t="n"/>
      <c r="MO174" s="33" t="n"/>
      <c r="MP174" s="33" t="n"/>
      <c r="MQ174" s="33" t="n"/>
      <c r="MR174" s="33" t="inlineStr">
        <is>
          <t>Pure Tactical (S0) Mod Growth</t>
        </is>
      </c>
      <c r="MS174" s="34" t="n"/>
      <c r="MT174" s="33" t="n"/>
      <c r="MU174" s="33" t="n"/>
      <c r="MV174" s="33" t="n"/>
      <c r="MW174" s="33" t="inlineStr">
        <is>
          <t>Pure Tactical (S0) Mod Growth</t>
        </is>
      </c>
      <c r="MX174" s="34" t="n"/>
      <c r="MY174" s="33" t="n"/>
      <c r="MZ174" s="33" t="n"/>
      <c r="NA174" s="33" t="n"/>
      <c r="NB174" s="33" t="inlineStr">
        <is>
          <t>Pure Tactical (S0) Mod Growth</t>
        </is>
      </c>
      <c r="NC174" s="41" t="n"/>
      <c r="ND174" s="33" t="n"/>
      <c r="NE174" s="33" t="n"/>
      <c r="NF174" s="33" t="n"/>
      <c r="NG174" s="33" t="inlineStr">
        <is>
          <t>Pure Tactical (S0) Mod Growth</t>
        </is>
      </c>
      <c r="NH174" s="41" t="n"/>
      <c r="NI174" s="33" t="n"/>
      <c r="NJ174" s="33" t="n"/>
      <c r="NK174" s="33" t="n"/>
      <c r="NL174" s="33" t="inlineStr">
        <is>
          <t>Pure Tactical (S0) Mod Growth</t>
        </is>
      </c>
      <c r="NM174" s="41" t="n"/>
      <c r="NN174" s="33" t="n"/>
      <c r="NO174" s="33" t="n"/>
      <c r="NP174" s="33" t="n"/>
      <c r="NQ174" s="33" t="inlineStr">
        <is>
          <t>Pure Tactical (S0) Mod Growth</t>
        </is>
      </c>
      <c r="NR174" s="41" t="n"/>
      <c r="NS174" s="33" t="n"/>
      <c r="NT174" s="33" t="n"/>
      <c r="NU174" s="33" t="n"/>
      <c r="NV174" s="33" t="inlineStr">
        <is>
          <t>Pure Tactical (S0) Mod Growth</t>
        </is>
      </c>
      <c r="NW174" s="41" t="n"/>
      <c r="NX174" s="33" t="n"/>
      <c r="NY174" s="33" t="n"/>
      <c r="NZ174" s="33" t="n"/>
      <c r="OA174" s="33" t="inlineStr">
        <is>
          <t>Pure Tactical (S0) Mod Growth</t>
        </is>
      </c>
      <c r="OB174" s="41" t="n"/>
      <c r="OC174" s="33" t="n"/>
      <c r="OD174" s="33" t="n"/>
      <c r="OE174" s="33" t="n"/>
      <c r="OF174" s="33" t="inlineStr">
        <is>
          <t>Pure Tactical (S0) Mod Growth</t>
        </is>
      </c>
      <c r="OG174" s="41" t="n"/>
      <c r="OH174" s="33" t="n"/>
      <c r="OI174" s="33" t="n"/>
      <c r="OJ174" s="33" t="n"/>
      <c r="OK174" s="33" t="inlineStr">
        <is>
          <t>Pure Tactical (S0) Mod Growth</t>
        </is>
      </c>
      <c r="OL174" s="41" t="n"/>
      <c r="OM174" s="33" t="n"/>
      <c r="ON174" s="33" t="n"/>
      <c r="OO174" s="33" t="n"/>
      <c r="OP174" s="33" t="inlineStr">
        <is>
          <t>Pure Tactical (S0) Mod Growth</t>
        </is>
      </c>
      <c r="OQ174" s="41" t="n"/>
      <c r="OR174" s="33" t="n"/>
      <c r="OS174" s="33" t="n"/>
      <c r="OT174" s="33" t="n"/>
      <c r="OU174" s="33" t="inlineStr">
        <is>
          <t>Pure Tactical (S0) Mod Growth</t>
        </is>
      </c>
      <c r="OV174" s="41" t="n"/>
      <c r="OW174" s="33" t="n"/>
      <c r="OX174" s="33" t="n"/>
      <c r="OY174" s="33" t="n"/>
      <c r="OZ174" s="33" t="inlineStr">
        <is>
          <t>Pure Tactical (S0) Mod Growth</t>
        </is>
      </c>
      <c r="PB174" s="33" t="n"/>
      <c r="PC174" s="33" t="n"/>
      <c r="PD174" s="33" t="n"/>
      <c r="PE174" s="33" t="inlineStr">
        <is>
          <t>Pure Tactical (S0) Mod Growth</t>
        </is>
      </c>
      <c r="PF174" s="41" t="n"/>
      <c r="PG174" s="33" t="n"/>
      <c r="PH174" s="33" t="n"/>
      <c r="PI174" s="33" t="n"/>
      <c r="PJ174" s="33" t="inlineStr">
        <is>
          <t>Pure Tactical (S0) Mod Growth</t>
        </is>
      </c>
      <c r="PK174" s="41" t="n"/>
      <c r="PL174" s="33" t="n"/>
      <c r="PM174" s="33" t="n"/>
      <c r="PN174" s="33" t="n"/>
      <c r="PO174" s="33" t="inlineStr">
        <is>
          <t>Pure Tactical (S0) Mod Growth</t>
        </is>
      </c>
      <c r="PP174" s="41" t="n"/>
      <c r="PQ174" s="33" t="n"/>
      <c r="PR174" s="33" t="n"/>
      <c r="PS174" s="33" t="n"/>
      <c r="PT174" s="33" t="inlineStr">
        <is>
          <t>Pure Tactical (S0) Mod Growth</t>
        </is>
      </c>
      <c r="PU174" s="41" t="n"/>
      <c r="PV174" s="33" t="n"/>
      <c r="PW174" s="33" t="n"/>
      <c r="PX174" s="33" t="n"/>
      <c r="PY174" s="33" t="inlineStr">
        <is>
          <t>Pure Tactical (S0) Mod Growth</t>
        </is>
      </c>
      <c r="PZ174" s="41" t="n"/>
      <c r="QA174" s="33" t="n"/>
      <c r="QB174" s="33" t="n"/>
      <c r="QC174" s="33" t="n"/>
      <c r="QD174" s="33" t="inlineStr">
        <is>
          <t>Pure Tactical (S0) Mod Growth</t>
        </is>
      </c>
      <c r="QE174" s="41" t="n"/>
      <c r="QF174" s="33" t="n"/>
      <c r="QG174" s="33" t="n"/>
      <c r="QH174" s="33" t="n"/>
      <c r="QI174" s="33" t="inlineStr">
        <is>
          <t>Pure Tactical (S0) Mod Growth</t>
        </is>
      </c>
      <c r="QJ174" s="41" t="n"/>
      <c r="QK174" s="33" t="n"/>
      <c r="QL174" s="33" t="n"/>
      <c r="QM174" s="33" t="n"/>
      <c r="QN174" s="33" t="inlineStr">
        <is>
          <t>Pure Tactical (S0) Mod Growth</t>
        </is>
      </c>
      <c r="QO174" s="41" t="n"/>
      <c r="QP174" s="33" t="n"/>
      <c r="QQ174" s="33" t="n"/>
      <c r="QR174" s="33" t="n"/>
      <c r="QS174" s="33" t="inlineStr">
        <is>
          <t>Pure Tactical (S0) Mod Growth</t>
        </is>
      </c>
      <c r="QT174" s="41" t="n"/>
      <c r="QU174" s="33" t="n"/>
      <c r="QV174" s="33" t="n"/>
      <c r="QW174" s="33" t="n"/>
      <c r="QX174" s="33" t="inlineStr">
        <is>
          <t>Pure Tactical (S0) Mod Growth</t>
        </is>
      </c>
      <c r="QY174" s="41" t="n"/>
      <c r="QZ174" s="33" t="n"/>
      <c r="RA174" s="33" t="n"/>
      <c r="RB174" s="33" t="n"/>
      <c r="RC174" s="33" t="inlineStr">
        <is>
          <t>Pure Tactical (S0) Mod Growth</t>
        </is>
      </c>
      <c r="RD174" s="41" t="n"/>
      <c r="RE174" s="33" t="n"/>
      <c r="RF174" s="33" t="n"/>
      <c r="RG174" s="33" t="n"/>
      <c r="RH174" s="33" t="inlineStr">
        <is>
          <t>Pure Tactical (S0) Mod Growth</t>
        </is>
      </c>
      <c r="RI174" s="41" t="n"/>
      <c r="RJ174" s="33" t="n"/>
      <c r="RK174" s="33" t="n"/>
      <c r="RL174" s="33" t="n"/>
      <c r="RM174" s="34" t="n"/>
      <c r="RN174" s="35" t="n"/>
      <c r="RO174" s="35" t="n"/>
      <c r="RP174" s="35" t="n"/>
      <c r="RQ174" s="33" t="n"/>
      <c r="RR174" s="33" t="n"/>
      <c r="RS174" s="33" t="n"/>
      <c r="RT174" s="33" t="n"/>
    </row>
    <row r="175">
      <c r="U175" s="61" t="inlineStr">
        <is>
          <t>VTSAX</t>
        </is>
      </c>
      <c r="V175" s="49" t="n">
        <v>0.4</v>
      </c>
      <c r="W175" s="61">
        <f>'ETF MTD'!$K$28/'ETF MTD'!$K$3-1</f>
        <v/>
      </c>
      <c r="X175" s="61">
        <f>V175*W175</f>
        <v/>
      </c>
      <c r="Y175" s="61" t="n"/>
      <c r="Z175" s="61" t="inlineStr">
        <is>
          <t>VTSAX</t>
        </is>
      </c>
      <c r="AA175" s="49" t="n">
        <v>0.3</v>
      </c>
      <c r="AB175" s="61">
        <f>'ETF MTD'!$K$28/'ETF MTD'!$K$3-1</f>
        <v/>
      </c>
      <c r="AC175" s="61">
        <f>AA175*AB175</f>
        <v/>
      </c>
      <c r="AD175" s="61" t="n"/>
      <c r="AE175" s="61" t="inlineStr">
        <is>
          <t>VTSAX</t>
        </is>
      </c>
      <c r="AF175" s="49" t="n">
        <v>0.25</v>
      </c>
      <c r="AG175" s="61">
        <f>'ETF MTD'!$K$28/'ETF MTD'!$K$3-1</f>
        <v/>
      </c>
      <c r="AH175" s="61">
        <f>AF175*AG175</f>
        <v/>
      </c>
      <c r="AI175" s="61" t="n"/>
      <c r="AJ175" s="61" t="inlineStr">
        <is>
          <t>VTSAX</t>
        </is>
      </c>
      <c r="AK175" s="49" t="n">
        <v>0.125</v>
      </c>
      <c r="AL175" s="61">
        <f>'ETF MTD'!$K$28/'ETF MTD'!$K$3-1</f>
        <v/>
      </c>
      <c r="AM175" s="61">
        <f>AK175*AL175</f>
        <v/>
      </c>
      <c r="AN175" s="61" t="n"/>
      <c r="AO175" s="61" t="inlineStr">
        <is>
          <t>VTSAX</t>
        </is>
      </c>
      <c r="AP175" s="49" t="n">
        <v>0.6</v>
      </c>
      <c r="AQ175" s="61">
        <f>'ETF MTD'!$K$28/'ETF MTD'!$K$3-1</f>
        <v/>
      </c>
      <c r="AR175" s="61">
        <f>AP175*AQ175</f>
        <v/>
      </c>
      <c r="AS175" s="61" t="n"/>
      <c r="AT175" s="61" t="inlineStr">
        <is>
          <t>VTSAX</t>
        </is>
      </c>
      <c r="AU175" s="49" t="n">
        <v>0.6</v>
      </c>
      <c r="AV175" s="61">
        <f>'ETF MTD'!$K$28/'ETF MTD'!$K$3-1</f>
        <v/>
      </c>
      <c r="AW175" s="61">
        <f>AU175*AV175</f>
        <v/>
      </c>
      <c r="AX175" s="61" t="n"/>
      <c r="AY175" s="61" t="inlineStr">
        <is>
          <t>VTSAX</t>
        </is>
      </c>
      <c r="AZ175" s="49" t="n">
        <v>0.4</v>
      </c>
      <c r="BA175" s="61">
        <f>'ETF MTD'!$K$28/'ETF MTD'!$K$3-1</f>
        <v/>
      </c>
      <c r="BB175" s="61">
        <f>AZ175*BA175</f>
        <v/>
      </c>
      <c r="BC175" s="61" t="n"/>
      <c r="BD175" s="61" t="inlineStr">
        <is>
          <t>VTSAX</t>
        </is>
      </c>
      <c r="BE175" s="49" t="n">
        <v>0.38</v>
      </c>
      <c r="BF175" s="61">
        <f>'ETF MTD'!$K$28/'ETF MTD'!$K$3-1</f>
        <v/>
      </c>
      <c r="BG175" s="61">
        <f>BE175*BF175</f>
        <v/>
      </c>
      <c r="BH175" s="61" t="n"/>
      <c r="BI175" s="61" t="inlineStr">
        <is>
          <t>VTSAX</t>
        </is>
      </c>
      <c r="BJ175" s="49" t="n">
        <v>0.29</v>
      </c>
      <c r="BK175" s="61">
        <f>'ETF MTD'!$K$28/'ETF MTD'!$K$3-1</f>
        <v/>
      </c>
      <c r="BL175" s="61">
        <f>BJ175*BK175</f>
        <v/>
      </c>
      <c r="BM175" s="61" t="n"/>
      <c r="BN175" s="61" t="inlineStr">
        <is>
          <t>VTSAX</t>
        </is>
      </c>
      <c r="BO175" s="49" t="n">
        <v>0.325</v>
      </c>
      <c r="BP175" s="61">
        <f>'ETF MTD'!$K$28/'ETF MTD'!$K$3-1</f>
        <v/>
      </c>
      <c r="BQ175" s="61">
        <f>BO175*BP175</f>
        <v/>
      </c>
      <c r="BR175" s="61" t="n"/>
      <c r="BS175" s="61" t="inlineStr">
        <is>
          <t>VTSAX</t>
        </is>
      </c>
      <c r="BT175" s="49" t="n">
        <v>0.455</v>
      </c>
      <c r="BU175" s="61">
        <f>'ETF MTD'!$K$28/'ETF MTD'!$K$3-1</f>
        <v/>
      </c>
      <c r="BV175" s="61">
        <f>BT175*BU175</f>
        <v/>
      </c>
      <c r="BW175" s="61" t="n"/>
      <c r="BX175" s="61" t="inlineStr">
        <is>
          <t>VTSAX</t>
        </is>
      </c>
      <c r="BY175" s="49" t="n">
        <v>0.25</v>
      </c>
      <c r="BZ175" s="61">
        <f>'ETF MTD'!$K$28/'ETF MTD'!$K$3-1</f>
        <v/>
      </c>
      <c r="CA175" s="61">
        <f>BY175*BZ175</f>
        <v/>
      </c>
      <c r="CB175" s="61" t="n"/>
      <c r="CC175" s="61" t="inlineStr">
        <is>
          <t>VTSAX</t>
        </is>
      </c>
      <c r="CD175" s="49" t="n">
        <v>0.325</v>
      </c>
      <c r="CE175" s="61">
        <f>'ETF MTD'!$K$28/'ETF MTD'!$K$3-1</f>
        <v/>
      </c>
      <c r="CF175" s="61">
        <f>CD175*CE175</f>
        <v/>
      </c>
      <c r="CG175" s="61" t="n"/>
      <c r="CH175" s="61" t="inlineStr">
        <is>
          <t>VTSAX</t>
        </is>
      </c>
      <c r="CI175" s="49" t="n">
        <v>0.4</v>
      </c>
      <c r="CJ175" s="61">
        <f>'ETF MTD'!$K$28/'ETF MTD'!$K$3-1</f>
        <v/>
      </c>
      <c r="CK175" s="61">
        <f>CI175*CJ175</f>
        <v/>
      </c>
      <c r="CL175" s="61" t="n"/>
      <c r="CM175" s="61" t="inlineStr">
        <is>
          <t>VTSAX</t>
        </is>
      </c>
      <c r="CN175" s="49" t="n">
        <v>0.2</v>
      </c>
      <c r="CO175" s="61">
        <f>'ETF MTD'!$K$28/'ETF MTD'!$K$3-1</f>
        <v/>
      </c>
      <c r="CP175" s="61">
        <f>CN175*CO175</f>
        <v/>
      </c>
      <c r="CQ175" s="61" t="n"/>
      <c r="CR175" s="61" t="inlineStr">
        <is>
          <t>VTSAX</t>
        </is>
      </c>
      <c r="CS175" s="49" t="n">
        <v>0.2</v>
      </c>
      <c r="CT175" s="61">
        <f>'ETF MTD'!$K$28/'ETF MTD'!$K$3-1</f>
        <v/>
      </c>
      <c r="CU175" s="61">
        <f>CS175*CT175</f>
        <v/>
      </c>
      <c r="CV175" s="61" t="n"/>
      <c r="CW175" s="61" t="inlineStr">
        <is>
          <t>VTSAX</t>
        </is>
      </c>
      <c r="CX175" s="49" t="n">
        <v>0.5800000000000001</v>
      </c>
      <c r="CY175" s="61">
        <f>'ETF MTD'!$K$28/'ETF MTD'!$K$3-1</f>
        <v/>
      </c>
      <c r="CZ175" s="61">
        <f>CX175*CY175</f>
        <v/>
      </c>
      <c r="DA175" s="61" t="n"/>
      <c r="DB175" s="61" t="inlineStr">
        <is>
          <t>VTSAX</t>
        </is>
      </c>
      <c r="DC175" s="49" t="n">
        <v>0.63</v>
      </c>
      <c r="DD175" s="61">
        <f>'ETF MTD'!$K$28/'ETF MTD'!$K$3-1</f>
        <v/>
      </c>
      <c r="DE175" s="61">
        <f>DC175*DD175</f>
        <v/>
      </c>
      <c r="DF175" s="61" t="n"/>
      <c r="DG175" s="61" t="inlineStr">
        <is>
          <t>VTSAX</t>
        </is>
      </c>
      <c r="DH175" s="49" t="n">
        <v>0.76</v>
      </c>
      <c r="DI175" s="61">
        <f>'ETF MTD'!$K$28/'ETF MTD'!$K$3-1</f>
        <v/>
      </c>
      <c r="DJ175" s="61">
        <f>DH175*DI175</f>
        <v/>
      </c>
      <c r="DK175" s="61" t="n"/>
      <c r="DL175" s="61" t="inlineStr">
        <is>
          <t>VTSAX</t>
        </is>
      </c>
      <c r="DM175" s="49" t="n">
        <v>0.63</v>
      </c>
      <c r="DN175" s="61">
        <f>'ETF MTD'!$K$28/'ETF MTD'!$K$3-1</f>
        <v/>
      </c>
      <c r="DO175" s="61">
        <f>DM175*DN175</f>
        <v/>
      </c>
      <c r="DP175" s="61" t="n"/>
      <c r="DQ175" s="61" t="inlineStr">
        <is>
          <t>VTSAX</t>
        </is>
      </c>
      <c r="DR175" s="49" t="n">
        <v>0.835</v>
      </c>
      <c r="DS175" s="61">
        <f>'ETF MTD'!$K$28/'ETF MTD'!$K$3-1</f>
        <v/>
      </c>
      <c r="DT175" s="61">
        <f>DR175*DS175</f>
        <v/>
      </c>
      <c r="DU175" s="61" t="n"/>
      <c r="DV175" s="61" t="inlineStr">
        <is>
          <t>VTSAX</t>
        </is>
      </c>
      <c r="DW175" s="49" t="n">
        <v>0.455</v>
      </c>
      <c r="DX175" s="61">
        <f>'ETF MTD'!$K$28/'ETF MTD'!$K$3-1</f>
        <v/>
      </c>
      <c r="DY175" s="61">
        <f>DW175*DX175</f>
        <v/>
      </c>
      <c r="DZ175" s="61" t="n"/>
      <c r="EA175" s="61" t="inlineStr">
        <is>
          <t>VTSAX</t>
        </is>
      </c>
      <c r="EB175" s="49" t="n">
        <v>0</v>
      </c>
      <c r="EC175" s="61">
        <f>'ETF MTD'!$K$28/'ETF MTD'!$K$3-1</f>
        <v/>
      </c>
      <c r="ED175" s="61">
        <f>EB175*EC175</f>
        <v/>
      </c>
      <c r="EE175" s="61" t="n"/>
      <c r="EF175" s="61" t="inlineStr">
        <is>
          <t>VTSAX</t>
        </is>
      </c>
      <c r="EG175" s="49" t="n">
        <v>0</v>
      </c>
      <c r="EH175" s="61">
        <f>'ETF MTD'!$K$28/'ETF MTD'!$K$3-1</f>
        <v/>
      </c>
      <c r="EI175" s="61">
        <f>EG175*EH175</f>
        <v/>
      </c>
      <c r="EJ175" s="61" t="n"/>
      <c r="EK175" s="61" t="inlineStr">
        <is>
          <t>VTSAX</t>
        </is>
      </c>
      <c r="EL175" s="49" t="n">
        <v>0</v>
      </c>
      <c r="EM175" s="61">
        <f>'ETF MTD'!$K$28/'ETF MTD'!$K$3-1</f>
        <v/>
      </c>
      <c r="EN175" s="61">
        <f>EL175*EM175</f>
        <v/>
      </c>
      <c r="EO175" s="61" t="n"/>
      <c r="EP175" s="61" t="inlineStr">
        <is>
          <t>VTSAX</t>
        </is>
      </c>
      <c r="EQ175" s="49" t="n">
        <v>0.125</v>
      </c>
      <c r="ER175" s="61">
        <f>'ETF MTD'!$K$28/'ETF MTD'!$K$3-1</f>
        <v/>
      </c>
      <c r="ES175" s="61">
        <f>EQ175*ER175</f>
        <v/>
      </c>
      <c r="ET175" s="61" t="n"/>
      <c r="EU175" s="61" t="inlineStr">
        <is>
          <t>VTSAX</t>
        </is>
      </c>
      <c r="EV175" s="49" t="n">
        <v>0.325</v>
      </c>
      <c r="EW175" s="61">
        <f>'ETF MTD'!$K$28/'ETF MTD'!$K$3-1</f>
        <v/>
      </c>
      <c r="EX175" s="61">
        <f>EV175*EW175</f>
        <v/>
      </c>
      <c r="EY175" s="61" t="n"/>
      <c r="EZ175" s="61" t="inlineStr">
        <is>
          <t>VTSAX</t>
        </is>
      </c>
      <c r="FA175" s="49" t="n">
        <v>0.25</v>
      </c>
      <c r="FB175" s="61">
        <f>'ETF MTD'!$K$28/'ETF MTD'!$K$3-1</f>
        <v/>
      </c>
      <c r="FC175" s="61">
        <f>FA175*FB175</f>
        <v/>
      </c>
      <c r="FD175" s="61" t="n"/>
      <c r="FE175" s="61" t="inlineStr">
        <is>
          <t>VTSAX</t>
        </is>
      </c>
      <c r="FF175" s="49" t="n">
        <v>0.2</v>
      </c>
      <c r="FG175" s="61">
        <f>'ETF MTD'!$K$28/'ETF MTD'!$K$3-1</f>
        <v/>
      </c>
      <c r="FH175" s="61">
        <f>FF175*FG175</f>
        <v/>
      </c>
      <c r="FI175" s="61" t="n"/>
      <c r="FJ175" s="61" t="inlineStr">
        <is>
          <t>VTSAX</t>
        </is>
      </c>
      <c r="FK175" s="49" t="n">
        <v>0.375</v>
      </c>
      <c r="FL175" s="61">
        <f>'ETF MTD'!$K$28/'ETF MTD'!$K$3-1</f>
        <v/>
      </c>
      <c r="FM175" s="61">
        <f>FK175*FL175</f>
        <v/>
      </c>
      <c r="FN175" s="61" t="n"/>
      <c r="FO175" s="61" t="inlineStr">
        <is>
          <t>VTSAX</t>
        </is>
      </c>
      <c r="FP175" s="49" t="n">
        <v>0.25</v>
      </c>
      <c r="FQ175" s="61">
        <f>'ETF MTD'!$K$28/'ETF MTD'!$K$3-1</f>
        <v/>
      </c>
      <c r="FR175" s="61">
        <f>FP175*FQ175</f>
        <v/>
      </c>
      <c r="FS175" s="61" t="n"/>
      <c r="FT175" s="61" t="inlineStr">
        <is>
          <t>VTSAX</t>
        </is>
      </c>
      <c r="FU175" s="49" t="n">
        <v>0.25</v>
      </c>
      <c r="FV175" s="61">
        <f>'ETF MTD'!$K$28/'ETF MTD'!$K$3-1</f>
        <v/>
      </c>
      <c r="FW175" s="61">
        <f>FU175*FV175</f>
        <v/>
      </c>
      <c r="FX175" s="61" t="n"/>
      <c r="FY175" s="61" t="inlineStr">
        <is>
          <t>VTSAX</t>
        </is>
      </c>
      <c r="FZ175" s="41" t="n">
        <v>0.375</v>
      </c>
      <c r="GA175" s="61">
        <f>'ETF MTD'!$K$28/'ETF MTD'!$K$3-1</f>
        <v/>
      </c>
      <c r="GB175" s="61">
        <f>FZ175*GA175</f>
        <v/>
      </c>
      <c r="GC175" s="61" t="n"/>
      <c r="GD175" s="61" t="inlineStr">
        <is>
          <t>VTSAX</t>
        </is>
      </c>
      <c r="GE175" s="41" t="n">
        <v>0.25</v>
      </c>
      <c r="GF175" s="61">
        <f>'ETF MTD'!$K$28/'ETF MTD'!$K$3-1</f>
        <v/>
      </c>
      <c r="GG175" s="61">
        <f>GE175*GF175</f>
        <v/>
      </c>
      <c r="GH175" s="61" t="n"/>
      <c r="GI175" s="61" t="inlineStr">
        <is>
          <t>VTSAX</t>
        </is>
      </c>
      <c r="GJ175" s="41" t="n">
        <v>0.25</v>
      </c>
      <c r="GK175" s="61">
        <f>'ETF MTD'!$K$28/'ETF MTD'!$K$3-1</f>
        <v/>
      </c>
      <c r="GL175" s="61">
        <f>GJ175*GK175</f>
        <v/>
      </c>
      <c r="GM175" s="61" t="n"/>
      <c r="GN175" s="61" t="inlineStr">
        <is>
          <t>VTSAX</t>
        </is>
      </c>
      <c r="GO175" s="41" t="n">
        <v>0.365</v>
      </c>
      <c r="GP175" s="61">
        <f>'ETF MTD'!$K$28/'ETF MTD'!$K$3-1</f>
        <v/>
      </c>
      <c r="GQ175" s="61">
        <f>GO175*GP175</f>
        <v/>
      </c>
      <c r="GR175" s="61" t="n"/>
      <c r="GS175" s="61" t="inlineStr">
        <is>
          <t>VTSAX</t>
        </is>
      </c>
      <c r="GT175" s="41" t="n">
        <v>0.25</v>
      </c>
      <c r="GU175" s="61">
        <f>'ETF MTD'!$K$28/'ETF MTD'!$K$3-1</f>
        <v/>
      </c>
      <c r="GV175" s="61">
        <f>GT175*GU175</f>
        <v/>
      </c>
      <c r="GW175" s="61" t="n"/>
      <c r="GX175" s="61" t="inlineStr">
        <is>
          <t>VTSAX</t>
        </is>
      </c>
      <c r="GY175" s="41" t="n">
        <v>0.125</v>
      </c>
      <c r="GZ175" s="61">
        <f>'ETF MTD'!$K$28/'ETF MTD'!$K$3-1</f>
        <v/>
      </c>
      <c r="HA175" s="61">
        <f>GY175*GZ175</f>
        <v/>
      </c>
      <c r="HB175" s="61" t="n"/>
      <c r="HC175" s="61" t="inlineStr">
        <is>
          <t>VTSAX</t>
        </is>
      </c>
      <c r="HD175" s="41" t="n">
        <v>0</v>
      </c>
      <c r="HE175" s="61">
        <f>'ETF MTD'!$K$28/'ETF MTD'!$K$3-1</f>
        <v/>
      </c>
      <c r="HF175" s="61">
        <f>HD175*HE175</f>
        <v/>
      </c>
      <c r="HG175" s="61" t="n"/>
      <c r="HH175" s="61" t="inlineStr">
        <is>
          <t>VTSAX</t>
        </is>
      </c>
      <c r="HI175" s="41" t="n">
        <v>0.325</v>
      </c>
      <c r="HJ175" s="61">
        <f>'ETF MTD'!$K$28/'ETF MTD'!$K$3-1</f>
        <v/>
      </c>
      <c r="HK175" s="61">
        <f>HI175*HJ175</f>
        <v/>
      </c>
      <c r="HL175" s="61" t="n"/>
      <c r="HM175" s="61" t="inlineStr">
        <is>
          <t>VTSAX</t>
        </is>
      </c>
      <c r="HN175" s="41" t="n">
        <v>0.325</v>
      </c>
      <c r="HO175" s="61">
        <f>'ETF MTD'!$K$28/'ETF MTD'!$K$3-1</f>
        <v/>
      </c>
      <c r="HP175" s="61">
        <f>HN175*HO175</f>
        <v/>
      </c>
      <c r="HQ175" s="61" t="n"/>
      <c r="HR175" s="61" t="inlineStr">
        <is>
          <t>VTSAX</t>
        </is>
      </c>
      <c r="HS175" s="41" t="n">
        <v>0.325</v>
      </c>
      <c r="HT175" s="61">
        <f>'ETF MTD'!$K$28/'ETF MTD'!$K$3-1</f>
        <v/>
      </c>
      <c r="HU175" s="61">
        <f>HS175*HT175</f>
        <v/>
      </c>
      <c r="HV175" s="61" t="n"/>
      <c r="HW175" s="61" t="inlineStr">
        <is>
          <t>VTSAX</t>
        </is>
      </c>
      <c r="HX175" s="41" t="n">
        <v>0.325</v>
      </c>
      <c r="HY175" s="61">
        <f>'ETF MTD'!$K$28/'ETF MTD'!$K$3-1</f>
        <v/>
      </c>
      <c r="HZ175" s="61">
        <f>HX175*HY175</f>
        <v/>
      </c>
      <c r="IA175" s="61" t="n"/>
      <c r="IB175" s="61" t="inlineStr">
        <is>
          <t>VTSAX</t>
        </is>
      </c>
      <c r="IC175" s="41" t="n">
        <v>0.25</v>
      </c>
      <c r="ID175" s="61">
        <f>'ETF MTD'!$K$28/'ETF MTD'!$K$3-1</f>
        <v/>
      </c>
      <c r="IE175" s="61">
        <f>IC175*ID175</f>
        <v/>
      </c>
      <c r="IF175" s="61" t="n"/>
      <c r="IG175" s="61" t="inlineStr">
        <is>
          <t>VTSAX</t>
        </is>
      </c>
      <c r="IH175" s="41" t="n">
        <v>0.25</v>
      </c>
      <c r="II175" s="61">
        <f>'ETF MTD'!$K$28/'ETF MTD'!$K$3-1</f>
        <v/>
      </c>
      <c r="IJ175" s="61">
        <f>IH175*II175</f>
        <v/>
      </c>
      <c r="IK175" s="61" t="n"/>
      <c r="IL175" s="61" t="inlineStr">
        <is>
          <t>VTSAX</t>
        </is>
      </c>
      <c r="IM175" s="41" t="n">
        <v>0.25</v>
      </c>
      <c r="IN175" s="61">
        <f>'ETF MTD'!$K$28/'ETF MTD'!$K$3-1</f>
        <v/>
      </c>
      <c r="IO175" s="61">
        <f>IM175*IN175</f>
        <v/>
      </c>
      <c r="IP175" s="61" t="n"/>
      <c r="IQ175" s="61" t="inlineStr">
        <is>
          <t>VTSAX</t>
        </is>
      </c>
      <c r="IR175" s="41" t="n">
        <v>0.38</v>
      </c>
      <c r="IS175" s="61">
        <f>'ETF MTD'!$K$28/'ETF MTD'!$K$3-1</f>
        <v/>
      </c>
      <c r="IT175" s="61">
        <f>IR175*IS175</f>
        <v/>
      </c>
      <c r="IU175" s="61" t="n"/>
      <c r="IV175" s="61" t="inlineStr">
        <is>
          <t>VTSAX</t>
        </is>
      </c>
      <c r="IW175" s="41" t="n">
        <v>0.38</v>
      </c>
      <c r="IX175" s="61">
        <f>'ETF MTD'!$K$28/'ETF MTD'!$K$3-1</f>
        <v/>
      </c>
      <c r="IY175" s="61">
        <f>IW175*IX175</f>
        <v/>
      </c>
      <c r="IZ175" s="61" t="n"/>
      <c r="JA175" s="61" t="inlineStr">
        <is>
          <t>VTSAX</t>
        </is>
      </c>
      <c r="JB175" s="41" t="n">
        <v>0.32</v>
      </c>
      <c r="JC175" s="61">
        <f>'ETF MTD'!$K$28/'ETF MTD'!$K$3-1</f>
        <v/>
      </c>
      <c r="JD175" s="61">
        <f>JB175*JC175</f>
        <v/>
      </c>
      <c r="JE175" s="61" t="n"/>
      <c r="JF175" s="61" t="inlineStr">
        <is>
          <t>VTSAX</t>
        </is>
      </c>
      <c r="JG175" s="41" t="n">
        <v>0.25</v>
      </c>
      <c r="JH175" s="61">
        <f>'ETF MTD'!$K$28/'ETF MTD'!$K$3-1</f>
        <v/>
      </c>
      <c r="JI175" s="61">
        <f>JG175*JH175</f>
        <v/>
      </c>
      <c r="JJ175" s="61" t="n"/>
      <c r="JK175" s="61" t="inlineStr">
        <is>
          <t>VTSAX</t>
        </is>
      </c>
      <c r="JL175" s="41" t="n">
        <v>0.25</v>
      </c>
      <c r="JM175" s="61">
        <f>'ETF MTD'!$K$28/'ETF MTD'!$K$3-1</f>
        <v/>
      </c>
      <c r="JN175" s="61">
        <f>JL175*JM175</f>
        <v/>
      </c>
      <c r="JO175" s="61" t="n"/>
      <c r="JP175" s="61" t="inlineStr">
        <is>
          <t>VTSAX</t>
        </is>
      </c>
      <c r="JQ175" s="41" t="n">
        <v>0.3</v>
      </c>
      <c r="JR175" s="61">
        <f>'ETF MTD'!$K$28/'ETF MTD'!$K$3-1</f>
        <v/>
      </c>
      <c r="JS175" s="61">
        <f>JQ175*JR175</f>
        <v/>
      </c>
      <c r="JT175" s="61" t="n"/>
      <c r="JU175" s="61" t="inlineStr">
        <is>
          <t>VTSAX</t>
        </is>
      </c>
      <c r="JV175" s="41" t="n">
        <v>0.3</v>
      </c>
      <c r="JW175" s="61">
        <f>'ETF MTD'!$K$28/'ETF MTD'!$K$3-1</f>
        <v/>
      </c>
      <c r="JX175" s="61">
        <f>JV175*JW175</f>
        <v/>
      </c>
      <c r="JY175" s="61" t="n"/>
      <c r="JZ175" s="32" t="inlineStr">
        <is>
          <t>U.S. Equity</t>
        </is>
      </c>
      <c r="KA175" s="41" t="n">
        <v>0.4450000000000001</v>
      </c>
      <c r="KB175" s="61">
        <f>'ETF MTD'!$K$28/'ETF MTD'!$K$3-1</f>
        <v/>
      </c>
      <c r="KC175" s="61">
        <f>KA175*KB175</f>
        <v/>
      </c>
      <c r="KD175" s="61" t="n"/>
      <c r="KE175" s="32" t="inlineStr">
        <is>
          <t>U.S. Equity</t>
        </is>
      </c>
      <c r="KF175" s="41" t="n">
        <v>0.445</v>
      </c>
      <c r="KG175" s="61">
        <f>'ETF MTD'!$K$28/'ETF MTD'!$K$3-1</f>
        <v/>
      </c>
      <c r="KH175" s="61">
        <f>KF175*KG175</f>
        <v/>
      </c>
      <c r="KI175" s="61" t="n"/>
      <c r="KJ175" s="32" t="inlineStr">
        <is>
          <t>U.S. Equity</t>
        </is>
      </c>
      <c r="KK175" s="41" t="n">
        <v>0.495</v>
      </c>
      <c r="KL175" s="61">
        <f>'ETF MTD'!$K$28/'ETF MTD'!$K$3-1</f>
        <v/>
      </c>
      <c r="KM175" s="61">
        <f>KK175*KL175</f>
        <v/>
      </c>
      <c r="KN175" s="61" t="n"/>
      <c r="KO175" s="32" t="inlineStr">
        <is>
          <t>U.S. Equity</t>
        </is>
      </c>
      <c r="KP175" s="41" t="n">
        <v>0.495</v>
      </c>
      <c r="KQ175" s="61">
        <f>'ETF MTD'!$K$28/'ETF MTD'!$K$3-1</f>
        <v/>
      </c>
      <c r="KR175" s="61">
        <f>KP175*KQ175</f>
        <v/>
      </c>
      <c r="KS175" s="61" t="n"/>
      <c r="KT175" s="32" t="inlineStr">
        <is>
          <t>U.S. Equity</t>
        </is>
      </c>
      <c r="KU175" s="41" t="n">
        <v>0.25</v>
      </c>
      <c r="KV175" s="61">
        <f>'ETF MTD'!$K$28/'ETF MTD'!$K$3-1</f>
        <v/>
      </c>
      <c r="KW175" s="61">
        <f>KU175*KV175</f>
        <v/>
      </c>
      <c r="KX175" s="61" t="n"/>
      <c r="KY175" s="32" t="inlineStr">
        <is>
          <t>U.S. Equity</t>
        </is>
      </c>
      <c r="KZ175" s="41" t="n">
        <v>0.25</v>
      </c>
      <c r="LA175" s="61">
        <f>'ETF MTD'!$K$28/'ETF MTD'!$K$3-1</f>
        <v/>
      </c>
      <c r="LB175" s="61">
        <f>KZ175*LA175</f>
        <v/>
      </c>
      <c r="LC175" s="61" t="n"/>
      <c r="LD175" s="32" t="inlineStr">
        <is>
          <t>U.S. Equity</t>
        </is>
      </c>
      <c r="LE175" s="41" t="n">
        <v>0.5</v>
      </c>
      <c r="LF175" s="61">
        <f>'ETF MTD'!$K$28/'ETF MTD'!$K$3-1</f>
        <v/>
      </c>
      <c r="LG175" s="61">
        <f>LE175*LF175</f>
        <v/>
      </c>
      <c r="LH175" s="61" t="n"/>
      <c r="LI175" s="32" t="inlineStr">
        <is>
          <t>U.S. Equity</t>
        </is>
      </c>
      <c r="LJ175" s="41" t="n">
        <v>0</v>
      </c>
      <c r="LK175" s="61">
        <f>'ETF MTD'!$K$28/'ETF MTD'!$K$3-1</f>
        <v/>
      </c>
      <c r="LL175" s="61">
        <f>LJ175*LK175</f>
        <v/>
      </c>
      <c r="LM175" s="61" t="n"/>
      <c r="LN175" s="32" t="inlineStr">
        <is>
          <t>U.S. Equity</t>
        </is>
      </c>
      <c r="LO175" s="41" t="n">
        <v>0</v>
      </c>
      <c r="LP175" s="61">
        <f>'ETF MTD'!$K$28/'ETF MTD'!$K$3-1</f>
        <v/>
      </c>
      <c r="LQ175" s="61">
        <f>LO175*LP175</f>
        <v/>
      </c>
      <c r="LR175" s="61" t="n"/>
      <c r="LS175" s="32" t="inlineStr">
        <is>
          <t>U.S. Equity</t>
        </is>
      </c>
      <c r="LT175" s="41" t="n">
        <v>0</v>
      </c>
      <c r="LU175" s="61">
        <f>'ETF MTD'!$K$28/'ETF MTD'!$K$3-1</f>
        <v/>
      </c>
      <c r="LV175" s="61">
        <f>LT175*LU175</f>
        <v/>
      </c>
      <c r="LW175" s="61" t="n"/>
      <c r="LX175" s="32" t="inlineStr">
        <is>
          <t>U.S. Equity</t>
        </is>
      </c>
      <c r="LY175" s="41" t="n">
        <v>0</v>
      </c>
      <c r="LZ175" s="61">
        <f>'ETF MTD'!$K$28/'ETF MTD'!$K$3-1</f>
        <v/>
      </c>
      <c r="MA175" s="61">
        <f>LY175*LZ175</f>
        <v/>
      </c>
      <c r="MB175" s="61" t="n"/>
      <c r="MC175" s="32" t="inlineStr">
        <is>
          <t>U.S. Equity</t>
        </is>
      </c>
      <c r="MD175" s="41" t="n">
        <v>0</v>
      </c>
      <c r="ME175" s="61">
        <f>'ETF MTD'!$K$28/'ETF MTD'!$K$3-1</f>
        <v/>
      </c>
      <c r="MF175" s="61">
        <f>MD175*ME175</f>
        <v/>
      </c>
      <c r="MG175" s="61" t="n"/>
      <c r="MH175" s="32" t="inlineStr">
        <is>
          <t>U.S. Equity</t>
        </is>
      </c>
      <c r="MI175" s="41" t="n">
        <v>0</v>
      </c>
      <c r="MJ175" s="61">
        <f>'ETF MTD'!$K$28/'ETF MTD'!$K$3-1</f>
        <v/>
      </c>
      <c r="MK175" s="61">
        <f>MI175*MJ175</f>
        <v/>
      </c>
      <c r="ML175" s="61" t="n"/>
      <c r="MM175" s="32" t="inlineStr">
        <is>
          <t>U.S. Equity</t>
        </is>
      </c>
      <c r="MN175" s="41" t="n">
        <v>0</v>
      </c>
      <c r="MO175" s="61">
        <f>'ETF MTD'!$K$28/'ETF MTD'!$K$3-1</f>
        <v/>
      </c>
      <c r="MP175" s="61">
        <f>MN175*MO175</f>
        <v/>
      </c>
      <c r="MQ175" s="33" t="inlineStr">
        <is>
          <t>SCHB</t>
        </is>
      </c>
      <c r="MR175" s="32" t="inlineStr">
        <is>
          <t>U.S. Equity</t>
        </is>
      </c>
      <c r="MS175" s="41" t="n">
        <v>0.175</v>
      </c>
      <c r="MT175" s="61">
        <f>'ETF MTD'!$K$28/'ETF MTD'!$K$3-1</f>
        <v/>
      </c>
      <c r="MU175" s="61">
        <f>MS175*MT175</f>
        <v/>
      </c>
      <c r="MV175" s="61" t="n"/>
      <c r="MW175" s="32" t="inlineStr">
        <is>
          <t>U.S. Equity</t>
        </is>
      </c>
      <c r="MX175" s="41" t="n">
        <v>0</v>
      </c>
      <c r="MY175" s="61">
        <f>'ETF MTD'!$K$28/'ETF MTD'!$K$3-1</f>
        <v/>
      </c>
      <c r="MZ175" s="61">
        <f>MX175*MY175</f>
        <v/>
      </c>
      <c r="NA175" s="33" t="n"/>
      <c r="NB175" s="32" t="inlineStr">
        <is>
          <t>U.S. Equity</t>
        </is>
      </c>
      <c r="NC175" s="41" t="n">
        <v>0.125</v>
      </c>
      <c r="ND175" s="61">
        <f>'ETF MTD'!$K$28/'ETF MTD'!$K$3-1</f>
        <v/>
      </c>
      <c r="NE175" s="61">
        <f>NC175*ND175</f>
        <v/>
      </c>
      <c r="NF175" s="33" t="n"/>
      <c r="NG175" s="32" t="inlineStr">
        <is>
          <t>U.S. Equity</t>
        </is>
      </c>
      <c r="NH175" s="41" t="n">
        <v>0.175</v>
      </c>
      <c r="NI175" s="61">
        <f>'ETF MTD'!$K$28/'ETF MTD'!$K$3-1</f>
        <v/>
      </c>
      <c r="NJ175" s="61">
        <f>NH175*NI175</f>
        <v/>
      </c>
      <c r="NK175" s="33" t="n"/>
      <c r="NL175" s="32" t="inlineStr">
        <is>
          <t>U.S. Equity</t>
        </is>
      </c>
      <c r="NM175" s="41" t="n">
        <v>0.175</v>
      </c>
      <c r="NN175" s="61">
        <f>'ETF MTD'!$K$28/'ETF MTD'!$K$3-1</f>
        <v/>
      </c>
      <c r="NO175" s="61">
        <f>NM175*NN175</f>
        <v/>
      </c>
      <c r="NP175" s="33" t="n"/>
      <c r="NQ175" s="32" t="inlineStr">
        <is>
          <t>U.S. Equity</t>
        </is>
      </c>
      <c r="NR175" s="41" t="n">
        <v>0.505</v>
      </c>
      <c r="NS175" s="61">
        <f>'ETF MTD'!$K$28/'ETF MTD'!$K$3-1</f>
        <v/>
      </c>
      <c r="NT175" s="61">
        <f>NR175*NS175</f>
        <v/>
      </c>
      <c r="NU175" s="33" t="n"/>
      <c r="NV175" s="32" t="inlineStr">
        <is>
          <t>U.S. Equity</t>
        </is>
      </c>
      <c r="NW175" s="41" t="n">
        <v>0.505</v>
      </c>
      <c r="NX175" s="61">
        <f>'ETF MTD'!$K$28/'ETF MTD'!$K$3-1</f>
        <v/>
      </c>
      <c r="NY175" s="61">
        <f>NW175*NX175</f>
        <v/>
      </c>
      <c r="NZ175" s="33" t="n"/>
      <c r="OA175" s="32" t="inlineStr">
        <is>
          <t>U.S. Equity</t>
        </is>
      </c>
      <c r="OB175" s="41" t="n">
        <v>0.505</v>
      </c>
      <c r="OC175" s="61">
        <f>'ETF MTD'!$K$28/'ETF MTD'!$K$3-1</f>
        <v/>
      </c>
      <c r="OD175" s="61">
        <f>OB175*OC175</f>
        <v/>
      </c>
      <c r="OE175" s="33" t="n"/>
      <c r="OF175" s="32" t="inlineStr">
        <is>
          <t>U.S. Equity</t>
        </is>
      </c>
      <c r="OG175" s="41" t="n">
        <v>0.455</v>
      </c>
      <c r="OH175" s="61">
        <f>'ETF MTD'!$K$28/'ETF MTD'!$K$3-1</f>
        <v/>
      </c>
      <c r="OI175" s="61">
        <f>OG175*OH175</f>
        <v/>
      </c>
      <c r="OJ175" s="33" t="n"/>
      <c r="OK175" s="32" t="inlineStr">
        <is>
          <t>U.S. Equity</t>
        </is>
      </c>
      <c r="OL175" s="41" t="n">
        <v>0.595</v>
      </c>
      <c r="OM175" s="61">
        <f>'ETF MTD'!$K$28/'ETF MTD'!$K$3-1</f>
        <v/>
      </c>
      <c r="ON175" s="61">
        <f>OL175*OM175</f>
        <v/>
      </c>
      <c r="OO175" s="33" t="n"/>
      <c r="OP175" s="32" t="inlineStr">
        <is>
          <t>U.S. Equity</t>
        </is>
      </c>
      <c r="OQ175" s="41" t="n">
        <v>0.33</v>
      </c>
      <c r="OR175" s="61">
        <f>'ETF MTD'!$K$28/'ETF MTD'!$K$3-1</f>
        <v/>
      </c>
      <c r="OS175" s="61">
        <f>OQ175*OR175</f>
        <v/>
      </c>
      <c r="OT175" s="33" t="n"/>
      <c r="OU175" s="32" t="inlineStr">
        <is>
          <t>U.S. Equity</t>
        </is>
      </c>
      <c r="OV175" s="41" t="n">
        <v>0.455</v>
      </c>
      <c r="OW175" s="61">
        <f>'ETF MTD'!$K$28/'ETF MTD'!$K$3-1</f>
        <v/>
      </c>
      <c r="OX175" s="61">
        <f>OV175*OW175</f>
        <v/>
      </c>
      <c r="OY175" s="33" t="n"/>
      <c r="OZ175" s="32" t="inlineStr">
        <is>
          <t>U.S. Equity</t>
        </is>
      </c>
      <c r="PA175" s="41" t="n">
        <v>0.58</v>
      </c>
      <c r="PB175" s="61">
        <f>'ETF MTD'!$K$28/'ETF MTD'!$K$3-1</f>
        <v/>
      </c>
      <c r="PC175" s="61">
        <f>PA175*PB175</f>
        <v/>
      </c>
      <c r="PD175" s="33" t="n"/>
      <c r="PE175" s="32" t="inlineStr">
        <is>
          <t>U.S. Equity</t>
        </is>
      </c>
      <c r="PF175" s="41" t="n">
        <v>0.405</v>
      </c>
      <c r="PG175" s="61">
        <f>'ETF MTD'!$K$28/'ETF MTD'!$K$3-1</f>
        <v/>
      </c>
      <c r="PH175" s="61">
        <f>PF175*PG175</f>
        <v/>
      </c>
      <c r="PI175" s="33" t="n"/>
      <c r="PJ175" s="32" t="inlineStr">
        <is>
          <t>U.S. Equity</t>
        </is>
      </c>
      <c r="PK175" s="41">
        <f>0.98-SUM(PK176:PK185)</f>
        <v/>
      </c>
      <c r="PL175" s="61">
        <f>'ETF MTD'!$K$28/'ETF MTD'!$K$3-1</f>
        <v/>
      </c>
      <c r="PM175" s="61">
        <f>PK175*PL175</f>
        <v/>
      </c>
      <c r="PN175" s="33" t="n"/>
      <c r="PO175" s="32" t="inlineStr">
        <is>
          <t>U.S. Equity</t>
        </is>
      </c>
      <c r="PP175" s="41" t="n">
        <v>0.33</v>
      </c>
      <c r="PQ175" s="61">
        <f>'ETF MTD'!$K$28/'ETF MTD'!$K$3-1</f>
        <v/>
      </c>
      <c r="PR175" s="61">
        <f>PP175*PQ175</f>
        <v/>
      </c>
      <c r="PS175" s="33" t="n"/>
      <c r="PT175" s="32" t="inlineStr">
        <is>
          <t>U.S. Equity</t>
        </is>
      </c>
      <c r="PU175" s="41" t="n">
        <v>0.33</v>
      </c>
      <c r="PV175" s="61">
        <f>'ETF MTD'!$K$28/'ETF MTD'!$K$3-1</f>
        <v/>
      </c>
      <c r="PW175" s="61">
        <f>PU175*PV175</f>
        <v/>
      </c>
      <c r="PX175" s="33" t="n"/>
      <c r="PY175" s="32" t="inlineStr">
        <is>
          <t>U.S. Equity</t>
        </is>
      </c>
      <c r="PZ175" s="41" t="n">
        <v>0.505</v>
      </c>
      <c r="QA175" s="61">
        <f>'ETF MTD'!$K$28/'ETF MTD'!$K$3-1</f>
        <v/>
      </c>
      <c r="QB175" s="61">
        <f>PZ175*QA175</f>
        <v/>
      </c>
      <c r="QC175" s="33" t="n"/>
      <c r="QD175" s="32" t="inlineStr">
        <is>
          <t>U.S. Equity</t>
        </is>
      </c>
      <c r="QE175" s="41" t="n">
        <v>0.505</v>
      </c>
      <c r="QF175" s="61">
        <f>'ETF MTD'!$K$28/'ETF MTD'!$K$3-1</f>
        <v/>
      </c>
      <c r="QG175" s="61">
        <f>QE175*QF175</f>
        <v/>
      </c>
      <c r="QH175" s="61" t="n"/>
      <c r="QI175" s="32" t="inlineStr">
        <is>
          <t>U.S. Equity</t>
        </is>
      </c>
      <c r="QJ175" s="41" t="n">
        <v>0.455</v>
      </c>
      <c r="QK175" s="61">
        <f>'ETF MTD'!$K$28/'ETF MTD'!$K$3-1</f>
        <v/>
      </c>
      <c r="QL175" s="61">
        <f>QJ175*QK175</f>
        <v/>
      </c>
      <c r="QM175" s="33" t="n"/>
      <c r="QN175" s="32" t="inlineStr">
        <is>
          <t>U.S. Equity</t>
        </is>
      </c>
      <c r="QO175" s="41" t="n">
        <v>0.3</v>
      </c>
      <c r="QP175" s="61">
        <f>'ETF MTD'!$K$28/'ETF MTD'!$K$3-1</f>
        <v/>
      </c>
      <c r="QQ175" s="61">
        <f>QO175*QP175</f>
        <v/>
      </c>
      <c r="QR175" s="33" t="n"/>
      <c r="QS175" s="32" t="inlineStr">
        <is>
          <t>U.S. Equity</t>
        </is>
      </c>
      <c r="QT175" s="41" t="n">
        <v>0.25</v>
      </c>
      <c r="QU175" s="61">
        <f>'ETF MTD'!$K$28/'ETF MTD'!$K$3-1</f>
        <v/>
      </c>
      <c r="QV175" s="61">
        <f>QT175*QU175</f>
        <v/>
      </c>
      <c r="QW175" s="33" t="n"/>
      <c r="QX175" s="32" t="inlineStr">
        <is>
          <t>U.S. Equity</t>
        </is>
      </c>
      <c r="QY175" s="41" t="n">
        <v>0.25</v>
      </c>
      <c r="QZ175" s="61">
        <f>'ETF MTD'!$K$28/'ETF MTD'!$K$3-1</f>
        <v/>
      </c>
      <c r="RA175" s="61">
        <f>QY175*QZ175</f>
        <v/>
      </c>
      <c r="RB175" s="33" t="n"/>
      <c r="RC175" s="32" t="inlineStr">
        <is>
          <t>U.S. Equity</t>
        </is>
      </c>
      <c r="RD175" s="41" t="n">
        <v>0.25</v>
      </c>
      <c r="RE175" s="61">
        <f>'ETF MTD'!$K$28/'ETF MTD'!$K$3-1</f>
        <v/>
      </c>
      <c r="RF175" s="61">
        <f>RD175*RE175</f>
        <v/>
      </c>
      <c r="RG175" s="33" t="n"/>
      <c r="RH175" s="32" t="inlineStr">
        <is>
          <t>U.S. Equity</t>
        </is>
      </c>
      <c r="RI175" s="41" t="n">
        <v>0.415</v>
      </c>
      <c r="RJ175" s="61">
        <f>'ETF MTD'!$K$28/'ETF MTD'!$K$3-1</f>
        <v/>
      </c>
      <c r="RK175" s="61">
        <f>RI175*RJ175</f>
        <v/>
      </c>
      <c r="RL175" s="61" t="n"/>
      <c r="RM175" s="34" t="n"/>
      <c r="RN175" s="35" t="n"/>
      <c r="RO175" s="35" t="n"/>
      <c r="RP175" s="35" t="n"/>
      <c r="RQ175" s="33" t="n"/>
      <c r="RR175" s="33" t="n"/>
      <c r="RS175" s="33" t="n"/>
      <c r="RT175" s="33" t="n"/>
    </row>
    <row r="176">
      <c r="U176" s="33" t="inlineStr">
        <is>
          <t>VTIAX</t>
        </is>
      </c>
      <c r="V176" s="49" t="n">
        <v>0</v>
      </c>
      <c r="W176" s="61">
        <f>'ETF MTD'!$VO$28/'ETF MTD'!$VO$3-1</f>
        <v/>
      </c>
      <c r="X176" s="61">
        <f>V176*W176</f>
        <v/>
      </c>
      <c r="Y176" s="61" t="n"/>
      <c r="Z176" s="33" t="inlineStr">
        <is>
          <t>VTIAX</t>
        </is>
      </c>
      <c r="AA176" s="49" t="n">
        <v>0.05</v>
      </c>
      <c r="AB176" s="61">
        <f>'ETF MTD'!$VO$28/'ETF MTD'!$VO$3-1</f>
        <v/>
      </c>
      <c r="AC176" s="61">
        <f>AA176*AB176</f>
        <v/>
      </c>
      <c r="AD176" s="61" t="n"/>
      <c r="AE176" s="33" t="inlineStr">
        <is>
          <t>VTIAX</t>
        </is>
      </c>
      <c r="AF176" s="49" t="n">
        <v>0.15</v>
      </c>
      <c r="AG176" s="61">
        <f>'ETF MTD'!$VO$28/'ETF MTD'!$VO$3-1</f>
        <v/>
      </c>
      <c r="AH176" s="61">
        <f>AF176*AG176</f>
        <v/>
      </c>
      <c r="AI176" s="61" t="n"/>
      <c r="AJ176" s="33" t="inlineStr">
        <is>
          <t>VTIAX</t>
        </is>
      </c>
      <c r="AK176" s="49" t="n">
        <v>0.15</v>
      </c>
      <c r="AL176" s="61">
        <f>'ETF MTD'!$VO$28/'ETF MTD'!$VO$3-1</f>
        <v/>
      </c>
      <c r="AM176" s="61">
        <f>AK176*AL176</f>
        <v/>
      </c>
      <c r="AN176" s="61" t="n"/>
      <c r="AO176" s="33" t="inlineStr">
        <is>
          <t>VTIAX</t>
        </is>
      </c>
      <c r="AP176" s="49" t="n">
        <v>0</v>
      </c>
      <c r="AQ176" s="61">
        <f>'ETF MTD'!$VO$28/'ETF MTD'!$VO$3-1</f>
        <v/>
      </c>
      <c r="AR176" s="61">
        <f>AP176*AQ176</f>
        <v/>
      </c>
      <c r="AS176" s="61" t="n"/>
      <c r="AT176" s="33" t="inlineStr">
        <is>
          <t>VTIAX</t>
        </is>
      </c>
      <c r="AU176" s="49" t="n">
        <v>0</v>
      </c>
      <c r="AV176" s="61">
        <f>'ETF MTD'!$VO$28/'ETF MTD'!$VO$3-1</f>
        <v/>
      </c>
      <c r="AW176" s="61">
        <f>AU176*AV176</f>
        <v/>
      </c>
      <c r="AX176" s="61" t="n"/>
      <c r="AY176" s="33" t="inlineStr">
        <is>
          <t>VTIAX</t>
        </is>
      </c>
      <c r="AZ176" s="49" t="n">
        <v>0.15</v>
      </c>
      <c r="BA176" s="61">
        <f>'ETF MTD'!$VO$28/'ETF MTD'!$VO$3-1</f>
        <v/>
      </c>
      <c r="BB176" s="61">
        <f>AZ176*BA176</f>
        <v/>
      </c>
      <c r="BC176" s="61" t="n"/>
      <c r="BD176" s="33" t="inlineStr">
        <is>
          <t>VTIAX</t>
        </is>
      </c>
      <c r="BE176" s="49" t="n">
        <v>0.15</v>
      </c>
      <c r="BF176" s="61">
        <f>'ETF MTD'!$VO$28/'ETF MTD'!$VO$3-1</f>
        <v/>
      </c>
      <c r="BG176" s="61">
        <f>BE176*BF176</f>
        <v/>
      </c>
      <c r="BH176" s="61" t="n"/>
      <c r="BI176" s="33" t="inlineStr">
        <is>
          <t>VTIAX</t>
        </is>
      </c>
      <c r="BJ176" s="49" t="n">
        <v>0.15</v>
      </c>
      <c r="BK176" s="61">
        <f>'ETF MTD'!$VO$28/'ETF MTD'!$VO$3-1</f>
        <v/>
      </c>
      <c r="BL176" s="61">
        <f>BJ176*BK176</f>
        <v/>
      </c>
      <c r="BM176" s="61" t="n"/>
      <c r="BN176" s="33" t="inlineStr">
        <is>
          <t>VTIAX</t>
        </is>
      </c>
      <c r="BO176" s="49" t="n">
        <v>0.15</v>
      </c>
      <c r="BP176" s="61">
        <f>'ETF MTD'!$VO$28/'ETF MTD'!$VO$3-1</f>
        <v/>
      </c>
      <c r="BQ176" s="61">
        <f>BO176*BP176</f>
        <v/>
      </c>
      <c r="BR176" s="61" t="n"/>
      <c r="BS176" s="33" t="inlineStr">
        <is>
          <t>VTIAX</t>
        </is>
      </c>
      <c r="BT176" s="49" t="n">
        <v>0.15</v>
      </c>
      <c r="BU176" s="61">
        <f>'ETF MTD'!$VO$28/'ETF MTD'!$VO$3-1</f>
        <v/>
      </c>
      <c r="BV176" s="61">
        <f>BT176*BU176</f>
        <v/>
      </c>
      <c r="BW176" s="61" t="n"/>
      <c r="BX176" s="33" t="inlineStr">
        <is>
          <t>VTIAX</t>
        </is>
      </c>
      <c r="BY176" s="49" t="n">
        <v>0.15</v>
      </c>
      <c r="BZ176" s="61">
        <f>'ETF MTD'!$VO$28/'ETF MTD'!$VO$3-1</f>
        <v/>
      </c>
      <c r="CA176" s="61">
        <f>BY176*BZ176</f>
        <v/>
      </c>
      <c r="CB176" s="61" t="n"/>
      <c r="CC176" s="33" t="inlineStr">
        <is>
          <t>VTIAX</t>
        </is>
      </c>
      <c r="CD176" s="49" t="n">
        <v>0.15</v>
      </c>
      <c r="CE176" s="61">
        <f>'ETF MTD'!$VO$28/'ETF MTD'!$VO$3-1</f>
        <v/>
      </c>
      <c r="CF176" s="61">
        <f>CD176*CE176</f>
        <v/>
      </c>
      <c r="CG176" s="61" t="n"/>
      <c r="CH176" s="33" t="inlineStr">
        <is>
          <t>VTIAX</t>
        </is>
      </c>
      <c r="CI176" s="49" t="n">
        <v>0.15</v>
      </c>
      <c r="CJ176" s="61">
        <f>'ETF MTD'!$VO$28/'ETF MTD'!$VO$3-1</f>
        <v/>
      </c>
      <c r="CK176" s="61">
        <f>CI176*CJ176</f>
        <v/>
      </c>
      <c r="CL176" s="61" t="n"/>
      <c r="CM176" s="33" t="inlineStr">
        <is>
          <t>VTIAX</t>
        </is>
      </c>
      <c r="CN176" s="49" t="n">
        <v>0.075</v>
      </c>
      <c r="CO176" s="61">
        <f>'ETF MTD'!$VO$28/'ETF MTD'!$VO$3-1</f>
        <v/>
      </c>
      <c r="CP176" s="61">
        <f>CN176*CO176</f>
        <v/>
      </c>
      <c r="CQ176" s="61" t="n"/>
      <c r="CR176" s="33" t="inlineStr">
        <is>
          <t>VTIAX</t>
        </is>
      </c>
      <c r="CS176" s="49" t="n">
        <v>0.2</v>
      </c>
      <c r="CT176" s="61">
        <f>'ETF MTD'!$VO$28/'ETF MTD'!$VO$3-1</f>
        <v/>
      </c>
      <c r="CU176" s="61">
        <f>CS176*CT176</f>
        <v/>
      </c>
      <c r="CV176" s="61" t="n"/>
      <c r="CW176" s="33" t="inlineStr">
        <is>
          <t>VTIAX</t>
        </is>
      </c>
      <c r="CX176" s="49" t="n">
        <v>0.075</v>
      </c>
      <c r="CY176" s="61">
        <f>'ETF MTD'!$VO$28/'ETF MTD'!$VO$3-1</f>
        <v/>
      </c>
      <c r="CZ176" s="61">
        <f>CX176*CY176</f>
        <v/>
      </c>
      <c r="DA176" s="61" t="n"/>
      <c r="DB176" s="33" t="inlineStr">
        <is>
          <t>VTIAX</t>
        </is>
      </c>
      <c r="DC176" s="49" t="n">
        <v>0.075</v>
      </c>
      <c r="DD176" s="61">
        <f>'ETF MTD'!$VO$28/'ETF MTD'!$VO$3-1</f>
        <v/>
      </c>
      <c r="DE176" s="61">
        <f>DC176*DD176</f>
        <v/>
      </c>
      <c r="DF176" s="61" t="n"/>
      <c r="DG176" s="33" t="inlineStr">
        <is>
          <t>VTIAX</t>
        </is>
      </c>
      <c r="DH176" s="49" t="n">
        <v>0</v>
      </c>
      <c r="DI176" s="61">
        <f>'ETF MTD'!$VO$28/'ETF MTD'!$VO$3-1</f>
        <v/>
      </c>
      <c r="DJ176" s="61">
        <f>DH176*DI176</f>
        <v/>
      </c>
      <c r="DK176" s="61" t="n"/>
      <c r="DL176" s="33" t="inlineStr">
        <is>
          <t>VTIAX</t>
        </is>
      </c>
      <c r="DM176" s="49" t="n">
        <v>0</v>
      </c>
      <c r="DN176" s="61">
        <f>'ETF MTD'!$VO$28/'ETF MTD'!$VO$3-1</f>
        <v/>
      </c>
      <c r="DO176" s="61">
        <f>DM176*DN176</f>
        <v/>
      </c>
      <c r="DP176" s="61" t="n"/>
      <c r="DQ176" s="33" t="inlineStr">
        <is>
          <t>VTIAX</t>
        </is>
      </c>
      <c r="DR176" s="49" t="n">
        <v>0</v>
      </c>
      <c r="DS176" s="61">
        <f>'ETF MTD'!$VO$28/'ETF MTD'!$VO$3-1</f>
        <v/>
      </c>
      <c r="DT176" s="61">
        <f>DR176*DS176</f>
        <v/>
      </c>
      <c r="DU176" s="61" t="n"/>
      <c r="DV176" s="33" t="inlineStr">
        <is>
          <t>VTIAX</t>
        </is>
      </c>
      <c r="DW176" s="49" t="n">
        <v>0</v>
      </c>
      <c r="DX176" s="61">
        <f>'ETF MTD'!$VO$28/'ETF MTD'!$VO$3-1</f>
        <v/>
      </c>
      <c r="DY176" s="61">
        <f>DW176*DX176</f>
        <v/>
      </c>
      <c r="DZ176" s="61" t="n"/>
      <c r="EA176" s="33" t="inlineStr">
        <is>
          <t>VTIAX</t>
        </is>
      </c>
      <c r="EB176" s="49" t="n">
        <v>0</v>
      </c>
      <c r="EC176" s="61">
        <f>'ETF MTD'!$VO$28/'ETF MTD'!$VO$3-1</f>
        <v/>
      </c>
      <c r="ED176" s="61">
        <f>EB176*EC176</f>
        <v/>
      </c>
      <c r="EE176" s="61" t="n"/>
      <c r="EF176" s="33" t="inlineStr">
        <is>
          <t>VTIAX</t>
        </is>
      </c>
      <c r="EG176" s="49" t="n">
        <v>0</v>
      </c>
      <c r="EH176" s="61">
        <f>'ETF MTD'!$VO$28/'ETF MTD'!$VO$3-1</f>
        <v/>
      </c>
      <c r="EI176" s="61">
        <f>EG176*EH176</f>
        <v/>
      </c>
      <c r="EJ176" s="61" t="n"/>
      <c r="EK176" s="33" t="inlineStr">
        <is>
          <t>VTIAX</t>
        </is>
      </c>
      <c r="EL176" s="49" t="n">
        <v>0</v>
      </c>
      <c r="EM176" s="61">
        <f>'ETF MTD'!$VO$28/'ETF MTD'!$VO$3-1</f>
        <v/>
      </c>
      <c r="EN176" s="61">
        <f>EL176*EM176</f>
        <v/>
      </c>
      <c r="EO176" s="61" t="n"/>
      <c r="EP176" s="33" t="inlineStr">
        <is>
          <t>VTIAX</t>
        </is>
      </c>
      <c r="EQ176" s="49" t="n">
        <v>0.075</v>
      </c>
      <c r="ER176" s="61">
        <f>'ETF MTD'!$VO$28/'ETF MTD'!$VO$3-1</f>
        <v/>
      </c>
      <c r="ES176" s="61">
        <f>EQ176*ER176</f>
        <v/>
      </c>
      <c r="ET176" s="61" t="n"/>
      <c r="EU176" s="33" t="inlineStr">
        <is>
          <t>VTIAX</t>
        </is>
      </c>
      <c r="EV176" s="49" t="n">
        <v>0.075</v>
      </c>
      <c r="EW176" s="61">
        <f>'ETF MTD'!$VO$28/'ETF MTD'!$VO$3-1</f>
        <v/>
      </c>
      <c r="EX176" s="61">
        <f>EV176*EW176</f>
        <v/>
      </c>
      <c r="EY176" s="61" t="n"/>
      <c r="EZ176" s="33" t="inlineStr">
        <is>
          <t>VTIAX</t>
        </is>
      </c>
      <c r="FA176" s="49" t="n">
        <v>0.15</v>
      </c>
      <c r="FB176" s="61">
        <f>'ETF MTD'!$VO$28/'ETF MTD'!$VO$3-1</f>
        <v/>
      </c>
      <c r="FC176" s="61">
        <f>FA176*FB176</f>
        <v/>
      </c>
      <c r="FD176" s="61" t="n"/>
      <c r="FE176" s="33" t="inlineStr">
        <is>
          <t>VTIAX</t>
        </is>
      </c>
      <c r="FF176" s="49" t="n">
        <v>0</v>
      </c>
      <c r="FG176" s="61">
        <f>'ETF MTD'!$VO$28/'ETF MTD'!$VO$3-1</f>
        <v/>
      </c>
      <c r="FH176" s="61">
        <f>FF176*FG176</f>
        <v/>
      </c>
      <c r="FI176" s="61" t="n"/>
      <c r="FJ176" s="33" t="inlineStr">
        <is>
          <t>VTIAX</t>
        </is>
      </c>
      <c r="FK176" s="49" t="n">
        <v>0.075</v>
      </c>
      <c r="FL176" s="61">
        <f>'ETF MTD'!$VO$28/'ETF MTD'!$VO$3-1</f>
        <v/>
      </c>
      <c r="FM176" s="61">
        <f>FK176*FL176</f>
        <v/>
      </c>
      <c r="FN176" s="61" t="n"/>
      <c r="FO176" s="33" t="inlineStr">
        <is>
          <t>VTIAX</t>
        </is>
      </c>
      <c r="FP176" s="49" t="n">
        <v>0.15</v>
      </c>
      <c r="FQ176" s="61">
        <f>'ETF MTD'!$VO$28/'ETF MTD'!$VO$3-1</f>
        <v/>
      </c>
      <c r="FR176" s="61">
        <f>FP176*FQ176</f>
        <v/>
      </c>
      <c r="FS176" s="61" t="n"/>
      <c r="FT176" s="33" t="inlineStr">
        <is>
          <t>VTIAX</t>
        </is>
      </c>
      <c r="FU176" s="49" t="n">
        <v>0</v>
      </c>
      <c r="FV176" s="61">
        <f>'ETF MTD'!$VO$28/'ETF MTD'!$VO$3-1</f>
        <v/>
      </c>
      <c r="FW176" s="61">
        <f>FU176*FV176</f>
        <v/>
      </c>
      <c r="FX176" s="61" t="n"/>
      <c r="FY176" s="33" t="inlineStr">
        <is>
          <t>VTIAX</t>
        </is>
      </c>
      <c r="FZ176" s="41" t="n">
        <v>0.125</v>
      </c>
      <c r="GA176" s="61">
        <f>'ETF MTD'!$VO$28/'ETF MTD'!$VO$3-1</f>
        <v/>
      </c>
      <c r="GB176" s="61">
        <f>FZ176*GA176</f>
        <v/>
      </c>
      <c r="GC176" s="61" t="n"/>
      <c r="GD176" s="33" t="inlineStr">
        <is>
          <t>VTIAX</t>
        </is>
      </c>
      <c r="GE176" s="41" t="n">
        <v>0.2</v>
      </c>
      <c r="GF176" s="61">
        <f>'ETF MTD'!$VO$28/'ETF MTD'!$VO$3-1</f>
        <v/>
      </c>
      <c r="GG176" s="61">
        <f>GE176*GF176</f>
        <v/>
      </c>
      <c r="GH176" s="61" t="n"/>
      <c r="GI176" s="33" t="inlineStr">
        <is>
          <t>VTIAX</t>
        </is>
      </c>
      <c r="GJ176" s="41" t="n">
        <v>0.15</v>
      </c>
      <c r="GK176" s="61">
        <f>'ETF MTD'!$VO$28/'ETF MTD'!$VO$3-1</f>
        <v/>
      </c>
      <c r="GL176" s="61">
        <f>GJ176*GK176</f>
        <v/>
      </c>
      <c r="GM176" s="61" t="n"/>
      <c r="GN176" s="33" t="inlineStr">
        <is>
          <t>VTIAX</t>
        </is>
      </c>
      <c r="GO176" s="41" t="n">
        <v>0.15</v>
      </c>
      <c r="GP176" s="61">
        <f>'ETF MTD'!$VO$28/'ETF MTD'!$VO$3-1</f>
        <v/>
      </c>
      <c r="GQ176" s="61">
        <f>GO176*GP176</f>
        <v/>
      </c>
      <c r="GR176" s="61" t="n"/>
      <c r="GS176" s="33" t="inlineStr">
        <is>
          <t>VTIAX</t>
        </is>
      </c>
      <c r="GT176" s="41" t="n">
        <v>0.15</v>
      </c>
      <c r="GU176" s="61">
        <f>'ETF MTD'!$VO$28/'ETF MTD'!$VO$3-1</f>
        <v/>
      </c>
      <c r="GV176" s="61">
        <f>GT176*GU176</f>
        <v/>
      </c>
      <c r="GW176" s="61" t="n"/>
      <c r="GX176" s="33" t="inlineStr">
        <is>
          <t>VTIAX</t>
        </is>
      </c>
      <c r="GY176" s="41" t="n">
        <v>0.075</v>
      </c>
      <c r="GZ176" s="61">
        <f>'ETF MTD'!$VO$28/'ETF MTD'!$VO$3-1</f>
        <v/>
      </c>
      <c r="HA176" s="61">
        <f>GY176*GZ176</f>
        <v/>
      </c>
      <c r="HB176" s="61" t="n"/>
      <c r="HC176" s="33" t="inlineStr">
        <is>
          <t>VTIAX</t>
        </is>
      </c>
      <c r="HD176" s="41" t="n">
        <v>0</v>
      </c>
      <c r="HE176" s="61">
        <f>'ETF MTD'!$VO$28/'ETF MTD'!$VO$3-1</f>
        <v/>
      </c>
      <c r="HF176" s="61">
        <f>HD176*HE176</f>
        <v/>
      </c>
      <c r="HG176" s="61" t="n"/>
      <c r="HH176" s="33" t="inlineStr">
        <is>
          <t>VTIAX</t>
        </is>
      </c>
      <c r="HI176" s="41" t="n">
        <v>0</v>
      </c>
      <c r="HJ176" s="61">
        <f>'ETF MTD'!$VO$28/'ETF MTD'!$VO$3-1</f>
        <v/>
      </c>
      <c r="HK176" s="61">
        <f>HI176*HJ176</f>
        <v/>
      </c>
      <c r="HL176" s="61" t="n"/>
      <c r="HM176" s="33" t="inlineStr">
        <is>
          <t>VTIAX</t>
        </is>
      </c>
      <c r="HN176" s="41" t="n">
        <v>0.075</v>
      </c>
      <c r="HO176" s="61">
        <f>'ETF MTD'!$VO$28/'ETF MTD'!$VO$3-1</f>
        <v/>
      </c>
      <c r="HP176" s="61">
        <f>HN176*HO176</f>
        <v/>
      </c>
      <c r="HQ176" s="61" t="n"/>
      <c r="HR176" s="33" t="inlineStr">
        <is>
          <t>VTIAX</t>
        </is>
      </c>
      <c r="HS176" s="41" t="n">
        <v>0.15</v>
      </c>
      <c r="HT176" s="61">
        <f>'ETF MTD'!$VO$28/'ETF MTD'!$VO$3-1</f>
        <v/>
      </c>
      <c r="HU176" s="61">
        <f>HS176*HT176</f>
        <v/>
      </c>
      <c r="HV176" s="61" t="n"/>
      <c r="HW176" s="33" t="inlineStr">
        <is>
          <t>VTIAX</t>
        </is>
      </c>
      <c r="HX176" s="41" t="n">
        <v>0.15</v>
      </c>
      <c r="HY176" s="61">
        <f>'ETF MTD'!$VO$28/'ETF MTD'!$VO$3-1</f>
        <v/>
      </c>
      <c r="HZ176" s="61">
        <f>HX176*HY176</f>
        <v/>
      </c>
      <c r="IA176" s="61" t="n"/>
      <c r="IB176" s="33" t="inlineStr">
        <is>
          <t>VTIAX</t>
        </is>
      </c>
      <c r="IC176" s="41" t="n">
        <v>0.15</v>
      </c>
      <c r="ID176" s="61">
        <f>'ETF MTD'!$VO$28/'ETF MTD'!$VO$3-1</f>
        <v/>
      </c>
      <c r="IE176" s="61">
        <f>IC176*ID176</f>
        <v/>
      </c>
      <c r="IF176" s="61" t="n"/>
      <c r="IG176" s="33" t="inlineStr">
        <is>
          <t>VTIAX</t>
        </is>
      </c>
      <c r="IH176" s="41" t="n">
        <v>0.15</v>
      </c>
      <c r="II176" s="61">
        <f>'ETF MTD'!$VO$28/'ETF MTD'!$VO$3-1</f>
        <v/>
      </c>
      <c r="IJ176" s="61">
        <f>IH176*II176</f>
        <v/>
      </c>
      <c r="IK176" s="61" t="n"/>
      <c r="IL176" s="33" t="inlineStr">
        <is>
          <t>VTIAX</t>
        </is>
      </c>
      <c r="IM176" s="41" t="n">
        <v>0.15</v>
      </c>
      <c r="IN176" s="61">
        <f>'ETF MTD'!$VO$28/'ETF MTD'!$VO$3-1</f>
        <v/>
      </c>
      <c r="IO176" s="61">
        <f>IM176*IN176</f>
        <v/>
      </c>
      <c r="IP176" s="61" t="n"/>
      <c r="IQ176" s="33" t="inlineStr">
        <is>
          <t>VTIAX</t>
        </is>
      </c>
      <c r="IR176" s="41" t="n">
        <v>0.15</v>
      </c>
      <c r="IS176" s="61">
        <f>'ETF MTD'!$VO$28/'ETF MTD'!$VO$3-1</f>
        <v/>
      </c>
      <c r="IT176" s="61">
        <f>IR176*IS176</f>
        <v/>
      </c>
      <c r="IU176" s="61" t="n"/>
      <c r="IV176" s="33" t="inlineStr">
        <is>
          <t>VTIAX</t>
        </is>
      </c>
      <c r="IW176" s="41" t="n">
        <v>0.15</v>
      </c>
      <c r="IX176" s="61">
        <f>'ETF MTD'!$VO$28/'ETF MTD'!$VO$3-1</f>
        <v/>
      </c>
      <c r="IY176" s="61">
        <f>IW176*IX176</f>
        <v/>
      </c>
      <c r="IZ176" s="61" t="n"/>
      <c r="JA176" s="33" t="inlineStr">
        <is>
          <t>VTIAX</t>
        </is>
      </c>
      <c r="JB176" s="41" t="n">
        <v>0.15</v>
      </c>
      <c r="JC176" s="61">
        <f>'ETF MTD'!$VO$28/'ETF MTD'!$VO$3-1</f>
        <v/>
      </c>
      <c r="JD176" s="61">
        <f>JB176*JC176</f>
        <v/>
      </c>
      <c r="JE176" s="61" t="n"/>
      <c r="JF176" s="33" t="inlineStr">
        <is>
          <t>VTIAX</t>
        </is>
      </c>
      <c r="JG176" s="41" t="n">
        <v>0.15</v>
      </c>
      <c r="JH176" s="61">
        <f>'ETF MTD'!$VO$28/'ETF MTD'!$VO$3-1</f>
        <v/>
      </c>
      <c r="JI176" s="61">
        <f>JG176*JH176</f>
        <v/>
      </c>
      <c r="JJ176" s="61" t="n"/>
      <c r="JK176" s="33" t="inlineStr">
        <is>
          <t>VTIAX</t>
        </is>
      </c>
      <c r="JL176" s="41" t="n">
        <v>0.15</v>
      </c>
      <c r="JM176" s="61">
        <f>'ETF MTD'!$VO$28/'ETF MTD'!$VO$3-1</f>
        <v/>
      </c>
      <c r="JN176" s="61">
        <f>JL176*JM176</f>
        <v/>
      </c>
      <c r="JO176" s="61" t="n"/>
      <c r="JP176" s="33" t="inlineStr">
        <is>
          <t>VTIAX</t>
        </is>
      </c>
      <c r="JQ176" s="41" t="n">
        <v>0.15</v>
      </c>
      <c r="JR176" s="61">
        <f>'ETF MTD'!$VO$28/'ETF MTD'!$VO$3-1</f>
        <v/>
      </c>
      <c r="JS176" s="61">
        <f>JQ176*JR176</f>
        <v/>
      </c>
      <c r="JT176" s="61" t="n"/>
      <c r="JU176" s="33" t="inlineStr">
        <is>
          <t>VTIAX</t>
        </is>
      </c>
      <c r="JV176" s="41" t="n">
        <v>0.15</v>
      </c>
      <c r="JW176" s="61">
        <f>'ETF MTD'!$VO$28/'ETF MTD'!$VO$3-1</f>
        <v/>
      </c>
      <c r="JX176" s="61">
        <f>JV176*JW176</f>
        <v/>
      </c>
      <c r="JY176" s="61" t="n"/>
      <c r="JZ176" t="inlineStr">
        <is>
          <t>Foreign Developed</t>
        </is>
      </c>
      <c r="KA176" s="41" t="n">
        <v>0.075</v>
      </c>
      <c r="KB176" s="61">
        <f>'ETF MTD'!$VO$28/'ETF MTD'!$VO$3-1</f>
        <v/>
      </c>
      <c r="KC176" s="61">
        <f>KA176*KB176</f>
        <v/>
      </c>
      <c r="KD176" s="61" t="n"/>
      <c r="KE176" t="inlineStr">
        <is>
          <t>Foreign Developed</t>
        </is>
      </c>
      <c r="KF176" s="41" t="n">
        <v>0.075</v>
      </c>
      <c r="KG176" s="61">
        <f>'ETF MTD'!$VO$28/'ETF MTD'!$VO$3-1</f>
        <v/>
      </c>
      <c r="KH176" s="61">
        <f>KF176*KG176</f>
        <v/>
      </c>
      <c r="KI176" s="61" t="n"/>
      <c r="KJ176" t="inlineStr">
        <is>
          <t>Foreign Developed</t>
        </is>
      </c>
      <c r="KK176" s="41" t="n">
        <v>0.075</v>
      </c>
      <c r="KL176" s="61">
        <f>'ETF MTD'!$VO$28/'ETF MTD'!$VO$3-1</f>
        <v/>
      </c>
      <c r="KM176" s="61">
        <f>KK176*KL176</f>
        <v/>
      </c>
      <c r="KN176" s="61" t="n"/>
      <c r="KO176" t="inlineStr">
        <is>
          <t>Foreign Developed</t>
        </is>
      </c>
      <c r="KP176" s="41" t="n">
        <v>0.075</v>
      </c>
      <c r="KQ176" s="61">
        <f>'ETF MTD'!$VO$28/'ETF MTD'!$VO$3-1</f>
        <v/>
      </c>
      <c r="KR176" s="61">
        <f>KP176*KQ176</f>
        <v/>
      </c>
      <c r="KS176" s="61" t="n"/>
      <c r="KT176" t="inlineStr">
        <is>
          <t>Foreign Developed</t>
        </is>
      </c>
      <c r="KU176" s="41" t="n">
        <v>0</v>
      </c>
      <c r="KV176" s="61">
        <f>'ETF MTD'!$VO$28/'ETF MTD'!$VO$3-1</f>
        <v/>
      </c>
      <c r="KW176" s="61">
        <f>KU176*KV176</f>
        <v/>
      </c>
      <c r="KX176" s="61" t="n"/>
      <c r="KY176" t="inlineStr">
        <is>
          <t>Foreign Developed</t>
        </is>
      </c>
      <c r="KZ176" s="41" t="n">
        <v>0</v>
      </c>
      <c r="LA176" s="61">
        <f>'ETF MTD'!$VO$28/'ETF MTD'!$VO$3-1</f>
        <v/>
      </c>
      <c r="LB176" s="61">
        <f>KZ176*LA176</f>
        <v/>
      </c>
      <c r="LC176" s="61" t="n"/>
      <c r="LD176" t="inlineStr">
        <is>
          <t>Foreign Developed</t>
        </is>
      </c>
      <c r="LE176" s="41" t="n">
        <v>0</v>
      </c>
      <c r="LF176" s="61">
        <f>'ETF MTD'!$VO$28/'ETF MTD'!$VO$3-1</f>
        <v/>
      </c>
      <c r="LG176" s="61">
        <f>LE176*LF176</f>
        <v/>
      </c>
      <c r="LH176" s="61" t="n"/>
      <c r="LI176" t="inlineStr">
        <is>
          <t>Foreign Developed</t>
        </is>
      </c>
      <c r="LJ176" s="41" t="n">
        <v>0</v>
      </c>
      <c r="LK176" s="61">
        <f>'ETF MTD'!$VO$28/'ETF MTD'!$VO$3-1</f>
        <v/>
      </c>
      <c r="LL176" s="61">
        <f>LJ176*LK176</f>
        <v/>
      </c>
      <c r="LM176" s="61" t="n"/>
      <c r="LN176" t="inlineStr">
        <is>
          <t>Foreign Developed</t>
        </is>
      </c>
      <c r="LO176" s="41" t="n">
        <v>0</v>
      </c>
      <c r="LP176" s="61">
        <f>'ETF MTD'!$VO$28/'ETF MTD'!$VO$3-1</f>
        <v/>
      </c>
      <c r="LQ176" s="61">
        <f>LO176*LP176</f>
        <v/>
      </c>
      <c r="LR176" s="61" t="n"/>
      <c r="LS176" t="inlineStr">
        <is>
          <t>Foreign Developed</t>
        </is>
      </c>
      <c r="LT176" s="41" t="n">
        <v>0</v>
      </c>
      <c r="LU176" s="61">
        <f>'ETF MTD'!$VO$28/'ETF MTD'!$VO$3-1</f>
        <v/>
      </c>
      <c r="LV176" s="61">
        <f>LT176*LU176</f>
        <v/>
      </c>
      <c r="LW176" s="61" t="n"/>
      <c r="LX176" t="inlineStr">
        <is>
          <t>Foreign Developed</t>
        </is>
      </c>
      <c r="LY176" s="41" t="n">
        <v>0</v>
      </c>
      <c r="LZ176" s="61">
        <f>'ETF MTD'!$VO$28/'ETF MTD'!$VO$3-1</f>
        <v/>
      </c>
      <c r="MA176" s="61">
        <f>LY176*LZ176</f>
        <v/>
      </c>
      <c r="MB176" s="61" t="n"/>
      <c r="MC176" t="inlineStr">
        <is>
          <t>Foreign Developed</t>
        </is>
      </c>
      <c r="MD176" s="41" t="n">
        <v>0</v>
      </c>
      <c r="ME176" s="61">
        <f>'ETF MTD'!$VO$28/'ETF MTD'!$VO$3-1</f>
        <v/>
      </c>
      <c r="MF176" s="61">
        <f>MD176*ME176</f>
        <v/>
      </c>
      <c r="MG176" s="61" t="n"/>
      <c r="MH176" t="inlineStr">
        <is>
          <t>Foreign Developed</t>
        </is>
      </c>
      <c r="MI176" s="41" t="n">
        <v>0</v>
      </c>
      <c r="MJ176" s="61">
        <f>'ETF MTD'!$VO$28/'ETF MTD'!$VO$3-1</f>
        <v/>
      </c>
      <c r="MK176" s="61">
        <f>MI176*MJ176</f>
        <v/>
      </c>
      <c r="ML176" s="61" t="n"/>
      <c r="MM176" t="inlineStr">
        <is>
          <t>Foreign Developed</t>
        </is>
      </c>
      <c r="MN176" s="41" t="n">
        <v>0</v>
      </c>
      <c r="MO176" s="61">
        <f>'ETF MTD'!$VO$28/'ETF MTD'!$VO$3-1</f>
        <v/>
      </c>
      <c r="MP176" s="61">
        <f>MN176*MO176</f>
        <v/>
      </c>
      <c r="MQ176" s="33" t="inlineStr">
        <is>
          <t>SCHF</t>
        </is>
      </c>
      <c r="MR176" t="inlineStr">
        <is>
          <t>Foreign Developed</t>
        </is>
      </c>
      <c r="MS176" s="41" t="n">
        <v>0.125</v>
      </c>
      <c r="MT176" s="61">
        <f>'ETF MTD'!$VO$28/'ETF MTD'!$VO$3-1</f>
        <v/>
      </c>
      <c r="MU176" s="61">
        <f>MS176*MT176</f>
        <v/>
      </c>
      <c r="MV176" s="61" t="n"/>
      <c r="MW176" t="inlineStr">
        <is>
          <t>Foreign Developed</t>
        </is>
      </c>
      <c r="MX176" s="41" t="n">
        <v>0.125</v>
      </c>
      <c r="MY176" s="61">
        <f>'ETF MTD'!$VO$28/'ETF MTD'!$VO$3-1</f>
        <v/>
      </c>
      <c r="MZ176" s="61">
        <f>MX176*MY176</f>
        <v/>
      </c>
      <c r="NA176" s="33" t="n"/>
      <c r="NB176" t="inlineStr">
        <is>
          <t>Foreign Developed</t>
        </is>
      </c>
      <c r="NC176" s="41" t="n">
        <v>0.2</v>
      </c>
      <c r="ND176" s="61">
        <f>'ETF MTD'!$VO$28/'ETF MTD'!$VO$3-1</f>
        <v/>
      </c>
      <c r="NE176" s="61">
        <f>NC176*ND176</f>
        <v/>
      </c>
      <c r="NF176" s="33" t="n"/>
      <c r="NG176" t="inlineStr">
        <is>
          <t>Foreign Developed</t>
        </is>
      </c>
      <c r="NH176" s="41" t="n">
        <v>0.25</v>
      </c>
      <c r="NI176" s="61">
        <f>'ETF MTD'!$VO$28/'ETF MTD'!$VO$3-1</f>
        <v/>
      </c>
      <c r="NJ176" s="61">
        <f>NH176*NI176</f>
        <v/>
      </c>
      <c r="NK176" s="33" t="n"/>
      <c r="NL176" t="inlineStr">
        <is>
          <t>Foreign Developed</t>
        </is>
      </c>
      <c r="NM176" s="41" t="n">
        <v>0.25</v>
      </c>
      <c r="NN176" s="61">
        <f>'ETF MTD'!$VO$28/'ETF MTD'!$VO$3-1</f>
        <v/>
      </c>
      <c r="NO176" s="61">
        <f>NM176*NN176</f>
        <v/>
      </c>
      <c r="NP176" s="33" t="n"/>
      <c r="NQ176" t="inlineStr">
        <is>
          <t>Foreign Developed</t>
        </is>
      </c>
      <c r="NR176" s="41" t="n">
        <v>0.25</v>
      </c>
      <c r="NS176" s="61">
        <f>'ETF MTD'!$VO$28/'ETF MTD'!$VO$3-1</f>
        <v/>
      </c>
      <c r="NT176" s="61">
        <f>NR176*NS176</f>
        <v/>
      </c>
      <c r="NU176" s="33" t="n"/>
      <c r="NV176" t="inlineStr">
        <is>
          <t>Foreign Developed</t>
        </is>
      </c>
      <c r="NW176" s="41" t="n">
        <v>0.25</v>
      </c>
      <c r="NX176" s="61">
        <f>'ETF MTD'!$VO$28/'ETF MTD'!$VO$3-1</f>
        <v/>
      </c>
      <c r="NY176" s="61">
        <f>NW176*NX176</f>
        <v/>
      </c>
      <c r="NZ176" s="33" t="n"/>
      <c r="OA176" t="inlineStr">
        <is>
          <t>Foreign Developed</t>
        </is>
      </c>
      <c r="OB176" s="41" t="n">
        <v>0.2</v>
      </c>
      <c r="OC176" s="61">
        <f>'ETF MTD'!$VO$28/'ETF MTD'!$VO$3-1</f>
        <v/>
      </c>
      <c r="OD176" s="61">
        <f>OB176*OC176</f>
        <v/>
      </c>
      <c r="OE176" s="33" t="n"/>
      <c r="OF176" t="inlineStr">
        <is>
          <t>Foreign Developed</t>
        </is>
      </c>
      <c r="OG176" s="41" t="n">
        <v>0.15</v>
      </c>
      <c r="OH176" s="61">
        <f>'ETF MTD'!$VO$28/'ETF MTD'!$VO$3-1</f>
        <v/>
      </c>
      <c r="OI176" s="61">
        <f>OG176*OH176</f>
        <v/>
      </c>
      <c r="OJ176" s="33" t="n"/>
      <c r="OK176" t="inlineStr">
        <is>
          <t>Foreign Developed</t>
        </is>
      </c>
      <c r="OL176" s="41" t="n">
        <v>0.075</v>
      </c>
      <c r="OM176" s="61">
        <f>'ETF MTD'!$VO$28/'ETF MTD'!$VO$3-1</f>
        <v/>
      </c>
      <c r="ON176" s="61">
        <f>OL176*OM176</f>
        <v/>
      </c>
      <c r="OO176" s="33" t="n"/>
      <c r="OP176" t="inlineStr">
        <is>
          <t>Foreign Developed</t>
        </is>
      </c>
      <c r="OQ176" s="41" t="n">
        <v>0.125</v>
      </c>
      <c r="OR176" s="61">
        <f>'ETF MTD'!$VO$28/'ETF MTD'!$VO$3-1</f>
        <v/>
      </c>
      <c r="OS176" s="61">
        <f>OQ176*OR176</f>
        <v/>
      </c>
      <c r="OT176" s="33" t="n"/>
      <c r="OU176" t="inlineStr">
        <is>
          <t>Foreign Developed</t>
        </is>
      </c>
      <c r="OV176" s="41" t="n">
        <v>0</v>
      </c>
      <c r="OW176" s="61">
        <f>'ETF MTD'!$VO$28/'ETF MTD'!$VO$3-1</f>
        <v/>
      </c>
      <c r="OX176" s="61">
        <f>OV176*OW176</f>
        <v/>
      </c>
      <c r="OY176" s="33" t="n"/>
      <c r="OZ176" t="inlineStr">
        <is>
          <t>Foreign Developed</t>
        </is>
      </c>
      <c r="PA176" s="41" t="n">
        <v>0.075</v>
      </c>
      <c r="PB176" s="61">
        <f>'ETF MTD'!$VO$28/'ETF MTD'!$VO$3-1</f>
        <v/>
      </c>
      <c r="PC176" s="61">
        <f>PA176*PB176</f>
        <v/>
      </c>
      <c r="PD176" s="33" t="n"/>
      <c r="PE176" t="inlineStr">
        <is>
          <t>Foreign Developed</t>
        </is>
      </c>
      <c r="PF176" s="41" t="n">
        <v>0.2</v>
      </c>
      <c r="PG176" s="61">
        <f>'ETF MTD'!$VO$28/'ETF MTD'!$VO$3-1</f>
        <v/>
      </c>
      <c r="PH176" s="61">
        <f>PF176*PG176</f>
        <v/>
      </c>
      <c r="PI176" s="33" t="n"/>
      <c r="PJ176" t="inlineStr">
        <is>
          <t>Foreign Developed</t>
        </is>
      </c>
      <c r="PK176" s="41" t="n">
        <v>0.25</v>
      </c>
      <c r="PL176" s="61">
        <f>'ETF MTD'!$VO$28/'ETF MTD'!$VO$3-1</f>
        <v/>
      </c>
      <c r="PM176" s="61">
        <f>PK176*PL176</f>
        <v/>
      </c>
      <c r="PN176" s="33" t="n"/>
      <c r="PO176" t="inlineStr">
        <is>
          <t>Foreign Developed</t>
        </is>
      </c>
      <c r="PP176" s="41" t="n">
        <v>0.15</v>
      </c>
      <c r="PQ176" s="61">
        <f>'ETF MTD'!$VO$28/'ETF MTD'!$VO$3-1</f>
        <v/>
      </c>
      <c r="PR176" s="61">
        <f>PP176*PQ176</f>
        <v/>
      </c>
      <c r="PS176" s="33" t="n"/>
      <c r="PT176" t="inlineStr">
        <is>
          <t>Foreign Developed</t>
        </is>
      </c>
      <c r="PU176" s="41" t="n">
        <v>0.15</v>
      </c>
      <c r="PV176" s="61">
        <f>'ETF MTD'!$VO$28/'ETF MTD'!$VO$3-1</f>
        <v/>
      </c>
      <c r="PW176" s="61">
        <f>PU176*PV176</f>
        <v/>
      </c>
      <c r="PX176" s="33" t="n"/>
      <c r="PY176" t="inlineStr">
        <is>
          <t>Foreign Developed</t>
        </is>
      </c>
      <c r="PZ176" s="41" t="n">
        <v>0.15</v>
      </c>
      <c r="QA176" s="61">
        <f>'ETF MTD'!$VO$28/'ETF MTD'!$VO$3-1</f>
        <v/>
      </c>
      <c r="QB176" s="61">
        <f>PZ176*QA176</f>
        <v/>
      </c>
      <c r="QC176" s="33" t="n"/>
      <c r="QD176" t="inlineStr">
        <is>
          <t>Foreign Developed</t>
        </is>
      </c>
      <c r="QE176" s="41" t="n">
        <v>0.15</v>
      </c>
      <c r="QF176" s="61">
        <f>'ETF MTD'!$VO$28/'ETF MTD'!$VO$3-1</f>
        <v/>
      </c>
      <c r="QG176" s="61">
        <f>QE176*QF176</f>
        <v/>
      </c>
      <c r="QH176" s="61" t="n"/>
      <c r="QI176" t="inlineStr">
        <is>
          <t>Foreign Developed</t>
        </is>
      </c>
      <c r="QJ176" s="41" t="n">
        <v>0.15</v>
      </c>
      <c r="QK176" s="61">
        <f>'ETF MTD'!$VO$28/'ETF MTD'!$VO$3-1</f>
        <v/>
      </c>
      <c r="QL176" s="61">
        <f>QJ176*QK176</f>
        <v/>
      </c>
      <c r="QM176" s="33" t="n"/>
      <c r="QN176" t="inlineStr">
        <is>
          <t>Foreign Developed</t>
        </is>
      </c>
      <c r="QO176" s="41" t="n">
        <v>0.15</v>
      </c>
      <c r="QP176" s="61">
        <f>'ETF MTD'!$VO$28/'ETF MTD'!$VO$3-1</f>
        <v/>
      </c>
      <c r="QQ176" s="61">
        <f>QO176*QP176</f>
        <v/>
      </c>
      <c r="QR176" s="33" t="n"/>
      <c r="QS176" t="inlineStr">
        <is>
          <t>Foreign Developed</t>
        </is>
      </c>
      <c r="QT176" s="41" t="n">
        <v>0.15</v>
      </c>
      <c r="QU176" s="61">
        <f>'ETF MTD'!$VO$28/'ETF MTD'!$VO$3-1</f>
        <v/>
      </c>
      <c r="QV176" s="61">
        <f>QT176*QU176</f>
        <v/>
      </c>
      <c r="QW176" s="33" t="n"/>
      <c r="QX176" t="inlineStr">
        <is>
          <t>Foreign Developed</t>
        </is>
      </c>
      <c r="QY176" s="41" t="n">
        <v>0.15</v>
      </c>
      <c r="QZ176" s="61">
        <f>'ETF MTD'!$VO$28/'ETF MTD'!$VO$3-1</f>
        <v/>
      </c>
      <c r="RA176" s="61">
        <f>QY176*QZ176</f>
        <v/>
      </c>
      <c r="RB176" s="33" t="n"/>
      <c r="RC176" t="inlineStr">
        <is>
          <t>Foreign Developed</t>
        </is>
      </c>
      <c r="RD176" s="41" t="n">
        <v>0.15</v>
      </c>
      <c r="RE176" s="61">
        <f>'ETF MTD'!$VO$28/'ETF MTD'!$VO$3-1</f>
        <v/>
      </c>
      <c r="RF176" s="61">
        <f>RD176*RE176</f>
        <v/>
      </c>
      <c r="RG176" s="33" t="n"/>
      <c r="RH176" t="inlineStr">
        <is>
          <t>Foreign Developed</t>
        </is>
      </c>
      <c r="RI176" s="41" t="n">
        <v>0.075</v>
      </c>
      <c r="RJ176" s="61">
        <f>'ETF MTD'!$VO$28/'ETF MTD'!$VO$3-1</f>
        <v/>
      </c>
      <c r="RK176" s="61">
        <f>RI176*RJ176</f>
        <v/>
      </c>
      <c r="RL176" s="61" t="n"/>
      <c r="RM176" s="34" t="n"/>
      <c r="RN176" s="35" t="n"/>
      <c r="RO176" s="35" t="n"/>
      <c r="RP176" s="35" t="n"/>
      <c r="RQ176" s="33" t="n"/>
      <c r="RR176" s="33" t="n"/>
      <c r="RS176" s="33" t="n"/>
      <c r="RT176" s="33" t="n"/>
    </row>
    <row r="177">
      <c r="U177" s="33" t="inlineStr">
        <is>
          <t>VEMAX</t>
        </is>
      </c>
      <c r="V177" s="49" t="n">
        <v>0.05</v>
      </c>
      <c r="W177" s="61">
        <f>'ETF MTD'!$PU$28/'ETF MTD'!$PU$3-1</f>
        <v/>
      </c>
      <c r="X177" s="61">
        <f>V177*W177</f>
        <v/>
      </c>
      <c r="Y177" s="61" t="n"/>
      <c r="Z177" s="33" t="inlineStr">
        <is>
          <t>VEMAX</t>
        </is>
      </c>
      <c r="AA177" s="49" t="n">
        <v>0.1</v>
      </c>
      <c r="AB177" s="61">
        <f>'ETF MTD'!$PU$28/'ETF MTD'!$PU$3-1</f>
        <v/>
      </c>
      <c r="AC177" s="61">
        <f>AA177*AB177</f>
        <v/>
      </c>
      <c r="AD177" s="61" t="n"/>
      <c r="AE177" s="33" t="inlineStr">
        <is>
          <t>VEMAX</t>
        </is>
      </c>
      <c r="AF177" s="49" t="n">
        <v>0.1</v>
      </c>
      <c r="AG177" s="61">
        <f>'ETF MTD'!$PU$28/'ETF MTD'!$PU$3-1</f>
        <v/>
      </c>
      <c r="AH177" s="61">
        <f>AF177*AG177</f>
        <v/>
      </c>
      <c r="AI177" s="61" t="n"/>
      <c r="AJ177" s="33" t="inlineStr">
        <is>
          <t>VEMAX</t>
        </is>
      </c>
      <c r="AK177" s="49" t="n">
        <v>0.1</v>
      </c>
      <c r="AL177" s="61">
        <f>'ETF MTD'!$PU$28/'ETF MTD'!$PU$3-1</f>
        <v/>
      </c>
      <c r="AM177" s="61">
        <f>AK177*AL177</f>
        <v/>
      </c>
      <c r="AN177" s="61" t="n"/>
      <c r="AO177" s="33" t="inlineStr">
        <is>
          <t>VEMAX</t>
        </is>
      </c>
      <c r="AP177" s="49" t="n">
        <v>0.05</v>
      </c>
      <c r="AQ177" s="61">
        <f>'ETF MTD'!$PU$28/'ETF MTD'!$PU$3-1</f>
        <v/>
      </c>
      <c r="AR177" s="61">
        <f>AP177*AQ177</f>
        <v/>
      </c>
      <c r="AS177" s="61" t="n"/>
      <c r="AT177" s="33" t="inlineStr">
        <is>
          <t>VEMAX</t>
        </is>
      </c>
      <c r="AU177" s="49" t="n">
        <v>0.05</v>
      </c>
      <c r="AV177" s="61">
        <f>'ETF MTD'!$PU$28/'ETF MTD'!$PU$3-1</f>
        <v/>
      </c>
      <c r="AW177" s="61">
        <f>AU177*AV177</f>
        <v/>
      </c>
      <c r="AX177" s="61" t="n"/>
      <c r="AY177" s="33" t="inlineStr">
        <is>
          <t>VEMAX</t>
        </is>
      </c>
      <c r="AZ177" s="49" t="n">
        <v>0.1</v>
      </c>
      <c r="BA177" s="61">
        <f>'ETF MTD'!$PU$28/'ETF MTD'!$PU$3-1</f>
        <v/>
      </c>
      <c r="BB177" s="61">
        <f>AZ177*BA177</f>
        <v/>
      </c>
      <c r="BC177" s="61" t="n"/>
      <c r="BD177" s="33" t="inlineStr">
        <is>
          <t>VEMAX</t>
        </is>
      </c>
      <c r="BE177" s="49" t="n">
        <v>0.1</v>
      </c>
      <c r="BF177" s="61">
        <f>'ETF MTD'!$PU$28/'ETF MTD'!$PU$3-1</f>
        <v/>
      </c>
      <c r="BG177" s="61">
        <f>BE177*BF177</f>
        <v/>
      </c>
      <c r="BH177" s="61" t="n"/>
      <c r="BI177" s="33" t="inlineStr">
        <is>
          <t>VEMAX</t>
        </is>
      </c>
      <c r="BJ177" s="49" t="n">
        <v>0.1</v>
      </c>
      <c r="BK177" s="61">
        <f>'ETF MTD'!$PU$28/'ETF MTD'!$PU$3-1</f>
        <v/>
      </c>
      <c r="BL177" s="61">
        <f>BJ177*BK177</f>
        <v/>
      </c>
      <c r="BM177" s="61" t="n"/>
      <c r="BN177" s="33" t="inlineStr">
        <is>
          <t>VEMAX</t>
        </is>
      </c>
      <c r="BO177" s="49" t="n">
        <v>0.1</v>
      </c>
      <c r="BP177" s="61">
        <f>'ETF MTD'!$PU$28/'ETF MTD'!$PU$3-1</f>
        <v/>
      </c>
      <c r="BQ177" s="61">
        <f>BO177*BP177</f>
        <v/>
      </c>
      <c r="BR177" s="61" t="n"/>
      <c r="BS177" s="33" t="inlineStr">
        <is>
          <t>VEMAX</t>
        </is>
      </c>
      <c r="BT177" s="49" t="n">
        <v>0.1</v>
      </c>
      <c r="BU177" s="61">
        <f>'ETF MTD'!$PU$28/'ETF MTD'!$PU$3-1</f>
        <v/>
      </c>
      <c r="BV177" s="61">
        <f>BT177*BU177</f>
        <v/>
      </c>
      <c r="BW177" s="61" t="n"/>
      <c r="BX177" s="33" t="inlineStr">
        <is>
          <t>VEMAX</t>
        </is>
      </c>
      <c r="BY177" s="49" t="n">
        <v>0.1</v>
      </c>
      <c r="BZ177" s="61">
        <f>'ETF MTD'!$PU$28/'ETF MTD'!$PU$3-1</f>
        <v/>
      </c>
      <c r="CA177" s="61">
        <f>BY177*BZ177</f>
        <v/>
      </c>
      <c r="CB177" s="61" t="n"/>
      <c r="CC177" s="33" t="inlineStr">
        <is>
          <t>VEMAX</t>
        </is>
      </c>
      <c r="CD177" s="49" t="n">
        <v>0.1</v>
      </c>
      <c r="CE177" s="61">
        <f>'ETF MTD'!$PU$28/'ETF MTD'!$PU$3-1</f>
        <v/>
      </c>
      <c r="CF177" s="61">
        <f>CD177*CE177</f>
        <v/>
      </c>
      <c r="CG177" s="61" t="n"/>
      <c r="CH177" s="33" t="inlineStr">
        <is>
          <t>VEMAX</t>
        </is>
      </c>
      <c r="CI177" s="49" t="n">
        <v>0.1</v>
      </c>
      <c r="CJ177" s="61">
        <f>'ETF MTD'!$PU$28/'ETF MTD'!$PU$3-1</f>
        <v/>
      </c>
      <c r="CK177" s="61">
        <f>CI177*CJ177</f>
        <v/>
      </c>
      <c r="CL177" s="61" t="n"/>
      <c r="CM177" s="33" t="inlineStr">
        <is>
          <t>VEMAX</t>
        </is>
      </c>
      <c r="CN177" s="49" t="n">
        <v>0.1</v>
      </c>
      <c r="CO177" s="61">
        <f>'ETF MTD'!$PU$28/'ETF MTD'!$PU$3-1</f>
        <v/>
      </c>
      <c r="CP177" s="61">
        <f>CN177*CO177</f>
        <v/>
      </c>
      <c r="CQ177" s="61" t="n"/>
      <c r="CR177" s="33" t="inlineStr">
        <is>
          <t>VEMAX</t>
        </is>
      </c>
      <c r="CS177" s="49" t="n">
        <v>0.05</v>
      </c>
      <c r="CT177" s="61">
        <f>'ETF MTD'!$PU$28/'ETF MTD'!$PU$3-1</f>
        <v/>
      </c>
      <c r="CU177" s="61">
        <f>CS177*CT177</f>
        <v/>
      </c>
      <c r="CV177" s="61" t="n"/>
      <c r="CW177" s="33" t="inlineStr">
        <is>
          <t>VEMAX</t>
        </is>
      </c>
      <c r="CX177" s="49" t="n">
        <v>0.05</v>
      </c>
      <c r="CY177" s="61">
        <f>'ETF MTD'!$PU$28/'ETF MTD'!$PU$3-1</f>
        <v/>
      </c>
      <c r="CZ177" s="61">
        <f>CX177*CY177</f>
        <v/>
      </c>
      <c r="DA177" s="61" t="n"/>
      <c r="DB177" s="33" t="inlineStr">
        <is>
          <t>VEMAX</t>
        </is>
      </c>
      <c r="DC177" s="49" t="n">
        <v>0</v>
      </c>
      <c r="DD177" s="61">
        <f>'ETF MTD'!$PU$28/'ETF MTD'!$PU$3-1</f>
        <v/>
      </c>
      <c r="DE177" s="61">
        <f>DC177*DD177</f>
        <v/>
      </c>
      <c r="DF177" s="61" t="n"/>
      <c r="DG177" s="33" t="inlineStr">
        <is>
          <t>VEMAX</t>
        </is>
      </c>
      <c r="DH177" s="49" t="n">
        <v>0</v>
      </c>
      <c r="DI177" s="61">
        <f>'ETF MTD'!$PU$28/'ETF MTD'!$PU$3-1</f>
        <v/>
      </c>
      <c r="DJ177" s="61">
        <f>DH177*DI177</f>
        <v/>
      </c>
      <c r="DK177" s="61" t="n"/>
      <c r="DL177" s="33" t="inlineStr">
        <is>
          <t>VEMAX</t>
        </is>
      </c>
      <c r="DM177" s="49" t="n">
        <v>0</v>
      </c>
      <c r="DN177" s="61">
        <f>'ETF MTD'!$PU$28/'ETF MTD'!$PU$3-1</f>
        <v/>
      </c>
      <c r="DO177" s="61">
        <f>DM177*DN177</f>
        <v/>
      </c>
      <c r="DP177" s="61" t="n"/>
      <c r="DQ177" s="33" t="inlineStr">
        <is>
          <t>VEMAX</t>
        </is>
      </c>
      <c r="DR177" s="49" t="n">
        <v>0</v>
      </c>
      <c r="DS177" s="61">
        <f>'ETF MTD'!$PU$28/'ETF MTD'!$PU$3-1</f>
        <v/>
      </c>
      <c r="DT177" s="61">
        <f>DR177*DS177</f>
        <v/>
      </c>
      <c r="DU177" s="61" t="n"/>
      <c r="DV177" s="33" t="inlineStr">
        <is>
          <t>VEMAX</t>
        </is>
      </c>
      <c r="DW177" s="49" t="n">
        <v>0</v>
      </c>
      <c r="DX177" s="61">
        <f>'ETF MTD'!$PU$28/'ETF MTD'!$PU$3-1</f>
        <v/>
      </c>
      <c r="DY177" s="61">
        <f>DW177*DX177</f>
        <v/>
      </c>
      <c r="DZ177" s="61" t="n"/>
      <c r="EA177" s="33" t="inlineStr">
        <is>
          <t>VEMAX</t>
        </is>
      </c>
      <c r="EB177" s="49" t="n">
        <v>0</v>
      </c>
      <c r="EC177" s="61">
        <f>'ETF MTD'!$PU$28/'ETF MTD'!$PU$3-1</f>
        <v/>
      </c>
      <c r="ED177" s="61">
        <f>EB177*EC177</f>
        <v/>
      </c>
      <c r="EE177" s="61" t="n"/>
      <c r="EF177" s="33" t="inlineStr">
        <is>
          <t>VEMAX</t>
        </is>
      </c>
      <c r="EG177" s="49" t="n">
        <v>0</v>
      </c>
      <c r="EH177" s="61">
        <f>'ETF MTD'!$PU$28/'ETF MTD'!$PU$3-1</f>
        <v/>
      </c>
      <c r="EI177" s="61">
        <f>EG177*EH177</f>
        <v/>
      </c>
      <c r="EJ177" s="61" t="n"/>
      <c r="EK177" s="33" t="inlineStr">
        <is>
          <t>VEMAX</t>
        </is>
      </c>
      <c r="EL177" s="49" t="n">
        <v>0.05</v>
      </c>
      <c r="EM177" s="61">
        <f>'ETF MTD'!$PU$28/'ETF MTD'!$PU$3-1</f>
        <v/>
      </c>
      <c r="EN177" s="61">
        <f>EL177*EM177</f>
        <v/>
      </c>
      <c r="EO177" s="61" t="n"/>
      <c r="EP177" s="33" t="inlineStr">
        <is>
          <t>VEMAX</t>
        </is>
      </c>
      <c r="EQ177" s="49" t="n">
        <v>0.05</v>
      </c>
      <c r="ER177" s="61">
        <f>'ETF MTD'!$PU$28/'ETF MTD'!$PU$3-1</f>
        <v/>
      </c>
      <c r="ES177" s="61">
        <f>EQ177*ER177</f>
        <v/>
      </c>
      <c r="ET177" s="61" t="n"/>
      <c r="EU177" s="33" t="inlineStr">
        <is>
          <t>VEMAX</t>
        </is>
      </c>
      <c r="EV177" s="49" t="n">
        <v>0.1</v>
      </c>
      <c r="EW177" s="61">
        <f>'ETF MTD'!$PU$28/'ETF MTD'!$PU$3-1</f>
        <v/>
      </c>
      <c r="EX177" s="61">
        <f>EV177*EW177</f>
        <v/>
      </c>
      <c r="EY177" s="61" t="n"/>
      <c r="EZ177" s="33" t="inlineStr">
        <is>
          <t>VEMAX</t>
        </is>
      </c>
      <c r="FA177" s="49" t="n">
        <v>0.1</v>
      </c>
      <c r="FB177" s="61">
        <f>'ETF MTD'!$PU$28/'ETF MTD'!$PU$3-1</f>
        <v/>
      </c>
      <c r="FC177" s="61">
        <f>FA177*FB177</f>
        <v/>
      </c>
      <c r="FD177" s="61" t="n"/>
      <c r="FE177" s="33" t="inlineStr">
        <is>
          <t>VEMAX</t>
        </is>
      </c>
      <c r="FF177" s="49" t="n">
        <v>0.05</v>
      </c>
      <c r="FG177" s="61">
        <f>'ETF MTD'!$PU$28/'ETF MTD'!$PU$3-1</f>
        <v/>
      </c>
      <c r="FH177" s="61">
        <f>FF177*FG177</f>
        <v/>
      </c>
      <c r="FI177" s="61" t="n"/>
      <c r="FJ177" s="33" t="inlineStr">
        <is>
          <t>VEMAX</t>
        </is>
      </c>
      <c r="FK177" s="49" t="n">
        <v>0.05</v>
      </c>
      <c r="FL177" s="61">
        <f>'ETF MTD'!$PU$28/'ETF MTD'!$PU$3-1</f>
        <v/>
      </c>
      <c r="FM177" s="61">
        <f>FK177*FL177</f>
        <v/>
      </c>
      <c r="FN177" s="61" t="n"/>
      <c r="FO177" s="33" t="inlineStr">
        <is>
          <t>VEMAX</t>
        </is>
      </c>
      <c r="FP177" s="49" t="n">
        <v>0.1</v>
      </c>
      <c r="FQ177" s="61">
        <f>'ETF MTD'!$PU$28/'ETF MTD'!$PU$3-1</f>
        <v/>
      </c>
      <c r="FR177" s="61">
        <f>FP177*FQ177</f>
        <v/>
      </c>
      <c r="FS177" s="61" t="n"/>
      <c r="FT177" s="33" t="inlineStr">
        <is>
          <t>VEMAX</t>
        </is>
      </c>
      <c r="FU177" s="49" t="n">
        <v>0</v>
      </c>
      <c r="FV177" s="61">
        <f>'ETF MTD'!$PU$28/'ETF MTD'!$PU$3-1</f>
        <v/>
      </c>
      <c r="FW177" s="61">
        <f>FU177*FV177</f>
        <v/>
      </c>
      <c r="FX177" s="61" t="n"/>
      <c r="FY177" s="33" t="inlineStr">
        <is>
          <t>VEMAX</t>
        </is>
      </c>
      <c r="FZ177" s="41" t="n">
        <v>0</v>
      </c>
      <c r="GA177" s="61">
        <f>'ETF MTD'!$PU$28/'ETF MTD'!$PU$3-1</f>
        <v/>
      </c>
      <c r="GB177" s="61">
        <f>FZ177*GA177</f>
        <v/>
      </c>
      <c r="GC177" s="61" t="n"/>
      <c r="GD177" s="33" t="inlineStr">
        <is>
          <t>VEMAX</t>
        </is>
      </c>
      <c r="GE177" s="41" t="n">
        <v>0.05</v>
      </c>
      <c r="GF177" s="61">
        <f>'ETF MTD'!$PU$28/'ETF MTD'!$PU$3-1</f>
        <v/>
      </c>
      <c r="GG177" s="61">
        <f>GE177*GF177</f>
        <v/>
      </c>
      <c r="GH177" s="61" t="n"/>
      <c r="GI177" s="33" t="inlineStr">
        <is>
          <t>VEMAX</t>
        </is>
      </c>
      <c r="GJ177" s="41" t="n">
        <v>0.1</v>
      </c>
      <c r="GK177" s="61">
        <f>'ETF MTD'!$PU$28/'ETF MTD'!$PU$3-1</f>
        <v/>
      </c>
      <c r="GL177" s="61">
        <f>GJ177*GK177</f>
        <v/>
      </c>
      <c r="GM177" s="61" t="n"/>
      <c r="GN177" s="33" t="inlineStr">
        <is>
          <t>VEMAX</t>
        </is>
      </c>
      <c r="GO177" s="41" t="n">
        <v>0.1</v>
      </c>
      <c r="GP177" s="61">
        <f>'ETF MTD'!$PU$28/'ETF MTD'!$PU$3-1</f>
        <v/>
      </c>
      <c r="GQ177" s="61">
        <f>GO177*GP177</f>
        <v/>
      </c>
      <c r="GR177" s="61" t="n"/>
      <c r="GS177" s="33" t="inlineStr">
        <is>
          <t>VEMAX</t>
        </is>
      </c>
      <c r="GT177" s="41" t="n">
        <v>0.1</v>
      </c>
      <c r="GU177" s="61">
        <f>'ETF MTD'!$PU$28/'ETF MTD'!$PU$3-1</f>
        <v/>
      </c>
      <c r="GV177" s="61">
        <f>GT177*GU177</f>
        <v/>
      </c>
      <c r="GW177" s="61" t="n"/>
      <c r="GX177" s="33" t="inlineStr">
        <is>
          <t>VEMAX</t>
        </is>
      </c>
      <c r="GY177" s="41" t="n">
        <v>0.05</v>
      </c>
      <c r="GZ177" s="61">
        <f>'ETF MTD'!$PU$28/'ETF MTD'!$PU$3-1</f>
        <v/>
      </c>
      <c r="HA177" s="61">
        <f>GY177*GZ177</f>
        <v/>
      </c>
      <c r="HB177" s="61" t="n"/>
      <c r="HC177" s="33" t="inlineStr">
        <is>
          <t>VEMAX</t>
        </is>
      </c>
      <c r="HD177" s="41" t="n">
        <v>0</v>
      </c>
      <c r="HE177" s="61">
        <f>'ETF MTD'!$PU$28/'ETF MTD'!$PU$3-1</f>
        <v/>
      </c>
      <c r="HF177" s="61">
        <f>HD177*HE177</f>
        <v/>
      </c>
      <c r="HG177" s="61" t="n"/>
      <c r="HH177" s="33" t="inlineStr">
        <is>
          <t>VEMAX</t>
        </is>
      </c>
      <c r="HI177" s="41" t="n">
        <v>0</v>
      </c>
      <c r="HJ177" s="61">
        <f>'ETF MTD'!$PU$28/'ETF MTD'!$PU$3-1</f>
        <v/>
      </c>
      <c r="HK177" s="61">
        <f>HI177*HJ177</f>
        <v/>
      </c>
      <c r="HL177" s="61" t="n"/>
      <c r="HM177" s="33" t="inlineStr">
        <is>
          <t>VEMAX</t>
        </is>
      </c>
      <c r="HN177" s="41" t="n">
        <v>0.05</v>
      </c>
      <c r="HO177" s="61">
        <f>'ETF MTD'!$PU$28/'ETF MTD'!$PU$3-1</f>
        <v/>
      </c>
      <c r="HP177" s="61">
        <f>HN177*HO177</f>
        <v/>
      </c>
      <c r="HQ177" s="61" t="n"/>
      <c r="HR177" s="33" t="inlineStr">
        <is>
          <t>VEMAX</t>
        </is>
      </c>
      <c r="HS177" s="41" t="n">
        <v>0.1</v>
      </c>
      <c r="HT177" s="61">
        <f>'ETF MTD'!$PU$28/'ETF MTD'!$PU$3-1</f>
        <v/>
      </c>
      <c r="HU177" s="61">
        <f>HS177*HT177</f>
        <v/>
      </c>
      <c r="HV177" s="61" t="n"/>
      <c r="HW177" s="33" t="inlineStr">
        <is>
          <t>VEMAX</t>
        </is>
      </c>
      <c r="HX177" s="41" t="n">
        <v>0.1</v>
      </c>
      <c r="HY177" s="61">
        <f>'ETF MTD'!$PU$28/'ETF MTD'!$PU$3-1</f>
        <v/>
      </c>
      <c r="HZ177" s="61">
        <f>HX177*HY177</f>
        <v/>
      </c>
      <c r="IA177" s="61" t="n"/>
      <c r="IB177" s="33" t="inlineStr">
        <is>
          <t>VEMAX</t>
        </is>
      </c>
      <c r="IC177" s="41" t="n">
        <v>0.1</v>
      </c>
      <c r="ID177" s="61">
        <f>'ETF MTD'!$PU$28/'ETF MTD'!$PU$3-1</f>
        <v/>
      </c>
      <c r="IE177" s="61">
        <f>IC177*ID177</f>
        <v/>
      </c>
      <c r="IF177" s="61" t="n"/>
      <c r="IG177" s="33" t="inlineStr">
        <is>
          <t>VEMAX</t>
        </is>
      </c>
      <c r="IH177" s="41" t="n">
        <v>0.1</v>
      </c>
      <c r="II177" s="61">
        <f>'ETF MTD'!$PU$28/'ETF MTD'!$PU$3-1</f>
        <v/>
      </c>
      <c r="IJ177" s="61">
        <f>IH177*II177</f>
        <v/>
      </c>
      <c r="IK177" s="61" t="n"/>
      <c r="IL177" s="33" t="inlineStr">
        <is>
          <t>VEMAX</t>
        </is>
      </c>
      <c r="IM177" s="41" t="n">
        <v>0.1</v>
      </c>
      <c r="IN177" s="61">
        <f>'ETF MTD'!$PU$28/'ETF MTD'!$PU$3-1</f>
        <v/>
      </c>
      <c r="IO177" s="61">
        <f>IM177*IN177</f>
        <v/>
      </c>
      <c r="IP177" s="61" t="n"/>
      <c r="IQ177" s="33" t="inlineStr">
        <is>
          <t>VEMAX</t>
        </is>
      </c>
      <c r="IR177" s="41" t="n">
        <v>0.1</v>
      </c>
      <c r="IS177" s="61">
        <f>'ETF MTD'!$PU$28/'ETF MTD'!$PU$3-1</f>
        <v/>
      </c>
      <c r="IT177" s="61">
        <f>IR177*IS177</f>
        <v/>
      </c>
      <c r="IU177" s="61" t="n"/>
      <c r="IV177" s="33" t="inlineStr">
        <is>
          <t>VEMAX</t>
        </is>
      </c>
      <c r="IW177" s="41" t="n">
        <v>0.1</v>
      </c>
      <c r="IX177" s="61">
        <f>'ETF MTD'!$PU$28/'ETF MTD'!$PU$3-1</f>
        <v/>
      </c>
      <c r="IY177" s="61">
        <f>IW177*IX177</f>
        <v/>
      </c>
      <c r="IZ177" s="61" t="n"/>
      <c r="JA177" s="33" t="inlineStr">
        <is>
          <t>VEMAX</t>
        </is>
      </c>
      <c r="JB177" s="41" t="n">
        <v>0.1</v>
      </c>
      <c r="JC177" s="61">
        <f>'ETF MTD'!$PU$28/'ETF MTD'!$PU$3-1</f>
        <v/>
      </c>
      <c r="JD177" s="61">
        <f>JB177*JC177</f>
        <v/>
      </c>
      <c r="JE177" s="61" t="n"/>
      <c r="JF177" s="33" t="inlineStr">
        <is>
          <t>VEMAX</t>
        </is>
      </c>
      <c r="JG177" s="41" t="n">
        <v>0.1</v>
      </c>
      <c r="JH177" s="61">
        <f>'ETF MTD'!$PU$28/'ETF MTD'!$PU$3-1</f>
        <v/>
      </c>
      <c r="JI177" s="61">
        <f>JG177*JH177</f>
        <v/>
      </c>
      <c r="JJ177" s="61" t="n"/>
      <c r="JK177" s="33" t="inlineStr">
        <is>
          <t>VEMAX</t>
        </is>
      </c>
      <c r="JL177" s="41" t="n">
        <v>0.1</v>
      </c>
      <c r="JM177" s="61">
        <f>'ETF MTD'!$PU$28/'ETF MTD'!$PU$3-1</f>
        <v/>
      </c>
      <c r="JN177" s="61">
        <f>JL177*JM177</f>
        <v/>
      </c>
      <c r="JO177" s="61" t="n"/>
      <c r="JP177" s="33" t="inlineStr">
        <is>
          <t>VEMAX</t>
        </is>
      </c>
      <c r="JQ177" s="41" t="n">
        <v>0.05</v>
      </c>
      <c r="JR177" s="61">
        <f>'ETF MTD'!$PU$28/'ETF MTD'!$PU$3-1</f>
        <v/>
      </c>
      <c r="JS177" s="61">
        <f>JQ177*JR177</f>
        <v/>
      </c>
      <c r="JT177" s="61" t="n"/>
      <c r="JU177" s="33" t="inlineStr">
        <is>
          <t>VEMAX</t>
        </is>
      </c>
      <c r="JV177" s="41" t="n">
        <v>0.05</v>
      </c>
      <c r="JW177" s="61">
        <f>'ETF MTD'!$PU$28/'ETF MTD'!$PU$3-1</f>
        <v/>
      </c>
      <c r="JX177" s="61">
        <f>JV177*JW177</f>
        <v/>
      </c>
      <c r="JY177" s="61" t="n"/>
      <c r="JZ177" t="inlineStr">
        <is>
          <t>Emerging Markets</t>
        </is>
      </c>
      <c r="KA177" s="41" t="n">
        <v>0.05</v>
      </c>
      <c r="KB177" s="61">
        <f>'ETF MTD'!$PU$28/'ETF MTD'!$PU$3-1</f>
        <v/>
      </c>
      <c r="KC177" s="61">
        <f>KA177*KB177</f>
        <v/>
      </c>
      <c r="KD177" s="61" t="n"/>
      <c r="KE177" t="inlineStr">
        <is>
          <t>Emerging Markets</t>
        </is>
      </c>
      <c r="KF177" s="41" t="n">
        <v>0.05</v>
      </c>
      <c r="KG177" s="61">
        <f>'ETF MTD'!$PU$28/'ETF MTD'!$PU$3-1</f>
        <v/>
      </c>
      <c r="KH177" s="61">
        <f>KF177*KG177</f>
        <v/>
      </c>
      <c r="KI177" s="61" t="n"/>
      <c r="KJ177" t="inlineStr">
        <is>
          <t>Emerging Markets</t>
        </is>
      </c>
      <c r="KK177" s="41" t="n">
        <v>0</v>
      </c>
      <c r="KL177" s="61">
        <f>'ETF MTD'!$PU$28/'ETF MTD'!$PU$3-1</f>
        <v/>
      </c>
      <c r="KM177" s="61">
        <f>KK177*KL177</f>
        <v/>
      </c>
      <c r="KN177" s="61" t="n"/>
      <c r="KO177" t="inlineStr">
        <is>
          <t>Emerging Markets</t>
        </is>
      </c>
      <c r="KP177" s="41" t="n">
        <v>0</v>
      </c>
      <c r="KQ177" s="61">
        <f>'ETF MTD'!$PU$28/'ETF MTD'!$PU$3-1</f>
        <v/>
      </c>
      <c r="KR177" s="61">
        <f>KP177*KQ177</f>
        <v/>
      </c>
      <c r="KS177" s="61" t="n"/>
      <c r="KT177" t="inlineStr">
        <is>
          <t>Emerging Markets</t>
        </is>
      </c>
      <c r="KU177" s="41" t="n">
        <v>0</v>
      </c>
      <c r="KV177" s="61">
        <f>'ETF MTD'!$PU$28/'ETF MTD'!$PU$3-1</f>
        <v/>
      </c>
      <c r="KW177" s="61">
        <f>KU177*KV177</f>
        <v/>
      </c>
      <c r="KX177" s="61" t="n"/>
      <c r="KY177" t="inlineStr">
        <is>
          <t>Emerging Markets</t>
        </is>
      </c>
      <c r="KZ177" s="41" t="n">
        <v>0</v>
      </c>
      <c r="LA177" s="61">
        <f>'ETF MTD'!$PU$28/'ETF MTD'!$PU$3-1</f>
        <v/>
      </c>
      <c r="LB177" s="61">
        <f>KZ177*LA177</f>
        <v/>
      </c>
      <c r="LC177" s="61" t="n"/>
      <c r="LD177" t="inlineStr">
        <is>
          <t>Emerging Markets</t>
        </is>
      </c>
      <c r="LE177" s="41" t="n">
        <v>0</v>
      </c>
      <c r="LF177" s="61">
        <f>'ETF MTD'!$PU$28/'ETF MTD'!$PU$3-1</f>
        <v/>
      </c>
      <c r="LG177" s="61">
        <f>LE177*LF177</f>
        <v/>
      </c>
      <c r="LH177" s="61" t="n"/>
      <c r="LI177" t="inlineStr">
        <is>
          <t>Emerging Markets</t>
        </is>
      </c>
      <c r="LJ177" s="41" t="n">
        <v>0</v>
      </c>
      <c r="LK177" s="61">
        <f>'ETF MTD'!$PU$28/'ETF MTD'!$PU$3-1</f>
        <v/>
      </c>
      <c r="LL177" s="61">
        <f>LJ177*LK177</f>
        <v/>
      </c>
      <c r="LM177" s="61" t="n"/>
      <c r="LN177" t="inlineStr">
        <is>
          <t>Emerging Markets</t>
        </is>
      </c>
      <c r="LO177" s="41" t="n">
        <v>0</v>
      </c>
      <c r="LP177" s="61">
        <f>'ETF MTD'!$PU$28/'ETF MTD'!$PU$3-1</f>
        <v/>
      </c>
      <c r="LQ177" s="61">
        <f>LO177*LP177</f>
        <v/>
      </c>
      <c r="LR177" s="61" t="n"/>
      <c r="LS177" t="inlineStr">
        <is>
          <t>Emerging Markets</t>
        </is>
      </c>
      <c r="LT177" s="41" t="n">
        <v>0</v>
      </c>
      <c r="LU177" s="61">
        <f>'ETF MTD'!$PU$28/'ETF MTD'!$PU$3-1</f>
        <v/>
      </c>
      <c r="LV177" s="61">
        <f>LT177*LU177</f>
        <v/>
      </c>
      <c r="LW177" s="61" t="n"/>
      <c r="LX177" t="inlineStr">
        <is>
          <t>Emerging Markets</t>
        </is>
      </c>
      <c r="LY177" s="41" t="n">
        <v>0</v>
      </c>
      <c r="LZ177" s="61">
        <f>'ETF MTD'!$PU$28/'ETF MTD'!$PU$3-1</f>
        <v/>
      </c>
      <c r="MA177" s="61">
        <f>LY177*LZ177</f>
        <v/>
      </c>
      <c r="MB177" s="61" t="n"/>
      <c r="MC177" t="inlineStr">
        <is>
          <t>Emerging Markets</t>
        </is>
      </c>
      <c r="MD177" s="41" t="n">
        <v>0</v>
      </c>
      <c r="ME177" s="61">
        <f>'ETF MTD'!$PU$28/'ETF MTD'!$PU$3-1</f>
        <v/>
      </c>
      <c r="MF177" s="61">
        <f>MD177*ME177</f>
        <v/>
      </c>
      <c r="MG177" s="61" t="n"/>
      <c r="MH177" t="inlineStr">
        <is>
          <t>Emerging Markets</t>
        </is>
      </c>
      <c r="MI177" s="41" t="n">
        <v>0</v>
      </c>
      <c r="MJ177" s="61">
        <f>'ETF MTD'!$PU$28/'ETF MTD'!$PU$3-1</f>
        <v/>
      </c>
      <c r="MK177" s="61">
        <f>MI177*MJ177</f>
        <v/>
      </c>
      <c r="ML177" s="61" t="n"/>
      <c r="MM177" t="inlineStr">
        <is>
          <t>Emerging Markets</t>
        </is>
      </c>
      <c r="MN177" s="41" t="n">
        <v>0</v>
      </c>
      <c r="MO177" s="61">
        <f>'ETF MTD'!$PU$28/'ETF MTD'!$PU$3-1</f>
        <v/>
      </c>
      <c r="MP177" s="61">
        <f>MN177*MO177</f>
        <v/>
      </c>
      <c r="MQ177" s="33" t="inlineStr">
        <is>
          <t>SCHE</t>
        </is>
      </c>
      <c r="MR177" t="inlineStr">
        <is>
          <t>Emerging Markets</t>
        </is>
      </c>
      <c r="MS177" s="41" t="n">
        <v>0</v>
      </c>
      <c r="MT177" s="61">
        <f>'ETF MTD'!$PU$28/'ETF MTD'!$PU$3-1</f>
        <v/>
      </c>
      <c r="MU177" s="61">
        <f>MS177*MT177</f>
        <v/>
      </c>
      <c r="MV177" s="61" t="n"/>
      <c r="MW177" t="inlineStr">
        <is>
          <t>Emerging Markets</t>
        </is>
      </c>
      <c r="MX177" s="41" t="n">
        <v>0</v>
      </c>
      <c r="MY177" s="61">
        <f>'ETF MTD'!$PU$28/'ETF MTD'!$PU$3-1</f>
        <v/>
      </c>
      <c r="MZ177" s="61">
        <f>MX177*MY177</f>
        <v/>
      </c>
      <c r="NA177" s="33" t="n"/>
      <c r="NB177" t="inlineStr">
        <is>
          <t>Emerging Markets</t>
        </is>
      </c>
      <c r="NC177" s="41" t="n">
        <v>0.05</v>
      </c>
      <c r="ND177" s="61">
        <f>'ETF MTD'!$PU$28/'ETF MTD'!$PU$3-1</f>
        <v/>
      </c>
      <c r="NE177" s="61">
        <f>NC177*ND177</f>
        <v/>
      </c>
      <c r="NF177" s="33" t="n"/>
      <c r="NG177" t="inlineStr">
        <is>
          <t>Emerging Markets</t>
        </is>
      </c>
      <c r="NH177" s="41" t="n">
        <v>0</v>
      </c>
      <c r="NI177" s="61">
        <f>'ETF MTD'!$PU$28/'ETF MTD'!$PU$3-1</f>
        <v/>
      </c>
      <c r="NJ177" s="61">
        <f>NH177*NI177</f>
        <v/>
      </c>
      <c r="NK177" s="33" t="n"/>
      <c r="NL177" t="inlineStr">
        <is>
          <t>Emerging Markets</t>
        </is>
      </c>
      <c r="NM177" s="41" t="n">
        <v>0</v>
      </c>
      <c r="NN177" s="61">
        <f>'ETF MTD'!$PU$28/'ETF MTD'!$PU$3-1</f>
        <v/>
      </c>
      <c r="NO177" s="61">
        <f>NM177*NN177</f>
        <v/>
      </c>
      <c r="NP177" s="33" t="n"/>
      <c r="NQ177" t="inlineStr">
        <is>
          <t>Emerging Markets</t>
        </is>
      </c>
      <c r="NR177" s="41" t="n">
        <v>0</v>
      </c>
      <c r="NS177" s="61">
        <f>'ETF MTD'!$PU$28/'ETF MTD'!$PU$3-1</f>
        <v/>
      </c>
      <c r="NT177" s="61">
        <f>NR177*NS177</f>
        <v/>
      </c>
      <c r="NU177" s="33" t="n"/>
      <c r="NV177" t="inlineStr">
        <is>
          <t>Emerging Markets</t>
        </is>
      </c>
      <c r="NW177" s="41" t="n">
        <v>0</v>
      </c>
      <c r="NX177" s="61">
        <f>'ETF MTD'!$PU$28/'ETF MTD'!$PU$3-1</f>
        <v/>
      </c>
      <c r="NY177" s="61">
        <f>NW177*NX177</f>
        <v/>
      </c>
      <c r="NZ177" s="33" t="n"/>
      <c r="OA177" t="inlineStr">
        <is>
          <t>Emerging Markets</t>
        </is>
      </c>
      <c r="OB177" s="41" t="n">
        <v>0.05</v>
      </c>
      <c r="OC177" s="61">
        <f>'ETF MTD'!$PU$28/'ETF MTD'!$PU$3-1</f>
        <v/>
      </c>
      <c r="OD177" s="61">
        <f>OB177*OC177</f>
        <v/>
      </c>
      <c r="OE177" s="33" t="n"/>
      <c r="OF177" t="inlineStr">
        <is>
          <t>Emerging Markets</t>
        </is>
      </c>
      <c r="OG177" s="41" t="n">
        <v>0.1</v>
      </c>
      <c r="OH177" s="61">
        <f>'ETF MTD'!$PU$28/'ETF MTD'!$PU$3-1</f>
        <v/>
      </c>
      <c r="OI177" s="61">
        <f>OG177*OH177</f>
        <v/>
      </c>
      <c r="OJ177" s="33" t="n"/>
      <c r="OK177" t="inlineStr">
        <is>
          <t>Emerging Markets</t>
        </is>
      </c>
      <c r="OL177" s="41" t="n">
        <v>0.05</v>
      </c>
      <c r="OM177" s="61">
        <f>'ETF MTD'!$PU$28/'ETF MTD'!$PU$3-1</f>
        <v/>
      </c>
      <c r="ON177" s="61">
        <f>OL177*OM177</f>
        <v/>
      </c>
      <c r="OO177" s="33" t="n"/>
      <c r="OP177" t="inlineStr">
        <is>
          <t>Emerging Markets</t>
        </is>
      </c>
      <c r="OQ177" s="41" t="n">
        <v>0</v>
      </c>
      <c r="OR177" s="61">
        <f>'ETF MTD'!$PU$28/'ETF MTD'!$PU$3-1</f>
        <v/>
      </c>
      <c r="OS177" s="61">
        <f>OQ177*OR177</f>
        <v/>
      </c>
      <c r="OT177" s="33" t="n"/>
      <c r="OU177" t="inlineStr">
        <is>
          <t>Emerging Markets</t>
        </is>
      </c>
      <c r="OV177" s="41" t="n">
        <v>0</v>
      </c>
      <c r="OW177" s="61">
        <f>'ETF MTD'!$PU$28/'ETF MTD'!$PU$3-1</f>
        <v/>
      </c>
      <c r="OX177" s="61">
        <f>OV177*OW177</f>
        <v/>
      </c>
      <c r="OY177" s="33" t="n"/>
      <c r="OZ177" t="inlineStr">
        <is>
          <t>Emerging Markets</t>
        </is>
      </c>
      <c r="PA177" s="41" t="n">
        <v>0.05</v>
      </c>
      <c r="PB177" s="61">
        <f>'ETF MTD'!$PU$28/'ETF MTD'!$PU$3-1</f>
        <v/>
      </c>
      <c r="PC177" s="61">
        <f>PA177*PB177</f>
        <v/>
      </c>
      <c r="PD177" s="33" t="n"/>
      <c r="PE177" t="inlineStr">
        <is>
          <t>Emerging Markets</t>
        </is>
      </c>
      <c r="PF177" s="41" t="n">
        <v>0.05</v>
      </c>
      <c r="PG177" s="61">
        <f>'ETF MTD'!$PU$28/'ETF MTD'!$PU$3-1</f>
        <v/>
      </c>
      <c r="PH177" s="61">
        <f>PF177*PG177</f>
        <v/>
      </c>
      <c r="PI177" s="33" t="n"/>
      <c r="PJ177" t="inlineStr">
        <is>
          <t>Emerging Markets</t>
        </is>
      </c>
      <c r="PK177" s="41" t="n">
        <v>0</v>
      </c>
      <c r="PL177" s="61">
        <f>'ETF MTD'!$PU$28/'ETF MTD'!$PU$3-1</f>
        <v/>
      </c>
      <c r="PM177" s="61">
        <f>PK177*PL177</f>
        <v/>
      </c>
      <c r="PN177" s="33" t="n"/>
      <c r="PO177" t="inlineStr">
        <is>
          <t>Emerging Markets</t>
        </is>
      </c>
      <c r="PP177" s="41" t="n">
        <v>0.1</v>
      </c>
      <c r="PQ177" s="61">
        <f>'ETF MTD'!$PU$28/'ETF MTD'!$PU$3-1</f>
        <v/>
      </c>
      <c r="PR177" s="61">
        <f>PP177*PQ177</f>
        <v/>
      </c>
      <c r="PS177" s="33" t="n"/>
      <c r="PT177" t="inlineStr">
        <is>
          <t>Emerging Markets</t>
        </is>
      </c>
      <c r="PU177" s="41" t="n">
        <v>0.1</v>
      </c>
      <c r="PV177" s="61">
        <f>'ETF MTD'!$PU$28/'ETF MTD'!$PU$3-1</f>
        <v/>
      </c>
      <c r="PW177" s="61">
        <f>PU177*PV177</f>
        <v/>
      </c>
      <c r="PX177" s="33" t="n"/>
      <c r="PY177" t="inlineStr">
        <is>
          <t>Emerging Markets</t>
        </is>
      </c>
      <c r="PZ177" s="41" t="n">
        <v>0.1</v>
      </c>
      <c r="QA177" s="61">
        <f>'ETF MTD'!$PU$28/'ETF MTD'!$PU$3-1</f>
        <v/>
      </c>
      <c r="QB177" s="61">
        <f>PZ177*QA177</f>
        <v/>
      </c>
      <c r="QC177" s="33" t="n"/>
      <c r="QD177" t="inlineStr">
        <is>
          <t>Emerging Markets</t>
        </is>
      </c>
      <c r="QE177" s="41" t="n">
        <v>0.1</v>
      </c>
      <c r="QF177" s="61">
        <f>'ETF MTD'!$PU$28/'ETF MTD'!$PU$3-1</f>
        <v/>
      </c>
      <c r="QG177" s="61">
        <f>QE177*QF177</f>
        <v/>
      </c>
      <c r="QH177" s="61" t="n"/>
      <c r="QI177" t="inlineStr">
        <is>
          <t>Emerging Markets</t>
        </is>
      </c>
      <c r="QJ177" s="41" t="n">
        <v>0.1</v>
      </c>
      <c r="QK177" s="61">
        <f>'ETF MTD'!$PU$28/'ETF MTD'!$PU$3-1</f>
        <v/>
      </c>
      <c r="QL177" s="61">
        <f>QJ177*QK177</f>
        <v/>
      </c>
      <c r="QM177" s="33" t="n"/>
      <c r="QN177" t="inlineStr">
        <is>
          <t>Emerging Markets</t>
        </is>
      </c>
      <c r="QO177" s="41" t="n">
        <v>0.1</v>
      </c>
      <c r="QP177" s="61">
        <f>'ETF MTD'!$PU$28/'ETF MTD'!$PU$3-1</f>
        <v/>
      </c>
      <c r="QQ177" s="61">
        <f>QO177*QP177</f>
        <v/>
      </c>
      <c r="QR177" s="33" t="n"/>
      <c r="QS177" t="inlineStr">
        <is>
          <t>Emerging Markets</t>
        </is>
      </c>
      <c r="QT177" s="41" t="n">
        <v>0.1</v>
      </c>
      <c r="QU177" s="61">
        <f>'ETF MTD'!$PU$28/'ETF MTD'!$PU$3-1</f>
        <v/>
      </c>
      <c r="QV177" s="61">
        <f>QT177*QU177</f>
        <v/>
      </c>
      <c r="QW177" s="33" t="n"/>
      <c r="QX177" t="inlineStr">
        <is>
          <t>Emerging Markets</t>
        </is>
      </c>
      <c r="QY177" s="41" t="n">
        <v>0.1</v>
      </c>
      <c r="QZ177" s="61">
        <f>'ETF MTD'!$PU$28/'ETF MTD'!$PU$3-1</f>
        <v/>
      </c>
      <c r="RA177" s="61">
        <f>QY177*QZ177</f>
        <v/>
      </c>
      <c r="RB177" s="33" t="n"/>
      <c r="RC177" t="inlineStr">
        <is>
          <t>Emerging Markets</t>
        </is>
      </c>
      <c r="RD177" s="41" t="n">
        <v>0.1</v>
      </c>
      <c r="RE177" s="61">
        <f>'ETF MTD'!$PU$28/'ETF MTD'!$PU$3-1</f>
        <v/>
      </c>
      <c r="RF177" s="61">
        <f>RD177*RE177</f>
        <v/>
      </c>
      <c r="RG177" s="33" t="n"/>
      <c r="RH177" t="inlineStr">
        <is>
          <t>Emerging Markets</t>
        </is>
      </c>
      <c r="RI177" s="41" t="n">
        <v>0.05</v>
      </c>
      <c r="RJ177" s="61">
        <f>'ETF MTD'!$PU$28/'ETF MTD'!$PU$3-1</f>
        <v/>
      </c>
      <c r="RK177" s="61">
        <f>RI177*RJ177</f>
        <v/>
      </c>
      <c r="RL177" s="61" t="n"/>
      <c r="RM177" s="34" t="n"/>
      <c r="RN177" s="35" t="n"/>
      <c r="RO177" s="35" t="n"/>
      <c r="RP177" s="35" t="n"/>
      <c r="RQ177" s="33" t="n"/>
      <c r="RR177" s="33" t="n"/>
      <c r="RS177" s="33" t="n"/>
      <c r="RT177" s="33" t="n"/>
    </row>
    <row r="178">
      <c r="U178" s="33" t="inlineStr">
        <is>
          <t>VGSLX</t>
        </is>
      </c>
      <c r="V178" s="49" t="n">
        <v>0.15</v>
      </c>
      <c r="W178" s="61">
        <f>'ETF MTD'!$JU$28/'ETF MTD'!$JU$3-1</f>
        <v/>
      </c>
      <c r="X178" s="61">
        <f>V178*W178</f>
        <v/>
      </c>
      <c r="Y178" s="61" t="n"/>
      <c r="Z178" s="33" t="inlineStr">
        <is>
          <t>VGSLX</t>
        </is>
      </c>
      <c r="AA178" s="49" t="n">
        <v>0.15</v>
      </c>
      <c r="AB178" s="61">
        <f>'ETF MTD'!$JU$28/'ETF MTD'!$JU$3-1</f>
        <v/>
      </c>
      <c r="AC178" s="61">
        <f>AA178*AB178</f>
        <v/>
      </c>
      <c r="AD178" s="61" t="n"/>
      <c r="AE178" s="33" t="inlineStr">
        <is>
          <t>VGSLX</t>
        </is>
      </c>
      <c r="AF178" s="49" t="n">
        <v>0.15</v>
      </c>
      <c r="AG178" s="61">
        <f>'ETF MTD'!$JU$28/'ETF MTD'!$JU$3-1</f>
        <v/>
      </c>
      <c r="AH178" s="61">
        <f>AF178*AG178</f>
        <v/>
      </c>
      <c r="AI178" s="61" t="n"/>
      <c r="AJ178" s="33" t="inlineStr">
        <is>
          <t>VGSLX</t>
        </is>
      </c>
      <c r="AK178" s="49" t="n">
        <v>0.075</v>
      </c>
      <c r="AL178" s="61">
        <f>'ETF MTD'!$JU$28/'ETF MTD'!$JU$3-1</f>
        <v/>
      </c>
      <c r="AM178" s="61">
        <f>AK178*AL178</f>
        <v/>
      </c>
      <c r="AN178" s="61" t="n"/>
      <c r="AO178" s="33" t="inlineStr">
        <is>
          <t>VGSLX</t>
        </is>
      </c>
      <c r="AP178" s="49" t="n">
        <v>0</v>
      </c>
      <c r="AQ178" s="61">
        <f>'ETF MTD'!$JU$28/'ETF MTD'!$JU$3-1</f>
        <v/>
      </c>
      <c r="AR178" s="61">
        <f>AP178*AQ178</f>
        <v/>
      </c>
      <c r="AS178" s="61" t="n"/>
      <c r="AT178" s="33" t="inlineStr">
        <is>
          <t>VGSLX</t>
        </is>
      </c>
      <c r="AU178" s="49" t="n">
        <v>0</v>
      </c>
      <c r="AV178" s="61">
        <f>'ETF MTD'!$JU$28/'ETF MTD'!$JU$3-1</f>
        <v/>
      </c>
      <c r="AW178" s="61">
        <f>AU178*AV178</f>
        <v/>
      </c>
      <c r="AX178" s="61" t="n"/>
      <c r="AY178" s="33" t="inlineStr">
        <is>
          <t>VGSLX</t>
        </is>
      </c>
      <c r="AZ178" s="49" t="n">
        <v>0</v>
      </c>
      <c r="BA178" s="61">
        <f>'ETF MTD'!$JU$28/'ETF MTD'!$JU$3-1</f>
        <v/>
      </c>
      <c r="BB178" s="61">
        <f>AZ178*BA178</f>
        <v/>
      </c>
      <c r="BC178" s="61" t="n"/>
      <c r="BD178" s="33" t="inlineStr">
        <is>
          <t>VGSLX</t>
        </is>
      </c>
      <c r="BE178" s="49" t="n">
        <v>0.15</v>
      </c>
      <c r="BF178" s="61">
        <f>'ETF MTD'!$JU$28/'ETF MTD'!$JU$3-1</f>
        <v/>
      </c>
      <c r="BG178" s="61">
        <f>BE178*BF178</f>
        <v/>
      </c>
      <c r="BH178" s="61" t="n"/>
      <c r="BI178" s="33" t="inlineStr">
        <is>
          <t>VGSLX</t>
        </is>
      </c>
      <c r="BJ178" s="49" t="n">
        <v>0.15</v>
      </c>
      <c r="BK178" s="61">
        <f>'ETF MTD'!$JU$28/'ETF MTD'!$JU$3-1</f>
        <v/>
      </c>
      <c r="BL178" s="61">
        <f>BJ178*BK178</f>
        <v/>
      </c>
      <c r="BM178" s="61" t="n"/>
      <c r="BN178" s="33" t="inlineStr">
        <is>
          <t>VGSLX</t>
        </is>
      </c>
      <c r="BO178" s="49" t="n">
        <v>0.075</v>
      </c>
      <c r="BP178" s="61">
        <f>'ETF MTD'!$JU$28/'ETF MTD'!$JU$3-1</f>
        <v/>
      </c>
      <c r="BQ178" s="61">
        <f>BO178*BP178</f>
        <v/>
      </c>
      <c r="BR178" s="61" t="n"/>
      <c r="BS178" s="33" t="inlineStr">
        <is>
          <t>VGSLX</t>
        </is>
      </c>
      <c r="BT178" s="49" t="n">
        <v>0.075</v>
      </c>
      <c r="BU178" s="61">
        <f>'ETF MTD'!$JU$28/'ETF MTD'!$JU$3-1</f>
        <v/>
      </c>
      <c r="BV178" s="61">
        <f>BT178*BU178</f>
        <v/>
      </c>
      <c r="BW178" s="61" t="n"/>
      <c r="BX178" s="33" t="inlineStr">
        <is>
          <t>VGSLX</t>
        </is>
      </c>
      <c r="BY178" s="49" t="n">
        <v>0.15</v>
      </c>
      <c r="BZ178" s="61">
        <f>'ETF MTD'!$JU$28/'ETF MTD'!$JU$3-1</f>
        <v/>
      </c>
      <c r="CA178" s="61">
        <f>BY178*BZ178</f>
        <v/>
      </c>
      <c r="CB178" s="61" t="n"/>
      <c r="CC178" s="33" t="inlineStr">
        <is>
          <t>VGSLX</t>
        </is>
      </c>
      <c r="CD178" s="49" t="n">
        <v>0.075</v>
      </c>
      <c r="CE178" s="61">
        <f>'ETF MTD'!$JU$28/'ETF MTD'!$JU$3-1</f>
        <v/>
      </c>
      <c r="CF178" s="61">
        <f>CD178*CE178</f>
        <v/>
      </c>
      <c r="CG178" s="61" t="n"/>
      <c r="CH178" s="33" t="inlineStr">
        <is>
          <t>VGSLX</t>
        </is>
      </c>
      <c r="CI178" s="49" t="n">
        <v>0</v>
      </c>
      <c r="CJ178" s="61">
        <f>'ETF MTD'!$JU$28/'ETF MTD'!$JU$3-1</f>
        <v/>
      </c>
      <c r="CK178" s="61">
        <f>CI178*CJ178</f>
        <v/>
      </c>
      <c r="CL178" s="61" t="n"/>
      <c r="CM178" s="33" t="inlineStr">
        <is>
          <t>VGSLX</t>
        </is>
      </c>
      <c r="CN178" s="49" t="n">
        <v>0</v>
      </c>
      <c r="CO178" s="61">
        <f>'ETF MTD'!$JU$28/'ETF MTD'!$JU$3-1</f>
        <v/>
      </c>
      <c r="CP178" s="61">
        <f>CN178*CO178</f>
        <v/>
      </c>
      <c r="CQ178" s="61" t="n"/>
      <c r="CR178" s="33" t="inlineStr">
        <is>
          <t>VGSLX</t>
        </is>
      </c>
      <c r="CS178" s="49" t="n">
        <v>0</v>
      </c>
      <c r="CT178" s="61">
        <f>'ETF MTD'!$JU$28/'ETF MTD'!$JU$3-1</f>
        <v/>
      </c>
      <c r="CU178" s="61">
        <f>CS178*CT178</f>
        <v/>
      </c>
      <c r="CV178" s="61" t="n"/>
      <c r="CW178" s="33" t="inlineStr">
        <is>
          <t>VGSLX</t>
        </is>
      </c>
      <c r="CX178" s="49" t="n">
        <v>0.075</v>
      </c>
      <c r="CY178" s="61">
        <f>'ETF MTD'!$JU$28/'ETF MTD'!$JU$3-1</f>
        <v/>
      </c>
      <c r="CZ178" s="61">
        <f>CX178*CY178</f>
        <v/>
      </c>
      <c r="DA178" s="61" t="n"/>
      <c r="DB178" s="33" t="inlineStr">
        <is>
          <t>VGSLX</t>
        </is>
      </c>
      <c r="DC178" s="49" t="n">
        <v>0.075</v>
      </c>
      <c r="DD178" s="61">
        <f>'ETF MTD'!$JU$28/'ETF MTD'!$JU$3-1</f>
        <v/>
      </c>
      <c r="DE178" s="61">
        <f>DC178*DD178</f>
        <v/>
      </c>
      <c r="DF178" s="61" t="n"/>
      <c r="DG178" s="33" t="inlineStr">
        <is>
          <t>VGSLX</t>
        </is>
      </c>
      <c r="DH178" s="49" t="n">
        <v>0.15</v>
      </c>
      <c r="DI178" s="61">
        <f>'ETF MTD'!$JU$28/'ETF MTD'!$JU$3-1</f>
        <v/>
      </c>
      <c r="DJ178" s="61">
        <f>DH178*DI178</f>
        <v/>
      </c>
      <c r="DK178" s="61" t="n"/>
      <c r="DL178" s="33" t="inlineStr">
        <is>
          <t>VGSLX</t>
        </is>
      </c>
      <c r="DM178" s="49" t="n">
        <v>0.15</v>
      </c>
      <c r="DN178" s="61">
        <f>'ETF MTD'!$JU$28/'ETF MTD'!$JU$3-1</f>
        <v/>
      </c>
      <c r="DO178" s="61">
        <f>DM178*DN178</f>
        <v/>
      </c>
      <c r="DP178" s="61" t="n"/>
      <c r="DQ178" s="33" t="inlineStr">
        <is>
          <t>VGSLX</t>
        </is>
      </c>
      <c r="DR178" s="49" t="n">
        <v>0.075</v>
      </c>
      <c r="DS178" s="61">
        <f>'ETF MTD'!$JU$28/'ETF MTD'!$JU$3-1</f>
        <v/>
      </c>
      <c r="DT178" s="61">
        <f>DR178*DS178</f>
        <v/>
      </c>
      <c r="DU178" s="61" t="n"/>
      <c r="DV178" s="33" t="inlineStr">
        <is>
          <t>VGSLX</t>
        </is>
      </c>
      <c r="DW178" s="49" t="n">
        <v>0</v>
      </c>
      <c r="DX178" s="61">
        <f>'ETF MTD'!$JU$28/'ETF MTD'!$JU$3-1</f>
        <v/>
      </c>
      <c r="DY178" s="61">
        <f>DW178*DX178</f>
        <v/>
      </c>
      <c r="DZ178" s="61" t="n"/>
      <c r="EA178" s="33" t="inlineStr">
        <is>
          <t>VGSLX</t>
        </is>
      </c>
      <c r="EB178" s="49" t="n">
        <v>0.075</v>
      </c>
      <c r="EC178" s="61">
        <f>'ETF MTD'!$JU$28/'ETF MTD'!$JU$3-1</f>
        <v/>
      </c>
      <c r="ED178" s="61">
        <f>EB178*EC178</f>
        <v/>
      </c>
      <c r="EE178" s="61" t="n"/>
      <c r="EF178" s="33" t="inlineStr">
        <is>
          <t>VGSLX</t>
        </is>
      </c>
      <c r="EG178" s="49" t="n">
        <v>0</v>
      </c>
      <c r="EH178" s="61">
        <f>'ETF MTD'!$JU$28/'ETF MTD'!$JU$3-1</f>
        <v/>
      </c>
      <c r="EI178" s="61">
        <f>EG178*EH178</f>
        <v/>
      </c>
      <c r="EJ178" s="61" t="n"/>
      <c r="EK178" s="33" t="inlineStr">
        <is>
          <t>VGSLX</t>
        </is>
      </c>
      <c r="EL178" s="49" t="n">
        <v>0.075</v>
      </c>
      <c r="EM178" s="61">
        <f>'ETF MTD'!$JU$28/'ETF MTD'!$JU$3-1</f>
        <v/>
      </c>
      <c r="EN178" s="61">
        <f>EL178*EM178</f>
        <v/>
      </c>
      <c r="EO178" s="61" t="n"/>
      <c r="EP178" s="33" t="inlineStr">
        <is>
          <t>VGSLX</t>
        </is>
      </c>
      <c r="EQ178" s="49" t="n">
        <v>0.15</v>
      </c>
      <c r="ER178" s="61">
        <f>'ETF MTD'!$JU$28/'ETF MTD'!$JU$3-1</f>
        <v/>
      </c>
      <c r="ES178" s="61">
        <f>EQ178*ER178</f>
        <v/>
      </c>
      <c r="ET178" s="61" t="n"/>
      <c r="EU178" s="33" t="inlineStr">
        <is>
          <t>VGSLX</t>
        </is>
      </c>
      <c r="EV178" s="49" t="n">
        <v>0.15</v>
      </c>
      <c r="EW178" s="61">
        <f>'ETF MTD'!$JU$28/'ETF MTD'!$JU$3-1</f>
        <v/>
      </c>
      <c r="EX178" s="61">
        <f>EV178*EW178</f>
        <v/>
      </c>
      <c r="EY178" s="61" t="n"/>
      <c r="EZ178" s="33" t="inlineStr">
        <is>
          <t>VGSLX</t>
        </is>
      </c>
      <c r="FA178" s="49" t="n">
        <v>0.15</v>
      </c>
      <c r="FB178" s="61">
        <f>'ETF MTD'!$JU$28/'ETF MTD'!$JU$3-1</f>
        <v/>
      </c>
      <c r="FC178" s="61">
        <f>FA178*FB178</f>
        <v/>
      </c>
      <c r="FD178" s="61" t="n"/>
      <c r="FE178" s="33" t="inlineStr">
        <is>
          <t>VGSLX</t>
        </is>
      </c>
      <c r="FF178" s="49" t="n">
        <v>0.15</v>
      </c>
      <c r="FG178" s="61">
        <f>'ETF MTD'!$JU$28/'ETF MTD'!$JU$3-1</f>
        <v/>
      </c>
      <c r="FH178" s="61">
        <f>FF178*FG178</f>
        <v/>
      </c>
      <c r="FI178" s="61" t="n"/>
      <c r="FJ178" s="33" t="inlineStr">
        <is>
          <t>VGSLX</t>
        </is>
      </c>
      <c r="FK178" s="49" t="n">
        <v>0.15</v>
      </c>
      <c r="FL178" s="61">
        <f>'ETF MTD'!$JU$28/'ETF MTD'!$JU$3-1</f>
        <v/>
      </c>
      <c r="FM178" s="61">
        <f>FK178*FL178</f>
        <v/>
      </c>
      <c r="FN178" s="61" t="n"/>
      <c r="FO178" s="33" t="inlineStr">
        <is>
          <t>VGSLX</t>
        </is>
      </c>
      <c r="FP178" s="49" t="n">
        <v>0.15</v>
      </c>
      <c r="FQ178" s="61">
        <f>'ETF MTD'!$JU$28/'ETF MTD'!$JU$3-1</f>
        <v/>
      </c>
      <c r="FR178" s="61">
        <f>FP178*FQ178</f>
        <v/>
      </c>
      <c r="FS178" s="61" t="n"/>
      <c r="FT178" s="33" t="inlineStr">
        <is>
          <t>VGSLX</t>
        </is>
      </c>
      <c r="FU178" s="49" t="n">
        <v>0.15</v>
      </c>
      <c r="FV178" s="61">
        <f>'ETF MTD'!$JU$28/'ETF MTD'!$JU$3-1</f>
        <v/>
      </c>
      <c r="FW178" s="61">
        <f>FU178*FV178</f>
        <v/>
      </c>
      <c r="FX178" s="61" t="n"/>
      <c r="FY178" s="33" t="inlineStr">
        <is>
          <t>VGSLX</t>
        </is>
      </c>
      <c r="FZ178" s="41" t="n">
        <v>0.15</v>
      </c>
      <c r="GA178" s="61">
        <f>'ETF MTD'!$JU$28/'ETF MTD'!$JU$3-1</f>
        <v/>
      </c>
      <c r="GB178" s="61">
        <f>FZ178*GA178</f>
        <v/>
      </c>
      <c r="GC178" s="61" t="n"/>
      <c r="GD178" s="33" t="inlineStr">
        <is>
          <t>VGSLX</t>
        </is>
      </c>
      <c r="GE178" s="41" t="n">
        <v>0.15</v>
      </c>
      <c r="GF178" s="61">
        <f>'ETF MTD'!$JU$28/'ETF MTD'!$JU$3-1</f>
        <v/>
      </c>
      <c r="GG178" s="61">
        <f>GE178*GF178</f>
        <v/>
      </c>
      <c r="GH178" s="61" t="n"/>
      <c r="GI178" s="33" t="inlineStr">
        <is>
          <t>VGSLX</t>
        </is>
      </c>
      <c r="GJ178" s="41" t="n">
        <v>0.15</v>
      </c>
      <c r="GK178" s="61">
        <f>'ETF MTD'!$JU$28/'ETF MTD'!$JU$3-1</f>
        <v/>
      </c>
      <c r="GL178" s="61">
        <f>GJ178*GK178</f>
        <v/>
      </c>
      <c r="GM178" s="61" t="n"/>
      <c r="GN178" s="33" t="inlineStr">
        <is>
          <t>VGSLX</t>
        </is>
      </c>
      <c r="GO178" s="41" t="n">
        <v>0.075</v>
      </c>
      <c r="GP178" s="61">
        <f>'ETF MTD'!$JU$28/'ETF MTD'!$JU$3-1</f>
        <v/>
      </c>
      <c r="GQ178" s="61">
        <f>GO178*GP178</f>
        <v/>
      </c>
      <c r="GR178" s="61" t="n"/>
      <c r="GS178" s="33" t="inlineStr">
        <is>
          <t>VGSLX</t>
        </is>
      </c>
      <c r="GT178" s="41" t="n">
        <v>0.15</v>
      </c>
      <c r="GU178" s="61">
        <f>'ETF MTD'!$JU$28/'ETF MTD'!$JU$3-1</f>
        <v/>
      </c>
      <c r="GV178" s="61">
        <f>GT178*GU178</f>
        <v/>
      </c>
      <c r="GW178" s="61" t="n"/>
      <c r="GX178" s="33" t="inlineStr">
        <is>
          <t>VGSLX</t>
        </is>
      </c>
      <c r="GY178" s="41" t="n">
        <v>0.075</v>
      </c>
      <c r="GZ178" s="61">
        <f>'ETF MTD'!$JU$28/'ETF MTD'!$JU$3-1</f>
        <v/>
      </c>
      <c r="HA178" s="61">
        <f>GY178*GZ178</f>
        <v/>
      </c>
      <c r="HB178" s="61" t="n"/>
      <c r="HC178" s="33" t="inlineStr">
        <is>
          <t>VGSLX</t>
        </is>
      </c>
      <c r="HD178" s="41" t="n">
        <v>0</v>
      </c>
      <c r="HE178" s="61">
        <f>'ETF MTD'!$JU$28/'ETF MTD'!$JU$3-1</f>
        <v/>
      </c>
      <c r="HF178" s="61">
        <f>HD178*HE178</f>
        <v/>
      </c>
      <c r="HG178" s="61" t="n"/>
      <c r="HH178" s="33" t="inlineStr">
        <is>
          <t>VGSLX</t>
        </is>
      </c>
      <c r="HI178" s="41" t="n">
        <v>0</v>
      </c>
      <c r="HJ178" s="61">
        <f>'ETF MTD'!$JU$28/'ETF MTD'!$JU$3-1</f>
        <v/>
      </c>
      <c r="HK178" s="61">
        <f>HI178*HJ178</f>
        <v/>
      </c>
      <c r="HL178" s="61" t="n"/>
      <c r="HM178" s="33" t="inlineStr">
        <is>
          <t>VGSLX</t>
        </is>
      </c>
      <c r="HN178" s="41" t="n">
        <v>0</v>
      </c>
      <c r="HO178" s="61">
        <f>'ETF MTD'!$JU$28/'ETF MTD'!$JU$3-1</f>
        <v/>
      </c>
      <c r="HP178" s="61">
        <f>HN178*HO178</f>
        <v/>
      </c>
      <c r="HQ178" s="61" t="n"/>
      <c r="HR178" s="33" t="inlineStr">
        <is>
          <t>VGSLX</t>
        </is>
      </c>
      <c r="HS178" s="41" t="n">
        <v>0</v>
      </c>
      <c r="HT178" s="61">
        <f>'ETF MTD'!$JU$28/'ETF MTD'!$JU$3-1</f>
        <v/>
      </c>
      <c r="HU178" s="61">
        <f>HS178*HT178</f>
        <v/>
      </c>
      <c r="HV178" s="61" t="n"/>
      <c r="HW178" s="33" t="inlineStr">
        <is>
          <t>VGSLX</t>
        </is>
      </c>
      <c r="HX178" s="41" t="n">
        <v>0</v>
      </c>
      <c r="HY178" s="61">
        <f>'ETF MTD'!$JU$28/'ETF MTD'!$JU$3-1</f>
        <v/>
      </c>
      <c r="HZ178" s="61">
        <f>HX178*HY178</f>
        <v/>
      </c>
      <c r="IA178" s="61" t="n"/>
      <c r="IB178" s="33" t="inlineStr">
        <is>
          <t>VGSLX</t>
        </is>
      </c>
      <c r="IC178" s="41" t="n">
        <v>0.15</v>
      </c>
      <c r="ID178" s="61">
        <f>'ETF MTD'!$JU$28/'ETF MTD'!$JU$3-1</f>
        <v/>
      </c>
      <c r="IE178" s="61">
        <f>IC178*ID178</f>
        <v/>
      </c>
      <c r="IF178" s="61" t="n"/>
      <c r="IG178" s="33" t="inlineStr">
        <is>
          <t>VGSLX</t>
        </is>
      </c>
      <c r="IH178" s="41" t="n">
        <v>0.15</v>
      </c>
      <c r="II178" s="61">
        <f>'ETF MTD'!$JU$28/'ETF MTD'!$JU$3-1</f>
        <v/>
      </c>
      <c r="IJ178" s="61">
        <f>IH178*II178</f>
        <v/>
      </c>
      <c r="IK178" s="61" t="n"/>
      <c r="IL178" s="33" t="inlineStr">
        <is>
          <t>VGSLX</t>
        </is>
      </c>
      <c r="IM178" s="41" t="n">
        <v>0.15</v>
      </c>
      <c r="IN178" s="61">
        <f>'ETF MTD'!$JU$28/'ETF MTD'!$JU$3-1</f>
        <v/>
      </c>
      <c r="IO178" s="61">
        <f>IM178*IN178</f>
        <v/>
      </c>
      <c r="IP178" s="61" t="n"/>
      <c r="IQ178" s="33" t="inlineStr">
        <is>
          <t>VGSLX</t>
        </is>
      </c>
      <c r="IR178" s="41" t="n">
        <v>0.15</v>
      </c>
      <c r="IS178" s="61">
        <f>'ETF MTD'!$JU$28/'ETF MTD'!$JU$3-1</f>
        <v/>
      </c>
      <c r="IT178" s="61">
        <f>IR178*IS178</f>
        <v/>
      </c>
      <c r="IU178" s="61" t="n"/>
      <c r="IV178" s="33" t="inlineStr">
        <is>
          <t>VGSLX</t>
        </is>
      </c>
      <c r="IW178" s="41" t="n">
        <v>0.15</v>
      </c>
      <c r="IX178" s="61">
        <f>'ETF MTD'!$JU$28/'ETF MTD'!$JU$3-1</f>
        <v/>
      </c>
      <c r="IY178" s="61">
        <f>IW178*IX178</f>
        <v/>
      </c>
      <c r="IZ178" s="61" t="n"/>
      <c r="JA178" s="33" t="inlineStr">
        <is>
          <t>VGSLX</t>
        </is>
      </c>
      <c r="JB178" s="41" t="n">
        <v>0.15</v>
      </c>
      <c r="JC178" s="61">
        <f>'ETF MTD'!$JU$28/'ETF MTD'!$JU$3-1</f>
        <v/>
      </c>
      <c r="JD178" s="61">
        <f>JB178*JC178</f>
        <v/>
      </c>
      <c r="JE178" s="61" t="n"/>
      <c r="JF178" s="33" t="inlineStr">
        <is>
          <t>VGSLX</t>
        </is>
      </c>
      <c r="JG178" s="41" t="n">
        <v>0.15</v>
      </c>
      <c r="JH178" s="61">
        <f>'ETF MTD'!$JU$28/'ETF MTD'!$JU$3-1</f>
        <v/>
      </c>
      <c r="JI178" s="61">
        <f>JG178*JH178</f>
        <v/>
      </c>
      <c r="JJ178" s="61" t="n"/>
      <c r="JK178" s="33" t="inlineStr">
        <is>
          <t>VGSLX</t>
        </is>
      </c>
      <c r="JL178" s="41" t="n">
        <v>0.15</v>
      </c>
      <c r="JM178" s="61">
        <f>'ETF MTD'!$JU$28/'ETF MTD'!$JU$3-1</f>
        <v/>
      </c>
      <c r="JN178" s="61">
        <f>JL178*JM178</f>
        <v/>
      </c>
      <c r="JO178" s="61" t="n"/>
      <c r="JP178" s="33" t="inlineStr">
        <is>
          <t>VGSLX</t>
        </is>
      </c>
      <c r="JQ178" s="41" t="n">
        <v>0.15</v>
      </c>
      <c r="JR178" s="61">
        <f>'ETF MTD'!$JU$28/'ETF MTD'!$JU$3-1</f>
        <v/>
      </c>
      <c r="JS178" s="61">
        <f>JQ178*JR178</f>
        <v/>
      </c>
      <c r="JT178" s="61" t="n"/>
      <c r="JU178" s="33" t="inlineStr">
        <is>
          <t>VGSLX</t>
        </is>
      </c>
      <c r="JV178" s="41" t="n">
        <v>0.15</v>
      </c>
      <c r="JW178" s="61">
        <f>'ETF MTD'!$JU$28/'ETF MTD'!$JU$3-1</f>
        <v/>
      </c>
      <c r="JX178" s="61">
        <f>JV178*JW178</f>
        <v/>
      </c>
      <c r="JY178" s="61" t="n"/>
      <c r="JZ178" t="inlineStr">
        <is>
          <t>REITS</t>
        </is>
      </c>
      <c r="KA178" s="41" t="n">
        <v>0.15</v>
      </c>
      <c r="KB178" s="61">
        <f>'ETF MTD'!$JU$28/'ETF MTD'!$JU$3-1</f>
        <v/>
      </c>
      <c r="KC178" s="61">
        <f>KA178*KB178</f>
        <v/>
      </c>
      <c r="KD178" s="61" t="n"/>
      <c r="KE178" t="inlineStr">
        <is>
          <t>REITS</t>
        </is>
      </c>
      <c r="KF178" s="41" t="n">
        <v>0.15</v>
      </c>
      <c r="KG178" s="61">
        <f>'ETF MTD'!$JU$28/'ETF MTD'!$JU$3-1</f>
        <v/>
      </c>
      <c r="KH178" s="61">
        <f>KF178*KG178</f>
        <v/>
      </c>
      <c r="KI178" s="61" t="n"/>
      <c r="KJ178" t="inlineStr">
        <is>
          <t>REITS</t>
        </is>
      </c>
      <c r="KK178" s="41" t="n">
        <v>0.15</v>
      </c>
      <c r="KL178" s="61">
        <f>'ETF MTD'!$JU$28/'ETF MTD'!$JU$3-1</f>
        <v/>
      </c>
      <c r="KM178" s="61">
        <f>KK178*KL178</f>
        <v/>
      </c>
      <c r="KN178" s="61" t="n"/>
      <c r="KO178" t="inlineStr">
        <is>
          <t>REITS</t>
        </is>
      </c>
      <c r="KP178" s="41" t="n">
        <v>0.15</v>
      </c>
      <c r="KQ178" s="61">
        <f>'ETF MTD'!$JU$28/'ETF MTD'!$JU$3-1</f>
        <v/>
      </c>
      <c r="KR178" s="61">
        <f>KP178*KQ178</f>
        <v/>
      </c>
      <c r="KS178" s="61" t="n"/>
      <c r="KT178" t="inlineStr">
        <is>
          <t>REITS</t>
        </is>
      </c>
      <c r="KU178" s="41" t="n">
        <v>0.075</v>
      </c>
      <c r="KV178" s="61">
        <f>'ETF MTD'!$JU$28/'ETF MTD'!$JU$3-1</f>
        <v/>
      </c>
      <c r="KW178" s="61">
        <f>KU178*KV178</f>
        <v/>
      </c>
      <c r="KX178" s="61" t="n"/>
      <c r="KY178" t="inlineStr">
        <is>
          <t>REITS</t>
        </is>
      </c>
      <c r="KZ178" s="41" t="n">
        <v>0.075</v>
      </c>
      <c r="LA178" s="61">
        <f>'ETF MTD'!$JU$28/'ETF MTD'!$JU$3-1</f>
        <v/>
      </c>
      <c r="LB178" s="61">
        <f>KZ178*LA178</f>
        <v/>
      </c>
      <c r="LC178" s="61" t="n"/>
      <c r="LD178" t="inlineStr">
        <is>
          <t>REITS</t>
        </is>
      </c>
      <c r="LE178" s="41" t="n">
        <v>0.15</v>
      </c>
      <c r="LF178" s="61">
        <f>'ETF MTD'!$JU$28/'ETF MTD'!$JU$3-1</f>
        <v/>
      </c>
      <c r="LG178" s="61">
        <f>LE178*LF178</f>
        <v/>
      </c>
      <c r="LH178" s="61" t="n"/>
      <c r="LI178" t="inlineStr">
        <is>
          <t>REITS</t>
        </is>
      </c>
      <c r="LJ178" s="41" t="n">
        <v>0.15</v>
      </c>
      <c r="LK178" s="61">
        <f>'ETF MTD'!$JU$28/'ETF MTD'!$JU$3-1</f>
        <v/>
      </c>
      <c r="LL178" s="61">
        <f>LJ178*LK178</f>
        <v/>
      </c>
      <c r="LM178" s="61" t="n"/>
      <c r="LN178" t="inlineStr">
        <is>
          <t>REITS</t>
        </is>
      </c>
      <c r="LO178" s="41" t="n">
        <v>0</v>
      </c>
      <c r="LP178" s="61">
        <f>'ETF MTD'!$JU$28/'ETF MTD'!$JU$3-1</f>
        <v/>
      </c>
      <c r="LQ178" s="61">
        <f>LO178*LP178</f>
        <v/>
      </c>
      <c r="LR178" s="61" t="n"/>
      <c r="LS178" t="inlineStr">
        <is>
          <t>REITS</t>
        </is>
      </c>
      <c r="LT178" s="41" t="n">
        <v>0</v>
      </c>
      <c r="LU178" s="61">
        <f>'ETF MTD'!$JU$28/'ETF MTD'!$JU$3-1</f>
        <v/>
      </c>
      <c r="LV178" s="61">
        <f>LT178*LU178</f>
        <v/>
      </c>
      <c r="LW178" s="61" t="n"/>
      <c r="LX178" t="inlineStr">
        <is>
          <t>REITS</t>
        </is>
      </c>
      <c r="LY178" s="41" t="n">
        <v>0</v>
      </c>
      <c r="LZ178" s="61">
        <f>'ETF MTD'!$JU$28/'ETF MTD'!$JU$3-1</f>
        <v/>
      </c>
      <c r="MA178" s="61">
        <f>LY178*LZ178</f>
        <v/>
      </c>
      <c r="MB178" s="61" t="n"/>
      <c r="MC178" t="inlineStr">
        <is>
          <t>REITS</t>
        </is>
      </c>
      <c r="MD178" s="41" t="n">
        <v>0</v>
      </c>
      <c r="ME178" s="61">
        <f>'ETF MTD'!$JU$28/'ETF MTD'!$JU$3-1</f>
        <v/>
      </c>
      <c r="MF178" s="61">
        <f>MD178*ME178</f>
        <v/>
      </c>
      <c r="MG178" s="61" t="n"/>
      <c r="MH178" t="inlineStr">
        <is>
          <t>REITS</t>
        </is>
      </c>
      <c r="MI178" s="41" t="n">
        <v>0</v>
      </c>
      <c r="MJ178" s="61">
        <f>'ETF MTD'!$JU$28/'ETF MTD'!$JU$3-1</f>
        <v/>
      </c>
      <c r="MK178" s="61">
        <f>MI178*MJ178</f>
        <v/>
      </c>
      <c r="ML178" s="61" t="n"/>
      <c r="MM178" t="inlineStr">
        <is>
          <t>REITS</t>
        </is>
      </c>
      <c r="MN178" s="41" t="n">
        <v>0</v>
      </c>
      <c r="MO178" s="61">
        <f>'ETF MTD'!$JU$28/'ETF MTD'!$JU$3-1</f>
        <v/>
      </c>
      <c r="MP178" s="61">
        <f>MN178*MO178</f>
        <v/>
      </c>
      <c r="MQ178" s="33" t="inlineStr">
        <is>
          <t>SCHH</t>
        </is>
      </c>
      <c r="MR178" t="inlineStr">
        <is>
          <t>REITS</t>
        </is>
      </c>
      <c r="MS178" s="41" t="n">
        <v>0</v>
      </c>
      <c r="MT178" s="61">
        <f>'ETF MTD'!$JU$28/'ETF MTD'!$JU$3-1</f>
        <v/>
      </c>
      <c r="MU178" s="61">
        <f>MS178*MT178</f>
        <v/>
      </c>
      <c r="MV178" s="61" t="n"/>
      <c r="MW178" t="inlineStr">
        <is>
          <t>REITS</t>
        </is>
      </c>
      <c r="MX178" s="41" t="n">
        <v>0</v>
      </c>
      <c r="MY178" s="61">
        <f>'ETF MTD'!$JU$28/'ETF MTD'!$JU$3-1</f>
        <v/>
      </c>
      <c r="MZ178" s="61">
        <f>MX178*MY178</f>
        <v/>
      </c>
      <c r="NA178" s="33" t="n"/>
      <c r="NB178" t="inlineStr">
        <is>
          <t>REITS</t>
        </is>
      </c>
      <c r="NC178" s="41" t="n">
        <v>0.05</v>
      </c>
      <c r="ND178" s="61">
        <f>'ETF MTD'!$JU$28/'ETF MTD'!$JU$3-1</f>
        <v/>
      </c>
      <c r="NE178" s="61">
        <f>NC178*ND178</f>
        <v/>
      </c>
      <c r="NF178" s="33" t="n"/>
      <c r="NG178" t="inlineStr">
        <is>
          <t>REITS</t>
        </is>
      </c>
      <c r="NH178" s="41" t="n">
        <v>0</v>
      </c>
      <c r="NI178" s="61">
        <f>'ETF MTD'!$JU$28/'ETF MTD'!$JU$3-1</f>
        <v/>
      </c>
      <c r="NJ178" s="61">
        <f>NH178*NI178</f>
        <v/>
      </c>
      <c r="NK178" s="33" t="n"/>
      <c r="NL178" t="inlineStr">
        <is>
          <t>REITS</t>
        </is>
      </c>
      <c r="NM178" s="41" t="n">
        <v>0</v>
      </c>
      <c r="NN178" s="61">
        <f>'ETF MTD'!$JU$28/'ETF MTD'!$JU$3-1</f>
        <v/>
      </c>
      <c r="NO178" s="61">
        <f>NM178*NN178</f>
        <v/>
      </c>
      <c r="NP178" s="33" t="n"/>
      <c r="NQ178" t="inlineStr">
        <is>
          <t>REITS</t>
        </is>
      </c>
      <c r="NR178" s="41" t="n">
        <v>0</v>
      </c>
      <c r="NS178" s="61">
        <f>'ETF MTD'!$JU$28/'ETF MTD'!$JU$3-1</f>
        <v/>
      </c>
      <c r="NT178" s="61">
        <f>NR178*NS178</f>
        <v/>
      </c>
      <c r="NU178" s="33" t="n"/>
      <c r="NV178" t="inlineStr">
        <is>
          <t>REITS</t>
        </is>
      </c>
      <c r="NW178" s="41" t="n">
        <v>0</v>
      </c>
      <c r="NX178" s="61">
        <f>'ETF MTD'!$JU$28/'ETF MTD'!$JU$3-1</f>
        <v/>
      </c>
      <c r="NY178" s="61">
        <f>NW178*NX178</f>
        <v/>
      </c>
      <c r="NZ178" s="33" t="n"/>
      <c r="OA178" t="inlineStr">
        <is>
          <t>REITS</t>
        </is>
      </c>
      <c r="OB178" s="41" t="n">
        <v>0</v>
      </c>
      <c r="OC178" s="61">
        <f>'ETF MTD'!$JU$28/'ETF MTD'!$JU$3-1</f>
        <v/>
      </c>
      <c r="OD178" s="61">
        <f>OB178*OC178</f>
        <v/>
      </c>
      <c r="OE178" s="33" t="n"/>
      <c r="OF178" t="inlineStr">
        <is>
          <t>REITS</t>
        </is>
      </c>
      <c r="OG178" s="41" t="n">
        <v>0.05</v>
      </c>
      <c r="OH178" s="61">
        <f>'ETF MTD'!$JU$28/'ETF MTD'!$JU$3-1</f>
        <v/>
      </c>
      <c r="OI178" s="61">
        <f>OG178*OH178</f>
        <v/>
      </c>
      <c r="OJ178" s="33" t="n"/>
      <c r="OK178" t="inlineStr">
        <is>
          <t>REITS</t>
        </is>
      </c>
      <c r="OL178" s="41" t="n">
        <v>0</v>
      </c>
      <c r="OM178" s="61">
        <f>'ETF MTD'!$JU$28/'ETF MTD'!$JU$3-1</f>
        <v/>
      </c>
      <c r="ON178" s="61">
        <f>OL178*OM178</f>
        <v/>
      </c>
      <c r="OO178" s="33" t="n"/>
      <c r="OP178" t="inlineStr">
        <is>
          <t>REITS</t>
        </is>
      </c>
      <c r="OQ178" s="41" t="n">
        <v>0</v>
      </c>
      <c r="OR178" s="61">
        <f>'ETF MTD'!$JU$28/'ETF MTD'!$JU$3-1</f>
        <v/>
      </c>
      <c r="OS178" s="61">
        <f>OQ178*OR178</f>
        <v/>
      </c>
      <c r="OT178" s="33" t="n"/>
      <c r="OU178" t="inlineStr">
        <is>
          <t>REITS</t>
        </is>
      </c>
      <c r="OV178" s="41" t="n">
        <v>0</v>
      </c>
      <c r="OW178" s="61">
        <f>'ETF MTD'!$JU$28/'ETF MTD'!$JU$3-1</f>
        <v/>
      </c>
      <c r="OX178" s="61">
        <f>OV178*OW178</f>
        <v/>
      </c>
      <c r="OY178" s="33" t="n"/>
      <c r="OZ178" t="inlineStr">
        <is>
          <t>REITS</t>
        </is>
      </c>
      <c r="PA178" s="41" t="n">
        <v>0.05</v>
      </c>
      <c r="PB178" s="61">
        <f>'ETF MTD'!$JU$28/'ETF MTD'!$JU$3-1</f>
        <v/>
      </c>
      <c r="PC178" s="61">
        <f>PA178*PB178</f>
        <v/>
      </c>
      <c r="PD178" s="33" t="n"/>
      <c r="PE178" t="inlineStr">
        <is>
          <t>REITS</t>
        </is>
      </c>
      <c r="PF178" s="41" t="n">
        <v>0.1</v>
      </c>
      <c r="PG178" s="61">
        <f>'ETF MTD'!$JU$28/'ETF MTD'!$JU$3-1</f>
        <v/>
      </c>
      <c r="PH178" s="61">
        <f>PF178*PG178</f>
        <v/>
      </c>
      <c r="PI178" s="33" t="n"/>
      <c r="PJ178" t="inlineStr">
        <is>
          <t>REITS</t>
        </is>
      </c>
      <c r="PK178" s="41" t="n">
        <v>0.1</v>
      </c>
      <c r="PL178" s="61">
        <f>'ETF MTD'!$JU$28/'ETF MTD'!$JU$3-1</f>
        <v/>
      </c>
      <c r="PM178" s="61">
        <f>PK178*PL178</f>
        <v/>
      </c>
      <c r="PN178" s="33" t="n"/>
      <c r="PO178" t="inlineStr">
        <is>
          <t>REITS</t>
        </is>
      </c>
      <c r="PP178" s="41" t="n">
        <v>0.1</v>
      </c>
      <c r="PQ178" s="61">
        <f>'ETF MTD'!$JU$28/'ETF MTD'!$JU$3-1</f>
        <v/>
      </c>
      <c r="PR178" s="61">
        <f>PP178*PQ178</f>
        <v/>
      </c>
      <c r="PS178" s="33" t="n"/>
      <c r="PT178" t="inlineStr">
        <is>
          <t>REITS</t>
        </is>
      </c>
      <c r="PU178" s="41" t="n">
        <v>0.1</v>
      </c>
      <c r="PV178" s="61">
        <f>'ETF MTD'!$JU$28/'ETF MTD'!$JU$3-1</f>
        <v/>
      </c>
      <c r="PW178" s="61">
        <f>PU178*PV178</f>
        <v/>
      </c>
      <c r="PX178" s="33" t="n"/>
      <c r="PY178" t="inlineStr">
        <is>
          <t>REITS</t>
        </is>
      </c>
      <c r="PZ178" s="41" t="n">
        <v>0</v>
      </c>
      <c r="QA178" s="61">
        <f>'ETF MTD'!$JU$28/'ETF MTD'!$JU$3-1</f>
        <v/>
      </c>
      <c r="QB178" s="61">
        <f>PZ178*QA178</f>
        <v/>
      </c>
      <c r="QC178" s="33" t="n"/>
      <c r="QD178" t="inlineStr">
        <is>
          <t>REITS</t>
        </is>
      </c>
      <c r="QE178" s="41" t="n">
        <v>0</v>
      </c>
      <c r="QF178" s="61">
        <f>'ETF MTD'!$JU$28/'ETF MTD'!$JU$3-1</f>
        <v/>
      </c>
      <c r="QG178" s="61">
        <f>QE178*QF178</f>
        <v/>
      </c>
      <c r="QH178" s="61" t="n"/>
      <c r="QI178" t="inlineStr">
        <is>
          <t>REITS</t>
        </is>
      </c>
      <c r="QJ178" s="41" t="n">
        <v>0.05</v>
      </c>
      <c r="QK178" s="61">
        <f>'ETF MTD'!$JU$28/'ETF MTD'!$JU$3-1</f>
        <v/>
      </c>
      <c r="QL178" s="61">
        <f>QJ178*QK178</f>
        <v/>
      </c>
      <c r="QM178" s="33" t="n"/>
      <c r="QN178" t="inlineStr">
        <is>
          <t>REITS</t>
        </is>
      </c>
      <c r="QO178" s="41" t="n">
        <v>0.1</v>
      </c>
      <c r="QP178" s="61">
        <f>'ETF MTD'!$JU$28/'ETF MTD'!$JU$3-1</f>
        <v/>
      </c>
      <c r="QQ178" s="61">
        <f>QO178*QP178</f>
        <v/>
      </c>
      <c r="QR178" s="33" t="n"/>
      <c r="QS178" t="inlineStr">
        <is>
          <t>REITS</t>
        </is>
      </c>
      <c r="QT178" s="41" t="n">
        <v>0.1</v>
      </c>
      <c r="QU178" s="61">
        <f>'ETF MTD'!$JU$28/'ETF MTD'!$JU$3-1</f>
        <v/>
      </c>
      <c r="QV178" s="61">
        <f>QT178*QU178</f>
        <v/>
      </c>
      <c r="QW178" s="33" t="n"/>
      <c r="QX178" t="inlineStr">
        <is>
          <t>REITS</t>
        </is>
      </c>
      <c r="QY178" s="41" t="n">
        <v>0.1</v>
      </c>
      <c r="QZ178" s="61">
        <f>'ETF MTD'!$JU$28/'ETF MTD'!$JU$3-1</f>
        <v/>
      </c>
      <c r="RA178" s="61">
        <f>QY178*QZ178</f>
        <v/>
      </c>
      <c r="RB178" s="33" t="n"/>
      <c r="RC178" t="inlineStr">
        <is>
          <t>REITS</t>
        </is>
      </c>
      <c r="RD178" s="41" t="n">
        <v>0.1</v>
      </c>
      <c r="RE178" s="61">
        <f>'ETF MTD'!$JU$28/'ETF MTD'!$JU$3-1</f>
        <v/>
      </c>
      <c r="RF178" s="61">
        <f>RD178*RE178</f>
        <v/>
      </c>
      <c r="RG178" s="33" t="n"/>
      <c r="RH178" t="inlineStr">
        <is>
          <t>REITS</t>
        </is>
      </c>
      <c r="RI178" s="41" t="n">
        <v>0.1</v>
      </c>
      <c r="RJ178" s="61">
        <f>'ETF MTD'!$JU$28/'ETF MTD'!$JU$3-1</f>
        <v/>
      </c>
      <c r="RK178" s="61">
        <f>RI178*RJ178</f>
        <v/>
      </c>
      <c r="RL178" s="61" t="n"/>
      <c r="RM178" s="34" t="n"/>
      <c r="RN178" s="35" t="n"/>
      <c r="RO178" s="35" t="n"/>
      <c r="RP178" s="35" t="n"/>
      <c r="RQ178" s="33" t="n"/>
      <c r="RR178" s="33" t="n"/>
      <c r="RS178" s="33" t="n"/>
      <c r="RT178" s="33" t="n"/>
    </row>
    <row r="179">
      <c r="U179" s="33" t="inlineStr">
        <is>
          <t>TLH</t>
        </is>
      </c>
      <c r="V179" s="49" t="n">
        <v>0</v>
      </c>
      <c r="W179" s="61">
        <f>'ETF MTD'!$VU$28/'ETF MTD'!$VU$3-1</f>
        <v/>
      </c>
      <c r="X179" s="61">
        <f>V179*W179</f>
        <v/>
      </c>
      <c r="Y179" s="61" t="n"/>
      <c r="Z179" s="33" t="inlineStr">
        <is>
          <t>TLH</t>
        </is>
      </c>
      <c r="AA179" s="49" t="n">
        <v>0</v>
      </c>
      <c r="AB179" s="61">
        <f>'ETF MTD'!$VU$28/'ETF MTD'!$VU$3-1</f>
        <v/>
      </c>
      <c r="AC179" s="61">
        <f>AA179*AB179</f>
        <v/>
      </c>
      <c r="AD179" s="61" t="n"/>
      <c r="AE179" s="33" t="inlineStr">
        <is>
          <t>TLH</t>
        </is>
      </c>
      <c r="AF179" s="49" t="n">
        <v>0</v>
      </c>
      <c r="AG179" s="61">
        <f>'ETF MTD'!$VU$28/'ETF MTD'!$VU$3-1</f>
        <v/>
      </c>
      <c r="AH179" s="61">
        <f>AF179*AG179</f>
        <v/>
      </c>
      <c r="AI179" s="61" t="n"/>
      <c r="AJ179" s="33" t="inlineStr">
        <is>
          <t>TLH</t>
        </is>
      </c>
      <c r="AK179" s="49" t="n">
        <v>0</v>
      </c>
      <c r="AL179" s="61">
        <f>'ETF MTD'!$VU$28/'ETF MTD'!$VU$3-1</f>
        <v/>
      </c>
      <c r="AM179" s="61">
        <f>AK179*AL179</f>
        <v/>
      </c>
      <c r="AN179" s="61" t="n"/>
      <c r="AO179" s="33" t="inlineStr">
        <is>
          <t>TLH</t>
        </is>
      </c>
      <c r="AP179" s="49" t="n">
        <v>0</v>
      </c>
      <c r="AQ179" s="61">
        <f>'ETF MTD'!$VU$28/'ETF MTD'!$VU$3-1</f>
        <v/>
      </c>
      <c r="AR179" s="61">
        <f>AP179*AQ179</f>
        <v/>
      </c>
      <c r="AS179" s="61" t="n"/>
      <c r="AT179" s="33" t="inlineStr">
        <is>
          <t>TLH</t>
        </is>
      </c>
      <c r="AU179" s="49" t="n">
        <v>0</v>
      </c>
      <c r="AV179" s="61">
        <f>'ETF MTD'!$VU$28/'ETF MTD'!$VU$3-1</f>
        <v/>
      </c>
      <c r="AW179" s="61">
        <f>AU179*AV179</f>
        <v/>
      </c>
      <c r="AX179" s="61" t="n"/>
      <c r="AY179" s="33" t="inlineStr">
        <is>
          <t>TLH</t>
        </is>
      </c>
      <c r="AZ179" s="49" t="n">
        <v>0</v>
      </c>
      <c r="BA179" s="61">
        <f>'ETF MTD'!$VU$28/'ETF MTD'!$VU$3-1</f>
        <v/>
      </c>
      <c r="BB179" s="61">
        <f>AZ179*BA179</f>
        <v/>
      </c>
      <c r="BC179" s="61" t="n"/>
      <c r="BD179" s="33" t="inlineStr">
        <is>
          <t>TLH</t>
        </is>
      </c>
      <c r="BE179" s="49" t="n">
        <v>0</v>
      </c>
      <c r="BF179" s="61">
        <f>'ETF MTD'!$VU$28/'ETF MTD'!$VU$3-1</f>
        <v/>
      </c>
      <c r="BG179" s="61">
        <f>BE179*BF179</f>
        <v/>
      </c>
      <c r="BH179" s="61" t="n"/>
      <c r="BI179" s="33" t="inlineStr">
        <is>
          <t>TLH</t>
        </is>
      </c>
      <c r="BJ179" s="49" t="n">
        <v>0</v>
      </c>
      <c r="BK179" s="61">
        <f>'ETF MTD'!$VU$28/'ETF MTD'!$VU$3-1</f>
        <v/>
      </c>
      <c r="BL179" s="61">
        <f>BJ179*BK179</f>
        <v/>
      </c>
      <c r="BM179" s="61" t="n"/>
      <c r="BN179" s="33" t="inlineStr">
        <is>
          <t>TLH</t>
        </is>
      </c>
      <c r="BO179" s="49" t="n">
        <v>0</v>
      </c>
      <c r="BP179" s="61">
        <f>'ETF MTD'!$VU$28/'ETF MTD'!$VU$3-1</f>
        <v/>
      </c>
      <c r="BQ179" s="61">
        <f>BO179*BP179</f>
        <v/>
      </c>
      <c r="BR179" s="61" t="n"/>
      <c r="BS179" s="33" t="inlineStr">
        <is>
          <t>TLH</t>
        </is>
      </c>
      <c r="BT179" s="49" t="n">
        <v>0</v>
      </c>
      <c r="BU179" s="61">
        <f>'ETF MTD'!$VU$28/'ETF MTD'!$VU$3-1</f>
        <v/>
      </c>
      <c r="BV179" s="61">
        <f>BT179*BU179</f>
        <v/>
      </c>
      <c r="BW179" s="61" t="n"/>
      <c r="BX179" s="33" t="inlineStr">
        <is>
          <t>TLH</t>
        </is>
      </c>
      <c r="BY179" s="49" t="n">
        <v>0</v>
      </c>
      <c r="BZ179" s="61">
        <f>'ETF MTD'!$VU$28/'ETF MTD'!$VU$3-1</f>
        <v/>
      </c>
      <c r="CA179" s="61">
        <f>BY179*BZ179</f>
        <v/>
      </c>
      <c r="CB179" s="61" t="n"/>
      <c r="CC179" s="33" t="inlineStr">
        <is>
          <t>TLH</t>
        </is>
      </c>
      <c r="CD179" s="49" t="n">
        <v>0</v>
      </c>
      <c r="CE179" s="61">
        <f>'ETF MTD'!$VU$28/'ETF MTD'!$VU$3-1</f>
        <v/>
      </c>
      <c r="CF179" s="61">
        <f>CD179*CE179</f>
        <v/>
      </c>
      <c r="CG179" s="61" t="n"/>
      <c r="CH179" s="33" t="inlineStr">
        <is>
          <t>TLH</t>
        </is>
      </c>
      <c r="CI179" s="49" t="n">
        <v>0</v>
      </c>
      <c r="CJ179" s="61">
        <f>'ETF MTD'!$VU$28/'ETF MTD'!$VU$3-1</f>
        <v/>
      </c>
      <c r="CK179" s="61">
        <f>CI179*CJ179</f>
        <v/>
      </c>
      <c r="CL179" s="61" t="n"/>
      <c r="CM179" s="33" t="inlineStr">
        <is>
          <t>TLH</t>
        </is>
      </c>
      <c r="CN179" s="49" t="n">
        <v>0</v>
      </c>
      <c r="CO179" s="61">
        <f>'ETF MTD'!$VU$28/'ETF MTD'!$VU$3-1</f>
        <v/>
      </c>
      <c r="CP179" s="61">
        <f>CN179*CO179</f>
        <v/>
      </c>
      <c r="CQ179" s="61" t="n"/>
      <c r="CR179" s="33" t="inlineStr">
        <is>
          <t>TLH</t>
        </is>
      </c>
      <c r="CS179" s="49" t="n">
        <v>0</v>
      </c>
      <c r="CT179" s="61">
        <f>'ETF MTD'!$VU$28/'ETF MTD'!$VU$3-1</f>
        <v/>
      </c>
      <c r="CU179" s="61">
        <f>CS179*CT179</f>
        <v/>
      </c>
      <c r="CV179" s="61" t="n"/>
      <c r="CW179" s="33" t="inlineStr">
        <is>
          <t>TLH</t>
        </is>
      </c>
      <c r="CX179" s="49" t="n">
        <v>0</v>
      </c>
      <c r="CY179" s="61">
        <f>'ETF MTD'!$VU$28/'ETF MTD'!$VU$3-1</f>
        <v/>
      </c>
      <c r="CZ179" s="61">
        <f>CX179*CY179</f>
        <v/>
      </c>
      <c r="DA179" s="61" t="n"/>
      <c r="DB179" s="32" t="inlineStr">
        <is>
          <t>VUSTX</t>
        </is>
      </c>
      <c r="DC179" s="49" t="n">
        <v>0.09</v>
      </c>
      <c r="DD179" s="61">
        <f>'ETF MTD'!$DO$28/'ETF MTD'!$DO$3-1</f>
        <v/>
      </c>
      <c r="DE179" s="61">
        <f>DC179*DD179</f>
        <v/>
      </c>
      <c r="DF179" s="61" t="n"/>
      <c r="DG179" s="32" t="inlineStr">
        <is>
          <t>VUSTX</t>
        </is>
      </c>
      <c r="DH179" s="49" t="n">
        <v>0</v>
      </c>
      <c r="DI179" s="61">
        <f>'ETF MTD'!$DO$28/'ETF MTD'!$DO$3-1</f>
        <v/>
      </c>
      <c r="DJ179" s="61">
        <f>DH179*DI179</f>
        <v/>
      </c>
      <c r="DK179" s="61" t="n"/>
      <c r="DL179" s="32" t="inlineStr">
        <is>
          <t>VUSTX</t>
        </is>
      </c>
      <c r="DM179" s="49" t="n">
        <v>0.09000000000000004</v>
      </c>
      <c r="DN179" s="61">
        <f>'ETF MTD'!$DO$28/'ETF MTD'!$DO$3-1</f>
        <v/>
      </c>
      <c r="DO179" s="61">
        <f>DM179*DN179</f>
        <v/>
      </c>
      <c r="DP179" s="61" t="n"/>
      <c r="DQ179" s="32" t="inlineStr">
        <is>
          <t>VUSTX</t>
        </is>
      </c>
      <c r="DR179" s="49" t="n">
        <v>0</v>
      </c>
      <c r="DS179" s="61">
        <f>'ETF MTD'!$DO$28/'ETF MTD'!$DO$3-1</f>
        <v/>
      </c>
      <c r="DT179" s="61">
        <f>DR179*DS179</f>
        <v/>
      </c>
      <c r="DU179" s="61" t="n"/>
      <c r="DV179" s="32" t="inlineStr">
        <is>
          <t>VUSTX</t>
        </is>
      </c>
      <c r="DW179" s="49" t="n">
        <v>0</v>
      </c>
      <c r="DX179" s="61">
        <f>'ETF MTD'!$DO$28/'ETF MTD'!$DO$3-1</f>
        <v/>
      </c>
      <c r="DY179" s="61">
        <f>DW179*DX179</f>
        <v/>
      </c>
      <c r="DZ179" s="61" t="n"/>
      <c r="EA179" s="32" t="inlineStr">
        <is>
          <t>VUSTX</t>
        </is>
      </c>
      <c r="EB179" s="49" t="n">
        <v>0</v>
      </c>
      <c r="EC179" s="61">
        <f>'ETF MTD'!$DO$28/'ETF MTD'!$DO$3-1</f>
        <v/>
      </c>
      <c r="ED179" s="61">
        <f>EB179*EC179</f>
        <v/>
      </c>
      <c r="EE179" s="61" t="n"/>
      <c r="EF179" s="32" t="inlineStr">
        <is>
          <t>VUSTX</t>
        </is>
      </c>
      <c r="EG179" s="49" t="n">
        <v>0</v>
      </c>
      <c r="EH179" s="61">
        <f>'ETF MTD'!$DO$28/'ETF MTD'!$DO$3-1</f>
        <v/>
      </c>
      <c r="EI179" s="61">
        <f>EG179*EH179</f>
        <v/>
      </c>
      <c r="EJ179" s="61" t="n"/>
      <c r="EK179" s="32" t="inlineStr">
        <is>
          <t>VUSTX</t>
        </is>
      </c>
      <c r="EL179" s="49" t="n">
        <v>0</v>
      </c>
      <c r="EM179" s="61">
        <f>'ETF MTD'!$DO$28/'ETF MTD'!$DO$3-1</f>
        <v/>
      </c>
      <c r="EN179" s="61">
        <f>EL179*EM179</f>
        <v/>
      </c>
      <c r="EO179" s="61" t="n"/>
      <c r="EP179" s="32" t="inlineStr">
        <is>
          <t>VUSTX</t>
        </is>
      </c>
      <c r="EQ179" s="49" t="n">
        <v>0</v>
      </c>
      <c r="ER179" s="61">
        <f>'ETF MTD'!$DO$28/'ETF MTD'!$DO$3-1</f>
        <v/>
      </c>
      <c r="ES179" s="61">
        <f>EQ179*ER179</f>
        <v/>
      </c>
      <c r="ET179" s="61" t="n"/>
      <c r="EU179" s="32" t="inlineStr">
        <is>
          <t>VUSTX</t>
        </is>
      </c>
      <c r="EV179" s="49" t="n">
        <v>0</v>
      </c>
      <c r="EW179" s="61">
        <f>'ETF MTD'!$DO$28/'ETF MTD'!$DO$3-1</f>
        <v/>
      </c>
      <c r="EX179" s="61">
        <f>EV179*EW179</f>
        <v/>
      </c>
      <c r="EY179" s="61" t="n"/>
      <c r="EZ179" s="32" t="inlineStr">
        <is>
          <t>VUSTX</t>
        </is>
      </c>
      <c r="FA179" s="49" t="n">
        <v>0</v>
      </c>
      <c r="FB179" s="61">
        <f>'ETF MTD'!$DO$28/'ETF MTD'!$DO$3-1</f>
        <v/>
      </c>
      <c r="FC179" s="61">
        <f>FA179*FB179</f>
        <v/>
      </c>
      <c r="FD179" s="61" t="n"/>
      <c r="FE179" s="32" t="inlineStr">
        <is>
          <t>VUSTX</t>
        </is>
      </c>
      <c r="FF179" s="49" t="n">
        <v>0</v>
      </c>
      <c r="FG179" s="61">
        <f>'ETF MTD'!$DO$28/'ETF MTD'!$DO$3-1</f>
        <v/>
      </c>
      <c r="FH179" s="61">
        <f>FF179*FG179</f>
        <v/>
      </c>
      <c r="FI179" s="61" t="n"/>
      <c r="FJ179" s="32" t="inlineStr">
        <is>
          <t>VUSTX</t>
        </is>
      </c>
      <c r="FK179" s="49" t="n">
        <v>0</v>
      </c>
      <c r="FL179" s="61">
        <f>'ETF MTD'!$DO$28/'ETF MTD'!$DO$3-1</f>
        <v/>
      </c>
      <c r="FM179" s="61">
        <f>FK179*FL179</f>
        <v/>
      </c>
      <c r="FN179" s="61" t="n"/>
      <c r="FO179" s="32" t="inlineStr">
        <is>
          <t>VUSTX</t>
        </is>
      </c>
      <c r="FP179" s="49" t="n">
        <v>0</v>
      </c>
      <c r="FQ179" s="61">
        <f>'ETF MTD'!$DO$28/'ETF MTD'!$DO$3-1</f>
        <v/>
      </c>
      <c r="FR179" s="61">
        <f>FP179*FQ179</f>
        <v/>
      </c>
      <c r="FS179" s="61" t="n"/>
      <c r="FT179" s="32" t="inlineStr">
        <is>
          <t>VUSTX</t>
        </is>
      </c>
      <c r="FU179" s="49" t="n">
        <v>0</v>
      </c>
      <c r="FV179" s="61">
        <f>'ETF MTD'!$DO$28/'ETF MTD'!$DO$3-1</f>
        <v/>
      </c>
      <c r="FW179" s="61">
        <f>FU179*FV179</f>
        <v/>
      </c>
      <c r="FX179" s="61" t="n"/>
      <c r="FY179" s="32" t="inlineStr">
        <is>
          <t>VUSTX</t>
        </is>
      </c>
      <c r="FZ179" s="41" t="n">
        <v>0</v>
      </c>
      <c r="GA179" s="61">
        <f>'ETF MTD'!$DO$28/'ETF MTD'!$DO$3-1</f>
        <v/>
      </c>
      <c r="GB179" s="61">
        <f>FZ179*GA179</f>
        <v/>
      </c>
      <c r="GC179" s="61" t="n"/>
      <c r="GD179" s="32" t="inlineStr">
        <is>
          <t>VUSTX</t>
        </is>
      </c>
      <c r="GE179" s="41" t="n">
        <v>0</v>
      </c>
      <c r="GF179" s="61">
        <f>'ETF MTD'!$DO$28/'ETF MTD'!$DO$3-1</f>
        <v/>
      </c>
      <c r="GG179" s="61">
        <f>GE179*GF179</f>
        <v/>
      </c>
      <c r="GH179" s="61" t="n"/>
      <c r="GI179" s="32" t="inlineStr">
        <is>
          <t>VUSTX</t>
        </is>
      </c>
      <c r="GJ179" s="41" t="n">
        <v>0</v>
      </c>
      <c r="GK179" s="61">
        <f>'ETF MTD'!$DO$28/'ETF MTD'!$DO$3-1</f>
        <v/>
      </c>
      <c r="GL179" s="61">
        <f>GJ179*GK179</f>
        <v/>
      </c>
      <c r="GM179" s="61" t="n"/>
      <c r="GN179" s="32" t="inlineStr">
        <is>
          <t>VUSTX</t>
        </is>
      </c>
      <c r="GO179" s="41" t="n">
        <v>0</v>
      </c>
      <c r="GP179" s="61">
        <f>'ETF MTD'!$DO$28/'ETF MTD'!$DO$3-1</f>
        <v/>
      </c>
      <c r="GQ179" s="61">
        <f>GO179*GP179</f>
        <v/>
      </c>
      <c r="GR179" s="61" t="n"/>
      <c r="GS179" s="32" t="inlineStr">
        <is>
          <t>VUSTX</t>
        </is>
      </c>
      <c r="GT179" s="41" t="n">
        <v>0.05</v>
      </c>
      <c r="GU179" s="61">
        <f>'ETF MTD'!$DO$28/'ETF MTD'!$DO$3-1</f>
        <v/>
      </c>
      <c r="GV179" s="61">
        <f>GT179*GU179</f>
        <v/>
      </c>
      <c r="GW179" s="61" t="n"/>
      <c r="GX179" s="32" t="inlineStr">
        <is>
          <t>VUSTX</t>
        </is>
      </c>
      <c r="GY179" s="41" t="n">
        <v>0.05</v>
      </c>
      <c r="GZ179" s="61">
        <f>'ETF MTD'!$DO$28/'ETF MTD'!$DO$3-1</f>
        <v/>
      </c>
      <c r="HA179" s="61">
        <f>GY179*GZ179</f>
        <v/>
      </c>
      <c r="HB179" s="61" t="n"/>
      <c r="HC179" s="32" t="inlineStr">
        <is>
          <t>VUSTX</t>
        </is>
      </c>
      <c r="HD179" s="41" t="n">
        <v>0</v>
      </c>
      <c r="HE179" s="61">
        <f>'ETF MTD'!$DO$28/'ETF MTD'!$DO$3-1</f>
        <v/>
      </c>
      <c r="HF179" s="61">
        <f>HD179*HE179</f>
        <v/>
      </c>
      <c r="HG179" s="61" t="n"/>
      <c r="HH179" s="32" t="inlineStr">
        <is>
          <t>VUSTX</t>
        </is>
      </c>
      <c r="HI179" s="41" t="n">
        <v>0</v>
      </c>
      <c r="HJ179" s="61">
        <f>'ETF MTD'!$DO$28/'ETF MTD'!$DO$3-1</f>
        <v/>
      </c>
      <c r="HK179" s="61">
        <f>HI179*HJ179</f>
        <v/>
      </c>
      <c r="HL179" s="61" t="n"/>
      <c r="HM179" s="32" t="inlineStr">
        <is>
          <t>VUSTX</t>
        </is>
      </c>
      <c r="HN179" s="41" t="n">
        <v>0</v>
      </c>
      <c r="HO179" s="61">
        <f>'ETF MTD'!$DO$28/'ETF MTD'!$DO$3-1</f>
        <v/>
      </c>
      <c r="HP179" s="61">
        <f>HN179*HO179</f>
        <v/>
      </c>
      <c r="HQ179" s="61" t="n"/>
      <c r="HR179" s="32" t="inlineStr">
        <is>
          <t>VUSTX</t>
        </is>
      </c>
      <c r="HS179" s="41" t="n">
        <v>0</v>
      </c>
      <c r="HT179" s="61">
        <f>'ETF MTD'!$DO$28/'ETF MTD'!$DO$3-1</f>
        <v/>
      </c>
      <c r="HU179" s="61">
        <f>HS179*HT179</f>
        <v/>
      </c>
      <c r="HV179" s="61" t="n"/>
      <c r="HW179" s="32" t="inlineStr">
        <is>
          <t>VUSTX</t>
        </is>
      </c>
      <c r="HX179" s="41" t="n">
        <v>0</v>
      </c>
      <c r="HY179" s="61">
        <f>'ETF MTD'!$DO$28/'ETF MTD'!$DO$3-1</f>
        <v/>
      </c>
      <c r="HZ179" s="61">
        <f>HX179*HY179</f>
        <v/>
      </c>
      <c r="IA179" s="61" t="n"/>
      <c r="IB179" s="32" t="inlineStr">
        <is>
          <t>VUSTX</t>
        </is>
      </c>
      <c r="IC179" s="41" t="n">
        <v>0</v>
      </c>
      <c r="ID179" s="61">
        <f>'ETF MTD'!$DO$28/'ETF MTD'!$DO$3-1</f>
        <v/>
      </c>
      <c r="IE179" s="61">
        <f>IC179*ID179</f>
        <v/>
      </c>
      <c r="IF179" s="61" t="n"/>
      <c r="IG179" s="32" t="inlineStr">
        <is>
          <t>VUSTX</t>
        </is>
      </c>
      <c r="IH179" s="41" t="n">
        <v>0</v>
      </c>
      <c r="II179" s="61">
        <f>'ETF MTD'!$DO$28/'ETF MTD'!$DO$3-1</f>
        <v/>
      </c>
      <c r="IJ179" s="61">
        <f>IH179*II179</f>
        <v/>
      </c>
      <c r="IK179" s="61" t="n"/>
      <c r="IL179" s="32" t="inlineStr">
        <is>
          <t>VUSTX</t>
        </is>
      </c>
      <c r="IM179" s="41" t="n">
        <v>0</v>
      </c>
      <c r="IN179" s="61">
        <f>'ETF MTD'!$DO$28/'ETF MTD'!$DO$3-1</f>
        <v/>
      </c>
      <c r="IO179" s="61">
        <f>IM179*IN179</f>
        <v/>
      </c>
      <c r="IP179" s="61" t="n"/>
      <c r="IQ179" s="32" t="inlineStr">
        <is>
          <t>VUSTX</t>
        </is>
      </c>
      <c r="IR179" s="41" t="n">
        <v>0</v>
      </c>
      <c r="IS179" s="61">
        <f>'ETF MTD'!$DO$28/'ETF MTD'!$DO$3-1</f>
        <v/>
      </c>
      <c r="IT179" s="61">
        <f>IR179*IS179</f>
        <v/>
      </c>
      <c r="IU179" s="61" t="n"/>
      <c r="IV179" s="32" t="inlineStr">
        <is>
          <t>VUSTX</t>
        </is>
      </c>
      <c r="IW179" s="41" t="n">
        <v>0</v>
      </c>
      <c r="IX179" s="61">
        <f>'ETF MTD'!$DO$28/'ETF MTD'!$DO$3-1</f>
        <v/>
      </c>
      <c r="IY179" s="61">
        <f>IW179*IX179</f>
        <v/>
      </c>
      <c r="IZ179" s="61" t="n"/>
      <c r="JA179" s="32" t="inlineStr">
        <is>
          <t>VUSTX</t>
        </is>
      </c>
      <c r="JB179" s="41" t="n">
        <v>0</v>
      </c>
      <c r="JC179" s="61">
        <f>'ETF MTD'!$DO$28/'ETF MTD'!$DO$3-1</f>
        <v/>
      </c>
      <c r="JD179" s="61">
        <f>JB179*JC179</f>
        <v/>
      </c>
      <c r="JE179" s="61" t="n"/>
      <c r="JF179" s="32" t="inlineStr">
        <is>
          <t>VUSTX</t>
        </is>
      </c>
      <c r="JG179" s="41" t="n">
        <v>0</v>
      </c>
      <c r="JH179" s="61">
        <f>'ETF MTD'!$DO$28/'ETF MTD'!$DO$3-1</f>
        <v/>
      </c>
      <c r="JI179" s="61">
        <f>JG179*JH179</f>
        <v/>
      </c>
      <c r="JJ179" s="61" t="n"/>
      <c r="JK179" s="32" t="inlineStr">
        <is>
          <t>VUSTX</t>
        </is>
      </c>
      <c r="JL179" s="41" t="n">
        <v>0.035</v>
      </c>
      <c r="JM179" s="61">
        <f>'ETF MTD'!$DO$28/'ETF MTD'!$DO$3-1</f>
        <v/>
      </c>
      <c r="JN179" s="61">
        <f>JL179*JM179</f>
        <v/>
      </c>
      <c r="JO179" s="61" t="n"/>
      <c r="JP179" s="32" t="inlineStr">
        <is>
          <t>VUSTX</t>
        </is>
      </c>
      <c r="JQ179" s="41" t="n">
        <v>0.035</v>
      </c>
      <c r="JR179" s="61">
        <f>'ETF MTD'!$DO$28/'ETF MTD'!$DO$3-1</f>
        <v/>
      </c>
      <c r="JS179" s="61">
        <f>JQ179*JR179</f>
        <v/>
      </c>
      <c r="JT179" s="61" t="n"/>
      <c r="JU179" s="32" t="inlineStr">
        <is>
          <t>VUSTX</t>
        </is>
      </c>
      <c r="JV179" s="41" t="n">
        <v>0.035</v>
      </c>
      <c r="JW179" s="61">
        <f>'ETF MTD'!$DO$28/'ETF MTD'!$DO$3-1</f>
        <v/>
      </c>
      <c r="JX179" s="61">
        <f>JV179*JW179</f>
        <v/>
      </c>
      <c r="JY179" s="61" t="n"/>
      <c r="JZ179" t="inlineStr">
        <is>
          <t>U.S. Govt LT</t>
        </is>
      </c>
      <c r="KA179" s="41" t="n">
        <v>0</v>
      </c>
      <c r="KB179" s="61">
        <f>'ETF MTD'!$DO$28/'ETF MTD'!$DO$3-1</f>
        <v/>
      </c>
      <c r="KC179" s="61">
        <f>KA179*KB179</f>
        <v/>
      </c>
      <c r="KD179" s="61" t="n"/>
      <c r="KE179" t="inlineStr">
        <is>
          <t>U.S. Govt LT</t>
        </is>
      </c>
      <c r="KF179" s="41" t="n">
        <v>0</v>
      </c>
      <c r="KG179" s="61">
        <f>'ETF MTD'!$DO$28/'ETF MTD'!$DO$3-1</f>
        <v/>
      </c>
      <c r="KH179" s="61">
        <f>KF179*KG179</f>
        <v/>
      </c>
      <c r="KI179" s="61" t="n"/>
      <c r="KJ179" t="inlineStr">
        <is>
          <t>U.S. Govt LT</t>
        </is>
      </c>
      <c r="KK179" s="41" t="n">
        <v>0</v>
      </c>
      <c r="KL179" s="61">
        <f>'ETF MTD'!$DO$28/'ETF MTD'!$DO$3-1</f>
        <v/>
      </c>
      <c r="KM179" s="61">
        <f>KK179*KL179</f>
        <v/>
      </c>
      <c r="KN179" s="61" t="n"/>
      <c r="KO179" t="inlineStr">
        <is>
          <t>U.S. Govt LT</t>
        </is>
      </c>
      <c r="KP179" s="41" t="n">
        <v>0</v>
      </c>
      <c r="KQ179" s="61">
        <f>'ETF MTD'!$DO$28/'ETF MTD'!$DO$3-1</f>
        <v/>
      </c>
      <c r="KR179" s="61">
        <f>KP179*KQ179</f>
        <v/>
      </c>
      <c r="KS179" s="61" t="n"/>
      <c r="KT179" t="inlineStr">
        <is>
          <t>U.S. Govt LT</t>
        </is>
      </c>
      <c r="KU179" s="41" t="n">
        <v>0</v>
      </c>
      <c r="KV179" s="61">
        <f>'ETF MTD'!$DO$28/'ETF MTD'!$DO$3-1</f>
        <v/>
      </c>
      <c r="KW179" s="61">
        <f>KU179*KV179</f>
        <v/>
      </c>
      <c r="KX179" s="61" t="n"/>
      <c r="KY179" t="inlineStr">
        <is>
          <t>U.S. Govt LT</t>
        </is>
      </c>
      <c r="KZ179" s="41" t="n">
        <v>0</v>
      </c>
      <c r="LA179" s="61">
        <f>'ETF MTD'!$DO$28/'ETF MTD'!$DO$3-1</f>
        <v/>
      </c>
      <c r="LB179" s="61">
        <f>KZ179*LA179</f>
        <v/>
      </c>
      <c r="LC179" s="61" t="n"/>
      <c r="LD179" t="inlineStr">
        <is>
          <t>U.S. Govt LT</t>
        </is>
      </c>
      <c r="LE179" s="41" t="n">
        <v>0</v>
      </c>
      <c r="LF179" s="61">
        <f>'ETF MTD'!$DO$28/'ETF MTD'!$DO$3-1</f>
        <v/>
      </c>
      <c r="LG179" s="61">
        <f>LE179*LF179</f>
        <v/>
      </c>
      <c r="LH179" s="61" t="n"/>
      <c r="LI179" t="inlineStr">
        <is>
          <t>U.S. Govt LT</t>
        </is>
      </c>
      <c r="LJ179" s="41" t="n">
        <v>0</v>
      </c>
      <c r="LK179" s="61">
        <f>'ETF MTD'!$DO$28/'ETF MTD'!$DO$3-1</f>
        <v/>
      </c>
      <c r="LL179" s="61">
        <f>LJ179*LK179</f>
        <v/>
      </c>
      <c r="LM179" s="61" t="n"/>
      <c r="LN179" t="inlineStr">
        <is>
          <t>U.S. Govt LT</t>
        </is>
      </c>
      <c r="LO179" s="41" t="n">
        <v>0</v>
      </c>
      <c r="LP179" s="61">
        <f>'ETF MTD'!$DO$28/'ETF MTD'!$DO$3-1</f>
        <v/>
      </c>
      <c r="LQ179" s="61">
        <f>LO179*LP179</f>
        <v/>
      </c>
      <c r="LR179" s="61" t="n"/>
      <c r="LS179" t="inlineStr">
        <is>
          <t>U.S. Govt LT</t>
        </is>
      </c>
      <c r="LT179" s="41" t="n">
        <v>0</v>
      </c>
      <c r="LU179" s="61">
        <f>'ETF MTD'!$DO$28/'ETF MTD'!$DO$3-1</f>
        <v/>
      </c>
      <c r="LV179" s="61">
        <f>LT179*LU179</f>
        <v/>
      </c>
      <c r="LW179" s="61" t="n"/>
      <c r="LX179" t="inlineStr">
        <is>
          <t>U.S. Govt LT</t>
        </is>
      </c>
      <c r="LY179" s="41" t="n">
        <v>0</v>
      </c>
      <c r="LZ179" s="61">
        <f>'ETF MTD'!$DO$28/'ETF MTD'!$DO$3-1</f>
        <v/>
      </c>
      <c r="MA179" s="61">
        <f>LY179*LZ179</f>
        <v/>
      </c>
      <c r="MB179" s="61" t="n"/>
      <c r="MC179" t="inlineStr">
        <is>
          <t>U.S. Govt LT</t>
        </is>
      </c>
      <c r="MD179" s="41" t="n">
        <v>0</v>
      </c>
      <c r="ME179" s="61">
        <f>'ETF MTD'!$DO$28/'ETF MTD'!$DO$3-1</f>
        <v/>
      </c>
      <c r="MF179" s="61">
        <f>MD179*ME179</f>
        <v/>
      </c>
      <c r="MG179" s="61" t="n"/>
      <c r="MH179" t="inlineStr">
        <is>
          <t>U.S. Govt LT</t>
        </is>
      </c>
      <c r="MI179" s="41" t="n">
        <v>0</v>
      </c>
      <c r="MJ179" s="61">
        <f>'ETF MTD'!$DO$28/'ETF MTD'!$DO$3-1</f>
        <v/>
      </c>
      <c r="MK179" s="61">
        <f>MI179*MJ179</f>
        <v/>
      </c>
      <c r="ML179" s="61" t="n"/>
      <c r="MM179" t="inlineStr">
        <is>
          <t>U.S. Govt LT</t>
        </is>
      </c>
      <c r="MN179" s="41" t="n">
        <v>0</v>
      </c>
      <c r="MO179" s="61">
        <f>'ETF MTD'!$DO$28/'ETF MTD'!$DO$3-1</f>
        <v/>
      </c>
      <c r="MP179" s="61">
        <f>MN179*MO179</f>
        <v/>
      </c>
      <c r="MQ179" s="33" t="n"/>
      <c r="MR179" t="inlineStr">
        <is>
          <t>U.S. Govt LT</t>
        </is>
      </c>
      <c r="MS179" s="41" t="n">
        <v>0</v>
      </c>
      <c r="MT179" s="61">
        <f>'ETF MTD'!$DO$28/'ETF MTD'!$DO$3-1</f>
        <v/>
      </c>
      <c r="MU179" s="61">
        <f>MS179*MT179</f>
        <v/>
      </c>
      <c r="MV179" s="61" t="n"/>
      <c r="MW179" t="inlineStr">
        <is>
          <t>U.S. Govt LT</t>
        </is>
      </c>
      <c r="MX179" s="41" t="n">
        <v>0</v>
      </c>
      <c r="MY179" s="61">
        <f>'ETF MTD'!$DO$28/'ETF MTD'!$DO$3-1</f>
        <v/>
      </c>
      <c r="MZ179" s="61">
        <f>MX179*MY179</f>
        <v/>
      </c>
      <c r="NA179" s="33" t="n"/>
      <c r="NB179" t="inlineStr">
        <is>
          <t>U.S. Govt LT</t>
        </is>
      </c>
      <c r="NC179" s="41" t="n">
        <v>0</v>
      </c>
      <c r="ND179" s="61">
        <f>'ETF MTD'!$DO$28/'ETF MTD'!$DO$3-1</f>
        <v/>
      </c>
      <c r="NE179" s="61">
        <f>NC179*ND179</f>
        <v/>
      </c>
      <c r="NF179" s="33" t="n"/>
      <c r="NG179" t="inlineStr">
        <is>
          <t>U.S. Govt LT</t>
        </is>
      </c>
      <c r="NH179" s="41" t="n">
        <v>0</v>
      </c>
      <c r="NI179" s="61">
        <f>'ETF MTD'!$DO$28/'ETF MTD'!$DO$3-1</f>
        <v/>
      </c>
      <c r="NJ179" s="61">
        <f>NH179*NI179</f>
        <v/>
      </c>
      <c r="NK179" s="33" t="n"/>
      <c r="NL179" t="inlineStr">
        <is>
          <t>U.S. Govt LT</t>
        </is>
      </c>
      <c r="NM179" s="41" t="n">
        <v>0</v>
      </c>
      <c r="NN179" s="61">
        <f>'ETF MTD'!$DO$28/'ETF MTD'!$DO$3-1</f>
        <v/>
      </c>
      <c r="NO179" s="61">
        <f>NM179*NN179</f>
        <v/>
      </c>
      <c r="NP179" s="33" t="n"/>
      <c r="NQ179" t="inlineStr">
        <is>
          <t>U.S. Govt LT</t>
        </is>
      </c>
      <c r="NR179" s="41" t="n">
        <v>0</v>
      </c>
      <c r="NS179" s="61">
        <f>'ETF MTD'!$DO$28/'ETF MTD'!$DO$3-1</f>
        <v/>
      </c>
      <c r="NT179" s="61">
        <f>NR179*NS179</f>
        <v/>
      </c>
      <c r="NU179" s="33" t="n"/>
      <c r="NV179" t="inlineStr">
        <is>
          <t>U.S. Govt LT</t>
        </is>
      </c>
      <c r="NW179" s="41" t="n">
        <v>0</v>
      </c>
      <c r="NX179" s="61">
        <f>'ETF MTD'!$DO$28/'ETF MTD'!$DO$3-1</f>
        <v/>
      </c>
      <c r="NY179" s="61">
        <f>NW179*NX179</f>
        <v/>
      </c>
      <c r="NZ179" s="33" t="n"/>
      <c r="OA179" t="inlineStr">
        <is>
          <t>U.S. Govt LT</t>
        </is>
      </c>
      <c r="OB179" s="41" t="n">
        <v>0</v>
      </c>
      <c r="OC179" s="61">
        <f>'ETF MTD'!$DO$28/'ETF MTD'!$DO$3-1</f>
        <v/>
      </c>
      <c r="OD179" s="61">
        <f>OB179*OC179</f>
        <v/>
      </c>
      <c r="OE179" s="33" t="n"/>
      <c r="OF179" t="inlineStr">
        <is>
          <t>U.S. Govt LT</t>
        </is>
      </c>
      <c r="OG179" s="41" t="n">
        <v>0</v>
      </c>
      <c r="OH179" s="61">
        <f>'ETF MTD'!$DO$28/'ETF MTD'!$DO$3-1</f>
        <v/>
      </c>
      <c r="OI179" s="61">
        <f>OG179*OH179</f>
        <v/>
      </c>
      <c r="OJ179" s="33" t="n"/>
      <c r="OK179" t="inlineStr">
        <is>
          <t>U.S. Govt LT</t>
        </is>
      </c>
      <c r="OL179" s="41" t="n">
        <v>0</v>
      </c>
      <c r="OM179" s="61">
        <f>'ETF MTD'!$DO$28/'ETF MTD'!$DO$3-1</f>
        <v/>
      </c>
      <c r="ON179" s="61">
        <f>OL179*OM179</f>
        <v/>
      </c>
      <c r="OO179" s="33" t="n"/>
      <c r="OP179" t="inlineStr">
        <is>
          <t>U.S. Govt LT</t>
        </is>
      </c>
      <c r="OQ179" s="41" t="n">
        <v>0</v>
      </c>
      <c r="OR179" s="61">
        <f>'ETF MTD'!$DO$28/'ETF MTD'!$DO$3-1</f>
        <v/>
      </c>
      <c r="OS179" s="61">
        <f>OQ179*OR179</f>
        <v/>
      </c>
      <c r="OT179" s="33" t="n"/>
      <c r="OU179" t="inlineStr">
        <is>
          <t>U.S. Govt LT</t>
        </is>
      </c>
      <c r="OV179" s="41" t="n">
        <v>0</v>
      </c>
      <c r="OW179" s="61">
        <f>'ETF MTD'!$DO$28/'ETF MTD'!$DO$3-1</f>
        <v/>
      </c>
      <c r="OX179" s="61">
        <f>OV179*OW179</f>
        <v/>
      </c>
      <c r="OY179" s="33" t="n"/>
      <c r="OZ179" t="inlineStr">
        <is>
          <t>U.S. Govt LT</t>
        </is>
      </c>
      <c r="PA179" s="41" t="n">
        <v>0</v>
      </c>
      <c r="PB179" s="61">
        <f>'ETF MTD'!$DO$28/'ETF MTD'!$DO$3-1</f>
        <v/>
      </c>
      <c r="PC179" s="61">
        <f>PA179*PB179</f>
        <v/>
      </c>
      <c r="PD179" s="33" t="n"/>
      <c r="PE179" t="inlineStr">
        <is>
          <t>U.S. Govt LT</t>
        </is>
      </c>
      <c r="PF179" s="41" t="n">
        <v>0</v>
      </c>
      <c r="PG179" s="61">
        <f>'ETF MTD'!$DO$28/'ETF MTD'!$DO$3-1</f>
        <v/>
      </c>
      <c r="PH179" s="61">
        <f>PF179*PG179</f>
        <v/>
      </c>
      <c r="PI179" s="33" t="n"/>
      <c r="PJ179" t="inlineStr">
        <is>
          <t>U.S. Govt LT</t>
        </is>
      </c>
      <c r="PK179" s="41" t="n">
        <v>0</v>
      </c>
      <c r="PL179" s="61">
        <f>'ETF MTD'!$DO$28/'ETF MTD'!$DO$3-1</f>
        <v/>
      </c>
      <c r="PM179" s="61">
        <f>PK179*PL179</f>
        <v/>
      </c>
      <c r="PN179" s="33" t="n"/>
      <c r="PO179" t="inlineStr">
        <is>
          <t>U.S. Govt LT</t>
        </is>
      </c>
      <c r="PP179" s="41" t="n">
        <v>0</v>
      </c>
      <c r="PQ179" s="61">
        <f>'ETF MTD'!$DO$28/'ETF MTD'!$DO$3-1</f>
        <v/>
      </c>
      <c r="PR179" s="61">
        <f>PP179*PQ179</f>
        <v/>
      </c>
      <c r="PS179" s="33" t="n"/>
      <c r="PT179" t="inlineStr">
        <is>
          <t>U.S. Govt LT</t>
        </is>
      </c>
      <c r="PU179" s="41" t="n">
        <v>0</v>
      </c>
      <c r="PV179" s="61">
        <f>'ETF MTD'!$DO$28/'ETF MTD'!$DO$3-1</f>
        <v/>
      </c>
      <c r="PW179" s="61">
        <f>PU179*PV179</f>
        <v/>
      </c>
      <c r="PX179" s="33" t="n"/>
      <c r="PY179" t="inlineStr">
        <is>
          <t>U.S. Govt LT</t>
        </is>
      </c>
      <c r="PZ179" s="41" t="n">
        <v>0</v>
      </c>
      <c r="QA179" s="61">
        <f>'ETF MTD'!$DO$28/'ETF MTD'!$DO$3-1</f>
        <v/>
      </c>
      <c r="QB179" s="61">
        <f>PZ179*QA179</f>
        <v/>
      </c>
      <c r="QC179" s="33" t="n"/>
      <c r="QD179" t="inlineStr">
        <is>
          <t>U.S. Govt LT</t>
        </is>
      </c>
      <c r="QE179" s="41" t="n">
        <v>0</v>
      </c>
      <c r="QF179" s="61">
        <f>'ETF MTD'!$DO$28/'ETF MTD'!$DO$3-1</f>
        <v/>
      </c>
      <c r="QG179" s="61">
        <f>QE179*QF179</f>
        <v/>
      </c>
      <c r="QH179" s="61" t="n"/>
      <c r="QI179" t="inlineStr">
        <is>
          <t>U.S. Govt LT</t>
        </is>
      </c>
      <c r="QJ179" s="41" t="n">
        <v>0</v>
      </c>
      <c r="QK179" s="61">
        <f>'ETF MTD'!$DO$28/'ETF MTD'!$DO$3-1</f>
        <v/>
      </c>
      <c r="QL179" s="61">
        <f>QJ179*QK179</f>
        <v/>
      </c>
      <c r="QM179" s="33" t="n"/>
      <c r="QN179" t="inlineStr">
        <is>
          <t>U.S. Govt LT</t>
        </is>
      </c>
      <c r="QO179" s="41" t="n">
        <v>0.04</v>
      </c>
      <c r="QP179" s="61">
        <f>'ETF MTD'!$DO$28/'ETF MTD'!$DO$3-1</f>
        <v/>
      </c>
      <c r="QQ179" s="61">
        <f>QO179*QP179</f>
        <v/>
      </c>
      <c r="QR179" s="33" t="n"/>
      <c r="QS179" t="inlineStr">
        <is>
          <t>U.S. Govt LT</t>
        </is>
      </c>
      <c r="QT179" s="41" t="n">
        <v>0</v>
      </c>
      <c r="QU179" s="61">
        <f>'ETF MTD'!$DO$28/'ETF MTD'!$DO$3-1</f>
        <v/>
      </c>
      <c r="QV179" s="61">
        <f>QT179*QU179</f>
        <v/>
      </c>
      <c r="QW179" s="33" t="n"/>
      <c r="QX179" t="inlineStr">
        <is>
          <t>U.S. Govt LT</t>
        </is>
      </c>
      <c r="QY179" s="41" t="n">
        <v>0</v>
      </c>
      <c r="QZ179" s="61">
        <f>'ETF MTD'!$DO$28/'ETF MTD'!$DO$3-1</f>
        <v/>
      </c>
      <c r="RA179" s="61">
        <f>QY179*QZ179</f>
        <v/>
      </c>
      <c r="RB179" s="33" t="n"/>
      <c r="RC179" t="inlineStr">
        <is>
          <t>U.S. Govt LT</t>
        </is>
      </c>
      <c r="RD179" s="41" t="n">
        <v>0</v>
      </c>
      <c r="RE179" s="61">
        <f>'ETF MTD'!$DO$28/'ETF MTD'!$DO$3-1</f>
        <v/>
      </c>
      <c r="RF179" s="61">
        <f>RD179*RE179</f>
        <v/>
      </c>
      <c r="RG179" s="33" t="n"/>
      <c r="RH179" t="inlineStr">
        <is>
          <t>U.S. Equity (Hedged)</t>
        </is>
      </c>
      <c r="RI179" s="41" t="n">
        <v>0</v>
      </c>
      <c r="RJ179" s="61">
        <f>'ETF MTD'!$DO$28/'ETF MTD'!$DO$3-1</f>
        <v/>
      </c>
      <c r="RK179" s="61">
        <f>RI179*RJ179</f>
        <v/>
      </c>
      <c r="RL179" s="61" t="n"/>
      <c r="RM179" s="34" t="n"/>
      <c r="RN179" s="35" t="n"/>
      <c r="RO179" s="35" t="n"/>
      <c r="RP179" s="35" t="n"/>
      <c r="RQ179" s="33" t="n"/>
      <c r="RR179" s="33" t="n"/>
      <c r="RS179" s="33" t="n"/>
      <c r="RT179" s="33" t="n"/>
    </row>
    <row r="180">
      <c r="U180" s="33" t="inlineStr">
        <is>
          <t>VFIUX</t>
        </is>
      </c>
      <c r="V180" s="49" t="n">
        <v>0.14</v>
      </c>
      <c r="W180" s="61">
        <f>'ETF MTD'!$OW$28/'ETF MTD'!$OW$3-1</f>
        <v/>
      </c>
      <c r="X180" s="61">
        <f>V180*W180</f>
        <v/>
      </c>
      <c r="Y180" s="61" t="n"/>
      <c r="Z180" s="33" t="inlineStr">
        <is>
          <t>VFIUX</t>
        </is>
      </c>
      <c r="AA180" s="49" t="n">
        <v>0.14</v>
      </c>
      <c r="AB180" s="61">
        <f>'ETF MTD'!$OW$28/'ETF MTD'!$OW$3-1</f>
        <v/>
      </c>
      <c r="AC180" s="61">
        <f>AA180*AB180</f>
        <v/>
      </c>
      <c r="AD180" s="61" t="n"/>
      <c r="AE180" s="33" t="inlineStr">
        <is>
          <t>VFIUX</t>
        </is>
      </c>
      <c r="AF180" s="49" t="n">
        <v>0.1</v>
      </c>
      <c r="AG180" s="61">
        <f>'ETF MTD'!$OW$28/'ETF MTD'!$OW$3-1</f>
        <v/>
      </c>
      <c r="AH180" s="61">
        <f>AF180*AG180</f>
        <v/>
      </c>
      <c r="AI180" s="61" t="n"/>
      <c r="AJ180" s="33" t="inlineStr">
        <is>
          <t>VFIUX</t>
        </is>
      </c>
      <c r="AK180" s="49" t="n">
        <v>0.05</v>
      </c>
      <c r="AL180" s="61">
        <f>'ETF MTD'!$OW$28/'ETF MTD'!$OW$3-1</f>
        <v/>
      </c>
      <c r="AM180" s="61">
        <f>AK180*AL180</f>
        <v/>
      </c>
      <c r="AN180" s="61" t="n"/>
      <c r="AO180" s="33" t="inlineStr">
        <is>
          <t>VFIUX</t>
        </is>
      </c>
      <c r="AP180" s="49" t="n">
        <v>0</v>
      </c>
      <c r="AQ180" s="61">
        <f>'ETF MTD'!$OW$28/'ETF MTD'!$OW$3-1</f>
        <v/>
      </c>
      <c r="AR180" s="61">
        <f>AP180*AQ180</f>
        <v/>
      </c>
      <c r="AS180" s="61" t="n"/>
      <c r="AT180" s="33" t="inlineStr">
        <is>
          <t>VFIUX</t>
        </is>
      </c>
      <c r="AU180" s="49" t="n">
        <v>0</v>
      </c>
      <c r="AV180" s="61">
        <f>'ETF MTD'!$OW$28/'ETF MTD'!$OW$3-1</f>
        <v/>
      </c>
      <c r="AW180" s="61">
        <f>AU180*AV180</f>
        <v/>
      </c>
      <c r="AX180" s="61" t="n"/>
      <c r="AY180" s="33" t="inlineStr">
        <is>
          <t>VFIUX</t>
        </is>
      </c>
      <c r="AZ180" s="49" t="n">
        <v>0</v>
      </c>
      <c r="BA180" s="61">
        <f>'ETF MTD'!$OW$28/'ETF MTD'!$OW$3-1</f>
        <v/>
      </c>
      <c r="BB180" s="61">
        <f>AZ180*BA180</f>
        <v/>
      </c>
      <c r="BC180" s="61" t="n"/>
      <c r="BD180" s="33" t="inlineStr">
        <is>
          <t>VFIUX</t>
        </is>
      </c>
      <c r="BE180" s="49" t="n">
        <v>0.05</v>
      </c>
      <c r="BF180" s="61">
        <f>'ETF MTD'!$OW$28/'ETF MTD'!$OW$3-1</f>
        <v/>
      </c>
      <c r="BG180" s="61">
        <f>BE180*BF180</f>
        <v/>
      </c>
      <c r="BH180" s="61" t="n"/>
      <c r="BI180" s="33" t="inlineStr">
        <is>
          <t>VFIUX</t>
        </is>
      </c>
      <c r="BJ180" s="49" t="n">
        <v>0.09000000000000004</v>
      </c>
      <c r="BK180" s="61">
        <f>'ETF MTD'!$OW$28/'ETF MTD'!$OW$3-1</f>
        <v/>
      </c>
      <c r="BL180" s="61">
        <f>BJ180*BK180</f>
        <v/>
      </c>
      <c r="BM180" s="61" t="n"/>
      <c r="BN180" s="33" t="inlineStr">
        <is>
          <t>VFIUX</t>
        </is>
      </c>
      <c r="BO180" s="49" t="n">
        <v>0.09000000000000004</v>
      </c>
      <c r="BP180" s="61">
        <f>'ETF MTD'!$OW$28/'ETF MTD'!$OW$3-1</f>
        <v/>
      </c>
      <c r="BQ180" s="61">
        <f>BO180*BP180</f>
        <v/>
      </c>
      <c r="BR180" s="61" t="n"/>
      <c r="BS180" s="33" t="inlineStr">
        <is>
          <t>VFIUX</t>
        </is>
      </c>
      <c r="BT180" s="49" t="n">
        <v>0</v>
      </c>
      <c r="BU180" s="61">
        <f>'ETF MTD'!$OW$28/'ETF MTD'!$OW$3-1</f>
        <v/>
      </c>
      <c r="BV180" s="61">
        <f>BT180*BU180</f>
        <v/>
      </c>
      <c r="BW180" s="61" t="n"/>
      <c r="BX180" s="33" t="inlineStr">
        <is>
          <t>VFIUX</t>
        </is>
      </c>
      <c r="BY180" s="49" t="n">
        <v>0</v>
      </c>
      <c r="BZ180" s="61">
        <f>'ETF MTD'!$OW$28/'ETF MTD'!$OW$3-1</f>
        <v/>
      </c>
      <c r="CA180" s="61">
        <f>BY180*BZ180</f>
        <v/>
      </c>
      <c r="CB180" s="61" t="n"/>
      <c r="CC180" s="33" t="inlineStr">
        <is>
          <t>VFIUX</t>
        </is>
      </c>
      <c r="CD180" s="49" t="n">
        <v>0</v>
      </c>
      <c r="CE180" s="61">
        <f>'ETF MTD'!$OW$28/'ETF MTD'!$OW$3-1</f>
        <v/>
      </c>
      <c r="CF180" s="61">
        <f>CD180*CE180</f>
        <v/>
      </c>
      <c r="CG180" s="61" t="n"/>
      <c r="CH180" s="33" t="inlineStr">
        <is>
          <t>VFIUX</t>
        </is>
      </c>
      <c r="CI180" s="49" t="n">
        <v>0</v>
      </c>
      <c r="CJ180" s="61">
        <f>'ETF MTD'!$OW$28/'ETF MTD'!$OW$3-1</f>
        <v/>
      </c>
      <c r="CK180" s="61">
        <f>CI180*CJ180</f>
        <v/>
      </c>
      <c r="CL180" s="61" t="n"/>
      <c r="CM180" s="33" t="inlineStr">
        <is>
          <t>VFIUX</t>
        </is>
      </c>
      <c r="CN180" s="49" t="n">
        <v>0</v>
      </c>
      <c r="CO180" s="61">
        <f>'ETF MTD'!$OW$28/'ETF MTD'!$OW$3-1</f>
        <v/>
      </c>
      <c r="CP180" s="61">
        <f>CN180*CO180</f>
        <v/>
      </c>
      <c r="CQ180" s="61" t="n"/>
      <c r="CR180" s="33" t="inlineStr">
        <is>
          <t>VFIUX</t>
        </is>
      </c>
      <c r="CS180" s="49" t="n">
        <v>0</v>
      </c>
      <c r="CT180" s="61">
        <f>'ETF MTD'!$OW$28/'ETF MTD'!$OW$3-1</f>
        <v/>
      </c>
      <c r="CU180" s="61">
        <f>CS180*CT180</f>
        <v/>
      </c>
      <c r="CV180" s="61" t="n"/>
      <c r="CW180" s="33" t="inlineStr">
        <is>
          <t>VFIUX</t>
        </is>
      </c>
      <c r="CX180" s="49" t="n">
        <v>0</v>
      </c>
      <c r="CY180" s="61">
        <f>'ETF MTD'!$OW$28/'ETF MTD'!$OW$3-1</f>
        <v/>
      </c>
      <c r="CZ180" s="61">
        <f>CX180*CY180</f>
        <v/>
      </c>
      <c r="DA180" s="61" t="n"/>
      <c r="DB180" s="33" t="inlineStr">
        <is>
          <t>VFIUX</t>
        </is>
      </c>
      <c r="DC180" s="49" t="n">
        <v>0</v>
      </c>
      <c r="DD180" s="61">
        <f>'ETF MTD'!$OW$28/'ETF MTD'!$OW$3-1</f>
        <v/>
      </c>
      <c r="DE180" s="61">
        <f>DC180*DD180</f>
        <v/>
      </c>
      <c r="DF180" s="61" t="n"/>
      <c r="DG180" s="33" t="inlineStr">
        <is>
          <t>VFIUX</t>
        </is>
      </c>
      <c r="DH180" s="49" t="n">
        <v>0</v>
      </c>
      <c r="DI180" s="61">
        <f>'ETF MTD'!$OW$28/'ETF MTD'!$OW$3-1</f>
        <v/>
      </c>
      <c r="DJ180" s="61">
        <f>DH180*DI180</f>
        <v/>
      </c>
      <c r="DK180" s="61" t="n"/>
      <c r="DL180" s="33" t="inlineStr">
        <is>
          <t>VFIUX</t>
        </is>
      </c>
      <c r="DM180" s="49" t="n">
        <v>0</v>
      </c>
      <c r="DN180" s="61">
        <f>'ETF MTD'!$OW$28/'ETF MTD'!$OW$3-1</f>
        <v/>
      </c>
      <c r="DO180" s="61">
        <f>DM180*DN180</f>
        <v/>
      </c>
      <c r="DP180" s="61" t="n"/>
      <c r="DQ180" s="33" t="inlineStr">
        <is>
          <t>VFIUX</t>
        </is>
      </c>
      <c r="DR180" s="49" t="n">
        <v>0</v>
      </c>
      <c r="DS180" s="61">
        <f>'ETF MTD'!$OW$28/'ETF MTD'!$OW$3-1</f>
        <v/>
      </c>
      <c r="DT180" s="61">
        <f>DR180*DS180</f>
        <v/>
      </c>
      <c r="DU180" s="61" t="n"/>
      <c r="DV180" s="33" t="inlineStr">
        <is>
          <t>VFIUX</t>
        </is>
      </c>
      <c r="DW180" s="49" t="n">
        <v>0</v>
      </c>
      <c r="DX180" s="61">
        <f>'ETF MTD'!$OW$28/'ETF MTD'!$OW$3-1</f>
        <v/>
      </c>
      <c r="DY180" s="61">
        <f>DW180*DX180</f>
        <v/>
      </c>
      <c r="DZ180" s="61" t="n"/>
      <c r="EA180" s="33" t="inlineStr">
        <is>
          <t>VFIUX</t>
        </is>
      </c>
      <c r="EB180" s="49" t="n">
        <v>0</v>
      </c>
      <c r="EC180" s="61">
        <f>'ETF MTD'!$OW$28/'ETF MTD'!$OW$3-1</f>
        <v/>
      </c>
      <c r="ED180" s="61">
        <f>EB180*EC180</f>
        <v/>
      </c>
      <c r="EE180" s="61" t="n"/>
      <c r="EF180" s="33" t="inlineStr">
        <is>
          <t>VFIUX</t>
        </is>
      </c>
      <c r="EG180" s="49" t="n">
        <v>0.415</v>
      </c>
      <c r="EH180" s="61">
        <f>'ETF MTD'!$OW$28/'ETF MTD'!$OW$3-1</f>
        <v/>
      </c>
      <c r="EI180" s="61">
        <f>EG180*EH180</f>
        <v/>
      </c>
      <c r="EJ180" s="61" t="n"/>
      <c r="EK180" s="33" t="inlineStr">
        <is>
          <t>VFIUX</t>
        </is>
      </c>
      <c r="EL180" s="49" t="n">
        <v>0.7449999999999999</v>
      </c>
      <c r="EM180" s="61">
        <f>'ETF MTD'!$OW$28/'ETF MTD'!$OW$3-1</f>
        <v/>
      </c>
      <c r="EN180" s="61">
        <f>EL180*EM180</f>
        <v/>
      </c>
      <c r="EO180" s="61" t="n"/>
      <c r="EP180" s="33" t="inlineStr">
        <is>
          <t>VFIUX</t>
        </is>
      </c>
      <c r="EQ180" s="49" t="n">
        <v>0.4299999999999999</v>
      </c>
      <c r="ER180" s="61">
        <f>'ETF MTD'!$OW$28/'ETF MTD'!$OW$3-1</f>
        <v/>
      </c>
      <c r="ES180" s="61">
        <f>EQ180*ER180</f>
        <v/>
      </c>
      <c r="ET180" s="61" t="n"/>
      <c r="EU180" s="33" t="inlineStr">
        <is>
          <t>VFIUX</t>
        </is>
      </c>
      <c r="EV180" s="49" t="n">
        <v>0.14</v>
      </c>
      <c r="EW180" s="61">
        <f>'ETF MTD'!$OW$28/'ETF MTD'!$OW$3-1</f>
        <v/>
      </c>
      <c r="EX180" s="61">
        <f>EV180*EW180</f>
        <v/>
      </c>
      <c r="EY180" s="61" t="n"/>
      <c r="EZ180" s="33" t="inlineStr">
        <is>
          <t>VFIUX</t>
        </is>
      </c>
      <c r="FA180" s="49" t="n">
        <v>0.14</v>
      </c>
      <c r="FB180" s="61">
        <f>'ETF MTD'!$OW$28/'ETF MTD'!$OW$3-1</f>
        <v/>
      </c>
      <c r="FC180" s="61">
        <f>FA180*FB180</f>
        <v/>
      </c>
      <c r="FD180" s="61" t="n"/>
      <c r="FE180" s="33" t="inlineStr">
        <is>
          <t>VFIUX</t>
        </is>
      </c>
      <c r="FF180" s="49" t="n">
        <v>0.35</v>
      </c>
      <c r="FG180" s="61">
        <f>'ETF MTD'!$OW$28/'ETF MTD'!$OW$3-1</f>
        <v/>
      </c>
      <c r="FH180" s="61">
        <f>FF180*FG180</f>
        <v/>
      </c>
      <c r="FI180" s="61" t="n"/>
      <c r="FJ180" s="33" t="inlineStr">
        <is>
          <t>VFIUX</t>
        </is>
      </c>
      <c r="FK180" s="49" t="n">
        <v>0.1</v>
      </c>
      <c r="FL180" s="61">
        <f>'ETF MTD'!$OW$28/'ETF MTD'!$OW$3-1</f>
        <v/>
      </c>
      <c r="FM180" s="61">
        <f>FK180*FL180</f>
        <v/>
      </c>
      <c r="FN180" s="61" t="n"/>
      <c r="FO180" s="33" t="inlineStr">
        <is>
          <t>VFIUX</t>
        </is>
      </c>
      <c r="FP180" s="49" t="n">
        <v>0.1</v>
      </c>
      <c r="FQ180" s="61">
        <f>'ETF MTD'!$OW$28/'ETF MTD'!$OW$3-1</f>
        <v/>
      </c>
      <c r="FR180" s="61">
        <f>FP180*FQ180</f>
        <v/>
      </c>
      <c r="FS180" s="61" t="n"/>
      <c r="FT180" s="33" t="inlineStr">
        <is>
          <t>VFIUX</t>
        </is>
      </c>
      <c r="FU180" s="49" t="n">
        <v>0.35</v>
      </c>
      <c r="FV180" s="61">
        <f>'ETF MTD'!$OW$28/'ETF MTD'!$OW$3-1</f>
        <v/>
      </c>
      <c r="FW180" s="61">
        <f>FU180*FV180</f>
        <v/>
      </c>
      <c r="FX180" s="61" t="n"/>
      <c r="FY180" s="33" t="inlineStr">
        <is>
          <t>VFIUX</t>
        </is>
      </c>
      <c r="FZ180" s="41" t="n">
        <v>0.1</v>
      </c>
      <c r="GA180" s="61">
        <f>'ETF MTD'!$OW$28/'ETF MTD'!$OW$3-1</f>
        <v/>
      </c>
      <c r="GB180" s="61">
        <f>FZ180*GA180</f>
        <v/>
      </c>
      <c r="GC180" s="61" t="n"/>
      <c r="GD180" s="33" t="inlineStr">
        <is>
          <t>VFIUX</t>
        </is>
      </c>
      <c r="GE180" s="41" t="n">
        <v>0.1</v>
      </c>
      <c r="GF180" s="61">
        <f>'ETF MTD'!$OW$28/'ETF MTD'!$OW$3-1</f>
        <v/>
      </c>
      <c r="GG180" s="61">
        <f>GE180*GF180</f>
        <v/>
      </c>
      <c r="GH180" s="61" t="n"/>
      <c r="GI180" s="33" t="inlineStr">
        <is>
          <t>VFIUX</t>
        </is>
      </c>
      <c r="GJ180" s="41" t="n">
        <v>0.14</v>
      </c>
      <c r="GK180" s="61">
        <f>'ETF MTD'!$OW$28/'ETF MTD'!$OW$3-1</f>
        <v/>
      </c>
      <c r="GL180" s="61">
        <f>GJ180*GK180</f>
        <v/>
      </c>
      <c r="GM180" s="61" t="n"/>
      <c r="GN180" s="33" t="inlineStr">
        <is>
          <t>VFIUX</t>
        </is>
      </c>
      <c r="GO180" s="41" t="n">
        <v>0.05</v>
      </c>
      <c r="GP180" s="61">
        <f>'ETF MTD'!$OW$28/'ETF MTD'!$OW$3-1</f>
        <v/>
      </c>
      <c r="GQ180" s="61">
        <f>GO180*GP180</f>
        <v/>
      </c>
      <c r="GR180" s="61" t="n"/>
      <c r="GS180" s="33" t="inlineStr">
        <is>
          <t>VFIUX</t>
        </is>
      </c>
      <c r="GT180" s="41" t="n">
        <v>0.05</v>
      </c>
      <c r="GU180" s="61">
        <f>'ETF MTD'!$OW$28/'ETF MTD'!$OW$3-1</f>
        <v/>
      </c>
      <c r="GV180" s="61">
        <f>GT180*GU180</f>
        <v/>
      </c>
      <c r="GW180" s="61" t="n"/>
      <c r="GX180" s="33" t="inlineStr">
        <is>
          <t>VFIUX</t>
        </is>
      </c>
      <c r="GY180" s="41" t="n">
        <v>0.19</v>
      </c>
      <c r="GZ180" s="61">
        <f>'ETF MTD'!$OW$28/'ETF MTD'!$OW$3-1</f>
        <v/>
      </c>
      <c r="HA180" s="61">
        <f>GY180*GZ180</f>
        <v/>
      </c>
      <c r="HB180" s="61" t="n"/>
      <c r="HC180" s="33" t="inlineStr">
        <is>
          <t>VFIUX</t>
        </is>
      </c>
      <c r="HD180" s="41" t="n">
        <v>0.795</v>
      </c>
      <c r="HE180" s="61">
        <f>'ETF MTD'!$OW$28/'ETF MTD'!$OW$3-1</f>
        <v/>
      </c>
      <c r="HF180" s="61">
        <f>HD180*HE180</f>
        <v/>
      </c>
      <c r="HG180" s="61" t="n"/>
      <c r="HH180" s="33" t="inlineStr">
        <is>
          <t>VFIUX</t>
        </is>
      </c>
      <c r="HI180" s="41" t="n">
        <v>0.47</v>
      </c>
      <c r="HJ180" s="61">
        <f>'ETF MTD'!$OW$28/'ETF MTD'!$OW$3-1</f>
        <v/>
      </c>
      <c r="HK180" s="61">
        <f>HI180*HJ180</f>
        <v/>
      </c>
      <c r="HL180" s="61" t="n"/>
      <c r="HM180" s="33" t="inlineStr">
        <is>
          <t>VFIUX</t>
        </is>
      </c>
      <c r="HN180" s="41" t="n">
        <v>0.1</v>
      </c>
      <c r="HO180" s="61">
        <f>'ETF MTD'!$OW$28/'ETF MTD'!$OW$3-1</f>
        <v/>
      </c>
      <c r="HP180" s="61">
        <f>HN180*HO180</f>
        <v/>
      </c>
      <c r="HQ180" s="61" t="n"/>
      <c r="HR180" s="33" t="inlineStr">
        <is>
          <t>VFIUX</t>
        </is>
      </c>
      <c r="HS180" s="41" t="n">
        <v>0.1</v>
      </c>
      <c r="HT180" s="61">
        <f>'ETF MTD'!$OW$28/'ETF MTD'!$OW$3-1</f>
        <v/>
      </c>
      <c r="HU180" s="61">
        <f>HS180*HT180</f>
        <v/>
      </c>
      <c r="HV180" s="61" t="n"/>
      <c r="HW180" s="33" t="inlineStr">
        <is>
          <t>VFIUX</t>
        </is>
      </c>
      <c r="HX180" s="41" t="n">
        <v>0.1</v>
      </c>
      <c r="HY180" s="61">
        <f>'ETF MTD'!$OW$28/'ETF MTD'!$OW$3-1</f>
        <v/>
      </c>
      <c r="HZ180" s="61">
        <f>HX180*HY180</f>
        <v/>
      </c>
      <c r="IA180" s="61" t="n"/>
      <c r="IB180" s="33" t="inlineStr">
        <is>
          <t>VFIUX</t>
        </is>
      </c>
      <c r="IC180" s="41" t="n">
        <v>0.05</v>
      </c>
      <c r="ID180" s="61">
        <f>'ETF MTD'!$OW$28/'ETF MTD'!$OW$3-1</f>
        <v/>
      </c>
      <c r="IE180" s="61">
        <f>IC180*ID180</f>
        <v/>
      </c>
      <c r="IF180" s="61" t="n"/>
      <c r="IG180" s="33" t="inlineStr">
        <is>
          <t>VFIUX</t>
        </is>
      </c>
      <c r="IH180" s="41" t="n">
        <v>0.05</v>
      </c>
      <c r="II180" s="61">
        <f>'ETF MTD'!$OW$28/'ETF MTD'!$OW$3-1</f>
        <v/>
      </c>
      <c r="IJ180" s="61">
        <f>IH180*II180</f>
        <v/>
      </c>
      <c r="IK180" s="61" t="n"/>
      <c r="IL180" s="33" t="inlineStr">
        <is>
          <t>VFIUX</t>
        </is>
      </c>
      <c r="IM180" s="41" t="n">
        <v>0.05</v>
      </c>
      <c r="IN180" s="61">
        <f>'ETF MTD'!$OW$28/'ETF MTD'!$OW$3-1</f>
        <v/>
      </c>
      <c r="IO180" s="61">
        <f>IM180*IN180</f>
        <v/>
      </c>
      <c r="IP180" s="61" t="n"/>
      <c r="IQ180" s="33" t="inlineStr">
        <is>
          <t>VFIUX</t>
        </is>
      </c>
      <c r="IR180" s="41" t="n">
        <v>0</v>
      </c>
      <c r="IS180" s="61">
        <f>'ETF MTD'!$OW$28/'ETF MTD'!$OW$3-1</f>
        <v/>
      </c>
      <c r="IT180" s="61">
        <f>IR180*IS180</f>
        <v/>
      </c>
      <c r="IU180" s="61" t="n"/>
      <c r="IV180" s="33" t="inlineStr">
        <is>
          <t>VFIUX</t>
        </is>
      </c>
      <c r="IW180" s="41" t="n">
        <v>0</v>
      </c>
      <c r="IX180" s="61">
        <f>'ETF MTD'!$OW$28/'ETF MTD'!$OW$3-1</f>
        <v/>
      </c>
      <c r="IY180" s="61">
        <f>IW180*IX180</f>
        <v/>
      </c>
      <c r="IZ180" s="61" t="n"/>
      <c r="JA180" s="33" t="inlineStr">
        <is>
          <t>VFIUX</t>
        </is>
      </c>
      <c r="JB180" s="41" t="n">
        <v>0</v>
      </c>
      <c r="JC180" s="61">
        <f>'ETF MTD'!$OW$28/'ETF MTD'!$OW$3-1</f>
        <v/>
      </c>
      <c r="JD180" s="61">
        <f>JB180*JC180</f>
        <v/>
      </c>
      <c r="JE180" s="61" t="n"/>
      <c r="JF180" s="33" t="inlineStr">
        <is>
          <t>VFIUX</t>
        </is>
      </c>
      <c r="JG180" s="41" t="n">
        <v>0</v>
      </c>
      <c r="JH180" s="61">
        <f>'ETF MTD'!$OW$28/'ETF MTD'!$OW$3-1</f>
        <v/>
      </c>
      <c r="JI180" s="61">
        <f>JG180*JH180</f>
        <v/>
      </c>
      <c r="JJ180" s="61" t="n"/>
      <c r="JK180" s="33" t="inlineStr">
        <is>
          <t>VFIUX</t>
        </is>
      </c>
      <c r="JL180" s="41" t="n">
        <v>0</v>
      </c>
      <c r="JM180" s="61">
        <f>'ETF MTD'!$OW$28/'ETF MTD'!$OW$3-1</f>
        <v/>
      </c>
      <c r="JN180" s="61">
        <f>JL180*JM180</f>
        <v/>
      </c>
      <c r="JO180" s="61" t="n"/>
      <c r="JP180" s="33" t="inlineStr">
        <is>
          <t>VFIUX</t>
        </is>
      </c>
      <c r="JQ180" s="41" t="n">
        <v>0</v>
      </c>
      <c r="JR180" s="61">
        <f>'ETF MTD'!$OW$28/'ETF MTD'!$OW$3-1</f>
        <v/>
      </c>
      <c r="JS180" s="61">
        <f>JQ180*JR180</f>
        <v/>
      </c>
      <c r="JT180" s="61" t="n"/>
      <c r="JU180" s="33" t="inlineStr">
        <is>
          <t>VFIUX</t>
        </is>
      </c>
      <c r="JV180" s="41" t="n">
        <v>0</v>
      </c>
      <c r="JW180" s="61">
        <f>'ETF MTD'!$OW$28/'ETF MTD'!$OW$3-1</f>
        <v/>
      </c>
      <c r="JX180" s="61">
        <f>JV180*JW180</f>
        <v/>
      </c>
      <c r="JY180" s="61" t="n"/>
      <c r="JZ180" t="inlineStr">
        <is>
          <t>U.S. Govt IT</t>
        </is>
      </c>
      <c r="KA180" s="41" t="n">
        <v>0</v>
      </c>
      <c r="KB180" s="61">
        <f>'ETF MTD'!$OW$28/'ETF MTD'!$OW$3-1</f>
        <v/>
      </c>
      <c r="KC180" s="61">
        <f>KA180*KB180</f>
        <v/>
      </c>
      <c r="KD180" s="61" t="n"/>
      <c r="KE180" t="inlineStr">
        <is>
          <t>U.S. Govt IT</t>
        </is>
      </c>
      <c r="KF180" s="41" t="n">
        <v>0</v>
      </c>
      <c r="KG180" s="61">
        <f>'ETF MTD'!$OW$28/'ETF MTD'!$OW$3-1</f>
        <v/>
      </c>
      <c r="KH180" s="61">
        <f>KF180*KG180</f>
        <v/>
      </c>
      <c r="KI180" s="61" t="n"/>
      <c r="KJ180" t="inlineStr">
        <is>
          <t>U.S. Govt IT</t>
        </is>
      </c>
      <c r="KK180" s="41" t="n">
        <v>0</v>
      </c>
      <c r="KL180" s="61">
        <f>'ETF MTD'!$OW$28/'ETF MTD'!$OW$3-1</f>
        <v/>
      </c>
      <c r="KM180" s="61">
        <f>KK180*KL180</f>
        <v/>
      </c>
      <c r="KN180" s="61" t="n"/>
      <c r="KO180" t="inlineStr">
        <is>
          <t>U.S. Govt IT</t>
        </is>
      </c>
      <c r="KP180" s="41" t="n">
        <v>0</v>
      </c>
      <c r="KQ180" s="61">
        <f>'ETF MTD'!$OW$28/'ETF MTD'!$OW$3-1</f>
        <v/>
      </c>
      <c r="KR180" s="61">
        <f>KP180*KQ180</f>
        <v/>
      </c>
      <c r="KS180" s="61" t="n"/>
      <c r="KT180" t="inlineStr">
        <is>
          <t>U.S. Govt IT</t>
        </is>
      </c>
      <c r="KU180" s="41" t="n">
        <v>0</v>
      </c>
      <c r="KV180" s="61">
        <f>'ETF MTD'!$OW$28/'ETF MTD'!$OW$3-1</f>
        <v/>
      </c>
      <c r="KW180" s="61">
        <f>KU180*KV180</f>
        <v/>
      </c>
      <c r="KX180" s="61" t="n"/>
      <c r="KY180" t="inlineStr">
        <is>
          <t>U.S. Govt IT</t>
        </is>
      </c>
      <c r="KZ180" s="41" t="n">
        <v>0</v>
      </c>
      <c r="LA180" s="61">
        <f>'ETF MTD'!$OW$28/'ETF MTD'!$OW$3-1</f>
        <v/>
      </c>
      <c r="LB180" s="61">
        <f>KZ180*LA180</f>
        <v/>
      </c>
      <c r="LC180" s="61" t="n"/>
      <c r="LD180" t="inlineStr">
        <is>
          <t>U.S. Govt IT</t>
        </is>
      </c>
      <c r="LE180" s="41" t="n">
        <v>0</v>
      </c>
      <c r="LF180" s="61">
        <f>'ETF MTD'!$OW$28/'ETF MTD'!$OW$3-1</f>
        <v/>
      </c>
      <c r="LG180" s="61">
        <f>LE180*LF180</f>
        <v/>
      </c>
      <c r="LH180" s="61" t="n"/>
      <c r="LI180" t="inlineStr">
        <is>
          <t>U.S. Govt IT</t>
        </is>
      </c>
      <c r="LJ180" s="41" t="n">
        <v>0</v>
      </c>
      <c r="LK180" s="61">
        <f>'ETF MTD'!$OW$28/'ETF MTD'!$OW$3-1</f>
        <v/>
      </c>
      <c r="LL180" s="61">
        <f>LJ180*LK180</f>
        <v/>
      </c>
      <c r="LM180" s="61" t="n"/>
      <c r="LN180" t="inlineStr">
        <is>
          <t>U.S. Govt IT</t>
        </is>
      </c>
      <c r="LO180" s="41" t="n">
        <v>0</v>
      </c>
      <c r="LP180" s="61">
        <f>'ETF MTD'!$OW$28/'ETF MTD'!$OW$3-1</f>
        <v/>
      </c>
      <c r="LQ180" s="61">
        <f>LO180*LP180</f>
        <v/>
      </c>
      <c r="LR180" s="61" t="n"/>
      <c r="LS180" t="inlineStr">
        <is>
          <t>U.S. Govt IT</t>
        </is>
      </c>
      <c r="LT180" s="41" t="n">
        <v>0</v>
      </c>
      <c r="LU180" s="61">
        <f>'ETF MTD'!$OW$28/'ETF MTD'!$OW$3-1</f>
        <v/>
      </c>
      <c r="LV180" s="61">
        <f>LT180*LU180</f>
        <v/>
      </c>
      <c r="LW180" s="61" t="n"/>
      <c r="LX180" t="inlineStr">
        <is>
          <t>U.S. Govt IT</t>
        </is>
      </c>
      <c r="LY180" s="41" t="n">
        <v>0</v>
      </c>
      <c r="LZ180" s="61">
        <f>'ETF MTD'!$OW$28/'ETF MTD'!$OW$3-1</f>
        <v/>
      </c>
      <c r="MA180" s="61">
        <f>LY180*LZ180</f>
        <v/>
      </c>
      <c r="MB180" s="61" t="n"/>
      <c r="MC180" t="inlineStr">
        <is>
          <t>U.S. Govt IT</t>
        </is>
      </c>
      <c r="MD180" s="41" t="n">
        <v>0</v>
      </c>
      <c r="ME180" s="61">
        <f>'ETF MTD'!$OW$28/'ETF MTD'!$OW$3-1</f>
        <v/>
      </c>
      <c r="MF180" s="61">
        <f>MD180*ME180</f>
        <v/>
      </c>
      <c r="MG180" s="61" t="n"/>
      <c r="MH180" t="inlineStr">
        <is>
          <t>U.S. Govt IT</t>
        </is>
      </c>
      <c r="MI180" s="41" t="n">
        <v>0</v>
      </c>
      <c r="MJ180" s="61">
        <f>'ETF MTD'!$OW$28/'ETF MTD'!$OW$3-1</f>
        <v/>
      </c>
      <c r="MK180" s="61">
        <f>MI180*MJ180</f>
        <v/>
      </c>
      <c r="ML180" s="61" t="n"/>
      <c r="MM180" t="inlineStr">
        <is>
          <t>U.S. Govt IT</t>
        </is>
      </c>
      <c r="MN180" s="41" t="n">
        <v>0</v>
      </c>
      <c r="MO180" s="61">
        <f>'ETF MTD'!$OW$28/'ETF MTD'!$OW$3-1</f>
        <v/>
      </c>
      <c r="MP180" s="61">
        <f>MN180*MO180</f>
        <v/>
      </c>
      <c r="MQ180" s="33" t="inlineStr">
        <is>
          <t>SCHR</t>
        </is>
      </c>
      <c r="MR180" t="inlineStr">
        <is>
          <t>U.S. Govt IT</t>
        </is>
      </c>
      <c r="MS180" s="41" t="n">
        <v>0</v>
      </c>
      <c r="MT180" s="61">
        <f>'ETF MTD'!$OW$28/'ETF MTD'!$OW$3-1</f>
        <v/>
      </c>
      <c r="MU180" s="61">
        <f>MS180*MT180</f>
        <v/>
      </c>
      <c r="MV180" s="61" t="n"/>
      <c r="MW180" t="inlineStr">
        <is>
          <t>U.S. Govt IT</t>
        </is>
      </c>
      <c r="MX180" s="41" t="n">
        <v>0</v>
      </c>
      <c r="MY180" s="61">
        <f>'ETF MTD'!$OW$28/'ETF MTD'!$OW$3-1</f>
        <v/>
      </c>
      <c r="MZ180" s="61">
        <f>MX180*MY180</f>
        <v/>
      </c>
      <c r="NA180" s="33" t="n"/>
      <c r="NB180" t="inlineStr">
        <is>
          <t>U.S. Govt IT</t>
        </is>
      </c>
      <c r="NC180" s="41" t="n">
        <v>0.115</v>
      </c>
      <c r="ND180" s="61">
        <f>'ETF MTD'!$OW$28/'ETF MTD'!$OW$3-1</f>
        <v/>
      </c>
      <c r="NE180" s="61">
        <f>NC180*ND180</f>
        <v/>
      </c>
      <c r="NF180" s="33" t="n"/>
      <c r="NG180" t="inlineStr">
        <is>
          <t>U.S. Govt IT</t>
        </is>
      </c>
      <c r="NH180" s="41" t="n">
        <v>0</v>
      </c>
      <c r="NI180" s="61">
        <f>'ETF MTD'!$OW$28/'ETF MTD'!$OW$3-1</f>
        <v/>
      </c>
      <c r="NJ180" s="61">
        <f>NH180*NI180</f>
        <v/>
      </c>
      <c r="NK180" s="33" t="n"/>
      <c r="NL180" t="inlineStr">
        <is>
          <t>U.S. Govt IT</t>
        </is>
      </c>
      <c r="NM180" s="41" t="n">
        <v>0.075</v>
      </c>
      <c r="NN180" s="61">
        <f>'ETF MTD'!$OW$28/'ETF MTD'!$OW$3-1</f>
        <v/>
      </c>
      <c r="NO180" s="61">
        <f>NM180*NN180</f>
        <v/>
      </c>
      <c r="NP180" s="33" t="n"/>
      <c r="NQ180" t="inlineStr">
        <is>
          <t>U.S. Govt IT</t>
        </is>
      </c>
      <c r="NR180" s="41" t="n">
        <v>0.075</v>
      </c>
      <c r="NS180" s="61">
        <f>'ETF MTD'!$OW$28/'ETF MTD'!$OW$3-1</f>
        <v/>
      </c>
      <c r="NT180" s="61">
        <f>NR180*NS180</f>
        <v/>
      </c>
      <c r="NU180" s="33" t="n"/>
      <c r="NV180" t="inlineStr">
        <is>
          <t>U.S. Govt IT</t>
        </is>
      </c>
      <c r="NW180" s="41" t="n">
        <v>0</v>
      </c>
      <c r="NX180" s="61">
        <f>'ETF MTD'!$OW$28/'ETF MTD'!$OW$3-1</f>
        <v/>
      </c>
      <c r="NY180" s="61">
        <f>NW180*NX180</f>
        <v/>
      </c>
      <c r="NZ180" s="33" t="n"/>
      <c r="OA180" t="inlineStr">
        <is>
          <t>U.S. Govt IT</t>
        </is>
      </c>
      <c r="OB180" s="41" t="n">
        <v>0</v>
      </c>
      <c r="OC180" s="61">
        <f>'ETF MTD'!$OW$28/'ETF MTD'!$OW$3-1</f>
        <v/>
      </c>
      <c r="OD180" s="61">
        <f>OB180*OC180</f>
        <v/>
      </c>
      <c r="OE180" s="33" t="n"/>
      <c r="OF180" t="inlineStr">
        <is>
          <t>U.S. Govt IT</t>
        </is>
      </c>
      <c r="OG180" s="41" t="n">
        <v>0</v>
      </c>
      <c r="OH180" s="61">
        <f>'ETF MTD'!$OW$28/'ETF MTD'!$OW$3-1</f>
        <v/>
      </c>
      <c r="OI180" s="61">
        <f>OG180*OH180</f>
        <v/>
      </c>
      <c r="OJ180" s="33" t="n"/>
      <c r="OK180" t="inlineStr">
        <is>
          <t>U.S. Govt IT</t>
        </is>
      </c>
      <c r="OL180" s="41" t="n">
        <v>0</v>
      </c>
      <c r="OM180" s="61">
        <f>'ETF MTD'!$OW$28/'ETF MTD'!$OW$3-1</f>
        <v/>
      </c>
      <c r="ON180" s="61">
        <f>OL180*OM180</f>
        <v/>
      </c>
      <c r="OO180" s="33" t="n"/>
      <c r="OP180" t="inlineStr">
        <is>
          <t>U.S. Govt IT</t>
        </is>
      </c>
      <c r="OQ180" s="41" t="n">
        <v>0</v>
      </c>
      <c r="OR180" s="61">
        <f>'ETF MTD'!$OW$28/'ETF MTD'!$OW$3-1</f>
        <v/>
      </c>
      <c r="OS180" s="61">
        <f>OQ180*OR180</f>
        <v/>
      </c>
      <c r="OT180" s="33" t="n"/>
      <c r="OU180" t="inlineStr">
        <is>
          <t>U.S. Govt IT</t>
        </is>
      </c>
      <c r="OV180" s="41" t="n">
        <v>0.08</v>
      </c>
      <c r="OW180" s="61">
        <f>'ETF MTD'!$OW$28/'ETF MTD'!$OW$3-1</f>
        <v/>
      </c>
      <c r="OX180" s="61">
        <f>OV180*OW180</f>
        <v/>
      </c>
      <c r="OY180" s="33" t="n"/>
      <c r="OZ180" t="inlineStr">
        <is>
          <t>U.S. Govt IT</t>
        </is>
      </c>
      <c r="PA180" s="41" t="n">
        <v>0.115</v>
      </c>
      <c r="PB180" s="61">
        <f>'ETF MTD'!$OW$28/'ETF MTD'!$OW$3-1</f>
        <v/>
      </c>
      <c r="PC180" s="61">
        <f>PA180*PB180</f>
        <v/>
      </c>
      <c r="PD180" s="33" t="n"/>
      <c r="PE180" t="inlineStr">
        <is>
          <t>U.S. Govt IT</t>
        </is>
      </c>
      <c r="PF180" s="41" t="n">
        <v>0.075</v>
      </c>
      <c r="PG180" s="61">
        <f>'ETF MTD'!$OW$28/'ETF MTD'!$OW$3-1</f>
        <v/>
      </c>
      <c r="PH180" s="61">
        <f>PF180*PG180</f>
        <v/>
      </c>
      <c r="PI180" s="33" t="n"/>
      <c r="PJ180" t="inlineStr">
        <is>
          <t>U.S. Govt IT</t>
        </is>
      </c>
      <c r="PK180" s="41" t="n">
        <v>0.15</v>
      </c>
      <c r="PL180" s="61">
        <f>'ETF MTD'!$OW$28/'ETF MTD'!$OW$3-1</f>
        <v/>
      </c>
      <c r="PM180" s="61">
        <f>PK180*PL180</f>
        <v/>
      </c>
      <c r="PN180" s="33" t="n"/>
      <c r="PO180" t="inlineStr">
        <is>
          <t>U.S. Govt IT</t>
        </is>
      </c>
      <c r="PP180" s="41" t="n">
        <v>0.115</v>
      </c>
      <c r="PQ180" s="61">
        <f>'ETF MTD'!$OW$28/'ETF MTD'!$OW$3-1</f>
        <v/>
      </c>
      <c r="PR180" s="61">
        <f>PP180*PQ180</f>
        <v/>
      </c>
      <c r="PS180" s="33" t="n"/>
      <c r="PT180" t="inlineStr">
        <is>
          <t>U.S. Govt IT</t>
        </is>
      </c>
      <c r="PU180" s="41" t="n">
        <v>0.115</v>
      </c>
      <c r="PV180" s="61">
        <f>'ETF MTD'!$OW$28/'ETF MTD'!$OW$3-1</f>
        <v/>
      </c>
      <c r="PW180" s="61">
        <f>PU180*PV180</f>
        <v/>
      </c>
      <c r="PX180" s="33" t="n"/>
      <c r="PY180" t="inlineStr">
        <is>
          <t>U.S. Govt IT</t>
        </is>
      </c>
      <c r="PZ180" s="41" t="n">
        <v>0.08</v>
      </c>
      <c r="QA180" s="61">
        <f>'ETF MTD'!$OW$28/'ETF MTD'!$OW$3-1</f>
        <v/>
      </c>
      <c r="QB180" s="61">
        <f>PZ180*QA180</f>
        <v/>
      </c>
      <c r="QC180" s="33" t="n"/>
      <c r="QD180" t="inlineStr">
        <is>
          <t>U.S. Govt IT</t>
        </is>
      </c>
      <c r="QE180" s="41" t="n">
        <v>0.08</v>
      </c>
      <c r="QF180" s="61">
        <f>'ETF MTD'!$OW$28/'ETF MTD'!$OW$3-1</f>
        <v/>
      </c>
      <c r="QG180" s="61">
        <f>QE180*QF180</f>
        <v/>
      </c>
      <c r="QH180" s="61" t="n"/>
      <c r="QI180" t="inlineStr">
        <is>
          <t>U.S. Govt IT</t>
        </is>
      </c>
      <c r="QJ180" s="41" t="n">
        <v>0.115</v>
      </c>
      <c r="QK180" s="61">
        <f>'ETF MTD'!$OW$28/'ETF MTD'!$OW$3-1</f>
        <v/>
      </c>
      <c r="QL180" s="61">
        <f>QJ180*QK180</f>
        <v/>
      </c>
      <c r="QM180" s="33" t="n"/>
      <c r="QN180" t="inlineStr">
        <is>
          <t>U.S. Govt IT</t>
        </is>
      </c>
      <c r="QO180" s="41" t="n">
        <v>0.18</v>
      </c>
      <c r="QP180" s="61">
        <f>'ETF MTD'!$OW$28/'ETF MTD'!$OW$3-1</f>
        <v/>
      </c>
      <c r="QQ180" s="61">
        <f>QO180*QP180</f>
        <v/>
      </c>
      <c r="QR180" s="33" t="n"/>
      <c r="QS180" t="inlineStr">
        <is>
          <t>U.S. Govt IT</t>
        </is>
      </c>
      <c r="QT180" s="41" t="n">
        <v>0.15</v>
      </c>
      <c r="QU180" s="61">
        <f>'ETF MTD'!$OW$28/'ETF MTD'!$OW$3-1</f>
        <v/>
      </c>
      <c r="QV180" s="61">
        <f>QT180*QU180</f>
        <v/>
      </c>
      <c r="QW180" s="33" t="n"/>
      <c r="QX180" t="inlineStr">
        <is>
          <t>U.S. Govt IT</t>
        </is>
      </c>
      <c r="QY180" s="41" t="n">
        <v>0.15</v>
      </c>
      <c r="QZ180" s="61">
        <f>'ETF MTD'!$OW$28/'ETF MTD'!$OW$3-1</f>
        <v/>
      </c>
      <c r="RA180" s="61">
        <f>QY180*QZ180</f>
        <v/>
      </c>
      <c r="RB180" s="33" t="n"/>
      <c r="RC180" t="inlineStr">
        <is>
          <t>U.S. Govt IT</t>
        </is>
      </c>
      <c r="RD180" s="41" t="n">
        <v>0.115</v>
      </c>
      <c r="RE180" s="61">
        <f>'ETF MTD'!$OW$28/'ETF MTD'!$OW$3-1</f>
        <v/>
      </c>
      <c r="RF180" s="61">
        <f>RD180*RE180</f>
        <v/>
      </c>
      <c r="RG180" s="33" t="n"/>
      <c r="RH180" t="inlineStr">
        <is>
          <t>U.S. Govt IT</t>
        </is>
      </c>
      <c r="RI180" s="41" t="n">
        <v>0.155</v>
      </c>
      <c r="RJ180" s="61">
        <f>'ETF MTD'!$OW$28/'ETF MTD'!$OW$3-1</f>
        <v/>
      </c>
      <c r="RK180" s="61">
        <f>RI180*RJ180</f>
        <v/>
      </c>
      <c r="RL180" s="61" t="n"/>
      <c r="RM180" s="34" t="n"/>
      <c r="RN180" s="35" t="n"/>
      <c r="RO180" s="35" t="n"/>
      <c r="RP180" s="35" t="n"/>
      <c r="RQ180" s="33" t="n"/>
      <c r="RR180" s="33" t="n"/>
      <c r="RS180" s="33" t="n"/>
      <c r="RT180" s="33" t="n"/>
    </row>
    <row r="181">
      <c r="U181" s="33" t="inlineStr">
        <is>
          <t>VTABX</t>
        </is>
      </c>
      <c r="V181" s="49" t="n">
        <v>0.07000000000000001</v>
      </c>
      <c r="W181" s="61">
        <f>'ETF MTD'!$VI$28/'ETF MTD'!$VI$3-1</f>
        <v/>
      </c>
      <c r="X181" s="61">
        <f>V181*W181</f>
        <v/>
      </c>
      <c r="Y181" s="61" t="n"/>
      <c r="Z181" s="33" t="inlineStr">
        <is>
          <t>VTABX</t>
        </is>
      </c>
      <c r="AA181" s="49" t="n">
        <v>0.07000000000000001</v>
      </c>
      <c r="AB181" s="61">
        <f>'ETF MTD'!$VI$28/'ETF MTD'!$VI$3-1</f>
        <v/>
      </c>
      <c r="AC181" s="61">
        <f>AA181*AB181</f>
        <v/>
      </c>
      <c r="AD181" s="61" t="n"/>
      <c r="AE181" s="33" t="inlineStr">
        <is>
          <t>VTABX</t>
        </is>
      </c>
      <c r="AF181" s="49" t="n">
        <v>0.07000000000000001</v>
      </c>
      <c r="AG181" s="61">
        <f>'ETF MTD'!$VI$28/'ETF MTD'!$VI$3-1</f>
        <v/>
      </c>
      <c r="AH181" s="61">
        <f>AF181*AG181</f>
        <v/>
      </c>
      <c r="AI181" s="61" t="n"/>
      <c r="AJ181" s="33" t="inlineStr">
        <is>
          <t>VTABX</t>
        </is>
      </c>
      <c r="AK181" s="49" t="n">
        <v>0.035</v>
      </c>
      <c r="AL181" s="61">
        <f>'ETF MTD'!$VI$28/'ETF MTD'!$VI$3-1</f>
        <v/>
      </c>
      <c r="AM181" s="61">
        <f>AK181*AL181</f>
        <v/>
      </c>
      <c r="AN181" s="61" t="n"/>
      <c r="AO181" s="33" t="inlineStr">
        <is>
          <t>VTABX</t>
        </is>
      </c>
      <c r="AP181" s="49" t="n">
        <v>0</v>
      </c>
      <c r="AQ181" s="61">
        <f>'ETF MTD'!$VI$28/'ETF MTD'!$VI$3-1</f>
        <v/>
      </c>
      <c r="AR181" s="61">
        <f>AP181*AQ181</f>
        <v/>
      </c>
      <c r="AS181" s="61" t="n"/>
      <c r="AT181" s="33" t="inlineStr">
        <is>
          <t>VTABX</t>
        </is>
      </c>
      <c r="AU181" s="49" t="n">
        <v>0</v>
      </c>
      <c r="AV181" s="61">
        <f>'ETF MTD'!$VI$28/'ETF MTD'!$VI$3-1</f>
        <v/>
      </c>
      <c r="AW181" s="61">
        <f>AU181*AV181</f>
        <v/>
      </c>
      <c r="AX181" s="61" t="n"/>
      <c r="AY181" s="33" t="inlineStr">
        <is>
          <t>VTABX</t>
        </is>
      </c>
      <c r="AZ181" s="49" t="n">
        <v>0</v>
      </c>
      <c r="BA181" s="61">
        <f>'ETF MTD'!$VI$28/'ETF MTD'!$VI$3-1</f>
        <v/>
      </c>
      <c r="BB181" s="61">
        <f>AZ181*BA181</f>
        <v/>
      </c>
      <c r="BC181" s="61" t="n"/>
      <c r="BD181" s="33" t="inlineStr">
        <is>
          <t>VTABX</t>
        </is>
      </c>
      <c r="BE181" s="49" t="n">
        <v>0.04</v>
      </c>
      <c r="BF181" s="61">
        <f>'ETF MTD'!$VI$28/'ETF MTD'!$VI$3-1</f>
        <v/>
      </c>
      <c r="BG181" s="61">
        <f>BE181*BF181</f>
        <v/>
      </c>
      <c r="BH181" s="61" t="n"/>
      <c r="BI181" s="33" t="inlineStr">
        <is>
          <t>VTABX</t>
        </is>
      </c>
      <c r="BJ181" s="49" t="n">
        <v>0.13</v>
      </c>
      <c r="BK181" s="61">
        <f>'ETF MTD'!$VI$28/'ETF MTD'!$VI$3-1</f>
        <v/>
      </c>
      <c r="BL181" s="61">
        <f>BJ181*BK181</f>
        <v/>
      </c>
      <c r="BM181" s="61" t="n"/>
      <c r="BN181" s="33" t="inlineStr">
        <is>
          <t>VTABX</t>
        </is>
      </c>
      <c r="BO181" s="49" t="n">
        <v>0.13</v>
      </c>
      <c r="BP181" s="61">
        <f>'ETF MTD'!$VI$28/'ETF MTD'!$VI$3-1</f>
        <v/>
      </c>
      <c r="BQ181" s="61">
        <f>BO181*BP181</f>
        <v/>
      </c>
      <c r="BR181" s="61" t="n"/>
      <c r="BS181" s="33" t="inlineStr">
        <is>
          <t>VTABX</t>
        </is>
      </c>
      <c r="BT181" s="49" t="n">
        <v>0.09</v>
      </c>
      <c r="BU181" s="61">
        <f>'ETF MTD'!$VI$28/'ETF MTD'!$VI$3-1</f>
        <v/>
      </c>
      <c r="BV181" s="61">
        <f>BT181*BU181</f>
        <v/>
      </c>
      <c r="BW181" s="61" t="n"/>
      <c r="BX181" s="33" t="inlineStr">
        <is>
          <t>VTABX</t>
        </is>
      </c>
      <c r="BY181" s="49" t="n">
        <v>0.18</v>
      </c>
      <c r="BZ181" s="61">
        <f>'ETF MTD'!$VI$28/'ETF MTD'!$VI$3-1</f>
        <v/>
      </c>
      <c r="CA181" s="61">
        <f>BY181*BZ181</f>
        <v/>
      </c>
      <c r="CB181" s="61" t="n"/>
      <c r="CC181" s="33" t="inlineStr">
        <is>
          <t>VTABX</t>
        </is>
      </c>
      <c r="CD181" s="49" t="n">
        <v>0.18</v>
      </c>
      <c r="CE181" s="61">
        <f>'ETF MTD'!$VI$28/'ETF MTD'!$VI$3-1</f>
        <v/>
      </c>
      <c r="CF181" s="61">
        <f>CD181*CE181</f>
        <v/>
      </c>
      <c r="CG181" s="61" t="n"/>
      <c r="CH181" s="33" t="inlineStr">
        <is>
          <t>VTABX</t>
        </is>
      </c>
      <c r="CI181" s="49" t="n">
        <v>0.18</v>
      </c>
      <c r="CJ181" s="61">
        <f>'ETF MTD'!$VI$28/'ETF MTD'!$VI$3-1</f>
        <v/>
      </c>
      <c r="CK181" s="61">
        <f>CI181*CJ181</f>
        <v/>
      </c>
      <c r="CL181" s="61" t="n"/>
      <c r="CM181" s="33" t="inlineStr">
        <is>
          <t>VTABX</t>
        </is>
      </c>
      <c r="CN181" s="49" t="n">
        <v>0.18</v>
      </c>
      <c r="CO181" s="61">
        <f>'ETF MTD'!$VI$28/'ETF MTD'!$VI$3-1</f>
        <v/>
      </c>
      <c r="CP181" s="61">
        <f>CN181*CO181</f>
        <v/>
      </c>
      <c r="CQ181" s="61" t="n"/>
      <c r="CR181" s="33" t="inlineStr">
        <is>
          <t>VTABX</t>
        </is>
      </c>
      <c r="CS181" s="49" t="n">
        <v>0.18</v>
      </c>
      <c r="CT181" s="61">
        <f>'ETF MTD'!$VI$28/'ETF MTD'!$VI$3-1</f>
        <v/>
      </c>
      <c r="CU181" s="61">
        <f>CS181*CT181</f>
        <v/>
      </c>
      <c r="CV181" s="61" t="n"/>
      <c r="CW181" s="33" t="inlineStr">
        <is>
          <t>VTABX</t>
        </is>
      </c>
      <c r="CX181" s="49" t="n">
        <v>0.09</v>
      </c>
      <c r="CY181" s="61">
        <f>'ETF MTD'!$VI$28/'ETF MTD'!$VI$3-1</f>
        <v/>
      </c>
      <c r="CZ181" s="61">
        <f>CX181*CY181</f>
        <v/>
      </c>
      <c r="DA181" s="61" t="n"/>
      <c r="DB181" s="33" t="inlineStr">
        <is>
          <t>VTABX</t>
        </is>
      </c>
      <c r="DC181" s="49" t="n">
        <v>0</v>
      </c>
      <c r="DD181" s="61">
        <f>'ETF MTD'!$VI$28/'ETF MTD'!$VI$3-1</f>
        <v/>
      </c>
      <c r="DE181" s="61">
        <f>DC181*DD181</f>
        <v/>
      </c>
      <c r="DF181" s="61" t="n"/>
      <c r="DG181" s="33" t="inlineStr">
        <is>
          <t>VTABX</t>
        </is>
      </c>
      <c r="DH181" s="49" t="n">
        <v>0</v>
      </c>
      <c r="DI181" s="61">
        <f>'ETF MTD'!$VI$28/'ETF MTD'!$VI$3-1</f>
        <v/>
      </c>
      <c r="DJ181" s="61">
        <f>DH181*DI181</f>
        <v/>
      </c>
      <c r="DK181" s="61" t="n"/>
      <c r="DL181" s="33" t="inlineStr">
        <is>
          <t>VTABX</t>
        </is>
      </c>
      <c r="DM181" s="49" t="n">
        <v>0</v>
      </c>
      <c r="DN181" s="61">
        <f>'ETF MTD'!$VI$28/'ETF MTD'!$VI$3-1</f>
        <v/>
      </c>
      <c r="DO181" s="61">
        <f>DM181*DN181</f>
        <v/>
      </c>
      <c r="DP181" s="61" t="n"/>
      <c r="DQ181" s="33" t="inlineStr">
        <is>
          <t>VTABX</t>
        </is>
      </c>
      <c r="DR181" s="49" t="n">
        <v>0</v>
      </c>
      <c r="DS181" s="61">
        <f>'ETF MTD'!$VI$28/'ETF MTD'!$VI$3-1</f>
        <v/>
      </c>
      <c r="DT181" s="61">
        <f>DR181*DS181</f>
        <v/>
      </c>
      <c r="DU181" s="61" t="n"/>
      <c r="DV181" s="33" t="inlineStr">
        <is>
          <t>VTABX</t>
        </is>
      </c>
      <c r="DW181" s="49" t="n">
        <v>0</v>
      </c>
      <c r="DX181" s="61">
        <f>'ETF MTD'!$VI$28/'ETF MTD'!$VI$3-1</f>
        <v/>
      </c>
      <c r="DY181" s="61">
        <f>DW181*DX181</f>
        <v/>
      </c>
      <c r="DZ181" s="61" t="n"/>
      <c r="EA181" s="33" t="inlineStr">
        <is>
          <t>VTABX</t>
        </is>
      </c>
      <c r="EB181" s="49" t="n">
        <v>0</v>
      </c>
      <c r="EC181" s="61">
        <f>'ETF MTD'!$VI$28/'ETF MTD'!$VI$3-1</f>
        <v/>
      </c>
      <c r="ED181" s="61">
        <f>EB181*EC181</f>
        <v/>
      </c>
      <c r="EE181" s="61" t="n"/>
      <c r="EF181" s="33" t="inlineStr">
        <is>
          <t>VTABX</t>
        </is>
      </c>
      <c r="EG181" s="49" t="n">
        <v>0.04</v>
      </c>
      <c r="EH181" s="61">
        <f>'ETF MTD'!$VI$28/'ETF MTD'!$VI$3-1</f>
        <v/>
      </c>
      <c r="EI181" s="61">
        <f>EG181*EH181</f>
        <v/>
      </c>
      <c r="EJ181" s="61" t="n"/>
      <c r="EK181" s="33" t="inlineStr">
        <is>
          <t>VTABX</t>
        </is>
      </c>
      <c r="EL181" s="49" t="n">
        <v>0.04</v>
      </c>
      <c r="EM181" s="61">
        <f>'ETF MTD'!$VI$28/'ETF MTD'!$VI$3-1</f>
        <v/>
      </c>
      <c r="EN181" s="61">
        <f>EL181*EM181</f>
        <v/>
      </c>
      <c r="EO181" s="61" t="n"/>
      <c r="EP181" s="33" t="inlineStr">
        <is>
          <t>VTABX</t>
        </is>
      </c>
      <c r="EQ181" s="49" t="n">
        <v>0.04</v>
      </c>
      <c r="ER181" s="61">
        <f>'ETF MTD'!$VI$28/'ETF MTD'!$VI$3-1</f>
        <v/>
      </c>
      <c r="ES181" s="61">
        <f>EQ181*ER181</f>
        <v/>
      </c>
      <c r="ET181" s="61" t="n"/>
      <c r="EU181" s="33" t="inlineStr">
        <is>
          <t>VTABX</t>
        </is>
      </c>
      <c r="EV181" s="49" t="n">
        <v>0.08</v>
      </c>
      <c r="EW181" s="61">
        <f>'ETF MTD'!$VI$28/'ETF MTD'!$VI$3-1</f>
        <v/>
      </c>
      <c r="EX181" s="61">
        <f>EV181*EW181</f>
        <v/>
      </c>
      <c r="EY181" s="61" t="n"/>
      <c r="EZ181" s="33" t="inlineStr">
        <is>
          <t>VTABX</t>
        </is>
      </c>
      <c r="FA181" s="49" t="n">
        <v>0.04</v>
      </c>
      <c r="FB181" s="61">
        <f>'ETF MTD'!$VI$28/'ETF MTD'!$VI$3-1</f>
        <v/>
      </c>
      <c r="FC181" s="61">
        <f>FA181*FB181</f>
        <v/>
      </c>
      <c r="FD181" s="61" t="n"/>
      <c r="FE181" s="33" t="inlineStr">
        <is>
          <t>VTABX</t>
        </is>
      </c>
      <c r="FF181" s="49" t="n">
        <v>0.08</v>
      </c>
      <c r="FG181" s="61">
        <f>'ETF MTD'!$VI$28/'ETF MTD'!$VI$3-1</f>
        <v/>
      </c>
      <c r="FH181" s="61">
        <f>FF181*FG181</f>
        <v/>
      </c>
      <c r="FI181" s="61" t="n"/>
      <c r="FJ181" s="33" t="inlineStr">
        <is>
          <t>VTABX</t>
        </is>
      </c>
      <c r="FK181" s="49" t="n">
        <v>0.08</v>
      </c>
      <c r="FL181" s="61">
        <f>'ETF MTD'!$VI$28/'ETF MTD'!$VI$3-1</f>
        <v/>
      </c>
      <c r="FM181" s="61">
        <f>FK181*FL181</f>
        <v/>
      </c>
      <c r="FN181" s="61" t="n"/>
      <c r="FO181" s="33" t="inlineStr">
        <is>
          <t>VTABX</t>
        </is>
      </c>
      <c r="FP181" s="49" t="n">
        <v>0.08</v>
      </c>
      <c r="FQ181" s="61">
        <f>'ETF MTD'!$VI$28/'ETF MTD'!$VI$3-1</f>
        <v/>
      </c>
      <c r="FR181" s="61">
        <f>FP181*FQ181</f>
        <v/>
      </c>
      <c r="FS181" s="61" t="n"/>
      <c r="FT181" s="33" t="inlineStr">
        <is>
          <t>VTABX</t>
        </is>
      </c>
      <c r="FU181" s="49" t="n">
        <v>0.08</v>
      </c>
      <c r="FV181" s="61">
        <f>'ETF MTD'!$VI$28/'ETF MTD'!$VI$3-1</f>
        <v/>
      </c>
      <c r="FW181" s="61">
        <f>FU181*FV181</f>
        <v/>
      </c>
      <c r="FX181" s="61" t="n"/>
      <c r="FY181" s="33" t="inlineStr">
        <is>
          <t>VTABX</t>
        </is>
      </c>
      <c r="FZ181" s="41" t="n">
        <v>0.08</v>
      </c>
      <c r="GA181" s="61">
        <f>'ETF MTD'!$VI$28/'ETF MTD'!$VI$3-1</f>
        <v/>
      </c>
      <c r="GB181" s="61">
        <f>FZ181*GA181</f>
        <v/>
      </c>
      <c r="GC181" s="61" t="n"/>
      <c r="GD181" s="33" t="inlineStr">
        <is>
          <t>VTABX</t>
        </is>
      </c>
      <c r="GE181" s="41" t="n">
        <v>0.08</v>
      </c>
      <c r="GF181" s="61">
        <f>'ETF MTD'!$VI$28/'ETF MTD'!$VI$3-1</f>
        <v/>
      </c>
      <c r="GG181" s="61">
        <f>GE181*GF181</f>
        <v/>
      </c>
      <c r="GH181" s="61" t="n"/>
      <c r="GI181" s="33" t="inlineStr">
        <is>
          <t>VTABX</t>
        </is>
      </c>
      <c r="GJ181" s="41" t="n">
        <v>0.04</v>
      </c>
      <c r="GK181" s="61">
        <f>'ETF MTD'!$VI$28/'ETF MTD'!$VI$3-1</f>
        <v/>
      </c>
      <c r="GL181" s="61">
        <f>GJ181*GK181</f>
        <v/>
      </c>
      <c r="GM181" s="61" t="n"/>
      <c r="GN181" s="33" t="inlineStr">
        <is>
          <t>VTABX</t>
        </is>
      </c>
      <c r="GO181" s="41" t="n">
        <v>0.04</v>
      </c>
      <c r="GP181" s="61">
        <f>'ETF MTD'!$VI$28/'ETF MTD'!$VI$3-1</f>
        <v/>
      </c>
      <c r="GQ181" s="61">
        <f>GO181*GP181</f>
        <v/>
      </c>
      <c r="GR181" s="61" t="n"/>
      <c r="GS181" s="33" t="inlineStr">
        <is>
          <t>VTABX</t>
        </is>
      </c>
      <c r="GT181" s="41" t="n">
        <v>0.08</v>
      </c>
      <c r="GU181" s="61">
        <f>'ETF MTD'!$VI$28/'ETF MTD'!$VI$3-1</f>
        <v/>
      </c>
      <c r="GV181" s="61">
        <f>GT181*GU181</f>
        <v/>
      </c>
      <c r="GW181" s="61" t="n"/>
      <c r="GX181" s="33" t="inlineStr">
        <is>
          <t>VTABX</t>
        </is>
      </c>
      <c r="GY181" s="41" t="n">
        <v>0.08</v>
      </c>
      <c r="GZ181" s="61">
        <f>'ETF MTD'!$VI$28/'ETF MTD'!$VI$3-1</f>
        <v/>
      </c>
      <c r="HA181" s="61">
        <f>GY181*GZ181</f>
        <v/>
      </c>
      <c r="HB181" s="61" t="n"/>
      <c r="HC181" s="33" t="inlineStr">
        <is>
          <t>VTABX</t>
        </is>
      </c>
      <c r="HD181" s="41" t="n">
        <v>0</v>
      </c>
      <c r="HE181" s="61">
        <f>'ETF MTD'!$VI$28/'ETF MTD'!$VI$3-1</f>
        <v/>
      </c>
      <c r="HF181" s="61">
        <f>HD181*HE181</f>
        <v/>
      </c>
      <c r="HG181" s="61" t="n"/>
      <c r="HH181" s="33" t="inlineStr">
        <is>
          <t>VTABX</t>
        </is>
      </c>
      <c r="HI181" s="41" t="n">
        <v>0</v>
      </c>
      <c r="HJ181" s="61">
        <f>'ETF MTD'!$VI$28/'ETF MTD'!$VI$3-1</f>
        <v/>
      </c>
      <c r="HK181" s="61">
        <f>HI181*HJ181</f>
        <v/>
      </c>
      <c r="HL181" s="61" t="n"/>
      <c r="HM181" s="33" t="inlineStr">
        <is>
          <t>VTABX</t>
        </is>
      </c>
      <c r="HN181" s="41" t="n">
        <v>0.08</v>
      </c>
      <c r="HO181" s="61">
        <f>'ETF MTD'!$VI$28/'ETF MTD'!$VI$3-1</f>
        <v/>
      </c>
      <c r="HP181" s="61">
        <f>HN181*HO181</f>
        <v/>
      </c>
      <c r="HQ181" s="61" t="n"/>
      <c r="HR181" s="33" t="inlineStr">
        <is>
          <t>VTABX</t>
        </is>
      </c>
      <c r="HS181" s="41" t="n">
        <v>0.08</v>
      </c>
      <c r="HT181" s="61">
        <f>'ETF MTD'!$VI$28/'ETF MTD'!$VI$3-1</f>
        <v/>
      </c>
      <c r="HU181" s="61">
        <f>HS181*HT181</f>
        <v/>
      </c>
      <c r="HV181" s="61" t="n"/>
      <c r="HW181" s="33" t="inlineStr">
        <is>
          <t>VTABX</t>
        </is>
      </c>
      <c r="HX181" s="41" t="n">
        <v>0.08</v>
      </c>
      <c r="HY181" s="61">
        <f>'ETF MTD'!$VI$28/'ETF MTD'!$VI$3-1</f>
        <v/>
      </c>
      <c r="HZ181" s="61">
        <f>HX181*HY181</f>
        <v/>
      </c>
      <c r="IA181" s="61" t="n"/>
      <c r="IB181" s="33" t="inlineStr">
        <is>
          <t>VTABX</t>
        </is>
      </c>
      <c r="IC181" s="41" t="n">
        <v>0.08</v>
      </c>
      <c r="ID181" s="61">
        <f>'ETF MTD'!$VI$28/'ETF MTD'!$VI$3-1</f>
        <v/>
      </c>
      <c r="IE181" s="61">
        <f>IC181*ID181</f>
        <v/>
      </c>
      <c r="IF181" s="61" t="n"/>
      <c r="IG181" s="33" t="inlineStr">
        <is>
          <t>VTABX</t>
        </is>
      </c>
      <c r="IH181" s="41" t="n">
        <v>0.08</v>
      </c>
      <c r="II181" s="61">
        <f>'ETF MTD'!$VI$28/'ETF MTD'!$VI$3-1</f>
        <v/>
      </c>
      <c r="IJ181" s="61">
        <f>IH181*II181</f>
        <v/>
      </c>
      <c r="IK181" s="61" t="n"/>
      <c r="IL181" s="33" t="inlineStr">
        <is>
          <t>VTABX</t>
        </is>
      </c>
      <c r="IM181" s="41" t="n">
        <v>0.08</v>
      </c>
      <c r="IN181" s="61">
        <f>'ETF MTD'!$VI$28/'ETF MTD'!$VI$3-1</f>
        <v/>
      </c>
      <c r="IO181" s="61">
        <f>IM181*IN181</f>
        <v/>
      </c>
      <c r="IP181" s="61" t="n"/>
      <c r="IQ181" s="33" t="inlineStr">
        <is>
          <t>VTABX</t>
        </is>
      </c>
      <c r="IR181" s="41" t="n">
        <v>0</v>
      </c>
      <c r="IS181" s="61">
        <f>'ETF MTD'!$VI$28/'ETF MTD'!$VI$3-1</f>
        <v/>
      </c>
      <c r="IT181" s="61">
        <f>IR181*IS181</f>
        <v/>
      </c>
      <c r="IU181" s="61" t="n"/>
      <c r="IV181" s="33" t="inlineStr">
        <is>
          <t>VTABX</t>
        </is>
      </c>
      <c r="IW181" s="41" t="n">
        <v>0</v>
      </c>
      <c r="IX181" s="61">
        <f>'ETF MTD'!$VI$28/'ETF MTD'!$VI$3-1</f>
        <v/>
      </c>
      <c r="IY181" s="61">
        <f>IW181*IX181</f>
        <v/>
      </c>
      <c r="IZ181" s="61" t="n"/>
      <c r="JA181" s="33" t="inlineStr">
        <is>
          <t>VTABX</t>
        </is>
      </c>
      <c r="JB181" s="41" t="n">
        <v>0</v>
      </c>
      <c r="JC181" s="61">
        <f>'ETF MTD'!$VI$28/'ETF MTD'!$VI$3-1</f>
        <v/>
      </c>
      <c r="JD181" s="61">
        <f>JB181*JC181</f>
        <v/>
      </c>
      <c r="JE181" s="61" t="n"/>
      <c r="JF181" s="33" t="inlineStr">
        <is>
          <t>VTABX</t>
        </is>
      </c>
      <c r="JG181" s="41" t="n">
        <v>0</v>
      </c>
      <c r="JH181" s="61">
        <f>'ETF MTD'!$VI$28/'ETF MTD'!$VI$3-1</f>
        <v/>
      </c>
      <c r="JI181" s="61">
        <f>JG181*JH181</f>
        <v/>
      </c>
      <c r="JJ181" s="61" t="n"/>
      <c r="JK181" s="33" t="inlineStr">
        <is>
          <t>VTABX</t>
        </is>
      </c>
      <c r="JL181" s="41" t="n">
        <v>0</v>
      </c>
      <c r="JM181" s="61">
        <f>'ETF MTD'!$VI$28/'ETF MTD'!$VI$3-1</f>
        <v/>
      </c>
      <c r="JN181" s="61">
        <f>JL181*JM181</f>
        <v/>
      </c>
      <c r="JO181" s="61" t="n"/>
      <c r="JP181" s="33" t="inlineStr">
        <is>
          <t>VTABX</t>
        </is>
      </c>
      <c r="JQ181" s="41" t="n">
        <v>0.05</v>
      </c>
      <c r="JR181" s="61">
        <f>'ETF MTD'!$VI$28/'ETF MTD'!$VI$3-1</f>
        <v/>
      </c>
      <c r="JS181" s="61">
        <f>JQ181*JR181</f>
        <v/>
      </c>
      <c r="JT181" s="61" t="n"/>
      <c r="JU181" s="33" t="inlineStr">
        <is>
          <t>VTABX</t>
        </is>
      </c>
      <c r="JV181" s="41" t="n">
        <v>0.05</v>
      </c>
      <c r="JW181" s="61">
        <f>'ETF MTD'!$VI$28/'ETF MTD'!$VI$3-1</f>
        <v/>
      </c>
      <c r="JX181" s="61">
        <f>JV181*JW181</f>
        <v/>
      </c>
      <c r="JY181" s="61" t="n"/>
      <c r="JZ181" t="inlineStr">
        <is>
          <t>Foreign Bonds</t>
        </is>
      </c>
      <c r="KA181" s="41" t="n">
        <v>0</v>
      </c>
      <c r="KB181" s="61">
        <f>'ETF MTD'!$VI$28/'ETF MTD'!$VI$3-1</f>
        <v/>
      </c>
      <c r="KC181" s="61">
        <f>KA181*KB181</f>
        <v/>
      </c>
      <c r="KD181" s="61" t="n"/>
      <c r="KE181" t="inlineStr">
        <is>
          <t>Foreign Bonds</t>
        </is>
      </c>
      <c r="KF181" s="41" t="n">
        <v>0</v>
      </c>
      <c r="KG181" s="61">
        <f>'ETF MTD'!$VI$28/'ETF MTD'!$VI$3-1</f>
        <v/>
      </c>
      <c r="KH181" s="61">
        <f>KF181*KG181</f>
        <v/>
      </c>
      <c r="KI181" s="61" t="n"/>
      <c r="KJ181" t="inlineStr">
        <is>
          <t>Foreign Bonds</t>
        </is>
      </c>
      <c r="KK181" s="41" t="n">
        <v>0</v>
      </c>
      <c r="KL181" s="61">
        <f>'ETF MTD'!$VI$28/'ETF MTD'!$VI$3-1</f>
        <v/>
      </c>
      <c r="KM181" s="61">
        <f>KK181*KL181</f>
        <v/>
      </c>
      <c r="KN181" s="61" t="n"/>
      <c r="KO181" t="inlineStr">
        <is>
          <t>Foreign Bonds</t>
        </is>
      </c>
      <c r="KP181" s="41" t="n">
        <v>0</v>
      </c>
      <c r="KQ181" s="61">
        <f>'ETF MTD'!$VI$28/'ETF MTD'!$VI$3-1</f>
        <v/>
      </c>
      <c r="KR181" s="61">
        <f>KP181*KQ181</f>
        <v/>
      </c>
      <c r="KS181" s="61" t="n"/>
      <c r="KT181" t="inlineStr">
        <is>
          <t>Foreign Bonds</t>
        </is>
      </c>
      <c r="KU181" s="41" t="n">
        <v>0</v>
      </c>
      <c r="KV181" s="61">
        <f>'ETF MTD'!$VI$28/'ETF MTD'!$VI$3-1</f>
        <v/>
      </c>
      <c r="KW181" s="61">
        <f>KU181*KV181</f>
        <v/>
      </c>
      <c r="KX181" s="61" t="n"/>
      <c r="KY181" t="inlineStr">
        <is>
          <t>Foreign Bonds</t>
        </is>
      </c>
      <c r="KZ181" s="41" t="n">
        <v>0</v>
      </c>
      <c r="LA181" s="61">
        <f>'ETF MTD'!$VI$28/'ETF MTD'!$VI$3-1</f>
        <v/>
      </c>
      <c r="LB181" s="61">
        <f>KZ181*LA181</f>
        <v/>
      </c>
      <c r="LC181" s="61" t="n"/>
      <c r="LD181" t="inlineStr">
        <is>
          <t>Foreign Bonds</t>
        </is>
      </c>
      <c r="LE181" s="41" t="n">
        <v>0</v>
      </c>
      <c r="LF181" s="61">
        <f>'ETF MTD'!$VI$28/'ETF MTD'!$VI$3-1</f>
        <v/>
      </c>
      <c r="LG181" s="61">
        <f>LE181*LF181</f>
        <v/>
      </c>
      <c r="LH181" s="61" t="n"/>
      <c r="LI181" t="inlineStr">
        <is>
          <t>Foreign Bonds</t>
        </is>
      </c>
      <c r="LJ181" s="41" t="n">
        <v>0</v>
      </c>
      <c r="LK181" s="61">
        <f>'ETF MTD'!$VI$28/'ETF MTD'!$VI$3-1</f>
        <v/>
      </c>
      <c r="LL181" s="61">
        <f>LJ181*LK181</f>
        <v/>
      </c>
      <c r="LM181" s="61" t="n"/>
      <c r="LN181" t="inlineStr">
        <is>
          <t>Foreign Bonds</t>
        </is>
      </c>
      <c r="LO181" s="41" t="n">
        <v>0</v>
      </c>
      <c r="LP181" s="61">
        <f>'ETF MTD'!$VI$28/'ETF MTD'!$VI$3-1</f>
        <v/>
      </c>
      <c r="LQ181" s="61">
        <f>LO181*LP181</f>
        <v/>
      </c>
      <c r="LR181" s="61" t="n"/>
      <c r="LS181" t="inlineStr">
        <is>
          <t>Foreign Bonds</t>
        </is>
      </c>
      <c r="LT181" s="41" t="n">
        <v>0</v>
      </c>
      <c r="LU181" s="61">
        <f>'ETF MTD'!$VI$28/'ETF MTD'!$VI$3-1</f>
        <v/>
      </c>
      <c r="LV181" s="61">
        <f>LT181*LU181</f>
        <v/>
      </c>
      <c r="LW181" s="61" t="n"/>
      <c r="LX181" t="inlineStr">
        <is>
          <t>Foreign Bonds</t>
        </is>
      </c>
      <c r="LY181" s="41" t="n">
        <v>0</v>
      </c>
      <c r="LZ181" s="61">
        <f>'ETF MTD'!$VI$28/'ETF MTD'!$VI$3-1</f>
        <v/>
      </c>
      <c r="MA181" s="61">
        <f>LY181*LZ181</f>
        <v/>
      </c>
      <c r="MB181" s="61" t="n"/>
      <c r="MC181" t="inlineStr">
        <is>
          <t>Foreign Bonds</t>
        </is>
      </c>
      <c r="MD181" s="41" t="n">
        <v>0</v>
      </c>
      <c r="ME181" s="61">
        <f>'ETF MTD'!$VI$28/'ETF MTD'!$VI$3-1</f>
        <v/>
      </c>
      <c r="MF181" s="61">
        <f>MD181*ME181</f>
        <v/>
      </c>
      <c r="MG181" s="61" t="n"/>
      <c r="MH181" t="inlineStr">
        <is>
          <t>Foreign Bonds</t>
        </is>
      </c>
      <c r="MI181" s="41" t="n">
        <v>0</v>
      </c>
      <c r="MJ181" s="61">
        <f>'ETF MTD'!$VI$28/'ETF MTD'!$VI$3-1</f>
        <v/>
      </c>
      <c r="MK181" s="61">
        <f>MI181*MJ181</f>
        <v/>
      </c>
      <c r="ML181" s="61" t="n"/>
      <c r="MM181" t="inlineStr">
        <is>
          <t>Foreign Bonds</t>
        </is>
      </c>
      <c r="MN181" s="41" t="n">
        <v>0</v>
      </c>
      <c r="MO181" s="61">
        <f>'ETF MTD'!$VI$28/'ETF MTD'!$VI$3-1</f>
        <v/>
      </c>
      <c r="MP181" s="61">
        <f>MN181*MO181</f>
        <v/>
      </c>
      <c r="MQ181" s="33" t="inlineStr">
        <is>
          <t>BWX</t>
        </is>
      </c>
      <c r="MR181" t="inlineStr">
        <is>
          <t>Foreign Bonds</t>
        </is>
      </c>
      <c r="MS181" s="41" t="n">
        <v>0.115</v>
      </c>
      <c r="MT181" s="61">
        <f>'ETF MTD'!$VI$28/'ETF MTD'!$VI$3-1</f>
        <v/>
      </c>
      <c r="MU181" s="61">
        <f>MS181*MT181</f>
        <v/>
      </c>
      <c r="MV181" s="61" t="n"/>
      <c r="MW181" t="inlineStr">
        <is>
          <t>Foreign Bonds</t>
        </is>
      </c>
      <c r="MX181" s="50">
        <f>MN181</f>
        <v/>
      </c>
      <c r="MY181" s="61">
        <f>'ETF MTD'!$VI$28/'ETF MTD'!$VI$3-1</f>
        <v/>
      </c>
      <c r="MZ181" s="61">
        <f>MX181*MY181</f>
        <v/>
      </c>
      <c r="NA181" s="33" t="n"/>
      <c r="NB181" t="inlineStr">
        <is>
          <t>Foreign Bonds</t>
        </is>
      </c>
      <c r="NC181" s="41" t="n">
        <v>0.04</v>
      </c>
      <c r="ND181" s="61">
        <f>'ETF MTD'!$VI$28/'ETF MTD'!$VI$3-1</f>
        <v/>
      </c>
      <c r="NE181" s="61">
        <f>NC181*ND181</f>
        <v/>
      </c>
      <c r="NF181" s="33" t="n"/>
      <c r="NG181" t="inlineStr">
        <is>
          <t>Foreign Bonds</t>
        </is>
      </c>
      <c r="NH181" s="41" t="n">
        <v>0</v>
      </c>
      <c r="NI181" s="61">
        <f>'ETF MTD'!$VI$28/'ETF MTD'!$VI$3-1</f>
        <v/>
      </c>
      <c r="NJ181" s="61">
        <f>NH181*NI181</f>
        <v/>
      </c>
      <c r="NK181" s="33" t="n"/>
      <c r="NL181" t="inlineStr">
        <is>
          <t>Foreign Bonds</t>
        </is>
      </c>
      <c r="NM181" s="41" t="n">
        <v>0.04</v>
      </c>
      <c r="NN181" s="61">
        <f>'ETF MTD'!$VI$28/'ETF MTD'!$VI$3-1</f>
        <v/>
      </c>
      <c r="NO181" s="61">
        <f>NM181*NN181</f>
        <v/>
      </c>
      <c r="NP181" s="33" t="n"/>
      <c r="NQ181" t="inlineStr">
        <is>
          <t>Foreign Bonds</t>
        </is>
      </c>
      <c r="NR181" s="41" t="n">
        <v>0.04</v>
      </c>
      <c r="NS181" s="61">
        <f>'ETF MTD'!$VI$28/'ETF MTD'!$VI$3-1</f>
        <v/>
      </c>
      <c r="NT181" s="61">
        <f>NR181*NS181</f>
        <v/>
      </c>
      <c r="NU181" s="33" t="n"/>
      <c r="NV181" t="inlineStr">
        <is>
          <t>Foreign Bonds</t>
        </is>
      </c>
      <c r="NW181" s="41" t="n">
        <v>0</v>
      </c>
      <c r="NX181" s="61">
        <f>'ETF MTD'!$VI$28/'ETF MTD'!$VI$3-1</f>
        <v/>
      </c>
      <c r="NY181" s="61">
        <f>NW181*NX181</f>
        <v/>
      </c>
      <c r="NZ181" s="33" t="n"/>
      <c r="OA181" t="inlineStr">
        <is>
          <t>Foreign Bonds</t>
        </is>
      </c>
      <c r="OB181" s="41" t="n">
        <v>0.115</v>
      </c>
      <c r="OC181" s="61">
        <f>'ETF MTD'!$VI$28/'ETF MTD'!$VI$3-1</f>
        <v/>
      </c>
      <c r="OD181" s="61">
        <f>OB181*OC181</f>
        <v/>
      </c>
      <c r="OE181" s="33" t="n"/>
      <c r="OF181" t="inlineStr">
        <is>
          <t>Foreign Bonds</t>
        </is>
      </c>
      <c r="OG181" s="41" t="n">
        <v>0.08</v>
      </c>
      <c r="OH181" s="61">
        <f>'ETF MTD'!$VI$28/'ETF MTD'!$VI$3-1</f>
        <v/>
      </c>
      <c r="OI181" s="61">
        <f>OG181*OH181</f>
        <v/>
      </c>
      <c r="OJ181" s="33" t="n"/>
      <c r="OK181" t="inlineStr">
        <is>
          <t>Foreign Bonds</t>
        </is>
      </c>
      <c r="OL181" s="41" t="n">
        <v>0.115</v>
      </c>
      <c r="OM181" s="61">
        <f>'ETF MTD'!$VI$28/'ETF MTD'!$VI$3-1</f>
        <v/>
      </c>
      <c r="ON181" s="61">
        <f>OL181*OM181</f>
        <v/>
      </c>
      <c r="OO181" s="33" t="n"/>
      <c r="OP181" t="inlineStr">
        <is>
          <t>Foreign Bonds</t>
        </is>
      </c>
      <c r="OQ181" s="41" t="n">
        <v>0.115</v>
      </c>
      <c r="OR181" s="61">
        <f>'ETF MTD'!$VI$28/'ETF MTD'!$VI$3-1</f>
        <v/>
      </c>
      <c r="OS181" s="61">
        <f>OQ181*OR181</f>
        <v/>
      </c>
      <c r="OT181" s="33" t="n"/>
      <c r="OU181" t="inlineStr">
        <is>
          <t>Foreign Bonds</t>
        </is>
      </c>
      <c r="OV181" s="41" t="n">
        <v>0</v>
      </c>
      <c r="OW181" s="61">
        <f>'ETF MTD'!$VI$28/'ETF MTD'!$VI$3-1</f>
        <v/>
      </c>
      <c r="OX181" s="61">
        <f>OV181*OW181</f>
        <v/>
      </c>
      <c r="OY181" s="33" t="n"/>
      <c r="OZ181" t="inlineStr">
        <is>
          <t>Foreign Bonds</t>
        </is>
      </c>
      <c r="PA181" s="41" t="n">
        <v>0.04</v>
      </c>
      <c r="PB181" s="61">
        <f>'ETF MTD'!$VI$28/'ETF MTD'!$VI$3-1</f>
        <v/>
      </c>
      <c r="PC181" s="61">
        <f>PA181*PB181</f>
        <v/>
      </c>
      <c r="PD181" s="33" t="n"/>
      <c r="PE181" t="inlineStr">
        <is>
          <t>Foreign Bonds</t>
        </is>
      </c>
      <c r="PF181" s="41" t="n">
        <v>0.04</v>
      </c>
      <c r="PG181" s="61">
        <f>'ETF MTD'!$VI$28/'ETF MTD'!$VI$3-1</f>
        <v/>
      </c>
      <c r="PH181" s="61">
        <f>PF181*PG181</f>
        <v/>
      </c>
      <c r="PI181" s="33" t="n"/>
      <c r="PJ181" t="inlineStr">
        <is>
          <t>Foreign Bonds</t>
        </is>
      </c>
      <c r="PK181" s="41" t="n">
        <v>0.08</v>
      </c>
      <c r="PL181" s="61">
        <f>'ETF MTD'!$VI$28/'ETF MTD'!$VI$3-1</f>
        <v/>
      </c>
      <c r="PM181" s="61">
        <f>PK181*PL181</f>
        <v/>
      </c>
      <c r="PN181" s="33" t="n"/>
      <c r="PO181" t="inlineStr">
        <is>
          <t>Foreign Bonds</t>
        </is>
      </c>
      <c r="PP181" s="41" t="n">
        <v>0</v>
      </c>
      <c r="PQ181" s="61">
        <f>'ETF MTD'!$VI$28/'ETF MTD'!$VI$3-1</f>
        <v/>
      </c>
      <c r="PR181" s="61">
        <f>PP181*PQ181</f>
        <v/>
      </c>
      <c r="PS181" s="33" t="n"/>
      <c r="PT181" t="inlineStr">
        <is>
          <t>Foreign Bonds</t>
        </is>
      </c>
      <c r="PU181" s="41" t="n">
        <v>0</v>
      </c>
      <c r="PV181" s="61">
        <f>'ETF MTD'!$VI$28/'ETF MTD'!$VI$3-1</f>
        <v/>
      </c>
      <c r="PW181" s="61">
        <f>PU181*PV181</f>
        <v/>
      </c>
      <c r="PX181" s="33" t="n"/>
      <c r="PY181" t="inlineStr">
        <is>
          <t>Foreign Bonds</t>
        </is>
      </c>
      <c r="PZ181" s="41" t="n">
        <v>0</v>
      </c>
      <c r="QA181" s="61">
        <f>'ETF MTD'!$VI$28/'ETF MTD'!$VI$3-1</f>
        <v/>
      </c>
      <c r="QB181" s="61">
        <f>PZ181*QA181</f>
        <v/>
      </c>
      <c r="QC181" s="33" t="n"/>
      <c r="QD181" t="inlineStr">
        <is>
          <t>Foreign Bonds</t>
        </is>
      </c>
      <c r="QE181" s="41" t="n">
        <v>0</v>
      </c>
      <c r="QF181" s="61">
        <f>'ETF MTD'!$VI$28/'ETF MTD'!$VI$3-1</f>
        <v/>
      </c>
      <c r="QG181" s="61">
        <f>QE181*QF181</f>
        <v/>
      </c>
      <c r="QH181" s="61" t="n"/>
      <c r="QI181" t="inlineStr">
        <is>
          <t>Foreign Bonds</t>
        </is>
      </c>
      <c r="QJ181" s="41" t="n">
        <v>0</v>
      </c>
      <c r="QK181" s="61">
        <f>'ETF MTD'!$VI$28/'ETF MTD'!$VI$3-1</f>
        <v/>
      </c>
      <c r="QL181" s="61">
        <f>QJ181*QK181</f>
        <v/>
      </c>
      <c r="QM181" s="33" t="n"/>
      <c r="QN181" t="inlineStr">
        <is>
          <t>Foreign Bonds</t>
        </is>
      </c>
      <c r="QO181" s="41" t="n">
        <v>0</v>
      </c>
      <c r="QP181" s="61">
        <f>'ETF MTD'!$VI$28/'ETF MTD'!$VI$3-1</f>
        <v/>
      </c>
      <c r="QQ181" s="61">
        <f>QO181*QP181</f>
        <v/>
      </c>
      <c r="QR181" s="33" t="n"/>
      <c r="QS181" t="inlineStr">
        <is>
          <t>Foreign Bonds</t>
        </is>
      </c>
      <c r="QT181" s="41" t="n">
        <v>0.08</v>
      </c>
      <c r="QU181" s="61">
        <f>'ETF MTD'!$VI$28/'ETF MTD'!$VI$3-1</f>
        <v/>
      </c>
      <c r="QV181" s="61">
        <f>QT181*QU181</f>
        <v/>
      </c>
      <c r="QW181" s="33" t="n"/>
      <c r="QX181" t="inlineStr">
        <is>
          <t>Foreign Bonds</t>
        </is>
      </c>
      <c r="QY181" s="41" t="n">
        <v>0.08</v>
      </c>
      <c r="QZ181" s="61">
        <f>'ETF MTD'!$VI$28/'ETF MTD'!$VI$3-1</f>
        <v/>
      </c>
      <c r="RA181" s="61">
        <f>QY181*QZ181</f>
        <v/>
      </c>
      <c r="RB181" s="33" t="n"/>
      <c r="RC181" t="inlineStr">
        <is>
          <t>Foreign Bonds</t>
        </is>
      </c>
      <c r="RD181" s="41" t="n">
        <v>0.04</v>
      </c>
      <c r="RE181" s="61">
        <f>'ETF MTD'!$VI$28/'ETF MTD'!$VI$3-1</f>
        <v/>
      </c>
      <c r="RF181" s="61">
        <f>RD181*RE181</f>
        <v/>
      </c>
      <c r="RG181" s="33" t="n"/>
      <c r="RH181" t="inlineStr">
        <is>
          <t>Foreign Bonds</t>
        </is>
      </c>
      <c r="RI181" s="41" t="n">
        <v>0</v>
      </c>
      <c r="RJ181" s="61">
        <f>'ETF MTD'!$VI$28/'ETF MTD'!$VI$3-1</f>
        <v/>
      </c>
      <c r="RK181" s="61">
        <f>RI181*RJ181</f>
        <v/>
      </c>
      <c r="RL181" s="61" t="n"/>
      <c r="RM181" s="34" t="n"/>
      <c r="RN181" s="35" t="n"/>
      <c r="RO181" s="35" t="n"/>
      <c r="RP181" s="35" t="n"/>
      <c r="RQ181" s="33" t="n"/>
      <c r="RR181" s="33" t="n"/>
      <c r="RS181" s="33" t="n"/>
      <c r="RT181" s="33" t="n"/>
    </row>
    <row r="182">
      <c r="U182" s="33" t="inlineStr">
        <is>
          <t>VAIPX</t>
        </is>
      </c>
      <c r="V182" s="49" t="n">
        <v>0.07000000000000001</v>
      </c>
      <c r="W182" s="61">
        <f>'ETF MTD'!$DU$28/'ETF MTD'!$DU$3-1</f>
        <v/>
      </c>
      <c r="X182" s="61">
        <f>V182*W182</f>
        <v/>
      </c>
      <c r="Y182" s="61" t="n"/>
      <c r="Z182" s="33" t="inlineStr">
        <is>
          <t>VAIPX</t>
        </is>
      </c>
      <c r="AA182" s="49" t="n">
        <v>0.07000000000000001</v>
      </c>
      <c r="AB182" s="61">
        <f>'ETF MTD'!$DU$28/'ETF MTD'!$DU$3-1</f>
        <v/>
      </c>
      <c r="AC182" s="61">
        <f>AA182*AB182</f>
        <v/>
      </c>
      <c r="AD182" s="61" t="n"/>
      <c r="AE182" s="33" t="inlineStr">
        <is>
          <t>VAIPX</t>
        </is>
      </c>
      <c r="AF182" s="49" t="n">
        <v>0.07000000000000001</v>
      </c>
      <c r="AG182" s="61">
        <f>'ETF MTD'!$DU$28/'ETF MTD'!$DU$3-1</f>
        <v/>
      </c>
      <c r="AH182" s="61">
        <f>AF182*AG182</f>
        <v/>
      </c>
      <c r="AI182" s="61" t="n"/>
      <c r="AJ182" s="33" t="inlineStr">
        <is>
          <t>VAIPX</t>
        </is>
      </c>
      <c r="AK182" s="49" t="n">
        <v>0.145</v>
      </c>
      <c r="AL182" s="61">
        <f>'ETF MTD'!$DU$28/'ETF MTD'!$DU$3-1</f>
        <v/>
      </c>
      <c r="AM182" s="61">
        <f>AK182*AL182</f>
        <v/>
      </c>
      <c r="AN182" s="61" t="n"/>
      <c r="AO182" s="33" t="inlineStr">
        <is>
          <t>VAIPX</t>
        </is>
      </c>
      <c r="AP182" s="49" t="n">
        <v>0.035</v>
      </c>
      <c r="AQ182" s="61">
        <f>'ETF MTD'!$DU$28/'ETF MTD'!$DU$3-1</f>
        <v/>
      </c>
      <c r="AR182" s="61">
        <f>AP182*AQ182</f>
        <v/>
      </c>
      <c r="AS182" s="61" t="n"/>
      <c r="AT182" s="33" t="inlineStr">
        <is>
          <t>VAIPX</t>
        </is>
      </c>
      <c r="AU182" s="49" t="n">
        <v>0.035</v>
      </c>
      <c r="AV182" s="61">
        <f>'ETF MTD'!$DU$28/'ETF MTD'!$DU$3-1</f>
        <v/>
      </c>
      <c r="AW182" s="61">
        <f>AU182*AV182</f>
        <v/>
      </c>
      <c r="AX182" s="61" t="n"/>
      <c r="AY182" s="33" t="inlineStr">
        <is>
          <t>VAIPX</t>
        </is>
      </c>
      <c r="AZ182" s="49" t="n">
        <v>0.035</v>
      </c>
      <c r="BA182" s="61">
        <f>'ETF MTD'!$DU$28/'ETF MTD'!$DU$3-1</f>
        <v/>
      </c>
      <c r="BB182" s="61">
        <f>AZ182*BA182</f>
        <v/>
      </c>
      <c r="BC182" s="61" t="n"/>
      <c r="BD182" s="33" t="inlineStr">
        <is>
          <t>VAIPX</t>
        </is>
      </c>
      <c r="BE182" s="49" t="n">
        <v>0.04</v>
      </c>
      <c r="BF182" s="61">
        <f>'ETF MTD'!$DU$28/'ETF MTD'!$DU$3-1</f>
        <v/>
      </c>
      <c r="BG182" s="61">
        <f>BE182*BF182</f>
        <v/>
      </c>
      <c r="BH182" s="61" t="n"/>
      <c r="BI182" s="33" t="inlineStr">
        <is>
          <t>VAIPX</t>
        </is>
      </c>
      <c r="BJ182" s="49" t="n">
        <v>0</v>
      </c>
      <c r="BK182" s="61">
        <f>'ETF MTD'!$DU$28/'ETF MTD'!$DU$3-1</f>
        <v/>
      </c>
      <c r="BL182" s="61">
        <f>BJ182*BK182</f>
        <v/>
      </c>
      <c r="BM182" s="61" t="n"/>
      <c r="BN182" s="33" t="inlineStr">
        <is>
          <t>VAIPX</t>
        </is>
      </c>
      <c r="BO182" s="49" t="n">
        <v>0.04</v>
      </c>
      <c r="BP182" s="61">
        <f>'ETF MTD'!$DU$28/'ETF MTD'!$DU$3-1</f>
        <v/>
      </c>
      <c r="BQ182" s="61">
        <f>BO182*BP182</f>
        <v/>
      </c>
      <c r="BR182" s="61" t="n"/>
      <c r="BS182" s="33" t="inlineStr">
        <is>
          <t>VAIPX</t>
        </is>
      </c>
      <c r="BT182" s="49" t="n">
        <v>0</v>
      </c>
      <c r="BU182" s="61">
        <f>'ETF MTD'!$DU$28/'ETF MTD'!$DU$3-1</f>
        <v/>
      </c>
      <c r="BV182" s="61">
        <f>BT182*BU182</f>
        <v/>
      </c>
      <c r="BW182" s="61" t="n"/>
      <c r="BX182" s="33" t="inlineStr">
        <is>
          <t>VAIPX</t>
        </is>
      </c>
      <c r="BY182" s="49" t="n">
        <v>0.04</v>
      </c>
      <c r="BZ182" s="61">
        <f>'ETF MTD'!$DU$28/'ETF MTD'!$DU$3-1</f>
        <v/>
      </c>
      <c r="CA182" s="61">
        <f>BY182*BZ182</f>
        <v/>
      </c>
      <c r="CB182" s="61" t="n"/>
      <c r="CC182" s="33" t="inlineStr">
        <is>
          <t>VAIPX</t>
        </is>
      </c>
      <c r="CD182" s="49" t="n">
        <v>0</v>
      </c>
      <c r="CE182" s="61">
        <f>'ETF MTD'!$DU$28/'ETF MTD'!$DU$3-1</f>
        <v/>
      </c>
      <c r="CF182" s="61">
        <f>CD182*CE182</f>
        <v/>
      </c>
      <c r="CG182" s="61" t="n"/>
      <c r="CH182" s="33" t="inlineStr">
        <is>
          <t>VAIPX</t>
        </is>
      </c>
      <c r="CI182" s="49" t="n">
        <v>0</v>
      </c>
      <c r="CJ182" s="61">
        <f>'ETF MTD'!$DU$28/'ETF MTD'!$DU$3-1</f>
        <v/>
      </c>
      <c r="CK182" s="61">
        <f>CI182*CJ182</f>
        <v/>
      </c>
      <c r="CL182" s="61" t="n"/>
      <c r="CM182" s="33" t="inlineStr">
        <is>
          <t>VAIPX</t>
        </is>
      </c>
      <c r="CN182" s="49" t="n">
        <v>0</v>
      </c>
      <c r="CO182" s="61">
        <f>'ETF MTD'!$DU$28/'ETF MTD'!$DU$3-1</f>
        <v/>
      </c>
      <c r="CP182" s="61">
        <f>CN182*CO182</f>
        <v/>
      </c>
      <c r="CQ182" s="61" t="n"/>
      <c r="CR182" s="33" t="inlineStr">
        <is>
          <t>VAIPX</t>
        </is>
      </c>
      <c r="CS182" s="49" t="n">
        <v>0</v>
      </c>
      <c r="CT182" s="61">
        <f>'ETF MTD'!$DU$28/'ETF MTD'!$DU$3-1</f>
        <v/>
      </c>
      <c r="CU182" s="61">
        <f>CS182*CT182</f>
        <v/>
      </c>
      <c r="CV182" s="61" t="n"/>
      <c r="CW182" s="33" t="inlineStr">
        <is>
          <t>VAIPX</t>
        </is>
      </c>
      <c r="CX182" s="49" t="n">
        <v>0</v>
      </c>
      <c r="CY182" s="61">
        <f>'ETF MTD'!$DU$28/'ETF MTD'!$DU$3-1</f>
        <v/>
      </c>
      <c r="CZ182" s="61">
        <f>CX182*CY182</f>
        <v/>
      </c>
      <c r="DA182" s="61" t="n"/>
      <c r="DB182" s="33" t="inlineStr">
        <is>
          <t>VAIPX</t>
        </is>
      </c>
      <c r="DC182" s="49" t="n">
        <v>0.04</v>
      </c>
      <c r="DD182" s="61">
        <f>'ETF MTD'!$DU$28/'ETF MTD'!$DU$3-1</f>
        <v/>
      </c>
      <c r="DE182" s="61">
        <f>DC182*DD182</f>
        <v/>
      </c>
      <c r="DF182" s="61" t="n"/>
      <c r="DG182" s="33" t="inlineStr">
        <is>
          <t>VAIPX</t>
        </is>
      </c>
      <c r="DH182" s="49" t="n">
        <v>0</v>
      </c>
      <c r="DI182" s="61">
        <f>'ETF MTD'!$DU$28/'ETF MTD'!$DU$3-1</f>
        <v/>
      </c>
      <c r="DJ182" s="61">
        <f>DH182*DI182</f>
        <v/>
      </c>
      <c r="DK182" s="61" t="n"/>
      <c r="DL182" s="33" t="inlineStr">
        <is>
          <t>VAIPX</t>
        </is>
      </c>
      <c r="DM182" s="49" t="n">
        <v>0.04</v>
      </c>
      <c r="DN182" s="61">
        <f>'ETF MTD'!$DU$28/'ETF MTD'!$DU$3-1</f>
        <v/>
      </c>
      <c r="DO182" s="61">
        <f>DM182*DN182</f>
        <v/>
      </c>
      <c r="DP182" s="61" t="n"/>
      <c r="DQ182" s="33" t="inlineStr">
        <is>
          <t>VAIPX</t>
        </is>
      </c>
      <c r="DR182" s="49" t="n">
        <v>0</v>
      </c>
      <c r="DS182" s="61">
        <f>'ETF MTD'!$DU$28/'ETF MTD'!$DU$3-1</f>
        <v/>
      </c>
      <c r="DT182" s="61">
        <f>DR182*DS182</f>
        <v/>
      </c>
      <c r="DU182" s="61" t="n"/>
      <c r="DV182" s="33" t="inlineStr">
        <is>
          <t>VAIPX</t>
        </is>
      </c>
      <c r="DW182" s="49" t="n">
        <v>0</v>
      </c>
      <c r="DX182" s="61">
        <f>'ETF MTD'!$DU$28/'ETF MTD'!$DU$3-1</f>
        <v/>
      </c>
      <c r="DY182" s="61">
        <f>DW182*DX182</f>
        <v/>
      </c>
      <c r="DZ182" s="61" t="n"/>
      <c r="EA182" s="33" t="inlineStr">
        <is>
          <t>VAIPX</t>
        </is>
      </c>
      <c r="EB182" s="49" t="n">
        <v>0</v>
      </c>
      <c r="EC182" s="61">
        <f>'ETF MTD'!$DU$28/'ETF MTD'!$DU$3-1</f>
        <v/>
      </c>
      <c r="ED182" s="61">
        <f>EB182*EC182</f>
        <v/>
      </c>
      <c r="EE182" s="61" t="n"/>
      <c r="EF182" s="33" t="inlineStr">
        <is>
          <t>VAIPX</t>
        </is>
      </c>
      <c r="EG182" s="49" t="n">
        <v>0</v>
      </c>
      <c r="EH182" s="61">
        <f>'ETF MTD'!$DU$28/'ETF MTD'!$DU$3-1</f>
        <v/>
      </c>
      <c r="EI182" s="61">
        <f>EG182*EH182</f>
        <v/>
      </c>
      <c r="EJ182" s="61" t="n"/>
      <c r="EK182" s="33" t="inlineStr">
        <is>
          <t>VAIPX</t>
        </is>
      </c>
      <c r="EL182" s="49" t="n">
        <v>0</v>
      </c>
      <c r="EM182" s="61">
        <f>'ETF MTD'!$DU$28/'ETF MTD'!$DU$3-1</f>
        <v/>
      </c>
      <c r="EN182" s="61">
        <f>EL182*EM182</f>
        <v/>
      </c>
      <c r="EO182" s="61" t="n"/>
      <c r="EP182" s="33" t="inlineStr">
        <is>
          <t>VAIPX</t>
        </is>
      </c>
      <c r="EQ182" s="49" t="n">
        <v>0.04</v>
      </c>
      <c r="ER182" s="61">
        <f>'ETF MTD'!$DU$28/'ETF MTD'!$DU$3-1</f>
        <v/>
      </c>
      <c r="ES182" s="61">
        <f>EQ182*ER182</f>
        <v/>
      </c>
      <c r="ET182" s="61" t="n"/>
      <c r="EU182" s="33" t="inlineStr">
        <is>
          <t>VAIPX</t>
        </is>
      </c>
      <c r="EV182" s="49" t="n">
        <v>0.04</v>
      </c>
      <c r="EW182" s="61">
        <f>'ETF MTD'!$DU$28/'ETF MTD'!$DU$3-1</f>
        <v/>
      </c>
      <c r="EX182" s="61">
        <f>EV182*EW182</f>
        <v/>
      </c>
      <c r="EY182" s="61" t="n"/>
      <c r="EZ182" s="33" t="inlineStr">
        <is>
          <t>VAIPX</t>
        </is>
      </c>
      <c r="FA182" s="49" t="n">
        <v>0.08</v>
      </c>
      <c r="FB182" s="61">
        <f>'ETF MTD'!$DU$28/'ETF MTD'!$DU$3-1</f>
        <v/>
      </c>
      <c r="FC182" s="61">
        <f>FA182*FB182</f>
        <v/>
      </c>
      <c r="FD182" s="61" t="n"/>
      <c r="FE182" s="33" t="inlineStr">
        <is>
          <t>VAIPX</t>
        </is>
      </c>
      <c r="FF182" s="49" t="n">
        <v>0.08</v>
      </c>
      <c r="FG182" s="61">
        <f>'ETF MTD'!$DU$28/'ETF MTD'!$DU$3-1</f>
        <v/>
      </c>
      <c r="FH182" s="61">
        <f>FF182*FG182</f>
        <v/>
      </c>
      <c r="FI182" s="61" t="n"/>
      <c r="FJ182" s="33" t="inlineStr">
        <is>
          <t>VAIPX</t>
        </is>
      </c>
      <c r="FK182" s="49" t="n">
        <v>0.08</v>
      </c>
      <c r="FL182" s="61">
        <f>'ETF MTD'!$DU$28/'ETF MTD'!$DU$3-1</f>
        <v/>
      </c>
      <c r="FM182" s="61">
        <f>FK182*FL182</f>
        <v/>
      </c>
      <c r="FN182" s="61" t="n"/>
      <c r="FO182" s="33" t="inlineStr">
        <is>
          <t>VAIPX</t>
        </is>
      </c>
      <c r="FP182" s="49" t="n">
        <v>0.08</v>
      </c>
      <c r="FQ182" s="61">
        <f>'ETF MTD'!$DU$28/'ETF MTD'!$DU$3-1</f>
        <v/>
      </c>
      <c r="FR182" s="61">
        <f>FP182*FQ182</f>
        <v/>
      </c>
      <c r="FS182" s="61" t="n"/>
      <c r="FT182" s="33" t="inlineStr">
        <is>
          <t>VAIPX</t>
        </is>
      </c>
      <c r="FU182" s="49" t="n">
        <v>0.08</v>
      </c>
      <c r="FV182" s="61">
        <f>'ETF MTD'!$DU$28/'ETF MTD'!$DU$3-1</f>
        <v/>
      </c>
      <c r="FW182" s="61">
        <f>FU182*FV182</f>
        <v/>
      </c>
      <c r="FX182" s="61" t="n"/>
      <c r="FY182" s="33" t="inlineStr">
        <is>
          <t>VAIPX</t>
        </is>
      </c>
      <c r="FZ182" s="41" t="n">
        <v>0.08</v>
      </c>
      <c r="GA182" s="61">
        <f>'ETF MTD'!$DU$28/'ETF MTD'!$DU$3-1</f>
        <v/>
      </c>
      <c r="GB182" s="61">
        <f>FZ182*GA182</f>
        <v/>
      </c>
      <c r="GC182" s="61" t="n"/>
      <c r="GD182" s="33" t="inlineStr">
        <is>
          <t>VAIPX</t>
        </is>
      </c>
      <c r="GE182" s="41" t="n">
        <v>0.08</v>
      </c>
      <c r="GF182" s="61">
        <f>'ETF MTD'!$DU$28/'ETF MTD'!$DU$3-1</f>
        <v/>
      </c>
      <c r="GG182" s="61">
        <f>GE182*GF182</f>
        <v/>
      </c>
      <c r="GH182" s="61" t="n"/>
      <c r="GI182" s="33" t="inlineStr">
        <is>
          <t>VAIPX</t>
        </is>
      </c>
      <c r="GJ182" s="41" t="n">
        <v>0.08</v>
      </c>
      <c r="GK182" s="61">
        <f>'ETF MTD'!$DU$28/'ETF MTD'!$DU$3-1</f>
        <v/>
      </c>
      <c r="GL182" s="61">
        <f>GJ182*GK182</f>
        <v/>
      </c>
      <c r="GM182" s="61" t="n"/>
      <c r="GN182" s="33" t="inlineStr">
        <is>
          <t>VAIPX</t>
        </is>
      </c>
      <c r="GO182" s="41" t="n">
        <v>0.13</v>
      </c>
      <c r="GP182" s="61">
        <f>'ETF MTD'!$DU$28/'ETF MTD'!$DU$3-1</f>
        <v/>
      </c>
      <c r="GQ182" s="61">
        <f>GO182*GP182</f>
        <v/>
      </c>
      <c r="GR182" s="61" t="n"/>
      <c r="GS182" s="33" t="inlineStr">
        <is>
          <t>VAIPX</t>
        </is>
      </c>
      <c r="GT182" s="41" t="n">
        <v>0.08</v>
      </c>
      <c r="GU182" s="61">
        <f>'ETF MTD'!$DU$28/'ETF MTD'!$DU$3-1</f>
        <v/>
      </c>
      <c r="GV182" s="61">
        <f>GT182*GU182</f>
        <v/>
      </c>
      <c r="GW182" s="61" t="n"/>
      <c r="GX182" s="33" t="inlineStr">
        <is>
          <t>VAIPX</t>
        </is>
      </c>
      <c r="GY182" s="41" t="n">
        <v>0.08</v>
      </c>
      <c r="GZ182" s="61">
        <f>'ETF MTD'!$DU$28/'ETF MTD'!$DU$3-1</f>
        <v/>
      </c>
      <c r="HA182" s="61">
        <f>GY182*GZ182</f>
        <v/>
      </c>
      <c r="HB182" s="61" t="n"/>
      <c r="HC182" s="33" t="inlineStr">
        <is>
          <t>VAIPX</t>
        </is>
      </c>
      <c r="HD182" s="41" t="n">
        <v>0.115</v>
      </c>
      <c r="HE182" s="61">
        <f>'ETF MTD'!$DU$28/'ETF MTD'!$DU$3-1</f>
        <v/>
      </c>
      <c r="HF182" s="61">
        <f>HD182*HE182</f>
        <v/>
      </c>
      <c r="HG182" s="61" t="n"/>
      <c r="HH182" s="33" t="inlineStr">
        <is>
          <t>VAIPX</t>
        </is>
      </c>
      <c r="HI182" s="41" t="n">
        <v>0.115</v>
      </c>
      <c r="HJ182" s="61">
        <f>'ETF MTD'!$DU$28/'ETF MTD'!$DU$3-1</f>
        <v/>
      </c>
      <c r="HK182" s="61">
        <f>HI182*HJ182</f>
        <v/>
      </c>
      <c r="HL182" s="61" t="n"/>
      <c r="HM182" s="33" t="inlineStr">
        <is>
          <t>VAIPX</t>
        </is>
      </c>
      <c r="HN182" s="41" t="n">
        <v>0.08</v>
      </c>
      <c r="HO182" s="61">
        <f>'ETF MTD'!$DU$28/'ETF MTD'!$DU$3-1</f>
        <v/>
      </c>
      <c r="HP182" s="61">
        <f>HN182*HO182</f>
        <v/>
      </c>
      <c r="HQ182" s="61" t="n"/>
      <c r="HR182" s="33" t="inlineStr">
        <is>
          <t>VAIPX</t>
        </is>
      </c>
      <c r="HS182" s="41" t="n">
        <v>0.08</v>
      </c>
      <c r="HT182" s="61">
        <f>'ETF MTD'!$DU$28/'ETF MTD'!$DU$3-1</f>
        <v/>
      </c>
      <c r="HU182" s="61">
        <f>HS182*HT182</f>
        <v/>
      </c>
      <c r="HV182" s="61" t="n"/>
      <c r="HW182" s="33" t="inlineStr">
        <is>
          <t>VAIPX</t>
        </is>
      </c>
      <c r="HX182" s="41" t="n">
        <v>0.08</v>
      </c>
      <c r="HY182" s="61">
        <f>'ETF MTD'!$DU$28/'ETF MTD'!$DU$3-1</f>
        <v/>
      </c>
      <c r="HZ182" s="61">
        <f>HX182*HY182</f>
        <v/>
      </c>
      <c r="IA182" s="61" t="n"/>
      <c r="IB182" s="33" t="inlineStr">
        <is>
          <t>VAIPX</t>
        </is>
      </c>
      <c r="IC182" s="41" t="n">
        <v>0.08</v>
      </c>
      <c r="ID182" s="61">
        <f>'ETF MTD'!$DU$28/'ETF MTD'!$DU$3-1</f>
        <v/>
      </c>
      <c r="IE182" s="61">
        <f>IC182*ID182</f>
        <v/>
      </c>
      <c r="IF182" s="61" t="n"/>
      <c r="IG182" s="33" t="inlineStr">
        <is>
          <t>VAIPX</t>
        </is>
      </c>
      <c r="IH182" s="41" t="n">
        <v>0.08</v>
      </c>
      <c r="II182" s="61">
        <f>'ETF MTD'!$DU$28/'ETF MTD'!$DU$3-1</f>
        <v/>
      </c>
      <c r="IJ182" s="61">
        <f>IH182*II182</f>
        <v/>
      </c>
      <c r="IK182" s="61" t="n"/>
      <c r="IL182" s="33" t="inlineStr">
        <is>
          <t>VAIPX</t>
        </is>
      </c>
      <c r="IM182" s="41" t="n">
        <v>0.115</v>
      </c>
      <c r="IN182" s="61">
        <f>'ETF MTD'!$DU$28/'ETF MTD'!$DU$3-1</f>
        <v/>
      </c>
      <c r="IO182" s="61">
        <f>IM182*IN182</f>
        <v/>
      </c>
      <c r="IP182" s="61" t="n"/>
      <c r="IQ182" s="33" t="inlineStr">
        <is>
          <t>VAIPX</t>
        </is>
      </c>
      <c r="IR182" s="41" t="n">
        <v>0.09</v>
      </c>
      <c r="IS182" s="61">
        <f>'ETF MTD'!$DU$28/'ETF MTD'!$DU$3-1</f>
        <v/>
      </c>
      <c r="IT182" s="61">
        <f>IR182*IS182</f>
        <v/>
      </c>
      <c r="IU182" s="61" t="n"/>
      <c r="IV182" s="33" t="inlineStr">
        <is>
          <t>VAIPX</t>
        </is>
      </c>
      <c r="IW182" s="41" t="n">
        <v>0.09</v>
      </c>
      <c r="IX182" s="61">
        <f>'ETF MTD'!$DU$28/'ETF MTD'!$DU$3-1</f>
        <v/>
      </c>
      <c r="IY182" s="61">
        <f>IW182*IX182</f>
        <v/>
      </c>
      <c r="IZ182" s="61" t="n"/>
      <c r="JA182" s="33" t="inlineStr">
        <is>
          <t>VAIPX</t>
        </is>
      </c>
      <c r="JB182" s="41" t="n">
        <v>0.18</v>
      </c>
      <c r="JC182" s="61">
        <f>'ETF MTD'!$DU$28/'ETF MTD'!$DU$3-1</f>
        <v/>
      </c>
      <c r="JD182" s="61">
        <f>JB182*JC182</f>
        <v/>
      </c>
      <c r="JE182" s="61" t="n"/>
      <c r="JF182" s="33" t="inlineStr">
        <is>
          <t>VAIPX</t>
        </is>
      </c>
      <c r="JG182" s="41" t="n">
        <v>0.18</v>
      </c>
      <c r="JH182" s="61">
        <f>'ETF MTD'!$DU$28/'ETF MTD'!$DU$3-1</f>
        <v/>
      </c>
      <c r="JI182" s="61">
        <f>JG182*JH182</f>
        <v/>
      </c>
      <c r="JJ182" s="61" t="n"/>
      <c r="JK182" s="33" t="inlineStr">
        <is>
          <t>VAIPX</t>
        </is>
      </c>
      <c r="JL182" s="41" t="n">
        <v>0.18</v>
      </c>
      <c r="JM182" s="61">
        <f>'ETF MTD'!$DU$28/'ETF MTD'!$DU$3-1</f>
        <v/>
      </c>
      <c r="JN182" s="61">
        <f>JL182*JM182</f>
        <v/>
      </c>
      <c r="JO182" s="61" t="n"/>
      <c r="JP182" s="33" t="inlineStr">
        <is>
          <t>VAIPX</t>
        </is>
      </c>
      <c r="JQ182" s="41" t="n">
        <v>0.18</v>
      </c>
      <c r="JR182" s="61">
        <f>'ETF MTD'!$DU$28/'ETF MTD'!$DU$3-1</f>
        <v/>
      </c>
      <c r="JS182" s="61">
        <f>JQ182*JR182</f>
        <v/>
      </c>
      <c r="JT182" s="61" t="n"/>
      <c r="JU182" s="33" t="inlineStr">
        <is>
          <t>VAIPX</t>
        </is>
      </c>
      <c r="JV182" s="41" t="n">
        <v>0.18</v>
      </c>
      <c r="JW182" s="61">
        <f>'ETF MTD'!$DU$28/'ETF MTD'!$DU$3-1</f>
        <v/>
      </c>
      <c r="JX182" s="61">
        <f>JV182*JW182</f>
        <v/>
      </c>
      <c r="JY182" s="61" t="n"/>
      <c r="JZ182" t="inlineStr">
        <is>
          <t>TIPs</t>
        </is>
      </c>
      <c r="KA182" s="41" t="n">
        <v>0.09</v>
      </c>
      <c r="KB182" s="61">
        <f>'ETF MTD'!$DU$28/'ETF MTD'!$DU$3-1</f>
        <v/>
      </c>
      <c r="KC182" s="61">
        <f>KA182*KB182</f>
        <v/>
      </c>
      <c r="KD182" s="61" t="n"/>
      <c r="KE182" t="inlineStr">
        <is>
          <t>TIPs</t>
        </is>
      </c>
      <c r="KF182" s="41" t="n">
        <v>0.09</v>
      </c>
      <c r="KG182" s="61">
        <f>'ETF MTD'!$DU$28/'ETF MTD'!$DU$3-1</f>
        <v/>
      </c>
      <c r="KH182" s="61">
        <f>KF182*KG182</f>
        <v/>
      </c>
      <c r="KI182" s="61" t="n"/>
      <c r="KJ182" t="inlineStr">
        <is>
          <t>TIPs</t>
        </is>
      </c>
      <c r="KK182" s="41" t="n">
        <v>0.09</v>
      </c>
      <c r="KL182" s="61">
        <f>'ETF MTD'!$DU$28/'ETF MTD'!$DU$3-1</f>
        <v/>
      </c>
      <c r="KM182" s="61">
        <f>KK182*KL182</f>
        <v/>
      </c>
      <c r="KN182" s="61" t="n"/>
      <c r="KO182" t="inlineStr">
        <is>
          <t>TIPs</t>
        </is>
      </c>
      <c r="KP182" s="41" t="n">
        <v>0.09</v>
      </c>
      <c r="KQ182" s="61">
        <f>'ETF MTD'!$DU$28/'ETF MTD'!$DU$3-1</f>
        <v/>
      </c>
      <c r="KR182" s="61">
        <f>KP182*KQ182</f>
        <v/>
      </c>
      <c r="KS182" s="61" t="n"/>
      <c r="KT182" t="inlineStr">
        <is>
          <t>TIPs</t>
        </is>
      </c>
      <c r="KU182" s="41" t="n">
        <v>0</v>
      </c>
      <c r="KV182" s="61">
        <f>'ETF MTD'!$DU$28/'ETF MTD'!$DU$3-1</f>
        <v/>
      </c>
      <c r="KW182" s="61">
        <f>KU182*KV182</f>
        <v/>
      </c>
      <c r="KX182" s="61" t="n"/>
      <c r="KY182" t="inlineStr">
        <is>
          <t>TIPs</t>
        </is>
      </c>
      <c r="KZ182" s="41" t="n">
        <v>0</v>
      </c>
      <c r="LA182" s="61">
        <f>'ETF MTD'!$DU$28/'ETF MTD'!$DU$3-1</f>
        <v/>
      </c>
      <c r="LB182" s="61">
        <f>KZ182*LA182</f>
        <v/>
      </c>
      <c r="LC182" s="61" t="n"/>
      <c r="LD182" t="inlineStr">
        <is>
          <t>TIPs</t>
        </is>
      </c>
      <c r="LE182" s="41" t="n">
        <v>0</v>
      </c>
      <c r="LF182" s="61">
        <f>'ETF MTD'!$DU$28/'ETF MTD'!$DU$3-1</f>
        <v/>
      </c>
      <c r="LG182" s="61">
        <f>LE182*LF182</f>
        <v/>
      </c>
      <c r="LH182" s="61" t="n"/>
      <c r="LI182" t="inlineStr">
        <is>
          <t>TIPs</t>
        </is>
      </c>
      <c r="LJ182" s="41" t="n">
        <v>0</v>
      </c>
      <c r="LK182" s="61">
        <f>'ETF MTD'!$DU$28/'ETF MTD'!$DU$3-1</f>
        <v/>
      </c>
      <c r="LL182" s="61">
        <f>LJ182*LK182</f>
        <v/>
      </c>
      <c r="LM182" s="61" t="n"/>
      <c r="LN182" t="inlineStr">
        <is>
          <t>TIPs</t>
        </is>
      </c>
      <c r="LO182" s="41" t="n">
        <v>0</v>
      </c>
      <c r="LP182" s="61">
        <f>'ETF MTD'!$DU$28/'ETF MTD'!$DU$3-1</f>
        <v/>
      </c>
      <c r="LQ182" s="61">
        <f>LO182*LP182</f>
        <v/>
      </c>
      <c r="LR182" s="61" t="n"/>
      <c r="LS182" t="inlineStr">
        <is>
          <t>TIPs</t>
        </is>
      </c>
      <c r="LT182" s="41" t="n">
        <v>0</v>
      </c>
      <c r="LU182" s="61">
        <f>'ETF MTD'!$DU$28/'ETF MTD'!$DU$3-1</f>
        <v/>
      </c>
      <c r="LV182" s="61">
        <f>LT182*LU182</f>
        <v/>
      </c>
      <c r="LW182" s="61" t="n"/>
      <c r="LX182" t="inlineStr">
        <is>
          <t>TIPs</t>
        </is>
      </c>
      <c r="LY182" s="41" t="n">
        <v>0</v>
      </c>
      <c r="LZ182" s="61">
        <f>'ETF MTD'!$DU$28/'ETF MTD'!$DU$3-1</f>
        <v/>
      </c>
      <c r="MA182" s="61">
        <f>LY182*LZ182</f>
        <v/>
      </c>
      <c r="MB182" s="61" t="n"/>
      <c r="MC182" t="inlineStr">
        <is>
          <t>TIPs</t>
        </is>
      </c>
      <c r="MD182" s="41" t="n">
        <v>0</v>
      </c>
      <c r="ME182" s="61">
        <f>'ETF MTD'!$DU$28/'ETF MTD'!$DU$3-1</f>
        <v/>
      </c>
      <c r="MF182" s="61">
        <f>MD182*ME182</f>
        <v/>
      </c>
      <c r="MG182" s="61" t="n"/>
      <c r="MH182" t="inlineStr">
        <is>
          <t>TIPs</t>
        </is>
      </c>
      <c r="MI182" s="41" t="n">
        <v>0</v>
      </c>
      <c r="MJ182" s="61">
        <f>'ETF MTD'!$DU$28/'ETF MTD'!$DU$3-1</f>
        <v/>
      </c>
      <c r="MK182" s="61">
        <f>MI182*MJ182</f>
        <v/>
      </c>
      <c r="ML182" s="61" t="n"/>
      <c r="MM182" t="inlineStr">
        <is>
          <t>TIPs</t>
        </is>
      </c>
      <c r="MN182" s="41" t="n">
        <v>0</v>
      </c>
      <c r="MO182" s="61">
        <f>'ETF MTD'!$DU$28/'ETF MTD'!$DU$3-1</f>
        <v/>
      </c>
      <c r="MP182" s="61">
        <f>MN182*MO182</f>
        <v/>
      </c>
      <c r="MQ182" s="33" t="inlineStr">
        <is>
          <t>SCHP</t>
        </is>
      </c>
      <c r="MR182" t="inlineStr">
        <is>
          <t>TIPs</t>
        </is>
      </c>
      <c r="MS182" s="41" t="n">
        <v>0</v>
      </c>
      <c r="MT182" s="61">
        <f>'ETF MTD'!$DU$28/'ETF MTD'!$DU$3-1</f>
        <v/>
      </c>
      <c r="MU182" s="61">
        <f>MS182*MT182</f>
        <v/>
      </c>
      <c r="MV182" s="61" t="n"/>
      <c r="MW182" t="inlineStr">
        <is>
          <t>TIPs</t>
        </is>
      </c>
      <c r="MX182" s="41" t="n">
        <v>0</v>
      </c>
      <c r="MY182" s="61">
        <f>'ETF MTD'!$DU$28/'ETF MTD'!$DU$3-1</f>
        <v/>
      </c>
      <c r="MZ182" s="61">
        <f>MX182*MY182</f>
        <v/>
      </c>
      <c r="NA182" s="33" t="n"/>
      <c r="NB182" t="inlineStr">
        <is>
          <t>TIPs</t>
        </is>
      </c>
      <c r="NC182" s="41" t="n">
        <v>0</v>
      </c>
      <c r="ND182" s="61">
        <f>'ETF MTD'!$DU$28/'ETF MTD'!$DU$3-1</f>
        <v/>
      </c>
      <c r="NE182" s="61">
        <f>NC182*ND182</f>
        <v/>
      </c>
      <c r="NF182" s="33" t="n"/>
      <c r="NG182" t="inlineStr">
        <is>
          <t>TIPs</t>
        </is>
      </c>
      <c r="NH182" s="41" t="n">
        <v>0</v>
      </c>
      <c r="NI182" s="61">
        <f>'ETF MTD'!$DU$28/'ETF MTD'!$DU$3-1</f>
        <v/>
      </c>
      <c r="NJ182" s="61">
        <f>NH182*NI182</f>
        <v/>
      </c>
      <c r="NK182" s="33" t="n"/>
      <c r="NL182" t="inlineStr">
        <is>
          <t>TIPs</t>
        </is>
      </c>
      <c r="NM182" s="41" t="n">
        <v>0.04</v>
      </c>
      <c r="NN182" s="61">
        <f>'ETF MTD'!$DU$28/'ETF MTD'!$DU$3-1</f>
        <v/>
      </c>
      <c r="NO182" s="61">
        <f>NM182*NN182</f>
        <v/>
      </c>
      <c r="NP182" s="33" t="n"/>
      <c r="NQ182" t="inlineStr">
        <is>
          <t>TIPs</t>
        </is>
      </c>
      <c r="NR182" s="41" t="n">
        <v>0.04</v>
      </c>
      <c r="NS182" s="61">
        <f>'ETF MTD'!$DU$28/'ETF MTD'!$DU$3-1</f>
        <v/>
      </c>
      <c r="NT182" s="61">
        <f>NR182*NS182</f>
        <v/>
      </c>
      <c r="NU182" s="33" t="n"/>
      <c r="NV182" t="inlineStr">
        <is>
          <t>TIPs</t>
        </is>
      </c>
      <c r="NW182" s="41" t="n">
        <v>0</v>
      </c>
      <c r="NX182" s="61">
        <f>'ETF MTD'!$DU$28/'ETF MTD'!$DU$3-1</f>
        <v/>
      </c>
      <c r="NY182" s="61">
        <f>NW182*NX182</f>
        <v/>
      </c>
      <c r="NZ182" s="33" t="n"/>
      <c r="OA182" t="inlineStr">
        <is>
          <t>TIPs</t>
        </is>
      </c>
      <c r="OB182" s="41" t="n">
        <v>0</v>
      </c>
      <c r="OC182" s="61">
        <f>'ETF MTD'!$DU$28/'ETF MTD'!$DU$3-1</f>
        <v/>
      </c>
      <c r="OD182" s="61">
        <f>OB182*OC182</f>
        <v/>
      </c>
      <c r="OE182" s="33" t="n"/>
      <c r="OF182" t="inlineStr">
        <is>
          <t>TIPs</t>
        </is>
      </c>
      <c r="OG182" s="41" t="n">
        <v>0</v>
      </c>
      <c r="OH182" s="61">
        <f>'ETF MTD'!$DU$28/'ETF MTD'!$DU$3-1</f>
        <v/>
      </c>
      <c r="OI182" s="61">
        <f>OG182*OH182</f>
        <v/>
      </c>
      <c r="OJ182" s="33" t="n"/>
      <c r="OK182" t="inlineStr">
        <is>
          <t>TIPs</t>
        </is>
      </c>
      <c r="OL182" s="41" t="n">
        <v>0</v>
      </c>
      <c r="OM182" s="61">
        <f>'ETF MTD'!$DU$28/'ETF MTD'!$DU$3-1</f>
        <v/>
      </c>
      <c r="ON182" s="61">
        <f>OL182*OM182</f>
        <v/>
      </c>
      <c r="OO182" s="33" t="n"/>
      <c r="OP182" t="inlineStr">
        <is>
          <t>TIPs</t>
        </is>
      </c>
      <c r="OQ182" s="41" t="n">
        <v>0</v>
      </c>
      <c r="OR182" s="61">
        <f>'ETF MTD'!$DU$28/'ETF MTD'!$DU$3-1</f>
        <v/>
      </c>
      <c r="OS182" s="61">
        <f>OQ182*OR182</f>
        <v/>
      </c>
      <c r="OT182" s="33" t="n"/>
      <c r="OU182" t="inlineStr">
        <is>
          <t>TIPs</t>
        </is>
      </c>
      <c r="OV182" s="41" t="n">
        <v>0</v>
      </c>
      <c r="OW182" s="61">
        <f>'ETF MTD'!$DU$28/'ETF MTD'!$DU$3-1</f>
        <v/>
      </c>
      <c r="OX182" s="61">
        <f>OV182*OW182</f>
        <v/>
      </c>
      <c r="OY182" s="33" t="n"/>
      <c r="OZ182" t="inlineStr">
        <is>
          <t>TIPs</t>
        </is>
      </c>
      <c r="PA182" s="41" t="n">
        <v>0</v>
      </c>
      <c r="PB182" s="61">
        <f>'ETF MTD'!$DU$28/'ETF MTD'!$DU$3-1</f>
        <v/>
      </c>
      <c r="PC182" s="61">
        <f>PA182*PB182</f>
        <v/>
      </c>
      <c r="PD182" s="33" t="n"/>
      <c r="PE182" t="inlineStr">
        <is>
          <t>TIPs</t>
        </is>
      </c>
      <c r="PF182" s="41" t="n">
        <v>0.04</v>
      </c>
      <c r="PG182" s="61">
        <f>'ETF MTD'!$DU$28/'ETF MTD'!$DU$3-1</f>
        <v/>
      </c>
      <c r="PH182" s="61">
        <f>PF182*PG182</f>
        <v/>
      </c>
      <c r="PI182" s="33" t="n"/>
      <c r="PJ182" t="inlineStr">
        <is>
          <t>TIPs</t>
        </is>
      </c>
      <c r="PK182" s="41" t="n">
        <v>0.04</v>
      </c>
      <c r="PL182" s="61">
        <f>'ETF MTD'!$DU$28/'ETF MTD'!$DU$3-1</f>
        <v/>
      </c>
      <c r="PM182" s="61">
        <f>PK182*PL182</f>
        <v/>
      </c>
      <c r="PN182" s="33" t="n"/>
      <c r="PO182" t="inlineStr">
        <is>
          <t>TIPs</t>
        </is>
      </c>
      <c r="PP182" s="41" t="n">
        <v>0.04</v>
      </c>
      <c r="PQ182" s="61">
        <f>'ETF MTD'!$DU$28/'ETF MTD'!$DU$3-1</f>
        <v/>
      </c>
      <c r="PR182" s="61">
        <f>PP182*PQ182</f>
        <v/>
      </c>
      <c r="PS182" s="33" t="n"/>
      <c r="PT182" t="inlineStr">
        <is>
          <t>TIPs</t>
        </is>
      </c>
      <c r="PU182" s="41" t="n">
        <v>0.04</v>
      </c>
      <c r="PV182" s="61">
        <f>'ETF MTD'!$DU$28/'ETF MTD'!$DU$3-1</f>
        <v/>
      </c>
      <c r="PW182" s="61">
        <f>PU182*PV182</f>
        <v/>
      </c>
      <c r="PX182" s="33" t="n"/>
      <c r="PY182" t="inlineStr">
        <is>
          <t>TIPs</t>
        </is>
      </c>
      <c r="PZ182" s="41" t="n">
        <v>0</v>
      </c>
      <c r="QA182" s="61">
        <f>'ETF MTD'!$DU$28/'ETF MTD'!$DU$3-1</f>
        <v/>
      </c>
      <c r="QB182" s="61">
        <f>PZ182*QA182</f>
        <v/>
      </c>
      <c r="QC182" s="33" t="n"/>
      <c r="QD182" t="inlineStr">
        <is>
          <t>TIPs</t>
        </is>
      </c>
      <c r="QE182" s="41" t="n">
        <v>0</v>
      </c>
      <c r="QF182" s="61">
        <f>'ETF MTD'!$DU$28/'ETF MTD'!$DU$3-1</f>
        <v/>
      </c>
      <c r="QG182" s="61">
        <f>QE182*QF182</f>
        <v/>
      </c>
      <c r="QH182" s="61" t="n"/>
      <c r="QI182" t="inlineStr">
        <is>
          <t>TIPs</t>
        </is>
      </c>
      <c r="QJ182" s="41" t="n">
        <v>0.04</v>
      </c>
      <c r="QK182" s="61">
        <f>'ETF MTD'!$DU$28/'ETF MTD'!$DU$3-1</f>
        <v/>
      </c>
      <c r="QL182" s="61">
        <f>QJ182*QK182</f>
        <v/>
      </c>
      <c r="QM182" s="33" t="n"/>
      <c r="QN182" t="inlineStr">
        <is>
          <t>TIPs</t>
        </is>
      </c>
      <c r="QO182" s="41" t="n">
        <v>0.04</v>
      </c>
      <c r="QP182" s="61">
        <f>'ETF MTD'!$DU$28/'ETF MTD'!$DU$3-1</f>
        <v/>
      </c>
      <c r="QQ182" s="61">
        <f>QO182*QP182</f>
        <v/>
      </c>
      <c r="QR182" s="33" t="n"/>
      <c r="QS182" t="inlineStr">
        <is>
          <t>TIPs</t>
        </is>
      </c>
      <c r="QT182" s="41" t="n">
        <v>0.08</v>
      </c>
      <c r="QU182" s="61">
        <f>'ETF MTD'!$DU$28/'ETF MTD'!$DU$3-1</f>
        <v/>
      </c>
      <c r="QV182" s="61">
        <f>QT182*QU182</f>
        <v/>
      </c>
      <c r="QW182" s="33" t="n"/>
      <c r="QX182" t="inlineStr">
        <is>
          <t>TIPs</t>
        </is>
      </c>
      <c r="QY182" s="41" t="n">
        <v>0.08</v>
      </c>
      <c r="QZ182" s="61">
        <f>'ETF MTD'!$DU$28/'ETF MTD'!$DU$3-1</f>
        <v/>
      </c>
      <c r="RA182" s="61">
        <f>QY182*QZ182</f>
        <v/>
      </c>
      <c r="RB182" s="33" t="n"/>
      <c r="RC182" t="inlineStr">
        <is>
          <t>TIPs</t>
        </is>
      </c>
      <c r="RD182" s="41" t="n">
        <v>0.08</v>
      </c>
      <c r="RE182" s="61">
        <f>'ETF MTD'!$DU$28/'ETF MTD'!$DU$3-1</f>
        <v/>
      </c>
      <c r="RF182" s="61">
        <f>RD182*RE182</f>
        <v/>
      </c>
      <c r="RG182" s="33" t="n"/>
      <c r="RH182" t="inlineStr">
        <is>
          <t>TIPs</t>
        </is>
      </c>
      <c r="RI182" s="41" t="n">
        <v>0.04</v>
      </c>
      <c r="RJ182" s="61">
        <f>'ETF MTD'!$DU$28/'ETF MTD'!$DU$3-1</f>
        <v/>
      </c>
      <c r="RK182" s="61">
        <f>RI182*RJ182</f>
        <v/>
      </c>
      <c r="RL182" s="61" t="n"/>
    </row>
    <row r="183">
      <c r="U183" s="33" t="inlineStr">
        <is>
          <t>EQCHX</t>
        </is>
      </c>
      <c r="V183" s="49" t="n">
        <v>0.07000000000000001</v>
      </c>
      <c r="W183" s="61">
        <f>'ETF MTD'!$WA$28/'ETF MTD'!$WA$3-1</f>
        <v/>
      </c>
      <c r="X183" s="61">
        <f>V183*W183</f>
        <v/>
      </c>
      <c r="Y183" s="61" t="n"/>
      <c r="Z183" s="33" t="inlineStr">
        <is>
          <t>EQCHX</t>
        </is>
      </c>
      <c r="AA183" s="49" t="n">
        <v>0.07000000000000001</v>
      </c>
      <c r="AB183" s="61">
        <f>'ETF MTD'!$WA$28/'ETF MTD'!$WA$3-1</f>
        <v/>
      </c>
      <c r="AC183" s="61">
        <f>AA183*AB183</f>
        <v/>
      </c>
      <c r="AD183" s="61" t="n"/>
      <c r="AE183" s="33" t="inlineStr">
        <is>
          <t>EQCHX</t>
        </is>
      </c>
      <c r="AF183" s="49" t="n">
        <v>0.07000000000000001</v>
      </c>
      <c r="AG183" s="61">
        <f>'ETF MTD'!$WA$28/'ETF MTD'!$WA$3-1</f>
        <v/>
      </c>
      <c r="AH183" s="61">
        <f>AF183*AG183</f>
        <v/>
      </c>
      <c r="AI183" s="61" t="n"/>
      <c r="AJ183" s="33" t="inlineStr">
        <is>
          <t>EQCHX</t>
        </is>
      </c>
      <c r="AK183" s="49" t="n">
        <v>0.07000000000000001</v>
      </c>
      <c r="AL183" s="61">
        <f>'ETF MTD'!$WA$28/'ETF MTD'!$WA$3-1</f>
        <v/>
      </c>
      <c r="AM183" s="61">
        <f>AK183*AL183</f>
        <v/>
      </c>
      <c r="AN183" s="61" t="n"/>
      <c r="AO183" s="33" t="inlineStr">
        <is>
          <t>EQCHX</t>
        </is>
      </c>
      <c r="AP183" s="49" t="n">
        <v>0.07000000000000001</v>
      </c>
      <c r="AQ183" s="61">
        <f>'ETF MTD'!$WA$28/'ETF MTD'!$WA$3-1</f>
        <v/>
      </c>
      <c r="AR183" s="61">
        <f>AP183*AQ183</f>
        <v/>
      </c>
      <c r="AS183" s="61" t="n"/>
      <c r="AT183" s="33" t="inlineStr">
        <is>
          <t>EQCHX</t>
        </is>
      </c>
      <c r="AU183" s="49" t="n">
        <v>0.07000000000000001</v>
      </c>
      <c r="AV183" s="61">
        <f>'ETF MTD'!$WA$28/'ETF MTD'!$WA$3-1</f>
        <v/>
      </c>
      <c r="AW183" s="61">
        <f>AU183*AV183</f>
        <v/>
      </c>
      <c r="AX183" s="61" t="n"/>
      <c r="AY183" s="33" t="inlineStr">
        <is>
          <t>EQCHX</t>
        </is>
      </c>
      <c r="AZ183" s="49" t="n">
        <v>0.07000000000000001</v>
      </c>
      <c r="BA183" s="61">
        <f>'ETF MTD'!$WA$28/'ETF MTD'!$WA$3-1</f>
        <v/>
      </c>
      <c r="BB183" s="61">
        <f>AZ183*BA183</f>
        <v/>
      </c>
      <c r="BC183" s="61" t="n"/>
      <c r="BD183" s="33" t="inlineStr">
        <is>
          <t>EQCHX</t>
        </is>
      </c>
      <c r="BE183" s="49" t="n">
        <v>0.07000000000000001</v>
      </c>
      <c r="BF183" s="61">
        <f>'ETF MTD'!$WA$28/'ETF MTD'!$WA$3-1</f>
        <v/>
      </c>
      <c r="BG183" s="61">
        <f>BE183*BF183</f>
        <v/>
      </c>
      <c r="BH183" s="61" t="n"/>
      <c r="BI183" s="33" t="inlineStr">
        <is>
          <t>EQCHX</t>
        </is>
      </c>
      <c r="BJ183" s="49" t="n">
        <v>0.07000000000000001</v>
      </c>
      <c r="BK183" s="61">
        <f>'ETF MTD'!$WA$28/'ETF MTD'!$WA$3-1</f>
        <v/>
      </c>
      <c r="BL183" s="61">
        <f>BJ183*BK183</f>
        <v/>
      </c>
      <c r="BM183" s="61" t="n"/>
      <c r="BN183" s="33" t="inlineStr">
        <is>
          <t>EQCHX</t>
        </is>
      </c>
      <c r="BO183" s="49" t="n">
        <v>0.07000000000000001</v>
      </c>
      <c r="BP183" s="61">
        <f>'ETF MTD'!$WA$28/'ETF MTD'!$WA$3-1</f>
        <v/>
      </c>
      <c r="BQ183" s="61">
        <f>BO183*BP183</f>
        <v/>
      </c>
      <c r="BR183" s="61" t="n"/>
      <c r="BS183" s="33" t="inlineStr">
        <is>
          <t>EQCHX</t>
        </is>
      </c>
      <c r="BT183" s="49" t="n">
        <v>0.07000000000000001</v>
      </c>
      <c r="BU183" s="61">
        <f>'ETF MTD'!$WA$28/'ETF MTD'!$WA$3-1</f>
        <v/>
      </c>
      <c r="BV183" s="61">
        <f>BT183*BU183</f>
        <v/>
      </c>
      <c r="BW183" s="61" t="n"/>
      <c r="BX183" s="33" t="inlineStr">
        <is>
          <t>EQCHX</t>
        </is>
      </c>
      <c r="BY183" s="49" t="n">
        <v>0.07000000000000001</v>
      </c>
      <c r="BZ183" s="61">
        <f>'ETF MTD'!$WA$28/'ETF MTD'!$WA$3-1</f>
        <v/>
      </c>
      <c r="CA183" s="61">
        <f>BY183*BZ183</f>
        <v/>
      </c>
      <c r="CB183" s="61" t="n"/>
      <c r="CC183" s="33" t="inlineStr">
        <is>
          <t>EQCHX</t>
        </is>
      </c>
      <c r="CD183" s="49" t="n">
        <v>0.07000000000000001</v>
      </c>
      <c r="CE183" s="61">
        <f>'ETF MTD'!$WA$28/'ETF MTD'!$WA$3-1</f>
        <v/>
      </c>
      <c r="CF183" s="61">
        <f>CD183*CE183</f>
        <v/>
      </c>
      <c r="CG183" s="61" t="n"/>
      <c r="CH183" s="33" t="inlineStr">
        <is>
          <t>EQCHX</t>
        </is>
      </c>
      <c r="CI183" s="49" t="n">
        <v>0.07000000000000001</v>
      </c>
      <c r="CJ183" s="61">
        <f>'ETF MTD'!$WA$28/'ETF MTD'!$WA$3-1</f>
        <v/>
      </c>
      <c r="CK183" s="61">
        <f>CI183*CJ183</f>
        <v/>
      </c>
      <c r="CL183" s="61" t="n"/>
      <c r="CM183" s="33" t="inlineStr">
        <is>
          <t>EQCHX</t>
        </is>
      </c>
      <c r="CN183" s="49" t="n">
        <v>0.07000000000000001</v>
      </c>
      <c r="CO183" s="61">
        <f>'ETF MTD'!$WA$28/'ETF MTD'!$WA$3-1</f>
        <v/>
      </c>
      <c r="CP183" s="61">
        <f>CN183*CO183</f>
        <v/>
      </c>
      <c r="CQ183" s="61" t="n"/>
      <c r="CR183" s="33" t="inlineStr">
        <is>
          <t>EQCHX</t>
        </is>
      </c>
      <c r="CS183" s="49" t="n">
        <v>0.07000000000000001</v>
      </c>
      <c r="CT183" s="61">
        <f>'ETF MTD'!$WA$28/'ETF MTD'!$WA$3-1</f>
        <v/>
      </c>
      <c r="CU183" s="61">
        <f>CS183*CT183</f>
        <v/>
      </c>
      <c r="CV183" s="61" t="n"/>
      <c r="CW183" s="33" t="inlineStr">
        <is>
          <t>EQCHX</t>
        </is>
      </c>
      <c r="CX183" s="49" t="n">
        <v>0.07000000000000001</v>
      </c>
      <c r="CY183" s="61">
        <f>'ETF MTD'!$WA$28/'ETF MTD'!$WA$3-1</f>
        <v/>
      </c>
      <c r="CZ183" s="61">
        <f>CX183*CY183</f>
        <v/>
      </c>
      <c r="DA183" s="61" t="n"/>
      <c r="DB183" s="33" t="inlineStr">
        <is>
          <t>EQCHX</t>
        </is>
      </c>
      <c r="DC183" s="49" t="n">
        <v>0.07000000000000001</v>
      </c>
      <c r="DD183" s="61">
        <f>'ETF MTD'!$WA$28/'ETF MTD'!$WA$3-1</f>
        <v/>
      </c>
      <c r="DE183" s="61">
        <f>DC183*DD183</f>
        <v/>
      </c>
      <c r="DF183" s="61" t="n"/>
      <c r="DG183" s="33" t="inlineStr">
        <is>
          <t>EQCHX</t>
        </is>
      </c>
      <c r="DH183" s="49" t="n">
        <v>0.07000000000000001</v>
      </c>
      <c r="DI183" s="61">
        <f>'ETF MTD'!$WA$28/'ETF MTD'!$WA$3-1</f>
        <v/>
      </c>
      <c r="DJ183" s="61">
        <f>DH183*DI183</f>
        <v/>
      </c>
      <c r="DK183" s="61" t="n"/>
      <c r="DL183" s="33" t="inlineStr">
        <is>
          <t>EQCHX</t>
        </is>
      </c>
      <c r="DM183" s="49" t="n">
        <v>0.07000000000000001</v>
      </c>
      <c r="DN183" s="61">
        <f>'ETF MTD'!$WA$28/'ETF MTD'!$WA$3-1</f>
        <v/>
      </c>
      <c r="DO183" s="61">
        <f>DM183*DN183</f>
        <v/>
      </c>
      <c r="DP183" s="61" t="n"/>
      <c r="DQ183" s="33" t="inlineStr">
        <is>
          <t>EQCHX</t>
        </is>
      </c>
      <c r="DR183" s="49" t="n">
        <v>0.07000000000000001</v>
      </c>
      <c r="DS183" s="61">
        <f>'ETF MTD'!$WA$28/'ETF MTD'!$WA$3-1</f>
        <v/>
      </c>
      <c r="DT183" s="61">
        <f>DR183*DS183</f>
        <v/>
      </c>
      <c r="DU183" s="61" t="n"/>
      <c r="DV183" s="33" t="inlineStr">
        <is>
          <t>EQCHX</t>
        </is>
      </c>
      <c r="DW183" s="49" t="n">
        <v>0.07000000000000001</v>
      </c>
      <c r="DX183" s="61">
        <f>'ETF MTD'!$WA$28/'ETF MTD'!$WA$3-1</f>
        <v/>
      </c>
      <c r="DY183" s="61">
        <f>DW183*DX183</f>
        <v/>
      </c>
      <c r="DZ183" s="61" t="n"/>
      <c r="EA183" s="33" t="inlineStr">
        <is>
          <t>EQCHX</t>
        </is>
      </c>
      <c r="EB183" s="49" t="n">
        <v>0.07000000000000001</v>
      </c>
      <c r="EC183" s="61">
        <f>'ETF MTD'!$WA$28/'ETF MTD'!$WA$3-1</f>
        <v/>
      </c>
      <c r="ED183" s="61">
        <f>EB183*EC183</f>
        <v/>
      </c>
      <c r="EE183" s="61" t="n"/>
      <c r="EF183" s="33" t="inlineStr">
        <is>
          <t>EQCHX</t>
        </is>
      </c>
      <c r="EG183" s="49" t="n">
        <v>0.07000000000000001</v>
      </c>
      <c r="EH183" s="61">
        <f>'ETF MTD'!$WA$28/'ETF MTD'!$WA$3-1</f>
        <v/>
      </c>
      <c r="EI183" s="61">
        <f>EG183*EH183</f>
        <v/>
      </c>
      <c r="EJ183" s="61" t="n"/>
      <c r="EK183" s="33" t="inlineStr">
        <is>
          <t>EQCHX</t>
        </is>
      </c>
      <c r="EL183" s="49" t="n">
        <v>0.07000000000000001</v>
      </c>
      <c r="EM183" s="61">
        <f>'ETF MTD'!$WA$28/'ETF MTD'!$WA$3-1</f>
        <v/>
      </c>
      <c r="EN183" s="61">
        <f>EL183*EM183</f>
        <v/>
      </c>
      <c r="EO183" s="61" t="n"/>
      <c r="EP183" s="33" t="inlineStr">
        <is>
          <t>EQCHX</t>
        </is>
      </c>
      <c r="EQ183" s="49" t="n">
        <v>0.07000000000000001</v>
      </c>
      <c r="ER183" s="61">
        <f>'ETF MTD'!$WA$28/'ETF MTD'!$WA$3-1</f>
        <v/>
      </c>
      <c r="ES183" s="61">
        <f>EQ183*ER183</f>
        <v/>
      </c>
      <c r="ET183" s="61" t="n"/>
      <c r="EU183" s="33" t="inlineStr">
        <is>
          <t>EQCHX</t>
        </is>
      </c>
      <c r="EV183" s="49" t="n">
        <v>0.07000000000000001</v>
      </c>
      <c r="EW183" s="61">
        <f>'ETF MTD'!$WA$28/'ETF MTD'!$WA$3-1</f>
        <v/>
      </c>
      <c r="EX183" s="61">
        <f>EV183*EW183</f>
        <v/>
      </c>
      <c r="EY183" s="61" t="n"/>
      <c r="EZ183" s="33" t="inlineStr">
        <is>
          <t>EQCHX</t>
        </is>
      </c>
      <c r="FA183" s="49" t="n">
        <v>0.07000000000000001</v>
      </c>
      <c r="FB183" s="61">
        <f>'ETF MTD'!$WA$28/'ETF MTD'!$WA$3-1</f>
        <v/>
      </c>
      <c r="FC183" s="61">
        <f>FA183*FB183</f>
        <v/>
      </c>
      <c r="FD183" s="61" t="n"/>
      <c r="FE183" s="33" t="inlineStr">
        <is>
          <t>EQCHX</t>
        </is>
      </c>
      <c r="FF183" s="49" t="n">
        <v>0.07000000000000001</v>
      </c>
      <c r="FG183" s="61">
        <f>'ETF MTD'!$WA$28/'ETF MTD'!$WA$3-1</f>
        <v/>
      </c>
      <c r="FH183" s="61">
        <f>FF183*FG183</f>
        <v/>
      </c>
      <c r="FI183" s="61" t="n"/>
      <c r="FJ183" s="33" t="inlineStr">
        <is>
          <t>EQCHX</t>
        </is>
      </c>
      <c r="FK183" s="49" t="n">
        <v>0.07000000000000001</v>
      </c>
      <c r="FL183" s="61">
        <f>'ETF MTD'!$WA$28/'ETF MTD'!$WA$3-1</f>
        <v/>
      </c>
      <c r="FM183" s="61">
        <f>FK183*FL183</f>
        <v/>
      </c>
      <c r="FN183" s="61" t="n"/>
      <c r="FO183" s="33" t="inlineStr">
        <is>
          <t>EQCHX</t>
        </is>
      </c>
      <c r="FP183" s="49" t="n">
        <v>0.07000000000000001</v>
      </c>
      <c r="FQ183" s="61">
        <f>'ETF MTD'!$WA$28/'ETF MTD'!$WA$3-1</f>
        <v/>
      </c>
      <c r="FR183" s="61">
        <f>FP183*FQ183</f>
        <v/>
      </c>
      <c r="FS183" s="61" t="n"/>
      <c r="FT183" s="33" t="inlineStr">
        <is>
          <t>EQCHX</t>
        </is>
      </c>
      <c r="FU183" s="49" t="n">
        <v>0.07000000000000001</v>
      </c>
      <c r="FV183" s="61">
        <f>'ETF MTD'!$WA$28/'ETF MTD'!$WA$3-1</f>
        <v/>
      </c>
      <c r="FW183" s="61">
        <f>FU183*FV183</f>
        <v/>
      </c>
      <c r="FX183" s="61" t="n"/>
      <c r="FY183" s="33" t="inlineStr">
        <is>
          <t>EQCHX</t>
        </is>
      </c>
      <c r="FZ183" s="41" t="n">
        <v>0.07000000000000001</v>
      </c>
      <c r="GA183" s="61">
        <f>'ETF MTD'!$WA$28/'ETF MTD'!$WA$3-1</f>
        <v/>
      </c>
      <c r="GB183" s="61">
        <f>FZ183*GA183</f>
        <v/>
      </c>
      <c r="GC183" s="61" t="n"/>
      <c r="GD183" s="33" t="inlineStr">
        <is>
          <t>EQCHX</t>
        </is>
      </c>
      <c r="GE183" s="41" t="n">
        <v>0.07000000000000001</v>
      </c>
      <c r="GF183" s="61">
        <f>'ETF MTD'!$WA$28/'ETF MTD'!$WA$3-1</f>
        <v/>
      </c>
      <c r="GG183" s="61">
        <f>GE183*GF183</f>
        <v/>
      </c>
      <c r="GH183" s="61" t="n"/>
      <c r="GI183" s="33" t="inlineStr">
        <is>
          <t>EQCHX</t>
        </is>
      </c>
      <c r="GJ183" s="41" t="n">
        <v>0.07000000000000001</v>
      </c>
      <c r="GK183" s="61">
        <f>'ETF MTD'!$WA$28/'ETF MTD'!$WA$3-1</f>
        <v/>
      </c>
      <c r="GL183" s="61">
        <f>GJ183*GK183</f>
        <v/>
      </c>
      <c r="GM183" s="61" t="n"/>
      <c r="GN183" s="33" t="inlineStr">
        <is>
          <t>EQCHX</t>
        </is>
      </c>
      <c r="GO183" s="41" t="n">
        <v>0.07000000000000001</v>
      </c>
      <c r="GP183" s="61">
        <f>'ETF MTD'!$WA$28/'ETF MTD'!$WA$3-1</f>
        <v/>
      </c>
      <c r="GQ183" s="61">
        <f>GO183*GP183</f>
        <v/>
      </c>
      <c r="GR183" s="61" t="n"/>
      <c r="GS183" s="33" t="inlineStr">
        <is>
          <t>EQCHX</t>
        </is>
      </c>
      <c r="GT183" s="41" t="n">
        <v>0.07000000000000001</v>
      </c>
      <c r="GU183" s="61">
        <f>'ETF MTD'!$WA$28/'ETF MTD'!$WA$3-1</f>
        <v/>
      </c>
      <c r="GV183" s="61">
        <f>GT183*GU183</f>
        <v/>
      </c>
      <c r="GW183" s="61" t="n"/>
      <c r="GX183" s="33" t="inlineStr">
        <is>
          <t>EQCHX</t>
        </is>
      </c>
      <c r="GY183" s="41" t="n">
        <v>0.07000000000000001</v>
      </c>
      <c r="GZ183" s="61">
        <f>'ETF MTD'!$WA$28/'ETF MTD'!$WA$3-1</f>
        <v/>
      </c>
      <c r="HA183" s="61">
        <f>GY183*GZ183</f>
        <v/>
      </c>
      <c r="HB183" s="61" t="n"/>
      <c r="HC183" s="33" t="inlineStr">
        <is>
          <t>EQCHX</t>
        </is>
      </c>
      <c r="HD183" s="41" t="n">
        <v>0.07000000000000001</v>
      </c>
      <c r="HE183" s="61">
        <f>'ETF MTD'!$WA$28/'ETF MTD'!$WA$3-1</f>
        <v/>
      </c>
      <c r="HF183" s="61">
        <f>HD183*HE183</f>
        <v/>
      </c>
      <c r="HG183" s="61" t="n"/>
      <c r="HH183" s="33" t="inlineStr">
        <is>
          <t>EQCHX</t>
        </is>
      </c>
      <c r="HI183" s="41" t="n">
        <v>0.07000000000000001</v>
      </c>
      <c r="HJ183" s="61">
        <f>'ETF MTD'!$WA$28/'ETF MTD'!$WA$3-1</f>
        <v/>
      </c>
      <c r="HK183" s="61">
        <f>HI183*HJ183</f>
        <v/>
      </c>
      <c r="HL183" s="61" t="n"/>
      <c r="HM183" s="33" t="inlineStr">
        <is>
          <t>EQCHX</t>
        </is>
      </c>
      <c r="HN183" s="41" t="n">
        <v>0.07000000000000001</v>
      </c>
      <c r="HO183" s="61">
        <f>'ETF MTD'!$WA$28/'ETF MTD'!$WA$3-1</f>
        <v/>
      </c>
      <c r="HP183" s="61">
        <f>HN183*HO183</f>
        <v/>
      </c>
      <c r="HQ183" s="61" t="n"/>
      <c r="HR183" s="33" t="inlineStr">
        <is>
          <t>IAU</t>
        </is>
      </c>
      <c r="HS183" s="41" t="n">
        <v>0.07000000000000001</v>
      </c>
      <c r="HT183" s="61">
        <f>'ETF MTD'!$IK$28/'ETF MTD'!$IK$3-1</f>
        <v/>
      </c>
      <c r="HU183" s="61">
        <f>HS183*HT183</f>
        <v/>
      </c>
      <c r="HV183" s="61" t="n"/>
      <c r="HW183" s="33" t="inlineStr">
        <is>
          <t>IAU</t>
        </is>
      </c>
      <c r="HX183" s="41" t="n">
        <v>0.07000000000000001</v>
      </c>
      <c r="HY183" s="61">
        <f>'ETF MTD'!$IK$28/'ETF MTD'!$IK$3-1</f>
        <v/>
      </c>
      <c r="HZ183" s="61">
        <f>HX183*HY183</f>
        <v/>
      </c>
      <c r="IA183" s="61" t="n"/>
      <c r="IB183" s="33" t="inlineStr">
        <is>
          <t>IAU</t>
        </is>
      </c>
      <c r="IC183" s="41" t="n">
        <v>0.035</v>
      </c>
      <c r="ID183" s="61">
        <f>'ETF MTD'!$IK$28/'ETF MTD'!$IK$3-1</f>
        <v/>
      </c>
      <c r="IE183" s="61">
        <f>IC183*ID183</f>
        <v/>
      </c>
      <c r="IF183" s="61" t="n"/>
      <c r="IG183" s="33" t="inlineStr">
        <is>
          <t>IAU</t>
        </is>
      </c>
      <c r="IH183" s="41" t="n">
        <v>0.07000000000000001</v>
      </c>
      <c r="II183" s="61">
        <f>'ETF MTD'!$IK$28/'ETF MTD'!$IK$3-1</f>
        <v/>
      </c>
      <c r="IJ183" s="61">
        <f>IH183*II183</f>
        <v/>
      </c>
      <c r="IK183" s="61" t="n"/>
      <c r="IL183" s="33" t="inlineStr">
        <is>
          <t>IAU</t>
        </is>
      </c>
      <c r="IM183" s="41" t="n">
        <v>0.035</v>
      </c>
      <c r="IN183" s="61">
        <f>'ETF MTD'!$IK$28/'ETF MTD'!$IK$3-1</f>
        <v/>
      </c>
      <c r="IO183" s="61">
        <f>IM183*IN183</f>
        <v/>
      </c>
      <c r="IP183" s="61" t="n"/>
      <c r="IQ183" s="33" t="inlineStr">
        <is>
          <t>IAU</t>
        </is>
      </c>
      <c r="IR183" s="41" t="n">
        <v>0.035</v>
      </c>
      <c r="IS183" s="61">
        <f>'ETF MTD'!$IK$28/'ETF MTD'!$IK$3-1</f>
        <v/>
      </c>
      <c r="IT183" s="61">
        <f>IR183*IS183</f>
        <v/>
      </c>
      <c r="IU183" s="61" t="n"/>
      <c r="IV183" s="33" t="inlineStr">
        <is>
          <t>IAU</t>
        </is>
      </c>
      <c r="IW183" s="41" t="n">
        <v>0</v>
      </c>
      <c r="IX183" s="61">
        <f>'ETF MTD'!$IK$28/'ETF MTD'!$IK$3-1</f>
        <v/>
      </c>
      <c r="IY183" s="61">
        <f>IW183*IX183</f>
        <v/>
      </c>
      <c r="IZ183" s="61" t="n"/>
      <c r="JA183" s="33" t="inlineStr">
        <is>
          <t>IAU</t>
        </is>
      </c>
      <c r="JB183" s="41" t="n">
        <v>0</v>
      </c>
      <c r="JC183" s="61">
        <f>'ETF MTD'!$IK$28/'ETF MTD'!$IK$3-1</f>
        <v/>
      </c>
      <c r="JD183" s="61">
        <f>JB183*JC183</f>
        <v/>
      </c>
      <c r="JE183" s="61" t="n"/>
      <c r="JF183" s="33" t="inlineStr">
        <is>
          <t>IAU</t>
        </is>
      </c>
      <c r="JG183" s="41" t="n">
        <v>0.07000000000000001</v>
      </c>
      <c r="JH183" s="61">
        <f>'ETF MTD'!$IK$28/'ETF MTD'!$IK$3-1</f>
        <v/>
      </c>
      <c r="JI183" s="61">
        <f>JG183*JH183</f>
        <v/>
      </c>
      <c r="JJ183" s="61" t="n"/>
      <c r="JK183" s="33" t="inlineStr">
        <is>
          <t>IAU</t>
        </is>
      </c>
      <c r="JL183" s="41" t="n">
        <v>0.035</v>
      </c>
      <c r="JM183" s="61">
        <f>'ETF MTD'!$IK$28/'ETF MTD'!$IK$3-1</f>
        <v/>
      </c>
      <c r="JN183" s="61">
        <f>JL183*JM183</f>
        <v/>
      </c>
      <c r="JO183" s="61" t="n"/>
      <c r="JP183" s="33" t="inlineStr">
        <is>
          <t>IAU</t>
        </is>
      </c>
      <c r="JQ183" s="41" t="n">
        <v>0</v>
      </c>
      <c r="JR183" s="61">
        <f>'ETF MTD'!$IK$28/'ETF MTD'!$IK$3-1</f>
        <v/>
      </c>
      <c r="JS183" s="61">
        <f>JQ183*JR183</f>
        <v/>
      </c>
      <c r="JT183" s="61" t="n"/>
      <c r="JU183" s="33" t="inlineStr">
        <is>
          <t>IAU</t>
        </is>
      </c>
      <c r="JV183" s="41" t="n">
        <v>0</v>
      </c>
      <c r="JW183" s="61">
        <f>'ETF MTD'!$IK$28/'ETF MTD'!$IK$3-1</f>
        <v/>
      </c>
      <c r="JX183" s="61">
        <f>JV183*JW183</f>
        <v/>
      </c>
      <c r="JY183" s="61" t="n"/>
      <c r="JZ183" t="inlineStr">
        <is>
          <t>Gold</t>
        </is>
      </c>
      <c r="KA183" s="41" t="n">
        <v>0</v>
      </c>
      <c r="KB183" s="61">
        <f>'ETF MTD'!$IK$28/'ETF MTD'!$IK$3-1</f>
        <v/>
      </c>
      <c r="KC183" s="61">
        <f>KA183*KB183</f>
        <v/>
      </c>
      <c r="KD183" s="61" t="n"/>
      <c r="KE183" t="inlineStr">
        <is>
          <t>Gold</t>
        </is>
      </c>
      <c r="KF183" s="41" t="n">
        <v>0</v>
      </c>
      <c r="KG183" s="61">
        <f>'ETF MTD'!$IK$28/'ETF MTD'!$IK$3-1</f>
        <v/>
      </c>
      <c r="KH183" s="61">
        <f>KF183*KG183</f>
        <v/>
      </c>
      <c r="KI183" s="61" t="n"/>
      <c r="KJ183" t="inlineStr">
        <is>
          <t>Gold</t>
        </is>
      </c>
      <c r="KK183" s="41" t="n">
        <v>0</v>
      </c>
      <c r="KL183" s="61">
        <f>'ETF MTD'!$IK$28/'ETF MTD'!$IK$3-1</f>
        <v/>
      </c>
      <c r="KM183" s="61">
        <f>KK183*KL183</f>
        <v/>
      </c>
      <c r="KN183" s="61" t="n"/>
      <c r="KO183" t="inlineStr">
        <is>
          <t>Gold</t>
        </is>
      </c>
      <c r="KP183" s="41" t="n">
        <v>0</v>
      </c>
      <c r="KQ183" s="61">
        <f>'ETF MTD'!$IK$28/'ETF MTD'!$IK$3-1</f>
        <v/>
      </c>
      <c r="KR183" s="61">
        <f>KP183*KQ183</f>
        <v/>
      </c>
      <c r="KS183" s="61" t="n"/>
      <c r="KT183" t="inlineStr">
        <is>
          <t>Gold</t>
        </is>
      </c>
      <c r="KU183" s="41" t="n">
        <v>0.035</v>
      </c>
      <c r="KV183" s="61">
        <f>'ETF MTD'!$IK$28/'ETF MTD'!$IK$3-1</f>
        <v/>
      </c>
      <c r="KW183" s="61">
        <f>KU183*KV183</f>
        <v/>
      </c>
      <c r="KX183" s="61" t="n"/>
      <c r="KY183" t="inlineStr">
        <is>
          <t>Gold</t>
        </is>
      </c>
      <c r="KZ183" s="41" t="n">
        <v>0.07000000000000001</v>
      </c>
      <c r="LA183" s="61">
        <f>'ETF MTD'!$IK$28/'ETF MTD'!$IK$3-1</f>
        <v/>
      </c>
      <c r="LB183" s="61">
        <f>KZ183*LA183</f>
        <v/>
      </c>
      <c r="LC183" s="61" t="n"/>
      <c r="LD183" t="inlineStr">
        <is>
          <t>Gold</t>
        </is>
      </c>
      <c r="LE183" s="41" t="n">
        <v>0.07000000000000001</v>
      </c>
      <c r="LF183" s="61">
        <f>'ETF MTD'!$IK$28/'ETF MTD'!$IK$3-1</f>
        <v/>
      </c>
      <c r="LG183" s="61">
        <f>LE183*LF183</f>
        <v/>
      </c>
      <c r="LH183" s="61" t="n"/>
      <c r="LI183" t="inlineStr">
        <is>
          <t>Gold</t>
        </is>
      </c>
      <c r="LJ183" s="41" t="n">
        <v>0.07000000000000001</v>
      </c>
      <c r="LK183" s="61">
        <f>'ETF MTD'!$IK$28/'ETF MTD'!$IK$3-1</f>
        <v/>
      </c>
      <c r="LL183" s="61">
        <f>LJ183*LK183</f>
        <v/>
      </c>
      <c r="LM183" s="61" t="n"/>
      <c r="LN183" t="inlineStr">
        <is>
          <t>Gold</t>
        </is>
      </c>
      <c r="LO183" s="41" t="n">
        <v>0.035</v>
      </c>
      <c r="LP183" s="61">
        <f>'ETF MTD'!$IK$28/'ETF MTD'!$IK$3-1</f>
        <v/>
      </c>
      <c r="LQ183" s="61">
        <f>LO183*LP183</f>
        <v/>
      </c>
      <c r="LR183" s="61" t="n"/>
      <c r="LS183" t="inlineStr">
        <is>
          <t>Gold</t>
        </is>
      </c>
      <c r="LT183" s="41" t="n">
        <v>0</v>
      </c>
      <c r="LU183" s="61">
        <f>'ETF MTD'!$IK$28/'ETF MTD'!$IK$3-1</f>
        <v/>
      </c>
      <c r="LV183" s="61">
        <f>LT183*LU183</f>
        <v/>
      </c>
      <c r="LW183" s="61" t="n"/>
      <c r="LX183" t="inlineStr">
        <is>
          <t>Gold</t>
        </is>
      </c>
      <c r="LY183" s="41" t="n">
        <v>0</v>
      </c>
      <c r="LZ183" s="61">
        <f>'ETF MTD'!$IK$28/'ETF MTD'!$IK$3-1</f>
        <v/>
      </c>
      <c r="MA183" s="61">
        <f>LY183*LZ183</f>
        <v/>
      </c>
      <c r="MB183" s="61" t="n"/>
      <c r="MC183" t="inlineStr">
        <is>
          <t>Gold</t>
        </is>
      </c>
      <c r="MD183" s="41" t="n">
        <v>0</v>
      </c>
      <c r="ME183" s="61">
        <f>'ETF MTD'!$IK$28/'ETF MTD'!$IK$3-1</f>
        <v/>
      </c>
      <c r="MF183" s="61">
        <f>MD183*ME183</f>
        <v/>
      </c>
      <c r="MG183" s="61" t="n"/>
      <c r="MH183" t="inlineStr">
        <is>
          <t>Gold</t>
        </is>
      </c>
      <c r="MI183" s="41" t="n">
        <v>0</v>
      </c>
      <c r="MJ183" s="61">
        <f>'ETF MTD'!$IK$28/'ETF MTD'!$IK$3-1</f>
        <v/>
      </c>
      <c r="MK183" s="61">
        <f>MI183*MJ183</f>
        <v/>
      </c>
      <c r="ML183" s="61" t="n"/>
      <c r="MM183" t="inlineStr">
        <is>
          <t>Gold</t>
        </is>
      </c>
      <c r="MN183" s="41" t="n">
        <v>0</v>
      </c>
      <c r="MO183" s="61">
        <f>'ETF MTD'!$IK$28/'ETF MTD'!$IK$3-1</f>
        <v/>
      </c>
      <c r="MP183" s="61">
        <f>MN183*MO183</f>
        <v/>
      </c>
      <c r="MQ183" s="33" t="n"/>
      <c r="MR183" t="inlineStr">
        <is>
          <t>Gold</t>
        </is>
      </c>
      <c r="MS183" s="41" t="n">
        <v>0.035</v>
      </c>
      <c r="MT183" s="61">
        <f>'ETF MTD'!$IK$28/'ETF MTD'!$IK$3-1</f>
        <v/>
      </c>
      <c r="MU183" s="61">
        <f>MS183*MT183</f>
        <v/>
      </c>
      <c r="MV183" s="61" t="n"/>
      <c r="MW183" t="inlineStr">
        <is>
          <t>Gold</t>
        </is>
      </c>
      <c r="MX183" s="41" t="n">
        <v>0.035</v>
      </c>
      <c r="MY183" s="61">
        <f>'ETF MTD'!$IK$28/'ETF MTD'!$IK$3-1</f>
        <v/>
      </c>
      <c r="MZ183" s="61">
        <f>MX183*MY183</f>
        <v/>
      </c>
      <c r="NA183" s="33" t="n"/>
      <c r="NB183" t="inlineStr">
        <is>
          <t>Gold</t>
        </is>
      </c>
      <c r="NC183" s="41" t="n">
        <v>0.07000000000000001</v>
      </c>
      <c r="ND183" s="61">
        <f>'ETF MTD'!$IK$28/'ETF MTD'!$IK$3-1</f>
        <v/>
      </c>
      <c r="NE183" s="61">
        <f>NC183*ND183</f>
        <v/>
      </c>
      <c r="NF183" s="33" t="n"/>
      <c r="NG183" t="inlineStr">
        <is>
          <t>Gold</t>
        </is>
      </c>
      <c r="NH183" s="41" t="n">
        <v>0.07000000000000001</v>
      </c>
      <c r="NI183" s="61">
        <f>'ETF MTD'!$IK$28/'ETF MTD'!$IK$3-1</f>
        <v/>
      </c>
      <c r="NJ183" s="61">
        <f>NH183*NI183</f>
        <v/>
      </c>
      <c r="NK183" s="33" t="n"/>
      <c r="NL183" t="inlineStr">
        <is>
          <t>Gold</t>
        </is>
      </c>
      <c r="NM183" s="41" t="n">
        <v>0.07000000000000001</v>
      </c>
      <c r="NN183" s="61">
        <f>'ETF MTD'!$IK$28/'ETF MTD'!$IK$3-1</f>
        <v/>
      </c>
      <c r="NO183" s="61">
        <f>NM183*NN183</f>
        <v/>
      </c>
      <c r="NP183" s="33" t="n"/>
      <c r="NQ183" t="inlineStr">
        <is>
          <t>Gold</t>
        </is>
      </c>
      <c r="NR183" s="41" t="n">
        <v>0.07000000000000001</v>
      </c>
      <c r="NS183" s="61">
        <f>'ETF MTD'!$IK$28/'ETF MTD'!$IK$3-1</f>
        <v/>
      </c>
      <c r="NT183" s="61">
        <f>NR183*NS183</f>
        <v/>
      </c>
      <c r="NU183" s="33" t="n"/>
      <c r="NV183" t="inlineStr">
        <is>
          <t>Gold</t>
        </is>
      </c>
      <c r="NW183" s="41" t="n">
        <v>0.07000000000000001</v>
      </c>
      <c r="NX183" s="61">
        <f>'ETF MTD'!$IK$28/'ETF MTD'!$IK$3-1</f>
        <v/>
      </c>
      <c r="NY183" s="61">
        <f>NW183*NX183</f>
        <v/>
      </c>
      <c r="NZ183" s="33" t="n"/>
      <c r="OA183" t="inlineStr">
        <is>
          <t>Gold</t>
        </is>
      </c>
      <c r="OB183" s="41" t="n">
        <v>0.035</v>
      </c>
      <c r="OC183" s="61">
        <f>'ETF MTD'!$IK$28/'ETF MTD'!$IK$3-1</f>
        <v/>
      </c>
      <c r="OD183" s="61">
        <f>OB183*OC183</f>
        <v/>
      </c>
      <c r="OE183" s="33" t="n"/>
      <c r="OF183" t="inlineStr">
        <is>
          <t>Trend</t>
        </is>
      </c>
      <c r="OG183" s="41" t="n">
        <v>0.07000000000000001</v>
      </c>
      <c r="OH183" s="61">
        <f>'ETF MTD'!$IK$28/'ETF MTD'!$IK$3-1</f>
        <v/>
      </c>
      <c r="OI183" s="61">
        <f>OG183*OH183</f>
        <v/>
      </c>
      <c r="OJ183" s="33" t="n"/>
      <c r="OK183" t="inlineStr">
        <is>
          <t>Trend</t>
        </is>
      </c>
      <c r="OL183" s="41" t="n">
        <v>0.07000000000000001</v>
      </c>
      <c r="OM183" s="61">
        <f>'ETF MTD'!$IK$28/'ETF MTD'!$IK$3-1</f>
        <v/>
      </c>
      <c r="ON183" s="61">
        <f>OL183*OM183</f>
        <v/>
      </c>
      <c r="OO183" s="33" t="n"/>
      <c r="OP183" t="inlineStr">
        <is>
          <t>Trend</t>
        </is>
      </c>
      <c r="OQ183" s="41" t="n">
        <v>0.035</v>
      </c>
      <c r="OR183" s="61">
        <f>'ETF MTD'!$IK$28/'ETF MTD'!$IK$3-1</f>
        <v/>
      </c>
      <c r="OS183" s="61">
        <f>OQ183*OR183</f>
        <v/>
      </c>
      <c r="OT183" s="33" t="n"/>
      <c r="OU183" t="inlineStr">
        <is>
          <t>Trend</t>
        </is>
      </c>
      <c r="OV183" s="41" t="n">
        <v>0.07000000000000001</v>
      </c>
      <c r="OW183" s="61">
        <f>'ETF MTD'!$IK$28/'ETF MTD'!$IK$3-1</f>
        <v/>
      </c>
      <c r="OX183" s="61">
        <f>OV183*OW183</f>
        <v/>
      </c>
      <c r="OY183" s="33" t="n"/>
      <c r="OZ183" t="inlineStr">
        <is>
          <t>Trend</t>
        </is>
      </c>
      <c r="PA183" s="41" t="n">
        <v>0.07000000000000001</v>
      </c>
      <c r="PB183" s="61">
        <f>'ETF MTD'!$IK$28/'ETF MTD'!$IK$3-1</f>
        <v/>
      </c>
      <c r="PC183" s="61">
        <f>PA183*PB183</f>
        <v/>
      </c>
      <c r="PD183" s="33" t="n"/>
      <c r="PE183" t="inlineStr">
        <is>
          <t>Trend</t>
        </is>
      </c>
      <c r="PF183" s="41" t="n">
        <v>0.07000000000000001</v>
      </c>
      <c r="PG183" s="61">
        <f>'ETF MTD'!$IK$28/'ETF MTD'!$IK$3-1</f>
        <v/>
      </c>
      <c r="PH183" s="61">
        <f>PF183*PG183</f>
        <v/>
      </c>
      <c r="PI183" s="33" t="n"/>
      <c r="PJ183" t="inlineStr">
        <is>
          <t>Trend</t>
        </is>
      </c>
      <c r="PK183" s="41" t="n">
        <v>0.07000000000000001</v>
      </c>
      <c r="PL183" s="61">
        <f>'ETF MTD'!$IK$28/'ETF MTD'!$IK$3-1</f>
        <v/>
      </c>
      <c r="PM183" s="61">
        <f>PK183*PL183</f>
        <v/>
      </c>
      <c r="PN183" s="33" t="n"/>
      <c r="PO183" t="inlineStr">
        <is>
          <t>Trend</t>
        </is>
      </c>
      <c r="PP183" s="41" t="n">
        <v>0.07000000000000001</v>
      </c>
      <c r="PQ183" s="61">
        <f>'ETF MTD'!$IK$28/'ETF MTD'!$IK$3-1</f>
        <v/>
      </c>
      <c r="PR183" s="61">
        <f>PP183*PQ183</f>
        <v/>
      </c>
      <c r="PS183" s="33" t="n"/>
      <c r="PT183" t="inlineStr">
        <is>
          <t>Trend</t>
        </is>
      </c>
      <c r="PU183" s="41" t="n">
        <v>0.07000000000000001</v>
      </c>
      <c r="PV183" s="61">
        <f>'ETF MTD'!$IK$28/'ETF MTD'!$IK$3-1</f>
        <v/>
      </c>
      <c r="PW183" s="61">
        <f>PU183*PV183</f>
        <v/>
      </c>
      <c r="PX183" s="33" t="n"/>
      <c r="PY183" t="inlineStr">
        <is>
          <t>Trend</t>
        </is>
      </c>
      <c r="PZ183" s="41" t="n">
        <v>0.07000000000000001</v>
      </c>
      <c r="QA183" s="61">
        <f>'ETF MTD'!$IK$28/'ETF MTD'!$IK$3-1</f>
        <v/>
      </c>
      <c r="QB183" s="61">
        <f>PZ183*QA183</f>
        <v/>
      </c>
      <c r="QC183" s="33" t="n"/>
      <c r="QD183" t="inlineStr">
        <is>
          <t>Trend</t>
        </is>
      </c>
      <c r="QE183" s="41" t="n">
        <v>0.07000000000000001</v>
      </c>
      <c r="QF183" s="61">
        <f>'ETF MTD'!$IK$28/'ETF MTD'!$IK$3-1</f>
        <v/>
      </c>
      <c r="QG183" s="61">
        <f>QE183*QF183</f>
        <v/>
      </c>
      <c r="QH183" s="61" t="n"/>
      <c r="QI183" t="inlineStr">
        <is>
          <t>Trend</t>
        </is>
      </c>
      <c r="QJ183" s="41" t="n">
        <v>0.07000000000000001</v>
      </c>
      <c r="QK183" s="61">
        <f>'ETF MTD'!$IK$28/'ETF MTD'!$IK$3-1</f>
        <v/>
      </c>
      <c r="QL183" s="61">
        <f>QJ183*QK183</f>
        <v/>
      </c>
      <c r="QM183" s="33" t="n"/>
      <c r="QN183" t="inlineStr">
        <is>
          <t>Trend</t>
        </is>
      </c>
      <c r="QO183" s="41" t="n">
        <v>0.07000000000000001</v>
      </c>
      <c r="QP183" s="61">
        <f>'ETF MTD'!$IK$28/'ETF MTD'!$IK$3-1</f>
        <v/>
      </c>
      <c r="QQ183" s="61">
        <f>QO183*QP183</f>
        <v/>
      </c>
      <c r="QR183" s="33" t="n"/>
      <c r="QS183" t="inlineStr">
        <is>
          <t>Trend</t>
        </is>
      </c>
      <c r="QT183" s="41" t="n">
        <v>0.07000000000000001</v>
      </c>
      <c r="QU183" s="61">
        <f>'ETF MTD'!$IK$28/'ETF MTD'!$IK$3-1</f>
        <v/>
      </c>
      <c r="QV183" s="61">
        <f>QT183*QU183</f>
        <v/>
      </c>
      <c r="QW183" s="33" t="n"/>
      <c r="QX183" t="inlineStr">
        <is>
          <t>Trend</t>
        </is>
      </c>
      <c r="QY183" s="41" t="n">
        <v>0.07000000000000001</v>
      </c>
      <c r="QZ183" s="61">
        <f>'ETF MTD'!$IK$28/'ETF MTD'!$IK$3-1</f>
        <v/>
      </c>
      <c r="RA183" s="61">
        <f>QY183*QZ183</f>
        <v/>
      </c>
      <c r="RB183" s="33" t="n"/>
      <c r="RC183" t="inlineStr">
        <is>
          <t>Trend</t>
        </is>
      </c>
      <c r="RD183" s="41" t="n">
        <v>0.07000000000000001</v>
      </c>
      <c r="RE183" s="61">
        <f>'ETF MTD'!$IK$28/'ETF MTD'!$IK$3-1</f>
        <v/>
      </c>
      <c r="RF183" s="61">
        <f>RD183*RE183</f>
        <v/>
      </c>
      <c r="RG183" s="33" t="n"/>
      <c r="RH183" t="inlineStr">
        <is>
          <t>Trend</t>
        </is>
      </c>
      <c r="RI183" s="41" t="n">
        <v>0.07000000000000001</v>
      </c>
      <c r="RJ183" s="61">
        <f>'ETF MTD'!$IK$28/'ETF MTD'!$IK$3-1</f>
        <v/>
      </c>
      <c r="RK183" s="61">
        <f>RI183*RJ183</f>
        <v/>
      </c>
      <c r="RL183" s="61" t="n"/>
    </row>
    <row r="184">
      <c r="U184" s="61" t="inlineStr">
        <is>
          <t>VFIRX</t>
        </is>
      </c>
      <c r="V184" s="49" t="n">
        <v>0</v>
      </c>
      <c r="W184" s="61">
        <f>'ETF MTD'!$ES$28/'ETF MTD'!$ES$3-1</f>
        <v/>
      </c>
      <c r="X184" s="61">
        <f>V184*W184</f>
        <v/>
      </c>
      <c r="Y184" s="61" t="n"/>
      <c r="Z184" s="61" t="inlineStr">
        <is>
          <t>VFIRX</t>
        </is>
      </c>
      <c r="AA184" s="49" t="n">
        <v>0</v>
      </c>
      <c r="AB184" s="61">
        <f>'ETF MTD'!$ES$28/'ETF MTD'!$ES$3-1</f>
        <v/>
      </c>
      <c r="AC184" s="61">
        <f>AA184*AB184</f>
        <v/>
      </c>
      <c r="AD184" s="61" t="n"/>
      <c r="AE184" s="61" t="inlineStr">
        <is>
          <t>VFIRX</t>
        </is>
      </c>
      <c r="AF184" s="49" t="n">
        <v>0</v>
      </c>
      <c r="AG184" s="61">
        <f>'ETF MTD'!$ES$28/'ETF MTD'!$ES$3-1</f>
        <v/>
      </c>
      <c r="AH184" s="61">
        <f>AF184*AG184</f>
        <v/>
      </c>
      <c r="AI184" s="61" t="n"/>
      <c r="AJ184" s="61" t="inlineStr">
        <is>
          <t>VFIRX</t>
        </is>
      </c>
      <c r="AK184" s="49" t="n">
        <v>0.21</v>
      </c>
      <c r="AL184" s="61">
        <f>'ETF MTD'!$ES$28/'ETF MTD'!$ES$3-1</f>
        <v/>
      </c>
      <c r="AM184" s="61">
        <f>AK184*AL184</f>
        <v/>
      </c>
      <c r="AN184" s="61" t="n"/>
      <c r="AO184" s="61" t="inlineStr">
        <is>
          <t>VFIRX</t>
        </is>
      </c>
      <c r="AP184" s="49" t="n">
        <v>0.205</v>
      </c>
      <c r="AQ184" s="61">
        <f>'ETF MTD'!$ES$28/'ETF MTD'!$ES$3-1</f>
        <v/>
      </c>
      <c r="AR184" s="61">
        <f>AP184*AQ184</f>
        <v/>
      </c>
      <c r="AS184" s="61" t="n"/>
      <c r="AT184" s="61" t="inlineStr">
        <is>
          <t>VFIRX</t>
        </is>
      </c>
      <c r="AU184" s="49" t="n">
        <v>0.205</v>
      </c>
      <c r="AV184" s="61">
        <f>'ETF MTD'!$ES$28/'ETF MTD'!$ES$3-1</f>
        <v/>
      </c>
      <c r="AW184" s="61">
        <f>AU184*AV184</f>
        <v/>
      </c>
      <c r="AX184" s="61" t="n"/>
      <c r="AY184" s="61" t="inlineStr">
        <is>
          <t>VFIRX</t>
        </is>
      </c>
      <c r="AZ184" s="49" t="n">
        <v>0.205</v>
      </c>
      <c r="BA184" s="61">
        <f>'ETF MTD'!$ES$28/'ETF MTD'!$ES$3-1</f>
        <v/>
      </c>
      <c r="BB184" s="61">
        <f>AZ184*BA184</f>
        <v/>
      </c>
      <c r="BC184" s="61" t="n"/>
      <c r="BD184" s="61" t="inlineStr">
        <is>
          <t>VFIRX</t>
        </is>
      </c>
      <c r="BE184" s="49" t="n">
        <v>0</v>
      </c>
      <c r="BF184" s="61">
        <f>'ETF MTD'!$ES$28/'ETF MTD'!$ES$3-1</f>
        <v/>
      </c>
      <c r="BG184" s="61">
        <f>BE184*BF184</f>
        <v/>
      </c>
      <c r="BH184" s="61" t="n"/>
      <c r="BI184" s="61" t="inlineStr">
        <is>
          <t>VFIRX</t>
        </is>
      </c>
      <c r="BJ184" s="49" t="n">
        <v>0</v>
      </c>
      <c r="BK184" s="61">
        <f>'ETF MTD'!$ES$28/'ETF MTD'!$ES$3-1</f>
        <v/>
      </c>
      <c r="BL184" s="61">
        <f>BJ184*BK184</f>
        <v/>
      </c>
      <c r="BM184" s="61" t="n"/>
      <c r="BN184" s="61" t="inlineStr">
        <is>
          <t>VFIRX</t>
        </is>
      </c>
      <c r="BO184" s="49" t="n">
        <v>0</v>
      </c>
      <c r="BP184" s="61">
        <f>'ETF MTD'!$ES$28/'ETF MTD'!$ES$3-1</f>
        <v/>
      </c>
      <c r="BQ184" s="61">
        <f>BO184*BP184</f>
        <v/>
      </c>
      <c r="BR184" s="61" t="n"/>
      <c r="BS184" s="61" t="inlineStr">
        <is>
          <t>VFIRX</t>
        </is>
      </c>
      <c r="BT184" s="49" t="n">
        <v>0.03999999999999992</v>
      </c>
      <c r="BU184" s="61">
        <f>'ETF MTD'!$ES$28/'ETF MTD'!$ES$3-1</f>
        <v/>
      </c>
      <c r="BV184" s="61">
        <f>BT184*BU184</f>
        <v/>
      </c>
      <c r="BW184" s="61" t="n"/>
      <c r="BX184" s="61" t="inlineStr">
        <is>
          <t>VFIRX</t>
        </is>
      </c>
      <c r="BY184" s="49" t="n">
        <v>0.03999999999999992</v>
      </c>
      <c r="BZ184" s="61">
        <f>'ETF MTD'!$ES$28/'ETF MTD'!$ES$3-1</f>
        <v/>
      </c>
      <c r="CA184" s="61">
        <f>BY184*BZ184</f>
        <v/>
      </c>
      <c r="CB184" s="61" t="n"/>
      <c r="CC184" s="61" t="inlineStr">
        <is>
          <t>VFIRX</t>
        </is>
      </c>
      <c r="CD184" s="49" t="n">
        <v>0.07999999999999985</v>
      </c>
      <c r="CE184" s="61">
        <f>'ETF MTD'!$ES$28/'ETF MTD'!$ES$3-1</f>
        <v/>
      </c>
      <c r="CF184" s="61">
        <f>CD184*CE184</f>
        <v/>
      </c>
      <c r="CG184" s="61" t="n"/>
      <c r="CH184" s="61" t="inlineStr">
        <is>
          <t>VFIRX</t>
        </is>
      </c>
      <c r="CI184" s="49" t="n">
        <v>0.07999999999999985</v>
      </c>
      <c r="CJ184" s="61">
        <f>'ETF MTD'!$ES$28/'ETF MTD'!$ES$3-1</f>
        <v/>
      </c>
      <c r="CK184" s="61">
        <f>CI184*CJ184</f>
        <v/>
      </c>
      <c r="CL184" s="61" t="n"/>
      <c r="CM184" s="61" t="inlineStr">
        <is>
          <t>VFIRX</t>
        </is>
      </c>
      <c r="CN184" s="49" t="n">
        <v>0.3549999999999999</v>
      </c>
      <c r="CO184" s="61">
        <f>'ETF MTD'!$ES$28/'ETF MTD'!$ES$3-1</f>
        <v/>
      </c>
      <c r="CP184" s="61">
        <f>CN184*CO184</f>
        <v/>
      </c>
      <c r="CQ184" s="61" t="n"/>
      <c r="CR184" s="61" t="inlineStr">
        <is>
          <t>VFIRX</t>
        </is>
      </c>
      <c r="CS184" s="49" t="n">
        <v>0.28</v>
      </c>
      <c r="CT184" s="61">
        <f>'ETF MTD'!$ES$28/'ETF MTD'!$ES$3-1</f>
        <v/>
      </c>
      <c r="CU184" s="61">
        <f>CS184*CT184</f>
        <v/>
      </c>
      <c r="CV184" s="61" t="n"/>
      <c r="CW184" s="61" t="inlineStr">
        <is>
          <t>VFIRX</t>
        </is>
      </c>
      <c r="CX184" s="49" t="n">
        <v>0.03999999999999992</v>
      </c>
      <c r="CY184" s="61">
        <f>'ETF MTD'!$ES$28/'ETF MTD'!$ES$3-1</f>
        <v/>
      </c>
      <c r="CZ184" s="61">
        <f>CX184*CY184</f>
        <v/>
      </c>
      <c r="DA184" s="61" t="n"/>
      <c r="DB184" s="61" t="inlineStr">
        <is>
          <t>VFIRX</t>
        </is>
      </c>
      <c r="DC184" s="49" t="n">
        <v>0</v>
      </c>
      <c r="DD184" s="61">
        <f>'ETF MTD'!$ES$28/'ETF MTD'!$ES$3-1</f>
        <v/>
      </c>
      <c r="DE184" s="61">
        <f>DC184*DD184</f>
        <v/>
      </c>
      <c r="DF184" s="61" t="n"/>
      <c r="DG184" s="61" t="inlineStr">
        <is>
          <t>VFIRX</t>
        </is>
      </c>
      <c r="DH184" s="49" t="n">
        <v>0</v>
      </c>
      <c r="DI184" s="61">
        <f>'ETF MTD'!$ES$28/'ETF MTD'!$ES$3-1</f>
        <v/>
      </c>
      <c r="DJ184" s="61">
        <f>DH184*DI184</f>
        <v/>
      </c>
      <c r="DK184" s="61" t="n"/>
      <c r="DL184" s="61" t="inlineStr">
        <is>
          <t>VFIRX</t>
        </is>
      </c>
      <c r="DM184" s="49" t="n">
        <v>0</v>
      </c>
      <c r="DN184" s="61">
        <f>'ETF MTD'!$ES$28/'ETF MTD'!$ES$3-1</f>
        <v/>
      </c>
      <c r="DO184" s="61">
        <f>DM184*DN184</f>
        <v/>
      </c>
      <c r="DP184" s="61" t="n"/>
      <c r="DQ184" s="61" t="inlineStr">
        <is>
          <t>VFIRX</t>
        </is>
      </c>
      <c r="DR184" s="49" t="n">
        <v>0</v>
      </c>
      <c r="DS184" s="61">
        <f>'ETF MTD'!$ES$28/'ETF MTD'!$ES$3-1</f>
        <v/>
      </c>
      <c r="DT184" s="61">
        <f>DR184*DS184</f>
        <v/>
      </c>
      <c r="DU184" s="61" t="n"/>
      <c r="DV184" s="61" t="inlineStr">
        <is>
          <t>VFIRX</t>
        </is>
      </c>
      <c r="DW184" s="49" t="n">
        <v>0.455</v>
      </c>
      <c r="DX184" s="61">
        <f>'ETF MTD'!$ES$28/'ETF MTD'!$ES$3-1</f>
        <v/>
      </c>
      <c r="DY184" s="61">
        <f>DW184*DX184</f>
        <v/>
      </c>
      <c r="DZ184" s="61" t="n"/>
      <c r="EA184" s="61" t="inlineStr">
        <is>
          <t>VFIRX</t>
        </is>
      </c>
      <c r="EB184" s="49" t="n">
        <v>0.835</v>
      </c>
      <c r="EC184" s="61">
        <f>'ETF MTD'!$ES$28/'ETF MTD'!$ES$3-1</f>
        <v/>
      </c>
      <c r="ED184" s="61">
        <f>EB184*EC184</f>
        <v/>
      </c>
      <c r="EE184" s="61" t="n"/>
      <c r="EF184" s="61" t="inlineStr">
        <is>
          <t>VFIRX</t>
        </is>
      </c>
      <c r="EG184" s="49" t="n">
        <v>0.455</v>
      </c>
      <c r="EH184" s="61">
        <f>'ETF MTD'!$ES$28/'ETF MTD'!$ES$3-1</f>
        <v/>
      </c>
      <c r="EI184" s="61">
        <f>EG184*EH184</f>
        <v/>
      </c>
      <c r="EJ184" s="61" t="n"/>
      <c r="EK184" s="61" t="inlineStr">
        <is>
          <t>VFIRX</t>
        </is>
      </c>
      <c r="EL184" s="49" t="n">
        <v>0</v>
      </c>
      <c r="EM184" s="61">
        <f>'ETF MTD'!$ES$28/'ETF MTD'!$ES$3-1</f>
        <v/>
      </c>
      <c r="EN184" s="61">
        <f>EL184*EM184</f>
        <v/>
      </c>
      <c r="EO184" s="61" t="n"/>
      <c r="EP184" s="61" t="inlineStr">
        <is>
          <t>VFIRX</t>
        </is>
      </c>
      <c r="EQ184" s="49" t="n">
        <v>0</v>
      </c>
      <c r="ER184" s="61">
        <f>'ETF MTD'!$ES$28/'ETF MTD'!$ES$3-1</f>
        <v/>
      </c>
      <c r="ES184" s="61">
        <f>EQ184*ER184</f>
        <v/>
      </c>
      <c r="ET184" s="61" t="n"/>
      <c r="EU184" s="61" t="inlineStr">
        <is>
          <t>VFIRX</t>
        </is>
      </c>
      <c r="EV184" s="49" t="n">
        <v>0</v>
      </c>
      <c r="EW184" s="61">
        <f>'ETF MTD'!$ES$28/'ETF MTD'!$ES$3-1</f>
        <v/>
      </c>
      <c r="EX184" s="61">
        <f>EV184*EW184</f>
        <v/>
      </c>
      <c r="EY184" s="61" t="n"/>
      <c r="EZ184" s="61" t="inlineStr">
        <is>
          <t>VFIRX</t>
        </is>
      </c>
      <c r="FA184" s="49" t="n">
        <v>0</v>
      </c>
      <c r="FB184" s="61">
        <f>'ETF MTD'!$ES$28/'ETF MTD'!$ES$3-1</f>
        <v/>
      </c>
      <c r="FC184" s="61">
        <f>FA184*FB184</f>
        <v/>
      </c>
      <c r="FD184" s="61" t="n"/>
      <c r="FE184" s="61" t="inlineStr">
        <is>
          <t>VFIRX</t>
        </is>
      </c>
      <c r="FF184" s="49" t="n">
        <v>0</v>
      </c>
      <c r="FG184" s="61">
        <f>'ETF MTD'!$ES$28/'ETF MTD'!$ES$3-1</f>
        <v/>
      </c>
      <c r="FH184" s="61">
        <f>FF184*FG184</f>
        <v/>
      </c>
      <c r="FI184" s="61" t="n"/>
      <c r="FJ184" s="61" t="inlineStr">
        <is>
          <t>VFIRX</t>
        </is>
      </c>
      <c r="FK184" s="49" t="n">
        <v>0</v>
      </c>
      <c r="FL184" s="61">
        <f>'ETF MTD'!$ES$28/'ETF MTD'!$ES$3-1</f>
        <v/>
      </c>
      <c r="FM184" s="61">
        <f>FK184*FL184</f>
        <v/>
      </c>
      <c r="FN184" s="61" t="n"/>
      <c r="FO184" s="61" t="inlineStr">
        <is>
          <t>VFIRX</t>
        </is>
      </c>
      <c r="FP184" s="49" t="n">
        <v>0</v>
      </c>
      <c r="FQ184" s="61">
        <f>'ETF MTD'!$ES$28/'ETF MTD'!$ES$3-1</f>
        <v/>
      </c>
      <c r="FR184" s="61">
        <f>FP184*FQ184</f>
        <v/>
      </c>
      <c r="FS184" s="61" t="n"/>
      <c r="FT184" s="61" t="inlineStr">
        <is>
          <t>VFIRX</t>
        </is>
      </c>
      <c r="FU184" s="49" t="n">
        <v>0</v>
      </c>
      <c r="FV184" s="61">
        <f>'ETF MTD'!$ES$28/'ETF MTD'!$ES$3-1</f>
        <v/>
      </c>
      <c r="FW184" s="61">
        <f>FU184*FV184</f>
        <v/>
      </c>
      <c r="FX184" s="61" t="n"/>
      <c r="FY184" s="61" t="inlineStr">
        <is>
          <t>VFIRX</t>
        </is>
      </c>
      <c r="FZ184" s="41" t="n">
        <v>0</v>
      </c>
      <c r="GA184" s="61">
        <f>'ETF MTD'!$ES$28/'ETF MTD'!$ES$3-1</f>
        <v/>
      </c>
      <c r="GB184" s="61">
        <f>FZ184*GA184</f>
        <v/>
      </c>
      <c r="GC184" s="61" t="n"/>
      <c r="GD184" s="61" t="inlineStr">
        <is>
          <t>VFIRX</t>
        </is>
      </c>
      <c r="GE184" s="41" t="n">
        <v>0</v>
      </c>
      <c r="GF184" s="61">
        <f>'ETF MTD'!$ES$28/'ETF MTD'!$ES$3-1</f>
        <v/>
      </c>
      <c r="GG184" s="61">
        <f>GE184*GF184</f>
        <v/>
      </c>
      <c r="GH184" s="61" t="n"/>
      <c r="GI184" s="61" t="inlineStr">
        <is>
          <t>VFIRX</t>
        </is>
      </c>
      <c r="GJ184" s="41" t="n">
        <v>0</v>
      </c>
      <c r="GK184" s="61">
        <f>'ETF MTD'!$ES$28/'ETF MTD'!$ES$3-1</f>
        <v/>
      </c>
      <c r="GL184" s="61">
        <f>GJ184*GK184</f>
        <v/>
      </c>
      <c r="GM184" s="61" t="n"/>
      <c r="GN184" s="61" t="inlineStr">
        <is>
          <t>VFIRX</t>
        </is>
      </c>
      <c r="GO184" s="41" t="n">
        <v>0</v>
      </c>
      <c r="GP184" s="61">
        <f>'ETF MTD'!$ES$28/'ETF MTD'!$ES$3-1</f>
        <v/>
      </c>
      <c r="GQ184" s="61">
        <f>GO184*GP184</f>
        <v/>
      </c>
      <c r="GR184" s="61" t="n"/>
      <c r="GS184" s="61" t="inlineStr">
        <is>
          <t>VFIRX</t>
        </is>
      </c>
      <c r="GT184" s="41" t="n">
        <v>0</v>
      </c>
      <c r="GU184" s="61">
        <f>'ETF MTD'!$ES$28/'ETF MTD'!$ES$3-1</f>
        <v/>
      </c>
      <c r="GV184" s="61">
        <f>GT184*GU184</f>
        <v/>
      </c>
      <c r="GW184" s="61" t="n"/>
      <c r="GX184" s="61" t="inlineStr">
        <is>
          <t>VFIRX</t>
        </is>
      </c>
      <c r="GY184" s="41" t="n">
        <v>0.185</v>
      </c>
      <c r="GZ184" s="61">
        <f>'ETF MTD'!$ES$28/'ETF MTD'!$ES$3-1</f>
        <v/>
      </c>
      <c r="HA184" s="61">
        <f>GY184*GZ184</f>
        <v/>
      </c>
      <c r="HB184" s="61" t="n"/>
      <c r="HC184" s="61" t="inlineStr">
        <is>
          <t>VFIRX</t>
        </is>
      </c>
      <c r="HD184" s="41" t="n">
        <v>0</v>
      </c>
      <c r="HE184" s="61">
        <f>'ETF MTD'!$ES$28/'ETF MTD'!$ES$3-1</f>
        <v/>
      </c>
      <c r="HF184" s="61">
        <f>HD184*HE184</f>
        <v/>
      </c>
      <c r="HG184" s="61" t="n"/>
      <c r="HH184" s="61" t="inlineStr">
        <is>
          <t>VFIRX</t>
        </is>
      </c>
      <c r="HI184" s="41" t="n">
        <v>0</v>
      </c>
      <c r="HJ184" s="61">
        <f>'ETF MTD'!$ES$28/'ETF MTD'!$ES$3-1</f>
        <v/>
      </c>
      <c r="HK184" s="61">
        <f>HI184*HJ184</f>
        <v/>
      </c>
      <c r="HL184" s="61" t="n"/>
      <c r="HM184" s="61" t="inlineStr">
        <is>
          <t>VFIRX</t>
        </is>
      </c>
      <c r="HN184" s="41" t="n">
        <v>0.2</v>
      </c>
      <c r="HO184" s="61">
        <f>'ETF MTD'!$ES$28/'ETF MTD'!$ES$3-1</f>
        <v/>
      </c>
      <c r="HP184" s="61">
        <f>HN184*HO184</f>
        <v/>
      </c>
      <c r="HQ184" s="61" t="n"/>
      <c r="HR184" s="61" t="inlineStr">
        <is>
          <t>VFIRX</t>
        </is>
      </c>
      <c r="HS184" s="41" t="n">
        <v>0.075</v>
      </c>
      <c r="HT184" s="61">
        <f>'ETF MTD'!$ES$28/'ETF MTD'!$ES$3-1</f>
        <v/>
      </c>
      <c r="HU184" s="61">
        <f>HS184*HT184</f>
        <v/>
      </c>
      <c r="HV184" s="61" t="n"/>
      <c r="HW184" s="61" t="inlineStr">
        <is>
          <t>VFIRX</t>
        </is>
      </c>
      <c r="HX184" s="41" t="n">
        <v>0.075</v>
      </c>
      <c r="HY184" s="61">
        <f>'ETF MTD'!$ES$28/'ETF MTD'!$ES$3-1</f>
        <v/>
      </c>
      <c r="HZ184" s="61">
        <f>HX184*HY184</f>
        <v/>
      </c>
      <c r="IA184" s="61" t="n"/>
      <c r="IB184" s="61" t="inlineStr">
        <is>
          <t>VFIRX</t>
        </is>
      </c>
      <c r="IC184" s="41" t="n">
        <v>0.08500000000000001</v>
      </c>
      <c r="ID184" s="61">
        <f>'ETF MTD'!$ES$28/'ETF MTD'!$ES$3-1</f>
        <v/>
      </c>
      <c r="IE184" s="61">
        <f>IC184*ID184</f>
        <v/>
      </c>
      <c r="IF184" s="61" t="n"/>
      <c r="IG184" s="61" t="inlineStr">
        <is>
          <t>VFIRX</t>
        </is>
      </c>
      <c r="IH184" s="41" t="n">
        <v>0.05</v>
      </c>
      <c r="II184" s="61">
        <f>'ETF MTD'!$ES$28/'ETF MTD'!$ES$3-1</f>
        <v/>
      </c>
      <c r="IJ184" s="61">
        <f>IH184*II184</f>
        <v/>
      </c>
      <c r="IK184" s="61" t="n"/>
      <c r="IL184" s="61" t="inlineStr">
        <is>
          <t>VFIRX</t>
        </is>
      </c>
      <c r="IM184" s="41" t="n">
        <v>0.05</v>
      </c>
      <c r="IN184" s="61">
        <f>'ETF MTD'!$ES$28/'ETF MTD'!$ES$3-1</f>
        <v/>
      </c>
      <c r="IO184" s="61">
        <f>IM184*IN184</f>
        <v/>
      </c>
      <c r="IP184" s="61" t="n"/>
      <c r="IQ184" s="61" t="inlineStr">
        <is>
          <t>VFIRX</t>
        </is>
      </c>
      <c r="IR184" s="41" t="n">
        <v>0.075</v>
      </c>
      <c r="IS184" s="61">
        <f>'ETF MTD'!$ES$28/'ETF MTD'!$ES$3-1</f>
        <v/>
      </c>
      <c r="IT184" s="61">
        <f>IR184*IS184</f>
        <v/>
      </c>
      <c r="IU184" s="61" t="n"/>
      <c r="IV184" s="61" t="inlineStr">
        <is>
          <t>VFIRX</t>
        </is>
      </c>
      <c r="IW184" s="41" t="n">
        <v>0.11</v>
      </c>
      <c r="IX184" s="61">
        <f>'ETF MTD'!$ES$28/'ETF MTD'!$ES$3-1</f>
        <v/>
      </c>
      <c r="IY184" s="61">
        <f>IW184*IX184</f>
        <v/>
      </c>
      <c r="IZ184" s="61" t="n"/>
      <c r="JA184" s="61" t="inlineStr">
        <is>
          <t>VFIRX</t>
        </is>
      </c>
      <c r="JB184" s="41" t="n">
        <v>0.08</v>
      </c>
      <c r="JC184" s="61">
        <f>'ETF MTD'!$ES$28/'ETF MTD'!$ES$3-1</f>
        <v/>
      </c>
      <c r="JD184" s="61">
        <f>JB184*JC184</f>
        <v/>
      </c>
      <c r="JE184" s="61" t="n"/>
      <c r="JF184" s="61" t="inlineStr">
        <is>
          <t>VFIRX</t>
        </is>
      </c>
      <c r="JG184" s="41" t="n">
        <v>0.08</v>
      </c>
      <c r="JH184" s="61">
        <f>'ETF MTD'!$ES$28/'ETF MTD'!$ES$3-1</f>
        <v/>
      </c>
      <c r="JI184" s="61">
        <f>JG184*JH184</f>
        <v/>
      </c>
      <c r="JJ184" s="61" t="n"/>
      <c r="JK184" s="61" t="inlineStr">
        <is>
          <t>VFIRX</t>
        </is>
      </c>
      <c r="JL184" s="41" t="n">
        <v>0.08</v>
      </c>
      <c r="JM184" s="61">
        <f>'ETF MTD'!$ES$28/'ETF MTD'!$ES$3-1</f>
        <v/>
      </c>
      <c r="JN184" s="61">
        <f>JL184*JM184</f>
        <v/>
      </c>
      <c r="JO184" s="61" t="n"/>
      <c r="JP184" s="61" t="inlineStr">
        <is>
          <t>VFIRX</t>
        </is>
      </c>
      <c r="JQ184" s="41" t="n">
        <v>0.065</v>
      </c>
      <c r="JR184" s="61">
        <f>'ETF MTD'!$ES$28/'ETF MTD'!$ES$3-1</f>
        <v/>
      </c>
      <c r="JS184" s="61">
        <f>JQ184*JR184</f>
        <v/>
      </c>
      <c r="JT184" s="61" t="n"/>
      <c r="JU184" s="61" t="inlineStr">
        <is>
          <t>VFIRX</t>
        </is>
      </c>
      <c r="JV184" s="41" t="n">
        <v>0.065</v>
      </c>
      <c r="JW184" s="61">
        <f>'ETF MTD'!$ES$28/'ETF MTD'!$ES$3-1</f>
        <v/>
      </c>
      <c r="JX184" s="61">
        <f>JV184*JW184</f>
        <v/>
      </c>
      <c r="JY184" s="61" t="n"/>
      <c r="JZ184" t="inlineStr">
        <is>
          <t>U.S. Govt ST</t>
        </is>
      </c>
      <c r="KA184" s="41" t="n">
        <v>0.17</v>
      </c>
      <c r="KB184" s="61">
        <f>'ETF MTD'!$ES$28/'ETF MTD'!$ES$3-1</f>
        <v/>
      </c>
      <c r="KC184" s="61">
        <f>KA184*KB184</f>
        <v/>
      </c>
      <c r="KD184" s="61" t="n"/>
      <c r="KE184" t="inlineStr">
        <is>
          <t>U.S. Govt ST</t>
        </is>
      </c>
      <c r="KF184" s="41" t="n">
        <v>0.17</v>
      </c>
      <c r="KG184" s="61">
        <f>'ETF MTD'!$ES$28/'ETF MTD'!$ES$3-1</f>
        <v/>
      </c>
      <c r="KH184" s="61">
        <f>KF184*KG184</f>
        <v/>
      </c>
      <c r="KI184" s="61" t="n"/>
      <c r="KJ184" t="inlineStr">
        <is>
          <t>U.S. Govt ST</t>
        </is>
      </c>
      <c r="KK184" s="41" t="n">
        <v>0.17</v>
      </c>
      <c r="KL184" s="61">
        <f>'ETF MTD'!$ES$28/'ETF MTD'!$ES$3-1</f>
        <v/>
      </c>
      <c r="KM184" s="61">
        <f>KK184*KL184</f>
        <v/>
      </c>
      <c r="KN184" s="61" t="n"/>
      <c r="KO184" t="inlineStr">
        <is>
          <t>U.S. Govt ST</t>
        </is>
      </c>
      <c r="KP184" s="41" t="n">
        <v>0.17</v>
      </c>
      <c r="KQ184" s="61">
        <f>'ETF MTD'!$ES$28/'ETF MTD'!$ES$3-1</f>
        <v/>
      </c>
      <c r="KR184" s="61">
        <f>KP184*KQ184</f>
        <v/>
      </c>
      <c r="KS184" s="61" t="n"/>
      <c r="KT184" t="inlineStr">
        <is>
          <t>U.S. Govt ST</t>
        </is>
      </c>
      <c r="KU184" s="41" t="n">
        <v>0.62</v>
      </c>
      <c r="KV184" s="61">
        <f>'ETF MTD'!$ES$28/'ETF MTD'!$ES$3-1</f>
        <v/>
      </c>
      <c r="KW184" s="61">
        <f>KU184*KV184</f>
        <v/>
      </c>
      <c r="KX184" s="61" t="n"/>
      <c r="KY184" t="inlineStr">
        <is>
          <t>U.S. Govt ST</t>
        </is>
      </c>
      <c r="KZ184" s="41" t="n">
        <v>0.585</v>
      </c>
      <c r="LA184" s="61">
        <f>'ETF MTD'!$ES$28/'ETF MTD'!$ES$3-1</f>
        <v/>
      </c>
      <c r="LB184" s="61">
        <f>KZ184*LA184</f>
        <v/>
      </c>
      <c r="LC184" s="61" t="n"/>
      <c r="LD184" t="inlineStr">
        <is>
          <t>U.S. Govt ST</t>
        </is>
      </c>
      <c r="LE184" s="41" t="n">
        <v>0.26</v>
      </c>
      <c r="LF184" s="61">
        <f>'ETF MTD'!$ES$28/'ETF MTD'!$ES$3-1</f>
        <v/>
      </c>
      <c r="LG184" s="61">
        <f>LE184*LF184</f>
        <v/>
      </c>
      <c r="LH184" s="61" t="n"/>
      <c r="LI184" t="inlineStr">
        <is>
          <t>U.S. Govt ST</t>
        </is>
      </c>
      <c r="LJ184" s="41" t="n">
        <v>0.76</v>
      </c>
      <c r="LK184" s="61">
        <f>'ETF MTD'!$ES$28/'ETF MTD'!$ES$3-1</f>
        <v/>
      </c>
      <c r="LL184" s="61">
        <f>LJ184*LK184</f>
        <v/>
      </c>
      <c r="LM184" s="61" t="n"/>
      <c r="LN184" t="inlineStr">
        <is>
          <t>U.S. Govt ST</t>
        </is>
      </c>
      <c r="LO184" s="41" t="n">
        <v>0.945</v>
      </c>
      <c r="LP184" s="61">
        <f>'ETF MTD'!$ES$28/'ETF MTD'!$ES$3-1</f>
        <v/>
      </c>
      <c r="LQ184" s="61">
        <f>LO184*LP184</f>
        <v/>
      </c>
      <c r="LR184" s="61" t="n"/>
      <c r="LS184" t="inlineStr">
        <is>
          <t>U.S. Govt ST</t>
        </is>
      </c>
      <c r="LT184" s="41" t="n">
        <v>0.98</v>
      </c>
      <c r="LU184" s="61">
        <f>'ETF MTD'!$ES$28/'ETF MTD'!$ES$3-1</f>
        <v/>
      </c>
      <c r="LV184" s="61">
        <f>LT184*LU184</f>
        <v/>
      </c>
      <c r="LW184" s="61" t="n"/>
      <c r="LX184" t="inlineStr">
        <is>
          <t>U.S. Govt ST</t>
        </is>
      </c>
      <c r="LY184" s="41" t="n">
        <v>0.98</v>
      </c>
      <c r="LZ184" s="61">
        <f>'ETF MTD'!$ES$28/'ETF MTD'!$ES$3-1</f>
        <v/>
      </c>
      <c r="MA184" s="61">
        <f>LY184*LZ184</f>
        <v/>
      </c>
      <c r="MB184" s="61" t="n"/>
      <c r="MC184" t="inlineStr">
        <is>
          <t>U.S. Govt ST</t>
        </is>
      </c>
      <c r="MD184" s="41" t="n">
        <v>0.98</v>
      </c>
      <c r="ME184" s="61">
        <f>'ETF MTD'!$ES$28/'ETF MTD'!$ES$3-1</f>
        <v/>
      </c>
      <c r="MF184" s="61">
        <f>MD184*ME184</f>
        <v/>
      </c>
      <c r="MG184" s="61" t="n"/>
      <c r="MH184" t="inlineStr">
        <is>
          <t>U.S. Govt ST</t>
        </is>
      </c>
      <c r="MI184" s="41" t="n">
        <v>0.98</v>
      </c>
      <c r="MJ184" s="61">
        <f>'ETF MTD'!$ES$28/'ETF MTD'!$ES$3-1</f>
        <v/>
      </c>
      <c r="MK184" s="61">
        <f>MI184*MJ184</f>
        <v/>
      </c>
      <c r="ML184" s="61" t="n"/>
      <c r="MM184" t="inlineStr">
        <is>
          <t>U.S. Govt ST</t>
        </is>
      </c>
      <c r="MN184" s="41" t="n">
        <v>0.98</v>
      </c>
      <c r="MO184" s="61">
        <f>'ETF MTD'!$ES$28/'ETF MTD'!$ES$3-1</f>
        <v/>
      </c>
      <c r="MP184" s="61">
        <f>MN184*MO184</f>
        <v/>
      </c>
      <c r="MQ184" s="33" t="inlineStr">
        <is>
          <t>SCHO</t>
        </is>
      </c>
      <c r="MR184" t="inlineStr">
        <is>
          <t>U.S. Govt ST</t>
        </is>
      </c>
      <c r="MS184" s="41" t="n">
        <v>0.53</v>
      </c>
      <c r="MT184" s="61">
        <f>'ETF MTD'!$ES$28/'ETF MTD'!$ES$3-1</f>
        <v/>
      </c>
      <c r="MU184" s="61">
        <f>MS184*MT184</f>
        <v/>
      </c>
      <c r="MV184" s="61" t="n"/>
      <c r="MW184" t="inlineStr">
        <is>
          <t>U.S. Govt ST</t>
        </is>
      </c>
      <c r="MX184" s="50">
        <f>1-SUM(MX174:MX183)-0.02</f>
        <v/>
      </c>
      <c r="MY184" s="61">
        <f>'ETF MTD'!$ES$28/'ETF MTD'!$ES$3-1</f>
        <v/>
      </c>
      <c r="MZ184" s="61">
        <f>MX184*MY184</f>
        <v/>
      </c>
      <c r="NA184" s="33" t="n"/>
      <c r="NB184" t="inlineStr">
        <is>
          <t>U.S. Govt ST</t>
        </is>
      </c>
      <c r="NC184" s="41" t="n">
        <v>0.33</v>
      </c>
      <c r="ND184" s="61">
        <f>'ETF MTD'!$ES$28/'ETF MTD'!$ES$3-1</f>
        <v/>
      </c>
      <c r="NE184" s="61">
        <f>NC184*ND184</f>
        <v/>
      </c>
      <c r="NF184" s="33" t="n"/>
      <c r="NG184" t="inlineStr">
        <is>
          <t>U.S. Govt ST</t>
        </is>
      </c>
      <c r="NH184" s="41" t="n">
        <v>0</v>
      </c>
      <c r="NI184" s="61">
        <f>'ETF MTD'!$ES$28/'ETF MTD'!$ES$3-1</f>
        <v/>
      </c>
      <c r="NJ184" s="61">
        <f>NH184*NI184</f>
        <v/>
      </c>
      <c r="NK184" s="33" t="n"/>
      <c r="NL184" t="inlineStr">
        <is>
          <t>U.S. Govt ST</t>
        </is>
      </c>
      <c r="NM184" s="41" t="n">
        <v>0</v>
      </c>
      <c r="NN184" s="61">
        <f>'ETF MTD'!$ES$28/'ETF MTD'!$ES$3-1</f>
        <v/>
      </c>
      <c r="NO184" s="61">
        <f>NM184*NN184</f>
        <v/>
      </c>
      <c r="NP184" s="33" t="n"/>
      <c r="NQ184" t="inlineStr">
        <is>
          <t>U.S. Govt ST</t>
        </is>
      </c>
      <c r="NR184" s="41" t="n">
        <v>0</v>
      </c>
      <c r="NS184" s="61">
        <f>'ETF MTD'!$ES$28/'ETF MTD'!$ES$3-1</f>
        <v/>
      </c>
      <c r="NT184" s="61">
        <f>NR184*NS184</f>
        <v/>
      </c>
      <c r="NU184" s="33" t="n"/>
      <c r="NV184" t="inlineStr">
        <is>
          <t>U.S. Govt ST</t>
        </is>
      </c>
      <c r="NW184" s="41" t="n">
        <v>0</v>
      </c>
      <c r="NX184" s="61">
        <f>'ETF MTD'!$ES$28/'ETF MTD'!$ES$3-1</f>
        <v/>
      </c>
      <c r="NY184" s="61">
        <f>NW184*NX184</f>
        <v/>
      </c>
      <c r="NZ184" s="33" t="n"/>
      <c r="OA184" t="inlineStr">
        <is>
          <t>U.S. Govt ST</t>
        </is>
      </c>
      <c r="OB184" s="41" t="n">
        <v>0</v>
      </c>
      <c r="OC184" s="61">
        <f>'ETF MTD'!$ES$28/'ETF MTD'!$ES$3-1</f>
        <v/>
      </c>
      <c r="OD184" s="61">
        <f>OB184*OC184</f>
        <v/>
      </c>
      <c r="OE184" s="33" t="n"/>
      <c r="OF184" t="inlineStr">
        <is>
          <t>U.S. Govt ST</t>
        </is>
      </c>
      <c r="OG184" s="41" t="n">
        <v>0</v>
      </c>
      <c r="OH184" s="61">
        <f>'ETF MTD'!$ES$28/'ETF MTD'!$ES$3-1</f>
        <v/>
      </c>
      <c r="OI184" s="61">
        <f>OG184*OH184</f>
        <v/>
      </c>
      <c r="OJ184" s="33" t="n"/>
      <c r="OK184" t="inlineStr">
        <is>
          <t>U.S. Govt ST</t>
        </is>
      </c>
      <c r="OL184" s="41" t="n">
        <v>0</v>
      </c>
      <c r="OM184" s="61">
        <f>'ETF MTD'!$ES$28/'ETF MTD'!$ES$3-1</f>
        <v/>
      </c>
      <c r="ON184" s="61">
        <f>OL184*OM184</f>
        <v/>
      </c>
      <c r="OO184" s="33" t="n"/>
      <c r="OP184" t="inlineStr">
        <is>
          <t>U.S. Govt ST</t>
        </is>
      </c>
      <c r="OQ184" s="41" t="n">
        <v>0</v>
      </c>
      <c r="OR184" s="61">
        <f>'ETF MTD'!$ES$28/'ETF MTD'!$ES$3-1</f>
        <v/>
      </c>
      <c r="OS184" s="61">
        <f>OQ184*OR184</f>
        <v/>
      </c>
      <c r="OT184" s="33" t="n"/>
      <c r="OU184" t="inlineStr">
        <is>
          <t>U.S. Govt ST</t>
        </is>
      </c>
      <c r="OV184" s="41" t="n">
        <v>0</v>
      </c>
      <c r="OW184" s="61">
        <f>'ETF MTD'!$ES$28/'ETF MTD'!$ES$3-1</f>
        <v/>
      </c>
      <c r="OX184" s="61">
        <f>OV184*OW184</f>
        <v/>
      </c>
      <c r="OY184" s="33" t="n"/>
      <c r="OZ184" t="inlineStr">
        <is>
          <t>U.S. Govt ST</t>
        </is>
      </c>
      <c r="PA184" s="41" t="n">
        <v>0</v>
      </c>
      <c r="PB184" s="61">
        <f>'ETF MTD'!$ES$28/'ETF MTD'!$ES$3-1</f>
        <v/>
      </c>
      <c r="PC184" s="61">
        <f>PA184*PB184</f>
        <v/>
      </c>
      <c r="PD184" s="33" t="n"/>
      <c r="PE184" t="inlineStr">
        <is>
          <t>U.S. Govt ST</t>
        </is>
      </c>
      <c r="PF184" s="41" t="n">
        <v>0</v>
      </c>
      <c r="PG184" s="61">
        <f>'ETF MTD'!$ES$28/'ETF MTD'!$ES$3-1</f>
        <v/>
      </c>
      <c r="PH184" s="61">
        <f>PF184*PG184</f>
        <v/>
      </c>
      <c r="PI184" s="33" t="n"/>
      <c r="PJ184" t="inlineStr">
        <is>
          <t>U.S. Govt ST</t>
        </is>
      </c>
      <c r="PK184" s="41" t="n">
        <v>0</v>
      </c>
      <c r="PL184" s="61">
        <f>'ETF MTD'!$ES$28/'ETF MTD'!$ES$3-1</f>
        <v/>
      </c>
      <c r="PM184" s="61">
        <f>PK184*PL184</f>
        <v/>
      </c>
      <c r="PN184" s="33" t="n"/>
      <c r="PO184" t="inlineStr">
        <is>
          <t>U.S. Govt ST</t>
        </is>
      </c>
      <c r="PP184" s="41" t="n">
        <v>0</v>
      </c>
      <c r="PQ184" s="61">
        <f>'ETF MTD'!$ES$28/'ETF MTD'!$ES$3-1</f>
        <v/>
      </c>
      <c r="PR184" s="61">
        <f>PP184*PQ184</f>
        <v/>
      </c>
      <c r="PS184" s="33" t="n"/>
      <c r="PT184" t="inlineStr">
        <is>
          <t>U.S. Govt ST</t>
        </is>
      </c>
      <c r="PU184" s="41" t="n">
        <v>0</v>
      </c>
      <c r="PV184" s="61">
        <f>'ETF MTD'!$ES$28/'ETF MTD'!$ES$3-1</f>
        <v/>
      </c>
      <c r="PW184" s="61">
        <f>PU184*PV184</f>
        <v/>
      </c>
      <c r="PX184" s="33" t="n"/>
      <c r="PY184" t="inlineStr">
        <is>
          <t>U.S. Govt ST</t>
        </is>
      </c>
      <c r="PZ184" s="41" t="n">
        <v>0</v>
      </c>
      <c r="QA184" s="61">
        <f>'ETF MTD'!$ES$28/'ETF MTD'!$ES$3-1</f>
        <v/>
      </c>
      <c r="QB184" s="61">
        <f>PZ184*QA184</f>
        <v/>
      </c>
      <c r="QC184" s="33" t="n"/>
      <c r="QD184" t="inlineStr">
        <is>
          <t>U.S. Govt ST</t>
        </is>
      </c>
      <c r="QE184" s="41" t="n">
        <v>0</v>
      </c>
      <c r="QF184" s="61">
        <f>'ETF MTD'!$ES$28/'ETF MTD'!$ES$3-1</f>
        <v/>
      </c>
      <c r="QG184" s="61">
        <f>QE184*QF184</f>
        <v/>
      </c>
      <c r="QH184" s="61" t="n"/>
      <c r="QI184" t="inlineStr">
        <is>
          <t>U.S. Govt ST</t>
        </is>
      </c>
      <c r="QJ184" s="41" t="n">
        <v>0</v>
      </c>
      <c r="QK184" s="61">
        <f>'ETF MTD'!$ES$28/'ETF MTD'!$ES$3-1</f>
        <v/>
      </c>
      <c r="QL184" s="61">
        <f>QJ184*QK184</f>
        <v/>
      </c>
      <c r="QM184" s="33" t="n"/>
      <c r="QN184" t="inlineStr">
        <is>
          <t>U.S. Govt ST</t>
        </is>
      </c>
      <c r="QO184" s="41" t="n">
        <v>0</v>
      </c>
      <c r="QP184" s="61">
        <f>'ETF MTD'!$ES$28/'ETF MTD'!$ES$3-1</f>
        <v/>
      </c>
      <c r="QQ184" s="61">
        <f>QO184*QP184</f>
        <v/>
      </c>
      <c r="QR184" s="33" t="n"/>
      <c r="QS184" t="inlineStr">
        <is>
          <t>U.S. Govt ST</t>
        </is>
      </c>
      <c r="QT184" s="41" t="n">
        <v>0</v>
      </c>
      <c r="QU184" s="61">
        <f>'ETF MTD'!$ES$28/'ETF MTD'!$ES$3-1</f>
        <v/>
      </c>
      <c r="QV184" s="61">
        <f>QT184*QU184</f>
        <v/>
      </c>
      <c r="QW184" s="33" t="n"/>
      <c r="QX184" t="inlineStr">
        <is>
          <t>U.S. Govt ST</t>
        </is>
      </c>
      <c r="QY184" s="41" t="n">
        <v>0</v>
      </c>
      <c r="QZ184" s="61">
        <f>'ETF MTD'!$ES$28/'ETF MTD'!$ES$3-1</f>
        <v/>
      </c>
      <c r="RA184" s="61">
        <f>QY184*QZ184</f>
        <v/>
      </c>
      <c r="RB184" s="33" t="n"/>
      <c r="RC184" t="inlineStr">
        <is>
          <t>U.S. Govt ST</t>
        </is>
      </c>
      <c r="RD184" s="41" t="n">
        <v>0</v>
      </c>
      <c r="RE184" s="61">
        <f>'ETF MTD'!$ES$28/'ETF MTD'!$ES$3-1</f>
        <v/>
      </c>
      <c r="RF184" s="61">
        <f>RD184*RE184</f>
        <v/>
      </c>
      <c r="RG184" s="33" t="n"/>
      <c r="RH184" t="inlineStr">
        <is>
          <t>U.S. Govt ST</t>
        </is>
      </c>
      <c r="RI184" s="41" t="n">
        <v>0</v>
      </c>
      <c r="RJ184" s="61">
        <f>'ETF MTD'!$ES$28/'ETF MTD'!$ES$3-1</f>
        <v/>
      </c>
      <c r="RK184" s="61">
        <f>RI184*RJ184</f>
        <v/>
      </c>
      <c r="RL184" s="61" t="n"/>
    </row>
    <row r="185">
      <c r="U185" s="61" t="inlineStr">
        <is>
          <t>VSMAX</t>
        </is>
      </c>
      <c r="V185" s="49" t="n">
        <v>0</v>
      </c>
      <c r="W185" s="61">
        <f>'ETF MTD'!$BG$28/'ETF MTD'!$BG$3-1</f>
        <v/>
      </c>
      <c r="X185" s="61">
        <f>V185*W185</f>
        <v/>
      </c>
      <c r="Y185" s="61" t="n"/>
      <c r="Z185" s="61" t="inlineStr">
        <is>
          <t>VSMAX</t>
        </is>
      </c>
      <c r="AA185" s="49" t="n">
        <v>0</v>
      </c>
      <c r="AB185" s="61">
        <f>'ETF MTD'!$BG$28/'ETF MTD'!$BG$3-1</f>
        <v/>
      </c>
      <c r="AC185" s="61">
        <f>AA185*AB185</f>
        <v/>
      </c>
      <c r="AD185" s="61" t="n"/>
      <c r="AE185" s="61" t="inlineStr">
        <is>
          <t>VSMAX</t>
        </is>
      </c>
      <c r="AF185" s="49" t="n">
        <v>0</v>
      </c>
      <c r="AG185" s="61">
        <f>'ETF MTD'!$BG$28/'ETF MTD'!$BG$3-1</f>
        <v/>
      </c>
      <c r="AH185" s="61">
        <f>AF185*AG185</f>
        <v/>
      </c>
      <c r="AI185" s="61" t="n"/>
      <c r="AJ185" s="61" t="inlineStr">
        <is>
          <t>VSMAX</t>
        </is>
      </c>
      <c r="AK185" s="49" t="n">
        <v>0</v>
      </c>
      <c r="AL185" s="61">
        <f>'ETF MTD'!$BG$28/'ETF MTD'!$BG$3-1</f>
        <v/>
      </c>
      <c r="AM185" s="61">
        <f>AK185*AL185</f>
        <v/>
      </c>
      <c r="AN185" s="61" t="n"/>
      <c r="AO185" s="61" t="inlineStr">
        <is>
          <t>VSMAX</t>
        </is>
      </c>
      <c r="AP185" s="49" t="n">
        <v>0</v>
      </c>
      <c r="AQ185" s="61">
        <f>'ETF MTD'!$BG$28/'ETF MTD'!$BG$3-1</f>
        <v/>
      </c>
      <c r="AR185" s="61">
        <f>AP185*AQ185</f>
        <v/>
      </c>
      <c r="AS185" s="61" t="n"/>
      <c r="AT185" s="61" t="inlineStr">
        <is>
          <t>VSMAX</t>
        </is>
      </c>
      <c r="AU185" s="49" t="n">
        <v>0</v>
      </c>
      <c r="AV185" s="61">
        <f>'ETF MTD'!$BG$28/'ETF MTD'!$BG$3-1</f>
        <v/>
      </c>
      <c r="AW185" s="61">
        <f>AU185*AV185</f>
        <v/>
      </c>
      <c r="AX185" s="61" t="n"/>
      <c r="AY185" s="61" t="inlineStr">
        <is>
          <t>VSMAX</t>
        </is>
      </c>
      <c r="AZ185" s="49" t="n">
        <v>0</v>
      </c>
      <c r="BA185" s="61">
        <f>'ETF MTD'!$BG$28/'ETF MTD'!$BG$3-1</f>
        <v/>
      </c>
      <c r="BB185" s="61">
        <f>AZ185*BA185</f>
        <v/>
      </c>
      <c r="BC185" s="61" t="n"/>
      <c r="BD185" s="61" t="inlineStr">
        <is>
          <t>VSMAX</t>
        </is>
      </c>
      <c r="BE185" s="49" t="n">
        <v>0</v>
      </c>
      <c r="BF185" s="61">
        <f>'ETF MTD'!$BG$28/'ETF MTD'!$BG$3-1</f>
        <v/>
      </c>
      <c r="BG185" s="61">
        <f>BE185*BF185</f>
        <v/>
      </c>
      <c r="BH185" s="61" t="n"/>
      <c r="BI185" s="61" t="inlineStr">
        <is>
          <t>VSMAX</t>
        </is>
      </c>
      <c r="BJ185" s="49" t="n">
        <v>0</v>
      </c>
      <c r="BK185" s="61">
        <f>'ETF MTD'!$BG$28/'ETF MTD'!$BG$3-1</f>
        <v/>
      </c>
      <c r="BL185" s="61">
        <f>BJ185*BK185</f>
        <v/>
      </c>
      <c r="BM185" s="61" t="n"/>
      <c r="BN185" s="61" t="inlineStr">
        <is>
          <t>VSMAX</t>
        </is>
      </c>
      <c r="BO185" s="49" t="n">
        <v>0</v>
      </c>
      <c r="BP185" s="61">
        <f>'ETF MTD'!$BG$28/'ETF MTD'!$BG$3-1</f>
        <v/>
      </c>
      <c r="BQ185" s="61">
        <f>BO185*BP185</f>
        <v/>
      </c>
      <c r="BR185" s="61" t="n"/>
      <c r="BS185" s="61" t="inlineStr">
        <is>
          <t>VSMAX</t>
        </is>
      </c>
      <c r="BT185" s="49" t="n">
        <v>0</v>
      </c>
      <c r="BU185" s="61">
        <f>'ETF MTD'!$BG$28/'ETF MTD'!$BG$3-1</f>
        <v/>
      </c>
      <c r="BV185" s="61">
        <f>BT185*BU185</f>
        <v/>
      </c>
      <c r="BW185" s="61" t="n"/>
      <c r="BX185" s="61" t="inlineStr">
        <is>
          <t>VSMAX</t>
        </is>
      </c>
      <c r="BY185" s="49" t="n">
        <v>0</v>
      </c>
      <c r="BZ185" s="61">
        <f>'ETF MTD'!$BG$28/'ETF MTD'!$BG$3-1</f>
        <v/>
      </c>
      <c r="CA185" s="61">
        <f>BY185*BZ185</f>
        <v/>
      </c>
      <c r="CB185" s="61" t="n"/>
      <c r="CC185" s="61" t="inlineStr">
        <is>
          <t>VSMAX</t>
        </is>
      </c>
      <c r="CD185" s="49" t="n">
        <v>0</v>
      </c>
      <c r="CE185" s="61">
        <f>'ETF MTD'!$BG$28/'ETF MTD'!$BG$3-1</f>
        <v/>
      </c>
      <c r="CF185" s="61">
        <f>CD185*CE185</f>
        <v/>
      </c>
      <c r="CG185" s="61" t="n"/>
      <c r="CH185" s="61" t="inlineStr">
        <is>
          <t>VSMAX</t>
        </is>
      </c>
      <c r="CI185" s="49" t="n">
        <v>0</v>
      </c>
      <c r="CJ185" s="61">
        <f>'ETF MTD'!$BG$28/'ETF MTD'!$BG$3-1</f>
        <v/>
      </c>
      <c r="CK185" s="61">
        <f>CI185*CJ185</f>
        <v/>
      </c>
      <c r="CL185" s="61" t="n"/>
      <c r="CM185" s="61" t="inlineStr">
        <is>
          <t>VSMAX</t>
        </is>
      </c>
      <c r="CN185" s="49" t="n">
        <v>0</v>
      </c>
      <c r="CO185" s="61">
        <f>'ETF MTD'!$BG$28/'ETF MTD'!$BG$3-1</f>
        <v/>
      </c>
      <c r="CP185" s="61">
        <f>CN185*CO185</f>
        <v/>
      </c>
      <c r="CQ185" s="61" t="n"/>
      <c r="CR185" s="61" t="inlineStr">
        <is>
          <t>VSMAX</t>
        </is>
      </c>
      <c r="CS185" s="49" t="n">
        <v>0</v>
      </c>
      <c r="CT185" s="61">
        <f>'ETF MTD'!$BG$28/'ETF MTD'!$BG$3-1</f>
        <v/>
      </c>
      <c r="CU185" s="61">
        <f>CS185*CT185</f>
        <v/>
      </c>
      <c r="CV185" s="61" t="n"/>
      <c r="CW185" s="61" t="inlineStr">
        <is>
          <t>VSMAX</t>
        </is>
      </c>
      <c r="CX185" s="49" t="n">
        <v>0</v>
      </c>
      <c r="CY185" s="61">
        <f>'ETF MTD'!$BG$28/'ETF MTD'!$BG$3-1</f>
        <v/>
      </c>
      <c r="CZ185" s="61">
        <f>CX185*CY185</f>
        <v/>
      </c>
      <c r="DA185" s="61" t="n"/>
      <c r="DB185" s="61" t="inlineStr">
        <is>
          <t>VSMAX</t>
        </is>
      </c>
      <c r="DC185" s="49" t="n">
        <v>0</v>
      </c>
      <c r="DD185" s="61">
        <f>'ETF MTD'!$BG$28/'ETF MTD'!$BG$3-1</f>
        <v/>
      </c>
      <c r="DE185" s="61">
        <f>DC185*DD185</f>
        <v/>
      </c>
      <c r="DF185" s="61" t="n"/>
      <c r="DG185" s="61" t="inlineStr">
        <is>
          <t>VSMAX</t>
        </is>
      </c>
      <c r="DH185" s="49" t="n">
        <v>0</v>
      </c>
      <c r="DI185" s="61">
        <f>'ETF MTD'!$BG$28/'ETF MTD'!$BG$3-1</f>
        <v/>
      </c>
      <c r="DJ185" s="61">
        <f>DH185*DI185</f>
        <v/>
      </c>
      <c r="DK185" s="61" t="n"/>
      <c r="DL185" s="61" t="inlineStr">
        <is>
          <t>VSMAX</t>
        </is>
      </c>
      <c r="DM185" s="49" t="n">
        <v>0</v>
      </c>
      <c r="DN185" s="61">
        <f>'ETF MTD'!$BG$28/'ETF MTD'!$BG$3-1</f>
        <v/>
      </c>
      <c r="DO185" s="61">
        <f>DM185*DN185</f>
        <v/>
      </c>
      <c r="DP185" s="61" t="n"/>
      <c r="DQ185" s="61" t="inlineStr">
        <is>
          <t>VSMAX</t>
        </is>
      </c>
      <c r="DR185" s="49" t="n">
        <v>0</v>
      </c>
      <c r="DS185" s="61">
        <f>'ETF MTD'!$BG$28/'ETF MTD'!$BG$3-1</f>
        <v/>
      </c>
      <c r="DT185" s="61">
        <f>DR185*DS185</f>
        <v/>
      </c>
      <c r="DU185" s="61" t="n"/>
      <c r="DV185" s="61" t="inlineStr">
        <is>
          <t>VSMAX</t>
        </is>
      </c>
      <c r="DW185" s="49" t="n">
        <v>0</v>
      </c>
      <c r="DX185" s="61">
        <f>'ETF MTD'!$BG$28/'ETF MTD'!$BG$3-1</f>
        <v/>
      </c>
      <c r="DY185" s="61">
        <f>DW185*DX185</f>
        <v/>
      </c>
      <c r="DZ185" s="61" t="n"/>
      <c r="EA185" s="61" t="inlineStr">
        <is>
          <t>VSMAX</t>
        </is>
      </c>
      <c r="EB185" s="49" t="n">
        <v>0</v>
      </c>
      <c r="EC185" s="61">
        <f>'ETF MTD'!$BG$28/'ETF MTD'!$BG$3-1</f>
        <v/>
      </c>
      <c r="ED185" s="61">
        <f>EB185*EC185</f>
        <v/>
      </c>
      <c r="EE185" s="61" t="n"/>
      <c r="EF185" s="61" t="inlineStr">
        <is>
          <t>VSMAX</t>
        </is>
      </c>
      <c r="EG185" s="49" t="n">
        <v>0</v>
      </c>
      <c r="EH185" s="61">
        <f>'ETF MTD'!$BG$28/'ETF MTD'!$BG$3-1</f>
        <v/>
      </c>
      <c r="EI185" s="61">
        <f>EG185*EH185</f>
        <v/>
      </c>
      <c r="EJ185" s="61" t="n"/>
      <c r="EK185" s="61" t="inlineStr">
        <is>
          <t>VSMAX</t>
        </is>
      </c>
      <c r="EL185" s="49" t="n">
        <v>0</v>
      </c>
      <c r="EM185" s="61">
        <f>'ETF MTD'!$BG$28/'ETF MTD'!$BG$3-1</f>
        <v/>
      </c>
      <c r="EN185" s="61">
        <f>EL185*EM185</f>
        <v/>
      </c>
      <c r="EO185" s="61" t="n"/>
      <c r="EP185" s="61" t="inlineStr">
        <is>
          <t>VSMAX</t>
        </is>
      </c>
      <c r="EQ185" s="49" t="n">
        <v>0</v>
      </c>
      <c r="ER185" s="61">
        <f>'ETF MTD'!$BG$28/'ETF MTD'!$BG$3-1</f>
        <v/>
      </c>
      <c r="ES185" s="61">
        <f>EQ185*ER185</f>
        <v/>
      </c>
      <c r="ET185" s="61" t="n"/>
      <c r="EU185" s="61" t="inlineStr">
        <is>
          <t>VSMAX</t>
        </is>
      </c>
      <c r="EV185" s="49" t="n">
        <v>0</v>
      </c>
      <c r="EW185" s="61">
        <f>'ETF MTD'!$BG$28/'ETF MTD'!$BG$3-1</f>
        <v/>
      </c>
      <c r="EX185" s="61">
        <f>EV185*EW185</f>
        <v/>
      </c>
      <c r="EY185" s="61" t="n"/>
      <c r="EZ185" s="61" t="inlineStr">
        <is>
          <t>VSMAX</t>
        </is>
      </c>
      <c r="FA185" s="49" t="n">
        <v>0</v>
      </c>
      <c r="FB185" s="61">
        <f>'ETF MTD'!$BG$28/'ETF MTD'!$BG$3-1</f>
        <v/>
      </c>
      <c r="FC185" s="61">
        <f>FA185*FB185</f>
        <v/>
      </c>
      <c r="FD185" s="61" t="n"/>
      <c r="FE185" s="61" t="inlineStr">
        <is>
          <t>VSMAX</t>
        </is>
      </c>
      <c r="FF185" s="49" t="n">
        <v>0</v>
      </c>
      <c r="FG185" s="61">
        <f>'ETF MTD'!$BG$28/'ETF MTD'!$BG$3-1</f>
        <v/>
      </c>
      <c r="FH185" s="61">
        <f>FF185*FG185</f>
        <v/>
      </c>
      <c r="FI185" s="61" t="n"/>
      <c r="FJ185" s="61" t="inlineStr">
        <is>
          <t>VSMAX</t>
        </is>
      </c>
      <c r="FK185" s="49" t="n">
        <v>0</v>
      </c>
      <c r="FL185" s="61">
        <f>'ETF MTD'!$BG$28/'ETF MTD'!$BG$3-1</f>
        <v/>
      </c>
      <c r="FM185" s="61">
        <f>FK185*FL185</f>
        <v/>
      </c>
      <c r="FN185" s="61" t="n"/>
      <c r="FO185" s="61" t="inlineStr">
        <is>
          <t>VSMAX</t>
        </is>
      </c>
      <c r="FP185" s="49" t="n">
        <v>0</v>
      </c>
      <c r="FQ185" s="61">
        <f>'ETF MTD'!$BG$28/'ETF MTD'!$BG$3-1</f>
        <v/>
      </c>
      <c r="FR185" s="61">
        <f>FP185*FQ185</f>
        <v/>
      </c>
      <c r="FS185" s="61" t="n"/>
      <c r="FT185" s="61" t="inlineStr">
        <is>
          <t>VSMAX</t>
        </is>
      </c>
      <c r="FU185" s="49" t="n">
        <v>0</v>
      </c>
      <c r="FV185" s="61">
        <f>'ETF MTD'!$BG$28/'ETF MTD'!$BG$3-1</f>
        <v/>
      </c>
      <c r="FW185" s="61">
        <f>FU185*FV185</f>
        <v/>
      </c>
      <c r="FX185" s="61" t="n"/>
      <c r="FY185" s="61" t="inlineStr">
        <is>
          <t>VSMAX</t>
        </is>
      </c>
      <c r="FZ185" s="41" t="n">
        <v>0</v>
      </c>
      <c r="GA185" s="61">
        <f>'ETF MTD'!$BG$28/'ETF MTD'!$BG$3-1</f>
        <v/>
      </c>
      <c r="GB185" s="61">
        <f>FZ185*GA185</f>
        <v/>
      </c>
      <c r="GC185" s="61" t="n"/>
      <c r="GD185" s="61" t="inlineStr">
        <is>
          <t>VSMAX</t>
        </is>
      </c>
      <c r="GE185" s="41" t="n">
        <v>0</v>
      </c>
      <c r="GF185" s="61">
        <f>'ETF MTD'!$BG$28/'ETF MTD'!$BG$3-1</f>
        <v/>
      </c>
      <c r="GG185" s="61">
        <f>GE185*GF185</f>
        <v/>
      </c>
      <c r="GH185" s="61" t="n"/>
      <c r="GI185" s="61" t="inlineStr">
        <is>
          <t>VSMAX</t>
        </is>
      </c>
      <c r="GJ185" s="41" t="n">
        <v>0</v>
      </c>
      <c r="GK185" s="61">
        <f>'ETF MTD'!$BG$28/'ETF MTD'!$BG$3-1</f>
        <v/>
      </c>
      <c r="GL185" s="61">
        <f>GJ185*GK185</f>
        <v/>
      </c>
      <c r="GM185" s="61" t="n"/>
      <c r="GN185" s="61" t="inlineStr">
        <is>
          <t>VSMAX</t>
        </is>
      </c>
      <c r="GO185" s="41" t="n">
        <v>0</v>
      </c>
      <c r="GP185" s="61">
        <f>'ETF MTD'!$BG$28/'ETF MTD'!$BG$3-1</f>
        <v/>
      </c>
      <c r="GQ185" s="61">
        <f>GO185*GP185</f>
        <v/>
      </c>
      <c r="GR185" s="61" t="n"/>
      <c r="GS185" s="61" t="inlineStr">
        <is>
          <t>VSMAX</t>
        </is>
      </c>
      <c r="GT185" s="41" t="n">
        <v>0</v>
      </c>
      <c r="GU185" s="61">
        <f>'ETF MTD'!$BG$28/'ETF MTD'!$BG$3-1</f>
        <v/>
      </c>
      <c r="GV185" s="61">
        <f>GT185*GU185</f>
        <v/>
      </c>
      <c r="GW185" s="61" t="n"/>
      <c r="GX185" s="61" t="inlineStr">
        <is>
          <t>VSMAX</t>
        </is>
      </c>
      <c r="GY185" s="41" t="n">
        <v>0</v>
      </c>
      <c r="GZ185" s="61">
        <f>'ETF MTD'!$BG$28/'ETF MTD'!$BG$3-1</f>
        <v/>
      </c>
      <c r="HA185" s="61">
        <f>GY185*GZ185</f>
        <v/>
      </c>
      <c r="HB185" s="61" t="n"/>
      <c r="HC185" s="61" t="inlineStr">
        <is>
          <t>VSMAX</t>
        </is>
      </c>
      <c r="HD185" s="41" t="n">
        <v>0</v>
      </c>
      <c r="HE185" s="61">
        <f>'ETF MTD'!$BG$28/'ETF MTD'!$BG$3-1</f>
        <v/>
      </c>
      <c r="HF185" s="61">
        <f>HD185*HE185</f>
        <v/>
      </c>
      <c r="HG185" s="61" t="n"/>
      <c r="HH185" s="61" t="inlineStr">
        <is>
          <t>VSMAX</t>
        </is>
      </c>
      <c r="HI185" s="41" t="n">
        <v>0</v>
      </c>
      <c r="HJ185" s="61">
        <f>'ETF MTD'!$BG$28/'ETF MTD'!$BG$3-1</f>
        <v/>
      </c>
      <c r="HK185" s="61">
        <f>HI185*HJ185</f>
        <v/>
      </c>
      <c r="HL185" s="61" t="n"/>
      <c r="HM185" s="61" t="inlineStr">
        <is>
          <t>VSMAX</t>
        </is>
      </c>
      <c r="HN185" s="41" t="n">
        <v>0</v>
      </c>
      <c r="HO185" s="61">
        <f>'ETF MTD'!$BG$28/'ETF MTD'!$BG$3-1</f>
        <v/>
      </c>
      <c r="HP185" s="61">
        <f>HN185*HO185</f>
        <v/>
      </c>
      <c r="HQ185" s="61" t="n"/>
      <c r="HR185" s="61" t="inlineStr">
        <is>
          <t>VSMAX</t>
        </is>
      </c>
      <c r="HS185" s="41" t="n">
        <v>0</v>
      </c>
      <c r="HT185" s="61">
        <f>'ETF MTD'!$BG$28/'ETF MTD'!$BG$3-1</f>
        <v/>
      </c>
      <c r="HU185" s="61">
        <f>HS185*HT185</f>
        <v/>
      </c>
      <c r="HV185" s="61" t="n"/>
      <c r="HW185" s="61" t="inlineStr">
        <is>
          <t>VSMAX</t>
        </is>
      </c>
      <c r="HX185" s="41" t="n">
        <v>0</v>
      </c>
      <c r="HY185" s="61">
        <f>'ETF MTD'!$BG$28/'ETF MTD'!$BG$3-1</f>
        <v/>
      </c>
      <c r="HZ185" s="61">
        <f>HX185*HY185</f>
        <v/>
      </c>
      <c r="IA185" s="61" t="n"/>
      <c r="IB185" s="61" t="inlineStr">
        <is>
          <t>VSMAX</t>
        </is>
      </c>
      <c r="IC185" s="41" t="n">
        <v>0</v>
      </c>
      <c r="ID185" s="61">
        <f>'ETF MTD'!$BG$28/'ETF MTD'!$BG$3-1</f>
        <v/>
      </c>
      <c r="IE185" s="61">
        <f>IC185*ID185</f>
        <v/>
      </c>
      <c r="IF185" s="61" t="n"/>
      <c r="IG185" s="61" t="inlineStr">
        <is>
          <t>VSMAX</t>
        </is>
      </c>
      <c r="IH185" s="41" t="n">
        <v>0</v>
      </c>
      <c r="II185" s="61">
        <f>'ETF MTD'!$BG$28/'ETF MTD'!$BG$3-1</f>
        <v/>
      </c>
      <c r="IJ185" s="61">
        <f>IH185*II185</f>
        <v/>
      </c>
      <c r="IK185" s="61" t="n"/>
      <c r="IL185" s="61" t="inlineStr">
        <is>
          <t>VSMAX</t>
        </is>
      </c>
      <c r="IM185" s="41" t="n">
        <v>0</v>
      </c>
      <c r="IN185" s="61">
        <f>'ETF MTD'!$BG$28/'ETF MTD'!$BG$3-1</f>
        <v/>
      </c>
      <c r="IO185" s="61">
        <f>IM185*IN185</f>
        <v/>
      </c>
      <c r="IP185" s="61" t="n"/>
      <c r="IQ185" s="61" t="inlineStr">
        <is>
          <t>VSMAX</t>
        </is>
      </c>
      <c r="IR185" s="41" t="n">
        <v>0</v>
      </c>
      <c r="IS185" s="61">
        <f>'ETF MTD'!$BG$28/'ETF MTD'!$BG$3-1</f>
        <v/>
      </c>
      <c r="IT185" s="61">
        <f>IR185*IS185</f>
        <v/>
      </c>
      <c r="IU185" s="61" t="n"/>
      <c r="IV185" s="61" t="inlineStr">
        <is>
          <t>VSMAX</t>
        </is>
      </c>
      <c r="IW185" s="41" t="n">
        <v>0</v>
      </c>
      <c r="IX185" s="61">
        <f>'ETF MTD'!$BG$28/'ETF MTD'!$BG$3-1</f>
        <v/>
      </c>
      <c r="IY185" s="61">
        <f>IW185*IX185</f>
        <v/>
      </c>
      <c r="IZ185" s="61" t="n"/>
      <c r="JA185" s="61" t="inlineStr">
        <is>
          <t>VSMAX</t>
        </is>
      </c>
      <c r="JB185" s="41" t="n">
        <v>0</v>
      </c>
      <c r="JC185" s="61">
        <f>'ETF MTD'!$BG$28/'ETF MTD'!$BG$3-1</f>
        <v/>
      </c>
      <c r="JD185" s="61">
        <f>JB185*JC185</f>
        <v/>
      </c>
      <c r="JE185" s="61" t="n"/>
      <c r="JF185" s="61" t="inlineStr">
        <is>
          <t>VSMAX</t>
        </is>
      </c>
      <c r="JG185" s="41" t="n">
        <v>0</v>
      </c>
      <c r="JH185" s="61">
        <f>'ETF MTD'!$BG$28/'ETF MTD'!$BG$3-1</f>
        <v/>
      </c>
      <c r="JI185" s="61">
        <f>JG185*JH185</f>
        <v/>
      </c>
      <c r="JJ185" s="61" t="n"/>
      <c r="JK185" s="61" t="inlineStr">
        <is>
          <t>VSMAX</t>
        </is>
      </c>
      <c r="JL185" s="41" t="n">
        <v>0</v>
      </c>
      <c r="JM185" s="61">
        <f>'ETF MTD'!$BG$28/'ETF MTD'!$BG$3-1</f>
        <v/>
      </c>
      <c r="JN185" s="61">
        <f>JL185*JM185</f>
        <v/>
      </c>
      <c r="JO185" s="61" t="n"/>
      <c r="JP185" s="61" t="inlineStr">
        <is>
          <t>VSMAX</t>
        </is>
      </c>
      <c r="JQ185" s="41" t="n">
        <v>0</v>
      </c>
      <c r="JR185" s="61">
        <f>'ETF MTD'!$BG$28/'ETF MTD'!$BG$3-1</f>
        <v/>
      </c>
      <c r="JS185" s="61">
        <f>JQ185*JR185</f>
        <v/>
      </c>
      <c r="JT185" s="61" t="n"/>
      <c r="JU185" s="61" t="inlineStr">
        <is>
          <t>VSMAX</t>
        </is>
      </c>
      <c r="JV185" s="41" t="n">
        <v>0</v>
      </c>
      <c r="JW185" s="61">
        <f>'ETF MTD'!$BG$28/'ETF MTD'!$BG$3-1</f>
        <v/>
      </c>
      <c r="JX185" s="61">
        <f>JV185*JW185</f>
        <v/>
      </c>
      <c r="JY185" s="61" t="n"/>
      <c r="JZ185" s="61" t="inlineStr">
        <is>
          <t>VSMAX</t>
        </is>
      </c>
      <c r="KA185" s="41" t="n">
        <v>0</v>
      </c>
      <c r="KB185" s="61">
        <f>'ETF MTD'!$BG$28/'ETF MTD'!$BG$3-1</f>
        <v/>
      </c>
      <c r="KC185" s="61">
        <f>KA185*KB185</f>
        <v/>
      </c>
      <c r="KD185" s="61" t="n"/>
      <c r="KE185" s="61" t="inlineStr">
        <is>
          <t>VSMAX</t>
        </is>
      </c>
      <c r="KF185" s="41" t="n">
        <v>0</v>
      </c>
      <c r="KG185" s="61">
        <f>'ETF MTD'!$BG$28/'ETF MTD'!$BG$3-1</f>
        <v/>
      </c>
      <c r="KH185" s="61">
        <f>KF185*KG185</f>
        <v/>
      </c>
      <c r="KI185" s="61" t="n"/>
      <c r="KJ185" s="61" t="inlineStr">
        <is>
          <t>VSMAX</t>
        </is>
      </c>
      <c r="KK185" s="41" t="n">
        <v>0</v>
      </c>
      <c r="KL185" s="61">
        <f>'ETF MTD'!$BG$28/'ETF MTD'!$BG$3-1</f>
        <v/>
      </c>
      <c r="KM185" s="61">
        <f>KK185*KL185</f>
        <v/>
      </c>
      <c r="KN185" s="61" t="n"/>
      <c r="KO185" s="61" t="inlineStr">
        <is>
          <t>VSMAX</t>
        </is>
      </c>
      <c r="KP185" s="41" t="n">
        <v>0</v>
      </c>
      <c r="KQ185" s="61">
        <f>'ETF MTD'!$BG$28/'ETF MTD'!$BG$3-1</f>
        <v/>
      </c>
      <c r="KR185" s="61">
        <f>KP185*KQ185</f>
        <v/>
      </c>
      <c r="KS185" s="61" t="n"/>
      <c r="KT185" s="61" t="inlineStr">
        <is>
          <t>VSMAX</t>
        </is>
      </c>
      <c r="KU185" s="41" t="n">
        <v>0</v>
      </c>
      <c r="KV185" s="61">
        <f>'ETF MTD'!$BG$28/'ETF MTD'!$BG$3-1</f>
        <v/>
      </c>
      <c r="KW185" s="61">
        <f>KU185*KV185</f>
        <v/>
      </c>
      <c r="KX185" s="61" t="n"/>
      <c r="KY185" s="61" t="inlineStr">
        <is>
          <t>VSMAX</t>
        </is>
      </c>
      <c r="KZ185" s="41" t="n">
        <v>0</v>
      </c>
      <c r="LA185" s="61">
        <f>'ETF MTD'!$BG$28/'ETF MTD'!$BG$3-1</f>
        <v/>
      </c>
      <c r="LB185" s="61">
        <f>KZ185*LA185</f>
        <v/>
      </c>
      <c r="LC185" s="61" t="n"/>
      <c r="LD185" s="61" t="inlineStr">
        <is>
          <t>VSMAX</t>
        </is>
      </c>
      <c r="LE185" s="41" t="n">
        <v>0</v>
      </c>
      <c r="LF185" s="61">
        <f>'ETF MTD'!$BG$28/'ETF MTD'!$BG$3-1</f>
        <v/>
      </c>
      <c r="LG185" s="61">
        <f>LE185*LF185</f>
        <v/>
      </c>
      <c r="LH185" s="61" t="n"/>
      <c r="LI185" t="inlineStr">
        <is>
          <t>U.S. Govt UST</t>
        </is>
      </c>
      <c r="LJ185" s="41" t="n">
        <v>0</v>
      </c>
      <c r="LK185" s="61" t="n">
        <v>0</v>
      </c>
      <c r="LL185" s="61">
        <f>LJ185*LK185</f>
        <v/>
      </c>
      <c r="LM185" s="61" t="n"/>
      <c r="LN185" t="inlineStr">
        <is>
          <t>U.S. Govt UST</t>
        </is>
      </c>
      <c r="LO185" s="41" t="n">
        <v>0</v>
      </c>
      <c r="LP185" s="61" t="n">
        <v>0</v>
      </c>
      <c r="LQ185" s="61">
        <f>LO185*LP185</f>
        <v/>
      </c>
      <c r="LR185" s="61" t="n"/>
      <c r="LS185" t="inlineStr">
        <is>
          <t>U.S. Govt UST</t>
        </is>
      </c>
      <c r="LT185" s="41" t="n">
        <v>0</v>
      </c>
      <c r="LU185" s="61" t="n">
        <v>0</v>
      </c>
      <c r="LV185" s="61">
        <f>LT185*LU185</f>
        <v/>
      </c>
      <c r="LW185" s="61" t="n"/>
      <c r="LX185" t="inlineStr">
        <is>
          <t>U.S. Govt UST</t>
        </is>
      </c>
      <c r="LY185" s="41" t="n">
        <v>0</v>
      </c>
      <c r="LZ185" s="61" t="n">
        <v>0</v>
      </c>
      <c r="MA185" s="61">
        <f>LY185*LZ185</f>
        <v/>
      </c>
      <c r="MB185" s="61" t="n"/>
      <c r="MC185" t="inlineStr">
        <is>
          <t>U.S. Govt UST</t>
        </is>
      </c>
      <c r="MD185" s="41" t="n">
        <v>0</v>
      </c>
      <c r="ME185" s="61" t="n">
        <v>0</v>
      </c>
      <c r="MF185" s="61">
        <f>MD185*ME185</f>
        <v/>
      </c>
      <c r="MG185" s="61" t="n"/>
      <c r="MH185" t="inlineStr">
        <is>
          <t>U.S. Govt UST</t>
        </is>
      </c>
      <c r="MI185" s="41" t="n">
        <v>0</v>
      </c>
      <c r="MJ185" s="61" t="n">
        <v>0</v>
      </c>
      <c r="MK185" s="61">
        <f>MI185*MJ185</f>
        <v/>
      </c>
      <c r="ML185" s="61" t="n"/>
      <c r="MM185" t="inlineStr">
        <is>
          <t>U.S. Govt UST</t>
        </is>
      </c>
      <c r="MN185" s="41" t="n">
        <v>0</v>
      </c>
      <c r="MO185" s="61" t="n">
        <v>0</v>
      </c>
      <c r="MP185" s="61">
        <f>MN185*MO185</f>
        <v/>
      </c>
      <c r="MQ185" s="33" t="n"/>
      <c r="MR185" t="inlineStr">
        <is>
          <t>U.S. Govt UST</t>
        </is>
      </c>
      <c r="MS185" s="41" t="n">
        <v>0</v>
      </c>
      <c r="MT185" s="61" t="n">
        <v>0</v>
      </c>
      <c r="MU185" s="61">
        <f>MS185*MT185</f>
        <v/>
      </c>
      <c r="MV185" s="61" t="n"/>
      <c r="MW185" t="inlineStr">
        <is>
          <t>U.S. Govt UST</t>
        </is>
      </c>
      <c r="MX185" s="41" t="n">
        <v>0</v>
      </c>
      <c r="MY185" s="61" t="n">
        <v>0</v>
      </c>
      <c r="MZ185" s="61">
        <f>MX185*MY185</f>
        <v/>
      </c>
      <c r="NA185" s="33" t="n"/>
      <c r="NB185" t="inlineStr">
        <is>
          <t>U.S. Govt UST</t>
        </is>
      </c>
      <c r="NC185" s="41" t="n">
        <v>0</v>
      </c>
      <c r="ND185" s="61" t="n">
        <v>0</v>
      </c>
      <c r="NE185" s="61">
        <f>NC185*ND185</f>
        <v/>
      </c>
      <c r="NF185" s="33" t="n"/>
      <c r="NG185" t="inlineStr">
        <is>
          <t>U.S. Govt UST</t>
        </is>
      </c>
      <c r="NH185" s="41" t="n">
        <v>0.485</v>
      </c>
      <c r="NI185" s="61" t="n">
        <v>0</v>
      </c>
      <c r="NJ185" s="61">
        <f>NH185*NI185</f>
        <v/>
      </c>
      <c r="NK185" s="33" t="n"/>
      <c r="NL185" t="inlineStr">
        <is>
          <t>U.S. Govt UST</t>
        </is>
      </c>
      <c r="NM185" s="41" t="n">
        <v>0.3299999999999998</v>
      </c>
      <c r="NN185" s="61" t="n">
        <v>0</v>
      </c>
      <c r="NO185" s="61">
        <f>NM185*NN185</f>
        <v/>
      </c>
      <c r="NP185" s="33" t="n"/>
      <c r="NQ185" t="inlineStr">
        <is>
          <t>U.S. Govt UST</t>
        </is>
      </c>
      <c r="NR185" s="41" t="n">
        <v>0</v>
      </c>
      <c r="NS185" s="61" t="n">
        <v>0</v>
      </c>
      <c r="NT185" s="61">
        <f>NR185*NS185</f>
        <v/>
      </c>
      <c r="NU185" s="33" t="n"/>
      <c r="NV185" t="inlineStr">
        <is>
          <t>U.S. Govt UST</t>
        </is>
      </c>
      <c r="NW185" s="41" t="n">
        <v>0.155</v>
      </c>
      <c r="NX185" s="61" t="n">
        <v>0</v>
      </c>
      <c r="NY185" s="61">
        <f>NW185*NX185</f>
        <v/>
      </c>
      <c r="NZ185" s="33" t="n"/>
      <c r="OA185" t="inlineStr">
        <is>
          <t>U.S. Govt UST</t>
        </is>
      </c>
      <c r="OB185" s="41" t="n">
        <v>0.075</v>
      </c>
      <c r="OC185" s="61" t="n">
        <v>0</v>
      </c>
      <c r="OD185" s="61">
        <f>OB185*OC185</f>
        <v/>
      </c>
      <c r="OE185" s="33" t="n"/>
      <c r="OF185" t="inlineStr">
        <is>
          <t>U.S. Govt UST</t>
        </is>
      </c>
      <c r="OG185" s="41" t="n">
        <v>0.075</v>
      </c>
      <c r="OH185" s="61" t="n">
        <v>0</v>
      </c>
      <c r="OI185" s="61">
        <f>OG185*OH185</f>
        <v/>
      </c>
      <c r="OJ185" s="33" t="n"/>
      <c r="OK185" t="inlineStr">
        <is>
          <t>U.S. Govt UST</t>
        </is>
      </c>
      <c r="OL185" s="41" t="n">
        <v>0.075</v>
      </c>
      <c r="OM185" s="61" t="n">
        <v>0</v>
      </c>
      <c r="ON185" s="61">
        <f>OL185*OM185</f>
        <v/>
      </c>
      <c r="OO185" s="33" t="n"/>
      <c r="OP185" t="inlineStr">
        <is>
          <t>U.S. Govt UST</t>
        </is>
      </c>
      <c r="OQ185" s="41" t="n">
        <v>0.375</v>
      </c>
      <c r="OR185" s="61" t="n">
        <v>0</v>
      </c>
      <c r="OS185" s="61">
        <f>OQ185*OR185</f>
        <v/>
      </c>
      <c r="OT185" s="33" t="n"/>
      <c r="OU185" t="inlineStr">
        <is>
          <t>U.S. Govt UST</t>
        </is>
      </c>
      <c r="OV185" s="41" t="n">
        <v>0.375</v>
      </c>
      <c r="OW185" s="61" t="n">
        <v>0</v>
      </c>
      <c r="OX185" s="61">
        <f>OV185*OW185</f>
        <v/>
      </c>
      <c r="OY185" s="33" t="n"/>
      <c r="OZ185" t="inlineStr">
        <is>
          <t>U.S. Govt UST</t>
        </is>
      </c>
      <c r="PA185" s="41" t="n">
        <v>0</v>
      </c>
      <c r="PB185" s="61" t="n">
        <v>0</v>
      </c>
      <c r="PC185" s="61">
        <f>PA185*PB185</f>
        <v/>
      </c>
      <c r="PD185" s="33" t="n"/>
      <c r="PE185" t="inlineStr">
        <is>
          <t>U.S. Govt UST</t>
        </is>
      </c>
      <c r="PF185" s="41" t="n">
        <v>0</v>
      </c>
      <c r="PG185" s="61" t="n">
        <v>0</v>
      </c>
      <c r="PH185" s="61">
        <f>PF185*PG185</f>
        <v/>
      </c>
      <c r="PI185" s="33" t="n"/>
      <c r="PJ185" t="inlineStr">
        <is>
          <t>U.S. Govt UST</t>
        </is>
      </c>
      <c r="PK185" s="41" t="n">
        <v>0</v>
      </c>
      <c r="PL185" s="61" t="n">
        <v>0</v>
      </c>
      <c r="PM185" s="61">
        <f>PK185*PL185</f>
        <v/>
      </c>
      <c r="PN185" s="33" t="n"/>
      <c r="PO185" t="inlineStr">
        <is>
          <t>U.S. Govt UST</t>
        </is>
      </c>
      <c r="PP185" s="41" t="n">
        <v>0.075</v>
      </c>
      <c r="PQ185" s="61" t="n">
        <v>0</v>
      </c>
      <c r="PR185" s="61">
        <f>PP185*PQ185</f>
        <v/>
      </c>
      <c r="PS185" s="33" t="n"/>
      <c r="PT185" t="inlineStr">
        <is>
          <t>U.S. Govt UST</t>
        </is>
      </c>
      <c r="PU185" s="41" t="n">
        <v>0.075</v>
      </c>
      <c r="PV185" s="61" t="n">
        <v>0</v>
      </c>
      <c r="PW185" s="61">
        <f>PU185*PV185</f>
        <v/>
      </c>
      <c r="PX185" s="33" t="n"/>
      <c r="PY185" t="inlineStr">
        <is>
          <t>U.S. Govt UST</t>
        </is>
      </c>
      <c r="PZ185" s="41" t="n">
        <v>0.075</v>
      </c>
      <c r="QA185" s="61" t="n">
        <v>0</v>
      </c>
      <c r="QB185" s="61">
        <f>PZ185*QA185</f>
        <v/>
      </c>
      <c r="QC185" s="33" t="n"/>
      <c r="QD185" t="inlineStr">
        <is>
          <t>U.S. Govt UST</t>
        </is>
      </c>
      <c r="QE185" s="41" t="n">
        <v>0.075</v>
      </c>
      <c r="QF185" s="61" t="n">
        <v>0</v>
      </c>
      <c r="QG185" s="61">
        <f>QE185*QF185</f>
        <v/>
      </c>
      <c r="QH185" s="61" t="n"/>
      <c r="QI185" t="inlineStr">
        <is>
          <t>U.S. Govt UST</t>
        </is>
      </c>
      <c r="QJ185" s="41" t="n">
        <v>0</v>
      </c>
      <c r="QK185" s="61" t="n">
        <v>0</v>
      </c>
      <c r="QL185" s="61">
        <f>QJ185*QK185</f>
        <v/>
      </c>
      <c r="QM185" s="33" t="n"/>
      <c r="QN185" t="inlineStr">
        <is>
          <t>U.S. Govt UST</t>
        </is>
      </c>
      <c r="QO185" s="41" t="n">
        <v>0</v>
      </c>
      <c r="QP185" s="61" t="n">
        <v>0</v>
      </c>
      <c r="QQ185" s="61">
        <f>QO185*QP185</f>
        <v/>
      </c>
      <c r="QR185" s="33" t="n"/>
      <c r="QS185" t="inlineStr">
        <is>
          <t>U.S. Govt UST</t>
        </is>
      </c>
      <c r="QT185" s="41" t="n">
        <v>0</v>
      </c>
      <c r="QU185" s="61" t="n">
        <v>0</v>
      </c>
      <c r="QV185" s="61">
        <f>QT185*QU185</f>
        <v/>
      </c>
      <c r="QW185" s="33" t="n"/>
      <c r="QX185" t="inlineStr">
        <is>
          <t>U.S. Govt UST</t>
        </is>
      </c>
      <c r="QY185" s="41" t="n">
        <v>0</v>
      </c>
      <c r="QZ185" s="61" t="n">
        <v>0</v>
      </c>
      <c r="RA185" s="61">
        <f>QY185*QZ185</f>
        <v/>
      </c>
      <c r="RB185" s="33" t="n"/>
      <c r="RC185" t="inlineStr">
        <is>
          <t>U.S. Govt UST</t>
        </is>
      </c>
      <c r="RD185" s="41" t="n">
        <v>0.075</v>
      </c>
      <c r="RE185" s="61" t="n">
        <v>0</v>
      </c>
      <c r="RF185" s="61">
        <f>RD185*RE185</f>
        <v/>
      </c>
      <c r="RG185" s="33" t="n"/>
      <c r="RH185" t="inlineStr">
        <is>
          <t>U.S. Govt UST</t>
        </is>
      </c>
      <c r="RI185" s="41" t="n">
        <v>0.075</v>
      </c>
      <c r="RJ185" s="61" t="n">
        <v>0</v>
      </c>
      <c r="RK185" s="61">
        <f>RI185*RJ185</f>
        <v/>
      </c>
      <c r="RL185" s="61" t="n"/>
    </row>
    <row r="186">
      <c r="U186" s="61" t="n"/>
      <c r="V186" s="33" t="n"/>
      <c r="W186" s="33" t="n"/>
      <c r="X186" s="33" t="n"/>
      <c r="Y186" s="33" t="n"/>
      <c r="Z186" s="61" t="n"/>
      <c r="AA186" s="33" t="n"/>
      <c r="AB186" s="33" t="n"/>
      <c r="AC186" s="33" t="n"/>
      <c r="AD186" s="33" t="n"/>
      <c r="AE186" s="61" t="n"/>
      <c r="AF186" s="33" t="n"/>
      <c r="AG186" s="33" t="n"/>
      <c r="AH186" s="33" t="n"/>
      <c r="AI186" s="33" t="n"/>
      <c r="AJ186" s="61" t="n"/>
      <c r="AK186" s="33" t="n"/>
      <c r="AL186" s="33" t="n"/>
      <c r="AM186" s="33" t="n"/>
      <c r="AN186" s="33" t="n"/>
      <c r="AO186" s="61" t="n"/>
      <c r="AP186" s="33" t="n"/>
      <c r="AQ186" s="33" t="n"/>
      <c r="AR186" s="33" t="n"/>
      <c r="AS186" s="33" t="n"/>
      <c r="AT186" s="61" t="n"/>
      <c r="AU186" s="33" t="n"/>
      <c r="AV186" s="33" t="n"/>
      <c r="AW186" s="33" t="n"/>
      <c r="AX186" s="33" t="n"/>
      <c r="AY186" s="61" t="n"/>
      <c r="AZ186" s="33" t="n"/>
      <c r="BA186" s="33" t="n"/>
      <c r="BB186" s="33" t="n"/>
      <c r="BC186" s="33" t="n"/>
      <c r="BD186" s="61" t="n"/>
      <c r="BE186" s="33" t="n"/>
      <c r="BF186" s="33" t="n"/>
      <c r="BG186" s="33" t="n"/>
      <c r="BH186" s="33" t="n"/>
      <c r="BI186" s="61" t="n"/>
      <c r="BJ186" s="33" t="n"/>
      <c r="BK186" s="33" t="n"/>
      <c r="BL186" s="33" t="n"/>
      <c r="BM186" s="33" t="n"/>
      <c r="BN186" s="61" t="n"/>
      <c r="BO186" s="33" t="n"/>
      <c r="BP186" s="33" t="n"/>
      <c r="BQ186" s="33" t="n"/>
      <c r="BR186" s="33" t="n"/>
      <c r="BS186" s="61" t="n"/>
      <c r="BT186" s="33" t="n"/>
      <c r="BU186" s="33" t="n"/>
      <c r="BV186" s="33" t="n"/>
      <c r="BW186" s="33" t="n"/>
      <c r="BX186" s="61" t="n"/>
      <c r="BY186" s="33" t="n"/>
      <c r="BZ186" s="33" t="n"/>
      <c r="CA186" s="33" t="n"/>
      <c r="CB186" s="33" t="n"/>
      <c r="CC186" s="61" t="n"/>
      <c r="CD186" s="33" t="n"/>
      <c r="CE186" s="33" t="n"/>
      <c r="CF186" s="33" t="n"/>
      <c r="CG186" s="33" t="n"/>
      <c r="CH186" s="61" t="n"/>
      <c r="CI186" s="33" t="n"/>
      <c r="CJ186" s="33" t="n"/>
      <c r="CK186" s="33" t="n"/>
      <c r="CL186" s="33" t="n"/>
      <c r="CM186" s="61" t="n"/>
      <c r="CN186" s="33" t="n"/>
      <c r="CO186" s="33" t="n"/>
      <c r="CP186" s="33" t="n"/>
      <c r="CQ186" s="33" t="n"/>
      <c r="CR186" s="61" t="n"/>
      <c r="CS186" s="33" t="n"/>
      <c r="CT186" s="33" t="n"/>
      <c r="CU186" s="33" t="n"/>
      <c r="CV186" s="33" t="n"/>
      <c r="CW186" s="61" t="n"/>
      <c r="CX186" s="33" t="n"/>
      <c r="CY186" s="33" t="n"/>
      <c r="CZ186" s="33" t="n"/>
      <c r="DA186" s="33" t="n"/>
      <c r="DB186" s="61" t="n"/>
      <c r="DC186" s="33" t="n"/>
      <c r="DD186" s="33" t="n"/>
      <c r="DE186" s="33" t="n"/>
      <c r="DF186" s="33" t="n"/>
      <c r="DG186" s="61" t="n"/>
      <c r="DH186" s="33" t="n"/>
      <c r="DI186" s="33" t="n"/>
      <c r="DJ186" s="33" t="n"/>
      <c r="DK186" s="33" t="n"/>
      <c r="DL186" s="61" t="n"/>
      <c r="DM186" s="33" t="n"/>
      <c r="DN186" s="33" t="n"/>
      <c r="DO186" s="33" t="n"/>
      <c r="DP186" s="33" t="n"/>
      <c r="DQ186" s="61" t="n"/>
      <c r="DR186" s="33" t="n"/>
      <c r="DS186" s="33" t="n"/>
      <c r="DT186" s="33" t="n"/>
      <c r="DU186" s="33" t="n"/>
      <c r="DV186" s="61" t="n"/>
      <c r="DW186" s="33" t="n"/>
      <c r="DX186" s="33" t="n"/>
      <c r="DY186" s="33" t="n"/>
      <c r="DZ186" s="33" t="n"/>
      <c r="EA186" s="61" t="n"/>
      <c r="EB186" s="33" t="n"/>
      <c r="EC186" s="33" t="n"/>
      <c r="ED186" s="33" t="n"/>
      <c r="EE186" s="33" t="n"/>
      <c r="EF186" s="61" t="n"/>
      <c r="EG186" s="33" t="n"/>
      <c r="EH186" s="33" t="n"/>
      <c r="EI186" s="33" t="n"/>
      <c r="EJ186" s="33" t="n"/>
      <c r="EK186" s="61" t="n"/>
      <c r="EL186" s="33" t="n"/>
      <c r="EM186" s="33" t="n"/>
      <c r="EN186" s="33" t="n"/>
      <c r="EO186" s="33" t="n"/>
      <c r="EP186" s="61" t="n"/>
      <c r="EQ186" s="33" t="n"/>
      <c r="ER186" s="33" t="n"/>
      <c r="ES186" s="33" t="n"/>
      <c r="ET186" s="33" t="n"/>
      <c r="EU186" s="61" t="n"/>
      <c r="EV186" s="33" t="n"/>
      <c r="EW186" s="33" t="n"/>
      <c r="EX186" s="33" t="n"/>
      <c r="EY186" s="33" t="n"/>
      <c r="EZ186" s="61" t="n"/>
      <c r="FA186" s="33" t="n"/>
      <c r="FB186" s="33" t="n"/>
      <c r="FC186" s="33" t="n"/>
      <c r="FD186" s="33" t="n"/>
      <c r="FE186" s="61" t="n"/>
      <c r="FF186" s="33" t="n"/>
      <c r="FG186" s="33" t="n"/>
      <c r="FH186" s="33" t="n"/>
      <c r="FI186" s="33" t="n"/>
      <c r="FJ186" s="61" t="n"/>
      <c r="FK186" s="33" t="n"/>
      <c r="FL186" s="33" t="n"/>
      <c r="FM186" s="33" t="n"/>
      <c r="FN186" s="33" t="n"/>
      <c r="FO186" s="61" t="n"/>
      <c r="FP186" s="33" t="n"/>
      <c r="FQ186" s="33" t="n"/>
      <c r="FR186" s="33" t="n"/>
      <c r="FS186" s="33" t="n"/>
      <c r="FT186" s="61" t="n"/>
      <c r="FU186" s="33" t="n"/>
      <c r="FV186" s="33" t="n"/>
      <c r="FW186" s="33" t="n"/>
      <c r="FX186" s="33" t="n"/>
      <c r="FY186" s="61" t="n"/>
      <c r="FZ186" s="34" t="n"/>
      <c r="GA186" s="33" t="n"/>
      <c r="GB186" s="33" t="n"/>
      <c r="GC186" s="33" t="n"/>
      <c r="GD186" s="61" t="n"/>
      <c r="GE186" s="34" t="n"/>
      <c r="GF186" s="33" t="n"/>
      <c r="GG186" s="33" t="n"/>
      <c r="GH186" s="33" t="n"/>
      <c r="GI186" s="61" t="n"/>
      <c r="GJ186" s="34" t="n"/>
      <c r="GK186" s="33" t="n"/>
      <c r="GL186" s="33" t="n"/>
      <c r="GM186" s="33" t="n"/>
      <c r="GN186" s="61" t="n"/>
      <c r="GO186" s="34" t="n"/>
      <c r="GP186" s="33" t="n"/>
      <c r="GQ186" s="33" t="n"/>
      <c r="GR186" s="33" t="n"/>
      <c r="GS186" s="61" t="n"/>
      <c r="GT186" s="34" t="n"/>
      <c r="GU186" s="33" t="n"/>
      <c r="GV186" s="33" t="n"/>
      <c r="GW186" s="33" t="n"/>
      <c r="GX186" s="61" t="n"/>
      <c r="GY186" s="34" t="n"/>
      <c r="GZ186" s="33" t="n"/>
      <c r="HA186" s="33" t="n"/>
      <c r="HB186" s="33" t="n"/>
      <c r="HC186" s="61" t="n"/>
      <c r="HD186" s="34" t="n"/>
      <c r="HE186" s="33" t="n"/>
      <c r="HF186" s="33" t="n"/>
      <c r="HG186" s="33" t="n"/>
      <c r="HH186" s="61" t="n"/>
      <c r="HI186" s="34" t="n"/>
      <c r="HJ186" s="33" t="n"/>
      <c r="HK186" s="33" t="n"/>
      <c r="HL186" s="33" t="n"/>
      <c r="HM186" s="61" t="n"/>
      <c r="HN186" s="34" t="n"/>
      <c r="HO186" s="33" t="n"/>
      <c r="HP186" s="33" t="n"/>
      <c r="HQ186" s="33" t="n"/>
      <c r="HR186" s="61" t="n"/>
      <c r="HS186" s="34" t="n"/>
      <c r="HT186" s="33" t="n"/>
      <c r="HU186" s="33" t="n"/>
      <c r="HV186" s="33" t="n"/>
      <c r="HW186" s="61" t="n"/>
      <c r="HX186" s="34" t="n"/>
      <c r="HY186" s="33" t="n"/>
      <c r="HZ186" s="33" t="n"/>
      <c r="IA186" s="33" t="n"/>
      <c r="IB186" s="61" t="n"/>
      <c r="IC186" s="34" t="n"/>
      <c r="ID186" s="33" t="n"/>
      <c r="IE186" s="33" t="n"/>
      <c r="IF186" s="33" t="n"/>
      <c r="IG186" s="61" t="n"/>
      <c r="IH186" s="34" t="n"/>
      <c r="II186" s="33" t="n"/>
      <c r="IJ186" s="33" t="n"/>
      <c r="IK186" s="33" t="n"/>
      <c r="IL186" s="61" t="n"/>
      <c r="IM186" s="34" t="n"/>
      <c r="IN186" s="33" t="n"/>
      <c r="IO186" s="33" t="n"/>
      <c r="IP186" s="33" t="n"/>
      <c r="IQ186" s="61" t="n"/>
      <c r="IR186" s="34" t="n"/>
      <c r="IS186" s="33" t="n"/>
      <c r="IT186" s="33" t="n"/>
      <c r="IU186" s="33" t="n"/>
      <c r="IV186" s="61" t="n"/>
      <c r="IW186" s="34" t="n"/>
      <c r="IX186" s="33" t="n"/>
      <c r="IY186" s="33" t="n"/>
      <c r="IZ186" s="33" t="n"/>
      <c r="JA186" s="61" t="n"/>
      <c r="JB186" s="34" t="n"/>
      <c r="JC186" s="33" t="n"/>
      <c r="JD186" s="33" t="n"/>
      <c r="JE186" s="33" t="n"/>
      <c r="JF186" s="61" t="n"/>
      <c r="JG186" s="34" t="n"/>
      <c r="JH186" s="33" t="n"/>
      <c r="JI186" s="33" t="n"/>
      <c r="JJ186" s="33" t="n"/>
      <c r="JK186" s="61" t="n"/>
      <c r="JL186" s="34" t="n"/>
      <c r="JM186" s="33" t="n"/>
      <c r="JN186" s="33" t="n"/>
      <c r="JO186" s="33" t="n"/>
      <c r="JP186" s="61" t="n"/>
      <c r="JQ186" s="34" t="n"/>
      <c r="JR186" s="33" t="n"/>
      <c r="JS186" s="33" t="n"/>
      <c r="JT186" s="33" t="n"/>
      <c r="JU186" s="61" t="n"/>
      <c r="JV186" s="34" t="n"/>
      <c r="JW186" s="33" t="n"/>
      <c r="JX186" s="33" t="n"/>
      <c r="JY186" s="33" t="n"/>
      <c r="JZ186" s="61" t="n"/>
      <c r="KA186" s="34" t="n"/>
      <c r="KB186" s="33" t="n"/>
      <c r="KC186" s="33" t="n"/>
      <c r="KD186" s="33" t="n"/>
      <c r="KE186" s="61" t="n"/>
      <c r="KF186" s="34" t="n"/>
      <c r="KG186" s="33" t="n"/>
      <c r="KH186" s="33" t="n"/>
      <c r="KI186" s="33" t="n"/>
      <c r="KJ186" s="61" t="n"/>
      <c r="KK186" s="34" t="n"/>
      <c r="KL186" s="33" t="n"/>
      <c r="KM186" s="33" t="n"/>
      <c r="KN186" s="33" t="n"/>
      <c r="KO186" s="61" t="n"/>
      <c r="KP186" s="34" t="n"/>
      <c r="KQ186" s="33" t="n"/>
      <c r="KR186" s="33" t="n"/>
      <c r="KS186" s="33" t="n"/>
      <c r="KT186" s="85" t="inlineStr">
        <is>
          <t>OPER/SHV/BIL/FLOT/JPST 10% max</t>
        </is>
      </c>
      <c r="KU186" s="34" t="n"/>
      <c r="KV186" s="33" t="n"/>
      <c r="KW186" s="33" t="n"/>
      <c r="KX186" s="33" t="n"/>
      <c r="KY186" s="85" t="inlineStr">
        <is>
          <t>OPER/SHV/BIL/FLOT/JPST 10% max</t>
        </is>
      </c>
      <c r="KZ186" s="34" t="n"/>
      <c r="LA186" s="33" t="n"/>
      <c r="LB186" s="33" t="n"/>
      <c r="LC186" s="33" t="n"/>
      <c r="LD186" s="85" t="inlineStr">
        <is>
          <t>HOLD OPER</t>
        </is>
      </c>
      <c r="LE186" s="34" t="n"/>
      <c r="LF186" s="33" t="n"/>
      <c r="LG186" s="33" t="n"/>
      <c r="LH186" s="33" t="n"/>
      <c r="LI186" s="85" t="n"/>
      <c r="LJ186" s="34" t="n"/>
      <c r="LK186" s="33" t="n"/>
      <c r="LL186" s="33" t="n"/>
      <c r="LM186" s="33" t="n"/>
      <c r="LN186" s="85" t="n"/>
      <c r="LO186" s="34" t="n"/>
      <c r="LP186" s="33" t="n"/>
      <c r="LQ186" s="33" t="n"/>
      <c r="LR186" s="33" t="n"/>
      <c r="LS186" s="85" t="n"/>
      <c r="LT186" s="34" t="n"/>
      <c r="LU186" s="33" t="n"/>
      <c r="LV186" s="33" t="n"/>
      <c r="LW186" s="33" t="n"/>
      <c r="LX186" s="85" t="n"/>
      <c r="LY186" s="34" t="n"/>
      <c r="LZ186" s="33" t="n"/>
      <c r="MA186" s="33" t="n"/>
      <c r="MB186" s="33" t="n"/>
      <c r="MC186" s="85" t="n"/>
      <c r="MD186" s="34" t="n"/>
      <c r="ME186" s="33" t="n"/>
      <c r="MF186" s="33" t="n"/>
      <c r="MG186" s="33" t="n"/>
      <c r="MH186" s="85" t="n"/>
      <c r="MI186" s="34" t="n"/>
      <c r="MJ186" s="33" t="n"/>
      <c r="MK186" s="33" t="n"/>
      <c r="ML186" s="33" t="n"/>
      <c r="MM186" s="85" t="n"/>
      <c r="MN186" s="34" t="n"/>
      <c r="MO186" s="33" t="n"/>
      <c r="MP186" s="33" t="n"/>
      <c r="MQ186" s="33" t="n"/>
      <c r="MR186" s="85" t="n"/>
      <c r="MS186" s="34" t="n"/>
      <c r="MT186" s="33" t="n"/>
      <c r="MU186" s="33" t="n"/>
      <c r="MV186" s="33" t="n"/>
      <c r="MW186" s="85" t="n"/>
      <c r="MX186" s="34" t="n"/>
      <c r="MY186" s="33" t="n"/>
      <c r="MZ186" s="33" t="n"/>
      <c r="NA186" s="33" t="n"/>
      <c r="NB186" s="85" t="n"/>
      <c r="NC186" s="41" t="n"/>
      <c r="ND186" s="33" t="n"/>
      <c r="NE186" s="33" t="n"/>
      <c r="NF186" s="33" t="n"/>
      <c r="NG186" s="85" t="n"/>
      <c r="NH186" s="41" t="n"/>
      <c r="NI186" s="33" t="n"/>
      <c r="NJ186" s="33" t="n"/>
      <c r="NK186" s="33" t="n"/>
      <c r="NL186" s="85" t="n"/>
      <c r="NM186" s="41" t="n"/>
      <c r="NN186" s="33" t="n"/>
      <c r="NO186" s="33" t="n"/>
      <c r="NP186" s="33" t="n"/>
      <c r="NQ186" s="85" t="n"/>
      <c r="NR186" s="41" t="n"/>
      <c r="NS186" s="33" t="n"/>
      <c r="NT186" s="33" t="n"/>
      <c r="NU186" s="33" t="n"/>
      <c r="NV186" s="85" t="n"/>
      <c r="NW186" s="41" t="n"/>
      <c r="NX186" s="33" t="n"/>
      <c r="NY186" s="33" t="n"/>
      <c r="NZ186" s="33" t="n"/>
      <c r="OA186" s="85" t="n"/>
      <c r="OB186" s="41" t="n"/>
      <c r="OC186" s="33" t="n"/>
      <c r="OD186" s="33" t="n"/>
      <c r="OE186" s="33" t="n"/>
      <c r="OF186" s="85" t="n"/>
      <c r="OG186" s="41" t="n"/>
      <c r="OH186" s="33" t="n"/>
      <c r="OI186" s="33" t="n"/>
      <c r="OJ186" s="33" t="n"/>
      <c r="OK186" s="85" t="n"/>
      <c r="OL186" s="41" t="n"/>
      <c r="OM186" s="33" t="n"/>
      <c r="ON186" s="33" t="n"/>
      <c r="OO186" s="33" t="n"/>
      <c r="OP186" s="85" t="n"/>
      <c r="OQ186" s="41" t="n"/>
      <c r="OR186" s="33" t="n"/>
      <c r="OS186" s="33" t="n"/>
      <c r="OT186" s="33" t="n"/>
      <c r="OU186" s="85" t="n"/>
      <c r="OV186" s="41" t="n"/>
      <c r="OW186" s="33" t="n"/>
      <c r="OX186" s="33" t="n"/>
      <c r="OY186" s="33" t="n"/>
      <c r="OZ186" s="85" t="n"/>
      <c r="PB186" s="33" t="n"/>
      <c r="PC186" s="33" t="n"/>
      <c r="PD186" s="33" t="n"/>
      <c r="PE186" s="85" t="n"/>
      <c r="PF186" s="41" t="n"/>
      <c r="PG186" s="33" t="n"/>
      <c r="PH186" s="33" t="n"/>
      <c r="PI186" s="33" t="n"/>
      <c r="PJ186" s="85" t="n"/>
      <c r="PK186" s="41" t="n"/>
      <c r="PL186" s="33" t="n"/>
      <c r="PM186" s="33" t="n"/>
      <c r="PN186" s="33" t="n"/>
      <c r="PO186" s="85" t="n"/>
      <c r="PP186" s="41" t="n"/>
      <c r="PQ186" s="33" t="n"/>
      <c r="PR186" s="33" t="n"/>
      <c r="PS186" s="33" t="n"/>
      <c r="PT186" s="85" t="n"/>
      <c r="PU186" s="41" t="n"/>
      <c r="PV186" s="33" t="n"/>
      <c r="PW186" s="33" t="n"/>
      <c r="PX186" s="33" t="n"/>
      <c r="PY186" s="85" t="n"/>
      <c r="PZ186" s="41" t="n"/>
      <c r="QA186" s="33" t="n"/>
      <c r="QB186" s="33" t="n"/>
      <c r="QC186" s="33" t="n"/>
      <c r="QD186" s="85" t="n"/>
      <c r="QE186" s="41" t="n"/>
      <c r="QF186" s="33" t="n"/>
      <c r="QG186" s="33" t="n"/>
      <c r="QH186" s="33" t="n"/>
      <c r="QI186" s="85" t="n"/>
      <c r="QJ186" s="41" t="n"/>
      <c r="QK186" s="33" t="n"/>
      <c r="QL186" s="33" t="n"/>
      <c r="QM186" s="33" t="n"/>
      <c r="QN186" s="85" t="n"/>
      <c r="QO186" s="41" t="n"/>
      <c r="QP186" s="33" t="n"/>
      <c r="QQ186" s="33" t="n"/>
      <c r="QR186" s="33" t="n"/>
      <c r="QS186" s="85" t="n"/>
      <c r="QT186" s="41" t="n"/>
      <c r="QU186" s="33" t="n"/>
      <c r="QV186" s="33" t="n"/>
      <c r="QW186" s="33" t="n"/>
      <c r="QX186" s="85" t="n"/>
      <c r="QY186" s="41" t="n"/>
      <c r="QZ186" s="33" t="n"/>
      <c r="RA186" s="33" t="n"/>
      <c r="RB186" s="33" t="n"/>
      <c r="RC186" s="85" t="n"/>
      <c r="RD186" s="41" t="n"/>
      <c r="RE186" s="33" t="n"/>
      <c r="RF186" s="33" t="n"/>
      <c r="RG186" s="33" t="n"/>
      <c r="RH186" s="85" t="n"/>
      <c r="RI186" s="41" t="n"/>
      <c r="RJ186" s="33" t="n"/>
      <c r="RK186" s="33" t="n"/>
      <c r="RL186" s="33" t="n"/>
    </row>
    <row r="187">
      <c r="U187" s="33" t="inlineStr">
        <is>
          <t>Cash</t>
        </is>
      </c>
      <c r="V187" s="49">
        <f>1-SUM(V175:V186)</f>
        <v/>
      </c>
      <c r="W187" s="61" t="n">
        <v>0</v>
      </c>
      <c r="X187" s="61">
        <f>V187*W187</f>
        <v/>
      </c>
      <c r="Y187" s="61" t="n"/>
      <c r="Z187" s="33" t="inlineStr">
        <is>
          <t>Cash</t>
        </is>
      </c>
      <c r="AA187" s="49">
        <f>1-SUM(AA175:AA186)</f>
        <v/>
      </c>
      <c r="AB187" s="61" t="n">
        <v>0</v>
      </c>
      <c r="AC187" s="61">
        <f>AA187*AB187</f>
        <v/>
      </c>
      <c r="AD187" s="61" t="n"/>
      <c r="AE187" s="33" t="inlineStr">
        <is>
          <t>Cash</t>
        </is>
      </c>
      <c r="AF187" s="49">
        <f>1-SUM(AF175:AF186)</f>
        <v/>
      </c>
      <c r="AG187" s="61" t="n">
        <v>0</v>
      </c>
      <c r="AH187" s="61">
        <f>AF187*AG187</f>
        <v/>
      </c>
      <c r="AI187" s="61" t="n"/>
      <c r="AJ187" s="33" t="inlineStr">
        <is>
          <t>Cash</t>
        </is>
      </c>
      <c r="AK187" s="49">
        <f>1-SUM(AK175:AK186)</f>
        <v/>
      </c>
      <c r="AL187" s="61" t="n">
        <v>0</v>
      </c>
      <c r="AM187" s="61">
        <f>AK187*AL187</f>
        <v/>
      </c>
      <c r="AN187" s="61" t="n"/>
      <c r="AO187" s="33" t="inlineStr">
        <is>
          <t>Cash</t>
        </is>
      </c>
      <c r="AP187" s="49">
        <f>1-SUM(AP175:AP186)</f>
        <v/>
      </c>
      <c r="AQ187" s="61" t="n">
        <v>0</v>
      </c>
      <c r="AR187" s="61">
        <f>AP187*AQ187</f>
        <v/>
      </c>
      <c r="AS187" s="61" t="n"/>
      <c r="AT187" s="33" t="inlineStr">
        <is>
          <t>Cash</t>
        </is>
      </c>
      <c r="AU187" s="49">
        <f>1-SUM(AU175:AU186)</f>
        <v/>
      </c>
      <c r="AV187" s="61" t="n">
        <v>0</v>
      </c>
      <c r="AW187" s="61">
        <f>AU187*AV187</f>
        <v/>
      </c>
      <c r="AX187" s="61" t="n"/>
      <c r="AY187" s="33" t="inlineStr">
        <is>
          <t>Cash</t>
        </is>
      </c>
      <c r="AZ187" s="49">
        <f>1-SUM(AZ175:AZ186)</f>
        <v/>
      </c>
      <c r="BA187" s="61" t="n">
        <v>0</v>
      </c>
      <c r="BB187" s="61">
        <f>AZ187*BA187</f>
        <v/>
      </c>
      <c r="BC187" s="61" t="n"/>
      <c r="BD187" s="33" t="inlineStr">
        <is>
          <t>Cash</t>
        </is>
      </c>
      <c r="BE187" s="49">
        <f>1-SUM(BE175:BE186)</f>
        <v/>
      </c>
      <c r="BF187" s="61" t="n">
        <v>0</v>
      </c>
      <c r="BG187" s="61">
        <f>BE187*BF187</f>
        <v/>
      </c>
      <c r="BH187" s="61" t="n"/>
      <c r="BI187" s="33" t="inlineStr">
        <is>
          <t>Cash</t>
        </is>
      </c>
      <c r="BJ187" s="49">
        <f>1-SUM(BJ175:BJ186)</f>
        <v/>
      </c>
      <c r="BK187" s="61" t="n">
        <v>0</v>
      </c>
      <c r="BL187" s="61">
        <f>BJ187*BK187</f>
        <v/>
      </c>
      <c r="BM187" s="61" t="n"/>
      <c r="BN187" s="33" t="inlineStr">
        <is>
          <t>Cash</t>
        </is>
      </c>
      <c r="BO187" s="49">
        <f>1-SUM(BO175:BO186)</f>
        <v/>
      </c>
      <c r="BP187" s="61" t="n">
        <v>0</v>
      </c>
      <c r="BQ187" s="61">
        <f>BO187*BP187</f>
        <v/>
      </c>
      <c r="BR187" s="61" t="n"/>
      <c r="BS187" s="33" t="inlineStr">
        <is>
          <t>Cash</t>
        </is>
      </c>
      <c r="BT187" s="49">
        <f>1-SUM(BT175:BT186)</f>
        <v/>
      </c>
      <c r="BU187" s="61" t="n">
        <v>0</v>
      </c>
      <c r="BV187" s="61">
        <f>BT187*BU187</f>
        <v/>
      </c>
      <c r="BW187" s="61" t="n"/>
      <c r="BX187" s="33" t="inlineStr">
        <is>
          <t>Cash</t>
        </is>
      </c>
      <c r="BY187" s="49">
        <f>1-SUM(BY175:BY186)</f>
        <v/>
      </c>
      <c r="BZ187" s="61" t="n">
        <v>0</v>
      </c>
      <c r="CA187" s="61">
        <f>BY187*BZ187</f>
        <v/>
      </c>
      <c r="CB187" s="61" t="n"/>
      <c r="CC187" s="33" t="inlineStr">
        <is>
          <t>Cash</t>
        </is>
      </c>
      <c r="CD187" s="49">
        <f>1-SUM(CD175:CD186)</f>
        <v/>
      </c>
      <c r="CE187" s="61" t="n">
        <v>0</v>
      </c>
      <c r="CF187" s="61">
        <f>CD187*CE187</f>
        <v/>
      </c>
      <c r="CG187" s="61" t="n"/>
      <c r="CH187" s="33" t="inlineStr">
        <is>
          <t>Cash</t>
        </is>
      </c>
      <c r="CI187" s="49">
        <f>1-SUM(CI175:CI186)</f>
        <v/>
      </c>
      <c r="CJ187" s="61" t="n">
        <v>0</v>
      </c>
      <c r="CK187" s="61">
        <f>CI187*CJ187</f>
        <v/>
      </c>
      <c r="CL187" s="61" t="n"/>
      <c r="CM187" s="33" t="inlineStr">
        <is>
          <t>Cash</t>
        </is>
      </c>
      <c r="CN187" s="49">
        <f>1-SUM(CN175:CN186)</f>
        <v/>
      </c>
      <c r="CO187" s="61" t="n">
        <v>0</v>
      </c>
      <c r="CP187" s="61">
        <f>CN187*CO187</f>
        <v/>
      </c>
      <c r="CQ187" s="61" t="n"/>
      <c r="CR187" s="33" t="inlineStr">
        <is>
          <t>Cash</t>
        </is>
      </c>
      <c r="CS187" s="49">
        <f>1-SUM(CS175:CS186)</f>
        <v/>
      </c>
      <c r="CT187" s="61" t="n">
        <v>0</v>
      </c>
      <c r="CU187" s="61">
        <f>CS187*CT187</f>
        <v/>
      </c>
      <c r="CV187" s="61" t="n"/>
      <c r="CW187" s="33" t="inlineStr">
        <is>
          <t>Cash</t>
        </is>
      </c>
      <c r="CX187" s="49">
        <f>1-SUM(CX175:CX186)</f>
        <v/>
      </c>
      <c r="CY187" s="61" t="n">
        <v>0</v>
      </c>
      <c r="CZ187" s="61">
        <f>CX187*CY187</f>
        <v/>
      </c>
      <c r="DA187" s="61" t="n"/>
      <c r="DB187" s="33" t="inlineStr">
        <is>
          <t>Cash</t>
        </is>
      </c>
      <c r="DC187" s="49">
        <f>1-SUM(DC175:DC186)</f>
        <v/>
      </c>
      <c r="DD187" s="61" t="n">
        <v>0</v>
      </c>
      <c r="DE187" s="61">
        <f>DC187*DD187</f>
        <v/>
      </c>
      <c r="DF187" s="61" t="n"/>
      <c r="DG187" s="33" t="inlineStr">
        <is>
          <t>Cash</t>
        </is>
      </c>
      <c r="DH187" s="49">
        <f>1-SUM(DH175:DH186)</f>
        <v/>
      </c>
      <c r="DI187" s="61" t="n">
        <v>0</v>
      </c>
      <c r="DJ187" s="61">
        <f>DH187*DI187</f>
        <v/>
      </c>
      <c r="DK187" s="61" t="n"/>
      <c r="DL187" s="33" t="inlineStr">
        <is>
          <t>Cash</t>
        </is>
      </c>
      <c r="DM187" s="49">
        <f>1-SUM(DM175:DM186)</f>
        <v/>
      </c>
      <c r="DN187" s="61" t="n">
        <v>0</v>
      </c>
      <c r="DO187" s="61">
        <f>DM187*DN187</f>
        <v/>
      </c>
      <c r="DP187" s="61" t="n"/>
      <c r="DQ187" s="33" t="inlineStr">
        <is>
          <t>Cash</t>
        </is>
      </c>
      <c r="DR187" s="49">
        <f>1-SUM(DR175:DR186)</f>
        <v/>
      </c>
      <c r="DS187" s="61" t="n">
        <v>0</v>
      </c>
      <c r="DT187" s="61">
        <f>DR187*DS187</f>
        <v/>
      </c>
      <c r="DU187" s="61" t="n"/>
      <c r="DV187" s="33" t="inlineStr">
        <is>
          <t>Cash</t>
        </is>
      </c>
      <c r="DW187" s="49">
        <f>1-SUM(DW175:DW186)</f>
        <v/>
      </c>
      <c r="DX187" s="61" t="n">
        <v>0</v>
      </c>
      <c r="DY187" s="61">
        <f>DW187*DX187</f>
        <v/>
      </c>
      <c r="DZ187" s="61" t="n"/>
      <c r="EA187" s="33" t="inlineStr">
        <is>
          <t>Cash</t>
        </is>
      </c>
      <c r="EB187" s="49">
        <f>1-SUM(EB175:EB186)</f>
        <v/>
      </c>
      <c r="EC187" s="61" t="n">
        <v>0</v>
      </c>
      <c r="ED187" s="61">
        <f>EB187*EC187</f>
        <v/>
      </c>
      <c r="EE187" s="61" t="n"/>
      <c r="EF187" s="33" t="inlineStr">
        <is>
          <t>Cash</t>
        </is>
      </c>
      <c r="EG187" s="49">
        <f>1-SUM(EG175:EG186)</f>
        <v/>
      </c>
      <c r="EH187" s="61" t="n">
        <v>0</v>
      </c>
      <c r="EI187" s="61">
        <f>EG187*EH187</f>
        <v/>
      </c>
      <c r="EJ187" s="61" t="n"/>
      <c r="EK187" s="33" t="inlineStr">
        <is>
          <t>Cash</t>
        </is>
      </c>
      <c r="EL187" s="49">
        <f>1-SUM(EL175:EL186)</f>
        <v/>
      </c>
      <c r="EM187" s="61" t="n">
        <v>0</v>
      </c>
      <c r="EN187" s="61">
        <f>EL187*EM187</f>
        <v/>
      </c>
      <c r="EO187" s="61" t="n"/>
      <c r="EP187" s="33" t="inlineStr">
        <is>
          <t>Cash</t>
        </is>
      </c>
      <c r="EQ187" s="49">
        <f>1-SUM(EQ175:EQ186)</f>
        <v/>
      </c>
      <c r="ER187" s="61" t="n">
        <v>0</v>
      </c>
      <c r="ES187" s="61">
        <f>EQ187*ER187</f>
        <v/>
      </c>
      <c r="ET187" s="61" t="n"/>
      <c r="EU187" s="33" t="inlineStr">
        <is>
          <t>Cash</t>
        </is>
      </c>
      <c r="EV187" s="49">
        <f>1-SUM(EV175:EV186)</f>
        <v/>
      </c>
      <c r="EW187" s="61" t="n">
        <v>0</v>
      </c>
      <c r="EX187" s="61">
        <f>EV187*EW187</f>
        <v/>
      </c>
      <c r="EY187" s="61" t="n"/>
      <c r="EZ187" s="33" t="inlineStr">
        <is>
          <t>Cash</t>
        </is>
      </c>
      <c r="FA187" s="49">
        <f>1-SUM(FA175:FA186)</f>
        <v/>
      </c>
      <c r="FB187" s="61" t="n">
        <v>0</v>
      </c>
      <c r="FC187" s="61">
        <f>FA187*FB187</f>
        <v/>
      </c>
      <c r="FD187" s="61" t="n"/>
      <c r="FE187" s="33" t="inlineStr">
        <is>
          <t>Cash</t>
        </is>
      </c>
      <c r="FF187" s="49">
        <f>1-SUM(FF175:FF186)</f>
        <v/>
      </c>
      <c r="FG187" s="61" t="n">
        <v>0</v>
      </c>
      <c r="FH187" s="61">
        <f>FF187*FG187</f>
        <v/>
      </c>
      <c r="FI187" s="61" t="n"/>
      <c r="FJ187" s="33" t="inlineStr">
        <is>
          <t>Cash</t>
        </is>
      </c>
      <c r="FK187" s="49">
        <f>1-SUM(FK175:FK186)</f>
        <v/>
      </c>
      <c r="FL187" s="61" t="n">
        <v>0</v>
      </c>
      <c r="FM187" s="61">
        <f>FK187*FL187</f>
        <v/>
      </c>
      <c r="FN187" s="61" t="n"/>
      <c r="FO187" s="33" t="inlineStr">
        <is>
          <t>Cash</t>
        </is>
      </c>
      <c r="FP187" s="49">
        <f>1-SUM(FP175:FP186)</f>
        <v/>
      </c>
      <c r="FQ187" s="61" t="n">
        <v>0</v>
      </c>
      <c r="FR187" s="61">
        <f>FP187*FQ187</f>
        <v/>
      </c>
      <c r="FS187" s="61" t="n"/>
      <c r="FT187" s="33" t="inlineStr">
        <is>
          <t>Cash</t>
        </is>
      </c>
      <c r="FU187" s="49">
        <f>1-SUM(FU175:FU186)</f>
        <v/>
      </c>
      <c r="FV187" s="61" t="n">
        <v>0</v>
      </c>
      <c r="FW187" s="61">
        <f>FU187*FV187</f>
        <v/>
      </c>
      <c r="FX187" s="61" t="n"/>
      <c r="FY187" s="33" t="inlineStr">
        <is>
          <t>Cash</t>
        </is>
      </c>
      <c r="FZ187" s="41">
        <f>1-SUM(FZ175:FZ186)</f>
        <v/>
      </c>
      <c r="GA187" s="61" t="n">
        <v>0</v>
      </c>
      <c r="GB187" s="61">
        <f>FZ187*GA187</f>
        <v/>
      </c>
      <c r="GC187" s="61" t="n"/>
      <c r="GD187" s="33" t="inlineStr">
        <is>
          <t>Cash</t>
        </is>
      </c>
      <c r="GE187" s="41">
        <f>1-SUM(GE175:GE186)</f>
        <v/>
      </c>
      <c r="GF187" s="61" t="n">
        <v>0</v>
      </c>
      <c r="GG187" s="61">
        <f>GE187*GF187</f>
        <v/>
      </c>
      <c r="GH187" s="61" t="n"/>
      <c r="GI187" s="33" t="inlineStr">
        <is>
          <t>Cash</t>
        </is>
      </c>
      <c r="GJ187" s="41">
        <f>1-SUM(GJ175:GJ186)</f>
        <v/>
      </c>
      <c r="GK187" s="61" t="n">
        <v>0</v>
      </c>
      <c r="GL187" s="61">
        <f>GJ187*GK187</f>
        <v/>
      </c>
      <c r="GM187" s="61" t="n"/>
      <c r="GN187" s="33" t="inlineStr">
        <is>
          <t>Cash</t>
        </is>
      </c>
      <c r="GO187" s="41">
        <f>1-SUM(GO175:GO186)</f>
        <v/>
      </c>
      <c r="GP187" s="61" t="n">
        <v>0</v>
      </c>
      <c r="GQ187" s="61">
        <f>GO187*GP187</f>
        <v/>
      </c>
      <c r="GR187" s="61" t="n"/>
      <c r="GS187" s="33" t="inlineStr">
        <is>
          <t>Cash</t>
        </is>
      </c>
      <c r="GT187" s="41">
        <f>1-SUM(GT175:GT186)</f>
        <v/>
      </c>
      <c r="GU187" s="61" t="n">
        <v>0</v>
      </c>
      <c r="GV187" s="61">
        <f>GT187*GU187</f>
        <v/>
      </c>
      <c r="GW187" s="61" t="n"/>
      <c r="GX187" s="33" t="inlineStr">
        <is>
          <t>Cash</t>
        </is>
      </c>
      <c r="GY187" s="41">
        <f>1-SUM(GY175:GY186)</f>
        <v/>
      </c>
      <c r="GZ187" s="61" t="n">
        <v>0</v>
      </c>
      <c r="HA187" s="61">
        <f>GY187*GZ187</f>
        <v/>
      </c>
      <c r="HB187" s="61" t="n"/>
      <c r="HC187" s="33" t="inlineStr">
        <is>
          <t>Cash</t>
        </is>
      </c>
      <c r="HD187" s="41">
        <f>1-SUM(HD175:HD186)</f>
        <v/>
      </c>
      <c r="HE187" s="61" t="n">
        <v>0</v>
      </c>
      <c r="HF187" s="61">
        <f>HD187*HE187</f>
        <v/>
      </c>
      <c r="HG187" s="61" t="n"/>
      <c r="HH187" s="33" t="inlineStr">
        <is>
          <t>Cash</t>
        </is>
      </c>
      <c r="HI187" s="41">
        <f>1-SUM(HI175:HI186)</f>
        <v/>
      </c>
      <c r="HJ187" s="61" t="n">
        <v>0</v>
      </c>
      <c r="HK187" s="61">
        <f>HI187*HJ187</f>
        <v/>
      </c>
      <c r="HL187" s="61" t="n"/>
      <c r="HM187" s="33" t="inlineStr">
        <is>
          <t>Cash</t>
        </is>
      </c>
      <c r="HN187" s="41">
        <f>1-SUM(HN175:HN186)</f>
        <v/>
      </c>
      <c r="HO187" s="61" t="n">
        <v>0</v>
      </c>
      <c r="HP187" s="61">
        <f>HN187*HO187</f>
        <v/>
      </c>
      <c r="HQ187" s="61" t="n"/>
      <c r="HR187" s="33" t="inlineStr">
        <is>
          <t>Cash</t>
        </is>
      </c>
      <c r="HS187" s="41">
        <f>1-SUM(HS175:HS186)</f>
        <v/>
      </c>
      <c r="HT187" s="61" t="n">
        <v>0</v>
      </c>
      <c r="HU187" s="61">
        <f>HS187*HT187</f>
        <v/>
      </c>
      <c r="HV187" s="61" t="n"/>
      <c r="HW187" s="33" t="inlineStr">
        <is>
          <t>Cash</t>
        </is>
      </c>
      <c r="HX187" s="41">
        <f>1-SUM(HX175:HX186)</f>
        <v/>
      </c>
      <c r="HY187" s="61" t="n">
        <v>0</v>
      </c>
      <c r="HZ187" s="61">
        <f>HX187*HY187</f>
        <v/>
      </c>
      <c r="IA187" s="61" t="n"/>
      <c r="IB187" s="33" t="inlineStr">
        <is>
          <t>Cash</t>
        </is>
      </c>
      <c r="IC187" s="41">
        <f>1-SUM(IC175:IC186)</f>
        <v/>
      </c>
      <c r="ID187" s="61" t="n">
        <v>0</v>
      </c>
      <c r="IE187" s="61">
        <f>IC187*ID187</f>
        <v/>
      </c>
      <c r="IF187" s="61" t="n"/>
      <c r="IG187" s="33" t="inlineStr">
        <is>
          <t>Cash</t>
        </is>
      </c>
      <c r="IH187" s="41">
        <f>1-SUM(IH175:IH186)</f>
        <v/>
      </c>
      <c r="II187" s="61" t="n">
        <v>0</v>
      </c>
      <c r="IJ187" s="61">
        <f>IH187*II187</f>
        <v/>
      </c>
      <c r="IK187" s="61" t="n"/>
      <c r="IL187" s="33" t="inlineStr">
        <is>
          <t>Cash</t>
        </is>
      </c>
      <c r="IM187" s="41">
        <f>1-SUM(IM175:IM186)</f>
        <v/>
      </c>
      <c r="IN187" s="61" t="n">
        <v>0</v>
      </c>
      <c r="IO187" s="61">
        <f>IM187*IN187</f>
        <v/>
      </c>
      <c r="IP187" s="61" t="n"/>
      <c r="IQ187" s="33" t="inlineStr">
        <is>
          <t>Cash</t>
        </is>
      </c>
      <c r="IR187" s="41">
        <f>1-SUM(IR175:IR186)</f>
        <v/>
      </c>
      <c r="IS187" s="61" t="n">
        <v>0</v>
      </c>
      <c r="IT187" s="61">
        <f>IR187*IS187</f>
        <v/>
      </c>
      <c r="IU187" s="61" t="n"/>
      <c r="IV187" s="33" t="inlineStr">
        <is>
          <t>Cash</t>
        </is>
      </c>
      <c r="IW187" s="41">
        <f>1-SUM(IW175:IW186)</f>
        <v/>
      </c>
      <c r="IX187" s="61" t="n">
        <v>0</v>
      </c>
      <c r="IY187" s="61">
        <f>IW187*IX187</f>
        <v/>
      </c>
      <c r="IZ187" s="61" t="n"/>
      <c r="JA187" s="33" t="inlineStr">
        <is>
          <t>Cash</t>
        </is>
      </c>
      <c r="JB187" s="41">
        <f>1-SUM(JB175:JB186)</f>
        <v/>
      </c>
      <c r="JC187" s="61" t="n">
        <v>0</v>
      </c>
      <c r="JD187" s="61">
        <f>JB187*JC187</f>
        <v/>
      </c>
      <c r="JE187" s="61" t="n"/>
      <c r="JF187" s="33" t="inlineStr">
        <is>
          <t>Cash</t>
        </is>
      </c>
      <c r="JG187" s="41">
        <f>1-SUM(JG175:JG186)</f>
        <v/>
      </c>
      <c r="JH187" s="61" t="n">
        <v>0</v>
      </c>
      <c r="JI187" s="61">
        <f>JG187*JH187</f>
        <v/>
      </c>
      <c r="JJ187" s="61" t="n"/>
      <c r="JK187" s="33" t="inlineStr">
        <is>
          <t>Cash</t>
        </is>
      </c>
      <c r="JL187" s="41">
        <f>1-SUM(JL175:JL186)</f>
        <v/>
      </c>
      <c r="JM187" s="61" t="n">
        <v>0</v>
      </c>
      <c r="JN187" s="61">
        <f>JL187*JM187</f>
        <v/>
      </c>
      <c r="JO187" s="61" t="n"/>
      <c r="JP187" s="33" t="inlineStr">
        <is>
          <t>Cash</t>
        </is>
      </c>
      <c r="JQ187" s="41">
        <f>1-SUM(JQ175:JQ186)</f>
        <v/>
      </c>
      <c r="JR187" s="61" t="n">
        <v>0</v>
      </c>
      <c r="JS187" s="61">
        <f>JQ187*JR187</f>
        <v/>
      </c>
      <c r="JT187" s="61" t="n"/>
      <c r="JU187" s="33" t="inlineStr">
        <is>
          <t>Cash</t>
        </is>
      </c>
      <c r="JV187" s="41">
        <f>1-SUM(JV175:JV186)</f>
        <v/>
      </c>
      <c r="JW187" s="61" t="n">
        <v>0</v>
      </c>
      <c r="JX187" s="61">
        <f>JV187*JW187</f>
        <v/>
      </c>
      <c r="JY187" s="61" t="n"/>
      <c r="JZ187" s="33" t="inlineStr">
        <is>
          <t>Cash</t>
        </is>
      </c>
      <c r="KA187" s="41">
        <f>1-SUM(KA175:KA186)</f>
        <v/>
      </c>
      <c r="KB187" s="61" t="n">
        <v>0</v>
      </c>
      <c r="KC187" s="61">
        <f>KA187*KB187</f>
        <v/>
      </c>
      <c r="KD187" s="61" t="n"/>
      <c r="KE187" s="33" t="inlineStr">
        <is>
          <t>Cash</t>
        </is>
      </c>
      <c r="KF187" s="41">
        <f>1-SUM(KF175:KF186)</f>
        <v/>
      </c>
      <c r="KG187" s="61" t="n">
        <v>0</v>
      </c>
      <c r="KH187" s="61">
        <f>KF187*KG187</f>
        <v/>
      </c>
      <c r="KI187" s="61" t="n"/>
      <c r="KJ187" s="33" t="inlineStr">
        <is>
          <t>Cash</t>
        </is>
      </c>
      <c r="KK187" s="41">
        <f>1-SUM(KK175:KK186)</f>
        <v/>
      </c>
      <c r="KL187" s="61" t="n">
        <v>0</v>
      </c>
      <c r="KM187" s="61">
        <f>KK187*KL187</f>
        <v/>
      </c>
      <c r="KN187" s="61" t="n"/>
      <c r="KO187" s="33" t="inlineStr">
        <is>
          <t>Cash</t>
        </is>
      </c>
      <c r="KP187" s="41">
        <f>1-SUM(KP175:KP186)</f>
        <v/>
      </c>
      <c r="KQ187" s="61" t="n">
        <v>0</v>
      </c>
      <c r="KR187" s="61">
        <f>KP187*KQ187</f>
        <v/>
      </c>
      <c r="KS187" s="61" t="n"/>
      <c r="KT187" s="33" t="inlineStr">
        <is>
          <t>Cash</t>
        </is>
      </c>
      <c r="KU187" s="41">
        <f>1-SUM(KU175:KU186)</f>
        <v/>
      </c>
      <c r="KV187" s="61" t="n">
        <v>0</v>
      </c>
      <c r="KW187" s="61">
        <f>KU187*KV187</f>
        <v/>
      </c>
      <c r="KX187" s="61" t="n"/>
      <c r="KY187" s="33" t="inlineStr">
        <is>
          <t>Cash</t>
        </is>
      </c>
      <c r="KZ187" s="41">
        <f>1-SUM(KZ175:KZ186)</f>
        <v/>
      </c>
      <c r="LA187" s="61" t="n">
        <v>0</v>
      </c>
      <c r="LB187" s="61">
        <f>KZ187*LA187</f>
        <v/>
      </c>
      <c r="LC187" s="61" t="n"/>
      <c r="LD187" s="33" t="inlineStr">
        <is>
          <t>Cash</t>
        </is>
      </c>
      <c r="LE187" s="41">
        <f>1-SUM(LE175:LE186)</f>
        <v/>
      </c>
      <c r="LF187" s="61" t="n">
        <v>0</v>
      </c>
      <c r="LG187" s="61">
        <f>LE187*LF187</f>
        <v/>
      </c>
      <c r="LH187" s="61" t="n"/>
      <c r="LI187" s="33" t="inlineStr">
        <is>
          <t>Cash</t>
        </is>
      </c>
      <c r="LJ187" s="41">
        <f>1-SUM(LJ175:LJ186)</f>
        <v/>
      </c>
      <c r="LK187" s="61" t="n">
        <v>0</v>
      </c>
      <c r="LL187" s="61">
        <f>LJ187*LK187</f>
        <v/>
      </c>
      <c r="LM187" s="61" t="n"/>
      <c r="LN187" s="33" t="inlineStr">
        <is>
          <t>Cash</t>
        </is>
      </c>
      <c r="LO187" s="41">
        <f>1-SUM(LO175:LO186)</f>
        <v/>
      </c>
      <c r="LP187" s="61" t="n">
        <v>0</v>
      </c>
      <c r="LQ187" s="61">
        <f>LO187*LP187</f>
        <v/>
      </c>
      <c r="LR187" s="61" t="n"/>
      <c r="LS187" s="33" t="inlineStr">
        <is>
          <t>Cash</t>
        </is>
      </c>
      <c r="LT187" s="41">
        <f>1-SUM(LT175:LT186)</f>
        <v/>
      </c>
      <c r="LU187" s="61" t="n">
        <v>0</v>
      </c>
      <c r="LV187" s="61">
        <f>LT187*LU187</f>
        <v/>
      </c>
      <c r="LW187" s="61" t="n"/>
      <c r="LX187" s="33" t="inlineStr">
        <is>
          <t>Cash</t>
        </is>
      </c>
      <c r="LY187" s="41">
        <f>1-SUM(LY175:LY186)</f>
        <v/>
      </c>
      <c r="LZ187" s="61" t="n">
        <v>0</v>
      </c>
      <c r="MA187" s="61">
        <f>LY187*LZ187</f>
        <v/>
      </c>
      <c r="MB187" s="61" t="n"/>
      <c r="MC187" s="33" t="inlineStr">
        <is>
          <t>Cash</t>
        </is>
      </c>
      <c r="MD187" s="41">
        <f>1-SUM(MD175:MD186)</f>
        <v/>
      </c>
      <c r="ME187" s="61" t="n">
        <v>0</v>
      </c>
      <c r="MF187" s="61">
        <f>MD187*ME187</f>
        <v/>
      </c>
      <c r="MG187" s="61" t="n"/>
      <c r="MH187" s="33" t="inlineStr">
        <is>
          <t>Cash</t>
        </is>
      </c>
      <c r="MI187" s="41" t="n">
        <v>0.02000000000000002</v>
      </c>
      <c r="MJ187" s="61" t="n">
        <v>0</v>
      </c>
      <c r="MK187" s="61">
        <f>MI187*MJ187</f>
        <v/>
      </c>
      <c r="ML187" s="61" t="n"/>
      <c r="MM187" s="33" t="inlineStr">
        <is>
          <t>Cash</t>
        </is>
      </c>
      <c r="MN187" s="41" t="n">
        <v>0.02000000000000002</v>
      </c>
      <c r="MO187" s="61" t="n">
        <v>0</v>
      </c>
      <c r="MP187" s="61">
        <f>MN187*MO187</f>
        <v/>
      </c>
      <c r="MQ187" s="33" t="n"/>
      <c r="MR187" s="33" t="inlineStr">
        <is>
          <t>Cash</t>
        </is>
      </c>
      <c r="MS187" s="41">
        <f>1-SUM(MS175:MS186)</f>
        <v/>
      </c>
      <c r="MT187" s="61" t="n">
        <v>0</v>
      </c>
      <c r="MU187" s="61">
        <f>MS187*MT187</f>
        <v/>
      </c>
      <c r="MV187" s="61" t="n"/>
      <c r="MW187" s="33" t="inlineStr">
        <is>
          <t>Cash</t>
        </is>
      </c>
      <c r="MX187" s="41">
        <f>1-SUM(MX175:MX186)</f>
        <v/>
      </c>
      <c r="MY187" s="61" t="n">
        <v>0</v>
      </c>
      <c r="MZ187" s="61">
        <f>MX187*MY187</f>
        <v/>
      </c>
      <c r="NA187" s="33" t="n"/>
      <c r="NB187" s="33" t="inlineStr">
        <is>
          <t>Cash</t>
        </is>
      </c>
      <c r="NC187" s="41">
        <f>1-SUM(NC175:NC186)</f>
        <v/>
      </c>
      <c r="ND187" s="61" t="n">
        <v>0</v>
      </c>
      <c r="NE187" s="61">
        <f>NC187*ND187</f>
        <v/>
      </c>
      <c r="NF187" s="33" t="n"/>
      <c r="NG187" s="33" t="inlineStr">
        <is>
          <t>Cash</t>
        </is>
      </c>
      <c r="NH187" s="41">
        <f>1-SUM(NH175:NH186)</f>
        <v/>
      </c>
      <c r="NI187" s="61" t="n">
        <v>0</v>
      </c>
      <c r="NJ187" s="61">
        <f>NH187*NI187</f>
        <v/>
      </c>
      <c r="NK187" s="33" t="n"/>
      <c r="NL187" s="33" t="inlineStr">
        <is>
          <t>Cash</t>
        </is>
      </c>
      <c r="NM187" s="41" t="n">
        <v>0.02000000000000002</v>
      </c>
      <c r="NN187" s="61" t="n">
        <v>0</v>
      </c>
      <c r="NO187" s="61">
        <f>NM187*NN187</f>
        <v/>
      </c>
      <c r="NP187" s="33" t="n"/>
      <c r="NQ187" s="33" t="inlineStr">
        <is>
          <t>Cash</t>
        </is>
      </c>
      <c r="NR187" s="41">
        <f>1-SUM(NR175:NR186)</f>
        <v/>
      </c>
      <c r="NS187" s="61" t="n">
        <v>0</v>
      </c>
      <c r="NT187" s="61">
        <f>NR187*NS187</f>
        <v/>
      </c>
      <c r="NU187" s="33" t="n"/>
      <c r="NV187" s="33" t="inlineStr">
        <is>
          <t>Cash</t>
        </is>
      </c>
      <c r="NW187" s="41">
        <f>1-SUM(NW175:NW186)</f>
        <v/>
      </c>
      <c r="NX187" s="61" t="n">
        <v>0</v>
      </c>
      <c r="NY187" s="61">
        <f>NW187*NX187</f>
        <v/>
      </c>
      <c r="NZ187" s="33" t="n"/>
      <c r="OA187" s="33" t="inlineStr">
        <is>
          <t>Cash</t>
        </is>
      </c>
      <c r="OB187" s="41">
        <f>1-SUM(OB175:OB186)</f>
        <v/>
      </c>
      <c r="OC187" s="61" t="n">
        <v>0</v>
      </c>
      <c r="OD187" s="61">
        <f>OB187*OC187</f>
        <v/>
      </c>
      <c r="OE187" s="33" t="n"/>
      <c r="OF187" s="33" t="inlineStr">
        <is>
          <t>Cash</t>
        </is>
      </c>
      <c r="OG187" s="41">
        <f>1-SUM(OG175:OG186)</f>
        <v/>
      </c>
      <c r="OH187" s="61" t="n">
        <v>0</v>
      </c>
      <c r="OI187" s="61">
        <f>OG187*OH187</f>
        <v/>
      </c>
      <c r="OJ187" s="33" t="n"/>
      <c r="OK187" s="33" t="inlineStr">
        <is>
          <t>Cash</t>
        </is>
      </c>
      <c r="OL187" s="41">
        <f>1-SUM(OL175:OL186)</f>
        <v/>
      </c>
      <c r="OM187" s="61" t="n">
        <v>0</v>
      </c>
      <c r="ON187" s="61">
        <f>OL187*OM187</f>
        <v/>
      </c>
      <c r="OO187" s="33" t="n"/>
      <c r="OP187" s="33" t="inlineStr">
        <is>
          <t>Cash</t>
        </is>
      </c>
      <c r="OQ187" s="41">
        <f>1-SUM(OQ175:OQ186)</f>
        <v/>
      </c>
      <c r="OR187" s="61" t="n">
        <v>0</v>
      </c>
      <c r="OS187" s="61">
        <f>OQ187*OR187</f>
        <v/>
      </c>
      <c r="OT187" s="33" t="n"/>
      <c r="OU187" s="33" t="inlineStr">
        <is>
          <t>Cash</t>
        </is>
      </c>
      <c r="OV187" s="41">
        <f>1-SUM(OV175:OV186)</f>
        <v/>
      </c>
      <c r="OW187" s="61" t="n">
        <v>0</v>
      </c>
      <c r="OX187" s="61">
        <f>OV187*OW187</f>
        <v/>
      </c>
      <c r="OY187" s="33" t="n"/>
      <c r="OZ187" s="33" t="inlineStr">
        <is>
          <t>Cash</t>
        </is>
      </c>
      <c r="PA187" s="41">
        <f>1-SUM(PA175:PA186)</f>
        <v/>
      </c>
      <c r="PB187" s="61" t="n">
        <v>0</v>
      </c>
      <c r="PC187" s="61">
        <f>PA187*PB187</f>
        <v/>
      </c>
      <c r="PD187" s="33" t="n"/>
      <c r="PE187" s="33" t="inlineStr">
        <is>
          <t>Cash</t>
        </is>
      </c>
      <c r="PF187" s="41">
        <f>1-SUM(PF175:PF186)</f>
        <v/>
      </c>
      <c r="PG187" s="61" t="n">
        <v>0</v>
      </c>
      <c r="PH187" s="61">
        <f>PF187*PG187</f>
        <v/>
      </c>
      <c r="PI187" s="33" t="n"/>
      <c r="PJ187" s="33" t="inlineStr">
        <is>
          <t>Cash</t>
        </is>
      </c>
      <c r="PK187" s="41">
        <f>1-SUM(PK175:PK186)</f>
        <v/>
      </c>
      <c r="PL187" s="61" t="n">
        <v>0</v>
      </c>
      <c r="PM187" s="61">
        <f>PK187*PL187</f>
        <v/>
      </c>
      <c r="PN187" s="33" t="n"/>
      <c r="PO187" s="33" t="inlineStr">
        <is>
          <t>Cash</t>
        </is>
      </c>
      <c r="PP187" s="41">
        <f>1-SUM(PP175:PP186)</f>
        <v/>
      </c>
      <c r="PQ187" s="61" t="n">
        <v>0</v>
      </c>
      <c r="PR187" s="61">
        <f>PP187*PQ187</f>
        <v/>
      </c>
      <c r="PS187" s="33" t="n"/>
      <c r="PT187" s="33" t="inlineStr">
        <is>
          <t>Cash</t>
        </is>
      </c>
      <c r="PU187" s="41">
        <f>1-SUM(PU175:PU186)</f>
        <v/>
      </c>
      <c r="PV187" s="61" t="n">
        <v>0</v>
      </c>
      <c r="PW187" s="61">
        <f>PU187*PV187</f>
        <v/>
      </c>
      <c r="PX187" s="33" t="n"/>
      <c r="PY187" s="33" t="inlineStr">
        <is>
          <t>Cash</t>
        </is>
      </c>
      <c r="PZ187" s="41">
        <f>1-SUM(PZ175:PZ186)</f>
        <v/>
      </c>
      <c r="QA187" s="61" t="n">
        <v>0</v>
      </c>
      <c r="QB187" s="61">
        <f>PZ187*QA187</f>
        <v/>
      </c>
      <c r="QC187" s="33" t="n"/>
      <c r="QD187" s="33" t="inlineStr">
        <is>
          <t>Cash</t>
        </is>
      </c>
      <c r="QE187" s="41">
        <f>1-SUM(QE175:QE186)</f>
        <v/>
      </c>
      <c r="QF187" s="61" t="n">
        <v>0</v>
      </c>
      <c r="QG187" s="61">
        <f>QE187*QF187</f>
        <v/>
      </c>
      <c r="QH187" s="61" t="n"/>
      <c r="QI187" s="33" t="inlineStr">
        <is>
          <t>Cash</t>
        </is>
      </c>
      <c r="QJ187" s="41" t="n">
        <v>0.02</v>
      </c>
      <c r="QK187" s="61" t="n">
        <v>0</v>
      </c>
      <c r="QL187" s="61">
        <f>QJ187*QK187</f>
        <v/>
      </c>
      <c r="QM187" s="33" t="n"/>
      <c r="QN187" s="33" t="inlineStr">
        <is>
          <t>Cash</t>
        </is>
      </c>
      <c r="QO187" s="41" t="n">
        <v>0.02</v>
      </c>
      <c r="QP187" s="61" t="n">
        <v>0</v>
      </c>
      <c r="QQ187" s="61">
        <f>QO187*QP187</f>
        <v/>
      </c>
      <c r="QR187" s="33" t="n"/>
      <c r="QS187" s="33" t="inlineStr">
        <is>
          <t>Cash</t>
        </is>
      </c>
      <c r="QT187" s="41" t="n">
        <v>0.02</v>
      </c>
      <c r="QU187" s="61" t="n">
        <v>0</v>
      </c>
      <c r="QV187" s="61">
        <f>QT187*QU187</f>
        <v/>
      </c>
      <c r="QW187" s="33" t="n"/>
      <c r="QX187" s="33" t="inlineStr">
        <is>
          <t>Cash</t>
        </is>
      </c>
      <c r="QY187" s="41" t="n">
        <v>0.02</v>
      </c>
      <c r="QZ187" s="61" t="n">
        <v>0</v>
      </c>
      <c r="RA187" s="61">
        <f>QY187*QZ187</f>
        <v/>
      </c>
      <c r="RB187" s="33" t="n"/>
      <c r="RC187" s="33" t="inlineStr">
        <is>
          <t>Cash</t>
        </is>
      </c>
      <c r="RD187" s="41" t="n">
        <v>0.02</v>
      </c>
      <c r="RE187" s="61" t="n">
        <v>0</v>
      </c>
      <c r="RF187" s="61">
        <f>RD187*RE187</f>
        <v/>
      </c>
      <c r="RG187" s="33" t="n"/>
      <c r="RH187" s="33" t="inlineStr">
        <is>
          <t>Cash</t>
        </is>
      </c>
      <c r="RI187" s="41" t="n">
        <v>0.02</v>
      </c>
      <c r="RJ187" s="61" t="n">
        <v>0</v>
      </c>
      <c r="RK187" s="61">
        <f>RI187*RJ187</f>
        <v/>
      </c>
      <c r="RL187" s="61" t="n"/>
    </row>
    <row r="188">
      <c r="LT188" s="34" t="n"/>
      <c r="LY188" s="34" t="n"/>
      <c r="MD188" s="34" t="n"/>
      <c r="MI188" s="34" t="n"/>
      <c r="MN188" s="34" t="n"/>
      <c r="MS188" s="34" t="n"/>
      <c r="MX188" s="34" t="n"/>
      <c r="NC188" s="41" t="n"/>
      <c r="NH188" s="41" t="n"/>
      <c r="NM188" s="41" t="n"/>
      <c r="NR188" s="41" t="n"/>
      <c r="NW188" s="41" t="n"/>
      <c r="OB188" s="41" t="n"/>
      <c r="OG188" s="41" t="n"/>
      <c r="OL188" s="41" t="n"/>
      <c r="OQ188" s="41" t="n"/>
      <c r="OV188" s="41" t="n"/>
      <c r="PF188" s="41" t="n"/>
      <c r="PK188" s="41" t="n"/>
      <c r="PP188" s="41" t="n"/>
      <c r="PU188" s="41" t="n"/>
      <c r="PZ188" s="41" t="n"/>
      <c r="QE188" s="41" t="n"/>
      <c r="QJ188" s="41" t="n"/>
      <c r="QO188" s="41" t="n"/>
      <c r="QT188" s="41" t="n"/>
      <c r="QY188" s="41" t="n"/>
      <c r="RD188" s="41" t="n"/>
      <c r="RI188" s="41" t="n"/>
    </row>
    <row r="189">
      <c r="U189" s="33" t="inlineStr">
        <is>
          <t>Total</t>
        </is>
      </c>
      <c r="V189" s="48">
        <f>SUM(V175:V188)</f>
        <v/>
      </c>
      <c r="W189" s="33" t="n"/>
      <c r="X189" s="46">
        <f>SUM(X175:X187)</f>
        <v/>
      </c>
      <c r="Y189" s="46" t="n"/>
      <c r="Z189" s="33" t="inlineStr">
        <is>
          <t>Total</t>
        </is>
      </c>
      <c r="AA189" s="48">
        <f>SUM(AA175:AA188)</f>
        <v/>
      </c>
      <c r="AB189" s="33" t="n"/>
      <c r="AC189" s="46">
        <f>SUM(AC175:AC187)</f>
        <v/>
      </c>
      <c r="AD189" s="46" t="n"/>
      <c r="AE189" s="33" t="inlineStr">
        <is>
          <t>Total</t>
        </is>
      </c>
      <c r="AF189" s="48">
        <f>SUM(AF175:AF188)</f>
        <v/>
      </c>
      <c r="AG189" s="33" t="n"/>
      <c r="AH189" s="46">
        <f>SUM(AH175:AH187)</f>
        <v/>
      </c>
      <c r="AI189" s="46" t="n"/>
      <c r="AJ189" s="33" t="inlineStr">
        <is>
          <t>Total</t>
        </is>
      </c>
      <c r="AK189" s="48">
        <f>SUM(AK175:AK188)</f>
        <v/>
      </c>
      <c r="AL189" s="33" t="n"/>
      <c r="AM189" s="46">
        <f>SUM(AM175:AM187)</f>
        <v/>
      </c>
      <c r="AN189" s="46" t="n"/>
      <c r="AO189" s="33" t="inlineStr">
        <is>
          <t>Total</t>
        </is>
      </c>
      <c r="AP189" s="48">
        <f>SUM(AP175:AP188)</f>
        <v/>
      </c>
      <c r="AQ189" s="33" t="n"/>
      <c r="AR189" s="46">
        <f>SUM(AR175:AR187)</f>
        <v/>
      </c>
      <c r="AS189" s="46" t="n"/>
      <c r="AT189" s="33" t="inlineStr">
        <is>
          <t>Total</t>
        </is>
      </c>
      <c r="AU189" s="48">
        <f>SUM(AU175:AU188)</f>
        <v/>
      </c>
      <c r="AV189" s="33" t="n"/>
      <c r="AW189" s="46">
        <f>SUM(AW175:AW187)</f>
        <v/>
      </c>
      <c r="AX189" s="46" t="n"/>
      <c r="AY189" s="33" t="inlineStr">
        <is>
          <t>Total</t>
        </is>
      </c>
      <c r="AZ189" s="48">
        <f>SUM(AZ175:AZ188)</f>
        <v/>
      </c>
      <c r="BA189" s="33" t="n"/>
      <c r="BB189" s="46">
        <f>SUM(BB175:BB187)</f>
        <v/>
      </c>
      <c r="BC189" s="46" t="n"/>
      <c r="BD189" s="33" t="inlineStr">
        <is>
          <t>Total</t>
        </is>
      </c>
      <c r="BE189" s="48">
        <f>SUM(BE175:BE188)</f>
        <v/>
      </c>
      <c r="BF189" s="33" t="n"/>
      <c r="BG189" s="46">
        <f>SUM(BG175:BG187)</f>
        <v/>
      </c>
      <c r="BH189" s="46" t="n"/>
      <c r="BI189" s="33" t="inlineStr">
        <is>
          <t>Total</t>
        </is>
      </c>
      <c r="BJ189" s="48">
        <f>SUM(BJ175:BJ188)</f>
        <v/>
      </c>
      <c r="BK189" s="33" t="n"/>
      <c r="BL189" s="46">
        <f>SUM(BL175:BL187)</f>
        <v/>
      </c>
      <c r="BM189" s="46" t="n"/>
      <c r="BN189" s="33" t="inlineStr">
        <is>
          <t>Total</t>
        </is>
      </c>
      <c r="BO189" s="48">
        <f>SUM(BO175:BO188)</f>
        <v/>
      </c>
      <c r="BP189" s="33" t="n"/>
      <c r="BQ189" s="46">
        <f>SUM(BQ175:BQ187)</f>
        <v/>
      </c>
      <c r="BR189" s="46" t="n"/>
      <c r="BS189" s="33" t="inlineStr">
        <is>
          <t>Total</t>
        </is>
      </c>
      <c r="BT189" s="48">
        <f>SUM(BT175:BT188)</f>
        <v/>
      </c>
      <c r="BU189" s="33" t="n"/>
      <c r="BV189" s="46">
        <f>SUM(BV175:BV187)</f>
        <v/>
      </c>
      <c r="BW189" s="46" t="n"/>
      <c r="BX189" s="33" t="inlineStr">
        <is>
          <t>Total</t>
        </is>
      </c>
      <c r="BY189" s="48">
        <f>SUM(BY175:BY188)</f>
        <v/>
      </c>
      <c r="BZ189" s="33" t="n"/>
      <c r="CA189" s="46">
        <f>SUM(CA175:CA187)</f>
        <v/>
      </c>
      <c r="CB189" s="46" t="n"/>
      <c r="CC189" s="33" t="inlineStr">
        <is>
          <t>Total</t>
        </is>
      </c>
      <c r="CD189" s="48">
        <f>SUM(CD175:CD188)</f>
        <v/>
      </c>
      <c r="CE189" s="33" t="n"/>
      <c r="CF189" s="46">
        <f>SUM(CF175:CF187)</f>
        <v/>
      </c>
      <c r="CG189" s="46" t="n"/>
      <c r="CH189" s="33" t="inlineStr">
        <is>
          <t>Total</t>
        </is>
      </c>
      <c r="CI189" s="48">
        <f>SUM(CI175:CI188)</f>
        <v/>
      </c>
      <c r="CJ189" s="33" t="n"/>
      <c r="CK189" s="46">
        <f>SUM(CK175:CK187)</f>
        <v/>
      </c>
      <c r="CL189" s="46" t="n"/>
      <c r="CM189" s="33" t="inlineStr">
        <is>
          <t>Total</t>
        </is>
      </c>
      <c r="CN189" s="48">
        <f>SUM(CN175:CN188)</f>
        <v/>
      </c>
      <c r="CO189" s="33" t="n"/>
      <c r="CP189" s="46">
        <f>SUM(CP175:CP187)</f>
        <v/>
      </c>
      <c r="CQ189" s="46" t="n"/>
      <c r="CR189" s="33" t="inlineStr">
        <is>
          <t>Total</t>
        </is>
      </c>
      <c r="CS189" s="48">
        <f>SUM(CS175:CS188)</f>
        <v/>
      </c>
      <c r="CT189" s="33" t="n"/>
      <c r="CU189" s="46">
        <f>SUM(CU175:CU187)</f>
        <v/>
      </c>
      <c r="CV189" s="46" t="n"/>
      <c r="CW189" s="33" t="inlineStr">
        <is>
          <t>Total</t>
        </is>
      </c>
      <c r="CX189" s="48">
        <f>SUM(CX175:CX188)</f>
        <v/>
      </c>
      <c r="CY189" s="33" t="n"/>
      <c r="CZ189" s="46">
        <f>SUM(CZ175:CZ187)</f>
        <v/>
      </c>
      <c r="DA189" s="46" t="n"/>
      <c r="DB189" s="33" t="inlineStr">
        <is>
          <t>Total</t>
        </is>
      </c>
      <c r="DC189" s="48">
        <f>SUM(DC175:DC188)</f>
        <v/>
      </c>
      <c r="DD189" s="33" t="n"/>
      <c r="DE189" s="46">
        <f>SUM(DE175:DE187)</f>
        <v/>
      </c>
      <c r="DF189" s="46" t="n"/>
      <c r="DG189" s="33" t="inlineStr">
        <is>
          <t>Total</t>
        </is>
      </c>
      <c r="DH189" s="48">
        <f>SUM(DH175:DH188)</f>
        <v/>
      </c>
      <c r="DI189" s="33" t="n"/>
      <c r="DJ189" s="46">
        <f>SUM(DJ175:DJ187)</f>
        <v/>
      </c>
      <c r="DK189" s="46" t="n"/>
      <c r="DL189" s="33" t="inlineStr">
        <is>
          <t>Total</t>
        </is>
      </c>
      <c r="DM189" s="48">
        <f>SUM(DM175:DM188)</f>
        <v/>
      </c>
      <c r="DN189" s="33" t="n"/>
      <c r="DO189" s="46">
        <f>SUM(DO175:DO187)</f>
        <v/>
      </c>
      <c r="DP189" s="46" t="n"/>
      <c r="DQ189" s="33" t="inlineStr">
        <is>
          <t>Total</t>
        </is>
      </c>
      <c r="DR189" s="48">
        <f>SUM(DR175:DR188)</f>
        <v/>
      </c>
      <c r="DS189" s="33" t="n"/>
      <c r="DT189" s="46">
        <f>SUM(DT175:DT187)</f>
        <v/>
      </c>
      <c r="DU189" s="46" t="n"/>
      <c r="DV189" s="33" t="inlineStr">
        <is>
          <t>Total</t>
        </is>
      </c>
      <c r="DW189" s="48">
        <f>SUM(DW175:DW188)</f>
        <v/>
      </c>
      <c r="DX189" s="33" t="n"/>
      <c r="DY189" s="46">
        <f>SUM(DY175:DY187)</f>
        <v/>
      </c>
      <c r="DZ189" s="46" t="n"/>
      <c r="EA189" s="33" t="inlineStr">
        <is>
          <t>Total</t>
        </is>
      </c>
      <c r="EB189" s="48">
        <f>SUM(EB175:EB188)</f>
        <v/>
      </c>
      <c r="EC189" s="33" t="n"/>
      <c r="ED189" s="46">
        <f>SUM(ED175:ED187)</f>
        <v/>
      </c>
      <c r="EE189" s="46" t="n"/>
      <c r="EF189" s="33" t="inlineStr">
        <is>
          <t>Total</t>
        </is>
      </c>
      <c r="EG189" s="48">
        <f>SUM(EG175:EG188)</f>
        <v/>
      </c>
      <c r="EH189" s="33" t="n"/>
      <c r="EI189" s="46">
        <f>SUM(EI175:EI187)</f>
        <v/>
      </c>
      <c r="EJ189" s="46" t="n"/>
      <c r="EK189" s="33" t="inlineStr">
        <is>
          <t>Total</t>
        </is>
      </c>
      <c r="EL189" s="48">
        <f>SUM(EL175:EL188)</f>
        <v/>
      </c>
      <c r="EM189" s="33" t="n"/>
      <c r="EN189" s="46">
        <f>SUM(EN175:EN187)</f>
        <v/>
      </c>
      <c r="EO189" s="46" t="n"/>
      <c r="EP189" s="33" t="inlineStr">
        <is>
          <t>Total</t>
        </is>
      </c>
      <c r="EQ189" s="48">
        <f>SUM(EQ175:EQ188)</f>
        <v/>
      </c>
      <c r="ER189" s="33" t="n"/>
      <c r="ES189" s="46">
        <f>SUM(ES175:ES187)</f>
        <v/>
      </c>
      <c r="ET189" s="46" t="n"/>
      <c r="EU189" s="33" t="inlineStr">
        <is>
          <t>Total</t>
        </is>
      </c>
      <c r="EV189" s="48">
        <f>SUM(EV175:EV188)</f>
        <v/>
      </c>
      <c r="EW189" s="33" t="n"/>
      <c r="EX189" s="46">
        <f>SUM(EX175:EX187)</f>
        <v/>
      </c>
      <c r="EY189" s="46" t="n"/>
      <c r="EZ189" s="33" t="inlineStr">
        <is>
          <t>Total</t>
        </is>
      </c>
      <c r="FA189" s="48">
        <f>SUM(FA175:FA188)</f>
        <v/>
      </c>
      <c r="FB189" s="33" t="n"/>
      <c r="FC189" s="46">
        <f>SUM(FC175:FC187)</f>
        <v/>
      </c>
      <c r="FD189" s="46" t="n"/>
      <c r="FE189" s="33" t="inlineStr">
        <is>
          <t>Total</t>
        </is>
      </c>
      <c r="FF189" s="48">
        <f>SUM(FF175:FF188)</f>
        <v/>
      </c>
      <c r="FG189" s="33" t="n"/>
      <c r="FH189" s="46">
        <f>SUM(FH175:FH187)</f>
        <v/>
      </c>
      <c r="FI189" s="46" t="n"/>
      <c r="FJ189" s="33" t="inlineStr">
        <is>
          <t>Total</t>
        </is>
      </c>
      <c r="FK189" s="48">
        <f>SUM(FK175:FK188)</f>
        <v/>
      </c>
      <c r="FL189" s="33" t="n"/>
      <c r="FM189" s="46">
        <f>SUM(FM175:FM187)</f>
        <v/>
      </c>
      <c r="FN189" s="46" t="n"/>
      <c r="FO189" s="33" t="inlineStr">
        <is>
          <t>Total</t>
        </is>
      </c>
      <c r="FP189" s="48">
        <f>SUM(FP175:FP188)</f>
        <v/>
      </c>
      <c r="FQ189" s="33" t="n"/>
      <c r="FR189" s="46">
        <f>SUM(FR175:FR187)</f>
        <v/>
      </c>
      <c r="FS189" s="46" t="n"/>
      <c r="FT189" s="33" t="inlineStr">
        <is>
          <t>Total</t>
        </is>
      </c>
      <c r="FU189" s="48">
        <f>SUM(FU175:FU188)</f>
        <v/>
      </c>
      <c r="FV189" s="33" t="n"/>
      <c r="FW189" s="46">
        <f>SUM(FW175:FW187)</f>
        <v/>
      </c>
      <c r="FX189" s="46" t="n"/>
      <c r="FY189" s="33" t="inlineStr">
        <is>
          <t>Total</t>
        </is>
      </c>
      <c r="FZ189" s="53">
        <f>SUM(FZ175:FZ188)</f>
        <v/>
      </c>
      <c r="GA189" s="33" t="n"/>
      <c r="GB189" s="46">
        <f>SUM(GB175:GB187)</f>
        <v/>
      </c>
      <c r="GC189" s="46" t="n"/>
      <c r="GD189" s="33" t="inlineStr">
        <is>
          <t>Total</t>
        </is>
      </c>
      <c r="GE189" s="53">
        <f>SUM(GE175:GE188)</f>
        <v/>
      </c>
      <c r="GF189" s="33" t="n"/>
      <c r="GG189" s="46">
        <f>SUM(GG175:GG187)</f>
        <v/>
      </c>
      <c r="GH189" s="46" t="n"/>
      <c r="GI189" s="33" t="inlineStr">
        <is>
          <t>Total</t>
        </is>
      </c>
      <c r="GJ189" s="53">
        <f>SUM(GJ175:GJ188)</f>
        <v/>
      </c>
      <c r="GK189" s="33" t="n"/>
      <c r="GL189" s="46">
        <f>SUM(GL175:GL187)</f>
        <v/>
      </c>
      <c r="GM189" s="46" t="n"/>
      <c r="GN189" s="33" t="inlineStr">
        <is>
          <t>Total</t>
        </is>
      </c>
      <c r="GO189" s="53">
        <f>SUM(GO175:GO188)</f>
        <v/>
      </c>
      <c r="GP189" s="33" t="n"/>
      <c r="GQ189" s="46">
        <f>SUM(GQ175:GQ187)</f>
        <v/>
      </c>
      <c r="GR189" s="46" t="n"/>
      <c r="GS189" s="33" t="inlineStr">
        <is>
          <t>Total</t>
        </is>
      </c>
      <c r="GT189" s="53">
        <f>SUM(GT175:GT188)</f>
        <v/>
      </c>
      <c r="GU189" s="33" t="n"/>
      <c r="GV189" s="46">
        <f>SUM(GV175:GV187)</f>
        <v/>
      </c>
      <c r="GW189" s="46" t="n"/>
      <c r="GX189" s="33" t="inlineStr">
        <is>
          <t>Total</t>
        </is>
      </c>
      <c r="GY189" s="53">
        <f>SUM(GY175:GY188)</f>
        <v/>
      </c>
      <c r="GZ189" s="33" t="n"/>
      <c r="HA189" s="46">
        <f>SUM(HA175:HA187)</f>
        <v/>
      </c>
      <c r="HB189" s="46" t="n"/>
      <c r="HC189" s="33" t="inlineStr">
        <is>
          <t>Total</t>
        </is>
      </c>
      <c r="HD189" s="53">
        <f>SUM(HD175:HD188)</f>
        <v/>
      </c>
      <c r="HE189" s="33" t="n"/>
      <c r="HF189" s="46">
        <f>SUM(HF175:HF187)</f>
        <v/>
      </c>
      <c r="HG189" s="46" t="n"/>
      <c r="HH189" s="33" t="inlineStr">
        <is>
          <t>Total</t>
        </is>
      </c>
      <c r="HI189" s="53">
        <f>SUM(HI175:HI188)</f>
        <v/>
      </c>
      <c r="HJ189" s="33" t="n"/>
      <c r="HK189" s="46">
        <f>SUM(HK175:HK187)</f>
        <v/>
      </c>
      <c r="HL189" s="46" t="n"/>
      <c r="HM189" s="33" t="inlineStr">
        <is>
          <t>Total</t>
        </is>
      </c>
      <c r="HN189" s="53">
        <f>SUM(HN175:HN188)</f>
        <v/>
      </c>
      <c r="HO189" s="33" t="n"/>
      <c r="HP189" s="46">
        <f>SUM(HP175:HP187)</f>
        <v/>
      </c>
      <c r="HQ189" s="46" t="n"/>
      <c r="HR189" s="33" t="inlineStr">
        <is>
          <t>Total</t>
        </is>
      </c>
      <c r="HS189" s="53">
        <f>SUM(HS175:HS188)</f>
        <v/>
      </c>
      <c r="HT189" s="33" t="n"/>
      <c r="HU189" s="46">
        <f>SUM(HU175:HU187)</f>
        <v/>
      </c>
      <c r="HV189" s="46" t="n"/>
      <c r="HW189" s="33" t="inlineStr">
        <is>
          <t>Total</t>
        </is>
      </c>
      <c r="HX189" s="53">
        <f>SUM(HX175:HX188)</f>
        <v/>
      </c>
      <c r="HY189" s="33" t="n"/>
      <c r="HZ189" s="46">
        <f>SUM(HZ175:HZ187)</f>
        <v/>
      </c>
      <c r="IA189" s="46" t="n"/>
      <c r="IB189" s="33" t="inlineStr">
        <is>
          <t>Total</t>
        </is>
      </c>
      <c r="IC189" s="53">
        <f>SUM(IC175:IC188)</f>
        <v/>
      </c>
      <c r="ID189" s="33" t="n"/>
      <c r="IE189" s="46">
        <f>SUM(IE175:IE187)</f>
        <v/>
      </c>
      <c r="IF189" s="46" t="n"/>
      <c r="IG189" s="33" t="inlineStr">
        <is>
          <t>Total</t>
        </is>
      </c>
      <c r="IH189" s="53">
        <f>SUM(IH175:IH188)</f>
        <v/>
      </c>
      <c r="II189" s="33" t="n"/>
      <c r="IJ189" s="46">
        <f>SUM(IJ175:IJ187)</f>
        <v/>
      </c>
      <c r="IK189" s="46" t="n"/>
      <c r="IL189" s="33" t="inlineStr">
        <is>
          <t>Total</t>
        </is>
      </c>
      <c r="IM189" s="53">
        <f>SUM(IM175:IM188)</f>
        <v/>
      </c>
      <c r="IN189" s="33" t="n"/>
      <c r="IO189" s="46">
        <f>SUM(IO175:IO187)</f>
        <v/>
      </c>
      <c r="IP189" s="46" t="n"/>
      <c r="IQ189" s="33" t="inlineStr">
        <is>
          <t>Total</t>
        </is>
      </c>
      <c r="IR189" s="53">
        <f>SUM(IR175:IR188)</f>
        <v/>
      </c>
      <c r="IS189" s="33" t="n"/>
      <c r="IT189" s="46">
        <f>SUM(IT175:IT187)</f>
        <v/>
      </c>
      <c r="IU189" s="46" t="n"/>
      <c r="IV189" s="33" t="inlineStr">
        <is>
          <t>Total</t>
        </is>
      </c>
      <c r="IW189" s="53">
        <f>SUM(IW175:IW188)</f>
        <v/>
      </c>
      <c r="IX189" s="33" t="n"/>
      <c r="IY189" s="46">
        <f>SUM(IY175:IY187)</f>
        <v/>
      </c>
      <c r="IZ189" s="46" t="n"/>
      <c r="JA189" s="33" t="inlineStr">
        <is>
          <t>Total</t>
        </is>
      </c>
      <c r="JB189" s="53">
        <f>SUM(JB175:JB188)</f>
        <v/>
      </c>
      <c r="JC189" s="33" t="n"/>
      <c r="JD189" s="46">
        <f>SUM(JD175:JD187)</f>
        <v/>
      </c>
      <c r="JE189" s="46" t="n"/>
      <c r="JF189" s="33" t="inlineStr">
        <is>
          <t>Total</t>
        </is>
      </c>
      <c r="JG189" s="53">
        <f>SUM(JG175:JG188)</f>
        <v/>
      </c>
      <c r="JH189" s="33" t="n"/>
      <c r="JI189" s="46">
        <f>SUM(JI175:JI187)</f>
        <v/>
      </c>
      <c r="JJ189" s="46" t="n"/>
      <c r="JK189" s="33" t="inlineStr">
        <is>
          <t>Total</t>
        </is>
      </c>
      <c r="JL189" s="53">
        <f>SUM(JL175:JL188)</f>
        <v/>
      </c>
      <c r="JM189" s="33" t="n"/>
      <c r="JN189" s="46">
        <f>SUM(JN175:JN187)</f>
        <v/>
      </c>
      <c r="JO189" s="46" t="n"/>
      <c r="JP189" s="33" t="inlineStr">
        <is>
          <t>Total</t>
        </is>
      </c>
      <c r="JQ189" s="53">
        <f>SUM(JQ175:JQ188)</f>
        <v/>
      </c>
      <c r="JR189" s="33" t="n"/>
      <c r="JS189" s="46">
        <f>SUM(JS175:JS187)</f>
        <v/>
      </c>
      <c r="JT189" s="46" t="n"/>
      <c r="JU189" s="33" t="inlineStr">
        <is>
          <t>Total</t>
        </is>
      </c>
      <c r="JV189" s="53">
        <f>SUM(JV175:JV188)</f>
        <v/>
      </c>
      <c r="JW189" s="33" t="n"/>
      <c r="JX189" s="46">
        <f>SUM(JX175:JX187)</f>
        <v/>
      </c>
      <c r="JY189" s="46" t="n"/>
      <c r="JZ189" s="33" t="inlineStr">
        <is>
          <t>Total</t>
        </is>
      </c>
      <c r="KA189" s="53">
        <f>SUM(KA175:KA188)</f>
        <v/>
      </c>
      <c r="KB189" s="33" t="n"/>
      <c r="KC189" s="46">
        <f>SUM(KC175:KC187)</f>
        <v/>
      </c>
      <c r="KD189" s="46" t="n"/>
      <c r="KE189" s="33" t="inlineStr">
        <is>
          <t>Total</t>
        </is>
      </c>
      <c r="KF189" s="53">
        <f>SUM(KF175:KF188)</f>
        <v/>
      </c>
      <c r="KG189" s="33" t="n"/>
      <c r="KH189" s="46">
        <f>SUM(KH175:KH187)</f>
        <v/>
      </c>
      <c r="KI189" s="46" t="n"/>
      <c r="KJ189" s="33" t="inlineStr">
        <is>
          <t>Total</t>
        </is>
      </c>
      <c r="KK189" s="53">
        <f>SUM(KK175:KK188)</f>
        <v/>
      </c>
      <c r="KL189" s="33" t="n"/>
      <c r="KM189" s="46">
        <f>SUM(KM175:KM187)</f>
        <v/>
      </c>
      <c r="KN189" s="46" t="n"/>
      <c r="KO189" s="33" t="inlineStr">
        <is>
          <t>Total</t>
        </is>
      </c>
      <c r="KP189" s="53">
        <f>SUM(KP175:KP188)</f>
        <v/>
      </c>
      <c r="KQ189" s="33" t="n"/>
      <c r="KR189" s="46">
        <f>SUM(KR175:KR187)</f>
        <v/>
      </c>
      <c r="KS189" s="46" t="n"/>
      <c r="KT189" s="33" t="inlineStr">
        <is>
          <t>Total</t>
        </is>
      </c>
      <c r="KU189" s="53">
        <f>SUM(KU175:KU188)</f>
        <v/>
      </c>
      <c r="KV189" s="33" t="n"/>
      <c r="KW189" s="46">
        <f>SUM(KW175:KW187)</f>
        <v/>
      </c>
      <c r="KX189" s="46" t="n"/>
      <c r="KY189" s="33" t="inlineStr">
        <is>
          <t>Total</t>
        </is>
      </c>
      <c r="KZ189" s="53">
        <f>SUM(KZ175:KZ188)</f>
        <v/>
      </c>
      <c r="LA189" s="33" t="n"/>
      <c r="LB189" s="46">
        <f>SUM(LB175:LB187)</f>
        <v/>
      </c>
      <c r="LC189" s="46" t="n"/>
      <c r="LD189" s="33" t="inlineStr">
        <is>
          <t>Total</t>
        </is>
      </c>
      <c r="LE189" s="53">
        <f>SUM(LE175:LE188)</f>
        <v/>
      </c>
      <c r="LF189" s="33" t="n"/>
      <c r="LG189" s="46">
        <f>SUM(LG175:LG187)</f>
        <v/>
      </c>
      <c r="LH189" s="46" t="n"/>
      <c r="LI189" s="33" t="inlineStr">
        <is>
          <t>Total</t>
        </is>
      </c>
      <c r="LJ189" s="53">
        <f>SUM(LJ175:LJ188)</f>
        <v/>
      </c>
      <c r="LK189" s="33" t="n"/>
      <c r="LL189" s="46">
        <f>SUM(LL175:LL187)</f>
        <v/>
      </c>
      <c r="LM189" s="46" t="n"/>
      <c r="LN189" s="33" t="inlineStr">
        <is>
          <t>Total</t>
        </is>
      </c>
      <c r="LO189" s="53">
        <f>SUM(LO175:LO188)</f>
        <v/>
      </c>
      <c r="LP189" s="33" t="n"/>
      <c r="LQ189" s="46">
        <f>SUM(LQ175:LQ187)</f>
        <v/>
      </c>
      <c r="LR189" s="46" t="n"/>
      <c r="LS189" s="33" t="inlineStr">
        <is>
          <t>Total</t>
        </is>
      </c>
      <c r="LT189" s="53">
        <f>SUM(LT175:LT188)</f>
        <v/>
      </c>
      <c r="LU189" s="33" t="n"/>
      <c r="LV189" s="46">
        <f>SUM(LV175:LV187)</f>
        <v/>
      </c>
      <c r="LW189" s="46" t="n"/>
      <c r="LX189" s="33" t="inlineStr">
        <is>
          <t>Total</t>
        </is>
      </c>
      <c r="LY189" s="53">
        <f>SUM(LY175:LY188)</f>
        <v/>
      </c>
      <c r="LZ189" s="33" t="n"/>
      <c r="MA189" s="46">
        <f>SUM(MA175:MA187)</f>
        <v/>
      </c>
      <c r="MB189" s="46" t="n"/>
      <c r="MC189" s="33" t="inlineStr">
        <is>
          <t>Total</t>
        </is>
      </c>
      <c r="MD189" s="53">
        <f>SUM(MD175:MD188)</f>
        <v/>
      </c>
      <c r="ME189" s="33" t="n"/>
      <c r="MF189" s="46">
        <f>SUM(MF175:MF187)</f>
        <v/>
      </c>
      <c r="MG189" s="46" t="n"/>
      <c r="MH189" s="33" t="inlineStr">
        <is>
          <t>Total</t>
        </is>
      </c>
      <c r="MI189" s="53" t="n">
        <v>1</v>
      </c>
      <c r="MJ189" s="33" t="n"/>
      <c r="MK189" s="46">
        <f>SUM(MK175:MK187)</f>
        <v/>
      </c>
      <c r="ML189" s="46" t="n"/>
      <c r="MM189" s="33" t="inlineStr">
        <is>
          <t>Total</t>
        </is>
      </c>
      <c r="MN189" s="53" t="n">
        <v>1</v>
      </c>
      <c r="MO189" s="33" t="n"/>
      <c r="MP189" s="46">
        <f>SUM(MP175:MP187)</f>
        <v/>
      </c>
      <c r="MQ189" s="33" t="n"/>
      <c r="MR189" s="33" t="inlineStr">
        <is>
          <t>Total</t>
        </is>
      </c>
      <c r="MS189" s="53">
        <f>SUM(MS175:MS188)</f>
        <v/>
      </c>
      <c r="MT189" s="33" t="n"/>
      <c r="MU189" s="46">
        <f>SUM(MU175:MU187)</f>
        <v/>
      </c>
      <c r="MV189" s="46" t="n"/>
      <c r="MW189" s="33" t="inlineStr">
        <is>
          <t>Total</t>
        </is>
      </c>
      <c r="MX189" s="53">
        <f>SUM(MX175:MX188)</f>
        <v/>
      </c>
      <c r="MY189" s="33" t="n"/>
      <c r="MZ189" s="46">
        <f>SUM(MZ175:MZ187)</f>
        <v/>
      </c>
      <c r="NA189" s="33" t="n"/>
      <c r="NB189" s="33" t="inlineStr">
        <is>
          <t>Total</t>
        </is>
      </c>
      <c r="NC189" s="41">
        <f>SUM(NC175:NC188)</f>
        <v/>
      </c>
      <c r="ND189" s="33" t="n"/>
      <c r="NE189" s="46">
        <f>SUM(NE175:NE187)</f>
        <v/>
      </c>
      <c r="NF189" s="33" t="n"/>
      <c r="NG189" s="33" t="inlineStr">
        <is>
          <t>Total</t>
        </is>
      </c>
      <c r="NH189" s="41">
        <f>SUM(NH175:NH188)</f>
        <v/>
      </c>
      <c r="NI189" s="33" t="n"/>
      <c r="NJ189" s="46">
        <f>SUM(NJ175:NJ187)</f>
        <v/>
      </c>
      <c r="NK189" s="33" t="n"/>
      <c r="NL189" s="33" t="inlineStr">
        <is>
          <t>Total</t>
        </is>
      </c>
      <c r="NM189" s="41" t="n">
        <v>1</v>
      </c>
      <c r="NN189" s="33" t="n"/>
      <c r="NO189" s="46">
        <f>SUM(NO175:NO187)</f>
        <v/>
      </c>
      <c r="NP189" s="33" t="n"/>
      <c r="NQ189" s="33" t="inlineStr">
        <is>
          <t>Total</t>
        </is>
      </c>
      <c r="NR189" s="41">
        <f>SUM(NR175:NR188)</f>
        <v/>
      </c>
      <c r="NS189" s="33" t="n"/>
      <c r="NT189" s="46">
        <f>SUM(NT175:NT187)</f>
        <v/>
      </c>
      <c r="NU189" s="33" t="n"/>
      <c r="NV189" s="33" t="inlineStr">
        <is>
          <t>Total</t>
        </is>
      </c>
      <c r="NW189" s="41">
        <f>SUM(NW175:NW188)</f>
        <v/>
      </c>
      <c r="NX189" s="33" t="n"/>
      <c r="NY189" s="46">
        <f>SUM(NY175:NY187)</f>
        <v/>
      </c>
      <c r="NZ189" s="33" t="n"/>
      <c r="OA189" s="33" t="inlineStr">
        <is>
          <t>Total</t>
        </is>
      </c>
      <c r="OB189" s="41">
        <f>SUM(OB175:OB188)</f>
        <v/>
      </c>
      <c r="OC189" s="33" t="n"/>
      <c r="OD189" s="46">
        <f>SUM(OD175:OD187)</f>
        <v/>
      </c>
      <c r="OE189" s="33" t="n"/>
      <c r="OF189" s="33" t="inlineStr">
        <is>
          <t>Total</t>
        </is>
      </c>
      <c r="OG189" s="41">
        <f>SUM(OG175:OG188)</f>
        <v/>
      </c>
      <c r="OH189" s="33" t="n"/>
      <c r="OI189" s="46">
        <f>SUM(OI175:OI187)</f>
        <v/>
      </c>
      <c r="OJ189" s="33" t="n"/>
      <c r="OK189" s="33" t="inlineStr">
        <is>
          <t>Total</t>
        </is>
      </c>
      <c r="OL189" s="41">
        <f>SUM(OL175:OL188)</f>
        <v/>
      </c>
      <c r="OM189" s="33" t="n"/>
      <c r="ON189" s="46">
        <f>SUM(ON175:ON187)</f>
        <v/>
      </c>
      <c r="OO189" s="33" t="n"/>
      <c r="OP189" s="33" t="inlineStr">
        <is>
          <t>Total</t>
        </is>
      </c>
      <c r="OQ189" s="41">
        <f>SUM(OQ175:OQ188)</f>
        <v/>
      </c>
      <c r="OR189" s="33" t="n"/>
      <c r="OS189" s="46">
        <f>SUM(OS175:OS187)</f>
        <v/>
      </c>
      <c r="OT189" s="33" t="n"/>
      <c r="OU189" s="33" t="inlineStr">
        <is>
          <t>Total</t>
        </is>
      </c>
      <c r="OV189" s="41">
        <f>SUM(OV175:OV188)</f>
        <v/>
      </c>
      <c r="OW189" s="33" t="n"/>
      <c r="OX189" s="46">
        <f>SUM(OX175:OX187)</f>
        <v/>
      </c>
      <c r="OY189" s="33" t="n"/>
      <c r="OZ189" s="33" t="inlineStr">
        <is>
          <t>Total</t>
        </is>
      </c>
      <c r="PA189" s="41">
        <f>SUM(PA175:PA188)</f>
        <v/>
      </c>
      <c r="PB189" s="33" t="n"/>
      <c r="PC189" s="46">
        <f>SUM(PC175:PC187)</f>
        <v/>
      </c>
      <c r="PD189" s="33" t="n"/>
      <c r="PE189" s="33" t="inlineStr">
        <is>
          <t>Total</t>
        </is>
      </c>
      <c r="PF189" s="41">
        <f>SUM(PF175:PF188)</f>
        <v/>
      </c>
      <c r="PG189" s="33" t="n"/>
      <c r="PH189" s="46">
        <f>SUM(PH175:PH187)</f>
        <v/>
      </c>
      <c r="PI189" s="33" t="n"/>
      <c r="PJ189" s="33" t="inlineStr">
        <is>
          <t>Total</t>
        </is>
      </c>
      <c r="PK189" s="41">
        <f>SUM(PK175:PK188)</f>
        <v/>
      </c>
      <c r="PL189" s="33" t="n"/>
      <c r="PM189" s="46">
        <f>SUM(PM175:PM187)</f>
        <v/>
      </c>
      <c r="PN189" s="33" t="n"/>
      <c r="PO189" s="33" t="inlineStr">
        <is>
          <t>Total</t>
        </is>
      </c>
      <c r="PP189" s="41">
        <f>SUM(PP175:PP188)</f>
        <v/>
      </c>
      <c r="PQ189" s="33" t="n"/>
      <c r="PR189" s="46">
        <f>SUM(PR175:PR187)</f>
        <v/>
      </c>
      <c r="PS189" s="33" t="n"/>
      <c r="PT189" s="33" t="inlineStr">
        <is>
          <t>Total</t>
        </is>
      </c>
      <c r="PU189" s="41">
        <f>SUM(PU175:PU188)</f>
        <v/>
      </c>
      <c r="PV189" s="33" t="n"/>
      <c r="PW189" s="46">
        <f>SUM(PW175:PW187)</f>
        <v/>
      </c>
      <c r="PX189" s="33" t="n"/>
      <c r="PY189" s="33" t="inlineStr">
        <is>
          <t>Total</t>
        </is>
      </c>
      <c r="PZ189" s="41">
        <f>SUM(PZ175:PZ188)</f>
        <v/>
      </c>
      <c r="QA189" s="33" t="n"/>
      <c r="QB189" s="46">
        <f>SUM(QB175:QB187)</f>
        <v/>
      </c>
      <c r="QC189" s="33" t="n"/>
      <c r="QD189" s="33" t="inlineStr">
        <is>
          <t>Total</t>
        </is>
      </c>
      <c r="QE189" s="41">
        <f>SUM(QE175:QE188)</f>
        <v/>
      </c>
      <c r="QF189" s="33" t="n"/>
      <c r="QG189" s="46">
        <f>SUM(QG175:QG187)</f>
        <v/>
      </c>
      <c r="QH189" s="46" t="n"/>
      <c r="QI189" s="33" t="inlineStr">
        <is>
          <t>Total</t>
        </is>
      </c>
      <c r="QJ189" s="41">
        <f>SUM(QJ175:QJ188)</f>
        <v/>
      </c>
      <c r="QK189" s="33" t="n"/>
      <c r="QL189" s="46">
        <f>SUM(QL175:QL187)</f>
        <v/>
      </c>
      <c r="QM189" s="33" t="n"/>
      <c r="QN189" s="33" t="inlineStr">
        <is>
          <t>Total</t>
        </is>
      </c>
      <c r="QO189" s="41" t="n">
        <v>1</v>
      </c>
      <c r="QP189" s="33" t="n"/>
      <c r="QQ189" s="46">
        <f>SUM(QQ175:QQ187)</f>
        <v/>
      </c>
      <c r="QR189" s="33" t="n"/>
      <c r="QS189" s="33" t="inlineStr">
        <is>
          <t>Total</t>
        </is>
      </c>
      <c r="QT189" s="41" t="n">
        <v>1</v>
      </c>
      <c r="QU189" s="33" t="n"/>
      <c r="QV189" s="46">
        <f>SUM(QV175:QV187)</f>
        <v/>
      </c>
      <c r="QW189" s="33" t="n"/>
      <c r="QX189" s="33" t="inlineStr">
        <is>
          <t>Total</t>
        </is>
      </c>
      <c r="QY189" s="41" t="n">
        <v>1</v>
      </c>
      <c r="QZ189" s="33" t="n"/>
      <c r="RA189" s="46">
        <f>SUM(RA175:RA187)</f>
        <v/>
      </c>
      <c r="RB189" s="33" t="n"/>
      <c r="RC189" s="33" t="inlineStr">
        <is>
          <t>Total</t>
        </is>
      </c>
      <c r="RD189" s="41" t="n">
        <v>1</v>
      </c>
      <c r="RE189" s="33" t="n"/>
      <c r="RF189" s="46">
        <f>SUM(RF175:RF187)</f>
        <v/>
      </c>
      <c r="RG189" s="33" t="n"/>
      <c r="RH189" s="33" t="inlineStr">
        <is>
          <t>Total</t>
        </is>
      </c>
      <c r="RI189" s="41" t="n">
        <v>1</v>
      </c>
      <c r="RJ189" s="33" t="n"/>
      <c r="RK189" s="46">
        <f>SUM(RK175:RK187)</f>
        <v/>
      </c>
      <c r="RL189" s="46" t="n"/>
    </row>
    <row r="190">
      <c r="LT190" s="34" t="n"/>
      <c r="LY190" s="34" t="n"/>
      <c r="MD190" s="34" t="n"/>
      <c r="MI190" s="34" t="n"/>
      <c r="MN190" s="34" t="n"/>
      <c r="MS190" s="34" t="n"/>
      <c r="MX190" s="34" t="n"/>
      <c r="NC190" s="41" t="n"/>
      <c r="NH190" s="41" t="n"/>
      <c r="NM190" s="41" t="n"/>
      <c r="NR190" s="41" t="n"/>
      <c r="NW190" s="41" t="n"/>
      <c r="OB190" s="41" t="n"/>
      <c r="OG190" s="41" t="n"/>
      <c r="OL190" s="41" t="n"/>
      <c r="OQ190" s="41" t="n"/>
      <c r="OV190" s="41" t="n"/>
      <c r="PF190" s="41" t="n"/>
      <c r="PK190" s="41" t="n"/>
      <c r="PP190" s="41" t="n"/>
      <c r="PU190" s="41" t="n"/>
      <c r="PZ190" s="41" t="n"/>
      <c r="QE190" s="41" t="n"/>
      <c r="QJ190" s="41" t="n"/>
      <c r="QO190" s="41" t="n"/>
      <c r="QT190" s="41" t="n"/>
      <c r="QY190" s="41" t="n"/>
      <c r="RD190" s="41" t="n"/>
      <c r="RI190" s="41" t="n"/>
    </row>
    <row r="191">
      <c r="U191" s="33" t="inlineStr">
        <is>
          <t>TB Defensive S0</t>
        </is>
      </c>
      <c r="V191" s="33" t="n"/>
      <c r="W191" s="33" t="n"/>
      <c r="X191" s="33" t="n"/>
      <c r="Y191" s="33" t="n"/>
      <c r="Z191" s="33" t="inlineStr">
        <is>
          <t>TB Defensive S0</t>
        </is>
      </c>
      <c r="AA191" s="33" t="n"/>
      <c r="AB191" s="33" t="n"/>
      <c r="AC191" s="33" t="n"/>
      <c r="AD191" s="33" t="n"/>
      <c r="AE191" s="33" t="inlineStr">
        <is>
          <t>TB Defensive S0</t>
        </is>
      </c>
      <c r="AF191" s="33" t="n"/>
      <c r="AG191" s="33" t="n"/>
      <c r="AH191" s="33" t="n"/>
      <c r="AI191" s="33" t="n"/>
      <c r="AJ191" s="33" t="inlineStr">
        <is>
          <t>TB Defensive S0</t>
        </is>
      </c>
      <c r="AK191" s="33" t="n"/>
      <c r="AL191" s="33" t="n"/>
      <c r="AM191" s="33" t="n"/>
      <c r="AN191" s="33" t="n"/>
      <c r="AO191" s="33" t="inlineStr">
        <is>
          <t>TB Defensive S0</t>
        </is>
      </c>
      <c r="AP191" s="33" t="n"/>
      <c r="AQ191" s="33" t="n"/>
      <c r="AR191" s="33" t="n"/>
      <c r="AS191" s="33" t="n"/>
      <c r="AT191" s="33" t="inlineStr">
        <is>
          <t>TB Defensive S0</t>
        </is>
      </c>
      <c r="AU191" s="33" t="n"/>
      <c r="AV191" s="33" t="n"/>
      <c r="AW191" s="33" t="n"/>
      <c r="AX191" s="33" t="n"/>
      <c r="AY191" s="33" t="inlineStr">
        <is>
          <t>TB Defensive S0</t>
        </is>
      </c>
      <c r="AZ191" s="33" t="n"/>
      <c r="BA191" s="33" t="n"/>
      <c r="BB191" s="33" t="n"/>
      <c r="BC191" s="33" t="n"/>
      <c r="BD191" s="33" t="inlineStr">
        <is>
          <t>TB Defensive S0</t>
        </is>
      </c>
      <c r="BE191" s="33" t="n"/>
      <c r="BF191" s="33" t="n"/>
      <c r="BG191" s="33" t="n"/>
      <c r="BH191" s="33" t="n"/>
      <c r="BI191" s="33" t="inlineStr">
        <is>
          <t>TB Defensive S0</t>
        </is>
      </c>
      <c r="BJ191" s="33" t="n"/>
      <c r="BK191" s="33" t="n"/>
      <c r="BL191" s="33" t="n"/>
      <c r="BM191" s="33" t="n"/>
      <c r="BN191" s="33" t="inlineStr">
        <is>
          <t>TB Defensive S0</t>
        </is>
      </c>
      <c r="BO191" s="33" t="n"/>
      <c r="BP191" s="33" t="n"/>
      <c r="BQ191" s="33" t="n"/>
      <c r="BR191" s="33" t="n"/>
      <c r="BS191" s="33" t="inlineStr">
        <is>
          <t>TB Defensive S0</t>
        </is>
      </c>
      <c r="BT191" s="33" t="n"/>
      <c r="BU191" s="33" t="n"/>
      <c r="BV191" s="33" t="n"/>
      <c r="BW191" s="33" t="n"/>
      <c r="BX191" s="33" t="inlineStr">
        <is>
          <t>TB Defensive S0</t>
        </is>
      </c>
      <c r="BY191" s="33" t="n"/>
      <c r="BZ191" s="33" t="n"/>
      <c r="CA191" s="33" t="n"/>
      <c r="CB191" s="33" t="n"/>
      <c r="CC191" s="33" t="inlineStr">
        <is>
          <t>TB Defensive S0</t>
        </is>
      </c>
      <c r="CD191" s="33" t="n"/>
      <c r="CE191" s="33" t="n"/>
      <c r="CF191" s="33" t="n"/>
      <c r="CG191" s="33" t="n"/>
      <c r="CH191" s="33" t="inlineStr">
        <is>
          <t>TB Defensive S0</t>
        </is>
      </c>
      <c r="CI191" s="33" t="n"/>
      <c r="CJ191" s="33" t="n"/>
      <c r="CK191" s="33" t="n"/>
      <c r="CL191" s="33" t="n"/>
      <c r="CM191" s="33" t="inlineStr">
        <is>
          <t>TB Defensive S0</t>
        </is>
      </c>
      <c r="CN191" s="33" t="n"/>
      <c r="CO191" s="33" t="n"/>
      <c r="CP191" s="33" t="n"/>
      <c r="CQ191" s="33" t="n"/>
      <c r="CR191" s="33" t="inlineStr">
        <is>
          <t>TB Defensive S0</t>
        </is>
      </c>
      <c r="CS191" s="33" t="n"/>
      <c r="CT191" s="33" t="n"/>
      <c r="CU191" s="33" t="n"/>
      <c r="CV191" s="33" t="n"/>
      <c r="CW191" s="33" t="inlineStr">
        <is>
          <t>TB Defensive S0</t>
        </is>
      </c>
      <c r="CX191" s="33" t="n"/>
      <c r="CY191" s="33" t="n"/>
      <c r="CZ191" s="33" t="n"/>
      <c r="DA191" s="33" t="n"/>
      <c r="DB191" s="33" t="inlineStr">
        <is>
          <t>TB Defensive S0</t>
        </is>
      </c>
      <c r="DC191" s="33" t="n"/>
      <c r="DD191" s="33" t="n"/>
      <c r="DE191" s="33" t="n"/>
      <c r="DF191" s="33" t="n"/>
      <c r="DG191" s="33" t="inlineStr">
        <is>
          <t>TB Defensive S0</t>
        </is>
      </c>
      <c r="DH191" s="33" t="n"/>
      <c r="DI191" s="33" t="n"/>
      <c r="DJ191" s="33" t="n"/>
      <c r="DK191" s="33" t="n"/>
      <c r="DL191" s="33" t="inlineStr">
        <is>
          <t>TB Defensive S0</t>
        </is>
      </c>
      <c r="DM191" s="33" t="n"/>
      <c r="DN191" s="33" t="n"/>
      <c r="DO191" s="33" t="n"/>
      <c r="DP191" s="33" t="n"/>
      <c r="DQ191" s="33" t="inlineStr">
        <is>
          <t>TB Defensive S0</t>
        </is>
      </c>
      <c r="DR191" s="33" t="n"/>
      <c r="DS191" s="33" t="n"/>
      <c r="DT191" s="33" t="n"/>
      <c r="DU191" s="33" t="n"/>
      <c r="DV191" s="33" t="inlineStr">
        <is>
          <t>TB Defensive S0</t>
        </is>
      </c>
      <c r="DW191" s="33" t="n"/>
      <c r="DX191" s="33" t="n"/>
      <c r="DY191" s="33" t="n"/>
      <c r="DZ191" s="33" t="n"/>
      <c r="EA191" s="33" t="inlineStr">
        <is>
          <t>TB Defensive S0</t>
        </is>
      </c>
      <c r="EB191" s="33" t="n"/>
      <c r="EC191" s="33" t="n"/>
      <c r="ED191" s="33" t="n"/>
      <c r="EE191" s="33" t="n"/>
      <c r="EF191" s="33" t="inlineStr">
        <is>
          <t>TB Defensive S0</t>
        </is>
      </c>
      <c r="EG191" s="33" t="n"/>
      <c r="EH191" s="33" t="n"/>
      <c r="EI191" s="33" t="n"/>
      <c r="EJ191" s="33" t="n"/>
      <c r="EK191" s="33" t="inlineStr">
        <is>
          <t>TB Defensive S0</t>
        </is>
      </c>
      <c r="EL191" s="33" t="n"/>
      <c r="EM191" s="33" t="n"/>
      <c r="EN191" s="33" t="n"/>
      <c r="EO191" s="33" t="n"/>
      <c r="EP191" s="33" t="inlineStr">
        <is>
          <t>TB Defensive S0</t>
        </is>
      </c>
      <c r="EQ191" s="33" t="n"/>
      <c r="ER191" s="33" t="n"/>
      <c r="ES191" s="33" t="n"/>
      <c r="ET191" s="33" t="n"/>
      <c r="EU191" s="33" t="inlineStr">
        <is>
          <t>TB Defensive S0</t>
        </is>
      </c>
      <c r="EV191" s="33" t="n"/>
      <c r="EW191" s="33" t="n"/>
      <c r="EX191" s="33" t="n"/>
      <c r="EY191" s="33" t="n"/>
      <c r="EZ191" s="33" t="inlineStr">
        <is>
          <t>TB Defensive S0</t>
        </is>
      </c>
      <c r="FA191" s="33" t="n"/>
      <c r="FB191" s="33" t="n"/>
      <c r="FC191" s="33" t="n"/>
      <c r="FD191" s="33" t="n"/>
      <c r="FE191" s="33" t="inlineStr">
        <is>
          <t>TB Defensive S0</t>
        </is>
      </c>
      <c r="FF191" s="33" t="n"/>
      <c r="FG191" s="33" t="n"/>
      <c r="FH191" s="33" t="n"/>
      <c r="FI191" s="33" t="n"/>
      <c r="FJ191" s="33" t="inlineStr">
        <is>
          <t>TB Defensive S0</t>
        </is>
      </c>
      <c r="FK191" s="33" t="n"/>
      <c r="FL191" s="33" t="n"/>
      <c r="FM191" s="33" t="n"/>
      <c r="FN191" s="33" t="n"/>
      <c r="FO191" s="33" t="inlineStr">
        <is>
          <t>TB Defensive S0</t>
        </is>
      </c>
      <c r="FP191" s="33" t="n"/>
      <c r="FQ191" s="33" t="n"/>
      <c r="FR191" s="33" t="n"/>
      <c r="FS191" s="33" t="n"/>
      <c r="FT191" s="33" t="inlineStr">
        <is>
          <t>TB Defensive S0</t>
        </is>
      </c>
      <c r="FU191" s="33" t="n"/>
      <c r="FV191" s="33" t="n"/>
      <c r="FW191" s="33" t="n"/>
      <c r="FX191" s="33" t="n"/>
      <c r="FY191" s="33" t="inlineStr">
        <is>
          <t>TB Defensive S0</t>
        </is>
      </c>
      <c r="FZ191" s="34" t="n"/>
      <c r="GA191" s="33" t="n"/>
      <c r="GB191" s="33" t="n"/>
      <c r="GC191" s="33" t="n"/>
      <c r="GD191" s="33" t="inlineStr">
        <is>
          <t>TB Defensive S0</t>
        </is>
      </c>
      <c r="GE191" s="34" t="n"/>
      <c r="GF191" s="33" t="n"/>
      <c r="GG191" s="33" t="n"/>
      <c r="GH191" s="33" t="n"/>
      <c r="GI191" s="33" t="inlineStr">
        <is>
          <t>TB Defensive S0</t>
        </is>
      </c>
      <c r="GJ191" s="34" t="n"/>
      <c r="GK191" s="33" t="n"/>
      <c r="GL191" s="33" t="n"/>
      <c r="GM191" s="33" t="n"/>
      <c r="GN191" s="33" t="inlineStr">
        <is>
          <t>TB Defensive S0</t>
        </is>
      </c>
      <c r="GO191" s="34" t="n"/>
      <c r="GP191" s="33" t="n"/>
      <c r="GQ191" s="33" t="n"/>
      <c r="GR191" s="33" t="n"/>
      <c r="GS191" s="33" t="inlineStr">
        <is>
          <t>TB Defensive S0</t>
        </is>
      </c>
      <c r="GT191" s="34" t="n"/>
      <c r="GU191" s="33" t="n"/>
      <c r="GV191" s="33" t="n"/>
      <c r="GW191" s="33" t="n"/>
      <c r="GX191" s="33" t="inlineStr">
        <is>
          <t>TB Defensive S0</t>
        </is>
      </c>
      <c r="GY191" s="34" t="n"/>
      <c r="GZ191" s="33" t="n"/>
      <c r="HA191" s="33" t="n"/>
      <c r="HB191" s="33" t="n"/>
      <c r="HC191" s="33" t="inlineStr">
        <is>
          <t>TB Defensive S0</t>
        </is>
      </c>
      <c r="HD191" s="34" t="n"/>
      <c r="HE191" s="33" t="n"/>
      <c r="HF191" s="33" t="n"/>
      <c r="HG191" s="33" t="n"/>
      <c r="HH191" s="33" t="inlineStr">
        <is>
          <t>TB Defensive S0</t>
        </is>
      </c>
      <c r="HI191" s="34" t="n"/>
      <c r="HJ191" s="33" t="n"/>
      <c r="HK191" s="33" t="n"/>
      <c r="HL191" s="33" t="n"/>
      <c r="HM191" s="33" t="inlineStr">
        <is>
          <t>TB Defensive S0</t>
        </is>
      </c>
      <c r="HN191" s="34" t="n"/>
      <c r="HO191" s="33" t="n"/>
      <c r="HP191" s="33" t="n"/>
      <c r="HQ191" s="33" t="n"/>
      <c r="HR191" s="33" t="inlineStr">
        <is>
          <t>TB Defensive S0</t>
        </is>
      </c>
      <c r="HS191" s="34" t="n"/>
      <c r="HT191" s="33" t="n"/>
      <c r="HU191" s="33" t="n"/>
      <c r="HV191" s="33" t="n"/>
      <c r="HW191" s="33" t="inlineStr">
        <is>
          <t>TB Defensive S0</t>
        </is>
      </c>
      <c r="HX191" s="34" t="n"/>
      <c r="HY191" s="33" t="n"/>
      <c r="HZ191" s="33" t="n"/>
      <c r="IA191" s="33" t="n"/>
      <c r="IB191" s="33" t="inlineStr">
        <is>
          <t>TB Defensive S0</t>
        </is>
      </c>
      <c r="IC191" s="34" t="n"/>
      <c r="ID191" s="33" t="n"/>
      <c r="IE191" s="33" t="n"/>
      <c r="IF191" s="33" t="n"/>
      <c r="IG191" s="33" t="inlineStr">
        <is>
          <t>TB Defensive S0</t>
        </is>
      </c>
      <c r="IH191" s="34" t="n"/>
      <c r="II191" s="33" t="n"/>
      <c r="IJ191" s="33" t="n"/>
      <c r="IK191" s="33" t="n"/>
      <c r="IL191" s="33" t="inlineStr">
        <is>
          <t>TB Defensive S0</t>
        </is>
      </c>
      <c r="IM191" s="34" t="n"/>
      <c r="IN191" s="33" t="n"/>
      <c r="IO191" s="33" t="n"/>
      <c r="IP191" s="33" t="n"/>
      <c r="IQ191" s="33" t="inlineStr">
        <is>
          <t>TB Defensive S0</t>
        </is>
      </c>
      <c r="IR191" s="34" t="n"/>
      <c r="IS191" s="33" t="n"/>
      <c r="IT191" s="33" t="n"/>
      <c r="IU191" s="33" t="n"/>
      <c r="IV191" s="33" t="inlineStr">
        <is>
          <t>TB Defensive S0</t>
        </is>
      </c>
      <c r="IW191" s="34" t="n"/>
      <c r="IX191" s="33" t="n"/>
      <c r="IY191" s="33" t="n"/>
      <c r="IZ191" s="33" t="n"/>
      <c r="JA191" s="33" t="inlineStr">
        <is>
          <t>TB Defensive S0</t>
        </is>
      </c>
      <c r="JB191" s="34" t="n"/>
      <c r="JC191" s="33" t="n"/>
      <c r="JD191" s="33" t="n"/>
      <c r="JE191" s="33" t="n"/>
      <c r="JF191" s="33" t="inlineStr">
        <is>
          <t>TB Defensive S0</t>
        </is>
      </c>
      <c r="JG191" s="34" t="n"/>
      <c r="JH191" s="33" t="n"/>
      <c r="JI191" s="33" t="n"/>
      <c r="JJ191" s="33" t="n"/>
      <c r="JK191" s="33" t="inlineStr">
        <is>
          <t>TB Defensive S0</t>
        </is>
      </c>
      <c r="JL191" s="34" t="n"/>
      <c r="JM191" s="33" t="n"/>
      <c r="JN191" s="33" t="n"/>
      <c r="JO191" s="33" t="n"/>
      <c r="JP191" s="33" t="inlineStr">
        <is>
          <t>TB Defensive S0</t>
        </is>
      </c>
      <c r="JQ191" s="34" t="n"/>
      <c r="JR191" s="33" t="n"/>
      <c r="JS191" s="33" t="n"/>
      <c r="JT191" s="33" t="n"/>
      <c r="JU191" s="33" t="inlineStr">
        <is>
          <t>TB Defensive S0</t>
        </is>
      </c>
      <c r="JV191" s="34" t="n"/>
      <c r="JW191" s="33" t="n"/>
      <c r="JX191" s="33" t="n"/>
      <c r="JY191" s="33" t="n"/>
      <c r="JZ191" s="33" t="inlineStr">
        <is>
          <t>TB Defensive S0</t>
        </is>
      </c>
      <c r="KA191" s="34" t="n"/>
      <c r="KB191" s="33" t="n"/>
      <c r="KC191" s="33" t="n"/>
      <c r="KD191" s="33" t="n"/>
      <c r="KE191" s="33" t="inlineStr">
        <is>
          <t>TB Defensive S0</t>
        </is>
      </c>
      <c r="KF191" s="34" t="n"/>
      <c r="KG191" s="33" t="n"/>
      <c r="KH191" s="33" t="n"/>
      <c r="KI191" s="33" t="n"/>
      <c r="KJ191" s="33" t="inlineStr">
        <is>
          <t>TB Defensive S0</t>
        </is>
      </c>
      <c r="KK191" s="34" t="n"/>
      <c r="KL191" s="33" t="n"/>
      <c r="KM191" s="33" t="n"/>
      <c r="KN191" s="33" t="n"/>
      <c r="KO191" s="33" t="inlineStr">
        <is>
          <t>Pure Tactical (S0) Conservative</t>
        </is>
      </c>
      <c r="KP191" s="34" t="n"/>
      <c r="KQ191" s="33" t="n"/>
      <c r="KR191" s="33" t="n"/>
      <c r="KS191" s="33" t="n"/>
      <c r="KT191" s="33" t="inlineStr">
        <is>
          <t>Pure Tactical (S0) Conservative</t>
        </is>
      </c>
      <c r="KU191" s="34" t="n"/>
      <c r="KV191" s="33" t="n"/>
      <c r="KW191" s="33" t="n"/>
      <c r="KX191" s="33" t="n"/>
      <c r="KY191" s="33" t="inlineStr">
        <is>
          <t>Pure Tactical (S0) Conservative</t>
        </is>
      </c>
      <c r="KZ191" s="34" t="n"/>
      <c r="LA191" s="33" t="n"/>
      <c r="LB191" s="33" t="n"/>
      <c r="LC191" s="33" t="n"/>
      <c r="LD191" s="33" t="inlineStr">
        <is>
          <t>Pure Tactical (S0) Conservative</t>
        </is>
      </c>
      <c r="LE191" s="34" t="n"/>
      <c r="LF191" s="33" t="n"/>
      <c r="LG191" s="33" t="n"/>
      <c r="LH191" s="33" t="n"/>
      <c r="LI191" s="33" t="inlineStr">
        <is>
          <t>Pure Tactical (S0) Conservative</t>
        </is>
      </c>
      <c r="LJ191" s="34" t="n"/>
      <c r="LK191" s="33" t="n"/>
      <c r="LL191" s="33" t="n"/>
      <c r="LM191" s="33" t="n"/>
      <c r="LN191" s="33" t="inlineStr">
        <is>
          <t>Pure Tactical (S0) Conservative</t>
        </is>
      </c>
      <c r="LO191" s="34" t="n"/>
      <c r="LP191" s="33" t="n"/>
      <c r="LQ191" s="33" t="n"/>
      <c r="LR191" s="33" t="n"/>
      <c r="LS191" s="33" t="inlineStr">
        <is>
          <t>Pure Tactical (S0) Conservative</t>
        </is>
      </c>
      <c r="LT191" s="34" t="n"/>
      <c r="LU191" s="33" t="n"/>
      <c r="LV191" s="33" t="n"/>
      <c r="LW191" s="33" t="n"/>
      <c r="LX191" s="33" t="inlineStr">
        <is>
          <t>Pure Tactical (S0) Conservative</t>
        </is>
      </c>
      <c r="LY191" s="34" t="n"/>
      <c r="LZ191" s="33" t="n"/>
      <c r="MA191" s="33" t="n"/>
      <c r="MB191" s="33" t="n"/>
      <c r="MC191" s="33" t="inlineStr">
        <is>
          <t>Pure Tactical (S0) Conservative</t>
        </is>
      </c>
      <c r="MD191" s="34" t="n"/>
      <c r="ME191" s="33" t="n"/>
      <c r="MF191" s="33" t="n"/>
      <c r="MG191" s="33" t="n"/>
      <c r="MH191" s="33" t="inlineStr">
        <is>
          <t>Pure Tactical (S0) Conservative</t>
        </is>
      </c>
      <c r="MI191" s="34" t="n"/>
      <c r="MJ191" s="33" t="n"/>
      <c r="MK191" s="33" t="n"/>
      <c r="ML191" s="33" t="n"/>
      <c r="MM191" s="33" t="inlineStr">
        <is>
          <t>Pure Tactical (S0) Conservative</t>
        </is>
      </c>
      <c r="MN191" s="34" t="n"/>
      <c r="MO191" s="33" t="n"/>
      <c r="MP191" s="33" t="n"/>
      <c r="MQ191" s="33" t="n"/>
      <c r="MR191" s="33" t="inlineStr">
        <is>
          <t>Pure Tactical (S0) Conservative</t>
        </is>
      </c>
      <c r="MS191" s="34" t="n"/>
      <c r="MT191" s="33" t="n"/>
      <c r="MU191" s="33" t="n"/>
      <c r="MV191" s="33" t="n"/>
      <c r="MW191" s="33" t="inlineStr">
        <is>
          <t>Pure Tactical (S0) Conservative</t>
        </is>
      </c>
      <c r="MX191" s="34" t="n"/>
      <c r="MY191" s="33" t="n"/>
      <c r="MZ191" s="33" t="n"/>
      <c r="NA191" s="33" t="n"/>
      <c r="NB191" s="33" t="inlineStr">
        <is>
          <t>Pure Tactical (S0) Conservative</t>
        </is>
      </c>
      <c r="NC191" s="41" t="n"/>
      <c r="ND191" s="33" t="n"/>
      <c r="NE191" s="33" t="n"/>
      <c r="NF191" s="33" t="n"/>
      <c r="NG191" s="33" t="inlineStr">
        <is>
          <t>Pure Tactical (S0) Conservative</t>
        </is>
      </c>
      <c r="NH191" s="41" t="n"/>
      <c r="NI191" s="33" t="n"/>
      <c r="NJ191" s="33" t="n"/>
      <c r="NK191" s="33" t="n"/>
      <c r="NL191" s="33" t="inlineStr">
        <is>
          <t>Pure Tactical (S0) Conservative</t>
        </is>
      </c>
      <c r="NM191" s="41" t="n"/>
      <c r="NN191" s="33" t="n"/>
      <c r="NO191" s="33" t="n"/>
      <c r="NP191" s="33" t="n"/>
      <c r="NQ191" s="33" t="inlineStr">
        <is>
          <t>Pure Tactical (S0) Conservative</t>
        </is>
      </c>
      <c r="NR191" s="41" t="n"/>
      <c r="NS191" s="33" t="n"/>
      <c r="NT191" s="33" t="n"/>
      <c r="NU191" s="33" t="n"/>
      <c r="NV191" s="33" t="inlineStr">
        <is>
          <t>Pure Tactical (S0) Conservative</t>
        </is>
      </c>
      <c r="NW191" s="41" t="n"/>
      <c r="NX191" s="33" t="n"/>
      <c r="NY191" s="33" t="n"/>
      <c r="NZ191" s="33" t="n"/>
      <c r="OA191" s="33" t="inlineStr">
        <is>
          <t>Pure Tactical (S0) Conservative</t>
        </is>
      </c>
      <c r="OB191" s="41" t="n"/>
      <c r="OC191" s="33" t="n"/>
      <c r="OD191" s="33" t="n"/>
      <c r="OE191" s="33" t="n"/>
      <c r="OF191" s="33" t="inlineStr">
        <is>
          <t>Pure Tactical (S0) Conservative</t>
        </is>
      </c>
      <c r="OG191" s="41" t="n"/>
      <c r="OH191" s="33" t="n"/>
      <c r="OI191" s="33" t="n"/>
      <c r="OJ191" s="33" t="n"/>
      <c r="OK191" s="33" t="inlineStr">
        <is>
          <t>Pure Tactical (S0) Conservative</t>
        </is>
      </c>
      <c r="OL191" s="41" t="n"/>
      <c r="OM191" s="33" t="n"/>
      <c r="ON191" s="33" t="n"/>
      <c r="OO191" s="33" t="n"/>
      <c r="OP191" s="33" t="inlineStr">
        <is>
          <t>Pure Tactical (S0) Conservative</t>
        </is>
      </c>
      <c r="OQ191" s="41" t="n"/>
      <c r="OR191" s="33" t="n"/>
      <c r="OS191" s="33" t="n"/>
      <c r="OT191" s="33" t="n"/>
      <c r="OU191" s="33" t="inlineStr">
        <is>
          <t>Pure Tactical (S0) Conservative</t>
        </is>
      </c>
      <c r="OV191" s="41" t="n"/>
      <c r="OW191" s="33" t="n"/>
      <c r="OX191" s="33" t="n"/>
      <c r="OY191" s="33" t="n"/>
      <c r="OZ191" s="33" t="inlineStr">
        <is>
          <t>Pure Tactical (S0) Conservative</t>
        </is>
      </c>
      <c r="PB191" s="33" t="n"/>
      <c r="PC191" s="33" t="n"/>
      <c r="PD191" s="33" t="n"/>
      <c r="PE191" s="33" t="inlineStr">
        <is>
          <t>Pure Tactical (S0) Conservative</t>
        </is>
      </c>
      <c r="PF191" s="41" t="n"/>
      <c r="PG191" s="33" t="n"/>
      <c r="PH191" s="33" t="n"/>
      <c r="PI191" s="33" t="n"/>
      <c r="PJ191" s="33" t="inlineStr">
        <is>
          <t>Pure Tactical (S0) Conservative</t>
        </is>
      </c>
      <c r="PK191" s="41" t="n"/>
      <c r="PL191" s="33" t="n"/>
      <c r="PM191" s="33" t="n"/>
      <c r="PN191" s="33" t="n"/>
      <c r="PO191" s="33" t="inlineStr">
        <is>
          <t>Pure Tactical (S0) Conservative</t>
        </is>
      </c>
      <c r="PP191" s="41" t="n"/>
      <c r="PQ191" s="33" t="n"/>
      <c r="PR191" s="33" t="n"/>
      <c r="PS191" s="33" t="n"/>
      <c r="PT191" s="33" t="inlineStr">
        <is>
          <t>Pure Tactical (S0) Conservative</t>
        </is>
      </c>
      <c r="PU191" s="41" t="n"/>
      <c r="PV191" s="33" t="n"/>
      <c r="PW191" s="33" t="n"/>
      <c r="PX191" s="33" t="n"/>
      <c r="PY191" s="33" t="inlineStr">
        <is>
          <t>Pure Tactical (S0) Conservative</t>
        </is>
      </c>
      <c r="PZ191" s="41" t="n"/>
      <c r="QA191" s="33" t="n"/>
      <c r="QB191" s="33" t="n"/>
      <c r="QC191" s="33" t="n"/>
      <c r="QD191" s="33" t="inlineStr">
        <is>
          <t>Pure Tactical (S0) Conservative</t>
        </is>
      </c>
      <c r="QE191" s="41" t="n"/>
      <c r="QF191" s="33" t="n"/>
      <c r="QG191" s="33" t="n"/>
      <c r="QH191" s="33" t="n"/>
      <c r="QI191" s="33" t="inlineStr">
        <is>
          <t>Pure Tactical (S0) Conservative</t>
        </is>
      </c>
      <c r="QJ191" s="41" t="n"/>
      <c r="QK191" s="33" t="n"/>
      <c r="QL191" s="33" t="n"/>
      <c r="QM191" s="33" t="n"/>
      <c r="QN191" s="33" t="inlineStr">
        <is>
          <t>Pure Tactical (S0) Conservative</t>
        </is>
      </c>
      <c r="QO191" s="41" t="n"/>
      <c r="QP191" s="33" t="n"/>
      <c r="QQ191" s="33" t="n"/>
      <c r="QR191" s="33" t="n"/>
      <c r="QS191" s="33" t="inlineStr">
        <is>
          <t>Pure Tactical (S0) Conservative</t>
        </is>
      </c>
      <c r="QT191" s="41" t="n"/>
      <c r="QU191" s="33" t="n"/>
      <c r="QV191" s="33" t="n"/>
      <c r="QW191" s="33" t="n"/>
      <c r="QX191" s="33" t="inlineStr">
        <is>
          <t>Pure Tactical (S0) Conservative</t>
        </is>
      </c>
      <c r="QY191" s="41" t="n"/>
      <c r="QZ191" s="33" t="n"/>
      <c r="RA191" s="33" t="n"/>
      <c r="RB191" s="33" t="n"/>
      <c r="RC191" s="33" t="inlineStr">
        <is>
          <t>Pure Tactical (S0) Conservative</t>
        </is>
      </c>
      <c r="RD191" s="41" t="n"/>
      <c r="RE191" s="33" t="n"/>
      <c r="RF191" s="33" t="n"/>
      <c r="RG191" s="33" t="n"/>
      <c r="RH191" s="33" t="inlineStr">
        <is>
          <t>Pure Tactical (S0) Conservative</t>
        </is>
      </c>
      <c r="RI191" s="41" t="n"/>
      <c r="RJ191" s="33" t="n"/>
      <c r="RK191" s="33" t="n"/>
      <c r="RL191" s="33" t="n"/>
    </row>
    <row r="192">
      <c r="U192" s="61" t="inlineStr">
        <is>
          <t>VTSAX</t>
        </is>
      </c>
      <c r="V192" s="49" t="n">
        <v>0.15</v>
      </c>
      <c r="W192" s="61">
        <f>'ETF MTD'!$K$28/'ETF MTD'!$K$3-1</f>
        <v/>
      </c>
      <c r="X192" s="61">
        <f>V192*W192</f>
        <v/>
      </c>
      <c r="Y192" s="61" t="n"/>
      <c r="Z192" s="61" t="inlineStr">
        <is>
          <t>VTSAX</t>
        </is>
      </c>
      <c r="AA192" s="49" t="n">
        <v>0.15</v>
      </c>
      <c r="AB192" s="61">
        <f>'ETF MTD'!$K$28/'ETF MTD'!$K$3-1</f>
        <v/>
      </c>
      <c r="AC192" s="61">
        <f>AA192*AB192</f>
        <v/>
      </c>
      <c r="AD192" s="61" t="n"/>
      <c r="AE192" s="61" t="inlineStr">
        <is>
          <t>VTSAX</t>
        </is>
      </c>
      <c r="AF192" s="49" t="n">
        <v>0.15</v>
      </c>
      <c r="AG192" s="61">
        <f>'ETF MTD'!$K$28/'ETF MTD'!$K$3-1</f>
        <v/>
      </c>
      <c r="AH192" s="61">
        <f>AF192*AG192</f>
        <v/>
      </c>
      <c r="AI192" s="61" t="n"/>
      <c r="AJ192" s="61" t="inlineStr">
        <is>
          <t>VTSAX</t>
        </is>
      </c>
      <c r="AK192" s="49" t="n">
        <v>0.075</v>
      </c>
      <c r="AL192" s="61">
        <f>'ETF MTD'!$K$28/'ETF MTD'!$K$3-1</f>
        <v/>
      </c>
      <c r="AM192" s="61">
        <f>AK192*AL192</f>
        <v/>
      </c>
      <c r="AN192" s="61" t="n"/>
      <c r="AO192" s="61" t="inlineStr">
        <is>
          <t>VTSAX</t>
        </is>
      </c>
      <c r="AP192" s="49" t="n">
        <v>0.15</v>
      </c>
      <c r="AQ192" s="61">
        <f>'ETF MTD'!$K$28/'ETF MTD'!$K$3-1</f>
        <v/>
      </c>
      <c r="AR192" s="61">
        <f>AP192*AQ192</f>
        <v/>
      </c>
      <c r="AS192" s="61" t="n"/>
      <c r="AT192" s="61" t="inlineStr">
        <is>
          <t>VTSAX</t>
        </is>
      </c>
      <c r="AU192" s="49" t="n">
        <v>0.15</v>
      </c>
      <c r="AV192" s="61">
        <f>'ETF MTD'!$K$28/'ETF MTD'!$K$3-1</f>
        <v/>
      </c>
      <c r="AW192" s="61">
        <f>AU192*AV192</f>
        <v/>
      </c>
      <c r="AX192" s="61" t="n"/>
      <c r="AY192" s="61" t="inlineStr">
        <is>
          <t>VTSAX</t>
        </is>
      </c>
      <c r="AZ192" s="49" t="n">
        <v>0.15</v>
      </c>
      <c r="BA192" s="61">
        <f>'ETF MTD'!$K$28/'ETF MTD'!$K$3-1</f>
        <v/>
      </c>
      <c r="BB192" s="61">
        <f>AZ192*BA192</f>
        <v/>
      </c>
      <c r="BC192" s="61" t="n"/>
      <c r="BD192" s="61" t="inlineStr">
        <is>
          <t>VTSAX</t>
        </is>
      </c>
      <c r="BE192" s="49" t="n">
        <v>0.15</v>
      </c>
      <c r="BF192" s="61">
        <f>'ETF MTD'!$K$28/'ETF MTD'!$K$3-1</f>
        <v/>
      </c>
      <c r="BG192" s="61">
        <f>BE192*BF192</f>
        <v/>
      </c>
      <c r="BH192" s="61" t="n"/>
      <c r="BI192" s="61" t="inlineStr">
        <is>
          <t>VTSAX</t>
        </is>
      </c>
      <c r="BJ192" s="49" t="n">
        <v>0.15</v>
      </c>
      <c r="BK192" s="61">
        <f>'ETF MTD'!$K$28/'ETF MTD'!$K$3-1</f>
        <v/>
      </c>
      <c r="BL192" s="61">
        <f>BJ192*BK192</f>
        <v/>
      </c>
      <c r="BM192" s="61" t="n"/>
      <c r="BN192" s="61" t="inlineStr">
        <is>
          <t>VTSAX</t>
        </is>
      </c>
      <c r="BO192" s="49" t="n">
        <v>0.15</v>
      </c>
      <c r="BP192" s="61">
        <f>'ETF MTD'!$K$28/'ETF MTD'!$K$3-1</f>
        <v/>
      </c>
      <c r="BQ192" s="61">
        <f>BO192*BP192</f>
        <v/>
      </c>
      <c r="BR192" s="61" t="n"/>
      <c r="BS192" s="61" t="inlineStr">
        <is>
          <t>VTSAX</t>
        </is>
      </c>
      <c r="BT192" s="49" t="n">
        <v>0.15</v>
      </c>
      <c r="BU192" s="61">
        <f>'ETF MTD'!$K$28/'ETF MTD'!$K$3-1</f>
        <v/>
      </c>
      <c r="BV192" s="61">
        <f>BT192*BU192</f>
        <v/>
      </c>
      <c r="BW192" s="61" t="n"/>
      <c r="BX192" s="61" t="inlineStr">
        <is>
          <t>VTSAX</t>
        </is>
      </c>
      <c r="BY192" s="49" t="n">
        <v>0.15</v>
      </c>
      <c r="BZ192" s="61">
        <f>'ETF MTD'!$K$28/'ETF MTD'!$K$3-1</f>
        <v/>
      </c>
      <c r="CA192" s="61">
        <f>BY192*BZ192</f>
        <v/>
      </c>
      <c r="CB192" s="61" t="n"/>
      <c r="CC192" s="61" t="inlineStr">
        <is>
          <t>VTSAX</t>
        </is>
      </c>
      <c r="CD192" s="49" t="n">
        <v>0.15</v>
      </c>
      <c r="CE192" s="61">
        <f>'ETF MTD'!$K$28/'ETF MTD'!$K$3-1</f>
        <v/>
      </c>
      <c r="CF192" s="61">
        <f>CD192*CE192</f>
        <v/>
      </c>
      <c r="CG192" s="61" t="n"/>
      <c r="CH192" s="61" t="inlineStr">
        <is>
          <t>VTSAX</t>
        </is>
      </c>
      <c r="CI192" s="49" t="n">
        <v>0.15</v>
      </c>
      <c r="CJ192" s="61">
        <f>'ETF MTD'!$K$28/'ETF MTD'!$K$3-1</f>
        <v/>
      </c>
      <c r="CK192" s="61">
        <f>CI192*CJ192</f>
        <v/>
      </c>
      <c r="CL192" s="61" t="n"/>
      <c r="CM192" s="61" t="inlineStr">
        <is>
          <t>VTSAX</t>
        </is>
      </c>
      <c r="CN192" s="49" t="n">
        <v>0.075</v>
      </c>
      <c r="CO192" s="61">
        <f>'ETF MTD'!$K$28/'ETF MTD'!$K$3-1</f>
        <v/>
      </c>
      <c r="CP192" s="61">
        <f>CN192*CO192</f>
        <v/>
      </c>
      <c r="CQ192" s="61" t="n"/>
      <c r="CR192" s="61" t="inlineStr">
        <is>
          <t>VTSAX</t>
        </is>
      </c>
      <c r="CS192" s="49" t="n">
        <v>0.075</v>
      </c>
      <c r="CT192" s="61">
        <f>'ETF MTD'!$K$28/'ETF MTD'!$K$3-1</f>
        <v/>
      </c>
      <c r="CU192" s="61">
        <f>CS192*CT192</f>
        <v/>
      </c>
      <c r="CV192" s="61" t="n"/>
      <c r="CW192" s="61" t="inlineStr">
        <is>
          <t>VTSAX</t>
        </is>
      </c>
      <c r="CX192" s="49" t="n">
        <v>0.15</v>
      </c>
      <c r="CY192" s="61">
        <f>'ETF MTD'!$K$28/'ETF MTD'!$K$3-1</f>
        <v/>
      </c>
      <c r="CZ192" s="61">
        <f>CX192*CY192</f>
        <v/>
      </c>
      <c r="DA192" s="61" t="n"/>
      <c r="DB192" s="61" t="inlineStr">
        <is>
          <t>VTSAX</t>
        </is>
      </c>
      <c r="DC192" s="49" t="n">
        <v>0.15</v>
      </c>
      <c r="DD192" s="61">
        <f>'ETF MTD'!$K$28/'ETF MTD'!$K$3-1</f>
        <v/>
      </c>
      <c r="DE192" s="61">
        <f>DC192*DD192</f>
        <v/>
      </c>
      <c r="DF192" s="61" t="n"/>
      <c r="DG192" s="61" t="inlineStr">
        <is>
          <t>VTSAX</t>
        </is>
      </c>
      <c r="DH192" s="49" t="n">
        <v>0.15</v>
      </c>
      <c r="DI192" s="61">
        <f>'ETF MTD'!$K$28/'ETF MTD'!$K$3-1</f>
        <v/>
      </c>
      <c r="DJ192" s="61">
        <f>DH192*DI192</f>
        <v/>
      </c>
      <c r="DK192" s="61" t="n"/>
      <c r="DL192" s="61" t="inlineStr">
        <is>
          <t>VTSAX</t>
        </is>
      </c>
      <c r="DM192" s="49" t="n">
        <v>0.15</v>
      </c>
      <c r="DN192" s="61">
        <f>'ETF MTD'!$K$28/'ETF MTD'!$K$3-1</f>
        <v/>
      </c>
      <c r="DO192" s="61">
        <f>DM192*DN192</f>
        <v/>
      </c>
      <c r="DP192" s="61" t="n"/>
      <c r="DQ192" s="61" t="inlineStr">
        <is>
          <t>VTSAX</t>
        </is>
      </c>
      <c r="DR192" s="49" t="n">
        <v>0.15</v>
      </c>
      <c r="DS192" s="61">
        <f>'ETF MTD'!$K$28/'ETF MTD'!$K$3-1</f>
        <v/>
      </c>
      <c r="DT192" s="61">
        <f>DR192*DS192</f>
        <v/>
      </c>
      <c r="DU192" s="61" t="n"/>
      <c r="DV192" s="61" t="inlineStr">
        <is>
          <t>VTSAX</t>
        </is>
      </c>
      <c r="DW192" s="49" t="n">
        <v>0.075</v>
      </c>
      <c r="DX192" s="61">
        <f>'ETF MTD'!$K$28/'ETF MTD'!$K$3-1</f>
        <v/>
      </c>
      <c r="DY192" s="61">
        <f>DW192*DX192</f>
        <v/>
      </c>
      <c r="DZ192" s="61" t="n"/>
      <c r="EA192" s="61" t="inlineStr">
        <is>
          <t>VTSAX</t>
        </is>
      </c>
      <c r="EB192" s="49" t="n">
        <v>0</v>
      </c>
      <c r="EC192" s="61">
        <f>'ETF MTD'!$K$28/'ETF MTD'!$K$3-1</f>
        <v/>
      </c>
      <c r="ED192" s="61">
        <f>EB192*EC192</f>
        <v/>
      </c>
      <c r="EE192" s="61" t="n"/>
      <c r="EF192" s="61" t="inlineStr">
        <is>
          <t>VTSAX</t>
        </is>
      </c>
      <c r="EG192" s="49" t="n">
        <v>0</v>
      </c>
      <c r="EH192" s="61">
        <f>'ETF MTD'!$K$28/'ETF MTD'!$K$3-1</f>
        <v/>
      </c>
      <c r="EI192" s="61">
        <f>EG192*EH192</f>
        <v/>
      </c>
      <c r="EJ192" s="61" t="n"/>
      <c r="EK192" s="61" t="inlineStr">
        <is>
          <t>VTSAX</t>
        </is>
      </c>
      <c r="EL192" s="49" t="n">
        <v>0</v>
      </c>
      <c r="EM192" s="61">
        <f>'ETF MTD'!$K$28/'ETF MTD'!$K$3-1</f>
        <v/>
      </c>
      <c r="EN192" s="61">
        <f>EL192*EM192</f>
        <v/>
      </c>
      <c r="EO192" s="61" t="n"/>
      <c r="EP192" s="61" t="inlineStr">
        <is>
          <t>VTSAX</t>
        </is>
      </c>
      <c r="EQ192" s="49" t="n">
        <v>0.075</v>
      </c>
      <c r="ER192" s="61">
        <f>'ETF MTD'!$K$28/'ETF MTD'!$K$3-1</f>
        <v/>
      </c>
      <c r="ES192" s="61">
        <f>EQ192*ER192</f>
        <v/>
      </c>
      <c r="ET192" s="61" t="n"/>
      <c r="EU192" s="61" t="inlineStr">
        <is>
          <t>VTSAX</t>
        </is>
      </c>
      <c r="EV192" s="49" t="n">
        <v>0.15</v>
      </c>
      <c r="EW192" s="61">
        <f>'ETF MTD'!$K$28/'ETF MTD'!$K$3-1</f>
        <v/>
      </c>
      <c r="EX192" s="61">
        <f>EV192*EW192</f>
        <v/>
      </c>
      <c r="EY192" s="61" t="n"/>
      <c r="EZ192" s="61" t="inlineStr">
        <is>
          <t>VTSAX</t>
        </is>
      </c>
      <c r="FA192" s="49" t="n">
        <v>0.15</v>
      </c>
      <c r="FB192" s="61">
        <f>'ETF MTD'!$K$28/'ETF MTD'!$K$3-1</f>
        <v/>
      </c>
      <c r="FC192" s="61">
        <f>FA192*FB192</f>
        <v/>
      </c>
      <c r="FD192" s="61" t="n"/>
      <c r="FE192" s="61" t="inlineStr">
        <is>
          <t>VTSAX</t>
        </is>
      </c>
      <c r="FF192" s="49" t="n">
        <v>0.075</v>
      </c>
      <c r="FG192" s="61">
        <f>'ETF MTD'!$K$28/'ETF MTD'!$K$3-1</f>
        <v/>
      </c>
      <c r="FH192" s="61">
        <f>FF192*FG192</f>
        <v/>
      </c>
      <c r="FI192" s="61" t="n"/>
      <c r="FJ192" s="61" t="inlineStr">
        <is>
          <t>VTSAX</t>
        </is>
      </c>
      <c r="FK192" s="49" t="n">
        <v>0.15</v>
      </c>
      <c r="FL192" s="61">
        <f>'ETF MTD'!$K$28/'ETF MTD'!$K$3-1</f>
        <v/>
      </c>
      <c r="FM192" s="61">
        <f>FK192*FL192</f>
        <v/>
      </c>
      <c r="FN192" s="61" t="n"/>
      <c r="FO192" s="61" t="inlineStr">
        <is>
          <t>VTSAX</t>
        </is>
      </c>
      <c r="FP192" s="49" t="n">
        <v>0.15</v>
      </c>
      <c r="FQ192" s="61">
        <f>'ETF MTD'!$K$28/'ETF MTD'!$K$3-1</f>
        <v/>
      </c>
      <c r="FR192" s="61">
        <f>FP192*FQ192</f>
        <v/>
      </c>
      <c r="FS192" s="61" t="n"/>
      <c r="FT192" s="61" t="inlineStr">
        <is>
          <t>VTSAX</t>
        </is>
      </c>
      <c r="FU192" s="49" t="n">
        <v>0.075</v>
      </c>
      <c r="FV192" s="61">
        <f>'ETF MTD'!$K$28/'ETF MTD'!$K$3-1</f>
        <v/>
      </c>
      <c r="FW192" s="61">
        <f>FU192*FV192</f>
        <v/>
      </c>
      <c r="FX192" s="61" t="n"/>
      <c r="FY192" s="61" t="inlineStr">
        <is>
          <t>VTSAX</t>
        </is>
      </c>
      <c r="FZ192" s="41" t="n">
        <v>0.15</v>
      </c>
      <c r="GA192" s="61">
        <f>'ETF MTD'!$K$28/'ETF MTD'!$K$3-1</f>
        <v/>
      </c>
      <c r="GB192" s="61">
        <f>FZ192*GA192</f>
        <v/>
      </c>
      <c r="GC192" s="61" t="n"/>
      <c r="GD192" s="61" t="inlineStr">
        <is>
          <t>VTSAX</t>
        </is>
      </c>
      <c r="GE192" s="41" t="n">
        <v>0.15</v>
      </c>
      <c r="GF192" s="61">
        <f>'ETF MTD'!$K$28/'ETF MTD'!$K$3-1</f>
        <v/>
      </c>
      <c r="GG192" s="61">
        <f>GE192*GF192</f>
        <v/>
      </c>
      <c r="GH192" s="61" t="n"/>
      <c r="GI192" s="61" t="inlineStr">
        <is>
          <t>VTSAX</t>
        </is>
      </c>
      <c r="GJ192" s="41" t="n">
        <v>0.15</v>
      </c>
      <c r="GK192" s="61">
        <f>'ETF MTD'!$K$28/'ETF MTD'!$K$3-1</f>
        <v/>
      </c>
      <c r="GL192" s="61">
        <f>GJ192*GK192</f>
        <v/>
      </c>
      <c r="GM192" s="61" t="n"/>
      <c r="GN192" s="61" t="inlineStr">
        <is>
          <t>VTSAX</t>
        </is>
      </c>
      <c r="GO192" s="41" t="n">
        <v>0.15</v>
      </c>
      <c r="GP192" s="61">
        <f>'ETF MTD'!$K$28/'ETF MTD'!$K$3-1</f>
        <v/>
      </c>
      <c r="GQ192" s="61">
        <f>GO192*GP192</f>
        <v/>
      </c>
      <c r="GR192" s="61" t="n"/>
      <c r="GS192" s="61" t="inlineStr">
        <is>
          <t>VTSAX</t>
        </is>
      </c>
      <c r="GT192" s="41" t="n">
        <v>0.15</v>
      </c>
      <c r="GU192" s="61">
        <f>'ETF MTD'!$K$28/'ETF MTD'!$K$3-1</f>
        <v/>
      </c>
      <c r="GV192" s="61">
        <f>GT192*GU192</f>
        <v/>
      </c>
      <c r="GW192" s="61" t="n"/>
      <c r="GX192" s="61" t="inlineStr">
        <is>
          <t>VTSAX</t>
        </is>
      </c>
      <c r="GY192" s="41" t="n">
        <v>0.075</v>
      </c>
      <c r="GZ192" s="61">
        <f>'ETF MTD'!$K$28/'ETF MTD'!$K$3-1</f>
        <v/>
      </c>
      <c r="HA192" s="61">
        <f>GY192*GZ192</f>
        <v/>
      </c>
      <c r="HB192" s="61" t="n"/>
      <c r="HC192" s="61" t="inlineStr">
        <is>
          <t>VTSAX</t>
        </is>
      </c>
      <c r="HD192" s="41" t="n">
        <v>0</v>
      </c>
      <c r="HE192" s="61">
        <f>'ETF MTD'!$K$28/'ETF MTD'!$K$3-1</f>
        <v/>
      </c>
      <c r="HF192" s="61">
        <f>HD192*HE192</f>
        <v/>
      </c>
      <c r="HG192" s="61" t="n"/>
      <c r="HH192" s="61" t="inlineStr">
        <is>
          <t>VTSAX</t>
        </is>
      </c>
      <c r="HI192" s="41" t="n">
        <v>0.075</v>
      </c>
      <c r="HJ192" s="61">
        <f>'ETF MTD'!$K$28/'ETF MTD'!$K$3-1</f>
        <v/>
      </c>
      <c r="HK192" s="61">
        <f>HI192*HJ192</f>
        <v/>
      </c>
      <c r="HL192" s="61" t="n"/>
      <c r="HM192" s="61" t="inlineStr">
        <is>
          <t>VTSAX</t>
        </is>
      </c>
      <c r="HN192" s="41" t="n">
        <v>0.15</v>
      </c>
      <c r="HO192" s="61">
        <f>'ETF MTD'!$K$28/'ETF MTD'!$K$3-1</f>
        <v/>
      </c>
      <c r="HP192" s="61">
        <f>HN192*HO192</f>
        <v/>
      </c>
      <c r="HQ192" s="61" t="n"/>
      <c r="HR192" s="61" t="inlineStr">
        <is>
          <t>VTSAX</t>
        </is>
      </c>
      <c r="HS192" s="41" t="n">
        <v>0.15</v>
      </c>
      <c r="HT192" s="61">
        <f>'ETF MTD'!$K$28/'ETF MTD'!$K$3-1</f>
        <v/>
      </c>
      <c r="HU192" s="61">
        <f>HS192*HT192</f>
        <v/>
      </c>
      <c r="HV192" s="61" t="n"/>
      <c r="HW192" s="61" t="inlineStr">
        <is>
          <t>VTSAX</t>
        </is>
      </c>
      <c r="HX192" s="41" t="n">
        <v>0.15</v>
      </c>
      <c r="HY192" s="61">
        <f>'ETF MTD'!$K$28/'ETF MTD'!$K$3-1</f>
        <v/>
      </c>
      <c r="HZ192" s="61">
        <f>HX192*HY192</f>
        <v/>
      </c>
      <c r="IA192" s="61" t="n"/>
      <c r="IB192" s="61" t="inlineStr">
        <is>
          <t>VTSAX</t>
        </is>
      </c>
      <c r="IC192" s="41" t="n">
        <v>0.15</v>
      </c>
      <c r="ID192" s="61">
        <f>'ETF MTD'!$K$28/'ETF MTD'!$K$3-1</f>
        <v/>
      </c>
      <c r="IE192" s="61">
        <f>IC192*ID192</f>
        <v/>
      </c>
      <c r="IF192" s="61" t="n"/>
      <c r="IG192" s="61" t="inlineStr">
        <is>
          <t>VTSAX</t>
        </is>
      </c>
      <c r="IH192" s="41" t="n">
        <v>0.15</v>
      </c>
      <c r="II192" s="61">
        <f>'ETF MTD'!$K$28/'ETF MTD'!$K$3-1</f>
        <v/>
      </c>
      <c r="IJ192" s="61">
        <f>IH192*II192</f>
        <v/>
      </c>
      <c r="IK192" s="61" t="n"/>
      <c r="IL192" s="61" t="inlineStr">
        <is>
          <t>VTSAX</t>
        </is>
      </c>
      <c r="IM192" s="41" t="n">
        <v>0.15</v>
      </c>
      <c r="IN192" s="61">
        <f>'ETF MTD'!$K$28/'ETF MTD'!$K$3-1</f>
        <v/>
      </c>
      <c r="IO192" s="61">
        <f>IM192*IN192</f>
        <v/>
      </c>
      <c r="IP192" s="61" t="n"/>
      <c r="IQ192" s="61" t="inlineStr">
        <is>
          <t>VTSAX</t>
        </is>
      </c>
      <c r="IR192" s="41" t="n">
        <v>0.15</v>
      </c>
      <c r="IS192" s="61">
        <f>'ETF MTD'!$K$28/'ETF MTD'!$K$3-1</f>
        <v/>
      </c>
      <c r="IT192" s="61">
        <f>IR192*IS192</f>
        <v/>
      </c>
      <c r="IU192" s="61" t="n"/>
      <c r="IV192" s="61" t="inlineStr">
        <is>
          <t>VTSAX</t>
        </is>
      </c>
      <c r="IW192" s="41" t="n">
        <v>0.15</v>
      </c>
      <c r="IX192" s="61">
        <f>'ETF MTD'!$K$28/'ETF MTD'!$K$3-1</f>
        <v/>
      </c>
      <c r="IY192" s="61">
        <f>IW192*IX192</f>
        <v/>
      </c>
      <c r="IZ192" s="61" t="n"/>
      <c r="JA192" s="61" t="inlineStr">
        <is>
          <t>VTSAX</t>
        </is>
      </c>
      <c r="JB192" s="41" t="n">
        <v>0.15</v>
      </c>
      <c r="JC192" s="61">
        <f>'ETF MTD'!$K$28/'ETF MTD'!$K$3-1</f>
        <v/>
      </c>
      <c r="JD192" s="61">
        <f>JB192*JC192</f>
        <v/>
      </c>
      <c r="JE192" s="61" t="n"/>
      <c r="JF192" s="61" t="inlineStr">
        <is>
          <t>VTSAX</t>
        </is>
      </c>
      <c r="JG192" s="41" t="n">
        <v>0.15</v>
      </c>
      <c r="JH192" s="61">
        <f>'ETF MTD'!$K$28/'ETF MTD'!$K$3-1</f>
        <v/>
      </c>
      <c r="JI192" s="61">
        <f>JG192*JH192</f>
        <v/>
      </c>
      <c r="JJ192" s="61" t="n"/>
      <c r="JK192" s="61" t="inlineStr">
        <is>
          <t>VTSAX</t>
        </is>
      </c>
      <c r="JL192" s="41" t="n">
        <v>0.15</v>
      </c>
      <c r="JM192" s="61">
        <f>'ETF MTD'!$K$28/'ETF MTD'!$K$3-1</f>
        <v/>
      </c>
      <c r="JN192" s="61">
        <f>JL192*JM192</f>
        <v/>
      </c>
      <c r="JO192" s="61" t="n"/>
      <c r="JP192" s="61" t="inlineStr">
        <is>
          <t>VTSAX</t>
        </is>
      </c>
      <c r="JQ192" s="41" t="n">
        <v>0.15</v>
      </c>
      <c r="JR192" s="61">
        <f>'ETF MTD'!$K$28/'ETF MTD'!$K$3-1</f>
        <v/>
      </c>
      <c r="JS192" s="61">
        <f>JQ192*JR192</f>
        <v/>
      </c>
      <c r="JT192" s="61" t="n"/>
      <c r="JU192" s="61" t="inlineStr">
        <is>
          <t>VTSAX</t>
        </is>
      </c>
      <c r="JV192" s="41" t="n">
        <v>0.15</v>
      </c>
      <c r="JW192" s="61">
        <f>'ETF MTD'!$K$28/'ETF MTD'!$K$3-1</f>
        <v/>
      </c>
      <c r="JX192" s="61">
        <f>JV192*JW192</f>
        <v/>
      </c>
      <c r="JY192" s="61" t="n"/>
      <c r="JZ192" s="32" t="inlineStr">
        <is>
          <t>U.S. Equity</t>
        </is>
      </c>
      <c r="KA192" s="41" t="n">
        <v>0.15</v>
      </c>
      <c r="KB192" s="61">
        <f>'ETF MTD'!$K$28/'ETF MTD'!$K$3-1</f>
        <v/>
      </c>
      <c r="KC192" s="61">
        <f>KA192*KB192</f>
        <v/>
      </c>
      <c r="KD192" s="61" t="n"/>
      <c r="KE192" s="32" t="inlineStr">
        <is>
          <t>U.S. Equity</t>
        </is>
      </c>
      <c r="KF192" s="41" t="n">
        <v>0.15</v>
      </c>
      <c r="KG192" s="61">
        <f>'ETF MTD'!$K$28/'ETF MTD'!$K$3-1</f>
        <v/>
      </c>
      <c r="KH192" s="61">
        <f>KF192*KG192</f>
        <v/>
      </c>
      <c r="KI192" s="61" t="n"/>
      <c r="KJ192" s="32" t="inlineStr">
        <is>
          <t>U.S. Equity</t>
        </is>
      </c>
      <c r="KK192" s="41" t="n">
        <v>0.15</v>
      </c>
      <c r="KL192" s="61">
        <f>'ETF MTD'!$K$28/'ETF MTD'!$K$3-1</f>
        <v/>
      </c>
      <c r="KM192" s="61">
        <f>KK192*KL192</f>
        <v/>
      </c>
      <c r="KN192" s="61" t="n"/>
      <c r="KO192" s="32" t="inlineStr">
        <is>
          <t>U.S. Equity</t>
        </is>
      </c>
      <c r="KP192" s="41" t="n">
        <v>0.15</v>
      </c>
      <c r="KQ192" s="61">
        <f>'ETF MTD'!$K$28/'ETF MTD'!$K$3-1</f>
        <v/>
      </c>
      <c r="KR192" s="61">
        <f>KP192*KQ192</f>
        <v/>
      </c>
      <c r="KS192" s="61" t="n"/>
      <c r="KT192" s="32" t="inlineStr">
        <is>
          <t>U.S. Equity</t>
        </is>
      </c>
      <c r="KU192" s="41" t="n">
        <v>0.075</v>
      </c>
      <c r="KV192" s="61">
        <f>'ETF MTD'!$K$28/'ETF MTD'!$K$3-1</f>
        <v/>
      </c>
      <c r="KW192" s="61">
        <f>KU192*KV192</f>
        <v/>
      </c>
      <c r="KX192" s="61" t="n"/>
      <c r="KY192" s="32" t="inlineStr">
        <is>
          <t>U.S. Equity</t>
        </is>
      </c>
      <c r="KZ192" s="41" t="n">
        <v>0.075</v>
      </c>
      <c r="LA192" s="61">
        <f>'ETF MTD'!$K$28/'ETF MTD'!$K$3-1</f>
        <v/>
      </c>
      <c r="LB192" s="61">
        <f>KZ192*LA192</f>
        <v/>
      </c>
      <c r="LC192" s="61" t="n"/>
      <c r="LD192" s="32" t="inlineStr">
        <is>
          <t>U.S. Equity</t>
        </is>
      </c>
      <c r="LE192" s="41" t="n">
        <v>0.15</v>
      </c>
      <c r="LF192" s="61">
        <f>'ETF MTD'!$K$28/'ETF MTD'!$K$3-1</f>
        <v/>
      </c>
      <c r="LG192" s="61">
        <f>LE192*LF192</f>
        <v/>
      </c>
      <c r="LH192" s="61" t="n"/>
      <c r="LI192" s="32" t="inlineStr">
        <is>
          <t>U.S. Equity</t>
        </is>
      </c>
      <c r="LJ192" s="41" t="n">
        <v>0</v>
      </c>
      <c r="LK192" s="61">
        <f>'ETF MTD'!$K$28/'ETF MTD'!$K$3-1</f>
        <v/>
      </c>
      <c r="LL192" s="61">
        <f>LJ192*LK192</f>
        <v/>
      </c>
      <c r="LM192" s="61" t="n"/>
      <c r="LN192" s="32" t="inlineStr">
        <is>
          <t>U.S. Equity</t>
        </is>
      </c>
      <c r="LO192" s="41" t="n">
        <v>0</v>
      </c>
      <c r="LP192" s="61">
        <f>'ETF MTD'!$K$28/'ETF MTD'!$K$3-1</f>
        <v/>
      </c>
      <c r="LQ192" s="61">
        <f>LO192*LP192</f>
        <v/>
      </c>
      <c r="LR192" s="61" t="n"/>
      <c r="LS192" s="32" t="inlineStr">
        <is>
          <t>U.S. Equity</t>
        </is>
      </c>
      <c r="LT192" s="41" t="n">
        <v>0</v>
      </c>
      <c r="LU192" s="61">
        <f>'ETF MTD'!$K$28/'ETF MTD'!$K$3-1</f>
        <v/>
      </c>
      <c r="LV192" s="61">
        <f>LT192*LU192</f>
        <v/>
      </c>
      <c r="LW192" s="61" t="n"/>
      <c r="LX192" s="32" t="inlineStr">
        <is>
          <t>U.S. Equity</t>
        </is>
      </c>
      <c r="LY192" s="41" t="n">
        <v>0</v>
      </c>
      <c r="LZ192" s="61">
        <f>'ETF MTD'!$K$28/'ETF MTD'!$K$3-1</f>
        <v/>
      </c>
      <c r="MA192" s="61">
        <f>LY192*LZ192</f>
        <v/>
      </c>
      <c r="MB192" s="61" t="n"/>
      <c r="MC192" s="32" t="inlineStr">
        <is>
          <t>U.S. Equity</t>
        </is>
      </c>
      <c r="MD192" s="41" t="n">
        <v>0</v>
      </c>
      <c r="ME192" s="61">
        <f>'ETF MTD'!$K$28/'ETF MTD'!$K$3-1</f>
        <v/>
      </c>
      <c r="MF192" s="61">
        <f>MD192*ME192</f>
        <v/>
      </c>
      <c r="MG192" s="61" t="n"/>
      <c r="MH192" s="32" t="inlineStr">
        <is>
          <t>U.S. Equity</t>
        </is>
      </c>
      <c r="MI192" s="41" t="n">
        <v>0</v>
      </c>
      <c r="MJ192" s="61">
        <f>'ETF MTD'!$K$28/'ETF MTD'!$K$3-1</f>
        <v/>
      </c>
      <c r="MK192" s="61">
        <f>MI192*MJ192</f>
        <v/>
      </c>
      <c r="ML192" s="61" t="n"/>
      <c r="MM192" s="32" t="inlineStr">
        <is>
          <t>U.S. Equity</t>
        </is>
      </c>
      <c r="MN192" s="41" t="n">
        <v>0</v>
      </c>
      <c r="MO192" s="61">
        <f>'ETF MTD'!$K$28/'ETF MTD'!$K$3-1</f>
        <v/>
      </c>
      <c r="MP192" s="61">
        <f>MN192*MO192</f>
        <v/>
      </c>
      <c r="MQ192" s="33" t="inlineStr">
        <is>
          <t>SCHB</t>
        </is>
      </c>
      <c r="MR192" s="32" t="inlineStr">
        <is>
          <t>U.S. Equity</t>
        </is>
      </c>
      <c r="MS192" s="41" t="n">
        <v>0.05</v>
      </c>
      <c r="MT192" s="61">
        <f>'ETF MTD'!$K$28/'ETF MTD'!$K$3-1</f>
        <v/>
      </c>
      <c r="MU192" s="61">
        <f>MS192*MT192</f>
        <v/>
      </c>
      <c r="MV192" s="61" t="n"/>
      <c r="MW192" s="32" t="inlineStr">
        <is>
          <t>U.S. Equity</t>
        </is>
      </c>
      <c r="MX192" s="41" t="n">
        <v>0</v>
      </c>
      <c r="MY192" s="61">
        <f>'ETF MTD'!$K$28/'ETF MTD'!$K$3-1</f>
        <v/>
      </c>
      <c r="MZ192" s="61">
        <f>MX192*MY192</f>
        <v/>
      </c>
      <c r="NA192" s="33" t="n"/>
      <c r="NB192" s="32" t="inlineStr">
        <is>
          <t>U.S. Equity</t>
        </is>
      </c>
      <c r="NC192" s="41" t="n">
        <v>0.05</v>
      </c>
      <c r="ND192" s="61">
        <f>'ETF MTD'!$K$28/'ETF MTD'!$K$3-1</f>
        <v/>
      </c>
      <c r="NE192" s="61">
        <f>NC192*ND192</f>
        <v/>
      </c>
      <c r="NF192" s="33" t="n"/>
      <c r="NG192" s="32" t="inlineStr">
        <is>
          <t>U.S. Equity</t>
        </is>
      </c>
      <c r="NH192" s="41" t="n">
        <v>0.05</v>
      </c>
      <c r="NI192" s="61">
        <f>'ETF MTD'!$K$28/'ETF MTD'!$K$3-1</f>
        <v/>
      </c>
      <c r="NJ192" s="61">
        <f>NH192*NI192</f>
        <v/>
      </c>
      <c r="NK192" s="33" t="n"/>
      <c r="NL192" s="32" t="inlineStr">
        <is>
          <t>U.S. Equity</t>
        </is>
      </c>
      <c r="NM192" s="41" t="n">
        <v>0.05</v>
      </c>
      <c r="NN192" s="61">
        <f>'ETF MTD'!$K$28/'ETF MTD'!$K$3-1</f>
        <v/>
      </c>
      <c r="NO192" s="61">
        <f>NM192*NN192</f>
        <v/>
      </c>
      <c r="NP192" s="33" t="n"/>
      <c r="NQ192" s="32" t="inlineStr">
        <is>
          <t>U.S. Equity</t>
        </is>
      </c>
      <c r="NR192" s="41" t="n">
        <v>0.1</v>
      </c>
      <c r="NS192" s="61">
        <f>'ETF MTD'!$K$28/'ETF MTD'!$K$3-1</f>
        <v/>
      </c>
      <c r="NT192" s="61">
        <f>NR192*NS192</f>
        <v/>
      </c>
      <c r="NU192" s="33" t="n"/>
      <c r="NV192" s="32" t="inlineStr">
        <is>
          <t>U.S. Equity</t>
        </is>
      </c>
      <c r="NW192" s="41" t="n">
        <v>0.1</v>
      </c>
      <c r="NX192" s="61">
        <f>'ETF MTD'!$K$28/'ETF MTD'!$K$3-1</f>
        <v/>
      </c>
      <c r="NY192" s="61">
        <f>NW192*NX192</f>
        <v/>
      </c>
      <c r="NZ192" s="33" t="n"/>
      <c r="OA192" s="32" t="inlineStr">
        <is>
          <t>U.S. Equity</t>
        </is>
      </c>
      <c r="OB192" s="41" t="n">
        <v>0.1</v>
      </c>
      <c r="OC192" s="61">
        <f>'ETF MTD'!$K$28/'ETF MTD'!$K$3-1</f>
        <v/>
      </c>
      <c r="OD192" s="61">
        <f>OB192*OC192</f>
        <v/>
      </c>
      <c r="OE192" s="33" t="n"/>
      <c r="OF192" s="32" t="inlineStr">
        <is>
          <t>U.S. Equity</t>
        </is>
      </c>
      <c r="OG192" s="41" t="n">
        <v>0.15</v>
      </c>
      <c r="OH192" s="61">
        <f>'ETF MTD'!$K$28/'ETF MTD'!$K$3-1</f>
        <v/>
      </c>
      <c r="OI192" s="61">
        <f>OG192*OH192</f>
        <v/>
      </c>
      <c r="OJ192" s="33" t="n"/>
      <c r="OK192" s="32" t="inlineStr">
        <is>
          <t>U.S. Equity</t>
        </is>
      </c>
      <c r="OL192" s="41" t="n">
        <v>0.15</v>
      </c>
      <c r="OM192" s="61">
        <f>'ETF MTD'!$K$28/'ETF MTD'!$K$3-1</f>
        <v/>
      </c>
      <c r="ON192" s="61">
        <f>OL192*OM192</f>
        <v/>
      </c>
      <c r="OO192" s="33" t="n"/>
      <c r="OP192" s="32" t="inlineStr">
        <is>
          <t>U.S. Equity</t>
        </is>
      </c>
      <c r="OQ192" s="41" t="n">
        <v>0.125</v>
      </c>
      <c r="OR192" s="61">
        <f>'ETF MTD'!$K$28/'ETF MTD'!$K$3-1</f>
        <v/>
      </c>
      <c r="OS192" s="61">
        <f>OQ192*OR192</f>
        <v/>
      </c>
      <c r="OT192" s="33" t="n"/>
      <c r="OU192" s="32" t="inlineStr">
        <is>
          <t>U.S. Equity</t>
        </is>
      </c>
      <c r="OV192" s="41" t="n">
        <v>0.075</v>
      </c>
      <c r="OW192" s="61">
        <f>'ETF MTD'!$K$28/'ETF MTD'!$K$3-1</f>
        <v/>
      </c>
      <c r="OX192" s="61">
        <f>OV192*OW192</f>
        <v/>
      </c>
      <c r="OY192" s="33" t="n"/>
      <c r="OZ192" s="32" t="inlineStr">
        <is>
          <t>U.S. Equity</t>
        </is>
      </c>
      <c r="PA192" s="41" t="n">
        <v>0.15</v>
      </c>
      <c r="PB192" s="61">
        <f>'ETF MTD'!$K$28/'ETF MTD'!$K$3-1</f>
        <v/>
      </c>
      <c r="PC192" s="61">
        <f>PA192*PB192</f>
        <v/>
      </c>
      <c r="PD192" s="33" t="n"/>
      <c r="PE192" s="32" t="inlineStr">
        <is>
          <t>U.S. Equity</t>
        </is>
      </c>
      <c r="PF192" s="41" t="n">
        <v>0.15</v>
      </c>
      <c r="PG192" s="61">
        <f>'ETF MTD'!$K$28/'ETF MTD'!$K$3-1</f>
        <v/>
      </c>
      <c r="PH192" s="61">
        <f>PF192*PG192</f>
        <v/>
      </c>
      <c r="PI192" s="33" t="n"/>
      <c r="PJ192" s="32" t="inlineStr">
        <is>
          <t>U.S. Equity</t>
        </is>
      </c>
      <c r="PK192" s="41">
        <f>0.98-SUM(PK193:PK202)</f>
        <v/>
      </c>
      <c r="PL192" s="61">
        <f>'ETF MTD'!$K$28/'ETF MTD'!$K$3-1</f>
        <v/>
      </c>
      <c r="PM192" s="61">
        <f>PK192*PL192</f>
        <v/>
      </c>
      <c r="PN192" s="33" t="n"/>
      <c r="PO192" s="32" t="inlineStr">
        <is>
          <t>U.S. Equity</t>
        </is>
      </c>
      <c r="PP192" s="41" t="n">
        <v>0.15</v>
      </c>
      <c r="PQ192" s="61">
        <f>'ETF MTD'!$K$28/'ETF MTD'!$K$3-1</f>
        <v/>
      </c>
      <c r="PR192" s="61">
        <f>PP192*PQ192</f>
        <v/>
      </c>
      <c r="PS192" s="33" t="n"/>
      <c r="PT192" s="32" t="inlineStr">
        <is>
          <t>U.S. Equity</t>
        </is>
      </c>
      <c r="PU192" s="41" t="n">
        <v>0.15</v>
      </c>
      <c r="PV192" s="61">
        <f>'ETF MTD'!$K$28/'ETF MTD'!$K$3-1</f>
        <v/>
      </c>
      <c r="PW192" s="61">
        <f>PU192*PV192</f>
        <v/>
      </c>
      <c r="PX192" s="33" t="n"/>
      <c r="PY192" s="32" t="inlineStr">
        <is>
          <t>U.S. Equity</t>
        </is>
      </c>
      <c r="PZ192" s="41" t="n">
        <v>0.15</v>
      </c>
      <c r="QA192" s="61">
        <f>'ETF MTD'!$K$28/'ETF MTD'!$K$3-1</f>
        <v/>
      </c>
      <c r="QB192" s="61">
        <f>PZ192*QA192</f>
        <v/>
      </c>
      <c r="QC192" s="33" t="n"/>
      <c r="QD192" s="32" t="inlineStr">
        <is>
          <t>U.S. Equity</t>
        </is>
      </c>
      <c r="QE192" s="41" t="n">
        <v>0.15</v>
      </c>
      <c r="QF192" s="61">
        <f>'ETF MTD'!$K$28/'ETF MTD'!$K$3-1</f>
        <v/>
      </c>
      <c r="QG192" s="61">
        <f>QE192*QF192</f>
        <v/>
      </c>
      <c r="QH192" s="61" t="n"/>
      <c r="QI192" s="32" t="inlineStr">
        <is>
          <t>U.S. Equity</t>
        </is>
      </c>
      <c r="QJ192" s="41" t="n">
        <v>0.15</v>
      </c>
      <c r="QK192" s="61">
        <f>'ETF MTD'!$K$28/'ETF MTD'!$K$3-1</f>
        <v/>
      </c>
      <c r="QL192" s="61">
        <f>QJ192*QK192</f>
        <v/>
      </c>
      <c r="QM192" s="33" t="n"/>
      <c r="QN192" s="32" t="inlineStr">
        <is>
          <t>U.S. Equity</t>
        </is>
      </c>
      <c r="QO192" s="41" t="n">
        <v>0.15</v>
      </c>
      <c r="QP192" s="61">
        <f>'ETF MTD'!$K$28/'ETF MTD'!$K$3-1</f>
        <v/>
      </c>
      <c r="QQ192" s="61">
        <f>QO192*QP192</f>
        <v/>
      </c>
      <c r="QR192" s="33" t="n"/>
      <c r="QS192" s="32" t="inlineStr">
        <is>
          <t>U.S. Equity</t>
        </is>
      </c>
      <c r="QT192" s="41" t="n">
        <v>0.15</v>
      </c>
      <c r="QU192" s="61">
        <f>'ETF MTD'!$K$28/'ETF MTD'!$K$3-1</f>
        <v/>
      </c>
      <c r="QV192" s="61">
        <f>QT192*QU192</f>
        <v/>
      </c>
      <c r="QW192" s="33" t="n"/>
      <c r="QX192" s="32" t="inlineStr">
        <is>
          <t>U.S. Equity</t>
        </is>
      </c>
      <c r="QY192" s="41" t="n">
        <v>0.15</v>
      </c>
      <c r="QZ192" s="61">
        <f>'ETF MTD'!$K$28/'ETF MTD'!$K$3-1</f>
        <v/>
      </c>
      <c r="RA192" s="61">
        <f>QY192*QZ192</f>
        <v/>
      </c>
      <c r="RB192" s="33" t="n"/>
      <c r="RC192" s="32" t="inlineStr">
        <is>
          <t>U.S. Equity</t>
        </is>
      </c>
      <c r="RD192" s="41" t="n">
        <v>0.15</v>
      </c>
      <c r="RE192" s="61">
        <f>'ETF MTD'!$K$28/'ETF MTD'!$K$3-1</f>
        <v/>
      </c>
      <c r="RF192" s="61">
        <f>RD192*RE192</f>
        <v/>
      </c>
      <c r="RG192" s="33" t="n"/>
      <c r="RH192" s="32" t="inlineStr">
        <is>
          <t>U.S. Equity</t>
        </is>
      </c>
      <c r="RI192" s="41" t="n">
        <v>0.15</v>
      </c>
      <c r="RJ192" s="61">
        <f>'ETF MTD'!$K$28/'ETF MTD'!$K$3-1</f>
        <v/>
      </c>
      <c r="RK192" s="61">
        <f>RI192*RJ192</f>
        <v/>
      </c>
      <c r="RL192" s="61" t="n"/>
    </row>
    <row r="193">
      <c r="U193" s="33" t="inlineStr">
        <is>
          <t>VTIAX</t>
        </is>
      </c>
      <c r="V193" s="49" t="n">
        <v>0</v>
      </c>
      <c r="W193" s="61">
        <f>'ETF MTD'!$VO$28/'ETF MTD'!$VO$3-1</f>
        <v/>
      </c>
      <c r="X193" s="61">
        <f>V193*W193</f>
        <v/>
      </c>
      <c r="Y193" s="61" t="n"/>
      <c r="Z193" s="33" t="inlineStr">
        <is>
          <t>VTIAX</t>
        </is>
      </c>
      <c r="AA193" s="49" t="n">
        <v>0.05</v>
      </c>
      <c r="AB193" s="61">
        <f>'ETF MTD'!$VO$28/'ETF MTD'!$VO$3-1</f>
        <v/>
      </c>
      <c r="AC193" s="61">
        <f>AA193*AB193</f>
        <v/>
      </c>
      <c r="AD193" s="61" t="n"/>
      <c r="AE193" s="33" t="inlineStr">
        <is>
          <t>VTIAX</t>
        </is>
      </c>
      <c r="AF193" s="49" t="n">
        <v>0.1</v>
      </c>
      <c r="AG193" s="61">
        <f>'ETF MTD'!$VO$28/'ETF MTD'!$VO$3-1</f>
        <v/>
      </c>
      <c r="AH193" s="61">
        <f>AF193*AG193</f>
        <v/>
      </c>
      <c r="AI193" s="61" t="n"/>
      <c r="AJ193" s="33" t="inlineStr">
        <is>
          <t>VTIAX</t>
        </is>
      </c>
      <c r="AK193" s="49" t="n">
        <v>0.1</v>
      </c>
      <c r="AL193" s="61">
        <f>'ETF MTD'!$VO$28/'ETF MTD'!$VO$3-1</f>
        <v/>
      </c>
      <c r="AM193" s="61">
        <f>AK193*AL193</f>
        <v/>
      </c>
      <c r="AN193" s="61" t="n"/>
      <c r="AO193" s="33" t="inlineStr">
        <is>
          <t>VTIAX</t>
        </is>
      </c>
      <c r="AP193" s="49" t="n">
        <v>0</v>
      </c>
      <c r="AQ193" s="61">
        <f>'ETF MTD'!$VO$28/'ETF MTD'!$VO$3-1</f>
        <v/>
      </c>
      <c r="AR193" s="61">
        <f>AP193*AQ193</f>
        <v/>
      </c>
      <c r="AS193" s="61" t="n"/>
      <c r="AT193" s="33" t="inlineStr">
        <is>
          <t>VTIAX</t>
        </is>
      </c>
      <c r="AU193" s="49" t="n">
        <v>0</v>
      </c>
      <c r="AV193" s="61">
        <f>'ETF MTD'!$VO$28/'ETF MTD'!$VO$3-1</f>
        <v/>
      </c>
      <c r="AW193" s="61">
        <f>AU193*AV193</f>
        <v/>
      </c>
      <c r="AX193" s="61" t="n"/>
      <c r="AY193" s="33" t="inlineStr">
        <is>
          <t>VTIAX</t>
        </is>
      </c>
      <c r="AZ193" s="49" t="n">
        <v>0.1</v>
      </c>
      <c r="BA193" s="61">
        <f>'ETF MTD'!$VO$28/'ETF MTD'!$VO$3-1</f>
        <v/>
      </c>
      <c r="BB193" s="61">
        <f>AZ193*BA193</f>
        <v/>
      </c>
      <c r="BC193" s="61" t="n"/>
      <c r="BD193" s="33" t="inlineStr">
        <is>
          <t>VTIAX</t>
        </is>
      </c>
      <c r="BE193" s="49" t="n">
        <v>0.1</v>
      </c>
      <c r="BF193" s="61">
        <f>'ETF MTD'!$VO$28/'ETF MTD'!$VO$3-1</f>
        <v/>
      </c>
      <c r="BG193" s="61">
        <f>BE193*BF193</f>
        <v/>
      </c>
      <c r="BH193" s="61" t="n"/>
      <c r="BI193" s="33" t="inlineStr">
        <is>
          <t>VTIAX</t>
        </is>
      </c>
      <c r="BJ193" s="49" t="n">
        <v>0.1</v>
      </c>
      <c r="BK193" s="61">
        <f>'ETF MTD'!$VO$28/'ETF MTD'!$VO$3-1</f>
        <v/>
      </c>
      <c r="BL193" s="61">
        <f>BJ193*BK193</f>
        <v/>
      </c>
      <c r="BM193" s="61" t="n"/>
      <c r="BN193" s="33" t="inlineStr">
        <is>
          <t>VTIAX</t>
        </is>
      </c>
      <c r="BO193" s="49" t="n">
        <v>0.1</v>
      </c>
      <c r="BP193" s="61">
        <f>'ETF MTD'!$VO$28/'ETF MTD'!$VO$3-1</f>
        <v/>
      </c>
      <c r="BQ193" s="61">
        <f>BO193*BP193</f>
        <v/>
      </c>
      <c r="BR193" s="61" t="n"/>
      <c r="BS193" s="33" t="inlineStr">
        <is>
          <t>VTIAX</t>
        </is>
      </c>
      <c r="BT193" s="49" t="n">
        <v>0.1</v>
      </c>
      <c r="BU193" s="61">
        <f>'ETF MTD'!$VO$28/'ETF MTD'!$VO$3-1</f>
        <v/>
      </c>
      <c r="BV193" s="61">
        <f>BT193*BU193</f>
        <v/>
      </c>
      <c r="BW193" s="61" t="n"/>
      <c r="BX193" s="33" t="inlineStr">
        <is>
          <t>VTIAX</t>
        </is>
      </c>
      <c r="BY193" s="49" t="n">
        <v>0.1</v>
      </c>
      <c r="BZ193" s="61">
        <f>'ETF MTD'!$VO$28/'ETF MTD'!$VO$3-1</f>
        <v/>
      </c>
      <c r="CA193" s="61">
        <f>BY193*BZ193</f>
        <v/>
      </c>
      <c r="CB193" s="61" t="n"/>
      <c r="CC193" s="33" t="inlineStr">
        <is>
          <t>VTIAX</t>
        </is>
      </c>
      <c r="CD193" s="49" t="n">
        <v>0.1</v>
      </c>
      <c r="CE193" s="61">
        <f>'ETF MTD'!$VO$28/'ETF MTD'!$VO$3-1</f>
        <v/>
      </c>
      <c r="CF193" s="61">
        <f>CD193*CE193</f>
        <v/>
      </c>
      <c r="CG193" s="61" t="n"/>
      <c r="CH193" s="33" t="inlineStr">
        <is>
          <t>VTIAX</t>
        </is>
      </c>
      <c r="CI193" s="49" t="n">
        <v>0.1</v>
      </c>
      <c r="CJ193" s="61">
        <f>'ETF MTD'!$VO$28/'ETF MTD'!$VO$3-1</f>
        <v/>
      </c>
      <c r="CK193" s="61">
        <f>CI193*CJ193</f>
        <v/>
      </c>
      <c r="CL193" s="61" t="n"/>
      <c r="CM193" s="33" t="inlineStr">
        <is>
          <t>VTIAX</t>
        </is>
      </c>
      <c r="CN193" s="49" t="n">
        <v>0.05</v>
      </c>
      <c r="CO193" s="61">
        <f>'ETF MTD'!$VO$28/'ETF MTD'!$VO$3-1</f>
        <v/>
      </c>
      <c r="CP193" s="61">
        <f>CN193*CO193</f>
        <v/>
      </c>
      <c r="CQ193" s="61" t="n"/>
      <c r="CR193" s="33" t="inlineStr">
        <is>
          <t>VTIAX</t>
        </is>
      </c>
      <c r="CS193" s="49" t="n">
        <v>0.1</v>
      </c>
      <c r="CT193" s="61">
        <f>'ETF MTD'!$VO$28/'ETF MTD'!$VO$3-1</f>
        <v/>
      </c>
      <c r="CU193" s="61">
        <f>CS193*CT193</f>
        <v/>
      </c>
      <c r="CV193" s="61" t="n"/>
      <c r="CW193" s="33" t="inlineStr">
        <is>
          <t>VTIAX</t>
        </is>
      </c>
      <c r="CX193" s="49" t="n">
        <v>0.05</v>
      </c>
      <c r="CY193" s="61">
        <f>'ETF MTD'!$VO$28/'ETF MTD'!$VO$3-1</f>
        <v/>
      </c>
      <c r="CZ193" s="61">
        <f>CX193*CY193</f>
        <v/>
      </c>
      <c r="DA193" s="61" t="n"/>
      <c r="DB193" s="33" t="inlineStr">
        <is>
          <t>VTIAX</t>
        </is>
      </c>
      <c r="DC193" s="49" t="n">
        <v>0.05</v>
      </c>
      <c r="DD193" s="61">
        <f>'ETF MTD'!$VO$28/'ETF MTD'!$VO$3-1</f>
        <v/>
      </c>
      <c r="DE193" s="61">
        <f>DC193*DD193</f>
        <v/>
      </c>
      <c r="DF193" s="61" t="n"/>
      <c r="DG193" s="33" t="inlineStr">
        <is>
          <t>VTIAX</t>
        </is>
      </c>
      <c r="DH193" s="49" t="n">
        <v>0</v>
      </c>
      <c r="DI193" s="61">
        <f>'ETF MTD'!$VO$28/'ETF MTD'!$VO$3-1</f>
        <v/>
      </c>
      <c r="DJ193" s="61">
        <f>DH193*DI193</f>
        <v/>
      </c>
      <c r="DK193" s="61" t="n"/>
      <c r="DL193" s="33" t="inlineStr">
        <is>
          <t>VTIAX</t>
        </is>
      </c>
      <c r="DM193" s="49" t="n">
        <v>0</v>
      </c>
      <c r="DN193" s="61">
        <f>'ETF MTD'!$VO$28/'ETF MTD'!$VO$3-1</f>
        <v/>
      </c>
      <c r="DO193" s="61">
        <f>DM193*DN193</f>
        <v/>
      </c>
      <c r="DP193" s="61" t="n"/>
      <c r="DQ193" s="33" t="inlineStr">
        <is>
          <t>VTIAX</t>
        </is>
      </c>
      <c r="DR193" s="49" t="n">
        <v>0</v>
      </c>
      <c r="DS193" s="61">
        <f>'ETF MTD'!$VO$28/'ETF MTD'!$VO$3-1</f>
        <v/>
      </c>
      <c r="DT193" s="61">
        <f>DR193*DS193</f>
        <v/>
      </c>
      <c r="DU193" s="61" t="n"/>
      <c r="DV193" s="33" t="inlineStr">
        <is>
          <t>VTIAX</t>
        </is>
      </c>
      <c r="DW193" s="49" t="n">
        <v>0</v>
      </c>
      <c r="DX193" s="61">
        <f>'ETF MTD'!$VO$28/'ETF MTD'!$VO$3-1</f>
        <v/>
      </c>
      <c r="DY193" s="61">
        <f>DW193*DX193</f>
        <v/>
      </c>
      <c r="DZ193" s="61" t="n"/>
      <c r="EA193" s="33" t="inlineStr">
        <is>
          <t>VTIAX</t>
        </is>
      </c>
      <c r="EB193" s="49" t="n">
        <v>0</v>
      </c>
      <c r="EC193" s="61">
        <f>'ETF MTD'!$VO$28/'ETF MTD'!$VO$3-1</f>
        <v/>
      </c>
      <c r="ED193" s="61">
        <f>EB193*EC193</f>
        <v/>
      </c>
      <c r="EE193" s="61" t="n"/>
      <c r="EF193" s="33" t="inlineStr">
        <is>
          <t>VTIAX</t>
        </is>
      </c>
      <c r="EG193" s="49" t="n">
        <v>0</v>
      </c>
      <c r="EH193" s="61">
        <f>'ETF MTD'!$VO$28/'ETF MTD'!$VO$3-1</f>
        <v/>
      </c>
      <c r="EI193" s="61">
        <f>EG193*EH193</f>
        <v/>
      </c>
      <c r="EJ193" s="61" t="n"/>
      <c r="EK193" s="33" t="inlineStr">
        <is>
          <t>VTIAX</t>
        </is>
      </c>
      <c r="EL193" s="49" t="n">
        <v>0</v>
      </c>
      <c r="EM193" s="61">
        <f>'ETF MTD'!$VO$28/'ETF MTD'!$VO$3-1</f>
        <v/>
      </c>
      <c r="EN193" s="61">
        <f>EL193*EM193</f>
        <v/>
      </c>
      <c r="EO193" s="61" t="n"/>
      <c r="EP193" s="33" t="inlineStr">
        <is>
          <t>VTIAX</t>
        </is>
      </c>
      <c r="EQ193" s="49" t="n">
        <v>0.05</v>
      </c>
      <c r="ER193" s="61">
        <f>'ETF MTD'!$VO$28/'ETF MTD'!$VO$3-1</f>
        <v/>
      </c>
      <c r="ES193" s="61">
        <f>EQ193*ER193</f>
        <v/>
      </c>
      <c r="ET193" s="61" t="n"/>
      <c r="EU193" s="33" t="inlineStr">
        <is>
          <t>VTIAX</t>
        </is>
      </c>
      <c r="EV193" s="49" t="n">
        <v>0.05</v>
      </c>
      <c r="EW193" s="61">
        <f>'ETF MTD'!$VO$28/'ETF MTD'!$VO$3-1</f>
        <v/>
      </c>
      <c r="EX193" s="61">
        <f>EV193*EW193</f>
        <v/>
      </c>
      <c r="EY193" s="61" t="n"/>
      <c r="EZ193" s="33" t="inlineStr">
        <is>
          <t>VTIAX</t>
        </is>
      </c>
      <c r="FA193" s="49" t="n">
        <v>0.1</v>
      </c>
      <c r="FB193" s="61">
        <f>'ETF MTD'!$VO$28/'ETF MTD'!$VO$3-1</f>
        <v/>
      </c>
      <c r="FC193" s="61">
        <f>FA193*FB193</f>
        <v/>
      </c>
      <c r="FD193" s="61" t="n"/>
      <c r="FE193" s="33" t="inlineStr">
        <is>
          <t>VTIAX</t>
        </is>
      </c>
      <c r="FF193" s="49" t="n">
        <v>0</v>
      </c>
      <c r="FG193" s="61">
        <f>'ETF MTD'!$VO$28/'ETF MTD'!$VO$3-1</f>
        <v/>
      </c>
      <c r="FH193" s="61">
        <f>FF193*FG193</f>
        <v/>
      </c>
      <c r="FI193" s="61" t="n"/>
      <c r="FJ193" s="33" t="inlineStr">
        <is>
          <t>VTIAX</t>
        </is>
      </c>
      <c r="FK193" s="49" t="n">
        <v>0.05</v>
      </c>
      <c r="FL193" s="61">
        <f>'ETF MTD'!$VO$28/'ETF MTD'!$VO$3-1</f>
        <v/>
      </c>
      <c r="FM193" s="61">
        <f>FK193*FL193</f>
        <v/>
      </c>
      <c r="FN193" s="61" t="n"/>
      <c r="FO193" s="33" t="inlineStr">
        <is>
          <t>VTIAX</t>
        </is>
      </c>
      <c r="FP193" s="49" t="n">
        <v>0.1</v>
      </c>
      <c r="FQ193" s="61">
        <f>'ETF MTD'!$VO$28/'ETF MTD'!$VO$3-1</f>
        <v/>
      </c>
      <c r="FR193" s="61">
        <f>FP193*FQ193</f>
        <v/>
      </c>
      <c r="FS193" s="61" t="n"/>
      <c r="FT193" s="33" t="inlineStr">
        <is>
          <t>VTIAX</t>
        </is>
      </c>
      <c r="FU193" s="49" t="n">
        <v>0</v>
      </c>
      <c r="FV193" s="61">
        <f>'ETF MTD'!$VO$28/'ETF MTD'!$VO$3-1</f>
        <v/>
      </c>
      <c r="FW193" s="61">
        <f>FU193*FV193</f>
        <v/>
      </c>
      <c r="FX193" s="61" t="n"/>
      <c r="FY193" s="33" t="inlineStr">
        <is>
          <t>VTIAX</t>
        </is>
      </c>
      <c r="FZ193" s="41" t="n">
        <v>0.05</v>
      </c>
      <c r="GA193" s="61">
        <f>'ETF MTD'!$VO$28/'ETF MTD'!$VO$3-1</f>
        <v/>
      </c>
      <c r="GB193" s="61">
        <f>FZ193*GA193</f>
        <v/>
      </c>
      <c r="GC193" s="61" t="n"/>
      <c r="GD193" s="33" t="inlineStr">
        <is>
          <t>VTIAX</t>
        </is>
      </c>
      <c r="GE193" s="41" t="n">
        <v>0.1</v>
      </c>
      <c r="GF193" s="61">
        <f>'ETF MTD'!$VO$28/'ETF MTD'!$VO$3-1</f>
        <v/>
      </c>
      <c r="GG193" s="61">
        <f>GE193*GF193</f>
        <v/>
      </c>
      <c r="GH193" s="61" t="n"/>
      <c r="GI193" s="33" t="inlineStr">
        <is>
          <t>VTIAX</t>
        </is>
      </c>
      <c r="GJ193" s="41" t="n">
        <v>0.1</v>
      </c>
      <c r="GK193" s="61">
        <f>'ETF MTD'!$VO$28/'ETF MTD'!$VO$3-1</f>
        <v/>
      </c>
      <c r="GL193" s="61">
        <f>GJ193*GK193</f>
        <v/>
      </c>
      <c r="GM193" s="61" t="n"/>
      <c r="GN193" s="33" t="inlineStr">
        <is>
          <t>VTIAX</t>
        </is>
      </c>
      <c r="GO193" s="41" t="n">
        <v>0.1</v>
      </c>
      <c r="GP193" s="61">
        <f>'ETF MTD'!$VO$28/'ETF MTD'!$VO$3-1</f>
        <v/>
      </c>
      <c r="GQ193" s="61">
        <f>GO193*GP193</f>
        <v/>
      </c>
      <c r="GR193" s="61" t="n"/>
      <c r="GS193" s="33" t="inlineStr">
        <is>
          <t>VTIAX</t>
        </is>
      </c>
      <c r="GT193" s="41" t="n">
        <v>0.1</v>
      </c>
      <c r="GU193" s="61">
        <f>'ETF MTD'!$VO$28/'ETF MTD'!$VO$3-1</f>
        <v/>
      </c>
      <c r="GV193" s="61">
        <f>GT193*GU193</f>
        <v/>
      </c>
      <c r="GW193" s="61" t="n"/>
      <c r="GX193" s="33" t="inlineStr">
        <is>
          <t>VTIAX</t>
        </is>
      </c>
      <c r="GY193" s="41" t="n">
        <v>0.05</v>
      </c>
      <c r="GZ193" s="61">
        <f>'ETF MTD'!$VO$28/'ETF MTD'!$VO$3-1</f>
        <v/>
      </c>
      <c r="HA193" s="61">
        <f>GY193*GZ193</f>
        <v/>
      </c>
      <c r="HB193" s="61" t="n"/>
      <c r="HC193" s="33" t="inlineStr">
        <is>
          <t>VTIAX</t>
        </is>
      </c>
      <c r="HD193" s="41" t="n">
        <v>0</v>
      </c>
      <c r="HE193" s="61">
        <f>'ETF MTD'!$VO$28/'ETF MTD'!$VO$3-1</f>
        <v/>
      </c>
      <c r="HF193" s="61">
        <f>HD193*HE193</f>
        <v/>
      </c>
      <c r="HG193" s="61" t="n"/>
      <c r="HH193" s="33" t="inlineStr">
        <is>
          <t>VTIAX</t>
        </is>
      </c>
      <c r="HI193" s="41" t="n">
        <v>0</v>
      </c>
      <c r="HJ193" s="61">
        <f>'ETF MTD'!$VO$28/'ETF MTD'!$VO$3-1</f>
        <v/>
      </c>
      <c r="HK193" s="61">
        <f>HI193*HJ193</f>
        <v/>
      </c>
      <c r="HL193" s="61" t="n"/>
      <c r="HM193" s="33" t="inlineStr">
        <is>
          <t>VTIAX</t>
        </is>
      </c>
      <c r="HN193" s="41" t="n">
        <v>0.05</v>
      </c>
      <c r="HO193" s="61">
        <f>'ETF MTD'!$VO$28/'ETF MTD'!$VO$3-1</f>
        <v/>
      </c>
      <c r="HP193" s="61">
        <f>HN193*HO193</f>
        <v/>
      </c>
      <c r="HQ193" s="61" t="n"/>
      <c r="HR193" s="33" t="inlineStr">
        <is>
          <t>VTIAX</t>
        </is>
      </c>
      <c r="HS193" s="41" t="n">
        <v>0.1</v>
      </c>
      <c r="HT193" s="61">
        <f>'ETF MTD'!$VO$28/'ETF MTD'!$VO$3-1</f>
        <v/>
      </c>
      <c r="HU193" s="61">
        <f>HS193*HT193</f>
        <v/>
      </c>
      <c r="HV193" s="61" t="n"/>
      <c r="HW193" s="33" t="inlineStr">
        <is>
          <t>VTIAX</t>
        </is>
      </c>
      <c r="HX193" s="41" t="n">
        <v>0.1</v>
      </c>
      <c r="HY193" s="61">
        <f>'ETF MTD'!$VO$28/'ETF MTD'!$VO$3-1</f>
        <v/>
      </c>
      <c r="HZ193" s="61">
        <f>HX193*HY193</f>
        <v/>
      </c>
      <c r="IA193" s="61" t="n"/>
      <c r="IB193" s="33" t="inlineStr">
        <is>
          <t>VTIAX</t>
        </is>
      </c>
      <c r="IC193" s="41" t="n">
        <v>0.1</v>
      </c>
      <c r="ID193" s="61">
        <f>'ETF MTD'!$VO$28/'ETF MTD'!$VO$3-1</f>
        <v/>
      </c>
      <c r="IE193" s="61">
        <f>IC193*ID193</f>
        <v/>
      </c>
      <c r="IF193" s="61" t="n"/>
      <c r="IG193" s="33" t="inlineStr">
        <is>
          <t>VTIAX</t>
        </is>
      </c>
      <c r="IH193" s="41" t="n">
        <v>0.1</v>
      </c>
      <c r="II193" s="61">
        <f>'ETF MTD'!$VO$28/'ETF MTD'!$VO$3-1</f>
        <v/>
      </c>
      <c r="IJ193" s="61">
        <f>IH193*II193</f>
        <v/>
      </c>
      <c r="IK193" s="61" t="n"/>
      <c r="IL193" s="33" t="inlineStr">
        <is>
          <t>VTIAX</t>
        </is>
      </c>
      <c r="IM193" s="41" t="n">
        <v>0.1</v>
      </c>
      <c r="IN193" s="61">
        <f>'ETF MTD'!$VO$28/'ETF MTD'!$VO$3-1</f>
        <v/>
      </c>
      <c r="IO193" s="61">
        <f>IM193*IN193</f>
        <v/>
      </c>
      <c r="IP193" s="61" t="n"/>
      <c r="IQ193" s="33" t="inlineStr">
        <is>
          <t>VTIAX</t>
        </is>
      </c>
      <c r="IR193" s="41" t="n">
        <v>0.1</v>
      </c>
      <c r="IS193" s="61">
        <f>'ETF MTD'!$VO$28/'ETF MTD'!$VO$3-1</f>
        <v/>
      </c>
      <c r="IT193" s="61">
        <f>IR193*IS193</f>
        <v/>
      </c>
      <c r="IU193" s="61" t="n"/>
      <c r="IV193" s="33" t="inlineStr">
        <is>
          <t>VTIAX</t>
        </is>
      </c>
      <c r="IW193" s="41" t="n">
        <v>0.1</v>
      </c>
      <c r="IX193" s="61">
        <f>'ETF MTD'!$VO$28/'ETF MTD'!$VO$3-1</f>
        <v/>
      </c>
      <c r="IY193" s="61">
        <f>IW193*IX193</f>
        <v/>
      </c>
      <c r="IZ193" s="61" t="n"/>
      <c r="JA193" s="33" t="inlineStr">
        <is>
          <t>VTIAX</t>
        </is>
      </c>
      <c r="JB193" s="41" t="n">
        <v>0.1</v>
      </c>
      <c r="JC193" s="61">
        <f>'ETF MTD'!$VO$28/'ETF MTD'!$VO$3-1</f>
        <v/>
      </c>
      <c r="JD193" s="61">
        <f>JB193*JC193</f>
        <v/>
      </c>
      <c r="JE193" s="61" t="n"/>
      <c r="JF193" s="33" t="inlineStr">
        <is>
          <t>VTIAX</t>
        </is>
      </c>
      <c r="JG193" s="41" t="n">
        <v>0.1</v>
      </c>
      <c r="JH193" s="61">
        <f>'ETF MTD'!$VO$28/'ETF MTD'!$VO$3-1</f>
        <v/>
      </c>
      <c r="JI193" s="61">
        <f>JG193*JH193</f>
        <v/>
      </c>
      <c r="JJ193" s="61" t="n"/>
      <c r="JK193" s="33" t="inlineStr">
        <is>
          <t>VTIAX</t>
        </is>
      </c>
      <c r="JL193" s="41" t="n">
        <v>0.1</v>
      </c>
      <c r="JM193" s="61">
        <f>'ETF MTD'!$VO$28/'ETF MTD'!$VO$3-1</f>
        <v/>
      </c>
      <c r="JN193" s="61">
        <f>JL193*JM193</f>
        <v/>
      </c>
      <c r="JO193" s="61" t="n"/>
      <c r="JP193" s="33" t="inlineStr">
        <is>
          <t>VTIAX</t>
        </is>
      </c>
      <c r="JQ193" s="41" t="n">
        <v>0.1</v>
      </c>
      <c r="JR193" s="61">
        <f>'ETF MTD'!$VO$28/'ETF MTD'!$VO$3-1</f>
        <v/>
      </c>
      <c r="JS193" s="61">
        <f>JQ193*JR193</f>
        <v/>
      </c>
      <c r="JT193" s="61" t="n"/>
      <c r="JU193" s="33" t="inlineStr">
        <is>
          <t>VTIAX</t>
        </is>
      </c>
      <c r="JV193" s="41" t="n">
        <v>0.1</v>
      </c>
      <c r="JW193" s="61">
        <f>'ETF MTD'!$VO$28/'ETF MTD'!$VO$3-1</f>
        <v/>
      </c>
      <c r="JX193" s="61">
        <f>JV193*JW193</f>
        <v/>
      </c>
      <c r="JY193" s="61" t="n"/>
      <c r="JZ193" t="inlineStr">
        <is>
          <t>Foreign Developed</t>
        </is>
      </c>
      <c r="KA193" s="41" t="n">
        <v>0.05</v>
      </c>
      <c r="KB193" s="61">
        <f>'ETF MTD'!$VO$28/'ETF MTD'!$VO$3-1</f>
        <v/>
      </c>
      <c r="KC193" s="61">
        <f>KA193*KB193</f>
        <v/>
      </c>
      <c r="KD193" s="61" t="n"/>
      <c r="KE193" t="inlineStr">
        <is>
          <t>Foreign Developed</t>
        </is>
      </c>
      <c r="KF193" s="41" t="n">
        <v>0.05</v>
      </c>
      <c r="KG193" s="61">
        <f>'ETF MTD'!$VO$28/'ETF MTD'!$VO$3-1</f>
        <v/>
      </c>
      <c r="KH193" s="61">
        <f>KF193*KG193</f>
        <v/>
      </c>
      <c r="KI193" s="61" t="n"/>
      <c r="KJ193" t="inlineStr">
        <is>
          <t>Foreign Developed</t>
        </is>
      </c>
      <c r="KK193" s="41" t="n">
        <v>0.05</v>
      </c>
      <c r="KL193" s="61">
        <f>'ETF MTD'!$VO$28/'ETF MTD'!$VO$3-1</f>
        <v/>
      </c>
      <c r="KM193" s="61">
        <f>KK193*KL193</f>
        <v/>
      </c>
      <c r="KN193" s="61" t="n"/>
      <c r="KO193" t="inlineStr">
        <is>
          <t>Foreign Developed</t>
        </is>
      </c>
      <c r="KP193" s="41" t="n">
        <v>0.05</v>
      </c>
      <c r="KQ193" s="61">
        <f>'ETF MTD'!$VO$28/'ETF MTD'!$VO$3-1</f>
        <v/>
      </c>
      <c r="KR193" s="61">
        <f>KP193*KQ193</f>
        <v/>
      </c>
      <c r="KS193" s="61" t="n"/>
      <c r="KT193" t="inlineStr">
        <is>
          <t>Foreign Developed</t>
        </is>
      </c>
      <c r="KU193" s="41" t="n">
        <v>0</v>
      </c>
      <c r="KV193" s="61">
        <f>'ETF MTD'!$VO$28/'ETF MTD'!$VO$3-1</f>
        <v/>
      </c>
      <c r="KW193" s="61">
        <f>KU193*KV193</f>
        <v/>
      </c>
      <c r="KX193" s="61" t="n"/>
      <c r="KY193" t="inlineStr">
        <is>
          <t>Foreign Developed</t>
        </is>
      </c>
      <c r="KZ193" s="41" t="n">
        <v>0</v>
      </c>
      <c r="LA193" s="61">
        <f>'ETF MTD'!$VO$28/'ETF MTD'!$VO$3-1</f>
        <v/>
      </c>
      <c r="LB193" s="61">
        <f>KZ193*LA193</f>
        <v/>
      </c>
      <c r="LC193" s="61" t="n"/>
      <c r="LD193" t="inlineStr">
        <is>
          <t>Foreign Developed</t>
        </is>
      </c>
      <c r="LE193" s="41" t="n">
        <v>0</v>
      </c>
      <c r="LF193" s="61">
        <f>'ETF MTD'!$VO$28/'ETF MTD'!$VO$3-1</f>
        <v/>
      </c>
      <c r="LG193" s="61">
        <f>LE193*LF193</f>
        <v/>
      </c>
      <c r="LH193" s="61" t="n"/>
      <c r="LI193" t="inlineStr">
        <is>
          <t>Foreign Developed</t>
        </is>
      </c>
      <c r="LJ193" s="41" t="n">
        <v>0</v>
      </c>
      <c r="LK193" s="61">
        <f>'ETF MTD'!$VO$28/'ETF MTD'!$VO$3-1</f>
        <v/>
      </c>
      <c r="LL193" s="61">
        <f>LJ193*LK193</f>
        <v/>
      </c>
      <c r="LM193" s="61" t="n"/>
      <c r="LN193" t="inlineStr">
        <is>
          <t>Foreign Developed</t>
        </is>
      </c>
      <c r="LO193" s="41" t="n">
        <v>0</v>
      </c>
      <c r="LP193" s="61">
        <f>'ETF MTD'!$VO$28/'ETF MTD'!$VO$3-1</f>
        <v/>
      </c>
      <c r="LQ193" s="61">
        <f>LO193*LP193</f>
        <v/>
      </c>
      <c r="LR193" s="61" t="n"/>
      <c r="LS193" t="inlineStr">
        <is>
          <t>Foreign Developed</t>
        </is>
      </c>
      <c r="LT193" s="41" t="n">
        <v>0</v>
      </c>
      <c r="LU193" s="61">
        <f>'ETF MTD'!$VO$28/'ETF MTD'!$VO$3-1</f>
        <v/>
      </c>
      <c r="LV193" s="61">
        <f>LT193*LU193</f>
        <v/>
      </c>
      <c r="LW193" s="61" t="n"/>
      <c r="LX193" t="inlineStr">
        <is>
          <t>Foreign Developed</t>
        </is>
      </c>
      <c r="LY193" s="41" t="n">
        <v>0</v>
      </c>
      <c r="LZ193" s="61">
        <f>'ETF MTD'!$VO$28/'ETF MTD'!$VO$3-1</f>
        <v/>
      </c>
      <c r="MA193" s="61">
        <f>LY193*LZ193</f>
        <v/>
      </c>
      <c r="MB193" s="61" t="n"/>
      <c r="MC193" t="inlineStr">
        <is>
          <t>Foreign Developed</t>
        </is>
      </c>
      <c r="MD193" s="41" t="n">
        <v>0</v>
      </c>
      <c r="ME193" s="61">
        <f>'ETF MTD'!$VO$28/'ETF MTD'!$VO$3-1</f>
        <v/>
      </c>
      <c r="MF193" s="61">
        <f>MD193*ME193</f>
        <v/>
      </c>
      <c r="MG193" s="61" t="n"/>
      <c r="MH193" t="inlineStr">
        <is>
          <t>Foreign Developed</t>
        </is>
      </c>
      <c r="MI193" s="41" t="n">
        <v>0</v>
      </c>
      <c r="MJ193" s="61">
        <f>'ETF MTD'!$VO$28/'ETF MTD'!$VO$3-1</f>
        <v/>
      </c>
      <c r="MK193" s="61">
        <f>MI193*MJ193</f>
        <v/>
      </c>
      <c r="ML193" s="61" t="n"/>
      <c r="MM193" t="inlineStr">
        <is>
          <t>Foreign Developed</t>
        </is>
      </c>
      <c r="MN193" s="41" t="n">
        <v>0</v>
      </c>
      <c r="MO193" s="61">
        <f>'ETF MTD'!$VO$28/'ETF MTD'!$VO$3-1</f>
        <v/>
      </c>
      <c r="MP193" s="61">
        <f>MN193*MO193</f>
        <v/>
      </c>
      <c r="MQ193" s="33" t="inlineStr">
        <is>
          <t>SCHF</t>
        </is>
      </c>
      <c r="MR193" t="inlineStr">
        <is>
          <t>Foreign Developed</t>
        </is>
      </c>
      <c r="MS193" s="41" t="n">
        <v>0.025</v>
      </c>
      <c r="MT193" s="61">
        <f>'ETF MTD'!$VO$28/'ETF MTD'!$VO$3-1</f>
        <v/>
      </c>
      <c r="MU193" s="61">
        <f>MS193*MT193</f>
        <v/>
      </c>
      <c r="MV193" s="61" t="n"/>
      <c r="MW193" t="inlineStr">
        <is>
          <t>Foreign Developed</t>
        </is>
      </c>
      <c r="MX193" s="41" t="n">
        <v>0.025</v>
      </c>
      <c r="MY193" s="61">
        <f>'ETF MTD'!$VO$28/'ETF MTD'!$VO$3-1</f>
        <v/>
      </c>
      <c r="MZ193" s="61">
        <f>MX193*MY193</f>
        <v/>
      </c>
      <c r="NA193" s="33" t="n"/>
      <c r="NB193" t="inlineStr">
        <is>
          <t>Foreign Developed</t>
        </is>
      </c>
      <c r="NC193" s="41" t="n">
        <v>0.05</v>
      </c>
      <c r="ND193" s="61">
        <f>'ETF MTD'!$VO$28/'ETF MTD'!$VO$3-1</f>
        <v/>
      </c>
      <c r="NE193" s="61">
        <f>NC193*ND193</f>
        <v/>
      </c>
      <c r="NF193" s="33" t="n"/>
      <c r="NG193" t="inlineStr">
        <is>
          <t>Foreign Developed</t>
        </is>
      </c>
      <c r="NH193" s="41" t="n">
        <v>0.05</v>
      </c>
      <c r="NI193" s="61">
        <f>'ETF MTD'!$VO$28/'ETF MTD'!$VO$3-1</f>
        <v/>
      </c>
      <c r="NJ193" s="61">
        <f>NH193*NI193</f>
        <v/>
      </c>
      <c r="NK193" s="33" t="n"/>
      <c r="NL193" t="inlineStr">
        <is>
          <t>Foreign Developed</t>
        </is>
      </c>
      <c r="NM193" s="41" t="n">
        <v>0.05</v>
      </c>
      <c r="NN193" s="61">
        <f>'ETF MTD'!$VO$28/'ETF MTD'!$VO$3-1</f>
        <v/>
      </c>
      <c r="NO193" s="61">
        <f>NM193*NN193</f>
        <v/>
      </c>
      <c r="NP193" s="33" t="n"/>
      <c r="NQ193" t="inlineStr">
        <is>
          <t>Foreign Developed</t>
        </is>
      </c>
      <c r="NR193" s="41" t="n">
        <v>0.05</v>
      </c>
      <c r="NS193" s="61">
        <f>'ETF MTD'!$VO$28/'ETF MTD'!$VO$3-1</f>
        <v/>
      </c>
      <c r="NT193" s="61">
        <f>NR193*NS193</f>
        <v/>
      </c>
      <c r="NU193" s="33" t="n"/>
      <c r="NV193" t="inlineStr">
        <is>
          <t>Foreign Developed</t>
        </is>
      </c>
      <c r="NW193" s="41" t="n">
        <v>0.05</v>
      </c>
      <c r="NX193" s="61">
        <f>'ETF MTD'!$VO$28/'ETF MTD'!$VO$3-1</f>
        <v/>
      </c>
      <c r="NY193" s="61">
        <f>NW193*NX193</f>
        <v/>
      </c>
      <c r="NZ193" s="33" t="n"/>
      <c r="OA193" t="inlineStr">
        <is>
          <t>Foreign Developed</t>
        </is>
      </c>
      <c r="OB193" s="41" t="n">
        <v>0.05</v>
      </c>
      <c r="OC193" s="61">
        <f>'ETF MTD'!$VO$28/'ETF MTD'!$VO$3-1</f>
        <v/>
      </c>
      <c r="OD193" s="61">
        <f>OB193*OC193</f>
        <v/>
      </c>
      <c r="OE193" s="33" t="n"/>
      <c r="OF193" t="inlineStr">
        <is>
          <t>Foreign Developed</t>
        </is>
      </c>
      <c r="OG193" s="41" t="n">
        <v>0.1</v>
      </c>
      <c r="OH193" s="61">
        <f>'ETF MTD'!$VO$28/'ETF MTD'!$VO$3-1</f>
        <v/>
      </c>
      <c r="OI193" s="61">
        <f>OG193*OH193</f>
        <v/>
      </c>
      <c r="OJ193" s="33" t="n"/>
      <c r="OK193" t="inlineStr">
        <is>
          <t>Foreign Developed</t>
        </is>
      </c>
      <c r="OL193" s="41" t="n">
        <v>0.05</v>
      </c>
      <c r="OM193" s="61">
        <f>'ETF MTD'!$VO$28/'ETF MTD'!$VO$3-1</f>
        <v/>
      </c>
      <c r="ON193" s="61">
        <f>OL193*OM193</f>
        <v/>
      </c>
      <c r="OO193" s="33" t="n"/>
      <c r="OP193" t="inlineStr">
        <is>
          <t>Foreign Developed</t>
        </is>
      </c>
      <c r="OQ193" s="41" t="n">
        <v>0.075</v>
      </c>
      <c r="OR193" s="61">
        <f>'ETF MTD'!$VO$28/'ETF MTD'!$VO$3-1</f>
        <v/>
      </c>
      <c r="OS193" s="61">
        <f>OQ193*OR193</f>
        <v/>
      </c>
      <c r="OT193" s="33" t="n"/>
      <c r="OU193" t="inlineStr">
        <is>
          <t>Foreign Developed</t>
        </is>
      </c>
      <c r="OV193" s="41" t="n">
        <v>0</v>
      </c>
      <c r="OW193" s="61">
        <f>'ETF MTD'!$VO$28/'ETF MTD'!$VO$3-1</f>
        <v/>
      </c>
      <c r="OX193" s="61">
        <f>OV193*OW193</f>
        <v/>
      </c>
      <c r="OY193" s="33" t="n"/>
      <c r="OZ193" t="inlineStr">
        <is>
          <t>Foreign Developed</t>
        </is>
      </c>
      <c r="PA193" s="41" t="n">
        <v>0.05</v>
      </c>
      <c r="PB193" s="61">
        <f>'ETF MTD'!$VO$28/'ETF MTD'!$VO$3-1</f>
        <v/>
      </c>
      <c r="PC193" s="61">
        <f>PA193*PB193</f>
        <v/>
      </c>
      <c r="PD193" s="33" t="n"/>
      <c r="PE193" t="inlineStr">
        <is>
          <t>Foreign Developed</t>
        </is>
      </c>
      <c r="PF193" s="41" t="n">
        <v>0.1</v>
      </c>
      <c r="PG193" s="61">
        <f>'ETF MTD'!$VO$28/'ETF MTD'!$VO$3-1</f>
        <v/>
      </c>
      <c r="PH193" s="61">
        <f>PF193*PG193</f>
        <v/>
      </c>
      <c r="PI193" s="33" t="n"/>
      <c r="PJ193" t="inlineStr">
        <is>
          <t>Foreign Developed</t>
        </is>
      </c>
      <c r="PK193" s="41" t="n">
        <v>0.1</v>
      </c>
      <c r="PL193" s="61">
        <f>'ETF MTD'!$VO$28/'ETF MTD'!$VO$3-1</f>
        <v/>
      </c>
      <c r="PM193" s="61">
        <f>PK193*PL193</f>
        <v/>
      </c>
      <c r="PN193" s="33" t="n"/>
      <c r="PO193" t="inlineStr">
        <is>
          <t>Foreign Developed</t>
        </is>
      </c>
      <c r="PP193" s="41" t="n">
        <v>0.1</v>
      </c>
      <c r="PQ193" s="61">
        <f>'ETF MTD'!$VO$28/'ETF MTD'!$VO$3-1</f>
        <v/>
      </c>
      <c r="PR193" s="61">
        <f>PP193*PQ193</f>
        <v/>
      </c>
      <c r="PS193" s="33" t="n"/>
      <c r="PT193" t="inlineStr">
        <is>
          <t>Foreign Developed</t>
        </is>
      </c>
      <c r="PU193" s="41" t="n">
        <v>0.1</v>
      </c>
      <c r="PV193" s="61">
        <f>'ETF MTD'!$VO$28/'ETF MTD'!$VO$3-1</f>
        <v/>
      </c>
      <c r="PW193" s="61">
        <f>PU193*PV193</f>
        <v/>
      </c>
      <c r="PX193" s="33" t="n"/>
      <c r="PY193" t="inlineStr">
        <is>
          <t>Foreign Developed</t>
        </is>
      </c>
      <c r="PZ193" s="41" t="n">
        <v>0.1</v>
      </c>
      <c r="QA193" s="61">
        <f>'ETF MTD'!$VO$28/'ETF MTD'!$VO$3-1</f>
        <v/>
      </c>
      <c r="QB193" s="61">
        <f>PZ193*QA193</f>
        <v/>
      </c>
      <c r="QC193" s="33" t="n"/>
      <c r="QD193" t="inlineStr">
        <is>
          <t>Foreign Developed</t>
        </is>
      </c>
      <c r="QE193" s="41" t="n">
        <v>0.1</v>
      </c>
      <c r="QF193" s="61">
        <f>'ETF MTD'!$VO$28/'ETF MTD'!$VO$3-1</f>
        <v/>
      </c>
      <c r="QG193" s="61">
        <f>QE193*QF193</f>
        <v/>
      </c>
      <c r="QH193" s="61" t="n"/>
      <c r="QI193" t="inlineStr">
        <is>
          <t>Foreign Developed</t>
        </is>
      </c>
      <c r="QJ193" s="41" t="n">
        <v>0.1</v>
      </c>
      <c r="QK193" s="61">
        <f>'ETF MTD'!$VO$28/'ETF MTD'!$VO$3-1</f>
        <v/>
      </c>
      <c r="QL193" s="61">
        <f>QJ193*QK193</f>
        <v/>
      </c>
      <c r="QM193" s="33" t="n"/>
      <c r="QN193" t="inlineStr">
        <is>
          <t>Foreign Developed</t>
        </is>
      </c>
      <c r="QO193" s="41" t="n">
        <v>0.1</v>
      </c>
      <c r="QP193" s="61">
        <f>'ETF MTD'!$VO$28/'ETF MTD'!$VO$3-1</f>
        <v/>
      </c>
      <c r="QQ193" s="61">
        <f>QO193*QP193</f>
        <v/>
      </c>
      <c r="QR193" s="33" t="n"/>
      <c r="QS193" t="inlineStr">
        <is>
          <t>Foreign Developed</t>
        </is>
      </c>
      <c r="QT193" s="41" t="n">
        <v>0.1</v>
      </c>
      <c r="QU193" s="61">
        <f>'ETF MTD'!$VO$28/'ETF MTD'!$VO$3-1</f>
        <v/>
      </c>
      <c r="QV193" s="61">
        <f>QT193*QU193</f>
        <v/>
      </c>
      <c r="QW193" s="33" t="n"/>
      <c r="QX193" t="inlineStr">
        <is>
          <t>Foreign Developed</t>
        </is>
      </c>
      <c r="QY193" s="41" t="n">
        <v>0.1</v>
      </c>
      <c r="QZ193" s="61">
        <f>'ETF MTD'!$VO$28/'ETF MTD'!$VO$3-1</f>
        <v/>
      </c>
      <c r="RA193" s="61">
        <f>QY193*QZ193</f>
        <v/>
      </c>
      <c r="RB193" s="33" t="n"/>
      <c r="RC193" t="inlineStr">
        <is>
          <t>Foreign Developed</t>
        </is>
      </c>
      <c r="RD193" s="41" t="n">
        <v>0.1</v>
      </c>
      <c r="RE193" s="61">
        <f>'ETF MTD'!$VO$28/'ETF MTD'!$VO$3-1</f>
        <v/>
      </c>
      <c r="RF193" s="61">
        <f>RD193*RE193</f>
        <v/>
      </c>
      <c r="RG193" s="33" t="n"/>
      <c r="RH193" t="inlineStr">
        <is>
          <t>Foreign Developed</t>
        </is>
      </c>
      <c r="RI193" s="41" t="n">
        <v>0.05</v>
      </c>
      <c r="RJ193" s="61">
        <f>'ETF MTD'!$VO$28/'ETF MTD'!$VO$3-1</f>
        <v/>
      </c>
      <c r="RK193" s="61">
        <f>RI193*RJ193</f>
        <v/>
      </c>
      <c r="RL193" s="61" t="n"/>
    </row>
    <row r="194">
      <c r="U194" s="33" t="inlineStr">
        <is>
          <t>VEMAX</t>
        </is>
      </c>
      <c r="V194" s="49" t="n">
        <v>0.025</v>
      </c>
      <c r="W194" s="61">
        <f>'ETF MTD'!$PU$28/'ETF MTD'!$PU$3-1</f>
        <v/>
      </c>
      <c r="X194" s="61">
        <f>V194*W194</f>
        <v/>
      </c>
      <c r="Y194" s="61" t="n"/>
      <c r="Z194" s="33" t="inlineStr">
        <is>
          <t>VEMAX</t>
        </is>
      </c>
      <c r="AA194" s="49" t="n">
        <v>0.05</v>
      </c>
      <c r="AB194" s="61">
        <f>'ETF MTD'!$PU$28/'ETF MTD'!$PU$3-1</f>
        <v/>
      </c>
      <c r="AC194" s="61">
        <f>AA194*AB194</f>
        <v/>
      </c>
      <c r="AD194" s="61" t="n"/>
      <c r="AE194" s="33" t="inlineStr">
        <is>
          <t>VEMAX</t>
        </is>
      </c>
      <c r="AF194" s="49" t="n">
        <v>0.05</v>
      </c>
      <c r="AG194" s="61">
        <f>'ETF MTD'!$PU$28/'ETF MTD'!$PU$3-1</f>
        <v/>
      </c>
      <c r="AH194" s="61">
        <f>AF194*AG194</f>
        <v/>
      </c>
      <c r="AI194" s="61" t="n"/>
      <c r="AJ194" s="33" t="inlineStr">
        <is>
          <t>VEMAX</t>
        </is>
      </c>
      <c r="AK194" s="49" t="n">
        <v>0.05</v>
      </c>
      <c r="AL194" s="61">
        <f>'ETF MTD'!$PU$28/'ETF MTD'!$PU$3-1</f>
        <v/>
      </c>
      <c r="AM194" s="61">
        <f>AK194*AL194</f>
        <v/>
      </c>
      <c r="AN194" s="61" t="n"/>
      <c r="AO194" s="33" t="inlineStr">
        <is>
          <t>VEMAX</t>
        </is>
      </c>
      <c r="AP194" s="49" t="n">
        <v>0.025</v>
      </c>
      <c r="AQ194" s="61">
        <f>'ETF MTD'!$PU$28/'ETF MTD'!$PU$3-1</f>
        <v/>
      </c>
      <c r="AR194" s="61">
        <f>AP194*AQ194</f>
        <v/>
      </c>
      <c r="AS194" s="61" t="n"/>
      <c r="AT194" s="33" t="inlineStr">
        <is>
          <t>VEMAX</t>
        </is>
      </c>
      <c r="AU194" s="49" t="n">
        <v>0.025</v>
      </c>
      <c r="AV194" s="61">
        <f>'ETF MTD'!$PU$28/'ETF MTD'!$PU$3-1</f>
        <v/>
      </c>
      <c r="AW194" s="61">
        <f>AU194*AV194</f>
        <v/>
      </c>
      <c r="AX194" s="61" t="n"/>
      <c r="AY194" s="33" t="inlineStr">
        <is>
          <t>VEMAX</t>
        </is>
      </c>
      <c r="AZ194" s="49" t="n">
        <v>0.05</v>
      </c>
      <c r="BA194" s="61">
        <f>'ETF MTD'!$PU$28/'ETF MTD'!$PU$3-1</f>
        <v/>
      </c>
      <c r="BB194" s="61">
        <f>AZ194*BA194</f>
        <v/>
      </c>
      <c r="BC194" s="61" t="n"/>
      <c r="BD194" s="33" t="inlineStr">
        <is>
          <t>VEMAX</t>
        </is>
      </c>
      <c r="BE194" s="49" t="n">
        <v>0.05</v>
      </c>
      <c r="BF194" s="61">
        <f>'ETF MTD'!$PU$28/'ETF MTD'!$PU$3-1</f>
        <v/>
      </c>
      <c r="BG194" s="61">
        <f>BE194*BF194</f>
        <v/>
      </c>
      <c r="BH194" s="61" t="n"/>
      <c r="BI194" s="33" t="inlineStr">
        <is>
          <t>VEMAX</t>
        </is>
      </c>
      <c r="BJ194" s="49" t="n">
        <v>0.05</v>
      </c>
      <c r="BK194" s="61">
        <f>'ETF MTD'!$PU$28/'ETF MTD'!$PU$3-1</f>
        <v/>
      </c>
      <c r="BL194" s="61">
        <f>BJ194*BK194</f>
        <v/>
      </c>
      <c r="BM194" s="61" t="n"/>
      <c r="BN194" s="33" t="inlineStr">
        <is>
          <t>VEMAX</t>
        </is>
      </c>
      <c r="BO194" s="49" t="n">
        <v>0.05</v>
      </c>
      <c r="BP194" s="61">
        <f>'ETF MTD'!$PU$28/'ETF MTD'!$PU$3-1</f>
        <v/>
      </c>
      <c r="BQ194" s="61">
        <f>BO194*BP194</f>
        <v/>
      </c>
      <c r="BR194" s="61" t="n"/>
      <c r="BS194" s="33" t="inlineStr">
        <is>
          <t>VEMAX</t>
        </is>
      </c>
      <c r="BT194" s="49" t="n">
        <v>0.05</v>
      </c>
      <c r="BU194" s="61">
        <f>'ETF MTD'!$PU$28/'ETF MTD'!$PU$3-1</f>
        <v/>
      </c>
      <c r="BV194" s="61">
        <f>BT194*BU194</f>
        <v/>
      </c>
      <c r="BW194" s="61" t="n"/>
      <c r="BX194" s="33" t="inlineStr">
        <is>
          <t>VEMAX</t>
        </is>
      </c>
      <c r="BY194" s="49" t="n">
        <v>0.05</v>
      </c>
      <c r="BZ194" s="61">
        <f>'ETF MTD'!$PU$28/'ETF MTD'!$PU$3-1</f>
        <v/>
      </c>
      <c r="CA194" s="61">
        <f>BY194*BZ194</f>
        <v/>
      </c>
      <c r="CB194" s="61" t="n"/>
      <c r="CC194" s="33" t="inlineStr">
        <is>
          <t>VEMAX</t>
        </is>
      </c>
      <c r="CD194" s="49" t="n">
        <v>0.05</v>
      </c>
      <c r="CE194" s="61">
        <f>'ETF MTD'!$PU$28/'ETF MTD'!$PU$3-1</f>
        <v/>
      </c>
      <c r="CF194" s="61">
        <f>CD194*CE194</f>
        <v/>
      </c>
      <c r="CG194" s="61" t="n"/>
      <c r="CH194" s="33" t="inlineStr">
        <is>
          <t>VEMAX</t>
        </is>
      </c>
      <c r="CI194" s="49" t="n">
        <v>0.05</v>
      </c>
      <c r="CJ194" s="61">
        <f>'ETF MTD'!$PU$28/'ETF MTD'!$PU$3-1</f>
        <v/>
      </c>
      <c r="CK194" s="61">
        <f>CI194*CJ194</f>
        <v/>
      </c>
      <c r="CL194" s="61" t="n"/>
      <c r="CM194" s="33" t="inlineStr">
        <is>
          <t>VEMAX</t>
        </is>
      </c>
      <c r="CN194" s="49" t="n">
        <v>0.05</v>
      </c>
      <c r="CO194" s="61">
        <f>'ETF MTD'!$PU$28/'ETF MTD'!$PU$3-1</f>
        <v/>
      </c>
      <c r="CP194" s="61">
        <f>CN194*CO194</f>
        <v/>
      </c>
      <c r="CQ194" s="61" t="n"/>
      <c r="CR194" s="33" t="inlineStr">
        <is>
          <t>VEMAX</t>
        </is>
      </c>
      <c r="CS194" s="49" t="n">
        <v>0.025</v>
      </c>
      <c r="CT194" s="61">
        <f>'ETF MTD'!$PU$28/'ETF MTD'!$PU$3-1</f>
        <v/>
      </c>
      <c r="CU194" s="61">
        <f>CS194*CT194</f>
        <v/>
      </c>
      <c r="CV194" s="61" t="n"/>
      <c r="CW194" s="33" t="inlineStr">
        <is>
          <t>VEMAX</t>
        </is>
      </c>
      <c r="CX194" s="49" t="n">
        <v>0.025</v>
      </c>
      <c r="CY194" s="61">
        <f>'ETF MTD'!$PU$28/'ETF MTD'!$PU$3-1</f>
        <v/>
      </c>
      <c r="CZ194" s="61">
        <f>CX194*CY194</f>
        <v/>
      </c>
      <c r="DA194" s="61" t="n"/>
      <c r="DB194" s="33" t="inlineStr">
        <is>
          <t>VEMAX</t>
        </is>
      </c>
      <c r="DC194" s="49" t="n">
        <v>0</v>
      </c>
      <c r="DD194" s="61">
        <f>'ETF MTD'!$PU$28/'ETF MTD'!$PU$3-1</f>
        <v/>
      </c>
      <c r="DE194" s="61">
        <f>DC194*DD194</f>
        <v/>
      </c>
      <c r="DF194" s="61" t="n"/>
      <c r="DG194" s="33" t="inlineStr">
        <is>
          <t>VEMAX</t>
        </is>
      </c>
      <c r="DH194" s="49" t="n">
        <v>0</v>
      </c>
      <c r="DI194" s="61">
        <f>'ETF MTD'!$PU$28/'ETF MTD'!$PU$3-1</f>
        <v/>
      </c>
      <c r="DJ194" s="61">
        <f>DH194*DI194</f>
        <v/>
      </c>
      <c r="DK194" s="61" t="n"/>
      <c r="DL194" s="33" t="inlineStr">
        <is>
          <t>VEMAX</t>
        </is>
      </c>
      <c r="DM194" s="49" t="n">
        <v>0</v>
      </c>
      <c r="DN194" s="61">
        <f>'ETF MTD'!$PU$28/'ETF MTD'!$PU$3-1</f>
        <v/>
      </c>
      <c r="DO194" s="61">
        <f>DM194*DN194</f>
        <v/>
      </c>
      <c r="DP194" s="61" t="n"/>
      <c r="DQ194" s="33" t="inlineStr">
        <is>
          <t>VEMAX</t>
        </is>
      </c>
      <c r="DR194" s="49" t="n">
        <v>0</v>
      </c>
      <c r="DS194" s="61">
        <f>'ETF MTD'!$PU$28/'ETF MTD'!$PU$3-1</f>
        <v/>
      </c>
      <c r="DT194" s="61">
        <f>DR194*DS194</f>
        <v/>
      </c>
      <c r="DU194" s="61" t="n"/>
      <c r="DV194" s="33" t="inlineStr">
        <is>
          <t>VEMAX</t>
        </is>
      </c>
      <c r="DW194" s="49" t="n">
        <v>0</v>
      </c>
      <c r="DX194" s="61">
        <f>'ETF MTD'!$PU$28/'ETF MTD'!$PU$3-1</f>
        <v/>
      </c>
      <c r="DY194" s="61">
        <f>DW194*DX194</f>
        <v/>
      </c>
      <c r="DZ194" s="61" t="n"/>
      <c r="EA194" s="33" t="inlineStr">
        <is>
          <t>VEMAX</t>
        </is>
      </c>
      <c r="EB194" s="49" t="n">
        <v>0</v>
      </c>
      <c r="EC194" s="61">
        <f>'ETF MTD'!$PU$28/'ETF MTD'!$PU$3-1</f>
        <v/>
      </c>
      <c r="ED194" s="61">
        <f>EB194*EC194</f>
        <v/>
      </c>
      <c r="EE194" s="61" t="n"/>
      <c r="EF194" s="33" t="inlineStr">
        <is>
          <t>VEMAX</t>
        </is>
      </c>
      <c r="EG194" s="49" t="n">
        <v>0</v>
      </c>
      <c r="EH194" s="61">
        <f>'ETF MTD'!$PU$28/'ETF MTD'!$PU$3-1</f>
        <v/>
      </c>
      <c r="EI194" s="61">
        <f>EG194*EH194</f>
        <v/>
      </c>
      <c r="EJ194" s="61" t="n"/>
      <c r="EK194" s="33" t="inlineStr">
        <is>
          <t>VEMAX</t>
        </is>
      </c>
      <c r="EL194" s="49" t="n">
        <v>0.025</v>
      </c>
      <c r="EM194" s="61">
        <f>'ETF MTD'!$PU$28/'ETF MTD'!$PU$3-1</f>
        <v/>
      </c>
      <c r="EN194" s="61">
        <f>EL194*EM194</f>
        <v/>
      </c>
      <c r="EO194" s="61" t="n"/>
      <c r="EP194" s="33" t="inlineStr">
        <is>
          <t>VEMAX</t>
        </is>
      </c>
      <c r="EQ194" s="49" t="n">
        <v>0.025</v>
      </c>
      <c r="ER194" s="61">
        <f>'ETF MTD'!$PU$28/'ETF MTD'!$PU$3-1</f>
        <v/>
      </c>
      <c r="ES194" s="61">
        <f>EQ194*ER194</f>
        <v/>
      </c>
      <c r="ET194" s="61" t="n"/>
      <c r="EU194" s="33" t="inlineStr">
        <is>
          <t>VEMAX</t>
        </is>
      </c>
      <c r="EV194" s="49" t="n">
        <v>0.05</v>
      </c>
      <c r="EW194" s="61">
        <f>'ETF MTD'!$PU$28/'ETF MTD'!$PU$3-1</f>
        <v/>
      </c>
      <c r="EX194" s="61">
        <f>EV194*EW194</f>
        <v/>
      </c>
      <c r="EY194" s="61" t="n"/>
      <c r="EZ194" s="33" t="inlineStr">
        <is>
          <t>VEMAX</t>
        </is>
      </c>
      <c r="FA194" s="49" t="n">
        <v>0.05</v>
      </c>
      <c r="FB194" s="61">
        <f>'ETF MTD'!$PU$28/'ETF MTD'!$PU$3-1</f>
        <v/>
      </c>
      <c r="FC194" s="61">
        <f>FA194*FB194</f>
        <v/>
      </c>
      <c r="FD194" s="61" t="n"/>
      <c r="FE194" s="33" t="inlineStr">
        <is>
          <t>VEMAX</t>
        </is>
      </c>
      <c r="FF194" s="49" t="n">
        <v>0.025</v>
      </c>
      <c r="FG194" s="61">
        <f>'ETF MTD'!$PU$28/'ETF MTD'!$PU$3-1</f>
        <v/>
      </c>
      <c r="FH194" s="61">
        <f>FF194*FG194</f>
        <v/>
      </c>
      <c r="FI194" s="61" t="n"/>
      <c r="FJ194" s="33" t="inlineStr">
        <is>
          <t>VEMAX</t>
        </is>
      </c>
      <c r="FK194" s="49" t="n">
        <v>0.025</v>
      </c>
      <c r="FL194" s="61">
        <f>'ETF MTD'!$PU$28/'ETF MTD'!$PU$3-1</f>
        <v/>
      </c>
      <c r="FM194" s="61">
        <f>FK194*FL194</f>
        <v/>
      </c>
      <c r="FN194" s="61" t="n"/>
      <c r="FO194" s="33" t="inlineStr">
        <is>
          <t>VEMAX</t>
        </is>
      </c>
      <c r="FP194" s="49" t="n">
        <v>0.05</v>
      </c>
      <c r="FQ194" s="61">
        <f>'ETF MTD'!$PU$28/'ETF MTD'!$PU$3-1</f>
        <v/>
      </c>
      <c r="FR194" s="61">
        <f>FP194*FQ194</f>
        <v/>
      </c>
      <c r="FS194" s="61" t="n"/>
      <c r="FT194" s="33" t="inlineStr">
        <is>
          <t>VEMAX</t>
        </is>
      </c>
      <c r="FU194" s="49" t="n">
        <v>0</v>
      </c>
      <c r="FV194" s="61">
        <f>'ETF MTD'!$PU$28/'ETF MTD'!$PU$3-1</f>
        <v/>
      </c>
      <c r="FW194" s="61">
        <f>FU194*FV194</f>
        <v/>
      </c>
      <c r="FX194" s="61" t="n"/>
      <c r="FY194" s="33" t="inlineStr">
        <is>
          <t>VEMAX</t>
        </is>
      </c>
      <c r="FZ194" s="41" t="n">
        <v>0</v>
      </c>
      <c r="GA194" s="61">
        <f>'ETF MTD'!$PU$28/'ETF MTD'!$PU$3-1</f>
        <v/>
      </c>
      <c r="GB194" s="61">
        <f>FZ194*GA194</f>
        <v/>
      </c>
      <c r="GC194" s="61" t="n"/>
      <c r="GD194" s="33" t="inlineStr">
        <is>
          <t>VEMAX</t>
        </is>
      </c>
      <c r="GE194" s="41" t="n">
        <v>0.025</v>
      </c>
      <c r="GF194" s="61">
        <f>'ETF MTD'!$PU$28/'ETF MTD'!$PU$3-1</f>
        <v/>
      </c>
      <c r="GG194" s="61">
        <f>GE194*GF194</f>
        <v/>
      </c>
      <c r="GH194" s="61" t="n"/>
      <c r="GI194" s="33" t="inlineStr">
        <is>
          <t>VEMAX</t>
        </is>
      </c>
      <c r="GJ194" s="41" t="n">
        <v>0.05</v>
      </c>
      <c r="GK194" s="61">
        <f>'ETF MTD'!$PU$28/'ETF MTD'!$PU$3-1</f>
        <v/>
      </c>
      <c r="GL194" s="61">
        <f>GJ194*GK194</f>
        <v/>
      </c>
      <c r="GM194" s="61" t="n"/>
      <c r="GN194" s="33" t="inlineStr">
        <is>
          <t>VEMAX</t>
        </is>
      </c>
      <c r="GO194" s="41" t="n">
        <v>0.05</v>
      </c>
      <c r="GP194" s="61">
        <f>'ETF MTD'!$PU$28/'ETF MTD'!$PU$3-1</f>
        <v/>
      </c>
      <c r="GQ194" s="61">
        <f>GO194*GP194</f>
        <v/>
      </c>
      <c r="GR194" s="61" t="n"/>
      <c r="GS194" s="33" t="inlineStr">
        <is>
          <t>VEMAX</t>
        </is>
      </c>
      <c r="GT194" s="41" t="n">
        <v>0.05</v>
      </c>
      <c r="GU194" s="61">
        <f>'ETF MTD'!$PU$28/'ETF MTD'!$PU$3-1</f>
        <v/>
      </c>
      <c r="GV194" s="61">
        <f>GT194*GU194</f>
        <v/>
      </c>
      <c r="GW194" s="61" t="n"/>
      <c r="GX194" s="33" t="inlineStr">
        <is>
          <t>VEMAX</t>
        </is>
      </c>
      <c r="GY194" s="41" t="n">
        <v>0.025</v>
      </c>
      <c r="GZ194" s="61">
        <f>'ETF MTD'!$PU$28/'ETF MTD'!$PU$3-1</f>
        <v/>
      </c>
      <c r="HA194" s="61">
        <f>GY194*GZ194</f>
        <v/>
      </c>
      <c r="HB194" s="61" t="n"/>
      <c r="HC194" s="33" t="inlineStr">
        <is>
          <t>VEMAX</t>
        </is>
      </c>
      <c r="HD194" s="41" t="n">
        <v>0</v>
      </c>
      <c r="HE194" s="61">
        <f>'ETF MTD'!$PU$28/'ETF MTD'!$PU$3-1</f>
        <v/>
      </c>
      <c r="HF194" s="61">
        <f>HD194*HE194</f>
        <v/>
      </c>
      <c r="HG194" s="61" t="n"/>
      <c r="HH194" s="33" t="inlineStr">
        <is>
          <t>VEMAX</t>
        </is>
      </c>
      <c r="HI194" s="41" t="n">
        <v>0</v>
      </c>
      <c r="HJ194" s="61">
        <f>'ETF MTD'!$PU$28/'ETF MTD'!$PU$3-1</f>
        <v/>
      </c>
      <c r="HK194" s="61">
        <f>HI194*HJ194</f>
        <v/>
      </c>
      <c r="HL194" s="61" t="n"/>
      <c r="HM194" s="33" t="inlineStr">
        <is>
          <t>VEMAX</t>
        </is>
      </c>
      <c r="HN194" s="41" t="n">
        <v>0.025</v>
      </c>
      <c r="HO194" s="61">
        <f>'ETF MTD'!$PU$28/'ETF MTD'!$PU$3-1</f>
        <v/>
      </c>
      <c r="HP194" s="61">
        <f>HN194*HO194</f>
        <v/>
      </c>
      <c r="HQ194" s="61" t="n"/>
      <c r="HR194" s="33" t="inlineStr">
        <is>
          <t>VEMAX</t>
        </is>
      </c>
      <c r="HS194" s="41" t="n">
        <v>0.05</v>
      </c>
      <c r="HT194" s="61">
        <f>'ETF MTD'!$PU$28/'ETF MTD'!$PU$3-1</f>
        <v/>
      </c>
      <c r="HU194" s="61">
        <f>HS194*HT194</f>
        <v/>
      </c>
      <c r="HV194" s="61" t="n"/>
      <c r="HW194" s="33" t="inlineStr">
        <is>
          <t>VEMAX</t>
        </is>
      </c>
      <c r="HX194" s="41" t="n">
        <v>0.05</v>
      </c>
      <c r="HY194" s="61">
        <f>'ETF MTD'!$PU$28/'ETF MTD'!$PU$3-1</f>
        <v/>
      </c>
      <c r="HZ194" s="61">
        <f>HX194*HY194</f>
        <v/>
      </c>
      <c r="IA194" s="61" t="n"/>
      <c r="IB194" s="33" t="inlineStr">
        <is>
          <t>VEMAX</t>
        </is>
      </c>
      <c r="IC194" s="41" t="n">
        <v>0.05</v>
      </c>
      <c r="ID194" s="61">
        <f>'ETF MTD'!$PU$28/'ETF MTD'!$PU$3-1</f>
        <v/>
      </c>
      <c r="IE194" s="61">
        <f>IC194*ID194</f>
        <v/>
      </c>
      <c r="IF194" s="61" t="n"/>
      <c r="IG194" s="33" t="inlineStr">
        <is>
          <t>VEMAX</t>
        </is>
      </c>
      <c r="IH194" s="41" t="n">
        <v>0.05</v>
      </c>
      <c r="II194" s="61">
        <f>'ETF MTD'!$PU$28/'ETF MTD'!$PU$3-1</f>
        <v/>
      </c>
      <c r="IJ194" s="61">
        <f>IH194*II194</f>
        <v/>
      </c>
      <c r="IK194" s="61" t="n"/>
      <c r="IL194" s="33" t="inlineStr">
        <is>
          <t>VEMAX</t>
        </is>
      </c>
      <c r="IM194" s="41" t="n">
        <v>0.05</v>
      </c>
      <c r="IN194" s="61">
        <f>'ETF MTD'!$PU$28/'ETF MTD'!$PU$3-1</f>
        <v/>
      </c>
      <c r="IO194" s="61">
        <f>IM194*IN194</f>
        <v/>
      </c>
      <c r="IP194" s="61" t="n"/>
      <c r="IQ194" s="33" t="inlineStr">
        <is>
          <t>VEMAX</t>
        </is>
      </c>
      <c r="IR194" s="41" t="n">
        <v>0.05</v>
      </c>
      <c r="IS194" s="61">
        <f>'ETF MTD'!$PU$28/'ETF MTD'!$PU$3-1</f>
        <v/>
      </c>
      <c r="IT194" s="61">
        <f>IR194*IS194</f>
        <v/>
      </c>
      <c r="IU194" s="61" t="n"/>
      <c r="IV194" s="33" t="inlineStr">
        <is>
          <t>VEMAX</t>
        </is>
      </c>
      <c r="IW194" s="41" t="n">
        <v>0.05</v>
      </c>
      <c r="IX194" s="61">
        <f>'ETF MTD'!$PU$28/'ETF MTD'!$PU$3-1</f>
        <v/>
      </c>
      <c r="IY194" s="61">
        <f>IW194*IX194</f>
        <v/>
      </c>
      <c r="IZ194" s="61" t="n"/>
      <c r="JA194" s="33" t="inlineStr">
        <is>
          <t>VEMAX</t>
        </is>
      </c>
      <c r="JB194" s="41" t="n">
        <v>0.05</v>
      </c>
      <c r="JC194" s="61">
        <f>'ETF MTD'!$PU$28/'ETF MTD'!$PU$3-1</f>
        <v/>
      </c>
      <c r="JD194" s="61">
        <f>JB194*JC194</f>
        <v/>
      </c>
      <c r="JE194" s="61" t="n"/>
      <c r="JF194" s="33" t="inlineStr">
        <is>
          <t>VEMAX</t>
        </is>
      </c>
      <c r="JG194" s="41" t="n">
        <v>0.05</v>
      </c>
      <c r="JH194" s="61">
        <f>'ETF MTD'!$PU$28/'ETF MTD'!$PU$3-1</f>
        <v/>
      </c>
      <c r="JI194" s="61">
        <f>JG194*JH194</f>
        <v/>
      </c>
      <c r="JJ194" s="61" t="n"/>
      <c r="JK194" s="33" t="inlineStr">
        <is>
          <t>VEMAX</t>
        </is>
      </c>
      <c r="JL194" s="41" t="n">
        <v>0.05</v>
      </c>
      <c r="JM194" s="61">
        <f>'ETF MTD'!$PU$28/'ETF MTD'!$PU$3-1</f>
        <v/>
      </c>
      <c r="JN194" s="61">
        <f>JL194*JM194</f>
        <v/>
      </c>
      <c r="JO194" s="61" t="n"/>
      <c r="JP194" s="33" t="inlineStr">
        <is>
          <t>VEMAX</t>
        </is>
      </c>
      <c r="JQ194" s="41" t="n">
        <v>0.025</v>
      </c>
      <c r="JR194" s="61">
        <f>'ETF MTD'!$PU$28/'ETF MTD'!$PU$3-1</f>
        <v/>
      </c>
      <c r="JS194" s="61">
        <f>JQ194*JR194</f>
        <v/>
      </c>
      <c r="JT194" s="61" t="n"/>
      <c r="JU194" s="33" t="inlineStr">
        <is>
          <t>VEMAX</t>
        </is>
      </c>
      <c r="JV194" s="41" t="n">
        <v>0.025</v>
      </c>
      <c r="JW194" s="61">
        <f>'ETF MTD'!$PU$28/'ETF MTD'!$PU$3-1</f>
        <v/>
      </c>
      <c r="JX194" s="61">
        <f>JV194*JW194</f>
        <v/>
      </c>
      <c r="JY194" s="61" t="n"/>
      <c r="JZ194" t="inlineStr">
        <is>
          <t>Emerging Markets</t>
        </is>
      </c>
      <c r="KA194" s="41" t="n">
        <v>0.025</v>
      </c>
      <c r="KB194" s="61">
        <f>'ETF MTD'!$PU$28/'ETF MTD'!$PU$3-1</f>
        <v/>
      </c>
      <c r="KC194" s="61">
        <f>KA194*KB194</f>
        <v/>
      </c>
      <c r="KD194" s="61" t="n"/>
      <c r="KE194" t="inlineStr">
        <is>
          <t>Emerging Markets</t>
        </is>
      </c>
      <c r="KF194" s="41" t="n">
        <v>0.025</v>
      </c>
      <c r="KG194" s="61">
        <f>'ETF MTD'!$PU$28/'ETF MTD'!$PU$3-1</f>
        <v/>
      </c>
      <c r="KH194" s="61">
        <f>KF194*KG194</f>
        <v/>
      </c>
      <c r="KI194" s="61" t="n"/>
      <c r="KJ194" t="inlineStr">
        <is>
          <t>Emerging Markets</t>
        </is>
      </c>
      <c r="KK194" s="41" t="n">
        <v>0</v>
      </c>
      <c r="KL194" s="61">
        <f>'ETF MTD'!$PU$28/'ETF MTD'!$PU$3-1</f>
        <v/>
      </c>
      <c r="KM194" s="61">
        <f>KK194*KL194</f>
        <v/>
      </c>
      <c r="KN194" s="61" t="n"/>
      <c r="KO194" t="inlineStr">
        <is>
          <t>Emerging Markets</t>
        </is>
      </c>
      <c r="KP194" s="41" t="n">
        <v>0</v>
      </c>
      <c r="KQ194" s="61">
        <f>'ETF MTD'!$PU$28/'ETF MTD'!$PU$3-1</f>
        <v/>
      </c>
      <c r="KR194" s="61">
        <f>KP194*KQ194</f>
        <v/>
      </c>
      <c r="KS194" s="61" t="n"/>
      <c r="KT194" t="inlineStr">
        <is>
          <t>Emerging Markets</t>
        </is>
      </c>
      <c r="KU194" s="41" t="n">
        <v>0</v>
      </c>
      <c r="KV194" s="61">
        <f>'ETF MTD'!$PU$28/'ETF MTD'!$PU$3-1</f>
        <v/>
      </c>
      <c r="KW194" s="61">
        <f>KU194*KV194</f>
        <v/>
      </c>
      <c r="KX194" s="61" t="n"/>
      <c r="KY194" t="inlineStr">
        <is>
          <t>Emerging Markets</t>
        </is>
      </c>
      <c r="KZ194" s="41" t="n">
        <v>0</v>
      </c>
      <c r="LA194" s="61">
        <f>'ETF MTD'!$PU$28/'ETF MTD'!$PU$3-1</f>
        <v/>
      </c>
      <c r="LB194" s="61">
        <f>KZ194*LA194</f>
        <v/>
      </c>
      <c r="LC194" s="61" t="n"/>
      <c r="LD194" t="inlineStr">
        <is>
          <t>Emerging Markets</t>
        </is>
      </c>
      <c r="LE194" s="41" t="n">
        <v>0</v>
      </c>
      <c r="LF194" s="61">
        <f>'ETF MTD'!$PU$28/'ETF MTD'!$PU$3-1</f>
        <v/>
      </c>
      <c r="LG194" s="61">
        <f>LE194*LF194</f>
        <v/>
      </c>
      <c r="LH194" s="61" t="n"/>
      <c r="LI194" t="inlineStr">
        <is>
          <t>Emerging Markets</t>
        </is>
      </c>
      <c r="LJ194" s="41" t="n">
        <v>0</v>
      </c>
      <c r="LK194" s="61">
        <f>'ETF MTD'!$PU$28/'ETF MTD'!$PU$3-1</f>
        <v/>
      </c>
      <c r="LL194" s="61">
        <f>LJ194*LK194</f>
        <v/>
      </c>
      <c r="LM194" s="61" t="n"/>
      <c r="LN194" t="inlineStr">
        <is>
          <t>Emerging Markets</t>
        </is>
      </c>
      <c r="LO194" s="41" t="n">
        <v>0</v>
      </c>
      <c r="LP194" s="61">
        <f>'ETF MTD'!$PU$28/'ETF MTD'!$PU$3-1</f>
        <v/>
      </c>
      <c r="LQ194" s="61">
        <f>LO194*LP194</f>
        <v/>
      </c>
      <c r="LR194" s="61" t="n"/>
      <c r="LS194" t="inlineStr">
        <is>
          <t>Emerging Markets</t>
        </is>
      </c>
      <c r="LT194" s="41" t="n">
        <v>0</v>
      </c>
      <c r="LU194" s="61">
        <f>'ETF MTD'!$PU$28/'ETF MTD'!$PU$3-1</f>
        <v/>
      </c>
      <c r="LV194" s="61">
        <f>LT194*LU194</f>
        <v/>
      </c>
      <c r="LW194" s="61" t="n"/>
      <c r="LX194" t="inlineStr">
        <is>
          <t>Emerging Markets</t>
        </is>
      </c>
      <c r="LY194" s="41" t="n">
        <v>0</v>
      </c>
      <c r="LZ194" s="61">
        <f>'ETF MTD'!$PU$28/'ETF MTD'!$PU$3-1</f>
        <v/>
      </c>
      <c r="MA194" s="61">
        <f>LY194*LZ194</f>
        <v/>
      </c>
      <c r="MB194" s="61" t="n"/>
      <c r="MC194" t="inlineStr">
        <is>
          <t>Emerging Markets</t>
        </is>
      </c>
      <c r="MD194" s="41" t="n">
        <v>0</v>
      </c>
      <c r="ME194" s="61">
        <f>'ETF MTD'!$PU$28/'ETF MTD'!$PU$3-1</f>
        <v/>
      </c>
      <c r="MF194" s="61">
        <f>MD194*ME194</f>
        <v/>
      </c>
      <c r="MG194" s="61" t="n"/>
      <c r="MH194" t="inlineStr">
        <is>
          <t>Emerging Markets</t>
        </is>
      </c>
      <c r="MI194" s="41" t="n">
        <v>0</v>
      </c>
      <c r="MJ194" s="61">
        <f>'ETF MTD'!$PU$28/'ETF MTD'!$PU$3-1</f>
        <v/>
      </c>
      <c r="MK194" s="61">
        <f>MI194*MJ194</f>
        <v/>
      </c>
      <c r="ML194" s="61" t="n"/>
      <c r="MM194" t="inlineStr">
        <is>
          <t>Emerging Markets</t>
        </is>
      </c>
      <c r="MN194" s="41" t="n">
        <v>0</v>
      </c>
      <c r="MO194" s="61">
        <f>'ETF MTD'!$PU$28/'ETF MTD'!$PU$3-1</f>
        <v/>
      </c>
      <c r="MP194" s="61">
        <f>MN194*MO194</f>
        <v/>
      </c>
      <c r="MQ194" s="33" t="inlineStr">
        <is>
          <t>SCHE</t>
        </is>
      </c>
      <c r="MR194" t="inlineStr">
        <is>
          <t>Emerging Markets</t>
        </is>
      </c>
      <c r="MS194" s="41" t="n">
        <v>0</v>
      </c>
      <c r="MT194" s="61">
        <f>'ETF MTD'!$PU$28/'ETF MTD'!$PU$3-1</f>
        <v/>
      </c>
      <c r="MU194" s="61">
        <f>MS194*MT194</f>
        <v/>
      </c>
      <c r="MV194" s="61" t="n"/>
      <c r="MW194" t="inlineStr">
        <is>
          <t>Emerging Markets</t>
        </is>
      </c>
      <c r="MX194" s="41" t="n">
        <v>0</v>
      </c>
      <c r="MY194" s="61">
        <f>'ETF MTD'!$PU$28/'ETF MTD'!$PU$3-1</f>
        <v/>
      </c>
      <c r="MZ194" s="61">
        <f>MX194*MY194</f>
        <v/>
      </c>
      <c r="NA194" s="33" t="n"/>
      <c r="NB194" t="inlineStr">
        <is>
          <t>Emerging Markets</t>
        </is>
      </c>
      <c r="NC194" s="41" t="n">
        <v>0.015</v>
      </c>
      <c r="ND194" s="61">
        <f>'ETF MTD'!$PU$28/'ETF MTD'!$PU$3-1</f>
        <v/>
      </c>
      <c r="NE194" s="61">
        <f>NC194*ND194</f>
        <v/>
      </c>
      <c r="NF194" s="33" t="n"/>
      <c r="NG194" t="inlineStr">
        <is>
          <t>Emerging Markets</t>
        </is>
      </c>
      <c r="NH194" s="41" t="n">
        <v>0</v>
      </c>
      <c r="NI194" s="61">
        <f>'ETF MTD'!$PU$28/'ETF MTD'!$PU$3-1</f>
        <v/>
      </c>
      <c r="NJ194" s="61">
        <f>NH194*NI194</f>
        <v/>
      </c>
      <c r="NK194" s="33" t="n"/>
      <c r="NL194" t="inlineStr">
        <is>
          <t>Emerging Markets</t>
        </is>
      </c>
      <c r="NM194" s="41" t="n">
        <v>0</v>
      </c>
      <c r="NN194" s="61">
        <f>'ETF MTD'!$PU$28/'ETF MTD'!$PU$3-1</f>
        <v/>
      </c>
      <c r="NO194" s="61">
        <f>NM194*NN194</f>
        <v/>
      </c>
      <c r="NP194" s="33" t="n"/>
      <c r="NQ194" t="inlineStr">
        <is>
          <t>Emerging Markets</t>
        </is>
      </c>
      <c r="NR194" s="41" t="n">
        <v>0</v>
      </c>
      <c r="NS194" s="61">
        <f>'ETF MTD'!$PU$28/'ETF MTD'!$PU$3-1</f>
        <v/>
      </c>
      <c r="NT194" s="61">
        <f>NR194*NS194</f>
        <v/>
      </c>
      <c r="NU194" s="33" t="n"/>
      <c r="NV194" t="inlineStr">
        <is>
          <t>Emerging Markets</t>
        </is>
      </c>
      <c r="NW194" s="41" t="n">
        <v>0</v>
      </c>
      <c r="NX194" s="61">
        <f>'ETF MTD'!$PU$28/'ETF MTD'!$PU$3-1</f>
        <v/>
      </c>
      <c r="NY194" s="61">
        <f>NW194*NX194</f>
        <v/>
      </c>
      <c r="NZ194" s="33" t="n"/>
      <c r="OA194" t="inlineStr">
        <is>
          <t>Emerging Markets</t>
        </is>
      </c>
      <c r="OB194" s="41" t="n">
        <v>0.015</v>
      </c>
      <c r="OC194" s="61">
        <f>'ETF MTD'!$PU$28/'ETF MTD'!$PU$3-1</f>
        <v/>
      </c>
      <c r="OD194" s="61">
        <f>OB194*OC194</f>
        <v/>
      </c>
      <c r="OE194" s="33" t="n"/>
      <c r="OF194" t="inlineStr">
        <is>
          <t>Emerging Markets</t>
        </is>
      </c>
      <c r="OG194" s="41" t="n">
        <v>0.05</v>
      </c>
      <c r="OH194" s="61">
        <f>'ETF MTD'!$PU$28/'ETF MTD'!$PU$3-1</f>
        <v/>
      </c>
      <c r="OI194" s="61">
        <f>OG194*OH194</f>
        <v/>
      </c>
      <c r="OJ194" s="33" t="n"/>
      <c r="OK194" t="inlineStr">
        <is>
          <t>Emerging Markets</t>
        </is>
      </c>
      <c r="OL194" s="41" t="n">
        <v>0.025</v>
      </c>
      <c r="OM194" s="61">
        <f>'ETF MTD'!$PU$28/'ETF MTD'!$PU$3-1</f>
        <v/>
      </c>
      <c r="ON194" s="61">
        <f>OL194*OM194</f>
        <v/>
      </c>
      <c r="OO194" s="33" t="n"/>
      <c r="OP194" t="inlineStr">
        <is>
          <t>Emerging Markets</t>
        </is>
      </c>
      <c r="OQ194" s="41" t="n">
        <v>0</v>
      </c>
      <c r="OR194" s="61">
        <f>'ETF MTD'!$PU$28/'ETF MTD'!$PU$3-1</f>
        <v/>
      </c>
      <c r="OS194" s="61">
        <f>OQ194*OR194</f>
        <v/>
      </c>
      <c r="OT194" s="33" t="n"/>
      <c r="OU194" t="inlineStr">
        <is>
          <t>Emerging Markets</t>
        </is>
      </c>
      <c r="OV194" s="41" t="n">
        <v>0</v>
      </c>
      <c r="OW194" s="61">
        <f>'ETF MTD'!$PU$28/'ETF MTD'!$PU$3-1</f>
        <v/>
      </c>
      <c r="OX194" s="61">
        <f>OV194*OW194</f>
        <v/>
      </c>
      <c r="OY194" s="33" t="n"/>
      <c r="OZ194" t="inlineStr">
        <is>
          <t>Emerging Markets</t>
        </is>
      </c>
      <c r="PA194" s="41" t="n">
        <v>0.025</v>
      </c>
      <c r="PB194" s="61">
        <f>'ETF MTD'!$PU$28/'ETF MTD'!$PU$3-1</f>
        <v/>
      </c>
      <c r="PC194" s="61">
        <f>PA194*PB194</f>
        <v/>
      </c>
      <c r="PD194" s="33" t="n"/>
      <c r="PE194" t="inlineStr">
        <is>
          <t>Emerging Markets</t>
        </is>
      </c>
      <c r="PF194" s="41" t="n">
        <v>0.025</v>
      </c>
      <c r="PG194" s="61">
        <f>'ETF MTD'!$PU$28/'ETF MTD'!$PU$3-1</f>
        <v/>
      </c>
      <c r="PH194" s="61">
        <f>PF194*PG194</f>
        <v/>
      </c>
      <c r="PI194" s="33" t="n"/>
      <c r="PJ194" t="inlineStr">
        <is>
          <t>Emerging Markets</t>
        </is>
      </c>
      <c r="PK194" s="41" t="n">
        <v>0</v>
      </c>
      <c r="PL194" s="61">
        <f>'ETF MTD'!$PU$28/'ETF MTD'!$PU$3-1</f>
        <v/>
      </c>
      <c r="PM194" s="61">
        <f>PK194*PL194</f>
        <v/>
      </c>
      <c r="PN194" s="33" t="n"/>
      <c r="PO194" t="inlineStr">
        <is>
          <t>Emerging Markets</t>
        </is>
      </c>
      <c r="PP194" s="41" t="n">
        <v>0.05</v>
      </c>
      <c r="PQ194" s="61">
        <f>'ETF MTD'!$PU$28/'ETF MTD'!$PU$3-1</f>
        <v/>
      </c>
      <c r="PR194" s="61">
        <f>PP194*PQ194</f>
        <v/>
      </c>
      <c r="PS194" s="33" t="n"/>
      <c r="PT194" t="inlineStr">
        <is>
          <t>Emerging Markets</t>
        </is>
      </c>
      <c r="PU194" s="41" t="n">
        <v>0.05</v>
      </c>
      <c r="PV194" s="61">
        <f>'ETF MTD'!$PU$28/'ETF MTD'!$PU$3-1</f>
        <v/>
      </c>
      <c r="PW194" s="61">
        <f>PU194*PV194</f>
        <v/>
      </c>
      <c r="PX194" s="33" t="n"/>
      <c r="PY194" t="inlineStr">
        <is>
          <t>Emerging Markets</t>
        </is>
      </c>
      <c r="PZ194" s="41" t="n">
        <v>0.05</v>
      </c>
      <c r="QA194" s="61">
        <f>'ETF MTD'!$PU$28/'ETF MTD'!$PU$3-1</f>
        <v/>
      </c>
      <c r="QB194" s="61">
        <f>PZ194*QA194</f>
        <v/>
      </c>
      <c r="QC194" s="33" t="n"/>
      <c r="QD194" t="inlineStr">
        <is>
          <t>Emerging Markets</t>
        </is>
      </c>
      <c r="QE194" s="41" t="n">
        <v>0.05</v>
      </c>
      <c r="QF194" s="61">
        <f>'ETF MTD'!$PU$28/'ETF MTD'!$PU$3-1</f>
        <v/>
      </c>
      <c r="QG194" s="61">
        <f>QE194*QF194</f>
        <v/>
      </c>
      <c r="QH194" s="61" t="n"/>
      <c r="QI194" t="inlineStr">
        <is>
          <t>Emerging Markets</t>
        </is>
      </c>
      <c r="QJ194" s="41" t="n">
        <v>0.05</v>
      </c>
      <c r="QK194" s="61">
        <f>'ETF MTD'!$PU$28/'ETF MTD'!$PU$3-1</f>
        <v/>
      </c>
      <c r="QL194" s="61">
        <f>QJ194*QK194</f>
        <v/>
      </c>
      <c r="QM194" s="33" t="n"/>
      <c r="QN194" t="inlineStr">
        <is>
          <t>Emerging Markets</t>
        </is>
      </c>
      <c r="QO194" s="41" t="n">
        <v>0.05</v>
      </c>
      <c r="QP194" s="61">
        <f>'ETF MTD'!$PU$28/'ETF MTD'!$PU$3-1</f>
        <v/>
      </c>
      <c r="QQ194" s="61">
        <f>QO194*QP194</f>
        <v/>
      </c>
      <c r="QR194" s="33" t="n"/>
      <c r="QS194" t="inlineStr">
        <is>
          <t>Emerging Markets</t>
        </is>
      </c>
      <c r="QT194" s="41" t="n">
        <v>0.05</v>
      </c>
      <c r="QU194" s="61">
        <f>'ETF MTD'!$PU$28/'ETF MTD'!$PU$3-1</f>
        <v/>
      </c>
      <c r="QV194" s="61">
        <f>QT194*QU194</f>
        <v/>
      </c>
      <c r="QW194" s="33" t="n"/>
      <c r="QX194" t="inlineStr">
        <is>
          <t>Emerging Markets</t>
        </is>
      </c>
      <c r="QY194" s="41" t="n">
        <v>0.05</v>
      </c>
      <c r="QZ194" s="61">
        <f>'ETF MTD'!$PU$28/'ETF MTD'!$PU$3-1</f>
        <v/>
      </c>
      <c r="RA194" s="61">
        <f>QY194*QZ194</f>
        <v/>
      </c>
      <c r="RB194" s="33" t="n"/>
      <c r="RC194" t="inlineStr">
        <is>
          <t>Emerging Markets</t>
        </is>
      </c>
      <c r="RD194" s="41" t="n">
        <v>0.05</v>
      </c>
      <c r="RE194" s="61">
        <f>'ETF MTD'!$PU$28/'ETF MTD'!$PU$3-1</f>
        <v/>
      </c>
      <c r="RF194" s="61">
        <f>RD194*RE194</f>
        <v/>
      </c>
      <c r="RG194" s="33" t="n"/>
      <c r="RH194" t="inlineStr">
        <is>
          <t>Emerging Markets</t>
        </is>
      </c>
      <c r="RI194" s="41" t="n">
        <v>0.025</v>
      </c>
      <c r="RJ194" s="61">
        <f>'ETF MTD'!$PU$28/'ETF MTD'!$PU$3-1</f>
        <v/>
      </c>
      <c r="RK194" s="61">
        <f>RI194*RJ194</f>
        <v/>
      </c>
      <c r="RL194" s="61" t="n"/>
    </row>
    <row r="195">
      <c r="U195" s="33" t="inlineStr">
        <is>
          <t>VGSLX</t>
        </is>
      </c>
      <c r="V195" s="49" t="n">
        <v>0.15</v>
      </c>
      <c r="W195" s="61">
        <f>'ETF MTD'!$JU$28/'ETF MTD'!$JU$3-1</f>
        <v/>
      </c>
      <c r="X195" s="61">
        <f>V195*W195</f>
        <v/>
      </c>
      <c r="Y195" s="61" t="n"/>
      <c r="Z195" s="33" t="inlineStr">
        <is>
          <t>VGSLX</t>
        </is>
      </c>
      <c r="AA195" s="49" t="n">
        <v>0.15</v>
      </c>
      <c r="AB195" s="61">
        <f>'ETF MTD'!$JU$28/'ETF MTD'!$JU$3-1</f>
        <v/>
      </c>
      <c r="AC195" s="61">
        <f>AA195*AB195</f>
        <v/>
      </c>
      <c r="AD195" s="61" t="n"/>
      <c r="AE195" s="33" t="inlineStr">
        <is>
          <t>VGSLX</t>
        </is>
      </c>
      <c r="AF195" s="49" t="n">
        <v>0.15</v>
      </c>
      <c r="AG195" s="61">
        <f>'ETF MTD'!$JU$28/'ETF MTD'!$JU$3-1</f>
        <v/>
      </c>
      <c r="AH195" s="61">
        <f>AF195*AG195</f>
        <v/>
      </c>
      <c r="AI195" s="61" t="n"/>
      <c r="AJ195" s="33" t="inlineStr">
        <is>
          <t>VGSLX</t>
        </is>
      </c>
      <c r="AK195" s="49" t="n">
        <v>0.075</v>
      </c>
      <c r="AL195" s="61">
        <f>'ETF MTD'!$JU$28/'ETF MTD'!$JU$3-1</f>
        <v/>
      </c>
      <c r="AM195" s="61">
        <f>AK195*AL195</f>
        <v/>
      </c>
      <c r="AN195" s="61" t="n"/>
      <c r="AO195" s="33" t="inlineStr">
        <is>
          <t>VGSLX</t>
        </is>
      </c>
      <c r="AP195" s="49" t="n">
        <v>0</v>
      </c>
      <c r="AQ195" s="61">
        <f>'ETF MTD'!$JU$28/'ETF MTD'!$JU$3-1</f>
        <v/>
      </c>
      <c r="AR195" s="61">
        <f>AP195*AQ195</f>
        <v/>
      </c>
      <c r="AS195" s="61" t="n"/>
      <c r="AT195" s="33" t="inlineStr">
        <is>
          <t>VGSLX</t>
        </is>
      </c>
      <c r="AU195" s="49" t="n">
        <v>0</v>
      </c>
      <c r="AV195" s="61">
        <f>'ETF MTD'!$JU$28/'ETF MTD'!$JU$3-1</f>
        <v/>
      </c>
      <c r="AW195" s="61">
        <f>AU195*AV195</f>
        <v/>
      </c>
      <c r="AX195" s="61" t="n"/>
      <c r="AY195" s="33" t="inlineStr">
        <is>
          <t>VGSLX</t>
        </is>
      </c>
      <c r="AZ195" s="49" t="n">
        <v>0</v>
      </c>
      <c r="BA195" s="61">
        <f>'ETF MTD'!$JU$28/'ETF MTD'!$JU$3-1</f>
        <v/>
      </c>
      <c r="BB195" s="61">
        <f>AZ195*BA195</f>
        <v/>
      </c>
      <c r="BC195" s="61" t="n"/>
      <c r="BD195" s="33" t="inlineStr">
        <is>
          <t>VGSLX</t>
        </is>
      </c>
      <c r="BE195" s="49" t="n">
        <v>0.15</v>
      </c>
      <c r="BF195" s="61">
        <f>'ETF MTD'!$JU$28/'ETF MTD'!$JU$3-1</f>
        <v/>
      </c>
      <c r="BG195" s="61">
        <f>BE195*BF195</f>
        <v/>
      </c>
      <c r="BH195" s="61" t="n"/>
      <c r="BI195" s="33" t="inlineStr">
        <is>
          <t>VGSLX</t>
        </is>
      </c>
      <c r="BJ195" s="49" t="n">
        <v>0.15</v>
      </c>
      <c r="BK195" s="61">
        <f>'ETF MTD'!$JU$28/'ETF MTD'!$JU$3-1</f>
        <v/>
      </c>
      <c r="BL195" s="61">
        <f>BJ195*BK195</f>
        <v/>
      </c>
      <c r="BM195" s="61" t="n"/>
      <c r="BN195" s="33" t="inlineStr">
        <is>
          <t>VGSLX</t>
        </is>
      </c>
      <c r="BO195" s="49" t="n">
        <v>0.075</v>
      </c>
      <c r="BP195" s="61">
        <f>'ETF MTD'!$JU$28/'ETF MTD'!$JU$3-1</f>
        <v/>
      </c>
      <c r="BQ195" s="61">
        <f>BO195*BP195</f>
        <v/>
      </c>
      <c r="BR195" s="61" t="n"/>
      <c r="BS195" s="33" t="inlineStr">
        <is>
          <t>VGSLX</t>
        </is>
      </c>
      <c r="BT195" s="49" t="n">
        <v>0.075</v>
      </c>
      <c r="BU195" s="61">
        <f>'ETF MTD'!$JU$28/'ETF MTD'!$JU$3-1</f>
        <v/>
      </c>
      <c r="BV195" s="61">
        <f>BT195*BU195</f>
        <v/>
      </c>
      <c r="BW195" s="61" t="n"/>
      <c r="BX195" s="33" t="inlineStr">
        <is>
          <t>VGSLX</t>
        </is>
      </c>
      <c r="BY195" s="49" t="n">
        <v>0.15</v>
      </c>
      <c r="BZ195" s="61">
        <f>'ETF MTD'!$JU$28/'ETF MTD'!$JU$3-1</f>
        <v/>
      </c>
      <c r="CA195" s="61">
        <f>BY195*BZ195</f>
        <v/>
      </c>
      <c r="CB195" s="61" t="n"/>
      <c r="CC195" s="33" t="inlineStr">
        <is>
          <t>VGSLX</t>
        </is>
      </c>
      <c r="CD195" s="49" t="n">
        <v>0.075</v>
      </c>
      <c r="CE195" s="61">
        <f>'ETF MTD'!$JU$28/'ETF MTD'!$JU$3-1</f>
        <v/>
      </c>
      <c r="CF195" s="61">
        <f>CD195*CE195</f>
        <v/>
      </c>
      <c r="CG195" s="61" t="n"/>
      <c r="CH195" s="33" t="inlineStr">
        <is>
          <t>VGSLX</t>
        </is>
      </c>
      <c r="CI195" s="49" t="n">
        <v>0</v>
      </c>
      <c r="CJ195" s="61">
        <f>'ETF MTD'!$JU$28/'ETF MTD'!$JU$3-1</f>
        <v/>
      </c>
      <c r="CK195" s="61">
        <f>CI195*CJ195</f>
        <v/>
      </c>
      <c r="CL195" s="61" t="n"/>
      <c r="CM195" s="33" t="inlineStr">
        <is>
          <t>VGSLX</t>
        </is>
      </c>
      <c r="CN195" s="49" t="n">
        <v>0</v>
      </c>
      <c r="CO195" s="61">
        <f>'ETF MTD'!$JU$28/'ETF MTD'!$JU$3-1</f>
        <v/>
      </c>
      <c r="CP195" s="61">
        <f>CN195*CO195</f>
        <v/>
      </c>
      <c r="CQ195" s="61" t="n"/>
      <c r="CR195" s="33" t="inlineStr">
        <is>
          <t>VGSLX</t>
        </is>
      </c>
      <c r="CS195" s="49" t="n">
        <v>0</v>
      </c>
      <c r="CT195" s="61">
        <f>'ETF MTD'!$JU$28/'ETF MTD'!$JU$3-1</f>
        <v/>
      </c>
      <c r="CU195" s="61">
        <f>CS195*CT195</f>
        <v/>
      </c>
      <c r="CV195" s="61" t="n"/>
      <c r="CW195" s="33" t="inlineStr">
        <is>
          <t>VGSLX</t>
        </is>
      </c>
      <c r="CX195" s="49" t="n">
        <v>0.075</v>
      </c>
      <c r="CY195" s="61">
        <f>'ETF MTD'!$JU$28/'ETF MTD'!$JU$3-1</f>
        <v/>
      </c>
      <c r="CZ195" s="61">
        <f>CX195*CY195</f>
        <v/>
      </c>
      <c r="DA195" s="61" t="n"/>
      <c r="DB195" s="33" t="inlineStr">
        <is>
          <t>VGSLX</t>
        </is>
      </c>
      <c r="DC195" s="49" t="n">
        <v>0.075</v>
      </c>
      <c r="DD195" s="61">
        <f>'ETF MTD'!$JU$28/'ETF MTD'!$JU$3-1</f>
        <v/>
      </c>
      <c r="DE195" s="61">
        <f>DC195*DD195</f>
        <v/>
      </c>
      <c r="DF195" s="61" t="n"/>
      <c r="DG195" s="33" t="inlineStr">
        <is>
          <t>VGSLX</t>
        </is>
      </c>
      <c r="DH195" s="49" t="n">
        <v>0.15</v>
      </c>
      <c r="DI195" s="61">
        <f>'ETF MTD'!$JU$28/'ETF MTD'!$JU$3-1</f>
        <v/>
      </c>
      <c r="DJ195" s="61">
        <f>DH195*DI195</f>
        <v/>
      </c>
      <c r="DK195" s="61" t="n"/>
      <c r="DL195" s="33" t="inlineStr">
        <is>
          <t>VGSLX</t>
        </is>
      </c>
      <c r="DM195" s="49" t="n">
        <v>0.15</v>
      </c>
      <c r="DN195" s="61">
        <f>'ETF MTD'!$JU$28/'ETF MTD'!$JU$3-1</f>
        <v/>
      </c>
      <c r="DO195" s="61">
        <f>DM195*DN195</f>
        <v/>
      </c>
      <c r="DP195" s="61" t="n"/>
      <c r="DQ195" s="33" t="inlineStr">
        <is>
          <t>VGSLX</t>
        </is>
      </c>
      <c r="DR195" s="49" t="n">
        <v>0.075</v>
      </c>
      <c r="DS195" s="61">
        <f>'ETF MTD'!$JU$28/'ETF MTD'!$JU$3-1</f>
        <v/>
      </c>
      <c r="DT195" s="61">
        <f>DR195*DS195</f>
        <v/>
      </c>
      <c r="DU195" s="61" t="n"/>
      <c r="DV195" s="33" t="inlineStr">
        <is>
          <t>VGSLX</t>
        </is>
      </c>
      <c r="DW195" s="49" t="n">
        <v>0</v>
      </c>
      <c r="DX195" s="61">
        <f>'ETF MTD'!$JU$28/'ETF MTD'!$JU$3-1</f>
        <v/>
      </c>
      <c r="DY195" s="61">
        <f>DW195*DX195</f>
        <v/>
      </c>
      <c r="DZ195" s="61" t="n"/>
      <c r="EA195" s="33" t="inlineStr">
        <is>
          <t>VGSLX</t>
        </is>
      </c>
      <c r="EB195" s="49" t="n">
        <v>0.075</v>
      </c>
      <c r="EC195" s="61">
        <f>'ETF MTD'!$JU$28/'ETF MTD'!$JU$3-1</f>
        <v/>
      </c>
      <c r="ED195" s="61">
        <f>EB195*EC195</f>
        <v/>
      </c>
      <c r="EE195" s="61" t="n"/>
      <c r="EF195" s="33" t="inlineStr">
        <is>
          <t>VGSLX</t>
        </is>
      </c>
      <c r="EG195" s="49" t="n">
        <v>0</v>
      </c>
      <c r="EH195" s="61">
        <f>'ETF MTD'!$JU$28/'ETF MTD'!$JU$3-1</f>
        <v/>
      </c>
      <c r="EI195" s="61">
        <f>EG195*EH195</f>
        <v/>
      </c>
      <c r="EJ195" s="61" t="n"/>
      <c r="EK195" s="33" t="inlineStr">
        <is>
          <t>VGSLX</t>
        </is>
      </c>
      <c r="EL195" s="49" t="n">
        <v>0.075</v>
      </c>
      <c r="EM195" s="61">
        <f>'ETF MTD'!$JU$28/'ETF MTD'!$JU$3-1</f>
        <v/>
      </c>
      <c r="EN195" s="61">
        <f>EL195*EM195</f>
        <v/>
      </c>
      <c r="EO195" s="61" t="n"/>
      <c r="EP195" s="33" t="inlineStr">
        <is>
          <t>VGSLX</t>
        </is>
      </c>
      <c r="EQ195" s="49" t="n">
        <v>0.15</v>
      </c>
      <c r="ER195" s="61">
        <f>'ETF MTD'!$JU$28/'ETF MTD'!$JU$3-1</f>
        <v/>
      </c>
      <c r="ES195" s="61">
        <f>EQ195*ER195</f>
        <v/>
      </c>
      <c r="ET195" s="61" t="n"/>
      <c r="EU195" s="33" t="inlineStr">
        <is>
          <t>VGSLX</t>
        </is>
      </c>
      <c r="EV195" s="49" t="n">
        <v>0.15</v>
      </c>
      <c r="EW195" s="61">
        <f>'ETF MTD'!$JU$28/'ETF MTD'!$JU$3-1</f>
        <v/>
      </c>
      <c r="EX195" s="61">
        <f>EV195*EW195</f>
        <v/>
      </c>
      <c r="EY195" s="61" t="n"/>
      <c r="EZ195" s="33" t="inlineStr">
        <is>
          <t>VGSLX</t>
        </is>
      </c>
      <c r="FA195" s="49" t="n">
        <v>0.15</v>
      </c>
      <c r="FB195" s="61">
        <f>'ETF MTD'!$JU$28/'ETF MTD'!$JU$3-1</f>
        <v/>
      </c>
      <c r="FC195" s="61">
        <f>FA195*FB195</f>
        <v/>
      </c>
      <c r="FD195" s="61" t="n"/>
      <c r="FE195" s="33" t="inlineStr">
        <is>
          <t>VGSLX</t>
        </is>
      </c>
      <c r="FF195" s="49" t="n">
        <v>0.15</v>
      </c>
      <c r="FG195" s="61">
        <f>'ETF MTD'!$JU$28/'ETF MTD'!$JU$3-1</f>
        <v/>
      </c>
      <c r="FH195" s="61">
        <f>FF195*FG195</f>
        <v/>
      </c>
      <c r="FI195" s="61" t="n"/>
      <c r="FJ195" s="33" t="inlineStr">
        <is>
          <t>VGSLX</t>
        </is>
      </c>
      <c r="FK195" s="49" t="n">
        <v>0.15</v>
      </c>
      <c r="FL195" s="61">
        <f>'ETF MTD'!$JU$28/'ETF MTD'!$JU$3-1</f>
        <v/>
      </c>
      <c r="FM195" s="61">
        <f>FK195*FL195</f>
        <v/>
      </c>
      <c r="FN195" s="61" t="n"/>
      <c r="FO195" s="33" t="inlineStr">
        <is>
          <t>VGSLX</t>
        </is>
      </c>
      <c r="FP195" s="49" t="n">
        <v>0.15</v>
      </c>
      <c r="FQ195" s="61">
        <f>'ETF MTD'!$JU$28/'ETF MTD'!$JU$3-1</f>
        <v/>
      </c>
      <c r="FR195" s="61">
        <f>FP195*FQ195</f>
        <v/>
      </c>
      <c r="FS195" s="61" t="n"/>
      <c r="FT195" s="33" t="inlineStr">
        <is>
          <t>VGSLX</t>
        </is>
      </c>
      <c r="FU195" s="49" t="n">
        <v>0.15</v>
      </c>
      <c r="FV195" s="61">
        <f>'ETF MTD'!$JU$28/'ETF MTD'!$JU$3-1</f>
        <v/>
      </c>
      <c r="FW195" s="61">
        <f>FU195*FV195</f>
        <v/>
      </c>
      <c r="FX195" s="61" t="n"/>
      <c r="FY195" s="33" t="inlineStr">
        <is>
          <t>VGSLX</t>
        </is>
      </c>
      <c r="FZ195" s="41" t="n">
        <v>0.15</v>
      </c>
      <c r="GA195" s="61">
        <f>'ETF MTD'!$JU$28/'ETF MTD'!$JU$3-1</f>
        <v/>
      </c>
      <c r="GB195" s="61">
        <f>FZ195*GA195</f>
        <v/>
      </c>
      <c r="GC195" s="61" t="n"/>
      <c r="GD195" s="33" t="inlineStr">
        <is>
          <t>VGSLX</t>
        </is>
      </c>
      <c r="GE195" s="41" t="n">
        <v>0.15</v>
      </c>
      <c r="GF195" s="61">
        <f>'ETF MTD'!$JU$28/'ETF MTD'!$JU$3-1</f>
        <v/>
      </c>
      <c r="GG195" s="61">
        <f>GE195*GF195</f>
        <v/>
      </c>
      <c r="GH195" s="61" t="n"/>
      <c r="GI195" s="33" t="inlineStr">
        <is>
          <t>VGSLX</t>
        </is>
      </c>
      <c r="GJ195" s="41" t="n">
        <v>0.15</v>
      </c>
      <c r="GK195" s="61">
        <f>'ETF MTD'!$JU$28/'ETF MTD'!$JU$3-1</f>
        <v/>
      </c>
      <c r="GL195" s="61">
        <f>GJ195*GK195</f>
        <v/>
      </c>
      <c r="GM195" s="61" t="n"/>
      <c r="GN195" s="33" t="inlineStr">
        <is>
          <t>VGSLX</t>
        </is>
      </c>
      <c r="GO195" s="41" t="n">
        <v>0.075</v>
      </c>
      <c r="GP195" s="61">
        <f>'ETF MTD'!$JU$28/'ETF MTD'!$JU$3-1</f>
        <v/>
      </c>
      <c r="GQ195" s="61">
        <f>GO195*GP195</f>
        <v/>
      </c>
      <c r="GR195" s="61" t="n"/>
      <c r="GS195" s="33" t="inlineStr">
        <is>
          <t>VGSLX</t>
        </is>
      </c>
      <c r="GT195" s="41" t="n">
        <v>0.15</v>
      </c>
      <c r="GU195" s="61">
        <f>'ETF MTD'!$JU$28/'ETF MTD'!$JU$3-1</f>
        <v/>
      </c>
      <c r="GV195" s="61">
        <f>GT195*GU195</f>
        <v/>
      </c>
      <c r="GW195" s="61" t="n"/>
      <c r="GX195" s="33" t="inlineStr">
        <is>
          <t>VGSLX</t>
        </is>
      </c>
      <c r="GY195" s="41" t="n">
        <v>0.075</v>
      </c>
      <c r="GZ195" s="61">
        <f>'ETF MTD'!$JU$28/'ETF MTD'!$JU$3-1</f>
        <v/>
      </c>
      <c r="HA195" s="61">
        <f>GY195*GZ195</f>
        <v/>
      </c>
      <c r="HB195" s="61" t="n"/>
      <c r="HC195" s="33" t="inlineStr">
        <is>
          <t>VGSLX</t>
        </is>
      </c>
      <c r="HD195" s="41" t="n">
        <v>0</v>
      </c>
      <c r="HE195" s="61">
        <f>'ETF MTD'!$JU$28/'ETF MTD'!$JU$3-1</f>
        <v/>
      </c>
      <c r="HF195" s="61">
        <f>HD195*HE195</f>
        <v/>
      </c>
      <c r="HG195" s="61" t="n"/>
      <c r="HH195" s="33" t="inlineStr">
        <is>
          <t>VGSLX</t>
        </is>
      </c>
      <c r="HI195" s="41" t="n">
        <v>0</v>
      </c>
      <c r="HJ195" s="61">
        <f>'ETF MTD'!$JU$28/'ETF MTD'!$JU$3-1</f>
        <v/>
      </c>
      <c r="HK195" s="61">
        <f>HI195*HJ195</f>
        <v/>
      </c>
      <c r="HL195" s="61" t="n"/>
      <c r="HM195" s="33" t="inlineStr">
        <is>
          <t>VGSLX</t>
        </is>
      </c>
      <c r="HN195" s="41" t="n">
        <v>0</v>
      </c>
      <c r="HO195" s="61">
        <f>'ETF MTD'!$JU$28/'ETF MTD'!$JU$3-1</f>
        <v/>
      </c>
      <c r="HP195" s="61">
        <f>HN195*HO195</f>
        <v/>
      </c>
      <c r="HQ195" s="61" t="n"/>
      <c r="HR195" s="33" t="inlineStr">
        <is>
          <t>VGSLX</t>
        </is>
      </c>
      <c r="HS195" s="41" t="n">
        <v>0</v>
      </c>
      <c r="HT195" s="61">
        <f>'ETF MTD'!$JU$28/'ETF MTD'!$JU$3-1</f>
        <v/>
      </c>
      <c r="HU195" s="61">
        <f>HS195*HT195</f>
        <v/>
      </c>
      <c r="HV195" s="61" t="n"/>
      <c r="HW195" s="33" t="inlineStr">
        <is>
          <t>VGSLX</t>
        </is>
      </c>
      <c r="HX195" s="41" t="n">
        <v>0</v>
      </c>
      <c r="HY195" s="61">
        <f>'ETF MTD'!$JU$28/'ETF MTD'!$JU$3-1</f>
        <v/>
      </c>
      <c r="HZ195" s="61">
        <f>HX195*HY195</f>
        <v/>
      </c>
      <c r="IA195" s="61" t="n"/>
      <c r="IB195" s="33" t="inlineStr">
        <is>
          <t>VGSLX</t>
        </is>
      </c>
      <c r="IC195" s="41" t="n">
        <v>0.15</v>
      </c>
      <c r="ID195" s="61">
        <f>'ETF MTD'!$JU$28/'ETF MTD'!$JU$3-1</f>
        <v/>
      </c>
      <c r="IE195" s="61">
        <f>IC195*ID195</f>
        <v/>
      </c>
      <c r="IF195" s="61" t="n"/>
      <c r="IG195" s="33" t="inlineStr">
        <is>
          <t>VGSLX</t>
        </is>
      </c>
      <c r="IH195" s="41" t="n">
        <v>0.15</v>
      </c>
      <c r="II195" s="61">
        <f>'ETF MTD'!$JU$28/'ETF MTD'!$JU$3-1</f>
        <v/>
      </c>
      <c r="IJ195" s="61">
        <f>IH195*II195</f>
        <v/>
      </c>
      <c r="IK195" s="61" t="n"/>
      <c r="IL195" s="33" t="inlineStr">
        <is>
          <t>VGSLX</t>
        </is>
      </c>
      <c r="IM195" s="41" t="n">
        <v>0.15</v>
      </c>
      <c r="IN195" s="61">
        <f>'ETF MTD'!$JU$28/'ETF MTD'!$JU$3-1</f>
        <v/>
      </c>
      <c r="IO195" s="61">
        <f>IM195*IN195</f>
        <v/>
      </c>
      <c r="IP195" s="61" t="n"/>
      <c r="IQ195" s="33" t="inlineStr">
        <is>
          <t>VGSLX</t>
        </is>
      </c>
      <c r="IR195" s="41" t="n">
        <v>0.15</v>
      </c>
      <c r="IS195" s="61">
        <f>'ETF MTD'!$JU$28/'ETF MTD'!$JU$3-1</f>
        <v/>
      </c>
      <c r="IT195" s="61">
        <f>IR195*IS195</f>
        <v/>
      </c>
      <c r="IU195" s="61" t="n"/>
      <c r="IV195" s="33" t="inlineStr">
        <is>
          <t>VGSLX</t>
        </is>
      </c>
      <c r="IW195" s="41" t="n">
        <v>0.15</v>
      </c>
      <c r="IX195" s="61">
        <f>'ETF MTD'!$JU$28/'ETF MTD'!$JU$3-1</f>
        <v/>
      </c>
      <c r="IY195" s="61">
        <f>IW195*IX195</f>
        <v/>
      </c>
      <c r="IZ195" s="61" t="n"/>
      <c r="JA195" s="33" t="inlineStr">
        <is>
          <t>VGSLX</t>
        </is>
      </c>
      <c r="JB195" s="41" t="n">
        <v>0.15</v>
      </c>
      <c r="JC195" s="61">
        <f>'ETF MTD'!$JU$28/'ETF MTD'!$JU$3-1</f>
        <v/>
      </c>
      <c r="JD195" s="61">
        <f>JB195*JC195</f>
        <v/>
      </c>
      <c r="JE195" s="61" t="n"/>
      <c r="JF195" s="33" t="inlineStr">
        <is>
          <t>VGSLX</t>
        </is>
      </c>
      <c r="JG195" s="41" t="n">
        <v>0.15</v>
      </c>
      <c r="JH195" s="61">
        <f>'ETF MTD'!$JU$28/'ETF MTD'!$JU$3-1</f>
        <v/>
      </c>
      <c r="JI195" s="61">
        <f>JG195*JH195</f>
        <v/>
      </c>
      <c r="JJ195" s="61" t="n"/>
      <c r="JK195" s="33" t="inlineStr">
        <is>
          <t>VGSLX</t>
        </is>
      </c>
      <c r="JL195" s="41" t="n">
        <v>0.15</v>
      </c>
      <c r="JM195" s="61">
        <f>'ETF MTD'!$JU$28/'ETF MTD'!$JU$3-1</f>
        <v/>
      </c>
      <c r="JN195" s="61">
        <f>JL195*JM195</f>
        <v/>
      </c>
      <c r="JO195" s="61" t="n"/>
      <c r="JP195" s="33" t="inlineStr">
        <is>
          <t>VGSLX</t>
        </is>
      </c>
      <c r="JQ195" s="41" t="n">
        <v>0.15</v>
      </c>
      <c r="JR195" s="61">
        <f>'ETF MTD'!$JU$28/'ETF MTD'!$JU$3-1</f>
        <v/>
      </c>
      <c r="JS195" s="61">
        <f>JQ195*JR195</f>
        <v/>
      </c>
      <c r="JT195" s="61" t="n"/>
      <c r="JU195" s="33" t="inlineStr">
        <is>
          <t>VGSLX</t>
        </is>
      </c>
      <c r="JV195" s="41" t="n">
        <v>0.15</v>
      </c>
      <c r="JW195" s="61">
        <f>'ETF MTD'!$JU$28/'ETF MTD'!$JU$3-1</f>
        <v/>
      </c>
      <c r="JX195" s="61">
        <f>JV195*JW195</f>
        <v/>
      </c>
      <c r="JY195" s="61" t="n"/>
      <c r="JZ195" t="inlineStr">
        <is>
          <t>REITS</t>
        </is>
      </c>
      <c r="KA195" s="41" t="n">
        <v>0.15</v>
      </c>
      <c r="KB195" s="61">
        <f>'ETF MTD'!$JU$28/'ETF MTD'!$JU$3-1</f>
        <v/>
      </c>
      <c r="KC195" s="61">
        <f>KA195*KB195</f>
        <v/>
      </c>
      <c r="KD195" s="61" t="n"/>
      <c r="KE195" t="inlineStr">
        <is>
          <t>REITS</t>
        </is>
      </c>
      <c r="KF195" s="41" t="n">
        <v>0.15</v>
      </c>
      <c r="KG195" s="61">
        <f>'ETF MTD'!$JU$28/'ETF MTD'!$JU$3-1</f>
        <v/>
      </c>
      <c r="KH195" s="61">
        <f>KF195*KG195</f>
        <v/>
      </c>
      <c r="KI195" s="61" t="n"/>
      <c r="KJ195" t="inlineStr">
        <is>
          <t>REITS</t>
        </is>
      </c>
      <c r="KK195" s="41" t="n">
        <v>0.15</v>
      </c>
      <c r="KL195" s="61">
        <f>'ETF MTD'!$JU$28/'ETF MTD'!$JU$3-1</f>
        <v/>
      </c>
      <c r="KM195" s="61">
        <f>KK195*KL195</f>
        <v/>
      </c>
      <c r="KN195" s="61" t="n"/>
      <c r="KO195" t="inlineStr">
        <is>
          <t>REITS</t>
        </is>
      </c>
      <c r="KP195" s="41" t="n">
        <v>0.15</v>
      </c>
      <c r="KQ195" s="61">
        <f>'ETF MTD'!$JU$28/'ETF MTD'!$JU$3-1</f>
        <v/>
      </c>
      <c r="KR195" s="61">
        <f>KP195*KQ195</f>
        <v/>
      </c>
      <c r="KS195" s="61" t="n"/>
      <c r="KT195" t="inlineStr">
        <is>
          <t>REITS</t>
        </is>
      </c>
      <c r="KU195" s="41" t="n">
        <v>0.075</v>
      </c>
      <c r="KV195" s="61">
        <f>'ETF MTD'!$JU$28/'ETF MTD'!$JU$3-1</f>
        <v/>
      </c>
      <c r="KW195" s="61">
        <f>KU195*KV195</f>
        <v/>
      </c>
      <c r="KX195" s="61" t="n"/>
      <c r="KY195" t="inlineStr">
        <is>
          <t>REITS</t>
        </is>
      </c>
      <c r="KZ195" s="41" t="n">
        <v>0.075</v>
      </c>
      <c r="LA195" s="61">
        <f>'ETF MTD'!$JU$28/'ETF MTD'!$JU$3-1</f>
        <v/>
      </c>
      <c r="LB195" s="61">
        <f>KZ195*LA195</f>
        <v/>
      </c>
      <c r="LC195" s="61" t="n"/>
      <c r="LD195" t="inlineStr">
        <is>
          <t>REITS</t>
        </is>
      </c>
      <c r="LE195" s="41" t="n">
        <v>0.15</v>
      </c>
      <c r="LF195" s="61">
        <f>'ETF MTD'!$JU$28/'ETF MTD'!$JU$3-1</f>
        <v/>
      </c>
      <c r="LG195" s="61">
        <f>LE195*LF195</f>
        <v/>
      </c>
      <c r="LH195" s="61" t="n"/>
      <c r="LI195" t="inlineStr">
        <is>
          <t>REITS</t>
        </is>
      </c>
      <c r="LJ195" s="41" t="n">
        <v>0.15</v>
      </c>
      <c r="LK195" s="61">
        <f>'ETF MTD'!$JU$28/'ETF MTD'!$JU$3-1</f>
        <v/>
      </c>
      <c r="LL195" s="61">
        <f>LJ195*LK195</f>
        <v/>
      </c>
      <c r="LM195" s="61" t="n"/>
      <c r="LN195" t="inlineStr">
        <is>
          <t>REITS</t>
        </is>
      </c>
      <c r="LO195" s="41" t="n">
        <v>0</v>
      </c>
      <c r="LP195" s="61">
        <f>'ETF MTD'!$JU$28/'ETF MTD'!$JU$3-1</f>
        <v/>
      </c>
      <c r="LQ195" s="61">
        <f>LO195*LP195</f>
        <v/>
      </c>
      <c r="LR195" s="61" t="n"/>
      <c r="LS195" t="inlineStr">
        <is>
          <t>REITS</t>
        </is>
      </c>
      <c r="LT195" s="41" t="n">
        <v>0</v>
      </c>
      <c r="LU195" s="61">
        <f>'ETF MTD'!$JU$28/'ETF MTD'!$JU$3-1</f>
        <v/>
      </c>
      <c r="LV195" s="61">
        <f>LT195*LU195</f>
        <v/>
      </c>
      <c r="LW195" s="61" t="n"/>
      <c r="LX195" t="inlineStr">
        <is>
          <t>REITS</t>
        </is>
      </c>
      <c r="LY195" s="41" t="n">
        <v>0</v>
      </c>
      <c r="LZ195" s="61">
        <f>'ETF MTD'!$JU$28/'ETF MTD'!$JU$3-1</f>
        <v/>
      </c>
      <c r="MA195" s="61">
        <f>LY195*LZ195</f>
        <v/>
      </c>
      <c r="MB195" s="61" t="n"/>
      <c r="MC195" t="inlineStr">
        <is>
          <t>REITS</t>
        </is>
      </c>
      <c r="MD195" s="41" t="n">
        <v>0</v>
      </c>
      <c r="ME195" s="61">
        <f>'ETF MTD'!$JU$28/'ETF MTD'!$JU$3-1</f>
        <v/>
      </c>
      <c r="MF195" s="61">
        <f>MD195*ME195</f>
        <v/>
      </c>
      <c r="MG195" s="61" t="n"/>
      <c r="MH195" t="inlineStr">
        <is>
          <t>REITS</t>
        </is>
      </c>
      <c r="MI195" s="41" t="n">
        <v>0</v>
      </c>
      <c r="MJ195" s="61">
        <f>'ETF MTD'!$JU$28/'ETF MTD'!$JU$3-1</f>
        <v/>
      </c>
      <c r="MK195" s="61">
        <f>MI195*MJ195</f>
        <v/>
      </c>
      <c r="ML195" s="61" t="n"/>
      <c r="MM195" t="inlineStr">
        <is>
          <t>REITS</t>
        </is>
      </c>
      <c r="MN195" s="41" t="n">
        <v>0</v>
      </c>
      <c r="MO195" s="61">
        <f>'ETF MTD'!$JU$28/'ETF MTD'!$JU$3-1</f>
        <v/>
      </c>
      <c r="MP195" s="61">
        <f>MN195*MO195</f>
        <v/>
      </c>
      <c r="MQ195" s="33" t="inlineStr">
        <is>
          <t>SCHH</t>
        </is>
      </c>
      <c r="MR195" t="inlineStr">
        <is>
          <t>REITS</t>
        </is>
      </c>
      <c r="MS195" s="41" t="n">
        <v>0</v>
      </c>
      <c r="MT195" s="61">
        <f>'ETF MTD'!$JU$28/'ETF MTD'!$JU$3-1</f>
        <v/>
      </c>
      <c r="MU195" s="61">
        <f>MS195*MT195</f>
        <v/>
      </c>
      <c r="MV195" s="61" t="n"/>
      <c r="MW195" t="inlineStr">
        <is>
          <t>REITS</t>
        </is>
      </c>
      <c r="MX195" s="41" t="n">
        <v>0</v>
      </c>
      <c r="MY195" s="61">
        <f>'ETF MTD'!$JU$28/'ETF MTD'!$JU$3-1</f>
        <v/>
      </c>
      <c r="MZ195" s="61">
        <f>MX195*MY195</f>
        <v/>
      </c>
      <c r="NA195" s="33" t="n"/>
      <c r="NB195" t="inlineStr">
        <is>
          <t>REITS</t>
        </is>
      </c>
      <c r="NC195" s="41" t="n">
        <v>0.04</v>
      </c>
      <c r="ND195" s="61">
        <f>'ETF MTD'!$JU$28/'ETF MTD'!$JU$3-1</f>
        <v/>
      </c>
      <c r="NE195" s="61">
        <f>NC195*ND195</f>
        <v/>
      </c>
      <c r="NF195" s="33" t="n"/>
      <c r="NG195" t="inlineStr">
        <is>
          <t>REITS</t>
        </is>
      </c>
      <c r="NH195" s="41" t="n">
        <v>0</v>
      </c>
      <c r="NI195" s="61">
        <f>'ETF MTD'!$JU$28/'ETF MTD'!$JU$3-1</f>
        <v/>
      </c>
      <c r="NJ195" s="61">
        <f>NH195*NI195</f>
        <v/>
      </c>
      <c r="NK195" s="33" t="n"/>
      <c r="NL195" t="inlineStr">
        <is>
          <t>REITS</t>
        </is>
      </c>
      <c r="NM195" s="41" t="n">
        <v>0</v>
      </c>
      <c r="NN195" s="61">
        <f>'ETF MTD'!$JU$28/'ETF MTD'!$JU$3-1</f>
        <v/>
      </c>
      <c r="NO195" s="61">
        <f>NM195*NN195</f>
        <v/>
      </c>
      <c r="NP195" s="33" t="n"/>
      <c r="NQ195" t="inlineStr">
        <is>
          <t>REITS</t>
        </is>
      </c>
      <c r="NR195" s="41" t="n">
        <v>0</v>
      </c>
      <c r="NS195" s="61">
        <f>'ETF MTD'!$JU$28/'ETF MTD'!$JU$3-1</f>
        <v/>
      </c>
      <c r="NT195" s="61">
        <f>NR195*NS195</f>
        <v/>
      </c>
      <c r="NU195" s="33" t="n"/>
      <c r="NV195" t="inlineStr">
        <is>
          <t>REITS</t>
        </is>
      </c>
      <c r="NW195" s="41" t="n">
        <v>0</v>
      </c>
      <c r="NX195" s="61">
        <f>'ETF MTD'!$JU$28/'ETF MTD'!$JU$3-1</f>
        <v/>
      </c>
      <c r="NY195" s="61">
        <f>NW195*NX195</f>
        <v/>
      </c>
      <c r="NZ195" s="33" t="n"/>
      <c r="OA195" t="inlineStr">
        <is>
          <t>REITS</t>
        </is>
      </c>
      <c r="OB195" s="41" t="n">
        <v>0</v>
      </c>
      <c r="OC195" s="61">
        <f>'ETF MTD'!$JU$28/'ETF MTD'!$JU$3-1</f>
        <v/>
      </c>
      <c r="OD195" s="61">
        <f>OB195*OC195</f>
        <v/>
      </c>
      <c r="OE195" s="33" t="n"/>
      <c r="OF195" t="inlineStr">
        <is>
          <t>REITS</t>
        </is>
      </c>
      <c r="OG195" s="41" t="n">
        <v>0.05</v>
      </c>
      <c r="OH195" s="61">
        <f>'ETF MTD'!$JU$28/'ETF MTD'!$JU$3-1</f>
        <v/>
      </c>
      <c r="OI195" s="61">
        <f>OG195*OH195</f>
        <v/>
      </c>
      <c r="OJ195" s="33" t="n"/>
      <c r="OK195" t="inlineStr">
        <is>
          <t>REITS</t>
        </is>
      </c>
      <c r="OL195" s="41" t="n">
        <v>0</v>
      </c>
      <c r="OM195" s="61">
        <f>'ETF MTD'!$JU$28/'ETF MTD'!$JU$3-1</f>
        <v/>
      </c>
      <c r="ON195" s="61">
        <f>OL195*OM195</f>
        <v/>
      </c>
      <c r="OO195" s="33" t="n"/>
      <c r="OP195" t="inlineStr">
        <is>
          <t>REITS</t>
        </is>
      </c>
      <c r="OQ195" s="41" t="n">
        <v>0</v>
      </c>
      <c r="OR195" s="61">
        <f>'ETF MTD'!$JU$28/'ETF MTD'!$JU$3-1</f>
        <v/>
      </c>
      <c r="OS195" s="61">
        <f>OQ195*OR195</f>
        <v/>
      </c>
      <c r="OT195" s="33" t="n"/>
      <c r="OU195" t="inlineStr">
        <is>
          <t>REITS</t>
        </is>
      </c>
      <c r="OV195" s="41" t="n">
        <v>0</v>
      </c>
      <c r="OW195" s="61">
        <f>'ETF MTD'!$JU$28/'ETF MTD'!$JU$3-1</f>
        <v/>
      </c>
      <c r="OX195" s="61">
        <f>OV195*OW195</f>
        <v/>
      </c>
      <c r="OY195" s="33" t="n"/>
      <c r="OZ195" t="inlineStr">
        <is>
          <t>REITS</t>
        </is>
      </c>
      <c r="PA195" s="41" t="n">
        <v>0.05</v>
      </c>
      <c r="PB195" s="61">
        <f>'ETF MTD'!$JU$28/'ETF MTD'!$JU$3-1</f>
        <v/>
      </c>
      <c r="PC195" s="61">
        <f>PA195*PB195</f>
        <v/>
      </c>
      <c r="PD195" s="33" t="n"/>
      <c r="PE195" t="inlineStr">
        <is>
          <t>REITS</t>
        </is>
      </c>
      <c r="PF195" s="41" t="n">
        <v>0.1</v>
      </c>
      <c r="PG195" s="61">
        <f>'ETF MTD'!$JU$28/'ETF MTD'!$JU$3-1</f>
        <v/>
      </c>
      <c r="PH195" s="61">
        <f>PF195*PG195</f>
        <v/>
      </c>
      <c r="PI195" s="33" t="n"/>
      <c r="PJ195" t="inlineStr">
        <is>
          <t>REITS</t>
        </is>
      </c>
      <c r="PK195" s="41" t="n">
        <v>0.1</v>
      </c>
      <c r="PL195" s="61">
        <f>'ETF MTD'!$JU$28/'ETF MTD'!$JU$3-1</f>
        <v/>
      </c>
      <c r="PM195" s="61">
        <f>PK195*PL195</f>
        <v/>
      </c>
      <c r="PN195" s="33" t="n"/>
      <c r="PO195" t="inlineStr">
        <is>
          <t>REITS</t>
        </is>
      </c>
      <c r="PP195" s="41" t="n">
        <v>0.1</v>
      </c>
      <c r="PQ195" s="61">
        <f>'ETF MTD'!$JU$28/'ETF MTD'!$JU$3-1</f>
        <v/>
      </c>
      <c r="PR195" s="61">
        <f>PP195*PQ195</f>
        <v/>
      </c>
      <c r="PS195" s="33" t="n"/>
      <c r="PT195" t="inlineStr">
        <is>
          <t>REITS</t>
        </is>
      </c>
      <c r="PU195" s="41" t="n">
        <v>0.1</v>
      </c>
      <c r="PV195" s="61">
        <f>'ETF MTD'!$JU$28/'ETF MTD'!$JU$3-1</f>
        <v/>
      </c>
      <c r="PW195" s="61">
        <f>PU195*PV195</f>
        <v/>
      </c>
      <c r="PX195" s="33" t="n"/>
      <c r="PY195" t="inlineStr">
        <is>
          <t>REITS</t>
        </is>
      </c>
      <c r="PZ195" s="41" t="n">
        <v>0</v>
      </c>
      <c r="QA195" s="61">
        <f>'ETF MTD'!$JU$28/'ETF MTD'!$JU$3-1</f>
        <v/>
      </c>
      <c r="QB195" s="61">
        <f>PZ195*QA195</f>
        <v/>
      </c>
      <c r="QC195" s="33" t="n"/>
      <c r="QD195" t="inlineStr">
        <is>
          <t>REITS</t>
        </is>
      </c>
      <c r="QE195" s="41" t="n">
        <v>0</v>
      </c>
      <c r="QF195" s="61">
        <f>'ETF MTD'!$JU$28/'ETF MTD'!$JU$3-1</f>
        <v/>
      </c>
      <c r="QG195" s="61">
        <f>QE195*QF195</f>
        <v/>
      </c>
      <c r="QH195" s="61" t="n"/>
      <c r="QI195" t="inlineStr">
        <is>
          <t>REITS</t>
        </is>
      </c>
      <c r="QJ195" s="41" t="n">
        <v>0.05</v>
      </c>
      <c r="QK195" s="61">
        <f>'ETF MTD'!$JU$28/'ETF MTD'!$JU$3-1</f>
        <v/>
      </c>
      <c r="QL195" s="61">
        <f>QJ195*QK195</f>
        <v/>
      </c>
      <c r="QM195" s="33" t="n"/>
      <c r="QN195" t="inlineStr">
        <is>
          <t>REITS</t>
        </is>
      </c>
      <c r="QO195" s="41" t="n">
        <v>0.1</v>
      </c>
      <c r="QP195" s="61">
        <f>'ETF MTD'!$JU$28/'ETF MTD'!$JU$3-1</f>
        <v/>
      </c>
      <c r="QQ195" s="61">
        <f>QO195*QP195</f>
        <v/>
      </c>
      <c r="QR195" s="33" t="n"/>
      <c r="QS195" t="inlineStr">
        <is>
          <t>REITS</t>
        </is>
      </c>
      <c r="QT195" s="41" t="n">
        <v>0.1</v>
      </c>
      <c r="QU195" s="61">
        <f>'ETF MTD'!$JU$28/'ETF MTD'!$JU$3-1</f>
        <v/>
      </c>
      <c r="QV195" s="61">
        <f>QT195*QU195</f>
        <v/>
      </c>
      <c r="QW195" s="33" t="n"/>
      <c r="QX195" t="inlineStr">
        <is>
          <t>REITS</t>
        </is>
      </c>
      <c r="QY195" s="41" t="n">
        <v>0.1</v>
      </c>
      <c r="QZ195" s="61">
        <f>'ETF MTD'!$JU$28/'ETF MTD'!$JU$3-1</f>
        <v/>
      </c>
      <c r="RA195" s="61">
        <f>QY195*QZ195</f>
        <v/>
      </c>
      <c r="RB195" s="33" t="n"/>
      <c r="RC195" t="inlineStr">
        <is>
          <t>REITS</t>
        </is>
      </c>
      <c r="RD195" s="41" t="n">
        <v>0.1</v>
      </c>
      <c r="RE195" s="61">
        <f>'ETF MTD'!$JU$28/'ETF MTD'!$JU$3-1</f>
        <v/>
      </c>
      <c r="RF195" s="61">
        <f>RD195*RE195</f>
        <v/>
      </c>
      <c r="RG195" s="33" t="n"/>
      <c r="RH195" t="inlineStr">
        <is>
          <t>REITS</t>
        </is>
      </c>
      <c r="RI195" s="41" t="n">
        <v>0.1</v>
      </c>
      <c r="RJ195" s="61">
        <f>'ETF MTD'!$JU$28/'ETF MTD'!$JU$3-1</f>
        <v/>
      </c>
      <c r="RK195" s="61">
        <f>RI195*RJ195</f>
        <v/>
      </c>
      <c r="RL195" s="61" t="n"/>
    </row>
    <row r="196">
      <c r="U196" s="33" t="inlineStr">
        <is>
          <t>TLH</t>
        </is>
      </c>
      <c r="V196" s="49" t="n">
        <v>0</v>
      </c>
      <c r="W196" s="61">
        <f>'ETF MTD'!$VU$28/'ETF MTD'!$VU$3-1</f>
        <v/>
      </c>
      <c r="X196" s="61">
        <f>V196*W196</f>
        <v/>
      </c>
      <c r="Y196" s="61" t="n"/>
      <c r="Z196" s="33" t="inlineStr">
        <is>
          <t>TLH</t>
        </is>
      </c>
      <c r="AA196" s="49" t="n">
        <v>0</v>
      </c>
      <c r="AB196" s="61">
        <f>'ETF MTD'!$VU$28/'ETF MTD'!$VU$3-1</f>
        <v/>
      </c>
      <c r="AC196" s="61">
        <f>AA196*AB196</f>
        <v/>
      </c>
      <c r="AD196" s="61" t="n"/>
      <c r="AE196" s="33" t="inlineStr">
        <is>
          <t>TLH</t>
        </is>
      </c>
      <c r="AF196" s="49" t="n">
        <v>0</v>
      </c>
      <c r="AG196" s="61">
        <f>'ETF MTD'!$VU$28/'ETF MTD'!$VU$3-1</f>
        <v/>
      </c>
      <c r="AH196" s="61">
        <f>AF196*AG196</f>
        <v/>
      </c>
      <c r="AI196" s="61" t="n"/>
      <c r="AJ196" s="33" t="inlineStr">
        <is>
          <t>TLH</t>
        </is>
      </c>
      <c r="AK196" s="49" t="n">
        <v>0</v>
      </c>
      <c r="AL196" s="61">
        <f>'ETF MTD'!$VU$28/'ETF MTD'!$VU$3-1</f>
        <v/>
      </c>
      <c r="AM196" s="61">
        <f>AK196*AL196</f>
        <v/>
      </c>
      <c r="AN196" s="61" t="n"/>
      <c r="AO196" s="33" t="inlineStr">
        <is>
          <t>TLH</t>
        </is>
      </c>
      <c r="AP196" s="49" t="n">
        <v>0</v>
      </c>
      <c r="AQ196" s="61">
        <f>'ETF MTD'!$VU$28/'ETF MTD'!$VU$3-1</f>
        <v/>
      </c>
      <c r="AR196" s="61">
        <f>AP196*AQ196</f>
        <v/>
      </c>
      <c r="AS196" s="61" t="n"/>
      <c r="AT196" s="33" t="inlineStr">
        <is>
          <t>TLH</t>
        </is>
      </c>
      <c r="AU196" s="49" t="n">
        <v>0</v>
      </c>
      <c r="AV196" s="61">
        <f>'ETF MTD'!$VU$28/'ETF MTD'!$VU$3-1</f>
        <v/>
      </c>
      <c r="AW196" s="61">
        <f>AU196*AV196</f>
        <v/>
      </c>
      <c r="AX196" s="61" t="n"/>
      <c r="AY196" s="33" t="inlineStr">
        <is>
          <t>TLH</t>
        </is>
      </c>
      <c r="AZ196" s="49" t="n">
        <v>0</v>
      </c>
      <c r="BA196" s="61">
        <f>'ETF MTD'!$VU$28/'ETF MTD'!$VU$3-1</f>
        <v/>
      </c>
      <c r="BB196" s="61">
        <f>AZ196*BA196</f>
        <v/>
      </c>
      <c r="BC196" s="61" t="n"/>
      <c r="BD196" s="33" t="inlineStr">
        <is>
          <t>TLH</t>
        </is>
      </c>
      <c r="BE196" s="49" t="n">
        <v>0</v>
      </c>
      <c r="BF196" s="61">
        <f>'ETF MTD'!$VU$28/'ETF MTD'!$VU$3-1</f>
        <v/>
      </c>
      <c r="BG196" s="61">
        <f>BE196*BF196</f>
        <v/>
      </c>
      <c r="BH196" s="61" t="n"/>
      <c r="BI196" s="33" t="inlineStr">
        <is>
          <t>TLH</t>
        </is>
      </c>
      <c r="BJ196" s="49" t="n">
        <v>0</v>
      </c>
      <c r="BK196" s="61">
        <f>'ETF MTD'!$VU$28/'ETF MTD'!$VU$3-1</f>
        <v/>
      </c>
      <c r="BL196" s="61">
        <f>BJ196*BK196</f>
        <v/>
      </c>
      <c r="BM196" s="61" t="n"/>
      <c r="BN196" s="33" t="inlineStr">
        <is>
          <t>TLH</t>
        </is>
      </c>
      <c r="BO196" s="49" t="n">
        <v>0</v>
      </c>
      <c r="BP196" s="61">
        <f>'ETF MTD'!$VU$28/'ETF MTD'!$VU$3-1</f>
        <v/>
      </c>
      <c r="BQ196" s="61">
        <f>BO196*BP196</f>
        <v/>
      </c>
      <c r="BR196" s="61" t="n"/>
      <c r="BS196" s="33" t="inlineStr">
        <is>
          <t>TLH</t>
        </is>
      </c>
      <c r="BT196" s="49" t="n">
        <v>0</v>
      </c>
      <c r="BU196" s="61">
        <f>'ETF MTD'!$VU$28/'ETF MTD'!$VU$3-1</f>
        <v/>
      </c>
      <c r="BV196" s="61">
        <f>BT196*BU196</f>
        <v/>
      </c>
      <c r="BW196" s="61" t="n"/>
      <c r="BX196" s="33" t="inlineStr">
        <is>
          <t>TLH</t>
        </is>
      </c>
      <c r="BY196" s="49" t="n">
        <v>0</v>
      </c>
      <c r="BZ196" s="61">
        <f>'ETF MTD'!$VU$28/'ETF MTD'!$VU$3-1</f>
        <v/>
      </c>
      <c r="CA196" s="61">
        <f>BY196*BZ196</f>
        <v/>
      </c>
      <c r="CB196" s="61" t="n"/>
      <c r="CC196" s="33" t="inlineStr">
        <is>
          <t>TLH</t>
        </is>
      </c>
      <c r="CD196" s="49" t="n">
        <v>0</v>
      </c>
      <c r="CE196" s="61">
        <f>'ETF MTD'!$VU$28/'ETF MTD'!$VU$3-1</f>
        <v/>
      </c>
      <c r="CF196" s="61">
        <f>CD196*CE196</f>
        <v/>
      </c>
      <c r="CG196" s="61" t="n"/>
      <c r="CH196" s="33" t="inlineStr">
        <is>
          <t>TLH</t>
        </is>
      </c>
      <c r="CI196" s="49" t="n">
        <v>0</v>
      </c>
      <c r="CJ196" s="61">
        <f>'ETF MTD'!$VU$28/'ETF MTD'!$VU$3-1</f>
        <v/>
      </c>
      <c r="CK196" s="61">
        <f>CI196*CJ196</f>
        <v/>
      </c>
      <c r="CL196" s="61" t="n"/>
      <c r="CM196" s="33" t="inlineStr">
        <is>
          <t>TLH</t>
        </is>
      </c>
      <c r="CN196" s="49" t="n">
        <v>0</v>
      </c>
      <c r="CO196" s="61">
        <f>'ETF MTD'!$VU$28/'ETF MTD'!$VU$3-1</f>
        <v/>
      </c>
      <c r="CP196" s="61">
        <f>CN196*CO196</f>
        <v/>
      </c>
      <c r="CQ196" s="61" t="n"/>
      <c r="CR196" s="33" t="inlineStr">
        <is>
          <t>TLH</t>
        </is>
      </c>
      <c r="CS196" s="49" t="n">
        <v>0</v>
      </c>
      <c r="CT196" s="61">
        <f>'ETF MTD'!$VU$28/'ETF MTD'!$VU$3-1</f>
        <v/>
      </c>
      <c r="CU196" s="61">
        <f>CS196*CT196</f>
        <v/>
      </c>
      <c r="CV196" s="61" t="n"/>
      <c r="CW196" s="33" t="inlineStr">
        <is>
          <t>TLH</t>
        </is>
      </c>
      <c r="CX196" s="49" t="n">
        <v>0</v>
      </c>
      <c r="CY196" s="61">
        <f>'ETF MTD'!$VU$28/'ETF MTD'!$VU$3-1</f>
        <v/>
      </c>
      <c r="CZ196" s="61">
        <f>CX196*CY196</f>
        <v/>
      </c>
      <c r="DA196" s="61" t="n"/>
      <c r="DB196" s="32" t="inlineStr">
        <is>
          <t>VUSTX</t>
        </is>
      </c>
      <c r="DC196" s="49" t="n">
        <v>0.09</v>
      </c>
      <c r="DD196" s="61">
        <f>'ETF MTD'!$DO$28/'ETF MTD'!$DO$3-1</f>
        <v/>
      </c>
      <c r="DE196" s="61">
        <f>DC196*DD196</f>
        <v/>
      </c>
      <c r="DF196" s="61" t="n"/>
      <c r="DG196" s="32" t="inlineStr">
        <is>
          <t>VUSTX</t>
        </is>
      </c>
      <c r="DH196" s="49" t="n">
        <v>0</v>
      </c>
      <c r="DI196" s="61">
        <f>'ETF MTD'!$DO$28/'ETF MTD'!$DO$3-1</f>
        <v/>
      </c>
      <c r="DJ196" s="61">
        <f>DH196*DI196</f>
        <v/>
      </c>
      <c r="DK196" s="61" t="n"/>
      <c r="DL196" s="32" t="inlineStr">
        <is>
          <t>VUSTX</t>
        </is>
      </c>
      <c r="DM196" s="49" t="n">
        <v>0.09</v>
      </c>
      <c r="DN196" s="61">
        <f>'ETF MTD'!$DO$28/'ETF MTD'!$DO$3-1</f>
        <v/>
      </c>
      <c r="DO196" s="61">
        <f>DM196*DN196</f>
        <v/>
      </c>
      <c r="DP196" s="61" t="n"/>
      <c r="DQ196" s="32" t="inlineStr">
        <is>
          <t>VUSTX</t>
        </is>
      </c>
      <c r="DR196" s="49" t="n">
        <v>0</v>
      </c>
      <c r="DS196" s="61">
        <f>'ETF MTD'!$DO$28/'ETF MTD'!$DO$3-1</f>
        <v/>
      </c>
      <c r="DT196" s="61">
        <f>DR196*DS196</f>
        <v/>
      </c>
      <c r="DU196" s="61" t="n"/>
      <c r="DV196" s="32" t="inlineStr">
        <is>
          <t>VUSTX</t>
        </is>
      </c>
      <c r="DW196" s="49" t="n">
        <v>0</v>
      </c>
      <c r="DX196" s="61">
        <f>'ETF MTD'!$DO$28/'ETF MTD'!$DO$3-1</f>
        <v/>
      </c>
      <c r="DY196" s="61">
        <f>DW196*DX196</f>
        <v/>
      </c>
      <c r="DZ196" s="61" t="n"/>
      <c r="EA196" s="32" t="inlineStr">
        <is>
          <t>VUSTX</t>
        </is>
      </c>
      <c r="EB196" s="49" t="n">
        <v>0</v>
      </c>
      <c r="EC196" s="61">
        <f>'ETF MTD'!$DO$28/'ETF MTD'!$DO$3-1</f>
        <v/>
      </c>
      <c r="ED196" s="61">
        <f>EB196*EC196</f>
        <v/>
      </c>
      <c r="EE196" s="61" t="n"/>
      <c r="EF196" s="32" t="inlineStr">
        <is>
          <t>VUSTX</t>
        </is>
      </c>
      <c r="EG196" s="49" t="n">
        <v>0</v>
      </c>
      <c r="EH196" s="61">
        <f>'ETF MTD'!$DO$28/'ETF MTD'!$DO$3-1</f>
        <v/>
      </c>
      <c r="EI196" s="61">
        <f>EG196*EH196</f>
        <v/>
      </c>
      <c r="EJ196" s="61" t="n"/>
      <c r="EK196" s="32" t="inlineStr">
        <is>
          <t>VUSTX</t>
        </is>
      </c>
      <c r="EL196" s="49" t="n">
        <v>0</v>
      </c>
      <c r="EM196" s="61">
        <f>'ETF MTD'!$DO$28/'ETF MTD'!$DO$3-1</f>
        <v/>
      </c>
      <c r="EN196" s="61">
        <f>EL196*EM196</f>
        <v/>
      </c>
      <c r="EO196" s="61" t="n"/>
      <c r="EP196" s="32" t="inlineStr">
        <is>
          <t>VUSTX</t>
        </is>
      </c>
      <c r="EQ196" s="49" t="n">
        <v>0</v>
      </c>
      <c r="ER196" s="61">
        <f>'ETF MTD'!$DO$28/'ETF MTD'!$DO$3-1</f>
        <v/>
      </c>
      <c r="ES196" s="61">
        <f>EQ196*ER196</f>
        <v/>
      </c>
      <c r="ET196" s="61" t="n"/>
      <c r="EU196" s="32" t="inlineStr">
        <is>
          <t>VUSTX</t>
        </is>
      </c>
      <c r="EV196" s="49" t="n">
        <v>0</v>
      </c>
      <c r="EW196" s="61">
        <f>'ETF MTD'!$DO$28/'ETF MTD'!$DO$3-1</f>
        <v/>
      </c>
      <c r="EX196" s="61">
        <f>EV196*EW196</f>
        <v/>
      </c>
      <c r="EY196" s="61" t="n"/>
      <c r="EZ196" s="32" t="inlineStr">
        <is>
          <t>VUSTX</t>
        </is>
      </c>
      <c r="FA196" s="49" t="n">
        <v>0</v>
      </c>
      <c r="FB196" s="61">
        <f>'ETF MTD'!$DO$28/'ETF MTD'!$DO$3-1</f>
        <v/>
      </c>
      <c r="FC196" s="61">
        <f>FA196*FB196</f>
        <v/>
      </c>
      <c r="FD196" s="61" t="n"/>
      <c r="FE196" s="32" t="inlineStr">
        <is>
          <t>VUSTX</t>
        </is>
      </c>
      <c r="FF196" s="49" t="n">
        <v>0</v>
      </c>
      <c r="FG196" s="61">
        <f>'ETF MTD'!$DO$28/'ETF MTD'!$DO$3-1</f>
        <v/>
      </c>
      <c r="FH196" s="61">
        <f>FF196*FG196</f>
        <v/>
      </c>
      <c r="FI196" s="61" t="n"/>
      <c r="FJ196" s="32" t="inlineStr">
        <is>
          <t>VUSTX</t>
        </is>
      </c>
      <c r="FK196" s="49" t="n">
        <v>0</v>
      </c>
      <c r="FL196" s="61">
        <f>'ETF MTD'!$DO$28/'ETF MTD'!$DO$3-1</f>
        <v/>
      </c>
      <c r="FM196" s="61">
        <f>FK196*FL196</f>
        <v/>
      </c>
      <c r="FN196" s="61" t="n"/>
      <c r="FO196" s="32" t="inlineStr">
        <is>
          <t>VUSTX</t>
        </is>
      </c>
      <c r="FP196" s="49" t="n">
        <v>0</v>
      </c>
      <c r="FQ196" s="61">
        <f>'ETF MTD'!$DO$28/'ETF MTD'!$DO$3-1</f>
        <v/>
      </c>
      <c r="FR196" s="61">
        <f>FP196*FQ196</f>
        <v/>
      </c>
      <c r="FS196" s="61" t="n"/>
      <c r="FT196" s="32" t="inlineStr">
        <is>
          <t>VUSTX</t>
        </is>
      </c>
      <c r="FU196" s="49" t="n">
        <v>0</v>
      </c>
      <c r="FV196" s="61">
        <f>'ETF MTD'!$DO$28/'ETF MTD'!$DO$3-1</f>
        <v/>
      </c>
      <c r="FW196" s="61">
        <f>FU196*FV196</f>
        <v/>
      </c>
      <c r="FX196" s="61" t="n"/>
      <c r="FY196" s="32" t="inlineStr">
        <is>
          <t>VUSTX</t>
        </is>
      </c>
      <c r="FZ196" s="41" t="n">
        <v>0</v>
      </c>
      <c r="GA196" s="61">
        <f>'ETF MTD'!$DO$28/'ETF MTD'!$DO$3-1</f>
        <v/>
      </c>
      <c r="GB196" s="61">
        <f>FZ196*GA196</f>
        <v/>
      </c>
      <c r="GC196" s="61" t="n"/>
      <c r="GD196" s="32" t="inlineStr">
        <is>
          <t>VUSTX</t>
        </is>
      </c>
      <c r="GE196" s="41" t="n">
        <v>0</v>
      </c>
      <c r="GF196" s="61">
        <f>'ETF MTD'!$DO$28/'ETF MTD'!$DO$3-1</f>
        <v/>
      </c>
      <c r="GG196" s="61">
        <f>GE196*GF196</f>
        <v/>
      </c>
      <c r="GH196" s="61" t="n"/>
      <c r="GI196" s="32" t="inlineStr">
        <is>
          <t>VUSTX</t>
        </is>
      </c>
      <c r="GJ196" s="41" t="n">
        <v>0</v>
      </c>
      <c r="GK196" s="61">
        <f>'ETF MTD'!$DO$28/'ETF MTD'!$DO$3-1</f>
        <v/>
      </c>
      <c r="GL196" s="61">
        <f>GJ196*GK196</f>
        <v/>
      </c>
      <c r="GM196" s="61" t="n"/>
      <c r="GN196" s="32" t="inlineStr">
        <is>
          <t>VUSTX</t>
        </is>
      </c>
      <c r="GO196" s="41" t="n">
        <v>0</v>
      </c>
      <c r="GP196" s="61">
        <f>'ETF MTD'!$DO$28/'ETF MTD'!$DO$3-1</f>
        <v/>
      </c>
      <c r="GQ196" s="61">
        <f>GO196*GP196</f>
        <v/>
      </c>
      <c r="GR196" s="61" t="n"/>
      <c r="GS196" s="32" t="inlineStr">
        <is>
          <t>VUSTX</t>
        </is>
      </c>
      <c r="GT196" s="41" t="n">
        <v>0.06</v>
      </c>
      <c r="GU196" s="61">
        <f>'ETF MTD'!$DO$28/'ETF MTD'!$DO$3-1</f>
        <v/>
      </c>
      <c r="GV196" s="61">
        <f>GT196*GU196</f>
        <v/>
      </c>
      <c r="GW196" s="61" t="n"/>
      <c r="GX196" s="32" t="inlineStr">
        <is>
          <t>VUSTX</t>
        </is>
      </c>
      <c r="GY196" s="41" t="n">
        <v>0.06</v>
      </c>
      <c r="GZ196" s="61">
        <f>'ETF MTD'!$DO$28/'ETF MTD'!$DO$3-1</f>
        <v/>
      </c>
      <c r="HA196" s="61">
        <f>GY196*GZ196</f>
        <v/>
      </c>
      <c r="HB196" s="61" t="n"/>
      <c r="HC196" s="32" t="inlineStr">
        <is>
          <t>VUSTX</t>
        </is>
      </c>
      <c r="HD196" s="41" t="n">
        <v>0</v>
      </c>
      <c r="HE196" s="61">
        <f>'ETF MTD'!$DO$28/'ETF MTD'!$DO$3-1</f>
        <v/>
      </c>
      <c r="HF196" s="61">
        <f>HD196*HE196</f>
        <v/>
      </c>
      <c r="HG196" s="61" t="n"/>
      <c r="HH196" s="32" t="inlineStr">
        <is>
          <t>VUSTX</t>
        </is>
      </c>
      <c r="HI196" s="41" t="n">
        <v>0</v>
      </c>
      <c r="HJ196" s="61">
        <f>'ETF MTD'!$DO$28/'ETF MTD'!$DO$3-1</f>
        <v/>
      </c>
      <c r="HK196" s="61">
        <f>HI196*HJ196</f>
        <v/>
      </c>
      <c r="HL196" s="61" t="n"/>
      <c r="HM196" s="32" t="inlineStr">
        <is>
          <t>VUSTX</t>
        </is>
      </c>
      <c r="HN196" s="41" t="n">
        <v>0</v>
      </c>
      <c r="HO196" s="61">
        <f>'ETF MTD'!$DO$28/'ETF MTD'!$DO$3-1</f>
        <v/>
      </c>
      <c r="HP196" s="61">
        <f>HN196*HO196</f>
        <v/>
      </c>
      <c r="HQ196" s="61" t="n"/>
      <c r="HR196" s="32" t="inlineStr">
        <is>
          <t>VUSTX</t>
        </is>
      </c>
      <c r="HS196" s="41" t="n">
        <v>0</v>
      </c>
      <c r="HT196" s="61">
        <f>'ETF MTD'!$DO$28/'ETF MTD'!$DO$3-1</f>
        <v/>
      </c>
      <c r="HU196" s="61">
        <f>HS196*HT196</f>
        <v/>
      </c>
      <c r="HV196" s="61" t="n"/>
      <c r="HW196" s="32" t="inlineStr">
        <is>
          <t>VUSTX</t>
        </is>
      </c>
      <c r="HX196" s="41" t="n">
        <v>0</v>
      </c>
      <c r="HY196" s="61">
        <f>'ETF MTD'!$DO$28/'ETF MTD'!$DO$3-1</f>
        <v/>
      </c>
      <c r="HZ196" s="61">
        <f>HX196*HY196</f>
        <v/>
      </c>
      <c r="IA196" s="61" t="n"/>
      <c r="IB196" s="32" t="inlineStr">
        <is>
          <t>VUSTX</t>
        </is>
      </c>
      <c r="IC196" s="41" t="n">
        <v>0</v>
      </c>
      <c r="ID196" s="61">
        <f>'ETF MTD'!$DO$28/'ETF MTD'!$DO$3-1</f>
        <v/>
      </c>
      <c r="IE196" s="61">
        <f>IC196*ID196</f>
        <v/>
      </c>
      <c r="IF196" s="61" t="n"/>
      <c r="IG196" s="32" t="inlineStr">
        <is>
          <t>VUSTX</t>
        </is>
      </c>
      <c r="IH196" s="41" t="n">
        <v>0</v>
      </c>
      <c r="II196" s="61">
        <f>'ETF MTD'!$DO$28/'ETF MTD'!$DO$3-1</f>
        <v/>
      </c>
      <c r="IJ196" s="61">
        <f>IH196*II196</f>
        <v/>
      </c>
      <c r="IK196" s="61" t="n"/>
      <c r="IL196" s="32" t="inlineStr">
        <is>
          <t>VUSTX</t>
        </is>
      </c>
      <c r="IM196" s="41" t="n">
        <v>0</v>
      </c>
      <c r="IN196" s="61">
        <f>'ETF MTD'!$DO$28/'ETF MTD'!$DO$3-1</f>
        <v/>
      </c>
      <c r="IO196" s="61">
        <f>IM196*IN196</f>
        <v/>
      </c>
      <c r="IP196" s="61" t="n"/>
      <c r="IQ196" s="32" t="inlineStr">
        <is>
          <t>VUSTX</t>
        </is>
      </c>
      <c r="IR196" s="41" t="n">
        <v>0</v>
      </c>
      <c r="IS196" s="61">
        <f>'ETF MTD'!$DO$28/'ETF MTD'!$DO$3-1</f>
        <v/>
      </c>
      <c r="IT196" s="61">
        <f>IR196*IS196</f>
        <v/>
      </c>
      <c r="IU196" s="61" t="n"/>
      <c r="IV196" s="32" t="inlineStr">
        <is>
          <t>VUSTX</t>
        </is>
      </c>
      <c r="IW196" s="41" t="n">
        <v>0</v>
      </c>
      <c r="IX196" s="61">
        <f>'ETF MTD'!$DO$28/'ETF MTD'!$DO$3-1</f>
        <v/>
      </c>
      <c r="IY196" s="61">
        <f>IW196*IX196</f>
        <v/>
      </c>
      <c r="IZ196" s="61" t="n"/>
      <c r="JA196" s="32" t="inlineStr">
        <is>
          <t>VUSTX</t>
        </is>
      </c>
      <c r="JB196" s="41" t="n">
        <v>0</v>
      </c>
      <c r="JC196" s="61">
        <f>'ETF MTD'!$DO$28/'ETF MTD'!$DO$3-1</f>
        <v/>
      </c>
      <c r="JD196" s="61">
        <f>JB196*JC196</f>
        <v/>
      </c>
      <c r="JE196" s="61" t="n"/>
      <c r="JF196" s="32" t="inlineStr">
        <is>
          <t>VUSTX</t>
        </is>
      </c>
      <c r="JG196" s="41" t="n">
        <v>0</v>
      </c>
      <c r="JH196" s="61">
        <f>'ETF MTD'!$DO$28/'ETF MTD'!$DO$3-1</f>
        <v/>
      </c>
      <c r="JI196" s="61">
        <f>JG196*JH196</f>
        <v/>
      </c>
      <c r="JJ196" s="61" t="n"/>
      <c r="JK196" s="32" t="inlineStr">
        <is>
          <t>VUSTX</t>
        </is>
      </c>
      <c r="JL196" s="41" t="n">
        <v>0.04</v>
      </c>
      <c r="JM196" s="61">
        <f>'ETF MTD'!$DO$28/'ETF MTD'!$DO$3-1</f>
        <v/>
      </c>
      <c r="JN196" s="61">
        <f>JL196*JM196</f>
        <v/>
      </c>
      <c r="JO196" s="61" t="n"/>
      <c r="JP196" s="32" t="inlineStr">
        <is>
          <t>VUSTX</t>
        </is>
      </c>
      <c r="JQ196" s="41" t="n">
        <v>0.04</v>
      </c>
      <c r="JR196" s="61">
        <f>'ETF MTD'!$DO$28/'ETF MTD'!$DO$3-1</f>
        <v/>
      </c>
      <c r="JS196" s="61">
        <f>JQ196*JR196</f>
        <v/>
      </c>
      <c r="JT196" s="61" t="n"/>
      <c r="JU196" s="32" t="inlineStr">
        <is>
          <t>VUSTX</t>
        </is>
      </c>
      <c r="JV196" s="41" t="n">
        <v>0.04</v>
      </c>
      <c r="JW196" s="61">
        <f>'ETF MTD'!$DO$28/'ETF MTD'!$DO$3-1</f>
        <v/>
      </c>
      <c r="JX196" s="61">
        <f>JV196*JW196</f>
        <v/>
      </c>
      <c r="JY196" s="61" t="n"/>
      <c r="JZ196" t="inlineStr">
        <is>
          <t>U.S. Govt LT</t>
        </is>
      </c>
      <c r="KA196" s="41" t="n">
        <v>0</v>
      </c>
      <c r="KB196" s="61">
        <f>'ETF MTD'!$DO$28/'ETF MTD'!$DO$3-1</f>
        <v/>
      </c>
      <c r="KC196" s="61">
        <f>KA196*KB196</f>
        <v/>
      </c>
      <c r="KD196" s="61" t="n"/>
      <c r="KE196" t="inlineStr">
        <is>
          <t>U.S. Govt LT</t>
        </is>
      </c>
      <c r="KF196" s="41" t="n">
        <v>0</v>
      </c>
      <c r="KG196" s="61">
        <f>'ETF MTD'!$DO$28/'ETF MTD'!$DO$3-1</f>
        <v/>
      </c>
      <c r="KH196" s="61">
        <f>KF196*KG196</f>
        <v/>
      </c>
      <c r="KI196" s="61" t="n"/>
      <c r="KJ196" t="inlineStr">
        <is>
          <t>U.S. Govt LT</t>
        </is>
      </c>
      <c r="KK196" s="41" t="n">
        <v>0</v>
      </c>
      <c r="KL196" s="61">
        <f>'ETF MTD'!$DO$28/'ETF MTD'!$DO$3-1</f>
        <v/>
      </c>
      <c r="KM196" s="61">
        <f>KK196*KL196</f>
        <v/>
      </c>
      <c r="KN196" s="61" t="n"/>
      <c r="KO196" t="inlineStr">
        <is>
          <t>U.S. Govt LT</t>
        </is>
      </c>
      <c r="KP196" s="41" t="n">
        <v>0</v>
      </c>
      <c r="KQ196" s="61">
        <f>'ETF MTD'!$DO$28/'ETF MTD'!$DO$3-1</f>
        <v/>
      </c>
      <c r="KR196" s="61">
        <f>KP196*KQ196</f>
        <v/>
      </c>
      <c r="KS196" s="61" t="n"/>
      <c r="KT196" t="inlineStr">
        <is>
          <t>U.S. Govt LT</t>
        </is>
      </c>
      <c r="KU196" s="41" t="n">
        <v>0</v>
      </c>
      <c r="KV196" s="61">
        <f>'ETF MTD'!$DO$28/'ETF MTD'!$DO$3-1</f>
        <v/>
      </c>
      <c r="KW196" s="61">
        <f>KU196*KV196</f>
        <v/>
      </c>
      <c r="KX196" s="61" t="n"/>
      <c r="KY196" t="inlineStr">
        <is>
          <t>U.S. Govt LT</t>
        </is>
      </c>
      <c r="KZ196" s="41" t="n">
        <v>0</v>
      </c>
      <c r="LA196" s="61">
        <f>'ETF MTD'!$DO$28/'ETF MTD'!$DO$3-1</f>
        <v/>
      </c>
      <c r="LB196" s="61">
        <f>KZ196*LA196</f>
        <v/>
      </c>
      <c r="LC196" s="61" t="n"/>
      <c r="LD196" t="inlineStr">
        <is>
          <t>U.S. Govt LT</t>
        </is>
      </c>
      <c r="LE196" s="41" t="n">
        <v>0</v>
      </c>
      <c r="LF196" s="61">
        <f>'ETF MTD'!$DO$28/'ETF MTD'!$DO$3-1</f>
        <v/>
      </c>
      <c r="LG196" s="61">
        <f>LE196*LF196</f>
        <v/>
      </c>
      <c r="LH196" s="61" t="n"/>
      <c r="LI196" t="inlineStr">
        <is>
          <t>U.S. Govt LT</t>
        </is>
      </c>
      <c r="LJ196" s="41" t="n">
        <v>0</v>
      </c>
      <c r="LK196" s="61">
        <f>'ETF MTD'!$DO$28/'ETF MTD'!$DO$3-1</f>
        <v/>
      </c>
      <c r="LL196" s="61">
        <f>LJ196*LK196</f>
        <v/>
      </c>
      <c r="LM196" s="61" t="n"/>
      <c r="LN196" t="inlineStr">
        <is>
          <t>U.S. Govt LT</t>
        </is>
      </c>
      <c r="LO196" s="41" t="n">
        <v>0</v>
      </c>
      <c r="LP196" s="61">
        <f>'ETF MTD'!$DO$28/'ETF MTD'!$DO$3-1</f>
        <v/>
      </c>
      <c r="LQ196" s="61">
        <f>LO196*LP196</f>
        <v/>
      </c>
      <c r="LR196" s="61" t="n"/>
      <c r="LS196" t="inlineStr">
        <is>
          <t>U.S. Govt LT</t>
        </is>
      </c>
      <c r="LT196" s="41" t="n">
        <v>0</v>
      </c>
      <c r="LU196" s="61">
        <f>'ETF MTD'!$DO$28/'ETF MTD'!$DO$3-1</f>
        <v/>
      </c>
      <c r="LV196" s="61">
        <f>LT196*LU196</f>
        <v/>
      </c>
      <c r="LW196" s="61" t="n"/>
      <c r="LX196" t="inlineStr">
        <is>
          <t>U.S. Govt LT</t>
        </is>
      </c>
      <c r="LY196" s="41" t="n">
        <v>0</v>
      </c>
      <c r="LZ196" s="61">
        <f>'ETF MTD'!$DO$28/'ETF MTD'!$DO$3-1</f>
        <v/>
      </c>
      <c r="MA196" s="61">
        <f>LY196*LZ196</f>
        <v/>
      </c>
      <c r="MB196" s="61" t="n"/>
      <c r="MC196" t="inlineStr">
        <is>
          <t>U.S. Govt LT</t>
        </is>
      </c>
      <c r="MD196" s="41" t="n">
        <v>0</v>
      </c>
      <c r="ME196" s="61">
        <f>'ETF MTD'!$DO$28/'ETF MTD'!$DO$3-1</f>
        <v/>
      </c>
      <c r="MF196" s="61">
        <f>MD196*ME196</f>
        <v/>
      </c>
      <c r="MG196" s="61" t="n"/>
      <c r="MH196" t="inlineStr">
        <is>
          <t>U.S. Govt LT</t>
        </is>
      </c>
      <c r="MI196" s="41" t="n">
        <v>0</v>
      </c>
      <c r="MJ196" s="61">
        <f>'ETF MTD'!$DO$28/'ETF MTD'!$DO$3-1</f>
        <v/>
      </c>
      <c r="MK196" s="61">
        <f>MI196*MJ196</f>
        <v/>
      </c>
      <c r="ML196" s="61" t="n"/>
      <c r="MM196" t="inlineStr">
        <is>
          <t>U.S. Govt LT</t>
        </is>
      </c>
      <c r="MN196" s="41" t="n">
        <v>0</v>
      </c>
      <c r="MO196" s="61">
        <f>'ETF MTD'!$DO$28/'ETF MTD'!$DO$3-1</f>
        <v/>
      </c>
      <c r="MP196" s="61">
        <f>MN196*MO196</f>
        <v/>
      </c>
      <c r="MQ196" s="33" t="n"/>
      <c r="MR196" t="inlineStr">
        <is>
          <t>U.S. Govt LT</t>
        </is>
      </c>
      <c r="MS196" s="41" t="n">
        <v>0</v>
      </c>
      <c r="MT196" s="61">
        <f>'ETF MTD'!$DO$28/'ETF MTD'!$DO$3-1</f>
        <v/>
      </c>
      <c r="MU196" s="61">
        <f>MS196*MT196</f>
        <v/>
      </c>
      <c r="MV196" s="61" t="n"/>
      <c r="MW196" t="inlineStr">
        <is>
          <t>U.S. Govt LT</t>
        </is>
      </c>
      <c r="MX196" s="41" t="n">
        <v>0</v>
      </c>
      <c r="MY196" s="61">
        <f>'ETF MTD'!$DO$28/'ETF MTD'!$DO$3-1</f>
        <v/>
      </c>
      <c r="MZ196" s="61">
        <f>MX196*MY196</f>
        <v/>
      </c>
      <c r="NA196" s="33" t="n"/>
      <c r="NB196" t="inlineStr">
        <is>
          <t>U.S. Govt LT</t>
        </is>
      </c>
      <c r="NC196" s="41" t="n">
        <v>0</v>
      </c>
      <c r="ND196" s="61">
        <f>'ETF MTD'!$DO$28/'ETF MTD'!$DO$3-1</f>
        <v/>
      </c>
      <c r="NE196" s="61">
        <f>NC196*ND196</f>
        <v/>
      </c>
      <c r="NF196" s="33" t="n"/>
      <c r="NG196" t="inlineStr">
        <is>
          <t>U.S. Govt LT</t>
        </is>
      </c>
      <c r="NH196" s="41" t="n">
        <v>0</v>
      </c>
      <c r="NI196" s="61">
        <f>'ETF MTD'!$DO$28/'ETF MTD'!$DO$3-1</f>
        <v/>
      </c>
      <c r="NJ196" s="61">
        <f>NH196*NI196</f>
        <v/>
      </c>
      <c r="NK196" s="33" t="n"/>
      <c r="NL196" t="inlineStr">
        <is>
          <t>U.S. Govt LT</t>
        </is>
      </c>
      <c r="NM196" s="41" t="n">
        <v>0</v>
      </c>
      <c r="NN196" s="61">
        <f>'ETF MTD'!$DO$28/'ETF MTD'!$DO$3-1</f>
        <v/>
      </c>
      <c r="NO196" s="61">
        <f>NM196*NN196</f>
        <v/>
      </c>
      <c r="NP196" s="33" t="n"/>
      <c r="NQ196" t="inlineStr">
        <is>
          <t>U.S. Govt LT</t>
        </is>
      </c>
      <c r="NR196" s="41" t="n">
        <v>0</v>
      </c>
      <c r="NS196" s="61">
        <f>'ETF MTD'!$DO$28/'ETF MTD'!$DO$3-1</f>
        <v/>
      </c>
      <c r="NT196" s="61">
        <f>NR196*NS196</f>
        <v/>
      </c>
      <c r="NU196" s="33" t="n"/>
      <c r="NV196" t="inlineStr">
        <is>
          <t>U.S. Govt LT</t>
        </is>
      </c>
      <c r="NW196" s="41" t="n">
        <v>0</v>
      </c>
      <c r="NX196" s="61">
        <f>'ETF MTD'!$DO$28/'ETF MTD'!$DO$3-1</f>
        <v/>
      </c>
      <c r="NY196" s="61">
        <f>NW196*NX196</f>
        <v/>
      </c>
      <c r="NZ196" s="33" t="n"/>
      <c r="OA196" t="inlineStr">
        <is>
          <t>U.S. Govt LT</t>
        </is>
      </c>
      <c r="OB196" s="41" t="n">
        <v>0</v>
      </c>
      <c r="OC196" s="61">
        <f>'ETF MTD'!$DO$28/'ETF MTD'!$DO$3-1</f>
        <v/>
      </c>
      <c r="OD196" s="61">
        <f>OB196*OC196</f>
        <v/>
      </c>
      <c r="OE196" s="33" t="n"/>
      <c r="OF196" t="inlineStr">
        <is>
          <t>U.S. Govt LT</t>
        </is>
      </c>
      <c r="OG196" s="41" t="n">
        <v>0</v>
      </c>
      <c r="OH196" s="61">
        <f>'ETF MTD'!$DO$28/'ETF MTD'!$DO$3-1</f>
        <v/>
      </c>
      <c r="OI196" s="61">
        <f>OG196*OH196</f>
        <v/>
      </c>
      <c r="OJ196" s="33" t="n"/>
      <c r="OK196" t="inlineStr">
        <is>
          <t>U.S. Govt LT</t>
        </is>
      </c>
      <c r="OL196" s="41" t="n">
        <v>0</v>
      </c>
      <c r="OM196" s="61">
        <f>'ETF MTD'!$DO$28/'ETF MTD'!$DO$3-1</f>
        <v/>
      </c>
      <c r="ON196" s="61">
        <f>OL196*OM196</f>
        <v/>
      </c>
      <c r="OO196" s="33" t="n"/>
      <c r="OP196" t="inlineStr">
        <is>
          <t>U.S. Govt LT</t>
        </is>
      </c>
      <c r="OQ196" s="41" t="n">
        <v>0</v>
      </c>
      <c r="OR196" s="61">
        <f>'ETF MTD'!$DO$28/'ETF MTD'!$DO$3-1</f>
        <v/>
      </c>
      <c r="OS196" s="61">
        <f>OQ196*OR196</f>
        <v/>
      </c>
      <c r="OT196" s="33" t="n"/>
      <c r="OU196" t="inlineStr">
        <is>
          <t>U.S. Govt LT</t>
        </is>
      </c>
      <c r="OV196" s="41" t="n">
        <v>0</v>
      </c>
      <c r="OW196" s="61">
        <f>'ETF MTD'!$DO$28/'ETF MTD'!$DO$3-1</f>
        <v/>
      </c>
      <c r="OX196" s="61">
        <f>OV196*OW196</f>
        <v/>
      </c>
      <c r="OY196" s="33" t="n"/>
      <c r="OZ196" t="inlineStr">
        <is>
          <t>U.S. Govt LT</t>
        </is>
      </c>
      <c r="PA196" s="41" t="n">
        <v>0</v>
      </c>
      <c r="PB196" s="61">
        <f>'ETF MTD'!$DO$28/'ETF MTD'!$DO$3-1</f>
        <v/>
      </c>
      <c r="PC196" s="61">
        <f>PA196*PB196</f>
        <v/>
      </c>
      <c r="PD196" s="33" t="n"/>
      <c r="PE196" t="inlineStr">
        <is>
          <t>U.S. Govt LT</t>
        </is>
      </c>
      <c r="PF196" s="41" t="n">
        <v>0</v>
      </c>
      <c r="PG196" s="61">
        <f>'ETF MTD'!$DO$28/'ETF MTD'!$DO$3-1</f>
        <v/>
      </c>
      <c r="PH196" s="61">
        <f>PF196*PG196</f>
        <v/>
      </c>
      <c r="PI196" s="33" t="n"/>
      <c r="PJ196" t="inlineStr">
        <is>
          <t>U.S. Govt LT</t>
        </is>
      </c>
      <c r="PK196" s="41" t="n">
        <v>0</v>
      </c>
      <c r="PL196" s="61">
        <f>'ETF MTD'!$DO$28/'ETF MTD'!$DO$3-1</f>
        <v/>
      </c>
      <c r="PM196" s="61">
        <f>PK196*PL196</f>
        <v/>
      </c>
      <c r="PN196" s="33" t="n"/>
      <c r="PO196" t="inlineStr">
        <is>
          <t>U.S. Govt LT</t>
        </is>
      </c>
      <c r="PP196" s="41" t="n">
        <v>0</v>
      </c>
      <c r="PQ196" s="61">
        <f>'ETF MTD'!$DO$28/'ETF MTD'!$DO$3-1</f>
        <v/>
      </c>
      <c r="PR196" s="61">
        <f>PP196*PQ196</f>
        <v/>
      </c>
      <c r="PS196" s="33" t="n"/>
      <c r="PT196" t="inlineStr">
        <is>
          <t>U.S. Govt LT</t>
        </is>
      </c>
      <c r="PU196" s="41" t="n">
        <v>0</v>
      </c>
      <c r="PV196" s="61">
        <f>'ETF MTD'!$DO$28/'ETF MTD'!$DO$3-1</f>
        <v/>
      </c>
      <c r="PW196" s="61">
        <f>PU196*PV196</f>
        <v/>
      </c>
      <c r="PX196" s="33" t="n"/>
      <c r="PY196" t="inlineStr">
        <is>
          <t>U.S. Govt LT</t>
        </is>
      </c>
      <c r="PZ196" s="41" t="n">
        <v>0</v>
      </c>
      <c r="QA196" s="61">
        <f>'ETF MTD'!$DO$28/'ETF MTD'!$DO$3-1</f>
        <v/>
      </c>
      <c r="QB196" s="61">
        <f>PZ196*QA196</f>
        <v/>
      </c>
      <c r="QC196" s="33" t="n"/>
      <c r="QD196" t="inlineStr">
        <is>
          <t>U.S. Govt LT</t>
        </is>
      </c>
      <c r="QE196" s="41" t="n">
        <v>0</v>
      </c>
      <c r="QF196" s="61">
        <f>'ETF MTD'!$DO$28/'ETF MTD'!$DO$3-1</f>
        <v/>
      </c>
      <c r="QG196" s="61">
        <f>QE196*QF196</f>
        <v/>
      </c>
      <c r="QH196" s="61" t="n"/>
      <c r="QI196" t="inlineStr">
        <is>
          <t>U.S. Govt LT</t>
        </is>
      </c>
      <c r="QJ196" s="41" t="n">
        <v>0</v>
      </c>
      <c r="QK196" s="61">
        <f>'ETF MTD'!$DO$28/'ETF MTD'!$DO$3-1</f>
        <v/>
      </c>
      <c r="QL196" s="61">
        <f>QJ196*QK196</f>
        <v/>
      </c>
      <c r="QM196" s="33" t="n"/>
      <c r="QN196" t="inlineStr">
        <is>
          <t>U.S. Govt LT</t>
        </is>
      </c>
      <c r="QO196" s="41" t="n">
        <v>0</v>
      </c>
      <c r="QP196" s="61">
        <f>'ETF MTD'!$DO$28/'ETF MTD'!$DO$3-1</f>
        <v/>
      </c>
      <c r="QQ196" s="61">
        <f>QO196*QP196</f>
        <v/>
      </c>
      <c r="QR196" s="33" t="n"/>
      <c r="QS196" t="inlineStr">
        <is>
          <t>U.S. Govt LT</t>
        </is>
      </c>
      <c r="QT196" s="41" t="n">
        <v>0</v>
      </c>
      <c r="QU196" s="61">
        <f>'ETF MTD'!$DO$28/'ETF MTD'!$DO$3-1</f>
        <v/>
      </c>
      <c r="QV196" s="61">
        <f>QT196*QU196</f>
        <v/>
      </c>
      <c r="QW196" s="33" t="n"/>
      <c r="QX196" t="inlineStr">
        <is>
          <t>U.S. Govt LT</t>
        </is>
      </c>
      <c r="QY196" s="41" t="n">
        <v>0</v>
      </c>
      <c r="QZ196" s="61">
        <f>'ETF MTD'!$DO$28/'ETF MTD'!$DO$3-1</f>
        <v/>
      </c>
      <c r="RA196" s="61">
        <f>QY196*QZ196</f>
        <v/>
      </c>
      <c r="RB196" s="33" t="n"/>
      <c r="RC196" t="inlineStr">
        <is>
          <t>U.S. Govt LT</t>
        </is>
      </c>
      <c r="RD196" s="41" t="n">
        <v>0</v>
      </c>
      <c r="RE196" s="61">
        <f>'ETF MTD'!$DO$28/'ETF MTD'!$DO$3-1</f>
        <v/>
      </c>
      <c r="RF196" s="61">
        <f>RD196*RE196</f>
        <v/>
      </c>
      <c r="RG196" s="33" t="n"/>
      <c r="RH196" t="inlineStr">
        <is>
          <t>U.S. Equity (Hedged)</t>
        </is>
      </c>
      <c r="RI196" s="41" t="n">
        <v>0</v>
      </c>
      <c r="RJ196" s="61">
        <f>'ETF MTD'!$DO$28/'ETF MTD'!$DO$3-1</f>
        <v/>
      </c>
      <c r="RK196" s="61">
        <f>RI196*RJ196</f>
        <v/>
      </c>
      <c r="RL196" s="61" t="n"/>
    </row>
    <row r="197">
      <c r="U197" s="33" t="inlineStr">
        <is>
          <t>VFIUX</t>
        </is>
      </c>
      <c r="V197" s="49" t="n">
        <v>0.2</v>
      </c>
      <c r="W197" s="61">
        <f>'ETF MTD'!$OW$28/'ETF MTD'!$OW$3-1</f>
        <v/>
      </c>
      <c r="X197" s="61">
        <f>V197*W197</f>
        <v/>
      </c>
      <c r="Y197" s="61" t="n"/>
      <c r="Z197" s="33" t="inlineStr">
        <is>
          <t>VFIUX</t>
        </is>
      </c>
      <c r="AA197" s="49" t="n">
        <v>0.2</v>
      </c>
      <c r="AB197" s="61">
        <f>'ETF MTD'!$OW$28/'ETF MTD'!$OW$3-1</f>
        <v/>
      </c>
      <c r="AC197" s="61">
        <f>AA197*AB197</f>
        <v/>
      </c>
      <c r="AD197" s="61" t="n"/>
      <c r="AE197" s="33" t="inlineStr">
        <is>
          <t>VFIUX</t>
        </is>
      </c>
      <c r="AF197" s="49" t="n">
        <v>0.16</v>
      </c>
      <c r="AG197" s="61">
        <f>'ETF MTD'!$OW$28/'ETF MTD'!$OW$3-1</f>
        <v/>
      </c>
      <c r="AH197" s="61">
        <f>AF197*AG197</f>
        <v/>
      </c>
      <c r="AI197" s="61" t="n"/>
      <c r="AJ197" s="33" t="inlineStr">
        <is>
          <t>VFIUX</t>
        </is>
      </c>
      <c r="AK197" s="49" t="n">
        <v>0.08</v>
      </c>
      <c r="AL197" s="61">
        <f>'ETF MTD'!$OW$28/'ETF MTD'!$OW$3-1</f>
        <v/>
      </c>
      <c r="AM197" s="61">
        <f>AK197*AL197</f>
        <v/>
      </c>
      <c r="AN197" s="61" t="n"/>
      <c r="AO197" s="33" t="inlineStr">
        <is>
          <t>VFIUX</t>
        </is>
      </c>
      <c r="AP197" s="49" t="n">
        <v>0</v>
      </c>
      <c r="AQ197" s="61">
        <f>'ETF MTD'!$OW$28/'ETF MTD'!$OW$3-1</f>
        <v/>
      </c>
      <c r="AR197" s="61">
        <f>AP197*AQ197</f>
        <v/>
      </c>
      <c r="AS197" s="61" t="n"/>
      <c r="AT197" s="33" t="inlineStr">
        <is>
          <t>VFIUX</t>
        </is>
      </c>
      <c r="AU197" s="49" t="n">
        <v>0</v>
      </c>
      <c r="AV197" s="61">
        <f>'ETF MTD'!$OW$28/'ETF MTD'!$OW$3-1</f>
        <v/>
      </c>
      <c r="AW197" s="61">
        <f>AU197*AV197</f>
        <v/>
      </c>
      <c r="AX197" s="61" t="n"/>
      <c r="AY197" s="33" t="inlineStr">
        <is>
          <t>VFIUX</t>
        </is>
      </c>
      <c r="AZ197" s="49" t="n">
        <v>0</v>
      </c>
      <c r="BA197" s="61">
        <f>'ETF MTD'!$OW$28/'ETF MTD'!$OW$3-1</f>
        <v/>
      </c>
      <c r="BB197" s="61">
        <f>AZ197*BA197</f>
        <v/>
      </c>
      <c r="BC197" s="61" t="n"/>
      <c r="BD197" s="33" t="inlineStr">
        <is>
          <t>VFIUX</t>
        </is>
      </c>
      <c r="BE197" s="49" t="n">
        <v>0.09</v>
      </c>
      <c r="BF197" s="61">
        <f>'ETF MTD'!$OW$28/'ETF MTD'!$OW$3-1</f>
        <v/>
      </c>
      <c r="BG197" s="61">
        <f>BE197*BF197</f>
        <v/>
      </c>
      <c r="BH197" s="61" t="n"/>
      <c r="BI197" s="33" t="inlineStr">
        <is>
          <t>VFIUX</t>
        </is>
      </c>
      <c r="BJ197" s="49" t="n">
        <v>0.09</v>
      </c>
      <c r="BK197" s="61">
        <f>'ETF MTD'!$OW$28/'ETF MTD'!$OW$3-1</f>
        <v/>
      </c>
      <c r="BL197" s="61">
        <f>BJ197*BK197</f>
        <v/>
      </c>
      <c r="BM197" s="61" t="n"/>
      <c r="BN197" s="33" t="inlineStr">
        <is>
          <t>VFIUX</t>
        </is>
      </c>
      <c r="BO197" s="49" t="n">
        <v>0.09</v>
      </c>
      <c r="BP197" s="61">
        <f>'ETF MTD'!$OW$28/'ETF MTD'!$OW$3-1</f>
        <v/>
      </c>
      <c r="BQ197" s="61">
        <f>BO197*BP197</f>
        <v/>
      </c>
      <c r="BR197" s="61" t="n"/>
      <c r="BS197" s="33" t="inlineStr">
        <is>
          <t>VFIUX</t>
        </is>
      </c>
      <c r="BT197" s="49" t="n">
        <v>0</v>
      </c>
      <c r="BU197" s="61">
        <f>'ETF MTD'!$OW$28/'ETF MTD'!$OW$3-1</f>
        <v/>
      </c>
      <c r="BV197" s="61">
        <f>BT197*BU197</f>
        <v/>
      </c>
      <c r="BW197" s="61" t="n"/>
      <c r="BX197" s="33" t="inlineStr">
        <is>
          <t>VFIUX</t>
        </is>
      </c>
      <c r="BY197" s="49" t="n">
        <v>0</v>
      </c>
      <c r="BZ197" s="61">
        <f>'ETF MTD'!$OW$28/'ETF MTD'!$OW$3-1</f>
        <v/>
      </c>
      <c r="CA197" s="61">
        <f>BY197*BZ197</f>
        <v/>
      </c>
      <c r="CB197" s="61" t="n"/>
      <c r="CC197" s="33" t="inlineStr">
        <is>
          <t>VFIUX</t>
        </is>
      </c>
      <c r="CD197" s="49" t="n">
        <v>0</v>
      </c>
      <c r="CE197" s="61">
        <f>'ETF MTD'!$OW$28/'ETF MTD'!$OW$3-1</f>
        <v/>
      </c>
      <c r="CF197" s="61">
        <f>CD197*CE197</f>
        <v/>
      </c>
      <c r="CG197" s="61" t="n"/>
      <c r="CH197" s="33" t="inlineStr">
        <is>
          <t>VFIUX</t>
        </is>
      </c>
      <c r="CI197" s="49" t="n">
        <v>0</v>
      </c>
      <c r="CJ197" s="61">
        <f>'ETF MTD'!$OW$28/'ETF MTD'!$OW$3-1</f>
        <v/>
      </c>
      <c r="CK197" s="61">
        <f>CI197*CJ197</f>
        <v/>
      </c>
      <c r="CL197" s="61" t="n"/>
      <c r="CM197" s="33" t="inlineStr">
        <is>
          <t>VFIUX</t>
        </is>
      </c>
      <c r="CN197" s="49" t="n">
        <v>0</v>
      </c>
      <c r="CO197" s="61">
        <f>'ETF MTD'!$OW$28/'ETF MTD'!$OW$3-1</f>
        <v/>
      </c>
      <c r="CP197" s="61">
        <f>CN197*CO197</f>
        <v/>
      </c>
      <c r="CQ197" s="61" t="n"/>
      <c r="CR197" s="33" t="inlineStr">
        <is>
          <t>VFIUX</t>
        </is>
      </c>
      <c r="CS197" s="49" t="n">
        <v>0</v>
      </c>
      <c r="CT197" s="61">
        <f>'ETF MTD'!$OW$28/'ETF MTD'!$OW$3-1</f>
        <v/>
      </c>
      <c r="CU197" s="61">
        <f>CS197*CT197</f>
        <v/>
      </c>
      <c r="CV197" s="61" t="n"/>
      <c r="CW197" s="33" t="inlineStr">
        <is>
          <t>VFIUX</t>
        </is>
      </c>
      <c r="CX197" s="49" t="n">
        <v>0</v>
      </c>
      <c r="CY197" s="61">
        <f>'ETF MTD'!$OW$28/'ETF MTD'!$OW$3-1</f>
        <v/>
      </c>
      <c r="CZ197" s="61">
        <f>CX197*CY197</f>
        <v/>
      </c>
      <c r="DA197" s="61" t="n"/>
      <c r="DB197" s="33" t="inlineStr">
        <is>
          <t>VFIUX</t>
        </is>
      </c>
      <c r="DC197" s="49" t="n">
        <v>0</v>
      </c>
      <c r="DD197" s="61">
        <f>'ETF MTD'!$OW$28/'ETF MTD'!$OW$3-1</f>
        <v/>
      </c>
      <c r="DE197" s="61">
        <f>DC197*DD197</f>
        <v/>
      </c>
      <c r="DF197" s="61" t="n"/>
      <c r="DG197" s="33" t="inlineStr">
        <is>
          <t>VFIUX</t>
        </is>
      </c>
      <c r="DH197" s="49" t="n">
        <v>0</v>
      </c>
      <c r="DI197" s="61">
        <f>'ETF MTD'!$OW$28/'ETF MTD'!$OW$3-1</f>
        <v/>
      </c>
      <c r="DJ197" s="61">
        <f>DH197*DI197</f>
        <v/>
      </c>
      <c r="DK197" s="61" t="n"/>
      <c r="DL197" s="33" t="inlineStr">
        <is>
          <t>VFIUX</t>
        </is>
      </c>
      <c r="DM197" s="49" t="n">
        <v>0</v>
      </c>
      <c r="DN197" s="61">
        <f>'ETF MTD'!$OW$28/'ETF MTD'!$OW$3-1</f>
        <v/>
      </c>
      <c r="DO197" s="61">
        <f>DM197*DN197</f>
        <v/>
      </c>
      <c r="DP197" s="61" t="n"/>
      <c r="DQ197" s="33" t="inlineStr">
        <is>
          <t>VFIUX</t>
        </is>
      </c>
      <c r="DR197" s="49" t="n">
        <v>0</v>
      </c>
      <c r="DS197" s="61">
        <f>'ETF MTD'!$OW$28/'ETF MTD'!$OW$3-1</f>
        <v/>
      </c>
      <c r="DT197" s="61">
        <f>DR197*DS197</f>
        <v/>
      </c>
      <c r="DU197" s="61" t="n"/>
      <c r="DV197" s="33" t="inlineStr">
        <is>
          <t>VFIUX</t>
        </is>
      </c>
      <c r="DW197" s="49" t="n">
        <v>0</v>
      </c>
      <c r="DX197" s="61">
        <f>'ETF MTD'!$OW$28/'ETF MTD'!$OW$3-1</f>
        <v/>
      </c>
      <c r="DY197" s="61">
        <f>DW197*DX197</f>
        <v/>
      </c>
      <c r="DZ197" s="61" t="n"/>
      <c r="EA197" s="33" t="inlineStr">
        <is>
          <t>VFIUX</t>
        </is>
      </c>
      <c r="EB197" s="49" t="n">
        <v>0</v>
      </c>
      <c r="EC197" s="61">
        <f>'ETF MTD'!$OW$28/'ETF MTD'!$OW$3-1</f>
        <v/>
      </c>
      <c r="ED197" s="61">
        <f>EB197*EC197</f>
        <v/>
      </c>
      <c r="EE197" s="61" t="n"/>
      <c r="EF197" s="33" t="inlineStr">
        <is>
          <t>VFIUX</t>
        </is>
      </c>
      <c r="EG197" s="49" t="n">
        <v>0.09</v>
      </c>
      <c r="EH197" s="61">
        <f>'ETF MTD'!$OW$28/'ETF MTD'!$OW$3-1</f>
        <v/>
      </c>
      <c r="EI197" s="61">
        <f>EG197*EH197</f>
        <v/>
      </c>
      <c r="EJ197" s="61" t="n"/>
      <c r="EK197" s="33" t="inlineStr">
        <is>
          <t>VFIUX</t>
        </is>
      </c>
      <c r="EL197" s="49" t="n">
        <v>0.18</v>
      </c>
      <c r="EM197" s="61">
        <f>'ETF MTD'!$OW$28/'ETF MTD'!$OW$3-1</f>
        <v/>
      </c>
      <c r="EN197" s="61">
        <f>EL197*EM197</f>
        <v/>
      </c>
      <c r="EO197" s="61" t="n"/>
      <c r="EP197" s="33" t="inlineStr">
        <is>
          <t>VFIUX</t>
        </is>
      </c>
      <c r="EQ197" s="49" t="n">
        <v>0.18</v>
      </c>
      <c r="ER197" s="61">
        <f>'ETF MTD'!$OW$28/'ETF MTD'!$OW$3-1</f>
        <v/>
      </c>
      <c r="ES197" s="61">
        <f>EQ197*ER197</f>
        <v/>
      </c>
      <c r="ET197" s="61" t="n"/>
      <c r="EU197" s="33" t="inlineStr">
        <is>
          <t>VFIUX</t>
        </is>
      </c>
      <c r="EV197" s="49" t="n">
        <v>0.18</v>
      </c>
      <c r="EW197" s="61">
        <f>'ETF MTD'!$OW$28/'ETF MTD'!$OW$3-1</f>
        <v/>
      </c>
      <c r="EX197" s="61">
        <f>EV197*EW197</f>
        <v/>
      </c>
      <c r="EY197" s="61" t="n"/>
      <c r="EZ197" s="33" t="inlineStr">
        <is>
          <t>VFIUX</t>
        </is>
      </c>
      <c r="FA197" s="49" t="n">
        <v>0.18</v>
      </c>
      <c r="FB197" s="61">
        <f>'ETF MTD'!$OW$28/'ETF MTD'!$OW$3-1</f>
        <v/>
      </c>
      <c r="FC197" s="61">
        <f>FA197*FB197</f>
        <v/>
      </c>
      <c r="FD197" s="61" t="n"/>
      <c r="FE197" s="33" t="inlineStr">
        <is>
          <t>VFIUX</t>
        </is>
      </c>
      <c r="FF197" s="49" t="n">
        <v>0.18</v>
      </c>
      <c r="FG197" s="61">
        <f>'ETF MTD'!$OW$28/'ETF MTD'!$OW$3-1</f>
        <v/>
      </c>
      <c r="FH197" s="61">
        <f>FF197*FG197</f>
        <v/>
      </c>
      <c r="FI197" s="61" t="n"/>
      <c r="FJ197" s="33" t="inlineStr">
        <is>
          <t>VFIUX</t>
        </is>
      </c>
      <c r="FK197" s="49" t="n">
        <v>0.18</v>
      </c>
      <c r="FL197" s="61">
        <f>'ETF MTD'!$OW$28/'ETF MTD'!$OW$3-1</f>
        <v/>
      </c>
      <c r="FM197" s="61">
        <f>FK197*FL197</f>
        <v/>
      </c>
      <c r="FN197" s="61" t="n"/>
      <c r="FO197" s="33" t="inlineStr">
        <is>
          <t>VFIUX</t>
        </is>
      </c>
      <c r="FP197" s="49" t="n">
        <v>0.18</v>
      </c>
      <c r="FQ197" s="61">
        <f>'ETF MTD'!$OW$28/'ETF MTD'!$OW$3-1</f>
        <v/>
      </c>
      <c r="FR197" s="61">
        <f>FP197*FQ197</f>
        <v/>
      </c>
      <c r="FS197" s="61" t="n"/>
      <c r="FT197" s="33" t="inlineStr">
        <is>
          <t>VFIUX</t>
        </is>
      </c>
      <c r="FU197" s="49" t="n">
        <v>0.18</v>
      </c>
      <c r="FV197" s="61">
        <f>'ETF MTD'!$OW$28/'ETF MTD'!$OW$3-1</f>
        <v/>
      </c>
      <c r="FW197" s="61">
        <f>FU197*FV197</f>
        <v/>
      </c>
      <c r="FX197" s="61" t="n"/>
      <c r="FY197" s="33" t="inlineStr">
        <is>
          <t>VFIUX</t>
        </is>
      </c>
      <c r="FZ197" s="41" t="n">
        <v>0.18</v>
      </c>
      <c r="GA197" s="61">
        <f>'ETF MTD'!$OW$28/'ETF MTD'!$OW$3-1</f>
        <v/>
      </c>
      <c r="GB197" s="61">
        <f>FZ197*GA197</f>
        <v/>
      </c>
      <c r="GC197" s="61" t="n"/>
      <c r="GD197" s="33" t="inlineStr">
        <is>
          <t>VFIUX</t>
        </is>
      </c>
      <c r="GE197" s="41" t="n">
        <v>0.18</v>
      </c>
      <c r="GF197" s="61">
        <f>'ETF MTD'!$OW$28/'ETF MTD'!$OW$3-1</f>
        <v/>
      </c>
      <c r="GG197" s="61">
        <f>GE197*GF197</f>
        <v/>
      </c>
      <c r="GH197" s="61" t="n"/>
      <c r="GI197" s="33" t="inlineStr">
        <is>
          <t>VFIUX</t>
        </is>
      </c>
      <c r="GJ197" s="41" t="n">
        <v>0.18</v>
      </c>
      <c r="GK197" s="61">
        <f>'ETF MTD'!$OW$28/'ETF MTD'!$OW$3-1</f>
        <v/>
      </c>
      <c r="GL197" s="61">
        <f>GJ197*GK197</f>
        <v/>
      </c>
      <c r="GM197" s="61" t="n"/>
      <c r="GN197" s="33" t="inlineStr">
        <is>
          <t>VFIUX</t>
        </is>
      </c>
      <c r="GO197" s="41" t="n">
        <v>0.09</v>
      </c>
      <c r="GP197" s="61">
        <f>'ETF MTD'!$OW$28/'ETF MTD'!$OW$3-1</f>
        <v/>
      </c>
      <c r="GQ197" s="61">
        <f>GO197*GP197</f>
        <v/>
      </c>
      <c r="GR197" s="61" t="n"/>
      <c r="GS197" s="33" t="inlineStr">
        <is>
          <t>VFIUX</t>
        </is>
      </c>
      <c r="GT197" s="41" t="n">
        <v>0.12</v>
      </c>
      <c r="GU197" s="61">
        <f>'ETF MTD'!$OW$28/'ETF MTD'!$OW$3-1</f>
        <v/>
      </c>
      <c r="GV197" s="61">
        <f>GT197*GU197</f>
        <v/>
      </c>
      <c r="GW197" s="61" t="n"/>
      <c r="GX197" s="33" t="inlineStr">
        <is>
          <t>VFIUX</t>
        </is>
      </c>
      <c r="GY197" s="41" t="n">
        <v>0.175</v>
      </c>
      <c r="GZ197" s="61">
        <f>'ETF MTD'!$OW$28/'ETF MTD'!$OW$3-1</f>
        <v/>
      </c>
      <c r="HA197" s="61">
        <f>GY197*GZ197</f>
        <v/>
      </c>
      <c r="HB197" s="61" t="n"/>
      <c r="HC197" s="33" t="inlineStr">
        <is>
          <t>VFIUX</t>
        </is>
      </c>
      <c r="HD197" s="41" t="n">
        <v>0.18</v>
      </c>
      <c r="HE197" s="61">
        <f>'ETF MTD'!$OW$28/'ETF MTD'!$OW$3-1</f>
        <v/>
      </c>
      <c r="HF197" s="61">
        <f>HD197*HE197</f>
        <v/>
      </c>
      <c r="HG197" s="61" t="n"/>
      <c r="HH197" s="33" t="inlineStr">
        <is>
          <t>VFIUX</t>
        </is>
      </c>
      <c r="HI197" s="41" t="n">
        <v>0.18</v>
      </c>
      <c r="HJ197" s="61">
        <f>'ETF MTD'!$OW$28/'ETF MTD'!$OW$3-1</f>
        <v/>
      </c>
      <c r="HK197" s="61">
        <f>HI197*HJ197</f>
        <v/>
      </c>
      <c r="HL197" s="61" t="n"/>
      <c r="HM197" s="33" t="inlineStr">
        <is>
          <t>VFIUX</t>
        </is>
      </c>
      <c r="HN197" s="41" t="n">
        <v>0.18</v>
      </c>
      <c r="HO197" s="61">
        <f>'ETF MTD'!$OW$28/'ETF MTD'!$OW$3-1</f>
        <v/>
      </c>
      <c r="HP197" s="61">
        <f>HN197*HO197</f>
        <v/>
      </c>
      <c r="HQ197" s="61" t="n"/>
      <c r="HR197" s="33" t="inlineStr">
        <is>
          <t>VFIUX</t>
        </is>
      </c>
      <c r="HS197" s="41" t="n">
        <v>0.18</v>
      </c>
      <c r="HT197" s="61">
        <f>'ETF MTD'!$OW$28/'ETF MTD'!$OW$3-1</f>
        <v/>
      </c>
      <c r="HU197" s="61">
        <f>HS197*HT197</f>
        <v/>
      </c>
      <c r="HV197" s="61" t="n"/>
      <c r="HW197" s="33" t="inlineStr">
        <is>
          <t>VFIUX</t>
        </is>
      </c>
      <c r="HX197" s="41" t="n">
        <v>0.18</v>
      </c>
      <c r="HY197" s="61">
        <f>'ETF MTD'!$OW$28/'ETF MTD'!$OW$3-1</f>
        <v/>
      </c>
      <c r="HZ197" s="61">
        <f>HX197*HY197</f>
        <v/>
      </c>
      <c r="IA197" s="61" t="n"/>
      <c r="IB197" s="33" t="inlineStr">
        <is>
          <t>VFIUX</t>
        </is>
      </c>
      <c r="IC197" s="41" t="n">
        <v>0.09</v>
      </c>
      <c r="ID197" s="61">
        <f>'ETF MTD'!$OW$28/'ETF MTD'!$OW$3-1</f>
        <v/>
      </c>
      <c r="IE197" s="61">
        <f>IC197*ID197</f>
        <v/>
      </c>
      <c r="IF197" s="61" t="n"/>
      <c r="IG197" s="33" t="inlineStr">
        <is>
          <t>VFIUX</t>
        </is>
      </c>
      <c r="IH197" s="41" t="n">
        <v>0.09</v>
      </c>
      <c r="II197" s="61">
        <f>'ETF MTD'!$OW$28/'ETF MTD'!$OW$3-1</f>
        <v/>
      </c>
      <c r="IJ197" s="61">
        <f>IH197*II197</f>
        <v/>
      </c>
      <c r="IK197" s="61" t="n"/>
      <c r="IL197" s="33" t="inlineStr">
        <is>
          <t>VFIUX</t>
        </is>
      </c>
      <c r="IM197" s="41" t="n">
        <v>0.09</v>
      </c>
      <c r="IN197" s="61">
        <f>'ETF MTD'!$OW$28/'ETF MTD'!$OW$3-1</f>
        <v/>
      </c>
      <c r="IO197" s="61">
        <f>IM197*IN197</f>
        <v/>
      </c>
      <c r="IP197" s="61" t="n"/>
      <c r="IQ197" s="33" t="inlineStr">
        <is>
          <t>VFIUX</t>
        </is>
      </c>
      <c r="IR197" s="41" t="n">
        <v>0</v>
      </c>
      <c r="IS197" s="61">
        <f>'ETF MTD'!$OW$28/'ETF MTD'!$OW$3-1</f>
        <v/>
      </c>
      <c r="IT197" s="61">
        <f>IR197*IS197</f>
        <v/>
      </c>
      <c r="IU197" s="61" t="n"/>
      <c r="IV197" s="33" t="inlineStr">
        <is>
          <t>VFIUX</t>
        </is>
      </c>
      <c r="IW197" s="41" t="n">
        <v>0</v>
      </c>
      <c r="IX197" s="61">
        <f>'ETF MTD'!$OW$28/'ETF MTD'!$OW$3-1</f>
        <v/>
      </c>
      <c r="IY197" s="61">
        <f>IW197*IX197</f>
        <v/>
      </c>
      <c r="IZ197" s="61" t="n"/>
      <c r="JA197" s="33" t="inlineStr">
        <is>
          <t>VFIUX</t>
        </is>
      </c>
      <c r="JB197" s="41" t="n">
        <v>0</v>
      </c>
      <c r="JC197" s="61">
        <f>'ETF MTD'!$OW$28/'ETF MTD'!$OW$3-1</f>
        <v/>
      </c>
      <c r="JD197" s="61">
        <f>JB197*JC197</f>
        <v/>
      </c>
      <c r="JE197" s="61" t="n"/>
      <c r="JF197" s="33" t="inlineStr">
        <is>
          <t>VFIUX</t>
        </is>
      </c>
      <c r="JG197" s="41" t="n">
        <v>0</v>
      </c>
      <c r="JH197" s="61">
        <f>'ETF MTD'!$OW$28/'ETF MTD'!$OW$3-1</f>
        <v/>
      </c>
      <c r="JI197" s="61">
        <f>JG197*JH197</f>
        <v/>
      </c>
      <c r="JJ197" s="61" t="n"/>
      <c r="JK197" s="33" t="inlineStr">
        <is>
          <t>VFIUX</t>
        </is>
      </c>
      <c r="JL197" s="41" t="n">
        <v>0</v>
      </c>
      <c r="JM197" s="61">
        <f>'ETF MTD'!$OW$28/'ETF MTD'!$OW$3-1</f>
        <v/>
      </c>
      <c r="JN197" s="61">
        <f>JL197*JM197</f>
        <v/>
      </c>
      <c r="JO197" s="61" t="n"/>
      <c r="JP197" s="33" t="inlineStr">
        <is>
          <t>VFIUX</t>
        </is>
      </c>
      <c r="JQ197" s="41" t="n">
        <v>0.05</v>
      </c>
      <c r="JR197" s="61">
        <f>'ETF MTD'!$OW$28/'ETF MTD'!$OW$3-1</f>
        <v/>
      </c>
      <c r="JS197" s="61">
        <f>JQ197*JR197</f>
        <v/>
      </c>
      <c r="JT197" s="61" t="n"/>
      <c r="JU197" s="33" t="inlineStr">
        <is>
          <t>VFIUX</t>
        </is>
      </c>
      <c r="JV197" s="41" t="n">
        <v>0.05</v>
      </c>
      <c r="JW197" s="61">
        <f>'ETF MTD'!$OW$28/'ETF MTD'!$OW$3-1</f>
        <v/>
      </c>
      <c r="JX197" s="61">
        <f>JV197*JW197</f>
        <v/>
      </c>
      <c r="JY197" s="61" t="n"/>
      <c r="JZ197" t="inlineStr">
        <is>
          <t>U.S. Govt IT</t>
        </is>
      </c>
      <c r="KA197" s="41" t="n">
        <v>0</v>
      </c>
      <c r="KB197" s="61">
        <f>'ETF MTD'!$OW$28/'ETF MTD'!$OW$3-1</f>
        <v/>
      </c>
      <c r="KC197" s="61">
        <f>KA197*KB197</f>
        <v/>
      </c>
      <c r="KD197" s="61" t="n"/>
      <c r="KE197" t="inlineStr">
        <is>
          <t>U.S. Govt IT</t>
        </is>
      </c>
      <c r="KF197" s="41" t="n">
        <v>0</v>
      </c>
      <c r="KG197" s="61">
        <f>'ETF MTD'!$OW$28/'ETF MTD'!$OW$3-1</f>
        <v/>
      </c>
      <c r="KH197" s="61">
        <f>KF197*KG197</f>
        <v/>
      </c>
      <c r="KI197" s="61" t="n"/>
      <c r="KJ197" t="inlineStr">
        <is>
          <t>U.S. Govt IT</t>
        </is>
      </c>
      <c r="KK197" s="41" t="n">
        <v>0</v>
      </c>
      <c r="KL197" s="61">
        <f>'ETF MTD'!$OW$28/'ETF MTD'!$OW$3-1</f>
        <v/>
      </c>
      <c r="KM197" s="61">
        <f>KK197*KL197</f>
        <v/>
      </c>
      <c r="KN197" s="61" t="n"/>
      <c r="KO197" t="inlineStr">
        <is>
          <t>U.S. Govt IT</t>
        </is>
      </c>
      <c r="KP197" s="41" t="n">
        <v>0</v>
      </c>
      <c r="KQ197" s="61">
        <f>'ETF MTD'!$OW$28/'ETF MTD'!$OW$3-1</f>
        <v/>
      </c>
      <c r="KR197" s="61">
        <f>KP197*KQ197</f>
        <v/>
      </c>
      <c r="KS197" s="61" t="n"/>
      <c r="KT197" t="inlineStr">
        <is>
          <t>U.S. Govt IT</t>
        </is>
      </c>
      <c r="KU197" s="41" t="n">
        <v>0</v>
      </c>
      <c r="KV197" s="61">
        <f>'ETF MTD'!$OW$28/'ETF MTD'!$OW$3-1</f>
        <v/>
      </c>
      <c r="KW197" s="61">
        <f>KU197*KV197</f>
        <v/>
      </c>
      <c r="KX197" s="61" t="n"/>
      <c r="KY197" t="inlineStr">
        <is>
          <t>U.S. Govt IT</t>
        </is>
      </c>
      <c r="KZ197" s="41" t="n">
        <v>0</v>
      </c>
      <c r="LA197" s="61">
        <f>'ETF MTD'!$OW$28/'ETF MTD'!$OW$3-1</f>
        <v/>
      </c>
      <c r="LB197" s="61">
        <f>KZ197*LA197</f>
        <v/>
      </c>
      <c r="LC197" s="61" t="n"/>
      <c r="LD197" t="inlineStr">
        <is>
          <t>U.S. Govt IT</t>
        </is>
      </c>
      <c r="LE197" s="41" t="n">
        <v>0</v>
      </c>
      <c r="LF197" s="61">
        <f>'ETF MTD'!$OW$28/'ETF MTD'!$OW$3-1</f>
        <v/>
      </c>
      <c r="LG197" s="61">
        <f>LE197*LF197</f>
        <v/>
      </c>
      <c r="LH197" s="61" t="n"/>
      <c r="LI197" t="inlineStr">
        <is>
          <t>U.S. Govt IT</t>
        </is>
      </c>
      <c r="LJ197" s="41" t="n">
        <v>0</v>
      </c>
      <c r="LK197" s="61">
        <f>'ETF MTD'!$OW$28/'ETF MTD'!$OW$3-1</f>
        <v/>
      </c>
      <c r="LL197" s="61">
        <f>LJ197*LK197</f>
        <v/>
      </c>
      <c r="LM197" s="61" t="n"/>
      <c r="LN197" t="inlineStr">
        <is>
          <t>U.S. Govt IT</t>
        </is>
      </c>
      <c r="LO197" s="41" t="n">
        <v>0</v>
      </c>
      <c r="LP197" s="61">
        <f>'ETF MTD'!$OW$28/'ETF MTD'!$OW$3-1</f>
        <v/>
      </c>
      <c r="LQ197" s="61">
        <f>LO197*LP197</f>
        <v/>
      </c>
      <c r="LR197" s="61" t="n"/>
      <c r="LS197" t="inlineStr">
        <is>
          <t>U.S. Govt IT</t>
        </is>
      </c>
      <c r="LT197" s="41" t="n">
        <v>0</v>
      </c>
      <c r="LU197" s="61">
        <f>'ETF MTD'!$OW$28/'ETF MTD'!$OW$3-1</f>
        <v/>
      </c>
      <c r="LV197" s="61">
        <f>LT197*LU197</f>
        <v/>
      </c>
      <c r="LW197" s="61" t="n"/>
      <c r="LX197" t="inlineStr">
        <is>
          <t>U.S. Govt IT</t>
        </is>
      </c>
      <c r="LY197" s="41" t="n">
        <v>0</v>
      </c>
      <c r="LZ197" s="61">
        <f>'ETF MTD'!$OW$28/'ETF MTD'!$OW$3-1</f>
        <v/>
      </c>
      <c r="MA197" s="61">
        <f>LY197*LZ197</f>
        <v/>
      </c>
      <c r="MB197" s="61" t="n"/>
      <c r="MC197" t="inlineStr">
        <is>
          <t>U.S. Govt IT</t>
        </is>
      </c>
      <c r="MD197" s="41" t="n">
        <v>0</v>
      </c>
      <c r="ME197" s="61">
        <f>'ETF MTD'!$OW$28/'ETF MTD'!$OW$3-1</f>
        <v/>
      </c>
      <c r="MF197" s="61">
        <f>MD197*ME197</f>
        <v/>
      </c>
      <c r="MG197" s="61" t="n"/>
      <c r="MH197" t="inlineStr">
        <is>
          <t>U.S. Govt IT</t>
        </is>
      </c>
      <c r="MI197" s="41" t="n">
        <v>0</v>
      </c>
      <c r="MJ197" s="61">
        <f>'ETF MTD'!$OW$28/'ETF MTD'!$OW$3-1</f>
        <v/>
      </c>
      <c r="MK197" s="61">
        <f>MI197*MJ197</f>
        <v/>
      </c>
      <c r="ML197" s="61" t="n"/>
      <c r="MM197" t="inlineStr">
        <is>
          <t>U.S. Govt IT</t>
        </is>
      </c>
      <c r="MN197" s="41" t="n">
        <v>0</v>
      </c>
      <c r="MO197" s="61">
        <f>'ETF MTD'!$OW$28/'ETF MTD'!$OW$3-1</f>
        <v/>
      </c>
      <c r="MP197" s="61">
        <f>MN197*MO197</f>
        <v/>
      </c>
      <c r="MQ197" s="33" t="inlineStr">
        <is>
          <t>SCHR</t>
        </is>
      </c>
      <c r="MR197" t="inlineStr">
        <is>
          <t>U.S. Govt IT</t>
        </is>
      </c>
      <c r="MS197" s="41" t="n">
        <v>0</v>
      </c>
      <c r="MT197" s="61">
        <f>'ETF MTD'!$OW$28/'ETF MTD'!$OW$3-1</f>
        <v/>
      </c>
      <c r="MU197" s="61">
        <f>MS197*MT197</f>
        <v/>
      </c>
      <c r="MV197" s="61" t="n"/>
      <c r="MW197" t="inlineStr">
        <is>
          <t>U.S. Govt IT</t>
        </is>
      </c>
      <c r="MX197" s="41" t="n">
        <v>0</v>
      </c>
      <c r="MY197" s="61">
        <f>'ETF MTD'!$OW$28/'ETF MTD'!$OW$3-1</f>
        <v/>
      </c>
      <c r="MZ197" s="61">
        <f>MX197*MY197</f>
        <v/>
      </c>
      <c r="NA197" s="33" t="n"/>
      <c r="NB197" t="inlineStr">
        <is>
          <t>U.S. Govt IT</t>
        </is>
      </c>
      <c r="NC197" s="41" t="n">
        <v>0.195</v>
      </c>
      <c r="ND197" s="61">
        <f>'ETF MTD'!$OW$28/'ETF MTD'!$OW$3-1</f>
        <v/>
      </c>
      <c r="NE197" s="61">
        <f>NC197*ND197</f>
        <v/>
      </c>
      <c r="NF197" s="33" t="n"/>
      <c r="NG197" t="inlineStr">
        <is>
          <t>U.S. Govt IT</t>
        </is>
      </c>
      <c r="NH197" s="41" t="n">
        <v>0</v>
      </c>
      <c r="NI197" s="61">
        <f>'ETF MTD'!$OW$28/'ETF MTD'!$OW$3-1</f>
        <v/>
      </c>
      <c r="NJ197" s="61">
        <f>NH197*NI197</f>
        <v/>
      </c>
      <c r="NK197" s="33" t="n"/>
      <c r="NL197" t="inlineStr">
        <is>
          <t>U.S. Govt IT</t>
        </is>
      </c>
      <c r="NM197" s="41" t="n">
        <v>0.195</v>
      </c>
      <c r="NN197" s="61">
        <f>'ETF MTD'!$OW$28/'ETF MTD'!$OW$3-1</f>
        <v/>
      </c>
      <c r="NO197" s="61">
        <f>NM197*NN197</f>
        <v/>
      </c>
      <c r="NP197" s="33" t="n"/>
      <c r="NQ197" t="inlineStr">
        <is>
          <t>U.S. Govt IT</t>
        </is>
      </c>
      <c r="NR197" s="41" t="n">
        <v>0.195</v>
      </c>
      <c r="NS197" s="61">
        <f>'ETF MTD'!$OW$28/'ETF MTD'!$OW$3-1</f>
        <v/>
      </c>
      <c r="NT197" s="61">
        <f>NR197*NS197</f>
        <v/>
      </c>
      <c r="NU197" s="33" t="n"/>
      <c r="NV197" t="inlineStr">
        <is>
          <t>U.S. Govt IT</t>
        </is>
      </c>
      <c r="NW197" s="41" t="n">
        <v>0</v>
      </c>
      <c r="NX197" s="61">
        <f>'ETF MTD'!$OW$28/'ETF MTD'!$OW$3-1</f>
        <v/>
      </c>
      <c r="NY197" s="61">
        <f>NW197*NX197</f>
        <v/>
      </c>
      <c r="NZ197" s="33" t="n"/>
      <c r="OA197" t="inlineStr">
        <is>
          <t>U.S. Govt IT</t>
        </is>
      </c>
      <c r="OB197" s="41" t="n">
        <v>0</v>
      </c>
      <c r="OC197" s="61">
        <f>'ETF MTD'!$OW$28/'ETF MTD'!$OW$3-1</f>
        <v/>
      </c>
      <c r="OD197" s="61">
        <f>OB197*OC197</f>
        <v/>
      </c>
      <c r="OE197" s="33" t="n"/>
      <c r="OF197" t="inlineStr">
        <is>
          <t>U.S. Govt IT</t>
        </is>
      </c>
      <c r="OG197" s="41" t="n">
        <v>0</v>
      </c>
      <c r="OH197" s="61">
        <f>'ETF MTD'!$OW$28/'ETF MTD'!$OW$3-1</f>
        <v/>
      </c>
      <c r="OI197" s="61">
        <f>OG197*OH197</f>
        <v/>
      </c>
      <c r="OJ197" s="33" t="n"/>
      <c r="OK197" t="inlineStr">
        <is>
          <t>U.S. Govt IT</t>
        </is>
      </c>
      <c r="OL197" s="41" t="n">
        <v>0</v>
      </c>
      <c r="OM197" s="61">
        <f>'ETF MTD'!$OW$28/'ETF MTD'!$OW$3-1</f>
        <v/>
      </c>
      <c r="ON197" s="61">
        <f>OL197*OM197</f>
        <v/>
      </c>
      <c r="OO197" s="33" t="n"/>
      <c r="OP197" t="inlineStr">
        <is>
          <t>U.S. Govt IT</t>
        </is>
      </c>
      <c r="OQ197" s="41" t="n">
        <v>0</v>
      </c>
      <c r="OR197" s="61">
        <f>'ETF MTD'!$OW$28/'ETF MTD'!$OW$3-1</f>
        <v/>
      </c>
      <c r="OS197" s="61">
        <f>OQ197*OR197</f>
        <v/>
      </c>
      <c r="OT197" s="33" t="n"/>
      <c r="OU197" t="inlineStr">
        <is>
          <t>U.S. Govt IT</t>
        </is>
      </c>
      <c r="OV197" s="41" t="n">
        <v>0</v>
      </c>
      <c r="OW197" s="61">
        <f>'ETF MTD'!$OW$28/'ETF MTD'!$OW$3-1</f>
        <v/>
      </c>
      <c r="OX197" s="61">
        <f>OV197*OW197</f>
        <v/>
      </c>
      <c r="OY197" s="33" t="n"/>
      <c r="OZ197" t="inlineStr">
        <is>
          <t>U.S. Govt IT</t>
        </is>
      </c>
      <c r="PA197" s="41" t="n">
        <v>0.125</v>
      </c>
      <c r="PB197" s="61">
        <f>'ETF MTD'!$OW$28/'ETF MTD'!$OW$3-1</f>
        <v/>
      </c>
      <c r="PC197" s="61">
        <f>PA197*PB197</f>
        <v/>
      </c>
      <c r="PD197" s="33" t="n"/>
      <c r="PE197" t="inlineStr">
        <is>
          <t>U.S. Govt IT</t>
        </is>
      </c>
      <c r="PF197" s="41" t="n">
        <v>0.125</v>
      </c>
      <c r="PG197" s="61">
        <f>'ETF MTD'!$OW$28/'ETF MTD'!$OW$3-1</f>
        <v/>
      </c>
      <c r="PH197" s="61">
        <f>PF197*PG197</f>
        <v/>
      </c>
      <c r="PI197" s="33" t="n"/>
      <c r="PJ197" t="inlineStr">
        <is>
          <t>U.S. Govt IT</t>
        </is>
      </c>
      <c r="PK197" s="41" t="n">
        <v>0.25</v>
      </c>
      <c r="PL197" s="61">
        <f>'ETF MTD'!$OW$28/'ETF MTD'!$OW$3-1</f>
        <v/>
      </c>
      <c r="PM197" s="61">
        <f>PK197*PL197</f>
        <v/>
      </c>
      <c r="PN197" s="33" t="n"/>
      <c r="PO197" t="inlineStr">
        <is>
          <t>U.S. Govt IT</t>
        </is>
      </c>
      <c r="PP197" s="41" t="n">
        <v>0.125</v>
      </c>
      <c r="PQ197" s="61">
        <f>'ETF MTD'!$OW$28/'ETF MTD'!$OW$3-1</f>
        <v/>
      </c>
      <c r="PR197" s="61">
        <f>PP197*PQ197</f>
        <v/>
      </c>
      <c r="PS197" s="33" t="n"/>
      <c r="PT197" t="inlineStr">
        <is>
          <t>U.S. Govt IT</t>
        </is>
      </c>
      <c r="PU197" s="41" t="n">
        <v>0.125</v>
      </c>
      <c r="PV197" s="61">
        <f>'ETF MTD'!$OW$28/'ETF MTD'!$OW$3-1</f>
        <v/>
      </c>
      <c r="PW197" s="61">
        <f>PU197*PV197</f>
        <v/>
      </c>
      <c r="PX197" s="33" t="n"/>
      <c r="PY197" t="inlineStr">
        <is>
          <t>U.S. Govt IT</t>
        </is>
      </c>
      <c r="PZ197" s="41" t="n">
        <v>0</v>
      </c>
      <c r="QA197" s="61">
        <f>'ETF MTD'!$OW$28/'ETF MTD'!$OW$3-1</f>
        <v/>
      </c>
      <c r="QB197" s="61">
        <f>PZ197*QA197</f>
        <v/>
      </c>
      <c r="QC197" s="33" t="n"/>
      <c r="QD197" t="inlineStr">
        <is>
          <t>U.S. Govt IT</t>
        </is>
      </c>
      <c r="QE197" s="41" t="n">
        <v>0</v>
      </c>
      <c r="QF197" s="61">
        <f>'ETF MTD'!$OW$28/'ETF MTD'!$OW$3-1</f>
        <v/>
      </c>
      <c r="QG197" s="61">
        <f>QE197*QF197</f>
        <v/>
      </c>
      <c r="QH197" s="61" t="n"/>
      <c r="QI197" t="inlineStr">
        <is>
          <t>U.S. Govt IT</t>
        </is>
      </c>
      <c r="QJ197" s="41" t="n">
        <v>0.125</v>
      </c>
      <c r="QK197" s="61">
        <f>'ETF MTD'!$OW$28/'ETF MTD'!$OW$3-1</f>
        <v/>
      </c>
      <c r="QL197" s="61">
        <f>QJ197*QK197</f>
        <v/>
      </c>
      <c r="QM197" s="33" t="n"/>
      <c r="QN197" t="inlineStr">
        <is>
          <t>U.S. Govt IT</t>
        </is>
      </c>
      <c r="QO197" s="41" t="n">
        <v>0.2</v>
      </c>
      <c r="QP197" s="61">
        <f>'ETF MTD'!$OW$28/'ETF MTD'!$OW$3-1</f>
        <v/>
      </c>
      <c r="QQ197" s="61">
        <f>QO197*QP197</f>
        <v/>
      </c>
      <c r="QR197" s="33" t="n"/>
      <c r="QS197" t="inlineStr">
        <is>
          <t>U.S. Govt IT</t>
        </is>
      </c>
      <c r="QT197" s="41" t="n">
        <v>0.25</v>
      </c>
      <c r="QU197" s="61">
        <f>'ETF MTD'!$OW$28/'ETF MTD'!$OW$3-1</f>
        <v/>
      </c>
      <c r="QV197" s="61">
        <f>QT197*QU197</f>
        <v/>
      </c>
      <c r="QW197" s="33" t="n"/>
      <c r="QX197" t="inlineStr">
        <is>
          <t>U.S. Govt IT</t>
        </is>
      </c>
      <c r="QY197" s="41" t="n">
        <v>0.25</v>
      </c>
      <c r="QZ197" s="61">
        <f>'ETF MTD'!$OW$28/'ETF MTD'!$OW$3-1</f>
        <v/>
      </c>
      <c r="RA197" s="61">
        <f>QY197*QZ197</f>
        <v/>
      </c>
      <c r="RB197" s="33" t="n"/>
      <c r="RC197" t="inlineStr">
        <is>
          <t>U.S. Govt IT</t>
        </is>
      </c>
      <c r="RD197" s="41" t="n">
        <v>0.125</v>
      </c>
      <c r="RE197" s="61">
        <f>'ETF MTD'!$OW$28/'ETF MTD'!$OW$3-1</f>
        <v/>
      </c>
      <c r="RF197" s="61">
        <f>RD197*RE197</f>
        <v/>
      </c>
      <c r="RG197" s="33" t="n"/>
      <c r="RH197" t="inlineStr">
        <is>
          <t>U.S. Govt IT</t>
        </is>
      </c>
      <c r="RI197" s="41" t="n">
        <v>0.125</v>
      </c>
      <c r="RJ197" s="61">
        <f>'ETF MTD'!$OW$28/'ETF MTD'!$OW$3-1</f>
        <v/>
      </c>
      <c r="RK197" s="61">
        <f>RI197*RJ197</f>
        <v/>
      </c>
      <c r="RL197" s="61" t="n"/>
    </row>
    <row r="198">
      <c r="U198" s="33" t="inlineStr">
        <is>
          <t>VTABX</t>
        </is>
      </c>
      <c r="V198" s="49" t="n">
        <v>0.1</v>
      </c>
      <c r="W198" s="61">
        <f>'ETF MTD'!$VI$28/'ETF MTD'!$VI$3-1</f>
        <v/>
      </c>
      <c r="X198" s="61">
        <f>V198*W198</f>
        <v/>
      </c>
      <c r="Y198" s="61" t="n"/>
      <c r="Z198" s="33" t="inlineStr">
        <is>
          <t>VTABX</t>
        </is>
      </c>
      <c r="AA198" s="49" t="n">
        <v>0.1</v>
      </c>
      <c r="AB198" s="61">
        <f>'ETF MTD'!$VI$28/'ETF MTD'!$VI$3-1</f>
        <v/>
      </c>
      <c r="AC198" s="61">
        <f>AA198*AB198</f>
        <v/>
      </c>
      <c r="AD198" s="61" t="n"/>
      <c r="AE198" s="33" t="inlineStr">
        <is>
          <t>VTABX</t>
        </is>
      </c>
      <c r="AF198" s="49" t="n">
        <v>0.1</v>
      </c>
      <c r="AG198" s="61">
        <f>'ETF MTD'!$VI$28/'ETF MTD'!$VI$3-1</f>
        <v/>
      </c>
      <c r="AH198" s="61">
        <f>AF198*AG198</f>
        <v/>
      </c>
      <c r="AI198" s="61" t="n"/>
      <c r="AJ198" s="33" t="inlineStr">
        <is>
          <t>VTABX</t>
        </is>
      </c>
      <c r="AK198" s="49" t="n">
        <v>0.05</v>
      </c>
      <c r="AL198" s="61">
        <f>'ETF MTD'!$VI$28/'ETF MTD'!$VI$3-1</f>
        <v/>
      </c>
      <c r="AM198" s="61">
        <f>AK198*AL198</f>
        <v/>
      </c>
      <c r="AN198" s="61" t="n"/>
      <c r="AO198" s="33" t="inlineStr">
        <is>
          <t>VTABX</t>
        </is>
      </c>
      <c r="AP198" s="49" t="n">
        <v>0</v>
      </c>
      <c r="AQ198" s="61">
        <f>'ETF MTD'!$VI$28/'ETF MTD'!$VI$3-1</f>
        <v/>
      </c>
      <c r="AR198" s="61">
        <f>AP198*AQ198</f>
        <v/>
      </c>
      <c r="AS198" s="61" t="n"/>
      <c r="AT198" s="33" t="inlineStr">
        <is>
          <t>VTABX</t>
        </is>
      </c>
      <c r="AU198" s="49" t="n">
        <v>0</v>
      </c>
      <c r="AV198" s="61">
        <f>'ETF MTD'!$VI$28/'ETF MTD'!$VI$3-1</f>
        <v/>
      </c>
      <c r="AW198" s="61">
        <f>AU198*AV198</f>
        <v/>
      </c>
      <c r="AX198" s="61" t="n"/>
      <c r="AY198" s="33" t="inlineStr">
        <is>
          <t>VTABX</t>
        </is>
      </c>
      <c r="AZ198" s="49" t="n">
        <v>0</v>
      </c>
      <c r="BA198" s="61">
        <f>'ETF MTD'!$VI$28/'ETF MTD'!$VI$3-1</f>
        <v/>
      </c>
      <c r="BB198" s="61">
        <f>AZ198*BA198</f>
        <v/>
      </c>
      <c r="BC198" s="61" t="n"/>
      <c r="BD198" s="33" t="inlineStr">
        <is>
          <t>VTABX</t>
        </is>
      </c>
      <c r="BE198" s="49" t="n">
        <v>0.05</v>
      </c>
      <c r="BF198" s="61">
        <f>'ETF MTD'!$VI$28/'ETF MTD'!$VI$3-1</f>
        <v/>
      </c>
      <c r="BG198" s="61">
        <f>BE198*BF198</f>
        <v/>
      </c>
      <c r="BH198" s="61" t="n"/>
      <c r="BI198" s="33" t="inlineStr">
        <is>
          <t>VTABX</t>
        </is>
      </c>
      <c r="BJ198" s="49" t="n">
        <v>0.1</v>
      </c>
      <c r="BK198" s="61">
        <f>'ETF MTD'!$VI$28/'ETF MTD'!$VI$3-1</f>
        <v/>
      </c>
      <c r="BL198" s="61">
        <f>BJ198*BK198</f>
        <v/>
      </c>
      <c r="BM198" s="61" t="n"/>
      <c r="BN198" s="33" t="inlineStr">
        <is>
          <t>VTABX</t>
        </is>
      </c>
      <c r="BO198" s="49" t="n">
        <v>0.1</v>
      </c>
      <c r="BP198" s="61">
        <f>'ETF MTD'!$VI$28/'ETF MTD'!$VI$3-1</f>
        <v/>
      </c>
      <c r="BQ198" s="61">
        <f>BO198*BP198</f>
        <v/>
      </c>
      <c r="BR198" s="61" t="n"/>
      <c r="BS198" s="33" t="inlineStr">
        <is>
          <t>VTABX</t>
        </is>
      </c>
      <c r="BT198" s="49" t="n">
        <v>0.05</v>
      </c>
      <c r="BU198" s="61">
        <f>'ETF MTD'!$VI$28/'ETF MTD'!$VI$3-1</f>
        <v/>
      </c>
      <c r="BV198" s="61">
        <f>BT198*BU198</f>
        <v/>
      </c>
      <c r="BW198" s="61" t="n"/>
      <c r="BX198" s="33" t="inlineStr">
        <is>
          <t>VTABX</t>
        </is>
      </c>
      <c r="BY198" s="49" t="n">
        <v>0.1</v>
      </c>
      <c r="BZ198" s="61">
        <f>'ETF MTD'!$VI$28/'ETF MTD'!$VI$3-1</f>
        <v/>
      </c>
      <c r="CA198" s="61">
        <f>BY198*BZ198</f>
        <v/>
      </c>
      <c r="CB198" s="61" t="n"/>
      <c r="CC198" s="33" t="inlineStr">
        <is>
          <t>VTABX</t>
        </is>
      </c>
      <c r="CD198" s="49" t="n">
        <v>0.1</v>
      </c>
      <c r="CE198" s="61">
        <f>'ETF MTD'!$VI$28/'ETF MTD'!$VI$3-1</f>
        <v/>
      </c>
      <c r="CF198" s="61">
        <f>CD198*CE198</f>
        <v/>
      </c>
      <c r="CG198" s="61" t="n"/>
      <c r="CH198" s="33" t="inlineStr">
        <is>
          <t>VTABX</t>
        </is>
      </c>
      <c r="CI198" s="49" t="n">
        <v>0.1</v>
      </c>
      <c r="CJ198" s="61">
        <f>'ETF MTD'!$VI$28/'ETF MTD'!$VI$3-1</f>
        <v/>
      </c>
      <c r="CK198" s="61">
        <f>CI198*CJ198</f>
        <v/>
      </c>
      <c r="CL198" s="61" t="n"/>
      <c r="CM198" s="33" t="inlineStr">
        <is>
          <t>VTABX</t>
        </is>
      </c>
      <c r="CN198" s="49" t="n">
        <v>0.1</v>
      </c>
      <c r="CO198" s="61">
        <f>'ETF MTD'!$VI$28/'ETF MTD'!$VI$3-1</f>
        <v/>
      </c>
      <c r="CP198" s="61">
        <f>CN198*CO198</f>
        <v/>
      </c>
      <c r="CQ198" s="61" t="n"/>
      <c r="CR198" s="33" t="inlineStr">
        <is>
          <t>VTABX</t>
        </is>
      </c>
      <c r="CS198" s="49" t="n">
        <v>0.1</v>
      </c>
      <c r="CT198" s="61">
        <f>'ETF MTD'!$VI$28/'ETF MTD'!$VI$3-1</f>
        <v/>
      </c>
      <c r="CU198" s="61">
        <f>CS198*CT198</f>
        <v/>
      </c>
      <c r="CV198" s="61" t="n"/>
      <c r="CW198" s="33" t="inlineStr">
        <is>
          <t>VTABX</t>
        </is>
      </c>
      <c r="CX198" s="49" t="n">
        <v>0.05</v>
      </c>
      <c r="CY198" s="61">
        <f>'ETF MTD'!$VI$28/'ETF MTD'!$VI$3-1</f>
        <v/>
      </c>
      <c r="CZ198" s="61">
        <f>CX198*CY198</f>
        <v/>
      </c>
      <c r="DA198" s="61" t="n"/>
      <c r="DB198" s="33" t="inlineStr">
        <is>
          <t>VTABX</t>
        </is>
      </c>
      <c r="DC198" s="49" t="n">
        <v>0</v>
      </c>
      <c r="DD198" s="61">
        <f>'ETF MTD'!$VI$28/'ETF MTD'!$VI$3-1</f>
        <v/>
      </c>
      <c r="DE198" s="61">
        <f>DC198*DD198</f>
        <v/>
      </c>
      <c r="DF198" s="61" t="n"/>
      <c r="DG198" s="33" t="inlineStr">
        <is>
          <t>VTABX</t>
        </is>
      </c>
      <c r="DH198" s="49" t="n">
        <v>0</v>
      </c>
      <c r="DI198" s="61">
        <f>'ETF MTD'!$VI$28/'ETF MTD'!$VI$3-1</f>
        <v/>
      </c>
      <c r="DJ198" s="61">
        <f>DH198*DI198</f>
        <v/>
      </c>
      <c r="DK198" s="61" t="n"/>
      <c r="DL198" s="33" t="inlineStr">
        <is>
          <t>VTABX</t>
        </is>
      </c>
      <c r="DM198" s="49" t="n">
        <v>0</v>
      </c>
      <c r="DN198" s="61">
        <f>'ETF MTD'!$VI$28/'ETF MTD'!$VI$3-1</f>
        <v/>
      </c>
      <c r="DO198" s="61">
        <f>DM198*DN198</f>
        <v/>
      </c>
      <c r="DP198" s="61" t="n"/>
      <c r="DQ198" s="33" t="inlineStr">
        <is>
          <t>VTABX</t>
        </is>
      </c>
      <c r="DR198" s="49" t="n">
        <v>0</v>
      </c>
      <c r="DS198" s="61">
        <f>'ETF MTD'!$VI$28/'ETF MTD'!$VI$3-1</f>
        <v/>
      </c>
      <c r="DT198" s="61">
        <f>DR198*DS198</f>
        <v/>
      </c>
      <c r="DU198" s="61" t="n"/>
      <c r="DV198" s="33" t="inlineStr">
        <is>
          <t>VTABX</t>
        </is>
      </c>
      <c r="DW198" s="49" t="n">
        <v>0</v>
      </c>
      <c r="DX198" s="61">
        <f>'ETF MTD'!$VI$28/'ETF MTD'!$VI$3-1</f>
        <v/>
      </c>
      <c r="DY198" s="61">
        <f>DW198*DX198</f>
        <v/>
      </c>
      <c r="DZ198" s="61" t="n"/>
      <c r="EA198" s="33" t="inlineStr">
        <is>
          <t>VTABX</t>
        </is>
      </c>
      <c r="EB198" s="49" t="n">
        <v>0</v>
      </c>
      <c r="EC198" s="61">
        <f>'ETF MTD'!$VI$28/'ETF MTD'!$VI$3-1</f>
        <v/>
      </c>
      <c r="ED198" s="61">
        <f>EB198*EC198</f>
        <v/>
      </c>
      <c r="EE198" s="61" t="n"/>
      <c r="EF198" s="33" t="inlineStr">
        <is>
          <t>VTABX</t>
        </is>
      </c>
      <c r="EG198" s="49" t="n">
        <v>0.05</v>
      </c>
      <c r="EH198" s="61">
        <f>'ETF MTD'!$VI$28/'ETF MTD'!$VI$3-1</f>
        <v/>
      </c>
      <c r="EI198" s="61">
        <f>EG198*EH198</f>
        <v/>
      </c>
      <c r="EJ198" s="61" t="n"/>
      <c r="EK198" s="33" t="inlineStr">
        <is>
          <t>VTABX</t>
        </is>
      </c>
      <c r="EL198" s="49" t="n">
        <v>0.05</v>
      </c>
      <c r="EM198" s="61">
        <f>'ETF MTD'!$VI$28/'ETF MTD'!$VI$3-1</f>
        <v/>
      </c>
      <c r="EN198" s="61">
        <f>EL198*EM198</f>
        <v/>
      </c>
      <c r="EO198" s="61" t="n"/>
      <c r="EP198" s="33" t="inlineStr">
        <is>
          <t>VTABX</t>
        </is>
      </c>
      <c r="EQ198" s="49" t="n">
        <v>0.05</v>
      </c>
      <c r="ER198" s="61">
        <f>'ETF MTD'!$VI$28/'ETF MTD'!$VI$3-1</f>
        <v/>
      </c>
      <c r="ES198" s="61">
        <f>EQ198*ER198</f>
        <v/>
      </c>
      <c r="ET198" s="61" t="n"/>
      <c r="EU198" s="33" t="inlineStr">
        <is>
          <t>VTABX</t>
        </is>
      </c>
      <c r="EV198" s="49" t="n">
        <v>0.1</v>
      </c>
      <c r="EW198" s="61">
        <f>'ETF MTD'!$VI$28/'ETF MTD'!$VI$3-1</f>
        <v/>
      </c>
      <c r="EX198" s="61">
        <f>EV198*EW198</f>
        <v/>
      </c>
      <c r="EY198" s="61" t="n"/>
      <c r="EZ198" s="33" t="inlineStr">
        <is>
          <t>VTABX</t>
        </is>
      </c>
      <c r="FA198" s="49" t="n">
        <v>0.05</v>
      </c>
      <c r="FB198" s="61">
        <f>'ETF MTD'!$VI$28/'ETF MTD'!$VI$3-1</f>
        <v/>
      </c>
      <c r="FC198" s="61">
        <f>FA198*FB198</f>
        <v/>
      </c>
      <c r="FD198" s="61" t="n"/>
      <c r="FE198" s="33" t="inlineStr">
        <is>
          <t>VTABX</t>
        </is>
      </c>
      <c r="FF198" s="49" t="n">
        <v>0.1</v>
      </c>
      <c r="FG198" s="61">
        <f>'ETF MTD'!$VI$28/'ETF MTD'!$VI$3-1</f>
        <v/>
      </c>
      <c r="FH198" s="61">
        <f>FF198*FG198</f>
        <v/>
      </c>
      <c r="FI198" s="61" t="n"/>
      <c r="FJ198" s="33" t="inlineStr">
        <is>
          <t>VTABX</t>
        </is>
      </c>
      <c r="FK198" s="49" t="n">
        <v>0.1</v>
      </c>
      <c r="FL198" s="61">
        <f>'ETF MTD'!$VI$28/'ETF MTD'!$VI$3-1</f>
        <v/>
      </c>
      <c r="FM198" s="61">
        <f>FK198*FL198</f>
        <v/>
      </c>
      <c r="FN198" s="61" t="n"/>
      <c r="FO198" s="33" t="inlineStr">
        <is>
          <t>VTABX</t>
        </is>
      </c>
      <c r="FP198" s="49" t="n">
        <v>0.1</v>
      </c>
      <c r="FQ198" s="61">
        <f>'ETF MTD'!$VI$28/'ETF MTD'!$VI$3-1</f>
        <v/>
      </c>
      <c r="FR198" s="61">
        <f>FP198*FQ198</f>
        <v/>
      </c>
      <c r="FS198" s="61" t="n"/>
      <c r="FT198" s="33" t="inlineStr">
        <is>
          <t>VTABX</t>
        </is>
      </c>
      <c r="FU198" s="49" t="n">
        <v>0.1</v>
      </c>
      <c r="FV198" s="61">
        <f>'ETF MTD'!$VI$28/'ETF MTD'!$VI$3-1</f>
        <v/>
      </c>
      <c r="FW198" s="61">
        <f>FU198*FV198</f>
        <v/>
      </c>
      <c r="FX198" s="61" t="n"/>
      <c r="FY198" s="33" t="inlineStr">
        <is>
          <t>VTABX</t>
        </is>
      </c>
      <c r="FZ198" s="41" t="n">
        <v>0.1</v>
      </c>
      <c r="GA198" s="61">
        <f>'ETF MTD'!$VI$28/'ETF MTD'!$VI$3-1</f>
        <v/>
      </c>
      <c r="GB198" s="61">
        <f>FZ198*GA198</f>
        <v/>
      </c>
      <c r="GC198" s="61" t="n"/>
      <c r="GD198" s="33" t="inlineStr">
        <is>
          <t>VTABX</t>
        </is>
      </c>
      <c r="GE198" s="41" t="n">
        <v>0.1</v>
      </c>
      <c r="GF198" s="61">
        <f>'ETF MTD'!$VI$28/'ETF MTD'!$VI$3-1</f>
        <v/>
      </c>
      <c r="GG198" s="61">
        <f>GE198*GF198</f>
        <v/>
      </c>
      <c r="GH198" s="61" t="n"/>
      <c r="GI198" s="33" t="inlineStr">
        <is>
          <t>VTABX</t>
        </is>
      </c>
      <c r="GJ198" s="41" t="n">
        <v>0.05</v>
      </c>
      <c r="GK198" s="61">
        <f>'ETF MTD'!$VI$28/'ETF MTD'!$VI$3-1</f>
        <v/>
      </c>
      <c r="GL198" s="61">
        <f>GJ198*GK198</f>
        <v/>
      </c>
      <c r="GM198" s="61" t="n"/>
      <c r="GN198" s="33" t="inlineStr">
        <is>
          <t>VTABX</t>
        </is>
      </c>
      <c r="GO198" s="41" t="n">
        <v>0.05</v>
      </c>
      <c r="GP198" s="61">
        <f>'ETF MTD'!$VI$28/'ETF MTD'!$VI$3-1</f>
        <v/>
      </c>
      <c r="GQ198" s="61">
        <f>GO198*GP198</f>
        <v/>
      </c>
      <c r="GR198" s="61" t="n"/>
      <c r="GS198" s="33" t="inlineStr">
        <is>
          <t>VTABX</t>
        </is>
      </c>
      <c r="GT198" s="41" t="n">
        <v>0.1</v>
      </c>
      <c r="GU198" s="61">
        <f>'ETF MTD'!$VI$28/'ETF MTD'!$VI$3-1</f>
        <v/>
      </c>
      <c r="GV198" s="61">
        <f>GT198*GU198</f>
        <v/>
      </c>
      <c r="GW198" s="61" t="n"/>
      <c r="GX198" s="33" t="inlineStr">
        <is>
          <t>VTABX</t>
        </is>
      </c>
      <c r="GY198" s="41" t="n">
        <v>0.1</v>
      </c>
      <c r="GZ198" s="61">
        <f>'ETF MTD'!$VI$28/'ETF MTD'!$VI$3-1</f>
        <v/>
      </c>
      <c r="HA198" s="61">
        <f>GY198*GZ198</f>
        <v/>
      </c>
      <c r="HB198" s="61" t="n"/>
      <c r="HC198" s="33" t="inlineStr">
        <is>
          <t>VTABX</t>
        </is>
      </c>
      <c r="HD198" s="41" t="n">
        <v>0</v>
      </c>
      <c r="HE198" s="61">
        <f>'ETF MTD'!$VI$28/'ETF MTD'!$VI$3-1</f>
        <v/>
      </c>
      <c r="HF198" s="61">
        <f>HD198*HE198</f>
        <v/>
      </c>
      <c r="HG198" s="61" t="n"/>
      <c r="HH198" s="33" t="inlineStr">
        <is>
          <t>VTABX</t>
        </is>
      </c>
      <c r="HI198" s="41" t="n">
        <v>0</v>
      </c>
      <c r="HJ198" s="61">
        <f>'ETF MTD'!$VI$28/'ETF MTD'!$VI$3-1</f>
        <v/>
      </c>
      <c r="HK198" s="61">
        <f>HI198*HJ198</f>
        <v/>
      </c>
      <c r="HL198" s="61" t="n"/>
      <c r="HM198" s="33" t="inlineStr">
        <is>
          <t>VTABX</t>
        </is>
      </c>
      <c r="HN198" s="41" t="n">
        <v>0.1</v>
      </c>
      <c r="HO198" s="61">
        <f>'ETF MTD'!$VI$28/'ETF MTD'!$VI$3-1</f>
        <v/>
      </c>
      <c r="HP198" s="61">
        <f>HN198*HO198</f>
        <v/>
      </c>
      <c r="HQ198" s="61" t="n"/>
      <c r="HR198" s="33" t="inlineStr">
        <is>
          <t>VTABX</t>
        </is>
      </c>
      <c r="HS198" s="41" t="n">
        <v>0.1</v>
      </c>
      <c r="HT198" s="61">
        <f>'ETF MTD'!$VI$28/'ETF MTD'!$VI$3-1</f>
        <v/>
      </c>
      <c r="HU198" s="61">
        <f>HS198*HT198</f>
        <v/>
      </c>
      <c r="HV198" s="61" t="n"/>
      <c r="HW198" s="33" t="inlineStr">
        <is>
          <t>VTABX</t>
        </is>
      </c>
      <c r="HX198" s="41" t="n">
        <v>0.1</v>
      </c>
      <c r="HY198" s="61">
        <f>'ETF MTD'!$VI$28/'ETF MTD'!$VI$3-1</f>
        <v/>
      </c>
      <c r="HZ198" s="61">
        <f>HX198*HY198</f>
        <v/>
      </c>
      <c r="IA198" s="61" t="n"/>
      <c r="IB198" s="33" t="inlineStr">
        <is>
          <t>VTABX</t>
        </is>
      </c>
      <c r="IC198" s="41" t="n">
        <v>0.1</v>
      </c>
      <c r="ID198" s="61">
        <f>'ETF MTD'!$VI$28/'ETF MTD'!$VI$3-1</f>
        <v/>
      </c>
      <c r="IE198" s="61">
        <f>IC198*ID198</f>
        <v/>
      </c>
      <c r="IF198" s="61" t="n"/>
      <c r="IG198" s="33" t="inlineStr">
        <is>
          <t>VTABX</t>
        </is>
      </c>
      <c r="IH198" s="41" t="n">
        <v>0.1</v>
      </c>
      <c r="II198" s="61">
        <f>'ETF MTD'!$VI$28/'ETF MTD'!$VI$3-1</f>
        <v/>
      </c>
      <c r="IJ198" s="61">
        <f>IH198*II198</f>
        <v/>
      </c>
      <c r="IK198" s="61" t="n"/>
      <c r="IL198" s="33" t="inlineStr">
        <is>
          <t>VTABX</t>
        </is>
      </c>
      <c r="IM198" s="41" t="n">
        <v>0.1</v>
      </c>
      <c r="IN198" s="61">
        <f>'ETF MTD'!$VI$28/'ETF MTD'!$VI$3-1</f>
        <v/>
      </c>
      <c r="IO198" s="61">
        <f>IM198*IN198</f>
        <v/>
      </c>
      <c r="IP198" s="61" t="n"/>
      <c r="IQ198" s="33" t="inlineStr">
        <is>
          <t>VTABX</t>
        </is>
      </c>
      <c r="IR198" s="41" t="n">
        <v>0</v>
      </c>
      <c r="IS198" s="61">
        <f>'ETF MTD'!$VI$28/'ETF MTD'!$VI$3-1</f>
        <v/>
      </c>
      <c r="IT198" s="61">
        <f>IR198*IS198</f>
        <v/>
      </c>
      <c r="IU198" s="61" t="n"/>
      <c r="IV198" s="33" t="inlineStr">
        <is>
          <t>VTABX</t>
        </is>
      </c>
      <c r="IW198" s="41" t="n">
        <v>0</v>
      </c>
      <c r="IX198" s="61">
        <f>'ETF MTD'!$VI$28/'ETF MTD'!$VI$3-1</f>
        <v/>
      </c>
      <c r="IY198" s="61">
        <f>IW198*IX198</f>
        <v/>
      </c>
      <c r="IZ198" s="61" t="n"/>
      <c r="JA198" s="33" t="inlineStr">
        <is>
          <t>VTABX</t>
        </is>
      </c>
      <c r="JB198" s="41" t="n">
        <v>0</v>
      </c>
      <c r="JC198" s="61">
        <f>'ETF MTD'!$VI$28/'ETF MTD'!$VI$3-1</f>
        <v/>
      </c>
      <c r="JD198" s="61">
        <f>JB198*JC198</f>
        <v/>
      </c>
      <c r="JE198" s="61" t="n"/>
      <c r="JF198" s="33" t="inlineStr">
        <is>
          <t>VTABX</t>
        </is>
      </c>
      <c r="JG198" s="41" t="n">
        <v>0</v>
      </c>
      <c r="JH198" s="61">
        <f>'ETF MTD'!$VI$28/'ETF MTD'!$VI$3-1</f>
        <v/>
      </c>
      <c r="JI198" s="61">
        <f>JG198*JH198</f>
        <v/>
      </c>
      <c r="JJ198" s="61" t="n"/>
      <c r="JK198" s="33" t="inlineStr">
        <is>
          <t>VTABX</t>
        </is>
      </c>
      <c r="JL198" s="41" t="n">
        <v>0</v>
      </c>
      <c r="JM198" s="61">
        <f>'ETF MTD'!$VI$28/'ETF MTD'!$VI$3-1</f>
        <v/>
      </c>
      <c r="JN198" s="61">
        <f>JL198*JM198</f>
        <v/>
      </c>
      <c r="JO198" s="61" t="n"/>
      <c r="JP198" s="33" t="inlineStr">
        <is>
          <t>VTABX</t>
        </is>
      </c>
      <c r="JQ198" s="41" t="n">
        <v>0.05</v>
      </c>
      <c r="JR198" s="61">
        <f>'ETF MTD'!$VI$28/'ETF MTD'!$VI$3-1</f>
        <v/>
      </c>
      <c r="JS198" s="61">
        <f>JQ198*JR198</f>
        <v/>
      </c>
      <c r="JT198" s="61" t="n"/>
      <c r="JU198" s="33" t="inlineStr">
        <is>
          <t>VTABX</t>
        </is>
      </c>
      <c r="JV198" s="41" t="n">
        <v>0.05</v>
      </c>
      <c r="JW198" s="61">
        <f>'ETF MTD'!$VI$28/'ETF MTD'!$VI$3-1</f>
        <v/>
      </c>
      <c r="JX198" s="61">
        <f>JV198*JW198</f>
        <v/>
      </c>
      <c r="JY198" s="61" t="n"/>
      <c r="JZ198" t="inlineStr">
        <is>
          <t>Foreign Bonds</t>
        </is>
      </c>
      <c r="KA198" s="41" t="n">
        <v>0</v>
      </c>
      <c r="KB198" s="61">
        <f>'ETF MTD'!$VI$28/'ETF MTD'!$VI$3-1</f>
        <v/>
      </c>
      <c r="KC198" s="61">
        <f>KA198*KB198</f>
        <v/>
      </c>
      <c r="KD198" s="61" t="n"/>
      <c r="KE198" t="inlineStr">
        <is>
          <t>Foreign Bonds</t>
        </is>
      </c>
      <c r="KF198" s="41" t="n">
        <v>0</v>
      </c>
      <c r="KG198" s="61">
        <f>'ETF MTD'!$VI$28/'ETF MTD'!$VI$3-1</f>
        <v/>
      </c>
      <c r="KH198" s="61">
        <f>KF198*KG198</f>
        <v/>
      </c>
      <c r="KI198" s="61" t="n"/>
      <c r="KJ198" t="inlineStr">
        <is>
          <t>Foreign Bonds</t>
        </is>
      </c>
      <c r="KK198" s="41" t="n">
        <v>0</v>
      </c>
      <c r="KL198" s="61">
        <f>'ETF MTD'!$VI$28/'ETF MTD'!$VI$3-1</f>
        <v/>
      </c>
      <c r="KM198" s="61">
        <f>KK198*KL198</f>
        <v/>
      </c>
      <c r="KN198" s="61" t="n"/>
      <c r="KO198" t="inlineStr">
        <is>
          <t>Foreign Bonds</t>
        </is>
      </c>
      <c r="KP198" s="41" t="n">
        <v>0</v>
      </c>
      <c r="KQ198" s="61">
        <f>'ETF MTD'!$VI$28/'ETF MTD'!$VI$3-1</f>
        <v/>
      </c>
      <c r="KR198" s="61">
        <f>KP198*KQ198</f>
        <v/>
      </c>
      <c r="KS198" s="61" t="n"/>
      <c r="KT198" t="inlineStr">
        <is>
          <t>Foreign Bonds</t>
        </is>
      </c>
      <c r="KU198" s="41" t="n">
        <v>0</v>
      </c>
      <c r="KV198" s="61">
        <f>'ETF MTD'!$VI$28/'ETF MTD'!$VI$3-1</f>
        <v/>
      </c>
      <c r="KW198" s="61">
        <f>KU198*KV198</f>
        <v/>
      </c>
      <c r="KX198" s="61" t="n"/>
      <c r="KY198" t="inlineStr">
        <is>
          <t>Foreign Bonds</t>
        </is>
      </c>
      <c r="KZ198" s="41" t="n">
        <v>0</v>
      </c>
      <c r="LA198" s="61">
        <f>'ETF MTD'!$VI$28/'ETF MTD'!$VI$3-1</f>
        <v/>
      </c>
      <c r="LB198" s="61">
        <f>KZ198*LA198</f>
        <v/>
      </c>
      <c r="LC198" s="61" t="n"/>
      <c r="LD198" t="inlineStr">
        <is>
          <t>Foreign Bonds</t>
        </is>
      </c>
      <c r="LE198" s="41" t="n">
        <v>0</v>
      </c>
      <c r="LF198" s="61">
        <f>'ETF MTD'!$VI$28/'ETF MTD'!$VI$3-1</f>
        <v/>
      </c>
      <c r="LG198" s="61">
        <f>LE198*LF198</f>
        <v/>
      </c>
      <c r="LH198" s="61" t="n"/>
      <c r="LI198" t="inlineStr">
        <is>
          <t>Foreign Bonds</t>
        </is>
      </c>
      <c r="LJ198" s="41" t="n">
        <v>0</v>
      </c>
      <c r="LK198" s="61">
        <f>'ETF MTD'!$VI$28/'ETF MTD'!$VI$3-1</f>
        <v/>
      </c>
      <c r="LL198" s="61">
        <f>LJ198*LK198</f>
        <v/>
      </c>
      <c r="LM198" s="61" t="n"/>
      <c r="LN198" t="inlineStr">
        <is>
          <t>Foreign Bonds</t>
        </is>
      </c>
      <c r="LO198" s="41" t="n">
        <v>0</v>
      </c>
      <c r="LP198" s="61">
        <f>'ETF MTD'!$VI$28/'ETF MTD'!$VI$3-1</f>
        <v/>
      </c>
      <c r="LQ198" s="61">
        <f>LO198*LP198</f>
        <v/>
      </c>
      <c r="LR198" s="61" t="n"/>
      <c r="LS198" t="inlineStr">
        <is>
          <t>Foreign Bonds</t>
        </is>
      </c>
      <c r="LT198" s="41" t="n">
        <v>0</v>
      </c>
      <c r="LU198" s="61">
        <f>'ETF MTD'!$VI$28/'ETF MTD'!$VI$3-1</f>
        <v/>
      </c>
      <c r="LV198" s="61">
        <f>LT198*LU198</f>
        <v/>
      </c>
      <c r="LW198" s="61" t="n"/>
      <c r="LX198" t="inlineStr">
        <is>
          <t>Foreign Bonds</t>
        </is>
      </c>
      <c r="LY198" s="41" t="n">
        <v>0</v>
      </c>
      <c r="LZ198" s="61">
        <f>'ETF MTD'!$VI$28/'ETF MTD'!$VI$3-1</f>
        <v/>
      </c>
      <c r="MA198" s="61">
        <f>LY198*LZ198</f>
        <v/>
      </c>
      <c r="MB198" s="61" t="n"/>
      <c r="MC198" t="inlineStr">
        <is>
          <t>Foreign Bonds</t>
        </is>
      </c>
      <c r="MD198" s="41" t="n">
        <v>0</v>
      </c>
      <c r="ME198" s="61">
        <f>'ETF MTD'!$VI$28/'ETF MTD'!$VI$3-1</f>
        <v/>
      </c>
      <c r="MF198" s="61">
        <f>MD198*ME198</f>
        <v/>
      </c>
      <c r="MG198" s="61" t="n"/>
      <c r="MH198" t="inlineStr">
        <is>
          <t>Foreign Bonds</t>
        </is>
      </c>
      <c r="MI198" s="41" t="n">
        <v>0</v>
      </c>
      <c r="MJ198" s="61">
        <f>'ETF MTD'!$VI$28/'ETF MTD'!$VI$3-1</f>
        <v/>
      </c>
      <c r="MK198" s="61">
        <f>MI198*MJ198</f>
        <v/>
      </c>
      <c r="ML198" s="61" t="n"/>
      <c r="MM198" t="inlineStr">
        <is>
          <t>Foreign Bonds</t>
        </is>
      </c>
      <c r="MN198" s="41" t="n">
        <v>0</v>
      </c>
      <c r="MO198" s="61">
        <f>'ETF MTD'!$VI$28/'ETF MTD'!$VI$3-1</f>
        <v/>
      </c>
      <c r="MP198" s="61">
        <f>MN198*MO198</f>
        <v/>
      </c>
      <c r="MQ198" s="33" t="inlineStr">
        <is>
          <t>BWX</t>
        </is>
      </c>
      <c r="MR198" t="inlineStr">
        <is>
          <t>Foreign Bonds</t>
        </is>
      </c>
      <c r="MS198" s="41" t="n">
        <v>0.05</v>
      </c>
      <c r="MT198" s="61">
        <f>'ETF MTD'!$VI$28/'ETF MTD'!$VI$3-1</f>
        <v/>
      </c>
      <c r="MU198" s="61">
        <f>MS198*MT198</f>
        <v/>
      </c>
      <c r="MV198" s="61" t="n"/>
      <c r="MW198" t="inlineStr">
        <is>
          <t>Foreign Bonds</t>
        </is>
      </c>
      <c r="MX198" s="50">
        <f>MN198</f>
        <v/>
      </c>
      <c r="MY198" s="61">
        <f>'ETF MTD'!$VI$28/'ETF MTD'!$VI$3-1</f>
        <v/>
      </c>
      <c r="MZ198" s="61">
        <f>MX198*MY198</f>
        <v/>
      </c>
      <c r="NA198" s="33" t="n"/>
      <c r="NB198" t="inlineStr">
        <is>
          <t>Foreign Bonds</t>
        </is>
      </c>
      <c r="NC198" s="41" t="n">
        <v>0.05</v>
      </c>
      <c r="ND198" s="61">
        <f>'ETF MTD'!$VI$28/'ETF MTD'!$VI$3-1</f>
        <v/>
      </c>
      <c r="NE198" s="61">
        <f>NC198*ND198</f>
        <v/>
      </c>
      <c r="NF198" s="33" t="n"/>
      <c r="NG198" t="inlineStr">
        <is>
          <t>Foreign Bonds</t>
        </is>
      </c>
      <c r="NH198" s="41" t="n">
        <v>0</v>
      </c>
      <c r="NI198" s="61">
        <f>'ETF MTD'!$VI$28/'ETF MTD'!$VI$3-1</f>
        <v/>
      </c>
      <c r="NJ198" s="61">
        <f>NH198*NI198</f>
        <v/>
      </c>
      <c r="NK198" s="33" t="n"/>
      <c r="NL198" t="inlineStr">
        <is>
          <t>Foreign Bonds</t>
        </is>
      </c>
      <c r="NM198" s="41" t="n">
        <v>0.05</v>
      </c>
      <c r="NN198" s="61">
        <f>'ETF MTD'!$VI$28/'ETF MTD'!$VI$3-1</f>
        <v/>
      </c>
      <c r="NO198" s="61">
        <f>NM198*NN198</f>
        <v/>
      </c>
      <c r="NP198" s="33" t="n"/>
      <c r="NQ198" t="inlineStr">
        <is>
          <t>Foreign Bonds</t>
        </is>
      </c>
      <c r="NR198" s="41" t="n">
        <v>0.05</v>
      </c>
      <c r="NS198" s="61">
        <f>'ETF MTD'!$VI$28/'ETF MTD'!$VI$3-1</f>
        <v/>
      </c>
      <c r="NT198" s="61">
        <f>NR198*NS198</f>
        <v/>
      </c>
      <c r="NU198" s="33" t="n"/>
      <c r="NV198" t="inlineStr">
        <is>
          <t>Foreign Bonds</t>
        </is>
      </c>
      <c r="NW198" s="41" t="n">
        <v>0</v>
      </c>
      <c r="NX198" s="61">
        <f>'ETF MTD'!$VI$28/'ETF MTD'!$VI$3-1</f>
        <v/>
      </c>
      <c r="NY198" s="61">
        <f>NW198*NX198</f>
        <v/>
      </c>
      <c r="NZ198" s="33" t="n"/>
      <c r="OA198" t="inlineStr">
        <is>
          <t>Foreign Bonds</t>
        </is>
      </c>
      <c r="OB198" s="41" t="n">
        <v>0</v>
      </c>
      <c r="OC198" s="61">
        <f>'ETF MTD'!$VI$28/'ETF MTD'!$VI$3-1</f>
        <v/>
      </c>
      <c r="OD198" s="61">
        <f>OB198*OC198</f>
        <v/>
      </c>
      <c r="OE198" s="33" t="n"/>
      <c r="OF198" t="inlineStr">
        <is>
          <t>Foreign Bonds</t>
        </is>
      </c>
      <c r="OG198" s="41" t="n">
        <v>0.05</v>
      </c>
      <c r="OH198" s="61">
        <f>'ETF MTD'!$VI$28/'ETF MTD'!$VI$3-1</f>
        <v/>
      </c>
      <c r="OI198" s="61">
        <f>OG198*OH198</f>
        <v/>
      </c>
      <c r="OJ198" s="33" t="n"/>
      <c r="OK198" t="inlineStr">
        <is>
          <t>Foreign Bonds</t>
        </is>
      </c>
      <c r="OL198" s="41" t="n">
        <v>0</v>
      </c>
      <c r="OM198" s="61">
        <f>'ETF MTD'!$VI$28/'ETF MTD'!$VI$3-1</f>
        <v/>
      </c>
      <c r="ON198" s="61">
        <f>OL198*OM198</f>
        <v/>
      </c>
      <c r="OO198" s="33" t="n"/>
      <c r="OP198" t="inlineStr">
        <is>
          <t>Foreign Bonds</t>
        </is>
      </c>
      <c r="OQ198" s="41" t="n">
        <v>0.115</v>
      </c>
      <c r="OR198" s="61">
        <f>'ETF MTD'!$VI$28/'ETF MTD'!$VI$3-1</f>
        <v/>
      </c>
      <c r="OS198" s="61">
        <f>OQ198*OR198</f>
        <v/>
      </c>
      <c r="OT198" s="33" t="n"/>
      <c r="OU198" t="inlineStr">
        <is>
          <t>Foreign Bonds</t>
        </is>
      </c>
      <c r="OV198" s="41" t="n">
        <v>0</v>
      </c>
      <c r="OW198" s="61">
        <f>'ETF MTD'!$VI$28/'ETF MTD'!$VI$3-1</f>
        <v/>
      </c>
      <c r="OX198" s="61">
        <f>OV198*OW198</f>
        <v/>
      </c>
      <c r="OY198" s="33" t="n"/>
      <c r="OZ198" t="inlineStr">
        <is>
          <t>Foreign Bonds</t>
        </is>
      </c>
      <c r="PA198" s="41" t="n">
        <v>0.05</v>
      </c>
      <c r="PB198" s="61">
        <f>'ETF MTD'!$VI$28/'ETF MTD'!$VI$3-1</f>
        <v/>
      </c>
      <c r="PC198" s="61">
        <f>PA198*PB198</f>
        <v/>
      </c>
      <c r="PD198" s="33" t="n"/>
      <c r="PE198" t="inlineStr">
        <is>
          <t>Foreign Bonds</t>
        </is>
      </c>
      <c r="PF198" s="41" t="n">
        <v>0.05</v>
      </c>
      <c r="PG198" s="61">
        <f>'ETF MTD'!$VI$28/'ETF MTD'!$VI$3-1</f>
        <v/>
      </c>
      <c r="PH198" s="61">
        <f>PF198*PG198</f>
        <v/>
      </c>
      <c r="PI198" s="33" t="n"/>
      <c r="PJ198" t="inlineStr">
        <is>
          <t>Foreign Bonds</t>
        </is>
      </c>
      <c r="PK198" s="41" t="n">
        <v>0.1</v>
      </c>
      <c r="PL198" s="61">
        <f>'ETF MTD'!$VI$28/'ETF MTD'!$VI$3-1</f>
        <v/>
      </c>
      <c r="PM198" s="61">
        <f>PK198*PL198</f>
        <v/>
      </c>
      <c r="PN198" s="33" t="n"/>
      <c r="PO198" t="inlineStr">
        <is>
          <t>Foreign Bonds</t>
        </is>
      </c>
      <c r="PP198" s="41" t="n">
        <v>0</v>
      </c>
      <c r="PQ198" s="61">
        <f>'ETF MTD'!$VI$28/'ETF MTD'!$VI$3-1</f>
        <v/>
      </c>
      <c r="PR198" s="61">
        <f>PP198*PQ198</f>
        <v/>
      </c>
      <c r="PS198" s="33" t="n"/>
      <c r="PT198" t="inlineStr">
        <is>
          <t>Foreign Bonds</t>
        </is>
      </c>
      <c r="PU198" s="41" t="n">
        <v>0</v>
      </c>
      <c r="PV198" s="61">
        <f>'ETF MTD'!$VI$28/'ETF MTD'!$VI$3-1</f>
        <v/>
      </c>
      <c r="PW198" s="61">
        <f>PU198*PV198</f>
        <v/>
      </c>
      <c r="PX198" s="33" t="n"/>
      <c r="PY198" t="inlineStr">
        <is>
          <t>Foreign Bonds</t>
        </is>
      </c>
      <c r="PZ198" s="41" t="n">
        <v>0</v>
      </c>
      <c r="QA198" s="61">
        <f>'ETF MTD'!$VI$28/'ETF MTD'!$VI$3-1</f>
        <v/>
      </c>
      <c r="QB198" s="61">
        <f>PZ198*QA198</f>
        <v/>
      </c>
      <c r="QC198" s="33" t="n"/>
      <c r="QD198" t="inlineStr">
        <is>
          <t>Foreign Bonds</t>
        </is>
      </c>
      <c r="QE198" s="41" t="n">
        <v>0</v>
      </c>
      <c r="QF198" s="61">
        <f>'ETF MTD'!$VI$28/'ETF MTD'!$VI$3-1</f>
        <v/>
      </c>
      <c r="QG198" s="61">
        <f>QE198*QF198</f>
        <v/>
      </c>
      <c r="QH198" s="61" t="n"/>
      <c r="QI198" t="inlineStr">
        <is>
          <t>Foreign Bonds</t>
        </is>
      </c>
      <c r="QJ198" s="41" t="n">
        <v>0</v>
      </c>
      <c r="QK198" s="61">
        <f>'ETF MTD'!$VI$28/'ETF MTD'!$VI$3-1</f>
        <v/>
      </c>
      <c r="QL198" s="61">
        <f>QJ198*QK198</f>
        <v/>
      </c>
      <c r="QM198" s="33" t="n"/>
      <c r="QN198" t="inlineStr">
        <is>
          <t>Foreign Bonds</t>
        </is>
      </c>
      <c r="QO198" s="41" t="n">
        <v>0</v>
      </c>
      <c r="QP198" s="61">
        <f>'ETF MTD'!$VI$28/'ETF MTD'!$VI$3-1</f>
        <v/>
      </c>
      <c r="QQ198" s="61">
        <f>QO198*QP198</f>
        <v/>
      </c>
      <c r="QR198" s="33" t="n"/>
      <c r="QS198" t="inlineStr">
        <is>
          <t>Foreign Bonds</t>
        </is>
      </c>
      <c r="QT198" s="41" t="n">
        <v>0.1</v>
      </c>
      <c r="QU198" s="61">
        <f>'ETF MTD'!$VI$28/'ETF MTD'!$VI$3-1</f>
        <v/>
      </c>
      <c r="QV198" s="61">
        <f>QT198*QU198</f>
        <v/>
      </c>
      <c r="QW198" s="33" t="n"/>
      <c r="QX198" t="inlineStr">
        <is>
          <t>Foreign Bonds</t>
        </is>
      </c>
      <c r="QY198" s="41" t="n">
        <v>0.1</v>
      </c>
      <c r="QZ198" s="61">
        <f>'ETF MTD'!$VI$28/'ETF MTD'!$VI$3-1</f>
        <v/>
      </c>
      <c r="RA198" s="61">
        <f>QY198*QZ198</f>
        <v/>
      </c>
      <c r="RB198" s="33" t="n"/>
      <c r="RC198" t="inlineStr">
        <is>
          <t>Foreign Bonds</t>
        </is>
      </c>
      <c r="RD198" s="41" t="n">
        <v>0.05</v>
      </c>
      <c r="RE198" s="61">
        <f>'ETF MTD'!$VI$28/'ETF MTD'!$VI$3-1</f>
        <v/>
      </c>
      <c r="RF198" s="61">
        <f>RD198*RE198</f>
        <v/>
      </c>
      <c r="RG198" s="33" t="n"/>
      <c r="RH198" t="inlineStr">
        <is>
          <t>Foreign Bonds</t>
        </is>
      </c>
      <c r="RI198" s="41" t="n">
        <v>0</v>
      </c>
      <c r="RJ198" s="61">
        <f>'ETF MTD'!$VI$28/'ETF MTD'!$VI$3-1</f>
        <v/>
      </c>
      <c r="RK198" s="61">
        <f>RI198*RJ198</f>
        <v/>
      </c>
      <c r="RL198" s="61" t="n"/>
    </row>
    <row r="199">
      <c r="U199" s="33" t="inlineStr">
        <is>
          <t>VAIPX</t>
        </is>
      </c>
      <c r="V199" s="49" t="n">
        <v>0.15</v>
      </c>
      <c r="W199" s="61">
        <f>'ETF MTD'!$DU$28/'ETF MTD'!$DU$3-1</f>
        <v/>
      </c>
      <c r="X199" s="61">
        <f>V199*W199</f>
        <v/>
      </c>
      <c r="Y199" s="61" t="n"/>
      <c r="Z199" s="33" t="inlineStr">
        <is>
          <t>VAIPX</t>
        </is>
      </c>
      <c r="AA199" s="49" t="n">
        <v>0.15</v>
      </c>
      <c r="AB199" s="61">
        <f>'ETF MTD'!$DU$28/'ETF MTD'!$DU$3-1</f>
        <v/>
      </c>
      <c r="AC199" s="61">
        <f>AA199*AB199</f>
        <v/>
      </c>
      <c r="AD199" s="61" t="n"/>
      <c r="AE199" s="33" t="inlineStr">
        <is>
          <t>VAIPX</t>
        </is>
      </c>
      <c r="AF199" s="49" t="n">
        <v>0.15</v>
      </c>
      <c r="AG199" s="61">
        <f>'ETF MTD'!$DU$28/'ETF MTD'!$DU$3-1</f>
        <v/>
      </c>
      <c r="AH199" s="61">
        <f>AF199*AG199</f>
        <v/>
      </c>
      <c r="AI199" s="61" t="n"/>
      <c r="AJ199" s="33" t="inlineStr">
        <is>
          <t>VAIPX</t>
        </is>
      </c>
      <c r="AK199" s="49" t="n">
        <v>0.15</v>
      </c>
      <c r="AL199" s="61">
        <f>'ETF MTD'!$DU$28/'ETF MTD'!$DU$3-1</f>
        <v/>
      </c>
      <c r="AM199" s="61">
        <f>AK199*AL199</f>
        <v/>
      </c>
      <c r="AN199" s="61" t="n"/>
      <c r="AO199" s="33" t="inlineStr">
        <is>
          <t>VAIPX</t>
        </is>
      </c>
      <c r="AP199" s="49" t="n">
        <v>0.075</v>
      </c>
      <c r="AQ199" s="61">
        <f>'ETF MTD'!$DU$28/'ETF MTD'!$DU$3-1</f>
        <v/>
      </c>
      <c r="AR199" s="61">
        <f>AP199*AQ199</f>
        <v/>
      </c>
      <c r="AS199" s="61" t="n"/>
      <c r="AT199" s="33" t="inlineStr">
        <is>
          <t>VAIPX</t>
        </is>
      </c>
      <c r="AU199" s="49" t="n">
        <v>0.075</v>
      </c>
      <c r="AV199" s="61">
        <f>'ETF MTD'!$DU$28/'ETF MTD'!$DU$3-1</f>
        <v/>
      </c>
      <c r="AW199" s="61">
        <f>AU199*AV199</f>
        <v/>
      </c>
      <c r="AX199" s="61" t="n"/>
      <c r="AY199" s="33" t="inlineStr">
        <is>
          <t>VAIPX</t>
        </is>
      </c>
      <c r="AZ199" s="49" t="n">
        <v>0.075</v>
      </c>
      <c r="BA199" s="61">
        <f>'ETF MTD'!$DU$28/'ETF MTD'!$DU$3-1</f>
        <v/>
      </c>
      <c r="BB199" s="61">
        <f>AZ199*BA199</f>
        <v/>
      </c>
      <c r="BC199" s="61" t="n"/>
      <c r="BD199" s="33" t="inlineStr">
        <is>
          <t>VAIPX</t>
        </is>
      </c>
      <c r="BE199" s="49" t="n">
        <v>0.075</v>
      </c>
      <c r="BF199" s="61">
        <f>'ETF MTD'!$DU$28/'ETF MTD'!$DU$3-1</f>
        <v/>
      </c>
      <c r="BG199" s="61">
        <f>BE199*BF199</f>
        <v/>
      </c>
      <c r="BH199" s="61" t="n"/>
      <c r="BI199" s="33" t="inlineStr">
        <is>
          <t>VAIPX</t>
        </is>
      </c>
      <c r="BJ199" s="49" t="n">
        <v>0</v>
      </c>
      <c r="BK199" s="61">
        <f>'ETF MTD'!$DU$28/'ETF MTD'!$DU$3-1</f>
        <v/>
      </c>
      <c r="BL199" s="61">
        <f>BJ199*BK199</f>
        <v/>
      </c>
      <c r="BM199" s="61" t="n"/>
      <c r="BN199" s="33" t="inlineStr">
        <is>
          <t>VAIPX</t>
        </is>
      </c>
      <c r="BO199" s="49" t="n">
        <v>0.075</v>
      </c>
      <c r="BP199" s="61">
        <f>'ETF MTD'!$DU$28/'ETF MTD'!$DU$3-1</f>
        <v/>
      </c>
      <c r="BQ199" s="61">
        <f>BO199*BP199</f>
        <v/>
      </c>
      <c r="BR199" s="61" t="n"/>
      <c r="BS199" s="33" t="inlineStr">
        <is>
          <t>VAIPX</t>
        </is>
      </c>
      <c r="BT199" s="49" t="n">
        <v>0</v>
      </c>
      <c r="BU199" s="61">
        <f>'ETF MTD'!$DU$28/'ETF MTD'!$DU$3-1</f>
        <v/>
      </c>
      <c r="BV199" s="61">
        <f>BT199*BU199</f>
        <v/>
      </c>
      <c r="BW199" s="61" t="n"/>
      <c r="BX199" s="33" t="inlineStr">
        <is>
          <t>VAIPX</t>
        </is>
      </c>
      <c r="BY199" s="49" t="n">
        <v>0.075</v>
      </c>
      <c r="BZ199" s="61">
        <f>'ETF MTD'!$DU$28/'ETF MTD'!$DU$3-1</f>
        <v/>
      </c>
      <c r="CA199" s="61">
        <f>BY199*BZ199</f>
        <v/>
      </c>
      <c r="CB199" s="61" t="n"/>
      <c r="CC199" s="33" t="inlineStr">
        <is>
          <t>VAIPX</t>
        </is>
      </c>
      <c r="CD199" s="49" t="n">
        <v>0</v>
      </c>
      <c r="CE199" s="61">
        <f>'ETF MTD'!$DU$28/'ETF MTD'!$DU$3-1</f>
        <v/>
      </c>
      <c r="CF199" s="61">
        <f>CD199*CE199</f>
        <v/>
      </c>
      <c r="CG199" s="61" t="n"/>
      <c r="CH199" s="33" t="inlineStr">
        <is>
          <t>VAIPX</t>
        </is>
      </c>
      <c r="CI199" s="49" t="n">
        <v>0</v>
      </c>
      <c r="CJ199" s="61">
        <f>'ETF MTD'!$DU$28/'ETF MTD'!$DU$3-1</f>
        <v/>
      </c>
      <c r="CK199" s="61">
        <f>CI199*CJ199</f>
        <v/>
      </c>
      <c r="CL199" s="61" t="n"/>
      <c r="CM199" s="33" t="inlineStr">
        <is>
          <t>VAIPX</t>
        </is>
      </c>
      <c r="CN199" s="49" t="n">
        <v>0</v>
      </c>
      <c r="CO199" s="61">
        <f>'ETF MTD'!$DU$28/'ETF MTD'!$DU$3-1</f>
        <v/>
      </c>
      <c r="CP199" s="61">
        <f>CN199*CO199</f>
        <v/>
      </c>
      <c r="CQ199" s="61" t="n"/>
      <c r="CR199" s="33" t="inlineStr">
        <is>
          <t>VAIPX</t>
        </is>
      </c>
      <c r="CS199" s="49" t="n">
        <v>0</v>
      </c>
      <c r="CT199" s="61">
        <f>'ETF MTD'!$DU$28/'ETF MTD'!$DU$3-1</f>
        <v/>
      </c>
      <c r="CU199" s="61">
        <f>CS199*CT199</f>
        <v/>
      </c>
      <c r="CV199" s="61" t="n"/>
      <c r="CW199" s="33" t="inlineStr">
        <is>
          <t>VAIPX</t>
        </is>
      </c>
      <c r="CX199" s="49" t="n">
        <v>0</v>
      </c>
      <c r="CY199" s="61">
        <f>'ETF MTD'!$DU$28/'ETF MTD'!$DU$3-1</f>
        <v/>
      </c>
      <c r="CZ199" s="61">
        <f>CX199*CY199</f>
        <v/>
      </c>
      <c r="DA199" s="61" t="n"/>
      <c r="DB199" s="33" t="inlineStr">
        <is>
          <t>VAIPX</t>
        </is>
      </c>
      <c r="DC199" s="49" t="n">
        <v>0.075</v>
      </c>
      <c r="DD199" s="61">
        <f>'ETF MTD'!$DU$28/'ETF MTD'!$DU$3-1</f>
        <v/>
      </c>
      <c r="DE199" s="61">
        <f>DC199*DD199</f>
        <v/>
      </c>
      <c r="DF199" s="61" t="n"/>
      <c r="DG199" s="33" t="inlineStr">
        <is>
          <t>VAIPX</t>
        </is>
      </c>
      <c r="DH199" s="49" t="n">
        <v>0</v>
      </c>
      <c r="DI199" s="61">
        <f>'ETF MTD'!$DU$28/'ETF MTD'!$DU$3-1</f>
        <v/>
      </c>
      <c r="DJ199" s="61">
        <f>DH199*DI199</f>
        <v/>
      </c>
      <c r="DK199" s="61" t="n"/>
      <c r="DL199" s="33" t="inlineStr">
        <is>
          <t>VAIPX</t>
        </is>
      </c>
      <c r="DM199" s="49" t="n">
        <v>0.075</v>
      </c>
      <c r="DN199" s="61">
        <f>'ETF MTD'!$DU$28/'ETF MTD'!$DU$3-1</f>
        <v/>
      </c>
      <c r="DO199" s="61">
        <f>DM199*DN199</f>
        <v/>
      </c>
      <c r="DP199" s="61" t="n"/>
      <c r="DQ199" s="33" t="inlineStr">
        <is>
          <t>VAIPX</t>
        </is>
      </c>
      <c r="DR199" s="49" t="n">
        <v>0</v>
      </c>
      <c r="DS199" s="61">
        <f>'ETF MTD'!$DU$28/'ETF MTD'!$DU$3-1</f>
        <v/>
      </c>
      <c r="DT199" s="61">
        <f>DR199*DS199</f>
        <v/>
      </c>
      <c r="DU199" s="61" t="n"/>
      <c r="DV199" s="33" t="inlineStr">
        <is>
          <t>VAIPX</t>
        </is>
      </c>
      <c r="DW199" s="49" t="n">
        <v>0</v>
      </c>
      <c r="DX199" s="61">
        <f>'ETF MTD'!$DU$28/'ETF MTD'!$DU$3-1</f>
        <v/>
      </c>
      <c r="DY199" s="61">
        <f>DW199*DX199</f>
        <v/>
      </c>
      <c r="DZ199" s="61" t="n"/>
      <c r="EA199" s="33" t="inlineStr">
        <is>
          <t>VAIPX</t>
        </is>
      </c>
      <c r="EB199" s="49" t="n">
        <v>0</v>
      </c>
      <c r="EC199" s="61">
        <f>'ETF MTD'!$DU$28/'ETF MTD'!$DU$3-1</f>
        <v/>
      </c>
      <c r="ED199" s="61">
        <f>EB199*EC199</f>
        <v/>
      </c>
      <c r="EE199" s="61" t="n"/>
      <c r="EF199" s="33" t="inlineStr">
        <is>
          <t>VAIPX</t>
        </is>
      </c>
      <c r="EG199" s="49" t="n">
        <v>0</v>
      </c>
      <c r="EH199" s="61">
        <f>'ETF MTD'!$DU$28/'ETF MTD'!$DU$3-1</f>
        <v/>
      </c>
      <c r="EI199" s="61">
        <f>EG199*EH199</f>
        <v/>
      </c>
      <c r="EJ199" s="61" t="n"/>
      <c r="EK199" s="33" t="inlineStr">
        <is>
          <t>VAIPX</t>
        </is>
      </c>
      <c r="EL199" s="49" t="n">
        <v>0</v>
      </c>
      <c r="EM199" s="61">
        <f>'ETF MTD'!$DU$28/'ETF MTD'!$DU$3-1</f>
        <v/>
      </c>
      <c r="EN199" s="61">
        <f>EL199*EM199</f>
        <v/>
      </c>
      <c r="EO199" s="61" t="n"/>
      <c r="EP199" s="33" t="inlineStr">
        <is>
          <t>VAIPX</t>
        </is>
      </c>
      <c r="EQ199" s="49" t="n">
        <v>0.075</v>
      </c>
      <c r="ER199" s="61">
        <f>'ETF MTD'!$DU$28/'ETF MTD'!$DU$3-1</f>
        <v/>
      </c>
      <c r="ES199" s="61">
        <f>EQ199*ER199</f>
        <v/>
      </c>
      <c r="ET199" s="61" t="n"/>
      <c r="EU199" s="33" t="inlineStr">
        <is>
          <t>VAIPX</t>
        </is>
      </c>
      <c r="EV199" s="49" t="n">
        <v>0.075</v>
      </c>
      <c r="EW199" s="61">
        <f>'ETF MTD'!$DU$28/'ETF MTD'!$DU$3-1</f>
        <v/>
      </c>
      <c r="EX199" s="61">
        <f>EV199*EW199</f>
        <v/>
      </c>
      <c r="EY199" s="61" t="n"/>
      <c r="EZ199" s="33" t="inlineStr">
        <is>
          <t>VAIPX</t>
        </is>
      </c>
      <c r="FA199" s="49" t="n">
        <v>0.15</v>
      </c>
      <c r="FB199" s="61">
        <f>'ETF MTD'!$DU$28/'ETF MTD'!$DU$3-1</f>
        <v/>
      </c>
      <c r="FC199" s="61">
        <f>FA199*FB199</f>
        <v/>
      </c>
      <c r="FD199" s="61" t="n"/>
      <c r="FE199" s="33" t="inlineStr">
        <is>
          <t>VAIPX</t>
        </is>
      </c>
      <c r="FF199" s="49" t="n">
        <v>0.15</v>
      </c>
      <c r="FG199" s="61">
        <f>'ETF MTD'!$DU$28/'ETF MTD'!$DU$3-1</f>
        <v/>
      </c>
      <c r="FH199" s="61">
        <f>FF199*FG199</f>
        <v/>
      </c>
      <c r="FI199" s="61" t="n"/>
      <c r="FJ199" s="33" t="inlineStr">
        <is>
          <t>VAIPX</t>
        </is>
      </c>
      <c r="FK199" s="49" t="n">
        <v>0.15</v>
      </c>
      <c r="FL199" s="61">
        <f>'ETF MTD'!$DU$28/'ETF MTD'!$DU$3-1</f>
        <v/>
      </c>
      <c r="FM199" s="61">
        <f>FK199*FL199</f>
        <v/>
      </c>
      <c r="FN199" s="61" t="n"/>
      <c r="FO199" s="33" t="inlineStr">
        <is>
          <t>VAIPX</t>
        </is>
      </c>
      <c r="FP199" s="49" t="n">
        <v>0.15</v>
      </c>
      <c r="FQ199" s="61">
        <f>'ETF MTD'!$DU$28/'ETF MTD'!$DU$3-1</f>
        <v/>
      </c>
      <c r="FR199" s="61">
        <f>FP199*FQ199</f>
        <v/>
      </c>
      <c r="FS199" s="61" t="n"/>
      <c r="FT199" s="33" t="inlineStr">
        <is>
          <t>VAIPX</t>
        </is>
      </c>
      <c r="FU199" s="49" t="n">
        <v>0.15</v>
      </c>
      <c r="FV199" s="61">
        <f>'ETF MTD'!$DU$28/'ETF MTD'!$DU$3-1</f>
        <v/>
      </c>
      <c r="FW199" s="61">
        <f>FU199*FV199</f>
        <v/>
      </c>
      <c r="FX199" s="61" t="n"/>
      <c r="FY199" s="33" t="inlineStr">
        <is>
          <t>VAIPX</t>
        </is>
      </c>
      <c r="FZ199" s="41" t="n">
        <v>0.15</v>
      </c>
      <c r="GA199" s="61">
        <f>'ETF MTD'!$DU$28/'ETF MTD'!$DU$3-1</f>
        <v/>
      </c>
      <c r="GB199" s="61">
        <f>FZ199*GA199</f>
        <v/>
      </c>
      <c r="GC199" s="61" t="n"/>
      <c r="GD199" s="33" t="inlineStr">
        <is>
          <t>VAIPX</t>
        </is>
      </c>
      <c r="GE199" s="41" t="n">
        <v>0.15</v>
      </c>
      <c r="GF199" s="61">
        <f>'ETF MTD'!$DU$28/'ETF MTD'!$DU$3-1</f>
        <v/>
      </c>
      <c r="GG199" s="61">
        <f>GE199*GF199</f>
        <v/>
      </c>
      <c r="GH199" s="61" t="n"/>
      <c r="GI199" s="33" t="inlineStr">
        <is>
          <t>VAIPX</t>
        </is>
      </c>
      <c r="GJ199" s="41" t="n">
        <v>0.15</v>
      </c>
      <c r="GK199" s="61">
        <f>'ETF MTD'!$DU$28/'ETF MTD'!$DU$3-1</f>
        <v/>
      </c>
      <c r="GL199" s="61">
        <f>GJ199*GK199</f>
        <v/>
      </c>
      <c r="GM199" s="61" t="n"/>
      <c r="GN199" s="33" t="inlineStr">
        <is>
          <t>VAIPX</t>
        </is>
      </c>
      <c r="GO199" s="41" t="n">
        <v>0.15</v>
      </c>
      <c r="GP199" s="61">
        <f>'ETF MTD'!$DU$28/'ETF MTD'!$DU$3-1</f>
        <v/>
      </c>
      <c r="GQ199" s="61">
        <f>GO199*GP199</f>
        <v/>
      </c>
      <c r="GR199" s="61" t="n"/>
      <c r="GS199" s="33" t="inlineStr">
        <is>
          <t>VAIPX</t>
        </is>
      </c>
      <c r="GT199" s="41" t="n">
        <v>0.15</v>
      </c>
      <c r="GU199" s="61">
        <f>'ETF MTD'!$DU$28/'ETF MTD'!$DU$3-1</f>
        <v/>
      </c>
      <c r="GV199" s="61">
        <f>GT199*GU199</f>
        <v/>
      </c>
      <c r="GW199" s="61" t="n"/>
      <c r="GX199" s="33" t="inlineStr">
        <is>
          <t>VAIPX</t>
        </is>
      </c>
      <c r="GY199" s="41" t="n">
        <v>0.15</v>
      </c>
      <c r="GZ199" s="61">
        <f>'ETF MTD'!$DU$28/'ETF MTD'!$DU$3-1</f>
        <v/>
      </c>
      <c r="HA199" s="61">
        <f>GY199*GZ199</f>
        <v/>
      </c>
      <c r="HB199" s="61" t="n"/>
      <c r="HC199" s="33" t="inlineStr">
        <is>
          <t>VAIPX</t>
        </is>
      </c>
      <c r="HD199" s="41" t="n">
        <v>0.075</v>
      </c>
      <c r="HE199" s="61">
        <f>'ETF MTD'!$DU$28/'ETF MTD'!$DU$3-1</f>
        <v/>
      </c>
      <c r="HF199" s="61">
        <f>HD199*HE199</f>
        <v/>
      </c>
      <c r="HG199" s="61" t="n"/>
      <c r="HH199" s="33" t="inlineStr">
        <is>
          <t>VAIPX</t>
        </is>
      </c>
      <c r="HI199" s="41" t="n">
        <v>0.075</v>
      </c>
      <c r="HJ199" s="61">
        <f>'ETF MTD'!$DU$28/'ETF MTD'!$DU$3-1</f>
        <v/>
      </c>
      <c r="HK199" s="61">
        <f>HI199*HJ199</f>
        <v/>
      </c>
      <c r="HL199" s="61" t="n"/>
      <c r="HM199" s="33" t="inlineStr">
        <is>
          <t>VAIPX</t>
        </is>
      </c>
      <c r="HN199" s="41" t="n">
        <v>0.15</v>
      </c>
      <c r="HO199" s="61">
        <f>'ETF MTD'!$DU$28/'ETF MTD'!$DU$3-1</f>
        <v/>
      </c>
      <c r="HP199" s="61">
        <f>HN199*HO199</f>
        <v/>
      </c>
      <c r="HQ199" s="61" t="n"/>
      <c r="HR199" s="33" t="inlineStr">
        <is>
          <t>VAIPX</t>
        </is>
      </c>
      <c r="HS199" s="41" t="n">
        <v>0.15</v>
      </c>
      <c r="HT199" s="61">
        <f>'ETF MTD'!$DU$28/'ETF MTD'!$DU$3-1</f>
        <v/>
      </c>
      <c r="HU199" s="61">
        <f>HS199*HT199</f>
        <v/>
      </c>
      <c r="HV199" s="61" t="n"/>
      <c r="HW199" s="33" t="inlineStr">
        <is>
          <t>VAIPX</t>
        </is>
      </c>
      <c r="HX199" s="41" t="n">
        <v>0.15</v>
      </c>
      <c r="HY199" s="61">
        <f>'ETF MTD'!$DU$28/'ETF MTD'!$DU$3-1</f>
        <v/>
      </c>
      <c r="HZ199" s="61">
        <f>HX199*HY199</f>
        <v/>
      </c>
      <c r="IA199" s="61" t="n"/>
      <c r="IB199" s="33" t="inlineStr">
        <is>
          <t>VAIPX</t>
        </is>
      </c>
      <c r="IC199" s="41" t="n">
        <v>0.15</v>
      </c>
      <c r="ID199" s="61">
        <f>'ETF MTD'!$DU$28/'ETF MTD'!$DU$3-1</f>
        <v/>
      </c>
      <c r="IE199" s="61">
        <f>IC199*ID199</f>
        <v/>
      </c>
      <c r="IF199" s="61" t="n"/>
      <c r="IG199" s="33" t="inlineStr">
        <is>
          <t>VAIPX</t>
        </is>
      </c>
      <c r="IH199" s="41" t="n">
        <v>0.15</v>
      </c>
      <c r="II199" s="61">
        <f>'ETF MTD'!$DU$28/'ETF MTD'!$DU$3-1</f>
        <v/>
      </c>
      <c r="IJ199" s="61">
        <f>IH199*II199</f>
        <v/>
      </c>
      <c r="IK199" s="61" t="n"/>
      <c r="IL199" s="33" t="inlineStr">
        <is>
          <t>VAIPX</t>
        </is>
      </c>
      <c r="IM199" s="41" t="n">
        <v>0.15</v>
      </c>
      <c r="IN199" s="61">
        <f>'ETF MTD'!$DU$28/'ETF MTD'!$DU$3-1</f>
        <v/>
      </c>
      <c r="IO199" s="61">
        <f>IM199*IN199</f>
        <v/>
      </c>
      <c r="IP199" s="61" t="n"/>
      <c r="IQ199" s="33" t="inlineStr">
        <is>
          <t>VAIPX</t>
        </is>
      </c>
      <c r="IR199" s="41" t="n">
        <v>0.075</v>
      </c>
      <c r="IS199" s="61">
        <f>'ETF MTD'!$DU$28/'ETF MTD'!$DU$3-1</f>
        <v/>
      </c>
      <c r="IT199" s="61">
        <f>IR199*IS199</f>
        <v/>
      </c>
      <c r="IU199" s="61" t="n"/>
      <c r="IV199" s="33" t="inlineStr">
        <is>
          <t>VAIPX</t>
        </is>
      </c>
      <c r="IW199" s="41" t="n">
        <v>0.075</v>
      </c>
      <c r="IX199" s="61">
        <f>'ETF MTD'!$DU$28/'ETF MTD'!$DU$3-1</f>
        <v/>
      </c>
      <c r="IY199" s="61">
        <f>IW199*IX199</f>
        <v/>
      </c>
      <c r="IZ199" s="61" t="n"/>
      <c r="JA199" s="33" t="inlineStr">
        <is>
          <t>VAIPX</t>
        </is>
      </c>
      <c r="JB199" s="41" t="n">
        <v>0.15</v>
      </c>
      <c r="JC199" s="61">
        <f>'ETF MTD'!$DU$28/'ETF MTD'!$DU$3-1</f>
        <v/>
      </c>
      <c r="JD199" s="61">
        <f>JB199*JC199</f>
        <v/>
      </c>
      <c r="JE199" s="61" t="n"/>
      <c r="JF199" s="33" t="inlineStr">
        <is>
          <t>VAIPX</t>
        </is>
      </c>
      <c r="JG199" s="41" t="n">
        <v>0.15</v>
      </c>
      <c r="JH199" s="61">
        <f>'ETF MTD'!$DU$28/'ETF MTD'!$DU$3-1</f>
        <v/>
      </c>
      <c r="JI199" s="61">
        <f>JG199*JH199</f>
        <v/>
      </c>
      <c r="JJ199" s="61" t="n"/>
      <c r="JK199" s="33" t="inlineStr">
        <is>
          <t>VAIPX</t>
        </is>
      </c>
      <c r="JL199" s="41" t="n">
        <v>0.15</v>
      </c>
      <c r="JM199" s="61">
        <f>'ETF MTD'!$DU$28/'ETF MTD'!$DU$3-1</f>
        <v/>
      </c>
      <c r="JN199" s="61">
        <f>JL199*JM199</f>
        <v/>
      </c>
      <c r="JO199" s="61" t="n"/>
      <c r="JP199" s="33" t="inlineStr">
        <is>
          <t>VAIPX</t>
        </is>
      </c>
      <c r="JQ199" s="41" t="n">
        <v>0.15</v>
      </c>
      <c r="JR199" s="61">
        <f>'ETF MTD'!$DU$28/'ETF MTD'!$DU$3-1</f>
        <v/>
      </c>
      <c r="JS199" s="61">
        <f>JQ199*JR199</f>
        <v/>
      </c>
      <c r="JT199" s="61" t="n"/>
      <c r="JU199" s="33" t="inlineStr">
        <is>
          <t>VAIPX</t>
        </is>
      </c>
      <c r="JV199" s="41" t="n">
        <v>0.15</v>
      </c>
      <c r="JW199" s="61">
        <f>'ETF MTD'!$DU$28/'ETF MTD'!$DU$3-1</f>
        <v/>
      </c>
      <c r="JX199" s="61">
        <f>JV199*JW199</f>
        <v/>
      </c>
      <c r="JY199" s="61" t="n"/>
      <c r="JZ199" t="inlineStr">
        <is>
          <t>TIPs</t>
        </is>
      </c>
      <c r="KA199" s="41" t="n">
        <v>0.075</v>
      </c>
      <c r="KB199" s="61">
        <f>'ETF MTD'!$DU$28/'ETF MTD'!$DU$3-1</f>
        <v/>
      </c>
      <c r="KC199" s="61">
        <f>KA199*KB199</f>
        <v/>
      </c>
      <c r="KD199" s="61" t="n"/>
      <c r="KE199" t="inlineStr">
        <is>
          <t>TIPs</t>
        </is>
      </c>
      <c r="KF199" s="41" t="n">
        <v>0.075</v>
      </c>
      <c r="KG199" s="61">
        <f>'ETF MTD'!$DU$28/'ETF MTD'!$DU$3-1</f>
        <v/>
      </c>
      <c r="KH199" s="61">
        <f>KF199*KG199</f>
        <v/>
      </c>
      <c r="KI199" s="61" t="n"/>
      <c r="KJ199" t="inlineStr">
        <is>
          <t>TIPs</t>
        </is>
      </c>
      <c r="KK199" s="41" t="n">
        <v>0.075</v>
      </c>
      <c r="KL199" s="61">
        <f>'ETF MTD'!$DU$28/'ETF MTD'!$DU$3-1</f>
        <v/>
      </c>
      <c r="KM199" s="61">
        <f>KK199*KL199</f>
        <v/>
      </c>
      <c r="KN199" s="61" t="n"/>
      <c r="KO199" t="inlineStr">
        <is>
          <t>TIPs</t>
        </is>
      </c>
      <c r="KP199" s="41" t="n">
        <v>0.075</v>
      </c>
      <c r="KQ199" s="61">
        <f>'ETF MTD'!$DU$28/'ETF MTD'!$DU$3-1</f>
        <v/>
      </c>
      <c r="KR199" s="61">
        <f>KP199*KQ199</f>
        <v/>
      </c>
      <c r="KS199" s="61" t="n"/>
      <c r="KT199" t="inlineStr">
        <is>
          <t>TIPs</t>
        </is>
      </c>
      <c r="KU199" s="41" t="n">
        <v>0</v>
      </c>
      <c r="KV199" s="61">
        <f>'ETF MTD'!$DU$28/'ETF MTD'!$DU$3-1</f>
        <v/>
      </c>
      <c r="KW199" s="61">
        <f>KU199*KV199</f>
        <v/>
      </c>
      <c r="KX199" s="61" t="n"/>
      <c r="KY199" t="inlineStr">
        <is>
          <t>TIPs</t>
        </is>
      </c>
      <c r="KZ199" s="41" t="n">
        <v>0</v>
      </c>
      <c r="LA199" s="61">
        <f>'ETF MTD'!$DU$28/'ETF MTD'!$DU$3-1</f>
        <v/>
      </c>
      <c r="LB199" s="61">
        <f>KZ199*LA199</f>
        <v/>
      </c>
      <c r="LC199" s="61" t="n"/>
      <c r="LD199" t="inlineStr">
        <is>
          <t>TIPs</t>
        </is>
      </c>
      <c r="LE199" s="41" t="n">
        <v>0</v>
      </c>
      <c r="LF199" s="61">
        <f>'ETF MTD'!$DU$28/'ETF MTD'!$DU$3-1</f>
        <v/>
      </c>
      <c r="LG199" s="61">
        <f>LE199*LF199</f>
        <v/>
      </c>
      <c r="LH199" s="61" t="n"/>
      <c r="LI199" t="inlineStr">
        <is>
          <t>TIPs</t>
        </is>
      </c>
      <c r="LJ199" s="41" t="n">
        <v>0</v>
      </c>
      <c r="LK199" s="61">
        <f>'ETF MTD'!$DU$28/'ETF MTD'!$DU$3-1</f>
        <v/>
      </c>
      <c r="LL199" s="61">
        <f>LJ199*LK199</f>
        <v/>
      </c>
      <c r="LM199" s="61" t="n"/>
      <c r="LN199" t="inlineStr">
        <is>
          <t>TIPs</t>
        </is>
      </c>
      <c r="LO199" s="41" t="n">
        <v>0</v>
      </c>
      <c r="LP199" s="61">
        <f>'ETF MTD'!$DU$28/'ETF MTD'!$DU$3-1</f>
        <v/>
      </c>
      <c r="LQ199" s="61">
        <f>LO199*LP199</f>
        <v/>
      </c>
      <c r="LR199" s="61" t="n"/>
      <c r="LS199" t="inlineStr">
        <is>
          <t>TIPs</t>
        </is>
      </c>
      <c r="LT199" s="41" t="n">
        <v>0</v>
      </c>
      <c r="LU199" s="61">
        <f>'ETF MTD'!$DU$28/'ETF MTD'!$DU$3-1</f>
        <v/>
      </c>
      <c r="LV199" s="61">
        <f>LT199*LU199</f>
        <v/>
      </c>
      <c r="LW199" s="61" t="n"/>
      <c r="LX199" t="inlineStr">
        <is>
          <t>TIPs</t>
        </is>
      </c>
      <c r="LY199" s="41" t="n">
        <v>0</v>
      </c>
      <c r="LZ199" s="61">
        <f>'ETF MTD'!$DU$28/'ETF MTD'!$DU$3-1</f>
        <v/>
      </c>
      <c r="MA199" s="61">
        <f>LY199*LZ199</f>
        <v/>
      </c>
      <c r="MB199" s="61" t="n"/>
      <c r="MC199" t="inlineStr">
        <is>
          <t>TIPs</t>
        </is>
      </c>
      <c r="MD199" s="41" t="n">
        <v>0</v>
      </c>
      <c r="ME199" s="61">
        <f>'ETF MTD'!$DU$28/'ETF MTD'!$DU$3-1</f>
        <v/>
      </c>
      <c r="MF199" s="61">
        <f>MD199*ME199</f>
        <v/>
      </c>
      <c r="MG199" s="61" t="n"/>
      <c r="MH199" t="inlineStr">
        <is>
          <t>TIPs</t>
        </is>
      </c>
      <c r="MI199" s="41" t="n">
        <v>0</v>
      </c>
      <c r="MJ199" s="61">
        <f>'ETF MTD'!$DU$28/'ETF MTD'!$DU$3-1</f>
        <v/>
      </c>
      <c r="MK199" s="61">
        <f>MI199*MJ199</f>
        <v/>
      </c>
      <c r="ML199" s="61" t="n"/>
      <c r="MM199" t="inlineStr">
        <is>
          <t>TIPs</t>
        </is>
      </c>
      <c r="MN199" s="41" t="n">
        <v>0</v>
      </c>
      <c r="MO199" s="61">
        <f>'ETF MTD'!$DU$28/'ETF MTD'!$DU$3-1</f>
        <v/>
      </c>
      <c r="MP199" s="61">
        <f>MN199*MO199</f>
        <v/>
      </c>
      <c r="MQ199" s="33" t="inlineStr">
        <is>
          <t>SCHP</t>
        </is>
      </c>
      <c r="MR199" t="inlineStr">
        <is>
          <t>TIPs</t>
        </is>
      </c>
      <c r="MS199" s="41" t="n">
        <v>0</v>
      </c>
      <c r="MT199" s="61">
        <f>'ETF MTD'!$DU$28/'ETF MTD'!$DU$3-1</f>
        <v/>
      </c>
      <c r="MU199" s="61">
        <f>MS199*MT199</f>
        <v/>
      </c>
      <c r="MV199" s="61" t="n"/>
      <c r="MW199" t="inlineStr">
        <is>
          <t>TIPs</t>
        </is>
      </c>
      <c r="MX199" s="41" t="n">
        <v>0</v>
      </c>
      <c r="MY199" s="61">
        <f>'ETF MTD'!$DU$28/'ETF MTD'!$DU$3-1</f>
        <v/>
      </c>
      <c r="MZ199" s="61">
        <f>MX199*MY199</f>
        <v/>
      </c>
      <c r="NA199" s="33" t="n"/>
      <c r="NB199" t="inlineStr">
        <is>
          <t>TIPs</t>
        </is>
      </c>
      <c r="NC199" s="41" t="n">
        <v>0</v>
      </c>
      <c r="ND199" s="61">
        <f>'ETF MTD'!$DU$28/'ETF MTD'!$DU$3-1</f>
        <v/>
      </c>
      <c r="NE199" s="61">
        <f>NC199*ND199</f>
        <v/>
      </c>
      <c r="NF199" s="33" t="n"/>
      <c r="NG199" t="inlineStr">
        <is>
          <t>TIPs</t>
        </is>
      </c>
      <c r="NH199" s="41" t="n">
        <v>0</v>
      </c>
      <c r="NI199" s="61">
        <f>'ETF MTD'!$DU$28/'ETF MTD'!$DU$3-1</f>
        <v/>
      </c>
      <c r="NJ199" s="61">
        <f>NH199*NI199</f>
        <v/>
      </c>
      <c r="NK199" s="33" t="n"/>
      <c r="NL199" t="inlineStr">
        <is>
          <t>TIPs</t>
        </is>
      </c>
      <c r="NM199" s="41" t="n">
        <v>0.075</v>
      </c>
      <c r="NN199" s="61">
        <f>'ETF MTD'!$DU$28/'ETF MTD'!$DU$3-1</f>
        <v/>
      </c>
      <c r="NO199" s="61">
        <f>NM199*NN199</f>
        <v/>
      </c>
      <c r="NP199" s="33" t="n"/>
      <c r="NQ199" t="inlineStr">
        <is>
          <t>TIPs</t>
        </is>
      </c>
      <c r="NR199" s="41" t="n">
        <v>0.075</v>
      </c>
      <c r="NS199" s="61">
        <f>'ETF MTD'!$DU$28/'ETF MTD'!$DU$3-1</f>
        <v/>
      </c>
      <c r="NT199" s="61">
        <f>NR199*NS199</f>
        <v/>
      </c>
      <c r="NU199" s="33" t="n"/>
      <c r="NV199" t="inlineStr">
        <is>
          <t>TIPs</t>
        </is>
      </c>
      <c r="NW199" s="41" t="n">
        <v>0</v>
      </c>
      <c r="NX199" s="61">
        <f>'ETF MTD'!$DU$28/'ETF MTD'!$DU$3-1</f>
        <v/>
      </c>
      <c r="NY199" s="61">
        <f>NW199*NX199</f>
        <v/>
      </c>
      <c r="NZ199" s="33" t="n"/>
      <c r="OA199" t="inlineStr">
        <is>
          <t>TIPs</t>
        </is>
      </c>
      <c r="OB199" s="41" t="n">
        <v>0</v>
      </c>
      <c r="OC199" s="61">
        <f>'ETF MTD'!$DU$28/'ETF MTD'!$DU$3-1</f>
        <v/>
      </c>
      <c r="OD199" s="61">
        <f>OB199*OC199</f>
        <v/>
      </c>
      <c r="OE199" s="33" t="n"/>
      <c r="OF199" t="inlineStr">
        <is>
          <t>TIPs</t>
        </is>
      </c>
      <c r="OG199" s="41" t="n">
        <v>0</v>
      </c>
      <c r="OH199" s="61">
        <f>'ETF MTD'!$DU$28/'ETF MTD'!$DU$3-1</f>
        <v/>
      </c>
      <c r="OI199" s="61">
        <f>OG199*OH199</f>
        <v/>
      </c>
      <c r="OJ199" s="33" t="n"/>
      <c r="OK199" t="inlineStr">
        <is>
          <t>TIPs</t>
        </is>
      </c>
      <c r="OL199" s="41" t="n">
        <v>0</v>
      </c>
      <c r="OM199" s="61">
        <f>'ETF MTD'!$DU$28/'ETF MTD'!$DU$3-1</f>
        <v/>
      </c>
      <c r="ON199" s="61">
        <f>OL199*OM199</f>
        <v/>
      </c>
      <c r="OO199" s="33" t="n"/>
      <c r="OP199" t="inlineStr">
        <is>
          <t>TIPs</t>
        </is>
      </c>
      <c r="OQ199" s="41" t="n">
        <v>0</v>
      </c>
      <c r="OR199" s="61">
        <f>'ETF MTD'!$DU$28/'ETF MTD'!$DU$3-1</f>
        <v/>
      </c>
      <c r="OS199" s="61">
        <f>OQ199*OR199</f>
        <v/>
      </c>
      <c r="OT199" s="33" t="n"/>
      <c r="OU199" t="inlineStr">
        <is>
          <t>TIPs</t>
        </is>
      </c>
      <c r="OV199" s="41" t="n">
        <v>0</v>
      </c>
      <c r="OW199" s="61">
        <f>'ETF MTD'!$DU$28/'ETF MTD'!$DU$3-1</f>
        <v/>
      </c>
      <c r="OX199" s="61">
        <f>OV199*OW199</f>
        <v/>
      </c>
      <c r="OY199" s="33" t="n"/>
      <c r="OZ199" t="inlineStr">
        <is>
          <t>TIPs</t>
        </is>
      </c>
      <c r="PA199" s="41" t="n">
        <v>0</v>
      </c>
      <c r="PB199" s="61">
        <f>'ETF MTD'!$DU$28/'ETF MTD'!$DU$3-1</f>
        <v/>
      </c>
      <c r="PC199" s="61">
        <f>PA199*PB199</f>
        <v/>
      </c>
      <c r="PD199" s="33" t="n"/>
      <c r="PE199" t="inlineStr">
        <is>
          <t>TIPs</t>
        </is>
      </c>
      <c r="PF199" s="41" t="n">
        <v>0.075</v>
      </c>
      <c r="PG199" s="61">
        <f>'ETF MTD'!$DU$28/'ETF MTD'!$DU$3-1</f>
        <v/>
      </c>
      <c r="PH199" s="61">
        <f>PF199*PG199</f>
        <v/>
      </c>
      <c r="PI199" s="33" t="n"/>
      <c r="PJ199" t="inlineStr">
        <is>
          <t>TIPs</t>
        </is>
      </c>
      <c r="PK199" s="41" t="n">
        <v>0.075</v>
      </c>
      <c r="PL199" s="61">
        <f>'ETF MTD'!$DU$28/'ETF MTD'!$DU$3-1</f>
        <v/>
      </c>
      <c r="PM199" s="61">
        <f>PK199*PL199</f>
        <v/>
      </c>
      <c r="PN199" s="33" t="n"/>
      <c r="PO199" t="inlineStr">
        <is>
          <t>TIPs</t>
        </is>
      </c>
      <c r="PP199" s="41" t="n">
        <v>0.075</v>
      </c>
      <c r="PQ199" s="61">
        <f>'ETF MTD'!$DU$28/'ETF MTD'!$DU$3-1</f>
        <v/>
      </c>
      <c r="PR199" s="61">
        <f>PP199*PQ199</f>
        <v/>
      </c>
      <c r="PS199" s="33" t="n"/>
      <c r="PT199" t="inlineStr">
        <is>
          <t>TIPs</t>
        </is>
      </c>
      <c r="PU199" s="41" t="n">
        <v>0.075</v>
      </c>
      <c r="PV199" s="61">
        <f>'ETF MTD'!$DU$28/'ETF MTD'!$DU$3-1</f>
        <v/>
      </c>
      <c r="PW199" s="61">
        <f>PU199*PV199</f>
        <v/>
      </c>
      <c r="PX199" s="33" t="n"/>
      <c r="PY199" t="inlineStr">
        <is>
          <t>TIPs</t>
        </is>
      </c>
      <c r="PZ199" s="41" t="n">
        <v>0</v>
      </c>
      <c r="QA199" s="61">
        <f>'ETF MTD'!$DU$28/'ETF MTD'!$DU$3-1</f>
        <v/>
      </c>
      <c r="QB199" s="61">
        <f>PZ199*QA199</f>
        <v/>
      </c>
      <c r="QC199" s="33" t="n"/>
      <c r="QD199" t="inlineStr">
        <is>
          <t>TIPs</t>
        </is>
      </c>
      <c r="QE199" s="41" t="n">
        <v>0</v>
      </c>
      <c r="QF199" s="61">
        <f>'ETF MTD'!$DU$28/'ETF MTD'!$DU$3-1</f>
        <v/>
      </c>
      <c r="QG199" s="61">
        <f>QE199*QF199</f>
        <v/>
      </c>
      <c r="QH199" s="61" t="n"/>
      <c r="QI199" t="inlineStr">
        <is>
          <t>TIPs</t>
        </is>
      </c>
      <c r="QJ199" s="41" t="n">
        <v>0.075</v>
      </c>
      <c r="QK199" s="61">
        <f>'ETF MTD'!$DU$28/'ETF MTD'!$DU$3-1</f>
        <v/>
      </c>
      <c r="QL199" s="61">
        <f>QJ199*QK199</f>
        <v/>
      </c>
      <c r="QM199" s="33" t="n"/>
      <c r="QN199" t="inlineStr">
        <is>
          <t>TIPs</t>
        </is>
      </c>
      <c r="QO199" s="41" t="n">
        <v>0.075</v>
      </c>
      <c r="QP199" s="61">
        <f>'ETF MTD'!$DU$28/'ETF MTD'!$DU$3-1</f>
        <v/>
      </c>
      <c r="QQ199" s="61">
        <f>QO199*QP199</f>
        <v/>
      </c>
      <c r="QR199" s="33" t="n"/>
      <c r="QS199" t="inlineStr">
        <is>
          <t>TIPs</t>
        </is>
      </c>
      <c r="QT199" s="41" t="n">
        <v>0.15</v>
      </c>
      <c r="QU199" s="61">
        <f>'ETF MTD'!$DU$28/'ETF MTD'!$DU$3-1</f>
        <v/>
      </c>
      <c r="QV199" s="61">
        <f>QT199*QU199</f>
        <v/>
      </c>
      <c r="QW199" s="33" t="n"/>
      <c r="QX199" t="inlineStr">
        <is>
          <t>TIPs</t>
        </is>
      </c>
      <c r="QY199" s="41" t="n">
        <v>0.15</v>
      </c>
      <c r="QZ199" s="61">
        <f>'ETF MTD'!$DU$28/'ETF MTD'!$DU$3-1</f>
        <v/>
      </c>
      <c r="RA199" s="61">
        <f>QY199*QZ199</f>
        <v/>
      </c>
      <c r="RB199" s="33" t="n"/>
      <c r="RC199" t="inlineStr">
        <is>
          <t>TIPs</t>
        </is>
      </c>
      <c r="RD199" s="41" t="n">
        <v>0.15</v>
      </c>
      <c r="RE199" s="61">
        <f>'ETF MTD'!$DU$28/'ETF MTD'!$DU$3-1</f>
        <v/>
      </c>
      <c r="RF199" s="61">
        <f>RD199*RE199</f>
        <v/>
      </c>
      <c r="RG199" s="33" t="n"/>
      <c r="RH199" t="inlineStr">
        <is>
          <t>TIPs</t>
        </is>
      </c>
      <c r="RI199" s="41" t="n">
        <v>0.075</v>
      </c>
      <c r="RJ199" s="61">
        <f>'ETF MTD'!$DU$28/'ETF MTD'!$DU$3-1</f>
        <v/>
      </c>
      <c r="RK199" s="61">
        <f>RI199*RJ199</f>
        <v/>
      </c>
      <c r="RL199" s="61" t="n"/>
    </row>
    <row r="200">
      <c r="U200" s="33" t="inlineStr">
        <is>
          <t>EQCHX</t>
        </is>
      </c>
      <c r="V200" s="49" t="n">
        <v>0.1</v>
      </c>
      <c r="W200" s="61">
        <f>'ETF MTD'!$WA$28/'ETF MTD'!$WA$3-1</f>
        <v/>
      </c>
      <c r="X200" s="61">
        <f>V200*W200</f>
        <v/>
      </c>
      <c r="Y200" s="61" t="n"/>
      <c r="Z200" s="33" t="inlineStr">
        <is>
          <t>EQCHX</t>
        </is>
      </c>
      <c r="AA200" s="49" t="n">
        <v>0.1</v>
      </c>
      <c r="AB200" s="61">
        <f>'ETF MTD'!$WA$28/'ETF MTD'!$WA$3-1</f>
        <v/>
      </c>
      <c r="AC200" s="61">
        <f>AA200*AB200</f>
        <v/>
      </c>
      <c r="AD200" s="61" t="n"/>
      <c r="AE200" s="33" t="inlineStr">
        <is>
          <t>EQCHX</t>
        </is>
      </c>
      <c r="AF200" s="49" t="n">
        <v>0.1</v>
      </c>
      <c r="AG200" s="61">
        <f>'ETF MTD'!$WA$28/'ETF MTD'!$WA$3-1</f>
        <v/>
      </c>
      <c r="AH200" s="61">
        <f>AF200*AG200</f>
        <v/>
      </c>
      <c r="AI200" s="61" t="n"/>
      <c r="AJ200" s="33" t="inlineStr">
        <is>
          <t>EQCHX</t>
        </is>
      </c>
      <c r="AK200" s="49" t="n">
        <v>0.1</v>
      </c>
      <c r="AL200" s="61">
        <f>'ETF MTD'!$WA$28/'ETF MTD'!$WA$3-1</f>
        <v/>
      </c>
      <c r="AM200" s="61">
        <f>AK200*AL200</f>
        <v/>
      </c>
      <c r="AN200" s="61" t="n"/>
      <c r="AO200" s="33" t="inlineStr">
        <is>
          <t>EQCHX</t>
        </is>
      </c>
      <c r="AP200" s="49" t="n">
        <v>0.1</v>
      </c>
      <c r="AQ200" s="61">
        <f>'ETF MTD'!$WA$28/'ETF MTD'!$WA$3-1</f>
        <v/>
      </c>
      <c r="AR200" s="61">
        <f>AP200*AQ200</f>
        <v/>
      </c>
      <c r="AS200" s="61" t="n"/>
      <c r="AT200" s="33" t="inlineStr">
        <is>
          <t>EQCHX</t>
        </is>
      </c>
      <c r="AU200" s="49" t="n">
        <v>0.1</v>
      </c>
      <c r="AV200" s="61">
        <f>'ETF MTD'!$WA$28/'ETF MTD'!$WA$3-1</f>
        <v/>
      </c>
      <c r="AW200" s="61">
        <f>AU200*AV200</f>
        <v/>
      </c>
      <c r="AX200" s="61" t="n"/>
      <c r="AY200" s="33" t="inlineStr">
        <is>
          <t>EQCHX</t>
        </is>
      </c>
      <c r="AZ200" s="49" t="n">
        <v>0.1</v>
      </c>
      <c r="BA200" s="61">
        <f>'ETF MTD'!$WA$28/'ETF MTD'!$WA$3-1</f>
        <v/>
      </c>
      <c r="BB200" s="61">
        <f>AZ200*BA200</f>
        <v/>
      </c>
      <c r="BC200" s="61" t="n"/>
      <c r="BD200" s="33" t="inlineStr">
        <is>
          <t>EQCHX</t>
        </is>
      </c>
      <c r="BE200" s="49" t="n">
        <v>0.1</v>
      </c>
      <c r="BF200" s="61">
        <f>'ETF MTD'!$WA$28/'ETF MTD'!$WA$3-1</f>
        <v/>
      </c>
      <c r="BG200" s="61">
        <f>BE200*BF200</f>
        <v/>
      </c>
      <c r="BH200" s="61" t="n"/>
      <c r="BI200" s="33" t="inlineStr">
        <is>
          <t>EQCHX</t>
        </is>
      </c>
      <c r="BJ200" s="49" t="n">
        <v>0.1</v>
      </c>
      <c r="BK200" s="61">
        <f>'ETF MTD'!$WA$28/'ETF MTD'!$WA$3-1</f>
        <v/>
      </c>
      <c r="BL200" s="61">
        <f>BJ200*BK200</f>
        <v/>
      </c>
      <c r="BM200" s="61" t="n"/>
      <c r="BN200" s="33" t="inlineStr">
        <is>
          <t>EQCHX</t>
        </is>
      </c>
      <c r="BO200" s="49" t="n">
        <v>0.1</v>
      </c>
      <c r="BP200" s="61">
        <f>'ETF MTD'!$WA$28/'ETF MTD'!$WA$3-1</f>
        <v/>
      </c>
      <c r="BQ200" s="61">
        <f>BO200*BP200</f>
        <v/>
      </c>
      <c r="BR200" s="61" t="n"/>
      <c r="BS200" s="33" t="inlineStr">
        <is>
          <t>EQCHX</t>
        </is>
      </c>
      <c r="BT200" s="49" t="n">
        <v>0.1</v>
      </c>
      <c r="BU200" s="61">
        <f>'ETF MTD'!$WA$28/'ETF MTD'!$WA$3-1</f>
        <v/>
      </c>
      <c r="BV200" s="61">
        <f>BT200*BU200</f>
        <v/>
      </c>
      <c r="BW200" s="61" t="n"/>
      <c r="BX200" s="33" t="inlineStr">
        <is>
          <t>EQCHX</t>
        </is>
      </c>
      <c r="BY200" s="49" t="n">
        <v>0.1</v>
      </c>
      <c r="BZ200" s="61">
        <f>'ETF MTD'!$WA$28/'ETF MTD'!$WA$3-1</f>
        <v/>
      </c>
      <c r="CA200" s="61">
        <f>BY200*BZ200</f>
        <v/>
      </c>
      <c r="CB200" s="61" t="n"/>
      <c r="CC200" s="33" t="inlineStr">
        <is>
          <t>EQCHX</t>
        </is>
      </c>
      <c r="CD200" s="49" t="n">
        <v>0.1</v>
      </c>
      <c r="CE200" s="61">
        <f>'ETF MTD'!$WA$28/'ETF MTD'!$WA$3-1</f>
        <v/>
      </c>
      <c r="CF200" s="61">
        <f>CD200*CE200</f>
        <v/>
      </c>
      <c r="CG200" s="61" t="n"/>
      <c r="CH200" s="33" t="inlineStr">
        <is>
          <t>EQCHX</t>
        </is>
      </c>
      <c r="CI200" s="49" t="n">
        <v>0.1</v>
      </c>
      <c r="CJ200" s="61">
        <f>'ETF MTD'!$WA$28/'ETF MTD'!$WA$3-1</f>
        <v/>
      </c>
      <c r="CK200" s="61">
        <f>CI200*CJ200</f>
        <v/>
      </c>
      <c r="CL200" s="61" t="n"/>
      <c r="CM200" s="33" t="inlineStr">
        <is>
          <t>EQCHX</t>
        </is>
      </c>
      <c r="CN200" s="49" t="n">
        <v>0.1</v>
      </c>
      <c r="CO200" s="61">
        <f>'ETF MTD'!$WA$28/'ETF MTD'!$WA$3-1</f>
        <v/>
      </c>
      <c r="CP200" s="61">
        <f>CN200*CO200</f>
        <v/>
      </c>
      <c r="CQ200" s="61" t="n"/>
      <c r="CR200" s="33" t="inlineStr">
        <is>
          <t>EQCHX</t>
        </is>
      </c>
      <c r="CS200" s="49" t="n">
        <v>0.1</v>
      </c>
      <c r="CT200" s="61">
        <f>'ETF MTD'!$WA$28/'ETF MTD'!$WA$3-1</f>
        <v/>
      </c>
      <c r="CU200" s="61">
        <f>CS200*CT200</f>
        <v/>
      </c>
      <c r="CV200" s="61" t="n"/>
      <c r="CW200" s="33" t="inlineStr">
        <is>
          <t>EQCHX</t>
        </is>
      </c>
      <c r="CX200" s="49" t="n">
        <v>0.1</v>
      </c>
      <c r="CY200" s="61">
        <f>'ETF MTD'!$WA$28/'ETF MTD'!$WA$3-1</f>
        <v/>
      </c>
      <c r="CZ200" s="61">
        <f>CX200*CY200</f>
        <v/>
      </c>
      <c r="DA200" s="61" t="n"/>
      <c r="DB200" s="33" t="inlineStr">
        <is>
          <t>EQCHX</t>
        </is>
      </c>
      <c r="DC200" s="49" t="n">
        <v>0.1</v>
      </c>
      <c r="DD200" s="61">
        <f>'ETF MTD'!$WA$28/'ETF MTD'!$WA$3-1</f>
        <v/>
      </c>
      <c r="DE200" s="61">
        <f>DC200*DD200</f>
        <v/>
      </c>
      <c r="DF200" s="61" t="n"/>
      <c r="DG200" s="33" t="inlineStr">
        <is>
          <t>EQCHX</t>
        </is>
      </c>
      <c r="DH200" s="49" t="n">
        <v>0.1</v>
      </c>
      <c r="DI200" s="61">
        <f>'ETF MTD'!$WA$28/'ETF MTD'!$WA$3-1</f>
        <v/>
      </c>
      <c r="DJ200" s="61">
        <f>DH200*DI200</f>
        <v/>
      </c>
      <c r="DK200" s="61" t="n"/>
      <c r="DL200" s="33" t="inlineStr">
        <is>
          <t>EQCHX</t>
        </is>
      </c>
      <c r="DM200" s="49" t="n">
        <v>0.1</v>
      </c>
      <c r="DN200" s="61">
        <f>'ETF MTD'!$WA$28/'ETF MTD'!$WA$3-1</f>
        <v/>
      </c>
      <c r="DO200" s="61">
        <f>DM200*DN200</f>
        <v/>
      </c>
      <c r="DP200" s="61" t="n"/>
      <c r="DQ200" s="33" t="inlineStr">
        <is>
          <t>EQCHX</t>
        </is>
      </c>
      <c r="DR200" s="49" t="n">
        <v>0.1</v>
      </c>
      <c r="DS200" s="61">
        <f>'ETF MTD'!$WA$28/'ETF MTD'!$WA$3-1</f>
        <v/>
      </c>
      <c r="DT200" s="61">
        <f>DR200*DS200</f>
        <v/>
      </c>
      <c r="DU200" s="61" t="n"/>
      <c r="DV200" s="33" t="inlineStr">
        <is>
          <t>EQCHX</t>
        </is>
      </c>
      <c r="DW200" s="49" t="n">
        <v>0.1</v>
      </c>
      <c r="DX200" s="61">
        <f>'ETF MTD'!$WA$28/'ETF MTD'!$WA$3-1</f>
        <v/>
      </c>
      <c r="DY200" s="61">
        <f>DW200*DX200</f>
        <v/>
      </c>
      <c r="DZ200" s="61" t="n"/>
      <c r="EA200" s="33" t="inlineStr">
        <is>
          <t>EQCHX</t>
        </is>
      </c>
      <c r="EB200" s="49" t="n">
        <v>0.1</v>
      </c>
      <c r="EC200" s="61">
        <f>'ETF MTD'!$WA$28/'ETF MTD'!$WA$3-1</f>
        <v/>
      </c>
      <c r="ED200" s="61">
        <f>EB200*EC200</f>
        <v/>
      </c>
      <c r="EE200" s="61" t="n"/>
      <c r="EF200" s="33" t="inlineStr">
        <is>
          <t>EQCHX</t>
        </is>
      </c>
      <c r="EG200" s="49" t="n">
        <v>0.1</v>
      </c>
      <c r="EH200" s="61">
        <f>'ETF MTD'!$WA$28/'ETF MTD'!$WA$3-1</f>
        <v/>
      </c>
      <c r="EI200" s="61">
        <f>EG200*EH200</f>
        <v/>
      </c>
      <c r="EJ200" s="61" t="n"/>
      <c r="EK200" s="33" t="inlineStr">
        <is>
          <t>EQCHX</t>
        </is>
      </c>
      <c r="EL200" s="49" t="n">
        <v>0.1</v>
      </c>
      <c r="EM200" s="61">
        <f>'ETF MTD'!$WA$28/'ETF MTD'!$WA$3-1</f>
        <v/>
      </c>
      <c r="EN200" s="61">
        <f>EL200*EM200</f>
        <v/>
      </c>
      <c r="EO200" s="61" t="n"/>
      <c r="EP200" s="33" t="inlineStr">
        <is>
          <t>EQCHX</t>
        </is>
      </c>
      <c r="EQ200" s="49" t="n">
        <v>0.1</v>
      </c>
      <c r="ER200" s="61">
        <f>'ETF MTD'!$WA$28/'ETF MTD'!$WA$3-1</f>
        <v/>
      </c>
      <c r="ES200" s="61">
        <f>EQ200*ER200</f>
        <v/>
      </c>
      <c r="ET200" s="61" t="n"/>
      <c r="EU200" s="33" t="inlineStr">
        <is>
          <t>EQCHX</t>
        </is>
      </c>
      <c r="EV200" s="49" t="n">
        <v>0.1</v>
      </c>
      <c r="EW200" s="61">
        <f>'ETF MTD'!$WA$28/'ETF MTD'!$WA$3-1</f>
        <v/>
      </c>
      <c r="EX200" s="61">
        <f>EV200*EW200</f>
        <v/>
      </c>
      <c r="EY200" s="61" t="n"/>
      <c r="EZ200" s="33" t="inlineStr">
        <is>
          <t>EQCHX</t>
        </is>
      </c>
      <c r="FA200" s="49" t="n">
        <v>0.1</v>
      </c>
      <c r="FB200" s="61">
        <f>'ETF MTD'!$WA$28/'ETF MTD'!$WA$3-1</f>
        <v/>
      </c>
      <c r="FC200" s="61">
        <f>FA200*FB200</f>
        <v/>
      </c>
      <c r="FD200" s="61" t="n"/>
      <c r="FE200" s="33" t="inlineStr">
        <is>
          <t>EQCHX</t>
        </is>
      </c>
      <c r="FF200" s="49" t="n">
        <v>0.1</v>
      </c>
      <c r="FG200" s="61">
        <f>'ETF MTD'!$WA$28/'ETF MTD'!$WA$3-1</f>
        <v/>
      </c>
      <c r="FH200" s="61">
        <f>FF200*FG200</f>
        <v/>
      </c>
      <c r="FI200" s="61" t="n"/>
      <c r="FJ200" s="33" t="inlineStr">
        <is>
          <t>EQCHX</t>
        </is>
      </c>
      <c r="FK200" s="49" t="n">
        <v>0.1</v>
      </c>
      <c r="FL200" s="61">
        <f>'ETF MTD'!$WA$28/'ETF MTD'!$WA$3-1</f>
        <v/>
      </c>
      <c r="FM200" s="61">
        <f>FK200*FL200</f>
        <v/>
      </c>
      <c r="FN200" s="61" t="n"/>
      <c r="FO200" s="33" t="inlineStr">
        <is>
          <t>EQCHX</t>
        </is>
      </c>
      <c r="FP200" s="49" t="n">
        <v>0.1</v>
      </c>
      <c r="FQ200" s="61">
        <f>'ETF MTD'!$WA$28/'ETF MTD'!$WA$3-1</f>
        <v/>
      </c>
      <c r="FR200" s="61">
        <f>FP200*FQ200</f>
        <v/>
      </c>
      <c r="FS200" s="61" t="n"/>
      <c r="FT200" s="33" t="inlineStr">
        <is>
          <t>EQCHX</t>
        </is>
      </c>
      <c r="FU200" s="49" t="n">
        <v>0.1</v>
      </c>
      <c r="FV200" s="61">
        <f>'ETF MTD'!$WA$28/'ETF MTD'!$WA$3-1</f>
        <v/>
      </c>
      <c r="FW200" s="61">
        <f>FU200*FV200</f>
        <v/>
      </c>
      <c r="FX200" s="61" t="n"/>
      <c r="FY200" s="33" t="inlineStr">
        <is>
          <t>EQCHX</t>
        </is>
      </c>
      <c r="FZ200" s="41" t="n">
        <v>0.1</v>
      </c>
      <c r="GA200" s="61">
        <f>'ETF MTD'!$WA$28/'ETF MTD'!$WA$3-1</f>
        <v/>
      </c>
      <c r="GB200" s="61">
        <f>FZ200*GA200</f>
        <v/>
      </c>
      <c r="GC200" s="61" t="n"/>
      <c r="GD200" s="33" t="inlineStr">
        <is>
          <t>EQCHX</t>
        </is>
      </c>
      <c r="GE200" s="41" t="n">
        <v>0.1</v>
      </c>
      <c r="GF200" s="61">
        <f>'ETF MTD'!$WA$28/'ETF MTD'!$WA$3-1</f>
        <v/>
      </c>
      <c r="GG200" s="61">
        <f>GE200*GF200</f>
        <v/>
      </c>
      <c r="GH200" s="61" t="n"/>
      <c r="GI200" s="33" t="inlineStr">
        <is>
          <t>EQCHX</t>
        </is>
      </c>
      <c r="GJ200" s="41" t="n">
        <v>0.1</v>
      </c>
      <c r="GK200" s="61">
        <f>'ETF MTD'!$WA$28/'ETF MTD'!$WA$3-1</f>
        <v/>
      </c>
      <c r="GL200" s="61">
        <f>GJ200*GK200</f>
        <v/>
      </c>
      <c r="GM200" s="61" t="n"/>
      <c r="GN200" s="33" t="inlineStr">
        <is>
          <t>EQCHX</t>
        </is>
      </c>
      <c r="GO200" s="41" t="n">
        <v>0.1</v>
      </c>
      <c r="GP200" s="61">
        <f>'ETF MTD'!$WA$28/'ETF MTD'!$WA$3-1</f>
        <v/>
      </c>
      <c r="GQ200" s="61">
        <f>GO200*GP200</f>
        <v/>
      </c>
      <c r="GR200" s="61" t="n"/>
      <c r="GS200" s="33" t="inlineStr">
        <is>
          <t>EQCHX</t>
        </is>
      </c>
      <c r="GT200" s="41" t="n">
        <v>0.1</v>
      </c>
      <c r="GU200" s="61">
        <f>'ETF MTD'!$WA$28/'ETF MTD'!$WA$3-1</f>
        <v/>
      </c>
      <c r="GV200" s="61">
        <f>GT200*GU200</f>
        <v/>
      </c>
      <c r="GW200" s="61" t="n"/>
      <c r="GX200" s="33" t="inlineStr">
        <is>
          <t>EQCHX</t>
        </is>
      </c>
      <c r="GY200" s="41" t="n">
        <v>0.1</v>
      </c>
      <c r="GZ200" s="61">
        <f>'ETF MTD'!$WA$28/'ETF MTD'!$WA$3-1</f>
        <v/>
      </c>
      <c r="HA200" s="61">
        <f>GY200*GZ200</f>
        <v/>
      </c>
      <c r="HB200" s="61" t="n"/>
      <c r="HC200" s="33" t="inlineStr">
        <is>
          <t>EQCHX</t>
        </is>
      </c>
      <c r="HD200" s="41" t="n">
        <v>0.1</v>
      </c>
      <c r="HE200" s="61">
        <f>'ETF MTD'!$WA$28/'ETF MTD'!$WA$3-1</f>
        <v/>
      </c>
      <c r="HF200" s="61">
        <f>HD200*HE200</f>
        <v/>
      </c>
      <c r="HG200" s="61" t="n"/>
      <c r="HH200" s="33" t="inlineStr">
        <is>
          <t>EQCHX</t>
        </is>
      </c>
      <c r="HI200" s="41" t="n">
        <v>0.1</v>
      </c>
      <c r="HJ200" s="61">
        <f>'ETF MTD'!$WA$28/'ETF MTD'!$WA$3-1</f>
        <v/>
      </c>
      <c r="HK200" s="61">
        <f>HI200*HJ200</f>
        <v/>
      </c>
      <c r="HL200" s="61" t="n"/>
      <c r="HM200" s="33" t="inlineStr">
        <is>
          <t>EQCHX</t>
        </is>
      </c>
      <c r="HN200" s="41" t="n">
        <v>0.1</v>
      </c>
      <c r="HO200" s="61">
        <f>'ETF MTD'!$WA$28/'ETF MTD'!$WA$3-1</f>
        <v/>
      </c>
      <c r="HP200" s="61">
        <f>HN200*HO200</f>
        <v/>
      </c>
      <c r="HQ200" s="61" t="n"/>
      <c r="HR200" s="33" t="inlineStr">
        <is>
          <t>IAU</t>
        </is>
      </c>
      <c r="HS200" s="41" t="n">
        <v>0.1</v>
      </c>
      <c r="HT200" s="61">
        <f>'ETF MTD'!$IK$28/'ETF MTD'!$IK$3-1</f>
        <v/>
      </c>
      <c r="HU200" s="61">
        <f>HS200*HT200</f>
        <v/>
      </c>
      <c r="HV200" s="61" t="n"/>
      <c r="HW200" s="33" t="inlineStr">
        <is>
          <t>IAU</t>
        </is>
      </c>
      <c r="HX200" s="41" t="n">
        <v>0.1</v>
      </c>
      <c r="HY200" s="61">
        <f>'ETF MTD'!$IK$28/'ETF MTD'!$IK$3-1</f>
        <v/>
      </c>
      <c r="HZ200" s="61">
        <f>HX200*HY200</f>
        <v/>
      </c>
      <c r="IA200" s="61" t="n"/>
      <c r="IB200" s="33" t="inlineStr">
        <is>
          <t>IAU</t>
        </is>
      </c>
      <c r="IC200" s="41" t="n">
        <v>0.05</v>
      </c>
      <c r="ID200" s="61">
        <f>'ETF MTD'!$IK$28/'ETF MTD'!$IK$3-1</f>
        <v/>
      </c>
      <c r="IE200" s="61">
        <f>IC200*ID200</f>
        <v/>
      </c>
      <c r="IF200" s="61" t="n"/>
      <c r="IG200" s="33" t="inlineStr">
        <is>
          <t>IAU</t>
        </is>
      </c>
      <c r="IH200" s="41" t="n">
        <v>0.08</v>
      </c>
      <c r="II200" s="61">
        <f>'ETF MTD'!$IK$28/'ETF MTD'!$IK$3-1</f>
        <v/>
      </c>
      <c r="IJ200" s="61">
        <f>IH200*II200</f>
        <v/>
      </c>
      <c r="IK200" s="61" t="n"/>
      <c r="IL200" s="33" t="inlineStr">
        <is>
          <t>IAU</t>
        </is>
      </c>
      <c r="IM200" s="41" t="n">
        <v>0.04</v>
      </c>
      <c r="IN200" s="61">
        <f>'ETF MTD'!$IK$28/'ETF MTD'!$IK$3-1</f>
        <v/>
      </c>
      <c r="IO200" s="61">
        <f>IM200*IN200</f>
        <v/>
      </c>
      <c r="IP200" s="61" t="n"/>
      <c r="IQ200" s="33" t="inlineStr">
        <is>
          <t>IAU</t>
        </is>
      </c>
      <c r="IR200" s="41" t="n">
        <v>0.04</v>
      </c>
      <c r="IS200" s="61">
        <f>'ETF MTD'!$IK$28/'ETF MTD'!$IK$3-1</f>
        <v/>
      </c>
      <c r="IT200" s="61">
        <f>IR200*IS200</f>
        <v/>
      </c>
      <c r="IU200" s="61" t="n"/>
      <c r="IV200" s="33" t="inlineStr">
        <is>
          <t>IAU</t>
        </is>
      </c>
      <c r="IW200" s="41" t="n">
        <v>0</v>
      </c>
      <c r="IX200" s="61">
        <f>'ETF MTD'!$IK$28/'ETF MTD'!$IK$3-1</f>
        <v/>
      </c>
      <c r="IY200" s="61">
        <f>IW200*IX200</f>
        <v/>
      </c>
      <c r="IZ200" s="61" t="n"/>
      <c r="JA200" s="33" t="inlineStr">
        <is>
          <t>IAU</t>
        </is>
      </c>
      <c r="JB200" s="41" t="n">
        <v>0</v>
      </c>
      <c r="JC200" s="61">
        <f>'ETF MTD'!$IK$28/'ETF MTD'!$IK$3-1</f>
        <v/>
      </c>
      <c r="JD200" s="61">
        <f>JB200*JC200</f>
        <v/>
      </c>
      <c r="JE200" s="61" t="n"/>
      <c r="JF200" s="33" t="inlineStr">
        <is>
          <t>IAU</t>
        </is>
      </c>
      <c r="JG200" s="41" t="n">
        <v>0.08</v>
      </c>
      <c r="JH200" s="61">
        <f>'ETF MTD'!$IK$28/'ETF MTD'!$IK$3-1</f>
        <v/>
      </c>
      <c r="JI200" s="61">
        <f>JG200*JH200</f>
        <v/>
      </c>
      <c r="JJ200" s="61" t="n"/>
      <c r="JK200" s="33" t="inlineStr">
        <is>
          <t>IAU</t>
        </is>
      </c>
      <c r="JL200" s="41" t="n">
        <v>0.04</v>
      </c>
      <c r="JM200" s="61">
        <f>'ETF MTD'!$IK$28/'ETF MTD'!$IK$3-1</f>
        <v/>
      </c>
      <c r="JN200" s="61">
        <f>JL200*JM200</f>
        <v/>
      </c>
      <c r="JO200" s="61" t="n"/>
      <c r="JP200" s="33" t="inlineStr">
        <is>
          <t>IAU</t>
        </is>
      </c>
      <c r="JQ200" s="41" t="n">
        <v>0</v>
      </c>
      <c r="JR200" s="61">
        <f>'ETF MTD'!$IK$28/'ETF MTD'!$IK$3-1</f>
        <v/>
      </c>
      <c r="JS200" s="61">
        <f>JQ200*JR200</f>
        <v/>
      </c>
      <c r="JT200" s="61" t="n"/>
      <c r="JU200" s="33" t="inlineStr">
        <is>
          <t>IAU</t>
        </is>
      </c>
      <c r="JV200" s="41" t="n">
        <v>0</v>
      </c>
      <c r="JW200" s="61">
        <f>'ETF MTD'!$IK$28/'ETF MTD'!$IK$3-1</f>
        <v/>
      </c>
      <c r="JX200" s="61">
        <f>JV200*JW200</f>
        <v/>
      </c>
      <c r="JY200" s="61" t="n"/>
      <c r="JZ200" t="inlineStr">
        <is>
          <t>Gold</t>
        </is>
      </c>
      <c r="KA200" s="41" t="n">
        <v>0.1</v>
      </c>
      <c r="KB200" s="61">
        <f>'ETF MTD'!$IK$28/'ETF MTD'!$IK$3-1</f>
        <v/>
      </c>
      <c r="KC200" s="61">
        <f>KA200*KB200</f>
        <v/>
      </c>
      <c r="KD200" s="61" t="n"/>
      <c r="KE200" t="inlineStr">
        <is>
          <t>Gold</t>
        </is>
      </c>
      <c r="KF200" s="41" t="n">
        <v>0.05</v>
      </c>
      <c r="KG200" s="61">
        <f>'ETF MTD'!$IK$28/'ETF MTD'!$IK$3-1</f>
        <v/>
      </c>
      <c r="KH200" s="61">
        <f>KF200*KG200</f>
        <v/>
      </c>
      <c r="KI200" s="61" t="n"/>
      <c r="KJ200" t="inlineStr">
        <is>
          <t>Gold</t>
        </is>
      </c>
      <c r="KK200" s="41" t="n">
        <v>0.05</v>
      </c>
      <c r="KL200" s="61">
        <f>'ETF MTD'!$IK$28/'ETF MTD'!$IK$3-1</f>
        <v/>
      </c>
      <c r="KM200" s="61">
        <f>KK200*KL200</f>
        <v/>
      </c>
      <c r="KN200" s="61" t="n"/>
      <c r="KO200" t="inlineStr">
        <is>
          <t>Gold</t>
        </is>
      </c>
      <c r="KP200" s="41" t="n">
        <v>0.05</v>
      </c>
      <c r="KQ200" s="61">
        <f>'ETF MTD'!$IK$28/'ETF MTD'!$IK$3-1</f>
        <v/>
      </c>
      <c r="KR200" s="61">
        <f>KP200*KQ200</f>
        <v/>
      </c>
      <c r="KS200" s="61" t="n"/>
      <c r="KT200" t="inlineStr">
        <is>
          <t>Gold</t>
        </is>
      </c>
      <c r="KU200" s="41" t="n">
        <v>0.04</v>
      </c>
      <c r="KV200" s="61">
        <f>'ETF MTD'!$IK$28/'ETF MTD'!$IK$3-1</f>
        <v/>
      </c>
      <c r="KW200" s="61">
        <f>KU200*KV200</f>
        <v/>
      </c>
      <c r="KX200" s="61" t="n"/>
      <c r="KY200" t="inlineStr">
        <is>
          <t>Gold</t>
        </is>
      </c>
      <c r="KZ200" s="41" t="n">
        <v>0.08</v>
      </c>
      <c r="LA200" s="61">
        <f>'ETF MTD'!$IK$28/'ETF MTD'!$IK$3-1</f>
        <v/>
      </c>
      <c r="LB200" s="61">
        <f>KZ200*LA200</f>
        <v/>
      </c>
      <c r="LC200" s="61" t="n"/>
      <c r="LD200" t="inlineStr">
        <is>
          <t>Gold</t>
        </is>
      </c>
      <c r="LE200" s="41" t="n">
        <v>0.1</v>
      </c>
      <c r="LF200" s="61">
        <f>'ETF MTD'!$IK$28/'ETF MTD'!$IK$3-1</f>
        <v/>
      </c>
      <c r="LG200" s="61">
        <f>LE200*LF200</f>
        <v/>
      </c>
      <c r="LH200" s="61" t="n"/>
      <c r="LI200" t="inlineStr">
        <is>
          <t>Gold</t>
        </is>
      </c>
      <c r="LJ200" s="41" t="n">
        <v>0.1</v>
      </c>
      <c r="LK200" s="61">
        <f>'ETF MTD'!$IK$28/'ETF MTD'!$IK$3-1</f>
        <v/>
      </c>
      <c r="LL200" s="61">
        <f>LJ200*LK200</f>
        <v/>
      </c>
      <c r="LM200" s="61" t="n"/>
      <c r="LN200" t="inlineStr">
        <is>
          <t>Gold</t>
        </is>
      </c>
      <c r="LO200" s="41" t="n">
        <v>0.05</v>
      </c>
      <c r="LP200" s="61">
        <f>'ETF MTD'!$IK$28/'ETF MTD'!$IK$3-1</f>
        <v/>
      </c>
      <c r="LQ200" s="61">
        <f>LO200*LP200</f>
        <v/>
      </c>
      <c r="LR200" s="61" t="n"/>
      <c r="LS200" t="inlineStr">
        <is>
          <t>Gold</t>
        </is>
      </c>
      <c r="LT200" s="41" t="n">
        <v>0</v>
      </c>
      <c r="LU200" s="61">
        <f>'ETF MTD'!$IK$28/'ETF MTD'!$IK$3-1</f>
        <v/>
      </c>
      <c r="LV200" s="61">
        <f>LT200*LU200</f>
        <v/>
      </c>
      <c r="LW200" s="61" t="n"/>
      <c r="LX200" t="inlineStr">
        <is>
          <t>Gold</t>
        </is>
      </c>
      <c r="LY200" s="41" t="n">
        <v>0</v>
      </c>
      <c r="LZ200" s="61">
        <f>'ETF MTD'!$IK$28/'ETF MTD'!$IK$3-1</f>
        <v/>
      </c>
      <c r="MA200" s="61">
        <f>LY200*LZ200</f>
        <v/>
      </c>
      <c r="MB200" s="61" t="n"/>
      <c r="MC200" t="inlineStr">
        <is>
          <t>Gold</t>
        </is>
      </c>
      <c r="MD200" s="41" t="n">
        <v>0</v>
      </c>
      <c r="ME200" s="61">
        <f>'ETF MTD'!$IK$28/'ETF MTD'!$IK$3-1</f>
        <v/>
      </c>
      <c r="MF200" s="61">
        <f>MD200*ME200</f>
        <v/>
      </c>
      <c r="MG200" s="61" t="n"/>
      <c r="MH200" t="inlineStr">
        <is>
          <t>Gold</t>
        </is>
      </c>
      <c r="MI200" s="41" t="n">
        <v>0</v>
      </c>
      <c r="MJ200" s="61">
        <f>'ETF MTD'!$IK$28/'ETF MTD'!$IK$3-1</f>
        <v/>
      </c>
      <c r="MK200" s="61">
        <f>MI200*MJ200</f>
        <v/>
      </c>
      <c r="ML200" s="61" t="n"/>
      <c r="MM200" t="inlineStr">
        <is>
          <t>Gold</t>
        </is>
      </c>
      <c r="MN200" s="41" t="n">
        <v>0</v>
      </c>
      <c r="MO200" s="61">
        <f>'ETF MTD'!$IK$28/'ETF MTD'!$IK$3-1</f>
        <v/>
      </c>
      <c r="MP200" s="61">
        <f>MN200*MO200</f>
        <v/>
      </c>
      <c r="MQ200" s="33" t="n"/>
      <c r="MR200" t="inlineStr">
        <is>
          <t>Gold</t>
        </is>
      </c>
      <c r="MS200" s="41" t="n">
        <v>0</v>
      </c>
      <c r="MT200" s="61">
        <f>'ETF MTD'!$IK$28/'ETF MTD'!$IK$3-1</f>
        <v/>
      </c>
      <c r="MU200" s="61">
        <f>MS200*MT200</f>
        <v/>
      </c>
      <c r="MV200" s="61" t="n"/>
      <c r="MW200" t="inlineStr">
        <is>
          <t>Gold</t>
        </is>
      </c>
      <c r="MX200" s="41" t="n">
        <v>0.04</v>
      </c>
      <c r="MY200" s="61">
        <f>'ETF MTD'!$IK$28/'ETF MTD'!$IK$3-1</f>
        <v/>
      </c>
      <c r="MZ200" s="61">
        <f>MX200*MY200</f>
        <v/>
      </c>
      <c r="NA200" s="33" t="n"/>
      <c r="NB200" t="inlineStr">
        <is>
          <t>Gold</t>
        </is>
      </c>
      <c r="NC200" s="41" t="n">
        <v>0</v>
      </c>
      <c r="ND200" s="61">
        <f>'ETF MTD'!$IK$28/'ETF MTD'!$IK$3-1</f>
        <v/>
      </c>
      <c r="NE200" s="61">
        <f>NC200*ND200</f>
        <v/>
      </c>
      <c r="NF200" s="33" t="n"/>
      <c r="NG200" t="inlineStr">
        <is>
          <t>Gold</t>
        </is>
      </c>
      <c r="NH200" s="41" t="n">
        <v>0.08</v>
      </c>
      <c r="NI200" s="61">
        <f>'ETF MTD'!$IK$28/'ETF MTD'!$IK$3-1</f>
        <v/>
      </c>
      <c r="NJ200" s="61">
        <f>NH200*NI200</f>
        <v/>
      </c>
      <c r="NK200" s="33" t="n"/>
      <c r="NL200" t="inlineStr">
        <is>
          <t>Gold</t>
        </is>
      </c>
      <c r="NM200" s="41" t="n">
        <v>0.08</v>
      </c>
      <c r="NN200" s="61">
        <f>'ETF MTD'!$IK$28/'ETF MTD'!$IK$3-1</f>
        <v/>
      </c>
      <c r="NO200" s="61">
        <f>NM200*NN200</f>
        <v/>
      </c>
      <c r="NP200" s="33" t="n"/>
      <c r="NQ200" t="inlineStr">
        <is>
          <t>Gold</t>
        </is>
      </c>
      <c r="NR200" s="41" t="n">
        <v>0.08</v>
      </c>
      <c r="NS200" s="61">
        <f>'ETF MTD'!$IK$28/'ETF MTD'!$IK$3-1</f>
        <v/>
      </c>
      <c r="NT200" s="61">
        <f>NR200*NS200</f>
        <v/>
      </c>
      <c r="NU200" s="33" t="n"/>
      <c r="NV200" t="inlineStr">
        <is>
          <t>Gold</t>
        </is>
      </c>
      <c r="NW200" s="41" t="n">
        <v>0.08</v>
      </c>
      <c r="NX200" s="61">
        <f>'ETF MTD'!$IK$28/'ETF MTD'!$IK$3-1</f>
        <v/>
      </c>
      <c r="NY200" s="61">
        <f>NW200*NX200</f>
        <v/>
      </c>
      <c r="NZ200" s="33" t="n"/>
      <c r="OA200" t="inlineStr">
        <is>
          <t>Gold</t>
        </is>
      </c>
      <c r="OB200" s="41" t="n">
        <v>0.04</v>
      </c>
      <c r="OC200" s="61">
        <f>'ETF MTD'!$IK$28/'ETF MTD'!$IK$3-1</f>
        <v/>
      </c>
      <c r="OD200" s="61">
        <f>OB200*OC200</f>
        <v/>
      </c>
      <c r="OE200" s="33" t="n"/>
      <c r="OF200" t="inlineStr">
        <is>
          <t>Trend</t>
        </is>
      </c>
      <c r="OG200" s="41" t="n">
        <v>0.08</v>
      </c>
      <c r="OH200" s="61">
        <f>'ETF MTD'!$IK$28/'ETF MTD'!$IK$3-1</f>
        <v/>
      </c>
      <c r="OI200" s="61">
        <f>OG200*OH200</f>
        <v/>
      </c>
      <c r="OJ200" s="33" t="n"/>
      <c r="OK200" t="inlineStr">
        <is>
          <t>Trend</t>
        </is>
      </c>
      <c r="OL200" s="41" t="n">
        <v>0.08</v>
      </c>
      <c r="OM200" s="61">
        <f>'ETF MTD'!$IK$28/'ETF MTD'!$IK$3-1</f>
        <v/>
      </c>
      <c r="ON200" s="61">
        <f>OL200*OM200</f>
        <v/>
      </c>
      <c r="OO200" s="33" t="n"/>
      <c r="OP200" t="inlineStr">
        <is>
          <t>Trend</t>
        </is>
      </c>
      <c r="OQ200" s="41" t="n">
        <v>0.035</v>
      </c>
      <c r="OR200" s="61">
        <f>'ETF MTD'!$IK$28/'ETF MTD'!$IK$3-1</f>
        <v/>
      </c>
      <c r="OS200" s="61">
        <f>OQ200*OR200</f>
        <v/>
      </c>
      <c r="OT200" s="33" t="n"/>
      <c r="OU200" t="inlineStr">
        <is>
          <t>Trend</t>
        </is>
      </c>
      <c r="OV200" s="41" t="n">
        <v>0.08</v>
      </c>
      <c r="OW200" s="61">
        <f>'ETF MTD'!$IK$28/'ETF MTD'!$IK$3-1</f>
        <v/>
      </c>
      <c r="OX200" s="61">
        <f>OV200*OW200</f>
        <v/>
      </c>
      <c r="OY200" s="33" t="n"/>
      <c r="OZ200" t="inlineStr">
        <is>
          <t>Trend</t>
        </is>
      </c>
      <c r="PA200" s="41" t="n">
        <v>0.08</v>
      </c>
      <c r="PB200" s="61">
        <f>'ETF MTD'!$IK$28/'ETF MTD'!$IK$3-1</f>
        <v/>
      </c>
      <c r="PC200" s="61">
        <f>PA200*PB200</f>
        <v/>
      </c>
      <c r="PD200" s="33" t="n"/>
      <c r="PE200" t="inlineStr">
        <is>
          <t>Trend</t>
        </is>
      </c>
      <c r="PF200" s="41" t="n">
        <v>0.08</v>
      </c>
      <c r="PG200" s="61">
        <f>'ETF MTD'!$IK$28/'ETF MTD'!$IK$3-1</f>
        <v/>
      </c>
      <c r="PH200" s="61">
        <f>PF200*PG200</f>
        <v/>
      </c>
      <c r="PI200" s="33" t="n"/>
      <c r="PJ200" t="inlineStr">
        <is>
          <t>Trend</t>
        </is>
      </c>
      <c r="PK200" s="41" t="n">
        <v>0.08</v>
      </c>
      <c r="PL200" s="61">
        <f>'ETF MTD'!$IK$28/'ETF MTD'!$IK$3-1</f>
        <v/>
      </c>
      <c r="PM200" s="61">
        <f>PK200*PL200</f>
        <v/>
      </c>
      <c r="PN200" s="33" t="n"/>
      <c r="PO200" t="inlineStr">
        <is>
          <t>Trend</t>
        </is>
      </c>
      <c r="PP200" s="41" t="n">
        <v>0.08</v>
      </c>
      <c r="PQ200" s="61">
        <f>'ETF MTD'!$IK$28/'ETF MTD'!$IK$3-1</f>
        <v/>
      </c>
      <c r="PR200" s="61">
        <f>PP200*PQ200</f>
        <v/>
      </c>
      <c r="PS200" s="33" t="n"/>
      <c r="PT200" t="inlineStr">
        <is>
          <t>Trend</t>
        </is>
      </c>
      <c r="PU200" s="41" t="n">
        <v>0.08</v>
      </c>
      <c r="PV200" s="61">
        <f>'ETF MTD'!$IK$28/'ETF MTD'!$IK$3-1</f>
        <v/>
      </c>
      <c r="PW200" s="61">
        <f>PU200*PV200</f>
        <v/>
      </c>
      <c r="PX200" s="33" t="n"/>
      <c r="PY200" t="inlineStr">
        <is>
          <t>Trend</t>
        </is>
      </c>
      <c r="PZ200" s="41" t="n">
        <v>0.08</v>
      </c>
      <c r="QA200" s="61">
        <f>'ETF MTD'!$IK$28/'ETF MTD'!$IK$3-1</f>
        <v/>
      </c>
      <c r="QB200" s="61">
        <f>PZ200*QA200</f>
        <v/>
      </c>
      <c r="QC200" s="33" t="n"/>
      <c r="QD200" t="inlineStr">
        <is>
          <t>Trend</t>
        </is>
      </c>
      <c r="QE200" s="41" t="n">
        <v>0.08</v>
      </c>
      <c r="QF200" s="61">
        <f>'ETF MTD'!$IK$28/'ETF MTD'!$IK$3-1</f>
        <v/>
      </c>
      <c r="QG200" s="61">
        <f>QE200*QF200</f>
        <v/>
      </c>
      <c r="QH200" s="61" t="n"/>
      <c r="QI200" t="inlineStr">
        <is>
          <t>Trend</t>
        </is>
      </c>
      <c r="QJ200" s="41" t="n">
        <v>0.08</v>
      </c>
      <c r="QK200" s="61">
        <f>'ETF MTD'!$IK$28/'ETF MTD'!$IK$3-1</f>
        <v/>
      </c>
      <c r="QL200" s="61">
        <f>QJ200*QK200</f>
        <v/>
      </c>
      <c r="QM200" s="33" t="n"/>
      <c r="QN200" t="inlineStr">
        <is>
          <t>Trend</t>
        </is>
      </c>
      <c r="QO200" s="41" t="n">
        <v>0.08</v>
      </c>
      <c r="QP200" s="61">
        <f>'ETF MTD'!$IK$28/'ETF MTD'!$IK$3-1</f>
        <v/>
      </c>
      <c r="QQ200" s="61">
        <f>QO200*QP200</f>
        <v/>
      </c>
      <c r="QR200" s="33" t="n"/>
      <c r="QS200" t="inlineStr">
        <is>
          <t>Trend</t>
        </is>
      </c>
      <c r="QT200" s="41" t="n">
        <v>0.08</v>
      </c>
      <c r="QU200" s="61">
        <f>'ETF MTD'!$IK$28/'ETF MTD'!$IK$3-1</f>
        <v/>
      </c>
      <c r="QV200" s="61">
        <f>QT200*QU200</f>
        <v/>
      </c>
      <c r="QW200" s="33" t="n"/>
      <c r="QX200" t="inlineStr">
        <is>
          <t>Trend</t>
        </is>
      </c>
      <c r="QY200" s="41" t="n">
        <v>0.08</v>
      </c>
      <c r="QZ200" s="61">
        <f>'ETF MTD'!$IK$28/'ETF MTD'!$IK$3-1</f>
        <v/>
      </c>
      <c r="RA200" s="61">
        <f>QY200*QZ200</f>
        <v/>
      </c>
      <c r="RB200" s="33" t="n"/>
      <c r="RC200" t="inlineStr">
        <is>
          <t>Trend</t>
        </is>
      </c>
      <c r="RD200" s="41" t="n">
        <v>0.08</v>
      </c>
      <c r="RE200" s="61">
        <f>'ETF MTD'!$IK$28/'ETF MTD'!$IK$3-1</f>
        <v/>
      </c>
      <c r="RF200" s="61">
        <f>RD200*RE200</f>
        <v/>
      </c>
      <c r="RG200" s="33" t="n"/>
      <c r="RH200" t="inlineStr">
        <is>
          <t>Trend</t>
        </is>
      </c>
      <c r="RI200" s="41" t="n">
        <v>0.08</v>
      </c>
      <c r="RJ200" s="61">
        <f>'ETF MTD'!$IK$28/'ETF MTD'!$IK$3-1</f>
        <v/>
      </c>
      <c r="RK200" s="61">
        <f>RI200*RJ200</f>
        <v/>
      </c>
      <c r="RL200" s="61" t="n"/>
    </row>
    <row r="201">
      <c r="U201" s="61" t="inlineStr">
        <is>
          <t>VFIRX</t>
        </is>
      </c>
      <c r="V201" s="49" t="n">
        <v>0.075</v>
      </c>
      <c r="W201" s="61">
        <f>'ETF MTD'!$ES$28/'ETF MTD'!$ES$3-1</f>
        <v/>
      </c>
      <c r="X201" s="61">
        <f>V201*W201</f>
        <v/>
      </c>
      <c r="Y201" s="61" t="n"/>
      <c r="Z201" s="61" t="inlineStr">
        <is>
          <t>VFIRX</t>
        </is>
      </c>
      <c r="AA201" s="49" t="n">
        <v>0</v>
      </c>
      <c r="AB201" s="61">
        <f>'ETF MTD'!$ES$28/'ETF MTD'!$ES$3-1</f>
        <v/>
      </c>
      <c r="AC201" s="61">
        <f>AA201*AB201</f>
        <v/>
      </c>
      <c r="AD201" s="61" t="n"/>
      <c r="AE201" s="61" t="inlineStr">
        <is>
          <t>VFIRX</t>
        </is>
      </c>
      <c r="AF201" s="49" t="n">
        <v>0</v>
      </c>
      <c r="AG201" s="61">
        <f>'ETF MTD'!$ES$28/'ETF MTD'!$ES$3-1</f>
        <v/>
      </c>
      <c r="AH201" s="61">
        <f>AF201*AG201</f>
        <v/>
      </c>
      <c r="AI201" s="61" t="n"/>
      <c r="AJ201" s="61" t="inlineStr">
        <is>
          <t>VFIRX</t>
        </is>
      </c>
      <c r="AK201" s="49" t="n">
        <v>0.28</v>
      </c>
      <c r="AL201" s="61">
        <f>'ETF MTD'!$ES$28/'ETF MTD'!$ES$3-1</f>
        <v/>
      </c>
      <c r="AM201" s="61">
        <f>AK201*AL201</f>
        <v/>
      </c>
      <c r="AN201" s="61" t="n"/>
      <c r="AO201" s="61" t="inlineStr">
        <is>
          <t>VFIRX</t>
        </is>
      </c>
      <c r="AP201" s="49" t="n">
        <v>0.61</v>
      </c>
      <c r="AQ201" s="61">
        <f>'ETF MTD'!$ES$28/'ETF MTD'!$ES$3-1</f>
        <v/>
      </c>
      <c r="AR201" s="61">
        <f>AP201*AQ201</f>
        <v/>
      </c>
      <c r="AS201" s="61" t="n"/>
      <c r="AT201" s="61" t="inlineStr">
        <is>
          <t>VFIRX</t>
        </is>
      </c>
      <c r="AU201" s="49" t="n">
        <v>0.61</v>
      </c>
      <c r="AV201" s="61">
        <f>'ETF MTD'!$ES$28/'ETF MTD'!$ES$3-1</f>
        <v/>
      </c>
      <c r="AW201" s="61">
        <f>AU201*AV201</f>
        <v/>
      </c>
      <c r="AX201" s="61" t="n"/>
      <c r="AY201" s="61" t="inlineStr">
        <is>
          <t>VFIRX</t>
        </is>
      </c>
      <c r="AZ201" s="49" t="n">
        <v>0.485</v>
      </c>
      <c r="BA201" s="61">
        <f>'ETF MTD'!$ES$28/'ETF MTD'!$ES$3-1</f>
        <v/>
      </c>
      <c r="BB201" s="61">
        <f>AZ201*BA201</f>
        <v/>
      </c>
      <c r="BC201" s="61" t="n"/>
      <c r="BD201" s="61" t="inlineStr">
        <is>
          <t>VFIRX</t>
        </is>
      </c>
      <c r="BE201" s="49" t="n">
        <v>0.215</v>
      </c>
      <c r="BF201" s="61">
        <f>'ETF MTD'!$ES$28/'ETF MTD'!$ES$3-1</f>
        <v/>
      </c>
      <c r="BG201" s="61">
        <f>BE201*BF201</f>
        <v/>
      </c>
      <c r="BH201" s="61" t="n"/>
      <c r="BI201" s="61" t="inlineStr">
        <is>
          <t>VFIRX</t>
        </is>
      </c>
      <c r="BJ201" s="49" t="n">
        <v>0.2399999999999999</v>
      </c>
      <c r="BK201" s="61">
        <f>'ETF MTD'!$ES$28/'ETF MTD'!$ES$3-1</f>
        <v/>
      </c>
      <c r="BL201" s="61">
        <f>BJ201*BK201</f>
        <v/>
      </c>
      <c r="BM201" s="61" t="n"/>
      <c r="BN201" s="61" t="inlineStr">
        <is>
          <t>VFIRX</t>
        </is>
      </c>
      <c r="BO201" s="49" t="n">
        <v>0.2399999999999999</v>
      </c>
      <c r="BP201" s="61">
        <f>'ETF MTD'!$ES$28/'ETF MTD'!$ES$3-1</f>
        <v/>
      </c>
      <c r="BQ201" s="61">
        <f>BO201*BP201</f>
        <v/>
      </c>
      <c r="BR201" s="61" t="n"/>
      <c r="BS201" s="61" t="inlineStr">
        <is>
          <t>VFIRX</t>
        </is>
      </c>
      <c r="BT201" s="49" t="n">
        <v>0.4549999999999999</v>
      </c>
      <c r="BU201" s="61">
        <f>'ETF MTD'!$ES$28/'ETF MTD'!$ES$3-1</f>
        <v/>
      </c>
      <c r="BV201" s="61">
        <f>BT201*BU201</f>
        <v/>
      </c>
      <c r="BW201" s="61" t="n"/>
      <c r="BX201" s="61" t="inlineStr">
        <is>
          <t>VFIRX</t>
        </is>
      </c>
      <c r="BY201" s="49" t="n">
        <v>0.2549999999999999</v>
      </c>
      <c r="BZ201" s="61">
        <f>'ETF MTD'!$ES$28/'ETF MTD'!$ES$3-1</f>
        <v/>
      </c>
      <c r="CA201" s="61">
        <f>BY201*BZ201</f>
        <v/>
      </c>
      <c r="CB201" s="61" t="n"/>
      <c r="CC201" s="61" t="inlineStr">
        <is>
          <t>VFIRX</t>
        </is>
      </c>
      <c r="CD201" s="49" t="n">
        <v>0.4049999999999999</v>
      </c>
      <c r="CE201" s="61">
        <f>'ETF MTD'!$ES$28/'ETF MTD'!$ES$3-1</f>
        <v/>
      </c>
      <c r="CF201" s="61">
        <f>CD201*CE201</f>
        <v/>
      </c>
      <c r="CG201" s="61" t="n"/>
      <c r="CH201" s="61" t="inlineStr">
        <is>
          <t>VFIRX</t>
        </is>
      </c>
      <c r="CI201" s="49" t="n">
        <v>0.48</v>
      </c>
      <c r="CJ201" s="61">
        <f>'ETF MTD'!$ES$28/'ETF MTD'!$ES$3-1</f>
        <v/>
      </c>
      <c r="CK201" s="61">
        <f>CI201*CJ201</f>
        <v/>
      </c>
      <c r="CL201" s="61" t="n"/>
      <c r="CM201" s="61" t="inlineStr">
        <is>
          <t>VFIRX</t>
        </is>
      </c>
      <c r="CN201" s="49" t="n">
        <v>0.6049999999999999</v>
      </c>
      <c r="CO201" s="61">
        <f>'ETF MTD'!$ES$28/'ETF MTD'!$ES$3-1</f>
        <v/>
      </c>
      <c r="CP201" s="61">
        <f>CN201*CO201</f>
        <v/>
      </c>
      <c r="CQ201" s="61" t="n"/>
      <c r="CR201" s="61" t="inlineStr">
        <is>
          <t>VFIRX</t>
        </is>
      </c>
      <c r="CS201" s="49" t="n">
        <v>0.58</v>
      </c>
      <c r="CT201" s="61">
        <f>'ETF MTD'!$ES$28/'ETF MTD'!$ES$3-1</f>
        <v/>
      </c>
      <c r="CU201" s="61">
        <f>CS201*CT201</f>
        <v/>
      </c>
      <c r="CV201" s="61" t="n"/>
      <c r="CW201" s="61" t="inlineStr">
        <is>
          <t>VFIRX</t>
        </is>
      </c>
      <c r="CX201" s="49" t="n">
        <v>0.5299999999999998</v>
      </c>
      <c r="CY201" s="61">
        <f>'ETF MTD'!$ES$28/'ETF MTD'!$ES$3-1</f>
        <v/>
      </c>
      <c r="CZ201" s="61">
        <f>CX201*CY201</f>
        <v/>
      </c>
      <c r="DA201" s="61" t="n"/>
      <c r="DB201" s="61" t="inlineStr">
        <is>
          <t>VFIRX</t>
        </is>
      </c>
      <c r="DC201" s="49" t="n">
        <v>0.44</v>
      </c>
      <c r="DD201" s="61">
        <f>'ETF MTD'!$ES$28/'ETF MTD'!$ES$3-1</f>
        <v/>
      </c>
      <c r="DE201" s="61">
        <f>DC201*DD201</f>
        <v/>
      </c>
      <c r="DF201" s="61" t="n"/>
      <c r="DG201" s="61" t="inlineStr">
        <is>
          <t>VFIRX</t>
        </is>
      </c>
      <c r="DH201" s="49" t="n">
        <v>0.5799999999999998</v>
      </c>
      <c r="DI201" s="61">
        <f>'ETF MTD'!$ES$28/'ETF MTD'!$ES$3-1</f>
        <v/>
      </c>
      <c r="DJ201" s="61">
        <f>DH201*DI201</f>
        <v/>
      </c>
      <c r="DK201" s="61" t="n"/>
      <c r="DL201" s="61" t="inlineStr">
        <is>
          <t>VFIRX</t>
        </is>
      </c>
      <c r="DM201" s="49" t="n">
        <v>0.4149999999999999</v>
      </c>
      <c r="DN201" s="61">
        <f>'ETF MTD'!$ES$28/'ETF MTD'!$ES$3-1</f>
        <v/>
      </c>
      <c r="DO201" s="61">
        <f>DM201*DN201</f>
        <v/>
      </c>
      <c r="DP201" s="61" t="n"/>
      <c r="DQ201" s="61" t="inlineStr">
        <is>
          <t>VFIRX</t>
        </is>
      </c>
      <c r="DR201" s="49" t="n">
        <v>0.655</v>
      </c>
      <c r="DS201" s="61">
        <f>'ETF MTD'!$ES$28/'ETF MTD'!$ES$3-1</f>
        <v/>
      </c>
      <c r="DT201" s="61">
        <f>DR201*DS201</f>
        <v/>
      </c>
      <c r="DU201" s="61" t="n"/>
      <c r="DV201" s="61" t="inlineStr">
        <is>
          <t>VFIRX</t>
        </is>
      </c>
      <c r="DW201" s="49" t="n">
        <v>0.8049999999999999</v>
      </c>
      <c r="DX201" s="61">
        <f>'ETF MTD'!$ES$28/'ETF MTD'!$ES$3-1</f>
        <v/>
      </c>
      <c r="DY201" s="61">
        <f>DW201*DX201</f>
        <v/>
      </c>
      <c r="DZ201" s="61" t="n"/>
      <c r="EA201" s="61" t="inlineStr">
        <is>
          <t>VFIRX</t>
        </is>
      </c>
      <c r="EB201" s="49" t="n">
        <v>0.8049999999999999</v>
      </c>
      <c r="EC201" s="61">
        <f>'ETF MTD'!$ES$28/'ETF MTD'!$ES$3-1</f>
        <v/>
      </c>
      <c r="ED201" s="61">
        <f>EB201*EC201</f>
        <v/>
      </c>
      <c r="EE201" s="61" t="n"/>
      <c r="EF201" s="61" t="inlineStr">
        <is>
          <t>VFIRX</t>
        </is>
      </c>
      <c r="EG201" s="49" t="n">
        <v>0.74</v>
      </c>
      <c r="EH201" s="61">
        <f>'ETF MTD'!$ES$28/'ETF MTD'!$ES$3-1</f>
        <v/>
      </c>
      <c r="EI201" s="61">
        <f>EG201*EH201</f>
        <v/>
      </c>
      <c r="EJ201" s="61" t="n"/>
      <c r="EK201" s="61" t="inlineStr">
        <is>
          <t>VFIRX</t>
        </is>
      </c>
      <c r="EL201" s="49" t="n">
        <v>0.5499999999999998</v>
      </c>
      <c r="EM201" s="61">
        <f>'ETF MTD'!$ES$28/'ETF MTD'!$ES$3-1</f>
        <v/>
      </c>
      <c r="EN201" s="61">
        <f>EL201*EM201</f>
        <v/>
      </c>
      <c r="EO201" s="61" t="n"/>
      <c r="EP201" s="61" t="inlineStr">
        <is>
          <t>VFIRX</t>
        </is>
      </c>
      <c r="EQ201" s="49" t="n">
        <v>0.275</v>
      </c>
      <c r="ER201" s="61">
        <f>'ETF MTD'!$ES$28/'ETF MTD'!$ES$3-1</f>
        <v/>
      </c>
      <c r="ES201" s="61">
        <f>EQ201*ER201</f>
        <v/>
      </c>
      <c r="ET201" s="61" t="n"/>
      <c r="EU201" s="61" t="inlineStr">
        <is>
          <t>VFIRX</t>
        </is>
      </c>
      <c r="EV201" s="49" t="n">
        <v>0.125</v>
      </c>
      <c r="EW201" s="61">
        <f>'ETF MTD'!$ES$28/'ETF MTD'!$ES$3-1</f>
        <v/>
      </c>
      <c r="EX201" s="61">
        <f>EV201*EW201</f>
        <v/>
      </c>
      <c r="EY201" s="61" t="n"/>
      <c r="EZ201" s="61" t="inlineStr">
        <is>
          <t>VFIRX</t>
        </is>
      </c>
      <c r="FA201" s="49" t="n">
        <v>0.04999999999999993</v>
      </c>
      <c r="FB201" s="61">
        <f>'ETF MTD'!$ES$28/'ETF MTD'!$ES$3-1</f>
        <v/>
      </c>
      <c r="FC201" s="61">
        <f>FA201*FB201</f>
        <v/>
      </c>
      <c r="FD201" s="61" t="n"/>
      <c r="FE201" s="61" t="inlineStr">
        <is>
          <t>VFIRX</t>
        </is>
      </c>
      <c r="FF201" s="49" t="n">
        <v>0.1999999999999998</v>
      </c>
      <c r="FG201" s="61">
        <f>'ETF MTD'!$ES$28/'ETF MTD'!$ES$3-1</f>
        <v/>
      </c>
      <c r="FH201" s="61">
        <f>FF201*FG201</f>
        <v/>
      </c>
      <c r="FI201" s="61" t="n"/>
      <c r="FJ201" s="61" t="inlineStr">
        <is>
          <t>VFIRX</t>
        </is>
      </c>
      <c r="FK201" s="49" t="n">
        <v>0.07499999999999996</v>
      </c>
      <c r="FL201" s="61">
        <f>'ETF MTD'!$ES$28/'ETF MTD'!$ES$3-1</f>
        <v/>
      </c>
      <c r="FM201" s="61">
        <f>FK201*FL201</f>
        <v/>
      </c>
      <c r="FN201" s="61" t="n"/>
      <c r="FO201" s="61" t="inlineStr">
        <is>
          <t>VFIRX</t>
        </is>
      </c>
      <c r="FP201" s="49" t="n">
        <v>0</v>
      </c>
      <c r="FQ201" s="61">
        <f>'ETF MTD'!$ES$28/'ETF MTD'!$ES$3-1</f>
        <v/>
      </c>
      <c r="FR201" s="61">
        <f>FP201*FQ201</f>
        <v/>
      </c>
      <c r="FS201" s="61" t="n"/>
      <c r="FT201" s="61" t="inlineStr">
        <is>
          <t>VFIRX</t>
        </is>
      </c>
      <c r="FU201" s="49" t="n">
        <v>0.2249999999999999</v>
      </c>
      <c r="FV201" s="61">
        <f>'ETF MTD'!$ES$28/'ETF MTD'!$ES$3-1</f>
        <v/>
      </c>
      <c r="FW201" s="61">
        <f>FU201*FV201</f>
        <v/>
      </c>
      <c r="FX201" s="61" t="n"/>
      <c r="FY201" s="61" t="inlineStr">
        <is>
          <t>VFIRX</t>
        </is>
      </c>
      <c r="FZ201" s="41" t="n">
        <v>0.09999999999999987</v>
      </c>
      <c r="GA201" s="61">
        <f>'ETF MTD'!$ES$28/'ETF MTD'!$ES$3-1</f>
        <v/>
      </c>
      <c r="GB201" s="61">
        <f>FZ201*GA201</f>
        <v/>
      </c>
      <c r="GC201" s="61" t="n"/>
      <c r="GD201" s="61" t="inlineStr">
        <is>
          <t>VFIRX</t>
        </is>
      </c>
      <c r="GE201" s="41" t="n">
        <v>0.02499999999999991</v>
      </c>
      <c r="GF201" s="61">
        <f>'ETF MTD'!$ES$28/'ETF MTD'!$ES$3-1</f>
        <v/>
      </c>
      <c r="GG201" s="61">
        <f>GE201*GF201</f>
        <v/>
      </c>
      <c r="GH201" s="61" t="n"/>
      <c r="GI201" s="61" t="inlineStr">
        <is>
          <t>VFIRX</t>
        </is>
      </c>
      <c r="GJ201" s="41" t="n">
        <v>0.04999999999999993</v>
      </c>
      <c r="GK201" s="61">
        <f>'ETF MTD'!$ES$28/'ETF MTD'!$ES$3-1</f>
        <v/>
      </c>
      <c r="GL201" s="61">
        <f>GJ201*GK201</f>
        <v/>
      </c>
      <c r="GM201" s="61" t="n"/>
      <c r="GN201" s="61" t="inlineStr">
        <is>
          <t>VFIRX</t>
        </is>
      </c>
      <c r="GO201" s="41" t="n">
        <v>0.215</v>
      </c>
      <c r="GP201" s="61">
        <f>'ETF MTD'!$ES$28/'ETF MTD'!$ES$3-1</f>
        <v/>
      </c>
      <c r="GQ201" s="61">
        <f>GO201*GP201</f>
        <v/>
      </c>
      <c r="GR201" s="61" t="n"/>
      <c r="GS201" s="61" t="inlineStr">
        <is>
          <t>VFIRX</t>
        </is>
      </c>
      <c r="GT201" s="41" t="n">
        <v>0</v>
      </c>
      <c r="GU201" s="61">
        <f>'ETF MTD'!$ES$28/'ETF MTD'!$ES$3-1</f>
        <v/>
      </c>
      <c r="GV201" s="61">
        <f>GT201*GU201</f>
        <v/>
      </c>
      <c r="GW201" s="61" t="n"/>
      <c r="GX201" s="61" t="inlineStr">
        <is>
          <t>VFIRX</t>
        </is>
      </c>
      <c r="GY201" s="41" t="n">
        <v>0.17</v>
      </c>
      <c r="GZ201" s="61">
        <f>'ETF MTD'!$ES$28/'ETF MTD'!$ES$3-1</f>
        <v/>
      </c>
      <c r="HA201" s="61">
        <f>GY201*GZ201</f>
        <v/>
      </c>
      <c r="HB201" s="61" t="n"/>
      <c r="HC201" s="61" t="inlineStr">
        <is>
          <t>VFIRX</t>
        </is>
      </c>
      <c r="HD201" s="41" t="n">
        <v>0.6249999999999999</v>
      </c>
      <c r="HE201" s="61">
        <f>'ETF MTD'!$ES$28/'ETF MTD'!$ES$3-1</f>
        <v/>
      </c>
      <c r="HF201" s="61">
        <f>HD201*HE201</f>
        <v/>
      </c>
      <c r="HG201" s="61" t="n"/>
      <c r="HH201" s="61" t="inlineStr">
        <is>
          <t>VFIRX</t>
        </is>
      </c>
      <c r="HI201" s="41" t="n">
        <v>0.55</v>
      </c>
      <c r="HJ201" s="61">
        <f>'ETF MTD'!$ES$28/'ETF MTD'!$ES$3-1</f>
        <v/>
      </c>
      <c r="HK201" s="61">
        <f>HI201*HJ201</f>
        <v/>
      </c>
      <c r="HL201" s="61" t="n"/>
      <c r="HM201" s="61" t="inlineStr">
        <is>
          <t>VFIRX</t>
        </is>
      </c>
      <c r="HN201" s="41" t="n">
        <v>0.225</v>
      </c>
      <c r="HO201" s="61">
        <f>'ETF MTD'!$ES$28/'ETF MTD'!$ES$3-1</f>
        <v/>
      </c>
      <c r="HP201" s="61">
        <f>HN201*HO201</f>
        <v/>
      </c>
      <c r="HQ201" s="61" t="n"/>
      <c r="HR201" s="61" t="inlineStr">
        <is>
          <t>VFIRX</t>
        </is>
      </c>
      <c r="HS201" s="41" t="n">
        <v>0.15</v>
      </c>
      <c r="HT201" s="61">
        <f>'ETF MTD'!$ES$28/'ETF MTD'!$ES$3-1</f>
        <v/>
      </c>
      <c r="HU201" s="61">
        <f>HS201*HT201</f>
        <v/>
      </c>
      <c r="HV201" s="61" t="n"/>
      <c r="HW201" s="61" t="inlineStr">
        <is>
          <t>VFIRX</t>
        </is>
      </c>
      <c r="HX201" s="41" t="n">
        <v>0.15</v>
      </c>
      <c r="HY201" s="61">
        <f>'ETF MTD'!$ES$28/'ETF MTD'!$ES$3-1</f>
        <v/>
      </c>
      <c r="HZ201" s="61">
        <f>HX201*HY201</f>
        <v/>
      </c>
      <c r="IA201" s="61" t="n"/>
      <c r="IB201" s="61" t="inlineStr">
        <is>
          <t>VFIRX</t>
        </is>
      </c>
      <c r="IC201" s="41" t="n">
        <v>0.14</v>
      </c>
      <c r="ID201" s="61">
        <f>'ETF MTD'!$ES$28/'ETF MTD'!$ES$3-1</f>
        <v/>
      </c>
      <c r="IE201" s="61">
        <f>IC201*ID201</f>
        <v/>
      </c>
      <c r="IF201" s="61" t="n"/>
      <c r="IG201" s="61" t="inlineStr">
        <is>
          <t>VFIRX</t>
        </is>
      </c>
      <c r="IH201" s="41" t="n">
        <v>0.11</v>
      </c>
      <c r="II201" s="61">
        <f>'ETF MTD'!$ES$28/'ETF MTD'!$ES$3-1</f>
        <v/>
      </c>
      <c r="IJ201" s="61">
        <f>IH201*II201</f>
        <v/>
      </c>
      <c r="IK201" s="61" t="n"/>
      <c r="IL201" s="61" t="inlineStr">
        <is>
          <t>VFIRX</t>
        </is>
      </c>
      <c r="IM201" s="41" t="n">
        <v>0.15</v>
      </c>
      <c r="IN201" s="61">
        <f>'ETF MTD'!$ES$28/'ETF MTD'!$ES$3-1</f>
        <v/>
      </c>
      <c r="IO201" s="61">
        <f>IM201*IN201</f>
        <v/>
      </c>
      <c r="IP201" s="61" t="n"/>
      <c r="IQ201" s="61" t="inlineStr">
        <is>
          <t>VFIRX</t>
        </is>
      </c>
      <c r="IR201" s="41" t="n">
        <v>0.415</v>
      </c>
      <c r="IS201" s="61">
        <f>'ETF MTD'!$ES$28/'ETF MTD'!$ES$3-1</f>
        <v/>
      </c>
      <c r="IT201" s="61">
        <f>IR201*IS201</f>
        <v/>
      </c>
      <c r="IU201" s="61" t="n"/>
      <c r="IV201" s="61" t="inlineStr">
        <is>
          <t>VFIRX</t>
        </is>
      </c>
      <c r="IW201" s="41" t="n">
        <v>0.455</v>
      </c>
      <c r="IX201" s="61">
        <f>'ETF MTD'!$ES$28/'ETF MTD'!$ES$3-1</f>
        <v/>
      </c>
      <c r="IY201" s="61">
        <f>IW201*IX201</f>
        <v/>
      </c>
      <c r="IZ201" s="61" t="n"/>
      <c r="JA201" s="61" t="inlineStr">
        <is>
          <t>VFIRX</t>
        </is>
      </c>
      <c r="JB201" s="41" t="n">
        <v>0.38</v>
      </c>
      <c r="JC201" s="61">
        <f>'ETF MTD'!$ES$28/'ETF MTD'!$ES$3-1</f>
        <v/>
      </c>
      <c r="JD201" s="61">
        <f>JB201*JC201</f>
        <v/>
      </c>
      <c r="JE201" s="61" t="n"/>
      <c r="JF201" s="61" t="inlineStr">
        <is>
          <t>VFIRX</t>
        </is>
      </c>
      <c r="JG201" s="41" t="n">
        <v>0.3</v>
      </c>
      <c r="JH201" s="61">
        <f>'ETF MTD'!$ES$28/'ETF MTD'!$ES$3-1</f>
        <v/>
      </c>
      <c r="JI201" s="61">
        <f>JG201*JH201</f>
        <v/>
      </c>
      <c r="JJ201" s="61" t="n"/>
      <c r="JK201" s="61" t="inlineStr">
        <is>
          <t>VFIRX</t>
        </is>
      </c>
      <c r="JL201" s="41" t="n">
        <v>0.3</v>
      </c>
      <c r="JM201" s="61">
        <f>'ETF MTD'!$ES$28/'ETF MTD'!$ES$3-1</f>
        <v/>
      </c>
      <c r="JN201" s="61">
        <f>JL201*JM201</f>
        <v/>
      </c>
      <c r="JO201" s="61" t="n"/>
      <c r="JP201" s="61" t="inlineStr">
        <is>
          <t>VFIRX</t>
        </is>
      </c>
      <c r="JQ201" s="41" t="n">
        <v>0.265</v>
      </c>
      <c r="JR201" s="61">
        <f>'ETF MTD'!$ES$28/'ETF MTD'!$ES$3-1</f>
        <v/>
      </c>
      <c r="JS201" s="61">
        <f>JQ201*JR201</f>
        <v/>
      </c>
      <c r="JT201" s="61" t="n"/>
      <c r="JU201" s="61" t="inlineStr">
        <is>
          <t>VFIRX</t>
        </is>
      </c>
      <c r="JV201" s="41" t="n">
        <v>0.265</v>
      </c>
      <c r="JW201" s="61">
        <f>'ETF MTD'!$ES$28/'ETF MTD'!$ES$3-1</f>
        <v/>
      </c>
      <c r="JX201" s="61">
        <f>JV201*JW201</f>
        <v/>
      </c>
      <c r="JY201" s="61" t="n"/>
      <c r="JZ201" t="inlineStr">
        <is>
          <t>U.S. Govt ST</t>
        </is>
      </c>
      <c r="KA201" s="41" t="n">
        <v>0.4299999999999999</v>
      </c>
      <c r="KB201" s="61">
        <f>'ETF MTD'!$ES$28/'ETF MTD'!$ES$3-1</f>
        <v/>
      </c>
      <c r="KC201" s="61">
        <f>KA201*KB201</f>
        <v/>
      </c>
      <c r="KD201" s="61" t="n"/>
      <c r="KE201" t="inlineStr">
        <is>
          <t>U.S. Govt ST</t>
        </is>
      </c>
      <c r="KF201" s="41" t="n">
        <v>0.48</v>
      </c>
      <c r="KG201" s="61">
        <f>'ETF MTD'!$ES$28/'ETF MTD'!$ES$3-1</f>
        <v/>
      </c>
      <c r="KH201" s="61">
        <f>KF201*KG201</f>
        <v/>
      </c>
      <c r="KI201" s="61" t="n"/>
      <c r="KJ201" t="inlineStr">
        <is>
          <t>U.S. Govt ST</t>
        </is>
      </c>
      <c r="KK201" s="41" t="n">
        <v>0.505</v>
      </c>
      <c r="KL201" s="61">
        <f>'ETF MTD'!$ES$28/'ETF MTD'!$ES$3-1</f>
        <v/>
      </c>
      <c r="KM201" s="61">
        <f>KK201*KL201</f>
        <v/>
      </c>
      <c r="KN201" s="61" t="n"/>
      <c r="KO201" t="inlineStr">
        <is>
          <t>U.S. Govt ST</t>
        </is>
      </c>
      <c r="KP201" s="41" t="n">
        <v>0.505</v>
      </c>
      <c r="KQ201" s="61">
        <f>'ETF MTD'!$ES$28/'ETF MTD'!$ES$3-1</f>
        <v/>
      </c>
      <c r="KR201" s="61">
        <f>KP201*KQ201</f>
        <v/>
      </c>
      <c r="KS201" s="61" t="n"/>
      <c r="KT201" t="inlineStr">
        <is>
          <t>U.S. Govt ST</t>
        </is>
      </c>
      <c r="KU201" s="41" t="n">
        <v>0.79</v>
      </c>
      <c r="KV201" s="61">
        <f>'ETF MTD'!$ES$28/'ETF MTD'!$ES$3-1</f>
        <v/>
      </c>
      <c r="KW201" s="61">
        <f>KU201*KV201</f>
        <v/>
      </c>
      <c r="KX201" s="61" t="n"/>
      <c r="KY201" t="inlineStr">
        <is>
          <t>U.S. Govt ST</t>
        </is>
      </c>
      <c r="KZ201" s="41" t="n">
        <v>0.75</v>
      </c>
      <c r="LA201" s="61">
        <f>'ETF MTD'!$ES$28/'ETF MTD'!$ES$3-1</f>
        <v/>
      </c>
      <c r="LB201" s="61">
        <f>KZ201*LA201</f>
        <v/>
      </c>
      <c r="LC201" s="61" t="n"/>
      <c r="LD201" t="inlineStr">
        <is>
          <t>U.S. Govt ST</t>
        </is>
      </c>
      <c r="LE201" s="41" t="n">
        <v>0.5799999999999998</v>
      </c>
      <c r="LF201" s="61">
        <f>'ETF MTD'!$ES$28/'ETF MTD'!$ES$3-1</f>
        <v/>
      </c>
      <c r="LG201" s="61">
        <f>LE201*LF201</f>
        <v/>
      </c>
      <c r="LH201" s="61" t="n"/>
      <c r="LI201" t="inlineStr">
        <is>
          <t>U.S. Govt ST</t>
        </is>
      </c>
      <c r="LJ201" s="41" t="n">
        <v>0.73</v>
      </c>
      <c r="LK201" s="61">
        <f>'ETF MTD'!$ES$28/'ETF MTD'!$ES$3-1</f>
        <v/>
      </c>
      <c r="LL201" s="61">
        <f>LJ201*LK201</f>
        <v/>
      </c>
      <c r="LM201" s="61" t="n"/>
      <c r="LN201" t="inlineStr">
        <is>
          <t>U.S. Govt ST</t>
        </is>
      </c>
      <c r="LO201" s="41" t="n">
        <v>0.93</v>
      </c>
      <c r="LP201" s="61">
        <f>'ETF MTD'!$ES$28/'ETF MTD'!$ES$3-1</f>
        <v/>
      </c>
      <c r="LQ201" s="61">
        <f>LO201*LP201</f>
        <v/>
      </c>
      <c r="LR201" s="61" t="n"/>
      <c r="LS201" t="inlineStr">
        <is>
          <t>U.S. Govt ST</t>
        </is>
      </c>
      <c r="LT201" s="41" t="n">
        <v>0.98</v>
      </c>
      <c r="LU201" s="61">
        <f>'ETF MTD'!$ES$28/'ETF MTD'!$ES$3-1</f>
        <v/>
      </c>
      <c r="LV201" s="61">
        <f>LT201*LU201</f>
        <v/>
      </c>
      <c r="LW201" s="61" t="n"/>
      <c r="LX201" t="inlineStr">
        <is>
          <t>U.S. Govt ST</t>
        </is>
      </c>
      <c r="LY201" s="41" t="n">
        <v>0.98</v>
      </c>
      <c r="LZ201" s="61">
        <f>'ETF MTD'!$ES$28/'ETF MTD'!$ES$3-1</f>
        <v/>
      </c>
      <c r="MA201" s="61">
        <f>LY201*LZ201</f>
        <v/>
      </c>
      <c r="MB201" s="61" t="n"/>
      <c r="MC201" t="inlineStr">
        <is>
          <t>U.S. Govt ST</t>
        </is>
      </c>
      <c r="MD201" s="41" t="n">
        <v>0.98</v>
      </c>
      <c r="ME201" s="61">
        <f>'ETF MTD'!$ES$28/'ETF MTD'!$ES$3-1</f>
        <v/>
      </c>
      <c r="MF201" s="61">
        <f>MD201*ME201</f>
        <v/>
      </c>
      <c r="MG201" s="61" t="n"/>
      <c r="MH201" t="inlineStr">
        <is>
          <t>U.S. Govt ST</t>
        </is>
      </c>
      <c r="MI201" s="41" t="n">
        <v>0.98</v>
      </c>
      <c r="MJ201" s="61">
        <f>'ETF MTD'!$ES$28/'ETF MTD'!$ES$3-1</f>
        <v/>
      </c>
      <c r="MK201" s="61">
        <f>MI201*MJ201</f>
        <v/>
      </c>
      <c r="ML201" s="61" t="n"/>
      <c r="MM201" t="inlineStr">
        <is>
          <t>U.S. Govt ST</t>
        </is>
      </c>
      <c r="MN201" s="41" t="n">
        <v>0.98</v>
      </c>
      <c r="MO201" s="61">
        <f>'ETF MTD'!$ES$28/'ETF MTD'!$ES$3-1</f>
        <v/>
      </c>
      <c r="MP201" s="61">
        <f>MN201*MO201</f>
        <v/>
      </c>
      <c r="MQ201" s="33" t="inlineStr">
        <is>
          <t>SCHO</t>
        </is>
      </c>
      <c r="MR201" t="inlineStr">
        <is>
          <t>U.S. Govt ST</t>
        </is>
      </c>
      <c r="MS201" s="41" t="n">
        <v>0.855</v>
      </c>
      <c r="MT201" s="61">
        <f>'ETF MTD'!$ES$28/'ETF MTD'!$ES$3-1</f>
        <v/>
      </c>
      <c r="MU201" s="61">
        <f>MS201*MT201</f>
        <v/>
      </c>
      <c r="MV201" s="61" t="n"/>
      <c r="MW201" t="inlineStr">
        <is>
          <t>U.S. Govt ST</t>
        </is>
      </c>
      <c r="MX201" s="50">
        <f>1-SUM(MX191:MX200)-0.02</f>
        <v/>
      </c>
      <c r="MY201" s="61">
        <f>'ETF MTD'!$ES$28/'ETF MTD'!$ES$3-1</f>
        <v/>
      </c>
      <c r="MZ201" s="61">
        <f>MX201*MY201</f>
        <v/>
      </c>
      <c r="NA201" s="33" t="n"/>
      <c r="NB201" t="inlineStr">
        <is>
          <t>U.S. Govt ST</t>
        </is>
      </c>
      <c r="NC201" s="41" t="n">
        <v>0.58</v>
      </c>
      <c r="ND201" s="61">
        <f>'ETF MTD'!$ES$28/'ETF MTD'!$ES$3-1</f>
        <v/>
      </c>
      <c r="NE201" s="61">
        <f>NC201*ND201</f>
        <v/>
      </c>
      <c r="NF201" s="33" t="n"/>
      <c r="NG201" t="inlineStr">
        <is>
          <t>U.S. Govt ST</t>
        </is>
      </c>
      <c r="NH201" s="41" t="n">
        <v>0</v>
      </c>
      <c r="NI201" s="61">
        <f>'ETF MTD'!$ES$28/'ETF MTD'!$ES$3-1</f>
        <v/>
      </c>
      <c r="NJ201" s="61">
        <f>NH201*NI201</f>
        <v/>
      </c>
      <c r="NK201" s="33" t="n"/>
      <c r="NL201" t="inlineStr">
        <is>
          <t>U.S. Govt ST</t>
        </is>
      </c>
      <c r="NM201" s="41" t="n">
        <v>0</v>
      </c>
      <c r="NN201" s="61">
        <f>'ETF MTD'!$ES$28/'ETF MTD'!$ES$3-1</f>
        <v/>
      </c>
      <c r="NO201" s="61">
        <f>NM201*NN201</f>
        <v/>
      </c>
      <c r="NP201" s="33" t="n"/>
      <c r="NQ201" t="inlineStr">
        <is>
          <t>U.S. Govt ST</t>
        </is>
      </c>
      <c r="NR201" s="41" t="n">
        <v>0</v>
      </c>
      <c r="NS201" s="61">
        <f>'ETF MTD'!$ES$28/'ETF MTD'!$ES$3-1</f>
        <v/>
      </c>
      <c r="NT201" s="61">
        <f>NR201*NS201</f>
        <v/>
      </c>
      <c r="NU201" s="33" t="n"/>
      <c r="NV201" t="inlineStr">
        <is>
          <t>U.S. Govt ST</t>
        </is>
      </c>
      <c r="NW201" s="41" t="n">
        <v>0</v>
      </c>
      <c r="NX201" s="61">
        <f>'ETF MTD'!$ES$28/'ETF MTD'!$ES$3-1</f>
        <v/>
      </c>
      <c r="NY201" s="61">
        <f>NW201*NX201</f>
        <v/>
      </c>
      <c r="NZ201" s="33" t="n"/>
      <c r="OA201" t="inlineStr">
        <is>
          <t>U.S. Govt ST</t>
        </is>
      </c>
      <c r="OB201" s="41" t="n">
        <v>0</v>
      </c>
      <c r="OC201" s="61">
        <f>'ETF MTD'!$ES$28/'ETF MTD'!$ES$3-1</f>
        <v/>
      </c>
      <c r="OD201" s="61">
        <f>OB201*OC201</f>
        <v/>
      </c>
      <c r="OE201" s="33" t="n"/>
      <c r="OF201" t="inlineStr">
        <is>
          <t>U.S. Govt ST</t>
        </is>
      </c>
      <c r="OG201" s="41" t="n">
        <v>0</v>
      </c>
      <c r="OH201" s="61">
        <f>'ETF MTD'!$ES$28/'ETF MTD'!$ES$3-1</f>
        <v/>
      </c>
      <c r="OI201" s="61">
        <f>OG201*OH201</f>
        <v/>
      </c>
      <c r="OJ201" s="33" t="n"/>
      <c r="OK201" t="inlineStr">
        <is>
          <t>U.S. Govt ST</t>
        </is>
      </c>
      <c r="OL201" s="41" t="n">
        <v>0</v>
      </c>
      <c r="OM201" s="61">
        <f>'ETF MTD'!$ES$28/'ETF MTD'!$ES$3-1</f>
        <v/>
      </c>
      <c r="ON201" s="61">
        <f>OL201*OM201</f>
        <v/>
      </c>
      <c r="OO201" s="33" t="n"/>
      <c r="OP201" t="inlineStr">
        <is>
          <t>U.S. Govt ST</t>
        </is>
      </c>
      <c r="OQ201" s="41" t="n">
        <v>0</v>
      </c>
      <c r="OR201" s="61">
        <f>'ETF MTD'!$ES$28/'ETF MTD'!$ES$3-1</f>
        <v/>
      </c>
      <c r="OS201" s="61">
        <f>OQ201*OR201</f>
        <v/>
      </c>
      <c r="OT201" s="33" t="n"/>
      <c r="OU201" t="inlineStr">
        <is>
          <t>U.S. Govt ST</t>
        </is>
      </c>
      <c r="OV201" s="41" t="n">
        <v>0</v>
      </c>
      <c r="OW201" s="61">
        <f>'ETF MTD'!$ES$28/'ETF MTD'!$ES$3-1</f>
        <v/>
      </c>
      <c r="OX201" s="61">
        <f>OV201*OW201</f>
        <v/>
      </c>
      <c r="OY201" s="33" t="n"/>
      <c r="OZ201" t="inlineStr">
        <is>
          <t>U.S. Govt ST</t>
        </is>
      </c>
      <c r="PA201" s="41" t="n">
        <v>0</v>
      </c>
      <c r="PB201" s="61">
        <f>'ETF MTD'!$ES$28/'ETF MTD'!$ES$3-1</f>
        <v/>
      </c>
      <c r="PC201" s="61">
        <f>PA201*PB201</f>
        <v/>
      </c>
      <c r="PD201" s="33" t="n"/>
      <c r="PE201" t="inlineStr">
        <is>
          <t>U.S. Govt ST</t>
        </is>
      </c>
      <c r="PF201" s="41" t="n">
        <v>0.275</v>
      </c>
      <c r="PG201" s="61">
        <f>'ETF MTD'!$ES$28/'ETF MTD'!$ES$3-1</f>
        <v/>
      </c>
      <c r="PH201" s="61">
        <f>PF201*PG201</f>
        <v/>
      </c>
      <c r="PI201" s="33" t="n"/>
      <c r="PJ201" t="inlineStr">
        <is>
          <t>U.S. Govt ST</t>
        </is>
      </c>
      <c r="PK201" s="41" t="n">
        <v>0</v>
      </c>
      <c r="PL201" s="61">
        <f>'ETF MTD'!$ES$28/'ETF MTD'!$ES$3-1</f>
        <v/>
      </c>
      <c r="PM201" s="61">
        <f>PK201*PL201</f>
        <v/>
      </c>
      <c r="PN201" s="33" t="n"/>
      <c r="PO201" t="inlineStr">
        <is>
          <t>U.S. Govt ST</t>
        </is>
      </c>
      <c r="PP201" s="41" t="n">
        <v>0</v>
      </c>
      <c r="PQ201" s="61">
        <f>'ETF MTD'!$ES$28/'ETF MTD'!$ES$3-1</f>
        <v/>
      </c>
      <c r="PR201" s="61">
        <f>PP201*PQ201</f>
        <v/>
      </c>
      <c r="PS201" s="33" t="n"/>
      <c r="PT201" t="inlineStr">
        <is>
          <t>U.S. Govt ST</t>
        </is>
      </c>
      <c r="PU201" s="41" t="n">
        <v>0</v>
      </c>
      <c r="PV201" s="61">
        <f>'ETF MTD'!$ES$28/'ETF MTD'!$ES$3-1</f>
        <v/>
      </c>
      <c r="PW201" s="61">
        <f>PU201*PV201</f>
        <v/>
      </c>
      <c r="PX201" s="33" t="n"/>
      <c r="PY201" t="inlineStr">
        <is>
          <t>U.S. Govt ST</t>
        </is>
      </c>
      <c r="PZ201" s="41" t="n">
        <v>0</v>
      </c>
      <c r="QA201" s="61">
        <f>'ETF MTD'!$ES$28/'ETF MTD'!$ES$3-1</f>
        <v/>
      </c>
      <c r="QB201" s="61">
        <f>PZ201*QA201</f>
        <v/>
      </c>
      <c r="QC201" s="33" t="n"/>
      <c r="QD201" t="inlineStr">
        <is>
          <t>U.S. Govt ST</t>
        </is>
      </c>
      <c r="QE201" s="41" t="n">
        <v>0</v>
      </c>
      <c r="QF201" s="61">
        <f>'ETF MTD'!$ES$28/'ETF MTD'!$ES$3-1</f>
        <v/>
      </c>
      <c r="QG201" s="61">
        <f>QE201*QF201</f>
        <v/>
      </c>
      <c r="QH201" s="61" t="n"/>
      <c r="QI201" t="inlineStr">
        <is>
          <t>U.S. Govt ST</t>
        </is>
      </c>
      <c r="QJ201" s="41" t="n">
        <v>0</v>
      </c>
      <c r="QK201" s="61">
        <f>'ETF MTD'!$ES$28/'ETF MTD'!$ES$3-1</f>
        <v/>
      </c>
      <c r="QL201" s="61">
        <f>QJ201*QK201</f>
        <v/>
      </c>
      <c r="QM201" s="33" t="n"/>
      <c r="QN201" t="inlineStr">
        <is>
          <t>U.S. Govt ST</t>
        </is>
      </c>
      <c r="QO201" s="41" t="n">
        <v>0</v>
      </c>
      <c r="QP201" s="61">
        <f>'ETF MTD'!$ES$28/'ETF MTD'!$ES$3-1</f>
        <v/>
      </c>
      <c r="QQ201" s="61">
        <f>QO201*QP201</f>
        <v/>
      </c>
      <c r="QR201" s="33" t="n"/>
      <c r="QS201" t="inlineStr">
        <is>
          <t>U.S. Govt ST</t>
        </is>
      </c>
      <c r="QT201" s="41" t="n">
        <v>0</v>
      </c>
      <c r="QU201" s="61">
        <f>'ETF MTD'!$ES$28/'ETF MTD'!$ES$3-1</f>
        <v/>
      </c>
      <c r="QV201" s="61">
        <f>QT201*QU201</f>
        <v/>
      </c>
      <c r="QW201" s="33" t="n"/>
      <c r="QX201" t="inlineStr">
        <is>
          <t>U.S. Govt ST</t>
        </is>
      </c>
      <c r="QY201" s="41" t="n">
        <v>0</v>
      </c>
      <c r="QZ201" s="61">
        <f>'ETF MTD'!$ES$28/'ETF MTD'!$ES$3-1</f>
        <v/>
      </c>
      <c r="RA201" s="61">
        <f>QY201*QZ201</f>
        <v/>
      </c>
      <c r="RB201" s="33" t="n"/>
      <c r="RC201" t="inlineStr">
        <is>
          <t>U.S. Govt ST</t>
        </is>
      </c>
      <c r="RD201" s="41" t="n">
        <v>0</v>
      </c>
      <c r="RE201" s="61">
        <f>'ETF MTD'!$ES$28/'ETF MTD'!$ES$3-1</f>
        <v/>
      </c>
      <c r="RF201" s="61">
        <f>RD201*RE201</f>
        <v/>
      </c>
      <c r="RG201" s="33" t="n"/>
      <c r="RH201" t="inlineStr">
        <is>
          <t>U.S. Govt ST</t>
        </is>
      </c>
      <c r="RI201" s="41" t="n">
        <v>0</v>
      </c>
      <c r="RJ201" s="61">
        <f>'ETF MTD'!$ES$28/'ETF MTD'!$ES$3-1</f>
        <v/>
      </c>
      <c r="RK201" s="61">
        <f>RI201*RJ201</f>
        <v/>
      </c>
      <c r="RL201" s="61" t="n"/>
    </row>
    <row r="202">
      <c r="U202" s="61" t="inlineStr">
        <is>
          <t>VSMAX</t>
        </is>
      </c>
      <c r="V202" s="49" t="n">
        <v>0</v>
      </c>
      <c r="W202" s="61">
        <f>'ETF MTD'!$BG$28/'ETF MTD'!$BG$3-1</f>
        <v/>
      </c>
      <c r="X202" s="61">
        <f>V202*W202</f>
        <v/>
      </c>
      <c r="Y202" s="61" t="n"/>
      <c r="Z202" s="61" t="inlineStr">
        <is>
          <t>VSMAX</t>
        </is>
      </c>
      <c r="AA202" s="49" t="n">
        <v>0</v>
      </c>
      <c r="AB202" s="61">
        <f>'ETF MTD'!$BG$28/'ETF MTD'!$BG$3-1</f>
        <v/>
      </c>
      <c r="AC202" s="61">
        <f>AA202*AB202</f>
        <v/>
      </c>
      <c r="AD202" s="61" t="n"/>
      <c r="AE202" s="61" t="inlineStr">
        <is>
          <t>VSMAX</t>
        </is>
      </c>
      <c r="AF202" s="49" t="n">
        <v>0</v>
      </c>
      <c r="AG202" s="61">
        <f>'ETF MTD'!$BG$28/'ETF MTD'!$BG$3-1</f>
        <v/>
      </c>
      <c r="AH202" s="61">
        <f>AF202*AG202</f>
        <v/>
      </c>
      <c r="AI202" s="61" t="n"/>
      <c r="AJ202" s="61" t="inlineStr">
        <is>
          <t>VSMAX</t>
        </is>
      </c>
      <c r="AK202" s="49" t="n">
        <v>0</v>
      </c>
      <c r="AL202" s="61">
        <f>'ETF MTD'!$BG$28/'ETF MTD'!$BG$3-1</f>
        <v/>
      </c>
      <c r="AM202" s="61">
        <f>AK202*AL202</f>
        <v/>
      </c>
      <c r="AN202" s="61" t="n"/>
      <c r="AO202" s="61" t="inlineStr">
        <is>
          <t>VSMAX</t>
        </is>
      </c>
      <c r="AP202" s="49" t="n">
        <v>0</v>
      </c>
      <c r="AQ202" s="61">
        <f>'ETF MTD'!$BG$28/'ETF MTD'!$BG$3-1</f>
        <v/>
      </c>
      <c r="AR202" s="61">
        <f>AP202*AQ202</f>
        <v/>
      </c>
      <c r="AS202" s="61" t="n"/>
      <c r="AT202" s="61" t="inlineStr">
        <is>
          <t>VSMAX</t>
        </is>
      </c>
      <c r="AU202" s="49" t="n">
        <v>0</v>
      </c>
      <c r="AV202" s="61">
        <f>'ETF MTD'!$BG$28/'ETF MTD'!$BG$3-1</f>
        <v/>
      </c>
      <c r="AW202" s="61">
        <f>AU202*AV202</f>
        <v/>
      </c>
      <c r="AX202" s="61" t="n"/>
      <c r="AY202" s="61" t="inlineStr">
        <is>
          <t>VSMAX</t>
        </is>
      </c>
      <c r="AZ202" s="49" t="n">
        <v>0</v>
      </c>
      <c r="BA202" s="61">
        <f>'ETF MTD'!$BG$28/'ETF MTD'!$BG$3-1</f>
        <v/>
      </c>
      <c r="BB202" s="61">
        <f>AZ202*BA202</f>
        <v/>
      </c>
      <c r="BC202" s="61" t="n"/>
      <c r="BD202" s="61" t="inlineStr">
        <is>
          <t>VSMAX</t>
        </is>
      </c>
      <c r="BE202" s="49" t="n">
        <v>0</v>
      </c>
      <c r="BF202" s="61">
        <f>'ETF MTD'!$BG$28/'ETF MTD'!$BG$3-1</f>
        <v/>
      </c>
      <c r="BG202" s="61">
        <f>BE202*BF202</f>
        <v/>
      </c>
      <c r="BH202" s="61" t="n"/>
      <c r="BI202" s="61" t="inlineStr">
        <is>
          <t>VSMAX</t>
        </is>
      </c>
      <c r="BJ202" s="49" t="n">
        <v>0</v>
      </c>
      <c r="BK202" s="61">
        <f>'ETF MTD'!$BG$28/'ETF MTD'!$BG$3-1</f>
        <v/>
      </c>
      <c r="BL202" s="61">
        <f>BJ202*BK202</f>
        <v/>
      </c>
      <c r="BM202" s="61" t="n"/>
      <c r="BN202" s="61" t="inlineStr">
        <is>
          <t>VSMAX</t>
        </is>
      </c>
      <c r="BO202" s="49" t="n">
        <v>0</v>
      </c>
      <c r="BP202" s="61">
        <f>'ETF MTD'!$BG$28/'ETF MTD'!$BG$3-1</f>
        <v/>
      </c>
      <c r="BQ202" s="61">
        <f>BO202*BP202</f>
        <v/>
      </c>
      <c r="BR202" s="61" t="n"/>
      <c r="BS202" s="61" t="inlineStr">
        <is>
          <t>VSMAX</t>
        </is>
      </c>
      <c r="BT202" s="49" t="n">
        <v>0</v>
      </c>
      <c r="BU202" s="61">
        <f>'ETF MTD'!$BG$28/'ETF MTD'!$BG$3-1</f>
        <v/>
      </c>
      <c r="BV202" s="61">
        <f>BT202*BU202</f>
        <v/>
      </c>
      <c r="BW202" s="61" t="n"/>
      <c r="BX202" s="61" t="inlineStr">
        <is>
          <t>VSMAX</t>
        </is>
      </c>
      <c r="BY202" s="49" t="n">
        <v>0</v>
      </c>
      <c r="BZ202" s="61">
        <f>'ETF MTD'!$BG$28/'ETF MTD'!$BG$3-1</f>
        <v/>
      </c>
      <c r="CA202" s="61">
        <f>BY202*BZ202</f>
        <v/>
      </c>
      <c r="CB202" s="61" t="n"/>
      <c r="CC202" s="61" t="inlineStr">
        <is>
          <t>VSMAX</t>
        </is>
      </c>
      <c r="CD202" s="49" t="n">
        <v>0</v>
      </c>
      <c r="CE202" s="61">
        <f>'ETF MTD'!$BG$28/'ETF MTD'!$BG$3-1</f>
        <v/>
      </c>
      <c r="CF202" s="61">
        <f>CD202*CE202</f>
        <v/>
      </c>
      <c r="CG202" s="61" t="n"/>
      <c r="CH202" s="61" t="inlineStr">
        <is>
          <t>VSMAX</t>
        </is>
      </c>
      <c r="CI202" s="49" t="n">
        <v>0</v>
      </c>
      <c r="CJ202" s="61">
        <f>'ETF MTD'!$BG$28/'ETF MTD'!$BG$3-1</f>
        <v/>
      </c>
      <c r="CK202" s="61">
        <f>CI202*CJ202</f>
        <v/>
      </c>
      <c r="CL202" s="61" t="n"/>
      <c r="CM202" s="61" t="inlineStr">
        <is>
          <t>VSMAX</t>
        </is>
      </c>
      <c r="CN202" s="49" t="n">
        <v>0</v>
      </c>
      <c r="CO202" s="61">
        <f>'ETF MTD'!$BG$28/'ETF MTD'!$BG$3-1</f>
        <v/>
      </c>
      <c r="CP202" s="61">
        <f>CN202*CO202</f>
        <v/>
      </c>
      <c r="CQ202" s="61" t="n"/>
      <c r="CR202" s="61" t="inlineStr">
        <is>
          <t>VSMAX</t>
        </is>
      </c>
      <c r="CS202" s="49" t="n">
        <v>0</v>
      </c>
      <c r="CT202" s="61">
        <f>'ETF MTD'!$BG$28/'ETF MTD'!$BG$3-1</f>
        <v/>
      </c>
      <c r="CU202" s="61">
        <f>CS202*CT202</f>
        <v/>
      </c>
      <c r="CV202" s="61" t="n"/>
      <c r="CW202" s="61" t="inlineStr">
        <is>
          <t>VSMAX</t>
        </is>
      </c>
      <c r="CX202" s="49" t="n">
        <v>0</v>
      </c>
      <c r="CY202" s="61">
        <f>'ETF MTD'!$BG$28/'ETF MTD'!$BG$3-1</f>
        <v/>
      </c>
      <c r="CZ202" s="61">
        <f>CX202*CY202</f>
        <v/>
      </c>
      <c r="DA202" s="61" t="n"/>
      <c r="DB202" s="61" t="inlineStr">
        <is>
          <t>VSMAX</t>
        </is>
      </c>
      <c r="DC202" s="49" t="n">
        <v>0</v>
      </c>
      <c r="DD202" s="61">
        <f>'ETF MTD'!$BG$28/'ETF MTD'!$BG$3-1</f>
        <v/>
      </c>
      <c r="DE202" s="61">
        <f>DC202*DD202</f>
        <v/>
      </c>
      <c r="DF202" s="61" t="n"/>
      <c r="DG202" s="61" t="inlineStr">
        <is>
          <t>VSMAX</t>
        </is>
      </c>
      <c r="DH202" s="49" t="n">
        <v>0</v>
      </c>
      <c r="DI202" s="61">
        <f>'ETF MTD'!$BG$28/'ETF MTD'!$BG$3-1</f>
        <v/>
      </c>
      <c r="DJ202" s="61">
        <f>DH202*DI202</f>
        <v/>
      </c>
      <c r="DK202" s="61" t="n"/>
      <c r="DL202" s="61" t="inlineStr">
        <is>
          <t>VSMAX</t>
        </is>
      </c>
      <c r="DM202" s="49" t="n">
        <v>0</v>
      </c>
      <c r="DN202" s="61">
        <f>'ETF MTD'!$BG$28/'ETF MTD'!$BG$3-1</f>
        <v/>
      </c>
      <c r="DO202" s="61">
        <f>DM202*DN202</f>
        <v/>
      </c>
      <c r="DP202" s="61" t="n"/>
      <c r="DQ202" s="61" t="inlineStr">
        <is>
          <t>VSMAX</t>
        </is>
      </c>
      <c r="DR202" s="49" t="n">
        <v>0</v>
      </c>
      <c r="DS202" s="61">
        <f>'ETF MTD'!$BG$28/'ETF MTD'!$BG$3-1</f>
        <v/>
      </c>
      <c r="DT202" s="61">
        <f>DR202*DS202</f>
        <v/>
      </c>
      <c r="DU202" s="61" t="n"/>
      <c r="DV202" s="61" t="inlineStr">
        <is>
          <t>VSMAX</t>
        </is>
      </c>
      <c r="DW202" s="49" t="n">
        <v>0</v>
      </c>
      <c r="DX202" s="61">
        <f>'ETF MTD'!$BG$28/'ETF MTD'!$BG$3-1</f>
        <v/>
      </c>
      <c r="DY202" s="61">
        <f>DW202*DX202</f>
        <v/>
      </c>
      <c r="DZ202" s="61" t="n"/>
      <c r="EA202" s="61" t="inlineStr">
        <is>
          <t>VSMAX</t>
        </is>
      </c>
      <c r="EB202" s="49" t="n">
        <v>0</v>
      </c>
      <c r="EC202" s="61">
        <f>'ETF MTD'!$BG$28/'ETF MTD'!$BG$3-1</f>
        <v/>
      </c>
      <c r="ED202" s="61">
        <f>EB202*EC202</f>
        <v/>
      </c>
      <c r="EE202" s="61" t="n"/>
      <c r="EF202" s="61" t="inlineStr">
        <is>
          <t>VSMAX</t>
        </is>
      </c>
      <c r="EG202" s="49" t="n">
        <v>0</v>
      </c>
      <c r="EH202" s="61">
        <f>'ETF MTD'!$BG$28/'ETF MTD'!$BG$3-1</f>
        <v/>
      </c>
      <c r="EI202" s="61">
        <f>EG202*EH202</f>
        <v/>
      </c>
      <c r="EJ202" s="61" t="n"/>
      <c r="EK202" s="61" t="inlineStr">
        <is>
          <t>VSMAX</t>
        </is>
      </c>
      <c r="EL202" s="49" t="n">
        <v>0</v>
      </c>
      <c r="EM202" s="61">
        <f>'ETF MTD'!$BG$28/'ETF MTD'!$BG$3-1</f>
        <v/>
      </c>
      <c r="EN202" s="61">
        <f>EL202*EM202</f>
        <v/>
      </c>
      <c r="EO202" s="61" t="n"/>
      <c r="EP202" s="61" t="inlineStr">
        <is>
          <t>VSMAX</t>
        </is>
      </c>
      <c r="EQ202" s="49" t="n">
        <v>0</v>
      </c>
      <c r="ER202" s="61">
        <f>'ETF MTD'!$BG$28/'ETF MTD'!$BG$3-1</f>
        <v/>
      </c>
      <c r="ES202" s="61">
        <f>EQ202*ER202</f>
        <v/>
      </c>
      <c r="ET202" s="61" t="n"/>
      <c r="EU202" s="61" t="inlineStr">
        <is>
          <t>VSMAX</t>
        </is>
      </c>
      <c r="EV202" s="49" t="n">
        <v>0</v>
      </c>
      <c r="EW202" s="61">
        <f>'ETF MTD'!$BG$28/'ETF MTD'!$BG$3-1</f>
        <v/>
      </c>
      <c r="EX202" s="61">
        <f>EV202*EW202</f>
        <v/>
      </c>
      <c r="EY202" s="61" t="n"/>
      <c r="EZ202" s="61" t="inlineStr">
        <is>
          <t>VSMAX</t>
        </is>
      </c>
      <c r="FA202" s="49" t="n">
        <v>0</v>
      </c>
      <c r="FB202" s="61">
        <f>'ETF MTD'!$BG$28/'ETF MTD'!$BG$3-1</f>
        <v/>
      </c>
      <c r="FC202" s="61">
        <f>FA202*FB202</f>
        <v/>
      </c>
      <c r="FD202" s="61" t="n"/>
      <c r="FE202" s="61" t="inlineStr">
        <is>
          <t>VSMAX</t>
        </is>
      </c>
      <c r="FF202" s="49" t="n">
        <v>0</v>
      </c>
      <c r="FG202" s="61">
        <f>'ETF MTD'!$BG$28/'ETF MTD'!$BG$3-1</f>
        <v/>
      </c>
      <c r="FH202" s="61">
        <f>FF202*FG202</f>
        <v/>
      </c>
      <c r="FI202" s="61" t="n"/>
      <c r="FJ202" s="61" t="inlineStr">
        <is>
          <t>VSMAX</t>
        </is>
      </c>
      <c r="FK202" s="49" t="n">
        <v>0</v>
      </c>
      <c r="FL202" s="61">
        <f>'ETF MTD'!$BG$28/'ETF MTD'!$BG$3-1</f>
        <v/>
      </c>
      <c r="FM202" s="61">
        <f>FK202*FL202</f>
        <v/>
      </c>
      <c r="FN202" s="61" t="n"/>
      <c r="FO202" s="61" t="inlineStr">
        <is>
          <t>VSMAX</t>
        </is>
      </c>
      <c r="FP202" s="49" t="n">
        <v>0</v>
      </c>
      <c r="FQ202" s="61">
        <f>'ETF MTD'!$BG$28/'ETF MTD'!$BG$3-1</f>
        <v/>
      </c>
      <c r="FR202" s="61">
        <f>FP202*FQ202</f>
        <v/>
      </c>
      <c r="FS202" s="61" t="n"/>
      <c r="FT202" s="61" t="inlineStr">
        <is>
          <t>VSMAX</t>
        </is>
      </c>
      <c r="FU202" s="49" t="n">
        <v>0</v>
      </c>
      <c r="FV202" s="61">
        <f>'ETF MTD'!$BG$28/'ETF MTD'!$BG$3-1</f>
        <v/>
      </c>
      <c r="FW202" s="61">
        <f>FU202*FV202</f>
        <v/>
      </c>
      <c r="FX202" s="61" t="n"/>
      <c r="FY202" s="61" t="inlineStr">
        <is>
          <t>VSMAX</t>
        </is>
      </c>
      <c r="FZ202" s="41" t="n">
        <v>0</v>
      </c>
      <c r="GA202" s="61">
        <f>'ETF MTD'!$BG$28/'ETF MTD'!$BG$3-1</f>
        <v/>
      </c>
      <c r="GB202" s="61">
        <f>FZ202*GA202</f>
        <v/>
      </c>
      <c r="GC202" s="61" t="n"/>
      <c r="GD202" s="61" t="inlineStr">
        <is>
          <t>VSMAX</t>
        </is>
      </c>
      <c r="GE202" s="41" t="n">
        <v>0</v>
      </c>
      <c r="GF202" s="61">
        <f>'ETF MTD'!$BG$28/'ETF MTD'!$BG$3-1</f>
        <v/>
      </c>
      <c r="GG202" s="61">
        <f>GE202*GF202</f>
        <v/>
      </c>
      <c r="GH202" s="61" t="n"/>
      <c r="GI202" s="61" t="inlineStr">
        <is>
          <t>VSMAX</t>
        </is>
      </c>
      <c r="GJ202" s="41" t="n">
        <v>0</v>
      </c>
      <c r="GK202" s="61">
        <f>'ETF MTD'!$BG$28/'ETF MTD'!$BG$3-1</f>
        <v/>
      </c>
      <c r="GL202" s="61">
        <f>GJ202*GK202</f>
        <v/>
      </c>
      <c r="GM202" s="61" t="n"/>
      <c r="GN202" s="61" t="inlineStr">
        <is>
          <t>VSMAX</t>
        </is>
      </c>
      <c r="GO202" s="41" t="n">
        <v>0</v>
      </c>
      <c r="GP202" s="61">
        <f>'ETF MTD'!$BG$28/'ETF MTD'!$BG$3-1</f>
        <v/>
      </c>
      <c r="GQ202" s="61">
        <f>GO202*GP202</f>
        <v/>
      </c>
      <c r="GR202" s="61" t="n"/>
      <c r="GS202" s="61" t="inlineStr">
        <is>
          <t>VSMAX</t>
        </is>
      </c>
      <c r="GT202" s="41" t="n">
        <v>0</v>
      </c>
      <c r="GU202" s="61">
        <f>'ETF MTD'!$BG$28/'ETF MTD'!$BG$3-1</f>
        <v/>
      </c>
      <c r="GV202" s="61">
        <f>GT202*GU202</f>
        <v/>
      </c>
      <c r="GW202" s="61" t="n"/>
      <c r="GX202" s="61" t="inlineStr">
        <is>
          <t>VSMAX</t>
        </is>
      </c>
      <c r="GY202" s="41" t="n">
        <v>0</v>
      </c>
      <c r="GZ202" s="61">
        <f>'ETF MTD'!$BG$28/'ETF MTD'!$BG$3-1</f>
        <v/>
      </c>
      <c r="HA202" s="61">
        <f>GY202*GZ202</f>
        <v/>
      </c>
      <c r="HB202" s="61" t="n"/>
      <c r="HC202" s="61" t="inlineStr">
        <is>
          <t>VSMAX</t>
        </is>
      </c>
      <c r="HD202" s="41" t="n">
        <v>0</v>
      </c>
      <c r="HE202" s="61">
        <f>'ETF MTD'!$BG$28/'ETF MTD'!$BG$3-1</f>
        <v/>
      </c>
      <c r="HF202" s="61">
        <f>HD202*HE202</f>
        <v/>
      </c>
      <c r="HG202" s="61" t="n"/>
      <c r="HH202" s="61" t="inlineStr">
        <is>
          <t>VSMAX</t>
        </is>
      </c>
      <c r="HI202" s="41" t="n">
        <v>0</v>
      </c>
      <c r="HJ202" s="61">
        <f>'ETF MTD'!$BG$28/'ETF MTD'!$BG$3-1</f>
        <v/>
      </c>
      <c r="HK202" s="61">
        <f>HI202*HJ202</f>
        <v/>
      </c>
      <c r="HL202" s="61" t="n"/>
      <c r="HM202" s="61" t="inlineStr">
        <is>
          <t>VSMAX</t>
        </is>
      </c>
      <c r="HN202" s="41" t="n">
        <v>0</v>
      </c>
      <c r="HO202" s="61">
        <f>'ETF MTD'!$BG$28/'ETF MTD'!$BG$3-1</f>
        <v/>
      </c>
      <c r="HP202" s="61">
        <f>HN202*HO202</f>
        <v/>
      </c>
      <c r="HQ202" s="61" t="n"/>
      <c r="HR202" s="61" t="inlineStr">
        <is>
          <t>VSMAX</t>
        </is>
      </c>
      <c r="HS202" s="41" t="n">
        <v>0</v>
      </c>
      <c r="HT202" s="61">
        <f>'ETF MTD'!$BG$28/'ETF MTD'!$BG$3-1</f>
        <v/>
      </c>
      <c r="HU202" s="61">
        <f>HS202*HT202</f>
        <v/>
      </c>
      <c r="HV202" s="61" t="n"/>
      <c r="HW202" s="61" t="inlineStr">
        <is>
          <t>VSMAX</t>
        </is>
      </c>
      <c r="HX202" s="41" t="n">
        <v>0</v>
      </c>
      <c r="HY202" s="61">
        <f>'ETF MTD'!$BG$28/'ETF MTD'!$BG$3-1</f>
        <v/>
      </c>
      <c r="HZ202" s="61">
        <f>HX202*HY202</f>
        <v/>
      </c>
      <c r="IA202" s="61" t="n"/>
      <c r="IB202" s="61" t="inlineStr">
        <is>
          <t>VSMAX</t>
        </is>
      </c>
      <c r="IC202" s="41" t="n">
        <v>0</v>
      </c>
      <c r="ID202" s="61">
        <f>'ETF MTD'!$BG$28/'ETF MTD'!$BG$3-1</f>
        <v/>
      </c>
      <c r="IE202" s="61">
        <f>IC202*ID202</f>
        <v/>
      </c>
      <c r="IF202" s="61" t="n"/>
      <c r="IG202" s="61" t="inlineStr">
        <is>
          <t>VSMAX</t>
        </is>
      </c>
      <c r="IH202" s="41" t="n">
        <v>0</v>
      </c>
      <c r="II202" s="61">
        <f>'ETF MTD'!$BG$28/'ETF MTD'!$BG$3-1</f>
        <v/>
      </c>
      <c r="IJ202" s="61">
        <f>IH202*II202</f>
        <v/>
      </c>
      <c r="IK202" s="61" t="n"/>
      <c r="IL202" s="61" t="inlineStr">
        <is>
          <t>VSMAX</t>
        </is>
      </c>
      <c r="IM202" s="41" t="n">
        <v>0</v>
      </c>
      <c r="IN202" s="61">
        <f>'ETF MTD'!$BG$28/'ETF MTD'!$BG$3-1</f>
        <v/>
      </c>
      <c r="IO202" s="61">
        <f>IM202*IN202</f>
        <v/>
      </c>
      <c r="IP202" s="61" t="n"/>
      <c r="IQ202" s="61" t="inlineStr">
        <is>
          <t>VSMAX</t>
        </is>
      </c>
      <c r="IR202" s="41" t="n">
        <v>0</v>
      </c>
      <c r="IS202" s="61">
        <f>'ETF MTD'!$BG$28/'ETF MTD'!$BG$3-1</f>
        <v/>
      </c>
      <c r="IT202" s="61">
        <f>IR202*IS202</f>
        <v/>
      </c>
      <c r="IU202" s="61" t="n"/>
      <c r="IV202" s="61" t="inlineStr">
        <is>
          <t>VSMAX</t>
        </is>
      </c>
      <c r="IW202" s="41" t="n">
        <v>0</v>
      </c>
      <c r="IX202" s="61">
        <f>'ETF MTD'!$BG$28/'ETF MTD'!$BG$3-1</f>
        <v/>
      </c>
      <c r="IY202" s="61">
        <f>IW202*IX202</f>
        <v/>
      </c>
      <c r="IZ202" s="61" t="n"/>
      <c r="JA202" s="61" t="inlineStr">
        <is>
          <t>VSMAX</t>
        </is>
      </c>
      <c r="JB202" s="41" t="n">
        <v>0</v>
      </c>
      <c r="JC202" s="61">
        <f>'ETF MTD'!$BG$28/'ETF MTD'!$BG$3-1</f>
        <v/>
      </c>
      <c r="JD202" s="61">
        <f>JB202*JC202</f>
        <v/>
      </c>
      <c r="JE202" s="61" t="n"/>
      <c r="JF202" s="61" t="inlineStr">
        <is>
          <t>VSMAX</t>
        </is>
      </c>
      <c r="JG202" s="41" t="n">
        <v>0</v>
      </c>
      <c r="JH202" s="61">
        <f>'ETF MTD'!$BG$28/'ETF MTD'!$BG$3-1</f>
        <v/>
      </c>
      <c r="JI202" s="61">
        <f>JG202*JH202</f>
        <v/>
      </c>
      <c r="JJ202" s="61" t="n"/>
      <c r="JK202" s="61" t="inlineStr">
        <is>
          <t>VSMAX</t>
        </is>
      </c>
      <c r="JL202" s="41" t="n">
        <v>0</v>
      </c>
      <c r="JM202" s="61">
        <f>'ETF MTD'!$BG$28/'ETF MTD'!$BG$3-1</f>
        <v/>
      </c>
      <c r="JN202" s="61">
        <f>JL202*JM202</f>
        <v/>
      </c>
      <c r="JO202" s="61" t="n"/>
      <c r="JP202" s="61" t="inlineStr">
        <is>
          <t>VSMAX</t>
        </is>
      </c>
      <c r="JQ202" s="41" t="n">
        <v>0</v>
      </c>
      <c r="JR202" s="61">
        <f>'ETF MTD'!$BG$28/'ETF MTD'!$BG$3-1</f>
        <v/>
      </c>
      <c r="JS202" s="61">
        <f>JQ202*JR202</f>
        <v/>
      </c>
      <c r="JT202" s="61" t="n"/>
      <c r="JU202" s="61" t="inlineStr">
        <is>
          <t>VSMAX</t>
        </is>
      </c>
      <c r="JV202" s="41" t="n">
        <v>0</v>
      </c>
      <c r="JW202" s="61">
        <f>'ETF MTD'!$BG$28/'ETF MTD'!$BG$3-1</f>
        <v/>
      </c>
      <c r="JX202" s="61">
        <f>JV202*JW202</f>
        <v/>
      </c>
      <c r="JY202" s="61" t="n"/>
      <c r="JZ202" s="61" t="inlineStr">
        <is>
          <t>VSMAX</t>
        </is>
      </c>
      <c r="KA202" s="41" t="n">
        <v>0</v>
      </c>
      <c r="KB202" s="61">
        <f>'ETF MTD'!$BG$28/'ETF MTD'!$BG$3-1</f>
        <v/>
      </c>
      <c r="KC202" s="61">
        <f>KA202*KB202</f>
        <v/>
      </c>
      <c r="KD202" s="61" t="n"/>
      <c r="KE202" s="61" t="inlineStr">
        <is>
          <t>VSMAX</t>
        </is>
      </c>
      <c r="KF202" s="41" t="n">
        <v>0</v>
      </c>
      <c r="KG202" s="61">
        <f>'ETF MTD'!$BG$28/'ETF MTD'!$BG$3-1</f>
        <v/>
      </c>
      <c r="KH202" s="61">
        <f>KF202*KG202</f>
        <v/>
      </c>
      <c r="KI202" s="61" t="n"/>
      <c r="KJ202" s="61" t="inlineStr">
        <is>
          <t>VSMAX</t>
        </is>
      </c>
      <c r="KK202" s="41" t="n">
        <v>0</v>
      </c>
      <c r="KL202" s="61">
        <f>'ETF MTD'!$BG$28/'ETF MTD'!$BG$3-1</f>
        <v/>
      </c>
      <c r="KM202" s="61">
        <f>KK202*KL202</f>
        <v/>
      </c>
      <c r="KN202" s="61" t="n"/>
      <c r="KO202" s="61" t="inlineStr">
        <is>
          <t>VSMAX</t>
        </is>
      </c>
      <c r="KP202" s="41" t="n">
        <v>0</v>
      </c>
      <c r="KQ202" s="61">
        <f>'ETF MTD'!$BG$28/'ETF MTD'!$BG$3-1</f>
        <v/>
      </c>
      <c r="KR202" s="61">
        <f>KP202*KQ202</f>
        <v/>
      </c>
      <c r="KS202" s="61" t="n"/>
      <c r="KT202" s="61" t="inlineStr">
        <is>
          <t>VSMAX</t>
        </is>
      </c>
      <c r="KU202" s="41" t="n">
        <v>0</v>
      </c>
      <c r="KV202" s="61">
        <f>'ETF MTD'!$BG$28/'ETF MTD'!$BG$3-1</f>
        <v/>
      </c>
      <c r="KW202" s="61">
        <f>KU202*KV202</f>
        <v/>
      </c>
      <c r="KX202" s="61" t="n"/>
      <c r="KY202" s="61" t="inlineStr">
        <is>
          <t>VSMAX</t>
        </is>
      </c>
      <c r="KZ202" s="41" t="n">
        <v>0</v>
      </c>
      <c r="LA202" s="61">
        <f>'ETF MTD'!$BG$28/'ETF MTD'!$BG$3-1</f>
        <v/>
      </c>
      <c r="LB202" s="61">
        <f>KZ202*LA202</f>
        <v/>
      </c>
      <c r="LC202" s="61" t="n"/>
      <c r="LD202" s="61" t="inlineStr">
        <is>
          <t>VSMAX</t>
        </is>
      </c>
      <c r="LE202" s="41" t="n">
        <v>0</v>
      </c>
      <c r="LF202" s="61">
        <f>'ETF MTD'!$BG$28/'ETF MTD'!$BG$3-1</f>
        <v/>
      </c>
      <c r="LG202" s="61">
        <f>LE202*LF202</f>
        <v/>
      </c>
      <c r="LH202" s="61" t="n"/>
      <c r="LI202" t="inlineStr">
        <is>
          <t>U.S. Govt UST</t>
        </is>
      </c>
      <c r="LJ202" s="41" t="n">
        <v>0</v>
      </c>
      <c r="LK202" s="61" t="n">
        <v>0</v>
      </c>
      <c r="LL202" s="61">
        <f>LJ202*LK202</f>
        <v/>
      </c>
      <c r="LM202" s="61" t="n"/>
      <c r="LN202" t="inlineStr">
        <is>
          <t>U.S. Govt UST</t>
        </is>
      </c>
      <c r="LO202" s="41" t="n">
        <v>0</v>
      </c>
      <c r="LP202" s="61" t="n">
        <v>0</v>
      </c>
      <c r="LQ202" s="61">
        <f>LO202*LP202</f>
        <v/>
      </c>
      <c r="LR202" s="61" t="n"/>
      <c r="LS202" t="inlineStr">
        <is>
          <t>U.S. Govt UST</t>
        </is>
      </c>
      <c r="LT202" s="41" t="n">
        <v>0</v>
      </c>
      <c r="LU202" s="61" t="n">
        <v>0</v>
      </c>
      <c r="LV202" s="61">
        <f>LT202*LU202</f>
        <v/>
      </c>
      <c r="LW202" s="61" t="n"/>
      <c r="LX202" t="inlineStr">
        <is>
          <t>U.S. Govt UST</t>
        </is>
      </c>
      <c r="LY202" s="41" t="n">
        <v>0</v>
      </c>
      <c r="LZ202" s="61" t="n">
        <v>0</v>
      </c>
      <c r="MA202" s="61">
        <f>LY202*LZ202</f>
        <v/>
      </c>
      <c r="MB202" s="61" t="n"/>
      <c r="MC202" t="inlineStr">
        <is>
          <t>U.S. Govt UST</t>
        </is>
      </c>
      <c r="MD202" s="41" t="n">
        <v>0</v>
      </c>
      <c r="ME202" s="61" t="n">
        <v>0</v>
      </c>
      <c r="MF202" s="61">
        <f>MD202*ME202</f>
        <v/>
      </c>
      <c r="MG202" s="61" t="n"/>
      <c r="MH202" t="inlineStr">
        <is>
          <t>U.S. Govt UST</t>
        </is>
      </c>
      <c r="MI202" s="41" t="n">
        <v>0</v>
      </c>
      <c r="MJ202" s="61" t="n">
        <v>0</v>
      </c>
      <c r="MK202" s="61">
        <f>MI202*MJ202</f>
        <v/>
      </c>
      <c r="ML202" s="61" t="n"/>
      <c r="MM202" t="inlineStr">
        <is>
          <t>U.S. Govt UST</t>
        </is>
      </c>
      <c r="MN202" s="41" t="n">
        <v>0</v>
      </c>
      <c r="MO202" s="61" t="n">
        <v>0</v>
      </c>
      <c r="MP202" s="61">
        <f>MN202*MO202</f>
        <v/>
      </c>
      <c r="MQ202" s="33" t="n"/>
      <c r="MR202" t="inlineStr">
        <is>
          <t>U.S. Govt UST</t>
        </is>
      </c>
      <c r="MS202" s="41" t="n">
        <v>0</v>
      </c>
      <c r="MT202" s="61" t="n">
        <v>0</v>
      </c>
      <c r="MU202" s="61">
        <f>MS202*MT202</f>
        <v/>
      </c>
      <c r="MV202" s="61" t="n"/>
      <c r="MW202" t="inlineStr">
        <is>
          <t>U.S. Govt UST</t>
        </is>
      </c>
      <c r="MX202" s="41" t="n">
        <v>0</v>
      </c>
      <c r="MY202" s="61" t="n">
        <v>0</v>
      </c>
      <c r="MZ202" s="61">
        <f>MX202*MY202</f>
        <v/>
      </c>
      <c r="NA202" s="33" t="n"/>
      <c r="NB202" t="inlineStr">
        <is>
          <t>U.S. Govt UST</t>
        </is>
      </c>
      <c r="NC202" s="41" t="n">
        <v>0</v>
      </c>
      <c r="ND202" s="61" t="n">
        <v>0</v>
      </c>
      <c r="NE202" s="61">
        <f>NC202*ND202</f>
        <v/>
      </c>
      <c r="NF202" s="33" t="n"/>
      <c r="NG202" t="inlineStr">
        <is>
          <t>U.S. Govt UST</t>
        </is>
      </c>
      <c r="NH202" s="41" t="n">
        <v>0.8</v>
      </c>
      <c r="NI202" s="61" t="n">
        <v>0</v>
      </c>
      <c r="NJ202" s="61">
        <f>NH202*NI202</f>
        <v/>
      </c>
      <c r="NK202" s="33" t="n"/>
      <c r="NL202" t="inlineStr">
        <is>
          <t>U.S. Govt UST</t>
        </is>
      </c>
      <c r="NM202" s="41" t="n">
        <v>0.48</v>
      </c>
      <c r="NN202" s="61" t="n">
        <v>0</v>
      </c>
      <c r="NO202" s="61">
        <f>NM202*NN202</f>
        <v/>
      </c>
      <c r="NP202" s="33" t="n"/>
      <c r="NQ202" t="inlineStr">
        <is>
          <t>U.S. Govt UST</t>
        </is>
      </c>
      <c r="NR202" s="41" t="n">
        <v>0.43</v>
      </c>
      <c r="NS202" s="61" t="n">
        <v>0</v>
      </c>
      <c r="NT202" s="61">
        <f>NR202*NS202</f>
        <v/>
      </c>
      <c r="NU202" s="33" t="n"/>
      <c r="NV202" t="inlineStr">
        <is>
          <t>U.S. Govt UST</t>
        </is>
      </c>
      <c r="NW202" s="41" t="n">
        <v>0.75</v>
      </c>
      <c r="NX202" s="61" t="n">
        <v>0</v>
      </c>
      <c r="NY202" s="61">
        <f>NW202*NX202</f>
        <v/>
      </c>
      <c r="NZ202" s="33" t="n"/>
      <c r="OA202" t="inlineStr">
        <is>
          <t>U.S. Govt UST</t>
        </is>
      </c>
      <c r="OB202" s="41" t="n">
        <v>0.775</v>
      </c>
      <c r="OC202" s="61" t="n">
        <v>0</v>
      </c>
      <c r="OD202" s="61">
        <f>OB202*OC202</f>
        <v/>
      </c>
      <c r="OE202" s="33" t="n"/>
      <c r="OF202" t="inlineStr">
        <is>
          <t>U.S. Govt UST</t>
        </is>
      </c>
      <c r="OG202" s="41" t="n">
        <v>0.5</v>
      </c>
      <c r="OH202" s="61" t="n">
        <v>0</v>
      </c>
      <c r="OI202" s="61">
        <f>OG202*OH202</f>
        <v/>
      </c>
      <c r="OJ202" s="33" t="n"/>
      <c r="OK202" t="inlineStr">
        <is>
          <t>U.S. Govt UST</t>
        </is>
      </c>
      <c r="OL202" s="41" t="n">
        <v>0.675</v>
      </c>
      <c r="OM202" s="61" t="n">
        <v>0</v>
      </c>
      <c r="ON202" s="61">
        <f>OL202*OM202</f>
        <v/>
      </c>
      <c r="OO202" s="33" t="n"/>
      <c r="OP202" t="inlineStr">
        <is>
          <t>U.S. Govt UST</t>
        </is>
      </c>
      <c r="OQ202" s="41" t="n">
        <v>0.63</v>
      </c>
      <c r="OR202" s="61" t="n">
        <v>0</v>
      </c>
      <c r="OS202" s="61">
        <f>OQ202*OR202</f>
        <v/>
      </c>
      <c r="OT202" s="33" t="n"/>
      <c r="OU202" t="inlineStr">
        <is>
          <t>U.S. Govt UST</t>
        </is>
      </c>
      <c r="OV202" s="41" t="n">
        <v>0.825</v>
      </c>
      <c r="OW202" s="61" t="n">
        <v>0</v>
      </c>
      <c r="OX202" s="61">
        <f>OV202*OW202</f>
        <v/>
      </c>
      <c r="OY202" s="33" t="n"/>
      <c r="OZ202" t="inlineStr">
        <is>
          <t>U.S. Govt UST</t>
        </is>
      </c>
      <c r="PA202" s="41" t="n">
        <v>0.45</v>
      </c>
      <c r="PB202" s="61" t="n">
        <v>0</v>
      </c>
      <c r="PC202" s="61">
        <f>PA202*PB202</f>
        <v/>
      </c>
      <c r="PD202" s="33" t="n"/>
      <c r="PE202" t="inlineStr">
        <is>
          <t>U.S. Govt UST</t>
        </is>
      </c>
      <c r="PF202" s="41" t="n">
        <v>0</v>
      </c>
      <c r="PG202" s="61" t="n">
        <v>0</v>
      </c>
      <c r="PH202" s="61">
        <f>PF202*PG202</f>
        <v/>
      </c>
      <c r="PI202" s="33" t="n"/>
      <c r="PJ202" t="inlineStr">
        <is>
          <t>U.S. Govt UST</t>
        </is>
      </c>
      <c r="PK202" s="41" t="n">
        <v>0.125</v>
      </c>
      <c r="PL202" s="61" t="n">
        <v>0</v>
      </c>
      <c r="PM202" s="61">
        <f>PK202*PL202</f>
        <v/>
      </c>
      <c r="PN202" s="33" t="n"/>
      <c r="PO202" t="inlineStr">
        <is>
          <t>U.S. Govt UST</t>
        </is>
      </c>
      <c r="PP202" s="41" t="n">
        <v>0.3</v>
      </c>
      <c r="PQ202" s="61" t="n">
        <v>0</v>
      </c>
      <c r="PR202" s="61">
        <f>PP202*PQ202</f>
        <v/>
      </c>
      <c r="PS202" s="33" t="n"/>
      <c r="PT202" t="inlineStr">
        <is>
          <t>U.S. Govt UST</t>
        </is>
      </c>
      <c r="PU202" s="41" t="n">
        <v>0.3</v>
      </c>
      <c r="PV202" s="61" t="n">
        <v>0</v>
      </c>
      <c r="PW202" s="61">
        <f>PU202*PV202</f>
        <v/>
      </c>
      <c r="PX202" s="33" t="n"/>
      <c r="PY202" t="inlineStr">
        <is>
          <t>U.S. Govt UST</t>
        </is>
      </c>
      <c r="PZ202" s="41" t="n">
        <v>0.6</v>
      </c>
      <c r="QA202" s="61" t="n">
        <v>0</v>
      </c>
      <c r="QB202" s="61">
        <f>PZ202*QA202</f>
        <v/>
      </c>
      <c r="QC202" s="33" t="n"/>
      <c r="QD202" t="inlineStr">
        <is>
          <t>U.S. Govt UST</t>
        </is>
      </c>
      <c r="QE202" s="41" t="n">
        <v>0.6</v>
      </c>
      <c r="QF202" s="61" t="n">
        <v>0</v>
      </c>
      <c r="QG202" s="61">
        <f>QE202*QF202</f>
        <v/>
      </c>
      <c r="QH202" s="61" t="n"/>
      <c r="QI202" t="inlineStr">
        <is>
          <t>U.S. Govt UST</t>
        </is>
      </c>
      <c r="QJ202" s="41" t="n">
        <v>0.35</v>
      </c>
      <c r="QK202" s="61" t="n">
        <v>0</v>
      </c>
      <c r="QL202" s="61">
        <f>QJ202*QK202</f>
        <v/>
      </c>
      <c r="QM202" s="33" t="n"/>
      <c r="QN202" t="inlineStr">
        <is>
          <t>U.S. Govt UST</t>
        </is>
      </c>
      <c r="QO202" s="41" t="n">
        <v>0.225</v>
      </c>
      <c r="QP202" s="61" t="n">
        <v>0</v>
      </c>
      <c r="QQ202" s="61">
        <f>QO202*QP202</f>
        <v/>
      </c>
      <c r="QR202" s="33" t="n"/>
      <c r="QS202" t="inlineStr">
        <is>
          <t>U.S. Govt UST</t>
        </is>
      </c>
      <c r="QT202" s="41" t="n">
        <v>0</v>
      </c>
      <c r="QU202" s="61" t="n">
        <v>0</v>
      </c>
      <c r="QV202" s="61">
        <f>QT202*QU202</f>
        <v/>
      </c>
      <c r="QW202" s="33" t="n"/>
      <c r="QX202" t="inlineStr">
        <is>
          <t>U.S. Govt UST</t>
        </is>
      </c>
      <c r="QY202" s="41" t="n">
        <v>0</v>
      </c>
      <c r="QZ202" s="61" t="n">
        <v>0</v>
      </c>
      <c r="RA202" s="61">
        <f>QY202*QZ202</f>
        <v/>
      </c>
      <c r="RB202" s="33" t="n"/>
      <c r="RC202" t="inlineStr">
        <is>
          <t>U.S. Govt UST</t>
        </is>
      </c>
      <c r="RD202" s="41" t="n">
        <v>0.175</v>
      </c>
      <c r="RE202" s="61" t="n">
        <v>0</v>
      </c>
      <c r="RF202" s="61">
        <f>RD202*RE202</f>
        <v/>
      </c>
      <c r="RG202" s="33" t="n"/>
      <c r="RH202" t="inlineStr">
        <is>
          <t>U.S. Govt UST</t>
        </is>
      </c>
      <c r="RI202" s="41" t="n">
        <v>0.375</v>
      </c>
      <c r="RJ202" s="61" t="n">
        <v>0</v>
      </c>
      <c r="RK202" s="61">
        <f>RI202*RJ202</f>
        <v/>
      </c>
      <c r="RL202" s="61" t="n"/>
    </row>
    <row r="203">
      <c r="U203" s="61" t="n"/>
      <c r="V203" s="33" t="n"/>
      <c r="W203" s="33" t="n"/>
      <c r="X203" s="33" t="n"/>
      <c r="Y203" s="33" t="n"/>
      <c r="Z203" s="61" t="n"/>
      <c r="AA203" s="33" t="n"/>
      <c r="AB203" s="33" t="n"/>
      <c r="AC203" s="33" t="n"/>
      <c r="AD203" s="33" t="n"/>
      <c r="AE203" s="61" t="n"/>
      <c r="AF203" s="33" t="n"/>
      <c r="AG203" s="33" t="n"/>
      <c r="AH203" s="33" t="n"/>
      <c r="AI203" s="33" t="n"/>
      <c r="AJ203" s="61" t="n"/>
      <c r="AK203" s="33" t="n"/>
      <c r="AL203" s="33" t="n"/>
      <c r="AM203" s="33" t="n"/>
      <c r="AN203" s="33" t="n"/>
      <c r="AO203" s="61" t="n"/>
      <c r="AP203" s="33" t="n"/>
      <c r="AQ203" s="33" t="n"/>
      <c r="AR203" s="33" t="n"/>
      <c r="AS203" s="33" t="n"/>
      <c r="AT203" s="61" t="n"/>
      <c r="AU203" s="33" t="n"/>
      <c r="AV203" s="33" t="n"/>
      <c r="AW203" s="33" t="n"/>
      <c r="AX203" s="33" t="n"/>
      <c r="AY203" s="61" t="n"/>
      <c r="AZ203" s="33" t="n"/>
      <c r="BA203" s="33" t="n"/>
      <c r="BB203" s="33" t="n"/>
      <c r="BC203" s="33" t="n"/>
      <c r="BD203" s="61" t="n"/>
      <c r="BE203" s="33" t="n"/>
      <c r="BF203" s="33" t="n"/>
      <c r="BG203" s="33" t="n"/>
      <c r="BH203" s="33" t="n"/>
      <c r="BI203" s="61" t="n"/>
      <c r="BJ203" s="33" t="n"/>
      <c r="BK203" s="33" t="n"/>
      <c r="BL203" s="33" t="n"/>
      <c r="BM203" s="33" t="n"/>
      <c r="BN203" s="61" t="n"/>
      <c r="BO203" s="33" t="n"/>
      <c r="BP203" s="33" t="n"/>
      <c r="BQ203" s="33" t="n"/>
      <c r="BR203" s="33" t="n"/>
      <c r="BS203" s="61" t="n"/>
      <c r="BT203" s="33" t="n"/>
      <c r="BU203" s="33" t="n"/>
      <c r="BV203" s="33" t="n"/>
      <c r="BW203" s="33" t="n"/>
      <c r="BX203" s="61" t="n"/>
      <c r="BY203" s="33" t="n"/>
      <c r="BZ203" s="33" t="n"/>
      <c r="CA203" s="33" t="n"/>
      <c r="CB203" s="33" t="n"/>
      <c r="CC203" s="61" t="n"/>
      <c r="CD203" s="33" t="n"/>
      <c r="CE203" s="33" t="n"/>
      <c r="CF203" s="33" t="n"/>
      <c r="CG203" s="33" t="n"/>
      <c r="CH203" s="61" t="n"/>
      <c r="CI203" s="33" t="n"/>
      <c r="CJ203" s="33" t="n"/>
      <c r="CK203" s="33" t="n"/>
      <c r="CL203" s="33" t="n"/>
      <c r="CM203" s="61" t="n"/>
      <c r="CN203" s="33" t="n"/>
      <c r="CO203" s="33" t="n"/>
      <c r="CP203" s="33" t="n"/>
      <c r="CQ203" s="33" t="n"/>
      <c r="CR203" s="61" t="n"/>
      <c r="CS203" s="33" t="n"/>
      <c r="CT203" s="33" t="n"/>
      <c r="CU203" s="33" t="n"/>
      <c r="CV203" s="33" t="n"/>
      <c r="CW203" s="61" t="n"/>
      <c r="CX203" s="33" t="n"/>
      <c r="CY203" s="33" t="n"/>
      <c r="CZ203" s="33" t="n"/>
      <c r="DA203" s="33" t="n"/>
      <c r="DB203" s="61" t="n"/>
      <c r="DC203" s="33" t="n"/>
      <c r="DD203" s="33" t="n"/>
      <c r="DE203" s="33" t="n"/>
      <c r="DF203" s="33" t="n"/>
      <c r="DG203" s="61" t="n"/>
      <c r="DH203" s="33" t="n"/>
      <c r="DI203" s="33" t="n"/>
      <c r="DJ203" s="33" t="n"/>
      <c r="DK203" s="33" t="n"/>
      <c r="DL203" s="61" t="n"/>
      <c r="DM203" s="33" t="n"/>
      <c r="DN203" s="33" t="n"/>
      <c r="DO203" s="33" t="n"/>
      <c r="DP203" s="33" t="n"/>
      <c r="DQ203" s="61" t="n"/>
      <c r="DR203" s="33" t="n"/>
      <c r="DS203" s="33" t="n"/>
      <c r="DT203" s="33" t="n"/>
      <c r="DU203" s="33" t="n"/>
      <c r="DV203" s="61" t="n"/>
      <c r="DW203" s="33" t="n"/>
      <c r="DX203" s="33" t="n"/>
      <c r="DY203" s="33" t="n"/>
      <c r="DZ203" s="33" t="n"/>
      <c r="EA203" s="61" t="n"/>
      <c r="EB203" s="33" t="n"/>
      <c r="EC203" s="33" t="n"/>
      <c r="ED203" s="33" t="n"/>
      <c r="EE203" s="33" t="n"/>
      <c r="EF203" s="61" t="n"/>
      <c r="EG203" s="33" t="n"/>
      <c r="EH203" s="33" t="n"/>
      <c r="EI203" s="33" t="n"/>
      <c r="EJ203" s="33" t="n"/>
      <c r="EK203" s="61" t="n"/>
      <c r="EL203" s="33" t="n"/>
      <c r="EM203" s="33" t="n"/>
      <c r="EN203" s="33" t="n"/>
      <c r="EO203" s="33" t="n"/>
      <c r="EP203" s="61" t="n"/>
      <c r="EQ203" s="33" t="n"/>
      <c r="ER203" s="33" t="n"/>
      <c r="ES203" s="33" t="n"/>
      <c r="ET203" s="33" t="n"/>
      <c r="EU203" s="61" t="n"/>
      <c r="EV203" s="33" t="n"/>
      <c r="EW203" s="33" t="n"/>
      <c r="EX203" s="33" t="n"/>
      <c r="EY203" s="33" t="n"/>
      <c r="EZ203" s="61" t="n"/>
      <c r="FA203" s="33" t="n"/>
      <c r="FB203" s="33" t="n"/>
      <c r="FC203" s="33" t="n"/>
      <c r="FD203" s="33" t="n"/>
      <c r="FE203" s="61" t="n"/>
      <c r="FF203" s="33" t="n"/>
      <c r="FG203" s="33" t="n"/>
      <c r="FH203" s="33" t="n"/>
      <c r="FI203" s="33" t="n"/>
      <c r="FJ203" s="61" t="n"/>
      <c r="FK203" s="33" t="n"/>
      <c r="FL203" s="33" t="n"/>
      <c r="FM203" s="33" t="n"/>
      <c r="FN203" s="33" t="n"/>
      <c r="FO203" s="61" t="n"/>
      <c r="FP203" s="33" t="n"/>
      <c r="FQ203" s="33" t="n"/>
      <c r="FR203" s="33" t="n"/>
      <c r="FS203" s="33" t="n"/>
      <c r="FT203" s="61" t="n"/>
      <c r="FU203" s="33" t="n"/>
      <c r="FV203" s="33" t="n"/>
      <c r="FW203" s="33" t="n"/>
      <c r="FX203" s="33" t="n"/>
      <c r="FY203" s="61" t="n"/>
      <c r="FZ203" s="34" t="n"/>
      <c r="GA203" s="33" t="n"/>
      <c r="GB203" s="33" t="n"/>
      <c r="GC203" s="33" t="n"/>
      <c r="GD203" s="61" t="n"/>
      <c r="GE203" s="34" t="n"/>
      <c r="GF203" s="33" t="n"/>
      <c r="GG203" s="33" t="n"/>
      <c r="GH203" s="33" t="n"/>
      <c r="GI203" s="61" t="n"/>
      <c r="GJ203" s="34" t="n"/>
      <c r="GK203" s="33" t="n"/>
      <c r="GL203" s="33" t="n"/>
      <c r="GM203" s="33" t="n"/>
      <c r="GN203" s="61" t="n"/>
      <c r="GO203" s="34" t="n"/>
      <c r="GP203" s="33" t="n"/>
      <c r="GQ203" s="33" t="n"/>
      <c r="GR203" s="33" t="n"/>
      <c r="GS203" s="61" t="n"/>
      <c r="GT203" s="34" t="n"/>
      <c r="GU203" s="33" t="n"/>
      <c r="GV203" s="33" t="n"/>
      <c r="GW203" s="33" t="n"/>
      <c r="GX203" s="61" t="n"/>
      <c r="GY203" s="34" t="n"/>
      <c r="GZ203" s="33" t="n"/>
      <c r="HA203" s="33" t="n"/>
      <c r="HB203" s="33" t="n"/>
      <c r="HC203" s="61" t="n"/>
      <c r="HD203" s="34" t="n"/>
      <c r="HE203" s="33" t="n"/>
      <c r="HF203" s="33" t="n"/>
      <c r="HG203" s="33" t="n"/>
      <c r="HH203" s="61" t="n"/>
      <c r="HI203" s="34" t="n"/>
      <c r="HJ203" s="33" t="n"/>
      <c r="HK203" s="33" t="n"/>
      <c r="HL203" s="33" t="n"/>
      <c r="HM203" s="61" t="n"/>
      <c r="HN203" s="34" t="n"/>
      <c r="HO203" s="33" t="n"/>
      <c r="HP203" s="33" t="n"/>
      <c r="HQ203" s="33" t="n"/>
      <c r="HR203" s="61" t="n"/>
      <c r="HS203" s="34" t="n"/>
      <c r="HT203" s="33" t="n"/>
      <c r="HU203" s="33" t="n"/>
      <c r="HV203" s="33" t="n"/>
      <c r="HW203" s="61" t="n"/>
      <c r="HX203" s="34" t="n"/>
      <c r="HY203" s="33" t="n"/>
      <c r="HZ203" s="33" t="n"/>
      <c r="IA203" s="33" t="n"/>
      <c r="IB203" s="61" t="n"/>
      <c r="IC203" s="34" t="n"/>
      <c r="ID203" s="33" t="n"/>
      <c r="IE203" s="33" t="n"/>
      <c r="IF203" s="33" t="n"/>
      <c r="IG203" s="61" t="n"/>
      <c r="IH203" s="34" t="n"/>
      <c r="II203" s="33" t="n"/>
      <c r="IJ203" s="33" t="n"/>
      <c r="IK203" s="33" t="n"/>
      <c r="IL203" s="61" t="n"/>
      <c r="IM203" s="34" t="n"/>
      <c r="IN203" s="33" t="n"/>
      <c r="IO203" s="33" t="n"/>
      <c r="IP203" s="33" t="n"/>
      <c r="IQ203" s="61" t="n"/>
      <c r="IR203" s="34" t="n"/>
      <c r="IS203" s="33" t="n"/>
      <c r="IT203" s="33" t="n"/>
      <c r="IU203" s="33" t="n"/>
      <c r="IV203" s="61" t="n"/>
      <c r="IW203" s="34" t="n"/>
      <c r="IX203" s="33" t="n"/>
      <c r="IY203" s="33" t="n"/>
      <c r="IZ203" s="33" t="n"/>
      <c r="JA203" s="61" t="n"/>
      <c r="JB203" s="34" t="n"/>
      <c r="JC203" s="33" t="n"/>
      <c r="JD203" s="33" t="n"/>
      <c r="JE203" s="33" t="n"/>
      <c r="JF203" s="61" t="n"/>
      <c r="JG203" s="34" t="n"/>
      <c r="JH203" s="33" t="n"/>
      <c r="JI203" s="33" t="n"/>
      <c r="JJ203" s="33" t="n"/>
      <c r="JK203" s="61" t="n"/>
      <c r="JL203" s="34" t="n"/>
      <c r="JM203" s="33" t="n"/>
      <c r="JN203" s="33" t="n"/>
      <c r="JO203" s="33" t="n"/>
      <c r="JP203" s="61" t="n"/>
      <c r="JQ203" s="34" t="n"/>
      <c r="JR203" s="33" t="n"/>
      <c r="JS203" s="33" t="n"/>
      <c r="JT203" s="33" t="n"/>
      <c r="JU203" s="61" t="n"/>
      <c r="JV203" s="34" t="n"/>
      <c r="JW203" s="33" t="n"/>
      <c r="JX203" s="33" t="n"/>
      <c r="JY203" s="33" t="n"/>
      <c r="JZ203" s="61" t="n"/>
      <c r="KA203" s="34" t="n"/>
      <c r="KB203" s="33" t="n"/>
      <c r="KC203" s="33" t="n"/>
      <c r="KD203" s="33" t="n"/>
      <c r="KE203" s="61" t="n"/>
      <c r="KF203" s="34" t="n"/>
      <c r="KG203" s="33" t="n"/>
      <c r="KH203" s="33" t="n"/>
      <c r="KI203" s="33" t="n"/>
      <c r="KJ203" s="61" t="n"/>
      <c r="KK203" s="34" t="n"/>
      <c r="KL203" s="33" t="n"/>
      <c r="KM203" s="33" t="n"/>
      <c r="KN203" s="33" t="n"/>
      <c r="KO203" s="61" t="n"/>
      <c r="KP203" s="34" t="n"/>
      <c r="KQ203" s="33" t="n"/>
      <c r="KR203" s="33" t="n"/>
      <c r="KS203" s="33" t="n"/>
      <c r="KT203" s="85" t="inlineStr">
        <is>
          <t>OPER/SHV/BIL/FLOT/JPST 10% max</t>
        </is>
      </c>
      <c r="KU203" s="34" t="n"/>
      <c r="KV203" s="33" t="n"/>
      <c r="KW203" s="33" t="n"/>
      <c r="KX203" s="33" t="n"/>
      <c r="KY203" s="85" t="inlineStr">
        <is>
          <t>OPER/SHV/BIL/FLOT/JPST 10% max</t>
        </is>
      </c>
      <c r="KZ203" s="34" t="n"/>
      <c r="LA203" s="33" t="n"/>
      <c r="LB203" s="33" t="n"/>
      <c r="LC203" s="33" t="n"/>
      <c r="LD203" s="85" t="inlineStr">
        <is>
          <t>HOLD OPER</t>
        </is>
      </c>
      <c r="LE203" s="34" t="n"/>
      <c r="LF203" s="33" t="n"/>
      <c r="LG203" s="33" t="n"/>
      <c r="LH203" s="33" t="n"/>
      <c r="LI203" s="85" t="n"/>
      <c r="LJ203" s="34" t="n"/>
      <c r="LK203" s="33" t="n"/>
      <c r="LL203" s="33" t="n"/>
      <c r="LM203" s="33" t="n"/>
      <c r="LN203" s="85" t="n"/>
      <c r="LO203" s="34" t="n"/>
      <c r="LP203" s="33" t="n"/>
      <c r="LQ203" s="33" t="n"/>
      <c r="LR203" s="33" t="n"/>
      <c r="LS203" s="85" t="n"/>
      <c r="LT203" s="34" t="n"/>
      <c r="LU203" s="33" t="n"/>
      <c r="LV203" s="33" t="n"/>
      <c r="LW203" s="33" t="n"/>
      <c r="LX203" s="85" t="n"/>
      <c r="LY203" s="34" t="n"/>
      <c r="LZ203" s="33" t="n"/>
      <c r="MA203" s="33" t="n"/>
      <c r="MB203" s="33" t="n"/>
      <c r="MC203" s="85" t="n"/>
      <c r="MD203" s="34" t="n"/>
      <c r="ME203" s="33" t="n"/>
      <c r="MF203" s="33" t="n"/>
      <c r="MG203" s="33" t="n"/>
      <c r="MH203" s="85" t="n"/>
      <c r="MI203" s="34" t="n"/>
      <c r="MJ203" s="33" t="n"/>
      <c r="MK203" s="33" t="n"/>
      <c r="ML203" s="33" t="n"/>
      <c r="MM203" s="85" t="n"/>
      <c r="MN203" s="34" t="n"/>
      <c r="MO203" s="33" t="n"/>
      <c r="MP203" s="33" t="n"/>
      <c r="MQ203" s="33" t="n"/>
      <c r="MR203" s="85" t="n"/>
      <c r="MS203" s="34" t="n"/>
      <c r="MT203" s="33" t="n"/>
      <c r="MU203" s="33" t="n"/>
      <c r="MV203" s="33" t="n"/>
      <c r="MW203" s="85" t="n"/>
      <c r="MX203" s="34" t="n"/>
      <c r="MY203" s="33" t="n"/>
      <c r="MZ203" s="33" t="n"/>
      <c r="NA203" s="33" t="n"/>
      <c r="NB203" s="85" t="n"/>
      <c r="NC203" s="41" t="n"/>
      <c r="ND203" s="33" t="n"/>
      <c r="NE203" s="33" t="n"/>
      <c r="NF203" s="33" t="n"/>
      <c r="NG203" s="85" t="n"/>
      <c r="NH203" s="41" t="n"/>
      <c r="NI203" s="33" t="n"/>
      <c r="NJ203" s="33" t="n"/>
      <c r="NK203" s="33" t="n"/>
      <c r="NL203" s="85" t="n"/>
      <c r="NM203" s="41" t="n"/>
      <c r="NN203" s="33" t="n"/>
      <c r="NO203" s="33" t="n"/>
      <c r="NP203" s="33" t="n"/>
      <c r="NQ203" s="85" t="n"/>
      <c r="NR203" s="41" t="n"/>
      <c r="NS203" s="33" t="n"/>
      <c r="NT203" s="33" t="n"/>
      <c r="NU203" s="33" t="n"/>
      <c r="NV203" s="85" t="n"/>
      <c r="NW203" s="41" t="n"/>
      <c r="NX203" s="33" t="n"/>
      <c r="NY203" s="33" t="n"/>
      <c r="NZ203" s="33" t="n"/>
      <c r="OA203" s="85" t="n"/>
      <c r="OB203" s="41" t="n"/>
      <c r="OC203" s="33" t="n"/>
      <c r="OD203" s="33" t="n"/>
      <c r="OE203" s="33" t="n"/>
      <c r="OF203" s="85" t="n"/>
      <c r="OG203" s="41" t="n"/>
      <c r="OH203" s="33" t="n"/>
      <c r="OI203" s="33" t="n"/>
      <c r="OJ203" s="33" t="n"/>
      <c r="OK203" s="85" t="n"/>
      <c r="OL203" s="41" t="n"/>
      <c r="OM203" s="33" t="n"/>
      <c r="ON203" s="33" t="n"/>
      <c r="OO203" s="33" t="n"/>
      <c r="OP203" s="85" t="n"/>
      <c r="OQ203" s="41" t="n"/>
      <c r="OR203" s="33" t="n"/>
      <c r="OS203" s="33" t="n"/>
      <c r="OT203" s="33" t="n"/>
      <c r="OU203" s="85" t="n"/>
      <c r="OV203" s="41" t="n"/>
      <c r="OW203" s="33" t="n"/>
      <c r="OX203" s="33" t="n"/>
      <c r="OY203" s="33" t="n"/>
      <c r="OZ203" s="85" t="n"/>
      <c r="PB203" s="33" t="n"/>
      <c r="PC203" s="33" t="n"/>
      <c r="PD203" s="33" t="n"/>
      <c r="PE203" s="85" t="n"/>
      <c r="PF203" s="41" t="n"/>
      <c r="PG203" s="33" t="n"/>
      <c r="PH203" s="33" t="n"/>
      <c r="PI203" s="33" t="n"/>
      <c r="PJ203" s="85" t="n"/>
      <c r="PK203" s="41" t="n"/>
      <c r="PL203" s="33" t="n"/>
      <c r="PM203" s="33" t="n"/>
      <c r="PN203" s="33" t="n"/>
      <c r="PO203" s="85" t="n"/>
      <c r="PP203" s="41" t="n"/>
      <c r="PQ203" s="33" t="n"/>
      <c r="PR203" s="33" t="n"/>
      <c r="PS203" s="33" t="n"/>
      <c r="PT203" s="85" t="n"/>
      <c r="PU203" s="41" t="n"/>
      <c r="PV203" s="33" t="n"/>
      <c r="PW203" s="33" t="n"/>
      <c r="PX203" s="33" t="n"/>
      <c r="PY203" s="85" t="n"/>
      <c r="PZ203" s="41" t="n"/>
      <c r="QA203" s="33" t="n"/>
      <c r="QB203" s="33" t="n"/>
      <c r="QC203" s="33" t="n"/>
      <c r="QD203" s="85" t="n"/>
      <c r="QE203" s="41" t="n"/>
      <c r="QF203" s="33" t="n"/>
      <c r="QG203" s="33" t="n"/>
      <c r="QH203" s="33" t="n"/>
      <c r="QI203" s="85" t="n"/>
      <c r="QJ203" s="41" t="n"/>
      <c r="QK203" s="33" t="n"/>
      <c r="QL203" s="33" t="n"/>
      <c r="QM203" s="33" t="n"/>
      <c r="QN203" s="85" t="n"/>
      <c r="QO203" s="41" t="n"/>
      <c r="QP203" s="33" t="n"/>
      <c r="QQ203" s="33" t="n"/>
      <c r="QR203" s="33" t="n"/>
      <c r="QS203" s="85" t="n"/>
      <c r="QT203" s="41" t="n"/>
      <c r="QU203" s="33" t="n"/>
      <c r="QV203" s="33" t="n"/>
      <c r="QW203" s="33" t="n"/>
      <c r="QX203" s="85" t="n"/>
      <c r="QY203" s="41" t="n"/>
      <c r="QZ203" s="33" t="n"/>
      <c r="RA203" s="33" t="n"/>
      <c r="RB203" s="33" t="n"/>
      <c r="RC203" s="85" t="n"/>
      <c r="RD203" s="41" t="n"/>
      <c r="RE203" s="33" t="n"/>
      <c r="RF203" s="33" t="n"/>
      <c r="RG203" s="33" t="n"/>
      <c r="RH203" s="85" t="n"/>
      <c r="RI203" s="41" t="n"/>
      <c r="RJ203" s="33" t="n"/>
      <c r="RK203" s="33" t="n"/>
      <c r="RL203" s="33" t="n"/>
    </row>
    <row r="204">
      <c r="U204" s="33" t="inlineStr">
        <is>
          <t>Cash</t>
        </is>
      </c>
      <c r="V204" s="49">
        <f>1-SUM(V192:V203)</f>
        <v/>
      </c>
      <c r="W204" s="61" t="n">
        <v>0</v>
      </c>
      <c r="X204" s="61">
        <f>V204*W204</f>
        <v/>
      </c>
      <c r="Y204" s="61" t="n"/>
      <c r="Z204" s="33" t="inlineStr">
        <is>
          <t>Cash</t>
        </is>
      </c>
      <c r="AA204" s="49">
        <f>1-SUM(AA192:AA203)</f>
        <v/>
      </c>
      <c r="AB204" s="61" t="n">
        <v>0</v>
      </c>
      <c r="AC204" s="61">
        <f>AA204*AB204</f>
        <v/>
      </c>
      <c r="AD204" s="61" t="n"/>
      <c r="AE204" s="33" t="inlineStr">
        <is>
          <t>Cash</t>
        </is>
      </c>
      <c r="AF204" s="49">
        <f>1-SUM(AF192:AF203)</f>
        <v/>
      </c>
      <c r="AG204" s="61" t="n">
        <v>0</v>
      </c>
      <c r="AH204" s="61">
        <f>AF204*AG204</f>
        <v/>
      </c>
      <c r="AI204" s="61" t="n"/>
      <c r="AJ204" s="33" t="inlineStr">
        <is>
          <t>Cash</t>
        </is>
      </c>
      <c r="AK204" s="49">
        <f>1-SUM(AK192:AK203)</f>
        <v/>
      </c>
      <c r="AL204" s="61" t="n">
        <v>0</v>
      </c>
      <c r="AM204" s="61">
        <f>AK204*AL204</f>
        <v/>
      </c>
      <c r="AN204" s="61" t="n"/>
      <c r="AO204" s="33" t="inlineStr">
        <is>
          <t>Cash</t>
        </is>
      </c>
      <c r="AP204" s="49">
        <f>1-SUM(AP192:AP203)</f>
        <v/>
      </c>
      <c r="AQ204" s="61" t="n">
        <v>0</v>
      </c>
      <c r="AR204" s="61">
        <f>AP204*AQ204</f>
        <v/>
      </c>
      <c r="AS204" s="61" t="n"/>
      <c r="AT204" s="33" t="inlineStr">
        <is>
          <t>Cash</t>
        </is>
      </c>
      <c r="AU204" s="49">
        <f>1-SUM(AU192:AU203)</f>
        <v/>
      </c>
      <c r="AV204" s="61" t="n">
        <v>0</v>
      </c>
      <c r="AW204" s="61">
        <f>AU204*AV204</f>
        <v/>
      </c>
      <c r="AX204" s="61" t="n"/>
      <c r="AY204" s="33" t="inlineStr">
        <is>
          <t>Cash</t>
        </is>
      </c>
      <c r="AZ204" s="49">
        <f>1-SUM(AZ192:AZ203)</f>
        <v/>
      </c>
      <c r="BA204" s="61" t="n">
        <v>0</v>
      </c>
      <c r="BB204" s="61">
        <f>AZ204*BA204</f>
        <v/>
      </c>
      <c r="BC204" s="61" t="n"/>
      <c r="BD204" s="33" t="inlineStr">
        <is>
          <t>Cash</t>
        </is>
      </c>
      <c r="BE204" s="49">
        <f>1-SUM(BE192:BE203)</f>
        <v/>
      </c>
      <c r="BF204" s="61" t="n">
        <v>0</v>
      </c>
      <c r="BG204" s="61">
        <f>BE204*BF204</f>
        <v/>
      </c>
      <c r="BH204" s="61" t="n"/>
      <c r="BI204" s="33" t="inlineStr">
        <is>
          <t>Cash</t>
        </is>
      </c>
      <c r="BJ204" s="49">
        <f>1-SUM(BJ192:BJ203)</f>
        <v/>
      </c>
      <c r="BK204" s="61" t="n">
        <v>0</v>
      </c>
      <c r="BL204" s="61">
        <f>BJ204*BK204</f>
        <v/>
      </c>
      <c r="BM204" s="61" t="n"/>
      <c r="BN204" s="33" t="inlineStr">
        <is>
          <t>Cash</t>
        </is>
      </c>
      <c r="BO204" s="49">
        <f>1-SUM(BO192:BO203)</f>
        <v/>
      </c>
      <c r="BP204" s="61" t="n">
        <v>0</v>
      </c>
      <c r="BQ204" s="61">
        <f>BO204*BP204</f>
        <v/>
      </c>
      <c r="BR204" s="61" t="n"/>
      <c r="BS204" s="33" t="inlineStr">
        <is>
          <t>Cash</t>
        </is>
      </c>
      <c r="BT204" s="49">
        <f>1-SUM(BT192:BT203)</f>
        <v/>
      </c>
      <c r="BU204" s="61" t="n">
        <v>0</v>
      </c>
      <c r="BV204" s="61">
        <f>BT204*BU204</f>
        <v/>
      </c>
      <c r="BW204" s="61" t="n"/>
      <c r="BX204" s="33" t="inlineStr">
        <is>
          <t>Cash</t>
        </is>
      </c>
      <c r="BY204" s="49">
        <f>1-SUM(BY192:BY203)</f>
        <v/>
      </c>
      <c r="BZ204" s="61" t="n">
        <v>0</v>
      </c>
      <c r="CA204" s="61">
        <f>BY204*BZ204</f>
        <v/>
      </c>
      <c r="CB204" s="61" t="n"/>
      <c r="CC204" s="33" t="inlineStr">
        <is>
          <t>Cash</t>
        </is>
      </c>
      <c r="CD204" s="49">
        <f>1-SUM(CD192:CD203)</f>
        <v/>
      </c>
      <c r="CE204" s="61" t="n">
        <v>0</v>
      </c>
      <c r="CF204" s="61">
        <f>CD204*CE204</f>
        <v/>
      </c>
      <c r="CG204" s="61" t="n"/>
      <c r="CH204" s="33" t="inlineStr">
        <is>
          <t>Cash</t>
        </is>
      </c>
      <c r="CI204" s="49">
        <f>1-SUM(CI192:CI203)</f>
        <v/>
      </c>
      <c r="CJ204" s="61" t="n">
        <v>0</v>
      </c>
      <c r="CK204" s="61">
        <f>CI204*CJ204</f>
        <v/>
      </c>
      <c r="CL204" s="61" t="n"/>
      <c r="CM204" s="33" t="inlineStr">
        <is>
          <t>Cash</t>
        </is>
      </c>
      <c r="CN204" s="49">
        <f>1-SUM(CN192:CN203)</f>
        <v/>
      </c>
      <c r="CO204" s="61" t="n">
        <v>0</v>
      </c>
      <c r="CP204" s="61">
        <f>CN204*CO204</f>
        <v/>
      </c>
      <c r="CQ204" s="61" t="n"/>
      <c r="CR204" s="33" t="inlineStr">
        <is>
          <t>Cash</t>
        </is>
      </c>
      <c r="CS204" s="49">
        <f>1-SUM(CS192:CS203)</f>
        <v/>
      </c>
      <c r="CT204" s="61" t="n">
        <v>0</v>
      </c>
      <c r="CU204" s="61">
        <f>CS204*CT204</f>
        <v/>
      </c>
      <c r="CV204" s="61" t="n"/>
      <c r="CW204" s="33" t="inlineStr">
        <is>
          <t>Cash</t>
        </is>
      </c>
      <c r="CX204" s="49">
        <f>1-SUM(CX192:CX203)</f>
        <v/>
      </c>
      <c r="CY204" s="61" t="n">
        <v>0</v>
      </c>
      <c r="CZ204" s="61">
        <f>CX204*CY204</f>
        <v/>
      </c>
      <c r="DA204" s="61" t="n"/>
      <c r="DB204" s="33" t="inlineStr">
        <is>
          <t>Cash</t>
        </is>
      </c>
      <c r="DC204" s="49">
        <f>1-SUM(DC192:DC203)</f>
        <v/>
      </c>
      <c r="DD204" s="61" t="n">
        <v>0</v>
      </c>
      <c r="DE204" s="61">
        <f>DC204*DD204</f>
        <v/>
      </c>
      <c r="DF204" s="61" t="n"/>
      <c r="DG204" s="33" t="inlineStr">
        <is>
          <t>Cash</t>
        </is>
      </c>
      <c r="DH204" s="49">
        <f>1-SUM(DH192:DH203)</f>
        <v/>
      </c>
      <c r="DI204" s="61" t="n">
        <v>0</v>
      </c>
      <c r="DJ204" s="61">
        <f>DH204*DI204</f>
        <v/>
      </c>
      <c r="DK204" s="61" t="n"/>
      <c r="DL204" s="33" t="inlineStr">
        <is>
          <t>Cash</t>
        </is>
      </c>
      <c r="DM204" s="49">
        <f>1-SUM(DM192:DM203)</f>
        <v/>
      </c>
      <c r="DN204" s="61" t="n">
        <v>0</v>
      </c>
      <c r="DO204" s="61">
        <f>DM204*DN204</f>
        <v/>
      </c>
      <c r="DP204" s="61" t="n"/>
      <c r="DQ204" s="33" t="inlineStr">
        <is>
          <t>Cash</t>
        </is>
      </c>
      <c r="DR204" s="49">
        <f>1-SUM(DR192:DR203)</f>
        <v/>
      </c>
      <c r="DS204" s="61" t="n">
        <v>0</v>
      </c>
      <c r="DT204" s="61">
        <f>DR204*DS204</f>
        <v/>
      </c>
      <c r="DU204" s="61" t="n"/>
      <c r="DV204" s="33" t="inlineStr">
        <is>
          <t>Cash</t>
        </is>
      </c>
      <c r="DW204" s="49">
        <f>1-SUM(DW192:DW203)</f>
        <v/>
      </c>
      <c r="DX204" s="61" t="n">
        <v>0</v>
      </c>
      <c r="DY204" s="61">
        <f>DW204*DX204</f>
        <v/>
      </c>
      <c r="DZ204" s="61" t="n"/>
      <c r="EA204" s="33" t="inlineStr">
        <is>
          <t>Cash</t>
        </is>
      </c>
      <c r="EB204" s="49">
        <f>1-SUM(EB192:EB203)</f>
        <v/>
      </c>
      <c r="EC204" s="61" t="n">
        <v>0</v>
      </c>
      <c r="ED204" s="61">
        <f>EB204*EC204</f>
        <v/>
      </c>
      <c r="EE204" s="61" t="n"/>
      <c r="EF204" s="33" t="inlineStr">
        <is>
          <t>Cash</t>
        </is>
      </c>
      <c r="EG204" s="49">
        <f>1-SUM(EG192:EG203)</f>
        <v/>
      </c>
      <c r="EH204" s="61" t="n">
        <v>0</v>
      </c>
      <c r="EI204" s="61">
        <f>EG204*EH204</f>
        <v/>
      </c>
      <c r="EJ204" s="61" t="n"/>
      <c r="EK204" s="33" t="inlineStr">
        <is>
          <t>Cash</t>
        </is>
      </c>
      <c r="EL204" s="49">
        <f>1-SUM(EL192:EL203)</f>
        <v/>
      </c>
      <c r="EM204" s="61" t="n">
        <v>0</v>
      </c>
      <c r="EN204" s="61">
        <f>EL204*EM204</f>
        <v/>
      </c>
      <c r="EO204" s="61" t="n"/>
      <c r="EP204" s="33" t="inlineStr">
        <is>
          <t>Cash</t>
        </is>
      </c>
      <c r="EQ204" s="49">
        <f>1-SUM(EQ192:EQ203)</f>
        <v/>
      </c>
      <c r="ER204" s="61" t="n">
        <v>0</v>
      </c>
      <c r="ES204" s="61">
        <f>EQ204*ER204</f>
        <v/>
      </c>
      <c r="ET204" s="61" t="n"/>
      <c r="EU204" s="33" t="inlineStr">
        <is>
          <t>Cash</t>
        </is>
      </c>
      <c r="EV204" s="49">
        <f>1-SUM(EV192:EV203)</f>
        <v/>
      </c>
      <c r="EW204" s="61" t="n">
        <v>0</v>
      </c>
      <c r="EX204" s="61">
        <f>EV204*EW204</f>
        <v/>
      </c>
      <c r="EY204" s="61" t="n"/>
      <c r="EZ204" s="33" t="inlineStr">
        <is>
          <t>Cash</t>
        </is>
      </c>
      <c r="FA204" s="49">
        <f>1-SUM(FA192:FA203)</f>
        <v/>
      </c>
      <c r="FB204" s="61" t="n">
        <v>0</v>
      </c>
      <c r="FC204" s="61">
        <f>FA204*FB204</f>
        <v/>
      </c>
      <c r="FD204" s="61" t="n"/>
      <c r="FE204" s="33" t="inlineStr">
        <is>
          <t>Cash</t>
        </is>
      </c>
      <c r="FF204" s="49">
        <f>1-SUM(FF192:FF203)</f>
        <v/>
      </c>
      <c r="FG204" s="61" t="n">
        <v>0</v>
      </c>
      <c r="FH204" s="61">
        <f>FF204*FG204</f>
        <v/>
      </c>
      <c r="FI204" s="61" t="n"/>
      <c r="FJ204" s="33" t="inlineStr">
        <is>
          <t>Cash</t>
        </is>
      </c>
      <c r="FK204" s="49">
        <f>1-SUM(FK192:FK203)</f>
        <v/>
      </c>
      <c r="FL204" s="61" t="n">
        <v>0</v>
      </c>
      <c r="FM204" s="61">
        <f>FK204*FL204</f>
        <v/>
      </c>
      <c r="FN204" s="61" t="n"/>
      <c r="FO204" s="33" t="inlineStr">
        <is>
          <t>Cash</t>
        </is>
      </c>
      <c r="FP204" s="49">
        <f>1-SUM(FP192:FP203)</f>
        <v/>
      </c>
      <c r="FQ204" s="61" t="n">
        <v>0</v>
      </c>
      <c r="FR204" s="61">
        <f>FP204*FQ204</f>
        <v/>
      </c>
      <c r="FS204" s="61" t="n"/>
      <c r="FT204" s="33" t="inlineStr">
        <is>
          <t>Cash</t>
        </is>
      </c>
      <c r="FU204" s="49">
        <f>1-SUM(FU192:FU203)</f>
        <v/>
      </c>
      <c r="FV204" s="61" t="n">
        <v>0</v>
      </c>
      <c r="FW204" s="61">
        <f>FU204*FV204</f>
        <v/>
      </c>
      <c r="FX204" s="61" t="n"/>
      <c r="FY204" s="33" t="inlineStr">
        <is>
          <t>Cash</t>
        </is>
      </c>
      <c r="FZ204" s="41">
        <f>1-SUM(FZ192:FZ203)</f>
        <v/>
      </c>
      <c r="GA204" s="61" t="n">
        <v>0</v>
      </c>
      <c r="GB204" s="61">
        <f>FZ204*GA204</f>
        <v/>
      </c>
      <c r="GC204" s="61" t="n"/>
      <c r="GD204" s="33" t="inlineStr">
        <is>
          <t>Cash</t>
        </is>
      </c>
      <c r="GE204" s="41">
        <f>1-SUM(GE192:GE203)</f>
        <v/>
      </c>
      <c r="GF204" s="61" t="n">
        <v>0</v>
      </c>
      <c r="GG204" s="61">
        <f>GE204*GF204</f>
        <v/>
      </c>
      <c r="GH204" s="61" t="n"/>
      <c r="GI204" s="33" t="inlineStr">
        <is>
          <t>Cash</t>
        </is>
      </c>
      <c r="GJ204" s="41">
        <f>1-SUM(GJ192:GJ203)</f>
        <v/>
      </c>
      <c r="GK204" s="61" t="n">
        <v>0</v>
      </c>
      <c r="GL204" s="61">
        <f>GJ204*GK204</f>
        <v/>
      </c>
      <c r="GM204" s="61" t="n"/>
      <c r="GN204" s="33" t="inlineStr">
        <is>
          <t>Cash</t>
        </is>
      </c>
      <c r="GO204" s="41">
        <f>1-SUM(GO192:GO203)</f>
        <v/>
      </c>
      <c r="GP204" s="61" t="n">
        <v>0</v>
      </c>
      <c r="GQ204" s="61">
        <f>GO204*GP204</f>
        <v/>
      </c>
      <c r="GR204" s="61" t="n"/>
      <c r="GS204" s="33" t="inlineStr">
        <is>
          <t>Cash</t>
        </is>
      </c>
      <c r="GT204" s="41">
        <f>1-SUM(GT192:GT203)</f>
        <v/>
      </c>
      <c r="GU204" s="61" t="n">
        <v>0</v>
      </c>
      <c r="GV204" s="61">
        <f>GT204*GU204</f>
        <v/>
      </c>
      <c r="GW204" s="61" t="n"/>
      <c r="GX204" s="33" t="inlineStr">
        <is>
          <t>Cash</t>
        </is>
      </c>
      <c r="GY204" s="41">
        <f>1-SUM(GY192:GY203)</f>
        <v/>
      </c>
      <c r="GZ204" s="61" t="n">
        <v>0</v>
      </c>
      <c r="HA204" s="61">
        <f>GY204*GZ204</f>
        <v/>
      </c>
      <c r="HB204" s="61" t="n"/>
      <c r="HC204" s="33" t="inlineStr">
        <is>
          <t>Cash</t>
        </is>
      </c>
      <c r="HD204" s="41">
        <f>1-SUM(HD192:HD203)</f>
        <v/>
      </c>
      <c r="HE204" s="61" t="n">
        <v>0</v>
      </c>
      <c r="HF204" s="61">
        <f>HD204*HE204</f>
        <v/>
      </c>
      <c r="HG204" s="61" t="n"/>
      <c r="HH204" s="33" t="inlineStr">
        <is>
          <t>Cash</t>
        </is>
      </c>
      <c r="HI204" s="41">
        <f>1-SUM(HI192:HI203)</f>
        <v/>
      </c>
      <c r="HJ204" s="61" t="n">
        <v>0</v>
      </c>
      <c r="HK204" s="61">
        <f>HI204*HJ204</f>
        <v/>
      </c>
      <c r="HL204" s="61" t="n"/>
      <c r="HM204" s="33" t="inlineStr">
        <is>
          <t>Cash</t>
        </is>
      </c>
      <c r="HN204" s="41">
        <f>1-SUM(HN192:HN203)</f>
        <v/>
      </c>
      <c r="HO204" s="61" t="n">
        <v>0</v>
      </c>
      <c r="HP204" s="61">
        <f>HN204*HO204</f>
        <v/>
      </c>
      <c r="HQ204" s="61" t="n"/>
      <c r="HR204" s="33" t="inlineStr">
        <is>
          <t>Cash</t>
        </is>
      </c>
      <c r="HS204" s="41">
        <f>1-SUM(HS192:HS203)</f>
        <v/>
      </c>
      <c r="HT204" s="61" t="n">
        <v>0</v>
      </c>
      <c r="HU204" s="61">
        <f>HS204*HT204</f>
        <v/>
      </c>
      <c r="HV204" s="61" t="n"/>
      <c r="HW204" s="33" t="inlineStr">
        <is>
          <t>Cash</t>
        </is>
      </c>
      <c r="HX204" s="41">
        <f>1-SUM(HX192:HX203)</f>
        <v/>
      </c>
      <c r="HY204" s="61" t="n">
        <v>0</v>
      </c>
      <c r="HZ204" s="61">
        <f>HX204*HY204</f>
        <v/>
      </c>
      <c r="IA204" s="61" t="n"/>
      <c r="IB204" s="33" t="inlineStr">
        <is>
          <t>Cash</t>
        </is>
      </c>
      <c r="IC204" s="41">
        <f>1-SUM(IC192:IC203)</f>
        <v/>
      </c>
      <c r="ID204" s="61" t="n">
        <v>0</v>
      </c>
      <c r="IE204" s="61">
        <f>IC204*ID204</f>
        <v/>
      </c>
      <c r="IF204" s="61" t="n"/>
      <c r="IG204" s="33" t="inlineStr">
        <is>
          <t>Cash</t>
        </is>
      </c>
      <c r="IH204" s="41">
        <f>1-SUM(IH192:IH203)</f>
        <v/>
      </c>
      <c r="II204" s="61" t="n">
        <v>0</v>
      </c>
      <c r="IJ204" s="61">
        <f>IH204*II204</f>
        <v/>
      </c>
      <c r="IK204" s="61" t="n"/>
      <c r="IL204" s="33" t="inlineStr">
        <is>
          <t>Cash</t>
        </is>
      </c>
      <c r="IM204" s="41">
        <f>1-SUM(IM192:IM203)</f>
        <v/>
      </c>
      <c r="IN204" s="61" t="n">
        <v>0</v>
      </c>
      <c r="IO204" s="61">
        <f>IM204*IN204</f>
        <v/>
      </c>
      <c r="IP204" s="61" t="n"/>
      <c r="IQ204" s="33" t="inlineStr">
        <is>
          <t>Cash</t>
        </is>
      </c>
      <c r="IR204" s="41">
        <f>1-SUM(IR192:IR203)</f>
        <v/>
      </c>
      <c r="IS204" s="61" t="n">
        <v>0</v>
      </c>
      <c r="IT204" s="61">
        <f>IR204*IS204</f>
        <v/>
      </c>
      <c r="IU204" s="61" t="n"/>
      <c r="IV204" s="33" t="inlineStr">
        <is>
          <t>Cash</t>
        </is>
      </c>
      <c r="IW204" s="41">
        <f>1-SUM(IW192:IW203)</f>
        <v/>
      </c>
      <c r="IX204" s="61" t="n">
        <v>0</v>
      </c>
      <c r="IY204" s="61">
        <f>IW204*IX204</f>
        <v/>
      </c>
      <c r="IZ204" s="61" t="n"/>
      <c r="JA204" s="33" t="inlineStr">
        <is>
          <t>Cash</t>
        </is>
      </c>
      <c r="JB204" s="41">
        <f>1-SUM(JB192:JB203)</f>
        <v/>
      </c>
      <c r="JC204" s="61" t="n">
        <v>0</v>
      </c>
      <c r="JD204" s="61">
        <f>JB204*JC204</f>
        <v/>
      </c>
      <c r="JE204" s="61" t="n"/>
      <c r="JF204" s="33" t="inlineStr">
        <is>
          <t>Cash</t>
        </is>
      </c>
      <c r="JG204" s="41">
        <f>1-SUM(JG192:JG203)</f>
        <v/>
      </c>
      <c r="JH204" s="61" t="n">
        <v>0</v>
      </c>
      <c r="JI204" s="61">
        <f>JG204*JH204</f>
        <v/>
      </c>
      <c r="JJ204" s="61" t="n"/>
      <c r="JK204" s="33" t="inlineStr">
        <is>
          <t>Cash</t>
        </is>
      </c>
      <c r="JL204" s="41">
        <f>1-SUM(JL192:JL203)</f>
        <v/>
      </c>
      <c r="JM204" s="61" t="n">
        <v>0</v>
      </c>
      <c r="JN204" s="61">
        <f>JL204*JM204</f>
        <v/>
      </c>
      <c r="JO204" s="61" t="n"/>
      <c r="JP204" s="33" t="inlineStr">
        <is>
          <t>Cash</t>
        </is>
      </c>
      <c r="JQ204" s="41">
        <f>1-SUM(JQ192:JQ203)</f>
        <v/>
      </c>
      <c r="JR204" s="61" t="n">
        <v>0</v>
      </c>
      <c r="JS204" s="61">
        <f>JQ204*JR204</f>
        <v/>
      </c>
      <c r="JT204" s="61" t="n"/>
      <c r="JU204" s="33" t="inlineStr">
        <is>
          <t>Cash</t>
        </is>
      </c>
      <c r="JV204" s="41">
        <f>1-SUM(JV192:JV203)</f>
        <v/>
      </c>
      <c r="JW204" s="61" t="n">
        <v>0</v>
      </c>
      <c r="JX204" s="61">
        <f>JV204*JW204</f>
        <v/>
      </c>
      <c r="JY204" s="61" t="n"/>
      <c r="JZ204" s="33" t="inlineStr">
        <is>
          <t>Cash</t>
        </is>
      </c>
      <c r="KA204" s="41">
        <f>1-SUM(KA192:KA203)</f>
        <v/>
      </c>
      <c r="KB204" s="61" t="n">
        <v>0</v>
      </c>
      <c r="KC204" s="61">
        <f>KA204*KB204</f>
        <v/>
      </c>
      <c r="KD204" s="61" t="n"/>
      <c r="KE204" s="33" t="inlineStr">
        <is>
          <t>Cash</t>
        </is>
      </c>
      <c r="KF204" s="41">
        <f>1-SUM(KF192:KF203)</f>
        <v/>
      </c>
      <c r="KG204" s="61" t="n">
        <v>0</v>
      </c>
      <c r="KH204" s="61">
        <f>KF204*KG204</f>
        <v/>
      </c>
      <c r="KI204" s="61" t="n"/>
      <c r="KJ204" s="33" t="inlineStr">
        <is>
          <t>Cash</t>
        </is>
      </c>
      <c r="KK204" s="41">
        <f>1-SUM(KK192:KK203)</f>
        <v/>
      </c>
      <c r="KL204" s="61" t="n">
        <v>0</v>
      </c>
      <c r="KM204" s="61">
        <f>KK204*KL204</f>
        <v/>
      </c>
      <c r="KN204" s="61" t="n"/>
      <c r="KO204" s="33" t="inlineStr">
        <is>
          <t>Cash</t>
        </is>
      </c>
      <c r="KP204" s="41">
        <f>1-SUM(KP192:KP203)</f>
        <v/>
      </c>
      <c r="KQ204" s="61" t="n">
        <v>0</v>
      </c>
      <c r="KR204" s="61">
        <f>KP204*KQ204</f>
        <v/>
      </c>
      <c r="KS204" s="61" t="n"/>
      <c r="KT204" s="33" t="inlineStr">
        <is>
          <t>Cash</t>
        </is>
      </c>
      <c r="KU204" s="41">
        <f>1-SUM(KU192:KU203)</f>
        <v/>
      </c>
      <c r="KV204" s="61" t="n">
        <v>0</v>
      </c>
      <c r="KW204" s="61">
        <f>KU204*KV204</f>
        <v/>
      </c>
      <c r="KX204" s="61" t="n"/>
      <c r="KY204" s="33" t="inlineStr">
        <is>
          <t>Cash</t>
        </is>
      </c>
      <c r="KZ204" s="41">
        <f>1-SUM(KZ192:KZ203)</f>
        <v/>
      </c>
      <c r="LA204" s="61" t="n">
        <v>0</v>
      </c>
      <c r="LB204" s="61">
        <f>KZ204*LA204</f>
        <v/>
      </c>
      <c r="LC204" s="61" t="n"/>
      <c r="LD204" s="33" t="inlineStr">
        <is>
          <t>Cash</t>
        </is>
      </c>
      <c r="LE204" s="41">
        <f>1-SUM(LE192:LE203)</f>
        <v/>
      </c>
      <c r="LF204" s="61" t="n">
        <v>0</v>
      </c>
      <c r="LG204" s="61">
        <f>LE204*LF204</f>
        <v/>
      </c>
      <c r="LH204" s="61" t="n"/>
      <c r="LI204" s="33" t="inlineStr">
        <is>
          <t>Cash</t>
        </is>
      </c>
      <c r="LJ204" s="41">
        <f>1-SUM(LJ192:LJ203)</f>
        <v/>
      </c>
      <c r="LK204" s="61" t="n">
        <v>0</v>
      </c>
      <c r="LL204" s="61">
        <f>LJ204*LK204</f>
        <v/>
      </c>
      <c r="LM204" s="61" t="n"/>
      <c r="LN204" s="33" t="inlineStr">
        <is>
          <t>Cash</t>
        </is>
      </c>
      <c r="LO204" s="41">
        <f>1-SUM(LO192:LO203)</f>
        <v/>
      </c>
      <c r="LP204" s="61" t="n">
        <v>0</v>
      </c>
      <c r="LQ204" s="61">
        <f>LO204*LP204</f>
        <v/>
      </c>
      <c r="LR204" s="61" t="n"/>
      <c r="LS204" s="33" t="inlineStr">
        <is>
          <t>Cash</t>
        </is>
      </c>
      <c r="LT204" s="41">
        <f>1-SUM(LT192:LT203)</f>
        <v/>
      </c>
      <c r="LU204" s="61" t="n">
        <v>0</v>
      </c>
      <c r="LV204" s="61">
        <f>LT204*LU204</f>
        <v/>
      </c>
      <c r="LW204" s="61" t="n"/>
      <c r="LX204" s="33" t="inlineStr">
        <is>
          <t>Cash</t>
        </is>
      </c>
      <c r="LY204" s="41">
        <f>1-SUM(LY192:LY203)</f>
        <v/>
      </c>
      <c r="LZ204" s="61" t="n">
        <v>0</v>
      </c>
      <c r="MA204" s="61">
        <f>LY204*LZ204</f>
        <v/>
      </c>
      <c r="MB204" s="61" t="n"/>
      <c r="MC204" s="33" t="inlineStr">
        <is>
          <t>Cash</t>
        </is>
      </c>
      <c r="MD204" s="41">
        <f>1-SUM(MD192:MD203)</f>
        <v/>
      </c>
      <c r="ME204" s="61" t="n">
        <v>0</v>
      </c>
      <c r="MF204" s="61">
        <f>MD204*ME204</f>
        <v/>
      </c>
      <c r="MG204" s="61" t="n"/>
      <c r="MH204" s="33" t="inlineStr">
        <is>
          <t>Cash</t>
        </is>
      </c>
      <c r="MI204" s="41" t="n">
        <v>0.02000000000000002</v>
      </c>
      <c r="MJ204" s="61" t="n">
        <v>0</v>
      </c>
      <c r="MK204" s="61">
        <f>MI204*MJ204</f>
        <v/>
      </c>
      <c r="ML204" s="61" t="n"/>
      <c r="MM204" s="33" t="inlineStr">
        <is>
          <t>Cash</t>
        </is>
      </c>
      <c r="MN204" s="41" t="n">
        <v>0.02000000000000002</v>
      </c>
      <c r="MO204" s="61" t="n">
        <v>0</v>
      </c>
      <c r="MP204" s="61">
        <f>MN204*MO204</f>
        <v/>
      </c>
      <c r="MQ204" s="33" t="n"/>
      <c r="MR204" s="33" t="inlineStr">
        <is>
          <t>Cash</t>
        </is>
      </c>
      <c r="MS204" s="41">
        <f>1-SUM(MS192:MS203)</f>
        <v/>
      </c>
      <c r="MT204" s="61" t="n">
        <v>0</v>
      </c>
      <c r="MU204" s="61">
        <f>MS204*MT204</f>
        <v/>
      </c>
      <c r="MV204" s="61" t="n"/>
      <c r="MW204" s="33" t="inlineStr">
        <is>
          <t>Cash</t>
        </is>
      </c>
      <c r="MX204" s="41">
        <f>1-SUM(MX192:MX203)</f>
        <v/>
      </c>
      <c r="MY204" s="61" t="n">
        <v>0</v>
      </c>
      <c r="MZ204" s="61">
        <f>MX204*MY204</f>
        <v/>
      </c>
      <c r="NA204" s="33" t="n"/>
      <c r="NB204" s="33" t="inlineStr">
        <is>
          <t>Cash</t>
        </is>
      </c>
      <c r="NC204" s="41">
        <f>1-SUM(NC192:NC203)</f>
        <v/>
      </c>
      <c r="ND204" s="61" t="n">
        <v>0</v>
      </c>
      <c r="NE204" s="61">
        <f>NC204*ND204</f>
        <v/>
      </c>
      <c r="NF204" s="33" t="n"/>
      <c r="NG204" s="33" t="inlineStr">
        <is>
          <t>Cash</t>
        </is>
      </c>
      <c r="NH204" s="41">
        <f>1-SUM(NH192:NH203)</f>
        <v/>
      </c>
      <c r="NI204" s="61" t="n">
        <v>0</v>
      </c>
      <c r="NJ204" s="61">
        <f>NH204*NI204</f>
        <v/>
      </c>
      <c r="NK204" s="33" t="n"/>
      <c r="NL204" s="33" t="inlineStr">
        <is>
          <t>Cash</t>
        </is>
      </c>
      <c r="NM204" s="41" t="n">
        <v>0.02000000000000002</v>
      </c>
      <c r="NN204" s="61" t="n">
        <v>0</v>
      </c>
      <c r="NO204" s="61">
        <f>NM204*NN204</f>
        <v/>
      </c>
      <c r="NP204" s="33" t="n"/>
      <c r="NQ204" s="33" t="inlineStr">
        <is>
          <t>Cash</t>
        </is>
      </c>
      <c r="NR204" s="41">
        <f>1-SUM(NR192:NR203)</f>
        <v/>
      </c>
      <c r="NS204" s="61" t="n">
        <v>0</v>
      </c>
      <c r="NT204" s="61">
        <f>NR204*NS204</f>
        <v/>
      </c>
      <c r="NU204" s="33" t="n"/>
      <c r="NV204" s="33" t="inlineStr">
        <is>
          <t>Cash</t>
        </is>
      </c>
      <c r="NW204" s="41">
        <f>1-SUM(NW192:NW203)</f>
        <v/>
      </c>
      <c r="NX204" s="61" t="n">
        <v>0</v>
      </c>
      <c r="NY204" s="61">
        <f>NW204*NX204</f>
        <v/>
      </c>
      <c r="NZ204" s="33" t="n"/>
      <c r="OA204" s="33" t="inlineStr">
        <is>
          <t>Cash</t>
        </is>
      </c>
      <c r="OB204" s="41">
        <f>1-SUM(OB192:OB203)</f>
        <v/>
      </c>
      <c r="OC204" s="61" t="n">
        <v>0</v>
      </c>
      <c r="OD204" s="61">
        <f>OB204*OC204</f>
        <v/>
      </c>
      <c r="OE204" s="33" t="n"/>
      <c r="OF204" s="33" t="inlineStr">
        <is>
          <t>Cash</t>
        </is>
      </c>
      <c r="OG204" s="41">
        <f>1-SUM(OG192:OG203)</f>
        <v/>
      </c>
      <c r="OH204" s="61" t="n">
        <v>0</v>
      </c>
      <c r="OI204" s="61">
        <f>OG204*OH204</f>
        <v/>
      </c>
      <c r="OJ204" s="33" t="n"/>
      <c r="OK204" s="33" t="inlineStr">
        <is>
          <t>Cash</t>
        </is>
      </c>
      <c r="OL204" s="41">
        <f>1-SUM(OL192:OL203)</f>
        <v/>
      </c>
      <c r="OM204" s="61" t="n">
        <v>0</v>
      </c>
      <c r="ON204" s="61">
        <f>OL204*OM204</f>
        <v/>
      </c>
      <c r="OO204" s="33" t="n"/>
      <c r="OP204" s="33" t="inlineStr">
        <is>
          <t>Cash</t>
        </is>
      </c>
      <c r="OQ204" s="41">
        <f>1-SUM(OQ192:OQ203)</f>
        <v/>
      </c>
      <c r="OR204" s="61" t="n">
        <v>0</v>
      </c>
      <c r="OS204" s="61">
        <f>OQ204*OR204</f>
        <v/>
      </c>
      <c r="OT204" s="33" t="n"/>
      <c r="OU204" s="33" t="inlineStr">
        <is>
          <t>Cash</t>
        </is>
      </c>
      <c r="OV204" s="41">
        <f>1-SUM(OV192:OV203)</f>
        <v/>
      </c>
      <c r="OW204" s="61" t="n">
        <v>0</v>
      </c>
      <c r="OX204" s="61">
        <f>OV204*OW204</f>
        <v/>
      </c>
      <c r="OY204" s="33" t="n"/>
      <c r="OZ204" s="33" t="inlineStr">
        <is>
          <t>Cash</t>
        </is>
      </c>
      <c r="PA204" s="41">
        <f>1-SUM(PA192:PA203)</f>
        <v/>
      </c>
      <c r="PB204" s="61" t="n">
        <v>0</v>
      </c>
      <c r="PC204" s="61">
        <f>PA204*PB204</f>
        <v/>
      </c>
      <c r="PD204" s="33" t="n"/>
      <c r="PE204" s="33" t="inlineStr">
        <is>
          <t>Cash</t>
        </is>
      </c>
      <c r="PF204" s="41">
        <f>1-SUM(PF192:PF203)</f>
        <v/>
      </c>
      <c r="PG204" s="61" t="n">
        <v>0</v>
      </c>
      <c r="PH204" s="61">
        <f>PF204*PG204</f>
        <v/>
      </c>
      <c r="PI204" s="33" t="n"/>
      <c r="PJ204" s="33" t="inlineStr">
        <is>
          <t>Cash</t>
        </is>
      </c>
      <c r="PK204" s="41">
        <f>1-SUM(PK192:PK203)</f>
        <v/>
      </c>
      <c r="PL204" s="61" t="n">
        <v>0</v>
      </c>
      <c r="PM204" s="61">
        <f>PK204*PL204</f>
        <v/>
      </c>
      <c r="PN204" s="33" t="n"/>
      <c r="PO204" s="33" t="inlineStr">
        <is>
          <t>Cash</t>
        </is>
      </c>
      <c r="PP204" s="41">
        <f>1-SUM(PP192:PP203)</f>
        <v/>
      </c>
      <c r="PQ204" s="61" t="n">
        <v>0</v>
      </c>
      <c r="PR204" s="61">
        <f>PP204*PQ204</f>
        <v/>
      </c>
      <c r="PS204" s="33" t="n"/>
      <c r="PT204" s="33" t="inlineStr">
        <is>
          <t>Cash</t>
        </is>
      </c>
      <c r="PU204" s="41">
        <f>1-SUM(PU192:PU203)</f>
        <v/>
      </c>
      <c r="PV204" s="61" t="n">
        <v>0</v>
      </c>
      <c r="PW204" s="61">
        <f>PU204*PV204</f>
        <v/>
      </c>
      <c r="PX204" s="33" t="n"/>
      <c r="PY204" s="33" t="inlineStr">
        <is>
          <t>Cash</t>
        </is>
      </c>
      <c r="PZ204" s="41">
        <f>1-SUM(PZ192:PZ203)</f>
        <v/>
      </c>
      <c r="QA204" s="61" t="n">
        <v>0</v>
      </c>
      <c r="QB204" s="61">
        <f>PZ204*QA204</f>
        <v/>
      </c>
      <c r="QC204" s="33" t="n"/>
      <c r="QD204" s="33" t="inlineStr">
        <is>
          <t>Cash</t>
        </is>
      </c>
      <c r="QE204" s="41">
        <f>1-SUM(QE192:QE203)</f>
        <v/>
      </c>
      <c r="QF204" s="61" t="n">
        <v>0</v>
      </c>
      <c r="QG204" s="61">
        <f>QE204*QF204</f>
        <v/>
      </c>
      <c r="QH204" s="61" t="n"/>
      <c r="QI204" s="33" t="inlineStr">
        <is>
          <t>Cash</t>
        </is>
      </c>
      <c r="QJ204" s="41" t="n">
        <v>0.02</v>
      </c>
      <c r="QK204" s="61" t="n">
        <v>0</v>
      </c>
      <c r="QL204" s="61">
        <f>QJ204*QK204</f>
        <v/>
      </c>
      <c r="QM204" s="33" t="n"/>
      <c r="QN204" s="33" t="inlineStr">
        <is>
          <t>Cash</t>
        </is>
      </c>
      <c r="QO204" s="41" t="n">
        <v>0.02</v>
      </c>
      <c r="QP204" s="61" t="n">
        <v>0</v>
      </c>
      <c r="QQ204" s="61">
        <f>QO204*QP204</f>
        <v/>
      </c>
      <c r="QR204" s="33" t="n"/>
      <c r="QS204" s="33" t="inlineStr">
        <is>
          <t>Cash</t>
        </is>
      </c>
      <c r="QT204" s="41" t="n">
        <v>0.02</v>
      </c>
      <c r="QU204" s="61" t="n">
        <v>0</v>
      </c>
      <c r="QV204" s="61">
        <f>QT204*QU204</f>
        <v/>
      </c>
      <c r="QW204" s="33" t="n"/>
      <c r="QX204" s="33" t="inlineStr">
        <is>
          <t>Cash</t>
        </is>
      </c>
      <c r="QY204" s="41" t="n">
        <v>0.02</v>
      </c>
      <c r="QZ204" s="61" t="n">
        <v>0</v>
      </c>
      <c r="RA204" s="61">
        <f>QY204*QZ204</f>
        <v/>
      </c>
      <c r="RB204" s="33" t="n"/>
      <c r="RC204" s="33" t="inlineStr">
        <is>
          <t>Cash</t>
        </is>
      </c>
      <c r="RD204" s="41" t="n">
        <v>0.02</v>
      </c>
      <c r="RE204" s="61" t="n">
        <v>0</v>
      </c>
      <c r="RF204" s="61">
        <f>RD204*RE204</f>
        <v/>
      </c>
      <c r="RG204" s="33" t="n"/>
      <c r="RH204" s="33" t="inlineStr">
        <is>
          <t>Cash</t>
        </is>
      </c>
      <c r="RI204" s="41" t="n">
        <v>0.02</v>
      </c>
      <c r="RJ204" s="61" t="n">
        <v>0</v>
      </c>
      <c r="RK204" s="61">
        <f>RI204*RJ204</f>
        <v/>
      </c>
      <c r="RL204" s="61" t="n"/>
    </row>
    <row r="205">
      <c r="LT205" s="34" t="n"/>
      <c r="LY205" s="34" t="n"/>
      <c r="MD205" s="34" t="n"/>
      <c r="MI205" s="34" t="n"/>
      <c r="MN205" s="34" t="n"/>
      <c r="MS205" s="34" t="n"/>
      <c r="MX205" s="34" t="n"/>
      <c r="NC205" s="41" t="n"/>
      <c r="NH205" s="41" t="n"/>
      <c r="NM205" s="41" t="n"/>
      <c r="NR205" s="41" t="n"/>
      <c r="NW205" s="41" t="n"/>
      <c r="OB205" s="41" t="n"/>
      <c r="OG205" s="41" t="n"/>
      <c r="OL205" s="41" t="n"/>
      <c r="OQ205" s="41" t="n"/>
      <c r="OV205" s="41" t="n"/>
      <c r="PF205" s="41" t="n"/>
      <c r="PK205" s="41" t="n"/>
      <c r="PP205" s="41" t="n"/>
      <c r="PU205" s="41" t="n"/>
      <c r="PZ205" s="41" t="n"/>
      <c r="QE205" s="41" t="n"/>
      <c r="QJ205" s="41" t="n"/>
      <c r="QO205" s="41" t="n"/>
      <c r="QT205" s="41" t="n"/>
      <c r="QY205" s="41" t="n"/>
      <c r="RD205" s="41" t="n"/>
      <c r="RI205" s="41" t="n"/>
    </row>
    <row r="206">
      <c r="U206" s="33" t="inlineStr">
        <is>
          <t>Total</t>
        </is>
      </c>
      <c r="V206" s="48">
        <f>SUM(V192:V205)</f>
        <v/>
      </c>
      <c r="W206" s="33" t="n"/>
      <c r="X206" s="46">
        <f>SUM(X192:X204)</f>
        <v/>
      </c>
      <c r="Y206" s="46" t="n"/>
      <c r="Z206" s="33" t="inlineStr">
        <is>
          <t>Total</t>
        </is>
      </c>
      <c r="AA206" s="48">
        <f>SUM(AA192:AA205)</f>
        <v/>
      </c>
      <c r="AB206" s="33" t="n"/>
      <c r="AC206" s="46">
        <f>SUM(AC192:AC204)</f>
        <v/>
      </c>
      <c r="AD206" s="46" t="n"/>
      <c r="AE206" s="33" t="inlineStr">
        <is>
          <t>Total</t>
        </is>
      </c>
      <c r="AF206" s="48">
        <f>SUM(AF192:AF205)</f>
        <v/>
      </c>
      <c r="AG206" s="33" t="n"/>
      <c r="AH206" s="46">
        <f>SUM(AH192:AH204)</f>
        <v/>
      </c>
      <c r="AI206" s="46" t="n"/>
      <c r="AJ206" s="33" t="inlineStr">
        <is>
          <t>Total</t>
        </is>
      </c>
      <c r="AK206" s="48">
        <f>SUM(AK192:AK205)</f>
        <v/>
      </c>
      <c r="AL206" s="33" t="n"/>
      <c r="AM206" s="46">
        <f>SUM(AM192:AM204)</f>
        <v/>
      </c>
      <c r="AN206" s="46" t="n"/>
      <c r="AO206" s="33" t="inlineStr">
        <is>
          <t>Total</t>
        </is>
      </c>
      <c r="AP206" s="48">
        <f>SUM(AP192:AP205)</f>
        <v/>
      </c>
      <c r="AQ206" s="33" t="n"/>
      <c r="AR206" s="46">
        <f>SUM(AR192:AR204)</f>
        <v/>
      </c>
      <c r="AS206" s="46" t="n"/>
      <c r="AT206" s="33" t="inlineStr">
        <is>
          <t>Total</t>
        </is>
      </c>
      <c r="AU206" s="48">
        <f>SUM(AU192:AU205)</f>
        <v/>
      </c>
      <c r="AV206" s="33" t="n"/>
      <c r="AW206" s="46">
        <f>SUM(AW192:AW204)</f>
        <v/>
      </c>
      <c r="AX206" s="46" t="n"/>
      <c r="AY206" s="33" t="inlineStr">
        <is>
          <t>Total</t>
        </is>
      </c>
      <c r="AZ206" s="48">
        <f>SUM(AZ192:AZ205)</f>
        <v/>
      </c>
      <c r="BA206" s="33" t="n"/>
      <c r="BB206" s="46">
        <f>SUM(BB192:BB204)</f>
        <v/>
      </c>
      <c r="BC206" s="46" t="n"/>
      <c r="BD206" s="33" t="inlineStr">
        <is>
          <t>Total</t>
        </is>
      </c>
      <c r="BE206" s="48">
        <f>SUM(BE192:BE205)</f>
        <v/>
      </c>
      <c r="BF206" s="33" t="n"/>
      <c r="BG206" s="46">
        <f>SUM(BG192:BG204)</f>
        <v/>
      </c>
      <c r="BH206" s="46" t="n"/>
      <c r="BI206" s="33" t="inlineStr">
        <is>
          <t>Total</t>
        </is>
      </c>
      <c r="BJ206" s="48">
        <f>SUM(BJ192:BJ205)</f>
        <v/>
      </c>
      <c r="BK206" s="33" t="n"/>
      <c r="BL206" s="46">
        <f>SUM(BL192:BL204)</f>
        <v/>
      </c>
      <c r="BM206" s="46" t="n"/>
      <c r="BN206" s="33" t="inlineStr">
        <is>
          <t>Total</t>
        </is>
      </c>
      <c r="BO206" s="48">
        <f>SUM(BO192:BO205)</f>
        <v/>
      </c>
      <c r="BP206" s="33" t="n"/>
      <c r="BQ206" s="46">
        <f>SUM(BQ192:BQ204)</f>
        <v/>
      </c>
      <c r="BR206" s="46" t="n"/>
      <c r="BS206" s="33" t="inlineStr">
        <is>
          <t>Total</t>
        </is>
      </c>
      <c r="BT206" s="48">
        <f>SUM(BT192:BT205)</f>
        <v/>
      </c>
      <c r="BU206" s="33" t="n"/>
      <c r="BV206" s="46">
        <f>SUM(BV192:BV204)</f>
        <v/>
      </c>
      <c r="BW206" s="46" t="n"/>
      <c r="BX206" s="33" t="inlineStr">
        <is>
          <t>Total</t>
        </is>
      </c>
      <c r="BY206" s="48">
        <f>SUM(BY192:BY205)</f>
        <v/>
      </c>
      <c r="BZ206" s="33" t="n"/>
      <c r="CA206" s="46">
        <f>SUM(CA192:CA204)</f>
        <v/>
      </c>
      <c r="CB206" s="46" t="n"/>
      <c r="CC206" s="33" t="inlineStr">
        <is>
          <t>Total</t>
        </is>
      </c>
      <c r="CD206" s="48">
        <f>SUM(CD192:CD205)</f>
        <v/>
      </c>
      <c r="CE206" s="33" t="n"/>
      <c r="CF206" s="46">
        <f>SUM(CF192:CF204)</f>
        <v/>
      </c>
      <c r="CG206" s="46" t="n"/>
      <c r="CH206" s="33" t="inlineStr">
        <is>
          <t>Total</t>
        </is>
      </c>
      <c r="CI206" s="48">
        <f>SUM(CI192:CI205)</f>
        <v/>
      </c>
      <c r="CJ206" s="33" t="n"/>
      <c r="CK206" s="46">
        <f>SUM(CK192:CK204)</f>
        <v/>
      </c>
      <c r="CL206" s="46" t="n"/>
      <c r="CM206" s="33" t="inlineStr">
        <is>
          <t>Total</t>
        </is>
      </c>
      <c r="CN206" s="48">
        <f>SUM(CN192:CN205)</f>
        <v/>
      </c>
      <c r="CO206" s="33" t="n"/>
      <c r="CP206" s="46">
        <f>SUM(CP192:CP204)</f>
        <v/>
      </c>
      <c r="CQ206" s="46" t="n"/>
      <c r="CR206" s="33" t="inlineStr">
        <is>
          <t>Total</t>
        </is>
      </c>
      <c r="CS206" s="48">
        <f>SUM(CS192:CS205)</f>
        <v/>
      </c>
      <c r="CT206" s="33" t="n"/>
      <c r="CU206" s="46">
        <f>SUM(CU192:CU204)</f>
        <v/>
      </c>
      <c r="CV206" s="46" t="n"/>
      <c r="CW206" s="33" t="inlineStr">
        <is>
          <t>Total</t>
        </is>
      </c>
      <c r="CX206" s="48">
        <f>SUM(CX192:CX205)</f>
        <v/>
      </c>
      <c r="CY206" s="33" t="n"/>
      <c r="CZ206" s="46">
        <f>SUM(CZ192:CZ204)</f>
        <v/>
      </c>
      <c r="DA206" s="46" t="n"/>
      <c r="DB206" s="33" t="inlineStr">
        <is>
          <t>Total</t>
        </is>
      </c>
      <c r="DC206" s="48">
        <f>SUM(DC192:DC205)</f>
        <v/>
      </c>
      <c r="DD206" s="33" t="n"/>
      <c r="DE206" s="46">
        <f>SUM(DE192:DE204)</f>
        <v/>
      </c>
      <c r="DF206" s="46" t="n"/>
      <c r="DG206" s="33" t="inlineStr">
        <is>
          <t>Total</t>
        </is>
      </c>
      <c r="DH206" s="48">
        <f>SUM(DH192:DH205)</f>
        <v/>
      </c>
      <c r="DI206" s="33" t="n"/>
      <c r="DJ206" s="46">
        <f>SUM(DJ192:DJ204)</f>
        <v/>
      </c>
      <c r="DK206" s="46" t="n"/>
      <c r="DL206" s="33" t="inlineStr">
        <is>
          <t>Total</t>
        </is>
      </c>
      <c r="DM206" s="48">
        <f>SUM(DM192:DM205)</f>
        <v/>
      </c>
      <c r="DN206" s="33" t="n"/>
      <c r="DO206" s="46">
        <f>SUM(DO192:DO204)</f>
        <v/>
      </c>
      <c r="DP206" s="46" t="n"/>
      <c r="DQ206" s="33" t="inlineStr">
        <is>
          <t>Total</t>
        </is>
      </c>
      <c r="DR206" s="48">
        <f>SUM(DR192:DR205)</f>
        <v/>
      </c>
      <c r="DS206" s="33" t="n"/>
      <c r="DT206" s="46">
        <f>SUM(DT192:DT204)</f>
        <v/>
      </c>
      <c r="DU206" s="46" t="n"/>
      <c r="DV206" s="33" t="inlineStr">
        <is>
          <t>Total</t>
        </is>
      </c>
      <c r="DW206" s="48">
        <f>SUM(DW192:DW205)</f>
        <v/>
      </c>
      <c r="DX206" s="33" t="n"/>
      <c r="DY206" s="46">
        <f>SUM(DY192:DY204)</f>
        <v/>
      </c>
      <c r="DZ206" s="46" t="n"/>
      <c r="EA206" s="33" t="inlineStr">
        <is>
          <t>Total</t>
        </is>
      </c>
      <c r="EB206" s="48">
        <f>SUM(EB192:EB205)</f>
        <v/>
      </c>
      <c r="EC206" s="33" t="n"/>
      <c r="ED206" s="46">
        <f>SUM(ED192:ED204)</f>
        <v/>
      </c>
      <c r="EE206" s="46" t="n"/>
      <c r="EF206" s="33" t="inlineStr">
        <is>
          <t>Total</t>
        </is>
      </c>
      <c r="EG206" s="48">
        <f>SUM(EG192:EG205)</f>
        <v/>
      </c>
      <c r="EH206" s="33" t="n"/>
      <c r="EI206" s="46">
        <f>SUM(EI192:EI204)</f>
        <v/>
      </c>
      <c r="EJ206" s="46" t="n"/>
      <c r="EK206" s="33" t="inlineStr">
        <is>
          <t>Total</t>
        </is>
      </c>
      <c r="EL206" s="48">
        <f>SUM(EL192:EL205)</f>
        <v/>
      </c>
      <c r="EM206" s="33" t="n"/>
      <c r="EN206" s="46">
        <f>SUM(EN192:EN204)</f>
        <v/>
      </c>
      <c r="EO206" s="46" t="n"/>
      <c r="EP206" s="33" t="inlineStr">
        <is>
          <t>Total</t>
        </is>
      </c>
      <c r="EQ206" s="48">
        <f>SUM(EQ192:EQ205)</f>
        <v/>
      </c>
      <c r="ER206" s="33" t="n"/>
      <c r="ES206" s="46">
        <f>SUM(ES192:ES204)</f>
        <v/>
      </c>
      <c r="ET206" s="46" t="n"/>
      <c r="EU206" s="33" t="inlineStr">
        <is>
          <t>Total</t>
        </is>
      </c>
      <c r="EV206" s="48">
        <f>SUM(EV192:EV205)</f>
        <v/>
      </c>
      <c r="EW206" s="33" t="n"/>
      <c r="EX206" s="46">
        <f>SUM(EX192:EX204)</f>
        <v/>
      </c>
      <c r="EY206" s="46" t="n"/>
      <c r="EZ206" s="33" t="inlineStr">
        <is>
          <t>Total</t>
        </is>
      </c>
      <c r="FA206" s="48">
        <f>SUM(FA192:FA205)</f>
        <v/>
      </c>
      <c r="FB206" s="33" t="n"/>
      <c r="FC206" s="46">
        <f>SUM(FC192:FC204)</f>
        <v/>
      </c>
      <c r="FD206" s="46" t="n"/>
      <c r="FE206" s="33" t="inlineStr">
        <is>
          <t>Total</t>
        </is>
      </c>
      <c r="FF206" s="48">
        <f>SUM(FF192:FF205)</f>
        <v/>
      </c>
      <c r="FG206" s="33" t="n"/>
      <c r="FH206" s="46">
        <f>SUM(FH192:FH204)</f>
        <v/>
      </c>
      <c r="FI206" s="46" t="n"/>
      <c r="FJ206" s="33" t="inlineStr">
        <is>
          <t>Total</t>
        </is>
      </c>
      <c r="FK206" s="48">
        <f>SUM(FK192:FK205)</f>
        <v/>
      </c>
      <c r="FL206" s="33" t="n"/>
      <c r="FM206" s="46">
        <f>SUM(FM192:FM204)</f>
        <v/>
      </c>
      <c r="FN206" s="46" t="n"/>
      <c r="FO206" s="33" t="inlineStr">
        <is>
          <t>Total</t>
        </is>
      </c>
      <c r="FP206" s="48">
        <f>SUM(FP192:FP205)</f>
        <v/>
      </c>
      <c r="FQ206" s="33" t="n"/>
      <c r="FR206" s="46">
        <f>SUM(FR192:FR204)</f>
        <v/>
      </c>
      <c r="FS206" s="46" t="n"/>
      <c r="FT206" s="33" t="inlineStr">
        <is>
          <t>Total</t>
        </is>
      </c>
      <c r="FU206" s="48">
        <f>SUM(FU192:FU205)</f>
        <v/>
      </c>
      <c r="FV206" s="33" t="n"/>
      <c r="FW206" s="46">
        <f>SUM(FW192:FW204)</f>
        <v/>
      </c>
      <c r="FX206" s="46" t="n"/>
      <c r="FY206" s="33" t="inlineStr">
        <is>
          <t>Total</t>
        </is>
      </c>
      <c r="FZ206" s="53">
        <f>SUM(FZ192:FZ205)</f>
        <v/>
      </c>
      <c r="GA206" s="33" t="n"/>
      <c r="GB206" s="46">
        <f>SUM(GB192:GB204)</f>
        <v/>
      </c>
      <c r="GC206" s="46" t="n"/>
      <c r="GD206" s="33" t="inlineStr">
        <is>
          <t>Total</t>
        </is>
      </c>
      <c r="GE206" s="53">
        <f>SUM(GE192:GE205)</f>
        <v/>
      </c>
      <c r="GF206" s="33" t="n"/>
      <c r="GG206" s="46">
        <f>SUM(GG192:GG204)</f>
        <v/>
      </c>
      <c r="GH206" s="46" t="n"/>
      <c r="GI206" s="33" t="inlineStr">
        <is>
          <t>Total</t>
        </is>
      </c>
      <c r="GJ206" s="53">
        <f>SUM(GJ192:GJ205)</f>
        <v/>
      </c>
      <c r="GK206" s="33" t="n"/>
      <c r="GL206" s="46">
        <f>SUM(GL192:GL204)</f>
        <v/>
      </c>
      <c r="GM206" s="46" t="n"/>
      <c r="GN206" s="33" t="inlineStr">
        <is>
          <t>Total</t>
        </is>
      </c>
      <c r="GO206" s="53">
        <f>SUM(GO192:GO205)</f>
        <v/>
      </c>
      <c r="GP206" s="33" t="n"/>
      <c r="GQ206" s="46">
        <f>SUM(GQ192:GQ204)</f>
        <v/>
      </c>
      <c r="GR206" s="46" t="n"/>
      <c r="GS206" s="33" t="inlineStr">
        <is>
          <t>Total</t>
        </is>
      </c>
      <c r="GT206" s="53">
        <f>SUM(GT192:GT205)</f>
        <v/>
      </c>
      <c r="GU206" s="33" t="n"/>
      <c r="GV206" s="46">
        <f>SUM(GV192:GV204)</f>
        <v/>
      </c>
      <c r="GW206" s="46" t="n"/>
      <c r="GX206" s="33" t="inlineStr">
        <is>
          <t>Total</t>
        </is>
      </c>
      <c r="GY206" s="53">
        <f>SUM(GY192:GY205)</f>
        <v/>
      </c>
      <c r="GZ206" s="33" t="n"/>
      <c r="HA206" s="46">
        <f>SUM(HA192:HA204)</f>
        <v/>
      </c>
      <c r="HB206" s="46" t="n"/>
      <c r="HC206" s="33" t="inlineStr">
        <is>
          <t>Total</t>
        </is>
      </c>
      <c r="HD206" s="53">
        <f>SUM(HD192:HD205)</f>
        <v/>
      </c>
      <c r="HE206" s="33" t="n"/>
      <c r="HF206" s="46">
        <f>SUM(HF192:HF204)</f>
        <v/>
      </c>
      <c r="HG206" s="46" t="n"/>
      <c r="HH206" s="33" t="inlineStr">
        <is>
          <t>Total</t>
        </is>
      </c>
      <c r="HI206" s="53">
        <f>SUM(HI192:HI205)</f>
        <v/>
      </c>
      <c r="HJ206" s="33" t="n"/>
      <c r="HK206" s="46">
        <f>SUM(HK192:HK204)</f>
        <v/>
      </c>
      <c r="HL206" s="46" t="n"/>
      <c r="HM206" s="33" t="inlineStr">
        <is>
          <t>Total</t>
        </is>
      </c>
      <c r="HN206" s="53">
        <f>SUM(HN192:HN205)</f>
        <v/>
      </c>
      <c r="HO206" s="33" t="n"/>
      <c r="HP206" s="46">
        <f>SUM(HP192:HP204)</f>
        <v/>
      </c>
      <c r="HQ206" s="46" t="n"/>
      <c r="HR206" s="33" t="inlineStr">
        <is>
          <t>Total</t>
        </is>
      </c>
      <c r="HS206" s="53">
        <f>SUM(HS192:HS205)</f>
        <v/>
      </c>
      <c r="HT206" s="33" t="n"/>
      <c r="HU206" s="46">
        <f>SUM(HU192:HU204)</f>
        <v/>
      </c>
      <c r="HV206" s="46" t="n"/>
      <c r="HW206" s="33" t="inlineStr">
        <is>
          <t>Total</t>
        </is>
      </c>
      <c r="HX206" s="53">
        <f>SUM(HX192:HX205)</f>
        <v/>
      </c>
      <c r="HY206" s="33" t="n"/>
      <c r="HZ206" s="46">
        <f>SUM(HZ192:HZ204)</f>
        <v/>
      </c>
      <c r="IA206" s="46" t="n"/>
      <c r="IB206" s="33" t="inlineStr">
        <is>
          <t>Total</t>
        </is>
      </c>
      <c r="IC206" s="53">
        <f>SUM(IC192:IC205)</f>
        <v/>
      </c>
      <c r="ID206" s="33" t="n"/>
      <c r="IE206" s="46">
        <f>SUM(IE192:IE204)</f>
        <v/>
      </c>
      <c r="IF206" s="46" t="n"/>
      <c r="IG206" s="33" t="inlineStr">
        <is>
          <t>Total</t>
        </is>
      </c>
      <c r="IH206" s="53">
        <f>SUM(IH192:IH205)</f>
        <v/>
      </c>
      <c r="II206" s="33" t="n"/>
      <c r="IJ206" s="46">
        <f>SUM(IJ192:IJ204)</f>
        <v/>
      </c>
      <c r="IK206" s="46" t="n"/>
      <c r="IL206" s="33" t="inlineStr">
        <is>
          <t>Total</t>
        </is>
      </c>
      <c r="IM206" s="53">
        <f>SUM(IM192:IM205)</f>
        <v/>
      </c>
      <c r="IN206" s="33" t="n"/>
      <c r="IO206" s="46">
        <f>SUM(IO192:IO204)</f>
        <v/>
      </c>
      <c r="IP206" s="46" t="n"/>
      <c r="IQ206" s="33" t="inlineStr">
        <is>
          <t>Total</t>
        </is>
      </c>
      <c r="IR206" s="53">
        <f>SUM(IR192:IR205)</f>
        <v/>
      </c>
      <c r="IS206" s="33" t="n"/>
      <c r="IT206" s="46">
        <f>SUM(IT192:IT204)</f>
        <v/>
      </c>
      <c r="IU206" s="46" t="n"/>
      <c r="IV206" s="33" t="inlineStr">
        <is>
          <t>Total</t>
        </is>
      </c>
      <c r="IW206" s="53">
        <f>SUM(IW192:IW205)</f>
        <v/>
      </c>
      <c r="IX206" s="33" t="n"/>
      <c r="IY206" s="46">
        <f>SUM(IY192:IY204)</f>
        <v/>
      </c>
      <c r="IZ206" s="46" t="n"/>
      <c r="JA206" s="33" t="inlineStr">
        <is>
          <t>Total</t>
        </is>
      </c>
      <c r="JB206" s="53">
        <f>SUM(JB192:JB205)</f>
        <v/>
      </c>
      <c r="JC206" s="33" t="n"/>
      <c r="JD206" s="46">
        <f>SUM(JD192:JD204)</f>
        <v/>
      </c>
      <c r="JE206" s="46" t="n"/>
      <c r="JF206" s="33" t="inlineStr">
        <is>
          <t>Total</t>
        </is>
      </c>
      <c r="JG206" s="53">
        <f>SUM(JG192:JG205)</f>
        <v/>
      </c>
      <c r="JH206" s="33" t="n"/>
      <c r="JI206" s="46">
        <f>SUM(JI192:JI204)</f>
        <v/>
      </c>
      <c r="JJ206" s="46" t="n"/>
      <c r="JK206" s="33" t="inlineStr">
        <is>
          <t>Total</t>
        </is>
      </c>
      <c r="JL206" s="53">
        <f>SUM(JL192:JL205)</f>
        <v/>
      </c>
      <c r="JM206" s="33" t="n"/>
      <c r="JN206" s="46">
        <f>SUM(JN192:JN204)</f>
        <v/>
      </c>
      <c r="JO206" s="46" t="n"/>
      <c r="JP206" s="33" t="inlineStr">
        <is>
          <t>Total</t>
        </is>
      </c>
      <c r="JQ206" s="53">
        <f>SUM(JQ192:JQ205)</f>
        <v/>
      </c>
      <c r="JR206" s="33" t="n"/>
      <c r="JS206" s="46">
        <f>SUM(JS192:JS204)</f>
        <v/>
      </c>
      <c r="JT206" s="46" t="n"/>
      <c r="JU206" s="33" t="inlineStr">
        <is>
          <t>Total</t>
        </is>
      </c>
      <c r="JV206" s="53">
        <f>SUM(JV192:JV205)</f>
        <v/>
      </c>
      <c r="JW206" s="33" t="n"/>
      <c r="JX206" s="46">
        <f>SUM(JX192:JX204)</f>
        <v/>
      </c>
      <c r="JY206" s="46" t="n"/>
      <c r="JZ206" s="33" t="inlineStr">
        <is>
          <t>Total</t>
        </is>
      </c>
      <c r="KA206" s="53">
        <f>SUM(KA192:KA205)</f>
        <v/>
      </c>
      <c r="KB206" s="33" t="n"/>
      <c r="KC206" s="46">
        <f>SUM(KC192:KC204)</f>
        <v/>
      </c>
      <c r="KD206" s="46" t="n"/>
      <c r="KE206" s="33" t="inlineStr">
        <is>
          <t>Total</t>
        </is>
      </c>
      <c r="KF206" s="53">
        <f>SUM(KF192:KF205)</f>
        <v/>
      </c>
      <c r="KG206" s="33" t="n"/>
      <c r="KH206" s="46">
        <f>SUM(KH192:KH204)</f>
        <v/>
      </c>
      <c r="KI206" s="46" t="n"/>
      <c r="KJ206" s="33" t="inlineStr">
        <is>
          <t>Total</t>
        </is>
      </c>
      <c r="KK206" s="53">
        <f>SUM(KK192:KK205)</f>
        <v/>
      </c>
      <c r="KL206" s="33" t="n"/>
      <c r="KM206" s="46">
        <f>SUM(KM192:KM204)</f>
        <v/>
      </c>
      <c r="KN206" s="46" t="n"/>
      <c r="KO206" s="33" t="inlineStr">
        <is>
          <t>Total</t>
        </is>
      </c>
      <c r="KP206" s="53">
        <f>SUM(KP192:KP205)</f>
        <v/>
      </c>
      <c r="KQ206" s="33" t="n"/>
      <c r="KR206" s="46">
        <f>SUM(KR192:KR204)</f>
        <v/>
      </c>
      <c r="KS206" s="46" t="n"/>
      <c r="KT206" s="33" t="inlineStr">
        <is>
          <t>Total</t>
        </is>
      </c>
      <c r="KU206" s="53">
        <f>SUM(KU192:KU205)</f>
        <v/>
      </c>
      <c r="KV206" s="33" t="n"/>
      <c r="KW206" s="46">
        <f>SUM(KW192:KW204)</f>
        <v/>
      </c>
      <c r="KX206" s="46" t="n"/>
      <c r="KY206" s="33" t="inlineStr">
        <is>
          <t>Total</t>
        </is>
      </c>
      <c r="KZ206" s="53">
        <f>SUM(KZ192:KZ205)</f>
        <v/>
      </c>
      <c r="LA206" s="33" t="n"/>
      <c r="LB206" s="46">
        <f>SUM(LB192:LB204)</f>
        <v/>
      </c>
      <c r="LC206" s="46" t="n"/>
      <c r="LD206" s="33" t="inlineStr">
        <is>
          <t>Total</t>
        </is>
      </c>
      <c r="LE206" s="53">
        <f>SUM(LE192:LE205)</f>
        <v/>
      </c>
      <c r="LF206" s="33" t="n"/>
      <c r="LG206" s="46">
        <f>SUM(LG192:LG204)</f>
        <v/>
      </c>
      <c r="LH206" s="46" t="n"/>
      <c r="LI206" s="33" t="inlineStr">
        <is>
          <t>Total</t>
        </is>
      </c>
      <c r="LJ206" s="53">
        <f>SUM(LJ192:LJ205)</f>
        <v/>
      </c>
      <c r="LK206" s="33" t="n"/>
      <c r="LL206" s="46">
        <f>SUM(LL192:LL204)</f>
        <v/>
      </c>
      <c r="LM206" s="46" t="n"/>
      <c r="LN206" s="33" t="inlineStr">
        <is>
          <t>Total</t>
        </is>
      </c>
      <c r="LO206" s="53">
        <f>SUM(LO192:LO205)</f>
        <v/>
      </c>
      <c r="LP206" s="33" t="n"/>
      <c r="LQ206" s="46">
        <f>SUM(LQ192:LQ204)</f>
        <v/>
      </c>
      <c r="LR206" s="46" t="n"/>
      <c r="LS206" s="33" t="inlineStr">
        <is>
          <t>Total</t>
        </is>
      </c>
      <c r="LT206" s="53">
        <f>SUM(LT192:LT205)</f>
        <v/>
      </c>
      <c r="LU206" s="33" t="n"/>
      <c r="LV206" s="46">
        <f>SUM(LV192:LV204)</f>
        <v/>
      </c>
      <c r="LW206" s="46" t="n"/>
      <c r="LX206" s="33" t="inlineStr">
        <is>
          <t>Total</t>
        </is>
      </c>
      <c r="LY206" s="53">
        <f>SUM(LY192:LY205)</f>
        <v/>
      </c>
      <c r="LZ206" s="33" t="n"/>
      <c r="MA206" s="46">
        <f>SUM(MA192:MA204)</f>
        <v/>
      </c>
      <c r="MB206" s="46" t="n"/>
      <c r="MC206" s="33" t="inlineStr">
        <is>
          <t>Total</t>
        </is>
      </c>
      <c r="MD206" s="53">
        <f>SUM(MD192:MD205)</f>
        <v/>
      </c>
      <c r="ME206" s="33" t="n"/>
      <c r="MF206" s="46">
        <f>SUM(MF192:MF204)</f>
        <v/>
      </c>
      <c r="MG206" s="46" t="n"/>
      <c r="MH206" s="33" t="inlineStr">
        <is>
          <t>Total</t>
        </is>
      </c>
      <c r="MI206" s="53" t="n">
        <v>1</v>
      </c>
      <c r="MJ206" s="33" t="n"/>
      <c r="MK206" s="46">
        <f>SUM(MK192:MK204)</f>
        <v/>
      </c>
      <c r="ML206" s="46" t="n"/>
      <c r="MM206" s="33" t="inlineStr">
        <is>
          <t>Total</t>
        </is>
      </c>
      <c r="MN206" s="53" t="n">
        <v>1</v>
      </c>
      <c r="MO206" s="33" t="n"/>
      <c r="MP206" s="46">
        <f>SUM(MP192:MP204)</f>
        <v/>
      </c>
      <c r="MQ206" s="33" t="n"/>
      <c r="MR206" s="33" t="inlineStr">
        <is>
          <t>Total</t>
        </is>
      </c>
      <c r="MS206" s="53">
        <f>SUM(MS192:MS205)</f>
        <v/>
      </c>
      <c r="MT206" s="33" t="n"/>
      <c r="MU206" s="46">
        <f>SUM(MU192:MU204)</f>
        <v/>
      </c>
      <c r="MV206" s="46" t="n"/>
      <c r="MW206" s="33" t="inlineStr">
        <is>
          <t>Total</t>
        </is>
      </c>
      <c r="MX206" s="53">
        <f>SUM(MX192:MX205)</f>
        <v/>
      </c>
      <c r="MY206" s="33" t="n"/>
      <c r="MZ206" s="46">
        <f>SUM(MZ192:MZ204)</f>
        <v/>
      </c>
      <c r="NA206" s="33" t="n"/>
      <c r="NB206" s="33" t="inlineStr">
        <is>
          <t>Total</t>
        </is>
      </c>
      <c r="NC206" s="41">
        <f>SUM(NC192:NC205)</f>
        <v/>
      </c>
      <c r="ND206" s="33" t="n"/>
      <c r="NE206" s="46">
        <f>SUM(NE192:NE204)</f>
        <v/>
      </c>
      <c r="NF206" s="33" t="n"/>
      <c r="NG206" s="33" t="inlineStr">
        <is>
          <t>Total</t>
        </is>
      </c>
      <c r="NH206" s="41">
        <f>SUM(NH192:NH205)</f>
        <v/>
      </c>
      <c r="NI206" s="33" t="n"/>
      <c r="NJ206" s="46">
        <f>SUM(NJ192:NJ204)</f>
        <v/>
      </c>
      <c r="NK206" s="33" t="n"/>
      <c r="NL206" s="33" t="inlineStr">
        <is>
          <t>Total</t>
        </is>
      </c>
      <c r="NM206" s="41" t="n">
        <v>1</v>
      </c>
      <c r="NN206" s="33" t="n"/>
      <c r="NO206" s="46">
        <f>SUM(NO192:NO204)</f>
        <v/>
      </c>
      <c r="NP206" s="33" t="n"/>
      <c r="NQ206" s="33" t="inlineStr">
        <is>
          <t>Total</t>
        </is>
      </c>
      <c r="NR206" s="41">
        <f>SUM(NR192:NR205)</f>
        <v/>
      </c>
      <c r="NS206" s="33" t="n"/>
      <c r="NT206" s="46">
        <f>SUM(NT192:NT204)</f>
        <v/>
      </c>
      <c r="NU206" s="33" t="n"/>
      <c r="NV206" s="33" t="inlineStr">
        <is>
          <t>Total</t>
        </is>
      </c>
      <c r="NW206" s="41">
        <f>SUM(NW192:NW205)</f>
        <v/>
      </c>
      <c r="NX206" s="33" t="n"/>
      <c r="NY206" s="46">
        <f>SUM(NY192:NY204)</f>
        <v/>
      </c>
      <c r="NZ206" s="33" t="n"/>
      <c r="OA206" s="33" t="inlineStr">
        <is>
          <t>Total</t>
        </is>
      </c>
      <c r="OB206" s="41">
        <f>SUM(OB192:OB205)</f>
        <v/>
      </c>
      <c r="OC206" s="33" t="n"/>
      <c r="OD206" s="46">
        <f>SUM(OD192:OD204)</f>
        <v/>
      </c>
      <c r="OE206" s="33" t="n"/>
      <c r="OF206" s="33" t="inlineStr">
        <is>
          <t>Total</t>
        </is>
      </c>
      <c r="OG206" s="41">
        <f>SUM(OG192:OG205)</f>
        <v/>
      </c>
      <c r="OH206" s="33" t="n"/>
      <c r="OI206" s="46">
        <f>SUM(OI192:OI204)</f>
        <v/>
      </c>
      <c r="OJ206" s="33" t="n"/>
      <c r="OK206" s="33" t="inlineStr">
        <is>
          <t>Total</t>
        </is>
      </c>
      <c r="OL206" s="41">
        <f>SUM(OL192:OL205)</f>
        <v/>
      </c>
      <c r="OM206" s="33" t="n"/>
      <c r="ON206" s="46">
        <f>SUM(ON192:ON204)</f>
        <v/>
      </c>
      <c r="OO206" s="33" t="n"/>
      <c r="OP206" s="33" t="inlineStr">
        <is>
          <t>Total</t>
        </is>
      </c>
      <c r="OQ206" s="41">
        <f>SUM(OQ192:OQ205)</f>
        <v/>
      </c>
      <c r="OR206" s="33" t="n"/>
      <c r="OS206" s="46">
        <f>SUM(OS192:OS204)</f>
        <v/>
      </c>
      <c r="OT206" s="33" t="n"/>
      <c r="OU206" s="33" t="inlineStr">
        <is>
          <t>Total</t>
        </is>
      </c>
      <c r="OV206" s="41">
        <f>SUM(OV192:OV205)</f>
        <v/>
      </c>
      <c r="OW206" s="33" t="n"/>
      <c r="OX206" s="46">
        <f>SUM(OX192:OX204)</f>
        <v/>
      </c>
      <c r="OY206" s="33" t="n"/>
      <c r="OZ206" s="33" t="inlineStr">
        <is>
          <t>Total</t>
        </is>
      </c>
      <c r="PA206" s="41">
        <f>SUM(PA192:PA205)</f>
        <v/>
      </c>
      <c r="PB206" s="33" t="n"/>
      <c r="PC206" s="46">
        <f>SUM(PC192:PC204)</f>
        <v/>
      </c>
      <c r="PD206" s="33" t="n"/>
      <c r="PE206" s="33" t="inlineStr">
        <is>
          <t>Total</t>
        </is>
      </c>
      <c r="PF206" s="41">
        <f>SUM(PF192:PF205)</f>
        <v/>
      </c>
      <c r="PG206" s="33" t="n"/>
      <c r="PH206" s="46">
        <f>SUM(PH192:PH204)</f>
        <v/>
      </c>
      <c r="PI206" s="33" t="n"/>
      <c r="PJ206" s="33" t="inlineStr">
        <is>
          <t>Total</t>
        </is>
      </c>
      <c r="PK206" s="41">
        <f>SUM(PK192:PK205)</f>
        <v/>
      </c>
      <c r="PL206" s="33" t="n"/>
      <c r="PM206" s="46">
        <f>SUM(PM192:PM204)</f>
        <v/>
      </c>
      <c r="PN206" s="33" t="n"/>
      <c r="PO206" s="33" t="inlineStr">
        <is>
          <t>Total</t>
        </is>
      </c>
      <c r="PP206" s="41">
        <f>SUM(PP192:PP205)</f>
        <v/>
      </c>
      <c r="PQ206" s="33" t="n"/>
      <c r="PR206" s="46">
        <f>SUM(PR192:PR204)</f>
        <v/>
      </c>
      <c r="PS206" s="33" t="n"/>
      <c r="PT206" s="33" t="inlineStr">
        <is>
          <t>Total</t>
        </is>
      </c>
      <c r="PU206" s="41">
        <f>SUM(PU192:PU205)</f>
        <v/>
      </c>
      <c r="PV206" s="33" t="n"/>
      <c r="PW206" s="46">
        <f>SUM(PW192:PW204)</f>
        <v/>
      </c>
      <c r="PX206" s="33" t="n"/>
      <c r="PY206" s="33" t="inlineStr">
        <is>
          <t>Total</t>
        </is>
      </c>
      <c r="PZ206" s="41">
        <f>SUM(PZ192:PZ205)</f>
        <v/>
      </c>
      <c r="QA206" s="33" t="n"/>
      <c r="QB206" s="46">
        <f>SUM(QB192:QB204)</f>
        <v/>
      </c>
      <c r="QC206" s="33" t="n"/>
      <c r="QD206" s="33" t="inlineStr">
        <is>
          <t>Total</t>
        </is>
      </c>
      <c r="QE206" s="41">
        <f>SUM(QE192:QE205)</f>
        <v/>
      </c>
      <c r="QF206" s="33" t="n"/>
      <c r="QG206" s="46">
        <f>SUM(QG192:QG204)</f>
        <v/>
      </c>
      <c r="QH206" s="46" t="n"/>
      <c r="QI206" s="33" t="inlineStr">
        <is>
          <t>Total</t>
        </is>
      </c>
      <c r="QJ206" s="41">
        <f>SUM(QJ192:QJ205)</f>
        <v/>
      </c>
      <c r="QK206" s="33" t="n"/>
      <c r="QL206" s="46">
        <f>SUM(QL192:QL204)</f>
        <v/>
      </c>
      <c r="QM206" s="33" t="n"/>
      <c r="QN206" s="33" t="inlineStr">
        <is>
          <t>Total</t>
        </is>
      </c>
      <c r="QO206" s="41" t="n">
        <v>1</v>
      </c>
      <c r="QP206" s="33" t="n"/>
      <c r="QQ206" s="46">
        <f>SUM(QQ192:QQ204)</f>
        <v/>
      </c>
      <c r="QR206" s="33" t="n"/>
      <c r="QS206" s="33" t="inlineStr">
        <is>
          <t>Total</t>
        </is>
      </c>
      <c r="QT206" s="41" t="n">
        <v>1</v>
      </c>
      <c r="QU206" s="33" t="n"/>
      <c r="QV206" s="46">
        <f>SUM(QV192:QV204)</f>
        <v/>
      </c>
      <c r="QW206" s="33" t="n"/>
      <c r="QX206" s="33" t="inlineStr">
        <is>
          <t>Total</t>
        </is>
      </c>
      <c r="QY206" s="41" t="n">
        <v>1</v>
      </c>
      <c r="QZ206" s="33" t="n"/>
      <c r="RA206" s="46">
        <f>SUM(RA192:RA204)</f>
        <v/>
      </c>
      <c r="RB206" s="33" t="n"/>
      <c r="RC206" s="33" t="inlineStr">
        <is>
          <t>Total</t>
        </is>
      </c>
      <c r="RD206" s="41" t="n">
        <v>1</v>
      </c>
      <c r="RE206" s="33" t="n"/>
      <c r="RF206" s="46">
        <f>SUM(RF192:RF204)</f>
        <v/>
      </c>
      <c r="RG206" s="33" t="n"/>
      <c r="RH206" s="33" t="inlineStr">
        <is>
          <t>Total</t>
        </is>
      </c>
      <c r="RI206" s="41" t="n">
        <v>1</v>
      </c>
      <c r="RJ206" s="33" t="n"/>
      <c r="RK206" s="46">
        <f>SUM(RK192:RK204)</f>
        <v/>
      </c>
      <c r="RL206" s="46" t="n"/>
    </row>
    <row r="207">
      <c r="LT207" s="34" t="n"/>
      <c r="LY207" s="34" t="n"/>
      <c r="MD207" s="34" t="n"/>
      <c r="MI207" s="34" t="n"/>
      <c r="MN207" s="34" t="n"/>
      <c r="MS207" s="34" t="n"/>
      <c r="MX207" s="34" t="n"/>
      <c r="NC207" s="41" t="n"/>
      <c r="NH207" s="41" t="n"/>
      <c r="NM207" s="41" t="n"/>
      <c r="NR207" s="41" t="n"/>
      <c r="NW207" s="41" t="n"/>
      <c r="OB207" s="41" t="n"/>
      <c r="OG207" s="41" t="n"/>
      <c r="OL207" s="41" t="n"/>
      <c r="OQ207" s="41" t="n"/>
      <c r="OV207" s="41" t="n"/>
      <c r="PF207" s="41" t="n"/>
      <c r="PK207" s="41" t="n"/>
      <c r="PP207" s="41" t="n"/>
      <c r="PU207" s="41" t="n"/>
      <c r="PZ207" s="41" t="n"/>
      <c r="QE207" s="41" t="n"/>
      <c r="QJ207" s="41" t="n"/>
      <c r="QO207" s="41" t="n"/>
      <c r="QT207" s="41" t="n"/>
      <c r="QY207" s="41" t="n"/>
      <c r="RD207" s="41" t="n"/>
      <c r="RI207" s="41" t="n"/>
    </row>
    <row r="208">
      <c r="U208" s="33" t="n"/>
      <c r="V208" s="33" t="n"/>
      <c r="W208" s="33" t="n"/>
      <c r="X208" s="33" t="n"/>
      <c r="Y208" s="33" t="n"/>
      <c r="Z208" s="33" t="n"/>
      <c r="AA208" s="33" t="n"/>
      <c r="AB208" s="33" t="n"/>
      <c r="AC208" s="33" t="n"/>
      <c r="AD208" s="33" t="n"/>
      <c r="AE208" s="33" t="n"/>
      <c r="AF208" s="33" t="n"/>
      <c r="AG208" s="33" t="n"/>
      <c r="AH208" s="33" t="n"/>
      <c r="AI208" s="33" t="n"/>
      <c r="AJ208" s="33" t="n"/>
      <c r="AK208" s="33" t="n"/>
      <c r="AL208" s="33" t="n"/>
      <c r="AM208" s="33" t="n"/>
      <c r="AN208" s="33" t="n"/>
      <c r="AO208" s="33" t="n"/>
      <c r="AP208" s="33" t="n"/>
      <c r="AQ208" s="33" t="n"/>
      <c r="AR208" s="33" t="n"/>
      <c r="AS208" s="33" t="n"/>
      <c r="AT208" s="33" t="n"/>
      <c r="AU208" s="33" t="n"/>
      <c r="AV208" s="33" t="n"/>
      <c r="AW208" s="33" t="n"/>
      <c r="AX208" s="33" t="n"/>
      <c r="AY208" s="33" t="n"/>
      <c r="AZ208" s="33" t="n"/>
      <c r="BA208" s="33" t="n"/>
      <c r="BB208" s="33" t="n"/>
      <c r="BC208" s="33" t="n"/>
      <c r="BD208" s="33" t="n"/>
      <c r="BE208" s="33" t="n"/>
      <c r="BF208" s="33" t="n"/>
      <c r="BG208" s="33" t="n"/>
      <c r="BH208" s="33" t="n"/>
      <c r="BI208" s="33" t="n"/>
      <c r="BJ208" s="33" t="n"/>
      <c r="BK208" s="33" t="n"/>
      <c r="BL208" s="33" t="n"/>
      <c r="BM208" s="33" t="n"/>
      <c r="BN208" s="33" t="inlineStr">
        <is>
          <t>EQ8 S50 Growth (w/ handoffs)</t>
        </is>
      </c>
      <c r="BO208" s="33" t="n"/>
      <c r="BP208" s="33" t="n"/>
      <c r="BQ208" s="33" t="n"/>
      <c r="BR208" s="33" t="n"/>
      <c r="BS208" s="33" t="inlineStr">
        <is>
          <t>EQ8 S50 Growth (w/ handoffs)</t>
        </is>
      </c>
      <c r="BT208" s="33" t="n"/>
      <c r="BU208" s="33" t="n"/>
      <c r="BV208" s="33" t="n"/>
      <c r="BW208" s="33" t="n"/>
      <c r="BX208" s="33" t="inlineStr">
        <is>
          <t>EQ8 S50 Growth (w/ handoffs)</t>
        </is>
      </c>
      <c r="BY208" s="33" t="n"/>
      <c r="BZ208" s="33" t="n"/>
      <c r="CA208" s="33" t="n"/>
      <c r="CB208" s="33" t="n"/>
      <c r="CC208" s="33" t="inlineStr">
        <is>
          <t>EQ8 S50 Growth (w/ handoffs)</t>
        </is>
      </c>
      <c r="CD208" s="33" t="n"/>
      <c r="CE208" s="33" t="n"/>
      <c r="CF208" s="33" t="n"/>
      <c r="CG208" s="33" t="n"/>
      <c r="CH208" s="33" t="inlineStr">
        <is>
          <t>EQ8 S50 Growth (w/ handoffs)</t>
        </is>
      </c>
      <c r="CI208" s="33" t="n"/>
      <c r="CJ208" s="33" t="n"/>
      <c r="CK208" s="33" t="n"/>
      <c r="CL208" s="33" t="n"/>
      <c r="CM208" s="33" t="inlineStr">
        <is>
          <t>EQ8 S50 Growth (w/ handoffs)</t>
        </is>
      </c>
      <c r="CN208" s="33" t="n"/>
      <c r="CO208" s="33" t="n"/>
      <c r="CP208" s="33" t="n"/>
      <c r="CQ208" s="33" t="n"/>
      <c r="CR208" s="33" t="inlineStr">
        <is>
          <t>EQ8 S50 Growth (w/ handoffs)</t>
        </is>
      </c>
      <c r="CS208" s="33" t="n"/>
      <c r="CT208" s="33" t="n"/>
      <c r="CU208" s="33" t="n"/>
      <c r="CV208" s="33" t="n"/>
      <c r="CW208" s="33" t="inlineStr">
        <is>
          <t>EQ8 S50 Growth (w/ handoffs)</t>
        </is>
      </c>
      <c r="CX208" s="33" t="n"/>
      <c r="CY208" s="33" t="n"/>
      <c r="CZ208" s="33" t="n"/>
      <c r="DA208" s="33" t="n"/>
      <c r="DB208" s="33" t="inlineStr">
        <is>
          <t>EQ8 S50 Growth (w/ handoffs)</t>
        </is>
      </c>
      <c r="DC208" s="33" t="n"/>
      <c r="DD208" s="33" t="n"/>
      <c r="DE208" s="33" t="n"/>
      <c r="DF208" s="33" t="n"/>
      <c r="DG208" s="33" t="inlineStr">
        <is>
          <t>EQ8 S50 Growth (w/ handoffs)</t>
        </is>
      </c>
      <c r="DH208" s="33" t="n"/>
      <c r="DI208" s="33" t="n"/>
      <c r="DJ208" s="33" t="n"/>
      <c r="DK208" s="33" t="n"/>
      <c r="DL208" s="33" t="inlineStr">
        <is>
          <t>EQ8 S50 Growth (w/ handoffs)</t>
        </is>
      </c>
      <c r="DM208" s="33" t="n"/>
      <c r="DN208" s="33" t="n"/>
      <c r="DO208" s="33" t="n"/>
      <c r="DP208" s="33" t="n"/>
      <c r="DQ208" s="33" t="inlineStr">
        <is>
          <t>EQ8 S50 Growth (w/ handoffs)</t>
        </is>
      </c>
      <c r="DR208" s="33" t="n"/>
      <c r="DS208" s="33" t="n"/>
      <c r="DT208" s="33" t="n"/>
      <c r="DU208" s="33" t="n"/>
      <c r="DV208" s="33" t="inlineStr">
        <is>
          <t>EQ8 S50 Growth (w/ handoffs)</t>
        </is>
      </c>
      <c r="DW208" s="33" t="n"/>
      <c r="DX208" s="33" t="n"/>
      <c r="DY208" s="33" t="n"/>
      <c r="DZ208" s="33" t="n"/>
      <c r="EA208" s="33" t="inlineStr">
        <is>
          <t>EQ8 S50 Growth (w/ handoffs)</t>
        </is>
      </c>
      <c r="EB208" s="33" t="n"/>
      <c r="EC208" s="33" t="n"/>
      <c r="ED208" s="33" t="n"/>
      <c r="EE208" s="33" t="n"/>
      <c r="EF208" s="33" t="inlineStr">
        <is>
          <t>EQ8 S50 Growth (w/ handoffs)</t>
        </is>
      </c>
      <c r="EG208" s="33" t="n"/>
      <c r="EH208" s="33" t="n"/>
      <c r="EI208" s="33" t="n"/>
      <c r="EJ208" s="33" t="n"/>
      <c r="EK208" s="33" t="inlineStr">
        <is>
          <t>EQ8 S50 Growth (w/ handoffs)</t>
        </is>
      </c>
      <c r="EL208" s="33" t="n"/>
      <c r="EM208" s="33" t="n"/>
      <c r="EN208" s="33" t="n"/>
      <c r="EO208" s="33" t="n"/>
      <c r="EP208" s="33" t="inlineStr">
        <is>
          <t>EQ8 S50 Growth (w/ handoffs)</t>
        </is>
      </c>
      <c r="EQ208" s="33" t="n"/>
      <c r="ER208" s="33" t="n"/>
      <c r="ES208" s="33" t="n"/>
      <c r="ET208" s="33" t="n"/>
      <c r="EU208" s="33" t="inlineStr">
        <is>
          <t>EQ8 S50 Growth (w/ handoffs)</t>
        </is>
      </c>
      <c r="EV208" s="33" t="n"/>
      <c r="EW208" s="33" t="n"/>
      <c r="EX208" s="33" t="n"/>
      <c r="EY208" s="33" t="n"/>
      <c r="EZ208" s="33" t="inlineStr">
        <is>
          <t>EQ8 S50 Growth (w/ handoffs)</t>
        </is>
      </c>
      <c r="FA208" s="33" t="n"/>
      <c r="FB208" s="33" t="n"/>
      <c r="FC208" s="33" t="n"/>
      <c r="FD208" s="33" t="n"/>
      <c r="FE208" s="33" t="inlineStr">
        <is>
          <t>EQ8 S50 Growth (w/ handoffs)</t>
        </is>
      </c>
      <c r="FF208" s="33" t="n"/>
      <c r="FG208" s="33" t="n"/>
      <c r="FH208" s="33" t="n"/>
      <c r="FI208" s="33" t="n"/>
      <c r="FJ208" s="33" t="inlineStr">
        <is>
          <t>EQ8 S50 Growth (w/ handoffs)</t>
        </is>
      </c>
      <c r="FK208" s="33" t="n"/>
      <c r="FL208" s="33" t="n"/>
      <c r="FM208" s="33" t="n"/>
      <c r="FN208" s="33" t="n"/>
      <c r="FO208" s="33" t="inlineStr">
        <is>
          <t>EQ8 S50 Growth (w/ handoffs)</t>
        </is>
      </c>
      <c r="FP208" s="33" t="n"/>
      <c r="FQ208" s="33" t="n"/>
      <c r="FR208" s="33" t="n"/>
      <c r="FS208" s="33" t="n"/>
      <c r="FT208" s="33" t="inlineStr">
        <is>
          <t>EQ8 S50 Growth (w/ handoffs)</t>
        </is>
      </c>
      <c r="FU208" s="33" t="n"/>
      <c r="FV208" s="33" t="n"/>
      <c r="FW208" s="33" t="n"/>
      <c r="FX208" s="33" t="n"/>
      <c r="FY208" s="33" t="inlineStr">
        <is>
          <t>EQ8 S50 Growth (w/ handoffs)</t>
        </is>
      </c>
      <c r="FZ208" s="34" t="n"/>
      <c r="GA208" s="33" t="n"/>
      <c r="GB208" s="33" t="n"/>
      <c r="GC208" s="33" t="n"/>
      <c r="GD208" s="33" t="inlineStr">
        <is>
          <t>EQ8 S50 Growth (w/ handoffs)</t>
        </is>
      </c>
      <c r="GE208" s="34" t="n"/>
      <c r="GF208" s="33" t="n"/>
      <c r="GG208" s="33" t="n"/>
      <c r="GH208" s="33" t="n"/>
      <c r="GI208" s="33" t="inlineStr">
        <is>
          <t>EQ8 S50 Growth (w/ handoffs)</t>
        </is>
      </c>
      <c r="GJ208" s="34" t="n"/>
      <c r="GK208" s="33" t="n"/>
      <c r="GL208" s="33" t="n"/>
      <c r="GM208" s="33" t="n"/>
      <c r="GN208" s="33" t="inlineStr">
        <is>
          <t>EQ8 S50 Growth (w/ handoffs)</t>
        </is>
      </c>
      <c r="GO208" s="34" t="n"/>
      <c r="GP208" s="33" t="n"/>
      <c r="GQ208" s="33" t="n"/>
      <c r="GR208" s="33" t="n"/>
      <c r="GS208" s="33" t="inlineStr">
        <is>
          <t>EQ8 S50 Growth (w/ handoffs)</t>
        </is>
      </c>
      <c r="GT208" s="34" t="n"/>
      <c r="GU208" s="33" t="n"/>
      <c r="GV208" s="33" t="n"/>
      <c r="GW208" s="33" t="n"/>
      <c r="GX208" s="33" t="inlineStr">
        <is>
          <t>EQ8 S50 Growth (w/ handoffs)</t>
        </is>
      </c>
      <c r="GY208" s="34" t="n"/>
      <c r="GZ208" s="33" t="n"/>
      <c r="HA208" s="33" t="n"/>
      <c r="HB208" s="33" t="n"/>
      <c r="HC208" s="33" t="inlineStr">
        <is>
          <t>EQ8 S50 Growth (w/ handoffs)</t>
        </is>
      </c>
      <c r="HD208" s="34" t="n"/>
      <c r="HE208" s="33" t="n"/>
      <c r="HF208" s="33" t="n"/>
      <c r="HG208" s="33" t="n"/>
      <c r="HH208" s="33" t="inlineStr">
        <is>
          <t>EQ8 S50 Growth (w/ handoffs)</t>
        </is>
      </c>
      <c r="HI208" s="34" t="n"/>
      <c r="HJ208" s="33" t="n"/>
      <c r="HK208" s="33" t="n"/>
      <c r="HL208" s="33" t="n"/>
      <c r="HM208" s="33" t="inlineStr">
        <is>
          <t>EQ8 S50 Growth (w/ handoffs)</t>
        </is>
      </c>
      <c r="HN208" s="34" t="n"/>
      <c r="HO208" s="33" t="n"/>
      <c r="HP208" s="33" t="n"/>
      <c r="HQ208" s="33" t="n"/>
      <c r="HR208" s="33" t="inlineStr">
        <is>
          <t>EQ8 S50 Growth (w/ handoffs)</t>
        </is>
      </c>
      <c r="HS208" s="34" t="n"/>
      <c r="HT208" s="33" t="n"/>
      <c r="HU208" s="33" t="n"/>
      <c r="HV208" s="33" t="n"/>
      <c r="HW208" s="33" t="inlineStr">
        <is>
          <t>EQ8 S50 Growth (w/ handoffs)</t>
        </is>
      </c>
      <c r="HX208" s="34" t="n"/>
      <c r="HY208" s="33" t="n"/>
      <c r="HZ208" s="33" t="n"/>
      <c r="IA208" s="33" t="n"/>
      <c r="IB208" s="33" t="inlineStr">
        <is>
          <t>EQ8 S50 Growth (w/ handoffs)</t>
        </is>
      </c>
      <c r="IC208" s="34" t="n"/>
      <c r="ID208" s="33" t="n"/>
      <c r="IE208" s="33" t="n"/>
      <c r="IF208" s="33" t="n"/>
      <c r="IG208" s="33" t="inlineStr">
        <is>
          <t>EQ8 S50 Growth (w/ handoffs)</t>
        </is>
      </c>
      <c r="IH208" s="34" t="n"/>
      <c r="II208" s="33" t="n"/>
      <c r="IJ208" s="33" t="n"/>
      <c r="IK208" s="33" t="n"/>
      <c r="IL208" s="33" t="inlineStr">
        <is>
          <t>EQ8 S50 Growth (w/ handoffs)</t>
        </is>
      </c>
      <c r="IM208" s="34" t="n"/>
      <c r="IN208" s="33" t="n"/>
      <c r="IO208" s="33" t="n"/>
      <c r="IP208" s="33" t="n"/>
      <c r="IQ208" s="33" t="inlineStr">
        <is>
          <t>EQ8 S50 Growth (w/ handoffs)</t>
        </is>
      </c>
      <c r="IR208" s="34" t="n"/>
      <c r="IS208" s="33" t="n"/>
      <c r="IT208" s="33" t="n"/>
      <c r="IU208" s="33" t="n"/>
      <c r="IV208" s="33" t="inlineStr">
        <is>
          <t>EQ8 S50 Growth (w/ handoffs)</t>
        </is>
      </c>
      <c r="IW208" s="34" t="n"/>
      <c r="IX208" s="33" t="n"/>
      <c r="IY208" s="33" t="n"/>
      <c r="IZ208" s="33" t="n"/>
      <c r="JA208" s="33" t="inlineStr">
        <is>
          <t>EQ8 S50 Growth (w/ handoffs)</t>
        </is>
      </c>
      <c r="JB208" s="34" t="n"/>
      <c r="JC208" s="33" t="n"/>
      <c r="JD208" s="33" t="n"/>
      <c r="JE208" s="33" t="n"/>
      <c r="JF208" s="33" t="inlineStr">
        <is>
          <t>EQ8 S50 Growth (w/ handoffs)</t>
        </is>
      </c>
      <c r="JG208" s="34" t="n"/>
      <c r="JH208" s="33" t="n"/>
      <c r="JI208" s="33" t="n"/>
      <c r="JJ208" s="33" t="n"/>
      <c r="JK208" s="33" t="inlineStr">
        <is>
          <t>EQ8 S50 Growth (w/ handoffs)</t>
        </is>
      </c>
      <c r="JL208" s="34" t="n"/>
      <c r="JM208" s="33" t="n"/>
      <c r="JN208" s="33" t="n"/>
      <c r="JO208" s="33" t="n"/>
      <c r="JP208" s="33" t="inlineStr">
        <is>
          <t>EQ8 S50 Growth (w/ handoffs)</t>
        </is>
      </c>
      <c r="JQ208" s="34" t="n"/>
      <c r="JR208" s="33" t="n"/>
      <c r="JS208" s="33" t="n"/>
      <c r="JT208" s="33" t="n"/>
      <c r="JU208" s="33" t="inlineStr">
        <is>
          <t>EQ8 S50 Growth (w/ handoffs)</t>
        </is>
      </c>
      <c r="JV208" s="34" t="n"/>
      <c r="JW208" s="33" t="n"/>
      <c r="JX208" s="33" t="n"/>
      <c r="JY208" s="33" t="n"/>
      <c r="JZ208" s="33" t="inlineStr">
        <is>
          <t>EQ8 S50 Growth (w/ handoffs)</t>
        </is>
      </c>
      <c r="KA208" s="34" t="n"/>
      <c r="KB208" s="33" t="n"/>
      <c r="KC208" s="33" t="n"/>
      <c r="KD208" s="33" t="n"/>
      <c r="KE208" s="33" t="inlineStr">
        <is>
          <t>EQ8 S50 Growth (w/ handoffs)</t>
        </is>
      </c>
      <c r="KF208" s="34" t="n"/>
      <c r="KG208" s="33" t="n"/>
      <c r="KH208" s="33" t="n"/>
      <c r="KI208" s="33" t="n"/>
      <c r="KJ208" s="33" t="inlineStr">
        <is>
          <t>EQ8 S50 Growth (w/ handoffs)</t>
        </is>
      </c>
      <c r="KK208" s="34" t="n"/>
      <c r="KL208" s="33" t="n"/>
      <c r="KM208" s="33" t="n"/>
      <c r="KN208" s="33" t="n"/>
      <c r="KO208" s="33" t="inlineStr">
        <is>
          <t>Dynamic (S50) Growth</t>
        </is>
      </c>
      <c r="KP208" s="34" t="n"/>
      <c r="KQ208" s="33" t="n"/>
      <c r="KR208" s="33" t="n"/>
      <c r="KS208" s="33" t="n"/>
      <c r="KT208" s="33" t="inlineStr">
        <is>
          <t>Dynamic (S50) Growth</t>
        </is>
      </c>
      <c r="KU208" s="34" t="n"/>
      <c r="KV208" s="33" t="n"/>
      <c r="KW208" s="33" t="n"/>
      <c r="KX208" s="33" t="n"/>
      <c r="KY208" s="33" t="inlineStr">
        <is>
          <t>Dynamic (S50) Growth</t>
        </is>
      </c>
      <c r="KZ208" s="34" t="n"/>
      <c r="LA208" s="33" t="n"/>
      <c r="LB208" s="33" t="n"/>
      <c r="LC208" s="33" t="n"/>
      <c r="LD208" s="33" t="inlineStr">
        <is>
          <t>Dynamic (S50) Growth</t>
        </is>
      </c>
      <c r="LE208" s="34" t="n"/>
      <c r="LF208" s="33" t="n"/>
      <c r="LG208" s="33" t="n"/>
      <c r="LH208" s="33" t="n"/>
      <c r="LI208" s="33" t="inlineStr">
        <is>
          <t>Dynamic (S50) Growth</t>
        </is>
      </c>
      <c r="LJ208" s="34" t="n"/>
      <c r="LK208" s="33" t="n"/>
      <c r="LL208" s="33" t="n"/>
      <c r="LM208" s="33" t="n"/>
      <c r="LN208" s="33" t="inlineStr">
        <is>
          <t>Dynamic (S50) Growth</t>
        </is>
      </c>
      <c r="LO208" s="34" t="n"/>
      <c r="LP208" s="33" t="n"/>
      <c r="LQ208" s="33" t="n"/>
      <c r="LR208" s="33" t="n"/>
      <c r="LS208" s="33" t="inlineStr">
        <is>
          <t>Dynamic (S50) Growth</t>
        </is>
      </c>
      <c r="LT208" s="34" t="n"/>
      <c r="LU208" s="33" t="n"/>
      <c r="LV208" s="33" t="n"/>
      <c r="LW208" s="33" t="n"/>
      <c r="LX208" s="33" t="inlineStr">
        <is>
          <t>Dynamic (S50) Growth</t>
        </is>
      </c>
      <c r="LY208" s="34" t="n"/>
      <c r="LZ208" s="33" t="n"/>
      <c r="MA208" s="33" t="n"/>
      <c r="MB208" s="33" t="n"/>
      <c r="MC208" s="33" t="inlineStr">
        <is>
          <t>Dynamic (S50) Growth</t>
        </is>
      </c>
      <c r="MD208" s="34" t="n"/>
      <c r="ME208" s="33" t="n"/>
      <c r="MF208" s="33" t="n"/>
      <c r="MG208" s="33" t="n"/>
      <c r="MH208" s="33" t="inlineStr">
        <is>
          <t>Dynamic (S50) Growth</t>
        </is>
      </c>
      <c r="MI208" s="34" t="n"/>
      <c r="MJ208" s="33" t="n"/>
      <c r="MK208" s="33" t="n"/>
      <c r="ML208" s="33" t="n"/>
      <c r="MM208" s="33" t="inlineStr">
        <is>
          <t>Dynamic (S50) Growth</t>
        </is>
      </c>
      <c r="MN208" s="34" t="n"/>
      <c r="MO208" s="33" t="n"/>
      <c r="MP208" s="33" t="n"/>
      <c r="MQ208" s="33" t="n"/>
      <c r="MR208" s="33" t="inlineStr">
        <is>
          <t>Dynamic (S50) Growth</t>
        </is>
      </c>
      <c r="MS208" s="34" t="n"/>
      <c r="MT208" s="33" t="n"/>
      <c r="MU208" s="33" t="n"/>
      <c r="MV208" s="33" t="n"/>
      <c r="MW208" s="33" t="inlineStr">
        <is>
          <t>Dynamic (S50) Growth</t>
        </is>
      </c>
      <c r="MX208" s="34" t="n"/>
      <c r="MY208" s="33" t="n"/>
      <c r="MZ208" s="33" t="n"/>
      <c r="NA208" s="33" t="n"/>
      <c r="NB208" s="33" t="inlineStr">
        <is>
          <t>Dynamic (S50) Growth</t>
        </is>
      </c>
      <c r="NC208" s="41" t="n"/>
      <c r="ND208" s="33" t="n"/>
      <c r="NE208" s="33" t="n"/>
      <c r="NF208" s="33" t="n"/>
      <c r="NG208" s="33" t="inlineStr">
        <is>
          <t>Dynamic (S50) Growth</t>
        </is>
      </c>
      <c r="NH208" s="41" t="n"/>
      <c r="NI208" s="33" t="n"/>
      <c r="NJ208" s="33" t="n"/>
      <c r="NK208" s="33" t="n"/>
      <c r="NL208" s="33" t="inlineStr">
        <is>
          <t>Dynamic (S50) Growth</t>
        </is>
      </c>
      <c r="NM208" s="41" t="n"/>
      <c r="NN208" s="33" t="n"/>
      <c r="NO208" s="33" t="n"/>
      <c r="NP208" s="33" t="n"/>
      <c r="NQ208" s="33" t="inlineStr">
        <is>
          <t>Dynamic (S50) Growth</t>
        </is>
      </c>
      <c r="NR208" s="41" t="n"/>
      <c r="NS208" s="33" t="n"/>
      <c r="NT208" s="33" t="n"/>
      <c r="NU208" s="33" t="n"/>
      <c r="NV208" s="33" t="inlineStr">
        <is>
          <t>Dynamic (S50) Growth</t>
        </is>
      </c>
      <c r="NW208" s="41" t="n"/>
      <c r="NX208" s="33" t="n"/>
      <c r="NY208" s="33" t="n"/>
      <c r="NZ208" s="33" t="n"/>
      <c r="OA208" s="33" t="inlineStr">
        <is>
          <t>Dynamic (S50) Growth</t>
        </is>
      </c>
      <c r="OB208" s="41" t="n"/>
      <c r="OC208" s="33" t="n"/>
      <c r="OD208" s="33" t="n"/>
      <c r="OE208" s="33" t="n"/>
      <c r="OF208" s="33" t="inlineStr">
        <is>
          <t>Dynamic (S50) Growth</t>
        </is>
      </c>
      <c r="OG208" s="41" t="n"/>
      <c r="OH208" s="33" t="n"/>
      <c r="OI208" s="33" t="n"/>
      <c r="OJ208" s="33" t="n"/>
      <c r="OK208" s="33" t="inlineStr">
        <is>
          <t>Dynamic (S50) Growth</t>
        </is>
      </c>
      <c r="OL208" s="41" t="n"/>
      <c r="OM208" s="33" t="n"/>
      <c r="ON208" s="33" t="n"/>
      <c r="OO208" s="33" t="n"/>
      <c r="OP208" s="33" t="inlineStr">
        <is>
          <t>Dynamic (S50) Growth</t>
        </is>
      </c>
      <c r="OQ208" s="41" t="n"/>
      <c r="OR208" s="33" t="n"/>
      <c r="OS208" s="33" t="n"/>
      <c r="OT208" s="33" t="n"/>
      <c r="OU208" s="33" t="inlineStr">
        <is>
          <t>Dynamic (S50) Growth</t>
        </is>
      </c>
      <c r="OV208" s="41" t="n"/>
      <c r="OW208" s="33" t="n"/>
      <c r="OX208" s="33" t="n"/>
      <c r="OY208" s="33" t="n"/>
      <c r="OZ208" s="33" t="inlineStr">
        <is>
          <t>Dynamic (S50) Growth</t>
        </is>
      </c>
      <c r="PB208" s="33" t="n"/>
      <c r="PC208" s="33" t="n"/>
      <c r="PD208" s="33" t="n"/>
      <c r="PE208" s="33" t="inlineStr">
        <is>
          <t>Dynamic (S50) Growth</t>
        </is>
      </c>
      <c r="PF208" s="41" t="n"/>
      <c r="PG208" s="33" t="n"/>
      <c r="PH208" s="33" t="n"/>
      <c r="PI208" s="33" t="n"/>
      <c r="PJ208" s="33" t="inlineStr">
        <is>
          <t>Dynamic (S50) Growth</t>
        </is>
      </c>
      <c r="PK208" s="41" t="n"/>
      <c r="PL208" s="33" t="n"/>
      <c r="PM208" s="33" t="n"/>
      <c r="PN208" s="33" t="n"/>
      <c r="PO208" s="33" t="inlineStr">
        <is>
          <t>Dynamic (S50) Growth</t>
        </is>
      </c>
      <c r="PP208" s="41" t="n"/>
      <c r="PQ208" s="33" t="n"/>
      <c r="PR208" s="33" t="n"/>
      <c r="PS208" s="33" t="n"/>
      <c r="PT208" s="33" t="inlineStr">
        <is>
          <t>Dynamic (S50) Growth</t>
        </is>
      </c>
      <c r="PU208" s="41" t="n"/>
      <c r="PV208" s="33" t="n"/>
      <c r="PW208" s="33" t="n"/>
      <c r="PX208" s="33" t="n"/>
      <c r="PY208" s="33" t="inlineStr">
        <is>
          <t>Dynamic (S50) Growth</t>
        </is>
      </c>
      <c r="PZ208" s="41" t="n"/>
      <c r="QA208" s="33" t="n"/>
      <c r="QB208" s="33" t="n"/>
      <c r="QC208" s="33" t="n"/>
      <c r="QD208" s="33" t="inlineStr">
        <is>
          <t>Dynamic (S50) Growth</t>
        </is>
      </c>
      <c r="QE208" s="41" t="n"/>
      <c r="QF208" s="33" t="n"/>
      <c r="QG208" s="33" t="n"/>
      <c r="QH208" s="33" t="n"/>
      <c r="QI208" s="33" t="inlineStr">
        <is>
          <t>Dynamic (S50) Growth</t>
        </is>
      </c>
      <c r="QJ208" s="41" t="n"/>
      <c r="QK208" s="33" t="n"/>
      <c r="QL208" s="33" t="n"/>
      <c r="QM208" s="33" t="n"/>
      <c r="QN208" s="33" t="inlineStr">
        <is>
          <t>Dynamic (S50) Growth</t>
        </is>
      </c>
      <c r="QO208" s="41" t="n"/>
      <c r="QP208" s="33" t="n"/>
      <c r="QQ208" s="33" t="n"/>
      <c r="QR208" s="33" t="n"/>
      <c r="QS208" s="33" t="inlineStr">
        <is>
          <t>Dynamic (S50) Growth</t>
        </is>
      </c>
      <c r="QT208" s="41" t="n"/>
      <c r="QU208" s="33" t="n"/>
      <c r="QV208" s="33" t="n"/>
      <c r="QW208" s="33" t="n"/>
      <c r="QX208" s="33" t="inlineStr">
        <is>
          <t>Dynamic (S50) Growth</t>
        </is>
      </c>
      <c r="QY208" s="41" t="n"/>
      <c r="QZ208" s="33" t="n"/>
      <c r="RA208" s="33" t="n"/>
      <c r="RB208" s="33" t="n"/>
      <c r="RC208" s="33" t="inlineStr">
        <is>
          <t>Dynamic (S50) Growth</t>
        </is>
      </c>
      <c r="RD208" s="41" t="n"/>
      <c r="RE208" s="33" t="n"/>
      <c r="RF208" s="33" t="n"/>
      <c r="RG208" s="33" t="n"/>
      <c r="RH208" s="33" t="inlineStr">
        <is>
          <t>Dynamic (S50) Growth</t>
        </is>
      </c>
      <c r="RI208" s="41" t="n"/>
      <c r="RJ208" s="33" t="n"/>
      <c r="RK208" s="33" t="n"/>
      <c r="RL208" s="33" t="n"/>
      <c r="RM208" s="28" t="inlineStr">
        <is>
          <t>Baseline</t>
        </is>
      </c>
    </row>
    <row r="209">
      <c r="U209" s="33" t="n"/>
      <c r="V209" s="33" t="n"/>
      <c r="W209" s="33" t="n"/>
      <c r="X209" s="33" t="n"/>
      <c r="Y209" s="33" t="n"/>
      <c r="Z209" s="33" t="n"/>
      <c r="AA209" s="33" t="n"/>
      <c r="AB209" s="33" t="n"/>
      <c r="AC209" s="33" t="n"/>
      <c r="AD209" s="33" t="n"/>
      <c r="AE209" s="33" t="n"/>
      <c r="AF209" s="33" t="n"/>
      <c r="AG209" s="33" t="n"/>
      <c r="AH209" s="33" t="n"/>
      <c r="AI209" s="33" t="n"/>
      <c r="AJ209" s="33" t="n"/>
      <c r="AK209" s="33" t="n"/>
      <c r="AL209" s="33" t="n"/>
      <c r="AM209" s="33" t="n"/>
      <c r="AN209" s="33" t="n"/>
      <c r="AO209" s="33" t="n"/>
      <c r="AP209" s="33" t="n"/>
      <c r="AQ209" s="33" t="n"/>
      <c r="AR209" s="33" t="n"/>
      <c r="AS209" s="33" t="n"/>
      <c r="AT209" s="33" t="n"/>
      <c r="AU209" s="33" t="n"/>
      <c r="AV209" s="33" t="n"/>
      <c r="AW209" s="33" t="n"/>
      <c r="AX209" s="33" t="n"/>
      <c r="AY209" s="33" t="n"/>
      <c r="AZ209" s="33" t="n"/>
      <c r="BA209" s="33" t="n"/>
      <c r="BB209" s="33" t="n"/>
      <c r="BC209" s="33" t="n"/>
      <c r="BD209" s="33" t="n"/>
      <c r="BE209" s="33" t="n"/>
      <c r="BF209" s="33" t="n"/>
      <c r="BG209" s="33" t="n"/>
      <c r="BH209" s="33" t="n"/>
      <c r="BI209" s="33" t="n"/>
      <c r="BJ209" s="33" t="n"/>
      <c r="BK209" s="33" t="n"/>
      <c r="BL209" s="33" t="n"/>
      <c r="BM209" s="33" t="n"/>
      <c r="BN209" s="61" t="inlineStr">
        <is>
          <t>SCHB/VTI</t>
        </is>
      </c>
      <c r="BO209" s="49" t="n">
        <v>0.5</v>
      </c>
      <c r="BP209" s="61">
        <f>'ETF MTD'!$K$28/'ETF MTD'!$K$3-1</f>
        <v/>
      </c>
      <c r="BQ209" s="61">
        <f>BO209*BP209</f>
        <v/>
      </c>
      <c r="BR209" s="61" t="n"/>
      <c r="BS209" s="61" t="inlineStr">
        <is>
          <t>SCHB/VTI</t>
        </is>
      </c>
      <c r="BT209" s="49" t="n">
        <v>0.5</v>
      </c>
      <c r="BU209" s="61">
        <f>'ETF MTD'!$K$28/'ETF MTD'!$K$3-1</f>
        <v/>
      </c>
      <c r="BV209" s="61">
        <f>BT209*BU209</f>
        <v/>
      </c>
      <c r="BW209" s="61" t="n"/>
      <c r="BX209" s="61" t="inlineStr">
        <is>
          <t>SCHB/VTI</t>
        </is>
      </c>
      <c r="BY209" s="49" t="n">
        <v>0.475</v>
      </c>
      <c r="BZ209" s="61">
        <f>'ETF MTD'!$K$28/'ETF MTD'!$K$3-1</f>
        <v/>
      </c>
      <c r="CA209" s="61">
        <f>BY209*BZ209</f>
        <v/>
      </c>
      <c r="CB209" s="61" t="n"/>
      <c r="CC209" s="61" t="inlineStr">
        <is>
          <t>SCHB/VTI</t>
        </is>
      </c>
      <c r="CD209" s="49" t="n">
        <v>0.5</v>
      </c>
      <c r="CE209" s="61">
        <f>'ETF MTD'!$K$28/'ETF MTD'!$K$3-1</f>
        <v/>
      </c>
      <c r="CF209" s="61">
        <f>CD209*CE209</f>
        <v/>
      </c>
      <c r="CG209" s="61" t="n"/>
      <c r="CH209" s="61" t="inlineStr">
        <is>
          <t>SCHB/VTI</t>
        </is>
      </c>
      <c r="CI209" s="49" t="n">
        <v>0.525</v>
      </c>
      <c r="CJ209" s="61">
        <f>'ETF MTD'!$K$28/'ETF MTD'!$K$3-1</f>
        <v/>
      </c>
      <c r="CK209" s="61">
        <f>CI209*CJ209</f>
        <v/>
      </c>
      <c r="CL209" s="61" t="n"/>
      <c r="CM209" s="61" t="inlineStr">
        <is>
          <t>SCHB/VTI</t>
        </is>
      </c>
      <c r="CN209" s="49" t="n">
        <v>0.38125</v>
      </c>
      <c r="CO209" s="61">
        <f>'ETF MTD'!$K$28/'ETF MTD'!$K$3-1</f>
        <v/>
      </c>
      <c r="CP209" s="61">
        <f>CN209*CO209</f>
        <v/>
      </c>
      <c r="CQ209" s="61" t="n"/>
      <c r="CR209" s="61" t="inlineStr">
        <is>
          <t>SCHB/VTI</t>
        </is>
      </c>
      <c r="CS209" s="49" t="n">
        <v>0.38125</v>
      </c>
      <c r="CT209" s="61">
        <f>'ETF MTD'!$K$28/'ETF MTD'!$K$3-1</f>
        <v/>
      </c>
      <c r="CU209" s="61">
        <f>CS209*CT209</f>
        <v/>
      </c>
      <c r="CV209" s="61" t="n"/>
      <c r="CW209" s="61" t="inlineStr">
        <is>
          <t>SCHB/VTI</t>
        </is>
      </c>
      <c r="CX209" s="49" t="n">
        <v>0.5562499999999999</v>
      </c>
      <c r="CY209" s="61">
        <f>'ETF MTD'!$K$28/'ETF MTD'!$K$3-1</f>
        <v/>
      </c>
      <c r="CZ209" s="61">
        <f>CX209*CY209</f>
        <v/>
      </c>
      <c r="DA209" s="61" t="n"/>
      <c r="DB209" s="61" t="inlineStr">
        <is>
          <t>SCHB/VTI</t>
        </is>
      </c>
      <c r="DC209" s="49" t="n">
        <v>0.57525</v>
      </c>
      <c r="DD209" s="61">
        <f>'ETF MTD'!$K$28/'ETF MTD'!$K$3-1</f>
        <v/>
      </c>
      <c r="DE209" s="61">
        <f>DC209*DD209</f>
        <v/>
      </c>
      <c r="DF209" s="61" t="n"/>
      <c r="DG209" s="61" t="inlineStr">
        <is>
          <t>SCHB/VTI</t>
        </is>
      </c>
      <c r="DH209" s="49" t="n">
        <v>0.5874999999999999</v>
      </c>
      <c r="DI209" s="61">
        <f>'ETF MTD'!$K$28/'ETF MTD'!$K$3-1</f>
        <v/>
      </c>
      <c r="DJ209" s="61">
        <f>DH209*DI209</f>
        <v/>
      </c>
      <c r="DK209" s="61" t="n"/>
      <c r="DL209" s="61" t="inlineStr">
        <is>
          <t>SCHB/VTI</t>
        </is>
      </c>
      <c r="DM209" s="49" t="n">
        <v>0.5874999999999999</v>
      </c>
      <c r="DN209" s="61">
        <f>'ETF MTD'!$K$28/'ETF MTD'!$K$3-1</f>
        <v/>
      </c>
      <c r="DO209" s="61">
        <f>DM209*DN209</f>
        <v/>
      </c>
      <c r="DP209" s="61" t="n"/>
      <c r="DQ209" s="61" t="inlineStr">
        <is>
          <t>SCHB/VTI</t>
        </is>
      </c>
      <c r="DR209" s="49" t="n">
        <v>0.613</v>
      </c>
      <c r="DS209" s="61">
        <f>'ETF MTD'!$K$28/'ETF MTD'!$K$3-1</f>
        <v/>
      </c>
      <c r="DT209" s="61">
        <f>DR209*DS209</f>
        <v/>
      </c>
      <c r="DU209" s="61" t="n"/>
      <c r="DV209" s="61" t="inlineStr">
        <is>
          <t>SCHB/VTI</t>
        </is>
      </c>
      <c r="DW209" s="49" t="n">
        <v>0.4375</v>
      </c>
      <c r="DX209" s="61">
        <f>'ETF MTD'!$K$28/'ETF MTD'!$K$3-1</f>
        <v/>
      </c>
      <c r="DY209" s="61">
        <f>DW209*DX209</f>
        <v/>
      </c>
      <c r="DZ209" s="61" t="n"/>
      <c r="EA209" s="61" t="inlineStr">
        <is>
          <t>SCHB/VTI</t>
        </is>
      </c>
      <c r="EB209" s="49" t="n">
        <v>0.2375</v>
      </c>
      <c r="EC209" s="61">
        <f>'ETF MTD'!$K$28/'ETF MTD'!$K$3-1</f>
        <v/>
      </c>
      <c r="ED209" s="61">
        <f>EB209*EC209</f>
        <v/>
      </c>
      <c r="EE209" s="61" t="n"/>
      <c r="EF209" s="61" t="inlineStr">
        <is>
          <t>SCHB/VTI</t>
        </is>
      </c>
      <c r="EG209" s="49" t="n">
        <v>0.2375</v>
      </c>
      <c r="EH209" s="61">
        <f>'ETF MTD'!$K$28/'ETF MTD'!$K$3-1</f>
        <v/>
      </c>
      <c r="EI209" s="61">
        <f>EG209*EH209</f>
        <v/>
      </c>
      <c r="EJ209" s="61" t="n"/>
      <c r="EK209" s="61" t="inlineStr">
        <is>
          <t>SCHB/VTI</t>
        </is>
      </c>
      <c r="EL209" s="49" t="n">
        <v>0.2375</v>
      </c>
      <c r="EM209" s="61">
        <f>'ETF MTD'!$K$28/'ETF MTD'!$K$3-1</f>
        <v/>
      </c>
      <c r="EN209" s="61">
        <f>EL209*EM209</f>
        <v/>
      </c>
      <c r="EO209" s="61" t="n"/>
      <c r="EP209" s="61" t="inlineStr">
        <is>
          <t>SCHB/VTI</t>
        </is>
      </c>
      <c r="EQ209" s="49" t="n">
        <v>0.35625</v>
      </c>
      <c r="ER209" s="61">
        <f>'ETF MTD'!$K$28/'ETF MTD'!$K$3-1</f>
        <v/>
      </c>
      <c r="ES209" s="61">
        <f>EQ209*ER209</f>
        <v/>
      </c>
      <c r="ET209" s="61" t="n"/>
      <c r="EU209" s="61" t="inlineStr">
        <is>
          <t>SCHB/VTI</t>
        </is>
      </c>
      <c r="EV209" s="49" t="n">
        <v>0.5125</v>
      </c>
      <c r="EW209" s="61">
        <f>'ETF MTD'!$K$28/'ETF MTD'!$K$3-1</f>
        <v/>
      </c>
      <c r="EX209" s="61">
        <f>EV209*EW209</f>
        <v/>
      </c>
      <c r="EY209" s="61" t="n"/>
      <c r="EZ209" s="61" t="inlineStr">
        <is>
          <t>SCHB/VTI</t>
        </is>
      </c>
      <c r="FA209" s="49" t="n">
        <v>0.475</v>
      </c>
      <c r="FB209" s="61">
        <f>'ETF MTD'!$K$28/'ETF MTD'!$K$3-1</f>
        <v/>
      </c>
      <c r="FC209" s="61">
        <f>FA209*FB209</f>
        <v/>
      </c>
      <c r="FD209" s="61" t="n"/>
      <c r="FE209" s="61" t="inlineStr">
        <is>
          <t>SCHB/VTI</t>
        </is>
      </c>
      <c r="FF209" s="49" t="n">
        <v>0.35625</v>
      </c>
      <c r="FG209" s="61">
        <f>'ETF MTD'!$K$28/'ETF MTD'!$K$3-1</f>
        <v/>
      </c>
      <c r="FH209" s="61">
        <f>FF209*FG209</f>
        <v/>
      </c>
      <c r="FI209" s="61" t="n"/>
      <c r="FJ209" s="61" t="inlineStr">
        <is>
          <t>SCHB/VTI</t>
        </is>
      </c>
      <c r="FK209" s="49" t="n">
        <v>0.53125</v>
      </c>
      <c r="FL209" s="61">
        <f>'ETF MTD'!$K$28/'ETF MTD'!$K$3-1</f>
        <v/>
      </c>
      <c r="FM209" s="61">
        <f>FK209*FL209</f>
        <v/>
      </c>
      <c r="FN209" s="61" t="n"/>
      <c r="FO209" s="61" t="inlineStr">
        <is>
          <t>SCHB/VTI</t>
        </is>
      </c>
      <c r="FP209" s="49" t="n">
        <v>0.475</v>
      </c>
      <c r="FQ209" s="61">
        <f>'ETF MTD'!$K$28/'ETF MTD'!$K$3-1</f>
        <v/>
      </c>
      <c r="FR209" s="61">
        <f>FP209*FQ209</f>
        <v/>
      </c>
      <c r="FS209" s="61" t="n"/>
      <c r="FT209" s="61" t="inlineStr">
        <is>
          <t>SCHB/VTI</t>
        </is>
      </c>
      <c r="FU209" s="49" t="n">
        <v>0.4125</v>
      </c>
      <c r="FV209" s="61">
        <f>'ETF MTD'!$K$28/'ETF MTD'!$K$3-1</f>
        <v/>
      </c>
      <c r="FW209" s="61">
        <f>FU209*FV209</f>
        <v/>
      </c>
      <c r="FX209" s="61" t="n"/>
      <c r="FY209" s="61" t="inlineStr">
        <is>
          <t>SCHB/VTI</t>
        </is>
      </c>
      <c r="FZ209" s="41" t="n">
        <v>0.53125</v>
      </c>
      <c r="GA209" s="61">
        <f>'ETF MTD'!$K$28/'ETF MTD'!$K$3-1</f>
        <v/>
      </c>
      <c r="GB209" s="61">
        <f>FZ209*GA209</f>
        <v/>
      </c>
      <c r="GC209" s="61" t="n"/>
      <c r="GD209" s="61" t="inlineStr">
        <is>
          <t>SCHB/VTI</t>
        </is>
      </c>
      <c r="GE209" s="41" t="n">
        <v>0.475</v>
      </c>
      <c r="GF209" s="61">
        <f>'ETF MTD'!$K$28/'ETF MTD'!$K$3-1</f>
        <v/>
      </c>
      <c r="GG209" s="61">
        <f>GE209*GF209</f>
        <v/>
      </c>
      <c r="GH209" s="61" t="n"/>
      <c r="GI209" s="61" t="inlineStr">
        <is>
          <t>SCHB/VTI</t>
        </is>
      </c>
      <c r="GJ209" s="41" t="n">
        <v>0.475</v>
      </c>
      <c r="GK209" s="61">
        <f>'ETF MTD'!$K$28/'ETF MTD'!$K$3-1</f>
        <v/>
      </c>
      <c r="GL209" s="61">
        <f>GJ209*GK209</f>
        <v/>
      </c>
      <c r="GM209" s="61" t="n"/>
      <c r="GN209" s="61" t="inlineStr">
        <is>
          <t>SCHB/VTI</t>
        </is>
      </c>
      <c r="GO209" s="41" t="n">
        <v>0.5</v>
      </c>
      <c r="GP209" s="61">
        <f>'ETF MTD'!$K$28/'ETF MTD'!$K$3-1</f>
        <v/>
      </c>
      <c r="GQ209" s="61">
        <f>GO209*GP209</f>
        <v/>
      </c>
      <c r="GR209" s="61" t="n"/>
      <c r="GS209" s="61" t="inlineStr">
        <is>
          <t>SCHB/VTI</t>
        </is>
      </c>
      <c r="GT209" s="41" t="n">
        <v>0.475</v>
      </c>
      <c r="GU209" s="61">
        <f>'ETF MTD'!$K$28/'ETF MTD'!$K$3-1</f>
        <v/>
      </c>
      <c r="GV209" s="61">
        <f>GT209*GU209</f>
        <v/>
      </c>
      <c r="GW209" s="61" t="n"/>
      <c r="GX209" s="61" t="inlineStr">
        <is>
          <t>SCHB/VTI</t>
        </is>
      </c>
      <c r="GY209" s="41" t="n">
        <v>0.35</v>
      </c>
      <c r="GZ209" s="61">
        <f>'ETF MTD'!$K$28/'ETF MTD'!$K$3-1</f>
        <v/>
      </c>
      <c r="HA209" s="61">
        <f>GY209*GZ209</f>
        <v/>
      </c>
      <c r="HB209" s="61" t="n"/>
      <c r="HC209" s="61" t="inlineStr">
        <is>
          <t>SCHB/VTI</t>
        </is>
      </c>
      <c r="HD209" s="41" t="n">
        <v>0.24</v>
      </c>
      <c r="HE209" s="61">
        <f>'ETF MTD'!$K$28/'ETF MTD'!$K$3-1</f>
        <v/>
      </c>
      <c r="HF209" s="61">
        <f>HD209*HE209</f>
        <v/>
      </c>
      <c r="HG209" s="61" t="n"/>
      <c r="HH209" s="61" t="inlineStr">
        <is>
          <t>SCHB/VTI</t>
        </is>
      </c>
      <c r="HI209" s="41" t="n">
        <v>0.35</v>
      </c>
      <c r="HJ209" s="61">
        <f>'ETF MTD'!$K$28/'ETF MTD'!$K$3-1</f>
        <v/>
      </c>
      <c r="HK209" s="61">
        <f>HI209*HJ209</f>
        <v/>
      </c>
      <c r="HL209" s="61" t="n"/>
      <c r="HM209" s="61" t="inlineStr">
        <is>
          <t>SCHB/VTI</t>
        </is>
      </c>
      <c r="HN209" s="41" t="n">
        <v>0.58</v>
      </c>
      <c r="HO209" s="61">
        <f>'ETF MTD'!$K$28/'ETF MTD'!$K$3-1</f>
        <v/>
      </c>
      <c r="HP209" s="61">
        <f>HN209*HO209</f>
        <v/>
      </c>
      <c r="HQ209" s="61" t="n"/>
      <c r="HR209" s="61" t="inlineStr">
        <is>
          <t>SCHB/VTI</t>
        </is>
      </c>
      <c r="HS209" s="41" t="n">
        <v>0.525</v>
      </c>
      <c r="HT209" s="61">
        <f>'ETF MTD'!$K$28/'ETF MTD'!$K$3-1</f>
        <v/>
      </c>
      <c r="HU209" s="61">
        <f>HS209*HT209</f>
        <v/>
      </c>
      <c r="HV209" s="61" t="n"/>
      <c r="HW209" s="61" t="inlineStr">
        <is>
          <t>SCHB/VTI</t>
        </is>
      </c>
      <c r="HX209" s="41" t="n">
        <v>0.525</v>
      </c>
      <c r="HY209" s="61">
        <f>'ETF MTD'!$K$28/'ETF MTD'!$K$3-1</f>
        <v/>
      </c>
      <c r="HZ209" s="61">
        <f>HX209*HY209</f>
        <v/>
      </c>
      <c r="IA209" s="61" t="n"/>
      <c r="IB209" s="61" t="inlineStr">
        <is>
          <t>SCHB/VTI</t>
        </is>
      </c>
      <c r="IC209" s="41" t="n">
        <v>0.475</v>
      </c>
      <c r="ID209" s="61">
        <f>'ETF MTD'!$K$28/'ETF MTD'!$K$3-1</f>
        <v/>
      </c>
      <c r="IE209" s="61">
        <f>IC209*ID209</f>
        <v/>
      </c>
      <c r="IF209" s="61" t="n"/>
      <c r="IG209" s="61" t="inlineStr">
        <is>
          <t>SCHB/VTI</t>
        </is>
      </c>
      <c r="IH209" s="41" t="n">
        <v>0.475</v>
      </c>
      <c r="II209" s="61">
        <f>'ETF MTD'!$K$28/'ETF MTD'!$K$3-1</f>
        <v/>
      </c>
      <c r="IJ209" s="61">
        <f>IH209*II209</f>
        <v/>
      </c>
      <c r="IK209" s="61" t="n"/>
      <c r="IL209" s="61" t="inlineStr">
        <is>
          <t>SCHB/VTI</t>
        </is>
      </c>
      <c r="IM209" s="41" t="n">
        <v>0.475</v>
      </c>
      <c r="IN209" s="61">
        <f>'ETF MTD'!$K$28/'ETF MTD'!$K$3-1</f>
        <v/>
      </c>
      <c r="IO209" s="61">
        <f>IM209*IN209</f>
        <v/>
      </c>
      <c r="IP209" s="61" t="n"/>
      <c r="IQ209" s="61" t="inlineStr">
        <is>
          <t>SCHB/VTI</t>
        </is>
      </c>
      <c r="IR209" s="41" t="n">
        <v>0.487</v>
      </c>
      <c r="IS209" s="61">
        <f>'ETF MTD'!$K$28/'ETF MTD'!$K$3-1</f>
        <v/>
      </c>
      <c r="IT209" s="61">
        <f>IR209*IS209</f>
        <v/>
      </c>
      <c r="IU209" s="61" t="n"/>
      <c r="IV209" s="61" t="inlineStr">
        <is>
          <t>SCHB/VTI</t>
        </is>
      </c>
      <c r="IW209" s="41" t="n">
        <v>0.5</v>
      </c>
      <c r="IX209" s="61">
        <f>'ETF MTD'!$K$28/'ETF MTD'!$K$3-1</f>
        <v/>
      </c>
      <c r="IY209" s="61">
        <f>IW209*IX209</f>
        <v/>
      </c>
      <c r="IZ209" s="61" t="n"/>
      <c r="JA209" s="61" t="inlineStr">
        <is>
          <t>SCHB/VTI</t>
        </is>
      </c>
      <c r="JB209" s="41" t="n">
        <v>0.5</v>
      </c>
      <c r="JC209" s="61">
        <f>'ETF MTD'!$K$28/'ETF MTD'!$K$3-1</f>
        <v/>
      </c>
      <c r="JD209" s="61">
        <f>JB209*JC209</f>
        <v/>
      </c>
      <c r="JE209" s="61" t="n"/>
      <c r="JF209" s="61" t="inlineStr">
        <is>
          <t>SCHB/VTI</t>
        </is>
      </c>
      <c r="JG209" s="41" t="n">
        <v>0.475</v>
      </c>
      <c r="JH209" s="61">
        <f>'ETF MTD'!$K$28/'ETF MTD'!$K$3-1</f>
        <v/>
      </c>
      <c r="JI209" s="61">
        <f>JG209*JH209</f>
        <v/>
      </c>
      <c r="JJ209" s="61" t="n"/>
      <c r="JK209" s="61" t="inlineStr">
        <is>
          <t>SCHB/VTI</t>
        </is>
      </c>
      <c r="JL209" s="41" t="n">
        <v>0.475</v>
      </c>
      <c r="JM209" s="61">
        <f>'ETF MTD'!$K$28/'ETF MTD'!$K$3-1</f>
        <v/>
      </c>
      <c r="JN209" s="61">
        <f>JL209*JM209</f>
        <v/>
      </c>
      <c r="JO209" s="61" t="n"/>
      <c r="JP209" s="61" t="inlineStr">
        <is>
          <t>SCHB/VTI</t>
        </is>
      </c>
      <c r="JQ209" s="41" t="n">
        <v>0.493</v>
      </c>
      <c r="JR209" s="61">
        <f>'ETF MTD'!$K$28/'ETF MTD'!$K$3-1</f>
        <v/>
      </c>
      <c r="JS209" s="61">
        <f>JQ209*JR209</f>
        <v/>
      </c>
      <c r="JT209" s="61" t="n"/>
      <c r="JU209" s="61" t="inlineStr">
        <is>
          <t>SCHB/VTI</t>
        </is>
      </c>
      <c r="JV209" s="41" t="n">
        <v>0.493</v>
      </c>
      <c r="JW209" s="61">
        <f>'ETF MTD'!$K$28/'ETF MTD'!$K$3-1</f>
        <v/>
      </c>
      <c r="JX209" s="61">
        <f>JV209*JW209</f>
        <v/>
      </c>
      <c r="JY209" s="61" t="n"/>
      <c r="JZ209" s="32" t="inlineStr">
        <is>
          <t>U.S. Equity</t>
        </is>
      </c>
      <c r="KA209" s="41" t="n">
        <v>0.53125</v>
      </c>
      <c r="KB209" s="61">
        <f>'ETF MTD'!$K$28/'ETF MTD'!$K$3-1</f>
        <v/>
      </c>
      <c r="KC209" s="61">
        <f>KA209*KB209</f>
        <v/>
      </c>
      <c r="KD209" s="61" t="n"/>
      <c r="KE209" s="32" t="inlineStr">
        <is>
          <t>U.S. Equity</t>
        </is>
      </c>
      <c r="KF209" s="41" t="n">
        <v>0.53125</v>
      </c>
      <c r="KG209" s="61">
        <f>'ETF MTD'!$K$28/'ETF MTD'!$K$3-1</f>
        <v/>
      </c>
      <c r="KH209" s="61">
        <f>KF209*KG209</f>
        <v/>
      </c>
      <c r="KI209" s="61" t="n"/>
      <c r="KJ209" s="32" t="inlineStr">
        <is>
          <t>U.S. Equity</t>
        </is>
      </c>
      <c r="KK209" s="41" t="n">
        <v>0.55</v>
      </c>
      <c r="KL209" s="61">
        <f>'ETF MTD'!$K$28/'ETF MTD'!$K$3-1</f>
        <v/>
      </c>
      <c r="KM209" s="61">
        <f>KK209*KL209</f>
        <v/>
      </c>
      <c r="KN209" s="61" t="n"/>
      <c r="KO209" s="32" t="inlineStr">
        <is>
          <t>U.S. Equity</t>
        </is>
      </c>
      <c r="KP209" s="41" t="n">
        <v>0.55</v>
      </c>
      <c r="KQ209" s="61">
        <f>'ETF MTD'!$K$28/'ETF MTD'!$K$3-1</f>
        <v/>
      </c>
      <c r="KR209" s="61">
        <f>KP209*KQ209</f>
        <v/>
      </c>
      <c r="KS209" s="61" t="n"/>
      <c r="KT209" s="32" t="inlineStr">
        <is>
          <t>U.S. Equity</t>
        </is>
      </c>
      <c r="KU209" s="41" t="n">
        <v>0.4125</v>
      </c>
      <c r="KV209" s="61">
        <f>'ETF MTD'!$K$28/'ETF MTD'!$K$3-1</f>
        <v/>
      </c>
      <c r="KW209" s="61">
        <f>KU209*KV209</f>
        <v/>
      </c>
      <c r="KX209" s="61" t="n"/>
      <c r="KY209" s="32" t="inlineStr">
        <is>
          <t>U.S. Equity</t>
        </is>
      </c>
      <c r="KZ209" s="41" t="n">
        <v>0.4125</v>
      </c>
      <c r="LA209" s="61">
        <f>'ETF MTD'!$K$28/'ETF MTD'!$K$3-1</f>
        <v/>
      </c>
      <c r="LB209" s="61">
        <f>KZ209*LA209</f>
        <v/>
      </c>
      <c r="LC209" s="61" t="n"/>
      <c r="LD209" s="32" t="inlineStr">
        <is>
          <t>U.S. Equity</t>
        </is>
      </c>
      <c r="LE209" s="41" t="n">
        <v>0.5874999999999999</v>
      </c>
      <c r="LF209" s="61">
        <f>'ETF MTD'!$K$28/'ETF MTD'!$K$3-1</f>
        <v/>
      </c>
      <c r="LG209" s="61">
        <f>LE209*LF209</f>
        <v/>
      </c>
      <c r="LH209" s="61" t="n"/>
      <c r="LI209" s="32" t="inlineStr">
        <is>
          <t>U.S. Equity</t>
        </is>
      </c>
      <c r="LJ209" s="41" t="n">
        <v>0.238</v>
      </c>
      <c r="LK209" s="61">
        <f>'ETF MTD'!$K$28/'ETF MTD'!$K$3-1</f>
        <v/>
      </c>
      <c r="LL209" s="61">
        <f>LJ209*LK209</f>
        <v/>
      </c>
      <c r="LM209" s="61" t="n"/>
      <c r="LN209" s="32" t="inlineStr">
        <is>
          <t>U.S. Equity</t>
        </is>
      </c>
      <c r="LO209" s="41" t="n">
        <v>0.238</v>
      </c>
      <c r="LP209" s="61">
        <f>'ETF MTD'!$K$28/'ETF MTD'!$K$3-1</f>
        <v/>
      </c>
      <c r="LQ209" s="61">
        <f>LO209*LP209</f>
        <v/>
      </c>
      <c r="LR209" s="61" t="n"/>
      <c r="LS209" s="32" t="inlineStr">
        <is>
          <t>U.S. Equity</t>
        </is>
      </c>
      <c r="LT209" s="50" t="n">
        <v>0.238</v>
      </c>
      <c r="LU209" s="61">
        <f>'ETF MTD'!$K$28/'ETF MTD'!$K$3-1</f>
        <v/>
      </c>
      <c r="LV209" s="61">
        <f>LT209*LU209</f>
        <v/>
      </c>
      <c r="LW209" s="61" t="n"/>
      <c r="LX209" s="32" t="inlineStr">
        <is>
          <t>U.S. Equity</t>
        </is>
      </c>
      <c r="LY209" s="50" t="n">
        <v>0.238</v>
      </c>
      <c r="LZ209" s="61">
        <f>'ETF MTD'!$K$28/'ETF MTD'!$K$3-1</f>
        <v/>
      </c>
      <c r="MA209" s="61">
        <f>LY209*LZ209</f>
        <v/>
      </c>
      <c r="MB209" s="61" t="n"/>
      <c r="MC209" s="32" t="inlineStr">
        <is>
          <t>U.S. Equity</t>
        </is>
      </c>
      <c r="MD209" s="50" t="n">
        <v>0.238</v>
      </c>
      <c r="ME209" s="61">
        <f>'ETF MTD'!$K$28/'ETF MTD'!$K$3-1</f>
        <v/>
      </c>
      <c r="MF209" s="61">
        <f>MD209*ME209</f>
        <v/>
      </c>
      <c r="MG209" s="61" t="n"/>
      <c r="MH209" s="32" t="inlineStr">
        <is>
          <t>U.S. Equity</t>
        </is>
      </c>
      <c r="MI209" s="50" t="n">
        <v>0.238</v>
      </c>
      <c r="MJ209" s="61">
        <f>'ETF MTD'!$K$28/'ETF MTD'!$K$3-1</f>
        <v/>
      </c>
      <c r="MK209" s="61">
        <f>MI209*MJ209</f>
        <v/>
      </c>
      <c r="ML209" s="61" t="n"/>
      <c r="MM209" s="32" t="inlineStr">
        <is>
          <t>U.S. Equity</t>
        </is>
      </c>
      <c r="MN209" s="50" t="n">
        <v>0.238</v>
      </c>
      <c r="MO209" s="61">
        <f>'ETF MTD'!$K$28/'ETF MTD'!$K$3-1</f>
        <v/>
      </c>
      <c r="MP209" s="61">
        <f>MN209*MO209</f>
        <v/>
      </c>
      <c r="MQ209" s="33" t="n"/>
      <c r="MR209" s="32" t="inlineStr">
        <is>
          <t>U.S. Equity</t>
        </is>
      </c>
      <c r="MS209" s="50" t="n">
        <v>0.38125</v>
      </c>
      <c r="MT209" s="61">
        <f>'ETF MTD'!$K$28/'ETF MTD'!$K$3-1</f>
        <v/>
      </c>
      <c r="MU209" s="61">
        <f>MS209*MT209</f>
        <v/>
      </c>
      <c r="MV209" s="61" t="n"/>
      <c r="MW209" s="32" t="inlineStr">
        <is>
          <t>U.S. Equity</t>
        </is>
      </c>
      <c r="MX209" s="50" t="n">
        <v>0.238</v>
      </c>
      <c r="MY209" s="61">
        <f>'ETF MTD'!$K$28/'ETF MTD'!$K$3-1</f>
        <v/>
      </c>
      <c r="MZ209" s="61">
        <f>MX209*MY209</f>
        <v/>
      </c>
      <c r="NA209" s="33" t="n"/>
      <c r="NB209" s="32" t="inlineStr">
        <is>
          <t>U.S. Equity</t>
        </is>
      </c>
      <c r="NC209" s="41" t="n">
        <v>0.35625</v>
      </c>
      <c r="ND209" s="61">
        <f>'ETF MTD'!$K$28/'ETF MTD'!$K$3-1</f>
        <v/>
      </c>
      <c r="NE209" s="61">
        <f>NC209*ND209</f>
        <v/>
      </c>
      <c r="NF209" s="33" t="n"/>
      <c r="NG209" s="32" t="inlineStr">
        <is>
          <t>U.S. Equity</t>
        </is>
      </c>
      <c r="NH209" s="41" t="n">
        <v>0.381</v>
      </c>
      <c r="NI209" s="61">
        <f>'ETF MTD'!$K$28/'ETF MTD'!$K$3-1</f>
        <v/>
      </c>
      <c r="NJ209" s="61">
        <f>NH209*NI209</f>
        <v/>
      </c>
      <c r="NK209" s="33" t="n"/>
      <c r="NL209" s="32" t="inlineStr">
        <is>
          <t>U.S. Equity</t>
        </is>
      </c>
      <c r="NM209" s="41" t="n">
        <v>0.3813</v>
      </c>
      <c r="NN209" s="61">
        <f>'ETF MTD'!$K$28/'ETF MTD'!$K$3-1</f>
        <v/>
      </c>
      <c r="NO209" s="61">
        <f>NM209*NN209</f>
        <v/>
      </c>
      <c r="NP209" s="33" t="n"/>
      <c r="NQ209" s="32" t="inlineStr">
        <is>
          <t>U.S. Equity</t>
        </is>
      </c>
      <c r="NR209" s="41" t="n">
        <v>0.5575</v>
      </c>
      <c r="NS209" s="61">
        <f>'ETF MTD'!$K$28/'ETF MTD'!$K$3-1</f>
        <v/>
      </c>
      <c r="NT209" s="61">
        <f>NR209*NS209</f>
        <v/>
      </c>
      <c r="NU209" s="33" t="n"/>
      <c r="NV209" s="32" t="inlineStr">
        <is>
          <t>U.S. Equity</t>
        </is>
      </c>
      <c r="NW209" s="41" t="n">
        <v>0.5575</v>
      </c>
      <c r="NX209" s="61">
        <f>'ETF MTD'!$K$28/'ETF MTD'!$K$3-1</f>
        <v/>
      </c>
      <c r="NY209" s="61">
        <f>NW209*NX209</f>
        <v/>
      </c>
      <c r="NZ209" s="33" t="n"/>
      <c r="OA209" s="32" t="inlineStr">
        <is>
          <t>U.S. Equity</t>
        </is>
      </c>
      <c r="OB209" s="41" t="n">
        <v>0.5575</v>
      </c>
      <c r="OC209" s="61">
        <f>'ETF MTD'!$K$28/'ETF MTD'!$K$3-1</f>
        <v/>
      </c>
      <c r="OD209" s="61">
        <f>OB209*OC209</f>
        <v/>
      </c>
      <c r="OE209" s="33" t="n"/>
      <c r="OF209" s="32" t="inlineStr">
        <is>
          <t>U.S. Equity</t>
        </is>
      </c>
      <c r="OG209" s="41" t="n">
        <v>0.5325</v>
      </c>
      <c r="OH209" s="61">
        <f>'ETF MTD'!$K$28/'ETF MTD'!$K$3-1</f>
        <v/>
      </c>
      <c r="OI209" s="61">
        <f>OG209*OH209</f>
        <v/>
      </c>
      <c r="OJ209" s="33" t="n"/>
      <c r="OK209" s="32" t="inlineStr">
        <is>
          <t>U.S. Equity</t>
        </is>
      </c>
      <c r="OL209" s="41" t="n">
        <v>0.601</v>
      </c>
      <c r="OM209" s="61">
        <f>'ETF MTD'!$K$28/'ETF MTD'!$K$3-1</f>
        <v/>
      </c>
      <c r="ON209" s="61">
        <f>OL209*OM209</f>
        <v/>
      </c>
      <c r="OO209" s="33" t="n"/>
      <c r="OP209" s="32" t="inlineStr">
        <is>
          <t>U.S. Equity</t>
        </is>
      </c>
      <c r="OQ209" s="41" t="n">
        <v>0.4138</v>
      </c>
      <c r="OR209" s="61">
        <f>'ETF MTD'!$K$28/'ETF MTD'!$K$3-1</f>
        <v/>
      </c>
      <c r="OS209" s="61">
        <f>OQ209*OR209</f>
        <v/>
      </c>
      <c r="OT209" s="33" t="n"/>
      <c r="OU209" s="32" t="inlineStr">
        <is>
          <t>U.S. Equity</t>
        </is>
      </c>
      <c r="OV209" s="41" t="n">
        <v>0.4575</v>
      </c>
      <c r="OW209" s="61">
        <f>'ETF MTD'!$K$28/'ETF MTD'!$K$3-1</f>
        <v/>
      </c>
      <c r="OX209" s="61">
        <f>OV209*OW209</f>
        <v/>
      </c>
      <c r="OY209" s="33" t="n"/>
      <c r="OZ209" s="32" t="inlineStr">
        <is>
          <t>U.S. Equity</t>
        </is>
      </c>
      <c r="PA209" s="41" t="n">
        <v>0.5888</v>
      </c>
      <c r="PB209" s="61">
        <f>'ETF MTD'!$K$28/'ETF MTD'!$K$3-1</f>
        <v/>
      </c>
      <c r="PC209" s="61">
        <f>PA209*PB209</f>
        <v/>
      </c>
      <c r="PD209" s="33" t="n"/>
      <c r="PE209" s="32" t="inlineStr">
        <is>
          <t>U.S. Equity</t>
        </is>
      </c>
      <c r="PF209" s="41" t="n">
        <v>0.551</v>
      </c>
      <c r="PG209" s="61">
        <f>'ETF MTD'!$K$28/'ETF MTD'!$K$3-1</f>
        <v/>
      </c>
      <c r="PH209" s="61">
        <f>PF209*PG209</f>
        <v/>
      </c>
      <c r="PI209" s="33" t="n"/>
      <c r="PJ209" s="32" t="inlineStr">
        <is>
          <t>U.S. Equity</t>
        </is>
      </c>
      <c r="PK209" s="41">
        <f>0.98-SUM(PK210:PK219)</f>
        <v/>
      </c>
      <c r="PL209" s="61">
        <f>'ETF MTD'!$K$28/'ETF MTD'!$K$3-1</f>
        <v/>
      </c>
      <c r="PM209" s="61">
        <f>PK209*PL209</f>
        <v/>
      </c>
      <c r="PN209" s="33" t="n"/>
      <c r="PO209" s="32" t="inlineStr">
        <is>
          <t>U.S. Equity</t>
        </is>
      </c>
      <c r="PP209" s="41">
        <f>0.98-SUM(PP210:PP219)</f>
        <v/>
      </c>
      <c r="PQ209" s="61">
        <f>'ETF MTD'!$K$28/'ETF MTD'!$K$3-1</f>
        <v/>
      </c>
      <c r="PR209" s="61">
        <f>PP209*PQ209</f>
        <v/>
      </c>
      <c r="PS209" s="33" t="n"/>
      <c r="PT209" s="32" t="inlineStr">
        <is>
          <t>U.S. Equity</t>
        </is>
      </c>
      <c r="PU209" s="41">
        <f>0.98-SUM(PU210:PU219)</f>
        <v/>
      </c>
      <c r="PV209" s="61">
        <f>'ETF MTD'!$K$28/'ETF MTD'!$K$3-1</f>
        <v/>
      </c>
      <c r="PW209" s="61">
        <f>PU209*PV209</f>
        <v/>
      </c>
      <c r="PX209" s="33" t="n"/>
      <c r="PY209" s="32" t="inlineStr">
        <is>
          <t>U.S. Equity</t>
        </is>
      </c>
      <c r="PZ209" s="50" t="n">
        <v>0.5580000000000001</v>
      </c>
      <c r="QA209" s="61">
        <f>'ETF MTD'!$K$28/'ETF MTD'!$K$3-1</f>
        <v/>
      </c>
      <c r="QB209" s="61">
        <f>PZ209*QA209</f>
        <v/>
      </c>
      <c r="QC209" s="33" t="n"/>
      <c r="QD209" s="32" t="inlineStr">
        <is>
          <t>U.S. Equity</t>
        </is>
      </c>
      <c r="QE209" s="50" t="n">
        <v>0.5580000000000001</v>
      </c>
      <c r="QF209" s="61">
        <f>'ETF MTD'!$K$28/'ETF MTD'!$K$3-1</f>
        <v/>
      </c>
      <c r="QG209" s="61">
        <f>QE209*QF209</f>
        <v/>
      </c>
      <c r="QH209" s="61" t="n"/>
      <c r="QI209" s="32" t="inlineStr">
        <is>
          <t>U.S. Equity</t>
        </is>
      </c>
      <c r="QJ209" s="41" t="n">
        <v>0.545</v>
      </c>
      <c r="QK209" s="61">
        <f>'ETF MTD'!$K$28/'ETF MTD'!$K$3-1</f>
        <v/>
      </c>
      <c r="QL209" s="61">
        <f>QJ209*QK209</f>
        <v/>
      </c>
      <c r="QM209" s="33" t="n"/>
      <c r="QN209" s="32" t="inlineStr">
        <is>
          <t>U.S. Equity</t>
        </is>
      </c>
      <c r="QO209" s="41" t="n">
        <v>0.505</v>
      </c>
      <c r="QP209" s="61">
        <f>'ETF MTD'!$K$28/'ETF MTD'!$K$3-1</f>
        <v/>
      </c>
      <c r="QQ209" s="61">
        <f>QO209*QP209</f>
        <v/>
      </c>
      <c r="QR209" s="33" t="n"/>
      <c r="QS209" s="32" t="inlineStr">
        <is>
          <t>U.S. Equity</t>
        </is>
      </c>
      <c r="QT209" s="41" t="n">
        <v>0.505</v>
      </c>
      <c r="QU209" s="61">
        <f>'ETF MTD'!$K$28/'ETF MTD'!$K$3-1</f>
        <v/>
      </c>
      <c r="QV209" s="61">
        <f>QT209*QU209</f>
        <v/>
      </c>
      <c r="QW209" s="33" t="n"/>
      <c r="QX209" s="32" t="inlineStr">
        <is>
          <t>U.S. Equity</t>
        </is>
      </c>
      <c r="QY209" s="41" t="n">
        <v>0.475</v>
      </c>
      <c r="QZ209" s="61">
        <f>'ETF MTD'!$K$28/'ETF MTD'!$K$3-1</f>
        <v/>
      </c>
      <c r="RA209" s="61">
        <f>QY209*QZ209</f>
        <v/>
      </c>
      <c r="RB209" s="33" t="n"/>
      <c r="RC209" s="32" t="inlineStr">
        <is>
          <t>U.S. Equity</t>
        </is>
      </c>
      <c r="RD209" s="41" t="n">
        <v>0.475</v>
      </c>
      <c r="RE209" s="61">
        <f>'ETF MTD'!$K$28/'ETF MTD'!$K$3-1</f>
        <v/>
      </c>
      <c r="RF209" s="61">
        <f>RD209*RE209</f>
        <v/>
      </c>
      <c r="RG209" s="33" t="n"/>
      <c r="RH209" s="32" t="inlineStr">
        <is>
          <t>U.S. Equity</t>
        </is>
      </c>
      <c r="RI209" s="41" t="n">
        <v>0.5413</v>
      </c>
      <c r="RJ209" s="61">
        <f>'ETF MTD'!$K$28/'ETF MTD'!$K$3-1</f>
        <v/>
      </c>
      <c r="RK209" s="61">
        <f>RI209*RJ209</f>
        <v/>
      </c>
      <c r="RL209" s="33" t="n"/>
      <c r="RM209" s="132" t="n">
        <v>0.475</v>
      </c>
      <c r="RN209" s="261">
        <f>RM209*0.5</f>
        <v/>
      </c>
    </row>
    <row r="210">
      <c r="U210" s="33" t="n"/>
      <c r="V210" s="33" t="n"/>
      <c r="W210" s="33" t="n"/>
      <c r="X210" s="33" t="n"/>
      <c r="Y210" s="33" t="n"/>
      <c r="Z210" s="33" t="n"/>
      <c r="AA210" s="33" t="n"/>
      <c r="AB210" s="33" t="n"/>
      <c r="AC210" s="33" t="n"/>
      <c r="AD210" s="33" t="n"/>
      <c r="AE210" s="33" t="n"/>
      <c r="AF210" s="33" t="n"/>
      <c r="AG210" s="33" t="n"/>
      <c r="AH210" s="33" t="n"/>
      <c r="AI210" s="33" t="n"/>
      <c r="AJ210" s="33" t="n"/>
      <c r="AK210" s="33" t="n"/>
      <c r="AL210" s="33" t="n"/>
      <c r="AM210" s="33" t="n"/>
      <c r="AN210" s="33" t="n"/>
      <c r="AO210" s="33" t="n"/>
      <c r="AP210" s="33" t="n"/>
      <c r="AQ210" s="33" t="n"/>
      <c r="AR210" s="33" t="n"/>
      <c r="AS210" s="33" t="n"/>
      <c r="AT210" s="33" t="n"/>
      <c r="AU210" s="33" t="n"/>
      <c r="AV210" s="33" t="n"/>
      <c r="AW210" s="33" t="n"/>
      <c r="AX210" s="33" t="n"/>
      <c r="AY210" s="33" t="n"/>
      <c r="AZ210" s="33" t="n"/>
      <c r="BA210" s="33" t="n"/>
      <c r="BB210" s="33" t="n"/>
      <c r="BC210" s="33" t="n"/>
      <c r="BD210" s="33" t="n"/>
      <c r="BE210" s="33" t="n"/>
      <c r="BF210" s="33" t="n"/>
      <c r="BG210" s="33" t="n"/>
      <c r="BH210" s="33" t="n"/>
      <c r="BI210" s="33" t="n"/>
      <c r="BJ210" s="33" t="n"/>
      <c r="BK210" s="33" t="n"/>
      <c r="BL210" s="33" t="n"/>
      <c r="BM210" s="33" t="n"/>
      <c r="BN210" s="33" t="inlineStr">
        <is>
          <t>SCHF/VEU</t>
        </is>
      </c>
      <c r="BO210" s="49" t="n">
        <v>0.15</v>
      </c>
      <c r="BP210" s="61">
        <f>'ETF MTD'!$VO$28/'ETF MTD'!$VO$3-1</f>
        <v/>
      </c>
      <c r="BQ210" s="61">
        <f>BO210*BP210</f>
        <v/>
      </c>
      <c r="BR210" s="61" t="n"/>
      <c r="BS210" s="33" t="inlineStr">
        <is>
          <t>SCHF/VEU</t>
        </is>
      </c>
      <c r="BT210" s="49" t="n">
        <v>0.15</v>
      </c>
      <c r="BU210" s="61">
        <f>'ETF MTD'!$VO$28/'ETF MTD'!$VO$3-1</f>
        <v/>
      </c>
      <c r="BV210" s="61">
        <f>BT210*BU210</f>
        <v/>
      </c>
      <c r="BW210" s="61" t="n"/>
      <c r="BX210" s="33" t="inlineStr">
        <is>
          <t>SCHF/VEU</t>
        </is>
      </c>
      <c r="BY210" s="49" t="n">
        <v>0.15</v>
      </c>
      <c r="BZ210" s="61">
        <f>'ETF MTD'!$VO$28/'ETF MTD'!$VO$3-1</f>
        <v/>
      </c>
      <c r="CA210" s="61">
        <f>BY210*BZ210</f>
        <v/>
      </c>
      <c r="CB210" s="61" t="n"/>
      <c r="CC210" s="33" t="inlineStr">
        <is>
          <t>SCHF/VEU</t>
        </is>
      </c>
      <c r="CD210" s="49" t="n">
        <v>0.15</v>
      </c>
      <c r="CE210" s="61">
        <f>'ETF MTD'!$VO$28/'ETF MTD'!$VO$3-1</f>
        <v/>
      </c>
      <c r="CF210" s="61">
        <f>CD210*CE210</f>
        <v/>
      </c>
      <c r="CG210" s="61" t="n"/>
      <c r="CH210" s="33" t="inlineStr">
        <is>
          <t>SCHF/VEU</t>
        </is>
      </c>
      <c r="CI210" s="49" t="n">
        <v>0.15</v>
      </c>
      <c r="CJ210" s="61">
        <f>'ETF MTD'!$VO$28/'ETF MTD'!$VO$3-1</f>
        <v/>
      </c>
      <c r="CK210" s="61">
        <f>CI210*CJ210</f>
        <v/>
      </c>
      <c r="CL210" s="61" t="n"/>
      <c r="CM210" s="33" t="inlineStr">
        <is>
          <t>SCHF/VEU</t>
        </is>
      </c>
      <c r="CN210" s="49" t="n">
        <v>0.1125</v>
      </c>
      <c r="CO210" s="61">
        <f>'ETF MTD'!$VO$28/'ETF MTD'!$VO$3-1</f>
        <v/>
      </c>
      <c r="CP210" s="61">
        <f>CN210*CO210</f>
        <v/>
      </c>
      <c r="CQ210" s="61" t="n"/>
      <c r="CR210" s="33" t="inlineStr">
        <is>
          <t>SCHF/VEU</t>
        </is>
      </c>
      <c r="CS210" s="49" t="n">
        <v>0.1688</v>
      </c>
      <c r="CT210" s="61">
        <f>'ETF MTD'!$VO$28/'ETF MTD'!$VO$3-1</f>
        <v/>
      </c>
      <c r="CU210" s="61">
        <f>CS210*CT210</f>
        <v/>
      </c>
      <c r="CV210" s="61" t="n"/>
      <c r="CW210" s="33" t="inlineStr">
        <is>
          <t>SCHF/VEU</t>
        </is>
      </c>
      <c r="CX210" s="49" t="n">
        <v>0.1125</v>
      </c>
      <c r="CY210" s="61">
        <f>'ETF MTD'!$VO$28/'ETF MTD'!$VO$3-1</f>
        <v/>
      </c>
      <c r="CZ210" s="61">
        <f>CX210*CY210</f>
        <v/>
      </c>
      <c r="DA210" s="61" t="n"/>
      <c r="DB210" s="33" t="inlineStr">
        <is>
          <t>SCHF/VEU</t>
        </is>
      </c>
      <c r="DC210" s="49" t="n">
        <v>0.1125</v>
      </c>
      <c r="DD210" s="61">
        <f>'ETF MTD'!$VO$28/'ETF MTD'!$VO$3-1</f>
        <v/>
      </c>
      <c r="DE210" s="61">
        <f>DC210*DD210</f>
        <v/>
      </c>
      <c r="DF210" s="61" t="n"/>
      <c r="DG210" s="33" t="inlineStr">
        <is>
          <t>SCHF/VEU</t>
        </is>
      </c>
      <c r="DH210" s="49" t="n">
        <v>0.075</v>
      </c>
      <c r="DI210" s="61">
        <f>'ETF MTD'!$VO$28/'ETF MTD'!$VO$3-1</f>
        <v/>
      </c>
      <c r="DJ210" s="61">
        <f>DH210*DI210</f>
        <v/>
      </c>
      <c r="DK210" s="61" t="n"/>
      <c r="DL210" s="33" t="inlineStr">
        <is>
          <t>SCHF/VEU</t>
        </is>
      </c>
      <c r="DM210" s="49" t="n">
        <v>0.075</v>
      </c>
      <c r="DN210" s="61">
        <f>'ETF MTD'!$VO$28/'ETF MTD'!$VO$3-1</f>
        <v/>
      </c>
      <c r="DO210" s="61">
        <f>DM210*DN210</f>
        <v/>
      </c>
      <c r="DP210" s="61" t="n"/>
      <c r="DQ210" s="33" t="inlineStr">
        <is>
          <t>SCHF/VEU</t>
        </is>
      </c>
      <c r="DR210" s="49" t="n">
        <v>0.075</v>
      </c>
      <c r="DS210" s="61">
        <f>'ETF MTD'!$VO$28/'ETF MTD'!$VO$3-1</f>
        <v/>
      </c>
      <c r="DT210" s="61">
        <f>DR210*DS210</f>
        <v/>
      </c>
      <c r="DU210" s="61" t="n"/>
      <c r="DV210" s="33" t="inlineStr">
        <is>
          <t>SCHF/VEU</t>
        </is>
      </c>
      <c r="DW210" s="49" t="n">
        <v>0.075</v>
      </c>
      <c r="DX210" s="61">
        <f>'ETF MTD'!$VO$28/'ETF MTD'!$VO$3-1</f>
        <v/>
      </c>
      <c r="DY210" s="61">
        <f>DW210*DX210</f>
        <v/>
      </c>
      <c r="DZ210" s="61" t="n"/>
      <c r="EA210" s="33" t="inlineStr">
        <is>
          <t>SCHF/VEU</t>
        </is>
      </c>
      <c r="EB210" s="49" t="n">
        <v>0.075</v>
      </c>
      <c r="EC210" s="61">
        <f>'ETF MTD'!$VO$28/'ETF MTD'!$VO$3-1</f>
        <v/>
      </c>
      <c r="ED210" s="61">
        <f>EB210*EC210</f>
        <v/>
      </c>
      <c r="EE210" s="61" t="n"/>
      <c r="EF210" s="33" t="inlineStr">
        <is>
          <t>SCHF/VEU</t>
        </is>
      </c>
      <c r="EG210" s="49" t="n">
        <v>0.075</v>
      </c>
      <c r="EH210" s="61">
        <f>'ETF MTD'!$VO$28/'ETF MTD'!$VO$3-1</f>
        <v/>
      </c>
      <c r="EI210" s="61">
        <f>EG210*EH210</f>
        <v/>
      </c>
      <c r="EJ210" s="61" t="n"/>
      <c r="EK210" s="33" t="inlineStr">
        <is>
          <t>SCHF/VEU</t>
        </is>
      </c>
      <c r="EL210" s="49" t="n">
        <v>0.075</v>
      </c>
      <c r="EM210" s="61">
        <f>'ETF MTD'!$VO$28/'ETF MTD'!$VO$3-1</f>
        <v/>
      </c>
      <c r="EN210" s="61">
        <f>EL210*EM210</f>
        <v/>
      </c>
      <c r="EO210" s="61" t="n"/>
      <c r="EP210" s="33" t="inlineStr">
        <is>
          <t>SCHF/VEU</t>
        </is>
      </c>
      <c r="EQ210" s="49" t="n">
        <v>0.1125</v>
      </c>
      <c r="ER210" s="61">
        <f>'ETF MTD'!$VO$28/'ETF MTD'!$VO$3-1</f>
        <v/>
      </c>
      <c r="ES210" s="61">
        <f>EQ210*ER210</f>
        <v/>
      </c>
      <c r="ET210" s="61" t="n"/>
      <c r="EU210" s="33" t="inlineStr">
        <is>
          <t>SCHF/VEU</t>
        </is>
      </c>
      <c r="EV210" s="49" t="n">
        <v>0.1125</v>
      </c>
      <c r="EW210" s="61">
        <f>'ETF MTD'!$VO$28/'ETF MTD'!$VO$3-1</f>
        <v/>
      </c>
      <c r="EX210" s="61">
        <f>EV210*EW210</f>
        <v/>
      </c>
      <c r="EY210" s="61" t="n"/>
      <c r="EZ210" s="33" t="inlineStr">
        <is>
          <t>SCHF/VEU</t>
        </is>
      </c>
      <c r="FA210" s="49" t="n">
        <v>0.15</v>
      </c>
      <c r="FB210" s="61">
        <f>'ETF MTD'!$VO$28/'ETF MTD'!$VO$3-1</f>
        <v/>
      </c>
      <c r="FC210" s="61">
        <f>FA210*FB210</f>
        <v/>
      </c>
      <c r="FD210" s="61" t="n"/>
      <c r="FE210" s="33" t="inlineStr">
        <is>
          <t>SCHF/VEU</t>
        </is>
      </c>
      <c r="FF210" s="49" t="n">
        <v>0.075</v>
      </c>
      <c r="FG210" s="61">
        <f>'ETF MTD'!$VO$28/'ETF MTD'!$VO$3-1</f>
        <v/>
      </c>
      <c r="FH210" s="61">
        <f>FF210*FG210</f>
        <v/>
      </c>
      <c r="FI210" s="61" t="n"/>
      <c r="FJ210" s="33" t="inlineStr">
        <is>
          <t>SCHF/VEU</t>
        </is>
      </c>
      <c r="FK210" s="49" t="n">
        <v>0.1125</v>
      </c>
      <c r="FL210" s="61">
        <f>'ETF MTD'!$VO$28/'ETF MTD'!$VO$3-1</f>
        <v/>
      </c>
      <c r="FM210" s="61">
        <f>FK210*FL210</f>
        <v/>
      </c>
      <c r="FN210" s="61" t="n"/>
      <c r="FO210" s="33" t="inlineStr">
        <is>
          <t>SCHF/VEU</t>
        </is>
      </c>
      <c r="FP210" s="49" t="n">
        <v>0.15</v>
      </c>
      <c r="FQ210" s="61">
        <f>'ETF MTD'!$VO$28/'ETF MTD'!$VO$3-1</f>
        <v/>
      </c>
      <c r="FR210" s="61">
        <f>FP210*FQ210</f>
        <v/>
      </c>
      <c r="FS210" s="61" t="n"/>
      <c r="FT210" s="33" t="inlineStr">
        <is>
          <t>SCHF/VEU</t>
        </is>
      </c>
      <c r="FU210" s="49" t="n">
        <v>0.075</v>
      </c>
      <c r="FV210" s="61">
        <f>'ETF MTD'!$VO$28/'ETF MTD'!$VO$3-1</f>
        <v/>
      </c>
      <c r="FW210" s="61">
        <f>FU210*FV210</f>
        <v/>
      </c>
      <c r="FX210" s="61" t="n"/>
      <c r="FY210" s="33" t="inlineStr">
        <is>
          <t>SCHF/VEU</t>
        </is>
      </c>
      <c r="FZ210" s="41" t="n">
        <v>0.13125</v>
      </c>
      <c r="GA210" s="61">
        <f>'ETF MTD'!$VO$28/'ETF MTD'!$VO$3-1</f>
        <v/>
      </c>
      <c r="GB210" s="61">
        <f>FZ210*GA210</f>
        <v/>
      </c>
      <c r="GC210" s="61" t="n"/>
      <c r="GD210" s="33" t="inlineStr">
        <is>
          <t>SCHF/VEU</t>
        </is>
      </c>
      <c r="GE210" s="41" t="n">
        <v>0.16875</v>
      </c>
      <c r="GF210" s="61">
        <f>'ETF MTD'!$VO$28/'ETF MTD'!$VO$3-1</f>
        <v/>
      </c>
      <c r="GG210" s="61">
        <f>GE210*GF210</f>
        <v/>
      </c>
      <c r="GH210" s="61" t="n"/>
      <c r="GI210" s="33" t="inlineStr">
        <is>
          <t>SCHF/VEU</t>
        </is>
      </c>
      <c r="GJ210" s="41" t="n">
        <v>0.15</v>
      </c>
      <c r="GK210" s="61">
        <f>'ETF MTD'!$VO$28/'ETF MTD'!$VO$3-1</f>
        <v/>
      </c>
      <c r="GL210" s="61">
        <f>GJ210*GK210</f>
        <v/>
      </c>
      <c r="GM210" s="61" t="n"/>
      <c r="GN210" s="33" t="inlineStr">
        <is>
          <t>SCHF/VEU</t>
        </is>
      </c>
      <c r="GO210" s="41" t="n">
        <v>0.15</v>
      </c>
      <c r="GP210" s="61">
        <f>'ETF MTD'!$VO$28/'ETF MTD'!$VO$3-1</f>
        <v/>
      </c>
      <c r="GQ210" s="61">
        <f>GO210*GP210</f>
        <v/>
      </c>
      <c r="GR210" s="61" t="n"/>
      <c r="GS210" s="33" t="inlineStr">
        <is>
          <t>SCHF/VEU</t>
        </is>
      </c>
      <c r="GT210" s="41" t="n">
        <v>0.15</v>
      </c>
      <c r="GU210" s="61">
        <f>'ETF MTD'!$VO$28/'ETF MTD'!$VO$3-1</f>
        <v/>
      </c>
      <c r="GV210" s="61">
        <f>GT210*GU210</f>
        <v/>
      </c>
      <c r="GW210" s="61" t="n"/>
      <c r="GX210" s="33" t="inlineStr">
        <is>
          <t>SCHF/VEU</t>
        </is>
      </c>
      <c r="GY210" s="41" t="n">
        <v>0.1125</v>
      </c>
      <c r="GZ210" s="61">
        <f>'ETF MTD'!$VO$28/'ETF MTD'!$VO$3-1</f>
        <v/>
      </c>
      <c r="HA210" s="61">
        <f>GY210*GZ210</f>
        <v/>
      </c>
      <c r="HB210" s="61" t="n"/>
      <c r="HC210" s="33" t="inlineStr">
        <is>
          <t>SCHF/VEU</t>
        </is>
      </c>
      <c r="HD210" s="41" t="n">
        <v>0.075</v>
      </c>
      <c r="HE210" s="61">
        <f>'ETF MTD'!$VO$28/'ETF MTD'!$VO$3-1</f>
        <v/>
      </c>
      <c r="HF210" s="61">
        <f>HD210*HE210</f>
        <v/>
      </c>
      <c r="HG210" s="61" t="n"/>
      <c r="HH210" s="33" t="inlineStr">
        <is>
          <t>SCHF/VEU</t>
        </is>
      </c>
      <c r="HI210" s="41" t="n">
        <v>0.075</v>
      </c>
      <c r="HJ210" s="61">
        <f>'ETF MTD'!$VO$28/'ETF MTD'!$VO$3-1</f>
        <v/>
      </c>
      <c r="HK210" s="61">
        <f>HI210*HJ210</f>
        <v/>
      </c>
      <c r="HL210" s="61" t="n"/>
      <c r="HM210" s="33" t="inlineStr">
        <is>
          <t>SCHF/VEU</t>
        </is>
      </c>
      <c r="HN210" s="41" t="n">
        <v>0.113</v>
      </c>
      <c r="HO210" s="61">
        <f>'ETF MTD'!$VO$28/'ETF MTD'!$VO$3-1</f>
        <v/>
      </c>
      <c r="HP210" s="61">
        <f>HN210*HO210</f>
        <v/>
      </c>
      <c r="HQ210" s="61" t="n"/>
      <c r="HR210" s="33" t="inlineStr">
        <is>
          <t>SCHF/VEU</t>
        </is>
      </c>
      <c r="HS210" s="41" t="n">
        <v>0.15</v>
      </c>
      <c r="HT210" s="61">
        <f>'ETF MTD'!$VO$28/'ETF MTD'!$VO$3-1</f>
        <v/>
      </c>
      <c r="HU210" s="61">
        <f>HS210*HT210</f>
        <v/>
      </c>
      <c r="HV210" s="61" t="n"/>
      <c r="HW210" s="33" t="inlineStr">
        <is>
          <t>SCHF/VEU</t>
        </is>
      </c>
      <c r="HX210" s="41" t="n">
        <v>0.15</v>
      </c>
      <c r="HY210" s="61">
        <f>'ETF MTD'!$VO$28/'ETF MTD'!$VO$3-1</f>
        <v/>
      </c>
      <c r="HZ210" s="61">
        <f>HX210*HY210</f>
        <v/>
      </c>
      <c r="IA210" s="61" t="n"/>
      <c r="IB210" s="33" t="inlineStr">
        <is>
          <t>SCHF/VEU</t>
        </is>
      </c>
      <c r="IC210" s="41" t="n">
        <v>0.15</v>
      </c>
      <c r="ID210" s="61">
        <f>'ETF MTD'!$VO$28/'ETF MTD'!$VO$3-1</f>
        <v/>
      </c>
      <c r="IE210" s="61">
        <f>IC210*ID210</f>
        <v/>
      </c>
      <c r="IF210" s="61" t="n"/>
      <c r="IG210" s="33" t="inlineStr">
        <is>
          <t>SCHF/VEU</t>
        </is>
      </c>
      <c r="IH210" s="41" t="n">
        <v>0.15</v>
      </c>
      <c r="II210" s="61">
        <f>'ETF MTD'!$VO$28/'ETF MTD'!$VO$3-1</f>
        <v/>
      </c>
      <c r="IJ210" s="61">
        <f>IH210*II210</f>
        <v/>
      </c>
      <c r="IK210" s="61" t="n"/>
      <c r="IL210" s="33" t="inlineStr">
        <is>
          <t>SCHF/VEU</t>
        </is>
      </c>
      <c r="IM210" s="41" t="n">
        <v>0.15</v>
      </c>
      <c r="IN210" s="61">
        <f>'ETF MTD'!$VO$28/'ETF MTD'!$VO$3-1</f>
        <v/>
      </c>
      <c r="IO210" s="61">
        <f>IM210*IN210</f>
        <v/>
      </c>
      <c r="IP210" s="61" t="n"/>
      <c r="IQ210" s="33" t="inlineStr">
        <is>
          <t>SCHF/VEU</t>
        </is>
      </c>
      <c r="IR210" s="41" t="n">
        <v>0.15</v>
      </c>
      <c r="IS210" s="61">
        <f>'ETF MTD'!$VO$28/'ETF MTD'!$VO$3-1</f>
        <v/>
      </c>
      <c r="IT210" s="61">
        <f>IR210*IS210</f>
        <v/>
      </c>
      <c r="IU210" s="61" t="n"/>
      <c r="IV210" s="33" t="inlineStr">
        <is>
          <t>SCHF/VEU</t>
        </is>
      </c>
      <c r="IW210" s="41" t="n">
        <v>0.15</v>
      </c>
      <c r="IX210" s="61">
        <f>'ETF MTD'!$VO$28/'ETF MTD'!$VO$3-1</f>
        <v/>
      </c>
      <c r="IY210" s="61">
        <f>IW210*IX210</f>
        <v/>
      </c>
      <c r="IZ210" s="61" t="n"/>
      <c r="JA210" s="33" t="inlineStr">
        <is>
          <t>SCHF/VEU</t>
        </is>
      </c>
      <c r="JB210" s="41" t="n">
        <v>0.15</v>
      </c>
      <c r="JC210" s="61">
        <f>'ETF MTD'!$VO$28/'ETF MTD'!$VO$3-1</f>
        <v/>
      </c>
      <c r="JD210" s="61">
        <f>JB210*JC210</f>
        <v/>
      </c>
      <c r="JE210" s="61" t="n"/>
      <c r="JF210" s="33" t="inlineStr">
        <is>
          <t>SCHF/VEU</t>
        </is>
      </c>
      <c r="JG210" s="41" t="n">
        <v>0.15</v>
      </c>
      <c r="JH210" s="61">
        <f>'ETF MTD'!$VO$28/'ETF MTD'!$VO$3-1</f>
        <v/>
      </c>
      <c r="JI210" s="61">
        <f>JG210*JH210</f>
        <v/>
      </c>
      <c r="JJ210" s="61" t="n"/>
      <c r="JK210" s="33" t="inlineStr">
        <is>
          <t>SCHF/VEU</t>
        </is>
      </c>
      <c r="JL210" s="41" t="n">
        <v>0.15</v>
      </c>
      <c r="JM210" s="61">
        <f>'ETF MTD'!$VO$28/'ETF MTD'!$VO$3-1</f>
        <v/>
      </c>
      <c r="JN210" s="61">
        <f>JL210*JM210</f>
        <v/>
      </c>
      <c r="JO210" s="61" t="n"/>
      <c r="JP210" s="33" t="inlineStr">
        <is>
          <t>SCHF/VEU</t>
        </is>
      </c>
      <c r="JQ210" s="41" t="n">
        <v>0.15</v>
      </c>
      <c r="JR210" s="61">
        <f>'ETF MTD'!$VO$28/'ETF MTD'!$VO$3-1</f>
        <v/>
      </c>
      <c r="JS210" s="61">
        <f>JQ210*JR210</f>
        <v/>
      </c>
      <c r="JT210" s="61" t="n"/>
      <c r="JU210" s="33" t="inlineStr">
        <is>
          <t>SCHF/VEU</t>
        </is>
      </c>
      <c r="JV210" s="41" t="n">
        <v>0.15</v>
      </c>
      <c r="JW210" s="61">
        <f>'ETF MTD'!$VO$28/'ETF MTD'!$VO$3-1</f>
        <v/>
      </c>
      <c r="JX210" s="61">
        <f>JV210*JW210</f>
        <v/>
      </c>
      <c r="JY210" s="61" t="n"/>
      <c r="JZ210" t="inlineStr">
        <is>
          <t>Foreign Developed</t>
        </is>
      </c>
      <c r="KA210" s="41" t="n">
        <v>0.1125</v>
      </c>
      <c r="KB210" s="61">
        <f>'ETF MTD'!$VO$28/'ETF MTD'!$VO$3-1</f>
        <v/>
      </c>
      <c r="KC210" s="61">
        <f>KA210*KB210</f>
        <v/>
      </c>
      <c r="KD210" s="61" t="n"/>
      <c r="KE210" t="inlineStr">
        <is>
          <t>Foreign Developed</t>
        </is>
      </c>
      <c r="KF210" s="41" t="n">
        <v>0.1125</v>
      </c>
      <c r="KG210" s="61">
        <f>'ETF MTD'!$VO$28/'ETF MTD'!$VO$3-1</f>
        <v/>
      </c>
      <c r="KH210" s="61">
        <f>KF210*KG210</f>
        <v/>
      </c>
      <c r="KI210" s="61" t="n"/>
      <c r="KJ210" t="inlineStr">
        <is>
          <t>Foreign Developed</t>
        </is>
      </c>
      <c r="KK210" s="41" t="n">
        <v>0.1125</v>
      </c>
      <c r="KL210" s="61">
        <f>'ETF MTD'!$VO$28/'ETF MTD'!$VO$3-1</f>
        <v/>
      </c>
      <c r="KM210" s="61">
        <f>KK210*KL210</f>
        <v/>
      </c>
      <c r="KN210" s="61" t="n"/>
      <c r="KO210" t="inlineStr">
        <is>
          <t>Foreign Developed</t>
        </is>
      </c>
      <c r="KP210" s="41" t="n">
        <v>0.1125</v>
      </c>
      <c r="KQ210" s="61">
        <f>'ETF MTD'!$VO$28/'ETF MTD'!$VO$3-1</f>
        <v/>
      </c>
      <c r="KR210" s="61">
        <f>KP210*KQ210</f>
        <v/>
      </c>
      <c r="KS210" s="61" t="n"/>
      <c r="KT210" t="inlineStr">
        <is>
          <t>Foreign Developed</t>
        </is>
      </c>
      <c r="KU210" s="41" t="n">
        <v>0.075</v>
      </c>
      <c r="KV210" s="61">
        <f>'ETF MTD'!$VO$28/'ETF MTD'!$VO$3-1</f>
        <v/>
      </c>
      <c r="KW210" s="61">
        <f>KU210*KV210</f>
        <v/>
      </c>
      <c r="KX210" s="61" t="n"/>
      <c r="KY210" t="inlineStr">
        <is>
          <t>Foreign Developed</t>
        </is>
      </c>
      <c r="KZ210" s="41" t="n">
        <v>0.075</v>
      </c>
      <c r="LA210" s="61">
        <f>'ETF MTD'!$VO$28/'ETF MTD'!$VO$3-1</f>
        <v/>
      </c>
      <c r="LB210" s="61">
        <f>KZ210*LA210</f>
        <v/>
      </c>
      <c r="LC210" s="61" t="n"/>
      <c r="LD210" t="inlineStr">
        <is>
          <t>Foreign Developed</t>
        </is>
      </c>
      <c r="LE210" s="41" t="n">
        <v>0.075</v>
      </c>
      <c r="LF210" s="61">
        <f>'ETF MTD'!$VO$28/'ETF MTD'!$VO$3-1</f>
        <v/>
      </c>
      <c r="LG210" s="61">
        <f>LE210*LF210</f>
        <v/>
      </c>
      <c r="LH210" s="61" t="n"/>
      <c r="LI210" t="inlineStr">
        <is>
          <t>Foreign Developed</t>
        </is>
      </c>
      <c r="LJ210" s="41" t="n">
        <v>0.075</v>
      </c>
      <c r="LK210" s="61">
        <f>'ETF MTD'!$VO$28/'ETF MTD'!$VO$3-1</f>
        <v/>
      </c>
      <c r="LL210" s="61">
        <f>LJ210*LK210</f>
        <v/>
      </c>
      <c r="LM210" s="61" t="n"/>
      <c r="LN210" t="inlineStr">
        <is>
          <t>Foreign Developed</t>
        </is>
      </c>
      <c r="LO210" s="41" t="n">
        <v>0.075</v>
      </c>
      <c r="LP210" s="61">
        <f>'ETF MTD'!$VO$28/'ETF MTD'!$VO$3-1</f>
        <v/>
      </c>
      <c r="LQ210" s="61">
        <f>LO210*LP210</f>
        <v/>
      </c>
      <c r="LR210" s="61" t="n"/>
      <c r="LS210" t="inlineStr">
        <is>
          <t>Foreign Developed</t>
        </is>
      </c>
      <c r="LT210" s="50" t="n">
        <v>0.075</v>
      </c>
      <c r="LU210" s="61">
        <f>'ETF MTD'!$VO$28/'ETF MTD'!$VO$3-1</f>
        <v/>
      </c>
      <c r="LV210" s="61">
        <f>LT210*LU210</f>
        <v/>
      </c>
      <c r="LW210" s="61" t="n"/>
      <c r="LX210" t="inlineStr">
        <is>
          <t>Foreign Developed</t>
        </is>
      </c>
      <c r="LY210" s="50" t="n">
        <v>0.075</v>
      </c>
      <c r="LZ210" s="61">
        <f>'ETF MTD'!$VO$28/'ETF MTD'!$VO$3-1</f>
        <v/>
      </c>
      <c r="MA210" s="61">
        <f>LY210*LZ210</f>
        <v/>
      </c>
      <c r="MB210" s="61" t="n"/>
      <c r="MC210" t="inlineStr">
        <is>
          <t>Foreign Developed</t>
        </is>
      </c>
      <c r="MD210" s="50" t="n">
        <v>0.075</v>
      </c>
      <c r="ME210" s="61">
        <f>'ETF MTD'!$VO$28/'ETF MTD'!$VO$3-1</f>
        <v/>
      </c>
      <c r="MF210" s="61">
        <f>MD210*ME210</f>
        <v/>
      </c>
      <c r="MG210" s="61" t="n"/>
      <c r="MH210" t="inlineStr">
        <is>
          <t>Foreign Developed</t>
        </is>
      </c>
      <c r="MI210" s="50" t="n">
        <v>0.075</v>
      </c>
      <c r="MJ210" s="61">
        <f>'ETF MTD'!$VO$28/'ETF MTD'!$VO$3-1</f>
        <v/>
      </c>
      <c r="MK210" s="61">
        <f>MI210*MJ210</f>
        <v/>
      </c>
      <c r="ML210" s="61" t="n"/>
      <c r="MM210" t="inlineStr">
        <is>
          <t>Foreign Developed</t>
        </is>
      </c>
      <c r="MN210" s="50" t="n">
        <v>0.075</v>
      </c>
      <c r="MO210" s="61">
        <f>'ETF MTD'!$VO$28/'ETF MTD'!$VO$3-1</f>
        <v/>
      </c>
      <c r="MP210" s="61">
        <f>MN210*MO210</f>
        <v/>
      </c>
      <c r="MQ210" s="33" t="n"/>
      <c r="MR210" t="inlineStr">
        <is>
          <t>Foreign Developed</t>
        </is>
      </c>
      <c r="MS210" s="50" t="n">
        <v>0.13125</v>
      </c>
      <c r="MT210" s="61">
        <f>'ETF MTD'!$VO$28/'ETF MTD'!$VO$3-1</f>
        <v/>
      </c>
      <c r="MU210" s="61">
        <f>MS210*MT210</f>
        <v/>
      </c>
      <c r="MV210" s="61" t="n"/>
      <c r="MW210" t="inlineStr">
        <is>
          <t>Foreign Developed</t>
        </is>
      </c>
      <c r="MX210" s="50" t="n">
        <v>0.1313</v>
      </c>
      <c r="MY210" s="61">
        <f>'ETF MTD'!$VO$28/'ETF MTD'!$VO$3-1</f>
        <v/>
      </c>
      <c r="MZ210" s="61">
        <f>MX210*MY210</f>
        <v/>
      </c>
      <c r="NA210" s="33" t="n"/>
      <c r="NB210" t="inlineStr">
        <is>
          <t>Foreign Developed</t>
        </is>
      </c>
      <c r="NC210" s="41" t="n">
        <v>0.16875</v>
      </c>
      <c r="ND210" s="61">
        <f>'ETF MTD'!$VO$28/'ETF MTD'!$VO$3-1</f>
        <v/>
      </c>
      <c r="NE210" s="61">
        <f>NC210*ND210</f>
        <v/>
      </c>
      <c r="NF210" s="33" t="n"/>
      <c r="NG210" t="inlineStr">
        <is>
          <t>Foreign Developed</t>
        </is>
      </c>
      <c r="NH210" s="41" t="n">
        <v>0.187</v>
      </c>
      <c r="NI210" s="61">
        <f>'ETF MTD'!$VO$28/'ETF MTD'!$VO$3-1</f>
        <v/>
      </c>
      <c r="NJ210" s="61">
        <f>NH210*NI210</f>
        <v/>
      </c>
      <c r="NK210" s="33" t="n"/>
      <c r="NL210" t="inlineStr">
        <is>
          <t>Foreign Developed</t>
        </is>
      </c>
      <c r="NM210" s="41" t="n">
        <v>0.1875</v>
      </c>
      <c r="NN210" s="61">
        <f>'ETF MTD'!$VO$28/'ETF MTD'!$VO$3-1</f>
        <v/>
      </c>
      <c r="NO210" s="61">
        <f>NM210*NN210</f>
        <v/>
      </c>
      <c r="NP210" s="33" t="n"/>
      <c r="NQ210" t="inlineStr">
        <is>
          <t>Foreign Developed</t>
        </is>
      </c>
      <c r="NR210" s="41" t="n">
        <v>0.1875</v>
      </c>
      <c r="NS210" s="61">
        <f>'ETF MTD'!$VO$28/'ETF MTD'!$VO$3-1</f>
        <v/>
      </c>
      <c r="NT210" s="61">
        <f>NR210*NS210</f>
        <v/>
      </c>
      <c r="NU210" s="33" t="n"/>
      <c r="NV210" t="inlineStr">
        <is>
          <t>Foreign Developed</t>
        </is>
      </c>
      <c r="NW210" s="41" t="n">
        <v>0.1875</v>
      </c>
      <c r="NX210" s="61">
        <f>'ETF MTD'!$VO$28/'ETF MTD'!$VO$3-1</f>
        <v/>
      </c>
      <c r="NY210" s="61">
        <f>NW210*NX210</f>
        <v/>
      </c>
      <c r="NZ210" s="33" t="n"/>
      <c r="OA210" t="inlineStr">
        <is>
          <t>Foreign Developed</t>
        </is>
      </c>
      <c r="OB210" s="41" t="n">
        <v>0.1688</v>
      </c>
      <c r="OC210" s="61">
        <f>'ETF MTD'!$VO$28/'ETF MTD'!$VO$3-1</f>
        <v/>
      </c>
      <c r="OD210" s="61">
        <f>OB210*OC210</f>
        <v/>
      </c>
      <c r="OE210" s="33" t="n"/>
      <c r="OF210" t="inlineStr">
        <is>
          <t>Foreign Developed</t>
        </is>
      </c>
      <c r="OG210" s="41" t="n">
        <v>0.15</v>
      </c>
      <c r="OH210" s="61">
        <f>'ETF MTD'!$VO$28/'ETF MTD'!$VO$3-1</f>
        <v/>
      </c>
      <c r="OI210" s="61">
        <f>OG210*OH210</f>
        <v/>
      </c>
      <c r="OJ210" s="33" t="n"/>
      <c r="OK210" t="inlineStr">
        <is>
          <t>Foreign Developed</t>
        </is>
      </c>
      <c r="OL210" s="41" t="n">
        <v>0.1125</v>
      </c>
      <c r="OM210" s="61">
        <f>'ETF MTD'!$VO$28/'ETF MTD'!$VO$3-1</f>
        <v/>
      </c>
      <c r="ON210" s="61">
        <f>OL210*OM210</f>
        <v/>
      </c>
      <c r="OO210" s="33" t="n"/>
      <c r="OP210" t="inlineStr">
        <is>
          <t>Foreign Developed</t>
        </is>
      </c>
      <c r="OQ210" s="41" t="n">
        <v>0.1313</v>
      </c>
      <c r="OR210" s="61">
        <f>'ETF MTD'!$VO$28/'ETF MTD'!$VO$3-1</f>
        <v/>
      </c>
      <c r="OS210" s="61">
        <f>OQ210*OR210</f>
        <v/>
      </c>
      <c r="OT210" s="33" t="n"/>
      <c r="OU210" t="inlineStr">
        <is>
          <t>Foreign Developed</t>
        </is>
      </c>
      <c r="OV210" s="41" t="n">
        <v>0.075</v>
      </c>
      <c r="OW210" s="61">
        <f>'ETF MTD'!$VO$28/'ETF MTD'!$VO$3-1</f>
        <v/>
      </c>
      <c r="OX210" s="61">
        <f>OV210*OW210</f>
        <v/>
      </c>
      <c r="OY210" s="33" t="n"/>
      <c r="OZ210" t="inlineStr">
        <is>
          <t>Foreign Developed</t>
        </is>
      </c>
      <c r="PA210" s="41" t="n">
        <v>0.1125</v>
      </c>
      <c r="PB210" s="61">
        <f>'ETF MTD'!$VO$28/'ETF MTD'!$VO$3-1</f>
        <v/>
      </c>
      <c r="PC210" s="61">
        <f>PA210*PB210</f>
        <v/>
      </c>
      <c r="PD210" s="33" t="n"/>
      <c r="PE210" t="inlineStr">
        <is>
          <t>Foreign Developed</t>
        </is>
      </c>
      <c r="PF210" s="41" t="n">
        <v>0.125</v>
      </c>
      <c r="PG210" s="61">
        <f>'ETF MTD'!$VO$28/'ETF MTD'!$VO$3-1</f>
        <v/>
      </c>
      <c r="PH210" s="61">
        <f>PF210*PG210</f>
        <v/>
      </c>
      <c r="PI210" s="33" t="n"/>
      <c r="PJ210" t="inlineStr">
        <is>
          <t>Foreign Developed</t>
        </is>
      </c>
      <c r="PK210" s="41" t="n">
        <v>0.15</v>
      </c>
      <c r="PL210" s="61">
        <f>'ETF MTD'!$VO$28/'ETF MTD'!$VO$3-1</f>
        <v/>
      </c>
      <c r="PM210" s="61">
        <f>PK210*PL210</f>
        <v/>
      </c>
      <c r="PN210" s="33" t="n"/>
      <c r="PO210" t="inlineStr">
        <is>
          <t>Foreign Developed</t>
        </is>
      </c>
      <c r="PP210" s="41" t="n">
        <v>0.15</v>
      </c>
      <c r="PQ210" s="61">
        <f>'ETF MTD'!$VO$28/'ETF MTD'!$VO$3-1</f>
        <v/>
      </c>
      <c r="PR210" s="61">
        <f>PP210*PQ210</f>
        <v/>
      </c>
      <c r="PS210" s="33" t="n"/>
      <c r="PT210" t="inlineStr">
        <is>
          <t>Foreign Developed</t>
        </is>
      </c>
      <c r="PU210" s="41" t="n">
        <v>0.15</v>
      </c>
      <c r="PV210" s="61">
        <f>'ETF MTD'!$VO$28/'ETF MTD'!$VO$3-1</f>
        <v/>
      </c>
      <c r="PW210" s="61">
        <f>PU210*PV210</f>
        <v/>
      </c>
      <c r="PX210" s="33" t="n"/>
      <c r="PY210" t="inlineStr">
        <is>
          <t>Foreign Developed</t>
        </is>
      </c>
      <c r="PZ210" s="50" t="n">
        <v>0.15</v>
      </c>
      <c r="QA210" s="61">
        <f>'ETF MTD'!$VO$28/'ETF MTD'!$VO$3-1</f>
        <v/>
      </c>
      <c r="QB210" s="61">
        <f>PZ210*QA210</f>
        <v/>
      </c>
      <c r="QC210" s="33" t="n"/>
      <c r="QD210" t="inlineStr">
        <is>
          <t>Foreign Developed</t>
        </is>
      </c>
      <c r="QE210" s="50" t="n">
        <v>0.15</v>
      </c>
      <c r="QF210" s="61">
        <f>'ETF MTD'!$VO$28/'ETF MTD'!$VO$3-1</f>
        <v/>
      </c>
      <c r="QG210" s="61">
        <f>QE210*QF210</f>
        <v/>
      </c>
      <c r="QH210" s="61" t="n"/>
      <c r="QI210" t="inlineStr">
        <is>
          <t>Foreign Developed</t>
        </is>
      </c>
      <c r="QJ210" s="41" t="n">
        <v>0.15</v>
      </c>
      <c r="QK210" s="61">
        <f>'ETF MTD'!$VO$28/'ETF MTD'!$VO$3-1</f>
        <v/>
      </c>
      <c r="QL210" s="61">
        <f>QJ210*QK210</f>
        <v/>
      </c>
      <c r="QM210" s="33" t="n"/>
      <c r="QN210" t="inlineStr">
        <is>
          <t>Foreign Developed</t>
        </is>
      </c>
      <c r="QO210" s="41" t="n">
        <v>0.15</v>
      </c>
      <c r="QP210" s="61">
        <f>'ETF MTD'!$VO$28/'ETF MTD'!$VO$3-1</f>
        <v/>
      </c>
      <c r="QQ210" s="61">
        <f>QO210*QP210</f>
        <v/>
      </c>
      <c r="QR210" s="33" t="n"/>
      <c r="QS210" t="inlineStr">
        <is>
          <t>Foreign Developed</t>
        </is>
      </c>
      <c r="QT210" s="41" t="n">
        <v>0.15</v>
      </c>
      <c r="QU210" s="61">
        <f>'ETF MTD'!$VO$28/'ETF MTD'!$VO$3-1</f>
        <v/>
      </c>
      <c r="QV210" s="61">
        <f>QT210*QU210</f>
        <v/>
      </c>
      <c r="QW210" s="33" t="n"/>
      <c r="QX210" t="inlineStr">
        <is>
          <t>Foreign Developed</t>
        </is>
      </c>
      <c r="QY210" s="41" t="n">
        <v>0.15</v>
      </c>
      <c r="QZ210" s="61">
        <f>'ETF MTD'!$VO$28/'ETF MTD'!$VO$3-1</f>
        <v/>
      </c>
      <c r="RA210" s="61">
        <f>QY210*QZ210</f>
        <v/>
      </c>
      <c r="RB210" s="33" t="n"/>
      <c r="RC210" t="inlineStr">
        <is>
          <t>Foreign Developed</t>
        </is>
      </c>
      <c r="RD210" s="41" t="n">
        <v>0.15</v>
      </c>
      <c r="RE210" s="61">
        <f>'ETF MTD'!$VO$28/'ETF MTD'!$VO$3-1</f>
        <v/>
      </c>
      <c r="RF210" s="61">
        <f>RD210*RE210</f>
        <v/>
      </c>
      <c r="RG210" s="33" t="n"/>
      <c r="RH210" t="inlineStr">
        <is>
          <t>Foreign Developed</t>
        </is>
      </c>
      <c r="RI210" s="41" t="n">
        <v>0.1125</v>
      </c>
      <c r="RJ210" s="61">
        <f>'ETF MTD'!$VO$28/'ETF MTD'!$VO$3-1</f>
        <v/>
      </c>
      <c r="RK210" s="61">
        <f>RI210*RJ210</f>
        <v/>
      </c>
      <c r="RL210" s="33" t="n"/>
      <c r="RM210" s="208" t="n">
        <v>0.15</v>
      </c>
      <c r="RN210" s="261">
        <f>RM210*0.5</f>
        <v/>
      </c>
    </row>
    <row r="211">
      <c r="U211" s="33" t="n"/>
      <c r="V211" s="33" t="n"/>
      <c r="W211" s="33" t="n"/>
      <c r="X211" s="33" t="n"/>
      <c r="Y211" s="33" t="n"/>
      <c r="Z211" s="33" t="n"/>
      <c r="AA211" s="33" t="n"/>
      <c r="AB211" s="33" t="n"/>
      <c r="AC211" s="33" t="n"/>
      <c r="AD211" s="33" t="n"/>
      <c r="AE211" s="33" t="n"/>
      <c r="AF211" s="33" t="n"/>
      <c r="AG211" s="33" t="n"/>
      <c r="AH211" s="33" t="n"/>
      <c r="AI211" s="33" t="n"/>
      <c r="AJ211" s="33" t="n"/>
      <c r="AK211" s="33" t="n"/>
      <c r="AL211" s="33" t="n"/>
      <c r="AM211" s="33" t="n"/>
      <c r="AN211" s="33" t="n"/>
      <c r="AO211" s="33" t="n"/>
      <c r="AP211" s="33" t="n"/>
      <c r="AQ211" s="33" t="n"/>
      <c r="AR211" s="33" t="n"/>
      <c r="AS211" s="33" t="n"/>
      <c r="AT211" s="33" t="n"/>
      <c r="AU211" s="33" t="n"/>
      <c r="AV211" s="33" t="n"/>
      <c r="AW211" s="33" t="n"/>
      <c r="AX211" s="33" t="n"/>
      <c r="AY211" s="33" t="n"/>
      <c r="AZ211" s="33" t="n"/>
      <c r="BA211" s="33" t="n"/>
      <c r="BB211" s="33" t="n"/>
      <c r="BC211" s="33" t="n"/>
      <c r="BD211" s="33" t="n"/>
      <c r="BE211" s="33" t="n"/>
      <c r="BF211" s="33" t="n"/>
      <c r="BG211" s="33" t="n"/>
      <c r="BH211" s="33" t="n"/>
      <c r="BI211" s="33" t="n"/>
      <c r="BJ211" s="33" t="n"/>
      <c r="BK211" s="33" t="n"/>
      <c r="BL211" s="33" t="n"/>
      <c r="BM211" s="33" t="n"/>
      <c r="BN211" s="33" t="inlineStr">
        <is>
          <t>SCHE/VWO</t>
        </is>
      </c>
      <c r="BO211" s="49" t="n">
        <v>0.075</v>
      </c>
      <c r="BP211" s="61">
        <f>'ETF MTD'!$PU$28/'ETF MTD'!$PU$3-1</f>
        <v/>
      </c>
      <c r="BQ211" s="61">
        <f>BO211*BP211</f>
        <v/>
      </c>
      <c r="BR211" s="61" t="n"/>
      <c r="BS211" s="33" t="inlineStr">
        <is>
          <t>SCHE/VWO</t>
        </is>
      </c>
      <c r="BT211" s="49" t="n">
        <v>0.075</v>
      </c>
      <c r="BU211" s="61">
        <f>'ETF MTD'!$PU$28/'ETF MTD'!$PU$3-1</f>
        <v/>
      </c>
      <c r="BV211" s="61">
        <f>BT211*BU211</f>
        <v/>
      </c>
      <c r="BW211" s="61" t="n"/>
      <c r="BX211" s="33" t="inlineStr">
        <is>
          <t>SCHE/VWO</t>
        </is>
      </c>
      <c r="BY211" s="49" t="n">
        <v>0.075</v>
      </c>
      <c r="BZ211" s="61">
        <f>'ETF MTD'!$PU$28/'ETF MTD'!$PU$3-1</f>
        <v/>
      </c>
      <c r="CA211" s="61">
        <f>BY211*BZ211</f>
        <v/>
      </c>
      <c r="CB211" s="61" t="n"/>
      <c r="CC211" s="33" t="inlineStr">
        <is>
          <t>SCHE/VWO</t>
        </is>
      </c>
      <c r="CD211" s="49" t="n">
        <v>0.075</v>
      </c>
      <c r="CE211" s="61">
        <f>'ETF MTD'!$PU$28/'ETF MTD'!$PU$3-1</f>
        <v/>
      </c>
      <c r="CF211" s="61">
        <f>CD211*CE211</f>
        <v/>
      </c>
      <c r="CG211" s="61" t="n"/>
      <c r="CH211" s="33" t="inlineStr">
        <is>
          <t>SCHE/VWO</t>
        </is>
      </c>
      <c r="CI211" s="49" t="n">
        <v>0.075</v>
      </c>
      <c r="CJ211" s="61">
        <f>'ETF MTD'!$PU$28/'ETF MTD'!$PU$3-1</f>
        <v/>
      </c>
      <c r="CK211" s="61">
        <f>CI211*CJ211</f>
        <v/>
      </c>
      <c r="CL211" s="61" t="n"/>
      <c r="CM211" s="33" t="inlineStr">
        <is>
          <t>SCHE/VWO</t>
        </is>
      </c>
      <c r="CN211" s="49" t="n">
        <v>0.075</v>
      </c>
      <c r="CO211" s="61">
        <f>'ETF MTD'!$PU$28/'ETF MTD'!$PU$3-1</f>
        <v/>
      </c>
      <c r="CP211" s="61">
        <f>CN211*CO211</f>
        <v/>
      </c>
      <c r="CQ211" s="61" t="n"/>
      <c r="CR211" s="33" t="inlineStr">
        <is>
          <t>SCHE/VWO</t>
        </is>
      </c>
      <c r="CS211" s="49" t="n">
        <v>0.0563</v>
      </c>
      <c r="CT211" s="61">
        <f>'ETF MTD'!$PU$28/'ETF MTD'!$PU$3-1</f>
        <v/>
      </c>
      <c r="CU211" s="61">
        <f>CS211*CT211</f>
        <v/>
      </c>
      <c r="CV211" s="61" t="n"/>
      <c r="CW211" s="33" t="inlineStr">
        <is>
          <t>SCHE/VWO</t>
        </is>
      </c>
      <c r="CX211" s="49" t="n">
        <v>0.05624999999999999</v>
      </c>
      <c r="CY211" s="61">
        <f>'ETF MTD'!$PU$28/'ETF MTD'!$PU$3-1</f>
        <v/>
      </c>
      <c r="CZ211" s="61">
        <f>CX211*CY211</f>
        <v/>
      </c>
      <c r="DA211" s="61" t="n"/>
      <c r="DB211" s="33" t="inlineStr">
        <is>
          <t>SCHE/VWO</t>
        </is>
      </c>
      <c r="DC211" s="49" t="n">
        <v>0.0375</v>
      </c>
      <c r="DD211" s="61">
        <f>'ETF MTD'!$PU$28/'ETF MTD'!$PU$3-1</f>
        <v/>
      </c>
      <c r="DE211" s="61">
        <f>DC211*DD211</f>
        <v/>
      </c>
      <c r="DF211" s="61" t="n"/>
      <c r="DG211" s="33" t="inlineStr">
        <is>
          <t>SCHE/VWO</t>
        </is>
      </c>
      <c r="DH211" s="49" t="n">
        <v>0.0375</v>
      </c>
      <c r="DI211" s="61">
        <f>'ETF MTD'!$PU$28/'ETF MTD'!$PU$3-1</f>
        <v/>
      </c>
      <c r="DJ211" s="61">
        <f>DH211*DI211</f>
        <v/>
      </c>
      <c r="DK211" s="61" t="n"/>
      <c r="DL211" s="33" t="inlineStr">
        <is>
          <t>SCHE/VWO</t>
        </is>
      </c>
      <c r="DM211" s="49" t="n">
        <v>0.0375</v>
      </c>
      <c r="DN211" s="61">
        <f>'ETF MTD'!$PU$28/'ETF MTD'!$PU$3-1</f>
        <v/>
      </c>
      <c r="DO211" s="61">
        <f>DM211*DN211</f>
        <v/>
      </c>
      <c r="DP211" s="61" t="n"/>
      <c r="DQ211" s="33" t="inlineStr">
        <is>
          <t>SCHE/VWO</t>
        </is>
      </c>
      <c r="DR211" s="49" t="n">
        <v>0.0375</v>
      </c>
      <c r="DS211" s="61">
        <f>'ETF MTD'!$PU$28/'ETF MTD'!$PU$3-1</f>
        <v/>
      </c>
      <c r="DT211" s="61">
        <f>DR211*DS211</f>
        <v/>
      </c>
      <c r="DU211" s="61" t="n"/>
      <c r="DV211" s="33" t="inlineStr">
        <is>
          <t>SCHE/VWO</t>
        </is>
      </c>
      <c r="DW211" s="49" t="n">
        <v>0.0375</v>
      </c>
      <c r="DX211" s="61">
        <f>'ETF MTD'!$PU$28/'ETF MTD'!$PU$3-1</f>
        <v/>
      </c>
      <c r="DY211" s="61">
        <f>DW211*DX211</f>
        <v/>
      </c>
      <c r="DZ211" s="61" t="n"/>
      <c r="EA211" s="33" t="inlineStr">
        <is>
          <t>SCHE/VWO</t>
        </is>
      </c>
      <c r="EB211" s="49" t="n">
        <v>0.0375</v>
      </c>
      <c r="EC211" s="61">
        <f>'ETF MTD'!$PU$28/'ETF MTD'!$PU$3-1</f>
        <v/>
      </c>
      <c r="ED211" s="61">
        <f>EB211*EC211</f>
        <v/>
      </c>
      <c r="EE211" s="61" t="n"/>
      <c r="EF211" s="33" t="inlineStr">
        <is>
          <t>SCHE/VWO</t>
        </is>
      </c>
      <c r="EG211" s="49" t="n">
        <v>0.0375</v>
      </c>
      <c r="EH211" s="61">
        <f>'ETF MTD'!$PU$28/'ETF MTD'!$PU$3-1</f>
        <v/>
      </c>
      <c r="EI211" s="61">
        <f>EG211*EH211</f>
        <v/>
      </c>
      <c r="EJ211" s="61" t="n"/>
      <c r="EK211" s="33" t="inlineStr">
        <is>
          <t>SCHE/VWO</t>
        </is>
      </c>
      <c r="EL211" s="49" t="n">
        <v>0.05624999999999999</v>
      </c>
      <c r="EM211" s="61">
        <f>'ETF MTD'!$PU$28/'ETF MTD'!$PU$3-1</f>
        <v/>
      </c>
      <c r="EN211" s="61">
        <f>EL211*EM211</f>
        <v/>
      </c>
      <c r="EO211" s="61" t="n"/>
      <c r="EP211" s="33" t="inlineStr">
        <is>
          <t>SCHE/VWO</t>
        </is>
      </c>
      <c r="EQ211" s="49" t="n">
        <v>0.05624999999999999</v>
      </c>
      <c r="ER211" s="61">
        <f>'ETF MTD'!$PU$28/'ETF MTD'!$PU$3-1</f>
        <v/>
      </c>
      <c r="ES211" s="61">
        <f>EQ211*ER211</f>
        <v/>
      </c>
      <c r="ET211" s="61" t="n"/>
      <c r="EU211" s="33" t="inlineStr">
        <is>
          <t>SCHE/VWO</t>
        </is>
      </c>
      <c r="EV211" s="49" t="n">
        <v>0.075</v>
      </c>
      <c r="EW211" s="61">
        <f>'ETF MTD'!$PU$28/'ETF MTD'!$PU$3-1</f>
        <v/>
      </c>
      <c r="EX211" s="61">
        <f>EV211*EW211</f>
        <v/>
      </c>
      <c r="EY211" s="61" t="n"/>
      <c r="EZ211" s="33" t="inlineStr">
        <is>
          <t>SCHE/VWO</t>
        </is>
      </c>
      <c r="FA211" s="49" t="n">
        <v>0.075</v>
      </c>
      <c r="FB211" s="61">
        <f>'ETF MTD'!$PU$28/'ETF MTD'!$PU$3-1</f>
        <v/>
      </c>
      <c r="FC211" s="61">
        <f>FA211*FB211</f>
        <v/>
      </c>
      <c r="FD211" s="61" t="n"/>
      <c r="FE211" s="33" t="inlineStr">
        <is>
          <t>SCHE/VWO</t>
        </is>
      </c>
      <c r="FF211" s="49" t="n">
        <v>0.05624999999999999</v>
      </c>
      <c r="FG211" s="61">
        <f>'ETF MTD'!$PU$28/'ETF MTD'!$PU$3-1</f>
        <v/>
      </c>
      <c r="FH211" s="61">
        <f>FF211*FG211</f>
        <v/>
      </c>
      <c r="FI211" s="61" t="n"/>
      <c r="FJ211" s="33" t="inlineStr">
        <is>
          <t>SCHE/VWO</t>
        </is>
      </c>
      <c r="FK211" s="49" t="n">
        <v>0.05624999999999999</v>
      </c>
      <c r="FL211" s="61">
        <f>'ETF MTD'!$PU$28/'ETF MTD'!$PU$3-1</f>
        <v/>
      </c>
      <c r="FM211" s="61">
        <f>FK211*FL211</f>
        <v/>
      </c>
      <c r="FN211" s="61" t="n"/>
      <c r="FO211" s="33" t="inlineStr">
        <is>
          <t>SCHE/VWO</t>
        </is>
      </c>
      <c r="FP211" s="49" t="n">
        <v>0.075</v>
      </c>
      <c r="FQ211" s="61">
        <f>'ETF MTD'!$PU$28/'ETF MTD'!$PU$3-1</f>
        <v/>
      </c>
      <c r="FR211" s="61">
        <f>FP211*FQ211</f>
        <v/>
      </c>
      <c r="FS211" s="61" t="n"/>
      <c r="FT211" s="33" t="inlineStr">
        <is>
          <t>SCHE/VWO</t>
        </is>
      </c>
      <c r="FU211" s="49" t="n">
        <v>0.0375</v>
      </c>
      <c r="FV211" s="61">
        <f>'ETF MTD'!$PU$28/'ETF MTD'!$PU$3-1</f>
        <v/>
      </c>
      <c r="FW211" s="61">
        <f>FU211*FV211</f>
        <v/>
      </c>
      <c r="FX211" s="61" t="n"/>
      <c r="FY211" s="33" t="inlineStr">
        <is>
          <t>SCHE/VWO</t>
        </is>
      </c>
      <c r="FZ211" s="41" t="n">
        <v>0.0375</v>
      </c>
      <c r="GA211" s="61">
        <f>'ETF MTD'!$PU$28/'ETF MTD'!$PU$3-1</f>
        <v/>
      </c>
      <c r="GB211" s="61">
        <f>FZ211*GA211</f>
        <v/>
      </c>
      <c r="GC211" s="61" t="n"/>
      <c r="GD211" s="33" t="inlineStr">
        <is>
          <t>SCHE/VWO</t>
        </is>
      </c>
      <c r="GE211" s="41" t="n">
        <v>0.05624999999999999</v>
      </c>
      <c r="GF211" s="61">
        <f>'ETF MTD'!$PU$28/'ETF MTD'!$PU$3-1</f>
        <v/>
      </c>
      <c r="GG211" s="61">
        <f>GE211*GF211</f>
        <v/>
      </c>
      <c r="GH211" s="61" t="n"/>
      <c r="GI211" s="33" t="inlineStr">
        <is>
          <t>SCHE/VWO</t>
        </is>
      </c>
      <c r="GJ211" s="41" t="n">
        <v>0.075</v>
      </c>
      <c r="GK211" s="61">
        <f>'ETF MTD'!$PU$28/'ETF MTD'!$PU$3-1</f>
        <v/>
      </c>
      <c r="GL211" s="61">
        <f>GJ211*GK211</f>
        <v/>
      </c>
      <c r="GM211" s="61" t="n"/>
      <c r="GN211" s="33" t="inlineStr">
        <is>
          <t>SCHE/VWO</t>
        </is>
      </c>
      <c r="GO211" s="41" t="n">
        <v>0.075</v>
      </c>
      <c r="GP211" s="61">
        <f>'ETF MTD'!$PU$28/'ETF MTD'!$PU$3-1</f>
        <v/>
      </c>
      <c r="GQ211" s="61">
        <f>GO211*GP211</f>
        <v/>
      </c>
      <c r="GR211" s="61" t="n"/>
      <c r="GS211" s="33" t="inlineStr">
        <is>
          <t>SCHE/VWO</t>
        </is>
      </c>
      <c r="GT211" s="41" t="n">
        <v>0.075</v>
      </c>
      <c r="GU211" s="61">
        <f>'ETF MTD'!$PU$28/'ETF MTD'!$PU$3-1</f>
        <v/>
      </c>
      <c r="GV211" s="61">
        <f>GT211*GU211</f>
        <v/>
      </c>
      <c r="GW211" s="61" t="n"/>
      <c r="GX211" s="33" t="inlineStr">
        <is>
          <t>SCHE/VWO</t>
        </is>
      </c>
      <c r="GY211" s="41" t="n">
        <v>0.056</v>
      </c>
      <c r="GZ211" s="61">
        <f>'ETF MTD'!$PU$28/'ETF MTD'!$PU$3-1</f>
        <v/>
      </c>
      <c r="HA211" s="61">
        <f>GY211*GZ211</f>
        <v/>
      </c>
      <c r="HB211" s="61" t="n"/>
      <c r="HC211" s="33" t="inlineStr">
        <is>
          <t>SCHE/VWO</t>
        </is>
      </c>
      <c r="HD211" s="41" t="n">
        <v>0.04</v>
      </c>
      <c r="HE211" s="61">
        <f>'ETF MTD'!$PU$28/'ETF MTD'!$PU$3-1</f>
        <v/>
      </c>
      <c r="HF211" s="61">
        <f>HD211*HE211</f>
        <v/>
      </c>
      <c r="HG211" s="61" t="n"/>
      <c r="HH211" s="33" t="inlineStr">
        <is>
          <t>SCHE/VWO</t>
        </is>
      </c>
      <c r="HI211" s="41" t="n">
        <v>0.04</v>
      </c>
      <c r="HJ211" s="61">
        <f>'ETF MTD'!$PU$28/'ETF MTD'!$PU$3-1</f>
        <v/>
      </c>
      <c r="HK211" s="61">
        <f>HI211*HJ211</f>
        <v/>
      </c>
      <c r="HL211" s="61" t="n"/>
      <c r="HM211" s="33" t="inlineStr">
        <is>
          <t>SCHE/VWO</t>
        </is>
      </c>
      <c r="HN211" s="41" t="n">
        <v>0.057</v>
      </c>
      <c r="HO211" s="61">
        <f>'ETF MTD'!$PU$28/'ETF MTD'!$PU$3-1</f>
        <v/>
      </c>
      <c r="HP211" s="61">
        <f>HN211*HO211</f>
        <v/>
      </c>
      <c r="HQ211" s="61" t="n"/>
      <c r="HR211" s="33" t="inlineStr">
        <is>
          <t>SCHE/VWO</t>
        </is>
      </c>
      <c r="HS211" s="41" t="n">
        <v>0.075</v>
      </c>
      <c r="HT211" s="61">
        <f>'ETF MTD'!$PU$28/'ETF MTD'!$PU$3-1</f>
        <v/>
      </c>
      <c r="HU211" s="61">
        <f>HS211*HT211</f>
        <v/>
      </c>
      <c r="HV211" s="61" t="n"/>
      <c r="HW211" s="33" t="inlineStr">
        <is>
          <t>SCHE/VWO</t>
        </is>
      </c>
      <c r="HX211" s="41" t="n">
        <v>0.075</v>
      </c>
      <c r="HY211" s="61">
        <f>'ETF MTD'!$PU$28/'ETF MTD'!$PU$3-1</f>
        <v/>
      </c>
      <c r="HZ211" s="61">
        <f>HX211*HY211</f>
        <v/>
      </c>
      <c r="IA211" s="61" t="n"/>
      <c r="IB211" s="33" t="inlineStr">
        <is>
          <t>SCHE/VWO</t>
        </is>
      </c>
      <c r="IC211" s="41" t="n">
        <v>0.075</v>
      </c>
      <c r="ID211" s="61">
        <f>'ETF MTD'!$PU$28/'ETF MTD'!$PU$3-1</f>
        <v/>
      </c>
      <c r="IE211" s="61">
        <f>IC211*ID211</f>
        <v/>
      </c>
      <c r="IF211" s="61" t="n"/>
      <c r="IG211" s="33" t="inlineStr">
        <is>
          <t>SCHE/VWO</t>
        </is>
      </c>
      <c r="IH211" s="41" t="n">
        <v>0.075</v>
      </c>
      <c r="II211" s="61">
        <f>'ETF MTD'!$PU$28/'ETF MTD'!$PU$3-1</f>
        <v/>
      </c>
      <c r="IJ211" s="61">
        <f>IH211*II211</f>
        <v/>
      </c>
      <c r="IK211" s="61" t="n"/>
      <c r="IL211" s="33" t="inlineStr">
        <is>
          <t>SCHE/VWO</t>
        </is>
      </c>
      <c r="IM211" s="41" t="n">
        <v>0.075</v>
      </c>
      <c r="IN211" s="61">
        <f>'ETF MTD'!$PU$28/'ETF MTD'!$PU$3-1</f>
        <v/>
      </c>
      <c r="IO211" s="61">
        <f>IM211*IN211</f>
        <v/>
      </c>
      <c r="IP211" s="61" t="n"/>
      <c r="IQ211" s="33" t="inlineStr">
        <is>
          <t>SCHE/VWO</t>
        </is>
      </c>
      <c r="IR211" s="41" t="n">
        <v>0.075</v>
      </c>
      <c r="IS211" s="61">
        <f>'ETF MTD'!$PU$28/'ETF MTD'!$PU$3-1</f>
        <v/>
      </c>
      <c r="IT211" s="61">
        <f>IR211*IS211</f>
        <v/>
      </c>
      <c r="IU211" s="61" t="n"/>
      <c r="IV211" s="33" t="inlineStr">
        <is>
          <t>SCHE/VWO</t>
        </is>
      </c>
      <c r="IW211" s="41" t="n">
        <v>0.075</v>
      </c>
      <c r="IX211" s="61">
        <f>'ETF MTD'!$PU$28/'ETF MTD'!$PU$3-1</f>
        <v/>
      </c>
      <c r="IY211" s="61">
        <f>IW211*IX211</f>
        <v/>
      </c>
      <c r="IZ211" s="61" t="n"/>
      <c r="JA211" s="33" t="inlineStr">
        <is>
          <t>SCHE/VWO</t>
        </is>
      </c>
      <c r="JB211" s="41" t="n">
        <v>0.075</v>
      </c>
      <c r="JC211" s="61">
        <f>'ETF MTD'!$PU$28/'ETF MTD'!$PU$3-1</f>
        <v/>
      </c>
      <c r="JD211" s="61">
        <f>JB211*JC211</f>
        <v/>
      </c>
      <c r="JE211" s="61" t="n"/>
      <c r="JF211" s="33" t="inlineStr">
        <is>
          <t>SCHE/VWO</t>
        </is>
      </c>
      <c r="JG211" s="41" t="n">
        <v>0.075</v>
      </c>
      <c r="JH211" s="61">
        <f>'ETF MTD'!$PU$28/'ETF MTD'!$PU$3-1</f>
        <v/>
      </c>
      <c r="JI211" s="61">
        <f>JG211*JH211</f>
        <v/>
      </c>
      <c r="JJ211" s="61" t="n"/>
      <c r="JK211" s="33" t="inlineStr">
        <is>
          <t>SCHE/VWO</t>
        </is>
      </c>
      <c r="JL211" s="41" t="n">
        <v>0.075</v>
      </c>
      <c r="JM211" s="61">
        <f>'ETF MTD'!$PU$28/'ETF MTD'!$PU$3-1</f>
        <v/>
      </c>
      <c r="JN211" s="61">
        <f>JL211*JM211</f>
        <v/>
      </c>
      <c r="JO211" s="61" t="n"/>
      <c r="JP211" s="33" t="inlineStr">
        <is>
          <t>SCHE/VWO</t>
        </is>
      </c>
      <c r="JQ211" s="41" t="n">
        <v>0.057</v>
      </c>
      <c r="JR211" s="61">
        <f>'ETF MTD'!$PU$28/'ETF MTD'!$PU$3-1</f>
        <v/>
      </c>
      <c r="JS211" s="61">
        <f>JQ211*JR211</f>
        <v/>
      </c>
      <c r="JT211" s="61" t="n"/>
      <c r="JU211" s="33" t="inlineStr">
        <is>
          <t>SCHE/VWO</t>
        </is>
      </c>
      <c r="JV211" s="41" t="n">
        <v>0.057</v>
      </c>
      <c r="JW211" s="61">
        <f>'ETF MTD'!$PU$28/'ETF MTD'!$PU$3-1</f>
        <v/>
      </c>
      <c r="JX211" s="61">
        <f>JV211*JW211</f>
        <v/>
      </c>
      <c r="JY211" s="61" t="n"/>
      <c r="JZ211" t="inlineStr">
        <is>
          <t>Emerging Markets</t>
        </is>
      </c>
      <c r="KA211" s="41" t="n">
        <v>0.05624999999999999</v>
      </c>
      <c r="KB211" s="61">
        <f>'ETF MTD'!$PU$28/'ETF MTD'!$PU$3-1</f>
        <v/>
      </c>
      <c r="KC211" s="61">
        <f>KA211*KB211</f>
        <v/>
      </c>
      <c r="KD211" s="61" t="n"/>
      <c r="KE211" t="inlineStr">
        <is>
          <t>Emerging Markets</t>
        </is>
      </c>
      <c r="KF211" s="41" t="n">
        <v>0.05624999999999999</v>
      </c>
      <c r="KG211" s="61">
        <f>'ETF MTD'!$PU$28/'ETF MTD'!$PU$3-1</f>
        <v/>
      </c>
      <c r="KH211" s="61">
        <f>KF211*KG211</f>
        <v/>
      </c>
      <c r="KI211" s="61" t="n"/>
      <c r="KJ211" t="inlineStr">
        <is>
          <t>Emerging Markets</t>
        </is>
      </c>
      <c r="KK211" s="41">
        <f>0.5*7.5%</f>
        <v/>
      </c>
      <c r="KL211" s="61">
        <f>'ETF MTD'!$PU$28/'ETF MTD'!$PU$3-1</f>
        <v/>
      </c>
      <c r="KM211" s="61">
        <f>KK211*KL211</f>
        <v/>
      </c>
      <c r="KN211" s="61" t="n"/>
      <c r="KO211" t="inlineStr">
        <is>
          <t>Emerging Markets</t>
        </is>
      </c>
      <c r="KP211" s="41">
        <f>0.5*7.5%</f>
        <v/>
      </c>
      <c r="KQ211" s="61">
        <f>'ETF MTD'!$PU$28/'ETF MTD'!$PU$3-1</f>
        <v/>
      </c>
      <c r="KR211" s="61">
        <f>KP211*KQ211</f>
        <v/>
      </c>
      <c r="KS211" s="61" t="n"/>
      <c r="KT211" t="inlineStr">
        <is>
          <t>Emerging Markets</t>
        </is>
      </c>
      <c r="KU211" s="41">
        <f>0.5*7.5%</f>
        <v/>
      </c>
      <c r="KV211" s="61">
        <f>'ETF MTD'!$PU$28/'ETF MTD'!$PU$3-1</f>
        <v/>
      </c>
      <c r="KW211" s="61">
        <f>KU211*KV211</f>
        <v/>
      </c>
      <c r="KX211" s="61" t="n"/>
      <c r="KY211" t="inlineStr">
        <is>
          <t>Emerging Markets</t>
        </is>
      </c>
      <c r="KZ211" s="41">
        <f>0.5*7.5%</f>
        <v/>
      </c>
      <c r="LA211" s="61">
        <f>'ETF MTD'!$PU$28/'ETF MTD'!$PU$3-1</f>
        <v/>
      </c>
      <c r="LB211" s="61">
        <f>KZ211*LA211</f>
        <v/>
      </c>
      <c r="LC211" s="61" t="n"/>
      <c r="LD211" t="inlineStr">
        <is>
          <t>Emerging Markets</t>
        </is>
      </c>
      <c r="LE211" s="41" t="n">
        <v>0.0375</v>
      </c>
      <c r="LF211" s="61">
        <f>'ETF MTD'!$PU$28/'ETF MTD'!$PU$3-1</f>
        <v/>
      </c>
      <c r="LG211" s="61">
        <f>LE211*LF211</f>
        <v/>
      </c>
      <c r="LH211" s="61" t="n"/>
      <c r="LI211" t="inlineStr">
        <is>
          <t>Emerging Markets</t>
        </is>
      </c>
      <c r="LJ211" s="41" t="n">
        <v>0.0375</v>
      </c>
      <c r="LK211" s="61">
        <f>'ETF MTD'!$PU$28/'ETF MTD'!$PU$3-1</f>
        <v/>
      </c>
      <c r="LL211" s="61">
        <f>LJ211*LK211</f>
        <v/>
      </c>
      <c r="LM211" s="61" t="n"/>
      <c r="LN211" t="inlineStr">
        <is>
          <t>Emerging Markets</t>
        </is>
      </c>
      <c r="LO211" s="41" t="n">
        <v>0.0375</v>
      </c>
      <c r="LP211" s="61">
        <f>'ETF MTD'!$PU$28/'ETF MTD'!$PU$3-1</f>
        <v/>
      </c>
      <c r="LQ211" s="61">
        <f>LO211*LP211</f>
        <v/>
      </c>
      <c r="LR211" s="61" t="n"/>
      <c r="LS211" t="inlineStr">
        <is>
          <t>Emerging Markets</t>
        </is>
      </c>
      <c r="LT211" s="50" t="n">
        <v>0.0375</v>
      </c>
      <c r="LU211" s="61">
        <f>'ETF MTD'!$PU$28/'ETF MTD'!$PU$3-1</f>
        <v/>
      </c>
      <c r="LV211" s="61">
        <f>LT211*LU211</f>
        <v/>
      </c>
      <c r="LW211" s="61" t="n"/>
      <c r="LX211" t="inlineStr">
        <is>
          <t>Emerging Markets</t>
        </is>
      </c>
      <c r="LY211" s="50" t="n">
        <v>0.0375</v>
      </c>
      <c r="LZ211" s="61">
        <f>'ETF MTD'!$PU$28/'ETF MTD'!$PU$3-1</f>
        <v/>
      </c>
      <c r="MA211" s="61">
        <f>LY211*LZ211</f>
        <v/>
      </c>
      <c r="MB211" s="61" t="n"/>
      <c r="MC211" t="inlineStr">
        <is>
          <t>Emerging Markets</t>
        </is>
      </c>
      <c r="MD211" s="50" t="n">
        <v>0.0375</v>
      </c>
      <c r="ME211" s="61">
        <f>'ETF MTD'!$PU$28/'ETF MTD'!$PU$3-1</f>
        <v/>
      </c>
      <c r="MF211" s="61">
        <f>MD211*ME211</f>
        <v/>
      </c>
      <c r="MG211" s="61" t="n"/>
      <c r="MH211" t="inlineStr">
        <is>
          <t>Emerging Markets</t>
        </is>
      </c>
      <c r="MI211" s="50" t="n">
        <v>0.0375</v>
      </c>
      <c r="MJ211" s="61">
        <f>'ETF MTD'!$PU$28/'ETF MTD'!$PU$3-1</f>
        <v/>
      </c>
      <c r="MK211" s="61">
        <f>MI211*MJ211</f>
        <v/>
      </c>
      <c r="ML211" s="61" t="n"/>
      <c r="MM211" t="inlineStr">
        <is>
          <t>Emerging Markets</t>
        </is>
      </c>
      <c r="MN211" s="50" t="n">
        <v>0.0375</v>
      </c>
      <c r="MO211" s="61">
        <f>'ETF MTD'!$PU$28/'ETF MTD'!$PU$3-1</f>
        <v/>
      </c>
      <c r="MP211" s="61">
        <f>MN211*MO211</f>
        <v/>
      </c>
      <c r="MQ211" s="33" t="n"/>
      <c r="MR211" t="inlineStr">
        <is>
          <t>Emerging Markets</t>
        </is>
      </c>
      <c r="MS211" s="50" t="n">
        <v>0.0375</v>
      </c>
      <c r="MT211" s="61">
        <f>'ETF MTD'!$PU$28/'ETF MTD'!$PU$3-1</f>
        <v/>
      </c>
      <c r="MU211" s="61">
        <f>MS211*MT211</f>
        <v/>
      </c>
      <c r="MV211" s="61" t="n"/>
      <c r="MW211" t="inlineStr">
        <is>
          <t>Emerging Markets</t>
        </is>
      </c>
      <c r="MX211" s="50" t="n">
        <v>0.0375</v>
      </c>
      <c r="MY211" s="61">
        <f>'ETF MTD'!$PU$28/'ETF MTD'!$PU$3-1</f>
        <v/>
      </c>
      <c r="MZ211" s="61">
        <f>MX211*MY211</f>
        <v/>
      </c>
      <c r="NA211" s="33" t="n"/>
      <c r="NB211" t="inlineStr">
        <is>
          <t>Emerging Markets</t>
        </is>
      </c>
      <c r="NC211" s="41" t="n">
        <v>0.05624999999999999</v>
      </c>
      <c r="ND211" s="61">
        <f>'ETF MTD'!$PU$28/'ETF MTD'!$PU$3-1</f>
        <v/>
      </c>
      <c r="NE211" s="61">
        <f>NC211*ND211</f>
        <v/>
      </c>
      <c r="NF211" s="33" t="n"/>
      <c r="NG211" t="inlineStr">
        <is>
          <t>Emerging Markets</t>
        </is>
      </c>
      <c r="NH211" s="41" t="n">
        <v>0.0375</v>
      </c>
      <c r="NI211" s="61">
        <f>'ETF MTD'!$PU$28/'ETF MTD'!$PU$3-1</f>
        <v/>
      </c>
      <c r="NJ211" s="61">
        <f>NH211*NI211</f>
        <v/>
      </c>
      <c r="NK211" s="33" t="n"/>
      <c r="NL211" t="inlineStr">
        <is>
          <t>Emerging Markets</t>
        </is>
      </c>
      <c r="NM211" s="41" t="n">
        <v>0.0375</v>
      </c>
      <c r="NN211" s="61">
        <f>'ETF MTD'!$PU$28/'ETF MTD'!$PU$3-1</f>
        <v/>
      </c>
      <c r="NO211" s="61">
        <f>NM211*NN211</f>
        <v/>
      </c>
      <c r="NP211" s="33" t="n"/>
      <c r="NQ211" t="inlineStr">
        <is>
          <t>Emerging Markets</t>
        </is>
      </c>
      <c r="NR211" s="41" t="n">
        <v>0.0375</v>
      </c>
      <c r="NS211" s="61">
        <f>'ETF MTD'!$PU$28/'ETF MTD'!$PU$3-1</f>
        <v/>
      </c>
      <c r="NT211" s="61">
        <f>NR211*NS211</f>
        <v/>
      </c>
      <c r="NU211" s="33" t="n"/>
      <c r="NV211" t="inlineStr">
        <is>
          <t>Emerging Markets</t>
        </is>
      </c>
      <c r="NW211" s="41" t="n">
        <v>0.0375</v>
      </c>
      <c r="NX211" s="61">
        <f>'ETF MTD'!$PU$28/'ETF MTD'!$PU$3-1</f>
        <v/>
      </c>
      <c r="NY211" s="61">
        <f>NW211*NX211</f>
        <v/>
      </c>
      <c r="NZ211" s="33" t="n"/>
      <c r="OA211" t="inlineStr">
        <is>
          <t>Emerging Markets</t>
        </is>
      </c>
      <c r="OB211" s="41" t="n">
        <v>0.0563</v>
      </c>
      <c r="OC211" s="61">
        <f>'ETF MTD'!$PU$28/'ETF MTD'!$PU$3-1</f>
        <v/>
      </c>
      <c r="OD211" s="61">
        <f>OB211*OC211</f>
        <v/>
      </c>
      <c r="OE211" s="33" t="n"/>
      <c r="OF211" t="inlineStr">
        <is>
          <t>Emerging Markets</t>
        </is>
      </c>
      <c r="OG211" s="41" t="n">
        <v>0.075</v>
      </c>
      <c r="OH211" s="61">
        <f>'ETF MTD'!$PU$28/'ETF MTD'!$PU$3-1</f>
        <v/>
      </c>
      <c r="OI211" s="61">
        <f>OG211*OH211</f>
        <v/>
      </c>
      <c r="OJ211" s="33" t="n"/>
      <c r="OK211" t="inlineStr">
        <is>
          <t>Emerging Markets</t>
        </is>
      </c>
      <c r="OL211" s="41" t="n">
        <v>0.0563</v>
      </c>
      <c r="OM211" s="61">
        <f>'ETF MTD'!$PU$28/'ETF MTD'!$PU$3-1</f>
        <v/>
      </c>
      <c r="ON211" s="61">
        <f>OL211*OM211</f>
        <v/>
      </c>
      <c r="OO211" s="33" t="n"/>
      <c r="OP211" t="inlineStr">
        <is>
          <t>Emerging Markets</t>
        </is>
      </c>
      <c r="OQ211" s="41" t="n">
        <v>0.0375</v>
      </c>
      <c r="OR211" s="61">
        <f>'ETF MTD'!$PU$28/'ETF MTD'!$PU$3-1</f>
        <v/>
      </c>
      <c r="OS211" s="61">
        <f>OQ211*OR211</f>
        <v/>
      </c>
      <c r="OT211" s="33" t="n"/>
      <c r="OU211" t="inlineStr">
        <is>
          <t>Emerging Markets</t>
        </is>
      </c>
      <c r="OV211" s="41" t="n">
        <v>0.0375</v>
      </c>
      <c r="OW211" s="61">
        <f>'ETF MTD'!$PU$28/'ETF MTD'!$PU$3-1</f>
        <v/>
      </c>
      <c r="OX211" s="61">
        <f>OV211*OW211</f>
        <v/>
      </c>
      <c r="OY211" s="33" t="n"/>
      <c r="OZ211" t="inlineStr">
        <is>
          <t>Emerging Markets</t>
        </is>
      </c>
      <c r="PA211" s="41" t="n">
        <v>0.0563</v>
      </c>
      <c r="PB211" s="61">
        <f>'ETF MTD'!$PU$28/'ETF MTD'!$PU$3-1</f>
        <v/>
      </c>
      <c r="PC211" s="61">
        <f>PA211*PB211</f>
        <v/>
      </c>
      <c r="PD211" s="33" t="n"/>
      <c r="PE211" t="inlineStr">
        <is>
          <t>Emerging Markets</t>
        </is>
      </c>
      <c r="PF211" s="41" t="n">
        <v>0.0563</v>
      </c>
      <c r="PG211" s="61">
        <f>'ETF MTD'!$PU$28/'ETF MTD'!$PU$3-1</f>
        <v/>
      </c>
      <c r="PH211" s="61">
        <f>PF211*PG211</f>
        <v/>
      </c>
      <c r="PI211" s="33" t="n"/>
      <c r="PJ211" t="inlineStr">
        <is>
          <t>Emerging Markets</t>
        </is>
      </c>
      <c r="PK211" s="41" t="n">
        <v>0.0375</v>
      </c>
      <c r="PL211" s="61">
        <f>'ETF MTD'!$PU$28/'ETF MTD'!$PU$3-1</f>
        <v/>
      </c>
      <c r="PM211" s="61">
        <f>PK211*PL211</f>
        <v/>
      </c>
      <c r="PN211" s="33" t="n"/>
      <c r="PO211" t="inlineStr">
        <is>
          <t>Emerging Markets</t>
        </is>
      </c>
      <c r="PP211" s="41" t="n">
        <v>0.056</v>
      </c>
      <c r="PQ211" s="61">
        <f>'ETF MTD'!$PU$28/'ETF MTD'!$PU$3-1</f>
        <v/>
      </c>
      <c r="PR211" s="61">
        <f>PP211*PQ211</f>
        <v/>
      </c>
      <c r="PS211" s="33" t="n"/>
      <c r="PT211" t="inlineStr">
        <is>
          <t>Emerging Markets</t>
        </is>
      </c>
      <c r="PU211" s="41" t="n">
        <v>0.056</v>
      </c>
      <c r="PV211" s="61">
        <f>'ETF MTD'!$PU$28/'ETF MTD'!$PU$3-1</f>
        <v/>
      </c>
      <c r="PW211" s="61">
        <f>PU211*PV211</f>
        <v/>
      </c>
      <c r="PX211" s="33" t="n"/>
      <c r="PY211" t="inlineStr">
        <is>
          <t>Emerging Markets</t>
        </is>
      </c>
      <c r="PZ211" s="50" t="n">
        <v>0.075</v>
      </c>
      <c r="QA211" s="61">
        <f>'ETF MTD'!$PU$28/'ETF MTD'!$PU$3-1</f>
        <v/>
      </c>
      <c r="QB211" s="61">
        <f>PZ211*QA211</f>
        <v/>
      </c>
      <c r="QC211" s="33" t="n"/>
      <c r="QD211" t="inlineStr">
        <is>
          <t>Emerging Markets</t>
        </is>
      </c>
      <c r="QE211" s="50" t="n">
        <v>0.075</v>
      </c>
      <c r="QF211" s="61">
        <f>'ETF MTD'!$PU$28/'ETF MTD'!$PU$3-1</f>
        <v/>
      </c>
      <c r="QG211" s="61">
        <f>QE211*QF211</f>
        <v/>
      </c>
      <c r="QH211" s="61" t="n"/>
      <c r="QI211" t="inlineStr">
        <is>
          <t>Emerging Markets</t>
        </is>
      </c>
      <c r="QJ211" s="41" t="n">
        <v>0.075</v>
      </c>
      <c r="QK211" s="61">
        <f>'ETF MTD'!$PU$28/'ETF MTD'!$PU$3-1</f>
        <v/>
      </c>
      <c r="QL211" s="61">
        <f>QJ211*QK211</f>
        <v/>
      </c>
      <c r="QM211" s="33" t="n"/>
      <c r="QN211" t="inlineStr">
        <is>
          <t>Emerging Markets</t>
        </is>
      </c>
      <c r="QO211" s="41" t="n">
        <v>0.075</v>
      </c>
      <c r="QP211" s="61">
        <f>'ETF MTD'!$PU$28/'ETF MTD'!$PU$3-1</f>
        <v/>
      </c>
      <c r="QQ211" s="61">
        <f>QO211*QP211</f>
        <v/>
      </c>
      <c r="QR211" s="33" t="n"/>
      <c r="QS211" t="inlineStr">
        <is>
          <t>Emerging Markets</t>
        </is>
      </c>
      <c r="QT211" s="41" t="n">
        <v>0.075</v>
      </c>
      <c r="QU211" s="61">
        <f>'ETF MTD'!$PU$28/'ETF MTD'!$PU$3-1</f>
        <v/>
      </c>
      <c r="QV211" s="61">
        <f>QT211*QU211</f>
        <v/>
      </c>
      <c r="QW211" s="33" t="n"/>
      <c r="QX211" t="inlineStr">
        <is>
          <t>Emerging Markets</t>
        </is>
      </c>
      <c r="QY211" s="41" t="n">
        <v>0.075</v>
      </c>
      <c r="QZ211" s="61">
        <f>'ETF MTD'!$PU$28/'ETF MTD'!$PU$3-1</f>
        <v/>
      </c>
      <c r="RA211" s="61">
        <f>QY211*QZ211</f>
        <v/>
      </c>
      <c r="RB211" s="33" t="n"/>
      <c r="RC211" t="inlineStr">
        <is>
          <t>Emerging Markets</t>
        </is>
      </c>
      <c r="RD211" s="41" t="n">
        <v>0.075</v>
      </c>
      <c r="RE211" s="61">
        <f>'ETF MTD'!$PU$28/'ETF MTD'!$PU$3-1</f>
        <v/>
      </c>
      <c r="RF211" s="61">
        <f>RD211*RE211</f>
        <v/>
      </c>
      <c r="RG211" s="33" t="n"/>
      <c r="RH211" t="inlineStr">
        <is>
          <t>Emerging Markets</t>
        </is>
      </c>
      <c r="RI211" s="41" t="n">
        <v>0.0563</v>
      </c>
      <c r="RJ211" s="61">
        <f>'ETF MTD'!$PU$28/'ETF MTD'!$PU$3-1</f>
        <v/>
      </c>
      <c r="RK211" s="61">
        <f>RI211*RJ211</f>
        <v/>
      </c>
      <c r="RL211" s="33" t="n"/>
      <c r="RM211" s="132" t="n">
        <v>0.075</v>
      </c>
      <c r="RN211" s="261">
        <f>RM211*0.5</f>
        <v/>
      </c>
    </row>
    <row r="212">
      <c r="U212" s="33" t="n"/>
      <c r="V212" s="33" t="n"/>
      <c r="W212" s="33" t="n"/>
      <c r="X212" s="33" t="n"/>
      <c r="Y212" s="33" t="n"/>
      <c r="Z212" s="33" t="n"/>
      <c r="AA212" s="33" t="n"/>
      <c r="AB212" s="33" t="n"/>
      <c r="AC212" s="33" t="n"/>
      <c r="AD212" s="33" t="n"/>
      <c r="AE212" s="33" t="n"/>
      <c r="AF212" s="33" t="n"/>
      <c r="AG212" s="33" t="n"/>
      <c r="AH212" s="33" t="n"/>
      <c r="AI212" s="33" t="n"/>
      <c r="AJ212" s="33" t="n"/>
      <c r="AK212" s="33" t="n"/>
      <c r="AL212" s="33" t="n"/>
      <c r="AM212" s="33" t="n"/>
      <c r="AN212" s="33" t="n"/>
      <c r="AO212" s="33" t="n"/>
      <c r="AP212" s="33" t="n"/>
      <c r="AQ212" s="33" t="n"/>
      <c r="AR212" s="33" t="n"/>
      <c r="AS212" s="33" t="n"/>
      <c r="AT212" s="33" t="n"/>
      <c r="AU212" s="33" t="n"/>
      <c r="AV212" s="33" t="n"/>
      <c r="AW212" s="33" t="n"/>
      <c r="AX212" s="33" t="n"/>
      <c r="AY212" s="33" t="n"/>
      <c r="AZ212" s="33" t="n"/>
      <c r="BA212" s="33" t="n"/>
      <c r="BB212" s="33" t="n"/>
      <c r="BC212" s="33" t="n"/>
      <c r="BD212" s="33" t="n"/>
      <c r="BE212" s="33" t="n"/>
      <c r="BF212" s="33" t="n"/>
      <c r="BG212" s="33" t="n"/>
      <c r="BH212" s="33" t="n"/>
      <c r="BI212" s="33" t="n"/>
      <c r="BJ212" s="33" t="n"/>
      <c r="BK212" s="33" t="n"/>
      <c r="BL212" s="33" t="n"/>
      <c r="BM212" s="33" t="n"/>
      <c r="BN212" s="33" t="inlineStr">
        <is>
          <t>SCHH/VNQ</t>
        </is>
      </c>
      <c r="BO212" s="49" t="n">
        <v>0.07500000000000001</v>
      </c>
      <c r="BP212" s="61">
        <f>'ETF MTD'!$JU$28/'ETF MTD'!$JU$3-1</f>
        <v/>
      </c>
      <c r="BQ212" s="61">
        <f>BO212*BP212</f>
        <v/>
      </c>
      <c r="BR212" s="61" t="n"/>
      <c r="BS212" s="33" t="inlineStr">
        <is>
          <t>SCHH/VNQ</t>
        </is>
      </c>
      <c r="BT212" s="49" t="n">
        <v>0.07500000000000001</v>
      </c>
      <c r="BU212" s="61">
        <f>'ETF MTD'!$JU$28/'ETF MTD'!$JU$3-1</f>
        <v/>
      </c>
      <c r="BV212" s="61">
        <f>BT212*BU212</f>
        <v/>
      </c>
      <c r="BW212" s="61" t="n"/>
      <c r="BX212" s="33" t="inlineStr">
        <is>
          <t>SCHH/VNQ</t>
        </is>
      </c>
      <c r="BY212" s="49" t="n">
        <v>0.1</v>
      </c>
      <c r="BZ212" s="61">
        <f>'ETF MTD'!$JU$28/'ETF MTD'!$JU$3-1</f>
        <v/>
      </c>
      <c r="CA212" s="61">
        <f>BY212*BZ212</f>
        <v/>
      </c>
      <c r="CB212" s="61" t="n"/>
      <c r="CC212" s="33" t="inlineStr">
        <is>
          <t>SCHH/VNQ</t>
        </is>
      </c>
      <c r="CD212" s="49" t="n">
        <v>0.07500000000000001</v>
      </c>
      <c r="CE212" s="61">
        <f>'ETF MTD'!$JU$28/'ETF MTD'!$JU$3-1</f>
        <v/>
      </c>
      <c r="CF212" s="61">
        <f>CD212*CE212</f>
        <v/>
      </c>
      <c r="CG212" s="61" t="n"/>
      <c r="CH212" s="33" t="inlineStr">
        <is>
          <t>SCHH/VNQ</t>
        </is>
      </c>
      <c r="CI212" s="49" t="n">
        <v>0.05</v>
      </c>
      <c r="CJ212" s="61">
        <f>'ETF MTD'!$JU$28/'ETF MTD'!$JU$3-1</f>
        <v/>
      </c>
      <c r="CK212" s="61">
        <f>CI212*CJ212</f>
        <v/>
      </c>
      <c r="CL212" s="61" t="n"/>
      <c r="CM212" s="33" t="inlineStr">
        <is>
          <t>SCHH/VNQ</t>
        </is>
      </c>
      <c r="CN212" s="49" t="n">
        <v>0.05</v>
      </c>
      <c r="CO212" s="61">
        <f>'ETF MTD'!$JU$28/'ETF MTD'!$JU$3-1</f>
        <v/>
      </c>
      <c r="CP212" s="61">
        <f>CN212*CO212</f>
        <v/>
      </c>
      <c r="CQ212" s="61" t="n"/>
      <c r="CR212" s="33" t="inlineStr">
        <is>
          <t>SCHH/VNQ</t>
        </is>
      </c>
      <c r="CS212" s="49" t="n">
        <v>0.05</v>
      </c>
      <c r="CT212" s="61">
        <f>'ETF MTD'!$JU$28/'ETF MTD'!$JU$3-1</f>
        <v/>
      </c>
      <c r="CU212" s="61">
        <f>CS212*CT212</f>
        <v/>
      </c>
      <c r="CV212" s="61" t="n"/>
      <c r="CW212" s="33" t="inlineStr">
        <is>
          <t>SCHH/VNQ</t>
        </is>
      </c>
      <c r="CX212" s="49" t="n">
        <v>0.07500000000000001</v>
      </c>
      <c r="CY212" s="61">
        <f>'ETF MTD'!$JU$28/'ETF MTD'!$JU$3-1</f>
        <v/>
      </c>
      <c r="CZ212" s="61">
        <f>CX212*CY212</f>
        <v/>
      </c>
      <c r="DA212" s="61" t="n"/>
      <c r="DB212" s="33" t="inlineStr">
        <is>
          <t>SCHH/VNQ</t>
        </is>
      </c>
      <c r="DC212" s="49" t="n">
        <v>0.07500000000000001</v>
      </c>
      <c r="DD212" s="61">
        <f>'ETF MTD'!$JU$28/'ETF MTD'!$JU$3-1</f>
        <v/>
      </c>
      <c r="DE212" s="61">
        <f>DC212*DD212</f>
        <v/>
      </c>
      <c r="DF212" s="61" t="n"/>
      <c r="DG212" s="33" t="inlineStr">
        <is>
          <t>SCHH/VNQ</t>
        </is>
      </c>
      <c r="DH212" s="49" t="n">
        <v>0.1</v>
      </c>
      <c r="DI212" s="61">
        <f>'ETF MTD'!$JU$28/'ETF MTD'!$JU$3-1</f>
        <v/>
      </c>
      <c r="DJ212" s="61">
        <f>DH212*DI212</f>
        <v/>
      </c>
      <c r="DK212" s="61" t="n"/>
      <c r="DL212" s="33" t="inlineStr">
        <is>
          <t>SCHH/VNQ</t>
        </is>
      </c>
      <c r="DM212" s="49" t="n">
        <v>0.1</v>
      </c>
      <c r="DN212" s="61">
        <f>'ETF MTD'!$JU$28/'ETF MTD'!$JU$3-1</f>
        <v/>
      </c>
      <c r="DO212" s="61">
        <f>DM212*DN212</f>
        <v/>
      </c>
      <c r="DP212" s="61" t="n"/>
      <c r="DQ212" s="33" t="inlineStr">
        <is>
          <t>SCHH/VNQ</t>
        </is>
      </c>
      <c r="DR212" s="49" t="n">
        <v>0.075</v>
      </c>
      <c r="DS212" s="61">
        <f>'ETF MTD'!$JU$28/'ETF MTD'!$JU$3-1</f>
        <v/>
      </c>
      <c r="DT212" s="61">
        <f>DR212*DS212</f>
        <v/>
      </c>
      <c r="DU212" s="61" t="n"/>
      <c r="DV212" s="33" t="inlineStr">
        <is>
          <t>SCHH/VNQ</t>
        </is>
      </c>
      <c r="DW212" s="49" t="n">
        <v>0.05</v>
      </c>
      <c r="DX212" s="61">
        <f>'ETF MTD'!$JU$28/'ETF MTD'!$JU$3-1</f>
        <v/>
      </c>
      <c r="DY212" s="61">
        <f>DW212*DX212</f>
        <v/>
      </c>
      <c r="DZ212" s="61" t="n"/>
      <c r="EA212" s="33" t="inlineStr">
        <is>
          <t>SCHH/VNQ</t>
        </is>
      </c>
      <c r="EB212" s="49" t="n">
        <v>0.07500000000000001</v>
      </c>
      <c r="EC212" s="61">
        <f>'ETF MTD'!$JU$28/'ETF MTD'!$JU$3-1</f>
        <v/>
      </c>
      <c r="ED212" s="61">
        <f>EB212*EC212</f>
        <v/>
      </c>
      <c r="EE212" s="61" t="n"/>
      <c r="EF212" s="33" t="inlineStr">
        <is>
          <t>SCHH/VNQ</t>
        </is>
      </c>
      <c r="EG212" s="49" t="n">
        <v>0.05</v>
      </c>
      <c r="EH212" s="61">
        <f>'ETF MTD'!$JU$28/'ETF MTD'!$JU$3-1</f>
        <v/>
      </c>
      <c r="EI212" s="61">
        <f>EG212*EH212</f>
        <v/>
      </c>
      <c r="EJ212" s="61" t="n"/>
      <c r="EK212" s="33" t="inlineStr">
        <is>
          <t>SCHH/VNQ</t>
        </is>
      </c>
      <c r="EL212" s="49" t="n">
        <v>0.07500000000000001</v>
      </c>
      <c r="EM212" s="61">
        <f>'ETF MTD'!$JU$28/'ETF MTD'!$JU$3-1</f>
        <v/>
      </c>
      <c r="EN212" s="61">
        <f>EL212*EM212</f>
        <v/>
      </c>
      <c r="EO212" s="61" t="n"/>
      <c r="EP212" s="33" t="inlineStr">
        <is>
          <t>SCHH/VNQ</t>
        </is>
      </c>
      <c r="EQ212" s="49" t="n">
        <v>0.1</v>
      </c>
      <c r="ER212" s="61">
        <f>'ETF MTD'!$JU$28/'ETF MTD'!$JU$3-1</f>
        <v/>
      </c>
      <c r="ES212" s="61">
        <f>EQ212*ER212</f>
        <v/>
      </c>
      <c r="ET212" s="61" t="n"/>
      <c r="EU212" s="33" t="inlineStr">
        <is>
          <t>SCHH/VNQ</t>
        </is>
      </c>
      <c r="EV212" s="49" t="n">
        <v>0.1</v>
      </c>
      <c r="EW212" s="61">
        <f>'ETF MTD'!$JU$28/'ETF MTD'!$JU$3-1</f>
        <v/>
      </c>
      <c r="EX212" s="61">
        <f>EV212*EW212</f>
        <v/>
      </c>
      <c r="EY212" s="61" t="n"/>
      <c r="EZ212" s="33" t="inlineStr">
        <is>
          <t>SCHH/VNQ</t>
        </is>
      </c>
      <c r="FA212" s="49" t="n">
        <v>0.1</v>
      </c>
      <c r="FB212" s="61">
        <f>'ETF MTD'!$JU$28/'ETF MTD'!$JU$3-1</f>
        <v/>
      </c>
      <c r="FC212" s="61">
        <f>FA212*FB212</f>
        <v/>
      </c>
      <c r="FD212" s="61" t="n"/>
      <c r="FE212" s="33" t="inlineStr">
        <is>
          <t>SCHH/VNQ</t>
        </is>
      </c>
      <c r="FF212" s="49" t="n">
        <v>0.1</v>
      </c>
      <c r="FG212" s="61">
        <f>'ETF MTD'!$JU$28/'ETF MTD'!$JU$3-1</f>
        <v/>
      </c>
      <c r="FH212" s="61">
        <f>FF212*FG212</f>
        <v/>
      </c>
      <c r="FI212" s="61" t="n"/>
      <c r="FJ212" s="33" t="inlineStr">
        <is>
          <t>SCHH/VNQ</t>
        </is>
      </c>
      <c r="FK212" s="49" t="n">
        <v>0.1</v>
      </c>
      <c r="FL212" s="61">
        <f>'ETF MTD'!$JU$28/'ETF MTD'!$JU$3-1</f>
        <v/>
      </c>
      <c r="FM212" s="61">
        <f>FK212*FL212</f>
        <v/>
      </c>
      <c r="FN212" s="61" t="n"/>
      <c r="FO212" s="33" t="inlineStr">
        <is>
          <t>SCHH/VNQ</t>
        </is>
      </c>
      <c r="FP212" s="49" t="n">
        <v>0.1</v>
      </c>
      <c r="FQ212" s="61">
        <f>'ETF MTD'!$JU$28/'ETF MTD'!$JU$3-1</f>
        <v/>
      </c>
      <c r="FR212" s="61">
        <f>FP212*FQ212</f>
        <v/>
      </c>
      <c r="FS212" s="61" t="n"/>
      <c r="FT212" s="33" t="inlineStr">
        <is>
          <t>SCHH/VNQ</t>
        </is>
      </c>
      <c r="FU212" s="49" t="n">
        <v>0.1</v>
      </c>
      <c r="FV212" s="61">
        <f>'ETF MTD'!$JU$28/'ETF MTD'!$JU$3-1</f>
        <v/>
      </c>
      <c r="FW212" s="61">
        <f>FU212*FV212</f>
        <v/>
      </c>
      <c r="FX212" s="61" t="n"/>
      <c r="FY212" s="33" t="inlineStr">
        <is>
          <t>SCHH/VNQ</t>
        </is>
      </c>
      <c r="FZ212" s="41" t="n">
        <v>0.1</v>
      </c>
      <c r="GA212" s="61">
        <f>'ETF MTD'!$JU$28/'ETF MTD'!$JU$3-1</f>
        <v/>
      </c>
      <c r="GB212" s="61">
        <f>FZ212*GA212</f>
        <v/>
      </c>
      <c r="GC212" s="61" t="n"/>
      <c r="GD212" s="33" t="inlineStr">
        <is>
          <t>SCHH/VNQ</t>
        </is>
      </c>
      <c r="GE212" s="41" t="n">
        <v>0.1</v>
      </c>
      <c r="GF212" s="61">
        <f>'ETF MTD'!$JU$28/'ETF MTD'!$JU$3-1</f>
        <v/>
      </c>
      <c r="GG212" s="61">
        <f>GE212*GF212</f>
        <v/>
      </c>
      <c r="GH212" s="61" t="n"/>
      <c r="GI212" s="33" t="inlineStr">
        <is>
          <t>SCHH/VNQ</t>
        </is>
      </c>
      <c r="GJ212" s="41" t="n">
        <v>0.1</v>
      </c>
      <c r="GK212" s="61">
        <f>'ETF MTD'!$JU$28/'ETF MTD'!$JU$3-1</f>
        <v/>
      </c>
      <c r="GL212" s="61">
        <f>GJ212*GK212</f>
        <v/>
      </c>
      <c r="GM212" s="61" t="n"/>
      <c r="GN212" s="33" t="inlineStr">
        <is>
          <t>SCHH/VNQ</t>
        </is>
      </c>
      <c r="GO212" s="41" t="n">
        <v>0.07500000000000001</v>
      </c>
      <c r="GP212" s="61">
        <f>'ETF MTD'!$JU$28/'ETF MTD'!$JU$3-1</f>
        <v/>
      </c>
      <c r="GQ212" s="61">
        <f>GO212*GP212</f>
        <v/>
      </c>
      <c r="GR212" s="61" t="n"/>
      <c r="GS212" s="33" t="inlineStr">
        <is>
          <t>SCHH/VNQ</t>
        </is>
      </c>
      <c r="GT212" s="41" t="n">
        <v>0.1</v>
      </c>
      <c r="GU212" s="61">
        <f>'ETF MTD'!$JU$28/'ETF MTD'!$JU$3-1</f>
        <v/>
      </c>
      <c r="GV212" s="61">
        <f>GT212*GU212</f>
        <v/>
      </c>
      <c r="GW212" s="61" t="n"/>
      <c r="GX212" s="33" t="inlineStr">
        <is>
          <t>SCHH/VNQ</t>
        </is>
      </c>
      <c r="GY212" s="41" t="n">
        <v>0.075</v>
      </c>
      <c r="GZ212" s="61">
        <f>'ETF MTD'!$JU$28/'ETF MTD'!$JU$3-1</f>
        <v/>
      </c>
      <c r="HA212" s="61">
        <f>GY212*GZ212</f>
        <v/>
      </c>
      <c r="HB212" s="61" t="n"/>
      <c r="HC212" s="33" t="inlineStr">
        <is>
          <t>SCHH/VNQ</t>
        </is>
      </c>
      <c r="HD212" s="41" t="n">
        <v>0.05</v>
      </c>
      <c r="HE212" s="61">
        <f>'ETF MTD'!$JU$28/'ETF MTD'!$JU$3-1</f>
        <v/>
      </c>
      <c r="HF212" s="61">
        <f>HD212*HE212</f>
        <v/>
      </c>
      <c r="HG212" s="61" t="n"/>
      <c r="HH212" s="33" t="inlineStr">
        <is>
          <t>SCHH/VNQ</t>
        </is>
      </c>
      <c r="HI212" s="41" t="n">
        <v>0.05</v>
      </c>
      <c r="HJ212" s="61">
        <f>'ETF MTD'!$JU$28/'ETF MTD'!$JU$3-1</f>
        <v/>
      </c>
      <c r="HK212" s="61">
        <f>HI212*HJ212</f>
        <v/>
      </c>
      <c r="HL212" s="61" t="n"/>
      <c r="HM212" s="33" t="inlineStr">
        <is>
          <t>SCHH/VNQ</t>
        </is>
      </c>
      <c r="HN212" s="41" t="n">
        <v>0.05</v>
      </c>
      <c r="HO212" s="61">
        <f>'ETF MTD'!$JU$28/'ETF MTD'!$JU$3-1</f>
        <v/>
      </c>
      <c r="HP212" s="61">
        <f>HN212*HO212</f>
        <v/>
      </c>
      <c r="HQ212" s="61" t="n"/>
      <c r="HR212" s="33" t="inlineStr">
        <is>
          <t>SCHH/VNQ</t>
        </is>
      </c>
      <c r="HS212" s="41" t="n">
        <v>0.05</v>
      </c>
      <c r="HT212" s="61">
        <f>'ETF MTD'!$JU$28/'ETF MTD'!$JU$3-1</f>
        <v/>
      </c>
      <c r="HU212" s="61">
        <f>HS212*HT212</f>
        <v/>
      </c>
      <c r="HV212" s="61" t="n"/>
      <c r="HW212" s="33" t="inlineStr">
        <is>
          <t>SCHH/VNQ</t>
        </is>
      </c>
      <c r="HX212" s="41" t="n">
        <v>0.05</v>
      </c>
      <c r="HY212" s="61">
        <f>'ETF MTD'!$JU$28/'ETF MTD'!$JU$3-1</f>
        <v/>
      </c>
      <c r="HZ212" s="61">
        <f>HX212*HY212</f>
        <v/>
      </c>
      <c r="IA212" s="61" t="n"/>
      <c r="IB212" s="33" t="inlineStr">
        <is>
          <t>SCHH/VNQ</t>
        </is>
      </c>
      <c r="IC212" s="41" t="n">
        <v>0.1</v>
      </c>
      <c r="ID212" s="61">
        <f>'ETF MTD'!$JU$28/'ETF MTD'!$JU$3-1</f>
        <v/>
      </c>
      <c r="IE212" s="61">
        <f>IC212*ID212</f>
        <v/>
      </c>
      <c r="IF212" s="61" t="n"/>
      <c r="IG212" s="33" t="inlineStr">
        <is>
          <t>SCHH/VNQ</t>
        </is>
      </c>
      <c r="IH212" s="41" t="n">
        <v>0.1</v>
      </c>
      <c r="II212" s="61">
        <f>'ETF MTD'!$JU$28/'ETF MTD'!$JU$3-1</f>
        <v/>
      </c>
      <c r="IJ212" s="61">
        <f>IH212*II212</f>
        <v/>
      </c>
      <c r="IK212" s="61" t="n"/>
      <c r="IL212" s="33" t="inlineStr">
        <is>
          <t>SCHH/VNQ</t>
        </is>
      </c>
      <c r="IM212" s="41" t="n">
        <v>0.1</v>
      </c>
      <c r="IN212" s="61">
        <f>'ETF MTD'!$JU$28/'ETF MTD'!$JU$3-1</f>
        <v/>
      </c>
      <c r="IO212" s="61">
        <f>IM212*IN212</f>
        <v/>
      </c>
      <c r="IP212" s="61" t="n"/>
      <c r="IQ212" s="33" t="inlineStr">
        <is>
          <t>SCHH/VNQ</t>
        </is>
      </c>
      <c r="IR212" s="41" t="n">
        <v>0.1</v>
      </c>
      <c r="IS212" s="61">
        <f>'ETF MTD'!$JU$28/'ETF MTD'!$JU$3-1</f>
        <v/>
      </c>
      <c r="IT212" s="61">
        <f>IR212*IS212</f>
        <v/>
      </c>
      <c r="IU212" s="61" t="n"/>
      <c r="IV212" s="33" t="inlineStr">
        <is>
          <t>SCHH/VNQ</t>
        </is>
      </c>
      <c r="IW212" s="41" t="n">
        <v>0.1</v>
      </c>
      <c r="IX212" s="61">
        <f>'ETF MTD'!$JU$28/'ETF MTD'!$JU$3-1</f>
        <v/>
      </c>
      <c r="IY212" s="61">
        <f>IW212*IX212</f>
        <v/>
      </c>
      <c r="IZ212" s="61" t="n"/>
      <c r="JA212" s="33" t="inlineStr">
        <is>
          <t>SCHH/VNQ</t>
        </is>
      </c>
      <c r="JB212" s="41" t="n">
        <v>0.1</v>
      </c>
      <c r="JC212" s="61">
        <f>'ETF MTD'!$JU$28/'ETF MTD'!$JU$3-1</f>
        <v/>
      </c>
      <c r="JD212" s="61">
        <f>JB212*JC212</f>
        <v/>
      </c>
      <c r="JE212" s="61" t="n"/>
      <c r="JF212" s="33" t="inlineStr">
        <is>
          <t>SCHH/VNQ</t>
        </is>
      </c>
      <c r="JG212" s="41" t="n">
        <v>0.1</v>
      </c>
      <c r="JH212" s="61">
        <f>'ETF MTD'!$JU$28/'ETF MTD'!$JU$3-1</f>
        <v/>
      </c>
      <c r="JI212" s="61">
        <f>JG212*JH212</f>
        <v/>
      </c>
      <c r="JJ212" s="61" t="n"/>
      <c r="JK212" s="33" t="inlineStr">
        <is>
          <t>SCHH/VNQ</t>
        </is>
      </c>
      <c r="JL212" s="41" t="n">
        <v>0.1</v>
      </c>
      <c r="JM212" s="61">
        <f>'ETF MTD'!$JU$28/'ETF MTD'!$JU$3-1</f>
        <v/>
      </c>
      <c r="JN212" s="61">
        <f>JL212*JM212</f>
        <v/>
      </c>
      <c r="JO212" s="61" t="n"/>
      <c r="JP212" s="33" t="inlineStr">
        <is>
          <t>SCHH/VNQ</t>
        </is>
      </c>
      <c r="JQ212" s="41" t="n">
        <v>0.1</v>
      </c>
      <c r="JR212" s="61">
        <f>'ETF MTD'!$JU$28/'ETF MTD'!$JU$3-1</f>
        <v/>
      </c>
      <c r="JS212" s="61">
        <f>JQ212*JR212</f>
        <v/>
      </c>
      <c r="JT212" s="61" t="n"/>
      <c r="JU212" s="33" t="inlineStr">
        <is>
          <t>SCHH/VNQ</t>
        </is>
      </c>
      <c r="JV212" s="41" t="n">
        <v>0.1</v>
      </c>
      <c r="JW212" s="61">
        <f>'ETF MTD'!$JU$28/'ETF MTD'!$JU$3-1</f>
        <v/>
      </c>
      <c r="JX212" s="61">
        <f>JV212*JW212</f>
        <v/>
      </c>
      <c r="JY212" s="61" t="n"/>
      <c r="JZ212" t="inlineStr">
        <is>
          <t>REITS</t>
        </is>
      </c>
      <c r="KA212" s="41" t="n">
        <v>0.1</v>
      </c>
      <c r="KB212" s="61">
        <f>'ETF MTD'!$JU$28/'ETF MTD'!$JU$3-1</f>
        <v/>
      </c>
      <c r="KC212" s="61">
        <f>KA212*KB212</f>
        <v/>
      </c>
      <c r="KD212" s="61" t="n"/>
      <c r="KE212" t="inlineStr">
        <is>
          <t>REITS</t>
        </is>
      </c>
      <c r="KF212" s="41" t="n">
        <v>0.1</v>
      </c>
      <c r="KG212" s="61">
        <f>'ETF MTD'!$JU$28/'ETF MTD'!$JU$3-1</f>
        <v/>
      </c>
      <c r="KH212" s="61">
        <f>KF212*KG212</f>
        <v/>
      </c>
      <c r="KI212" s="61" t="n"/>
      <c r="KJ212" t="inlineStr">
        <is>
          <t>REITS</t>
        </is>
      </c>
      <c r="KK212" s="41" t="n">
        <v>0.1</v>
      </c>
      <c r="KL212" s="61">
        <f>'ETF MTD'!$JU$28/'ETF MTD'!$JU$3-1</f>
        <v/>
      </c>
      <c r="KM212" s="61">
        <f>KK212*KL212</f>
        <v/>
      </c>
      <c r="KN212" s="61" t="n"/>
      <c r="KO212" t="inlineStr">
        <is>
          <t>REITS</t>
        </is>
      </c>
      <c r="KP212" s="41" t="n">
        <v>0.1</v>
      </c>
      <c r="KQ212" s="61">
        <f>'ETF MTD'!$JU$28/'ETF MTD'!$JU$3-1</f>
        <v/>
      </c>
      <c r="KR212" s="61">
        <f>KP212*KQ212</f>
        <v/>
      </c>
      <c r="KS212" s="61" t="n"/>
      <c r="KT212" t="inlineStr">
        <is>
          <t>REITS</t>
        </is>
      </c>
      <c r="KU212" s="41" t="n">
        <v>0.075</v>
      </c>
      <c r="KV212" s="61">
        <f>'ETF MTD'!$JU$28/'ETF MTD'!$JU$3-1</f>
        <v/>
      </c>
      <c r="KW212" s="61">
        <f>KU212*KV212</f>
        <v/>
      </c>
      <c r="KX212" s="61" t="n"/>
      <c r="KY212" t="inlineStr">
        <is>
          <t>REITS</t>
        </is>
      </c>
      <c r="KZ212" s="41" t="n">
        <v>0.075</v>
      </c>
      <c r="LA212" s="61">
        <f>'ETF MTD'!$JU$28/'ETF MTD'!$JU$3-1</f>
        <v/>
      </c>
      <c r="LB212" s="61">
        <f>KZ212*LA212</f>
        <v/>
      </c>
      <c r="LC212" s="61" t="n"/>
      <c r="LD212" t="inlineStr">
        <is>
          <t>REITS</t>
        </is>
      </c>
      <c r="LE212" s="41" t="n">
        <v>0.1</v>
      </c>
      <c r="LF212" s="61">
        <f>'ETF MTD'!$JU$28/'ETF MTD'!$JU$3-1</f>
        <v/>
      </c>
      <c r="LG212" s="61">
        <f>LE212*LF212</f>
        <v/>
      </c>
      <c r="LH212" s="61" t="n"/>
      <c r="LI212" t="inlineStr">
        <is>
          <t>REITS</t>
        </is>
      </c>
      <c r="LJ212" s="41" t="n">
        <v>0.1</v>
      </c>
      <c r="LK212" s="61">
        <f>'ETF MTD'!$JU$28/'ETF MTD'!$JU$3-1</f>
        <v/>
      </c>
      <c r="LL212" s="61">
        <f>LJ212*LK212</f>
        <v/>
      </c>
      <c r="LM212" s="61" t="n"/>
      <c r="LN212" t="inlineStr">
        <is>
          <t>REITS</t>
        </is>
      </c>
      <c r="LO212" s="41" t="n">
        <v>0.05</v>
      </c>
      <c r="LP212" s="61">
        <f>'ETF MTD'!$JU$28/'ETF MTD'!$JU$3-1</f>
        <v/>
      </c>
      <c r="LQ212" s="61">
        <f>LO212*LP212</f>
        <v/>
      </c>
      <c r="LR212" s="61" t="n"/>
      <c r="LS212" t="inlineStr">
        <is>
          <t>REITS</t>
        </is>
      </c>
      <c r="LT212" s="50" t="n">
        <v>0.05</v>
      </c>
      <c r="LU212" s="61">
        <f>'ETF MTD'!$JU$28/'ETF MTD'!$JU$3-1</f>
        <v/>
      </c>
      <c r="LV212" s="61">
        <f>LT212*LU212</f>
        <v/>
      </c>
      <c r="LW212" s="61" t="n"/>
      <c r="LX212" t="inlineStr">
        <is>
          <t>REITS</t>
        </is>
      </c>
      <c r="LY212" s="50" t="n">
        <v>0.05</v>
      </c>
      <c r="LZ212" s="61">
        <f>'ETF MTD'!$JU$28/'ETF MTD'!$JU$3-1</f>
        <v/>
      </c>
      <c r="MA212" s="61">
        <f>LY212*LZ212</f>
        <v/>
      </c>
      <c r="MB212" s="61" t="n"/>
      <c r="MC212" t="inlineStr">
        <is>
          <t>REITS</t>
        </is>
      </c>
      <c r="MD212" s="50" t="n">
        <v>0.05</v>
      </c>
      <c r="ME212" s="61">
        <f>'ETF MTD'!$JU$28/'ETF MTD'!$JU$3-1</f>
        <v/>
      </c>
      <c r="MF212" s="61">
        <f>MD212*ME212</f>
        <v/>
      </c>
      <c r="MG212" s="61" t="n"/>
      <c r="MH212" t="inlineStr">
        <is>
          <t>REITS</t>
        </is>
      </c>
      <c r="MI212" s="50" t="n">
        <v>0.05</v>
      </c>
      <c r="MJ212" s="61">
        <f>'ETF MTD'!$JU$28/'ETF MTD'!$JU$3-1</f>
        <v/>
      </c>
      <c r="MK212" s="61">
        <f>MI212*MJ212</f>
        <v/>
      </c>
      <c r="ML212" s="61" t="n"/>
      <c r="MM212" t="inlineStr">
        <is>
          <t>REITS</t>
        </is>
      </c>
      <c r="MN212" s="50" t="n">
        <v>0.05</v>
      </c>
      <c r="MO212" s="61">
        <f>'ETF MTD'!$JU$28/'ETF MTD'!$JU$3-1</f>
        <v/>
      </c>
      <c r="MP212" s="61">
        <f>MN212*MO212</f>
        <v/>
      </c>
      <c r="MQ212" s="33" t="n"/>
      <c r="MR212" t="inlineStr">
        <is>
          <t>REITS</t>
        </is>
      </c>
      <c r="MS212" s="50" t="n">
        <v>0.05</v>
      </c>
      <c r="MT212" s="61">
        <f>'ETF MTD'!$JU$28/'ETF MTD'!$JU$3-1</f>
        <v/>
      </c>
      <c r="MU212" s="61">
        <f>MS212*MT212</f>
        <v/>
      </c>
      <c r="MV212" s="61" t="n"/>
      <c r="MW212" t="inlineStr">
        <is>
          <t>REITS</t>
        </is>
      </c>
      <c r="MX212" s="50" t="n">
        <v>0.05</v>
      </c>
      <c r="MY212" s="61">
        <f>'ETF MTD'!$JU$28/'ETF MTD'!$JU$3-1</f>
        <v/>
      </c>
      <c r="MZ212" s="61">
        <f>MX212*MY212</f>
        <v/>
      </c>
      <c r="NA212" s="33" t="n"/>
      <c r="NB212" t="inlineStr">
        <is>
          <t>REITS</t>
        </is>
      </c>
      <c r="NC212" s="41" t="n">
        <v>0.07500000000000001</v>
      </c>
      <c r="ND212" s="61">
        <f>'ETF MTD'!$JU$28/'ETF MTD'!$JU$3-1</f>
        <v/>
      </c>
      <c r="NE212" s="61">
        <f>NC212*ND212</f>
        <v/>
      </c>
      <c r="NF212" s="33" t="n"/>
      <c r="NG212" t="inlineStr">
        <is>
          <t>REITS</t>
        </is>
      </c>
      <c r="NH212" s="41" t="n">
        <v>0.05</v>
      </c>
      <c r="NI212" s="61">
        <f>'ETF MTD'!$JU$28/'ETF MTD'!$JU$3-1</f>
        <v/>
      </c>
      <c r="NJ212" s="61">
        <f>NH212*NI212</f>
        <v/>
      </c>
      <c r="NK212" s="33" t="n"/>
      <c r="NL212" t="inlineStr">
        <is>
          <t>REITS</t>
        </is>
      </c>
      <c r="NM212" s="41" t="n">
        <v>0.05</v>
      </c>
      <c r="NN212" s="61">
        <f>'ETF MTD'!$JU$28/'ETF MTD'!$JU$3-1</f>
        <v/>
      </c>
      <c r="NO212" s="61">
        <f>NM212*NN212</f>
        <v/>
      </c>
      <c r="NP212" s="33" t="n"/>
      <c r="NQ212" t="inlineStr">
        <is>
          <t>REITS</t>
        </is>
      </c>
      <c r="NR212" s="41" t="n">
        <v>0.05</v>
      </c>
      <c r="NS212" s="61">
        <f>'ETF MTD'!$JU$28/'ETF MTD'!$JU$3-1</f>
        <v/>
      </c>
      <c r="NT212" s="61">
        <f>NR212*NS212</f>
        <v/>
      </c>
      <c r="NU212" s="33" t="n"/>
      <c r="NV212" t="inlineStr">
        <is>
          <t>REITS</t>
        </is>
      </c>
      <c r="NW212" s="41" t="n">
        <v>0.05</v>
      </c>
      <c r="NX212" s="61">
        <f>'ETF MTD'!$JU$28/'ETF MTD'!$JU$3-1</f>
        <v/>
      </c>
      <c r="NY212" s="61">
        <f>NW212*NX212</f>
        <v/>
      </c>
      <c r="NZ212" s="33" t="n"/>
      <c r="OA212" t="inlineStr">
        <is>
          <t>REITS</t>
        </is>
      </c>
      <c r="OB212" s="41" t="n">
        <v>0.05</v>
      </c>
      <c r="OC212" s="61">
        <f>'ETF MTD'!$JU$28/'ETF MTD'!$JU$3-1</f>
        <v/>
      </c>
      <c r="OD212" s="61">
        <f>OB212*OC212</f>
        <v/>
      </c>
      <c r="OE212" s="33" t="n"/>
      <c r="OF212" t="inlineStr">
        <is>
          <t>REITS</t>
        </is>
      </c>
      <c r="OG212" s="41" t="n">
        <v>0.075</v>
      </c>
      <c r="OH212" s="61">
        <f>'ETF MTD'!$JU$28/'ETF MTD'!$JU$3-1</f>
        <v/>
      </c>
      <c r="OI212" s="61">
        <f>OG212*OH212</f>
        <v/>
      </c>
      <c r="OJ212" s="33" t="n"/>
      <c r="OK212" t="inlineStr">
        <is>
          <t>REITS</t>
        </is>
      </c>
      <c r="OL212" s="41" t="n">
        <v>0.05</v>
      </c>
      <c r="OM212" s="61">
        <f>'ETF MTD'!$JU$28/'ETF MTD'!$JU$3-1</f>
        <v/>
      </c>
      <c r="ON212" s="61">
        <f>OL212*OM212</f>
        <v/>
      </c>
      <c r="OO212" s="33" t="n"/>
      <c r="OP212" t="inlineStr">
        <is>
          <t>REITS</t>
        </is>
      </c>
      <c r="OQ212" s="41" t="n">
        <v>0.05</v>
      </c>
      <c r="OR212" s="61">
        <f>'ETF MTD'!$JU$28/'ETF MTD'!$JU$3-1</f>
        <v/>
      </c>
      <c r="OS212" s="61">
        <f>OQ212*OR212</f>
        <v/>
      </c>
      <c r="OT212" s="33" t="n"/>
      <c r="OU212" t="inlineStr">
        <is>
          <t>REITS</t>
        </is>
      </c>
      <c r="OV212" s="41" t="n">
        <v>0.05</v>
      </c>
      <c r="OW212" s="61">
        <f>'ETF MTD'!$JU$28/'ETF MTD'!$JU$3-1</f>
        <v/>
      </c>
      <c r="OX212" s="61">
        <f>OV212*OW212</f>
        <v/>
      </c>
      <c r="OY212" s="33" t="n"/>
      <c r="OZ212" t="inlineStr">
        <is>
          <t>REITS</t>
        </is>
      </c>
      <c r="PA212" s="41" t="n">
        <v>0.075</v>
      </c>
      <c r="PB212" s="61">
        <f>'ETF MTD'!$JU$28/'ETF MTD'!$JU$3-1</f>
        <v/>
      </c>
      <c r="PC212" s="61">
        <f>PA212*PB212</f>
        <v/>
      </c>
      <c r="PD212" s="33" t="n"/>
      <c r="PE212" t="inlineStr">
        <is>
          <t>REITS</t>
        </is>
      </c>
      <c r="PF212" s="41" t="n">
        <v>0.1</v>
      </c>
      <c r="PG212" s="61">
        <f>'ETF MTD'!$JU$28/'ETF MTD'!$JU$3-1</f>
        <v/>
      </c>
      <c r="PH212" s="61">
        <f>PF212*PG212</f>
        <v/>
      </c>
      <c r="PI212" s="33" t="n"/>
      <c r="PJ212" t="inlineStr">
        <is>
          <t>REITS</t>
        </is>
      </c>
      <c r="PK212" s="41" t="n">
        <v>0.1</v>
      </c>
      <c r="PL212" s="61">
        <f>'ETF MTD'!$JU$28/'ETF MTD'!$JU$3-1</f>
        <v/>
      </c>
      <c r="PM212" s="61">
        <f>PK212*PL212</f>
        <v/>
      </c>
      <c r="PN212" s="33" t="n"/>
      <c r="PO212" t="inlineStr">
        <is>
          <t>REITS</t>
        </is>
      </c>
      <c r="PP212" s="41" t="n">
        <v>0.1</v>
      </c>
      <c r="PQ212" s="61">
        <f>'ETF MTD'!$JU$28/'ETF MTD'!$JU$3-1</f>
        <v/>
      </c>
      <c r="PR212" s="61">
        <f>PP212*PQ212</f>
        <v/>
      </c>
      <c r="PS212" s="33" t="n"/>
      <c r="PT212" t="inlineStr">
        <is>
          <t>REITS</t>
        </is>
      </c>
      <c r="PU212" s="41" t="n">
        <v>0.1</v>
      </c>
      <c r="PV212" s="61">
        <f>'ETF MTD'!$JU$28/'ETF MTD'!$JU$3-1</f>
        <v/>
      </c>
      <c r="PW212" s="61">
        <f>PU212*PV212</f>
        <v/>
      </c>
      <c r="PX212" s="33" t="n"/>
      <c r="PY212" t="inlineStr">
        <is>
          <t>REITS</t>
        </is>
      </c>
      <c r="PZ212" s="50" t="n">
        <v>0.05</v>
      </c>
      <c r="QA212" s="61">
        <f>'ETF MTD'!$JU$28/'ETF MTD'!$JU$3-1</f>
        <v/>
      </c>
      <c r="QB212" s="61">
        <f>PZ212*QA212</f>
        <v/>
      </c>
      <c r="QC212" s="33" t="n"/>
      <c r="QD212" t="inlineStr">
        <is>
          <t>REITS</t>
        </is>
      </c>
      <c r="QE212" s="50" t="n">
        <v>0.05</v>
      </c>
      <c r="QF212" s="61">
        <f>'ETF MTD'!$JU$28/'ETF MTD'!$JU$3-1</f>
        <v/>
      </c>
      <c r="QG212" s="61">
        <f>QE212*QF212</f>
        <v/>
      </c>
      <c r="QH212" s="61" t="n"/>
      <c r="QI212" t="inlineStr">
        <is>
          <t>REITS</t>
        </is>
      </c>
      <c r="QJ212" s="41" t="n">
        <v>0.0625</v>
      </c>
      <c r="QK212" s="61">
        <f>'ETF MTD'!$JU$28/'ETF MTD'!$JU$3-1</f>
        <v/>
      </c>
      <c r="QL212" s="61">
        <f>QJ212*QK212</f>
        <v/>
      </c>
      <c r="QM212" s="33" t="n"/>
      <c r="QN212" t="inlineStr">
        <is>
          <t>REITS</t>
        </is>
      </c>
      <c r="QO212" s="41" t="n">
        <v>0.08</v>
      </c>
      <c r="QP212" s="61">
        <f>'ETF MTD'!$JU$28/'ETF MTD'!$JU$3-1</f>
        <v/>
      </c>
      <c r="QQ212" s="61">
        <f>QO212*QP212</f>
        <v/>
      </c>
      <c r="QR212" s="33" t="n"/>
      <c r="QS212" t="inlineStr">
        <is>
          <t>REITS</t>
        </is>
      </c>
      <c r="QT212" s="41" t="n">
        <v>0.08</v>
      </c>
      <c r="QU212" s="61">
        <f>'ETF MTD'!$JU$28/'ETF MTD'!$JU$3-1</f>
        <v/>
      </c>
      <c r="QV212" s="61">
        <f>QT212*QU212</f>
        <v/>
      </c>
      <c r="QW212" s="33" t="n"/>
      <c r="QX212" t="inlineStr">
        <is>
          <t>REITS</t>
        </is>
      </c>
      <c r="QY212" s="41" t="n">
        <v>0.1</v>
      </c>
      <c r="QZ212" s="61">
        <f>'ETF MTD'!$JU$28/'ETF MTD'!$JU$3-1</f>
        <v/>
      </c>
      <c r="RA212" s="61">
        <f>QY212*QZ212</f>
        <v/>
      </c>
      <c r="RB212" s="33" t="n"/>
      <c r="RC212" t="inlineStr">
        <is>
          <t>REITS</t>
        </is>
      </c>
      <c r="RD212" s="41" t="n">
        <v>0.1</v>
      </c>
      <c r="RE212" s="61">
        <f>'ETF MTD'!$JU$28/'ETF MTD'!$JU$3-1</f>
        <v/>
      </c>
      <c r="RF212" s="61">
        <f>RD212*RE212</f>
        <v/>
      </c>
      <c r="RG212" s="33" t="n"/>
      <c r="RH212" t="inlineStr">
        <is>
          <t>REITS</t>
        </is>
      </c>
      <c r="RI212" s="41" t="n">
        <v>0.1</v>
      </c>
      <c r="RJ212" s="61">
        <f>'ETF MTD'!$JU$28/'ETF MTD'!$JU$3-1</f>
        <v/>
      </c>
      <c r="RK212" s="61">
        <f>RI212*RJ212</f>
        <v/>
      </c>
      <c r="RL212" s="33" t="n"/>
      <c r="RM212" s="208" t="n">
        <v>0.1</v>
      </c>
      <c r="RN212" s="261">
        <f>RM212*0.5</f>
        <v/>
      </c>
    </row>
    <row r="213">
      <c r="U213" s="33" t="n"/>
      <c r="V213" s="33" t="n"/>
      <c r="W213" s="33" t="n"/>
      <c r="X213" s="33" t="n"/>
      <c r="Y213" s="33" t="n"/>
      <c r="Z213" s="33" t="n"/>
      <c r="AA213" s="33" t="n"/>
      <c r="AB213" s="33" t="n"/>
      <c r="AC213" s="33" t="n"/>
      <c r="AD213" s="33" t="n"/>
      <c r="AE213" s="33" t="n"/>
      <c r="AF213" s="33" t="n"/>
      <c r="AG213" s="33" t="n"/>
      <c r="AH213" s="33" t="n"/>
      <c r="AI213" s="33" t="n"/>
      <c r="AJ213" s="33" t="n"/>
      <c r="AK213" s="33" t="n"/>
      <c r="AL213" s="33" t="n"/>
      <c r="AM213" s="33" t="n"/>
      <c r="AN213" s="33" t="n"/>
      <c r="AO213" s="33" t="n"/>
      <c r="AP213" s="33" t="n"/>
      <c r="AQ213" s="33" t="n"/>
      <c r="AR213" s="33" t="n"/>
      <c r="AS213" s="33" t="n"/>
      <c r="AT213" s="33" t="n"/>
      <c r="AU213" s="33" t="n"/>
      <c r="AV213" s="33" t="n"/>
      <c r="AW213" s="33" t="n"/>
      <c r="AX213" s="33" t="n"/>
      <c r="AY213" s="33" t="n"/>
      <c r="AZ213" s="33" t="n"/>
      <c r="BA213" s="33" t="n"/>
      <c r="BB213" s="33" t="n"/>
      <c r="BC213" s="33" t="n"/>
      <c r="BD213" s="33" t="n"/>
      <c r="BE213" s="33" t="n"/>
      <c r="BF213" s="33" t="n"/>
      <c r="BG213" s="33" t="n"/>
      <c r="BH213" s="33" t="n"/>
      <c r="BI213" s="33" t="n"/>
      <c r="BJ213" s="33" t="n"/>
      <c r="BK213" s="33" t="n"/>
      <c r="BL213" s="33" t="n"/>
      <c r="BM213" s="33" t="n"/>
      <c r="BN213" s="33" t="inlineStr">
        <is>
          <t>TLH</t>
        </is>
      </c>
      <c r="BO213" s="49" t="n">
        <v>0</v>
      </c>
      <c r="BP213" s="61">
        <f>'ETF MTD'!$VU$28/'ETF MTD'!$VU$3-1</f>
        <v/>
      </c>
      <c r="BQ213" s="61">
        <f>BO213*BP213</f>
        <v/>
      </c>
      <c r="BR213" s="61" t="n"/>
      <c r="BS213" s="33" t="inlineStr">
        <is>
          <t>TLH</t>
        </is>
      </c>
      <c r="BT213" s="49" t="n">
        <v>0</v>
      </c>
      <c r="BU213" s="61">
        <f>'ETF MTD'!$VU$28/'ETF MTD'!$VU$3-1</f>
        <v/>
      </c>
      <c r="BV213" s="61">
        <f>BT213*BU213</f>
        <v/>
      </c>
      <c r="BW213" s="61" t="n"/>
      <c r="BX213" s="33" t="inlineStr">
        <is>
          <t>TLH</t>
        </is>
      </c>
      <c r="BY213" s="49" t="n">
        <v>0</v>
      </c>
      <c r="BZ213" s="61">
        <f>'ETF MTD'!$VU$28/'ETF MTD'!$VU$3-1</f>
        <v/>
      </c>
      <c r="CA213" s="61">
        <f>BY213*BZ213</f>
        <v/>
      </c>
      <c r="CB213" s="61" t="n"/>
      <c r="CC213" s="33" t="inlineStr">
        <is>
          <t>TLH</t>
        </is>
      </c>
      <c r="CD213" s="49" t="n">
        <v>0</v>
      </c>
      <c r="CE213" s="61">
        <f>'ETF MTD'!$VU$28/'ETF MTD'!$VU$3-1</f>
        <v/>
      </c>
      <c r="CF213" s="61">
        <f>CD213*CE213</f>
        <v/>
      </c>
      <c r="CG213" s="61" t="n"/>
      <c r="CH213" s="33" t="inlineStr">
        <is>
          <t>TLH</t>
        </is>
      </c>
      <c r="CI213" s="49" t="n">
        <v>0</v>
      </c>
      <c r="CJ213" s="61">
        <f>'ETF MTD'!$VU$28/'ETF MTD'!$VU$3-1</f>
        <v/>
      </c>
      <c r="CK213" s="61">
        <f>CI213*CJ213</f>
        <v/>
      </c>
      <c r="CL213" s="61" t="n"/>
      <c r="CM213" s="33" t="inlineStr">
        <is>
          <t>TLH</t>
        </is>
      </c>
      <c r="CN213" s="49" t="n">
        <v>0</v>
      </c>
      <c r="CO213" s="61">
        <f>'ETF MTD'!$VU$28/'ETF MTD'!$VU$3-1</f>
        <v/>
      </c>
      <c r="CP213" s="61">
        <f>CN213*CO213</f>
        <v/>
      </c>
      <c r="CQ213" s="61" t="n"/>
      <c r="CR213" s="33" t="inlineStr">
        <is>
          <t>TLH</t>
        </is>
      </c>
      <c r="CS213" s="49" t="n">
        <v>0</v>
      </c>
      <c r="CT213" s="61">
        <f>'ETF MTD'!$VU$28/'ETF MTD'!$VU$3-1</f>
        <v/>
      </c>
      <c r="CU213" s="61">
        <f>CS213*CT213</f>
        <v/>
      </c>
      <c r="CV213" s="61" t="n"/>
      <c r="CW213" s="33" t="inlineStr">
        <is>
          <t>TLH</t>
        </is>
      </c>
      <c r="CX213" s="49" t="n">
        <v>0</v>
      </c>
      <c r="CY213" s="61">
        <f>'ETF MTD'!$VU$28/'ETF MTD'!$VU$3-1</f>
        <v/>
      </c>
      <c r="CZ213" s="61">
        <f>CX213*CY213</f>
        <v/>
      </c>
      <c r="DA213" s="61" t="n"/>
      <c r="DB213" t="inlineStr">
        <is>
          <t>SPTL/TLT</t>
        </is>
      </c>
      <c r="DC213" s="49" t="n">
        <v>0.02</v>
      </c>
      <c r="DD213" s="61">
        <f>'ETF MTD'!$DO$28/'ETF MTD'!$DO$3-1</f>
        <v/>
      </c>
      <c r="DE213" s="61">
        <f>DC213*DD213</f>
        <v/>
      </c>
      <c r="DF213" s="61" t="n"/>
      <c r="DG213" t="inlineStr">
        <is>
          <t>SPTL/TLT</t>
        </is>
      </c>
      <c r="DH213" s="49" t="n">
        <v>0</v>
      </c>
      <c r="DI213" s="61">
        <f>'ETF MTD'!$DO$28/'ETF MTD'!$DO$3-1</f>
        <v/>
      </c>
      <c r="DJ213" s="61">
        <f>DH213*DI213</f>
        <v/>
      </c>
      <c r="DK213" s="61" t="n"/>
      <c r="DL213" t="inlineStr">
        <is>
          <t>SPTL/TLT</t>
        </is>
      </c>
      <c r="DM213" s="49" t="n">
        <v>0.04000000000000001</v>
      </c>
      <c r="DN213" s="61">
        <f>'ETF MTD'!$DO$28/'ETF MTD'!$DO$3-1</f>
        <v/>
      </c>
      <c r="DO213" s="61">
        <f>DM213*DN213</f>
        <v/>
      </c>
      <c r="DP213" s="61" t="n"/>
      <c r="DQ213" t="inlineStr">
        <is>
          <t>SPTL/TLT</t>
        </is>
      </c>
      <c r="DR213" s="49" t="n">
        <v>0</v>
      </c>
      <c r="DS213" s="61">
        <f>'ETF MTD'!$DO$28/'ETF MTD'!$DO$3-1</f>
        <v/>
      </c>
      <c r="DT213" s="61">
        <f>DR213*DS213</f>
        <v/>
      </c>
      <c r="DU213" s="61" t="n"/>
      <c r="DV213" t="inlineStr">
        <is>
          <t>SPTL/TLT</t>
        </is>
      </c>
      <c r="DW213" s="49" t="n">
        <v>0</v>
      </c>
      <c r="DX213" s="61">
        <f>'ETF MTD'!$DO$28/'ETF MTD'!$DO$3-1</f>
        <v/>
      </c>
      <c r="DY213" s="61">
        <f>DW213*DX213</f>
        <v/>
      </c>
      <c r="DZ213" s="61" t="n"/>
      <c r="EA213" t="inlineStr">
        <is>
          <t>SPTL/TLT</t>
        </is>
      </c>
      <c r="EB213" s="49" t="n">
        <v>0</v>
      </c>
      <c r="EC213" s="61">
        <f>'ETF MTD'!$DO$28/'ETF MTD'!$DO$3-1</f>
        <v/>
      </c>
      <c r="ED213" s="61">
        <f>EB213*EC213</f>
        <v/>
      </c>
      <c r="EE213" s="61" t="n"/>
      <c r="EF213" t="inlineStr">
        <is>
          <t>SPTL/TLT</t>
        </is>
      </c>
      <c r="EG213" s="49" t="n">
        <v>0</v>
      </c>
      <c r="EH213" s="61">
        <f>'ETF MTD'!$DO$28/'ETF MTD'!$DO$3-1</f>
        <v/>
      </c>
      <c r="EI213" s="61">
        <f>EG213*EH213</f>
        <v/>
      </c>
      <c r="EJ213" s="61" t="n"/>
      <c r="EK213" t="inlineStr">
        <is>
          <t>SPTL/TLT</t>
        </is>
      </c>
      <c r="EL213" s="49" t="n">
        <v>0</v>
      </c>
      <c r="EM213" s="61">
        <f>'ETF MTD'!$DO$28/'ETF MTD'!$DO$3-1</f>
        <v/>
      </c>
      <c r="EN213" s="61">
        <f>EL213*EM213</f>
        <v/>
      </c>
      <c r="EO213" s="61" t="n"/>
      <c r="EP213" t="inlineStr">
        <is>
          <t>SPTL/TLT</t>
        </is>
      </c>
      <c r="EQ213" s="49" t="n">
        <v>0</v>
      </c>
      <c r="ER213" s="61">
        <f>'ETF MTD'!$DO$28/'ETF MTD'!$DO$3-1</f>
        <v/>
      </c>
      <c r="ES213" s="61">
        <f>EQ213*ER213</f>
        <v/>
      </c>
      <c r="ET213" s="61" t="n"/>
      <c r="EU213" t="inlineStr">
        <is>
          <t>SPTL/TLT</t>
        </is>
      </c>
      <c r="EV213" s="49" t="n">
        <v>0</v>
      </c>
      <c r="EW213" s="61">
        <f>'ETF MTD'!$DO$28/'ETF MTD'!$DO$3-1</f>
        <v/>
      </c>
      <c r="EX213" s="61">
        <f>EV213*EW213</f>
        <v/>
      </c>
      <c r="EY213" s="61" t="n"/>
      <c r="EZ213" t="inlineStr">
        <is>
          <t>SPTL/TLT</t>
        </is>
      </c>
      <c r="FA213" s="49" t="n">
        <v>0</v>
      </c>
      <c r="FB213" s="61">
        <f>'ETF MTD'!$DO$28/'ETF MTD'!$DO$3-1</f>
        <v/>
      </c>
      <c r="FC213" s="61">
        <f>FA213*FB213</f>
        <v/>
      </c>
      <c r="FD213" s="61" t="n"/>
      <c r="FE213" t="inlineStr">
        <is>
          <t>SPTL/TLT</t>
        </is>
      </c>
      <c r="FF213" s="49" t="n">
        <v>0</v>
      </c>
      <c r="FG213" s="61">
        <f>'ETF MTD'!$DO$28/'ETF MTD'!$DO$3-1</f>
        <v/>
      </c>
      <c r="FH213" s="61">
        <f>FF213*FG213</f>
        <v/>
      </c>
      <c r="FI213" s="61" t="n"/>
      <c r="FJ213" t="inlineStr">
        <is>
          <t>SPTL/TLT</t>
        </is>
      </c>
      <c r="FK213" s="49" t="n">
        <v>0</v>
      </c>
      <c r="FL213" s="61">
        <f>'ETF MTD'!$DO$28/'ETF MTD'!$DO$3-1</f>
        <v/>
      </c>
      <c r="FM213" s="61">
        <f>FK213*FL213</f>
        <v/>
      </c>
      <c r="FN213" s="61" t="n"/>
      <c r="FO213" t="inlineStr">
        <is>
          <t>SPTL/TLT</t>
        </is>
      </c>
      <c r="FP213" s="49" t="n">
        <v>0</v>
      </c>
      <c r="FQ213" s="61">
        <f>'ETF MTD'!$DO$28/'ETF MTD'!$DO$3-1</f>
        <v/>
      </c>
      <c r="FR213" s="61">
        <f>FP213*FQ213</f>
        <v/>
      </c>
      <c r="FS213" s="61" t="n"/>
      <c r="FT213" t="inlineStr">
        <is>
          <t>SPTL/TLT</t>
        </is>
      </c>
      <c r="FU213" s="49" t="n">
        <v>0</v>
      </c>
      <c r="FV213" s="61">
        <f>'ETF MTD'!$DO$28/'ETF MTD'!$DO$3-1</f>
        <v/>
      </c>
      <c r="FW213" s="61">
        <f>FU213*FV213</f>
        <v/>
      </c>
      <c r="FX213" s="61" t="n"/>
      <c r="FY213" t="inlineStr">
        <is>
          <t>SPTL/TLT</t>
        </is>
      </c>
      <c r="FZ213" s="41" t="n">
        <v>0</v>
      </c>
      <c r="GA213" s="61">
        <f>'ETF MTD'!$DO$28/'ETF MTD'!$DO$3-1</f>
        <v/>
      </c>
      <c r="GB213" s="61">
        <f>FZ213*GA213</f>
        <v/>
      </c>
      <c r="GC213" s="61" t="n"/>
      <c r="GD213" t="inlineStr">
        <is>
          <t>SPTL/TLT</t>
        </is>
      </c>
      <c r="GE213" s="41" t="n">
        <v>0</v>
      </c>
      <c r="GF213" s="61">
        <f>'ETF MTD'!$DO$28/'ETF MTD'!$DO$3-1</f>
        <v/>
      </c>
      <c r="GG213" s="61">
        <f>GE213*GF213</f>
        <v/>
      </c>
      <c r="GH213" s="61" t="n"/>
      <c r="GI213" t="inlineStr">
        <is>
          <t>SPTL/TLT</t>
        </is>
      </c>
      <c r="GJ213" s="41" t="n">
        <v>0</v>
      </c>
      <c r="GK213" s="61">
        <f>'ETF MTD'!$DO$28/'ETF MTD'!$DO$3-1</f>
        <v/>
      </c>
      <c r="GL213" s="61">
        <f>GJ213*GK213</f>
        <v/>
      </c>
      <c r="GM213" s="61" t="n"/>
      <c r="GN213" t="inlineStr">
        <is>
          <t>SPTL/TLT</t>
        </is>
      </c>
      <c r="GO213" s="41" t="n">
        <v>0</v>
      </c>
      <c r="GP213" s="61">
        <f>'ETF MTD'!$DO$28/'ETF MTD'!$DO$3-1</f>
        <v/>
      </c>
      <c r="GQ213" s="61">
        <f>GO213*GP213</f>
        <v/>
      </c>
      <c r="GR213" s="61" t="n"/>
      <c r="GS213" t="inlineStr">
        <is>
          <t>SPTL/TLT</t>
        </is>
      </c>
      <c r="GT213" s="41" t="n">
        <v>0</v>
      </c>
      <c r="GU213" s="61">
        <f>'ETF MTD'!$DO$28/'ETF MTD'!$DO$3-1</f>
        <v/>
      </c>
      <c r="GV213" s="61">
        <f>GT213*GU213</f>
        <v/>
      </c>
      <c r="GW213" s="61" t="n"/>
      <c r="GX213" t="inlineStr">
        <is>
          <t>SPTL/TLT</t>
        </is>
      </c>
      <c r="GY213" s="41" t="n">
        <v>0</v>
      </c>
      <c r="GZ213" s="61">
        <f>'ETF MTD'!$DO$28/'ETF MTD'!$DO$3-1</f>
        <v/>
      </c>
      <c r="HA213" s="61">
        <f>GY213*GZ213</f>
        <v/>
      </c>
      <c r="HB213" s="61" t="n"/>
      <c r="HC213" t="inlineStr">
        <is>
          <t>SPTL/TLT</t>
        </is>
      </c>
      <c r="HD213" s="41" t="n">
        <v>0</v>
      </c>
      <c r="HE213" s="61">
        <f>'ETF MTD'!$DO$28/'ETF MTD'!$DO$3-1</f>
        <v/>
      </c>
      <c r="HF213" s="61">
        <f>HD213*HE213</f>
        <v/>
      </c>
      <c r="HG213" s="61" t="n"/>
      <c r="HH213" t="inlineStr">
        <is>
          <t>SPTL/TLT</t>
        </is>
      </c>
      <c r="HI213" s="41" t="n">
        <v>0</v>
      </c>
      <c r="HJ213" s="61">
        <f>'ETF MTD'!$DO$28/'ETF MTD'!$DO$3-1</f>
        <v/>
      </c>
      <c r="HK213" s="61">
        <f>HI213*HJ213</f>
        <v/>
      </c>
      <c r="HL213" s="61" t="n"/>
      <c r="HM213" t="inlineStr">
        <is>
          <t>SPTL/TLT</t>
        </is>
      </c>
      <c r="HN213" s="41" t="n">
        <v>0</v>
      </c>
      <c r="HO213" s="61">
        <f>'ETF MTD'!$DO$28/'ETF MTD'!$DO$3-1</f>
        <v/>
      </c>
      <c r="HP213" s="61">
        <f>HN213*HO213</f>
        <v/>
      </c>
      <c r="HQ213" s="61" t="n"/>
      <c r="HR213" t="inlineStr">
        <is>
          <t>SPTL/TLT</t>
        </is>
      </c>
      <c r="HS213" s="41" t="n">
        <v>0</v>
      </c>
      <c r="HT213" s="61">
        <f>'ETF MTD'!$DO$28/'ETF MTD'!$DO$3-1</f>
        <v/>
      </c>
      <c r="HU213" s="61">
        <f>HS213*HT213</f>
        <v/>
      </c>
      <c r="HV213" s="61" t="n"/>
      <c r="HW213" t="inlineStr">
        <is>
          <t>SPTL/TLT</t>
        </is>
      </c>
      <c r="HX213" s="41" t="n">
        <v>0</v>
      </c>
      <c r="HY213" s="61">
        <f>'ETF MTD'!$DO$28/'ETF MTD'!$DO$3-1</f>
        <v/>
      </c>
      <c r="HZ213" s="61">
        <f>HX213*HY213</f>
        <v/>
      </c>
      <c r="IA213" s="61" t="n"/>
      <c r="IB213" t="inlineStr">
        <is>
          <t>SPTL/TLT</t>
        </is>
      </c>
      <c r="IC213" s="41" t="n">
        <v>0</v>
      </c>
      <c r="ID213" s="61">
        <f>'ETF MTD'!$DO$28/'ETF MTD'!$DO$3-1</f>
        <v/>
      </c>
      <c r="IE213" s="61">
        <f>IC213*ID213</f>
        <v/>
      </c>
      <c r="IF213" s="61" t="n"/>
      <c r="IG213" t="inlineStr">
        <is>
          <t>SPTL/TLT</t>
        </is>
      </c>
      <c r="IH213" s="41" t="n">
        <v>0</v>
      </c>
      <c r="II213" s="61">
        <f>'ETF MTD'!$DO$28/'ETF MTD'!$DO$3-1</f>
        <v/>
      </c>
      <c r="IJ213" s="61">
        <f>IH213*II213</f>
        <v/>
      </c>
      <c r="IK213" s="61" t="n"/>
      <c r="IL213" t="inlineStr">
        <is>
          <t>SPTL/TLT</t>
        </is>
      </c>
      <c r="IM213" s="41" t="n">
        <v>0</v>
      </c>
      <c r="IN213" s="61">
        <f>'ETF MTD'!$DO$28/'ETF MTD'!$DO$3-1</f>
        <v/>
      </c>
      <c r="IO213" s="61">
        <f>IM213*IN213</f>
        <v/>
      </c>
      <c r="IP213" s="61" t="n"/>
      <c r="IQ213" t="inlineStr">
        <is>
          <t>SPTL/TLT</t>
        </is>
      </c>
      <c r="IR213" s="41" t="n">
        <v>0</v>
      </c>
      <c r="IS213" s="61">
        <f>'ETF MTD'!$DO$28/'ETF MTD'!$DO$3-1</f>
        <v/>
      </c>
      <c r="IT213" s="61">
        <f>IR213*IS213</f>
        <v/>
      </c>
      <c r="IU213" s="61" t="n"/>
      <c r="IV213" t="inlineStr">
        <is>
          <t>SPTL/TLT</t>
        </is>
      </c>
      <c r="IW213" s="41" t="n">
        <v>0</v>
      </c>
      <c r="IX213" s="61">
        <f>'ETF MTD'!$DO$28/'ETF MTD'!$DO$3-1</f>
        <v/>
      </c>
      <c r="IY213" s="61">
        <f>IW213*IX213</f>
        <v/>
      </c>
      <c r="IZ213" s="61" t="n"/>
      <c r="JA213" t="inlineStr">
        <is>
          <t>SPTL/TLT</t>
        </is>
      </c>
      <c r="JB213" s="41" t="n">
        <v>0</v>
      </c>
      <c r="JC213" s="61">
        <f>'ETF MTD'!$DO$28/'ETF MTD'!$DO$3-1</f>
        <v/>
      </c>
      <c r="JD213" s="61">
        <f>JB213*JC213</f>
        <v/>
      </c>
      <c r="JE213" s="61" t="n"/>
      <c r="JF213" t="inlineStr">
        <is>
          <t>SPTL/TLT</t>
        </is>
      </c>
      <c r="JG213" s="41" t="n">
        <v>0</v>
      </c>
      <c r="JH213" s="61">
        <f>'ETF MTD'!$DO$28/'ETF MTD'!$DO$3-1</f>
        <v/>
      </c>
      <c r="JI213" s="61">
        <f>JG213*JH213</f>
        <v/>
      </c>
      <c r="JJ213" s="61" t="n"/>
      <c r="JK213" t="inlineStr">
        <is>
          <t>SPTL/TLT</t>
        </is>
      </c>
      <c r="JL213" s="41" t="n">
        <v>0.0125</v>
      </c>
      <c r="JM213" s="61">
        <f>'ETF MTD'!$DO$28/'ETF MTD'!$DO$3-1</f>
        <v/>
      </c>
      <c r="JN213" s="61">
        <f>JL213*JM213</f>
        <v/>
      </c>
      <c r="JO213" s="61" t="n"/>
      <c r="JP213" t="inlineStr">
        <is>
          <t>SPTL/TLT</t>
        </is>
      </c>
      <c r="JQ213" s="41" t="n">
        <v>0.023</v>
      </c>
      <c r="JR213" s="61">
        <f>'ETF MTD'!$DO$28/'ETF MTD'!$DO$3-1</f>
        <v/>
      </c>
      <c r="JS213" s="61">
        <f>JQ213*JR213</f>
        <v/>
      </c>
      <c r="JT213" s="61" t="n"/>
      <c r="JU213" t="inlineStr">
        <is>
          <t>SPTL/TLT</t>
        </is>
      </c>
      <c r="JV213" s="41" t="n">
        <v>0.023</v>
      </c>
      <c r="JW213" s="61">
        <f>'ETF MTD'!$DO$28/'ETF MTD'!$DO$3-1</f>
        <v/>
      </c>
      <c r="JX213" s="61">
        <f>JV213*JW213</f>
        <v/>
      </c>
      <c r="JY213" s="61" t="n"/>
      <c r="JZ213" t="inlineStr">
        <is>
          <t>U.S. Govt LT</t>
        </is>
      </c>
      <c r="KA213" s="41" t="n">
        <v>0.023</v>
      </c>
      <c r="KB213" s="61">
        <f>'ETF MTD'!$DO$28/'ETF MTD'!$DO$3-1</f>
        <v/>
      </c>
      <c r="KC213" s="61">
        <f>KA213*KB213</f>
        <v/>
      </c>
      <c r="KD213" s="61" t="n"/>
      <c r="KE213" t="inlineStr">
        <is>
          <t>U.S. Govt LT</t>
        </is>
      </c>
      <c r="KF213" s="41" t="n">
        <v>0</v>
      </c>
      <c r="KG213" s="61">
        <f>'ETF MTD'!$DO$28/'ETF MTD'!$DO$3-1</f>
        <v/>
      </c>
      <c r="KH213" s="61">
        <f>KF213*KG213</f>
        <v/>
      </c>
      <c r="KI213" s="61" t="n"/>
      <c r="KJ213" t="inlineStr">
        <is>
          <t>U.S. Govt LT</t>
        </is>
      </c>
      <c r="KK213" s="41" t="n">
        <v>0.015</v>
      </c>
      <c r="KL213" s="61">
        <f>'ETF MTD'!$DO$28/'ETF MTD'!$DO$3-1</f>
        <v/>
      </c>
      <c r="KM213" s="61">
        <f>KK213*KL213</f>
        <v/>
      </c>
      <c r="KN213" s="61" t="n"/>
      <c r="KO213" t="inlineStr">
        <is>
          <t>U.S. Govt LT</t>
        </is>
      </c>
      <c r="KP213" s="41" t="n">
        <v>0.04</v>
      </c>
      <c r="KQ213" s="61">
        <f>'ETF MTD'!$DO$28/'ETF MTD'!$DO$3-1</f>
        <v/>
      </c>
      <c r="KR213" s="61">
        <f>KP213*KQ213</f>
        <v/>
      </c>
      <c r="KS213" s="61" t="n"/>
      <c r="KT213" t="inlineStr">
        <is>
          <t>U.S. Govt LT</t>
        </is>
      </c>
      <c r="KU213" s="41" t="n">
        <v>0</v>
      </c>
      <c r="KV213" s="61">
        <f>'ETF MTD'!$DO$28/'ETF MTD'!$DO$3-1</f>
        <v/>
      </c>
      <c r="KW213" s="61">
        <f>KU213*KV213</f>
        <v/>
      </c>
      <c r="KX213" s="61" t="n"/>
      <c r="KY213" t="inlineStr">
        <is>
          <t>U.S. Govt LT</t>
        </is>
      </c>
      <c r="KZ213" s="41" t="n">
        <v>0</v>
      </c>
      <c r="LA213" s="61">
        <f>'ETF MTD'!$DO$28/'ETF MTD'!$DO$3-1</f>
        <v/>
      </c>
      <c r="LB213" s="61">
        <f>KZ213*LA213</f>
        <v/>
      </c>
      <c r="LC213" s="61" t="n"/>
      <c r="LD213" t="inlineStr">
        <is>
          <t>U.S. Govt LT</t>
        </is>
      </c>
      <c r="LE213" s="41" t="n">
        <v>0</v>
      </c>
      <c r="LF213" s="61">
        <f>'ETF MTD'!$DO$28/'ETF MTD'!$DO$3-1</f>
        <v/>
      </c>
      <c r="LG213" s="61">
        <f>LE213*LF213</f>
        <v/>
      </c>
      <c r="LH213" s="61" t="n"/>
      <c r="LI213" t="inlineStr">
        <is>
          <t>U.S. Govt LT</t>
        </is>
      </c>
      <c r="LJ213" s="41" t="n">
        <v>0</v>
      </c>
      <c r="LK213" s="61">
        <f>'ETF MTD'!$DO$28/'ETF MTD'!$DO$3-1</f>
        <v/>
      </c>
      <c r="LL213" s="61">
        <f>LJ213*LK213</f>
        <v/>
      </c>
      <c r="LM213" s="61" t="n"/>
      <c r="LN213" t="inlineStr">
        <is>
          <t>U.S. Govt LT</t>
        </is>
      </c>
      <c r="LO213" s="41" t="n">
        <v>0</v>
      </c>
      <c r="LP213" s="61">
        <f>'ETF MTD'!$DO$28/'ETF MTD'!$DO$3-1</f>
        <v/>
      </c>
      <c r="LQ213" s="61">
        <f>LO213*LP213</f>
        <v/>
      </c>
      <c r="LR213" s="61" t="n"/>
      <c r="LS213" t="inlineStr">
        <is>
          <t>U.S. Govt LT</t>
        </is>
      </c>
      <c r="LT213" s="50" t="n">
        <v>0</v>
      </c>
      <c r="LU213" s="61">
        <f>'ETF MTD'!$DO$28/'ETF MTD'!$DO$3-1</f>
        <v/>
      </c>
      <c r="LV213" s="61">
        <f>LT213*LU213</f>
        <v/>
      </c>
      <c r="LW213" s="61" t="n"/>
      <c r="LX213" t="inlineStr">
        <is>
          <t>U.S. Govt LT</t>
        </is>
      </c>
      <c r="LY213" s="50" t="n">
        <v>0</v>
      </c>
      <c r="LZ213" s="61">
        <f>'ETF MTD'!$DO$28/'ETF MTD'!$DO$3-1</f>
        <v/>
      </c>
      <c r="MA213" s="61">
        <f>LY213*LZ213</f>
        <v/>
      </c>
      <c r="MB213" s="61" t="n"/>
      <c r="MC213" t="inlineStr">
        <is>
          <t>U.S. Govt LT</t>
        </is>
      </c>
      <c r="MD213" s="50" t="n">
        <v>0</v>
      </c>
      <c r="ME213" s="61">
        <f>'ETF MTD'!$DO$28/'ETF MTD'!$DO$3-1</f>
        <v/>
      </c>
      <c r="MF213" s="61">
        <f>MD213*ME213</f>
        <v/>
      </c>
      <c r="MG213" s="61" t="n"/>
      <c r="MH213" t="inlineStr">
        <is>
          <t>U.S. Govt LT</t>
        </is>
      </c>
      <c r="MI213" s="50" t="n">
        <v>0</v>
      </c>
      <c r="MJ213" s="61">
        <f>'ETF MTD'!$DO$28/'ETF MTD'!$DO$3-1</f>
        <v/>
      </c>
      <c r="MK213" s="61">
        <f>MI213*MJ213</f>
        <v/>
      </c>
      <c r="ML213" s="61" t="n"/>
      <c r="MM213" t="inlineStr">
        <is>
          <t>U.S. Govt LT</t>
        </is>
      </c>
      <c r="MN213" s="50" t="n">
        <v>0</v>
      </c>
      <c r="MO213" s="61">
        <f>'ETF MTD'!$DO$28/'ETF MTD'!$DO$3-1</f>
        <v/>
      </c>
      <c r="MP213" s="61">
        <f>MN213*MO213</f>
        <v/>
      </c>
      <c r="MQ213" s="33" t="n"/>
      <c r="MR213" t="inlineStr">
        <is>
          <t>U.S. Govt LT</t>
        </is>
      </c>
      <c r="MS213" s="50" t="n">
        <v>0</v>
      </c>
      <c r="MT213" s="61">
        <f>'ETF MTD'!$DO$28/'ETF MTD'!$DO$3-1</f>
        <v/>
      </c>
      <c r="MU213" s="61">
        <f>MS213*MT213</f>
        <v/>
      </c>
      <c r="MV213" s="61" t="n"/>
      <c r="MW213" t="inlineStr">
        <is>
          <t>U.S. Govt LT</t>
        </is>
      </c>
      <c r="MX213" s="50" t="n">
        <v>0</v>
      </c>
      <c r="MY213" s="61">
        <f>'ETF MTD'!$DO$28/'ETF MTD'!$DO$3-1</f>
        <v/>
      </c>
      <c r="MZ213" s="61">
        <f>MX213*MY213</f>
        <v/>
      </c>
      <c r="NA213" s="33" t="n"/>
      <c r="NB213" t="inlineStr">
        <is>
          <t>U.S. Govt LT</t>
        </is>
      </c>
      <c r="NC213" s="41" t="n">
        <v>0.02</v>
      </c>
      <c r="ND213" s="61">
        <f>'ETF MTD'!$DO$28/'ETF MTD'!$DO$3-1</f>
        <v/>
      </c>
      <c r="NE213" s="61">
        <f>NC213*ND213</f>
        <v/>
      </c>
      <c r="NF213" s="33" t="n"/>
      <c r="NG213" t="inlineStr">
        <is>
          <t>U.S. Govt LT</t>
        </is>
      </c>
      <c r="NH213" s="41" t="n">
        <v>0</v>
      </c>
      <c r="NI213" s="61">
        <f>'ETF MTD'!$DO$28/'ETF MTD'!$DO$3-1</f>
        <v/>
      </c>
      <c r="NJ213" s="61">
        <f>NH213*NI213</f>
        <v/>
      </c>
      <c r="NK213" s="33" t="n"/>
      <c r="NL213" t="inlineStr">
        <is>
          <t>U.S. Govt LT</t>
        </is>
      </c>
      <c r="NM213" s="41" t="n">
        <v>0</v>
      </c>
      <c r="NN213" s="61">
        <f>'ETF MTD'!$DO$28/'ETF MTD'!$DO$3-1</f>
        <v/>
      </c>
      <c r="NO213" s="61">
        <f>NM213*NN213</f>
        <v/>
      </c>
      <c r="NP213" s="33" t="n"/>
      <c r="NQ213" t="inlineStr">
        <is>
          <t>U.S. Govt LT</t>
        </is>
      </c>
      <c r="NR213" s="41" t="n">
        <v>0</v>
      </c>
      <c r="NS213" s="61">
        <f>'ETF MTD'!$DO$28/'ETF MTD'!$DO$3-1</f>
        <v/>
      </c>
      <c r="NT213" s="61">
        <f>NR213*NS213</f>
        <v/>
      </c>
      <c r="NU213" s="33" t="n"/>
      <c r="NV213" t="inlineStr">
        <is>
          <t>U.S. Govt LT</t>
        </is>
      </c>
      <c r="NW213" s="41" t="n">
        <v>0</v>
      </c>
      <c r="NX213" s="61">
        <f>'ETF MTD'!$DO$28/'ETF MTD'!$DO$3-1</f>
        <v/>
      </c>
      <c r="NY213" s="61">
        <f>NW213*NX213</f>
        <v/>
      </c>
      <c r="NZ213" s="33" t="n"/>
      <c r="OA213" t="inlineStr">
        <is>
          <t>U.S. Govt LT</t>
        </is>
      </c>
      <c r="OB213" s="41" t="n">
        <v>0</v>
      </c>
      <c r="OC213" s="61">
        <f>'ETF MTD'!$DO$28/'ETF MTD'!$DO$3-1</f>
        <v/>
      </c>
      <c r="OD213" s="61">
        <f>OB213*OC213</f>
        <v/>
      </c>
      <c r="OE213" s="33" t="n"/>
      <c r="OF213" t="inlineStr">
        <is>
          <t>U.S. Govt LT</t>
        </is>
      </c>
      <c r="OG213" s="41" t="n">
        <v>0</v>
      </c>
      <c r="OH213" s="61">
        <f>'ETF MTD'!$DO$28/'ETF MTD'!$DO$3-1</f>
        <v/>
      </c>
      <c r="OI213" s="61">
        <f>OG213*OH213</f>
        <v/>
      </c>
      <c r="OJ213" s="33" t="n"/>
      <c r="OK213" t="inlineStr">
        <is>
          <t>U.S. Govt LT</t>
        </is>
      </c>
      <c r="OL213" s="41" t="n">
        <v>0</v>
      </c>
      <c r="OM213" s="61">
        <f>'ETF MTD'!$DO$28/'ETF MTD'!$DO$3-1</f>
        <v/>
      </c>
      <c r="ON213" s="61">
        <f>OL213*OM213</f>
        <v/>
      </c>
      <c r="OO213" s="33" t="n"/>
      <c r="OP213" t="inlineStr">
        <is>
          <t>U.S. Govt LT</t>
        </is>
      </c>
      <c r="OQ213" s="41" t="n">
        <v>0</v>
      </c>
      <c r="OR213" s="61">
        <f>'ETF MTD'!$DO$28/'ETF MTD'!$DO$3-1</f>
        <v/>
      </c>
      <c r="OS213" s="61">
        <f>OQ213*OR213</f>
        <v/>
      </c>
      <c r="OT213" s="33" t="n"/>
      <c r="OU213" t="inlineStr">
        <is>
          <t>U.S. Govt LT</t>
        </is>
      </c>
      <c r="OV213" s="41" t="n">
        <v>0</v>
      </c>
      <c r="OW213" s="61">
        <f>'ETF MTD'!$DO$28/'ETF MTD'!$DO$3-1</f>
        <v/>
      </c>
      <c r="OX213" s="61">
        <f>OV213*OW213</f>
        <v/>
      </c>
      <c r="OY213" s="33" t="n"/>
      <c r="OZ213" t="inlineStr">
        <is>
          <t>U.S. Govt LT</t>
        </is>
      </c>
      <c r="PA213" s="41" t="n">
        <v>0</v>
      </c>
      <c r="PB213" s="61">
        <f>'ETF MTD'!$DO$28/'ETF MTD'!$DO$3-1</f>
        <v/>
      </c>
      <c r="PC213" s="61">
        <f>PA213*PB213</f>
        <v/>
      </c>
      <c r="PD213" s="33" t="n"/>
      <c r="PE213" t="inlineStr">
        <is>
          <t>U.S. Govt LT</t>
        </is>
      </c>
      <c r="PF213" s="41" t="n">
        <v>0.03</v>
      </c>
      <c r="PG213" s="61">
        <f>'ETF MTD'!$DO$28/'ETF MTD'!$DO$3-1</f>
        <v/>
      </c>
      <c r="PH213" s="61">
        <f>PF213*PG213</f>
        <v/>
      </c>
      <c r="PI213" s="33" t="n"/>
      <c r="PJ213" t="inlineStr">
        <is>
          <t>U.S. Govt LT</t>
        </is>
      </c>
      <c r="PK213" s="41" t="n">
        <v>0.03</v>
      </c>
      <c r="PL213" s="61">
        <f>'ETF MTD'!$DO$28/'ETF MTD'!$DO$3-1</f>
        <v/>
      </c>
      <c r="PM213" s="61">
        <f>PK213*PL213</f>
        <v/>
      </c>
      <c r="PN213" s="33" t="n"/>
      <c r="PO213" t="inlineStr">
        <is>
          <t>U.S. Govt LT</t>
        </is>
      </c>
      <c r="PP213" s="41" t="n">
        <v>0</v>
      </c>
      <c r="PQ213" s="61">
        <f>'ETF MTD'!$DO$28/'ETF MTD'!$DO$3-1</f>
        <v/>
      </c>
      <c r="PR213" s="61">
        <f>PP213*PQ213</f>
        <v/>
      </c>
      <c r="PS213" s="33" t="n"/>
      <c r="PT213" t="inlineStr">
        <is>
          <t>U.S. Govt LT</t>
        </is>
      </c>
      <c r="PU213" s="41" t="n">
        <v>0</v>
      </c>
      <c r="PV213" s="61">
        <f>'ETF MTD'!$DO$28/'ETF MTD'!$DO$3-1</f>
        <v/>
      </c>
      <c r="PW213" s="61">
        <f>PU213*PV213</f>
        <v/>
      </c>
      <c r="PX213" s="33" t="n"/>
      <c r="PY213" t="inlineStr">
        <is>
          <t>U.S. Govt LT</t>
        </is>
      </c>
      <c r="PZ213" s="50" t="n">
        <v>0</v>
      </c>
      <c r="QA213" s="61">
        <f>'ETF MTD'!$DO$28/'ETF MTD'!$DO$3-1</f>
        <v/>
      </c>
      <c r="QB213" s="61">
        <f>PZ213*QA213</f>
        <v/>
      </c>
      <c r="QC213" s="33" t="n"/>
      <c r="QD213" t="inlineStr">
        <is>
          <t>U.S. Govt LT</t>
        </is>
      </c>
      <c r="QE213" s="50" t="n">
        <v>0</v>
      </c>
      <c r="QF213" s="61">
        <f>'ETF MTD'!$DO$28/'ETF MTD'!$DO$3-1</f>
        <v/>
      </c>
      <c r="QG213" s="61">
        <f>QE213*QF213</f>
        <v/>
      </c>
      <c r="QH213" s="61" t="n"/>
      <c r="QI213" t="inlineStr">
        <is>
          <t>U.S. Govt LT</t>
        </is>
      </c>
      <c r="QJ213" s="41" t="n">
        <v>0</v>
      </c>
      <c r="QK213" s="61">
        <f>'ETF MTD'!$DO$28/'ETF MTD'!$DO$3-1</f>
        <v/>
      </c>
      <c r="QL213" s="61">
        <f>QJ213*QK213</f>
        <v/>
      </c>
      <c r="QM213" s="33" t="n"/>
      <c r="QN213" t="inlineStr">
        <is>
          <t>U.S. Govt LT</t>
        </is>
      </c>
      <c r="QO213" s="41" t="n">
        <v>0</v>
      </c>
      <c r="QP213" s="61">
        <f>'ETF MTD'!$DO$28/'ETF MTD'!$DO$3-1</f>
        <v/>
      </c>
      <c r="QQ213" s="61">
        <f>QO213*QP213</f>
        <v/>
      </c>
      <c r="QR213" s="33" t="n"/>
      <c r="QS213" t="inlineStr">
        <is>
          <t>U.S. Govt LT</t>
        </is>
      </c>
      <c r="QT213" s="41" t="n">
        <v>0.01</v>
      </c>
      <c r="QU213" s="61">
        <f>'ETF MTD'!$DO$28/'ETF MTD'!$DO$3-1</f>
        <v/>
      </c>
      <c r="QV213" s="61">
        <f>QT213*QU213</f>
        <v/>
      </c>
      <c r="QW213" s="33" t="n"/>
      <c r="QX213" t="inlineStr">
        <is>
          <t>U.S. Govt LT</t>
        </is>
      </c>
      <c r="QY213" s="41" t="n">
        <v>0.03</v>
      </c>
      <c r="QZ213" s="61">
        <f>'ETF MTD'!$DO$28/'ETF MTD'!$DO$3-1</f>
        <v/>
      </c>
      <c r="RA213" s="61">
        <f>QY213*QZ213</f>
        <v/>
      </c>
      <c r="RB213" s="33" t="n"/>
      <c r="RC213" t="inlineStr">
        <is>
          <t>U.S. Govt LT</t>
        </is>
      </c>
      <c r="RD213" s="41" t="n">
        <v>0</v>
      </c>
      <c r="RE213" s="61">
        <f>'ETF MTD'!$DO$28/'ETF MTD'!$DO$3-1</f>
        <v/>
      </c>
      <c r="RF213" s="61">
        <f>RD213*RE213</f>
        <v/>
      </c>
      <c r="RG213" s="33" t="n"/>
      <c r="RH213" t="inlineStr">
        <is>
          <t>U.S. Equity (Hedged)</t>
        </is>
      </c>
      <c r="RI213" s="41" t="n">
        <v>0</v>
      </c>
      <c r="RJ213" s="61">
        <f>'ETF MTD'!$DO$28/'ETF MTD'!$DO$3-1</f>
        <v/>
      </c>
      <c r="RK213" s="61">
        <f>RI213*RJ213</f>
        <v/>
      </c>
      <c r="RL213" s="33" t="n"/>
      <c r="RM213" s="208" t="n">
        <v>0</v>
      </c>
      <c r="RN213" s="261">
        <f>RM213*0.5</f>
        <v/>
      </c>
    </row>
    <row r="214">
      <c r="BN214" s="33" t="inlineStr">
        <is>
          <t>SCHR/IEI</t>
        </is>
      </c>
      <c r="BO214" s="49" t="n">
        <v>0.03</v>
      </c>
      <c r="BP214" s="61">
        <f>'ETF MTD'!$OW$28/'ETF MTD'!$OW$3-1</f>
        <v/>
      </c>
      <c r="BQ214" s="61">
        <f>BO214*BP214</f>
        <v/>
      </c>
      <c r="BR214" s="61" t="n"/>
      <c r="BS214" s="33" t="inlineStr">
        <is>
          <t>SCHR/IEI</t>
        </is>
      </c>
      <c r="BT214" s="49" t="n">
        <v>0.02</v>
      </c>
      <c r="BU214" s="61">
        <f>'ETF MTD'!$OW$28/'ETF MTD'!$OW$3-1</f>
        <v/>
      </c>
      <c r="BV214" s="61">
        <f>BT214*BU214</f>
        <v/>
      </c>
      <c r="BW214" s="61" t="n"/>
      <c r="BX214" s="33" t="inlineStr">
        <is>
          <t>SCHR/IEI</t>
        </is>
      </c>
      <c r="BY214" s="49" t="n">
        <v>0.02</v>
      </c>
      <c r="BZ214" s="61">
        <f>'ETF MTD'!$OW$28/'ETF MTD'!$OW$3-1</f>
        <v/>
      </c>
      <c r="CA214" s="61">
        <f>BY214*BZ214</f>
        <v/>
      </c>
      <c r="CB214" s="61" t="n"/>
      <c r="CC214" s="33" t="inlineStr">
        <is>
          <t>SCHR/IEI</t>
        </is>
      </c>
      <c r="CD214" s="49" t="n">
        <v>0.02</v>
      </c>
      <c r="CE214" s="61">
        <f>'ETF MTD'!$OW$28/'ETF MTD'!$OW$3-1</f>
        <v/>
      </c>
      <c r="CF214" s="61">
        <f>CD214*CE214</f>
        <v/>
      </c>
      <c r="CG214" s="61" t="n"/>
      <c r="CH214" s="33" t="inlineStr">
        <is>
          <t>SCHR/IEI</t>
        </is>
      </c>
      <c r="CI214" s="49" t="n">
        <v>0.02</v>
      </c>
      <c r="CJ214" s="61">
        <f>'ETF MTD'!$OW$28/'ETF MTD'!$OW$3-1</f>
        <v/>
      </c>
      <c r="CK214" s="61">
        <f>CI214*CJ214</f>
        <v/>
      </c>
      <c r="CL214" s="61" t="n"/>
      <c r="CM214" s="33" t="inlineStr">
        <is>
          <t>SCHR/IEI</t>
        </is>
      </c>
      <c r="CN214" s="49" t="n">
        <v>0.02</v>
      </c>
      <c r="CO214" s="61">
        <f>'ETF MTD'!$OW$28/'ETF MTD'!$OW$3-1</f>
        <v/>
      </c>
      <c r="CP214" s="61">
        <f>CN214*CO214</f>
        <v/>
      </c>
      <c r="CQ214" s="61" t="n"/>
      <c r="CR214" s="33" t="inlineStr">
        <is>
          <t>SCHR/IEI</t>
        </is>
      </c>
      <c r="CS214" s="49" t="n">
        <v>0.02</v>
      </c>
      <c r="CT214" s="61">
        <f>'ETF MTD'!$OW$28/'ETF MTD'!$OW$3-1</f>
        <v/>
      </c>
      <c r="CU214" s="61">
        <f>CS214*CT214</f>
        <v/>
      </c>
      <c r="CV214" s="61" t="n"/>
      <c r="CW214" s="33" t="inlineStr">
        <is>
          <t>SCHR/IEI</t>
        </is>
      </c>
      <c r="CX214" s="49" t="n">
        <v>0.02</v>
      </c>
      <c r="CY214" s="61">
        <f>'ETF MTD'!$OW$28/'ETF MTD'!$OW$3-1</f>
        <v/>
      </c>
      <c r="CZ214" s="61">
        <f>CX214*CY214</f>
        <v/>
      </c>
      <c r="DA214" s="61" t="n"/>
      <c r="DB214" s="33" t="inlineStr">
        <is>
          <t>SCHR/IEI</t>
        </is>
      </c>
      <c r="DC214" s="49" t="n">
        <v>0.02</v>
      </c>
      <c r="DD214" s="61">
        <f>'ETF MTD'!$OW$28/'ETF MTD'!$OW$3-1</f>
        <v/>
      </c>
      <c r="DE214" s="61">
        <f>DC214*DD214</f>
        <v/>
      </c>
      <c r="DF214" s="61" t="n"/>
      <c r="DG214" s="33" t="inlineStr">
        <is>
          <t>SCHR/IEI</t>
        </is>
      </c>
      <c r="DH214" s="49" t="n">
        <v>0.02</v>
      </c>
      <c r="DI214" s="61">
        <f>'ETF MTD'!$OW$28/'ETF MTD'!$OW$3-1</f>
        <v/>
      </c>
      <c r="DJ214" s="61">
        <f>DH214*DI214</f>
        <v/>
      </c>
      <c r="DK214" s="61" t="n"/>
      <c r="DL214" s="33" t="inlineStr">
        <is>
          <t>SCHR/IEI</t>
        </is>
      </c>
      <c r="DM214" s="49" t="n">
        <v>0.02</v>
      </c>
      <c r="DN214" s="61">
        <f>'ETF MTD'!$OW$28/'ETF MTD'!$OW$3-1</f>
        <v/>
      </c>
      <c r="DO214" s="61">
        <f>DM214*DN214</f>
        <v/>
      </c>
      <c r="DP214" s="61" t="n"/>
      <c r="DQ214" s="33" t="inlineStr">
        <is>
          <t>SCHR/IEI</t>
        </is>
      </c>
      <c r="DR214" s="49" t="n">
        <v>0.02</v>
      </c>
      <c r="DS214" s="61">
        <f>'ETF MTD'!$OW$28/'ETF MTD'!$OW$3-1</f>
        <v/>
      </c>
      <c r="DT214" s="61">
        <f>DR214*DS214</f>
        <v/>
      </c>
      <c r="DU214" s="61" t="n"/>
      <c r="DV214" s="33" t="inlineStr">
        <is>
          <t>SCHR/IEI</t>
        </is>
      </c>
      <c r="DW214" s="49" t="n">
        <v>0.02</v>
      </c>
      <c r="DX214" s="61">
        <f>'ETF MTD'!$OW$28/'ETF MTD'!$OW$3-1</f>
        <v/>
      </c>
      <c r="DY214" s="61">
        <f>DW214*DX214</f>
        <v/>
      </c>
      <c r="DZ214" s="61" t="n"/>
      <c r="EA214" s="33" t="inlineStr">
        <is>
          <t>SCHR/IEI</t>
        </is>
      </c>
      <c r="EB214" s="49" t="n">
        <v>0.02</v>
      </c>
      <c r="EC214" s="61">
        <f>'ETF MTD'!$OW$28/'ETF MTD'!$OW$3-1</f>
        <v/>
      </c>
      <c r="ED214" s="61">
        <f>EB214*EC214</f>
        <v/>
      </c>
      <c r="EE214" s="61" t="n"/>
      <c r="EF214" s="33" t="inlineStr">
        <is>
          <t>SCHR/IEI</t>
        </is>
      </c>
      <c r="EG214" s="49" t="n">
        <v>0.2425</v>
      </c>
      <c r="EH214" s="61">
        <f>'ETF MTD'!$OW$28/'ETF MTD'!$OW$3-1</f>
        <v/>
      </c>
      <c r="EI214" s="61">
        <f>EG214*EH214</f>
        <v/>
      </c>
      <c r="EJ214" s="61" t="n"/>
      <c r="EK214" s="33" t="inlineStr">
        <is>
          <t>SCHR/IEI</t>
        </is>
      </c>
      <c r="EL214" s="49" t="n">
        <v>0.43125</v>
      </c>
      <c r="EM214" s="61">
        <f>'ETF MTD'!$OW$28/'ETF MTD'!$OW$3-1</f>
        <v/>
      </c>
      <c r="EN214" s="61">
        <f>EL214*EM214</f>
        <v/>
      </c>
      <c r="EO214" s="61" t="n"/>
      <c r="EP214" s="33" t="inlineStr">
        <is>
          <t>SCHR/IEI</t>
        </is>
      </c>
      <c r="EQ214" s="49" t="n">
        <v>0.2375</v>
      </c>
      <c r="ER214" s="61">
        <f>'ETF MTD'!$OW$28/'ETF MTD'!$OW$3-1</f>
        <v/>
      </c>
      <c r="ES214" s="61">
        <f>EQ214*ER214</f>
        <v/>
      </c>
      <c r="ET214" s="61" t="n"/>
      <c r="EU214" s="33" t="inlineStr">
        <is>
          <t>SCHR/IEI</t>
        </is>
      </c>
      <c r="EV214" s="49" t="n">
        <v>0.05250000000000001</v>
      </c>
      <c r="EW214" s="61">
        <f>'ETF MTD'!$OW$28/'ETF MTD'!$OW$3-1</f>
        <v/>
      </c>
      <c r="EX214" s="61">
        <f>EV214*EW214</f>
        <v/>
      </c>
      <c r="EY214" s="61" t="n"/>
      <c r="EZ214" s="33" t="inlineStr">
        <is>
          <t>SCHR/IEI</t>
        </is>
      </c>
      <c r="FA214" s="49" t="n">
        <v>0.05000000000000001</v>
      </c>
      <c r="FB214" s="61">
        <f>'ETF MTD'!$OW$28/'ETF MTD'!$OW$3-1</f>
        <v/>
      </c>
      <c r="FC214" s="61">
        <f>FA214*FB214</f>
        <v/>
      </c>
      <c r="FD214" s="61" t="n"/>
      <c r="FE214" s="33" t="inlineStr">
        <is>
          <t>SCHR/IEI</t>
        </is>
      </c>
      <c r="FF214" s="49" t="n">
        <v>0.2525000000000001</v>
      </c>
      <c r="FG214" s="61">
        <f>'ETF MTD'!$OW$28/'ETF MTD'!$OW$3-1</f>
        <v/>
      </c>
      <c r="FH214" s="61">
        <f>FF214*FG214</f>
        <v/>
      </c>
      <c r="FI214" s="61" t="n"/>
      <c r="FJ214" s="33" t="inlineStr">
        <is>
          <t>SCHR/IEI</t>
        </is>
      </c>
      <c r="FK214" s="49" t="n">
        <v>0.04</v>
      </c>
      <c r="FL214" s="61">
        <f>'ETF MTD'!$OW$28/'ETF MTD'!$OW$3-1</f>
        <v/>
      </c>
      <c r="FM214" s="61">
        <f>FK214*FL214</f>
        <v/>
      </c>
      <c r="FN214" s="61" t="n"/>
      <c r="FO214" s="33" t="inlineStr">
        <is>
          <t>SCHR/IEI</t>
        </is>
      </c>
      <c r="FP214" s="49" t="n">
        <v>0.04</v>
      </c>
      <c r="FQ214" s="61">
        <f>'ETF MTD'!$OW$28/'ETF MTD'!$OW$3-1</f>
        <v/>
      </c>
      <c r="FR214" s="61">
        <f>FP214*FQ214</f>
        <v/>
      </c>
      <c r="FS214" s="61" t="n"/>
      <c r="FT214" s="33" t="inlineStr">
        <is>
          <t>SCHR/IEI</t>
        </is>
      </c>
      <c r="FU214" s="49" t="n">
        <v>0.215</v>
      </c>
      <c r="FV214" s="61">
        <f>'ETF MTD'!$OW$28/'ETF MTD'!$OW$3-1</f>
        <v/>
      </c>
      <c r="FW214" s="61">
        <f>FU214*FV214</f>
        <v/>
      </c>
      <c r="FX214" s="61" t="n"/>
      <c r="FY214" s="33" t="inlineStr">
        <is>
          <t>SCHR/IEI</t>
        </is>
      </c>
      <c r="FZ214" s="41" t="n">
        <v>0.04</v>
      </c>
      <c r="GA214" s="61">
        <f>'ETF MTD'!$OW$28/'ETF MTD'!$OW$3-1</f>
        <v/>
      </c>
      <c r="GB214" s="61">
        <f>FZ214*GA214</f>
        <v/>
      </c>
      <c r="GC214" s="61" t="n"/>
      <c r="GD214" s="33" t="inlineStr">
        <is>
          <t>SCHR/IEI</t>
        </is>
      </c>
      <c r="GE214" s="41" t="n">
        <v>0.04</v>
      </c>
      <c r="GF214" s="61">
        <f>'ETF MTD'!$OW$28/'ETF MTD'!$OW$3-1</f>
        <v/>
      </c>
      <c r="GG214" s="61">
        <f>GE214*GF214</f>
        <v/>
      </c>
      <c r="GH214" s="61" t="n"/>
      <c r="GI214" s="33" t="inlineStr">
        <is>
          <t>SCHR/IEI</t>
        </is>
      </c>
      <c r="GJ214" s="41" t="n">
        <v>0.05000000000000001</v>
      </c>
      <c r="GK214" s="61">
        <f>'ETF MTD'!$OW$28/'ETF MTD'!$OW$3-1</f>
        <v/>
      </c>
      <c r="GL214" s="61">
        <f>GJ214*GK214</f>
        <v/>
      </c>
      <c r="GM214" s="61" t="n"/>
      <c r="GN214" s="33" t="inlineStr">
        <is>
          <t>SCHR/IEI</t>
        </is>
      </c>
      <c r="GO214" s="41" t="n">
        <v>0.03</v>
      </c>
      <c r="GP214" s="61">
        <f>'ETF MTD'!$OW$28/'ETF MTD'!$OW$3-1</f>
        <v/>
      </c>
      <c r="GQ214" s="61">
        <f>GO214*GP214</f>
        <v/>
      </c>
      <c r="GR214" s="61" t="n"/>
      <c r="GS214" s="33" t="inlineStr">
        <is>
          <t>SCHR/IEI</t>
        </is>
      </c>
      <c r="GT214" s="41" t="n">
        <v>0.04</v>
      </c>
      <c r="GU214" s="61">
        <f>'ETF MTD'!$OW$28/'ETF MTD'!$OW$3-1</f>
        <v/>
      </c>
      <c r="GV214" s="61">
        <f>GT214*GU214</f>
        <v/>
      </c>
      <c r="GW214" s="61" t="n"/>
      <c r="GX214" s="33" t="inlineStr">
        <is>
          <t>SCHR/IEI</t>
        </is>
      </c>
      <c r="GY214" s="41" t="n">
        <v>0.127</v>
      </c>
      <c r="GZ214" s="61">
        <f>'ETF MTD'!$OW$28/'ETF MTD'!$OW$3-1</f>
        <v/>
      </c>
      <c r="HA214" s="61">
        <f>GY214*GZ214</f>
        <v/>
      </c>
      <c r="HB214" s="61" t="n"/>
      <c r="HC214" s="33" t="inlineStr">
        <is>
          <t>SCHR/IEI</t>
        </is>
      </c>
      <c r="HD214" s="41" t="n">
        <v>0.127</v>
      </c>
      <c r="HE214" s="61">
        <f>'ETF MTD'!$OW$28/'ETF MTD'!$OW$3-1</f>
        <v/>
      </c>
      <c r="HF214" s="61">
        <f>HD214*HE214</f>
        <v/>
      </c>
      <c r="HG214" s="61" t="n"/>
      <c r="HH214" s="33" t="inlineStr">
        <is>
          <t>SCHR/IEI</t>
        </is>
      </c>
      <c r="HI214" s="41" t="n">
        <v>0.127</v>
      </c>
      <c r="HJ214" s="61">
        <f>'ETF MTD'!$OW$28/'ETF MTD'!$OW$3-1</f>
        <v/>
      </c>
      <c r="HK214" s="61">
        <f>HI214*HJ214</f>
        <v/>
      </c>
      <c r="HL214" s="61" t="n"/>
      <c r="HM214" s="33" t="inlineStr">
        <is>
          <t>SCHR/IEI</t>
        </is>
      </c>
      <c r="HN214" s="41" t="n">
        <v>0.04</v>
      </c>
      <c r="HO214" s="61">
        <f>'ETF MTD'!$OW$28/'ETF MTD'!$OW$3-1</f>
        <v/>
      </c>
      <c r="HP214" s="61">
        <f>HN214*HO214</f>
        <v/>
      </c>
      <c r="HQ214" s="61" t="n"/>
      <c r="HR214" s="33" t="inlineStr">
        <is>
          <t>SCHR/IEI</t>
        </is>
      </c>
      <c r="HS214" s="41" t="n">
        <v>0.04</v>
      </c>
      <c r="HT214" s="61">
        <f>'ETF MTD'!$OW$28/'ETF MTD'!$OW$3-1</f>
        <v/>
      </c>
      <c r="HU214" s="61">
        <f>HS214*HT214</f>
        <v/>
      </c>
      <c r="HV214" s="61" t="n"/>
      <c r="HW214" s="33" t="inlineStr">
        <is>
          <t>SCHR/IEI</t>
        </is>
      </c>
      <c r="HX214" s="41" t="n">
        <v>0.03</v>
      </c>
      <c r="HY214" s="61">
        <f>'ETF MTD'!$OW$28/'ETF MTD'!$OW$3-1</f>
        <v/>
      </c>
      <c r="HZ214" s="61">
        <f>HX214*HY214</f>
        <v/>
      </c>
      <c r="IA214" s="61" t="n"/>
      <c r="IB214" s="33" t="inlineStr">
        <is>
          <t>SCHR/IEI</t>
        </is>
      </c>
      <c r="IC214" s="41" t="n">
        <v>0.03</v>
      </c>
      <c r="ID214" s="61">
        <f>'ETF MTD'!$OW$28/'ETF MTD'!$OW$3-1</f>
        <v/>
      </c>
      <c r="IE214" s="61">
        <f>IC214*ID214</f>
        <v/>
      </c>
      <c r="IF214" s="61" t="n"/>
      <c r="IG214" s="33" t="inlineStr">
        <is>
          <t>SCHR/IEI</t>
        </is>
      </c>
      <c r="IH214" s="41" t="n">
        <v>0.03</v>
      </c>
      <c r="II214" s="61">
        <f>'ETF MTD'!$OW$28/'ETF MTD'!$OW$3-1</f>
        <v/>
      </c>
      <c r="IJ214" s="61">
        <f>IH214*II214</f>
        <v/>
      </c>
      <c r="IK214" s="61" t="n"/>
      <c r="IL214" s="33" t="inlineStr">
        <is>
          <t>SCHR/IEI</t>
        </is>
      </c>
      <c r="IM214" s="41" t="n">
        <v>0.03</v>
      </c>
      <c r="IN214" s="61">
        <f>'ETF MTD'!$OW$28/'ETF MTD'!$OW$3-1</f>
        <v/>
      </c>
      <c r="IO214" s="61">
        <f>IM214*IN214</f>
        <v/>
      </c>
      <c r="IP214" s="61" t="n"/>
      <c r="IQ214" s="33" t="inlineStr">
        <is>
          <t>SCHR/IEI</t>
        </is>
      </c>
      <c r="IR214" s="41" t="n">
        <v>0.02</v>
      </c>
      <c r="IS214" s="61">
        <f>'ETF MTD'!$OW$28/'ETF MTD'!$OW$3-1</f>
        <v/>
      </c>
      <c r="IT214" s="61">
        <f>IR214*IS214</f>
        <v/>
      </c>
      <c r="IU214" s="61" t="n"/>
      <c r="IV214" s="33" t="inlineStr">
        <is>
          <t>SCHR/IEI</t>
        </is>
      </c>
      <c r="IW214" s="41" t="n">
        <v>0.02</v>
      </c>
      <c r="IX214" s="61">
        <f>'ETF MTD'!$OW$28/'ETF MTD'!$OW$3-1</f>
        <v/>
      </c>
      <c r="IY214" s="61">
        <f>IW214*IX214</f>
        <v/>
      </c>
      <c r="IZ214" s="61" t="n"/>
      <c r="JA214" s="33" t="inlineStr">
        <is>
          <t>SCHR/IEI</t>
        </is>
      </c>
      <c r="JB214" s="41" t="n">
        <v>0.02</v>
      </c>
      <c r="JC214" s="61">
        <f>'ETF MTD'!$OW$28/'ETF MTD'!$OW$3-1</f>
        <v/>
      </c>
      <c r="JD214" s="61">
        <f>JB214*JC214</f>
        <v/>
      </c>
      <c r="JE214" s="61" t="n"/>
      <c r="JF214" s="33" t="inlineStr">
        <is>
          <t>SCHR/IEI</t>
        </is>
      </c>
      <c r="JG214" s="41" t="n">
        <v>0.02</v>
      </c>
      <c r="JH214" s="61">
        <f>'ETF MTD'!$OW$28/'ETF MTD'!$OW$3-1</f>
        <v/>
      </c>
      <c r="JI214" s="61">
        <f>JG214*JH214</f>
        <v/>
      </c>
      <c r="JJ214" s="61" t="n"/>
      <c r="JK214" s="33" t="inlineStr">
        <is>
          <t>SCHR/IEI</t>
        </is>
      </c>
      <c r="JL214" s="41" t="n">
        <v>0.02</v>
      </c>
      <c r="JM214" s="61">
        <f>'ETF MTD'!$OW$28/'ETF MTD'!$OW$3-1</f>
        <v/>
      </c>
      <c r="JN214" s="61">
        <f>JL214*JM214</f>
        <v/>
      </c>
      <c r="JO214" s="61" t="n"/>
      <c r="JP214" s="33" t="inlineStr">
        <is>
          <t>SCHR/IEI</t>
        </is>
      </c>
      <c r="JQ214" s="41" t="n">
        <v>0.02</v>
      </c>
      <c r="JR214" s="61">
        <f>'ETF MTD'!$OW$28/'ETF MTD'!$OW$3-1</f>
        <v/>
      </c>
      <c r="JS214" s="61">
        <f>JQ214*JR214</f>
        <v/>
      </c>
      <c r="JT214" s="61" t="n"/>
      <c r="JU214" s="33" t="inlineStr">
        <is>
          <t>SCHR/IEI</t>
        </is>
      </c>
      <c r="JV214" s="41" t="n">
        <v>0.02</v>
      </c>
      <c r="JW214" s="61">
        <f>'ETF MTD'!$OW$28/'ETF MTD'!$OW$3-1</f>
        <v/>
      </c>
      <c r="JX214" s="61">
        <f>JV214*JW214</f>
        <v/>
      </c>
      <c r="JY214" s="61" t="n"/>
      <c r="JZ214" t="inlineStr">
        <is>
          <t>U.S. Govt IT</t>
        </is>
      </c>
      <c r="KA214" s="41" t="n">
        <v>0.02</v>
      </c>
      <c r="KB214" s="61">
        <f>'ETF MTD'!$OW$28/'ETF MTD'!$OW$3-1</f>
        <v/>
      </c>
      <c r="KC214" s="61">
        <f>KA214*KB214</f>
        <v/>
      </c>
      <c r="KD214" s="61" t="n"/>
      <c r="KE214" t="inlineStr">
        <is>
          <t>U.S. Govt IT</t>
        </is>
      </c>
      <c r="KF214" s="41" t="n">
        <v>0.02</v>
      </c>
      <c r="KG214" s="61">
        <f>'ETF MTD'!$OW$28/'ETF MTD'!$OW$3-1</f>
        <v/>
      </c>
      <c r="KH214" s="61">
        <f>KF214*KG214</f>
        <v/>
      </c>
      <c r="KI214" s="61" t="n"/>
      <c r="KJ214" t="inlineStr">
        <is>
          <t>U.S. Govt IT</t>
        </is>
      </c>
      <c r="KK214" s="41" t="n">
        <v>0.02</v>
      </c>
      <c r="KL214" s="61">
        <f>'ETF MTD'!$OW$28/'ETF MTD'!$OW$3-1</f>
        <v/>
      </c>
      <c r="KM214" s="61">
        <f>KK214*KL214</f>
        <v/>
      </c>
      <c r="KN214" s="61" t="n"/>
      <c r="KO214" t="inlineStr">
        <is>
          <t>U.S. Govt IT</t>
        </is>
      </c>
      <c r="KP214" s="41" t="n">
        <v>0.02</v>
      </c>
      <c r="KQ214" s="61">
        <f>'ETF MTD'!$OW$28/'ETF MTD'!$OW$3-1</f>
        <v/>
      </c>
      <c r="KR214" s="61">
        <f>KP214*KQ214</f>
        <v/>
      </c>
      <c r="KS214" s="61" t="n"/>
      <c r="KT214" t="inlineStr">
        <is>
          <t>U.S. Govt IT</t>
        </is>
      </c>
      <c r="KU214" s="41" t="n">
        <v>0.02</v>
      </c>
      <c r="KV214" s="61">
        <f>'ETF MTD'!$OW$28/'ETF MTD'!$OW$3-1</f>
        <v/>
      </c>
      <c r="KW214" s="61">
        <f>KU214*KV214</f>
        <v/>
      </c>
      <c r="KX214" s="61" t="n"/>
      <c r="KY214" t="inlineStr">
        <is>
          <t>U.S. Govt IT</t>
        </is>
      </c>
      <c r="KZ214" s="41" t="n">
        <v>0.02</v>
      </c>
      <c r="LA214" s="61">
        <f>'ETF MTD'!$OW$28/'ETF MTD'!$OW$3-1</f>
        <v/>
      </c>
      <c r="LB214" s="61">
        <f>KZ214*LA214</f>
        <v/>
      </c>
      <c r="LC214" s="61" t="n"/>
      <c r="LD214" t="inlineStr">
        <is>
          <t>U.S. Govt IT</t>
        </is>
      </c>
      <c r="LE214" s="41" t="n">
        <v>0.02</v>
      </c>
      <c r="LF214" s="61">
        <f>'ETF MTD'!$OW$28/'ETF MTD'!$OW$3-1</f>
        <v/>
      </c>
      <c r="LG214" s="61">
        <f>LE214*LF214</f>
        <v/>
      </c>
      <c r="LH214" s="61" t="n"/>
      <c r="LI214" t="inlineStr">
        <is>
          <t>U.S. Govt IT</t>
        </is>
      </c>
      <c r="LJ214" s="41" t="n">
        <v>0.02</v>
      </c>
      <c r="LK214" s="61">
        <f>'ETF MTD'!$OW$28/'ETF MTD'!$OW$3-1</f>
        <v/>
      </c>
      <c r="LL214" s="61">
        <f>LJ214*LK214</f>
        <v/>
      </c>
      <c r="LM214" s="61" t="n"/>
      <c r="LN214" t="inlineStr">
        <is>
          <t>U.S. Govt IT</t>
        </is>
      </c>
      <c r="LO214" s="41" t="n">
        <v>0.02</v>
      </c>
      <c r="LP214" s="61">
        <f>'ETF MTD'!$OW$28/'ETF MTD'!$OW$3-1</f>
        <v/>
      </c>
      <c r="LQ214" s="61">
        <f>LO214*LP214</f>
        <v/>
      </c>
      <c r="LR214" s="61" t="n"/>
      <c r="LS214" t="inlineStr">
        <is>
          <t>U.S. Govt IT</t>
        </is>
      </c>
      <c r="LT214" s="50" t="n">
        <v>0.02</v>
      </c>
      <c r="LU214" s="61">
        <f>'ETF MTD'!$OW$28/'ETF MTD'!$OW$3-1</f>
        <v/>
      </c>
      <c r="LV214" s="61">
        <f>LT214*LU214</f>
        <v/>
      </c>
      <c r="LW214" s="61" t="n"/>
      <c r="LX214" t="inlineStr">
        <is>
          <t>U.S. Govt IT</t>
        </is>
      </c>
      <c r="LY214" s="50" t="n">
        <v>0.02</v>
      </c>
      <c r="LZ214" s="61">
        <f>'ETF MTD'!$OW$28/'ETF MTD'!$OW$3-1</f>
        <v/>
      </c>
      <c r="MA214" s="61">
        <f>LY214*LZ214</f>
        <v/>
      </c>
      <c r="MB214" s="61" t="n"/>
      <c r="MC214" t="inlineStr">
        <is>
          <t>U.S. Govt IT</t>
        </is>
      </c>
      <c r="MD214" s="50" t="n">
        <v>0.02</v>
      </c>
      <c r="ME214" s="61">
        <f>'ETF MTD'!$OW$28/'ETF MTD'!$OW$3-1</f>
        <v/>
      </c>
      <c r="MF214" s="61">
        <f>MD214*ME214</f>
        <v/>
      </c>
      <c r="MG214" s="61" t="n"/>
      <c r="MH214" t="inlineStr">
        <is>
          <t>U.S. Govt IT</t>
        </is>
      </c>
      <c r="MI214" s="50" t="n">
        <v>0.02</v>
      </c>
      <c r="MJ214" s="61">
        <f>'ETF MTD'!$OW$28/'ETF MTD'!$OW$3-1</f>
        <v/>
      </c>
      <c r="MK214" s="61">
        <f>MI214*MJ214</f>
        <v/>
      </c>
      <c r="ML214" s="61" t="n"/>
      <c r="MM214" t="inlineStr">
        <is>
          <t>U.S. Govt IT</t>
        </is>
      </c>
      <c r="MN214" s="50" t="n">
        <v>0.02</v>
      </c>
      <c r="MO214" s="61">
        <f>'ETF MTD'!$OW$28/'ETF MTD'!$OW$3-1</f>
        <v/>
      </c>
      <c r="MP214" s="61">
        <f>MN214*MO214</f>
        <v/>
      </c>
      <c r="MQ214" s="33" t="n"/>
      <c r="MR214" t="inlineStr">
        <is>
          <t>U.S. Govt IT</t>
        </is>
      </c>
      <c r="MS214" s="50" t="n">
        <v>0.02</v>
      </c>
      <c r="MT214" s="61">
        <f>'ETF MTD'!$OW$28/'ETF MTD'!$OW$3-1</f>
        <v/>
      </c>
      <c r="MU214" s="61">
        <f>MS214*MT214</f>
        <v/>
      </c>
      <c r="MV214" s="61" t="n"/>
      <c r="MW214" t="inlineStr">
        <is>
          <t>U.S. Govt IT</t>
        </is>
      </c>
      <c r="MX214" s="50" t="n">
        <v>0.02</v>
      </c>
      <c r="MY214" s="61">
        <f>'ETF MTD'!$OW$28/'ETF MTD'!$OW$3-1</f>
        <v/>
      </c>
      <c r="MZ214" s="61">
        <f>MX214*MY214</f>
        <v/>
      </c>
      <c r="NA214" s="33" t="n"/>
      <c r="NB214" t="inlineStr">
        <is>
          <t>U.S. Govt IT</t>
        </is>
      </c>
      <c r="NC214" s="41" t="n">
        <v>0.0225</v>
      </c>
      <c r="ND214" s="61">
        <f>'ETF MTD'!$OW$28/'ETF MTD'!$OW$3-1</f>
        <v/>
      </c>
      <c r="NE214" s="61">
        <f>NC214*ND214</f>
        <v/>
      </c>
      <c r="NF214" s="33" t="n"/>
      <c r="NG214" t="inlineStr">
        <is>
          <t>U.S. Govt IT</t>
        </is>
      </c>
      <c r="NH214" s="41" t="n">
        <v>0.02</v>
      </c>
      <c r="NI214" s="61">
        <f>'ETF MTD'!$OW$28/'ETF MTD'!$OW$3-1</f>
        <v/>
      </c>
      <c r="NJ214" s="61">
        <f>NH214*NI214</f>
        <v/>
      </c>
      <c r="NK214" s="33" t="n"/>
      <c r="NL214" t="inlineStr">
        <is>
          <t>U.S. Govt IT</t>
        </is>
      </c>
      <c r="NM214" s="41" t="n">
        <v>0.03</v>
      </c>
      <c r="NN214" s="61">
        <f>'ETF MTD'!$OW$28/'ETF MTD'!$OW$3-1</f>
        <v/>
      </c>
      <c r="NO214" s="61">
        <f>NM214*NN214</f>
        <v/>
      </c>
      <c r="NP214" s="33" t="n"/>
      <c r="NQ214" t="inlineStr">
        <is>
          <t>U.S. Govt IT</t>
        </is>
      </c>
      <c r="NR214" s="41" t="n">
        <v>0.03</v>
      </c>
      <c r="NS214" s="61">
        <f>'ETF MTD'!$OW$28/'ETF MTD'!$OW$3-1</f>
        <v/>
      </c>
      <c r="NT214" s="61">
        <f>NR214*NS214</f>
        <v/>
      </c>
      <c r="NU214" s="33" t="n"/>
      <c r="NV214" t="inlineStr">
        <is>
          <t>U.S. Govt IT</t>
        </is>
      </c>
      <c r="NW214" s="41" t="n">
        <v>0.02</v>
      </c>
      <c r="NX214" s="61">
        <f>'ETF MTD'!$OW$28/'ETF MTD'!$OW$3-1</f>
        <v/>
      </c>
      <c r="NY214" s="61">
        <f>NW214*NX214</f>
        <v/>
      </c>
      <c r="NZ214" s="33" t="n"/>
      <c r="OA214" t="inlineStr">
        <is>
          <t>U.S. Govt IT</t>
        </is>
      </c>
      <c r="OB214" s="41" t="n">
        <v>0.02</v>
      </c>
      <c r="OC214" s="61">
        <f>'ETF MTD'!$OW$28/'ETF MTD'!$OW$3-1</f>
        <v/>
      </c>
      <c r="OD214" s="61">
        <f>OB214*OC214</f>
        <v/>
      </c>
      <c r="OE214" s="33" t="n"/>
      <c r="OF214" t="inlineStr">
        <is>
          <t>U.S. Govt IT</t>
        </is>
      </c>
      <c r="OG214" s="41" t="n">
        <v>0.02</v>
      </c>
      <c r="OH214" s="61">
        <f>'ETF MTD'!$OW$28/'ETF MTD'!$OW$3-1</f>
        <v/>
      </c>
      <c r="OI214" s="61">
        <f>OG214*OH214</f>
        <v/>
      </c>
      <c r="OJ214" s="33" t="n"/>
      <c r="OK214" t="inlineStr">
        <is>
          <t>U.S. Govt IT</t>
        </is>
      </c>
      <c r="OL214" s="41" t="n">
        <v>0.02</v>
      </c>
      <c r="OM214" s="61">
        <f>'ETF MTD'!$OW$28/'ETF MTD'!$OW$3-1</f>
        <v/>
      </c>
      <c r="ON214" s="61">
        <f>OL214*OM214</f>
        <v/>
      </c>
      <c r="OO214" s="33" t="n"/>
      <c r="OP214" t="inlineStr">
        <is>
          <t>U.S. Govt IT</t>
        </is>
      </c>
      <c r="OQ214" s="41" t="n">
        <v>0.02</v>
      </c>
      <c r="OR214" s="61">
        <f>'ETF MTD'!$OW$28/'ETF MTD'!$OW$3-1</f>
        <v/>
      </c>
      <c r="OS214" s="61">
        <f>OQ214*OR214</f>
        <v/>
      </c>
      <c r="OT214" s="33" t="n"/>
      <c r="OU214" t="inlineStr">
        <is>
          <t>U.S. Govt IT</t>
        </is>
      </c>
      <c r="OV214" s="41" t="n">
        <v>0.02</v>
      </c>
      <c r="OW214" s="61">
        <f>'ETF MTD'!$OW$28/'ETF MTD'!$OW$3-1</f>
        <v/>
      </c>
      <c r="OX214" s="61">
        <f>OV214*OW214</f>
        <v/>
      </c>
      <c r="OY214" s="33" t="n"/>
      <c r="OZ214" t="inlineStr">
        <is>
          <t>U.S. Govt IT</t>
        </is>
      </c>
      <c r="PA214" s="41" t="n">
        <v>0.0675</v>
      </c>
      <c r="PB214" s="61">
        <f>'ETF MTD'!$OW$28/'ETF MTD'!$OW$3-1</f>
        <v/>
      </c>
      <c r="PC214" s="61">
        <f>PA214*PB214</f>
        <v/>
      </c>
      <c r="PD214" s="33" t="n"/>
      <c r="PE214" t="inlineStr">
        <is>
          <t>U.S. Govt IT</t>
        </is>
      </c>
      <c r="PF214" s="41" t="n">
        <v>0.038</v>
      </c>
      <c r="PG214" s="61">
        <f>'ETF MTD'!$OW$28/'ETF MTD'!$OW$3-1</f>
        <v/>
      </c>
      <c r="PH214" s="61">
        <f>PF214*PG214</f>
        <v/>
      </c>
      <c r="PI214" s="33" t="n"/>
      <c r="PJ214" t="inlineStr">
        <is>
          <t>U.S. Govt IT</t>
        </is>
      </c>
      <c r="PK214" s="41" t="n">
        <v>0.06</v>
      </c>
      <c r="PL214" s="61">
        <f>'ETF MTD'!$OW$28/'ETF MTD'!$OW$3-1</f>
        <v/>
      </c>
      <c r="PM214" s="61">
        <f>PK214*PL214</f>
        <v/>
      </c>
      <c r="PN214" s="33" t="n"/>
      <c r="PO214" t="inlineStr">
        <is>
          <t>U.S. Govt IT</t>
        </is>
      </c>
      <c r="PP214" s="41" t="n">
        <v>0.0675</v>
      </c>
      <c r="PQ214" s="61">
        <f>'ETF MTD'!$OW$28/'ETF MTD'!$OW$3-1</f>
        <v/>
      </c>
      <c r="PR214" s="61">
        <f>PP214*PQ214</f>
        <v/>
      </c>
      <c r="PS214" s="33" t="n"/>
      <c r="PT214" t="inlineStr">
        <is>
          <t>U.S. Govt IT</t>
        </is>
      </c>
      <c r="PU214" s="41" t="n">
        <v>0.0675</v>
      </c>
      <c r="PV214" s="61">
        <f>'ETF MTD'!$OW$28/'ETF MTD'!$OW$3-1</f>
        <v/>
      </c>
      <c r="PW214" s="61">
        <f>PU214*PV214</f>
        <v/>
      </c>
      <c r="PX214" s="33" t="n"/>
      <c r="PY214" t="inlineStr">
        <is>
          <t>U.S. Govt IT</t>
        </is>
      </c>
      <c r="PZ214" s="50" t="n">
        <v>0.045</v>
      </c>
      <c r="QA214" s="61">
        <f>'ETF MTD'!$OW$28/'ETF MTD'!$OW$3-1</f>
        <v/>
      </c>
      <c r="QB214" s="61">
        <f>PZ214*QA214</f>
        <v/>
      </c>
      <c r="QC214" s="33" t="n"/>
      <c r="QD214" t="inlineStr">
        <is>
          <t>U.S. Govt IT</t>
        </is>
      </c>
      <c r="QE214" s="50" t="n">
        <v>0.045</v>
      </c>
      <c r="QF214" s="61">
        <f>'ETF MTD'!$OW$28/'ETF MTD'!$OW$3-1</f>
        <v/>
      </c>
      <c r="QG214" s="61">
        <f>QE214*QF214</f>
        <v/>
      </c>
      <c r="QH214" s="61" t="n"/>
      <c r="QI214" t="inlineStr">
        <is>
          <t>U.S. Govt IT</t>
        </is>
      </c>
      <c r="QJ214" s="41" t="n">
        <v>0.05624999999999999</v>
      </c>
      <c r="QK214" s="61">
        <f>'ETF MTD'!$OW$28/'ETF MTD'!$OW$3-1</f>
        <v/>
      </c>
      <c r="QL214" s="61">
        <f>QJ214*QK214</f>
        <v/>
      </c>
      <c r="QM214" s="33" t="n"/>
      <c r="QN214" t="inlineStr">
        <is>
          <t>U.S. Govt IT</t>
        </is>
      </c>
      <c r="QO214" s="41" t="n">
        <v>0.08</v>
      </c>
      <c r="QP214" s="61">
        <f>'ETF MTD'!$OW$28/'ETF MTD'!$OW$3-1</f>
        <v/>
      </c>
      <c r="QQ214" s="61">
        <f>QO214*QP214</f>
        <v/>
      </c>
      <c r="QR214" s="33" t="n"/>
      <c r="QS214" t="inlineStr">
        <is>
          <t>U.S. Govt IT</t>
        </is>
      </c>
      <c r="QT214" s="41" t="n">
        <v>0.08500000000000001</v>
      </c>
      <c r="QU214" s="61">
        <f>'ETF MTD'!$OW$28/'ETF MTD'!$OW$3-1</f>
        <v/>
      </c>
      <c r="QV214" s="61">
        <f>QT214*QU214</f>
        <v/>
      </c>
      <c r="QW214" s="33" t="n"/>
      <c r="QX214" t="inlineStr">
        <is>
          <t>U.S. Govt IT</t>
        </is>
      </c>
      <c r="QY214" s="41" t="n">
        <v>0.06</v>
      </c>
      <c r="QZ214" s="61">
        <f>'ETF MTD'!$OW$28/'ETF MTD'!$OW$3-1</f>
        <v/>
      </c>
      <c r="RA214" s="61">
        <f>QY214*QZ214</f>
        <v/>
      </c>
      <c r="RB214" s="33" t="n"/>
      <c r="RC214" t="inlineStr">
        <is>
          <t>U.S. Govt IT</t>
        </is>
      </c>
      <c r="RD214" s="41" t="n">
        <v>0.0675</v>
      </c>
      <c r="RE214" s="61">
        <f>'ETF MTD'!$OW$28/'ETF MTD'!$OW$3-1</f>
        <v/>
      </c>
      <c r="RF214" s="61">
        <f>RD214*RE214</f>
        <v/>
      </c>
      <c r="RG214" s="33" t="n"/>
      <c r="RH214" t="inlineStr">
        <is>
          <t>U.S. Govt IT</t>
        </is>
      </c>
      <c r="RI214" s="41" t="n">
        <v>0.0675</v>
      </c>
      <c r="RJ214" s="61">
        <f>'ETF MTD'!$OW$28/'ETF MTD'!$OW$3-1</f>
        <v/>
      </c>
      <c r="RK214" s="61">
        <f>RI214*RJ214</f>
        <v/>
      </c>
      <c r="RM214" s="208" t="n">
        <v>0.09</v>
      </c>
      <c r="RN214" s="261">
        <f>RM214*0.5</f>
        <v/>
      </c>
    </row>
    <row r="215">
      <c r="BN215" s="33" t="inlineStr">
        <is>
          <t>BWX</t>
        </is>
      </c>
      <c r="BO215" s="49" t="n">
        <v>0.05</v>
      </c>
      <c r="BP215" s="61">
        <f>'ETF MTD'!$KG$28/'ETF MTD'!$KG$3-1</f>
        <v/>
      </c>
      <c r="BQ215" s="61">
        <f>BO215*BP215</f>
        <v/>
      </c>
      <c r="BR215" s="61" t="n"/>
      <c r="BS215" s="33" t="inlineStr">
        <is>
          <t>BWX</t>
        </is>
      </c>
      <c r="BT215" s="49" t="n">
        <v>0.04</v>
      </c>
      <c r="BU215" s="61">
        <f>'ETF MTD'!$KG$28/'ETF MTD'!$KG$3-1</f>
        <v/>
      </c>
      <c r="BV215" s="61">
        <f>BT215*BU215</f>
        <v/>
      </c>
      <c r="BW215" s="61" t="n"/>
      <c r="BX215" s="33" t="inlineStr">
        <is>
          <t>BWX</t>
        </is>
      </c>
      <c r="BY215" s="49" t="n">
        <v>0.06</v>
      </c>
      <c r="BZ215" s="61">
        <f>'ETF MTD'!$KG$28/'ETF MTD'!$KG$3-1</f>
        <v/>
      </c>
      <c r="CA215" s="61">
        <f>BY215*BZ215</f>
        <v/>
      </c>
      <c r="CB215" s="61" t="n"/>
      <c r="CC215" s="33" t="inlineStr">
        <is>
          <t>BWX</t>
        </is>
      </c>
      <c r="CD215" s="49" t="n">
        <v>0.06</v>
      </c>
      <c r="CE215" s="61">
        <f>'ETF MTD'!$KG$28/'ETF MTD'!$KG$3-1</f>
        <v/>
      </c>
      <c r="CF215" s="61">
        <f>CD215*CE215</f>
        <v/>
      </c>
      <c r="CG215" s="61" t="n"/>
      <c r="CH215" s="33" t="inlineStr">
        <is>
          <t>BWX</t>
        </is>
      </c>
      <c r="CI215" s="49" t="n">
        <v>0.06</v>
      </c>
      <c r="CJ215" s="61">
        <f>'ETF MTD'!$KG$28/'ETF MTD'!$KG$3-1</f>
        <v/>
      </c>
      <c r="CK215" s="61">
        <f>CI215*CJ215</f>
        <v/>
      </c>
      <c r="CL215" s="61" t="n"/>
      <c r="CM215" s="33" t="inlineStr">
        <is>
          <t>BWX</t>
        </is>
      </c>
      <c r="CN215" s="49" t="n">
        <v>0.06</v>
      </c>
      <c r="CO215" s="61">
        <f>'ETF MTD'!$KG$28/'ETF MTD'!$KG$3-1</f>
        <v/>
      </c>
      <c r="CP215" s="61">
        <f>CN215*CO215</f>
        <v/>
      </c>
      <c r="CQ215" s="61" t="n"/>
      <c r="CR215" s="33" t="inlineStr">
        <is>
          <t>BWX</t>
        </is>
      </c>
      <c r="CS215" s="49" t="n">
        <v>0.06</v>
      </c>
      <c r="CT215" s="61">
        <f>'ETF MTD'!$KG$28/'ETF MTD'!$KG$3-1</f>
        <v/>
      </c>
      <c r="CU215" s="61">
        <f>CS215*CT215</f>
        <v/>
      </c>
      <c r="CV215" s="61" t="n"/>
      <c r="CW215" s="33" t="inlineStr">
        <is>
          <t>BWX</t>
        </is>
      </c>
      <c r="CX215" s="49" t="n">
        <v>0.04</v>
      </c>
      <c r="CY215" s="61">
        <f>'ETF MTD'!$KG$28/'ETF MTD'!$KG$3-1</f>
        <v/>
      </c>
      <c r="CZ215" s="61">
        <f>CX215*CY215</f>
        <v/>
      </c>
      <c r="DA215" s="61" t="n"/>
      <c r="DB215" s="33" t="inlineStr">
        <is>
          <t>BWX</t>
        </is>
      </c>
      <c r="DC215" s="49" t="n">
        <v>0.02</v>
      </c>
      <c r="DD215" s="61">
        <f>'ETF MTD'!$KG$28/'ETF MTD'!$KG$3-1</f>
        <v/>
      </c>
      <c r="DE215" s="61">
        <f>DC215*DD215</f>
        <v/>
      </c>
      <c r="DF215" s="61" t="n"/>
      <c r="DG215" s="33" t="inlineStr">
        <is>
          <t>BWX</t>
        </is>
      </c>
      <c r="DH215" s="49" t="n">
        <v>0.02</v>
      </c>
      <c r="DI215" s="61">
        <f>'ETF MTD'!$KG$28/'ETF MTD'!$KG$3-1</f>
        <v/>
      </c>
      <c r="DJ215" s="61">
        <f>DH215*DI215</f>
        <v/>
      </c>
      <c r="DK215" s="61" t="n"/>
      <c r="DL215" s="33" t="inlineStr">
        <is>
          <t>BWX</t>
        </is>
      </c>
      <c r="DM215" s="49" t="n">
        <v>0.03750000000000001</v>
      </c>
      <c r="DN215" s="61">
        <f>'ETF MTD'!$KG$28/'ETF MTD'!$KG$3-1</f>
        <v/>
      </c>
      <c r="DO215" s="61">
        <f>DM215*DN215</f>
        <v/>
      </c>
      <c r="DP215" s="61" t="n"/>
      <c r="DQ215" s="33" t="inlineStr">
        <is>
          <t>BWX</t>
        </is>
      </c>
      <c r="DR215" s="49" t="n">
        <v>0.02</v>
      </c>
      <c r="DS215" s="61">
        <f>'ETF MTD'!$KG$28/'ETF MTD'!$KG$3-1</f>
        <v/>
      </c>
      <c r="DT215" s="61">
        <f>DR215*DS215</f>
        <v/>
      </c>
      <c r="DU215" s="61" t="n"/>
      <c r="DV215" s="33" t="inlineStr">
        <is>
          <t>BWX</t>
        </is>
      </c>
      <c r="DW215" s="49" t="n">
        <v>0.02</v>
      </c>
      <c r="DX215" s="61">
        <f>'ETF MTD'!$KG$28/'ETF MTD'!$KG$3-1</f>
        <v/>
      </c>
      <c r="DY215" s="61">
        <f>DW215*DX215</f>
        <v/>
      </c>
      <c r="DZ215" s="61" t="n"/>
      <c r="EA215" s="33" t="inlineStr">
        <is>
          <t>BWX</t>
        </is>
      </c>
      <c r="EB215" s="49" t="n">
        <v>0.02</v>
      </c>
      <c r="EC215" s="61">
        <f>'ETF MTD'!$KG$28/'ETF MTD'!$KG$3-1</f>
        <v/>
      </c>
      <c r="ED215" s="61">
        <f>EB215*EC215</f>
        <v/>
      </c>
      <c r="EE215" s="61" t="n"/>
      <c r="EF215" s="33" t="inlineStr">
        <is>
          <t>BWX</t>
        </is>
      </c>
      <c r="EG215" s="49" t="n">
        <v>0.03</v>
      </c>
      <c r="EH215" s="61">
        <f>'ETF MTD'!$KG$28/'ETF MTD'!$KG$3-1</f>
        <v/>
      </c>
      <c r="EI215" s="61">
        <f>EG215*EH215</f>
        <v/>
      </c>
      <c r="EJ215" s="61" t="n"/>
      <c r="EK215" s="33" t="inlineStr">
        <is>
          <t>BWX</t>
        </is>
      </c>
      <c r="EL215" s="49" t="n">
        <v>0.03</v>
      </c>
      <c r="EM215" s="61">
        <f>'ETF MTD'!$KG$28/'ETF MTD'!$KG$3-1</f>
        <v/>
      </c>
      <c r="EN215" s="61">
        <f>EL215*EM215</f>
        <v/>
      </c>
      <c r="EO215" s="61" t="n"/>
      <c r="EP215" s="33" t="inlineStr">
        <is>
          <t>BWX</t>
        </is>
      </c>
      <c r="EQ215" s="49" t="n">
        <v>0.03</v>
      </c>
      <c r="ER215" s="61">
        <f>'ETF MTD'!$KG$28/'ETF MTD'!$KG$3-1</f>
        <v/>
      </c>
      <c r="ES215" s="61">
        <f>EQ215*ER215</f>
        <v/>
      </c>
      <c r="ET215" s="61" t="n"/>
      <c r="EU215" s="33" t="inlineStr">
        <is>
          <t>BWX</t>
        </is>
      </c>
      <c r="EV215" s="49" t="n">
        <v>0.04</v>
      </c>
      <c r="EW215" s="61">
        <f>'ETF MTD'!$KG$28/'ETF MTD'!$KG$3-1</f>
        <v/>
      </c>
      <c r="EX215" s="61">
        <f>EV215*EW215</f>
        <v/>
      </c>
      <c r="EY215" s="61" t="n"/>
      <c r="EZ215" s="33" t="inlineStr">
        <is>
          <t>BWX</t>
        </is>
      </c>
      <c r="FA215" s="49" t="n">
        <v>0.03</v>
      </c>
      <c r="FB215" s="61">
        <f>'ETF MTD'!$KG$28/'ETF MTD'!$KG$3-1</f>
        <v/>
      </c>
      <c r="FC215" s="61">
        <f>FA215*FB215</f>
        <v/>
      </c>
      <c r="FD215" s="61" t="n"/>
      <c r="FE215" s="33" t="inlineStr">
        <is>
          <t>BWX</t>
        </is>
      </c>
      <c r="FF215" s="49" t="n">
        <v>0.04</v>
      </c>
      <c r="FG215" s="61">
        <f>'ETF MTD'!$KG$28/'ETF MTD'!$KG$3-1</f>
        <v/>
      </c>
      <c r="FH215" s="61">
        <f>FF215*FG215</f>
        <v/>
      </c>
      <c r="FI215" s="61" t="n"/>
      <c r="FJ215" s="33" t="inlineStr">
        <is>
          <t>BWX</t>
        </is>
      </c>
      <c r="FK215" s="49" t="n">
        <v>0.04</v>
      </c>
      <c r="FL215" s="61">
        <f>'ETF MTD'!$KG$28/'ETF MTD'!$KG$3-1</f>
        <v/>
      </c>
      <c r="FM215" s="61">
        <f>FK215*FL215</f>
        <v/>
      </c>
      <c r="FN215" s="61" t="n"/>
      <c r="FO215" s="33" t="inlineStr">
        <is>
          <t>BWX</t>
        </is>
      </c>
      <c r="FP215" s="49" t="n">
        <v>0.04</v>
      </c>
      <c r="FQ215" s="61">
        <f>'ETF MTD'!$KG$28/'ETF MTD'!$KG$3-1</f>
        <v/>
      </c>
      <c r="FR215" s="61">
        <f>FP215*FQ215</f>
        <v/>
      </c>
      <c r="FS215" s="61" t="n"/>
      <c r="FT215" s="33" t="inlineStr">
        <is>
          <t>BWX</t>
        </is>
      </c>
      <c r="FU215" s="49" t="n">
        <v>0.04</v>
      </c>
      <c r="FV215" s="61">
        <f>'ETF MTD'!$KG$28/'ETF MTD'!$KG$3-1</f>
        <v/>
      </c>
      <c r="FW215" s="61">
        <f>FU215*FV215</f>
        <v/>
      </c>
      <c r="FX215" s="61" t="n"/>
      <c r="FY215" s="33" t="inlineStr">
        <is>
          <t>BWX</t>
        </is>
      </c>
      <c r="FZ215" s="41" t="n">
        <v>0.04</v>
      </c>
      <c r="GA215" s="61">
        <f>'ETF MTD'!$KG$28/'ETF MTD'!$KG$3-1</f>
        <v/>
      </c>
      <c r="GB215" s="61">
        <f>FZ215*GA215</f>
        <v/>
      </c>
      <c r="GC215" s="61" t="n"/>
      <c r="GD215" s="33" t="inlineStr">
        <is>
          <t>BWX</t>
        </is>
      </c>
      <c r="GE215" s="41" t="n">
        <v>0.04</v>
      </c>
      <c r="GF215" s="61">
        <f>'ETF MTD'!$KG$28/'ETF MTD'!$KG$3-1</f>
        <v/>
      </c>
      <c r="GG215" s="61">
        <f>GE215*GF215</f>
        <v/>
      </c>
      <c r="GH215" s="61" t="n"/>
      <c r="GI215" s="33" t="inlineStr">
        <is>
          <t>BWX</t>
        </is>
      </c>
      <c r="GJ215" s="41" t="n">
        <v>0.03</v>
      </c>
      <c r="GK215" s="61">
        <f>'ETF MTD'!$KG$28/'ETF MTD'!$KG$3-1</f>
        <v/>
      </c>
      <c r="GL215" s="61">
        <f>GJ215*GK215</f>
        <v/>
      </c>
      <c r="GM215" s="61" t="n"/>
      <c r="GN215" s="33" t="inlineStr">
        <is>
          <t>BWX</t>
        </is>
      </c>
      <c r="GO215" s="41" t="n">
        <v>0.03</v>
      </c>
      <c r="GP215" s="61">
        <f>'ETF MTD'!$KG$28/'ETF MTD'!$KG$3-1</f>
        <v/>
      </c>
      <c r="GQ215" s="61">
        <f>GO215*GP215</f>
        <v/>
      </c>
      <c r="GR215" s="61" t="n"/>
      <c r="GS215" s="33" t="inlineStr">
        <is>
          <t>BWX</t>
        </is>
      </c>
      <c r="GT215" s="41" t="n">
        <v>0.04</v>
      </c>
      <c r="GU215" s="61">
        <f>'ETF MTD'!$KG$28/'ETF MTD'!$KG$3-1</f>
        <v/>
      </c>
      <c r="GV215" s="61">
        <f>GT215*GU215</f>
        <v/>
      </c>
      <c r="GW215" s="61" t="n"/>
      <c r="GX215" s="33" t="inlineStr">
        <is>
          <t>BWX</t>
        </is>
      </c>
      <c r="GY215" s="41" t="n">
        <v>0.04</v>
      </c>
      <c r="GZ215" s="61">
        <f>'ETF MTD'!$KG$28/'ETF MTD'!$KG$3-1</f>
        <v/>
      </c>
      <c r="HA215" s="61">
        <f>GY215*GZ215</f>
        <v/>
      </c>
      <c r="HB215" s="61" t="n"/>
      <c r="HC215" s="33" t="inlineStr">
        <is>
          <t>BWX</t>
        </is>
      </c>
      <c r="HD215" s="41" t="n">
        <v>0.02</v>
      </c>
      <c r="HE215" s="61">
        <f>'ETF MTD'!$KG$28/'ETF MTD'!$KG$3-1</f>
        <v/>
      </c>
      <c r="HF215" s="61">
        <f>HD215*HE215</f>
        <v/>
      </c>
      <c r="HG215" s="61" t="n"/>
      <c r="HH215" s="33" t="inlineStr">
        <is>
          <t>BWX</t>
        </is>
      </c>
      <c r="HI215" s="41" t="n">
        <v>0.02</v>
      </c>
      <c r="HJ215" s="61">
        <f>'ETF MTD'!$KG$28/'ETF MTD'!$KG$3-1</f>
        <v/>
      </c>
      <c r="HK215" s="61">
        <f>HI215*HJ215</f>
        <v/>
      </c>
      <c r="HL215" s="61" t="n"/>
      <c r="HM215" s="33" t="inlineStr">
        <is>
          <t>BWX</t>
        </is>
      </c>
      <c r="HN215" s="41" t="n">
        <v>0.04</v>
      </c>
      <c r="HO215" s="61">
        <f>'ETF MTD'!$KG$28/'ETF MTD'!$KG$3-1</f>
        <v/>
      </c>
      <c r="HP215" s="61">
        <f>HN215*HO215</f>
        <v/>
      </c>
      <c r="HQ215" s="61" t="n"/>
      <c r="HR215" s="33" t="inlineStr">
        <is>
          <t>BWX</t>
        </is>
      </c>
      <c r="HS215" s="41" t="n">
        <v>0.04</v>
      </c>
      <c r="HT215" s="61">
        <f>'ETF MTD'!$KG$28/'ETF MTD'!$KG$3-1</f>
        <v/>
      </c>
      <c r="HU215" s="61">
        <f>HS215*HT215</f>
        <v/>
      </c>
      <c r="HV215" s="61" t="n"/>
      <c r="HW215" s="33" t="inlineStr">
        <is>
          <t>BWX</t>
        </is>
      </c>
      <c r="HX215" s="41" t="n">
        <v>0.05</v>
      </c>
      <c r="HY215" s="61">
        <f>'ETF MTD'!$KG$28/'ETF MTD'!$KG$3-1</f>
        <v/>
      </c>
      <c r="HZ215" s="61">
        <f>HX215*HY215</f>
        <v/>
      </c>
      <c r="IA215" s="61" t="n"/>
      <c r="IB215" s="33" t="inlineStr">
        <is>
          <t>BWX</t>
        </is>
      </c>
      <c r="IC215" s="41" t="n">
        <v>0.063</v>
      </c>
      <c r="ID215" s="61">
        <f>'ETF MTD'!$KG$28/'ETF MTD'!$KG$3-1</f>
        <v/>
      </c>
      <c r="IE215" s="61">
        <f>IC215*ID215</f>
        <v/>
      </c>
      <c r="IF215" s="61" t="n"/>
      <c r="IG215" s="33" t="inlineStr">
        <is>
          <t>BWX</t>
        </is>
      </c>
      <c r="IH215" s="41" t="n">
        <v>0.05</v>
      </c>
      <c r="II215" s="61">
        <f>'ETF MTD'!$KG$28/'ETF MTD'!$KG$3-1</f>
        <v/>
      </c>
      <c r="IJ215" s="61">
        <f>IH215*II215</f>
        <v/>
      </c>
      <c r="IK215" s="61" t="n"/>
      <c r="IL215" s="33" t="inlineStr">
        <is>
          <t>BWX</t>
        </is>
      </c>
      <c r="IM215" s="41" t="n">
        <v>0.05</v>
      </c>
      <c r="IN215" s="61">
        <f>'ETF MTD'!$KG$28/'ETF MTD'!$KG$3-1</f>
        <v/>
      </c>
      <c r="IO215" s="61">
        <f>IM215*IN215</f>
        <v/>
      </c>
      <c r="IP215" s="61" t="n"/>
      <c r="IQ215" s="33" t="inlineStr">
        <is>
          <t>BWX</t>
        </is>
      </c>
      <c r="IR215" s="41" t="n">
        <v>0.02</v>
      </c>
      <c r="IS215" s="61">
        <f>'ETF MTD'!$KG$28/'ETF MTD'!$KG$3-1</f>
        <v/>
      </c>
      <c r="IT215" s="61">
        <f>IR215*IS215</f>
        <v/>
      </c>
      <c r="IU215" s="61" t="n"/>
      <c r="IV215" s="33" t="inlineStr">
        <is>
          <t>BWX</t>
        </is>
      </c>
      <c r="IW215" s="41" t="n">
        <v>0.02</v>
      </c>
      <c r="IX215" s="61">
        <f>'ETF MTD'!$KG$28/'ETF MTD'!$KG$3-1</f>
        <v/>
      </c>
      <c r="IY215" s="61">
        <f>IW215*IX215</f>
        <v/>
      </c>
      <c r="IZ215" s="61" t="n"/>
      <c r="JA215" s="33" t="inlineStr">
        <is>
          <t>BWX</t>
        </is>
      </c>
      <c r="JB215" s="41" t="n">
        <v>0.02</v>
      </c>
      <c r="JC215" s="61">
        <f>'ETF MTD'!$KG$28/'ETF MTD'!$KG$3-1</f>
        <v/>
      </c>
      <c r="JD215" s="61">
        <f>JB215*JC215</f>
        <v/>
      </c>
      <c r="JE215" s="61" t="n"/>
      <c r="JF215" s="33" t="inlineStr">
        <is>
          <t>BWX</t>
        </is>
      </c>
      <c r="JG215" s="41" t="n">
        <v>0.02</v>
      </c>
      <c r="JH215" s="61">
        <f>'ETF MTD'!$KG$28/'ETF MTD'!$KG$3-1</f>
        <v/>
      </c>
      <c r="JI215" s="61">
        <f>JG215*JH215</f>
        <v/>
      </c>
      <c r="JJ215" s="61" t="n"/>
      <c r="JK215" s="33" t="inlineStr">
        <is>
          <t>BWX</t>
        </is>
      </c>
      <c r="JL215" s="41" t="n">
        <v>0.02</v>
      </c>
      <c r="JM215" s="61">
        <f>'ETF MTD'!$KG$28/'ETF MTD'!$KG$3-1</f>
        <v/>
      </c>
      <c r="JN215" s="61">
        <f>JL215*JM215</f>
        <v/>
      </c>
      <c r="JO215" s="61" t="n"/>
      <c r="JP215" s="33" t="inlineStr">
        <is>
          <t>BWX</t>
        </is>
      </c>
      <c r="JQ215" s="41" t="n">
        <v>0.03</v>
      </c>
      <c r="JR215" s="61">
        <f>'ETF MTD'!$KG$28/'ETF MTD'!$KG$3-1</f>
        <v/>
      </c>
      <c r="JS215" s="61">
        <f>JQ215*JR215</f>
        <v/>
      </c>
      <c r="JT215" s="61" t="n"/>
      <c r="JU215" s="33" t="inlineStr">
        <is>
          <t>BWX</t>
        </is>
      </c>
      <c r="JV215" s="41" t="n">
        <v>0.03</v>
      </c>
      <c r="JW215" s="61">
        <f>'ETF MTD'!$KG$28/'ETF MTD'!$KG$3-1</f>
        <v/>
      </c>
      <c r="JX215" s="61">
        <f>JV215*JW215</f>
        <v/>
      </c>
      <c r="JY215" s="61" t="n"/>
      <c r="JZ215" t="inlineStr">
        <is>
          <t>Foreign Bonds</t>
        </is>
      </c>
      <c r="KA215" s="41" t="n">
        <v>0.02</v>
      </c>
      <c r="KB215" s="61">
        <f>'ETF MTD'!$KG$28/'ETF MTD'!$KG$3-1</f>
        <v/>
      </c>
      <c r="KC215" s="61">
        <f>KA215*KB215</f>
        <v/>
      </c>
      <c r="KD215" s="61" t="n"/>
      <c r="KE215" t="inlineStr">
        <is>
          <t>Foreign Bonds</t>
        </is>
      </c>
      <c r="KF215" s="41" t="n">
        <v>0.02</v>
      </c>
      <c r="KG215" s="61">
        <f>'ETF MTD'!$KG$28/'ETF MTD'!$KG$3-1</f>
        <v/>
      </c>
      <c r="KH215" s="61">
        <f>KF215*KG215</f>
        <v/>
      </c>
      <c r="KI215" s="61" t="n"/>
      <c r="KJ215" t="inlineStr">
        <is>
          <t>Foreign Bonds</t>
        </is>
      </c>
      <c r="KK215" s="41" t="n">
        <v>0.02</v>
      </c>
      <c r="KL215" s="61">
        <f>'ETF MTD'!$KG$28/'ETF MTD'!$KG$3-1</f>
        <v/>
      </c>
      <c r="KM215" s="61">
        <f>KK215*KL215</f>
        <v/>
      </c>
      <c r="KN215" s="61" t="n"/>
      <c r="KO215" t="inlineStr">
        <is>
          <t>Foreign Bonds</t>
        </is>
      </c>
      <c r="KP215" s="41" t="n">
        <v>0.02</v>
      </c>
      <c r="KQ215" s="61">
        <f>'ETF MTD'!$KG$28/'ETF MTD'!$KG$3-1</f>
        <v/>
      </c>
      <c r="KR215" s="61">
        <f>KP215*KQ215</f>
        <v/>
      </c>
      <c r="KS215" s="61" t="n"/>
      <c r="KT215" t="inlineStr">
        <is>
          <t>Foreign Bonds</t>
        </is>
      </c>
      <c r="KU215" s="41" t="n">
        <v>0.02</v>
      </c>
      <c r="KV215" s="61">
        <f>'ETF MTD'!$KG$28/'ETF MTD'!$KG$3-1</f>
        <v/>
      </c>
      <c r="KW215" s="61">
        <f>KU215*KV215</f>
        <v/>
      </c>
      <c r="KX215" s="61" t="n"/>
      <c r="KY215" t="inlineStr">
        <is>
          <t>Foreign Bonds</t>
        </is>
      </c>
      <c r="KZ215" s="41" t="n">
        <v>0.02</v>
      </c>
      <c r="LA215" s="61">
        <f>'ETF MTD'!$KG$28/'ETF MTD'!$KG$3-1</f>
        <v/>
      </c>
      <c r="LB215" s="61">
        <f>KZ215*LA215</f>
        <v/>
      </c>
      <c r="LC215" s="61" t="n"/>
      <c r="LD215" t="inlineStr">
        <is>
          <t>Foreign Bonds</t>
        </is>
      </c>
      <c r="LE215" s="41" t="n">
        <v>0.02</v>
      </c>
      <c r="LF215" s="61">
        <f>'ETF MTD'!$KG$28/'ETF MTD'!$KG$3-1</f>
        <v/>
      </c>
      <c r="LG215" s="61">
        <f>LE215*LF215</f>
        <v/>
      </c>
      <c r="LH215" s="61" t="n"/>
      <c r="LI215" t="inlineStr">
        <is>
          <t>Foreign Bonds</t>
        </is>
      </c>
      <c r="LJ215" s="41" t="n">
        <v>0.02</v>
      </c>
      <c r="LK215" s="61">
        <f>'ETF MTD'!$KG$28/'ETF MTD'!$KG$3-1</f>
        <v/>
      </c>
      <c r="LL215" s="61">
        <f>LJ215*LK215</f>
        <v/>
      </c>
      <c r="LM215" s="61" t="n"/>
      <c r="LN215" t="inlineStr">
        <is>
          <t>Foreign Bonds</t>
        </is>
      </c>
      <c r="LO215" s="41" t="n">
        <v>0.02</v>
      </c>
      <c r="LP215" s="61">
        <f>'ETF MTD'!$KG$28/'ETF MTD'!$KG$3-1</f>
        <v/>
      </c>
      <c r="LQ215" s="61">
        <f>LO215*LP215</f>
        <v/>
      </c>
      <c r="LR215" s="61" t="n"/>
      <c r="LS215" t="inlineStr">
        <is>
          <t>Foreign Bonds</t>
        </is>
      </c>
      <c r="LT215" s="50" t="n">
        <v>0.02</v>
      </c>
      <c r="LU215" s="61">
        <f>'ETF MTD'!$KG$28/'ETF MTD'!$KG$3-1</f>
        <v/>
      </c>
      <c r="LV215" s="61">
        <f>LT215*LU215</f>
        <v/>
      </c>
      <c r="LW215" s="61" t="n"/>
      <c r="LX215" t="inlineStr">
        <is>
          <t>Foreign Bonds</t>
        </is>
      </c>
      <c r="LY215" s="50" t="n">
        <v>0.02</v>
      </c>
      <c r="LZ215" s="61">
        <f>'ETF MTD'!$KG$28/'ETF MTD'!$KG$3-1</f>
        <v/>
      </c>
      <c r="MA215" s="61">
        <f>LY215*LZ215</f>
        <v/>
      </c>
      <c r="MB215" s="61" t="n"/>
      <c r="MC215" t="inlineStr">
        <is>
          <t>Foreign Bonds</t>
        </is>
      </c>
      <c r="MD215" s="50" t="n">
        <v>0.02</v>
      </c>
      <c r="ME215" s="61">
        <f>'ETF MTD'!$KG$28/'ETF MTD'!$KG$3-1</f>
        <v/>
      </c>
      <c r="MF215" s="61">
        <f>MD215*ME215</f>
        <v/>
      </c>
      <c r="MG215" s="61" t="n"/>
      <c r="MH215" t="inlineStr">
        <is>
          <t>Foreign Bonds</t>
        </is>
      </c>
      <c r="MI215" s="50" t="n">
        <v>0.02</v>
      </c>
      <c r="MJ215" s="61">
        <f>'ETF MTD'!$KG$28/'ETF MTD'!$KG$3-1</f>
        <v/>
      </c>
      <c r="MK215" s="61">
        <f>MI215*MJ215</f>
        <v/>
      </c>
      <c r="ML215" s="61" t="n"/>
      <c r="MM215" t="inlineStr">
        <is>
          <t>Foreign Bonds</t>
        </is>
      </c>
      <c r="MN215" s="50" t="n">
        <v>0.02</v>
      </c>
      <c r="MO215" s="61">
        <f>'ETF MTD'!$KG$28/'ETF MTD'!$KG$3-1</f>
        <v/>
      </c>
      <c r="MP215" s="61">
        <f>MN215*MO215</f>
        <v/>
      </c>
      <c r="MQ215" s="33" t="n"/>
      <c r="MR215" t="inlineStr">
        <is>
          <t>Foreign Bonds</t>
        </is>
      </c>
      <c r="MS215" s="50" t="n">
        <v>0.04</v>
      </c>
      <c r="MT215" s="61">
        <f>'ETF MTD'!$KG$28/'ETF MTD'!$KG$3-1</f>
        <v/>
      </c>
      <c r="MU215" s="61">
        <f>MS215*MT215</f>
        <v/>
      </c>
      <c r="MV215" s="61" t="n"/>
      <c r="MW215" t="inlineStr">
        <is>
          <t>Foreign Bonds</t>
        </is>
      </c>
      <c r="MX215" s="50">
        <f>MN215</f>
        <v/>
      </c>
      <c r="MY215" s="61">
        <f>'ETF MTD'!$KG$28/'ETF MTD'!$KG$3-1</f>
        <v/>
      </c>
      <c r="MZ215" s="61">
        <f>MX215*MY215</f>
        <v/>
      </c>
      <c r="NA215" s="33" t="n"/>
      <c r="NB215" t="inlineStr">
        <is>
          <t>Foreign Bonds</t>
        </is>
      </c>
      <c r="NC215" s="41" t="n">
        <v>0.03</v>
      </c>
      <c r="ND215" s="61">
        <f>'ETF MTD'!$KG$28/'ETF MTD'!$KG$3-1</f>
        <v/>
      </c>
      <c r="NE215" s="61">
        <f>NC215*ND215</f>
        <v/>
      </c>
      <c r="NF215" s="33" t="n"/>
      <c r="NG215" t="inlineStr">
        <is>
          <t>Foreign Bonds</t>
        </is>
      </c>
      <c r="NH215" s="41" t="n">
        <v>0.02</v>
      </c>
      <c r="NI215" s="61">
        <f>'ETF MTD'!$KG$28/'ETF MTD'!$KG$3-1</f>
        <v/>
      </c>
      <c r="NJ215" s="61">
        <f>NH215*NI215</f>
        <v/>
      </c>
      <c r="NK215" s="33" t="n"/>
      <c r="NL215" t="inlineStr">
        <is>
          <t>Foreign Bonds</t>
        </is>
      </c>
      <c r="NM215" s="41" t="n">
        <v>0.03</v>
      </c>
      <c r="NN215" s="61">
        <f>'ETF MTD'!$KG$28/'ETF MTD'!$KG$3-1</f>
        <v/>
      </c>
      <c r="NO215" s="61">
        <f>NM215*NN215</f>
        <v/>
      </c>
      <c r="NP215" s="33" t="n"/>
      <c r="NQ215" t="inlineStr">
        <is>
          <t>Foreign Bonds</t>
        </is>
      </c>
      <c r="NR215" s="41" t="n">
        <v>0.03</v>
      </c>
      <c r="NS215" s="61">
        <f>'ETF MTD'!$KG$28/'ETF MTD'!$KG$3-1</f>
        <v/>
      </c>
      <c r="NT215" s="61">
        <f>NR215*NS215</f>
        <v/>
      </c>
      <c r="NU215" s="33" t="n"/>
      <c r="NV215" t="inlineStr">
        <is>
          <t>Foreign Bonds</t>
        </is>
      </c>
      <c r="NW215" s="41" t="n">
        <v>0.02</v>
      </c>
      <c r="NX215" s="61">
        <f>'ETF MTD'!$KG$28/'ETF MTD'!$KG$3-1</f>
        <v/>
      </c>
      <c r="NY215" s="61">
        <f>NW215*NX215</f>
        <v/>
      </c>
      <c r="NZ215" s="33" t="n"/>
      <c r="OA215" t="inlineStr">
        <is>
          <t>Foreign Bonds</t>
        </is>
      </c>
      <c r="OB215" s="41" t="n">
        <v>0.02</v>
      </c>
      <c r="OC215" s="61">
        <f>'ETF MTD'!$KG$28/'ETF MTD'!$KG$3-1</f>
        <v/>
      </c>
      <c r="OD215" s="61">
        <f>OB215*OC215</f>
        <v/>
      </c>
      <c r="OE215" s="33" t="n"/>
      <c r="OF215" t="inlineStr">
        <is>
          <t>Foreign Bonds</t>
        </is>
      </c>
      <c r="OG215" s="41" t="n">
        <v>0.035</v>
      </c>
      <c r="OH215" s="61">
        <f>'ETF MTD'!$KG$28/'ETF MTD'!$KG$3-1</f>
        <v/>
      </c>
      <c r="OI215" s="61">
        <f>OG215*OH215</f>
        <v/>
      </c>
      <c r="OJ215" s="33" t="n"/>
      <c r="OK215" t="inlineStr">
        <is>
          <t>Foreign Bonds</t>
        </is>
      </c>
      <c r="OL215" s="41" t="n">
        <v>0.02</v>
      </c>
      <c r="OM215" s="61">
        <f>'ETF MTD'!$KG$28/'ETF MTD'!$KG$3-1</f>
        <v/>
      </c>
      <c r="ON215" s="61">
        <f>OL215*OM215</f>
        <v/>
      </c>
      <c r="OO215" s="33" t="n"/>
      <c r="OP215" t="inlineStr">
        <is>
          <t>Foreign Bonds</t>
        </is>
      </c>
      <c r="OQ215" s="41" t="n">
        <v>0.02</v>
      </c>
      <c r="OR215" s="61">
        <f>'ETF MTD'!$KG$28/'ETF MTD'!$KG$3-1</f>
        <v/>
      </c>
      <c r="OS215" s="61">
        <f>OQ215*OR215</f>
        <v/>
      </c>
      <c r="OT215" s="33" t="n"/>
      <c r="OU215" t="inlineStr">
        <is>
          <t>Foreign Bonds</t>
        </is>
      </c>
      <c r="OV215" s="41" t="n">
        <v>0.02</v>
      </c>
      <c r="OW215" s="61">
        <f>'ETF MTD'!$KG$28/'ETF MTD'!$KG$3-1</f>
        <v/>
      </c>
      <c r="OX215" s="61">
        <f>OV215*OW215</f>
        <v/>
      </c>
      <c r="OY215" s="33" t="n"/>
      <c r="OZ215" t="inlineStr">
        <is>
          <t>Foreign Bonds</t>
        </is>
      </c>
      <c r="PA215" s="41" t="n">
        <v>0.03</v>
      </c>
      <c r="PB215" s="61">
        <f>'ETF MTD'!$KG$28/'ETF MTD'!$KG$3-1</f>
        <v/>
      </c>
      <c r="PC215" s="61">
        <f>PA215*PB215</f>
        <v/>
      </c>
      <c r="PD215" s="33" t="n"/>
      <c r="PE215" t="inlineStr">
        <is>
          <t>Foreign Bonds</t>
        </is>
      </c>
      <c r="PF215" s="41" t="n">
        <v>0.03</v>
      </c>
      <c r="PG215" s="61">
        <f>'ETF MTD'!$KG$28/'ETF MTD'!$KG$3-1</f>
        <v/>
      </c>
      <c r="PH215" s="61">
        <f>PF215*PG215</f>
        <v/>
      </c>
      <c r="PI215" s="33" t="n"/>
      <c r="PJ215" t="inlineStr">
        <is>
          <t>Foreign Bonds</t>
        </is>
      </c>
      <c r="PK215" s="41" t="n">
        <v>0.04</v>
      </c>
      <c r="PL215" s="61">
        <f>'ETF MTD'!$KG$28/'ETF MTD'!$KG$3-1</f>
        <v/>
      </c>
      <c r="PM215" s="61">
        <f>PK215*PL215</f>
        <v/>
      </c>
      <c r="PN215" s="33" t="n"/>
      <c r="PO215" t="inlineStr">
        <is>
          <t>Foreign Bonds</t>
        </is>
      </c>
      <c r="PP215" s="41" t="n">
        <v>0.02</v>
      </c>
      <c r="PQ215" s="61">
        <f>'ETF MTD'!$KG$28/'ETF MTD'!$KG$3-1</f>
        <v/>
      </c>
      <c r="PR215" s="61">
        <f>PP215*PQ215</f>
        <v/>
      </c>
      <c r="PS215" s="33" t="n"/>
      <c r="PT215" t="inlineStr">
        <is>
          <t>Foreign Bonds</t>
        </is>
      </c>
      <c r="PU215" s="41" t="n">
        <v>0.02</v>
      </c>
      <c r="PV215" s="61">
        <f>'ETF MTD'!$KG$28/'ETF MTD'!$KG$3-1</f>
        <v/>
      </c>
      <c r="PW215" s="61">
        <f>PU215*PV215</f>
        <v/>
      </c>
      <c r="PX215" s="33" t="n"/>
      <c r="PY215" t="inlineStr">
        <is>
          <t>Foreign Bonds</t>
        </is>
      </c>
      <c r="PZ215" s="50" t="n">
        <v>0.02</v>
      </c>
      <c r="QA215" s="61">
        <f>'ETF MTD'!$KG$28/'ETF MTD'!$KG$3-1</f>
        <v/>
      </c>
      <c r="QB215" s="61">
        <f>PZ215*QA215</f>
        <v/>
      </c>
      <c r="QC215" s="33" t="n"/>
      <c r="QD215" t="inlineStr">
        <is>
          <t>Foreign Bonds</t>
        </is>
      </c>
      <c r="QE215" s="50" t="n">
        <v>0.02</v>
      </c>
      <c r="QF215" s="61">
        <f>'ETF MTD'!$KG$28/'ETF MTD'!$KG$3-1</f>
        <v/>
      </c>
      <c r="QG215" s="61">
        <f>QE215*QF215</f>
        <v/>
      </c>
      <c r="QH215" s="61" t="n"/>
      <c r="QI215" t="inlineStr">
        <is>
          <t>Foreign Bonds</t>
        </is>
      </c>
      <c r="QJ215" s="41" t="n">
        <v>0.02</v>
      </c>
      <c r="QK215" s="61">
        <f>'ETF MTD'!$KG$28/'ETF MTD'!$KG$3-1</f>
        <v/>
      </c>
      <c r="QL215" s="61">
        <f>QJ215*QK215</f>
        <v/>
      </c>
      <c r="QM215" s="33" t="n"/>
      <c r="QN215" t="inlineStr">
        <is>
          <t>Foreign Bonds</t>
        </is>
      </c>
      <c r="QO215" s="41" t="n">
        <v>0.02</v>
      </c>
      <c r="QP215" s="61">
        <f>'ETF MTD'!$KG$28/'ETF MTD'!$KG$3-1</f>
        <v/>
      </c>
      <c r="QQ215" s="61">
        <f>QO215*QP215</f>
        <v/>
      </c>
      <c r="QR215" s="33" t="n"/>
      <c r="QS215" t="inlineStr">
        <is>
          <t>Foreign Bonds</t>
        </is>
      </c>
      <c r="QT215" s="41" t="n">
        <v>0.025</v>
      </c>
      <c r="QU215" s="61">
        <f>'ETF MTD'!$KG$28/'ETF MTD'!$KG$3-1</f>
        <v/>
      </c>
      <c r="QV215" s="61">
        <f>QT215*QU215</f>
        <v/>
      </c>
      <c r="QW215" s="33" t="n"/>
      <c r="QX215" t="inlineStr">
        <is>
          <t>Foreign Bonds</t>
        </is>
      </c>
      <c r="QY215" s="41" t="n">
        <v>0.04</v>
      </c>
      <c r="QZ215" s="61">
        <f>'ETF MTD'!$KG$28/'ETF MTD'!$KG$3-1</f>
        <v/>
      </c>
      <c r="RA215" s="61">
        <f>QY215*QZ215</f>
        <v/>
      </c>
      <c r="RB215" s="33" t="n"/>
      <c r="RC215" t="inlineStr">
        <is>
          <t>Foreign Bonds</t>
        </is>
      </c>
      <c r="RD215" s="41" t="n">
        <v>0.03</v>
      </c>
      <c r="RE215" s="61">
        <f>'ETF MTD'!$KG$28/'ETF MTD'!$KG$3-1</f>
        <v/>
      </c>
      <c r="RF215" s="61">
        <f>RD215*RE215</f>
        <v/>
      </c>
      <c r="RG215" s="33" t="n"/>
      <c r="RH215" t="inlineStr">
        <is>
          <t>Foreign Bonds</t>
        </is>
      </c>
      <c r="RI215" s="41" t="n">
        <v>0.02</v>
      </c>
      <c r="RJ215" s="61">
        <f>'ETF MTD'!$KG$28/'ETF MTD'!$KG$3-1</f>
        <v/>
      </c>
      <c r="RK215" s="61">
        <f>RI215*RJ215</f>
        <v/>
      </c>
      <c r="RM215" s="208" t="n">
        <v>0.04</v>
      </c>
      <c r="RN215" s="261">
        <f>RM215*0.5</f>
        <v/>
      </c>
    </row>
    <row r="216">
      <c r="BN216" s="33" t="inlineStr">
        <is>
          <t>SCHP/TIP</t>
        </is>
      </c>
      <c r="BO216" s="49" t="n">
        <v>0.03750000000000001</v>
      </c>
      <c r="BP216" s="61">
        <f>'ETF MTD'!$DU$28/'ETF MTD'!$DU$3-1</f>
        <v/>
      </c>
      <c r="BQ216" s="61">
        <f>BO216*BP216</f>
        <v/>
      </c>
      <c r="BR216" s="61" t="n"/>
      <c r="BS216" s="33" t="inlineStr">
        <is>
          <t>SCHP/TIP</t>
        </is>
      </c>
      <c r="BT216" s="49" t="n">
        <v>0.025</v>
      </c>
      <c r="BU216" s="61">
        <f>'ETF MTD'!$DU$28/'ETF MTD'!$DU$3-1</f>
        <v/>
      </c>
      <c r="BV216" s="61">
        <f>BT216*BU216</f>
        <v/>
      </c>
      <c r="BW216" s="61" t="n"/>
      <c r="BX216" s="33" t="inlineStr">
        <is>
          <t>SCHP/TIP</t>
        </is>
      </c>
      <c r="BY216" s="49" t="n">
        <v>0.03750000000000001</v>
      </c>
      <c r="BZ216" s="61">
        <f>'ETF MTD'!$DU$28/'ETF MTD'!$DU$3-1</f>
        <v/>
      </c>
      <c r="CA216" s="61">
        <f>BY216*BZ216</f>
        <v/>
      </c>
      <c r="CB216" s="61" t="n"/>
      <c r="CC216" s="33" t="inlineStr">
        <is>
          <t>SCHP/TIP</t>
        </is>
      </c>
      <c r="CD216" s="49" t="n">
        <v>0.025</v>
      </c>
      <c r="CE216" s="61">
        <f>'ETF MTD'!$DU$28/'ETF MTD'!$DU$3-1</f>
        <v/>
      </c>
      <c r="CF216" s="61">
        <f>CD216*CE216</f>
        <v/>
      </c>
      <c r="CG216" s="61" t="n"/>
      <c r="CH216" s="33" t="inlineStr">
        <is>
          <t>SCHP/TIP</t>
        </is>
      </c>
      <c r="CI216" s="49" t="n">
        <v>0.025</v>
      </c>
      <c r="CJ216" s="61">
        <f>'ETF MTD'!$DU$28/'ETF MTD'!$DU$3-1</f>
        <v/>
      </c>
      <c r="CK216" s="61">
        <f>CI216*CJ216</f>
        <v/>
      </c>
      <c r="CL216" s="61" t="n"/>
      <c r="CM216" s="33" t="inlineStr">
        <is>
          <t>SCHP/TIP</t>
        </is>
      </c>
      <c r="CN216" s="49" t="n">
        <v>0.025</v>
      </c>
      <c r="CO216" s="61">
        <f>'ETF MTD'!$DU$28/'ETF MTD'!$DU$3-1</f>
        <v/>
      </c>
      <c r="CP216" s="61">
        <f>CN216*CO216</f>
        <v/>
      </c>
      <c r="CQ216" s="61" t="n"/>
      <c r="CR216" s="33" t="inlineStr">
        <is>
          <t>SCHP/TIP</t>
        </is>
      </c>
      <c r="CS216" s="49" t="n">
        <v>0.025</v>
      </c>
      <c r="CT216" s="61">
        <f>'ETF MTD'!$DU$28/'ETF MTD'!$DU$3-1</f>
        <v/>
      </c>
      <c r="CU216" s="61">
        <f>CS216*CT216</f>
        <v/>
      </c>
      <c r="CV216" s="61" t="n"/>
      <c r="CW216" s="33" t="inlineStr">
        <is>
          <t>SCHP/TIP</t>
        </is>
      </c>
      <c r="CX216" s="49" t="n">
        <v>0.025</v>
      </c>
      <c r="CY216" s="61">
        <f>'ETF MTD'!$DU$28/'ETF MTD'!$DU$3-1</f>
        <v/>
      </c>
      <c r="CZ216" s="61">
        <f>CX216*CY216</f>
        <v/>
      </c>
      <c r="DA216" s="61" t="n"/>
      <c r="DB216" s="33" t="inlineStr">
        <is>
          <t>SCHP/TIP</t>
        </is>
      </c>
      <c r="DC216" s="49" t="n">
        <v>0.0375</v>
      </c>
      <c r="DD216" s="61">
        <f>'ETF MTD'!$DU$28/'ETF MTD'!$DU$3-1</f>
        <v/>
      </c>
      <c r="DE216" s="61">
        <f>DC216*DD216</f>
        <v/>
      </c>
      <c r="DF216" s="61" t="n"/>
      <c r="DG216" s="33" t="inlineStr">
        <is>
          <t>SCHP/TIP</t>
        </is>
      </c>
      <c r="DH216" s="49" t="n">
        <v>0.025</v>
      </c>
      <c r="DI216" s="61">
        <f>'ETF MTD'!$DU$28/'ETF MTD'!$DU$3-1</f>
        <v/>
      </c>
      <c r="DJ216" s="61">
        <f>DH216*DI216</f>
        <v/>
      </c>
      <c r="DK216" s="61" t="n"/>
      <c r="DL216" s="33" t="inlineStr">
        <is>
          <t>SCHP/TIP</t>
        </is>
      </c>
      <c r="DM216" s="49" t="n">
        <v>0.05</v>
      </c>
      <c r="DN216" s="61">
        <f>'ETF MTD'!$DU$28/'ETF MTD'!$DU$3-1</f>
        <v/>
      </c>
      <c r="DO216" s="61">
        <f>DM216*DN216</f>
        <v/>
      </c>
      <c r="DP216" s="61" t="n"/>
      <c r="DQ216" s="33" t="inlineStr">
        <is>
          <t>SCHP/TIP</t>
        </is>
      </c>
      <c r="DR216" s="49" t="n">
        <v>0.025</v>
      </c>
      <c r="DS216" s="61">
        <f>'ETF MTD'!$DU$28/'ETF MTD'!$DU$3-1</f>
        <v/>
      </c>
      <c r="DT216" s="61">
        <f>DR216*DS216</f>
        <v/>
      </c>
      <c r="DU216" s="61" t="n"/>
      <c r="DV216" s="33" t="inlineStr">
        <is>
          <t>SCHP/TIP</t>
        </is>
      </c>
      <c r="DW216" s="49" t="n">
        <v>0.025</v>
      </c>
      <c r="DX216" s="61">
        <f>'ETF MTD'!$DU$28/'ETF MTD'!$DU$3-1</f>
        <v/>
      </c>
      <c r="DY216" s="61">
        <f>DW216*DX216</f>
        <v/>
      </c>
      <c r="DZ216" s="61" t="n"/>
      <c r="EA216" s="33" t="inlineStr">
        <is>
          <t>SCHP/TIP</t>
        </is>
      </c>
      <c r="EB216" s="49" t="n">
        <v>0.025</v>
      </c>
      <c r="EC216" s="61">
        <f>'ETF MTD'!$DU$28/'ETF MTD'!$DU$3-1</f>
        <v/>
      </c>
      <c r="ED216" s="61">
        <f>EB216*EC216</f>
        <v/>
      </c>
      <c r="EE216" s="61" t="n"/>
      <c r="EF216" s="33" t="inlineStr">
        <is>
          <t>SCHP/TIP</t>
        </is>
      </c>
      <c r="EG216" s="49" t="n">
        <v>0.025</v>
      </c>
      <c r="EH216" s="61">
        <f>'ETF MTD'!$DU$28/'ETF MTD'!$DU$3-1</f>
        <v/>
      </c>
      <c r="EI216" s="61">
        <f>EG216*EH216</f>
        <v/>
      </c>
      <c r="EJ216" s="61" t="n"/>
      <c r="EK216" s="33" t="inlineStr">
        <is>
          <t>SCHP/TIP</t>
        </is>
      </c>
      <c r="EL216" s="49" t="n">
        <v>0.025</v>
      </c>
      <c r="EM216" s="61">
        <f>'ETF MTD'!$DU$28/'ETF MTD'!$DU$3-1</f>
        <v/>
      </c>
      <c r="EN216" s="61">
        <f>EL216*EM216</f>
        <v/>
      </c>
      <c r="EO216" s="61" t="n"/>
      <c r="EP216" s="33" t="inlineStr">
        <is>
          <t>SCHP/TIP</t>
        </is>
      </c>
      <c r="EQ216" s="49" t="n">
        <v>0.03750000000000001</v>
      </c>
      <c r="ER216" s="61">
        <f>'ETF MTD'!$DU$28/'ETF MTD'!$DU$3-1</f>
        <v/>
      </c>
      <c r="ES216" s="61">
        <f>EQ216*ER216</f>
        <v/>
      </c>
      <c r="ET216" s="61" t="n"/>
      <c r="EU216" s="33" t="inlineStr">
        <is>
          <t>SCHP/TIP</t>
        </is>
      </c>
      <c r="EV216" s="49" t="n">
        <v>0.03750000000000001</v>
      </c>
      <c r="EW216" s="61">
        <f>'ETF MTD'!$DU$28/'ETF MTD'!$DU$3-1</f>
        <v/>
      </c>
      <c r="EX216" s="61">
        <f>EV216*EW216</f>
        <v/>
      </c>
      <c r="EY216" s="61" t="n"/>
      <c r="EZ216" s="33" t="inlineStr">
        <is>
          <t>SCHP/TIP</t>
        </is>
      </c>
      <c r="FA216" s="49" t="n">
        <v>0.05</v>
      </c>
      <c r="FB216" s="61">
        <f>'ETF MTD'!$DU$28/'ETF MTD'!$DU$3-1</f>
        <v/>
      </c>
      <c r="FC216" s="61">
        <f>FA216*FB216</f>
        <v/>
      </c>
      <c r="FD216" s="61" t="n"/>
      <c r="FE216" s="33" t="inlineStr">
        <is>
          <t>SCHP/TIP</t>
        </is>
      </c>
      <c r="FF216" s="49" t="n">
        <v>0.05</v>
      </c>
      <c r="FG216" s="61">
        <f>'ETF MTD'!$DU$28/'ETF MTD'!$DU$3-1</f>
        <v/>
      </c>
      <c r="FH216" s="61">
        <f>FF216*FG216</f>
        <v/>
      </c>
      <c r="FI216" s="61" t="n"/>
      <c r="FJ216" s="33" t="inlineStr">
        <is>
          <t>SCHP/TIP</t>
        </is>
      </c>
      <c r="FK216" s="49" t="n">
        <v>0.05</v>
      </c>
      <c r="FL216" s="61">
        <f>'ETF MTD'!$DU$28/'ETF MTD'!$DU$3-1</f>
        <v/>
      </c>
      <c r="FM216" s="61">
        <f>FK216*FL216</f>
        <v/>
      </c>
      <c r="FN216" s="61" t="n"/>
      <c r="FO216" s="33" t="inlineStr">
        <is>
          <t>SCHP/TIP</t>
        </is>
      </c>
      <c r="FP216" s="49" t="n">
        <v>0.05</v>
      </c>
      <c r="FQ216" s="61">
        <f>'ETF MTD'!$DU$28/'ETF MTD'!$DU$3-1</f>
        <v/>
      </c>
      <c r="FR216" s="61">
        <f>FP216*FQ216</f>
        <v/>
      </c>
      <c r="FS216" s="61" t="n"/>
      <c r="FT216" s="33" t="inlineStr">
        <is>
          <t>SCHP/TIP</t>
        </is>
      </c>
      <c r="FU216" s="49" t="n">
        <v>0.05</v>
      </c>
      <c r="FV216" s="61">
        <f>'ETF MTD'!$DU$28/'ETF MTD'!$DU$3-1</f>
        <v/>
      </c>
      <c r="FW216" s="61">
        <f>FU216*FV216</f>
        <v/>
      </c>
      <c r="FX216" s="61" t="n"/>
      <c r="FY216" s="33" t="inlineStr">
        <is>
          <t>SCHP/TIP</t>
        </is>
      </c>
      <c r="FZ216" s="41" t="n">
        <v>0.05</v>
      </c>
      <c r="GA216" s="61">
        <f>'ETF MTD'!$DU$28/'ETF MTD'!$DU$3-1</f>
        <v/>
      </c>
      <c r="GB216" s="61">
        <f>FZ216*GA216</f>
        <v/>
      </c>
      <c r="GC216" s="61" t="n"/>
      <c r="GD216" s="33" t="inlineStr">
        <is>
          <t>SCHP/TIP</t>
        </is>
      </c>
      <c r="GE216" s="41" t="n">
        <v>0.05</v>
      </c>
      <c r="GF216" s="61">
        <f>'ETF MTD'!$DU$28/'ETF MTD'!$DU$3-1</f>
        <v/>
      </c>
      <c r="GG216" s="61">
        <f>GE216*GF216</f>
        <v/>
      </c>
      <c r="GH216" s="61" t="n"/>
      <c r="GI216" s="33" t="inlineStr">
        <is>
          <t>SCHP/TIP</t>
        </is>
      </c>
      <c r="GJ216" s="41" t="n">
        <v>0.05</v>
      </c>
      <c r="GK216" s="61">
        <f>'ETF MTD'!$DU$28/'ETF MTD'!$DU$3-1</f>
        <v/>
      </c>
      <c r="GL216" s="61">
        <f>GJ216*GK216</f>
        <v/>
      </c>
      <c r="GM216" s="61" t="n"/>
      <c r="GN216" s="33" t="inlineStr">
        <is>
          <t>SCHP/TIP</t>
        </is>
      </c>
      <c r="GO216" s="41" t="n">
        <v>0.07000000000000001</v>
      </c>
      <c r="GP216" s="61">
        <f>'ETF MTD'!$DU$28/'ETF MTD'!$DU$3-1</f>
        <v/>
      </c>
      <c r="GQ216" s="61">
        <f>GO216*GP216</f>
        <v/>
      </c>
      <c r="GR216" s="61" t="n"/>
      <c r="GS216" s="33" t="inlineStr">
        <is>
          <t>SCHP/TIP</t>
        </is>
      </c>
      <c r="GT216" s="41" t="n">
        <v>0.05</v>
      </c>
      <c r="GU216" s="61">
        <f>'ETF MTD'!$DU$28/'ETF MTD'!$DU$3-1</f>
        <v/>
      </c>
      <c r="GV216" s="61">
        <f>GT216*GU216</f>
        <v/>
      </c>
      <c r="GW216" s="61" t="n"/>
      <c r="GX216" s="33" t="inlineStr">
        <is>
          <t>SCHP/TIP</t>
        </is>
      </c>
      <c r="GY216" s="41" t="n">
        <v>0.05</v>
      </c>
      <c r="GZ216" s="61">
        <f>'ETF MTD'!$DU$28/'ETF MTD'!$DU$3-1</f>
        <v/>
      </c>
      <c r="HA216" s="61">
        <f>GY216*GZ216</f>
        <v/>
      </c>
      <c r="HB216" s="61" t="n"/>
      <c r="HC216" s="33" t="inlineStr">
        <is>
          <t>SCHP/TIP</t>
        </is>
      </c>
      <c r="HD216" s="41" t="n">
        <v>0.05</v>
      </c>
      <c r="HE216" s="61">
        <f>'ETF MTD'!$DU$28/'ETF MTD'!$DU$3-1</f>
        <v/>
      </c>
      <c r="HF216" s="61">
        <f>HD216*HE216</f>
        <v/>
      </c>
      <c r="HG216" s="61" t="n"/>
      <c r="HH216" s="33" t="inlineStr">
        <is>
          <t>SCHP/TIP</t>
        </is>
      </c>
      <c r="HI216" s="41" t="n">
        <v>0.05</v>
      </c>
      <c r="HJ216" s="61">
        <f>'ETF MTD'!$DU$28/'ETF MTD'!$DU$3-1</f>
        <v/>
      </c>
      <c r="HK216" s="61">
        <f>HI216*HJ216</f>
        <v/>
      </c>
      <c r="HL216" s="61" t="n"/>
      <c r="HM216" s="33" t="inlineStr">
        <is>
          <t>SCHP/TIP</t>
        </is>
      </c>
      <c r="HN216" s="41" t="n">
        <v>0.05</v>
      </c>
      <c r="HO216" s="61">
        <f>'ETF MTD'!$DU$28/'ETF MTD'!$DU$3-1</f>
        <v/>
      </c>
      <c r="HP216" s="61">
        <f>HN216*HO216</f>
        <v/>
      </c>
      <c r="HQ216" s="61" t="n"/>
      <c r="HR216" s="33" t="inlineStr">
        <is>
          <t>SCHP/TIP</t>
        </is>
      </c>
      <c r="HS216" s="41" t="n">
        <v>0.05</v>
      </c>
      <c r="HT216" s="61">
        <f>'ETF MTD'!$DU$28/'ETF MTD'!$DU$3-1</f>
        <v/>
      </c>
      <c r="HU216" s="61">
        <f>HS216*HT216</f>
        <v/>
      </c>
      <c r="HV216" s="61" t="n"/>
      <c r="HW216" s="33" t="inlineStr">
        <is>
          <t>SCHP/TIP</t>
        </is>
      </c>
      <c r="HX216" s="41" t="n">
        <v>0.05</v>
      </c>
      <c r="HY216" s="61">
        <f>'ETF MTD'!$DU$28/'ETF MTD'!$DU$3-1</f>
        <v/>
      </c>
      <c r="HZ216" s="61">
        <f>HX216*HY216</f>
        <v/>
      </c>
      <c r="IA216" s="61" t="n"/>
      <c r="IB216" s="33" t="inlineStr">
        <is>
          <t>SCHP/TIP</t>
        </is>
      </c>
      <c r="IC216" s="41" t="n">
        <v>0.05</v>
      </c>
      <c r="ID216" s="61">
        <f>'ETF MTD'!$DU$28/'ETF MTD'!$DU$3-1</f>
        <v/>
      </c>
      <c r="IE216" s="61">
        <f>IC216*ID216</f>
        <v/>
      </c>
      <c r="IF216" s="61" t="n"/>
      <c r="IG216" s="33" t="inlineStr">
        <is>
          <t>SCHP/TIP</t>
        </is>
      </c>
      <c r="IH216" s="41" t="n">
        <v>0.05</v>
      </c>
      <c r="II216" s="61">
        <f>'ETF MTD'!$DU$28/'ETF MTD'!$DU$3-1</f>
        <v/>
      </c>
      <c r="IJ216" s="61">
        <f>IH216*II216</f>
        <v/>
      </c>
      <c r="IK216" s="61" t="n"/>
      <c r="IL216" s="33" t="inlineStr">
        <is>
          <t>SCHP/TIP</t>
        </is>
      </c>
      <c r="IM216" s="41" t="n">
        <v>0.062</v>
      </c>
      <c r="IN216" s="61">
        <f>'ETF MTD'!$DU$28/'ETF MTD'!$DU$3-1</f>
        <v/>
      </c>
      <c r="IO216" s="61">
        <f>IM216*IN216</f>
        <v/>
      </c>
      <c r="IP216" s="61" t="n"/>
      <c r="IQ216" s="33" t="inlineStr">
        <is>
          <t>SCHP/TIP</t>
        </is>
      </c>
      <c r="IR216" s="41" t="n">
        <v>0.03750000000000001</v>
      </c>
      <c r="IS216" s="61">
        <f>'ETF MTD'!$DU$28/'ETF MTD'!$DU$3-1</f>
        <v/>
      </c>
      <c r="IT216" s="61">
        <f>IR216*IS216</f>
        <v/>
      </c>
      <c r="IU216" s="61" t="n"/>
      <c r="IV216" s="33" t="inlineStr">
        <is>
          <t>SCHP/TIP</t>
        </is>
      </c>
      <c r="IW216" s="41" t="n">
        <v>0.03750000000000001</v>
      </c>
      <c r="IX216" s="61">
        <f>'ETF MTD'!$DU$28/'ETF MTD'!$DU$3-1</f>
        <v/>
      </c>
      <c r="IY216" s="61">
        <f>IW216*IX216</f>
        <v/>
      </c>
      <c r="IZ216" s="61" t="n"/>
      <c r="JA216" s="33" t="inlineStr">
        <is>
          <t>SCHP/TIP</t>
        </is>
      </c>
      <c r="JB216" s="41" t="n">
        <v>0.05</v>
      </c>
      <c r="JC216" s="61">
        <f>'ETF MTD'!$DU$28/'ETF MTD'!$DU$3-1</f>
        <v/>
      </c>
      <c r="JD216" s="61">
        <f>JB216*JC216</f>
        <v/>
      </c>
      <c r="JE216" s="61" t="n"/>
      <c r="JF216" s="33" t="inlineStr">
        <is>
          <t>SCHP/TIP</t>
        </is>
      </c>
      <c r="JG216" s="41" t="n">
        <v>0.05</v>
      </c>
      <c r="JH216" s="61">
        <f>'ETF MTD'!$DU$28/'ETF MTD'!$DU$3-1</f>
        <v/>
      </c>
      <c r="JI216" s="61">
        <f>JG216*JH216</f>
        <v/>
      </c>
      <c r="JJ216" s="61" t="n"/>
      <c r="JK216" s="33" t="inlineStr">
        <is>
          <t>SCHP/TIP</t>
        </is>
      </c>
      <c r="JL216" s="41" t="n">
        <v>0.05</v>
      </c>
      <c r="JM216" s="61">
        <f>'ETF MTD'!$DU$28/'ETF MTD'!$DU$3-1</f>
        <v/>
      </c>
      <c r="JN216" s="61">
        <f>JL216*JM216</f>
        <v/>
      </c>
      <c r="JO216" s="61" t="n"/>
      <c r="JP216" s="33" t="inlineStr">
        <is>
          <t>SCHP/TIP</t>
        </is>
      </c>
      <c r="JQ216" s="41" t="n">
        <v>0.05</v>
      </c>
      <c r="JR216" s="61">
        <f>'ETF MTD'!$DU$28/'ETF MTD'!$DU$3-1</f>
        <v/>
      </c>
      <c r="JS216" s="61">
        <f>JQ216*JR216</f>
        <v/>
      </c>
      <c r="JT216" s="61" t="n"/>
      <c r="JU216" s="33" t="inlineStr">
        <is>
          <t>SCHP/TIP</t>
        </is>
      </c>
      <c r="JV216" s="41" t="n">
        <v>0.05</v>
      </c>
      <c r="JW216" s="61">
        <f>'ETF MTD'!$DU$28/'ETF MTD'!$DU$3-1</f>
        <v/>
      </c>
      <c r="JX216" s="61">
        <f>JV216*JW216</f>
        <v/>
      </c>
      <c r="JY216" s="61" t="n"/>
      <c r="JZ216" t="inlineStr">
        <is>
          <t>TIPs</t>
        </is>
      </c>
      <c r="KA216" s="41" t="n">
        <v>0.03750000000000001</v>
      </c>
      <c r="KB216" s="61">
        <f>'ETF MTD'!$DU$28/'ETF MTD'!$DU$3-1</f>
        <v/>
      </c>
      <c r="KC216" s="61">
        <f>KA216*KB216</f>
        <v/>
      </c>
      <c r="KD216" s="61" t="n"/>
      <c r="KE216" t="inlineStr">
        <is>
          <t>TIPs</t>
        </is>
      </c>
      <c r="KF216" s="41" t="n">
        <v>0.09</v>
      </c>
      <c r="KG216" s="61">
        <f>'ETF MTD'!$DU$28/'ETF MTD'!$DU$3-1</f>
        <v/>
      </c>
      <c r="KH216" s="61">
        <f>KF216*KG216</f>
        <v/>
      </c>
      <c r="KI216" s="61" t="n"/>
      <c r="KJ216" t="inlineStr">
        <is>
          <t>TIPs</t>
        </is>
      </c>
      <c r="KK216" s="41" t="n">
        <v>0.09</v>
      </c>
      <c r="KL216" s="61">
        <f>'ETF MTD'!$DU$28/'ETF MTD'!$DU$3-1</f>
        <v/>
      </c>
      <c r="KM216" s="61">
        <f>KK216*KL216</f>
        <v/>
      </c>
      <c r="KN216" s="61" t="n"/>
      <c r="KO216" t="inlineStr">
        <is>
          <t>TIPs</t>
        </is>
      </c>
      <c r="KP216" s="41" t="n">
        <v>0.038</v>
      </c>
      <c r="KQ216" s="61">
        <f>'ETF MTD'!$DU$28/'ETF MTD'!$DU$3-1</f>
        <v/>
      </c>
      <c r="KR216" s="61">
        <f>KP216*KQ216</f>
        <v/>
      </c>
      <c r="KS216" s="61" t="n"/>
      <c r="KT216" t="inlineStr">
        <is>
          <t>TIPs</t>
        </is>
      </c>
      <c r="KU216" s="41" t="n">
        <v>0.025</v>
      </c>
      <c r="KV216" s="61">
        <f>'ETF MTD'!$DU$28/'ETF MTD'!$DU$3-1</f>
        <v/>
      </c>
      <c r="KW216" s="61">
        <f>KU216*KV216</f>
        <v/>
      </c>
      <c r="KX216" s="61" t="n"/>
      <c r="KY216" t="inlineStr">
        <is>
          <t>TIPs</t>
        </is>
      </c>
      <c r="KZ216" s="41" t="n">
        <v>0.025</v>
      </c>
      <c r="LA216" s="61">
        <f>'ETF MTD'!$DU$28/'ETF MTD'!$DU$3-1</f>
        <v/>
      </c>
      <c r="LB216" s="61">
        <f>KZ216*LA216</f>
        <v/>
      </c>
      <c r="LC216" s="61" t="n"/>
      <c r="LD216" t="inlineStr">
        <is>
          <t>TIPs</t>
        </is>
      </c>
      <c r="LE216" s="41" t="n">
        <v>0.025</v>
      </c>
      <c r="LF216" s="61">
        <f>'ETF MTD'!$DU$28/'ETF MTD'!$DU$3-1</f>
        <v/>
      </c>
      <c r="LG216" s="61">
        <f>LE216*LF216</f>
        <v/>
      </c>
      <c r="LH216" s="61" t="n"/>
      <c r="LI216" t="inlineStr">
        <is>
          <t>TIPs</t>
        </is>
      </c>
      <c r="LJ216" s="41" t="n">
        <v>0.025</v>
      </c>
      <c r="LK216" s="61">
        <f>'ETF MTD'!$DU$28/'ETF MTD'!$DU$3-1</f>
        <v/>
      </c>
      <c r="LL216" s="61">
        <f>LJ216*LK216</f>
        <v/>
      </c>
      <c r="LM216" s="61" t="n"/>
      <c r="LN216" t="inlineStr">
        <is>
          <t>TIPs</t>
        </is>
      </c>
      <c r="LO216" s="41" t="n">
        <v>0.025</v>
      </c>
      <c r="LP216" s="61">
        <f>'ETF MTD'!$DU$28/'ETF MTD'!$DU$3-1</f>
        <v/>
      </c>
      <c r="LQ216" s="61">
        <f>LO216*LP216</f>
        <v/>
      </c>
      <c r="LR216" s="61" t="n"/>
      <c r="LS216" t="inlineStr">
        <is>
          <t>TIPs</t>
        </is>
      </c>
      <c r="LT216" s="50" t="n">
        <v>0.025</v>
      </c>
      <c r="LU216" s="61">
        <f>'ETF MTD'!$DU$28/'ETF MTD'!$DU$3-1</f>
        <v/>
      </c>
      <c r="LV216" s="61">
        <f>LT216*LU216</f>
        <v/>
      </c>
      <c r="LW216" s="61" t="n"/>
      <c r="LX216" t="inlineStr">
        <is>
          <t>TIPs</t>
        </is>
      </c>
      <c r="LY216" s="50" t="n">
        <v>0.025</v>
      </c>
      <c r="LZ216" s="61">
        <f>'ETF MTD'!$DU$28/'ETF MTD'!$DU$3-1</f>
        <v/>
      </c>
      <c r="MA216" s="61">
        <f>LY216*LZ216</f>
        <v/>
      </c>
      <c r="MB216" s="61" t="n"/>
      <c r="MC216" t="inlineStr">
        <is>
          <t>TIPs</t>
        </is>
      </c>
      <c r="MD216" s="50" t="n">
        <v>0.025</v>
      </c>
      <c r="ME216" s="61">
        <f>'ETF MTD'!$DU$28/'ETF MTD'!$DU$3-1</f>
        <v/>
      </c>
      <c r="MF216" s="61">
        <f>MD216*ME216</f>
        <v/>
      </c>
      <c r="MG216" s="61" t="n"/>
      <c r="MH216" t="inlineStr">
        <is>
          <t>TIPs</t>
        </is>
      </c>
      <c r="MI216" s="50" t="n">
        <v>0.025</v>
      </c>
      <c r="MJ216" s="61">
        <f>'ETF MTD'!$DU$28/'ETF MTD'!$DU$3-1</f>
        <v/>
      </c>
      <c r="MK216" s="61">
        <f>MI216*MJ216</f>
        <v/>
      </c>
      <c r="ML216" s="61" t="n"/>
      <c r="MM216" t="inlineStr">
        <is>
          <t>TIPs</t>
        </is>
      </c>
      <c r="MN216" s="50" t="n">
        <v>0.025</v>
      </c>
      <c r="MO216" s="61">
        <f>'ETF MTD'!$DU$28/'ETF MTD'!$DU$3-1</f>
        <v/>
      </c>
      <c r="MP216" s="61">
        <f>MN216*MO216</f>
        <v/>
      </c>
      <c r="MQ216" s="33" t="n"/>
      <c r="MR216" t="inlineStr">
        <is>
          <t>TIPs</t>
        </is>
      </c>
      <c r="MS216" s="50" t="n">
        <v>0.025</v>
      </c>
      <c r="MT216" s="61">
        <f>'ETF MTD'!$DU$28/'ETF MTD'!$DU$3-1</f>
        <v/>
      </c>
      <c r="MU216" s="61">
        <f>MS216*MT216</f>
        <v/>
      </c>
      <c r="MV216" s="61" t="n"/>
      <c r="MW216" t="inlineStr">
        <is>
          <t>TIPs</t>
        </is>
      </c>
      <c r="MX216" s="50" t="n">
        <v>0.025</v>
      </c>
      <c r="MY216" s="61">
        <f>'ETF MTD'!$DU$28/'ETF MTD'!$DU$3-1</f>
        <v/>
      </c>
      <c r="MZ216" s="61">
        <f>MX216*MY216</f>
        <v/>
      </c>
      <c r="NA216" s="33" t="n"/>
      <c r="NB216" t="inlineStr">
        <is>
          <t>TIPs</t>
        </is>
      </c>
      <c r="NC216" s="41" t="n">
        <v>0.025</v>
      </c>
      <c r="ND216" s="61">
        <f>'ETF MTD'!$DU$28/'ETF MTD'!$DU$3-1</f>
        <v/>
      </c>
      <c r="NE216" s="61">
        <f>NC216*ND216</f>
        <v/>
      </c>
      <c r="NF216" s="33" t="n"/>
      <c r="NG216" t="inlineStr">
        <is>
          <t>TIPs</t>
        </is>
      </c>
      <c r="NH216" s="41" t="n">
        <v>0.025</v>
      </c>
      <c r="NI216" s="61">
        <f>'ETF MTD'!$DU$28/'ETF MTD'!$DU$3-1</f>
        <v/>
      </c>
      <c r="NJ216" s="61">
        <f>NH216*NI216</f>
        <v/>
      </c>
      <c r="NK216" s="33" t="n"/>
      <c r="NL216" t="inlineStr">
        <is>
          <t>TIPs</t>
        </is>
      </c>
      <c r="NM216" s="41" t="n">
        <v>0.0375</v>
      </c>
      <c r="NN216" s="61">
        <f>'ETF MTD'!$DU$28/'ETF MTD'!$DU$3-1</f>
        <v/>
      </c>
      <c r="NO216" s="61">
        <f>NM216*NN216</f>
        <v/>
      </c>
      <c r="NP216" s="33" t="n"/>
      <c r="NQ216" t="inlineStr">
        <is>
          <t>TIPs</t>
        </is>
      </c>
      <c r="NR216" s="41" t="n">
        <v>0.0375</v>
      </c>
      <c r="NS216" s="61">
        <f>'ETF MTD'!$DU$28/'ETF MTD'!$DU$3-1</f>
        <v/>
      </c>
      <c r="NT216" s="61">
        <f>NR216*NS216</f>
        <v/>
      </c>
      <c r="NU216" s="33" t="n"/>
      <c r="NV216" t="inlineStr">
        <is>
          <t>TIPs</t>
        </is>
      </c>
      <c r="NW216" s="41" t="n">
        <v>0.025</v>
      </c>
      <c r="NX216" s="61">
        <f>'ETF MTD'!$DU$28/'ETF MTD'!$DU$3-1</f>
        <v/>
      </c>
      <c r="NY216" s="61">
        <f>NW216*NX216</f>
        <v/>
      </c>
      <c r="NZ216" s="33" t="n"/>
      <c r="OA216" t="inlineStr">
        <is>
          <t>TIPs</t>
        </is>
      </c>
      <c r="OB216" s="41" t="n">
        <v>0.025</v>
      </c>
      <c r="OC216" s="61">
        <f>'ETF MTD'!$DU$28/'ETF MTD'!$DU$3-1</f>
        <v/>
      </c>
      <c r="OD216" s="61">
        <f>OB216*OC216</f>
        <v/>
      </c>
      <c r="OE216" s="33" t="n"/>
      <c r="OF216" t="inlineStr">
        <is>
          <t>TIPs</t>
        </is>
      </c>
      <c r="OG216" s="41" t="n">
        <v>0.025</v>
      </c>
      <c r="OH216" s="61">
        <f>'ETF MTD'!$DU$28/'ETF MTD'!$DU$3-1</f>
        <v/>
      </c>
      <c r="OI216" s="61">
        <f>OG216*OH216</f>
        <v/>
      </c>
      <c r="OJ216" s="33" t="n"/>
      <c r="OK216" t="inlineStr">
        <is>
          <t>TIPs</t>
        </is>
      </c>
      <c r="OL216" s="41" t="n">
        <v>0.025</v>
      </c>
      <c r="OM216" s="61">
        <f>'ETF MTD'!$DU$28/'ETF MTD'!$DU$3-1</f>
        <v/>
      </c>
      <c r="ON216" s="61">
        <f>OL216*OM216</f>
        <v/>
      </c>
      <c r="OO216" s="33" t="n"/>
      <c r="OP216" t="inlineStr">
        <is>
          <t>TIPs</t>
        </is>
      </c>
      <c r="OQ216" s="41" t="n">
        <v>0.025</v>
      </c>
      <c r="OR216" s="61">
        <f>'ETF MTD'!$DU$28/'ETF MTD'!$DU$3-1</f>
        <v/>
      </c>
      <c r="OS216" s="61">
        <f>OQ216*OR216</f>
        <v/>
      </c>
      <c r="OT216" s="33" t="n"/>
      <c r="OU216" t="inlineStr">
        <is>
          <t>TIPs</t>
        </is>
      </c>
      <c r="OV216" s="41" t="n">
        <v>0</v>
      </c>
      <c r="OW216" s="61">
        <f>'ETF MTD'!$DU$28/'ETF MTD'!$DU$3-1</f>
        <v/>
      </c>
      <c r="OX216" s="61">
        <f>OV216*OW216</f>
        <v/>
      </c>
      <c r="OY216" s="33" t="n"/>
      <c r="OZ216" t="inlineStr">
        <is>
          <t>TIPs</t>
        </is>
      </c>
      <c r="PA216" s="41" t="n">
        <v>0</v>
      </c>
      <c r="PB216" s="61">
        <f>'ETF MTD'!$DU$28/'ETF MTD'!$DU$3-1</f>
        <v/>
      </c>
      <c r="PC216" s="61">
        <f>PA216*PB216</f>
        <v/>
      </c>
      <c r="PD216" s="33" t="n"/>
      <c r="PE216" t="inlineStr">
        <is>
          <t>TIPs</t>
        </is>
      </c>
      <c r="PF216" s="41" t="n">
        <v>0</v>
      </c>
      <c r="PG216" s="61">
        <f>'ETF MTD'!$DU$28/'ETF MTD'!$DU$3-1</f>
        <v/>
      </c>
      <c r="PH216" s="61">
        <f>PF216*PG216</f>
        <v/>
      </c>
      <c r="PI216" s="33" t="n"/>
      <c r="PJ216" t="inlineStr">
        <is>
          <t>TIPs</t>
        </is>
      </c>
      <c r="PK216" s="41" t="n">
        <v>0</v>
      </c>
      <c r="PL216" s="61">
        <f>'ETF MTD'!$DU$28/'ETF MTD'!$DU$3-1</f>
        <v/>
      </c>
      <c r="PM216" s="61">
        <f>PK216*PL216</f>
        <v/>
      </c>
      <c r="PN216" s="33" t="n"/>
      <c r="PO216" t="inlineStr">
        <is>
          <t>TIPs</t>
        </is>
      </c>
      <c r="PP216" s="41" t="n">
        <v>0</v>
      </c>
      <c r="PQ216" s="61">
        <f>'ETF MTD'!$DU$28/'ETF MTD'!$DU$3-1</f>
        <v/>
      </c>
      <c r="PR216" s="61">
        <f>PP216*PQ216</f>
        <v/>
      </c>
      <c r="PS216" s="33" t="n"/>
      <c r="PT216" t="inlineStr">
        <is>
          <t>TIPs</t>
        </is>
      </c>
      <c r="PU216" s="41" t="n">
        <v>0</v>
      </c>
      <c r="PV216" s="61">
        <f>'ETF MTD'!$DU$28/'ETF MTD'!$DU$3-1</f>
        <v/>
      </c>
      <c r="PW216" s="61">
        <f>PU216*PV216</f>
        <v/>
      </c>
      <c r="PX216" s="33" t="n"/>
      <c r="PY216" t="inlineStr">
        <is>
          <t>TIPs</t>
        </is>
      </c>
      <c r="PZ216" s="50" t="n">
        <v>0</v>
      </c>
      <c r="QA216" s="61">
        <f>'ETF MTD'!$DU$28/'ETF MTD'!$DU$3-1</f>
        <v/>
      </c>
      <c r="QB216" s="61">
        <f>PZ216*QA216</f>
        <v/>
      </c>
      <c r="QC216" s="33" t="n"/>
      <c r="QD216" t="inlineStr">
        <is>
          <t>TIPs</t>
        </is>
      </c>
      <c r="QE216" s="50" t="n">
        <v>0</v>
      </c>
      <c r="QF216" s="61">
        <f>'ETF MTD'!$DU$28/'ETF MTD'!$DU$3-1</f>
        <v/>
      </c>
      <c r="QG216" s="61">
        <f>QE216*QF216</f>
        <v/>
      </c>
      <c r="QH216" s="61" t="n"/>
      <c r="QI216" t="inlineStr">
        <is>
          <t>TIPs</t>
        </is>
      </c>
      <c r="QJ216" s="41" t="n">
        <v>0</v>
      </c>
      <c r="QK216" s="61">
        <f>'ETF MTD'!$DU$28/'ETF MTD'!$DU$3-1</f>
        <v/>
      </c>
      <c r="QL216" s="61">
        <f>QJ216*QK216</f>
        <v/>
      </c>
      <c r="QM216" s="33" t="n"/>
      <c r="QN216" t="inlineStr">
        <is>
          <t>TIPs</t>
        </is>
      </c>
      <c r="QO216" s="41" t="n">
        <v>0</v>
      </c>
      <c r="QP216" s="61">
        <f>'ETF MTD'!$DU$28/'ETF MTD'!$DU$3-1</f>
        <v/>
      </c>
      <c r="QQ216" s="61">
        <f>QO216*QP216</f>
        <v/>
      </c>
      <c r="QR216" s="33" t="n"/>
      <c r="QS216" t="inlineStr">
        <is>
          <t>TIPs</t>
        </is>
      </c>
      <c r="QT216" s="41" t="n">
        <v>0</v>
      </c>
      <c r="QU216" s="61">
        <f>'ETF MTD'!$DU$28/'ETF MTD'!$DU$3-1</f>
        <v/>
      </c>
      <c r="QV216" s="61">
        <f>QT216*QU216</f>
        <v/>
      </c>
      <c r="QW216" s="33" t="n"/>
      <c r="QX216" t="inlineStr">
        <is>
          <t>TIPs</t>
        </is>
      </c>
      <c r="QY216" s="41" t="n">
        <v>0</v>
      </c>
      <c r="QZ216" s="61">
        <f>'ETF MTD'!$DU$28/'ETF MTD'!$DU$3-1</f>
        <v/>
      </c>
      <c r="RA216" s="61">
        <f>QY216*QZ216</f>
        <v/>
      </c>
      <c r="RB216" s="33" t="n"/>
      <c r="RC216" t="inlineStr">
        <is>
          <t>TIPs</t>
        </is>
      </c>
      <c r="RD216" s="41" t="n">
        <v>0</v>
      </c>
      <c r="RE216" s="61">
        <f>'ETF MTD'!$DU$28/'ETF MTD'!$DU$3-1</f>
        <v/>
      </c>
      <c r="RF216" s="61">
        <f>RD216*RE216</f>
        <v/>
      </c>
      <c r="RG216" s="33" t="n"/>
      <c r="RH216" t="inlineStr">
        <is>
          <t>TIPs</t>
        </is>
      </c>
      <c r="RI216" s="41" t="n">
        <v>0</v>
      </c>
      <c r="RJ216" s="61">
        <f>'ETF MTD'!$DU$28/'ETF MTD'!$DU$3-1</f>
        <v/>
      </c>
      <c r="RK216" s="61">
        <f>RI216*RJ216</f>
        <v/>
      </c>
      <c r="RM216" s="208" t="n">
        <v>0</v>
      </c>
      <c r="RN216" s="261">
        <f>RM216*0.5</f>
        <v/>
      </c>
    </row>
    <row r="217">
      <c r="BN217" s="33" t="inlineStr">
        <is>
          <t>EQCHX</t>
        </is>
      </c>
      <c r="BO217" s="49" t="n">
        <v>0.05</v>
      </c>
      <c r="BP217" s="61">
        <f>'ETF MTD'!$WA$28/'ETF MTD'!$WA$3-1</f>
        <v/>
      </c>
      <c r="BQ217" s="61">
        <f>BO217*BP217</f>
        <v/>
      </c>
      <c r="BR217" s="61" t="n"/>
      <c r="BS217" s="33" t="inlineStr">
        <is>
          <t>EQCHX</t>
        </is>
      </c>
      <c r="BT217" s="49" t="n">
        <v>0.05</v>
      </c>
      <c r="BU217" s="61">
        <f>'ETF MTD'!$WA$28/'ETF MTD'!$WA$3-1</f>
        <v/>
      </c>
      <c r="BV217" s="61">
        <f>BT217*BU217</f>
        <v/>
      </c>
      <c r="BW217" s="61" t="n"/>
      <c r="BX217" s="33" t="inlineStr">
        <is>
          <t>EQCHX</t>
        </is>
      </c>
      <c r="BY217" s="49" t="n">
        <v>0.05</v>
      </c>
      <c r="BZ217" s="61">
        <f>'ETF MTD'!$WA$28/'ETF MTD'!$WA$3-1</f>
        <v/>
      </c>
      <c r="CA217" s="61">
        <f>BY217*BZ217</f>
        <v/>
      </c>
      <c r="CB217" s="61" t="n"/>
      <c r="CC217" s="33" t="inlineStr">
        <is>
          <t>EQCHX</t>
        </is>
      </c>
      <c r="CD217" s="49" t="n">
        <v>0.05</v>
      </c>
      <c r="CE217" s="61">
        <f>'ETF MTD'!$WA$28/'ETF MTD'!$WA$3-1</f>
        <v/>
      </c>
      <c r="CF217" s="61">
        <f>CD217*CE217</f>
        <v/>
      </c>
      <c r="CG217" s="61" t="n"/>
      <c r="CH217" s="33" t="inlineStr">
        <is>
          <t>EQCHX</t>
        </is>
      </c>
      <c r="CI217" s="49" t="n">
        <v>0.05</v>
      </c>
      <c r="CJ217" s="61">
        <f>'ETF MTD'!$WA$28/'ETF MTD'!$WA$3-1</f>
        <v/>
      </c>
      <c r="CK217" s="61">
        <f>CI217*CJ217</f>
        <v/>
      </c>
      <c r="CL217" s="61" t="n"/>
      <c r="CM217" s="33" t="inlineStr">
        <is>
          <t>EQCHX</t>
        </is>
      </c>
      <c r="CN217" s="49" t="n">
        <v>0.05</v>
      </c>
      <c r="CO217" s="61">
        <f>'ETF MTD'!$WA$28/'ETF MTD'!$WA$3-1</f>
        <v/>
      </c>
      <c r="CP217" s="61">
        <f>CN217*CO217</f>
        <v/>
      </c>
      <c r="CQ217" s="61" t="n"/>
      <c r="CR217" s="33" t="inlineStr">
        <is>
          <t>EQCHX</t>
        </is>
      </c>
      <c r="CS217" s="49" t="n">
        <v>0.05</v>
      </c>
      <c r="CT217" s="61">
        <f>'ETF MTD'!$WA$28/'ETF MTD'!$WA$3-1</f>
        <v/>
      </c>
      <c r="CU217" s="61">
        <f>CS217*CT217</f>
        <v/>
      </c>
      <c r="CV217" s="61" t="n"/>
      <c r="CW217" s="33" t="inlineStr">
        <is>
          <t>EQCHX</t>
        </is>
      </c>
      <c r="CX217" s="49" t="n">
        <v>0.05</v>
      </c>
      <c r="CY217" s="61">
        <f>'ETF MTD'!$WA$28/'ETF MTD'!$WA$3-1</f>
        <v/>
      </c>
      <c r="CZ217" s="61">
        <f>CX217*CY217</f>
        <v/>
      </c>
      <c r="DA217" s="61" t="n"/>
      <c r="DB217" s="33" t="inlineStr">
        <is>
          <t>EQCHX</t>
        </is>
      </c>
      <c r="DC217" s="49" t="n">
        <v>0.05</v>
      </c>
      <c r="DD217" s="61">
        <f>'ETF MTD'!$WA$28/'ETF MTD'!$WA$3-1</f>
        <v/>
      </c>
      <c r="DE217" s="61">
        <f>DC217*DD217</f>
        <v/>
      </c>
      <c r="DF217" s="61" t="n"/>
      <c r="DG217" s="33" t="inlineStr">
        <is>
          <t>EQCHX</t>
        </is>
      </c>
      <c r="DH217" s="49" t="n">
        <v>0.05</v>
      </c>
      <c r="DI217" s="61">
        <f>'ETF MTD'!$WA$28/'ETF MTD'!$WA$3-1</f>
        <v/>
      </c>
      <c r="DJ217" s="61">
        <f>DH217*DI217</f>
        <v/>
      </c>
      <c r="DK217" s="61" t="n"/>
      <c r="DL217" s="33" t="inlineStr">
        <is>
          <t>EQCHX</t>
        </is>
      </c>
      <c r="DM217" s="49" t="n">
        <v>0.03250000000000003</v>
      </c>
      <c r="DN217" s="61">
        <f>'ETF MTD'!$WA$28/'ETF MTD'!$WA$3-1</f>
        <v/>
      </c>
      <c r="DO217" s="61">
        <f>DM217*DN217</f>
        <v/>
      </c>
      <c r="DP217" s="61" t="n"/>
      <c r="DQ217" s="33" t="inlineStr">
        <is>
          <t>EQCHX</t>
        </is>
      </c>
      <c r="DR217" s="49" t="n">
        <v>0.05</v>
      </c>
      <c r="DS217" s="61">
        <f>'ETF MTD'!$WA$28/'ETF MTD'!$WA$3-1</f>
        <v/>
      </c>
      <c r="DT217" s="61">
        <f>DR217*DS217</f>
        <v/>
      </c>
      <c r="DU217" s="61" t="n"/>
      <c r="DV217" s="33" t="inlineStr">
        <is>
          <t>EQCHX</t>
        </is>
      </c>
      <c r="DW217" s="49" t="n">
        <v>0.05</v>
      </c>
      <c r="DX217" s="61">
        <f>'ETF MTD'!$WA$28/'ETF MTD'!$WA$3-1</f>
        <v/>
      </c>
      <c r="DY217" s="61">
        <f>DW217*DX217</f>
        <v/>
      </c>
      <c r="DZ217" s="61" t="n"/>
      <c r="EA217" s="33" t="inlineStr">
        <is>
          <t>EQCHX</t>
        </is>
      </c>
      <c r="EB217" s="49" t="n">
        <v>0.05</v>
      </c>
      <c r="EC217" s="61">
        <f>'ETF MTD'!$WA$28/'ETF MTD'!$WA$3-1</f>
        <v/>
      </c>
      <c r="ED217" s="61">
        <f>EB217*EC217</f>
        <v/>
      </c>
      <c r="EE217" s="61" t="n"/>
      <c r="EF217" s="33" t="inlineStr">
        <is>
          <t>EQCHX</t>
        </is>
      </c>
      <c r="EG217" s="49" t="n">
        <v>0.05</v>
      </c>
      <c r="EH217" s="61">
        <f>'ETF MTD'!$WA$28/'ETF MTD'!$WA$3-1</f>
        <v/>
      </c>
      <c r="EI217" s="61">
        <f>EG217*EH217</f>
        <v/>
      </c>
      <c r="EJ217" s="61" t="n"/>
      <c r="EK217" s="33" t="inlineStr">
        <is>
          <t>EQCHX</t>
        </is>
      </c>
      <c r="EL217" s="49" t="n">
        <v>0.05</v>
      </c>
      <c r="EM217" s="61">
        <f>'ETF MTD'!$WA$28/'ETF MTD'!$WA$3-1</f>
        <v/>
      </c>
      <c r="EN217" s="61">
        <f>EL217*EM217</f>
        <v/>
      </c>
      <c r="EO217" s="61" t="n"/>
      <c r="EP217" s="33" t="inlineStr">
        <is>
          <t>EQCHX</t>
        </is>
      </c>
      <c r="EQ217" s="49" t="n">
        <v>0.05</v>
      </c>
      <c r="ER217" s="61">
        <f>'ETF MTD'!$WA$28/'ETF MTD'!$WA$3-1</f>
        <v/>
      </c>
      <c r="ES217" s="61">
        <f>EQ217*ER217</f>
        <v/>
      </c>
      <c r="ET217" s="61" t="n"/>
      <c r="EU217" s="33" t="inlineStr">
        <is>
          <t>EQCHX</t>
        </is>
      </c>
      <c r="EV217" s="49" t="n">
        <v>0.05</v>
      </c>
      <c r="EW217" s="61">
        <f>'ETF MTD'!$WA$28/'ETF MTD'!$WA$3-1</f>
        <v/>
      </c>
      <c r="EX217" s="61">
        <f>EV217*EW217</f>
        <v/>
      </c>
      <c r="EY217" s="61" t="n"/>
      <c r="EZ217" s="33" t="inlineStr">
        <is>
          <t>EQCHX</t>
        </is>
      </c>
      <c r="FA217" s="49" t="n">
        <v>0.05</v>
      </c>
      <c r="FB217" s="61">
        <f>'ETF MTD'!$WA$28/'ETF MTD'!$WA$3-1</f>
        <v/>
      </c>
      <c r="FC217" s="61">
        <f>FA217*FB217</f>
        <v/>
      </c>
      <c r="FD217" s="61" t="n"/>
      <c r="FE217" s="33" t="inlineStr">
        <is>
          <t>EQCHX</t>
        </is>
      </c>
      <c r="FF217" s="49" t="n">
        <v>0.05</v>
      </c>
      <c r="FG217" s="61">
        <f>'ETF MTD'!$WA$28/'ETF MTD'!$WA$3-1</f>
        <v/>
      </c>
      <c r="FH217" s="61">
        <f>FF217*FG217</f>
        <v/>
      </c>
      <c r="FI217" s="61" t="n"/>
      <c r="FJ217" s="33" t="inlineStr">
        <is>
          <t>EQCHX</t>
        </is>
      </c>
      <c r="FK217" s="49" t="n">
        <v>0.05</v>
      </c>
      <c r="FL217" s="61">
        <f>'ETF MTD'!$WA$28/'ETF MTD'!$WA$3-1</f>
        <v/>
      </c>
      <c r="FM217" s="61">
        <f>FK217*FL217</f>
        <v/>
      </c>
      <c r="FN217" s="61" t="n"/>
      <c r="FO217" s="33" t="inlineStr">
        <is>
          <t>EQCHX</t>
        </is>
      </c>
      <c r="FP217" s="49" t="n">
        <v>0.05</v>
      </c>
      <c r="FQ217" s="61">
        <f>'ETF MTD'!$WA$28/'ETF MTD'!$WA$3-1</f>
        <v/>
      </c>
      <c r="FR217" s="61">
        <f>FP217*FQ217</f>
        <v/>
      </c>
      <c r="FS217" s="61" t="n"/>
      <c r="FT217" s="33" t="inlineStr">
        <is>
          <t>EQCHX</t>
        </is>
      </c>
      <c r="FU217" s="49" t="n">
        <v>0.05</v>
      </c>
      <c r="FV217" s="61">
        <f>'ETF MTD'!$WA$28/'ETF MTD'!$WA$3-1</f>
        <v/>
      </c>
      <c r="FW217" s="61">
        <f>FU217*FV217</f>
        <v/>
      </c>
      <c r="FX217" s="61" t="n"/>
      <c r="FY217" s="33" t="inlineStr">
        <is>
          <t>EQCHX</t>
        </is>
      </c>
      <c r="FZ217" s="41" t="n">
        <v>0.05</v>
      </c>
      <c r="GA217" s="61">
        <f>'ETF MTD'!$WA$28/'ETF MTD'!$WA$3-1</f>
        <v/>
      </c>
      <c r="GB217" s="61">
        <f>FZ217*GA217</f>
        <v/>
      </c>
      <c r="GC217" s="61" t="n"/>
      <c r="GD217" s="33" t="inlineStr">
        <is>
          <t>EQCHX</t>
        </is>
      </c>
      <c r="GE217" s="41" t="n">
        <v>0.05</v>
      </c>
      <c r="GF217" s="61">
        <f>'ETF MTD'!$WA$28/'ETF MTD'!$WA$3-1</f>
        <v/>
      </c>
      <c r="GG217" s="61">
        <f>GE217*GF217</f>
        <v/>
      </c>
      <c r="GH217" s="61" t="n"/>
      <c r="GI217" s="33" t="inlineStr">
        <is>
          <t>EQCHX</t>
        </is>
      </c>
      <c r="GJ217" s="41" t="n">
        <v>0.05</v>
      </c>
      <c r="GK217" s="61">
        <f>'ETF MTD'!$WA$28/'ETF MTD'!$WA$3-1</f>
        <v/>
      </c>
      <c r="GL217" s="61">
        <f>GJ217*GK217</f>
        <v/>
      </c>
      <c r="GM217" s="61" t="n"/>
      <c r="GN217" s="33" t="inlineStr">
        <is>
          <t>EQCHX</t>
        </is>
      </c>
      <c r="GO217" s="41" t="n">
        <v>0.05</v>
      </c>
      <c r="GP217" s="61">
        <f>'ETF MTD'!$WA$28/'ETF MTD'!$WA$3-1</f>
        <v/>
      </c>
      <c r="GQ217" s="61">
        <f>GO217*GP217</f>
        <v/>
      </c>
      <c r="GR217" s="61" t="n"/>
      <c r="GS217" s="33" t="inlineStr">
        <is>
          <t>EQCHX</t>
        </is>
      </c>
      <c r="GT217" s="41" t="n">
        <v>0.05</v>
      </c>
      <c r="GU217" s="61">
        <f>'ETF MTD'!$WA$28/'ETF MTD'!$WA$3-1</f>
        <v/>
      </c>
      <c r="GV217" s="61">
        <f>GT217*GU217</f>
        <v/>
      </c>
      <c r="GW217" s="61" t="n"/>
      <c r="GX217" s="33" t="inlineStr">
        <is>
          <t>EQCHX</t>
        </is>
      </c>
      <c r="GY217" s="41" t="n">
        <v>0.05</v>
      </c>
      <c r="GZ217" s="61">
        <f>'ETF MTD'!$WA$28/'ETF MTD'!$WA$3-1</f>
        <v/>
      </c>
      <c r="HA217" s="61">
        <f>GY217*GZ217</f>
        <v/>
      </c>
      <c r="HB217" s="61" t="n"/>
      <c r="HC217" s="33" t="inlineStr">
        <is>
          <t>EQCHX</t>
        </is>
      </c>
      <c r="HD217" s="41" t="n">
        <v>0.05</v>
      </c>
      <c r="HE217" s="61">
        <f>'ETF MTD'!$WA$28/'ETF MTD'!$WA$3-1</f>
        <v/>
      </c>
      <c r="HF217" s="61">
        <f>HD217*HE217</f>
        <v/>
      </c>
      <c r="HG217" s="61" t="n"/>
      <c r="HH217" s="33" t="inlineStr">
        <is>
          <t>EQCHX</t>
        </is>
      </c>
      <c r="HI217" s="41" t="n">
        <v>0.05</v>
      </c>
      <c r="HJ217" s="61">
        <f>'ETF MTD'!$WA$28/'ETF MTD'!$WA$3-1</f>
        <v/>
      </c>
      <c r="HK217" s="61">
        <f>HI217*HJ217</f>
        <v/>
      </c>
      <c r="HL217" s="61" t="n"/>
      <c r="HM217" s="33" t="inlineStr">
        <is>
          <t>EQCHX</t>
        </is>
      </c>
      <c r="HN217" s="41" t="n">
        <v>0.05</v>
      </c>
      <c r="HO217" s="61">
        <f>'ETF MTD'!$WA$28/'ETF MTD'!$WA$3-1</f>
        <v/>
      </c>
      <c r="HP217" s="61">
        <f>HN217*HO217</f>
        <v/>
      </c>
      <c r="HQ217" s="61" t="n"/>
      <c r="HR217" s="33" t="inlineStr">
        <is>
          <t>IAU</t>
        </is>
      </c>
      <c r="HS217" s="41" t="n">
        <v>0.05</v>
      </c>
      <c r="HT217" s="61">
        <f>'ETF MTD'!$IK$28/'ETF MTD'!$IK$3-1</f>
        <v/>
      </c>
      <c r="HU217" s="61">
        <f>HS217*HT217</f>
        <v/>
      </c>
      <c r="HV217" s="61" t="n"/>
      <c r="HW217" s="33" t="inlineStr">
        <is>
          <t>IAU</t>
        </is>
      </c>
      <c r="HX217" s="41" t="n">
        <v>0.05</v>
      </c>
      <c r="HY217" s="61">
        <f>'ETF MTD'!$IK$28/'ETF MTD'!$IK$3-1</f>
        <v/>
      </c>
      <c r="HZ217" s="61">
        <f>HX217*HY217</f>
        <v/>
      </c>
      <c r="IA217" s="61" t="n"/>
      <c r="IB217" s="33" t="inlineStr">
        <is>
          <t>IAU</t>
        </is>
      </c>
      <c r="IC217" s="41" t="n">
        <v>0.037</v>
      </c>
      <c r="ID217" s="61">
        <f>'ETF MTD'!$IK$28/'ETF MTD'!$IK$3-1</f>
        <v/>
      </c>
      <c r="IE217" s="61">
        <f>IC217*ID217</f>
        <v/>
      </c>
      <c r="IF217" s="61" t="n"/>
      <c r="IG217" s="33" t="inlineStr">
        <is>
          <t>IAU</t>
        </is>
      </c>
      <c r="IH217" s="41" t="n">
        <v>0.05</v>
      </c>
      <c r="II217" s="61">
        <f>'ETF MTD'!$IK$28/'ETF MTD'!$IK$3-1</f>
        <v/>
      </c>
      <c r="IJ217" s="61">
        <f>IH217*II217</f>
        <v/>
      </c>
      <c r="IK217" s="61" t="n"/>
      <c r="IL217" s="33" t="inlineStr">
        <is>
          <t>IAU</t>
        </is>
      </c>
      <c r="IM217" s="41" t="n">
        <v>0.038</v>
      </c>
      <c r="IN217" s="61">
        <f>'ETF MTD'!$IK$28/'ETF MTD'!$IK$3-1</f>
        <v/>
      </c>
      <c r="IO217" s="61">
        <f>IM217*IN217</f>
        <v/>
      </c>
      <c r="IP217" s="61" t="n"/>
      <c r="IQ217" s="33" t="inlineStr">
        <is>
          <t>IAU</t>
        </is>
      </c>
      <c r="IR217" s="41" t="n">
        <v>0.038</v>
      </c>
      <c r="IS217" s="61">
        <f>'ETF MTD'!$IK$28/'ETF MTD'!$IK$3-1</f>
        <v/>
      </c>
      <c r="IT217" s="61">
        <f>IR217*IS217</f>
        <v/>
      </c>
      <c r="IU217" s="61" t="n"/>
      <c r="IV217" s="33" t="inlineStr">
        <is>
          <t>IAU</t>
        </is>
      </c>
      <c r="IW217" s="41" t="n">
        <v>0.025</v>
      </c>
      <c r="IX217" s="61">
        <f>'ETF MTD'!$IK$28/'ETF MTD'!$IK$3-1</f>
        <v/>
      </c>
      <c r="IY217" s="61">
        <f>IW217*IX217</f>
        <v/>
      </c>
      <c r="IZ217" s="61" t="n"/>
      <c r="JA217" s="33" t="inlineStr">
        <is>
          <t>IAU</t>
        </is>
      </c>
      <c r="JB217" s="41" t="n">
        <v>0.025</v>
      </c>
      <c r="JC217" s="61">
        <f>'ETF MTD'!$IK$28/'ETF MTD'!$IK$3-1</f>
        <v/>
      </c>
      <c r="JD217" s="61">
        <f>JB217*JC217</f>
        <v/>
      </c>
      <c r="JE217" s="61" t="n"/>
      <c r="JF217" s="33" t="inlineStr">
        <is>
          <t>IAU</t>
        </is>
      </c>
      <c r="JG217" s="41" t="n">
        <v>0.05</v>
      </c>
      <c r="JH217" s="61">
        <f>'ETF MTD'!$IK$28/'ETF MTD'!$IK$3-1</f>
        <v/>
      </c>
      <c r="JI217" s="61">
        <f>JG217*JH217</f>
        <v/>
      </c>
      <c r="JJ217" s="61" t="n"/>
      <c r="JK217" s="33" t="inlineStr">
        <is>
          <t>IAU</t>
        </is>
      </c>
      <c r="JL217" s="41" t="n">
        <v>0.0375</v>
      </c>
      <c r="JM217" s="61">
        <f>'ETF MTD'!$IK$28/'ETF MTD'!$IK$3-1</f>
        <v/>
      </c>
      <c r="JN217" s="61">
        <f>JL217*JM217</f>
        <v/>
      </c>
      <c r="JO217" s="61" t="n"/>
      <c r="JP217" s="33" t="inlineStr">
        <is>
          <t>IAU</t>
        </is>
      </c>
      <c r="JQ217" s="41" t="n">
        <v>0.025</v>
      </c>
      <c r="JR217" s="61">
        <f>'ETF MTD'!$IK$28/'ETF MTD'!$IK$3-1</f>
        <v/>
      </c>
      <c r="JS217" s="61">
        <f>JQ217*JR217</f>
        <v/>
      </c>
      <c r="JT217" s="61" t="n"/>
      <c r="JU217" s="33" t="inlineStr">
        <is>
          <t>IAU</t>
        </is>
      </c>
      <c r="JV217" s="41" t="n">
        <v>0.025</v>
      </c>
      <c r="JW217" s="61">
        <f>'ETF MTD'!$IK$28/'ETF MTD'!$IK$3-1</f>
        <v/>
      </c>
      <c r="JX217" s="61">
        <f>JV217*JW217</f>
        <v/>
      </c>
      <c r="JY217" s="61" t="n"/>
      <c r="JZ217" t="inlineStr">
        <is>
          <t>Gold</t>
        </is>
      </c>
      <c r="KA217" s="41" t="n">
        <v>0.025</v>
      </c>
      <c r="KB217" s="61">
        <f>'ETF MTD'!$IK$28/'ETF MTD'!$IK$3-1</f>
        <v/>
      </c>
      <c r="KC217" s="61">
        <f>KA217*KB217</f>
        <v/>
      </c>
      <c r="KD217" s="61" t="n"/>
      <c r="KE217" t="inlineStr">
        <is>
          <t>Gold</t>
        </is>
      </c>
      <c r="KF217" s="41" t="n">
        <v>0.025</v>
      </c>
      <c r="KG217" s="61">
        <f>'ETF MTD'!$IK$28/'ETF MTD'!$IK$3-1</f>
        <v/>
      </c>
      <c r="KH217" s="61">
        <f>KF217*KG217</f>
        <v/>
      </c>
      <c r="KI217" s="61" t="n"/>
      <c r="KJ217" t="inlineStr">
        <is>
          <t>Gold</t>
        </is>
      </c>
      <c r="KK217" s="41" t="n">
        <v>0.025</v>
      </c>
      <c r="KL217" s="61">
        <f>'ETF MTD'!$IK$28/'ETF MTD'!$IK$3-1</f>
        <v/>
      </c>
      <c r="KM217" s="61">
        <f>KK217*KL217</f>
        <v/>
      </c>
      <c r="KN217" s="61" t="n"/>
      <c r="KO217" t="inlineStr">
        <is>
          <t>Gold</t>
        </is>
      </c>
      <c r="KP217" s="41" t="n">
        <v>0.025</v>
      </c>
      <c r="KQ217" s="61">
        <f>'ETF MTD'!$IK$28/'ETF MTD'!$IK$3-1</f>
        <v/>
      </c>
      <c r="KR217" s="61">
        <f>KP217*KQ217</f>
        <v/>
      </c>
      <c r="KS217" s="61" t="n"/>
      <c r="KT217" t="inlineStr">
        <is>
          <t>Gold</t>
        </is>
      </c>
      <c r="KU217" s="41" t="n">
        <v>0.037</v>
      </c>
      <c r="KV217" s="61">
        <f>'ETF MTD'!$IK$28/'ETF MTD'!$IK$3-1</f>
        <v/>
      </c>
      <c r="KW217" s="61">
        <f>KU217*KV217</f>
        <v/>
      </c>
      <c r="KX217" s="61" t="n"/>
      <c r="KY217" t="inlineStr">
        <is>
          <t>Gold</t>
        </is>
      </c>
      <c r="KZ217" s="41" t="n">
        <v>0.05</v>
      </c>
      <c r="LA217" s="61">
        <f>'ETF MTD'!$IK$28/'ETF MTD'!$IK$3-1</f>
        <v/>
      </c>
      <c r="LB217" s="61">
        <f>KZ217*LA217</f>
        <v/>
      </c>
      <c r="LC217" s="61" t="n"/>
      <c r="LD217" t="inlineStr">
        <is>
          <t>Gold</t>
        </is>
      </c>
      <c r="LE217" s="41" t="n">
        <v>0.05</v>
      </c>
      <c r="LF217" s="61">
        <f>'ETF MTD'!$IK$28/'ETF MTD'!$IK$3-1</f>
        <v/>
      </c>
      <c r="LG217" s="61">
        <f>LE217*LF217</f>
        <v/>
      </c>
      <c r="LH217" s="61" t="n"/>
      <c r="LI217" t="inlineStr">
        <is>
          <t>Gold</t>
        </is>
      </c>
      <c r="LJ217" s="41" t="n">
        <v>0.05</v>
      </c>
      <c r="LK217" s="61">
        <f>'ETF MTD'!$IK$28/'ETF MTD'!$IK$3-1</f>
        <v/>
      </c>
      <c r="LL217" s="61">
        <f>LJ217*LK217</f>
        <v/>
      </c>
      <c r="LM217" s="61" t="n"/>
      <c r="LN217" t="inlineStr">
        <is>
          <t>Gold</t>
        </is>
      </c>
      <c r="LO217" s="41" t="n">
        <v>0.04</v>
      </c>
      <c r="LP217" s="61">
        <f>'ETF MTD'!$IK$28/'ETF MTD'!$IK$3-1</f>
        <v/>
      </c>
      <c r="LQ217" s="61">
        <f>LO217*LP217</f>
        <v/>
      </c>
      <c r="LR217" s="61" t="n"/>
      <c r="LS217" t="inlineStr">
        <is>
          <t>Gold</t>
        </is>
      </c>
      <c r="LT217" s="50" t="n">
        <v>0.025</v>
      </c>
      <c r="LU217" s="61">
        <f>'ETF MTD'!$IK$28/'ETF MTD'!$IK$3-1</f>
        <v/>
      </c>
      <c r="LV217" s="61">
        <f>LT217*LU217</f>
        <v/>
      </c>
      <c r="LW217" s="61" t="n"/>
      <c r="LX217" t="inlineStr">
        <is>
          <t>Gold</t>
        </is>
      </c>
      <c r="LY217" s="50" t="n">
        <v>0.025</v>
      </c>
      <c r="LZ217" s="61">
        <f>'ETF MTD'!$IK$28/'ETF MTD'!$IK$3-1</f>
        <v/>
      </c>
      <c r="MA217" s="61">
        <f>LY217*LZ217</f>
        <v/>
      </c>
      <c r="MB217" s="61" t="n"/>
      <c r="MC217" t="inlineStr">
        <is>
          <t>Gold</t>
        </is>
      </c>
      <c r="MD217" s="50" t="n">
        <v>0.025</v>
      </c>
      <c r="ME217" s="61">
        <f>'ETF MTD'!$IK$28/'ETF MTD'!$IK$3-1</f>
        <v/>
      </c>
      <c r="MF217" s="61">
        <f>MD217*ME217</f>
        <v/>
      </c>
      <c r="MG217" s="61" t="n"/>
      <c r="MH217" t="inlineStr">
        <is>
          <t>Gold</t>
        </is>
      </c>
      <c r="MI217" s="50" t="n">
        <v>0.025</v>
      </c>
      <c r="MJ217" s="61">
        <f>'ETF MTD'!$IK$28/'ETF MTD'!$IK$3-1</f>
        <v/>
      </c>
      <c r="MK217" s="61">
        <f>MI217*MJ217</f>
        <v/>
      </c>
      <c r="ML217" s="61" t="n"/>
      <c r="MM217" t="inlineStr">
        <is>
          <t>Gold</t>
        </is>
      </c>
      <c r="MN217" s="50" t="n">
        <v>0.025</v>
      </c>
      <c r="MO217" s="61">
        <f>'ETF MTD'!$IK$28/'ETF MTD'!$IK$3-1</f>
        <v/>
      </c>
      <c r="MP217" s="61">
        <f>MN217*MO217</f>
        <v/>
      </c>
      <c r="MQ217" s="33" t="n"/>
      <c r="MR217" t="inlineStr">
        <is>
          <t>Gold</t>
        </is>
      </c>
      <c r="MS217" s="50" t="n">
        <v>0.04</v>
      </c>
      <c r="MT217" s="61">
        <f>'ETF MTD'!$IK$28/'ETF MTD'!$IK$3-1</f>
        <v/>
      </c>
      <c r="MU217" s="61">
        <f>MS217*MT217</f>
        <v/>
      </c>
      <c r="MV217" s="61" t="n"/>
      <c r="MW217" t="inlineStr">
        <is>
          <t>Gold</t>
        </is>
      </c>
      <c r="MX217" s="128" t="n">
        <v>0.0375</v>
      </c>
      <c r="MY217" s="61">
        <f>'ETF MTD'!$IK$28/'ETF MTD'!$IK$3-1</f>
        <v/>
      </c>
      <c r="MZ217" s="61">
        <f>MX217*MY217</f>
        <v/>
      </c>
      <c r="NA217" s="33" t="n"/>
      <c r="NB217" t="inlineStr">
        <is>
          <t>Gold</t>
        </is>
      </c>
      <c r="NC217" s="41" t="n">
        <v>0.05</v>
      </c>
      <c r="ND217" s="61">
        <f>'ETF MTD'!$IK$28/'ETF MTD'!$IK$3-1</f>
        <v/>
      </c>
      <c r="NE217" s="61">
        <f>NC217*ND217</f>
        <v/>
      </c>
      <c r="NF217" s="33" t="n"/>
      <c r="NG217" t="inlineStr">
        <is>
          <t>Gold</t>
        </is>
      </c>
      <c r="NH217" s="41" t="n">
        <v>0.0375</v>
      </c>
      <c r="NI217" s="61">
        <f>'ETF MTD'!$IK$28/'ETF MTD'!$IK$3-1</f>
        <v/>
      </c>
      <c r="NJ217" s="61">
        <f>NH217*NI217</f>
        <v/>
      </c>
      <c r="NK217" s="33" t="n"/>
      <c r="NL217" t="inlineStr">
        <is>
          <t>Gold</t>
        </is>
      </c>
      <c r="NM217" s="41" t="n">
        <v>0.05</v>
      </c>
      <c r="NN217" s="61">
        <f>'ETF MTD'!$IK$28/'ETF MTD'!$IK$3-1</f>
        <v/>
      </c>
      <c r="NO217" s="61">
        <f>NM217*NN217</f>
        <v/>
      </c>
      <c r="NP217" s="33" t="n"/>
      <c r="NQ217" t="inlineStr">
        <is>
          <t>Gold</t>
        </is>
      </c>
      <c r="NR217" s="41" t="n">
        <v>0.05</v>
      </c>
      <c r="NS217" s="61">
        <f>'ETF MTD'!$IK$28/'ETF MTD'!$IK$3-1</f>
        <v/>
      </c>
      <c r="NT217" s="61">
        <f>NR217*NS217</f>
        <v/>
      </c>
      <c r="NU217" s="33" t="n"/>
      <c r="NV217" t="inlineStr">
        <is>
          <t>Gold</t>
        </is>
      </c>
      <c r="NW217" s="41" t="n">
        <v>0.05</v>
      </c>
      <c r="NX217" s="61">
        <f>'ETF MTD'!$IK$28/'ETF MTD'!$IK$3-1</f>
        <v/>
      </c>
      <c r="NY217" s="61">
        <f>NW217*NX217</f>
        <v/>
      </c>
      <c r="NZ217" s="33" t="n"/>
      <c r="OA217" t="inlineStr">
        <is>
          <t>Gold</t>
        </is>
      </c>
      <c r="OB217" s="41" t="n">
        <v>0.0375</v>
      </c>
      <c r="OC217" s="61">
        <f>'ETF MTD'!$IK$28/'ETF MTD'!$IK$3-1</f>
        <v/>
      </c>
      <c r="OD217" s="61">
        <f>OB217*OC217</f>
        <v/>
      </c>
      <c r="OE217" s="33" t="n"/>
      <c r="OF217" t="inlineStr">
        <is>
          <t>Trend</t>
        </is>
      </c>
      <c r="OG217" s="41" t="n">
        <v>0.05</v>
      </c>
      <c r="OH217" s="61">
        <f>'ETF MTD'!$IK$28/'ETF MTD'!$IK$3-1</f>
        <v/>
      </c>
      <c r="OI217" s="61">
        <f>OG217*OH217</f>
        <v/>
      </c>
      <c r="OJ217" s="33" t="n"/>
      <c r="OK217" t="inlineStr">
        <is>
          <t>Trend</t>
        </is>
      </c>
      <c r="OL217" s="41" t="n">
        <v>0.05</v>
      </c>
      <c r="OM217" s="61">
        <f>'ETF MTD'!$IK$28/'ETF MTD'!$IK$3-1</f>
        <v/>
      </c>
      <c r="ON217" s="61">
        <f>OL217*OM217</f>
        <v/>
      </c>
      <c r="OO217" s="33" t="n"/>
      <c r="OP217" t="inlineStr">
        <is>
          <t>Trend</t>
        </is>
      </c>
      <c r="OQ217" s="41" t="n">
        <v>0.0375</v>
      </c>
      <c r="OR217" s="61">
        <f>'ETF MTD'!$IK$28/'ETF MTD'!$IK$3-1</f>
        <v/>
      </c>
      <c r="OS217" s="61">
        <f>OQ217*OR217</f>
        <v/>
      </c>
      <c r="OT217" s="33" t="n"/>
      <c r="OU217" t="inlineStr">
        <is>
          <t>Trend</t>
        </is>
      </c>
      <c r="OV217" s="41" t="n">
        <v>0.05</v>
      </c>
      <c r="OW217" s="61">
        <f>'ETF MTD'!$IK$28/'ETF MTD'!$IK$3-1</f>
        <v/>
      </c>
      <c r="OX217" s="61">
        <f>OV217*OW217</f>
        <v/>
      </c>
      <c r="OY217" s="33" t="n"/>
      <c r="OZ217" t="inlineStr">
        <is>
          <t>Trend</t>
        </is>
      </c>
      <c r="PA217" s="41" t="n">
        <v>0.05</v>
      </c>
      <c r="PB217" s="61">
        <f>'ETF MTD'!$IK$28/'ETF MTD'!$IK$3-1</f>
        <v/>
      </c>
      <c r="PC217" s="61">
        <f>PA217*PB217</f>
        <v/>
      </c>
      <c r="PD217" s="33" t="n"/>
      <c r="PE217" t="inlineStr">
        <is>
          <t>Trend</t>
        </is>
      </c>
      <c r="PF217" s="41" t="n">
        <v>0.05</v>
      </c>
      <c r="PG217" s="61">
        <f>'ETF MTD'!$IK$28/'ETF MTD'!$IK$3-1</f>
        <v/>
      </c>
      <c r="PH217" s="61">
        <f>PF217*PG217</f>
        <v/>
      </c>
      <c r="PI217" s="33" t="n"/>
      <c r="PJ217" t="inlineStr">
        <is>
          <t>Trend</t>
        </is>
      </c>
      <c r="PK217" s="41" t="n">
        <v>0.05</v>
      </c>
      <c r="PL217" s="61">
        <f>'ETF MTD'!$IK$28/'ETF MTD'!$IK$3-1</f>
        <v/>
      </c>
      <c r="PM217" s="61">
        <f>PK217*PL217</f>
        <v/>
      </c>
      <c r="PN217" s="33" t="n"/>
      <c r="PO217" t="inlineStr">
        <is>
          <t>Trend</t>
        </is>
      </c>
      <c r="PP217" s="41" t="n">
        <v>0.05</v>
      </c>
      <c r="PQ217" s="61">
        <f>'ETF MTD'!$IK$28/'ETF MTD'!$IK$3-1</f>
        <v/>
      </c>
      <c r="PR217" s="61">
        <f>PP217*PQ217</f>
        <v/>
      </c>
      <c r="PS217" s="33" t="n"/>
      <c r="PT217" t="inlineStr">
        <is>
          <t>Trend</t>
        </is>
      </c>
      <c r="PU217" s="41" t="n">
        <v>0.05</v>
      </c>
      <c r="PV217" s="61">
        <f>'ETF MTD'!$IK$28/'ETF MTD'!$IK$3-1</f>
        <v/>
      </c>
      <c r="PW217" s="61">
        <f>PU217*PV217</f>
        <v/>
      </c>
      <c r="PX217" s="33" t="n"/>
      <c r="PY217" t="inlineStr">
        <is>
          <t>Trend</t>
        </is>
      </c>
      <c r="PZ217" s="50" t="n">
        <v>0.05</v>
      </c>
      <c r="QA217" s="61">
        <f>'ETF MTD'!$IK$28/'ETF MTD'!$IK$3-1</f>
        <v/>
      </c>
      <c r="QB217" s="61">
        <f>PZ217*QA217</f>
        <v/>
      </c>
      <c r="QC217" s="33" t="n"/>
      <c r="QD217" t="inlineStr">
        <is>
          <t>Trend</t>
        </is>
      </c>
      <c r="QE217" s="50" t="n">
        <v>0.05</v>
      </c>
      <c r="QF217" s="61">
        <f>'ETF MTD'!$IK$28/'ETF MTD'!$IK$3-1</f>
        <v/>
      </c>
      <c r="QG217" s="61">
        <f>QE217*QF217</f>
        <v/>
      </c>
      <c r="QH217" s="61" t="n"/>
      <c r="QI217" t="inlineStr">
        <is>
          <t>Trend</t>
        </is>
      </c>
      <c r="QJ217" s="41" t="n">
        <v>0.05</v>
      </c>
      <c r="QK217" s="61">
        <f>'ETF MTD'!$IK$28/'ETF MTD'!$IK$3-1</f>
        <v/>
      </c>
      <c r="QL217" s="61">
        <f>QJ217*QK217</f>
        <v/>
      </c>
      <c r="QM217" s="33" t="n"/>
      <c r="QN217" t="inlineStr">
        <is>
          <t>Trend</t>
        </is>
      </c>
      <c r="QO217" s="41" t="n">
        <v>0.05</v>
      </c>
      <c r="QP217" s="61">
        <f>'ETF MTD'!$IK$28/'ETF MTD'!$IK$3-1</f>
        <v/>
      </c>
      <c r="QQ217" s="61">
        <f>QO217*QP217</f>
        <v/>
      </c>
      <c r="QR217" s="33" t="n"/>
      <c r="QS217" t="inlineStr">
        <is>
          <t>Trend</t>
        </is>
      </c>
      <c r="QT217" s="41" t="n">
        <v>0.05</v>
      </c>
      <c r="QU217" s="61">
        <f>'ETF MTD'!$IK$28/'ETF MTD'!$IK$3-1</f>
        <v/>
      </c>
      <c r="QV217" s="61">
        <f>QT217*QU217</f>
        <v/>
      </c>
      <c r="QW217" s="33" t="n"/>
      <c r="QX217" t="inlineStr">
        <is>
          <t>Trend</t>
        </is>
      </c>
      <c r="QY217" s="41" t="n">
        <v>0.05</v>
      </c>
      <c r="QZ217" s="61">
        <f>'ETF MTD'!$IK$28/'ETF MTD'!$IK$3-1</f>
        <v/>
      </c>
      <c r="RA217" s="61">
        <f>QY217*QZ217</f>
        <v/>
      </c>
      <c r="RB217" s="33" t="n"/>
      <c r="RC217" t="inlineStr">
        <is>
          <t>Trend</t>
        </is>
      </c>
      <c r="RD217" s="41" t="n">
        <v>0.05</v>
      </c>
      <c r="RE217" s="61">
        <f>'ETF MTD'!$IK$28/'ETF MTD'!$IK$3-1</f>
        <v/>
      </c>
      <c r="RF217" s="61">
        <f>RD217*RE217</f>
        <v/>
      </c>
      <c r="RG217" s="33" t="n"/>
      <c r="RH217" t="inlineStr">
        <is>
          <t>Trend</t>
        </is>
      </c>
      <c r="RI217" s="41" t="n">
        <v>0.05</v>
      </c>
      <c r="RJ217" s="61">
        <f>'ETF MTD'!$IK$28/'ETF MTD'!$IK$3-1</f>
        <v/>
      </c>
      <c r="RK217" s="61">
        <f>RI217*RJ217</f>
        <v/>
      </c>
      <c r="RM217" s="208" t="n">
        <v>0.05</v>
      </c>
    </row>
    <row r="218">
      <c r="BN218" s="61" t="inlineStr">
        <is>
          <t>SCHO/SHY</t>
        </is>
      </c>
      <c r="BO218" s="49" t="n">
        <v>0.01250000000000004</v>
      </c>
      <c r="BP218" s="61">
        <f>'ETF MTD'!$ES$28/'ETF MTD'!$ES$3-1</f>
        <v/>
      </c>
      <c r="BQ218" s="61">
        <f>BO218*BP218</f>
        <v/>
      </c>
      <c r="BR218" s="61" t="n"/>
      <c r="BS218" s="61" t="inlineStr">
        <is>
          <t>SCHO/SHY</t>
        </is>
      </c>
      <c r="BT218" s="49" t="n">
        <v>0.04500000000000007</v>
      </c>
      <c r="BU218" s="61">
        <f>'ETF MTD'!$ES$28/'ETF MTD'!$ES$3-1</f>
        <v/>
      </c>
      <c r="BV218" s="61">
        <f>BT218*BU218</f>
        <v/>
      </c>
      <c r="BW218" s="61" t="n"/>
      <c r="BX218" s="61" t="inlineStr">
        <is>
          <t>SCHO/SHY</t>
        </is>
      </c>
      <c r="BY218" s="49" t="n">
        <v>0.01250000000000004</v>
      </c>
      <c r="BZ218" s="61">
        <f>'ETF MTD'!$ES$28/'ETF MTD'!$ES$3-1</f>
        <v/>
      </c>
      <c r="CA218" s="61">
        <f>BY218*BZ218</f>
        <v/>
      </c>
      <c r="CB218" s="61" t="n"/>
      <c r="CC218" s="61" t="inlineStr">
        <is>
          <t>SCHO/SHY</t>
        </is>
      </c>
      <c r="CD218" s="49" t="n">
        <v>0.02500000000000008</v>
      </c>
      <c r="CE218" s="61">
        <f>'ETF MTD'!$ES$28/'ETF MTD'!$ES$3-1</f>
        <v/>
      </c>
      <c r="CF218" s="61">
        <f>CD218*CE218</f>
        <v/>
      </c>
      <c r="CG218" s="61" t="n"/>
      <c r="CH218" s="61" t="inlineStr">
        <is>
          <t>SCHO/SHY</t>
        </is>
      </c>
      <c r="CI218" s="49" t="n">
        <v>0.02500000000000008</v>
      </c>
      <c r="CJ218" s="61">
        <f>'ETF MTD'!$ES$28/'ETF MTD'!$ES$3-1</f>
        <v/>
      </c>
      <c r="CK218" s="61">
        <f>CI218*CJ218</f>
        <v/>
      </c>
      <c r="CL218" s="61" t="n"/>
      <c r="CM218" s="61" t="inlineStr">
        <is>
          <t>SCHO/SHY</t>
        </is>
      </c>
      <c r="CN218" s="49" t="n">
        <v>0.2062500000000001</v>
      </c>
      <c r="CO218" s="61">
        <f>'ETF MTD'!$ES$28/'ETF MTD'!$ES$3-1</f>
        <v/>
      </c>
      <c r="CP218" s="61">
        <f>CN218*CO218</f>
        <v/>
      </c>
      <c r="CQ218" s="61" t="n"/>
      <c r="CR218" s="61" t="inlineStr">
        <is>
          <t>SCHO/SHY</t>
        </is>
      </c>
      <c r="CS218" s="49" t="n">
        <v>0.1688</v>
      </c>
      <c r="CT218" s="61">
        <f>'ETF MTD'!$ES$28/'ETF MTD'!$ES$3-1</f>
        <v/>
      </c>
      <c r="CU218" s="61">
        <f>CS218*CT218</f>
        <v/>
      </c>
      <c r="CV218" s="61" t="n"/>
      <c r="CW218" s="61" t="inlineStr">
        <is>
          <t>SCHO/SHY</t>
        </is>
      </c>
      <c r="CX218" s="49" t="n">
        <v>0.04500000000000007</v>
      </c>
      <c r="CY218" s="61">
        <f>'ETF MTD'!$ES$28/'ETF MTD'!$ES$3-1</f>
        <v/>
      </c>
      <c r="CZ218" s="61">
        <f>CX218*CY218</f>
        <v/>
      </c>
      <c r="DA218" s="61" t="n"/>
      <c r="DB218" s="61" t="inlineStr">
        <is>
          <t>SCHO/SHY</t>
        </is>
      </c>
      <c r="DC218" s="49" t="n">
        <v>0.0325</v>
      </c>
      <c r="DD218" s="61">
        <f>'ETF MTD'!$ES$28/'ETF MTD'!$ES$3-1</f>
        <v/>
      </c>
      <c r="DE218" s="61">
        <f>DC218*DD218</f>
        <v/>
      </c>
      <c r="DF218" s="61" t="n"/>
      <c r="DG218" s="61" t="inlineStr">
        <is>
          <t>SCHO/SHY</t>
        </is>
      </c>
      <c r="DH218" s="49" t="n">
        <v>0.06500000000000006</v>
      </c>
      <c r="DI218" s="61">
        <f>'ETF MTD'!$ES$28/'ETF MTD'!$ES$3-1</f>
        <v/>
      </c>
      <c r="DJ218" s="61">
        <f>DH218*DI218</f>
        <v/>
      </c>
      <c r="DK218" s="61" t="n"/>
      <c r="DL218" s="61" t="inlineStr">
        <is>
          <t>SCHO/SHY</t>
        </is>
      </c>
      <c r="DM218" s="49" t="n">
        <v>0</v>
      </c>
      <c r="DN218" s="61">
        <f>'ETF MTD'!$ES$28/'ETF MTD'!$ES$3-1</f>
        <v/>
      </c>
      <c r="DO218" s="61">
        <f>DM218*DN218</f>
        <v/>
      </c>
      <c r="DP218" s="61" t="n"/>
      <c r="DQ218" s="61" t="inlineStr">
        <is>
          <t>SCHO/SHY</t>
        </is>
      </c>
      <c r="DR218" s="49" t="n">
        <v>0.06500000000000006</v>
      </c>
      <c r="DS218" s="61">
        <f>'ETF MTD'!$ES$28/'ETF MTD'!$ES$3-1</f>
        <v/>
      </c>
      <c r="DT218" s="61">
        <f>DR218*DS218</f>
        <v/>
      </c>
      <c r="DU218" s="61" t="n"/>
      <c r="DV218" s="61" t="inlineStr">
        <is>
          <t>SCHO/SHY</t>
        </is>
      </c>
      <c r="DW218" s="49" t="n">
        <v>0.265</v>
      </c>
      <c r="DX218" s="61">
        <f>'ETF MTD'!$ES$28/'ETF MTD'!$ES$3-1</f>
        <v/>
      </c>
      <c r="DY218" s="61">
        <f>DW218*DX218</f>
        <v/>
      </c>
      <c r="DZ218" s="61" t="n"/>
      <c r="EA218" s="61" t="inlineStr">
        <is>
          <t>SCHO/SHY</t>
        </is>
      </c>
      <c r="EB218" s="49" t="n">
        <v>0.4400000000000001</v>
      </c>
      <c r="EC218" s="61">
        <f>'ETF MTD'!$ES$28/'ETF MTD'!$ES$3-1</f>
        <v/>
      </c>
      <c r="ED218" s="61">
        <f>EB218*EC218</f>
        <v/>
      </c>
      <c r="EE218" s="61" t="n"/>
      <c r="EF218" s="61" t="inlineStr">
        <is>
          <t>SCHO/SHY</t>
        </is>
      </c>
      <c r="EG218" s="49" t="n">
        <v>0.2325</v>
      </c>
      <c r="EH218" s="61">
        <f>'ETF MTD'!$ES$28/'ETF MTD'!$ES$3-1</f>
        <v/>
      </c>
      <c r="EI218" s="61">
        <f>EG218*EH218</f>
        <v/>
      </c>
      <c r="EJ218" s="61" t="n"/>
      <c r="EK218" s="61" t="inlineStr">
        <is>
          <t>SCHO/SHY</t>
        </is>
      </c>
      <c r="EL218" s="49" t="n">
        <v>0</v>
      </c>
      <c r="EM218" s="61">
        <f>'ETF MTD'!$ES$28/'ETF MTD'!$ES$3-1</f>
        <v/>
      </c>
      <c r="EN218" s="61">
        <f>EL218*EM218</f>
        <v/>
      </c>
      <c r="EO218" s="61" t="n"/>
      <c r="EP218" s="61" t="inlineStr">
        <is>
          <t>SCHO/SHY</t>
        </is>
      </c>
      <c r="EQ218" s="49" t="n">
        <v>0</v>
      </c>
      <c r="ER218" s="61">
        <f>'ETF MTD'!$ES$28/'ETF MTD'!$ES$3-1</f>
        <v/>
      </c>
      <c r="ES218" s="61">
        <f>EQ218*ER218</f>
        <v/>
      </c>
      <c r="ET218" s="61" t="n"/>
      <c r="EU218" s="61" t="inlineStr">
        <is>
          <t>SCHO/SHY</t>
        </is>
      </c>
      <c r="EV218" s="49" t="n">
        <v>0</v>
      </c>
      <c r="EW218" s="61">
        <f>'ETF MTD'!$ES$28/'ETF MTD'!$ES$3-1</f>
        <v/>
      </c>
      <c r="EX218" s="61">
        <f>EV218*EW218</f>
        <v/>
      </c>
      <c r="EY218" s="61" t="n"/>
      <c r="EZ218" s="61" t="inlineStr">
        <is>
          <t>SCHO/SHY</t>
        </is>
      </c>
      <c r="FA218" s="49" t="n">
        <v>0</v>
      </c>
      <c r="FB218" s="61">
        <f>'ETF MTD'!$ES$28/'ETF MTD'!$ES$3-1</f>
        <v/>
      </c>
      <c r="FC218" s="61">
        <f>FA218*FB218</f>
        <v/>
      </c>
      <c r="FD218" s="61" t="n"/>
      <c r="FE218" s="61" t="inlineStr">
        <is>
          <t>SCHO/SHY</t>
        </is>
      </c>
      <c r="FF218" s="49" t="n">
        <v>0</v>
      </c>
      <c r="FG218" s="61">
        <f>'ETF MTD'!$ES$28/'ETF MTD'!$ES$3-1</f>
        <v/>
      </c>
      <c r="FH218" s="61">
        <f>FF218*FG218</f>
        <v/>
      </c>
      <c r="FI218" s="61" t="n"/>
      <c r="FJ218" s="61" t="inlineStr">
        <is>
          <t>SCHO/SHY</t>
        </is>
      </c>
      <c r="FK218" s="49" t="n">
        <v>0</v>
      </c>
      <c r="FL218" s="61">
        <f>'ETF MTD'!$ES$28/'ETF MTD'!$ES$3-1</f>
        <v/>
      </c>
      <c r="FM218" s="61">
        <f>FK218*FL218</f>
        <v/>
      </c>
      <c r="FN218" s="61" t="n"/>
      <c r="FO218" s="61" t="inlineStr">
        <is>
          <t>SCHO/SHY</t>
        </is>
      </c>
      <c r="FP218" s="49" t="n">
        <v>0</v>
      </c>
      <c r="FQ218" s="61">
        <f>'ETF MTD'!$ES$28/'ETF MTD'!$ES$3-1</f>
        <v/>
      </c>
      <c r="FR218" s="61">
        <f>FP218*FQ218</f>
        <v/>
      </c>
      <c r="FS218" s="61" t="n"/>
      <c r="FT218" s="61" t="inlineStr">
        <is>
          <t>SCHO/SHY</t>
        </is>
      </c>
      <c r="FU218" s="49" t="n">
        <v>0</v>
      </c>
      <c r="FV218" s="61">
        <f>'ETF MTD'!$ES$28/'ETF MTD'!$ES$3-1</f>
        <v/>
      </c>
      <c r="FW218" s="61">
        <f>FU218*FV218</f>
        <v/>
      </c>
      <c r="FX218" s="61" t="n"/>
      <c r="FY218" s="61" t="inlineStr">
        <is>
          <t>SCHO/SHY</t>
        </is>
      </c>
      <c r="FZ218" s="41" t="n">
        <v>0</v>
      </c>
      <c r="GA218" s="61">
        <f>'ETF MTD'!$ES$28/'ETF MTD'!$ES$3-1</f>
        <v/>
      </c>
      <c r="GB218" s="61">
        <f>FZ218*GA218</f>
        <v/>
      </c>
      <c r="GC218" s="61" t="n"/>
      <c r="GD218" s="61" t="inlineStr">
        <is>
          <t>SCHO/SHY</t>
        </is>
      </c>
      <c r="GE218" s="41" t="n">
        <v>0</v>
      </c>
      <c r="GF218" s="61">
        <f>'ETF MTD'!$ES$28/'ETF MTD'!$ES$3-1</f>
        <v/>
      </c>
      <c r="GG218" s="61">
        <f>GE218*GF218</f>
        <v/>
      </c>
      <c r="GH218" s="61" t="n"/>
      <c r="GI218" s="61" t="inlineStr">
        <is>
          <t>SCHO/SHY</t>
        </is>
      </c>
      <c r="GJ218" s="41" t="n">
        <v>0</v>
      </c>
      <c r="GK218" s="61">
        <f>'ETF MTD'!$ES$28/'ETF MTD'!$ES$3-1</f>
        <v/>
      </c>
      <c r="GL218" s="61">
        <f>GJ218*GK218</f>
        <v/>
      </c>
      <c r="GM218" s="61" t="n"/>
      <c r="GN218" s="61" t="inlineStr">
        <is>
          <t>SCHO/SHY</t>
        </is>
      </c>
      <c r="GO218" s="41" t="n">
        <v>0</v>
      </c>
      <c r="GP218" s="61">
        <f>'ETF MTD'!$ES$28/'ETF MTD'!$ES$3-1</f>
        <v/>
      </c>
      <c r="GQ218" s="61">
        <f>GO218*GP218</f>
        <v/>
      </c>
      <c r="GR218" s="61" t="n"/>
      <c r="GS218" s="61" t="inlineStr">
        <is>
          <t>SCHO/SHY</t>
        </is>
      </c>
      <c r="GT218" s="41" t="n">
        <v>0</v>
      </c>
      <c r="GU218" s="61">
        <f>'ETF MTD'!$ES$28/'ETF MTD'!$ES$3-1</f>
        <v/>
      </c>
      <c r="GV218" s="61">
        <f>GT218*GU218</f>
        <v/>
      </c>
      <c r="GW218" s="61" t="n"/>
      <c r="GX218" s="61" t="inlineStr">
        <is>
          <t>SCHO/SHY</t>
        </is>
      </c>
      <c r="GY218" s="41" t="n">
        <v>0.12</v>
      </c>
      <c r="GZ218" s="61">
        <f>'ETF MTD'!$ES$28/'ETF MTD'!$ES$3-1</f>
        <v/>
      </c>
      <c r="HA218" s="61">
        <f>GY218*GZ218</f>
        <v/>
      </c>
      <c r="HB218" s="61" t="n"/>
      <c r="HC218" s="61" t="inlineStr">
        <is>
          <t>SCHO/SHY</t>
        </is>
      </c>
      <c r="HD218" s="41" t="n">
        <v>0.328</v>
      </c>
      <c r="HE218" s="61">
        <f>'ETF MTD'!$ES$28/'ETF MTD'!$ES$3-1</f>
        <v/>
      </c>
      <c r="HF218" s="61">
        <f>HD218*HE218</f>
        <v/>
      </c>
      <c r="HG218" s="61" t="n"/>
      <c r="HH218" s="61" t="inlineStr">
        <is>
          <t>SCHO/SHY</t>
        </is>
      </c>
      <c r="HI218" s="41" t="n">
        <v>0.218</v>
      </c>
      <c r="HJ218" s="61">
        <f>'ETF MTD'!$ES$28/'ETF MTD'!$ES$3-1</f>
        <v/>
      </c>
      <c r="HK218" s="61">
        <f>HI218*HJ218</f>
        <v/>
      </c>
      <c r="HL218" s="61" t="n"/>
      <c r="HM218" s="61" t="inlineStr">
        <is>
          <t>SCHO/SHY</t>
        </is>
      </c>
      <c r="HN218" s="41" t="n">
        <v>0</v>
      </c>
      <c r="HO218" s="61">
        <f>'ETF MTD'!$ES$28/'ETF MTD'!$ES$3-1</f>
        <v/>
      </c>
      <c r="HP218" s="61">
        <f>HN218*HO218</f>
        <v/>
      </c>
      <c r="HQ218" s="61" t="n"/>
      <c r="HR218" s="61" t="inlineStr">
        <is>
          <t>SCHO/SHY</t>
        </is>
      </c>
      <c r="HS218" s="41" t="n">
        <v>0</v>
      </c>
      <c r="HT218" s="61">
        <f>'ETF MTD'!$ES$28/'ETF MTD'!$ES$3-1</f>
        <v/>
      </c>
      <c r="HU218" s="61">
        <f>HS218*HT218</f>
        <v/>
      </c>
      <c r="HV218" s="61" t="n"/>
      <c r="HW218" s="61" t="inlineStr">
        <is>
          <t>SCHO/SHY</t>
        </is>
      </c>
      <c r="HX218" s="41" t="n">
        <v>0</v>
      </c>
      <c r="HY218" s="61">
        <f>'ETF MTD'!$ES$28/'ETF MTD'!$ES$3-1</f>
        <v/>
      </c>
      <c r="HZ218" s="61">
        <f>HX218*HY218</f>
        <v/>
      </c>
      <c r="IA218" s="61" t="n"/>
      <c r="IB218" s="61" t="inlineStr">
        <is>
          <t>SCHO/SHY</t>
        </is>
      </c>
      <c r="IC218" s="41" t="n">
        <v>0</v>
      </c>
      <c r="ID218" s="61">
        <f>'ETF MTD'!$ES$28/'ETF MTD'!$ES$3-1</f>
        <v/>
      </c>
      <c r="IE218" s="61">
        <f>IC218*ID218</f>
        <v/>
      </c>
      <c r="IF218" s="61" t="n"/>
      <c r="IG218" s="61" t="inlineStr">
        <is>
          <t>SCHO/SHY</t>
        </is>
      </c>
      <c r="IH218" s="41" t="n">
        <v>0</v>
      </c>
      <c r="II218" s="61">
        <f>'ETF MTD'!$ES$28/'ETF MTD'!$ES$3-1</f>
        <v/>
      </c>
      <c r="IJ218" s="61">
        <f>IH218*II218</f>
        <v/>
      </c>
      <c r="IK218" s="61" t="n"/>
      <c r="IL218" s="61" t="inlineStr">
        <is>
          <t>SCHO/SHY</t>
        </is>
      </c>
      <c r="IM218" s="41" t="n">
        <v>0</v>
      </c>
      <c r="IN218" s="61">
        <f>'ETF MTD'!$ES$28/'ETF MTD'!$ES$3-1</f>
        <v/>
      </c>
      <c r="IO218" s="61">
        <f>IM218*IN218</f>
        <v/>
      </c>
      <c r="IP218" s="61" t="n"/>
      <c r="IQ218" s="61" t="inlineStr">
        <is>
          <t>SCHO/SHY</t>
        </is>
      </c>
      <c r="IR218" s="41" t="n">
        <v>0.05250000000000005</v>
      </c>
      <c r="IS218" s="61">
        <f>'ETF MTD'!$ES$28/'ETF MTD'!$ES$3-1</f>
        <v/>
      </c>
      <c r="IT218" s="61">
        <f>IR218*IS218</f>
        <v/>
      </c>
      <c r="IU218" s="61" t="n"/>
      <c r="IV218" s="61" t="inlineStr">
        <is>
          <t>SCHO/SHY</t>
        </is>
      </c>
      <c r="IW218" s="41" t="n">
        <v>0.05250000000000005</v>
      </c>
      <c r="IX218" s="61">
        <f>'ETF MTD'!$ES$28/'ETF MTD'!$ES$3-1</f>
        <v/>
      </c>
      <c r="IY218" s="61">
        <f>IW218*IX218</f>
        <v/>
      </c>
      <c r="IZ218" s="61" t="n"/>
      <c r="JA218" s="61" t="inlineStr">
        <is>
          <t>SCHO/SHY</t>
        </is>
      </c>
      <c r="JB218" s="41" t="n">
        <v>0.04</v>
      </c>
      <c r="JC218" s="61">
        <f>'ETF MTD'!$ES$28/'ETF MTD'!$ES$3-1</f>
        <v/>
      </c>
      <c r="JD218" s="61">
        <f>JB218*JC218</f>
        <v/>
      </c>
      <c r="JE218" s="61" t="n"/>
      <c r="JF218" s="61" t="inlineStr">
        <is>
          <t>SCHO/SHY</t>
        </is>
      </c>
      <c r="JG218" s="41" t="n">
        <v>0.04</v>
      </c>
      <c r="JH218" s="61">
        <f>'ETF MTD'!$ES$28/'ETF MTD'!$ES$3-1</f>
        <v/>
      </c>
      <c r="JI218" s="61">
        <f>JG218*JH218</f>
        <v/>
      </c>
      <c r="JJ218" s="61" t="n"/>
      <c r="JK218" s="61" t="inlineStr">
        <is>
          <t>SCHO/SHY</t>
        </is>
      </c>
      <c r="JL218" s="41" t="n">
        <v>0.04</v>
      </c>
      <c r="JM218" s="61">
        <f>'ETF MTD'!$ES$28/'ETF MTD'!$ES$3-1</f>
        <v/>
      </c>
      <c r="JN218" s="61">
        <f>JL218*JM218</f>
        <v/>
      </c>
      <c r="JO218" s="61" t="n"/>
      <c r="JP218" s="61" t="inlineStr">
        <is>
          <t>SCHO/SHY</t>
        </is>
      </c>
      <c r="JQ218" s="41" t="n">
        <v>0.032</v>
      </c>
      <c r="JR218" s="61">
        <f>'ETF MTD'!$ES$28/'ETF MTD'!$ES$3-1</f>
        <v/>
      </c>
      <c r="JS218" s="61">
        <f>JQ218*JR218</f>
        <v/>
      </c>
      <c r="JT218" s="61" t="n"/>
      <c r="JU218" s="61" t="inlineStr">
        <is>
          <t>SCHO/SHY</t>
        </is>
      </c>
      <c r="JV218" s="41" t="n">
        <v>0.032</v>
      </c>
      <c r="JW218" s="61">
        <f>'ETF MTD'!$ES$28/'ETF MTD'!$ES$3-1</f>
        <v/>
      </c>
      <c r="JX218" s="61">
        <f>JV218*JW218</f>
        <v/>
      </c>
      <c r="JY218" s="61" t="n"/>
      <c r="JZ218" t="inlineStr">
        <is>
          <t>U.S. Govt ST</t>
        </is>
      </c>
      <c r="KA218" s="41" t="n">
        <v>0.054</v>
      </c>
      <c r="KB218" s="61">
        <f>'ETF MTD'!$ES$28/'ETF MTD'!$ES$3-1</f>
        <v/>
      </c>
      <c r="KC218" s="61">
        <f>KA218*KB218</f>
        <v/>
      </c>
      <c r="KD218" s="61" t="n"/>
      <c r="KE218" t="inlineStr">
        <is>
          <t>U.S. Govt ST</t>
        </is>
      </c>
      <c r="KF218" s="41" t="n">
        <v>0.025</v>
      </c>
      <c r="KG218" s="61">
        <f>'ETF MTD'!$ES$28/'ETF MTD'!$ES$3-1</f>
        <v/>
      </c>
      <c r="KH218" s="61">
        <f>KF218*KG218</f>
        <v/>
      </c>
      <c r="KI218" s="61" t="n"/>
      <c r="KJ218" t="inlineStr">
        <is>
          <t>U.S. Govt ST</t>
        </is>
      </c>
      <c r="KK218" s="41" t="n">
        <v>0.01</v>
      </c>
      <c r="KL218" s="61">
        <f>'ETF MTD'!$ES$28/'ETF MTD'!$ES$3-1</f>
        <v/>
      </c>
      <c r="KM218" s="61">
        <f>KK218*KL218</f>
        <v/>
      </c>
      <c r="KN218" s="61" t="n"/>
      <c r="KO218" t="inlineStr">
        <is>
          <t>U.S. Govt ST</t>
        </is>
      </c>
      <c r="KP218" s="41" t="n">
        <v>0.037</v>
      </c>
      <c r="KQ218" s="61">
        <f>'ETF MTD'!$ES$28/'ETF MTD'!$ES$3-1</f>
        <v/>
      </c>
      <c r="KR218" s="61">
        <f>KP218*KQ218</f>
        <v/>
      </c>
      <c r="KS218" s="61" t="n"/>
      <c r="KT218" t="inlineStr">
        <is>
          <t>U.S. Govt ST</t>
        </is>
      </c>
      <c r="KU218" s="41" t="n">
        <v>0.278</v>
      </c>
      <c r="KV218" s="61">
        <f>'ETF MTD'!$ES$28/'ETF MTD'!$ES$3-1</f>
        <v/>
      </c>
      <c r="KW218" s="61">
        <f>KU218*KV218</f>
        <v/>
      </c>
      <c r="KX218" s="61" t="n"/>
      <c r="KY218" t="inlineStr">
        <is>
          <t>U.S. Govt ST</t>
        </is>
      </c>
      <c r="KZ218" s="41" t="n">
        <v>0.265</v>
      </c>
      <c r="LA218" s="61">
        <f>'ETF MTD'!$ES$28/'ETF MTD'!$ES$3-1</f>
        <v/>
      </c>
      <c r="LB218" s="61">
        <f>KZ218*LA218</f>
        <v/>
      </c>
      <c r="LC218" s="61" t="n"/>
      <c r="LD218" t="inlineStr">
        <is>
          <t>U.S. Govt ST</t>
        </is>
      </c>
      <c r="LE218" s="41" t="n">
        <v>0.06500000000000006</v>
      </c>
      <c r="LF218" s="61">
        <f>'ETF MTD'!$ES$28/'ETF MTD'!$ES$3-1</f>
        <v/>
      </c>
      <c r="LG218" s="61">
        <f>LE218*LF218</f>
        <v/>
      </c>
      <c r="LH218" s="61" t="n"/>
      <c r="LI218" t="inlineStr">
        <is>
          <t>U.S. Govt ST</t>
        </is>
      </c>
      <c r="LJ218" s="41" t="n">
        <v>0</v>
      </c>
      <c r="LK218" s="61">
        <f>'ETF MTD'!$ES$28/'ETF MTD'!$ES$3-1</f>
        <v/>
      </c>
      <c r="LL218" s="61">
        <f>LJ218*LK218</f>
        <v/>
      </c>
      <c r="LM218" s="61" t="n"/>
      <c r="LN218" t="inlineStr">
        <is>
          <t>U.S. Govt ST</t>
        </is>
      </c>
      <c r="LO218" s="41" t="n">
        <v>0</v>
      </c>
      <c r="LP218" s="61">
        <f>'ETF MTD'!$ES$28/'ETF MTD'!$ES$3-1</f>
        <v/>
      </c>
      <c r="LQ218" s="61">
        <f>LO218*LP218</f>
        <v/>
      </c>
      <c r="LR218" s="61" t="n"/>
      <c r="LS218" t="inlineStr">
        <is>
          <t>U.S. Govt ST</t>
        </is>
      </c>
      <c r="LT218" s="50" t="n">
        <v>0</v>
      </c>
      <c r="LU218" s="61">
        <f>'ETF MTD'!$ES$28/'ETF MTD'!$ES$3-1</f>
        <v/>
      </c>
      <c r="LV218" s="61">
        <f>LT218*LU218</f>
        <v/>
      </c>
      <c r="LW218" s="61" t="n"/>
      <c r="LX218" t="inlineStr">
        <is>
          <t>U.S. Govt ST</t>
        </is>
      </c>
      <c r="LY218" s="50" t="n">
        <v>0</v>
      </c>
      <c r="LZ218" s="61">
        <f>'ETF MTD'!$ES$28/'ETF MTD'!$ES$3-1</f>
        <v/>
      </c>
      <c r="MA218" s="61">
        <f>LY218*LZ218</f>
        <v/>
      </c>
      <c r="MB218" s="61" t="n"/>
      <c r="MC218" t="inlineStr">
        <is>
          <t>U.S. Govt ST</t>
        </is>
      </c>
      <c r="MD218" s="50" t="n">
        <v>0</v>
      </c>
      <c r="ME218" s="61">
        <f>'ETF MTD'!$ES$28/'ETF MTD'!$ES$3-1</f>
        <v/>
      </c>
      <c r="MF218" s="61">
        <f>MD218*ME218</f>
        <v/>
      </c>
      <c r="MG218" s="61" t="n"/>
      <c r="MH218" t="inlineStr">
        <is>
          <t>U.S. Govt ST</t>
        </is>
      </c>
      <c r="MI218" s="50" t="n">
        <v>0</v>
      </c>
      <c r="MJ218" s="61">
        <f>'ETF MTD'!$ES$28/'ETF MTD'!$ES$3-1</f>
        <v/>
      </c>
      <c r="MK218" s="61">
        <f>MI218*MJ218</f>
        <v/>
      </c>
      <c r="ML218" s="61" t="n"/>
      <c r="MM218" t="inlineStr">
        <is>
          <t>U.S. Govt ST</t>
        </is>
      </c>
      <c r="MN218" s="50" t="n">
        <v>0</v>
      </c>
      <c r="MO218" s="61">
        <f>'ETF MTD'!$ES$28/'ETF MTD'!$ES$3-1</f>
        <v/>
      </c>
      <c r="MP218" s="61">
        <f>MN218*MO218</f>
        <v/>
      </c>
      <c r="MQ218" s="33" t="n"/>
      <c r="MR218" t="inlineStr">
        <is>
          <t>U.S. Govt ST</t>
        </is>
      </c>
      <c r="MS218" s="50" t="n">
        <v>0</v>
      </c>
      <c r="MT218" s="61">
        <f>'ETF MTD'!$ES$28/'ETF MTD'!$ES$3-1</f>
        <v/>
      </c>
      <c r="MU218" s="61">
        <f>MS218*MT218</f>
        <v/>
      </c>
      <c r="MV218" s="61" t="n"/>
      <c r="MW218" t="inlineStr">
        <is>
          <t>U.S. Govt ST</t>
        </is>
      </c>
      <c r="MX218" s="50" t="n">
        <v>0</v>
      </c>
      <c r="MY218" s="61">
        <f>'ETF MTD'!$ES$28/'ETF MTD'!$ES$3-1</f>
        <v/>
      </c>
      <c r="MZ218" s="61">
        <f>MX218*MY218</f>
        <v/>
      </c>
      <c r="NA218" s="33" t="n"/>
      <c r="NB218" t="inlineStr">
        <is>
          <t>U.S. Govt ST</t>
        </is>
      </c>
      <c r="NC218" s="41" t="n">
        <v>0</v>
      </c>
      <c r="ND218" s="61">
        <f>'ETF MTD'!$ES$28/'ETF MTD'!$ES$3-1</f>
        <v/>
      </c>
      <c r="NE218" s="61">
        <f>NC218*ND218</f>
        <v/>
      </c>
      <c r="NF218" s="33" t="n"/>
      <c r="NG218" t="inlineStr">
        <is>
          <t>U.S. Govt ST</t>
        </is>
      </c>
      <c r="NH218" s="41" t="n">
        <v>0</v>
      </c>
      <c r="NI218" s="61">
        <f>'ETF MTD'!$ES$28/'ETF MTD'!$ES$3-1</f>
        <v/>
      </c>
      <c r="NJ218" s="61">
        <f>NH218*NI218</f>
        <v/>
      </c>
      <c r="NK218" s="33" t="n"/>
      <c r="NL218" t="inlineStr">
        <is>
          <t>U.S. Govt ST</t>
        </is>
      </c>
      <c r="NM218" s="41" t="n">
        <v>0</v>
      </c>
      <c r="NN218" s="61">
        <f>'ETF MTD'!$ES$28/'ETF MTD'!$ES$3-1</f>
        <v/>
      </c>
      <c r="NO218" s="61">
        <f>NM218*NN218</f>
        <v/>
      </c>
      <c r="NP218" s="33" t="n"/>
      <c r="NQ218" t="inlineStr">
        <is>
          <t>U.S. Govt ST</t>
        </is>
      </c>
      <c r="NR218" s="41" t="n">
        <v>0</v>
      </c>
      <c r="NS218" s="61">
        <f>'ETF MTD'!$ES$28/'ETF MTD'!$ES$3-1</f>
        <v/>
      </c>
      <c r="NT218" s="61">
        <f>NR218*NS218</f>
        <v/>
      </c>
      <c r="NU218" s="33" t="n"/>
      <c r="NV218" t="inlineStr">
        <is>
          <t>U.S. Govt ST</t>
        </is>
      </c>
      <c r="NW218" s="41" t="n">
        <v>0</v>
      </c>
      <c r="NX218" s="61">
        <f>'ETF MTD'!$ES$28/'ETF MTD'!$ES$3-1</f>
        <v/>
      </c>
      <c r="NY218" s="61">
        <f>NW218*NX218</f>
        <v/>
      </c>
      <c r="NZ218" s="33" t="n"/>
      <c r="OA218" t="inlineStr">
        <is>
          <t>U.S. Govt ST</t>
        </is>
      </c>
      <c r="OB218" s="41" t="n">
        <v>0</v>
      </c>
      <c r="OC218" s="61">
        <f>'ETF MTD'!$ES$28/'ETF MTD'!$ES$3-1</f>
        <v/>
      </c>
      <c r="OD218" s="61">
        <f>OB218*OC218</f>
        <v/>
      </c>
      <c r="OE218" s="33" t="n"/>
      <c r="OF218" t="inlineStr">
        <is>
          <t>U.S. Govt ST</t>
        </is>
      </c>
      <c r="OG218" s="41" t="n">
        <v>0</v>
      </c>
      <c r="OH218" s="61">
        <f>'ETF MTD'!$ES$28/'ETF MTD'!$ES$3-1</f>
        <v/>
      </c>
      <c r="OI218" s="61">
        <f>OG218*OH218</f>
        <v/>
      </c>
      <c r="OJ218" s="33" t="n"/>
      <c r="OK218" t="inlineStr">
        <is>
          <t>U.S. Govt ST</t>
        </is>
      </c>
      <c r="OL218" s="41" t="n">
        <v>0</v>
      </c>
      <c r="OM218" s="61">
        <f>'ETF MTD'!$ES$28/'ETF MTD'!$ES$3-1</f>
        <v/>
      </c>
      <c r="ON218" s="61">
        <f>OL218*OM218</f>
        <v/>
      </c>
      <c r="OO218" s="33" t="n"/>
      <c r="OP218" t="inlineStr">
        <is>
          <t>U.S. Govt ST</t>
        </is>
      </c>
      <c r="OQ218" s="41" t="n">
        <v>0</v>
      </c>
      <c r="OR218" s="61">
        <f>'ETF MTD'!$ES$28/'ETF MTD'!$ES$3-1</f>
        <v/>
      </c>
      <c r="OS218" s="61">
        <f>OQ218*OR218</f>
        <v/>
      </c>
      <c r="OT218" s="33" t="n"/>
      <c r="OU218" t="inlineStr">
        <is>
          <t>U.S. Govt ST</t>
        </is>
      </c>
      <c r="OV218" s="41" t="n">
        <v>0</v>
      </c>
      <c r="OW218" s="61">
        <f>'ETF MTD'!$ES$28/'ETF MTD'!$ES$3-1</f>
        <v/>
      </c>
      <c r="OX218" s="61">
        <f>OV218*OW218</f>
        <v/>
      </c>
      <c r="OY218" s="33" t="n"/>
      <c r="OZ218" t="inlineStr">
        <is>
          <t>U.S. Govt ST</t>
        </is>
      </c>
      <c r="PA218" s="41" t="n">
        <v>0</v>
      </c>
      <c r="PB218" s="61">
        <f>'ETF MTD'!$ES$28/'ETF MTD'!$ES$3-1</f>
        <v/>
      </c>
      <c r="PC218" s="61">
        <f>PA218*PB218</f>
        <v/>
      </c>
      <c r="PD218" s="33" t="n"/>
      <c r="PE218" t="inlineStr">
        <is>
          <t>U.S. Govt ST</t>
        </is>
      </c>
      <c r="PF218" s="41" t="n">
        <v>0</v>
      </c>
      <c r="PG218" s="61">
        <f>'ETF MTD'!$ES$28/'ETF MTD'!$ES$3-1</f>
        <v/>
      </c>
      <c r="PH218" s="61">
        <f>PF218*PG218</f>
        <v/>
      </c>
      <c r="PI218" s="33" t="n"/>
      <c r="PJ218" t="inlineStr">
        <is>
          <t>U.S. Govt ST</t>
        </is>
      </c>
      <c r="PK218" s="41" t="n">
        <v>0</v>
      </c>
      <c r="PL218" s="61">
        <f>'ETF MTD'!$ES$28/'ETF MTD'!$ES$3-1</f>
        <v/>
      </c>
      <c r="PM218" s="61">
        <f>PK218*PL218</f>
        <v/>
      </c>
      <c r="PN218" s="33" t="n"/>
      <c r="PO218" t="inlineStr">
        <is>
          <t>U.S. Govt ST</t>
        </is>
      </c>
      <c r="PP218" s="41" t="n">
        <v>0</v>
      </c>
      <c r="PQ218" s="61">
        <f>'ETF MTD'!$ES$28/'ETF MTD'!$ES$3-1</f>
        <v/>
      </c>
      <c r="PR218" s="61">
        <f>PP218*PQ218</f>
        <v/>
      </c>
      <c r="PS218" s="33" t="n"/>
      <c r="PT218" t="inlineStr">
        <is>
          <t>U.S. Govt ST</t>
        </is>
      </c>
      <c r="PU218" s="41" t="n">
        <v>0</v>
      </c>
      <c r="PV218" s="61">
        <f>'ETF MTD'!$ES$28/'ETF MTD'!$ES$3-1</f>
        <v/>
      </c>
      <c r="PW218" s="61">
        <f>PU218*PV218</f>
        <v/>
      </c>
      <c r="PX218" s="33" t="n"/>
      <c r="PY218" t="inlineStr">
        <is>
          <t>U.S. Govt ST</t>
        </is>
      </c>
      <c r="PZ218" s="50" t="n">
        <v>0</v>
      </c>
      <c r="QA218" s="61">
        <f>'ETF MTD'!$ES$28/'ETF MTD'!$ES$3-1</f>
        <v/>
      </c>
      <c r="QB218" s="61">
        <f>PZ218*QA218</f>
        <v/>
      </c>
      <c r="QC218" s="33" t="n"/>
      <c r="QD218" t="inlineStr">
        <is>
          <t>U.S. Govt ST</t>
        </is>
      </c>
      <c r="QE218" s="50" t="n">
        <v>0</v>
      </c>
      <c r="QF218" s="61">
        <f>'ETF MTD'!$ES$28/'ETF MTD'!$ES$3-1</f>
        <v/>
      </c>
      <c r="QG218" s="61">
        <f>QE218*QF218</f>
        <v/>
      </c>
      <c r="QH218" s="61" t="n"/>
      <c r="QI218" t="inlineStr">
        <is>
          <t>U.S. Govt ST</t>
        </is>
      </c>
      <c r="QJ218" s="41" t="n">
        <v>0</v>
      </c>
      <c r="QK218" s="61">
        <f>'ETF MTD'!$ES$28/'ETF MTD'!$ES$3-1</f>
        <v/>
      </c>
      <c r="QL218" s="61">
        <f>QJ218*QK218</f>
        <v/>
      </c>
      <c r="QM218" s="33" t="n"/>
      <c r="QN218" t="inlineStr">
        <is>
          <t>U.S. Govt ST</t>
        </is>
      </c>
      <c r="QO218" s="41" t="n">
        <v>0</v>
      </c>
      <c r="QP218" s="61">
        <f>'ETF MTD'!$ES$28/'ETF MTD'!$ES$3-1</f>
        <v/>
      </c>
      <c r="QQ218" s="61">
        <f>QO218*QP218</f>
        <v/>
      </c>
      <c r="QR218" s="33" t="n"/>
      <c r="QS218" t="inlineStr">
        <is>
          <t>U.S. Govt ST</t>
        </is>
      </c>
      <c r="QT218" s="41" t="n">
        <v>0</v>
      </c>
      <c r="QU218" s="61">
        <f>'ETF MTD'!$ES$28/'ETF MTD'!$ES$3-1</f>
        <v/>
      </c>
      <c r="QV218" s="61">
        <f>QT218*QU218</f>
        <v/>
      </c>
      <c r="QW218" s="33" t="n"/>
      <c r="QX218" t="inlineStr">
        <is>
          <t>U.S. Govt ST</t>
        </is>
      </c>
      <c r="QY218" s="41" t="n">
        <v>0</v>
      </c>
      <c r="QZ218" s="61">
        <f>'ETF MTD'!$ES$28/'ETF MTD'!$ES$3-1</f>
        <v/>
      </c>
      <c r="RA218" s="61">
        <f>QY218*QZ218</f>
        <v/>
      </c>
      <c r="RB218" s="33" t="n"/>
      <c r="RC218" t="inlineStr">
        <is>
          <t>U.S. Govt ST</t>
        </is>
      </c>
      <c r="RD218" s="41" t="n">
        <v>0</v>
      </c>
      <c r="RE218" s="61">
        <f>'ETF MTD'!$ES$28/'ETF MTD'!$ES$3-1</f>
        <v/>
      </c>
      <c r="RF218" s="61">
        <f>RD218*RE218</f>
        <v/>
      </c>
      <c r="RG218" s="33" t="n"/>
      <c r="RH218" t="inlineStr">
        <is>
          <t>U.S. Govt ST</t>
        </is>
      </c>
      <c r="RI218" s="41" t="n">
        <v>0</v>
      </c>
      <c r="RJ218" s="61">
        <f>'ETF MTD'!$ES$28/'ETF MTD'!$ES$3-1</f>
        <v/>
      </c>
      <c r="RK218" s="61">
        <f>RI218*RJ218</f>
        <v/>
      </c>
      <c r="RM218" s="208" t="n">
        <v>0</v>
      </c>
    </row>
    <row r="219">
      <c r="BN219" s="61" t="n"/>
      <c r="BO219" s="33" t="n"/>
      <c r="BP219" s="33" t="n"/>
      <c r="BQ219" s="33" t="n"/>
      <c r="BR219" s="33" t="n"/>
      <c r="BS219" s="61" t="n"/>
      <c r="BT219" s="33" t="n"/>
      <c r="BU219" s="33" t="n"/>
      <c r="BV219" s="33" t="n"/>
      <c r="BW219" s="33" t="n"/>
      <c r="BX219" s="61" t="n"/>
      <c r="BY219" s="33" t="n"/>
      <c r="BZ219" s="33" t="n"/>
      <c r="CA219" s="33" t="n"/>
      <c r="CB219" s="33" t="n"/>
      <c r="CC219" s="61" t="n"/>
      <c r="CD219" s="33" t="n"/>
      <c r="CE219" s="33" t="n"/>
      <c r="CF219" s="33" t="n"/>
      <c r="CG219" s="33" t="n"/>
      <c r="CH219" s="61" t="n"/>
      <c r="CI219" s="33" t="n"/>
      <c r="CJ219" s="33" t="n"/>
      <c r="CK219" s="33" t="n"/>
      <c r="CL219" s="33" t="n"/>
      <c r="CM219" s="61" t="n"/>
      <c r="CN219" s="33" t="n"/>
      <c r="CO219" s="33" t="n"/>
      <c r="CP219" s="33" t="n"/>
      <c r="CQ219" s="33" t="n"/>
      <c r="CR219" s="61" t="n"/>
      <c r="CS219" s="33" t="n"/>
      <c r="CT219" s="33" t="n"/>
      <c r="CU219" s="33" t="n"/>
      <c r="CV219" s="33" t="n"/>
      <c r="CW219" s="61" t="n"/>
      <c r="CX219" s="33" t="n"/>
      <c r="CY219" s="33" t="n"/>
      <c r="CZ219" s="33" t="n"/>
      <c r="DA219" s="33" t="n"/>
      <c r="DB219" s="61" t="n"/>
      <c r="DC219" s="33" t="n"/>
      <c r="DD219" s="33" t="n"/>
      <c r="DE219" s="33" t="n"/>
      <c r="DF219" s="33" t="n"/>
      <c r="DG219" s="61" t="n"/>
      <c r="DH219" s="33" t="n"/>
      <c r="DI219" s="33" t="n"/>
      <c r="DJ219" s="33" t="n"/>
      <c r="DK219" s="33" t="n"/>
      <c r="DL219" s="61" t="n"/>
      <c r="DM219" s="33" t="n"/>
      <c r="DN219" s="33" t="n"/>
      <c r="DO219" s="33" t="n"/>
      <c r="DP219" s="33" t="n"/>
      <c r="DQ219" s="61" t="n"/>
      <c r="DR219" s="33" t="n"/>
      <c r="DS219" s="33" t="n"/>
      <c r="DT219" s="33" t="n"/>
      <c r="DU219" s="33" t="n"/>
      <c r="DV219" s="61" t="n"/>
      <c r="DW219" s="33" t="n"/>
      <c r="DX219" s="33" t="n"/>
      <c r="DY219" s="33" t="n"/>
      <c r="DZ219" s="33" t="n"/>
      <c r="EA219" s="61" t="n"/>
      <c r="EB219" s="33" t="n"/>
      <c r="EC219" s="33" t="n"/>
      <c r="ED219" s="33" t="n"/>
      <c r="EE219" s="33" t="n"/>
      <c r="EF219" s="61" t="n"/>
      <c r="EG219" s="33" t="n"/>
      <c r="EH219" s="33" t="n"/>
      <c r="EI219" s="33" t="n"/>
      <c r="EJ219" s="33" t="n"/>
      <c r="EK219" s="61" t="n"/>
      <c r="EL219" s="33" t="n"/>
      <c r="EM219" s="33" t="n"/>
      <c r="EN219" s="33" t="n"/>
      <c r="EO219" s="33" t="n"/>
      <c r="EP219" s="61" t="n"/>
      <c r="EQ219" s="33" t="n"/>
      <c r="ER219" s="33" t="n"/>
      <c r="ES219" s="33" t="n"/>
      <c r="ET219" s="33" t="n"/>
      <c r="EU219" s="61" t="n"/>
      <c r="EV219" s="33" t="n"/>
      <c r="EW219" s="33" t="n"/>
      <c r="EX219" s="33" t="n"/>
      <c r="EY219" s="33" t="n"/>
      <c r="EZ219" s="61" t="n"/>
      <c r="FA219" s="33" t="n"/>
      <c r="FB219" s="33" t="n"/>
      <c r="FC219" s="33" t="n"/>
      <c r="FD219" s="33" t="n"/>
      <c r="FE219" s="61" t="n"/>
      <c r="FF219" s="33" t="n"/>
      <c r="FG219" s="33" t="n"/>
      <c r="FH219" s="33" t="n"/>
      <c r="FI219" s="33" t="n"/>
      <c r="FJ219" s="61" t="n"/>
      <c r="FK219" s="33" t="n"/>
      <c r="FL219" s="33" t="n"/>
      <c r="FM219" s="33" t="n"/>
      <c r="FN219" s="33" t="n"/>
      <c r="FO219" s="61" t="n"/>
      <c r="FP219" s="33" t="n"/>
      <c r="FQ219" s="33" t="n"/>
      <c r="FR219" s="33" t="n"/>
      <c r="FS219" s="33" t="n"/>
      <c r="FT219" s="61" t="n"/>
      <c r="FU219" s="33" t="n"/>
      <c r="FV219" s="33" t="n"/>
      <c r="FW219" s="33" t="n"/>
      <c r="FX219" s="33" t="n"/>
      <c r="FY219" s="61" t="n"/>
      <c r="FZ219" s="34" t="n"/>
      <c r="GA219" s="33" t="n"/>
      <c r="GB219" s="33" t="n"/>
      <c r="GC219" s="33" t="n"/>
      <c r="GD219" s="61" t="n"/>
      <c r="GE219" s="34" t="n"/>
      <c r="GF219" s="33" t="n"/>
      <c r="GG219" s="33" t="n"/>
      <c r="GH219" s="33" t="n"/>
      <c r="GI219" s="61" t="n"/>
      <c r="GJ219" s="34" t="n"/>
      <c r="GK219" s="33" t="n"/>
      <c r="GL219" s="33" t="n"/>
      <c r="GM219" s="33" t="n"/>
      <c r="GN219" s="61" t="n"/>
      <c r="GO219" s="34" t="n"/>
      <c r="GP219" s="33" t="n"/>
      <c r="GQ219" s="33" t="n"/>
      <c r="GR219" s="33" t="n"/>
      <c r="GS219" s="61" t="n"/>
      <c r="GT219" s="34" t="n"/>
      <c r="GU219" s="33" t="n"/>
      <c r="GV219" s="33" t="n"/>
      <c r="GW219" s="33" t="n"/>
      <c r="GX219" s="61" t="n"/>
      <c r="GY219" s="34" t="n"/>
      <c r="GZ219" s="33" t="n"/>
      <c r="HA219" s="33" t="n"/>
      <c r="HB219" s="33" t="n"/>
      <c r="HC219" s="61" t="n"/>
      <c r="HD219" s="34" t="n"/>
      <c r="HE219" s="33" t="n"/>
      <c r="HF219" s="33" t="n"/>
      <c r="HG219" s="33" t="n"/>
      <c r="HH219" s="61" t="n"/>
      <c r="HI219" s="34" t="n"/>
      <c r="HJ219" s="33" t="n"/>
      <c r="HK219" s="33" t="n"/>
      <c r="HL219" s="33" t="n"/>
      <c r="HM219" s="61" t="n"/>
      <c r="HN219" s="34" t="n"/>
      <c r="HO219" s="33" t="n"/>
      <c r="HP219" s="33" t="n"/>
      <c r="HQ219" s="33" t="n"/>
      <c r="HR219" s="61" t="n"/>
      <c r="HS219" s="34" t="n"/>
      <c r="HT219" s="33" t="n"/>
      <c r="HU219" s="33" t="n"/>
      <c r="HV219" s="33" t="n"/>
      <c r="HW219" s="61" t="n"/>
      <c r="HX219" s="34" t="n"/>
      <c r="HY219" s="33" t="n"/>
      <c r="HZ219" s="33" t="n"/>
      <c r="IA219" s="33" t="n"/>
      <c r="IB219" s="61" t="n"/>
      <c r="IC219" s="34" t="n"/>
      <c r="ID219" s="33" t="n"/>
      <c r="IE219" s="33" t="n"/>
      <c r="IF219" s="33" t="n"/>
      <c r="IG219" s="61" t="n"/>
      <c r="IH219" s="34" t="n"/>
      <c r="II219" s="33" t="n"/>
      <c r="IJ219" s="33" t="n"/>
      <c r="IK219" s="33" t="n"/>
      <c r="IL219" s="61" t="n"/>
      <c r="IM219" s="34" t="n"/>
      <c r="IN219" s="33" t="n"/>
      <c r="IO219" s="33" t="n"/>
      <c r="IP219" s="33" t="n"/>
      <c r="IQ219" s="61" t="n"/>
      <c r="IR219" s="34" t="n"/>
      <c r="IS219" s="33" t="n"/>
      <c r="IT219" s="33" t="n"/>
      <c r="IU219" s="33" t="n"/>
      <c r="IV219" s="61" t="n"/>
      <c r="IW219" s="34" t="n"/>
      <c r="IX219" s="33" t="n"/>
      <c r="IY219" s="33" t="n"/>
      <c r="IZ219" s="33" t="n"/>
      <c r="JA219" s="61" t="n"/>
      <c r="JB219" s="34" t="n"/>
      <c r="JC219" s="33" t="n"/>
      <c r="JD219" s="33" t="n"/>
      <c r="JE219" s="33" t="n"/>
      <c r="JF219" s="61" t="n"/>
      <c r="JG219" s="34" t="n"/>
      <c r="JH219" s="33" t="n"/>
      <c r="JI219" s="33" t="n"/>
      <c r="JJ219" s="33" t="n"/>
      <c r="JK219" s="61" t="n"/>
      <c r="JL219" s="34" t="n"/>
      <c r="JM219" s="33" t="n"/>
      <c r="JN219" s="33" t="n"/>
      <c r="JO219" s="33" t="n"/>
      <c r="JP219" s="61" t="n"/>
      <c r="JQ219" s="34" t="n"/>
      <c r="JR219" s="33" t="n"/>
      <c r="JS219" s="33" t="n"/>
      <c r="JT219" s="33" t="n"/>
      <c r="JU219" s="61" t="n"/>
      <c r="JV219" s="34" t="n"/>
      <c r="JW219" s="33" t="n"/>
      <c r="JX219" s="33" t="n"/>
      <c r="JY219" s="33" t="n"/>
      <c r="JZ219" s="61" t="n"/>
      <c r="KA219" s="34" t="n"/>
      <c r="KB219" s="33" t="n"/>
      <c r="KC219" s="33" t="n"/>
      <c r="KD219" s="33" t="n"/>
      <c r="KE219" s="61" t="n"/>
      <c r="KF219" s="34" t="n"/>
      <c r="KG219" s="33" t="n"/>
      <c r="KH219" s="33" t="n"/>
      <c r="KI219" s="33" t="n"/>
      <c r="KJ219" s="61" t="n"/>
      <c r="KK219" s="34" t="n"/>
      <c r="KL219" s="33" t="n"/>
      <c r="KM219" s="33" t="n"/>
      <c r="KN219" s="33" t="n"/>
      <c r="KO219" s="61" t="n"/>
      <c r="KP219" s="34" t="n"/>
      <c r="KQ219" s="33" t="n"/>
      <c r="KR219" s="33" t="n"/>
      <c r="KS219" s="33" t="n"/>
      <c r="KT219" s="85" t="inlineStr">
        <is>
          <t>OPER/SHV/BIL/FLOT/JPST 10% max</t>
        </is>
      </c>
      <c r="KU219" s="34" t="n"/>
      <c r="KV219" s="33" t="n"/>
      <c r="KW219" s="33" t="n"/>
      <c r="KX219" s="33" t="n"/>
      <c r="KY219" s="85" t="inlineStr">
        <is>
          <t>OPER/SHV/BIL/FLOT/JPST 10% max</t>
        </is>
      </c>
      <c r="KZ219" s="34" t="n"/>
      <c r="LA219" s="33" t="n"/>
      <c r="LB219" s="33" t="n"/>
      <c r="LC219" s="33" t="n"/>
      <c r="LD219" s="85" t="inlineStr">
        <is>
          <t>HOLD OPER</t>
        </is>
      </c>
      <c r="LE219" s="34" t="n"/>
      <c r="LF219" s="33" t="n"/>
      <c r="LG219" s="33" t="n"/>
      <c r="LH219" s="33" t="n"/>
      <c r="LI219" t="inlineStr">
        <is>
          <t>U.S. Govt UST</t>
        </is>
      </c>
      <c r="LJ219" s="53" t="n">
        <v>0.415</v>
      </c>
      <c r="LK219" s="61" t="n">
        <v>0</v>
      </c>
      <c r="LL219" s="61">
        <f>LJ219*LK219</f>
        <v/>
      </c>
      <c r="LM219" s="61" t="n"/>
      <c r="LN219" t="inlineStr">
        <is>
          <t>U.S. Govt UST</t>
        </is>
      </c>
      <c r="LO219" s="53" t="n">
        <v>0.475</v>
      </c>
      <c r="LP219" s="61" t="n">
        <v>0</v>
      </c>
      <c r="LQ219" s="61">
        <f>LO219*LP219</f>
        <v/>
      </c>
      <c r="LR219" s="61" t="n"/>
      <c r="LS219" t="inlineStr">
        <is>
          <t>U.S. Govt UST</t>
        </is>
      </c>
      <c r="LT219" s="57" t="n">
        <v>0.49</v>
      </c>
      <c r="LU219" s="61" t="n">
        <v>0</v>
      </c>
      <c r="LV219" s="61">
        <f>LT219*LU219</f>
        <v/>
      </c>
      <c r="LW219" s="61" t="n"/>
      <c r="LX219" t="inlineStr">
        <is>
          <t>U.S. Govt UST</t>
        </is>
      </c>
      <c r="LY219" s="57" t="n">
        <v>0.49</v>
      </c>
      <c r="LZ219" s="61" t="n">
        <v>0</v>
      </c>
      <c r="MA219" s="61">
        <f>LY219*LZ219</f>
        <v/>
      </c>
      <c r="MB219" s="61" t="n"/>
      <c r="MC219" t="inlineStr">
        <is>
          <t>U.S. Govt UST</t>
        </is>
      </c>
      <c r="MD219" s="57" t="n">
        <v>0.49</v>
      </c>
      <c r="ME219" s="61" t="n">
        <v>0</v>
      </c>
      <c r="MF219" s="61">
        <f>MD219*ME219</f>
        <v/>
      </c>
      <c r="MG219" s="61" t="n"/>
      <c r="MH219" t="inlineStr">
        <is>
          <t>U.S. Govt UST</t>
        </is>
      </c>
      <c r="MI219" s="57" t="n">
        <v>0.49</v>
      </c>
      <c r="MJ219" s="61" t="n">
        <v>0</v>
      </c>
      <c r="MK219" s="61">
        <f>MI219*MJ219</f>
        <v/>
      </c>
      <c r="ML219" s="61" t="n"/>
      <c r="MM219" t="inlineStr">
        <is>
          <t>U.S. Govt UST</t>
        </is>
      </c>
      <c r="MN219" s="57" t="n">
        <v>0.49</v>
      </c>
      <c r="MO219" s="61" t="n">
        <v>0</v>
      </c>
      <c r="MP219" s="61">
        <f>MN219*MO219</f>
        <v/>
      </c>
      <c r="MQ219" s="33" t="n"/>
      <c r="MR219" t="inlineStr">
        <is>
          <t>U.S. Govt UST</t>
        </is>
      </c>
      <c r="MS219" s="57" t="n">
        <v>0.255</v>
      </c>
      <c r="MT219" s="61" t="n">
        <v>0</v>
      </c>
      <c r="MU219" s="61">
        <f>MS219*MT219</f>
        <v/>
      </c>
      <c r="MV219" s="61" t="n"/>
      <c r="MW219" t="inlineStr">
        <is>
          <t>U.S. Govt UST</t>
        </is>
      </c>
      <c r="MX219" s="50">
        <f>1-SUM(MX209:MX218)-0.02</f>
        <v/>
      </c>
      <c r="MY219" s="61" t="n">
        <v>0</v>
      </c>
      <c r="MZ219" s="61">
        <f>MX219*MY219</f>
        <v/>
      </c>
      <c r="NA219" s="33" t="n"/>
      <c r="NB219" t="inlineStr">
        <is>
          <t>U.S. Govt UST</t>
        </is>
      </c>
      <c r="NC219" s="41" t="n">
        <v>0.1763</v>
      </c>
      <c r="ND219" s="61" t="n">
        <v>0</v>
      </c>
      <c r="NE219" s="61">
        <f>NC219*ND219</f>
        <v/>
      </c>
      <c r="NF219" s="33" t="n"/>
      <c r="NG219" t="inlineStr">
        <is>
          <t>U.S. Govt UST</t>
        </is>
      </c>
      <c r="NH219" s="41" t="n">
        <v>0.222</v>
      </c>
      <c r="NI219" s="61" t="n">
        <v>0</v>
      </c>
      <c r="NJ219" s="61">
        <f>NH219*NI219</f>
        <v/>
      </c>
      <c r="NK219" s="33" t="n"/>
      <c r="NL219" t="inlineStr">
        <is>
          <t>U.S. Govt UST</t>
        </is>
      </c>
      <c r="NM219" s="41" t="n">
        <v>0.1763</v>
      </c>
      <c r="NN219" s="61" t="n">
        <v>0</v>
      </c>
      <c r="NO219" s="61">
        <f>NM219*NN219</f>
        <v/>
      </c>
      <c r="NP219" s="33" t="n"/>
      <c r="NQ219" t="inlineStr">
        <is>
          <t>U.S. Govt UST</t>
        </is>
      </c>
      <c r="NR219" s="41" t="n">
        <v>0</v>
      </c>
      <c r="NS219" s="61" t="n">
        <v>0</v>
      </c>
      <c r="NT219" s="61">
        <f>NR219*NS219</f>
        <v/>
      </c>
      <c r="NU219" s="33" t="n"/>
      <c r="NV219" t="inlineStr">
        <is>
          <t>U.S. Govt UST</t>
        </is>
      </c>
      <c r="NW219" s="41" t="n">
        <v>0.0325</v>
      </c>
      <c r="NX219" s="61" t="n">
        <v>0</v>
      </c>
      <c r="NY219" s="61">
        <f>NW219*NX219</f>
        <v/>
      </c>
      <c r="NZ219" s="33" t="n"/>
      <c r="OA219" t="inlineStr">
        <is>
          <t>U.S. Govt UST</t>
        </is>
      </c>
      <c r="OB219" s="41" t="n">
        <v>0.045</v>
      </c>
      <c r="OC219" s="61" t="n">
        <v>0</v>
      </c>
      <c r="OD219" s="61">
        <f>OB219*OC219</f>
        <v/>
      </c>
      <c r="OE219" s="33" t="n"/>
      <c r="OF219" t="inlineStr">
        <is>
          <t>U.S. Govt UST</t>
        </is>
      </c>
      <c r="OG219" s="41" t="n">
        <v>0.018</v>
      </c>
      <c r="OH219" s="61" t="n">
        <v>0</v>
      </c>
      <c r="OI219" s="61">
        <f>OG219*OH219</f>
        <v/>
      </c>
      <c r="OJ219" s="33" t="n"/>
      <c r="OK219" t="inlineStr">
        <is>
          <t>U.S. Govt UST</t>
        </is>
      </c>
      <c r="OL219" s="41" t="n">
        <v>0.045</v>
      </c>
      <c r="OM219" s="61" t="n">
        <v>0</v>
      </c>
      <c r="ON219" s="61">
        <f>OL219*OM219</f>
        <v/>
      </c>
      <c r="OO219" s="33" t="n"/>
      <c r="OP219" t="inlineStr">
        <is>
          <t>U.S. Govt UST</t>
        </is>
      </c>
      <c r="OQ219" s="41" t="n">
        <v>0.245</v>
      </c>
      <c r="OR219" s="61" t="n">
        <v>0</v>
      </c>
      <c r="OS219" s="61">
        <f>OQ219*OR219</f>
        <v/>
      </c>
      <c r="OT219" s="33" t="n"/>
      <c r="OU219" t="inlineStr">
        <is>
          <t>U.S. Govt UST</t>
        </is>
      </c>
      <c r="OV219" s="41">
        <f>0.98-SUM(OV209:OV218)</f>
        <v/>
      </c>
      <c r="OW219" s="61" t="n">
        <v>0</v>
      </c>
      <c r="OX219" s="61">
        <f>OV219*OW219</f>
        <v/>
      </c>
      <c r="OY219" s="33" t="n"/>
      <c r="OZ219" t="inlineStr">
        <is>
          <t>U.S. Govt UST</t>
        </is>
      </c>
      <c r="PA219" s="41" t="n">
        <v>0</v>
      </c>
      <c r="PB219" s="61" t="n">
        <v>0</v>
      </c>
      <c r="PC219" s="61">
        <f>PA219*PB219</f>
        <v/>
      </c>
      <c r="PD219" s="33" t="n"/>
      <c r="PE219" t="inlineStr">
        <is>
          <t>U.S. Govt UST</t>
        </is>
      </c>
      <c r="PF219" s="41" t="n">
        <v>0</v>
      </c>
      <c r="PG219" s="61" t="n">
        <v>0</v>
      </c>
      <c r="PH219" s="61">
        <f>PF219*PG219</f>
        <v/>
      </c>
      <c r="PI219" s="33" t="n"/>
      <c r="PJ219" t="inlineStr">
        <is>
          <t>U.S. Govt UST</t>
        </is>
      </c>
      <c r="PK219" s="41" t="n">
        <v>0</v>
      </c>
      <c r="PL219" s="61" t="n">
        <v>0</v>
      </c>
      <c r="PM219" s="61">
        <f>PK219*PL219</f>
        <v/>
      </c>
      <c r="PN219" s="33" t="n"/>
      <c r="PO219" t="inlineStr">
        <is>
          <t>U.S. Govt UST</t>
        </is>
      </c>
      <c r="PP219" s="41" t="n">
        <v>0.0325</v>
      </c>
      <c r="PQ219" s="61" t="n">
        <v>0</v>
      </c>
      <c r="PR219" s="61">
        <f>PP219*PQ219</f>
        <v/>
      </c>
      <c r="PS219" s="33" t="n"/>
      <c r="PT219" t="inlineStr">
        <is>
          <t>U.S. Govt UST</t>
        </is>
      </c>
      <c r="PU219" s="41" t="n">
        <v>0.0325</v>
      </c>
      <c r="PV219" s="61" t="n">
        <v>0</v>
      </c>
      <c r="PW219" s="61">
        <f>PU219*PV219</f>
        <v/>
      </c>
      <c r="PX219" s="33" t="n"/>
      <c r="PY219" t="inlineStr">
        <is>
          <t>U.S. Govt UST</t>
        </is>
      </c>
      <c r="PZ219" s="50" t="n">
        <v>0.032</v>
      </c>
      <c r="QA219" s="61" t="n">
        <v>0</v>
      </c>
      <c r="QB219" s="61">
        <f>PZ219*QA219</f>
        <v/>
      </c>
      <c r="QC219" s="33" t="n"/>
      <c r="QD219" t="inlineStr">
        <is>
          <t>U.S. Govt UST</t>
        </is>
      </c>
      <c r="QE219" s="50" t="n">
        <v>0.032</v>
      </c>
      <c r="QF219" s="61" t="n">
        <v>0</v>
      </c>
      <c r="QG219" s="61">
        <f>QE219*QF219</f>
        <v/>
      </c>
      <c r="QH219" s="61" t="n"/>
      <c r="QI219" t="inlineStr">
        <is>
          <t>U.S. Govt UST</t>
        </is>
      </c>
      <c r="QJ219" s="41" t="n">
        <v>0.02124999999999988</v>
      </c>
      <c r="QK219" s="61" t="n">
        <v>0</v>
      </c>
      <c r="QL219" s="61">
        <f>QJ219*QK219</f>
        <v/>
      </c>
      <c r="QM219" s="33" t="n"/>
      <c r="QN219" t="inlineStr">
        <is>
          <t>U.S. Govt UST</t>
        </is>
      </c>
      <c r="QO219" s="41" t="n">
        <v>0.02000000000000002</v>
      </c>
      <c r="QP219" s="61" t="n">
        <v>0</v>
      </c>
      <c r="QQ219" s="61">
        <f>QO219*QP219</f>
        <v/>
      </c>
      <c r="QR219" s="33" t="n"/>
      <c r="QS219" t="inlineStr">
        <is>
          <t>U.S. Govt UST</t>
        </is>
      </c>
      <c r="QT219" s="41" t="n">
        <v>0</v>
      </c>
      <c r="QU219" s="61" t="n">
        <v>0</v>
      </c>
      <c r="QV219" s="61">
        <f>QT219*QU219</f>
        <v/>
      </c>
      <c r="QW219" s="33" t="n"/>
      <c r="QX219" t="inlineStr">
        <is>
          <t>U.S. Govt UST</t>
        </is>
      </c>
      <c r="QY219" s="41" t="n">
        <v>0</v>
      </c>
      <c r="QZ219" s="61" t="n">
        <v>0</v>
      </c>
      <c r="RA219" s="61">
        <f>QY219*QZ219</f>
        <v/>
      </c>
      <c r="RB219" s="33" t="n"/>
      <c r="RC219" t="inlineStr">
        <is>
          <t>U.S. Govt UST</t>
        </is>
      </c>
      <c r="RD219" s="41" t="n">
        <v>0.0325</v>
      </c>
      <c r="RE219" s="61" t="n">
        <v>0</v>
      </c>
      <c r="RF219" s="61">
        <f>RD219*RE219</f>
        <v/>
      </c>
      <c r="RG219" s="33" t="n"/>
      <c r="RH219" t="inlineStr">
        <is>
          <t>U.S. Govt UST</t>
        </is>
      </c>
      <c r="RI219" s="41" t="n">
        <v>0.0325</v>
      </c>
      <c r="RJ219" s="61" t="n">
        <v>0</v>
      </c>
      <c r="RK219" s="61">
        <f>RI219*RJ219</f>
        <v/>
      </c>
      <c r="RM219" s="42" t="n">
        <v>0</v>
      </c>
    </row>
    <row r="220">
      <c r="BN220" s="61" t="n"/>
      <c r="BO220" s="33" t="n"/>
      <c r="BP220" s="33" t="n"/>
      <c r="BQ220" s="33" t="n"/>
      <c r="BR220" s="33" t="n"/>
      <c r="BS220" s="61" t="n"/>
      <c r="BT220" s="33" t="n"/>
      <c r="BU220" s="33" t="n"/>
      <c r="BV220" s="33" t="n"/>
      <c r="BW220" s="33" t="n"/>
      <c r="BX220" s="61" t="n"/>
      <c r="BY220" s="33" t="n"/>
      <c r="BZ220" s="33" t="n"/>
      <c r="CA220" s="33" t="n"/>
      <c r="CB220" s="33" t="n"/>
      <c r="CC220" s="61" t="n"/>
      <c r="CD220" s="33" t="n"/>
      <c r="CE220" s="33" t="n"/>
      <c r="CF220" s="33" t="n"/>
      <c r="CG220" s="33" t="n"/>
      <c r="CH220" s="61" t="n"/>
      <c r="CI220" s="33" t="n"/>
      <c r="CJ220" s="33" t="n"/>
      <c r="CK220" s="33" t="n"/>
      <c r="CL220" s="33" t="n"/>
      <c r="CM220" s="61" t="n"/>
      <c r="CN220" s="33" t="n"/>
      <c r="CO220" s="33" t="n"/>
      <c r="CP220" s="33" t="n"/>
      <c r="CQ220" s="33" t="n"/>
      <c r="CR220" s="61" t="n"/>
      <c r="CS220" s="33" t="n"/>
      <c r="CT220" s="33" t="n"/>
      <c r="CU220" s="33" t="n"/>
      <c r="CV220" s="33" t="n"/>
      <c r="CW220" s="61" t="n"/>
      <c r="CX220" s="33" t="n"/>
      <c r="CY220" s="33" t="n"/>
      <c r="CZ220" s="33" t="n"/>
      <c r="DA220" s="33" t="n"/>
      <c r="DB220" s="61" t="n"/>
      <c r="DC220" s="33" t="n"/>
      <c r="DD220" s="33" t="n"/>
      <c r="DE220" s="33" t="n"/>
      <c r="DF220" s="33" t="n"/>
      <c r="DG220" s="61" t="n"/>
      <c r="DH220" s="33" t="n"/>
      <c r="DI220" s="33" t="n"/>
      <c r="DJ220" s="33" t="n"/>
      <c r="DK220" s="33" t="n"/>
      <c r="DL220" s="61" t="n"/>
      <c r="DM220" s="33" t="n"/>
      <c r="DN220" s="33" t="n"/>
      <c r="DO220" s="33" t="n"/>
      <c r="DP220" s="33" t="n"/>
      <c r="DQ220" s="61" t="n"/>
      <c r="DR220" s="33" t="n"/>
      <c r="DS220" s="33" t="n"/>
      <c r="DT220" s="33" t="n"/>
      <c r="DU220" s="33" t="n"/>
      <c r="DV220" s="61" t="n"/>
      <c r="DW220" s="33" t="n"/>
      <c r="DX220" s="33" t="n"/>
      <c r="DY220" s="33" t="n"/>
      <c r="DZ220" s="33" t="n"/>
      <c r="EA220" s="61" t="n"/>
      <c r="EB220" s="33" t="n"/>
      <c r="EC220" s="33" t="n"/>
      <c r="ED220" s="33" t="n"/>
      <c r="EE220" s="33" t="n"/>
      <c r="EF220" s="61" t="n"/>
      <c r="EG220" s="33" t="n"/>
      <c r="EH220" s="33" t="n"/>
      <c r="EI220" s="33" t="n"/>
      <c r="EJ220" s="33" t="n"/>
      <c r="EK220" s="61" t="n"/>
      <c r="EL220" s="33" t="n"/>
      <c r="EM220" s="33" t="n"/>
      <c r="EN220" s="33" t="n"/>
      <c r="EO220" s="33" t="n"/>
      <c r="EP220" s="61" t="n"/>
      <c r="EQ220" s="33" t="n"/>
      <c r="ER220" s="33" t="n"/>
      <c r="ES220" s="33" t="n"/>
      <c r="ET220" s="33" t="n"/>
      <c r="EU220" s="61" t="n"/>
      <c r="EV220" s="33" t="n"/>
      <c r="EW220" s="33" t="n"/>
      <c r="EX220" s="33" t="n"/>
      <c r="EY220" s="33" t="n"/>
      <c r="EZ220" s="61" t="n"/>
      <c r="FA220" s="33" t="n"/>
      <c r="FB220" s="33" t="n"/>
      <c r="FC220" s="33" t="n"/>
      <c r="FD220" s="33" t="n"/>
      <c r="FE220" s="61" t="n"/>
      <c r="FF220" s="33" t="n"/>
      <c r="FG220" s="33" t="n"/>
      <c r="FH220" s="33" t="n"/>
      <c r="FI220" s="33" t="n"/>
      <c r="FJ220" s="61" t="n"/>
      <c r="FK220" s="33" t="n"/>
      <c r="FL220" s="33" t="n"/>
      <c r="FM220" s="33" t="n"/>
      <c r="FN220" s="33" t="n"/>
      <c r="FO220" s="61" t="n"/>
      <c r="FP220" s="33" t="n"/>
      <c r="FQ220" s="33" t="n"/>
      <c r="FR220" s="33" t="n"/>
      <c r="FS220" s="33" t="n"/>
      <c r="FT220" s="61" t="n"/>
      <c r="FU220" s="33" t="n"/>
      <c r="FV220" s="33" t="n"/>
      <c r="FW220" s="33" t="n"/>
      <c r="FX220" s="33" t="n"/>
      <c r="FY220" s="61" t="n"/>
      <c r="FZ220" s="34" t="n"/>
      <c r="GA220" s="33" t="n"/>
      <c r="GB220" s="33" t="n"/>
      <c r="GC220" s="33" t="n"/>
      <c r="GD220" s="61" t="n"/>
      <c r="GE220" s="34" t="n"/>
      <c r="GF220" s="33" t="n"/>
      <c r="GG220" s="33" t="n"/>
      <c r="GH220" s="33" t="n"/>
      <c r="GI220" s="61" t="n"/>
      <c r="GJ220" s="34" t="n"/>
      <c r="GK220" s="33" t="n"/>
      <c r="GL220" s="33" t="n"/>
      <c r="GM220" s="33" t="n"/>
      <c r="GN220" s="61" t="n"/>
      <c r="GO220" s="34" t="n"/>
      <c r="GP220" s="33" t="n"/>
      <c r="GQ220" s="33" t="n"/>
      <c r="GR220" s="33" t="n"/>
      <c r="GS220" s="61" t="n"/>
      <c r="GT220" s="34" t="n"/>
      <c r="GU220" s="33" t="n"/>
      <c r="GV220" s="33" t="n"/>
      <c r="GW220" s="33" t="n"/>
      <c r="GX220" s="61" t="n"/>
      <c r="GY220" s="34" t="n"/>
      <c r="GZ220" s="33" t="n"/>
      <c r="HA220" s="33" t="n"/>
      <c r="HB220" s="33" t="n"/>
      <c r="HC220" s="61" t="n"/>
      <c r="HD220" s="34" t="n"/>
      <c r="HE220" s="33" t="n"/>
      <c r="HF220" s="33" t="n"/>
      <c r="HG220" s="33" t="n"/>
      <c r="HH220" s="61" t="n"/>
      <c r="HI220" s="34" t="n"/>
      <c r="HJ220" s="33" t="n"/>
      <c r="HK220" s="33" t="n"/>
      <c r="HL220" s="33" t="n"/>
      <c r="HM220" s="61" t="n"/>
      <c r="HN220" s="34" t="n"/>
      <c r="HO220" s="33" t="n"/>
      <c r="HP220" s="33" t="n"/>
      <c r="HQ220" s="33" t="n"/>
      <c r="HR220" s="61" t="n"/>
      <c r="HS220" s="34" t="n"/>
      <c r="HT220" s="33" t="n"/>
      <c r="HU220" s="33" t="n"/>
      <c r="HV220" s="33" t="n"/>
      <c r="HW220" s="61" t="n"/>
      <c r="HX220" s="34" t="n"/>
      <c r="HY220" s="33" t="n"/>
      <c r="HZ220" s="33" t="n"/>
      <c r="IA220" s="33" t="n"/>
      <c r="IB220" s="61" t="n"/>
      <c r="IC220" s="34" t="n"/>
      <c r="ID220" s="33" t="n"/>
      <c r="IE220" s="33" t="n"/>
      <c r="IF220" s="33" t="n"/>
      <c r="IG220" s="61" t="n"/>
      <c r="IH220" s="34" t="n"/>
      <c r="II220" s="33" t="n"/>
      <c r="IJ220" s="33" t="n"/>
      <c r="IK220" s="33" t="n"/>
      <c r="IL220" s="61" t="n"/>
      <c r="IM220" s="34" t="n"/>
      <c r="IN220" s="33" t="n"/>
      <c r="IO220" s="33" t="n"/>
      <c r="IP220" s="33" t="n"/>
      <c r="IQ220" s="61" t="n"/>
      <c r="IR220" s="34" t="n"/>
      <c r="IS220" s="33" t="n"/>
      <c r="IT220" s="33" t="n"/>
      <c r="IU220" s="33" t="n"/>
      <c r="IV220" s="61" t="n"/>
      <c r="IW220" s="34" t="n"/>
      <c r="IX220" s="33" t="n"/>
      <c r="IY220" s="33" t="n"/>
      <c r="IZ220" s="33" t="n"/>
      <c r="JA220" s="61" t="n"/>
      <c r="JB220" s="34" t="n"/>
      <c r="JC220" s="33" t="n"/>
      <c r="JD220" s="33" t="n"/>
      <c r="JE220" s="33" t="n"/>
      <c r="JF220" s="61" t="n"/>
      <c r="JG220" s="34" t="n"/>
      <c r="JH220" s="33" t="n"/>
      <c r="JI220" s="33" t="n"/>
      <c r="JJ220" s="33" t="n"/>
      <c r="JK220" s="61" t="n"/>
      <c r="JL220" s="34" t="n"/>
      <c r="JM220" s="33" t="n"/>
      <c r="JN220" s="33" t="n"/>
      <c r="JO220" s="33" t="n"/>
      <c r="JP220" s="61" t="n"/>
      <c r="JQ220" s="34" t="n"/>
      <c r="JR220" s="33" t="n"/>
      <c r="JS220" s="33" t="n"/>
      <c r="JT220" s="33" t="n"/>
      <c r="JU220" s="61" t="n"/>
      <c r="JV220" s="34" t="n"/>
      <c r="JW220" s="33" t="n"/>
      <c r="JX220" s="33" t="n"/>
      <c r="JY220" s="33" t="n"/>
      <c r="JZ220" s="61" t="n"/>
      <c r="KA220" s="34" t="n"/>
      <c r="KB220" s="33" t="n"/>
      <c r="KC220" s="33" t="n"/>
      <c r="KD220" s="33" t="n"/>
      <c r="KE220" s="61" t="n"/>
      <c r="KF220" s="34" t="n"/>
      <c r="KG220" s="33" t="n"/>
      <c r="KH220" s="33" t="n"/>
      <c r="KI220" s="33" t="n"/>
      <c r="KJ220" s="61" t="n"/>
      <c r="KK220" s="34" t="n"/>
      <c r="KL220" s="33" t="n"/>
      <c r="KM220" s="33" t="n"/>
      <c r="KN220" s="33" t="n"/>
      <c r="KO220" s="61" t="n"/>
      <c r="KP220" s="34" t="n"/>
      <c r="KQ220" s="33" t="n"/>
      <c r="KR220" s="33" t="n"/>
      <c r="KS220" s="33" t="n"/>
      <c r="KT220" s="85" t="n"/>
      <c r="KU220" s="34" t="n"/>
      <c r="KV220" s="33" t="n"/>
      <c r="KW220" s="33" t="n"/>
      <c r="KX220" s="33" t="n"/>
      <c r="KY220" s="85" t="n"/>
      <c r="KZ220" s="34" t="n"/>
      <c r="LA220" s="33" t="n"/>
      <c r="LB220" s="33" t="n"/>
      <c r="LC220" s="33" t="n"/>
      <c r="LD220" s="85" t="n"/>
      <c r="LE220" s="34" t="n"/>
      <c r="LF220" s="33" t="n"/>
      <c r="LG220" s="33" t="n"/>
      <c r="LH220" s="33" t="n"/>
      <c r="LI220" s="85" t="n"/>
      <c r="LJ220" s="34" t="n"/>
      <c r="LK220" s="33" t="n"/>
      <c r="LL220" s="33" t="n"/>
      <c r="LM220" s="33" t="n"/>
      <c r="LN220" s="85" t="n"/>
      <c r="LO220" s="34" t="n"/>
      <c r="LP220" s="33" t="n"/>
      <c r="LQ220" s="33" t="n"/>
      <c r="LR220" s="33" t="n"/>
      <c r="LS220" s="85" t="n"/>
      <c r="LT220" s="34" t="n"/>
      <c r="LU220" s="33" t="n"/>
      <c r="LV220" s="33" t="n"/>
      <c r="LW220" s="33" t="n"/>
      <c r="LX220" s="85" t="n"/>
      <c r="LY220" s="34" t="n"/>
      <c r="LZ220" s="33" t="n"/>
      <c r="MA220" s="33" t="n"/>
      <c r="MB220" s="33" t="n"/>
      <c r="MC220" s="85" t="n"/>
      <c r="MD220" s="34" t="n"/>
      <c r="ME220" s="33" t="n"/>
      <c r="MF220" s="33" t="n"/>
      <c r="MG220" s="33" t="n"/>
      <c r="MH220" s="85" t="n"/>
      <c r="MI220" s="34" t="n"/>
      <c r="MJ220" s="33" t="n"/>
      <c r="MK220" s="33" t="n"/>
      <c r="ML220" s="33" t="n"/>
      <c r="MM220" s="85" t="n"/>
      <c r="MN220" s="34" t="n"/>
      <c r="MO220" s="33" t="n"/>
      <c r="MP220" s="33" t="n"/>
      <c r="MQ220" s="33" t="n"/>
      <c r="MR220" s="85" t="n"/>
      <c r="MS220" s="34" t="n"/>
      <c r="MT220" s="33" t="n"/>
      <c r="MU220" s="33" t="n"/>
      <c r="MV220" s="33" t="n"/>
      <c r="MW220" s="85" t="n"/>
      <c r="MX220" s="34" t="n"/>
      <c r="MY220" s="33" t="n"/>
      <c r="MZ220" s="33" t="n"/>
      <c r="NA220" s="33" t="n"/>
      <c r="NB220" s="85" t="n"/>
      <c r="NC220" s="41" t="n"/>
      <c r="ND220" s="33" t="n"/>
      <c r="NE220" s="33" t="n"/>
      <c r="NF220" s="33" t="n"/>
      <c r="NG220" s="85" t="n"/>
      <c r="NH220" s="41" t="n"/>
      <c r="NI220" s="33" t="n"/>
      <c r="NJ220" s="33" t="n"/>
      <c r="NK220" s="33" t="n"/>
      <c r="NL220" s="85" t="n"/>
      <c r="NM220" s="41" t="n"/>
      <c r="NN220" s="33" t="n"/>
      <c r="NO220" s="33" t="n"/>
      <c r="NP220" s="33" t="n"/>
      <c r="NQ220" s="85" t="n"/>
      <c r="NR220" s="41" t="n"/>
      <c r="NS220" s="33" t="n"/>
      <c r="NT220" s="33" t="n"/>
      <c r="NU220" s="33" t="n"/>
      <c r="NV220" s="85" t="n"/>
      <c r="NW220" s="41" t="n"/>
      <c r="NX220" s="33" t="n"/>
      <c r="NY220" s="33" t="n"/>
      <c r="NZ220" s="33" t="n"/>
      <c r="OA220" s="85" t="n"/>
      <c r="OB220" s="41" t="n"/>
      <c r="OC220" s="33" t="n"/>
      <c r="OD220" s="33" t="n"/>
      <c r="OE220" s="33" t="n"/>
      <c r="OF220" s="85" t="n"/>
      <c r="OG220" s="41" t="n"/>
      <c r="OH220" s="33" t="n"/>
      <c r="OI220" s="33" t="n"/>
      <c r="OJ220" s="33" t="n"/>
      <c r="OK220" s="85" t="n"/>
      <c r="OL220" s="41" t="n"/>
      <c r="OM220" s="33" t="n"/>
      <c r="ON220" s="33" t="n"/>
      <c r="OO220" s="33" t="n"/>
      <c r="OP220" s="85" t="n"/>
      <c r="OQ220" s="41" t="n"/>
      <c r="OR220" s="33" t="n"/>
      <c r="OS220" s="33" t="n"/>
      <c r="OT220" s="33" t="n"/>
      <c r="OU220" s="85" t="n"/>
      <c r="OV220" s="41" t="n"/>
      <c r="OW220" s="33" t="n"/>
      <c r="OX220" s="33" t="n"/>
      <c r="OY220" s="33" t="n"/>
      <c r="OZ220" s="85" t="n"/>
      <c r="PB220" s="33" t="n"/>
      <c r="PC220" s="33" t="n"/>
      <c r="PD220" s="33" t="n"/>
      <c r="PE220" s="85" t="n"/>
      <c r="PF220" s="41" t="n"/>
      <c r="PG220" s="33" t="n"/>
      <c r="PH220" s="33" t="n"/>
      <c r="PI220" s="33" t="n"/>
      <c r="PJ220" s="85" t="n"/>
      <c r="PK220" s="41" t="n"/>
      <c r="PL220" s="33" t="n"/>
      <c r="PM220" s="33" t="n"/>
      <c r="PN220" s="33" t="n"/>
      <c r="PO220" s="85" t="n"/>
      <c r="PP220" s="41" t="n"/>
      <c r="PQ220" s="33" t="n"/>
      <c r="PR220" s="33" t="n"/>
      <c r="PS220" s="33" t="n"/>
      <c r="PT220" s="85" t="n"/>
      <c r="PU220" s="41" t="n"/>
      <c r="PV220" s="33" t="n"/>
      <c r="PW220" s="33" t="n"/>
      <c r="PX220" s="33" t="n"/>
      <c r="PY220" s="85" t="n"/>
      <c r="PZ220" s="41" t="n"/>
      <c r="QA220" s="33" t="n"/>
      <c r="QB220" s="33" t="n"/>
      <c r="QC220" s="33" t="n"/>
      <c r="QD220" s="85" t="n"/>
      <c r="QE220" s="41" t="n"/>
      <c r="QF220" s="33" t="n"/>
      <c r="QG220" s="33" t="n"/>
      <c r="QH220" s="33" t="n"/>
      <c r="QI220" s="85" t="n"/>
      <c r="QJ220" s="41" t="n"/>
      <c r="QK220" s="33" t="n"/>
      <c r="QL220" s="33" t="n"/>
      <c r="QM220" s="33" t="n"/>
      <c r="QN220" s="85" t="n"/>
      <c r="QO220" s="41" t="n"/>
      <c r="QP220" s="33" t="n"/>
      <c r="QQ220" s="33" t="n"/>
      <c r="QR220" s="33" t="n"/>
      <c r="QS220" s="85" t="n"/>
      <c r="QT220" s="41" t="n"/>
      <c r="QU220" s="33" t="n"/>
      <c r="QV220" s="33" t="n"/>
      <c r="QW220" s="33" t="n"/>
      <c r="QX220" s="85" t="n"/>
      <c r="QY220" s="41" t="n"/>
      <c r="QZ220" s="33" t="n"/>
      <c r="RA220" s="33" t="n"/>
      <c r="RB220" s="33" t="n"/>
      <c r="RC220" s="85" t="n"/>
      <c r="RD220" s="41" t="n"/>
      <c r="RE220" s="33" t="n"/>
      <c r="RF220" s="33" t="n"/>
      <c r="RG220" s="33" t="n"/>
      <c r="RH220" s="85" t="n"/>
      <c r="RI220" s="41" t="n"/>
      <c r="RJ220" s="33" t="n"/>
      <c r="RK220" s="33" t="n"/>
    </row>
    <row r="221">
      <c r="BN221" s="33" t="inlineStr">
        <is>
          <t>Cash</t>
        </is>
      </c>
      <c r="BO221" s="49">
        <f>1-SUM(BO209:BO219)</f>
        <v/>
      </c>
      <c r="BP221" s="61" t="n">
        <v>0</v>
      </c>
      <c r="BQ221" s="61">
        <f>BO221*BP221</f>
        <v/>
      </c>
      <c r="BR221" s="61" t="n"/>
      <c r="BS221" s="33" t="inlineStr">
        <is>
          <t>Cash</t>
        </is>
      </c>
      <c r="BT221" s="49">
        <f>1-SUM(BT209:BT219)</f>
        <v/>
      </c>
      <c r="BU221" s="61" t="n">
        <v>0</v>
      </c>
      <c r="BV221" s="61">
        <f>BT221*BU221</f>
        <v/>
      </c>
      <c r="BW221" s="61" t="n"/>
      <c r="BX221" s="33" t="inlineStr">
        <is>
          <t>Cash</t>
        </is>
      </c>
      <c r="BY221" s="49">
        <f>1-SUM(BY209:BY219)</f>
        <v/>
      </c>
      <c r="BZ221" s="61" t="n">
        <v>0</v>
      </c>
      <c r="CA221" s="61">
        <f>BY221*BZ221</f>
        <v/>
      </c>
      <c r="CB221" s="61" t="n"/>
      <c r="CC221" s="33" t="inlineStr">
        <is>
          <t>Cash</t>
        </is>
      </c>
      <c r="CD221" s="49">
        <f>1-SUM(CD209:CD219)</f>
        <v/>
      </c>
      <c r="CE221" s="61" t="n">
        <v>0</v>
      </c>
      <c r="CF221" s="61">
        <f>CD221*CE221</f>
        <v/>
      </c>
      <c r="CG221" s="61" t="n"/>
      <c r="CH221" s="33" t="inlineStr">
        <is>
          <t>Cash</t>
        </is>
      </c>
      <c r="CI221" s="49">
        <f>1-SUM(CI209:CI219)</f>
        <v/>
      </c>
      <c r="CJ221" s="61" t="n">
        <v>0</v>
      </c>
      <c r="CK221" s="61">
        <f>CI221*CJ221</f>
        <v/>
      </c>
      <c r="CL221" s="61" t="n"/>
      <c r="CM221" s="33" t="inlineStr">
        <is>
          <t>Cash</t>
        </is>
      </c>
      <c r="CN221" s="49">
        <f>1-SUM(CN209:CN219)</f>
        <v/>
      </c>
      <c r="CO221" s="61" t="n">
        <v>0</v>
      </c>
      <c r="CP221" s="61">
        <f>CN221*CO221</f>
        <v/>
      </c>
      <c r="CQ221" s="61" t="n"/>
      <c r="CR221" s="33" t="inlineStr">
        <is>
          <t>Cash</t>
        </is>
      </c>
      <c r="CS221" s="49">
        <f>1-SUM(CS209:CS219)</f>
        <v/>
      </c>
      <c r="CT221" s="61" t="n">
        <v>0</v>
      </c>
      <c r="CU221" s="61">
        <f>CS221*CT221</f>
        <v/>
      </c>
      <c r="CV221" s="61" t="n"/>
      <c r="CW221" s="33" t="inlineStr">
        <is>
          <t>Cash</t>
        </is>
      </c>
      <c r="CX221" s="49">
        <f>1-SUM(CX209:CX219)</f>
        <v/>
      </c>
      <c r="CY221" s="61" t="n">
        <v>0</v>
      </c>
      <c r="CZ221" s="61">
        <f>CX221*CY221</f>
        <v/>
      </c>
      <c r="DA221" s="61" t="n"/>
      <c r="DB221" s="33" t="inlineStr">
        <is>
          <t>Cash</t>
        </is>
      </c>
      <c r="DC221" s="49">
        <f>1-SUM(DC209:DC219)</f>
        <v/>
      </c>
      <c r="DD221" s="61" t="n">
        <v>0</v>
      </c>
      <c r="DE221" s="61">
        <f>DC221*DD221</f>
        <v/>
      </c>
      <c r="DF221" s="61" t="n"/>
      <c r="DG221" s="33" t="inlineStr">
        <is>
          <t>Cash</t>
        </is>
      </c>
      <c r="DH221" s="49">
        <f>1-SUM(DH209:DH219)</f>
        <v/>
      </c>
      <c r="DI221" s="61" t="n">
        <v>0</v>
      </c>
      <c r="DJ221" s="61">
        <f>DH221*DI221</f>
        <v/>
      </c>
      <c r="DK221" s="61" t="n"/>
      <c r="DL221" s="33" t="inlineStr">
        <is>
          <t>Cash</t>
        </is>
      </c>
      <c r="DM221" s="49">
        <f>1-SUM(DM209:DM219)</f>
        <v/>
      </c>
      <c r="DN221" s="61" t="n">
        <v>0</v>
      </c>
      <c r="DO221" s="61">
        <f>DM221*DN221</f>
        <v/>
      </c>
      <c r="DP221" s="61" t="n"/>
      <c r="DQ221" s="33" t="inlineStr">
        <is>
          <t>Cash</t>
        </is>
      </c>
      <c r="DR221" s="49">
        <f>1-SUM(DR209:DR219)</f>
        <v/>
      </c>
      <c r="DS221" s="61" t="n">
        <v>0</v>
      </c>
      <c r="DT221" s="61">
        <f>DR221*DS221</f>
        <v/>
      </c>
      <c r="DU221" s="61" t="n"/>
      <c r="DV221" s="33" t="inlineStr">
        <is>
          <t>Cash</t>
        </is>
      </c>
      <c r="DW221" s="49">
        <f>1-SUM(DW209:DW219)</f>
        <v/>
      </c>
      <c r="DX221" s="61" t="n">
        <v>0</v>
      </c>
      <c r="DY221" s="61">
        <f>DW221*DX221</f>
        <v/>
      </c>
      <c r="DZ221" s="61" t="n"/>
      <c r="EA221" s="33" t="inlineStr">
        <is>
          <t>Cash</t>
        </is>
      </c>
      <c r="EB221" s="49">
        <f>1-SUM(EB209:EB219)</f>
        <v/>
      </c>
      <c r="EC221" s="61" t="n">
        <v>0</v>
      </c>
      <c r="ED221" s="61">
        <f>EB221*EC221</f>
        <v/>
      </c>
      <c r="EE221" s="61" t="n"/>
      <c r="EF221" s="33" t="inlineStr">
        <is>
          <t>Cash</t>
        </is>
      </c>
      <c r="EG221" s="49">
        <f>1-SUM(EG209:EG219)</f>
        <v/>
      </c>
      <c r="EH221" s="61" t="n">
        <v>0</v>
      </c>
      <c r="EI221" s="61">
        <f>EG221*EH221</f>
        <v/>
      </c>
      <c r="EJ221" s="61" t="n"/>
      <c r="EK221" s="33" t="inlineStr">
        <is>
          <t>Cash</t>
        </is>
      </c>
      <c r="EL221" s="49">
        <f>1-SUM(EL209:EL219)</f>
        <v/>
      </c>
      <c r="EM221" s="61" t="n">
        <v>0</v>
      </c>
      <c r="EN221" s="61">
        <f>EL221*EM221</f>
        <v/>
      </c>
      <c r="EO221" s="61" t="n"/>
      <c r="EP221" s="33" t="inlineStr">
        <is>
          <t>Cash</t>
        </is>
      </c>
      <c r="EQ221" s="49">
        <f>1-SUM(EQ209:EQ219)</f>
        <v/>
      </c>
      <c r="ER221" s="61" t="n">
        <v>0</v>
      </c>
      <c r="ES221" s="61">
        <f>EQ221*ER221</f>
        <v/>
      </c>
      <c r="ET221" s="61" t="n"/>
      <c r="EU221" s="33" t="inlineStr">
        <is>
          <t>Cash</t>
        </is>
      </c>
      <c r="EV221" s="49">
        <f>1-SUM(EV209:EV219)</f>
        <v/>
      </c>
      <c r="EW221" s="61" t="n">
        <v>0</v>
      </c>
      <c r="EX221" s="61">
        <f>EV221*EW221</f>
        <v/>
      </c>
      <c r="EY221" s="61" t="n"/>
      <c r="EZ221" s="33" t="inlineStr">
        <is>
          <t>Cash</t>
        </is>
      </c>
      <c r="FA221" s="49">
        <f>1-SUM(FA209:FA219)</f>
        <v/>
      </c>
      <c r="FB221" s="61" t="n">
        <v>0</v>
      </c>
      <c r="FC221" s="61">
        <f>FA221*FB221</f>
        <v/>
      </c>
      <c r="FD221" s="61" t="n"/>
      <c r="FE221" s="33" t="inlineStr">
        <is>
          <t>Cash</t>
        </is>
      </c>
      <c r="FF221" s="49">
        <f>1-SUM(FF209:FF219)</f>
        <v/>
      </c>
      <c r="FG221" s="61" t="n">
        <v>0</v>
      </c>
      <c r="FH221" s="61">
        <f>FF221*FG221</f>
        <v/>
      </c>
      <c r="FI221" s="61" t="n"/>
      <c r="FJ221" s="33" t="inlineStr">
        <is>
          <t>Cash</t>
        </is>
      </c>
      <c r="FK221" s="49">
        <f>1-SUM(FK209:FK219)</f>
        <v/>
      </c>
      <c r="FL221" s="61" t="n">
        <v>0</v>
      </c>
      <c r="FM221" s="61">
        <f>FK221*FL221</f>
        <v/>
      </c>
      <c r="FN221" s="61" t="n"/>
      <c r="FO221" s="33" t="inlineStr">
        <is>
          <t>Cash</t>
        </is>
      </c>
      <c r="FP221" s="49">
        <f>1-SUM(FP209:FP219)</f>
        <v/>
      </c>
      <c r="FQ221" s="61" t="n">
        <v>0</v>
      </c>
      <c r="FR221" s="61">
        <f>FP221*FQ221</f>
        <v/>
      </c>
      <c r="FS221" s="61" t="n"/>
      <c r="FT221" s="33" t="inlineStr">
        <is>
          <t>Cash</t>
        </is>
      </c>
      <c r="FU221" s="49">
        <f>1-SUM(FU209:FU219)</f>
        <v/>
      </c>
      <c r="FV221" s="61" t="n">
        <v>0</v>
      </c>
      <c r="FW221" s="61">
        <f>FU221*FV221</f>
        <v/>
      </c>
      <c r="FX221" s="61" t="n"/>
      <c r="FY221" s="33" t="inlineStr">
        <is>
          <t>Cash</t>
        </is>
      </c>
      <c r="FZ221" s="41">
        <f>1-SUM(FZ209:FZ219)</f>
        <v/>
      </c>
      <c r="GA221" s="61" t="n">
        <v>0</v>
      </c>
      <c r="GB221" s="61">
        <f>FZ221*GA221</f>
        <v/>
      </c>
      <c r="GC221" s="61" t="n"/>
      <c r="GD221" s="33" t="inlineStr">
        <is>
          <t>Cash</t>
        </is>
      </c>
      <c r="GE221" s="41">
        <f>1-SUM(GE209:GE219)</f>
        <v/>
      </c>
      <c r="GF221" s="61" t="n">
        <v>0</v>
      </c>
      <c r="GG221" s="61">
        <f>GE221*GF221</f>
        <v/>
      </c>
      <c r="GH221" s="61" t="n"/>
      <c r="GI221" s="33" t="inlineStr">
        <is>
          <t>Cash</t>
        </is>
      </c>
      <c r="GJ221" s="41">
        <f>1-SUM(GJ209:GJ219)</f>
        <v/>
      </c>
      <c r="GK221" s="61" t="n">
        <v>0</v>
      </c>
      <c r="GL221" s="61">
        <f>GJ221*GK221</f>
        <v/>
      </c>
      <c r="GM221" s="61" t="n"/>
      <c r="GN221" s="33" t="inlineStr">
        <is>
          <t>Cash</t>
        </is>
      </c>
      <c r="GO221" s="41">
        <f>1-SUM(GO209:GO219)</f>
        <v/>
      </c>
      <c r="GP221" s="61" t="n">
        <v>0</v>
      </c>
      <c r="GQ221" s="61">
        <f>GO221*GP221</f>
        <v/>
      </c>
      <c r="GR221" s="61" t="n"/>
      <c r="GS221" s="33" t="inlineStr">
        <is>
          <t>Cash</t>
        </is>
      </c>
      <c r="GT221" s="41">
        <f>1-SUM(GT209:GT219)</f>
        <v/>
      </c>
      <c r="GU221" s="61" t="n">
        <v>0</v>
      </c>
      <c r="GV221" s="61">
        <f>GT221*GU221</f>
        <v/>
      </c>
      <c r="GW221" s="61" t="n"/>
      <c r="GX221" s="33" t="inlineStr">
        <is>
          <t>Cash</t>
        </is>
      </c>
      <c r="GY221" s="41">
        <f>1-SUM(GY209:GY219)</f>
        <v/>
      </c>
      <c r="GZ221" s="61" t="n">
        <v>0</v>
      </c>
      <c r="HA221" s="61">
        <f>GY221*GZ221</f>
        <v/>
      </c>
      <c r="HB221" s="61" t="n"/>
      <c r="HC221" s="33" t="inlineStr">
        <is>
          <t>Cash</t>
        </is>
      </c>
      <c r="HD221" s="41">
        <f>1-SUM(HD209:HD219)</f>
        <v/>
      </c>
      <c r="HE221" s="61" t="n">
        <v>0</v>
      </c>
      <c r="HF221" s="61">
        <f>HD221*HE221</f>
        <v/>
      </c>
      <c r="HG221" s="61" t="n"/>
      <c r="HH221" s="33" t="inlineStr">
        <is>
          <t>Cash</t>
        </is>
      </c>
      <c r="HI221" s="41">
        <f>1-SUM(HI209:HI219)</f>
        <v/>
      </c>
      <c r="HJ221" s="61" t="n">
        <v>0</v>
      </c>
      <c r="HK221" s="61">
        <f>HI221*HJ221</f>
        <v/>
      </c>
      <c r="HL221" s="61" t="n"/>
      <c r="HM221" s="33" t="inlineStr">
        <is>
          <t>Cash</t>
        </is>
      </c>
      <c r="HN221" s="41">
        <f>1-SUM(HN209:HN219)</f>
        <v/>
      </c>
      <c r="HO221" s="61" t="n">
        <v>0</v>
      </c>
      <c r="HP221" s="61">
        <f>HN221*HO221</f>
        <v/>
      </c>
      <c r="HQ221" s="61" t="n"/>
      <c r="HR221" s="33" t="inlineStr">
        <is>
          <t>Cash</t>
        </is>
      </c>
      <c r="HS221" s="41">
        <f>1-SUM(HS209:HS219)</f>
        <v/>
      </c>
      <c r="HT221" s="61" t="n">
        <v>0</v>
      </c>
      <c r="HU221" s="61">
        <f>HS221*HT221</f>
        <v/>
      </c>
      <c r="HV221" s="61" t="n"/>
      <c r="HW221" s="33" t="inlineStr">
        <is>
          <t>Cash</t>
        </is>
      </c>
      <c r="HX221" s="41">
        <f>1-SUM(HX209:HX219)</f>
        <v/>
      </c>
      <c r="HY221" s="61" t="n">
        <v>0</v>
      </c>
      <c r="HZ221" s="61">
        <f>HX221*HY221</f>
        <v/>
      </c>
      <c r="IA221" s="61" t="n"/>
      <c r="IB221" s="33" t="inlineStr">
        <is>
          <t>Cash</t>
        </is>
      </c>
      <c r="IC221" s="41">
        <f>1-SUM(IC209:IC219)</f>
        <v/>
      </c>
      <c r="ID221" s="61" t="n">
        <v>0</v>
      </c>
      <c r="IE221" s="61">
        <f>IC221*ID221</f>
        <v/>
      </c>
      <c r="IF221" s="61" t="n"/>
      <c r="IG221" s="33" t="inlineStr">
        <is>
          <t>Cash</t>
        </is>
      </c>
      <c r="IH221" s="41">
        <f>1-SUM(IH209:IH219)</f>
        <v/>
      </c>
      <c r="II221" s="61" t="n">
        <v>0</v>
      </c>
      <c r="IJ221" s="61">
        <f>IH221*II221</f>
        <v/>
      </c>
      <c r="IK221" s="61" t="n"/>
      <c r="IL221" s="33" t="inlineStr">
        <is>
          <t>Cash</t>
        </is>
      </c>
      <c r="IM221" s="41">
        <f>1-SUM(IM209:IM219)</f>
        <v/>
      </c>
      <c r="IN221" s="61" t="n">
        <v>0</v>
      </c>
      <c r="IO221" s="61">
        <f>IM221*IN221</f>
        <v/>
      </c>
      <c r="IP221" s="61" t="n"/>
      <c r="IQ221" s="33" t="inlineStr">
        <is>
          <t>Cash</t>
        </is>
      </c>
      <c r="IR221" s="41">
        <f>1-SUM(IR209:IR219)</f>
        <v/>
      </c>
      <c r="IS221" s="61" t="n">
        <v>0</v>
      </c>
      <c r="IT221" s="61">
        <f>IR221*IS221</f>
        <v/>
      </c>
      <c r="IU221" s="61" t="n"/>
      <c r="IV221" s="33" t="inlineStr">
        <is>
          <t>Cash</t>
        </is>
      </c>
      <c r="IW221" s="41">
        <f>1-SUM(IW209:IW219)</f>
        <v/>
      </c>
      <c r="IX221" s="61" t="n">
        <v>0</v>
      </c>
      <c r="IY221" s="61">
        <f>IW221*IX221</f>
        <v/>
      </c>
      <c r="IZ221" s="61" t="n"/>
      <c r="JA221" s="33" t="inlineStr">
        <is>
          <t>Cash</t>
        </is>
      </c>
      <c r="JB221" s="41">
        <f>1-SUM(JB209:JB219)</f>
        <v/>
      </c>
      <c r="JC221" s="61" t="n">
        <v>0</v>
      </c>
      <c r="JD221" s="61">
        <f>JB221*JC221</f>
        <v/>
      </c>
      <c r="JE221" s="61" t="n"/>
      <c r="JF221" s="33" t="inlineStr">
        <is>
          <t>Cash</t>
        </is>
      </c>
      <c r="JG221" s="41">
        <f>1-SUM(JG209:JG219)</f>
        <v/>
      </c>
      <c r="JH221" s="61" t="n">
        <v>0</v>
      </c>
      <c r="JI221" s="61">
        <f>JG221*JH221</f>
        <v/>
      </c>
      <c r="JJ221" s="61" t="n"/>
      <c r="JK221" s="33" t="inlineStr">
        <is>
          <t>Cash</t>
        </is>
      </c>
      <c r="JL221" s="41">
        <f>1-SUM(JL209:JL219)</f>
        <v/>
      </c>
      <c r="JM221" s="61" t="n">
        <v>0</v>
      </c>
      <c r="JN221" s="61">
        <f>JL221*JM221</f>
        <v/>
      </c>
      <c r="JO221" s="61" t="n"/>
      <c r="JP221" s="33" t="inlineStr">
        <is>
          <t>Cash</t>
        </is>
      </c>
      <c r="JQ221" s="41">
        <f>1-SUM(JQ209:JQ219)</f>
        <v/>
      </c>
      <c r="JR221" s="61" t="n">
        <v>0</v>
      </c>
      <c r="JS221" s="61">
        <f>JQ221*JR221</f>
        <v/>
      </c>
      <c r="JT221" s="61" t="n"/>
      <c r="JU221" s="33" t="inlineStr">
        <is>
          <t>Cash</t>
        </is>
      </c>
      <c r="JV221" s="41">
        <f>1-SUM(JV209:JV219)</f>
        <v/>
      </c>
      <c r="JW221" s="61" t="n">
        <v>0</v>
      </c>
      <c r="JX221" s="61">
        <f>JV221*JW221</f>
        <v/>
      </c>
      <c r="JY221" s="61" t="n"/>
      <c r="JZ221" s="33" t="inlineStr">
        <is>
          <t>Cash</t>
        </is>
      </c>
      <c r="KA221" s="41">
        <f>1-SUM(KA209:KA219)</f>
        <v/>
      </c>
      <c r="KB221" s="61" t="n">
        <v>0</v>
      </c>
      <c r="KC221" s="61">
        <f>KA221*KB221</f>
        <v/>
      </c>
      <c r="KD221" s="61" t="n"/>
      <c r="KE221" s="33" t="inlineStr">
        <is>
          <t>Cash</t>
        </is>
      </c>
      <c r="KF221" s="41">
        <f>1-SUM(KF209:KF219)</f>
        <v/>
      </c>
      <c r="KG221" s="61" t="n">
        <v>0</v>
      </c>
      <c r="KH221" s="61">
        <f>KF221*KG221</f>
        <v/>
      </c>
      <c r="KI221" s="61" t="n"/>
      <c r="KJ221" s="33" t="inlineStr">
        <is>
          <t>Cash</t>
        </is>
      </c>
      <c r="KK221" s="41">
        <f>1-SUM(KK209:KK219)</f>
        <v/>
      </c>
      <c r="KL221" s="61" t="n">
        <v>0</v>
      </c>
      <c r="KM221" s="61">
        <f>KK221*KL221</f>
        <v/>
      </c>
      <c r="KN221" s="61" t="n"/>
      <c r="KO221" s="33" t="inlineStr">
        <is>
          <t>Cash</t>
        </is>
      </c>
      <c r="KP221" s="41">
        <f>1-SUM(KP209:KP219)</f>
        <v/>
      </c>
      <c r="KQ221" s="61" t="n">
        <v>0</v>
      </c>
      <c r="KR221" s="61">
        <f>KP221*KQ221</f>
        <v/>
      </c>
      <c r="KS221" s="61" t="n"/>
      <c r="KT221" s="33" t="inlineStr">
        <is>
          <t>Cash</t>
        </is>
      </c>
      <c r="KU221" s="41">
        <f>1-SUM(KU209:KU219)</f>
        <v/>
      </c>
      <c r="KV221" s="61" t="n">
        <v>0</v>
      </c>
      <c r="KW221" s="61">
        <f>KU221*KV221</f>
        <v/>
      </c>
      <c r="KX221" s="61" t="n"/>
      <c r="KY221" s="33" t="inlineStr">
        <is>
          <t>Cash</t>
        </is>
      </c>
      <c r="KZ221" s="41">
        <f>1-SUM(KZ209:KZ219)</f>
        <v/>
      </c>
      <c r="LA221" s="61" t="n">
        <v>0</v>
      </c>
      <c r="LB221" s="61">
        <f>KZ221*LA221</f>
        <v/>
      </c>
      <c r="LC221" s="61" t="n"/>
      <c r="LD221" s="33" t="inlineStr">
        <is>
          <t>Cash</t>
        </is>
      </c>
      <c r="LE221" s="41">
        <f>1-SUM(LE209:LE219)</f>
        <v/>
      </c>
      <c r="LF221" s="61" t="n">
        <v>0</v>
      </c>
      <c r="LG221" s="61">
        <f>LE221*LF221</f>
        <v/>
      </c>
      <c r="LH221" s="61" t="n"/>
      <c r="LI221" s="33" t="inlineStr">
        <is>
          <t>Cash</t>
        </is>
      </c>
      <c r="LJ221" s="41">
        <f>1-SUM(LJ209:LJ219)</f>
        <v/>
      </c>
      <c r="LK221" s="61" t="n">
        <v>0</v>
      </c>
      <c r="LL221" s="61">
        <f>LJ221*LK221</f>
        <v/>
      </c>
      <c r="LM221" s="61" t="n"/>
      <c r="LN221" s="33" t="inlineStr">
        <is>
          <t>Cash</t>
        </is>
      </c>
      <c r="LO221" s="41">
        <f>1-SUM(LO209:LO219)</f>
        <v/>
      </c>
      <c r="LP221" s="61" t="n">
        <v>0</v>
      </c>
      <c r="LQ221" s="61">
        <f>LO221*LP221</f>
        <v/>
      </c>
      <c r="LR221" s="61" t="n"/>
      <c r="LS221" s="33" t="inlineStr">
        <is>
          <t>Cash</t>
        </is>
      </c>
      <c r="LT221" s="41">
        <f>1-SUM(LT209:LT219)</f>
        <v/>
      </c>
      <c r="LU221" s="61" t="n">
        <v>0</v>
      </c>
      <c r="LV221" s="61">
        <f>LT221*LU221</f>
        <v/>
      </c>
      <c r="LW221" s="61" t="n"/>
      <c r="LX221" s="33" t="inlineStr">
        <is>
          <t>Cash</t>
        </is>
      </c>
      <c r="LY221" s="41">
        <f>1-SUM(LY209:LY219)</f>
        <v/>
      </c>
      <c r="LZ221" s="61" t="n">
        <v>0</v>
      </c>
      <c r="MA221" s="61">
        <f>LY221*LZ221</f>
        <v/>
      </c>
      <c r="MB221" s="61" t="n"/>
      <c r="MC221" s="33" t="inlineStr">
        <is>
          <t>Cash</t>
        </is>
      </c>
      <c r="MD221" s="41">
        <f>1-SUM(MD209:MD219)</f>
        <v/>
      </c>
      <c r="ME221" s="61" t="n">
        <v>0</v>
      </c>
      <c r="MF221" s="61">
        <f>MD221*ME221</f>
        <v/>
      </c>
      <c r="MG221" s="61" t="n"/>
      <c r="MH221" s="33" t="inlineStr">
        <is>
          <t>Cash</t>
        </is>
      </c>
      <c r="MI221" s="41" t="n">
        <v>0.01949999999999996</v>
      </c>
      <c r="MJ221" s="61" t="n">
        <v>0</v>
      </c>
      <c r="MK221" s="61">
        <f>MI221*MJ221</f>
        <v/>
      </c>
      <c r="ML221" s="61" t="n"/>
      <c r="MM221" s="33" t="inlineStr">
        <is>
          <t>Cash</t>
        </is>
      </c>
      <c r="MN221" s="41" t="n">
        <v>0.01949999999999996</v>
      </c>
      <c r="MO221" s="61" t="n">
        <v>0</v>
      </c>
      <c r="MP221" s="61">
        <f>MN221*MO221</f>
        <v/>
      </c>
      <c r="MQ221" s="33" t="n"/>
      <c r="MR221" s="33" t="inlineStr">
        <is>
          <t>Cash</t>
        </is>
      </c>
      <c r="MS221" s="41">
        <f>1-SUM(MS209:MS219)</f>
        <v/>
      </c>
      <c r="MT221" s="61" t="n">
        <v>0</v>
      </c>
      <c r="MU221" s="61">
        <f>MS221*MT221</f>
        <v/>
      </c>
      <c r="MV221" s="61" t="n"/>
      <c r="MW221" s="33" t="inlineStr">
        <is>
          <t>Cash</t>
        </is>
      </c>
      <c r="MX221" s="41">
        <f>1-SUM(MX209:MX219)</f>
        <v/>
      </c>
      <c r="MY221" s="61" t="n">
        <v>0</v>
      </c>
      <c r="MZ221" s="61">
        <f>MX221*MY221</f>
        <v/>
      </c>
      <c r="NA221" s="33" t="n"/>
      <c r="NB221" s="33" t="inlineStr">
        <is>
          <t>Cash</t>
        </is>
      </c>
      <c r="NC221" s="41">
        <f>1-SUM(NC209:NC219)</f>
        <v/>
      </c>
      <c r="ND221" s="61" t="n">
        <v>0</v>
      </c>
      <c r="NE221" s="61">
        <f>NC221*ND221</f>
        <v/>
      </c>
      <c r="NF221" s="33" t="n"/>
      <c r="NG221" s="33" t="inlineStr">
        <is>
          <t>Cash</t>
        </is>
      </c>
      <c r="NH221" s="41">
        <f>1-SUM(NH209:NH219)</f>
        <v/>
      </c>
      <c r="NI221" s="61" t="n">
        <v>0</v>
      </c>
      <c r="NJ221" s="61">
        <f>NH221*NI221</f>
        <v/>
      </c>
      <c r="NK221" s="33" t="n"/>
      <c r="NL221" s="33" t="inlineStr">
        <is>
          <t>Cash</t>
        </is>
      </c>
      <c r="NM221" s="41" t="n">
        <v>0.01989999999999992</v>
      </c>
      <c r="NN221" s="61" t="n">
        <v>0</v>
      </c>
      <c r="NO221" s="61">
        <f>NM221*NN221</f>
        <v/>
      </c>
      <c r="NP221" s="33" t="n"/>
      <c r="NQ221" s="33" t="inlineStr">
        <is>
          <t>Cash</t>
        </is>
      </c>
      <c r="NR221" s="41">
        <f>1-SUM(NR209:NR219)</f>
        <v/>
      </c>
      <c r="NS221" s="61" t="n">
        <v>0</v>
      </c>
      <c r="NT221" s="61">
        <f>NR221*NS221</f>
        <v/>
      </c>
      <c r="NU221" s="33" t="n"/>
      <c r="NV221" s="33" t="inlineStr">
        <is>
          <t>Cash</t>
        </is>
      </c>
      <c r="NW221" s="41">
        <f>1-SUM(NW209:NW219)</f>
        <v/>
      </c>
      <c r="NX221" s="61" t="n">
        <v>0</v>
      </c>
      <c r="NY221" s="61">
        <f>NW221*NX221</f>
        <v/>
      </c>
      <c r="NZ221" s="33" t="n"/>
      <c r="OA221" s="33" t="inlineStr">
        <is>
          <t>Cash</t>
        </is>
      </c>
      <c r="OB221" s="41">
        <f>1-SUM(OB209:OB219)</f>
        <v/>
      </c>
      <c r="OC221" s="61" t="n">
        <v>0</v>
      </c>
      <c r="OD221" s="61">
        <f>OB221*OC221</f>
        <v/>
      </c>
      <c r="OE221" s="33" t="n"/>
      <c r="OF221" s="33" t="inlineStr">
        <is>
          <t>Cash</t>
        </is>
      </c>
      <c r="OG221" s="41">
        <f>1-SUM(OG209:OG219)</f>
        <v/>
      </c>
      <c r="OH221" s="61" t="n">
        <v>0</v>
      </c>
      <c r="OI221" s="61">
        <f>OG221*OH221</f>
        <v/>
      </c>
      <c r="OJ221" s="33" t="n"/>
      <c r="OK221" s="33" t="inlineStr">
        <is>
          <t>Cash</t>
        </is>
      </c>
      <c r="OL221" s="41">
        <f>1-SUM(OL209:OL219)</f>
        <v/>
      </c>
      <c r="OM221" s="61" t="n">
        <v>0</v>
      </c>
      <c r="ON221" s="61">
        <f>OL221*OM221</f>
        <v/>
      </c>
      <c r="OO221" s="33" t="n"/>
      <c r="OP221" s="33" t="inlineStr">
        <is>
          <t>Cash</t>
        </is>
      </c>
      <c r="OQ221" s="41">
        <f>1-SUM(OQ209:OQ219)</f>
        <v/>
      </c>
      <c r="OR221" s="61" t="n">
        <v>0</v>
      </c>
      <c r="OS221" s="61">
        <f>OQ221*OR221</f>
        <v/>
      </c>
      <c r="OT221" s="33" t="n"/>
      <c r="OU221" s="33" t="inlineStr">
        <is>
          <t>Cash</t>
        </is>
      </c>
      <c r="OV221" s="41">
        <f>1-SUM(OV209:OV219)</f>
        <v/>
      </c>
      <c r="OW221" s="61" t="n">
        <v>0</v>
      </c>
      <c r="OX221" s="61">
        <f>OV221*OW221</f>
        <v/>
      </c>
      <c r="OY221" s="33" t="n"/>
      <c r="OZ221" s="33" t="inlineStr">
        <is>
          <t>Cash</t>
        </is>
      </c>
      <c r="PA221" s="41">
        <f>1-SUM(PA209:PA219)</f>
        <v/>
      </c>
      <c r="PB221" s="61" t="n">
        <v>0</v>
      </c>
      <c r="PC221" s="61">
        <f>PA221*PB221</f>
        <v/>
      </c>
      <c r="PD221" s="33" t="n"/>
      <c r="PE221" s="33" t="inlineStr">
        <is>
          <t>Cash</t>
        </is>
      </c>
      <c r="PF221" s="41">
        <f>1-SUM(PF209:PF219)</f>
        <v/>
      </c>
      <c r="PG221" s="61" t="n">
        <v>0</v>
      </c>
      <c r="PH221" s="61">
        <f>PF221*PG221</f>
        <v/>
      </c>
      <c r="PI221" s="33" t="n"/>
      <c r="PJ221" s="33" t="inlineStr">
        <is>
          <t>Cash</t>
        </is>
      </c>
      <c r="PK221" s="41">
        <f>1-SUM(PK209:PK219)</f>
        <v/>
      </c>
      <c r="PL221" s="61" t="n">
        <v>0</v>
      </c>
      <c r="PM221" s="61">
        <f>PK221*PL221</f>
        <v/>
      </c>
      <c r="PN221" s="33" t="n"/>
      <c r="PO221" s="33" t="inlineStr">
        <is>
          <t>Cash</t>
        </is>
      </c>
      <c r="PP221" s="41">
        <f>1-SUM(PP209:PP219)</f>
        <v/>
      </c>
      <c r="PQ221" s="61" t="n">
        <v>0</v>
      </c>
      <c r="PR221" s="61">
        <f>PP221*PQ221</f>
        <v/>
      </c>
      <c r="PS221" s="33" t="n"/>
      <c r="PT221" s="33" t="inlineStr">
        <is>
          <t>Cash</t>
        </is>
      </c>
      <c r="PU221" s="41">
        <f>1-SUM(PU209:PU219)</f>
        <v/>
      </c>
      <c r="PV221" s="61" t="n">
        <v>0</v>
      </c>
      <c r="PW221" s="61">
        <f>PU221*PV221</f>
        <v/>
      </c>
      <c r="PX221" s="33" t="n"/>
      <c r="PY221" s="33" t="inlineStr">
        <is>
          <t>Cash</t>
        </is>
      </c>
      <c r="PZ221" s="41">
        <f>1-SUM(PZ209:PZ219)</f>
        <v/>
      </c>
      <c r="QA221" s="61" t="n">
        <v>0</v>
      </c>
      <c r="QB221" s="61">
        <f>PZ221*QA221</f>
        <v/>
      </c>
      <c r="QC221" s="33" t="n"/>
      <c r="QD221" s="33" t="inlineStr">
        <is>
          <t>Cash</t>
        </is>
      </c>
      <c r="QE221" s="41">
        <f>1-SUM(QE209:QE219)</f>
        <v/>
      </c>
      <c r="QF221" s="61" t="n">
        <v>0</v>
      </c>
      <c r="QG221" s="61">
        <f>QE221*QF221</f>
        <v/>
      </c>
      <c r="QH221" s="61" t="n"/>
      <c r="QI221" s="33" t="inlineStr">
        <is>
          <t>Cash</t>
        </is>
      </c>
      <c r="QJ221" s="41" t="n">
        <v>0.02</v>
      </c>
      <c r="QK221" s="61" t="n">
        <v>0</v>
      </c>
      <c r="QL221" s="61">
        <f>QJ221*QK221</f>
        <v/>
      </c>
      <c r="QM221" s="33" t="n"/>
      <c r="QN221" s="33" t="inlineStr">
        <is>
          <t>Cash</t>
        </is>
      </c>
      <c r="QO221" s="41" t="n">
        <v>0.02</v>
      </c>
      <c r="QP221" s="61" t="n">
        <v>0</v>
      </c>
      <c r="QQ221" s="61">
        <f>QO221*QP221</f>
        <v/>
      </c>
      <c r="QR221" s="33" t="n"/>
      <c r="QS221" s="33" t="inlineStr">
        <is>
          <t>Cash</t>
        </is>
      </c>
      <c r="QT221" s="41" t="n">
        <v>0.02</v>
      </c>
      <c r="QU221" s="61" t="n">
        <v>0</v>
      </c>
      <c r="QV221" s="61">
        <f>QT221*QU221</f>
        <v/>
      </c>
      <c r="QW221" s="33" t="n"/>
      <c r="QX221" s="33" t="inlineStr">
        <is>
          <t>Cash</t>
        </is>
      </c>
      <c r="QY221" s="41" t="n">
        <v>0.02</v>
      </c>
      <c r="QZ221" s="61" t="n">
        <v>0</v>
      </c>
      <c r="RA221" s="61">
        <f>QY221*QZ221</f>
        <v/>
      </c>
      <c r="RB221" s="33" t="n"/>
      <c r="RC221" s="33" t="inlineStr">
        <is>
          <t>Cash</t>
        </is>
      </c>
      <c r="RD221" s="41" t="n">
        <v>0.02</v>
      </c>
      <c r="RE221" s="61" t="n">
        <v>0</v>
      </c>
      <c r="RF221" s="61">
        <f>RD221*RE221</f>
        <v/>
      </c>
      <c r="RG221" s="33" t="n"/>
      <c r="RH221" s="33" t="inlineStr">
        <is>
          <t>Cash</t>
        </is>
      </c>
      <c r="RI221" s="41" t="n">
        <v>0.02</v>
      </c>
      <c r="RJ221" s="61" t="n">
        <v>0</v>
      </c>
      <c r="RK221" s="61">
        <f>RI221*RJ221</f>
        <v/>
      </c>
      <c r="RM221" s="42" t="n">
        <v>0.02</v>
      </c>
    </row>
    <row r="222">
      <c r="LT222" s="34" t="n"/>
      <c r="LY222" s="34" t="n"/>
      <c r="MD222" s="34" t="n"/>
      <c r="MI222" s="34" t="n"/>
      <c r="MN222" s="34" t="n"/>
      <c r="MS222" s="34" t="n"/>
      <c r="MX222" s="34" t="n"/>
      <c r="NC222" s="41" t="n"/>
      <c r="NH222" s="41" t="n"/>
      <c r="NM222" s="41" t="n"/>
      <c r="NR222" s="41" t="n"/>
      <c r="NW222" s="41" t="n"/>
      <c r="OB222" s="41" t="n"/>
      <c r="OG222" s="41" t="n"/>
      <c r="OL222" s="41" t="n"/>
      <c r="OQ222" s="41" t="n"/>
      <c r="OV222" s="41" t="n"/>
      <c r="PF222" s="41" t="n"/>
      <c r="PK222" s="41" t="n"/>
      <c r="PP222" s="41" t="n"/>
      <c r="PU222" s="41" t="n"/>
      <c r="PZ222" s="41" t="n"/>
      <c r="QE222" s="41" t="n"/>
      <c r="QJ222" s="41" t="n"/>
      <c r="QO222" s="41" t="n"/>
      <c r="QT222" s="41" t="n"/>
      <c r="QY222" s="41" t="n"/>
      <c r="RD222" s="41" t="n"/>
      <c r="RI222" s="41" t="n"/>
    </row>
    <row r="223">
      <c r="BN223" s="33" t="inlineStr">
        <is>
          <t>Total</t>
        </is>
      </c>
      <c r="BO223" s="48">
        <f>SUM(BO209:BO222)</f>
        <v/>
      </c>
      <c r="BP223" s="33" t="n"/>
      <c r="BQ223" s="46">
        <f>SUM(BQ209:BQ221)</f>
        <v/>
      </c>
      <c r="BR223" s="46" t="n"/>
      <c r="BS223" s="33" t="inlineStr">
        <is>
          <t>Total</t>
        </is>
      </c>
      <c r="BT223" s="48">
        <f>SUM(BT209:BT222)</f>
        <v/>
      </c>
      <c r="BU223" s="33" t="n"/>
      <c r="BV223" s="46">
        <f>SUM(BV209:BV221)</f>
        <v/>
      </c>
      <c r="BW223" s="46" t="n"/>
      <c r="BX223" s="33" t="inlineStr">
        <is>
          <t>Total</t>
        </is>
      </c>
      <c r="BY223" s="48">
        <f>SUM(BY209:BY222)</f>
        <v/>
      </c>
      <c r="BZ223" s="33" t="n"/>
      <c r="CA223" s="46">
        <f>SUM(CA209:CA221)</f>
        <v/>
      </c>
      <c r="CB223" s="46" t="n"/>
      <c r="CC223" s="33" t="inlineStr">
        <is>
          <t>Total</t>
        </is>
      </c>
      <c r="CD223" s="48">
        <f>SUM(CD209:CD222)</f>
        <v/>
      </c>
      <c r="CE223" s="33" t="n"/>
      <c r="CF223" s="46">
        <f>SUM(CF209:CF221)</f>
        <v/>
      </c>
      <c r="CG223" s="46" t="n"/>
      <c r="CH223" s="33" t="inlineStr">
        <is>
          <t>Total</t>
        </is>
      </c>
      <c r="CI223" s="48">
        <f>SUM(CI209:CI222)</f>
        <v/>
      </c>
      <c r="CJ223" s="33" t="n"/>
      <c r="CK223" s="46">
        <f>SUM(CK209:CK221)</f>
        <v/>
      </c>
      <c r="CL223" s="46" t="n"/>
      <c r="CM223" s="33" t="inlineStr">
        <is>
          <t>Total</t>
        </is>
      </c>
      <c r="CN223" s="48">
        <f>SUM(CN209:CN222)</f>
        <v/>
      </c>
      <c r="CO223" s="33" t="n"/>
      <c r="CP223" s="46">
        <f>SUM(CP209:CP221)</f>
        <v/>
      </c>
      <c r="CQ223" s="46" t="n"/>
      <c r="CR223" s="33" t="inlineStr">
        <is>
          <t>Total</t>
        </is>
      </c>
      <c r="CS223" s="48">
        <f>SUM(CS209:CS222)</f>
        <v/>
      </c>
      <c r="CT223" s="33" t="n"/>
      <c r="CU223" s="46">
        <f>SUM(CU209:CU221)</f>
        <v/>
      </c>
      <c r="CV223" s="46" t="n"/>
      <c r="CW223" s="33" t="inlineStr">
        <is>
          <t>Total</t>
        </is>
      </c>
      <c r="CX223" s="48">
        <f>SUM(CX209:CX222)</f>
        <v/>
      </c>
      <c r="CY223" s="33" t="n"/>
      <c r="CZ223" s="46">
        <f>SUM(CZ209:CZ221)</f>
        <v/>
      </c>
      <c r="DA223" s="46" t="n"/>
      <c r="DB223" s="33" t="inlineStr">
        <is>
          <t>Total</t>
        </is>
      </c>
      <c r="DC223" s="48">
        <f>SUM(DC209:DC222)</f>
        <v/>
      </c>
      <c r="DD223" s="33" t="n"/>
      <c r="DE223" s="46">
        <f>SUM(DE209:DE221)</f>
        <v/>
      </c>
      <c r="DF223" s="46" t="n"/>
      <c r="DG223" s="33" t="inlineStr">
        <is>
          <t>Total</t>
        </is>
      </c>
      <c r="DH223" s="48">
        <f>SUM(DH209:DH222)</f>
        <v/>
      </c>
      <c r="DI223" s="33" t="n"/>
      <c r="DJ223" s="46">
        <f>SUM(DJ209:DJ221)</f>
        <v/>
      </c>
      <c r="DK223" s="46" t="n"/>
      <c r="DL223" s="33" t="inlineStr">
        <is>
          <t>Total</t>
        </is>
      </c>
      <c r="DM223" s="48">
        <f>SUM(DM209:DM222)</f>
        <v/>
      </c>
      <c r="DN223" s="33" t="n"/>
      <c r="DO223" s="46">
        <f>SUM(DO209:DO221)</f>
        <v/>
      </c>
      <c r="DP223" s="46" t="n"/>
      <c r="DQ223" s="33" t="inlineStr">
        <is>
          <t>Total</t>
        </is>
      </c>
      <c r="DR223" s="48">
        <f>SUM(DR209:DR222)</f>
        <v/>
      </c>
      <c r="DS223" s="33" t="n"/>
      <c r="DT223" s="46">
        <f>SUM(DT209:DT221)</f>
        <v/>
      </c>
      <c r="DU223" s="46" t="n"/>
      <c r="DV223" s="33" t="inlineStr">
        <is>
          <t>Total</t>
        </is>
      </c>
      <c r="DW223" s="48">
        <f>SUM(DW209:DW222)</f>
        <v/>
      </c>
      <c r="DX223" s="33" t="n"/>
      <c r="DY223" s="46">
        <f>SUM(DY209:DY221)</f>
        <v/>
      </c>
      <c r="DZ223" s="46" t="n"/>
      <c r="EA223" s="33" t="inlineStr">
        <is>
          <t>Total</t>
        </is>
      </c>
      <c r="EB223" s="48">
        <f>SUM(EB209:EB222)</f>
        <v/>
      </c>
      <c r="EC223" s="33" t="n"/>
      <c r="ED223" s="46">
        <f>SUM(ED209:ED221)</f>
        <v/>
      </c>
      <c r="EE223" s="46" t="n"/>
      <c r="EF223" s="33" t="inlineStr">
        <is>
          <t>Total</t>
        </is>
      </c>
      <c r="EG223" s="48">
        <f>SUM(EG209:EG222)</f>
        <v/>
      </c>
      <c r="EH223" s="33" t="n"/>
      <c r="EI223" s="46">
        <f>SUM(EI209:EI221)</f>
        <v/>
      </c>
      <c r="EJ223" s="46" t="n"/>
      <c r="EK223" s="33" t="inlineStr">
        <is>
          <t>Total</t>
        </is>
      </c>
      <c r="EL223" s="48">
        <f>SUM(EL209:EL222)</f>
        <v/>
      </c>
      <c r="EM223" s="33" t="n"/>
      <c r="EN223" s="46">
        <f>SUM(EN209:EN221)</f>
        <v/>
      </c>
      <c r="EO223" s="46" t="n"/>
      <c r="EP223" s="33" t="inlineStr">
        <is>
          <t>Total</t>
        </is>
      </c>
      <c r="EQ223" s="48">
        <f>SUM(EQ209:EQ222)</f>
        <v/>
      </c>
      <c r="ER223" s="33" t="n"/>
      <c r="ES223" s="46">
        <f>SUM(ES209:ES221)</f>
        <v/>
      </c>
      <c r="ET223" s="46" t="n"/>
      <c r="EU223" s="33" t="inlineStr">
        <is>
          <t>Total</t>
        </is>
      </c>
      <c r="EV223" s="48">
        <f>SUM(EV209:EV222)</f>
        <v/>
      </c>
      <c r="EW223" s="33" t="n"/>
      <c r="EX223" s="46">
        <f>SUM(EX209:EX221)</f>
        <v/>
      </c>
      <c r="EY223" s="46" t="n"/>
      <c r="EZ223" s="33" t="inlineStr">
        <is>
          <t>Total</t>
        </is>
      </c>
      <c r="FA223" s="48">
        <f>SUM(FA209:FA222)</f>
        <v/>
      </c>
      <c r="FB223" s="33" t="n"/>
      <c r="FC223" s="46">
        <f>SUM(FC209:FC221)</f>
        <v/>
      </c>
      <c r="FD223" s="46" t="n"/>
      <c r="FE223" s="33" t="inlineStr">
        <is>
          <t>Total</t>
        </is>
      </c>
      <c r="FF223" s="48">
        <f>SUM(FF209:FF222)</f>
        <v/>
      </c>
      <c r="FG223" s="33" t="n"/>
      <c r="FH223" s="46">
        <f>SUM(FH209:FH221)</f>
        <v/>
      </c>
      <c r="FI223" s="46" t="n"/>
      <c r="FJ223" s="33" t="inlineStr">
        <is>
          <t>Total</t>
        </is>
      </c>
      <c r="FK223" s="48">
        <f>SUM(FK209:FK222)</f>
        <v/>
      </c>
      <c r="FL223" s="33" t="n"/>
      <c r="FM223" s="46">
        <f>SUM(FM209:FM221)</f>
        <v/>
      </c>
      <c r="FN223" s="46" t="n"/>
      <c r="FO223" s="33" t="inlineStr">
        <is>
          <t>Total</t>
        </is>
      </c>
      <c r="FP223" s="48">
        <f>SUM(FP209:FP222)</f>
        <v/>
      </c>
      <c r="FQ223" s="33" t="n"/>
      <c r="FR223" s="46">
        <f>SUM(FR209:FR221)</f>
        <v/>
      </c>
      <c r="FS223" s="46" t="n"/>
      <c r="FT223" s="33" t="inlineStr">
        <is>
          <t>Total</t>
        </is>
      </c>
      <c r="FU223" s="48">
        <f>SUM(FU209:FU222)</f>
        <v/>
      </c>
      <c r="FV223" s="33" t="n"/>
      <c r="FW223" s="46">
        <f>SUM(FW209:FW221)</f>
        <v/>
      </c>
      <c r="FX223" s="46" t="n"/>
      <c r="FY223" s="33" t="inlineStr">
        <is>
          <t>Total</t>
        </is>
      </c>
      <c r="FZ223" s="53">
        <f>SUM(FZ209:FZ222)</f>
        <v/>
      </c>
      <c r="GA223" s="33" t="n"/>
      <c r="GB223" s="46">
        <f>SUM(GB209:GB221)</f>
        <v/>
      </c>
      <c r="GC223" s="46" t="n"/>
      <c r="GD223" s="33" t="inlineStr">
        <is>
          <t>Total</t>
        </is>
      </c>
      <c r="GE223" s="53">
        <f>SUM(GE209:GE222)</f>
        <v/>
      </c>
      <c r="GF223" s="33" t="n"/>
      <c r="GG223" s="46">
        <f>SUM(GG209:GG221)</f>
        <v/>
      </c>
      <c r="GH223" s="46" t="n"/>
      <c r="GI223" s="33" t="inlineStr">
        <is>
          <t>Total</t>
        </is>
      </c>
      <c r="GJ223" s="53">
        <f>SUM(GJ209:GJ222)</f>
        <v/>
      </c>
      <c r="GK223" s="33" t="n"/>
      <c r="GL223" s="46">
        <f>SUM(GL209:GL221)</f>
        <v/>
      </c>
      <c r="GM223" s="46" t="n"/>
      <c r="GN223" s="33" t="inlineStr">
        <is>
          <t>Total</t>
        </is>
      </c>
      <c r="GO223" s="53">
        <f>SUM(GO209:GO222)</f>
        <v/>
      </c>
      <c r="GP223" s="33" t="n"/>
      <c r="GQ223" s="46">
        <f>SUM(GQ209:GQ221)</f>
        <v/>
      </c>
      <c r="GR223" s="46" t="n"/>
      <c r="GS223" s="33" t="inlineStr">
        <is>
          <t>Total</t>
        </is>
      </c>
      <c r="GT223" s="53">
        <f>SUM(GT209:GT222)</f>
        <v/>
      </c>
      <c r="GU223" s="33" t="n"/>
      <c r="GV223" s="46">
        <f>SUM(GV209:GV221)</f>
        <v/>
      </c>
      <c r="GW223" s="46" t="n"/>
      <c r="GX223" s="33" t="inlineStr">
        <is>
          <t>Total</t>
        </is>
      </c>
      <c r="GY223" s="53">
        <f>SUM(GY209:GY222)</f>
        <v/>
      </c>
      <c r="GZ223" s="33" t="n"/>
      <c r="HA223" s="46">
        <f>SUM(HA209:HA221)</f>
        <v/>
      </c>
      <c r="HB223" s="46" t="n"/>
      <c r="HC223" s="33" t="inlineStr">
        <is>
          <t>Total</t>
        </is>
      </c>
      <c r="HD223" s="53">
        <f>SUM(HD209:HD222)</f>
        <v/>
      </c>
      <c r="HE223" s="33" t="n"/>
      <c r="HF223" s="46">
        <f>SUM(HF209:HF221)</f>
        <v/>
      </c>
      <c r="HG223" s="46" t="n"/>
      <c r="HH223" s="33" t="inlineStr">
        <is>
          <t>Total</t>
        </is>
      </c>
      <c r="HI223" s="53">
        <f>SUM(HI209:HI222)</f>
        <v/>
      </c>
      <c r="HJ223" s="33" t="n"/>
      <c r="HK223" s="46">
        <f>SUM(HK209:HK221)</f>
        <v/>
      </c>
      <c r="HL223" s="46" t="n"/>
      <c r="HM223" s="33" t="inlineStr">
        <is>
          <t>Total</t>
        </is>
      </c>
      <c r="HN223" s="53">
        <f>SUM(HN209:HN222)</f>
        <v/>
      </c>
      <c r="HO223" s="33" t="n"/>
      <c r="HP223" s="46">
        <f>SUM(HP209:HP221)</f>
        <v/>
      </c>
      <c r="HQ223" s="46" t="n"/>
      <c r="HR223" s="33" t="inlineStr">
        <is>
          <t>Total</t>
        </is>
      </c>
      <c r="HS223" s="53">
        <f>SUM(HS209:HS222)</f>
        <v/>
      </c>
      <c r="HT223" s="33" t="n"/>
      <c r="HU223" s="46">
        <f>SUM(HU209:HU221)</f>
        <v/>
      </c>
      <c r="HV223" s="46" t="n"/>
      <c r="HW223" s="33" t="inlineStr">
        <is>
          <t>Total</t>
        </is>
      </c>
      <c r="HX223" s="53">
        <f>SUM(HX209:HX222)</f>
        <v/>
      </c>
      <c r="HY223" s="33" t="n"/>
      <c r="HZ223" s="46">
        <f>SUM(HZ209:HZ221)</f>
        <v/>
      </c>
      <c r="IA223" s="46" t="n"/>
      <c r="IB223" s="33" t="inlineStr">
        <is>
          <t>Total</t>
        </is>
      </c>
      <c r="IC223" s="53">
        <f>SUM(IC209:IC222)</f>
        <v/>
      </c>
      <c r="ID223" s="33" t="n"/>
      <c r="IE223" s="46">
        <f>SUM(IE209:IE221)</f>
        <v/>
      </c>
      <c r="IF223" s="46" t="n"/>
      <c r="IG223" s="33" t="inlineStr">
        <is>
          <t>Total</t>
        </is>
      </c>
      <c r="IH223" s="53">
        <f>SUM(IH209:IH222)</f>
        <v/>
      </c>
      <c r="II223" s="33" t="n"/>
      <c r="IJ223" s="46">
        <f>SUM(IJ209:IJ221)</f>
        <v/>
      </c>
      <c r="IK223" s="46" t="n"/>
      <c r="IL223" s="33" t="inlineStr">
        <is>
          <t>Total</t>
        </is>
      </c>
      <c r="IM223" s="53">
        <f>SUM(IM209:IM222)</f>
        <v/>
      </c>
      <c r="IN223" s="33" t="n"/>
      <c r="IO223" s="46">
        <f>SUM(IO209:IO221)</f>
        <v/>
      </c>
      <c r="IP223" s="46" t="n"/>
      <c r="IQ223" s="33" t="inlineStr">
        <is>
          <t>Total</t>
        </is>
      </c>
      <c r="IR223" s="53">
        <f>SUM(IR209:IR222)</f>
        <v/>
      </c>
      <c r="IS223" s="33" t="n"/>
      <c r="IT223" s="46">
        <f>SUM(IT209:IT221)</f>
        <v/>
      </c>
      <c r="IU223" s="46" t="n"/>
      <c r="IV223" s="33" t="inlineStr">
        <is>
          <t>Total</t>
        </is>
      </c>
      <c r="IW223" s="53">
        <f>SUM(IW209:IW222)</f>
        <v/>
      </c>
      <c r="IX223" s="33" t="n"/>
      <c r="IY223" s="46">
        <f>SUM(IY209:IY221)</f>
        <v/>
      </c>
      <c r="IZ223" s="46" t="n"/>
      <c r="JA223" s="33" t="inlineStr">
        <is>
          <t>Total</t>
        </is>
      </c>
      <c r="JB223" s="53">
        <f>SUM(JB209:JB222)</f>
        <v/>
      </c>
      <c r="JC223" s="33" t="n"/>
      <c r="JD223" s="46">
        <f>SUM(JD209:JD221)</f>
        <v/>
      </c>
      <c r="JE223" s="46" t="n"/>
      <c r="JF223" s="33" t="inlineStr">
        <is>
          <t>Total</t>
        </is>
      </c>
      <c r="JG223" s="53">
        <f>SUM(JG209:JG222)</f>
        <v/>
      </c>
      <c r="JH223" s="33" t="n"/>
      <c r="JI223" s="46">
        <f>SUM(JI209:JI221)</f>
        <v/>
      </c>
      <c r="JJ223" s="46" t="n"/>
      <c r="JK223" s="33" t="inlineStr">
        <is>
          <t>Total</t>
        </is>
      </c>
      <c r="JL223" s="53">
        <f>SUM(JL209:JL222)</f>
        <v/>
      </c>
      <c r="JM223" s="33" t="n"/>
      <c r="JN223" s="46">
        <f>SUM(JN209:JN221)</f>
        <v/>
      </c>
      <c r="JO223" s="46" t="n"/>
      <c r="JP223" s="33" t="inlineStr">
        <is>
          <t>Total</t>
        </is>
      </c>
      <c r="JQ223" s="53">
        <f>SUM(JQ209:JQ222)</f>
        <v/>
      </c>
      <c r="JR223" s="33" t="n"/>
      <c r="JS223" s="46">
        <f>SUM(JS209:JS221)</f>
        <v/>
      </c>
      <c r="JT223" s="46" t="n"/>
      <c r="JU223" s="33" t="inlineStr">
        <is>
          <t>Total</t>
        </is>
      </c>
      <c r="JV223" s="53">
        <f>SUM(JV209:JV222)</f>
        <v/>
      </c>
      <c r="JW223" s="33" t="n"/>
      <c r="JX223" s="46">
        <f>SUM(JX209:JX221)</f>
        <v/>
      </c>
      <c r="JY223" s="46" t="n"/>
      <c r="JZ223" s="33" t="inlineStr">
        <is>
          <t>Total</t>
        </is>
      </c>
      <c r="KA223" s="53">
        <f>SUM(KA209:KA222)</f>
        <v/>
      </c>
      <c r="KB223" s="33" t="n"/>
      <c r="KC223" s="46">
        <f>SUM(KC209:KC221)</f>
        <v/>
      </c>
      <c r="KD223" s="46" t="n"/>
      <c r="KE223" s="33" t="inlineStr">
        <is>
          <t>Total</t>
        </is>
      </c>
      <c r="KF223" s="53">
        <f>SUM(KF209:KF222)</f>
        <v/>
      </c>
      <c r="KG223" s="33" t="n"/>
      <c r="KH223" s="46">
        <f>SUM(KH209:KH221)</f>
        <v/>
      </c>
      <c r="KI223" s="46" t="n"/>
      <c r="KJ223" s="33" t="inlineStr">
        <is>
          <t>Total</t>
        </is>
      </c>
      <c r="KK223" s="53">
        <f>SUM(KK209:KK222)</f>
        <v/>
      </c>
      <c r="KL223" s="33" t="n"/>
      <c r="KM223" s="46">
        <f>SUM(KM209:KM221)</f>
        <v/>
      </c>
      <c r="KN223" s="46" t="n"/>
      <c r="KO223" s="33" t="inlineStr">
        <is>
          <t>Total</t>
        </is>
      </c>
      <c r="KP223" s="53">
        <f>SUM(KP209:KP222)</f>
        <v/>
      </c>
      <c r="KQ223" s="33" t="n"/>
      <c r="KR223" s="46">
        <f>SUM(KR209:KR221)</f>
        <v/>
      </c>
      <c r="KS223" s="46" t="n"/>
      <c r="KT223" s="33" t="inlineStr">
        <is>
          <t>Total</t>
        </is>
      </c>
      <c r="KU223" s="53">
        <f>SUM(KU209:KU222)</f>
        <v/>
      </c>
      <c r="KV223" s="33" t="n"/>
      <c r="KW223" s="46">
        <f>SUM(KW209:KW221)</f>
        <v/>
      </c>
      <c r="KX223" s="46" t="n"/>
      <c r="KY223" s="33" t="inlineStr">
        <is>
          <t>Total</t>
        </is>
      </c>
      <c r="KZ223" s="53">
        <f>SUM(KZ209:KZ222)</f>
        <v/>
      </c>
      <c r="LA223" s="33" t="n"/>
      <c r="LB223" s="46">
        <f>SUM(LB209:LB221)</f>
        <v/>
      </c>
      <c r="LC223" s="46" t="n"/>
      <c r="LD223" s="33" t="inlineStr">
        <is>
          <t>Total</t>
        </is>
      </c>
      <c r="LE223" s="53">
        <f>SUM(LE209:LE222)</f>
        <v/>
      </c>
      <c r="LF223" s="33" t="n"/>
      <c r="LG223" s="46">
        <f>SUM(LG209:LG221)</f>
        <v/>
      </c>
      <c r="LH223" s="46" t="n"/>
      <c r="LI223" s="33" t="inlineStr">
        <is>
          <t>Total</t>
        </is>
      </c>
      <c r="LJ223" s="53">
        <f>SUM(LJ209:LJ222)</f>
        <v/>
      </c>
      <c r="LK223" s="33" t="n"/>
      <c r="LL223" s="46">
        <f>SUM(LL209:LL221)</f>
        <v/>
      </c>
      <c r="LM223" s="46" t="n"/>
      <c r="LN223" s="33" t="inlineStr">
        <is>
          <t>Total</t>
        </is>
      </c>
      <c r="LO223" s="53">
        <f>SUM(LO209:LO222)</f>
        <v/>
      </c>
      <c r="LP223" s="33" t="n"/>
      <c r="LQ223" s="46">
        <f>SUM(LQ209:LQ221)</f>
        <v/>
      </c>
      <c r="LR223" s="46" t="n"/>
      <c r="LS223" s="33" t="inlineStr">
        <is>
          <t>Total</t>
        </is>
      </c>
      <c r="LT223" s="53">
        <f>SUM(LT209:LT222)</f>
        <v/>
      </c>
      <c r="LU223" s="33" t="n"/>
      <c r="LV223" s="46">
        <f>SUM(LV209:LV221)</f>
        <v/>
      </c>
      <c r="LW223" s="46" t="n"/>
      <c r="LX223" s="33" t="inlineStr">
        <is>
          <t>Total</t>
        </is>
      </c>
      <c r="LY223" s="53">
        <f>SUM(LY209:LY222)</f>
        <v/>
      </c>
      <c r="LZ223" s="33" t="n"/>
      <c r="MA223" s="46">
        <f>SUM(MA209:MA221)</f>
        <v/>
      </c>
      <c r="MB223" s="46" t="n"/>
      <c r="MC223" s="33" t="inlineStr">
        <is>
          <t>Total</t>
        </is>
      </c>
      <c r="MD223" s="53">
        <f>SUM(MD209:MD222)</f>
        <v/>
      </c>
      <c r="ME223" s="33" t="n"/>
      <c r="MF223" s="46">
        <f>SUM(MF209:MF221)</f>
        <v/>
      </c>
      <c r="MG223" s="46" t="n"/>
      <c r="MH223" s="33" t="inlineStr">
        <is>
          <t>Total</t>
        </is>
      </c>
      <c r="MI223" s="53" t="n">
        <v>1</v>
      </c>
      <c r="MJ223" s="33" t="n"/>
      <c r="MK223" s="46">
        <f>SUM(MK209:MK221)</f>
        <v/>
      </c>
      <c r="ML223" s="46" t="n"/>
      <c r="MM223" s="33" t="inlineStr">
        <is>
          <t>Total</t>
        </is>
      </c>
      <c r="MN223" s="53" t="n">
        <v>1</v>
      </c>
      <c r="MO223" s="33" t="n"/>
      <c r="MP223" s="46">
        <f>SUM(MP209:MP221)</f>
        <v/>
      </c>
      <c r="MQ223" s="33" t="n"/>
      <c r="MR223" s="33" t="inlineStr">
        <is>
          <t>Total</t>
        </is>
      </c>
      <c r="MS223" s="53">
        <f>SUM(MS209:MS222)</f>
        <v/>
      </c>
      <c r="MT223" s="33" t="n"/>
      <c r="MU223" s="46">
        <f>SUM(MU209:MU221)</f>
        <v/>
      </c>
      <c r="MV223" s="46" t="n"/>
      <c r="MW223" s="33" t="inlineStr">
        <is>
          <t>Total</t>
        </is>
      </c>
      <c r="MX223" s="53">
        <f>SUM(MX209:MX222)</f>
        <v/>
      </c>
      <c r="MY223" s="33" t="n"/>
      <c r="MZ223" s="46">
        <f>SUM(MZ209:MZ221)</f>
        <v/>
      </c>
      <c r="NA223" s="33" t="n"/>
      <c r="NB223" s="33" t="inlineStr">
        <is>
          <t>Total</t>
        </is>
      </c>
      <c r="NC223" s="41">
        <f>SUM(NC209:NC222)</f>
        <v/>
      </c>
      <c r="ND223" s="33" t="n"/>
      <c r="NE223" s="46">
        <f>SUM(NE209:NE221)</f>
        <v/>
      </c>
      <c r="NF223" s="33" t="n"/>
      <c r="NG223" s="33" t="inlineStr">
        <is>
          <t>Total</t>
        </is>
      </c>
      <c r="NH223" s="41">
        <f>SUM(NH209:NH222)</f>
        <v/>
      </c>
      <c r="NI223" s="33" t="n"/>
      <c r="NJ223" s="46">
        <f>SUM(NJ209:NJ221)</f>
        <v/>
      </c>
      <c r="NK223" s="33" t="n"/>
      <c r="NL223" s="33" t="inlineStr">
        <is>
          <t>Total</t>
        </is>
      </c>
      <c r="NM223" s="41" t="n">
        <v>1</v>
      </c>
      <c r="NN223" s="33" t="n"/>
      <c r="NO223" s="46">
        <f>SUM(NO209:NO221)</f>
        <v/>
      </c>
      <c r="NP223" s="33" t="n"/>
      <c r="NQ223" s="33" t="inlineStr">
        <is>
          <t>Total</t>
        </is>
      </c>
      <c r="NR223" s="41">
        <f>SUM(NR209:NR222)</f>
        <v/>
      </c>
      <c r="NS223" s="33" t="n"/>
      <c r="NT223" s="46">
        <f>SUM(NT209:NT221)</f>
        <v/>
      </c>
      <c r="NU223" s="33" t="n"/>
      <c r="NV223" s="33" t="inlineStr">
        <is>
          <t>Total</t>
        </is>
      </c>
      <c r="NW223" s="41">
        <f>SUM(NW209:NW222)</f>
        <v/>
      </c>
      <c r="NX223" s="33" t="n"/>
      <c r="NY223" s="46">
        <f>SUM(NY209:NY221)</f>
        <v/>
      </c>
      <c r="NZ223" s="33" t="n"/>
      <c r="OA223" s="33" t="inlineStr">
        <is>
          <t>Total</t>
        </is>
      </c>
      <c r="OB223" s="41">
        <f>SUM(OB209:OB222)</f>
        <v/>
      </c>
      <c r="OC223" s="33" t="n"/>
      <c r="OD223" s="46">
        <f>SUM(OD209:OD221)</f>
        <v/>
      </c>
      <c r="OE223" s="33" t="n"/>
      <c r="OF223" s="33" t="inlineStr">
        <is>
          <t>Total</t>
        </is>
      </c>
      <c r="OG223" s="41">
        <f>SUM(OG209:OG222)</f>
        <v/>
      </c>
      <c r="OH223" s="33" t="n"/>
      <c r="OI223" s="46">
        <f>SUM(OI209:OI221)</f>
        <v/>
      </c>
      <c r="OJ223" s="33" t="n"/>
      <c r="OK223" s="33" t="inlineStr">
        <is>
          <t>Total</t>
        </is>
      </c>
      <c r="OL223" s="41">
        <f>SUM(OL209:OL222)</f>
        <v/>
      </c>
      <c r="OM223" s="33" t="n"/>
      <c r="ON223" s="46">
        <f>SUM(ON209:ON221)</f>
        <v/>
      </c>
      <c r="OO223" s="33" t="n"/>
      <c r="OP223" s="33" t="inlineStr">
        <is>
          <t>Total</t>
        </is>
      </c>
      <c r="OQ223" s="41">
        <f>SUM(OQ209:OQ222)</f>
        <v/>
      </c>
      <c r="OR223" s="33" t="n"/>
      <c r="OS223" s="46">
        <f>SUM(OS209:OS221)</f>
        <v/>
      </c>
      <c r="OT223" s="33" t="n"/>
      <c r="OU223" s="33" t="inlineStr">
        <is>
          <t>Total</t>
        </is>
      </c>
      <c r="OV223" s="41">
        <f>SUM(OV209:OV222)</f>
        <v/>
      </c>
      <c r="OW223" s="33" t="n"/>
      <c r="OX223" s="46">
        <f>SUM(OX209:OX221)</f>
        <v/>
      </c>
      <c r="OY223" s="33" t="n"/>
      <c r="OZ223" s="33" t="inlineStr">
        <is>
          <t>Total</t>
        </is>
      </c>
      <c r="PA223" s="41">
        <f>SUM(PA209:PA222)</f>
        <v/>
      </c>
      <c r="PB223" s="33" t="n"/>
      <c r="PC223" s="46">
        <f>SUM(PC209:PC221)</f>
        <v/>
      </c>
      <c r="PD223" s="33" t="n"/>
      <c r="PE223" s="33" t="inlineStr">
        <is>
          <t>Total</t>
        </is>
      </c>
      <c r="PF223" s="41">
        <f>SUM(PF209:PF222)</f>
        <v/>
      </c>
      <c r="PG223" s="33" t="n"/>
      <c r="PH223" s="46">
        <f>SUM(PH209:PH221)</f>
        <v/>
      </c>
      <c r="PI223" s="33" t="n"/>
      <c r="PJ223" s="33" t="inlineStr">
        <is>
          <t>Total</t>
        </is>
      </c>
      <c r="PK223" s="41">
        <f>SUM(PK209:PK222)</f>
        <v/>
      </c>
      <c r="PL223" s="33" t="n"/>
      <c r="PM223" s="46">
        <f>SUM(PM209:PM221)</f>
        <v/>
      </c>
      <c r="PN223" s="33" t="n"/>
      <c r="PO223" s="33" t="inlineStr">
        <is>
          <t>Total</t>
        </is>
      </c>
      <c r="PP223" s="41">
        <f>SUM(PP209:PP222)</f>
        <v/>
      </c>
      <c r="PQ223" s="33" t="n"/>
      <c r="PR223" s="46">
        <f>SUM(PR209:PR221)</f>
        <v/>
      </c>
      <c r="PS223" s="33" t="n"/>
      <c r="PT223" s="33" t="inlineStr">
        <is>
          <t>Total</t>
        </is>
      </c>
      <c r="PU223" s="41">
        <f>SUM(PU209:PU222)</f>
        <v/>
      </c>
      <c r="PV223" s="33" t="n"/>
      <c r="PW223" s="46">
        <f>SUM(PW209:PW221)</f>
        <v/>
      </c>
      <c r="PX223" s="33" t="n"/>
      <c r="PY223" s="33" t="inlineStr">
        <is>
          <t>Total</t>
        </is>
      </c>
      <c r="PZ223" s="41">
        <f>SUM(PZ209:PZ222)</f>
        <v/>
      </c>
      <c r="QA223" s="33" t="n"/>
      <c r="QB223" s="46">
        <f>SUM(QB209:QB221)</f>
        <v/>
      </c>
      <c r="QC223" s="33" t="n"/>
      <c r="QD223" s="33" t="inlineStr">
        <is>
          <t>Total</t>
        </is>
      </c>
      <c r="QE223" s="41">
        <f>SUM(QE209:QE222)</f>
        <v/>
      </c>
      <c r="QF223" s="33" t="n"/>
      <c r="QG223" s="46">
        <f>SUM(QG209:QG221)</f>
        <v/>
      </c>
      <c r="QH223" s="46" t="n"/>
      <c r="QI223" s="33" t="inlineStr">
        <is>
          <t>Total</t>
        </is>
      </c>
      <c r="QJ223" s="41">
        <f>SUM(QJ209:QJ222)</f>
        <v/>
      </c>
      <c r="QK223" s="33" t="n"/>
      <c r="QL223" s="46">
        <f>SUM(QL209:QL221)</f>
        <v/>
      </c>
      <c r="QM223" s="33" t="n"/>
      <c r="QN223" s="33" t="inlineStr">
        <is>
          <t>Total</t>
        </is>
      </c>
      <c r="QO223" s="41" t="n">
        <v>1</v>
      </c>
      <c r="QP223" s="33" t="n"/>
      <c r="QQ223" s="46">
        <f>SUM(QQ209:QQ221)</f>
        <v/>
      </c>
      <c r="QR223" s="33" t="n"/>
      <c r="QS223" s="33" t="inlineStr">
        <is>
          <t>Total</t>
        </is>
      </c>
      <c r="QT223" s="41" t="n">
        <v>1</v>
      </c>
      <c r="QU223" s="33" t="n"/>
      <c r="QV223" s="46">
        <f>SUM(QV209:QV221)</f>
        <v/>
      </c>
      <c r="QW223" s="33" t="n"/>
      <c r="QX223" s="33" t="inlineStr">
        <is>
          <t>Total</t>
        </is>
      </c>
      <c r="QY223" s="41" t="n">
        <v>1</v>
      </c>
      <c r="QZ223" s="33" t="n"/>
      <c r="RA223" s="46">
        <f>SUM(RA209:RA221)</f>
        <v/>
      </c>
      <c r="RB223" s="33" t="n"/>
      <c r="RC223" s="33" t="inlineStr">
        <is>
          <t>Total</t>
        </is>
      </c>
      <c r="RD223" s="41" t="n">
        <v>1</v>
      </c>
      <c r="RE223" s="33" t="n"/>
      <c r="RF223" s="46">
        <f>SUM(RF209:RF221)</f>
        <v/>
      </c>
      <c r="RG223" s="33" t="n"/>
      <c r="RH223" s="33" t="inlineStr">
        <is>
          <t>Total</t>
        </is>
      </c>
      <c r="RI223" s="41" t="n">
        <v>1</v>
      </c>
      <c r="RJ223" s="33" t="n"/>
      <c r="RK223" s="46">
        <f>SUM(RK209:RK221)</f>
        <v/>
      </c>
    </row>
    <row r="224">
      <c r="LT224" s="34" t="n"/>
      <c r="LY224" s="34" t="n"/>
      <c r="MD224" s="34" t="n"/>
      <c r="MI224" s="34" t="n"/>
      <c r="MN224" s="34" t="n"/>
      <c r="MS224" s="34" t="n"/>
      <c r="MX224" s="34" t="n"/>
      <c r="NC224" s="41" t="n"/>
      <c r="NH224" s="41" t="n"/>
      <c r="NM224" s="41" t="n"/>
      <c r="NR224" s="41" t="n"/>
      <c r="NW224" s="41" t="n"/>
      <c r="OB224" s="41" t="n"/>
      <c r="OG224" s="41" t="n"/>
      <c r="OL224" s="41" t="n"/>
      <c r="OQ224" s="41" t="n"/>
      <c r="OV224" s="41" t="n"/>
      <c r="PF224" s="41" t="n"/>
      <c r="PK224" s="41" t="n"/>
      <c r="PP224" s="41" t="n"/>
      <c r="PU224" s="41" t="n"/>
      <c r="PZ224" s="41" t="n"/>
      <c r="QE224" s="41" t="n"/>
      <c r="QJ224" s="41" t="n"/>
      <c r="QO224" s="41" t="n"/>
      <c r="QT224" s="41" t="n"/>
      <c r="QY224" s="41" t="n"/>
      <c r="RD224" s="41" t="n"/>
      <c r="RI224" s="41" t="n"/>
    </row>
    <row r="225">
      <c r="HR225" t="inlineStr">
        <is>
          <t>EQ8 S50 Moderate Growth</t>
        </is>
      </c>
      <c r="HS225" s="34" t="n"/>
      <c r="HT225" s="33" t="n"/>
      <c r="HU225" s="33" t="n"/>
      <c r="HV225" s="33" t="n"/>
      <c r="HW225" t="inlineStr">
        <is>
          <t>EQ8 S50 Moderate Growth</t>
        </is>
      </c>
      <c r="HX225" s="34" t="n"/>
      <c r="HY225" s="33" t="n"/>
      <c r="HZ225" s="33" t="n"/>
      <c r="IA225" s="33" t="n"/>
      <c r="IB225" t="inlineStr">
        <is>
          <t>EQ8 S50 Moderate Growth</t>
        </is>
      </c>
      <c r="IC225" s="34" t="n"/>
      <c r="ID225" s="33" t="n"/>
      <c r="IE225" s="33" t="n"/>
      <c r="IF225" s="33" t="n"/>
      <c r="IG225" t="inlineStr">
        <is>
          <t>EQ8 S50 Moderate Growth</t>
        </is>
      </c>
      <c r="IH225" s="34" t="n"/>
      <c r="II225" s="33" t="n"/>
      <c r="IJ225" s="33" t="n"/>
      <c r="IK225" s="33" t="n"/>
      <c r="IL225" t="inlineStr">
        <is>
          <t>EQ8 S50 Moderate Growth</t>
        </is>
      </c>
      <c r="IM225" s="34" t="n"/>
      <c r="IN225" s="33" t="n"/>
      <c r="IO225" s="33" t="n"/>
      <c r="IP225" s="33" t="n"/>
      <c r="IQ225" t="inlineStr">
        <is>
          <t>EQ8 S50 Moderate Growth</t>
        </is>
      </c>
      <c r="IR225" s="34" t="n"/>
      <c r="IS225" s="33" t="n"/>
      <c r="IT225" s="33" t="n"/>
      <c r="IU225" s="33" t="n"/>
      <c r="IV225" t="inlineStr">
        <is>
          <t>EQ8 S50 Moderate Growth</t>
        </is>
      </c>
      <c r="IW225" s="34" t="n"/>
      <c r="IX225" s="33" t="n"/>
      <c r="IY225" s="33" t="n"/>
      <c r="IZ225" s="33" t="n"/>
      <c r="JA225" t="inlineStr">
        <is>
          <t>EQ8 S50 Moderate Growth</t>
        </is>
      </c>
      <c r="JB225" s="34" t="n"/>
      <c r="JC225" s="33" t="n"/>
      <c r="JD225" s="33" t="n"/>
      <c r="JE225" s="33" t="n"/>
      <c r="JF225" t="inlineStr">
        <is>
          <t>EQ8 S50 Moderate Growth</t>
        </is>
      </c>
      <c r="JG225" s="34" t="n"/>
      <c r="JH225" s="33" t="n"/>
      <c r="JI225" s="33" t="n"/>
      <c r="JJ225" s="33" t="n"/>
      <c r="JK225" t="inlineStr">
        <is>
          <t>EQ8 S50 Moderate Growth</t>
        </is>
      </c>
      <c r="JL225" s="34" t="n"/>
      <c r="JM225" s="33" t="n"/>
      <c r="JN225" s="33" t="n"/>
      <c r="JO225" s="33" t="n"/>
      <c r="JP225" t="inlineStr">
        <is>
          <t>EQ8 S50 Moderate Growth</t>
        </is>
      </c>
      <c r="JQ225" s="34" t="n"/>
      <c r="JR225" s="33" t="n"/>
      <c r="JS225" s="33" t="n"/>
      <c r="JT225" s="33" t="n"/>
      <c r="JU225" t="inlineStr">
        <is>
          <t>EQ8 S50 Moderate Growth</t>
        </is>
      </c>
      <c r="JV225" s="34" t="n"/>
      <c r="JW225" s="33" t="n"/>
      <c r="JX225" s="33" t="n"/>
      <c r="JY225" s="33" t="n"/>
      <c r="JZ225" t="inlineStr">
        <is>
          <t>EQ8 S50 Moderate Growth</t>
        </is>
      </c>
      <c r="KA225" s="34" t="n"/>
      <c r="KB225" s="33" t="n"/>
      <c r="KC225" s="33" t="n"/>
      <c r="KD225" s="33" t="n"/>
      <c r="KE225" t="inlineStr">
        <is>
          <t>EQ8 S50 Moderate Growth</t>
        </is>
      </c>
      <c r="KF225" s="34" t="n"/>
      <c r="KG225" s="33" t="n"/>
      <c r="KH225" s="33" t="n"/>
      <c r="KI225" s="33" t="n"/>
      <c r="KJ225" t="inlineStr">
        <is>
          <t>EQ8 S50 Moderate Growth</t>
        </is>
      </c>
      <c r="KK225" s="34" t="n"/>
      <c r="KL225" s="33" t="n"/>
      <c r="KM225" s="33" t="n"/>
      <c r="KN225" s="33" t="n"/>
      <c r="KO225" t="inlineStr">
        <is>
          <t>Dynamic (S50) Mod Growth</t>
        </is>
      </c>
      <c r="KP225" s="34" t="n"/>
      <c r="KQ225" s="33" t="n"/>
      <c r="KR225" s="33" t="n"/>
      <c r="KS225" s="33" t="n"/>
      <c r="KT225" t="inlineStr">
        <is>
          <t>Dynamic (S50) Mod Growth</t>
        </is>
      </c>
      <c r="KU225" s="34" t="n"/>
      <c r="KV225" s="33" t="n"/>
      <c r="KW225" s="33" t="n"/>
      <c r="KX225" s="33" t="n"/>
      <c r="KY225" t="inlineStr">
        <is>
          <t>Dynamic (S50) Mod Growth</t>
        </is>
      </c>
      <c r="KZ225" s="34" t="n"/>
      <c r="LA225" s="33" t="n"/>
      <c r="LB225" s="33" t="n"/>
      <c r="LC225" s="33" t="n"/>
      <c r="LD225" t="inlineStr">
        <is>
          <t>Dynamic (S50) Mod Growth</t>
        </is>
      </c>
      <c r="LE225" s="34" t="n"/>
      <c r="LF225" s="33" t="n"/>
      <c r="LG225" s="33" t="n"/>
      <c r="LH225" s="33" t="n"/>
      <c r="LI225" t="inlineStr">
        <is>
          <t>Dynamic (S50) Mod Growth</t>
        </is>
      </c>
      <c r="LJ225" s="34" t="n"/>
      <c r="LK225" s="33" t="n"/>
      <c r="LL225" s="33" t="n"/>
      <c r="LM225" s="33" t="n"/>
      <c r="LN225" t="inlineStr">
        <is>
          <t>Dynamic (S50) Mod Growth</t>
        </is>
      </c>
      <c r="LO225" s="34" t="n"/>
      <c r="LP225" s="33" t="n"/>
      <c r="LQ225" s="33" t="n"/>
      <c r="LR225" s="33" t="n"/>
      <c r="LS225" t="inlineStr">
        <is>
          <t>Dynamic (S50) Mod Growth</t>
        </is>
      </c>
      <c r="LT225" s="34" t="n"/>
      <c r="LU225" s="33" t="n"/>
      <c r="LV225" s="33" t="n"/>
      <c r="LW225" s="33" t="n"/>
      <c r="LX225" t="inlineStr">
        <is>
          <t>Dynamic (S50) Mod Growth</t>
        </is>
      </c>
      <c r="LY225" s="34" t="n"/>
      <c r="LZ225" s="33" t="n"/>
      <c r="MA225" s="33" t="n"/>
      <c r="MB225" s="33" t="n"/>
      <c r="MC225" t="inlineStr">
        <is>
          <t>Dynamic (S50) Mod Growth</t>
        </is>
      </c>
      <c r="MD225" s="34" t="n"/>
      <c r="ME225" s="33" t="n"/>
      <c r="MF225" s="33" t="n"/>
      <c r="MG225" s="33" t="n"/>
      <c r="MH225" t="inlineStr">
        <is>
          <t>Dynamic (S50) Mod Growth</t>
        </is>
      </c>
      <c r="MI225" s="34" t="n"/>
      <c r="MJ225" s="33" t="n"/>
      <c r="MK225" s="33" t="n"/>
      <c r="ML225" s="33" t="n"/>
      <c r="MM225" t="inlineStr">
        <is>
          <t>Dynamic (S50) Mod Growth</t>
        </is>
      </c>
      <c r="MN225" s="34" t="n"/>
      <c r="MO225" s="33" t="n"/>
      <c r="MP225" s="33" t="n"/>
      <c r="MR225" t="inlineStr">
        <is>
          <t>Dynamic (S50) Mod Growth</t>
        </is>
      </c>
      <c r="MS225" s="34" t="n"/>
      <c r="MT225" s="33" t="n"/>
      <c r="MU225" s="33" t="n"/>
      <c r="MV225" s="33" t="n"/>
      <c r="MW225" t="inlineStr">
        <is>
          <t>Dynamic (S50) Mod Growth</t>
        </is>
      </c>
      <c r="MX225" s="34" t="n"/>
      <c r="MY225" s="33" t="n"/>
      <c r="MZ225" s="33" t="n"/>
      <c r="NB225" t="inlineStr">
        <is>
          <t>Dynamic (S50) Mod Growth</t>
        </is>
      </c>
      <c r="NC225" s="41" t="n"/>
      <c r="ND225" s="33" t="n"/>
      <c r="NE225" s="33" t="n"/>
      <c r="NG225" t="inlineStr">
        <is>
          <t>Dynamic (S50) Mod Growth</t>
        </is>
      </c>
      <c r="NH225" s="41" t="n"/>
      <c r="NI225" s="33" t="n"/>
      <c r="NJ225" s="33" t="n"/>
      <c r="NL225" t="inlineStr">
        <is>
          <t>Dynamic (S50) Mod Growth</t>
        </is>
      </c>
      <c r="NM225" s="41" t="n"/>
      <c r="NN225" s="33" t="n"/>
      <c r="NO225" s="33" t="n"/>
      <c r="NQ225" t="inlineStr">
        <is>
          <t>Dynamic (S50) Mod Growth</t>
        </is>
      </c>
      <c r="NR225" s="41" t="n"/>
      <c r="NS225" s="33" t="n"/>
      <c r="NT225" s="33" t="n"/>
      <c r="NV225" t="inlineStr">
        <is>
          <t>Dynamic (S50) Mod Growth</t>
        </is>
      </c>
      <c r="NW225" s="41" t="n"/>
      <c r="NX225" s="33" t="n"/>
      <c r="NY225" s="33" t="n"/>
      <c r="OA225" t="inlineStr">
        <is>
          <t>Dynamic (S50) Mod Growth</t>
        </is>
      </c>
      <c r="OB225" s="41" t="n"/>
      <c r="OC225" s="33" t="n"/>
      <c r="OD225" s="33" t="n"/>
      <c r="OF225" t="inlineStr">
        <is>
          <t>Dynamic (S50) Mod Growth</t>
        </is>
      </c>
      <c r="OG225" s="41" t="n"/>
      <c r="OH225" s="33" t="n"/>
      <c r="OI225" s="33" t="n"/>
      <c r="OK225" t="inlineStr">
        <is>
          <t>Dynamic (S50) Mod Growth</t>
        </is>
      </c>
      <c r="OL225" s="41" t="n"/>
      <c r="OM225" s="33" t="n"/>
      <c r="ON225" s="33" t="n"/>
      <c r="OP225" t="inlineStr">
        <is>
          <t>Dynamic (S50) Mod Growth</t>
        </is>
      </c>
      <c r="OQ225" s="41" t="n"/>
      <c r="OR225" s="33" t="n"/>
      <c r="OS225" s="33" t="n"/>
      <c r="OU225" t="inlineStr">
        <is>
          <t>Dynamic (S50) Mod Growth</t>
        </is>
      </c>
      <c r="OV225" s="41" t="n"/>
      <c r="OW225" s="33" t="n"/>
      <c r="OX225" s="33" t="n"/>
      <c r="OZ225" t="inlineStr">
        <is>
          <t>Dynamic (S50) Mod Growth</t>
        </is>
      </c>
      <c r="PB225" s="33" t="n"/>
      <c r="PC225" s="33" t="n"/>
      <c r="PE225" t="inlineStr">
        <is>
          <t>Dynamic (S50) Mod Growth</t>
        </is>
      </c>
      <c r="PF225" s="41" t="n"/>
      <c r="PG225" s="33" t="n"/>
      <c r="PH225" s="33" t="n"/>
      <c r="PJ225" t="inlineStr">
        <is>
          <t>Dynamic (S50) Mod Growth</t>
        </is>
      </c>
      <c r="PK225" s="41" t="n"/>
      <c r="PL225" s="33" t="n"/>
      <c r="PM225" s="33" t="n"/>
      <c r="PO225" t="inlineStr">
        <is>
          <t>Dynamic (S50) Mod Growth</t>
        </is>
      </c>
      <c r="PP225" s="41" t="n"/>
      <c r="PQ225" s="33" t="n"/>
      <c r="PR225" s="33" t="n"/>
      <c r="PT225" t="inlineStr">
        <is>
          <t>Dynamic (S50) Mod Growth</t>
        </is>
      </c>
      <c r="PU225" s="41" t="n"/>
      <c r="PV225" s="33" t="n"/>
      <c r="PW225" s="33" t="n"/>
      <c r="PY225" t="inlineStr">
        <is>
          <t>Dynamic (S50) Mod Growth</t>
        </is>
      </c>
      <c r="PZ225" s="41" t="n"/>
      <c r="QA225" s="33" t="n"/>
      <c r="QB225" s="33" t="n"/>
      <c r="QD225" t="inlineStr">
        <is>
          <t>Dynamic (S50) Mod Growth</t>
        </is>
      </c>
      <c r="QE225" s="41" t="n"/>
      <c r="QF225" s="33" t="n"/>
      <c r="QG225" s="33" t="n"/>
      <c r="QH225" s="33" t="n"/>
      <c r="QI225" t="inlineStr">
        <is>
          <t>Dynamic (S50) Mod Growth</t>
        </is>
      </c>
      <c r="QJ225" s="41" t="n"/>
      <c r="QK225" s="33" t="n"/>
      <c r="QL225" s="33" t="n"/>
      <c r="QN225" t="inlineStr">
        <is>
          <t>Dynamic (S50) Mod Growth</t>
        </is>
      </c>
      <c r="QO225" s="41" t="n"/>
      <c r="QP225" s="33" t="n"/>
      <c r="QQ225" s="33" t="n"/>
      <c r="QS225" t="inlineStr">
        <is>
          <t>Dynamic (S50) Mod Growth</t>
        </is>
      </c>
      <c r="QT225" s="41" t="n"/>
      <c r="QU225" s="33" t="n"/>
      <c r="QV225" s="33" t="n"/>
      <c r="QX225" t="inlineStr">
        <is>
          <t>Dynamic (S50) Mod Growth</t>
        </is>
      </c>
      <c r="QY225" s="41" t="n"/>
      <c r="QZ225" s="33" t="n"/>
      <c r="RA225" s="33" t="n"/>
      <c r="RC225" t="inlineStr">
        <is>
          <t>Dynamic (S50) Mod Growth</t>
        </is>
      </c>
      <c r="RD225" s="41" t="n"/>
      <c r="RE225" s="33" t="n"/>
      <c r="RF225" s="33" t="n"/>
      <c r="RH225" t="inlineStr">
        <is>
          <t>Dynamic (S50) Mod Growth</t>
        </is>
      </c>
      <c r="RI225" s="41" t="n"/>
      <c r="RJ225" s="33" t="n"/>
      <c r="RK225" s="33" t="n"/>
      <c r="RM225" s="28" t="inlineStr">
        <is>
          <t>Baseline</t>
        </is>
      </c>
    </row>
    <row r="226">
      <c r="HR226" s="61" t="inlineStr">
        <is>
          <t>SCHB/VTI</t>
        </is>
      </c>
      <c r="HS226" s="41" t="n">
        <v>0.425</v>
      </c>
      <c r="HT226" s="61">
        <f>'ETF MTD'!$K$28/'ETF MTD'!$K$3-1</f>
        <v/>
      </c>
      <c r="HU226" s="61">
        <f>HS226*HT226</f>
        <v/>
      </c>
      <c r="HV226" s="61" t="n"/>
      <c r="HW226" s="61" t="inlineStr">
        <is>
          <t>SCHB/VTI</t>
        </is>
      </c>
      <c r="HX226" s="41" t="n">
        <v>0.425</v>
      </c>
      <c r="HY226" s="61">
        <f>'ETF MTD'!$K$28/'ETF MTD'!$K$3-1</f>
        <v/>
      </c>
      <c r="HZ226" s="61">
        <f>HX226*HY226</f>
        <v/>
      </c>
      <c r="IA226" s="61" t="n"/>
      <c r="IB226" s="61" t="inlineStr">
        <is>
          <t>SCHB/VTI</t>
        </is>
      </c>
      <c r="IC226" s="41" t="n">
        <v>0.35</v>
      </c>
      <c r="ID226" s="61">
        <f>'ETF MTD'!$K$28/'ETF MTD'!$K$3-1</f>
        <v/>
      </c>
      <c r="IE226" s="61">
        <f>IC226*ID226</f>
        <v/>
      </c>
      <c r="IF226" s="61" t="n"/>
      <c r="IG226" s="61" t="inlineStr">
        <is>
          <t>SCHB/VTI</t>
        </is>
      </c>
      <c r="IH226" s="41" t="n">
        <v>0.35</v>
      </c>
      <c r="II226" s="61">
        <f>'ETF MTD'!$K$28/'ETF MTD'!$K$3-1</f>
        <v/>
      </c>
      <c r="IJ226" s="61">
        <f>IH226*II226</f>
        <v/>
      </c>
      <c r="IK226" s="61" t="n"/>
      <c r="IL226" s="61" t="inlineStr">
        <is>
          <t>SCHB/VTI</t>
        </is>
      </c>
      <c r="IM226" s="41" t="n">
        <v>0.35</v>
      </c>
      <c r="IN226" s="61">
        <f>'ETF MTD'!$K$28/'ETF MTD'!$K$3-1</f>
        <v/>
      </c>
      <c r="IO226" s="61">
        <f>IM226*IN226</f>
        <v/>
      </c>
      <c r="IP226" s="61" t="n"/>
      <c r="IQ226" s="61" t="inlineStr">
        <is>
          <t>SCHB/VTI</t>
        </is>
      </c>
      <c r="IR226" s="41" t="n">
        <v>0.37</v>
      </c>
      <c r="IS226" s="61">
        <f>'ETF MTD'!$K$28/'ETF MTD'!$K$3-1</f>
        <v/>
      </c>
      <c r="IT226" s="61">
        <f>IR226*IS226</f>
        <v/>
      </c>
      <c r="IU226" s="61" t="n"/>
      <c r="IV226" s="61" t="inlineStr">
        <is>
          <t>SCHB/VTI</t>
        </is>
      </c>
      <c r="IW226" s="41" t="n">
        <v>0.385</v>
      </c>
      <c r="IX226" s="61">
        <f>'ETF MTD'!$K$28/'ETF MTD'!$K$3-1</f>
        <v/>
      </c>
      <c r="IY226" s="61">
        <f>IW226*IX226</f>
        <v/>
      </c>
      <c r="IZ226" s="61" t="n"/>
      <c r="JA226" s="61" t="inlineStr">
        <is>
          <t>SCHB/VTI</t>
        </is>
      </c>
      <c r="JB226" s="41" t="n">
        <v>0.385</v>
      </c>
      <c r="JC226" s="61">
        <f>'ETF MTD'!$K$28/'ETF MTD'!$K$3-1</f>
        <v/>
      </c>
      <c r="JD226" s="61">
        <f>JB226*JC226</f>
        <v/>
      </c>
      <c r="JE226" s="61" t="n"/>
      <c r="JF226" s="61" t="inlineStr">
        <is>
          <t>SCHB/VTI</t>
        </is>
      </c>
      <c r="JG226" s="41" t="n">
        <v>0.35</v>
      </c>
      <c r="JH226" s="61">
        <f>'ETF MTD'!$K$28/'ETF MTD'!$K$3-1</f>
        <v/>
      </c>
      <c r="JI226" s="61">
        <f>JG226*JH226</f>
        <v/>
      </c>
      <c r="JJ226" s="61" t="n"/>
      <c r="JK226" s="61" t="inlineStr">
        <is>
          <t>SCHB/VTI</t>
        </is>
      </c>
      <c r="JL226" s="41" t="n">
        <v>0.35</v>
      </c>
      <c r="JM226" s="61">
        <f>'ETF MTD'!$K$28/'ETF MTD'!$K$3-1</f>
        <v/>
      </c>
      <c r="JN226" s="61">
        <f>JL226*JM226</f>
        <v/>
      </c>
      <c r="JO226" s="61" t="n"/>
      <c r="JP226" s="61" t="inlineStr">
        <is>
          <t>SCHB/VTI</t>
        </is>
      </c>
      <c r="JQ226" s="41" t="n">
        <v>0.363</v>
      </c>
      <c r="JR226" s="61">
        <f>'ETF MTD'!$K$28/'ETF MTD'!$K$3-1</f>
        <v/>
      </c>
      <c r="JS226" s="61">
        <f>JQ226*JR226</f>
        <v/>
      </c>
      <c r="JT226" s="61" t="n"/>
      <c r="JU226" s="61" t="inlineStr">
        <is>
          <t>SCHB/VTI</t>
        </is>
      </c>
      <c r="JV226" s="41" t="n">
        <v>0.363</v>
      </c>
      <c r="JW226" s="61">
        <f>'ETF MTD'!$K$28/'ETF MTD'!$K$3-1</f>
        <v/>
      </c>
      <c r="JX226" s="61">
        <f>JV226*JW226</f>
        <v/>
      </c>
      <c r="JY226" s="61" t="n"/>
      <c r="JZ226" s="32" t="inlineStr">
        <is>
          <t>U.S. Equity</t>
        </is>
      </c>
      <c r="KA226" s="41" t="n">
        <v>0.3875</v>
      </c>
      <c r="KB226" s="61">
        <f>'ETF MTD'!$K$28/'ETF MTD'!$K$3-1</f>
        <v/>
      </c>
      <c r="KC226" s="61">
        <f>KA226*KB226</f>
        <v/>
      </c>
      <c r="KD226" s="61" t="n"/>
      <c r="KE226" s="32" t="inlineStr">
        <is>
          <t>U.S. Equity</t>
        </is>
      </c>
      <c r="KF226" s="41" t="n">
        <v>0.3875</v>
      </c>
      <c r="KG226" s="61">
        <f>'ETF MTD'!$K$28/'ETF MTD'!$K$3-1</f>
        <v/>
      </c>
      <c r="KH226" s="61">
        <f>KF226*KG226</f>
        <v/>
      </c>
      <c r="KI226" s="61" t="n"/>
      <c r="KJ226" s="32" t="inlineStr">
        <is>
          <t>U.S. Equity</t>
        </is>
      </c>
      <c r="KK226" s="41" t="n">
        <v>0.4</v>
      </c>
      <c r="KL226" s="61">
        <f>'ETF MTD'!$K$28/'ETF MTD'!$K$3-1</f>
        <v/>
      </c>
      <c r="KM226" s="61">
        <f>KK226*KL226</f>
        <v/>
      </c>
      <c r="KN226" s="61" t="n"/>
      <c r="KO226" s="32" t="inlineStr">
        <is>
          <t>U.S. Equity</t>
        </is>
      </c>
      <c r="KP226" s="41" t="n">
        <v>0.4</v>
      </c>
      <c r="KQ226" s="61">
        <f>'ETF MTD'!$K$28/'ETF MTD'!$K$3-1</f>
        <v/>
      </c>
      <c r="KR226" s="61">
        <f>KP226*KQ226</f>
        <v/>
      </c>
      <c r="KS226" s="61" t="n"/>
      <c r="KT226" s="32" t="inlineStr">
        <is>
          <t>U.S. Equity</t>
        </is>
      </c>
      <c r="KU226" s="41" t="n">
        <v>0.3</v>
      </c>
      <c r="KV226" s="61">
        <f>'ETF MTD'!$K$28/'ETF MTD'!$K$3-1</f>
        <v/>
      </c>
      <c r="KW226" s="61">
        <f>KU226*KV226</f>
        <v/>
      </c>
      <c r="KX226" s="61" t="n"/>
      <c r="KY226" s="32" t="inlineStr">
        <is>
          <t>U.S. Equity</t>
        </is>
      </c>
      <c r="KZ226" s="41" t="n">
        <v>0.3</v>
      </c>
      <c r="LA226" s="61">
        <f>'ETF MTD'!$K$28/'ETF MTD'!$K$3-1</f>
        <v/>
      </c>
      <c r="LB226" s="61">
        <f>KZ226*LA226</f>
        <v/>
      </c>
      <c r="LC226" s="61" t="n"/>
      <c r="LD226" s="32" t="inlineStr">
        <is>
          <t>U.S. Equity</t>
        </is>
      </c>
      <c r="LE226" s="41" t="n">
        <v>0.425</v>
      </c>
      <c r="LF226" s="61">
        <f>'ETF MTD'!$K$28/'ETF MTD'!$K$3-1</f>
        <v/>
      </c>
      <c r="LG226" s="61">
        <f>LE226*LF226</f>
        <v/>
      </c>
      <c r="LH226" s="61" t="n"/>
      <c r="LI226" s="32" t="inlineStr">
        <is>
          <t>U.S. Equity</t>
        </is>
      </c>
      <c r="LJ226" s="41" t="n">
        <v>0.175</v>
      </c>
      <c r="LK226" s="61">
        <f>'ETF MTD'!$K$28/'ETF MTD'!$K$3-1</f>
        <v/>
      </c>
      <c r="LL226" s="61">
        <f>LJ226*LK226</f>
        <v/>
      </c>
      <c r="LM226" s="61" t="n"/>
      <c r="LN226" s="32" t="inlineStr">
        <is>
          <t>U.S. Equity</t>
        </is>
      </c>
      <c r="LO226" s="41" t="n">
        <v>0.175</v>
      </c>
      <c r="LP226" s="61">
        <f>'ETF MTD'!$K$28/'ETF MTD'!$K$3-1</f>
        <v/>
      </c>
      <c r="LQ226" s="61">
        <f>LO226*LP226</f>
        <v/>
      </c>
      <c r="LR226" s="61" t="n"/>
      <c r="LS226" s="32" t="inlineStr">
        <is>
          <t>U.S. Equity</t>
        </is>
      </c>
      <c r="LT226" s="41" t="n">
        <v>0.175</v>
      </c>
      <c r="LU226" s="61">
        <f>'ETF MTD'!$K$28/'ETF MTD'!$K$3-1</f>
        <v/>
      </c>
      <c r="LV226" s="61">
        <f>LT226*LU226</f>
        <v/>
      </c>
      <c r="LW226" s="61" t="n"/>
      <c r="LX226" s="32" t="inlineStr">
        <is>
          <t>U.S. Equity</t>
        </is>
      </c>
      <c r="LY226" s="41" t="n">
        <v>0.175</v>
      </c>
      <c r="LZ226" s="61">
        <f>'ETF MTD'!$K$28/'ETF MTD'!$K$3-1</f>
        <v/>
      </c>
      <c r="MA226" s="61">
        <f>LY226*LZ226</f>
        <v/>
      </c>
      <c r="MB226" s="61" t="n"/>
      <c r="MC226" s="32" t="inlineStr">
        <is>
          <t>U.S. Equity</t>
        </is>
      </c>
      <c r="MD226" s="41" t="n">
        <v>0.175</v>
      </c>
      <c r="ME226" s="61">
        <f>'ETF MTD'!$K$28/'ETF MTD'!$K$3-1</f>
        <v/>
      </c>
      <c r="MF226" s="61">
        <f>MD226*ME226</f>
        <v/>
      </c>
      <c r="MG226" s="61" t="n"/>
      <c r="MH226" s="32" t="inlineStr">
        <is>
          <t>U.S. Equity</t>
        </is>
      </c>
      <c r="MI226" s="41" t="n">
        <v>0.175</v>
      </c>
      <c r="MJ226" s="61">
        <f>'ETF MTD'!$K$28/'ETF MTD'!$K$3-1</f>
        <v/>
      </c>
      <c r="MK226" s="61">
        <f>MI226*MJ226</f>
        <v/>
      </c>
      <c r="ML226" s="61" t="n"/>
      <c r="MM226" s="32" t="inlineStr">
        <is>
          <t>U.S. Equity</t>
        </is>
      </c>
      <c r="MN226" s="41" t="n">
        <v>0.175</v>
      </c>
      <c r="MO226" s="61">
        <f>'ETF MTD'!$K$28/'ETF MTD'!$K$3-1</f>
        <v/>
      </c>
      <c r="MP226" s="61">
        <f>MN226*MO226</f>
        <v/>
      </c>
      <c r="MR226" s="32" t="inlineStr">
        <is>
          <t>U.S. Equity</t>
        </is>
      </c>
      <c r="MS226" s="41" t="n">
        <v>0.2875</v>
      </c>
      <c r="MT226" s="61">
        <f>'ETF MTD'!$K$28/'ETF MTD'!$K$3-1</f>
        <v/>
      </c>
      <c r="MU226" s="61">
        <f>MS226*MT226</f>
        <v/>
      </c>
      <c r="MV226" s="61" t="n"/>
      <c r="MW226" s="32" t="inlineStr">
        <is>
          <t>U.S. Equity</t>
        </is>
      </c>
      <c r="MX226" s="41" t="n">
        <v>0.175</v>
      </c>
      <c r="MY226" s="61">
        <f>'ETF MTD'!$K$28/'ETF MTD'!$K$3-1</f>
        <v/>
      </c>
      <c r="MZ226" s="61">
        <f>MX226*MY226</f>
        <v/>
      </c>
      <c r="NB226" s="32" t="inlineStr">
        <is>
          <t>U.S. Equity</t>
        </is>
      </c>
      <c r="NC226" s="41" t="n">
        <v>0.2625</v>
      </c>
      <c r="ND226" s="61">
        <f>'ETF MTD'!$K$28/'ETF MTD'!$K$3-1</f>
        <v/>
      </c>
      <c r="NE226" s="61">
        <f>NC226*ND226</f>
        <v/>
      </c>
      <c r="NG226" s="32" t="inlineStr">
        <is>
          <t>U.S. Equity</t>
        </is>
      </c>
      <c r="NH226" s="41" t="n">
        <v>0.288</v>
      </c>
      <c r="NI226" s="61">
        <f>'ETF MTD'!$K$28/'ETF MTD'!$K$3-1</f>
        <v/>
      </c>
      <c r="NJ226" s="61">
        <f>NH226*NI226</f>
        <v/>
      </c>
      <c r="NL226" s="32" t="inlineStr">
        <is>
          <t>U.S. Equity</t>
        </is>
      </c>
      <c r="NM226" s="41" t="n">
        <v>0.2875</v>
      </c>
      <c r="NN226" s="61">
        <f>'ETF MTD'!$K$28/'ETF MTD'!$K$3-1</f>
        <v/>
      </c>
      <c r="NO226" s="61">
        <f>NM226*NN226</f>
        <v/>
      </c>
      <c r="NQ226" s="32" t="inlineStr">
        <is>
          <t>U.S. Equity</t>
        </is>
      </c>
      <c r="NR226" s="41" t="n">
        <v>0.4775</v>
      </c>
      <c r="NS226" s="61">
        <f>'ETF MTD'!$K$28/'ETF MTD'!$K$3-1</f>
        <v/>
      </c>
      <c r="NT226" s="61">
        <f>NR226*NS226</f>
        <v/>
      </c>
      <c r="NV226" s="32" t="inlineStr">
        <is>
          <t>U.S. Equity</t>
        </is>
      </c>
      <c r="NW226" s="41" t="n">
        <v>0.4775</v>
      </c>
      <c r="NX226" s="61">
        <f>'ETF MTD'!$K$28/'ETF MTD'!$K$3-1</f>
        <v/>
      </c>
      <c r="NY226" s="61">
        <f>NW226*NX226</f>
        <v/>
      </c>
      <c r="OA226" s="32" t="inlineStr">
        <is>
          <t>U.S. Equity</t>
        </is>
      </c>
      <c r="OB226" s="41" t="n">
        <v>0.4775</v>
      </c>
      <c r="OC226" s="61">
        <f>'ETF MTD'!$K$28/'ETF MTD'!$K$3-1</f>
        <v/>
      </c>
      <c r="OD226" s="61">
        <f>OB226*OC226</f>
        <v/>
      </c>
      <c r="OF226" s="32" t="inlineStr">
        <is>
          <t>U.S. Equity</t>
        </is>
      </c>
      <c r="OG226" s="41" t="n">
        <v>0.4525</v>
      </c>
      <c r="OH226" s="61">
        <f>'ETF MTD'!$K$28/'ETF MTD'!$K$3-1</f>
        <v/>
      </c>
      <c r="OI226" s="61">
        <f>OG226*OH226</f>
        <v/>
      </c>
      <c r="OK226" s="32" t="inlineStr">
        <is>
          <t>U.S. Equity</t>
        </is>
      </c>
      <c r="OL226" s="41" t="n">
        <v>0.498</v>
      </c>
      <c r="OM226" s="61">
        <f>'ETF MTD'!$K$28/'ETF MTD'!$K$3-1</f>
        <v/>
      </c>
      <c r="ON226" s="61">
        <f>OL226*OM226</f>
        <v/>
      </c>
      <c r="OP226" s="32" t="inlineStr">
        <is>
          <t>U.S. Equity</t>
        </is>
      </c>
      <c r="OQ226" s="41" t="n">
        <v>0.365</v>
      </c>
      <c r="OR226" s="61">
        <f>'ETF MTD'!$K$28/'ETF MTD'!$K$3-1</f>
        <v/>
      </c>
      <c r="OS226" s="61">
        <f>OQ226*OR226</f>
        <v/>
      </c>
      <c r="OU226" s="32" t="inlineStr">
        <is>
          <t>U.S. Equity</t>
        </is>
      </c>
      <c r="OV226" s="41" t="n">
        <v>0.35</v>
      </c>
      <c r="OW226" s="61">
        <f>'ETF MTD'!$K$28/'ETF MTD'!$K$3-1</f>
        <v/>
      </c>
      <c r="OX226" s="61">
        <f>OV226*OW226</f>
        <v/>
      </c>
      <c r="OZ226" s="32" t="inlineStr">
        <is>
          <t>U.S. Equity</t>
        </is>
      </c>
      <c r="PA226" s="41" t="n">
        <v>0.49</v>
      </c>
      <c r="PB226" s="61">
        <f>'ETF MTD'!$K$28/'ETF MTD'!$K$3-1</f>
        <v/>
      </c>
      <c r="PC226" s="61">
        <f>PA226*PB226</f>
        <v/>
      </c>
      <c r="PE226" s="32" t="inlineStr">
        <is>
          <t>U.S. Equity</t>
        </is>
      </c>
      <c r="PF226" s="41" t="n">
        <v>0.445</v>
      </c>
      <c r="PG226" s="61">
        <f>'ETF MTD'!$K$28/'ETF MTD'!$K$3-1</f>
        <v/>
      </c>
      <c r="PH226" s="61">
        <f>PF226*PG226</f>
        <v/>
      </c>
      <c r="PJ226" s="32" t="inlineStr">
        <is>
          <t>U.S. Equity</t>
        </is>
      </c>
      <c r="PK226" s="41">
        <f>0.98-SUM(PK227:PK236)</f>
        <v/>
      </c>
      <c r="PL226" s="61">
        <f>'ETF MTD'!$K$28/'ETF MTD'!$K$3-1</f>
        <v/>
      </c>
      <c r="PM226" s="61">
        <f>PK226*PL226</f>
        <v/>
      </c>
      <c r="PO226" s="32" t="inlineStr">
        <is>
          <t>U.S. Equity</t>
        </is>
      </c>
      <c r="PP226" s="41">
        <f>0.98-SUM(PP227:PP236)</f>
        <v/>
      </c>
      <c r="PQ226" s="61">
        <f>'ETF MTD'!$K$28/'ETF MTD'!$K$3-1</f>
        <v/>
      </c>
      <c r="PR226" s="61">
        <f>PP226*PQ226</f>
        <v/>
      </c>
      <c r="PT226" s="32" t="inlineStr">
        <is>
          <t>U.S. Equity</t>
        </is>
      </c>
      <c r="PU226" s="41">
        <f>0.98-SUM(PU227:PU236)</f>
        <v/>
      </c>
      <c r="PV226" s="61">
        <f>'ETF MTD'!$K$28/'ETF MTD'!$K$3-1</f>
        <v/>
      </c>
      <c r="PW226" s="61">
        <f>PU226*PV226</f>
        <v/>
      </c>
      <c r="PY226" s="32" t="inlineStr">
        <is>
          <t>U.S. Equity</t>
        </is>
      </c>
      <c r="PZ226" s="50" t="n">
        <v>0.478</v>
      </c>
      <c r="QA226" s="61">
        <f>'ETF MTD'!$K$28/'ETF MTD'!$K$3-1</f>
        <v/>
      </c>
      <c r="QB226" s="61">
        <f>PZ226*QA226</f>
        <v/>
      </c>
      <c r="QD226" s="32" t="inlineStr">
        <is>
          <t>U.S. Equity</t>
        </is>
      </c>
      <c r="QE226" s="50" t="n">
        <v>0.478</v>
      </c>
      <c r="QF226" s="61">
        <f>'ETF MTD'!$K$28/'ETF MTD'!$K$3-1</f>
        <v/>
      </c>
      <c r="QG226" s="61">
        <f>QE226*QF226</f>
        <v/>
      </c>
      <c r="QH226" s="61" t="n"/>
      <c r="QI226" s="32" t="inlineStr">
        <is>
          <t>U.S. Equity</t>
        </is>
      </c>
      <c r="QJ226" s="41" t="n">
        <v>0.465</v>
      </c>
      <c r="QK226" s="61">
        <f>'ETF MTD'!$K$28/'ETF MTD'!$K$3-1</f>
        <v/>
      </c>
      <c r="QL226" s="61">
        <f>QJ226*QK226</f>
        <v/>
      </c>
      <c r="QN226" s="32" t="inlineStr">
        <is>
          <t>U.S. Equity</t>
        </is>
      </c>
      <c r="QO226" s="41" t="n">
        <v>0.4</v>
      </c>
      <c r="QP226" s="61">
        <f>'ETF MTD'!$K$28/'ETF MTD'!$K$3-1</f>
        <v/>
      </c>
      <c r="QQ226" s="61">
        <f>QO226*QP226</f>
        <v/>
      </c>
      <c r="QS226" s="32" t="inlineStr">
        <is>
          <t>U.S. Equity</t>
        </is>
      </c>
      <c r="QT226" s="41" t="n">
        <v>0.37</v>
      </c>
      <c r="QU226" s="61">
        <f>'ETF MTD'!$K$28/'ETF MTD'!$K$3-1</f>
        <v/>
      </c>
      <c r="QV226" s="61">
        <f>QT226*QU226</f>
        <v/>
      </c>
      <c r="QX226" s="32" t="inlineStr">
        <is>
          <t>U.S. Equity</t>
        </is>
      </c>
      <c r="QY226" s="41" t="n">
        <v>0.3500000000000001</v>
      </c>
      <c r="QZ226" s="61">
        <f>'ETF MTD'!$K$28/'ETF MTD'!$K$3-1</f>
        <v/>
      </c>
      <c r="RA226" s="61">
        <f>QY226*QZ226</f>
        <v/>
      </c>
      <c r="RC226" s="32" t="inlineStr">
        <is>
          <t>U.S. Equity</t>
        </is>
      </c>
      <c r="RD226" s="41" t="n">
        <v>0.35</v>
      </c>
      <c r="RE226" s="61">
        <f>'ETF MTD'!$K$28/'ETF MTD'!$K$3-1</f>
        <v/>
      </c>
      <c r="RF226" s="61">
        <f>RD226*RE226</f>
        <v/>
      </c>
      <c r="RH226" s="32" t="inlineStr">
        <is>
          <t>U.S. Equity</t>
        </is>
      </c>
      <c r="RI226" s="41" t="n">
        <v>0.378</v>
      </c>
      <c r="RJ226" s="61">
        <f>'ETF MTD'!$K$28/'ETF MTD'!$K$3-1</f>
        <v/>
      </c>
      <c r="RK226" s="61">
        <f>RI226*RJ226</f>
        <v/>
      </c>
      <c r="RM226" s="208" t="n">
        <v>0.35</v>
      </c>
      <c r="RN226" s="261">
        <f>RM226*0.5</f>
        <v/>
      </c>
    </row>
    <row r="227">
      <c r="HR227" s="33" t="inlineStr">
        <is>
          <t>SCHF/VEU</t>
        </is>
      </c>
      <c r="HS227" s="41" t="n">
        <v>0.1</v>
      </c>
      <c r="HT227" s="61">
        <f>'ETF MTD'!$VO$28/'ETF MTD'!$VO$3-1</f>
        <v/>
      </c>
      <c r="HU227" s="61">
        <f>HS227*HT227</f>
        <v/>
      </c>
      <c r="HV227" s="61" t="n"/>
      <c r="HW227" s="33" t="inlineStr">
        <is>
          <t>SCHF/VEU</t>
        </is>
      </c>
      <c r="HX227" s="41" t="n">
        <v>0.1</v>
      </c>
      <c r="HY227" s="61">
        <f>'ETF MTD'!$VO$28/'ETF MTD'!$VO$3-1</f>
        <v/>
      </c>
      <c r="HZ227" s="61">
        <f>HX227*HY227</f>
        <v/>
      </c>
      <c r="IA227" s="61" t="n"/>
      <c r="IB227" s="33" t="inlineStr">
        <is>
          <t>SCHF/VEU</t>
        </is>
      </c>
      <c r="IC227" s="41" t="n">
        <v>0.1</v>
      </c>
      <c r="ID227" s="61">
        <f>'ETF MTD'!$VO$28/'ETF MTD'!$VO$3-1</f>
        <v/>
      </c>
      <c r="IE227" s="61">
        <f>IC227*ID227</f>
        <v/>
      </c>
      <c r="IF227" s="61" t="n"/>
      <c r="IG227" s="33" t="inlineStr">
        <is>
          <t>SCHF/VEU</t>
        </is>
      </c>
      <c r="IH227" s="41" t="n">
        <v>0.1</v>
      </c>
      <c r="II227" s="61">
        <f>'ETF MTD'!$VO$28/'ETF MTD'!$VO$3-1</f>
        <v/>
      </c>
      <c r="IJ227" s="61">
        <f>IH227*II227</f>
        <v/>
      </c>
      <c r="IK227" s="61" t="n"/>
      <c r="IL227" s="33" t="inlineStr">
        <is>
          <t>SCHF/VEU</t>
        </is>
      </c>
      <c r="IM227" s="41" t="n">
        <v>0.1</v>
      </c>
      <c r="IN227" s="61">
        <f>'ETF MTD'!$VO$28/'ETF MTD'!$VO$3-1</f>
        <v/>
      </c>
      <c r="IO227" s="61">
        <f>IM227*IN227</f>
        <v/>
      </c>
      <c r="IP227" s="61" t="n"/>
      <c r="IQ227" s="33" t="inlineStr">
        <is>
          <t>SCHF/VEU</t>
        </is>
      </c>
      <c r="IR227" s="41" t="n">
        <v>0.1</v>
      </c>
      <c r="IS227" s="61">
        <f>'ETF MTD'!$VO$28/'ETF MTD'!$VO$3-1</f>
        <v/>
      </c>
      <c r="IT227" s="61">
        <f>IR227*IS227</f>
        <v/>
      </c>
      <c r="IU227" s="61" t="n"/>
      <c r="IV227" s="33" t="inlineStr">
        <is>
          <t>SCHF/VEU</t>
        </is>
      </c>
      <c r="IW227" s="41" t="n">
        <v>0.1</v>
      </c>
      <c r="IX227" s="61">
        <f>'ETF MTD'!$VO$28/'ETF MTD'!$VO$3-1</f>
        <v/>
      </c>
      <c r="IY227" s="61">
        <f>IW227*IX227</f>
        <v/>
      </c>
      <c r="IZ227" s="61" t="n"/>
      <c r="JA227" s="33" t="inlineStr">
        <is>
          <t>SCHF/VEU</t>
        </is>
      </c>
      <c r="JB227" s="41" t="n">
        <v>0.1</v>
      </c>
      <c r="JC227" s="61">
        <f>'ETF MTD'!$VO$28/'ETF MTD'!$VO$3-1</f>
        <v/>
      </c>
      <c r="JD227" s="61">
        <f>JB227*JC227</f>
        <v/>
      </c>
      <c r="JE227" s="61" t="n"/>
      <c r="JF227" s="33" t="inlineStr">
        <is>
          <t>SCHF/VEU</t>
        </is>
      </c>
      <c r="JG227" s="41" t="n">
        <v>0.1</v>
      </c>
      <c r="JH227" s="61">
        <f>'ETF MTD'!$VO$28/'ETF MTD'!$VO$3-1</f>
        <v/>
      </c>
      <c r="JI227" s="61">
        <f>JG227*JH227</f>
        <v/>
      </c>
      <c r="JJ227" s="61" t="n"/>
      <c r="JK227" s="33" t="inlineStr">
        <is>
          <t>SCHF/VEU</t>
        </is>
      </c>
      <c r="JL227" s="41" t="n">
        <v>0.1</v>
      </c>
      <c r="JM227" s="61">
        <f>'ETF MTD'!$VO$28/'ETF MTD'!$VO$3-1</f>
        <v/>
      </c>
      <c r="JN227" s="61">
        <f>JL227*JM227</f>
        <v/>
      </c>
      <c r="JO227" s="61" t="n"/>
      <c r="JP227" s="33" t="inlineStr">
        <is>
          <t>SCHF/VEU</t>
        </is>
      </c>
      <c r="JQ227" s="41" t="n">
        <v>0.1</v>
      </c>
      <c r="JR227" s="61">
        <f>'ETF MTD'!$VO$28/'ETF MTD'!$VO$3-1</f>
        <v/>
      </c>
      <c r="JS227" s="61">
        <f>JQ227*JR227</f>
        <v/>
      </c>
      <c r="JT227" s="61" t="n"/>
      <c r="JU227" s="33" t="inlineStr">
        <is>
          <t>SCHF/VEU</t>
        </is>
      </c>
      <c r="JV227" s="41" t="n">
        <v>0.1</v>
      </c>
      <c r="JW227" s="61">
        <f>'ETF MTD'!$VO$28/'ETF MTD'!$VO$3-1</f>
        <v/>
      </c>
      <c r="JX227" s="61">
        <f>JV227*JW227</f>
        <v/>
      </c>
      <c r="JY227" s="61" t="n"/>
      <c r="JZ227" t="inlineStr">
        <is>
          <t>Foreign Developed</t>
        </is>
      </c>
      <c r="KA227" s="41" t="n">
        <v>0.07500000000000001</v>
      </c>
      <c r="KB227" s="61">
        <f>'ETF MTD'!$VO$28/'ETF MTD'!$VO$3-1</f>
        <v/>
      </c>
      <c r="KC227" s="61">
        <f>KA227*KB227</f>
        <v/>
      </c>
      <c r="KD227" s="61" t="n"/>
      <c r="KE227" t="inlineStr">
        <is>
          <t>Foreign Developed</t>
        </is>
      </c>
      <c r="KF227" s="41" t="n">
        <v>0.07500000000000001</v>
      </c>
      <c r="KG227" s="61">
        <f>'ETF MTD'!$VO$28/'ETF MTD'!$VO$3-1</f>
        <v/>
      </c>
      <c r="KH227" s="61">
        <f>KF227*KG227</f>
        <v/>
      </c>
      <c r="KI227" s="61" t="n"/>
      <c r="KJ227" t="inlineStr">
        <is>
          <t>Foreign Developed</t>
        </is>
      </c>
      <c r="KK227" s="41" t="n">
        <v>0.07500000000000001</v>
      </c>
      <c r="KL227" s="61">
        <f>'ETF MTD'!$VO$28/'ETF MTD'!$VO$3-1</f>
        <v/>
      </c>
      <c r="KM227" s="61">
        <f>KK227*KL227</f>
        <v/>
      </c>
      <c r="KN227" s="61" t="n"/>
      <c r="KO227" t="inlineStr">
        <is>
          <t>Foreign Developed</t>
        </is>
      </c>
      <c r="KP227" s="41" t="n">
        <v>0.07500000000000001</v>
      </c>
      <c r="KQ227" s="61">
        <f>'ETF MTD'!$VO$28/'ETF MTD'!$VO$3-1</f>
        <v/>
      </c>
      <c r="KR227" s="61">
        <f>KP227*KQ227</f>
        <v/>
      </c>
      <c r="KS227" s="61" t="n"/>
      <c r="KT227" t="inlineStr">
        <is>
          <t>Foreign Developed</t>
        </is>
      </c>
      <c r="KU227" s="41" t="n">
        <v>0.05</v>
      </c>
      <c r="KV227" s="61">
        <f>'ETF MTD'!$VO$28/'ETF MTD'!$VO$3-1</f>
        <v/>
      </c>
      <c r="KW227" s="61">
        <f>KU227*KV227</f>
        <v/>
      </c>
      <c r="KX227" s="61" t="n"/>
      <c r="KY227" t="inlineStr">
        <is>
          <t>Foreign Developed</t>
        </is>
      </c>
      <c r="KZ227" s="41" t="n">
        <v>0.05</v>
      </c>
      <c r="LA227" s="61">
        <f>'ETF MTD'!$VO$28/'ETF MTD'!$VO$3-1</f>
        <v/>
      </c>
      <c r="LB227" s="61">
        <f>KZ227*LA227</f>
        <v/>
      </c>
      <c r="LC227" s="61" t="n"/>
      <c r="LD227" t="inlineStr">
        <is>
          <t>Foreign Developed</t>
        </is>
      </c>
      <c r="LE227" s="41" t="n">
        <v>0.05</v>
      </c>
      <c r="LF227" s="61">
        <f>'ETF MTD'!$VO$28/'ETF MTD'!$VO$3-1</f>
        <v/>
      </c>
      <c r="LG227" s="61">
        <f>LE227*LF227</f>
        <v/>
      </c>
      <c r="LH227" s="61" t="n"/>
      <c r="LI227" t="inlineStr">
        <is>
          <t>Foreign Developed</t>
        </is>
      </c>
      <c r="LJ227" s="41" t="n">
        <v>0.05</v>
      </c>
      <c r="LK227" s="61">
        <f>'ETF MTD'!$VO$28/'ETF MTD'!$VO$3-1</f>
        <v/>
      </c>
      <c r="LL227" s="61">
        <f>LJ227*LK227</f>
        <v/>
      </c>
      <c r="LM227" s="61" t="n"/>
      <c r="LN227" t="inlineStr">
        <is>
          <t>Foreign Developed</t>
        </is>
      </c>
      <c r="LO227" s="41" t="n">
        <v>0.05</v>
      </c>
      <c r="LP227" s="61">
        <f>'ETF MTD'!$VO$28/'ETF MTD'!$VO$3-1</f>
        <v/>
      </c>
      <c r="LQ227" s="61">
        <f>LO227*LP227</f>
        <v/>
      </c>
      <c r="LR227" s="61" t="n"/>
      <c r="LS227" t="inlineStr">
        <is>
          <t>Foreign Developed</t>
        </is>
      </c>
      <c r="LT227" s="41" t="n">
        <v>0.05</v>
      </c>
      <c r="LU227" s="61">
        <f>'ETF MTD'!$VO$28/'ETF MTD'!$VO$3-1</f>
        <v/>
      </c>
      <c r="LV227" s="61">
        <f>LT227*LU227</f>
        <v/>
      </c>
      <c r="LW227" s="61" t="n"/>
      <c r="LX227" t="inlineStr">
        <is>
          <t>Foreign Developed</t>
        </is>
      </c>
      <c r="LY227" s="41" t="n">
        <v>0.05</v>
      </c>
      <c r="LZ227" s="61">
        <f>'ETF MTD'!$VO$28/'ETF MTD'!$VO$3-1</f>
        <v/>
      </c>
      <c r="MA227" s="61">
        <f>LY227*LZ227</f>
        <v/>
      </c>
      <c r="MB227" s="61" t="n"/>
      <c r="MC227" t="inlineStr">
        <is>
          <t>Foreign Developed</t>
        </is>
      </c>
      <c r="MD227" s="41" t="n">
        <v>0.05</v>
      </c>
      <c r="ME227" s="61">
        <f>'ETF MTD'!$VO$28/'ETF MTD'!$VO$3-1</f>
        <v/>
      </c>
      <c r="MF227" s="61">
        <f>MD227*ME227</f>
        <v/>
      </c>
      <c r="MG227" s="61" t="n"/>
      <c r="MH227" t="inlineStr">
        <is>
          <t>Foreign Developed</t>
        </is>
      </c>
      <c r="MI227" s="41" t="n">
        <v>0.05</v>
      </c>
      <c r="MJ227" s="61">
        <f>'ETF MTD'!$VO$28/'ETF MTD'!$VO$3-1</f>
        <v/>
      </c>
      <c r="MK227" s="61">
        <f>MI227*MJ227</f>
        <v/>
      </c>
      <c r="ML227" s="61" t="n"/>
      <c r="MM227" t="inlineStr">
        <is>
          <t>Foreign Developed</t>
        </is>
      </c>
      <c r="MN227" s="41" t="n">
        <v>0.05</v>
      </c>
      <c r="MO227" s="61">
        <f>'ETF MTD'!$VO$28/'ETF MTD'!$VO$3-1</f>
        <v/>
      </c>
      <c r="MP227" s="61">
        <f>MN227*MO227</f>
        <v/>
      </c>
      <c r="MR227" t="inlineStr">
        <is>
          <t>Foreign Developed</t>
        </is>
      </c>
      <c r="MS227" s="41" t="n">
        <v>0.08750000000000001</v>
      </c>
      <c r="MT227" s="61">
        <f>'ETF MTD'!$VO$28/'ETF MTD'!$VO$3-1</f>
        <v/>
      </c>
      <c r="MU227" s="61">
        <f>MS227*MT227</f>
        <v/>
      </c>
      <c r="MV227" s="61" t="n"/>
      <c r="MW227" t="inlineStr">
        <is>
          <t>Foreign Developed</t>
        </is>
      </c>
      <c r="MX227" s="41" t="n">
        <v>0.08749999999999999</v>
      </c>
      <c r="MY227" s="61">
        <f>'ETF MTD'!$VO$28/'ETF MTD'!$VO$3-1</f>
        <v/>
      </c>
      <c r="MZ227" s="61">
        <f>MX227*MY227</f>
        <v/>
      </c>
      <c r="NB227" t="inlineStr">
        <is>
          <t>Foreign Developed</t>
        </is>
      </c>
      <c r="NC227" s="41" t="n">
        <v>0.1125</v>
      </c>
      <c r="ND227" s="61">
        <f>'ETF MTD'!$VO$28/'ETF MTD'!$VO$3-1</f>
        <v/>
      </c>
      <c r="NE227" s="61">
        <f>NC227*ND227</f>
        <v/>
      </c>
      <c r="NG227" t="inlineStr">
        <is>
          <t>Foreign Developed</t>
        </is>
      </c>
      <c r="NH227" s="41" t="n">
        <v>0.126</v>
      </c>
      <c r="NI227" s="61">
        <f>'ETF MTD'!$VO$28/'ETF MTD'!$VO$3-1</f>
        <v/>
      </c>
      <c r="NJ227" s="61">
        <f>NH227*NI227</f>
        <v/>
      </c>
      <c r="NL227" t="inlineStr">
        <is>
          <t>Foreign Developed</t>
        </is>
      </c>
      <c r="NM227" s="41" t="n">
        <v>0.125</v>
      </c>
      <c r="NN227" s="61">
        <f>'ETF MTD'!$VO$28/'ETF MTD'!$VO$3-1</f>
        <v/>
      </c>
      <c r="NO227" s="61">
        <f>NM227*NN227</f>
        <v/>
      </c>
      <c r="NQ227" t="inlineStr">
        <is>
          <t>Foreign Developed</t>
        </is>
      </c>
      <c r="NR227" s="41" t="n">
        <v>0.125</v>
      </c>
      <c r="NS227" s="61">
        <f>'ETF MTD'!$VO$28/'ETF MTD'!$VO$3-1</f>
        <v/>
      </c>
      <c r="NT227" s="61">
        <f>NR227*NS227</f>
        <v/>
      </c>
      <c r="NV227" t="inlineStr">
        <is>
          <t>Foreign Developed</t>
        </is>
      </c>
      <c r="NW227" s="41" t="n">
        <v>0.125</v>
      </c>
      <c r="NX227" s="61">
        <f>'ETF MTD'!$VO$28/'ETF MTD'!$VO$3-1</f>
        <v/>
      </c>
      <c r="NY227" s="61">
        <f>NW227*NX227</f>
        <v/>
      </c>
      <c r="OA227" t="inlineStr">
        <is>
          <t>Foreign Developed</t>
        </is>
      </c>
      <c r="OB227" s="41" t="n">
        <v>0.1125</v>
      </c>
      <c r="OC227" s="61">
        <f>'ETF MTD'!$VO$28/'ETF MTD'!$VO$3-1</f>
        <v/>
      </c>
      <c r="OD227" s="61">
        <f>OB227*OC227</f>
        <v/>
      </c>
      <c r="OF227" t="inlineStr">
        <is>
          <t>Foreign Developed</t>
        </is>
      </c>
      <c r="OG227" s="41" t="n">
        <v>0.1</v>
      </c>
      <c r="OH227" s="61">
        <f>'ETF MTD'!$VO$28/'ETF MTD'!$VO$3-1</f>
        <v/>
      </c>
      <c r="OI227" s="61">
        <f>OG227*OH227</f>
        <v/>
      </c>
      <c r="OK227" t="inlineStr">
        <is>
          <t>Foreign Developed</t>
        </is>
      </c>
      <c r="OL227" s="41" t="n">
        <v>0.075</v>
      </c>
      <c r="OM227" s="61">
        <f>'ETF MTD'!$VO$28/'ETF MTD'!$VO$3-1</f>
        <v/>
      </c>
      <c r="ON227" s="61">
        <f>OL227*OM227</f>
        <v/>
      </c>
      <c r="OP227" t="inlineStr">
        <is>
          <t>Foreign Developed</t>
        </is>
      </c>
      <c r="OQ227" s="41" t="n">
        <v>0.08749999999999999</v>
      </c>
      <c r="OR227" s="61">
        <f>'ETF MTD'!$VO$28/'ETF MTD'!$VO$3-1</f>
        <v/>
      </c>
      <c r="OS227" s="61">
        <f>OQ227*OR227</f>
        <v/>
      </c>
      <c r="OU227" t="inlineStr">
        <is>
          <t>Foreign Developed</t>
        </is>
      </c>
      <c r="OV227" s="41" t="n">
        <v>0.05</v>
      </c>
      <c r="OW227" s="61">
        <f>'ETF MTD'!$VO$28/'ETF MTD'!$VO$3-1</f>
        <v/>
      </c>
      <c r="OX227" s="61">
        <f>OV227*OW227</f>
        <v/>
      </c>
      <c r="OZ227" t="inlineStr">
        <is>
          <t>Foreign Developed</t>
        </is>
      </c>
      <c r="PA227" s="41" t="n">
        <v>0.075</v>
      </c>
      <c r="PB227" s="61">
        <f>'ETF MTD'!$VO$28/'ETF MTD'!$VO$3-1</f>
        <v/>
      </c>
      <c r="PC227" s="61">
        <f>PA227*PB227</f>
        <v/>
      </c>
      <c r="PE227" t="inlineStr">
        <is>
          <t>Foreign Developed</t>
        </is>
      </c>
      <c r="PF227" s="41" t="n">
        <v>0.095</v>
      </c>
      <c r="PG227" s="61">
        <f>'ETF MTD'!$VO$28/'ETF MTD'!$VO$3-1</f>
        <v/>
      </c>
      <c r="PH227" s="61">
        <f>PF227*PG227</f>
        <v/>
      </c>
      <c r="PJ227" t="inlineStr">
        <is>
          <t>Foreign Developed</t>
        </is>
      </c>
      <c r="PK227" s="41" t="n">
        <v>0.1</v>
      </c>
      <c r="PL227" s="61">
        <f>'ETF MTD'!$VO$28/'ETF MTD'!$VO$3-1</f>
        <v/>
      </c>
      <c r="PM227" s="61">
        <f>PK227*PL227</f>
        <v/>
      </c>
      <c r="PO227" t="inlineStr">
        <is>
          <t>Foreign Developed</t>
        </is>
      </c>
      <c r="PP227" s="41" t="n">
        <v>0.1</v>
      </c>
      <c r="PQ227" s="61">
        <f>'ETF MTD'!$VO$28/'ETF MTD'!$VO$3-1</f>
        <v/>
      </c>
      <c r="PR227" s="61">
        <f>PP227*PQ227</f>
        <v/>
      </c>
      <c r="PT227" t="inlineStr">
        <is>
          <t>Foreign Developed</t>
        </is>
      </c>
      <c r="PU227" s="41" t="n">
        <v>0.1</v>
      </c>
      <c r="PV227" s="61">
        <f>'ETF MTD'!$VO$28/'ETF MTD'!$VO$3-1</f>
        <v/>
      </c>
      <c r="PW227" s="61">
        <f>PU227*PV227</f>
        <v/>
      </c>
      <c r="PY227" t="inlineStr">
        <is>
          <t>Foreign Developed</t>
        </is>
      </c>
      <c r="PZ227" s="50" t="n">
        <v>0.1</v>
      </c>
      <c r="QA227" s="61">
        <f>'ETF MTD'!$VO$28/'ETF MTD'!$VO$3-1</f>
        <v/>
      </c>
      <c r="QB227" s="61">
        <f>PZ227*QA227</f>
        <v/>
      </c>
      <c r="QD227" t="inlineStr">
        <is>
          <t>Foreign Developed</t>
        </is>
      </c>
      <c r="QE227" s="50" t="n">
        <v>0.1</v>
      </c>
      <c r="QF227" s="61">
        <f>'ETF MTD'!$VO$28/'ETF MTD'!$VO$3-1</f>
        <v/>
      </c>
      <c r="QG227" s="61">
        <f>QE227*QF227</f>
        <v/>
      </c>
      <c r="QH227" s="61" t="n"/>
      <c r="QI227" t="inlineStr">
        <is>
          <t>Foreign Developed</t>
        </is>
      </c>
      <c r="QJ227" s="41" t="n">
        <v>0.1</v>
      </c>
      <c r="QK227" s="61">
        <f>'ETF MTD'!$VO$28/'ETF MTD'!$VO$3-1</f>
        <v/>
      </c>
      <c r="QL227" s="61">
        <f>QJ227*QK227</f>
        <v/>
      </c>
      <c r="QN227" t="inlineStr">
        <is>
          <t>Foreign Developed</t>
        </is>
      </c>
      <c r="QO227" s="41" t="n">
        <v>0.1</v>
      </c>
      <c r="QP227" s="61">
        <f>'ETF MTD'!$VO$28/'ETF MTD'!$VO$3-1</f>
        <v/>
      </c>
      <c r="QQ227" s="61">
        <f>QO227*QP227</f>
        <v/>
      </c>
      <c r="QS227" t="inlineStr">
        <is>
          <t>Foreign Developed</t>
        </is>
      </c>
      <c r="QT227" s="41" t="n">
        <v>0.1</v>
      </c>
      <c r="QU227" s="61">
        <f>'ETF MTD'!$VO$28/'ETF MTD'!$VO$3-1</f>
        <v/>
      </c>
      <c r="QV227" s="61">
        <f>QT227*QU227</f>
        <v/>
      </c>
      <c r="QX227" t="inlineStr">
        <is>
          <t>Foreign Developed</t>
        </is>
      </c>
      <c r="QY227" s="41" t="n">
        <v>0.1</v>
      </c>
      <c r="QZ227" s="61">
        <f>'ETF MTD'!$VO$28/'ETF MTD'!$VO$3-1</f>
        <v/>
      </c>
      <c r="RA227" s="61">
        <f>QY227*QZ227</f>
        <v/>
      </c>
      <c r="RC227" t="inlineStr">
        <is>
          <t>Foreign Developed</t>
        </is>
      </c>
      <c r="RD227" s="41" t="n">
        <v>0.1</v>
      </c>
      <c r="RE227" s="61">
        <f>'ETF MTD'!$VO$28/'ETF MTD'!$VO$3-1</f>
        <v/>
      </c>
      <c r="RF227" s="61">
        <f>RD227*RE227</f>
        <v/>
      </c>
      <c r="RH227" t="inlineStr">
        <is>
          <t>Foreign Developed</t>
        </is>
      </c>
      <c r="RI227" s="41" t="n">
        <v>0.075</v>
      </c>
      <c r="RJ227" s="61">
        <f>'ETF MTD'!$VO$28/'ETF MTD'!$VO$3-1</f>
        <v/>
      </c>
      <c r="RK227" s="61">
        <f>RI227*RJ227</f>
        <v/>
      </c>
      <c r="RM227" s="208" t="n">
        <v>0.1</v>
      </c>
      <c r="RN227" s="261">
        <f>RM227*0.5</f>
        <v/>
      </c>
    </row>
    <row r="228">
      <c r="HR228" s="33" t="inlineStr">
        <is>
          <t>SCHE/VWO</t>
        </is>
      </c>
      <c r="HS228" s="41" t="n">
        <v>0.05</v>
      </c>
      <c r="HT228" s="61">
        <f>'ETF MTD'!$PU$28/'ETF MTD'!$PU$3-1</f>
        <v/>
      </c>
      <c r="HU228" s="61">
        <f>HS228*HT228</f>
        <v/>
      </c>
      <c r="HV228" s="61" t="n"/>
      <c r="HW228" s="33" t="inlineStr">
        <is>
          <t>SCHE/VWO</t>
        </is>
      </c>
      <c r="HX228" s="41" t="n">
        <v>0.05</v>
      </c>
      <c r="HY228" s="61">
        <f>'ETF MTD'!$PU$28/'ETF MTD'!$PU$3-1</f>
        <v/>
      </c>
      <c r="HZ228" s="61">
        <f>HX228*HY228</f>
        <v/>
      </c>
      <c r="IA228" s="61" t="n"/>
      <c r="IB228" s="33" t="inlineStr">
        <is>
          <t>SCHE/VWO</t>
        </is>
      </c>
      <c r="IC228" s="41" t="n">
        <v>0.05</v>
      </c>
      <c r="ID228" s="61">
        <f>'ETF MTD'!$PU$28/'ETF MTD'!$PU$3-1</f>
        <v/>
      </c>
      <c r="IE228" s="61">
        <f>IC228*ID228</f>
        <v/>
      </c>
      <c r="IF228" s="61" t="n"/>
      <c r="IG228" s="33" t="inlineStr">
        <is>
          <t>SCHE/VWO</t>
        </is>
      </c>
      <c r="IH228" s="41" t="n">
        <v>0.05</v>
      </c>
      <c r="II228" s="61">
        <f>'ETF MTD'!$PU$28/'ETF MTD'!$PU$3-1</f>
        <v/>
      </c>
      <c r="IJ228" s="61">
        <f>IH228*II228</f>
        <v/>
      </c>
      <c r="IK228" s="61" t="n"/>
      <c r="IL228" s="33" t="inlineStr">
        <is>
          <t>SCHE/VWO</t>
        </is>
      </c>
      <c r="IM228" s="41" t="n">
        <v>0.05</v>
      </c>
      <c r="IN228" s="61">
        <f>'ETF MTD'!$PU$28/'ETF MTD'!$PU$3-1</f>
        <v/>
      </c>
      <c r="IO228" s="61">
        <f>IM228*IN228</f>
        <v/>
      </c>
      <c r="IP228" s="61" t="n"/>
      <c r="IQ228" s="33" t="inlineStr">
        <is>
          <t>SCHE/VWO</t>
        </is>
      </c>
      <c r="IR228" s="41" t="n">
        <v>0.05</v>
      </c>
      <c r="IS228" s="61">
        <f>'ETF MTD'!$PU$28/'ETF MTD'!$PU$3-1</f>
        <v/>
      </c>
      <c r="IT228" s="61">
        <f>IR228*IS228</f>
        <v/>
      </c>
      <c r="IU228" s="61" t="n"/>
      <c r="IV228" s="33" t="inlineStr">
        <is>
          <t>SCHE/VWO</t>
        </is>
      </c>
      <c r="IW228" s="41" t="n">
        <v>0.05</v>
      </c>
      <c r="IX228" s="61">
        <f>'ETF MTD'!$PU$28/'ETF MTD'!$PU$3-1</f>
        <v/>
      </c>
      <c r="IY228" s="61">
        <f>IW228*IX228</f>
        <v/>
      </c>
      <c r="IZ228" s="61" t="n"/>
      <c r="JA228" s="33" t="inlineStr">
        <is>
          <t>SCHE/VWO</t>
        </is>
      </c>
      <c r="JB228" s="41" t="n">
        <v>0.05</v>
      </c>
      <c r="JC228" s="61">
        <f>'ETF MTD'!$PU$28/'ETF MTD'!$PU$3-1</f>
        <v/>
      </c>
      <c r="JD228" s="61">
        <f>JB228*JC228</f>
        <v/>
      </c>
      <c r="JE228" s="61" t="n"/>
      <c r="JF228" s="33" t="inlineStr">
        <is>
          <t>SCHE/VWO</t>
        </is>
      </c>
      <c r="JG228" s="41" t="n">
        <v>0.05</v>
      </c>
      <c r="JH228" s="61">
        <f>'ETF MTD'!$PU$28/'ETF MTD'!$PU$3-1</f>
        <v/>
      </c>
      <c r="JI228" s="61">
        <f>JG228*JH228</f>
        <v/>
      </c>
      <c r="JJ228" s="61" t="n"/>
      <c r="JK228" s="33" t="inlineStr">
        <is>
          <t>SCHE/VWO</t>
        </is>
      </c>
      <c r="JL228" s="41" t="n">
        <v>0.05</v>
      </c>
      <c r="JM228" s="61">
        <f>'ETF MTD'!$PU$28/'ETF MTD'!$PU$3-1</f>
        <v/>
      </c>
      <c r="JN228" s="61">
        <f>JL228*JM228</f>
        <v/>
      </c>
      <c r="JO228" s="61" t="n"/>
      <c r="JP228" s="33" t="inlineStr">
        <is>
          <t>SCHE/VWO</t>
        </is>
      </c>
      <c r="JQ228" s="41" t="n">
        <v>0.037</v>
      </c>
      <c r="JR228" s="61">
        <f>'ETF MTD'!$PU$28/'ETF MTD'!$PU$3-1</f>
        <v/>
      </c>
      <c r="JS228" s="61">
        <f>JQ228*JR228</f>
        <v/>
      </c>
      <c r="JT228" s="61" t="n"/>
      <c r="JU228" s="33" t="inlineStr">
        <is>
          <t>SCHE/VWO</t>
        </is>
      </c>
      <c r="JV228" s="41" t="n">
        <v>0.037</v>
      </c>
      <c r="JW228" s="61">
        <f>'ETF MTD'!$PU$28/'ETF MTD'!$PU$3-1</f>
        <v/>
      </c>
      <c r="JX228" s="61">
        <f>JV228*JW228</f>
        <v/>
      </c>
      <c r="JY228" s="61" t="n"/>
      <c r="JZ228" t="inlineStr">
        <is>
          <t>Emerging Markets</t>
        </is>
      </c>
      <c r="KA228" s="41" t="n">
        <v>0.03750000000000001</v>
      </c>
      <c r="KB228" s="61">
        <f>'ETF MTD'!$PU$28/'ETF MTD'!$PU$3-1</f>
        <v/>
      </c>
      <c r="KC228" s="61">
        <f>KA228*KB228</f>
        <v/>
      </c>
      <c r="KD228" s="61" t="n"/>
      <c r="KE228" t="inlineStr">
        <is>
          <t>Emerging Markets</t>
        </is>
      </c>
      <c r="KF228" s="41" t="n">
        <v>0.03750000000000001</v>
      </c>
      <c r="KG228" s="61">
        <f>'ETF MTD'!$PU$28/'ETF MTD'!$PU$3-1</f>
        <v/>
      </c>
      <c r="KH228" s="61">
        <f>KF228*KG228</f>
        <v/>
      </c>
      <c r="KI228" s="61" t="n"/>
      <c r="KJ228" t="inlineStr">
        <is>
          <t>Emerging Markets</t>
        </is>
      </c>
      <c r="KK228" s="41" t="n">
        <v>0.025</v>
      </c>
      <c r="KL228" s="61">
        <f>'ETF MTD'!$PU$28/'ETF MTD'!$PU$3-1</f>
        <v/>
      </c>
      <c r="KM228" s="61">
        <f>KK228*KL228</f>
        <v/>
      </c>
      <c r="KN228" s="61" t="n"/>
      <c r="KO228" t="inlineStr">
        <is>
          <t>Emerging Markets</t>
        </is>
      </c>
      <c r="KP228" s="41" t="n">
        <v>0.025</v>
      </c>
      <c r="KQ228" s="61">
        <f>'ETF MTD'!$PU$28/'ETF MTD'!$PU$3-1</f>
        <v/>
      </c>
      <c r="KR228" s="61">
        <f>KP228*KQ228</f>
        <v/>
      </c>
      <c r="KS228" s="61" t="n"/>
      <c r="KT228" t="inlineStr">
        <is>
          <t>Emerging Markets</t>
        </is>
      </c>
      <c r="KU228" s="41" t="n">
        <v>0.025</v>
      </c>
      <c r="KV228" s="61">
        <f>'ETF MTD'!$PU$28/'ETF MTD'!$PU$3-1</f>
        <v/>
      </c>
      <c r="KW228" s="61">
        <f>KU228*KV228</f>
        <v/>
      </c>
      <c r="KX228" s="61" t="n"/>
      <c r="KY228" t="inlineStr">
        <is>
          <t>Emerging Markets</t>
        </is>
      </c>
      <c r="KZ228" s="41" t="n">
        <v>0.025</v>
      </c>
      <c r="LA228" s="61">
        <f>'ETF MTD'!$PU$28/'ETF MTD'!$PU$3-1</f>
        <v/>
      </c>
      <c r="LB228" s="61">
        <f>KZ228*LA228</f>
        <v/>
      </c>
      <c r="LC228" s="61" t="n"/>
      <c r="LD228" t="inlineStr">
        <is>
          <t>Emerging Markets</t>
        </is>
      </c>
      <c r="LE228" s="41" t="n">
        <v>0.025</v>
      </c>
      <c r="LF228" s="61">
        <f>'ETF MTD'!$PU$28/'ETF MTD'!$PU$3-1</f>
        <v/>
      </c>
      <c r="LG228" s="61">
        <f>LE228*LF228</f>
        <v/>
      </c>
      <c r="LH228" s="61" t="n"/>
      <c r="LI228" t="inlineStr">
        <is>
          <t>Emerging Markets</t>
        </is>
      </c>
      <c r="LJ228" s="41" t="n">
        <v>0.025</v>
      </c>
      <c r="LK228" s="61">
        <f>'ETF MTD'!$PU$28/'ETF MTD'!$PU$3-1</f>
        <v/>
      </c>
      <c r="LL228" s="61">
        <f>LJ228*LK228</f>
        <v/>
      </c>
      <c r="LM228" s="61" t="n"/>
      <c r="LN228" t="inlineStr">
        <is>
          <t>Emerging Markets</t>
        </is>
      </c>
      <c r="LO228" s="41" t="n">
        <v>0.025</v>
      </c>
      <c r="LP228" s="61">
        <f>'ETF MTD'!$PU$28/'ETF MTD'!$PU$3-1</f>
        <v/>
      </c>
      <c r="LQ228" s="61">
        <f>LO228*LP228</f>
        <v/>
      </c>
      <c r="LR228" s="61" t="n"/>
      <c r="LS228" t="inlineStr">
        <is>
          <t>Emerging Markets</t>
        </is>
      </c>
      <c r="LT228" s="41" t="n">
        <v>0.025</v>
      </c>
      <c r="LU228" s="61">
        <f>'ETF MTD'!$PU$28/'ETF MTD'!$PU$3-1</f>
        <v/>
      </c>
      <c r="LV228" s="61">
        <f>LT228*LU228</f>
        <v/>
      </c>
      <c r="LW228" s="61" t="n"/>
      <c r="LX228" t="inlineStr">
        <is>
          <t>Emerging Markets</t>
        </is>
      </c>
      <c r="LY228" s="41" t="n">
        <v>0.025</v>
      </c>
      <c r="LZ228" s="61">
        <f>'ETF MTD'!$PU$28/'ETF MTD'!$PU$3-1</f>
        <v/>
      </c>
      <c r="MA228" s="61">
        <f>LY228*LZ228</f>
        <v/>
      </c>
      <c r="MB228" s="61" t="n"/>
      <c r="MC228" t="inlineStr">
        <is>
          <t>Emerging Markets</t>
        </is>
      </c>
      <c r="MD228" s="41" t="n">
        <v>0.025</v>
      </c>
      <c r="ME228" s="61">
        <f>'ETF MTD'!$PU$28/'ETF MTD'!$PU$3-1</f>
        <v/>
      </c>
      <c r="MF228" s="61">
        <f>MD228*ME228</f>
        <v/>
      </c>
      <c r="MG228" s="61" t="n"/>
      <c r="MH228" t="inlineStr">
        <is>
          <t>Emerging Markets</t>
        </is>
      </c>
      <c r="MI228" s="41" t="n">
        <v>0.025</v>
      </c>
      <c r="MJ228" s="61">
        <f>'ETF MTD'!$PU$28/'ETF MTD'!$PU$3-1</f>
        <v/>
      </c>
      <c r="MK228" s="61">
        <f>MI228*MJ228</f>
        <v/>
      </c>
      <c r="ML228" s="61" t="n"/>
      <c r="MM228" t="inlineStr">
        <is>
          <t>Emerging Markets</t>
        </is>
      </c>
      <c r="MN228" s="41" t="n">
        <v>0.025</v>
      </c>
      <c r="MO228" s="61">
        <f>'ETF MTD'!$PU$28/'ETF MTD'!$PU$3-1</f>
        <v/>
      </c>
      <c r="MP228" s="61">
        <f>MN228*MO228</f>
        <v/>
      </c>
      <c r="MR228" t="inlineStr">
        <is>
          <t>Emerging Markets</t>
        </is>
      </c>
      <c r="MS228" s="41" t="n">
        <v>0.025</v>
      </c>
      <c r="MT228" s="61">
        <f>'ETF MTD'!$PU$28/'ETF MTD'!$PU$3-1</f>
        <v/>
      </c>
      <c r="MU228" s="61">
        <f>MS228*MT228</f>
        <v/>
      </c>
      <c r="MV228" s="61" t="n"/>
      <c r="MW228" t="inlineStr">
        <is>
          <t>Emerging Markets</t>
        </is>
      </c>
      <c r="MX228" s="41" t="n">
        <v>0.025</v>
      </c>
      <c r="MY228" s="61">
        <f>'ETF MTD'!$PU$28/'ETF MTD'!$PU$3-1</f>
        <v/>
      </c>
      <c r="MZ228" s="61">
        <f>MX228*MY228</f>
        <v/>
      </c>
      <c r="NB228" t="inlineStr">
        <is>
          <t>Emerging Markets</t>
        </is>
      </c>
      <c r="NC228" s="41" t="n">
        <v>0.03750000000000001</v>
      </c>
      <c r="ND228" s="61">
        <f>'ETF MTD'!$PU$28/'ETF MTD'!$PU$3-1</f>
        <v/>
      </c>
      <c r="NE228" s="61">
        <f>NC228*ND228</f>
        <v/>
      </c>
      <c r="NG228" t="inlineStr">
        <is>
          <t>Emerging Markets</t>
        </is>
      </c>
      <c r="NH228" s="41" t="n">
        <v>0.025</v>
      </c>
      <c r="NI228" s="61">
        <f>'ETF MTD'!$PU$28/'ETF MTD'!$PU$3-1</f>
        <v/>
      </c>
      <c r="NJ228" s="61">
        <f>NH228*NI228</f>
        <v/>
      </c>
      <c r="NL228" t="inlineStr">
        <is>
          <t>Emerging Markets</t>
        </is>
      </c>
      <c r="NM228" s="41" t="n">
        <v>0.025</v>
      </c>
      <c r="NN228" s="61">
        <f>'ETF MTD'!$PU$28/'ETF MTD'!$PU$3-1</f>
        <v/>
      </c>
      <c r="NO228" s="61">
        <f>NM228*NN228</f>
        <v/>
      </c>
      <c r="NQ228" t="inlineStr">
        <is>
          <t>Emerging Markets</t>
        </is>
      </c>
      <c r="NR228" s="41" t="n">
        <v>0.025</v>
      </c>
      <c r="NS228" s="61">
        <f>'ETF MTD'!$PU$28/'ETF MTD'!$PU$3-1</f>
        <v/>
      </c>
      <c r="NT228" s="61">
        <f>NR228*NS228</f>
        <v/>
      </c>
      <c r="NV228" t="inlineStr">
        <is>
          <t>Emerging Markets</t>
        </is>
      </c>
      <c r="NW228" s="41" t="n">
        <v>0.025</v>
      </c>
      <c r="NX228" s="61">
        <f>'ETF MTD'!$PU$28/'ETF MTD'!$PU$3-1</f>
        <v/>
      </c>
      <c r="NY228" s="61">
        <f>NW228*NX228</f>
        <v/>
      </c>
      <c r="OA228" t="inlineStr">
        <is>
          <t>Emerging Markets</t>
        </is>
      </c>
      <c r="OB228" s="41" t="n">
        <v>0.0375</v>
      </c>
      <c r="OC228" s="61">
        <f>'ETF MTD'!$PU$28/'ETF MTD'!$PU$3-1</f>
        <v/>
      </c>
      <c r="OD228" s="61">
        <f>OB228*OC228</f>
        <v/>
      </c>
      <c r="OF228" t="inlineStr">
        <is>
          <t>Emerging Markets</t>
        </is>
      </c>
      <c r="OG228" s="41" t="n">
        <v>0.05</v>
      </c>
      <c r="OH228" s="61">
        <f>'ETF MTD'!$PU$28/'ETF MTD'!$PU$3-1</f>
        <v/>
      </c>
      <c r="OI228" s="61">
        <f>OG228*OH228</f>
        <v/>
      </c>
      <c r="OK228" t="inlineStr">
        <is>
          <t>Emerging Markets</t>
        </is>
      </c>
      <c r="OL228" s="41" t="n">
        <v>0.0375</v>
      </c>
      <c r="OM228" s="61">
        <f>'ETF MTD'!$PU$28/'ETF MTD'!$PU$3-1</f>
        <v/>
      </c>
      <c r="ON228" s="61">
        <f>OL228*OM228</f>
        <v/>
      </c>
      <c r="OP228" t="inlineStr">
        <is>
          <t>Emerging Markets</t>
        </is>
      </c>
      <c r="OQ228" s="41" t="n">
        <v>0.025</v>
      </c>
      <c r="OR228" s="61">
        <f>'ETF MTD'!$PU$28/'ETF MTD'!$PU$3-1</f>
        <v/>
      </c>
      <c r="OS228" s="61">
        <f>OQ228*OR228</f>
        <v/>
      </c>
      <c r="OU228" t="inlineStr">
        <is>
          <t>Emerging Markets</t>
        </is>
      </c>
      <c r="OV228" s="41" t="n">
        <v>0.025</v>
      </c>
      <c r="OW228" s="61">
        <f>'ETF MTD'!$PU$28/'ETF MTD'!$PU$3-1</f>
        <v/>
      </c>
      <c r="OX228" s="61">
        <f>OV228*OW228</f>
        <v/>
      </c>
      <c r="OZ228" t="inlineStr">
        <is>
          <t>Emerging Markets</t>
        </is>
      </c>
      <c r="PA228" s="41" t="n">
        <v>0.0375</v>
      </c>
      <c r="PB228" s="61">
        <f>'ETF MTD'!$PU$28/'ETF MTD'!$PU$3-1</f>
        <v/>
      </c>
      <c r="PC228" s="61">
        <f>PA228*PB228</f>
        <v/>
      </c>
      <c r="PE228" t="inlineStr">
        <is>
          <t>Emerging Markets</t>
        </is>
      </c>
      <c r="PF228" s="41" t="n">
        <v>0.0375</v>
      </c>
      <c r="PG228" s="61">
        <f>'ETF MTD'!$PU$28/'ETF MTD'!$PU$3-1</f>
        <v/>
      </c>
      <c r="PH228" s="61">
        <f>PF228*PG228</f>
        <v/>
      </c>
      <c r="PJ228" t="inlineStr">
        <is>
          <t>Emerging Markets</t>
        </is>
      </c>
      <c r="PK228" s="41" t="n">
        <v>0.025</v>
      </c>
      <c r="PL228" s="61">
        <f>'ETF MTD'!$PU$28/'ETF MTD'!$PU$3-1</f>
        <v/>
      </c>
      <c r="PM228" s="61">
        <f>PK228*PL228</f>
        <v/>
      </c>
      <c r="PO228" t="inlineStr">
        <is>
          <t>Emerging Markets</t>
        </is>
      </c>
      <c r="PP228" s="41" t="n">
        <v>0.038</v>
      </c>
      <c r="PQ228" s="61">
        <f>'ETF MTD'!$PU$28/'ETF MTD'!$PU$3-1</f>
        <v/>
      </c>
      <c r="PR228" s="61">
        <f>PP228*PQ228</f>
        <v/>
      </c>
      <c r="PT228" t="inlineStr">
        <is>
          <t>Emerging Markets</t>
        </is>
      </c>
      <c r="PU228" s="41" t="n">
        <v>0.038</v>
      </c>
      <c r="PV228" s="61">
        <f>'ETF MTD'!$PU$28/'ETF MTD'!$PU$3-1</f>
        <v/>
      </c>
      <c r="PW228" s="61">
        <f>PU228*PV228</f>
        <v/>
      </c>
      <c r="PY228" t="inlineStr">
        <is>
          <t>Emerging Markets</t>
        </is>
      </c>
      <c r="PZ228" s="50" t="n">
        <v>0.05</v>
      </c>
      <c r="QA228" s="61">
        <f>'ETF MTD'!$PU$28/'ETF MTD'!$PU$3-1</f>
        <v/>
      </c>
      <c r="QB228" s="61">
        <f>PZ228*QA228</f>
        <v/>
      </c>
      <c r="QD228" t="inlineStr">
        <is>
          <t>Emerging Markets</t>
        </is>
      </c>
      <c r="QE228" s="50" t="n">
        <v>0.05</v>
      </c>
      <c r="QF228" s="61">
        <f>'ETF MTD'!$PU$28/'ETF MTD'!$PU$3-1</f>
        <v/>
      </c>
      <c r="QG228" s="61">
        <f>QE228*QF228</f>
        <v/>
      </c>
      <c r="QH228" s="61" t="n"/>
      <c r="QI228" t="inlineStr">
        <is>
          <t>Emerging Markets</t>
        </is>
      </c>
      <c r="QJ228" s="41" t="n">
        <v>0.05</v>
      </c>
      <c r="QK228" s="61">
        <f>'ETF MTD'!$PU$28/'ETF MTD'!$PU$3-1</f>
        <v/>
      </c>
      <c r="QL228" s="61">
        <f>QJ228*QK228</f>
        <v/>
      </c>
      <c r="QN228" t="inlineStr">
        <is>
          <t>Emerging Markets</t>
        </is>
      </c>
      <c r="QO228" s="41" t="n">
        <v>0.05</v>
      </c>
      <c r="QP228" s="61">
        <f>'ETF MTD'!$PU$28/'ETF MTD'!$PU$3-1</f>
        <v/>
      </c>
      <c r="QQ228" s="61">
        <f>QO228*QP228</f>
        <v/>
      </c>
      <c r="QS228" t="inlineStr">
        <is>
          <t>Emerging Markets</t>
        </is>
      </c>
      <c r="QT228" s="41" t="n">
        <v>0.05</v>
      </c>
      <c r="QU228" s="61">
        <f>'ETF MTD'!$PU$28/'ETF MTD'!$PU$3-1</f>
        <v/>
      </c>
      <c r="QV228" s="61">
        <f>QT228*QU228</f>
        <v/>
      </c>
      <c r="QX228" t="inlineStr">
        <is>
          <t>Emerging Markets</t>
        </is>
      </c>
      <c r="QY228" s="41" t="n">
        <v>0.05</v>
      </c>
      <c r="QZ228" s="61">
        <f>'ETF MTD'!$PU$28/'ETF MTD'!$PU$3-1</f>
        <v/>
      </c>
      <c r="RA228" s="61">
        <f>QY228*QZ228</f>
        <v/>
      </c>
      <c r="RC228" t="inlineStr">
        <is>
          <t>Emerging Markets</t>
        </is>
      </c>
      <c r="RD228" s="41" t="n">
        <v>0.05</v>
      </c>
      <c r="RE228" s="61">
        <f>'ETF MTD'!$PU$28/'ETF MTD'!$PU$3-1</f>
        <v/>
      </c>
      <c r="RF228" s="61">
        <f>RD228*RE228</f>
        <v/>
      </c>
      <c r="RH228" t="inlineStr">
        <is>
          <t>Emerging Markets</t>
        </is>
      </c>
      <c r="RI228" s="41" t="n">
        <v>0.0375</v>
      </c>
      <c r="RJ228" s="61">
        <f>'ETF MTD'!$PU$28/'ETF MTD'!$PU$3-1</f>
        <v/>
      </c>
      <c r="RK228" s="61">
        <f>RI228*RJ228</f>
        <v/>
      </c>
      <c r="RM228" s="208" t="n">
        <v>0.05</v>
      </c>
      <c r="RN228" s="261">
        <f>RM228*0.5</f>
        <v/>
      </c>
    </row>
    <row r="229">
      <c r="HR229" s="33" t="inlineStr">
        <is>
          <t>SCHH/VNQ</t>
        </is>
      </c>
      <c r="HS229" s="41" t="n">
        <v>0.075</v>
      </c>
      <c r="HT229" s="61">
        <f>'ETF MTD'!$JU$28/'ETF MTD'!$JU$3-1</f>
        <v/>
      </c>
      <c r="HU229" s="61">
        <f>HS229*HT229</f>
        <v/>
      </c>
      <c r="HV229" s="61" t="n"/>
      <c r="HW229" s="33" t="inlineStr">
        <is>
          <t>SCHH/VNQ</t>
        </is>
      </c>
      <c r="HX229" s="41" t="n">
        <v>0.075</v>
      </c>
      <c r="HY229" s="61">
        <f>'ETF MTD'!$JU$28/'ETF MTD'!$JU$3-1</f>
        <v/>
      </c>
      <c r="HZ229" s="61">
        <f>HX229*HY229</f>
        <v/>
      </c>
      <c r="IA229" s="61" t="n"/>
      <c r="IB229" s="33" t="inlineStr">
        <is>
          <t>SCHH/VNQ</t>
        </is>
      </c>
      <c r="IC229" s="41" t="n">
        <v>0.15</v>
      </c>
      <c r="ID229" s="61">
        <f>'ETF MTD'!$JU$28/'ETF MTD'!$JU$3-1</f>
        <v/>
      </c>
      <c r="IE229" s="61">
        <f>IC229*ID229</f>
        <v/>
      </c>
      <c r="IF229" s="61" t="n"/>
      <c r="IG229" s="33" t="inlineStr">
        <is>
          <t>SCHH/VNQ</t>
        </is>
      </c>
      <c r="IH229" s="41" t="n">
        <v>0.15</v>
      </c>
      <c r="II229" s="61">
        <f>'ETF MTD'!$JU$28/'ETF MTD'!$JU$3-1</f>
        <v/>
      </c>
      <c r="IJ229" s="61">
        <f>IH229*II229</f>
        <v/>
      </c>
      <c r="IK229" s="61" t="n"/>
      <c r="IL229" s="33" t="inlineStr">
        <is>
          <t>SCHH/VNQ</t>
        </is>
      </c>
      <c r="IM229" s="41" t="n">
        <v>0.15</v>
      </c>
      <c r="IN229" s="61">
        <f>'ETF MTD'!$JU$28/'ETF MTD'!$JU$3-1</f>
        <v/>
      </c>
      <c r="IO229" s="61">
        <f>IM229*IN229</f>
        <v/>
      </c>
      <c r="IP229" s="61" t="n"/>
      <c r="IQ229" s="33" t="inlineStr">
        <is>
          <t>SCHH/VNQ</t>
        </is>
      </c>
      <c r="IR229" s="41" t="n">
        <v>0.15</v>
      </c>
      <c r="IS229" s="61">
        <f>'ETF MTD'!$JU$28/'ETF MTD'!$JU$3-1</f>
        <v/>
      </c>
      <c r="IT229" s="61">
        <f>IR229*IS229</f>
        <v/>
      </c>
      <c r="IU229" s="61" t="n"/>
      <c r="IV229" s="33" t="inlineStr">
        <is>
          <t>SCHH/VNQ</t>
        </is>
      </c>
      <c r="IW229" s="41" t="n">
        <v>0.15</v>
      </c>
      <c r="IX229" s="61">
        <f>'ETF MTD'!$JU$28/'ETF MTD'!$JU$3-1</f>
        <v/>
      </c>
      <c r="IY229" s="61">
        <f>IW229*IX229</f>
        <v/>
      </c>
      <c r="IZ229" s="61" t="n"/>
      <c r="JA229" s="33" t="inlineStr">
        <is>
          <t>SCHH/VNQ</t>
        </is>
      </c>
      <c r="JB229" s="41" t="n">
        <v>0.15</v>
      </c>
      <c r="JC229" s="61">
        <f>'ETF MTD'!$JU$28/'ETF MTD'!$JU$3-1</f>
        <v/>
      </c>
      <c r="JD229" s="61">
        <f>JB229*JC229</f>
        <v/>
      </c>
      <c r="JE229" s="61" t="n"/>
      <c r="JF229" s="33" t="inlineStr">
        <is>
          <t>SCHH/VNQ</t>
        </is>
      </c>
      <c r="JG229" s="41" t="n">
        <v>0.15</v>
      </c>
      <c r="JH229" s="61">
        <f>'ETF MTD'!$JU$28/'ETF MTD'!$JU$3-1</f>
        <v/>
      </c>
      <c r="JI229" s="61">
        <f>JG229*JH229</f>
        <v/>
      </c>
      <c r="JJ229" s="61" t="n"/>
      <c r="JK229" s="33" t="inlineStr">
        <is>
          <t>SCHH/VNQ</t>
        </is>
      </c>
      <c r="JL229" s="41" t="n">
        <v>0.15</v>
      </c>
      <c r="JM229" s="61">
        <f>'ETF MTD'!$JU$28/'ETF MTD'!$JU$3-1</f>
        <v/>
      </c>
      <c r="JN229" s="61">
        <f>JL229*JM229</f>
        <v/>
      </c>
      <c r="JO229" s="61" t="n"/>
      <c r="JP229" s="33" t="inlineStr">
        <is>
          <t>SCHH/VNQ</t>
        </is>
      </c>
      <c r="JQ229" s="41" t="n">
        <v>0.15</v>
      </c>
      <c r="JR229" s="61">
        <f>'ETF MTD'!$JU$28/'ETF MTD'!$JU$3-1</f>
        <v/>
      </c>
      <c r="JS229" s="61">
        <f>JQ229*JR229</f>
        <v/>
      </c>
      <c r="JT229" s="61" t="n"/>
      <c r="JU229" s="33" t="inlineStr">
        <is>
          <t>SCHH/VNQ</t>
        </is>
      </c>
      <c r="JV229" s="41" t="n">
        <v>0.15</v>
      </c>
      <c r="JW229" s="61">
        <f>'ETF MTD'!$JU$28/'ETF MTD'!$JU$3-1</f>
        <v/>
      </c>
      <c r="JX229" s="61">
        <f>JV229*JW229</f>
        <v/>
      </c>
      <c r="JY229" s="61" t="n"/>
      <c r="JZ229" t="inlineStr">
        <is>
          <t>REITS</t>
        </is>
      </c>
      <c r="KA229" s="41" t="n">
        <v>0.15</v>
      </c>
      <c r="KB229" s="61">
        <f>'ETF MTD'!$JU$28/'ETF MTD'!$JU$3-1</f>
        <v/>
      </c>
      <c r="KC229" s="61">
        <f>KA229*KB229</f>
        <v/>
      </c>
      <c r="KD229" s="61" t="n"/>
      <c r="KE229" t="inlineStr">
        <is>
          <t>REITS</t>
        </is>
      </c>
      <c r="KF229" s="41" t="n">
        <v>0.15</v>
      </c>
      <c r="KG229" s="61">
        <f>'ETF MTD'!$JU$28/'ETF MTD'!$JU$3-1</f>
        <v/>
      </c>
      <c r="KH229" s="61">
        <f>KF229*KG229</f>
        <v/>
      </c>
      <c r="KI229" s="61" t="n"/>
      <c r="KJ229" t="inlineStr">
        <is>
          <t>REITS</t>
        </is>
      </c>
      <c r="KK229" s="41" t="n">
        <v>0.15</v>
      </c>
      <c r="KL229" s="61">
        <f>'ETF MTD'!$JU$28/'ETF MTD'!$JU$3-1</f>
        <v/>
      </c>
      <c r="KM229" s="61">
        <f>KK229*KL229</f>
        <v/>
      </c>
      <c r="KN229" s="61" t="n"/>
      <c r="KO229" t="inlineStr">
        <is>
          <t>REITS</t>
        </is>
      </c>
      <c r="KP229" s="41" t="n">
        <v>0.15</v>
      </c>
      <c r="KQ229" s="61">
        <f>'ETF MTD'!$JU$28/'ETF MTD'!$JU$3-1</f>
        <v/>
      </c>
      <c r="KR229" s="61">
        <f>KP229*KQ229</f>
        <v/>
      </c>
      <c r="KS229" s="61" t="n"/>
      <c r="KT229" t="inlineStr">
        <is>
          <t>REITS</t>
        </is>
      </c>
      <c r="KU229" s="41" t="n">
        <v>0.113</v>
      </c>
      <c r="KV229" s="61">
        <f>'ETF MTD'!$JU$28/'ETF MTD'!$JU$3-1</f>
        <v/>
      </c>
      <c r="KW229" s="61">
        <f>KU229*KV229</f>
        <v/>
      </c>
      <c r="KX229" s="61" t="n"/>
      <c r="KY229" t="inlineStr">
        <is>
          <t>REITS</t>
        </is>
      </c>
      <c r="KZ229" s="41" t="n">
        <v>0.113</v>
      </c>
      <c r="LA229" s="61">
        <f>'ETF MTD'!$JU$28/'ETF MTD'!$JU$3-1</f>
        <v/>
      </c>
      <c r="LB229" s="61">
        <f>KZ229*LA229</f>
        <v/>
      </c>
      <c r="LC229" s="61" t="n"/>
      <c r="LD229" t="inlineStr">
        <is>
          <t>REITS</t>
        </is>
      </c>
      <c r="LE229" s="41" t="n">
        <v>0.15</v>
      </c>
      <c r="LF229" s="61">
        <f>'ETF MTD'!$JU$28/'ETF MTD'!$JU$3-1</f>
        <v/>
      </c>
      <c r="LG229" s="61">
        <f>LE229*LF229</f>
        <v/>
      </c>
      <c r="LH229" s="61" t="n"/>
      <c r="LI229" t="inlineStr">
        <is>
          <t>REITS</t>
        </is>
      </c>
      <c r="LJ229" s="41" t="n">
        <v>0.15</v>
      </c>
      <c r="LK229" s="61">
        <f>'ETF MTD'!$JU$28/'ETF MTD'!$JU$3-1</f>
        <v/>
      </c>
      <c r="LL229" s="61">
        <f>LJ229*LK229</f>
        <v/>
      </c>
      <c r="LM229" s="61" t="n"/>
      <c r="LN229" t="inlineStr">
        <is>
          <t>REITS</t>
        </is>
      </c>
      <c r="LO229" s="41" t="n">
        <v>0.075</v>
      </c>
      <c r="LP229" s="61">
        <f>'ETF MTD'!$JU$28/'ETF MTD'!$JU$3-1</f>
        <v/>
      </c>
      <c r="LQ229" s="61">
        <f>LO229*LP229</f>
        <v/>
      </c>
      <c r="LR229" s="61" t="n"/>
      <c r="LS229" t="inlineStr">
        <is>
          <t>REITS</t>
        </is>
      </c>
      <c r="LT229" s="41" t="n">
        <v>0.075</v>
      </c>
      <c r="LU229" s="61">
        <f>'ETF MTD'!$JU$28/'ETF MTD'!$JU$3-1</f>
        <v/>
      </c>
      <c r="LV229" s="61">
        <f>LT229*LU229</f>
        <v/>
      </c>
      <c r="LW229" s="61" t="n"/>
      <c r="LX229" t="inlineStr">
        <is>
          <t>REITS</t>
        </is>
      </c>
      <c r="LY229" s="41" t="n">
        <v>0.075</v>
      </c>
      <c r="LZ229" s="61">
        <f>'ETF MTD'!$JU$28/'ETF MTD'!$JU$3-1</f>
        <v/>
      </c>
      <c r="MA229" s="61">
        <f>LY229*LZ229</f>
        <v/>
      </c>
      <c r="MB229" s="61" t="n"/>
      <c r="MC229" t="inlineStr">
        <is>
          <t>REITS</t>
        </is>
      </c>
      <c r="MD229" s="41" t="n">
        <v>0.075</v>
      </c>
      <c r="ME229" s="61">
        <f>'ETF MTD'!$JU$28/'ETF MTD'!$JU$3-1</f>
        <v/>
      </c>
      <c r="MF229" s="61">
        <f>MD229*ME229</f>
        <v/>
      </c>
      <c r="MG229" s="61" t="n"/>
      <c r="MH229" t="inlineStr">
        <is>
          <t>REITS</t>
        </is>
      </c>
      <c r="MI229" s="41" t="n">
        <v>0.075</v>
      </c>
      <c r="MJ229" s="61">
        <f>'ETF MTD'!$JU$28/'ETF MTD'!$JU$3-1</f>
        <v/>
      </c>
      <c r="MK229" s="61">
        <f>MI229*MJ229</f>
        <v/>
      </c>
      <c r="ML229" s="61" t="n"/>
      <c r="MM229" t="inlineStr">
        <is>
          <t>REITS</t>
        </is>
      </c>
      <c r="MN229" s="41" t="n">
        <v>0.075</v>
      </c>
      <c r="MO229" s="61">
        <f>'ETF MTD'!$JU$28/'ETF MTD'!$JU$3-1</f>
        <v/>
      </c>
      <c r="MP229" s="61">
        <f>MN229*MO229</f>
        <v/>
      </c>
      <c r="MR229" t="inlineStr">
        <is>
          <t>REITS</t>
        </is>
      </c>
      <c r="MS229" s="41" t="n">
        <v>0.05</v>
      </c>
      <c r="MT229" s="61">
        <f>'ETF MTD'!$JU$28/'ETF MTD'!$JU$3-1</f>
        <v/>
      </c>
      <c r="MU229" s="61">
        <f>MS229*MT229</f>
        <v/>
      </c>
      <c r="MV229" s="61" t="n"/>
      <c r="MW229" t="inlineStr">
        <is>
          <t>REITS</t>
        </is>
      </c>
      <c r="MX229" s="129" t="n">
        <v>0.05</v>
      </c>
      <c r="MY229" s="61">
        <f>'ETF MTD'!$JU$28/'ETF MTD'!$JU$3-1</f>
        <v/>
      </c>
      <c r="MZ229" s="61">
        <f>MX229*MY229</f>
        <v/>
      </c>
      <c r="NB229" t="inlineStr">
        <is>
          <t>REITS</t>
        </is>
      </c>
      <c r="NC229" s="41" t="n">
        <v>0.07500000000000001</v>
      </c>
      <c r="ND229" s="61">
        <f>'ETF MTD'!$JU$28/'ETF MTD'!$JU$3-1</f>
        <v/>
      </c>
      <c r="NE229" s="61">
        <f>NC229*ND229</f>
        <v/>
      </c>
      <c r="NG229" t="inlineStr">
        <is>
          <t>REITS</t>
        </is>
      </c>
      <c r="NH229" s="41" t="n">
        <v>0.05</v>
      </c>
      <c r="NI229" s="61">
        <f>'ETF MTD'!$JU$28/'ETF MTD'!$JU$3-1</f>
        <v/>
      </c>
      <c r="NJ229" s="61">
        <f>NH229*NI229</f>
        <v/>
      </c>
      <c r="NL229" t="inlineStr">
        <is>
          <t>REITS</t>
        </is>
      </c>
      <c r="NM229" s="41" t="n">
        <v>0.05</v>
      </c>
      <c r="NN229" s="61">
        <f>'ETF MTD'!$JU$28/'ETF MTD'!$JU$3-1</f>
        <v/>
      </c>
      <c r="NO229" s="61">
        <f>NM229*NN229</f>
        <v/>
      </c>
      <c r="NQ229" t="inlineStr">
        <is>
          <t>REITS</t>
        </is>
      </c>
      <c r="NR229" s="41" t="n">
        <v>0.05</v>
      </c>
      <c r="NS229" s="61">
        <f>'ETF MTD'!$JU$28/'ETF MTD'!$JU$3-1</f>
        <v/>
      </c>
      <c r="NT229" s="61">
        <f>NR229*NS229</f>
        <v/>
      </c>
      <c r="NV229" t="inlineStr">
        <is>
          <t>REITS</t>
        </is>
      </c>
      <c r="NW229" s="41" t="n">
        <v>0.05</v>
      </c>
      <c r="NX229" s="61">
        <f>'ETF MTD'!$JU$28/'ETF MTD'!$JU$3-1</f>
        <v/>
      </c>
      <c r="NY229" s="61">
        <f>NW229*NX229</f>
        <v/>
      </c>
      <c r="OA229" t="inlineStr">
        <is>
          <t>REITS</t>
        </is>
      </c>
      <c r="OB229" s="41" t="n">
        <v>0.05</v>
      </c>
      <c r="OC229" s="61">
        <f>'ETF MTD'!$JU$28/'ETF MTD'!$JU$3-1</f>
        <v/>
      </c>
      <c r="OD229" s="61">
        <f>OB229*OC229</f>
        <v/>
      </c>
      <c r="OF229" t="inlineStr">
        <is>
          <t>REITS</t>
        </is>
      </c>
      <c r="OG229" s="41" t="n">
        <v>0.075</v>
      </c>
      <c r="OH229" s="61">
        <f>'ETF MTD'!$JU$28/'ETF MTD'!$JU$3-1</f>
        <v/>
      </c>
      <c r="OI229" s="61">
        <f>OG229*OH229</f>
        <v/>
      </c>
      <c r="OK229" t="inlineStr">
        <is>
          <t>REITS</t>
        </is>
      </c>
      <c r="OL229" s="41" t="n">
        <v>0.05</v>
      </c>
      <c r="OM229" s="61">
        <f>'ETF MTD'!$JU$28/'ETF MTD'!$JU$3-1</f>
        <v/>
      </c>
      <c r="ON229" s="61">
        <f>OL229*OM229</f>
        <v/>
      </c>
      <c r="OP229" t="inlineStr">
        <is>
          <t>REITS</t>
        </is>
      </c>
      <c r="OQ229" s="41" t="n">
        <v>0.05</v>
      </c>
      <c r="OR229" s="61">
        <f>'ETF MTD'!$JU$28/'ETF MTD'!$JU$3-1</f>
        <v/>
      </c>
      <c r="OS229" s="61">
        <f>OQ229*OR229</f>
        <v/>
      </c>
      <c r="OU229" t="inlineStr">
        <is>
          <t>REITS</t>
        </is>
      </c>
      <c r="OV229" s="41" t="n">
        <v>0.05</v>
      </c>
      <c r="OW229" s="61">
        <f>'ETF MTD'!$JU$28/'ETF MTD'!$JU$3-1</f>
        <v/>
      </c>
      <c r="OX229" s="61">
        <f>OV229*OW229</f>
        <v/>
      </c>
      <c r="OZ229" t="inlineStr">
        <is>
          <t>REITS</t>
        </is>
      </c>
      <c r="PA229" s="41" t="n">
        <v>0.075</v>
      </c>
      <c r="PB229" s="61">
        <f>'ETF MTD'!$JU$28/'ETF MTD'!$JU$3-1</f>
        <v/>
      </c>
      <c r="PC229" s="61">
        <f>PA229*PB229</f>
        <v/>
      </c>
      <c r="PE229" t="inlineStr">
        <is>
          <t>REITS</t>
        </is>
      </c>
      <c r="PF229" s="41" t="n">
        <v>0.1</v>
      </c>
      <c r="PG229" s="61">
        <f>'ETF MTD'!$JU$28/'ETF MTD'!$JU$3-1</f>
        <v/>
      </c>
      <c r="PH229" s="61">
        <f>PF229*PG229</f>
        <v/>
      </c>
      <c r="PJ229" t="inlineStr">
        <is>
          <t>REITS</t>
        </is>
      </c>
      <c r="PK229" s="41" t="n">
        <v>0.1</v>
      </c>
      <c r="PL229" s="61">
        <f>'ETF MTD'!$JU$28/'ETF MTD'!$JU$3-1</f>
        <v/>
      </c>
      <c r="PM229" s="61">
        <f>PK229*PL229</f>
        <v/>
      </c>
      <c r="PO229" t="inlineStr">
        <is>
          <t>REITS</t>
        </is>
      </c>
      <c r="PP229" s="41" t="n">
        <v>0.1</v>
      </c>
      <c r="PQ229" s="61">
        <f>'ETF MTD'!$JU$28/'ETF MTD'!$JU$3-1</f>
        <v/>
      </c>
      <c r="PR229" s="61">
        <f>PP229*PQ229</f>
        <v/>
      </c>
      <c r="PT229" t="inlineStr">
        <is>
          <t>REITS</t>
        </is>
      </c>
      <c r="PU229" s="41" t="n">
        <v>0.1</v>
      </c>
      <c r="PV229" s="61">
        <f>'ETF MTD'!$JU$28/'ETF MTD'!$JU$3-1</f>
        <v/>
      </c>
      <c r="PW229" s="61">
        <f>PU229*PV229</f>
        <v/>
      </c>
      <c r="PY229" t="inlineStr">
        <is>
          <t>REITS</t>
        </is>
      </c>
      <c r="PZ229" s="50" t="n">
        <v>0.05</v>
      </c>
      <c r="QA229" s="61">
        <f>'ETF MTD'!$JU$28/'ETF MTD'!$JU$3-1</f>
        <v/>
      </c>
      <c r="QB229" s="61">
        <f>PZ229*QA229</f>
        <v/>
      </c>
      <c r="QD229" t="inlineStr">
        <is>
          <t>REITS</t>
        </is>
      </c>
      <c r="QE229" s="50" t="n">
        <v>0.05</v>
      </c>
      <c r="QF229" s="61">
        <f>'ETF MTD'!$JU$28/'ETF MTD'!$JU$3-1</f>
        <v/>
      </c>
      <c r="QG229" s="61">
        <f>QE229*QF229</f>
        <v/>
      </c>
      <c r="QH229" s="61" t="n"/>
      <c r="QI229" t="inlineStr">
        <is>
          <t>REITS</t>
        </is>
      </c>
      <c r="QJ229" s="41" t="n">
        <v>0.0625</v>
      </c>
      <c r="QK229" s="61">
        <f>'ETF MTD'!$JU$28/'ETF MTD'!$JU$3-1</f>
        <v/>
      </c>
      <c r="QL229" s="61">
        <f>QJ229*QK229</f>
        <v/>
      </c>
      <c r="QN229" t="inlineStr">
        <is>
          <t>REITS</t>
        </is>
      </c>
      <c r="QO229" s="41" t="n">
        <v>0.08</v>
      </c>
      <c r="QP229" s="61">
        <f>'ETF MTD'!$JU$28/'ETF MTD'!$JU$3-1</f>
        <v/>
      </c>
      <c r="QQ229" s="61">
        <f>QO229*QP229</f>
        <v/>
      </c>
      <c r="QS229" t="inlineStr">
        <is>
          <t>REITS</t>
        </is>
      </c>
      <c r="QT229" s="41" t="n">
        <v>0.1</v>
      </c>
      <c r="QU229" s="61">
        <f>'ETF MTD'!$JU$28/'ETF MTD'!$JU$3-1</f>
        <v/>
      </c>
      <c r="QV229" s="61">
        <f>QT229*QU229</f>
        <v/>
      </c>
      <c r="QX229" t="inlineStr">
        <is>
          <t>REITS</t>
        </is>
      </c>
      <c r="QY229" s="41" t="n">
        <v>0.1</v>
      </c>
      <c r="QZ229" s="61">
        <f>'ETF MTD'!$JU$28/'ETF MTD'!$JU$3-1</f>
        <v/>
      </c>
      <c r="RA229" s="61">
        <f>QY229*QZ229</f>
        <v/>
      </c>
      <c r="RC229" t="inlineStr">
        <is>
          <t>REITS</t>
        </is>
      </c>
      <c r="RD229" s="41" t="n">
        <v>0.1</v>
      </c>
      <c r="RE229" s="61">
        <f>'ETF MTD'!$JU$28/'ETF MTD'!$JU$3-1</f>
        <v/>
      </c>
      <c r="RF229" s="61">
        <f>RD229*RE229</f>
        <v/>
      </c>
      <c r="RH229" t="inlineStr">
        <is>
          <t>REITS</t>
        </is>
      </c>
      <c r="RI229" s="41" t="n">
        <v>0.1</v>
      </c>
      <c r="RJ229" s="61">
        <f>'ETF MTD'!$JU$28/'ETF MTD'!$JU$3-1</f>
        <v/>
      </c>
      <c r="RK229" s="61">
        <f>RI229*RJ229</f>
        <v/>
      </c>
      <c r="RM229" s="208" t="n">
        <v>0.1</v>
      </c>
      <c r="RN229" s="261">
        <f>RM229*0.5</f>
        <v/>
      </c>
    </row>
    <row r="230">
      <c r="HR230" t="inlineStr">
        <is>
          <t>SPTL/TLT</t>
        </is>
      </c>
      <c r="HS230" s="41" t="n">
        <v>0</v>
      </c>
      <c r="HT230" s="61">
        <f>'ETF MTD'!$DO$28/'ETF MTD'!$DO$3-1</f>
        <v/>
      </c>
      <c r="HU230" s="61">
        <f>HS230*HT230</f>
        <v/>
      </c>
      <c r="HV230" s="61" t="n"/>
      <c r="HW230" t="inlineStr">
        <is>
          <t>SPTL/TLT</t>
        </is>
      </c>
      <c r="HX230" s="41" t="n">
        <v>0</v>
      </c>
      <c r="HY230" s="61">
        <f>'ETF MTD'!$DO$28/'ETF MTD'!$DO$3-1</f>
        <v/>
      </c>
      <c r="HZ230" s="61">
        <f>HX230*HY230</f>
        <v/>
      </c>
      <c r="IA230" s="61" t="n"/>
      <c r="IB230" t="inlineStr">
        <is>
          <t>SPTL/TLT</t>
        </is>
      </c>
      <c r="IC230" s="41" t="n">
        <v>0</v>
      </c>
      <c r="ID230" s="61">
        <f>'ETF MTD'!$DO$28/'ETF MTD'!$DO$3-1</f>
        <v/>
      </c>
      <c r="IE230" s="61">
        <f>IC230*ID230</f>
        <v/>
      </c>
      <c r="IF230" s="61" t="n"/>
      <c r="IG230" t="inlineStr">
        <is>
          <t>SPTL/TLT</t>
        </is>
      </c>
      <c r="IH230" s="41" t="n">
        <v>0</v>
      </c>
      <c r="II230" s="61">
        <f>'ETF MTD'!$DO$28/'ETF MTD'!$DO$3-1</f>
        <v/>
      </c>
      <c r="IJ230" s="61">
        <f>IH230*II230</f>
        <v/>
      </c>
      <c r="IK230" s="61" t="n"/>
      <c r="IL230" t="inlineStr">
        <is>
          <t>SPTL/TLT</t>
        </is>
      </c>
      <c r="IM230" s="41" t="n">
        <v>0</v>
      </c>
      <c r="IN230" s="61">
        <f>'ETF MTD'!$DO$28/'ETF MTD'!$DO$3-1</f>
        <v/>
      </c>
      <c r="IO230" s="61">
        <f>IM230*IN230</f>
        <v/>
      </c>
      <c r="IP230" s="61" t="n"/>
      <c r="IQ230" t="inlineStr">
        <is>
          <t>SPTL/TLT</t>
        </is>
      </c>
      <c r="IR230" s="41" t="n">
        <v>0</v>
      </c>
      <c r="IS230" s="61">
        <f>'ETF MTD'!$DO$28/'ETF MTD'!$DO$3-1</f>
        <v/>
      </c>
      <c r="IT230" s="61">
        <f>IR230*IS230</f>
        <v/>
      </c>
      <c r="IU230" s="61" t="n"/>
      <c r="IV230" t="inlineStr">
        <is>
          <t>SPTL/TLT</t>
        </is>
      </c>
      <c r="IW230" s="41" t="n">
        <v>0</v>
      </c>
      <c r="IX230" s="61">
        <f>'ETF MTD'!$DO$28/'ETF MTD'!$DO$3-1</f>
        <v/>
      </c>
      <c r="IY230" s="61">
        <f>IW230*IX230</f>
        <v/>
      </c>
      <c r="IZ230" s="61" t="n"/>
      <c r="JA230" t="inlineStr">
        <is>
          <t>SPTL/TLT</t>
        </is>
      </c>
      <c r="JB230" s="41" t="n">
        <v>0</v>
      </c>
      <c r="JC230" s="61">
        <f>'ETF MTD'!$DO$28/'ETF MTD'!$DO$3-1</f>
        <v/>
      </c>
      <c r="JD230" s="61">
        <f>JB230*JC230</f>
        <v/>
      </c>
      <c r="JE230" s="61" t="n"/>
      <c r="JF230" t="inlineStr">
        <is>
          <t>SPTL/TLT</t>
        </is>
      </c>
      <c r="JG230" s="41" t="n">
        <v>0</v>
      </c>
      <c r="JH230" s="61">
        <f>'ETF MTD'!$DO$28/'ETF MTD'!$DO$3-1</f>
        <v/>
      </c>
      <c r="JI230" s="61">
        <f>JG230*JH230</f>
        <v/>
      </c>
      <c r="JJ230" s="61" t="n"/>
      <c r="JK230" t="inlineStr">
        <is>
          <t>SPTL/TLT</t>
        </is>
      </c>
      <c r="JL230" s="41" t="n">
        <v>0.0175</v>
      </c>
      <c r="JM230" s="61">
        <f>'ETF MTD'!$DO$28/'ETF MTD'!$DO$3-1</f>
        <v/>
      </c>
      <c r="JN230" s="61">
        <f>JL230*JM230</f>
        <v/>
      </c>
      <c r="JO230" s="61" t="n"/>
      <c r="JP230" t="inlineStr">
        <is>
          <t>SPTL/TLT</t>
        </is>
      </c>
      <c r="JQ230" s="41" t="n">
        <v>0.025</v>
      </c>
      <c r="JR230" s="61">
        <f>'ETF MTD'!$DO$28/'ETF MTD'!$DO$3-1</f>
        <v/>
      </c>
      <c r="JS230" s="61">
        <f>JQ230*JR230</f>
        <v/>
      </c>
      <c r="JT230" s="61" t="n"/>
      <c r="JU230" t="inlineStr">
        <is>
          <t>SPTL/TLT</t>
        </is>
      </c>
      <c r="JV230" s="41" t="n">
        <v>0.025</v>
      </c>
      <c r="JW230" s="61">
        <f>'ETF MTD'!$DO$28/'ETF MTD'!$DO$3-1</f>
        <v/>
      </c>
      <c r="JX230" s="61">
        <f>JV230*JW230</f>
        <v/>
      </c>
      <c r="JY230" s="61" t="n"/>
      <c r="JZ230" t="inlineStr">
        <is>
          <t>U.S. Govt LT</t>
        </is>
      </c>
      <c r="KA230" s="41" t="n">
        <v>0.025</v>
      </c>
      <c r="KB230" s="61">
        <f>'ETF MTD'!$DO$28/'ETF MTD'!$DO$3-1</f>
        <v/>
      </c>
      <c r="KC230" s="61">
        <f>KA230*KB230</f>
        <v/>
      </c>
      <c r="KD230" s="61" t="n"/>
      <c r="KE230" t="inlineStr">
        <is>
          <t>U.S. Govt LT</t>
        </is>
      </c>
      <c r="KF230" s="41" t="n">
        <v>0</v>
      </c>
      <c r="KG230" s="61">
        <f>'ETF MTD'!$DO$28/'ETF MTD'!$DO$3-1</f>
        <v/>
      </c>
      <c r="KH230" s="61">
        <f>KF230*KG230</f>
        <v/>
      </c>
      <c r="KI230" s="61" t="n"/>
      <c r="KJ230" t="inlineStr">
        <is>
          <t>U.S. Govt LT</t>
        </is>
      </c>
      <c r="KK230" s="41" t="n">
        <v>0.03</v>
      </c>
      <c r="KL230" s="61">
        <f>'ETF MTD'!$DO$28/'ETF MTD'!$DO$3-1</f>
        <v/>
      </c>
      <c r="KM230" s="61">
        <f>KK230*KL230</f>
        <v/>
      </c>
      <c r="KN230" s="61" t="n"/>
      <c r="KO230" t="inlineStr">
        <is>
          <t>U.S. Govt LT</t>
        </is>
      </c>
      <c r="KP230" s="41" t="n">
        <v>0.06</v>
      </c>
      <c r="KQ230" s="61">
        <f>'ETF MTD'!$DO$28/'ETF MTD'!$DO$3-1</f>
        <v/>
      </c>
      <c r="KR230" s="61">
        <f>KP230*KQ230</f>
        <v/>
      </c>
      <c r="KS230" s="61" t="n"/>
      <c r="KT230" t="inlineStr">
        <is>
          <t>U.S. Govt LT</t>
        </is>
      </c>
      <c r="KU230" s="41" t="n">
        <v>0</v>
      </c>
      <c r="KV230" s="61">
        <f>'ETF MTD'!$DO$28/'ETF MTD'!$DO$3-1</f>
        <v/>
      </c>
      <c r="KW230" s="61">
        <f>KU230*KV230</f>
        <v/>
      </c>
      <c r="KX230" s="61" t="n"/>
      <c r="KY230" t="inlineStr">
        <is>
          <t>U.S. Govt LT</t>
        </is>
      </c>
      <c r="KZ230" s="41" t="n">
        <v>0</v>
      </c>
      <c r="LA230" s="61">
        <f>'ETF MTD'!$DO$28/'ETF MTD'!$DO$3-1</f>
        <v/>
      </c>
      <c r="LB230" s="61">
        <f>KZ230*LA230</f>
        <v/>
      </c>
      <c r="LC230" s="61" t="n"/>
      <c r="LD230" t="inlineStr">
        <is>
          <t>U.S. Govt LT</t>
        </is>
      </c>
      <c r="LE230" s="41" t="n">
        <v>0</v>
      </c>
      <c r="LF230" s="61">
        <f>'ETF MTD'!$DO$28/'ETF MTD'!$DO$3-1</f>
        <v/>
      </c>
      <c r="LG230" s="61">
        <f>LE230*LF230</f>
        <v/>
      </c>
      <c r="LH230" s="61" t="n"/>
      <c r="LI230" t="inlineStr">
        <is>
          <t>U.S. Govt LT</t>
        </is>
      </c>
      <c r="LJ230" s="41" t="n">
        <v>0</v>
      </c>
      <c r="LK230" s="61">
        <f>'ETF MTD'!$DO$28/'ETF MTD'!$DO$3-1</f>
        <v/>
      </c>
      <c r="LL230" s="61">
        <f>LJ230*LK230</f>
        <v/>
      </c>
      <c r="LM230" s="61" t="n"/>
      <c r="LN230" t="inlineStr">
        <is>
          <t>U.S. Govt LT</t>
        </is>
      </c>
      <c r="LO230" s="41" t="n">
        <v>0</v>
      </c>
      <c r="LP230" s="61">
        <f>'ETF MTD'!$DO$28/'ETF MTD'!$DO$3-1</f>
        <v/>
      </c>
      <c r="LQ230" s="61">
        <f>LO230*LP230</f>
        <v/>
      </c>
      <c r="LR230" s="61" t="n"/>
      <c r="LS230" t="inlineStr">
        <is>
          <t>U.S. Govt LT</t>
        </is>
      </c>
      <c r="LT230" s="41" t="n">
        <v>0</v>
      </c>
      <c r="LU230" s="61">
        <f>'ETF MTD'!$DO$28/'ETF MTD'!$DO$3-1</f>
        <v/>
      </c>
      <c r="LV230" s="61">
        <f>LT230*LU230</f>
        <v/>
      </c>
      <c r="LW230" s="61" t="n"/>
      <c r="LX230" t="inlineStr">
        <is>
          <t>U.S. Govt LT</t>
        </is>
      </c>
      <c r="LY230" s="41" t="n">
        <v>0</v>
      </c>
      <c r="LZ230" s="61">
        <f>'ETF MTD'!$DO$28/'ETF MTD'!$DO$3-1</f>
        <v/>
      </c>
      <c r="MA230" s="61">
        <f>LY230*LZ230</f>
        <v/>
      </c>
      <c r="MB230" s="61" t="n"/>
      <c r="MC230" t="inlineStr">
        <is>
          <t>U.S. Govt LT</t>
        </is>
      </c>
      <c r="MD230" s="41" t="n">
        <v>0</v>
      </c>
      <c r="ME230" s="61">
        <f>'ETF MTD'!$DO$28/'ETF MTD'!$DO$3-1</f>
        <v/>
      </c>
      <c r="MF230" s="61">
        <f>MD230*ME230</f>
        <v/>
      </c>
      <c r="MG230" s="61" t="n"/>
      <c r="MH230" t="inlineStr">
        <is>
          <t>U.S. Govt LT</t>
        </is>
      </c>
      <c r="MI230" s="41" t="n">
        <v>0</v>
      </c>
      <c r="MJ230" s="61">
        <f>'ETF MTD'!$DO$28/'ETF MTD'!$DO$3-1</f>
        <v/>
      </c>
      <c r="MK230" s="61">
        <f>MI230*MJ230</f>
        <v/>
      </c>
      <c r="ML230" s="61" t="n"/>
      <c r="MM230" t="inlineStr">
        <is>
          <t>U.S. Govt LT</t>
        </is>
      </c>
      <c r="MN230" s="41" t="n">
        <v>0</v>
      </c>
      <c r="MO230" s="61">
        <f>'ETF MTD'!$DO$28/'ETF MTD'!$DO$3-1</f>
        <v/>
      </c>
      <c r="MP230" s="61">
        <f>MN230*MO230</f>
        <v/>
      </c>
      <c r="MR230" t="inlineStr">
        <is>
          <t>U.S. Govt LT</t>
        </is>
      </c>
      <c r="MS230" s="41" t="n">
        <v>0</v>
      </c>
      <c r="MT230" s="61">
        <f>'ETF MTD'!$DO$28/'ETF MTD'!$DO$3-1</f>
        <v/>
      </c>
      <c r="MU230" s="61">
        <f>MS230*MT230</f>
        <v/>
      </c>
      <c r="MV230" s="61" t="n"/>
      <c r="MW230" t="inlineStr">
        <is>
          <t>U.S. Govt LT</t>
        </is>
      </c>
      <c r="MX230" s="41" t="n">
        <v>0</v>
      </c>
      <c r="MY230" s="61">
        <f>'ETF MTD'!$DO$28/'ETF MTD'!$DO$3-1</f>
        <v/>
      </c>
      <c r="MZ230" s="61">
        <f>MX230*MY230</f>
        <v/>
      </c>
      <c r="NB230" t="inlineStr">
        <is>
          <t>U.S. Govt LT</t>
        </is>
      </c>
      <c r="NC230" s="41" t="n">
        <v>0.058</v>
      </c>
      <c r="ND230" s="61">
        <f>'ETF MTD'!$DO$28/'ETF MTD'!$DO$3-1</f>
        <v/>
      </c>
      <c r="NE230" s="61">
        <f>NC230*ND230</f>
        <v/>
      </c>
      <c r="NG230" t="inlineStr">
        <is>
          <t>U.S. Govt LT</t>
        </is>
      </c>
      <c r="NH230" s="41" t="n">
        <v>0</v>
      </c>
      <c r="NI230" s="61">
        <f>'ETF MTD'!$DO$28/'ETF MTD'!$DO$3-1</f>
        <v/>
      </c>
      <c r="NJ230" s="61">
        <f>NH230*NI230</f>
        <v/>
      </c>
      <c r="NL230" t="inlineStr">
        <is>
          <t>U.S. Govt LT</t>
        </is>
      </c>
      <c r="NM230" s="41" t="n">
        <v>0</v>
      </c>
      <c r="NN230" s="61">
        <f>'ETF MTD'!$DO$28/'ETF MTD'!$DO$3-1</f>
        <v/>
      </c>
      <c r="NO230" s="61">
        <f>NM230*NN230</f>
        <v/>
      </c>
      <c r="NQ230" t="inlineStr">
        <is>
          <t>U.S. Govt LT</t>
        </is>
      </c>
      <c r="NR230" s="41" t="n">
        <v>0</v>
      </c>
      <c r="NS230" s="61">
        <f>'ETF MTD'!$DO$28/'ETF MTD'!$DO$3-1</f>
        <v/>
      </c>
      <c r="NT230" s="61">
        <f>NR230*NS230</f>
        <v/>
      </c>
      <c r="NV230" t="inlineStr">
        <is>
          <t>U.S. Govt LT</t>
        </is>
      </c>
      <c r="NW230" s="41" t="n">
        <v>0</v>
      </c>
      <c r="NX230" s="61">
        <f>'ETF MTD'!$DO$28/'ETF MTD'!$DO$3-1</f>
        <v/>
      </c>
      <c r="NY230" s="61">
        <f>NW230*NX230</f>
        <v/>
      </c>
      <c r="OA230" t="inlineStr">
        <is>
          <t>U.S. Govt LT</t>
        </is>
      </c>
      <c r="OB230" s="41" t="n">
        <v>0</v>
      </c>
      <c r="OC230" s="61">
        <f>'ETF MTD'!$DO$28/'ETF MTD'!$DO$3-1</f>
        <v/>
      </c>
      <c r="OD230" s="61">
        <f>OB230*OC230</f>
        <v/>
      </c>
      <c r="OF230" t="inlineStr">
        <is>
          <t>U.S. Govt LT</t>
        </is>
      </c>
      <c r="OG230" s="41" t="n">
        <v>0</v>
      </c>
      <c r="OH230" s="61">
        <f>'ETF MTD'!$DO$28/'ETF MTD'!$DO$3-1</f>
        <v/>
      </c>
      <c r="OI230" s="61">
        <f>OG230*OH230</f>
        <v/>
      </c>
      <c r="OK230" t="inlineStr">
        <is>
          <t>U.S. Govt LT</t>
        </is>
      </c>
      <c r="OL230" s="41" t="n">
        <v>0</v>
      </c>
      <c r="OM230" s="61">
        <f>'ETF MTD'!$DO$28/'ETF MTD'!$DO$3-1</f>
        <v/>
      </c>
      <c r="ON230" s="61">
        <f>OL230*OM230</f>
        <v/>
      </c>
      <c r="OP230" t="inlineStr">
        <is>
          <t>U.S. Govt LT</t>
        </is>
      </c>
      <c r="OQ230" s="41" t="n">
        <v>0</v>
      </c>
      <c r="OR230" s="61">
        <f>'ETF MTD'!$DO$28/'ETF MTD'!$DO$3-1</f>
        <v/>
      </c>
      <c r="OS230" s="61">
        <f>OQ230*OR230</f>
        <v/>
      </c>
      <c r="OU230" t="inlineStr">
        <is>
          <t>U.S. Govt LT</t>
        </is>
      </c>
      <c r="OV230" s="41" t="n">
        <v>0</v>
      </c>
      <c r="OW230" s="61">
        <f>'ETF MTD'!$DO$28/'ETF MTD'!$DO$3-1</f>
        <v/>
      </c>
      <c r="OX230" s="61">
        <f>OV230*OW230</f>
        <v/>
      </c>
      <c r="OZ230" t="inlineStr">
        <is>
          <t>U.S. Govt LT</t>
        </is>
      </c>
      <c r="PA230" s="41" t="n">
        <v>0</v>
      </c>
      <c r="PB230" s="61">
        <f>'ETF MTD'!$DO$28/'ETF MTD'!$DO$3-1</f>
        <v/>
      </c>
      <c r="PC230" s="61">
        <f>PA230*PB230</f>
        <v/>
      </c>
      <c r="PE230" t="inlineStr">
        <is>
          <t>U.S. Govt LT</t>
        </is>
      </c>
      <c r="PF230" s="41" t="n">
        <v>0.03</v>
      </c>
      <c r="PG230" s="61">
        <f>'ETF MTD'!$DO$28/'ETF MTD'!$DO$3-1</f>
        <v/>
      </c>
      <c r="PH230" s="61">
        <f>PF230*PG230</f>
        <v/>
      </c>
      <c r="PJ230" t="inlineStr">
        <is>
          <t>U.S. Govt LT</t>
        </is>
      </c>
      <c r="PK230" s="41" t="n">
        <v>0.03</v>
      </c>
      <c r="PL230" s="61">
        <f>'ETF MTD'!$DO$28/'ETF MTD'!$DO$3-1</f>
        <v/>
      </c>
      <c r="PM230" s="61">
        <f>PK230*PL230</f>
        <v/>
      </c>
      <c r="PO230" t="inlineStr">
        <is>
          <t>U.S. Govt LT</t>
        </is>
      </c>
      <c r="PP230" s="41" t="n">
        <v>0</v>
      </c>
      <c r="PQ230" s="61">
        <f>'ETF MTD'!$DO$28/'ETF MTD'!$DO$3-1</f>
        <v/>
      </c>
      <c r="PR230" s="61">
        <f>PP230*PQ230</f>
        <v/>
      </c>
      <c r="PT230" t="inlineStr">
        <is>
          <t>U.S. Govt LT</t>
        </is>
      </c>
      <c r="PU230" s="41" t="n">
        <v>0</v>
      </c>
      <c r="PV230" s="61">
        <f>'ETF MTD'!$DO$28/'ETF MTD'!$DO$3-1</f>
        <v/>
      </c>
      <c r="PW230" s="61">
        <f>PU230*PV230</f>
        <v/>
      </c>
      <c r="PY230" t="inlineStr">
        <is>
          <t>U.S. Govt LT</t>
        </is>
      </c>
      <c r="PZ230" s="50" t="n">
        <v>0</v>
      </c>
      <c r="QA230" s="61">
        <f>'ETF MTD'!$DO$28/'ETF MTD'!$DO$3-1</f>
        <v/>
      </c>
      <c r="QB230" s="61">
        <f>PZ230*QA230</f>
        <v/>
      </c>
      <c r="QD230" t="inlineStr">
        <is>
          <t>U.S. Govt LT</t>
        </is>
      </c>
      <c r="QE230" s="50" t="n">
        <v>0</v>
      </c>
      <c r="QF230" s="61">
        <f>'ETF MTD'!$DO$28/'ETF MTD'!$DO$3-1</f>
        <v/>
      </c>
      <c r="QG230" s="61">
        <f>QE230*QF230</f>
        <v/>
      </c>
      <c r="QH230" s="61" t="n"/>
      <c r="QI230" t="inlineStr">
        <is>
          <t>U.S. Govt LT</t>
        </is>
      </c>
      <c r="QJ230" s="41" t="n">
        <v>0.02</v>
      </c>
      <c r="QK230" s="61">
        <f>'ETF MTD'!$DO$28/'ETF MTD'!$DO$3-1</f>
        <v/>
      </c>
      <c r="QL230" s="61">
        <f>QJ230*QK230</f>
        <v/>
      </c>
      <c r="QN230" t="inlineStr">
        <is>
          <t>U.S. Govt LT</t>
        </is>
      </c>
      <c r="QO230" s="41" t="n">
        <v>0.02</v>
      </c>
      <c r="QP230" s="61">
        <f>'ETF MTD'!$DO$28/'ETF MTD'!$DO$3-1</f>
        <v/>
      </c>
      <c r="QQ230" s="61">
        <f>QO230*QP230</f>
        <v/>
      </c>
      <c r="QS230" t="inlineStr">
        <is>
          <t>U.S. Govt LT</t>
        </is>
      </c>
      <c r="QT230" s="41" t="n">
        <v>0.05</v>
      </c>
      <c r="QU230" s="61">
        <f>'ETF MTD'!$DO$28/'ETF MTD'!$DO$3-1</f>
        <v/>
      </c>
      <c r="QV230" s="61">
        <f>QT230*QU230</f>
        <v/>
      </c>
      <c r="QX230" t="inlineStr">
        <is>
          <t>U.S. Govt LT</t>
        </is>
      </c>
      <c r="QY230" s="41" t="n">
        <v>0.05</v>
      </c>
      <c r="QZ230" s="61">
        <f>'ETF MTD'!$DO$28/'ETF MTD'!$DO$3-1</f>
        <v/>
      </c>
      <c r="RA230" s="61">
        <f>QY230*QZ230</f>
        <v/>
      </c>
      <c r="RC230" t="inlineStr">
        <is>
          <t>U.S. Govt LT</t>
        </is>
      </c>
      <c r="RD230" s="41" t="n">
        <v>0</v>
      </c>
      <c r="RE230" s="61">
        <f>'ETF MTD'!$DO$28/'ETF MTD'!$DO$3-1</f>
        <v/>
      </c>
      <c r="RF230" s="61">
        <f>RD230*RE230</f>
        <v/>
      </c>
      <c r="RH230" t="inlineStr">
        <is>
          <t>U.S. Equity (Hedged)</t>
        </is>
      </c>
      <c r="RI230" s="41" t="n">
        <v>0.03</v>
      </c>
      <c r="RJ230" s="61">
        <f>'ETF MTD'!$DO$28/'ETF MTD'!$DO$3-1</f>
        <v/>
      </c>
      <c r="RK230" s="61">
        <f>RI230*RJ230</f>
        <v/>
      </c>
      <c r="RM230" s="208" t="n">
        <v>0</v>
      </c>
      <c r="RN230" s="261">
        <f>RM230*0.5</f>
        <v/>
      </c>
    </row>
    <row r="231">
      <c r="HR231" s="33" t="inlineStr">
        <is>
          <t>SCHR/IEI</t>
        </is>
      </c>
      <c r="HS231" s="41" t="n">
        <v>0.09999999999999995</v>
      </c>
      <c r="HT231" s="61">
        <f>'ETF MTD'!$OW$28/'ETF MTD'!$OW$3-1</f>
        <v/>
      </c>
      <c r="HU231" s="61">
        <f>HS231*HT231</f>
        <v/>
      </c>
      <c r="HV231" s="61" t="n"/>
      <c r="HW231" s="33" t="inlineStr">
        <is>
          <t>SCHR/IEI</t>
        </is>
      </c>
      <c r="HX231" s="41" t="n">
        <v>0.075</v>
      </c>
      <c r="HY231" s="61">
        <f>'ETF MTD'!$OW$28/'ETF MTD'!$OW$3-1</f>
        <v/>
      </c>
      <c r="HZ231" s="61">
        <f>HX231*HY231</f>
        <v/>
      </c>
      <c r="IA231" s="61" t="n"/>
      <c r="IB231" s="33" t="inlineStr">
        <is>
          <t>SCHR/IEI</t>
        </is>
      </c>
      <c r="IC231" s="41" t="n">
        <v>0.075</v>
      </c>
      <c r="ID231" s="61">
        <f>'ETF MTD'!$OW$28/'ETF MTD'!$OW$3-1</f>
        <v/>
      </c>
      <c r="IE231" s="61">
        <f>IC231*ID231</f>
        <v/>
      </c>
      <c r="IF231" s="61" t="n"/>
      <c r="IG231" s="33" t="inlineStr">
        <is>
          <t>SCHR/IEI</t>
        </is>
      </c>
      <c r="IH231" s="41" t="n">
        <v>0.075</v>
      </c>
      <c r="II231" s="61">
        <f>'ETF MTD'!$OW$28/'ETF MTD'!$OW$3-1</f>
        <v/>
      </c>
      <c r="IJ231" s="61">
        <f>IH231*II231</f>
        <v/>
      </c>
      <c r="IK231" s="61" t="n"/>
      <c r="IL231" s="33" t="inlineStr">
        <is>
          <t>SCHR/IEI</t>
        </is>
      </c>
      <c r="IM231" s="41" t="n">
        <v>0.075</v>
      </c>
      <c r="IN231" s="61">
        <f>'ETF MTD'!$OW$28/'ETF MTD'!$OW$3-1</f>
        <v/>
      </c>
      <c r="IO231" s="61">
        <f>IM231*IN231</f>
        <v/>
      </c>
      <c r="IP231" s="61" t="n"/>
      <c r="IQ231" s="33" t="inlineStr">
        <is>
          <t>SCHR/IEI</t>
        </is>
      </c>
      <c r="IR231" s="41" t="n">
        <v>0.05</v>
      </c>
      <c r="IS231" s="61">
        <f>'ETF MTD'!$OW$28/'ETF MTD'!$OW$3-1</f>
        <v/>
      </c>
      <c r="IT231" s="61">
        <f>IR231*IS231</f>
        <v/>
      </c>
      <c r="IU231" s="61" t="n"/>
      <c r="IV231" s="33" t="inlineStr">
        <is>
          <t>SCHR/IEI</t>
        </is>
      </c>
      <c r="IW231" s="41" t="n">
        <v>0.05</v>
      </c>
      <c r="IX231" s="61">
        <f>'ETF MTD'!$OW$28/'ETF MTD'!$OW$3-1</f>
        <v/>
      </c>
      <c r="IY231" s="61">
        <f>IW231*IX231</f>
        <v/>
      </c>
      <c r="IZ231" s="61" t="n"/>
      <c r="JA231" s="33" t="inlineStr">
        <is>
          <t>SCHR/IEI</t>
        </is>
      </c>
      <c r="JB231" s="41" t="n">
        <v>0.05</v>
      </c>
      <c r="JC231" s="61">
        <f>'ETF MTD'!$OW$28/'ETF MTD'!$OW$3-1</f>
        <v/>
      </c>
      <c r="JD231" s="61">
        <f>JB231*JC231</f>
        <v/>
      </c>
      <c r="JE231" s="61" t="n"/>
      <c r="JF231" s="33" t="inlineStr">
        <is>
          <t>SCHR/IEI</t>
        </is>
      </c>
      <c r="JG231" s="41" t="n">
        <v>0.05</v>
      </c>
      <c r="JH231" s="61">
        <f>'ETF MTD'!$OW$28/'ETF MTD'!$OW$3-1</f>
        <v/>
      </c>
      <c r="JI231" s="61">
        <f>JG231*JH231</f>
        <v/>
      </c>
      <c r="JJ231" s="61" t="n"/>
      <c r="JK231" s="33" t="inlineStr">
        <is>
          <t>SCHR/IEI</t>
        </is>
      </c>
      <c r="JL231" s="41" t="n">
        <v>0.05</v>
      </c>
      <c r="JM231" s="61">
        <f>'ETF MTD'!$OW$28/'ETF MTD'!$OW$3-1</f>
        <v/>
      </c>
      <c r="JN231" s="61">
        <f>JL231*JM231</f>
        <v/>
      </c>
      <c r="JO231" s="61" t="n"/>
      <c r="JP231" s="33" t="inlineStr">
        <is>
          <t>SCHR/IEI</t>
        </is>
      </c>
      <c r="JQ231" s="41" t="n">
        <v>0.05</v>
      </c>
      <c r="JR231" s="61">
        <f>'ETF MTD'!$OW$28/'ETF MTD'!$OW$3-1</f>
        <v/>
      </c>
      <c r="JS231" s="61">
        <f>JQ231*JR231</f>
        <v/>
      </c>
      <c r="JT231" s="61" t="n"/>
      <c r="JU231" s="33" t="inlineStr">
        <is>
          <t>SCHR/IEI</t>
        </is>
      </c>
      <c r="JV231" s="41" t="n">
        <v>0.05</v>
      </c>
      <c r="JW231" s="61">
        <f>'ETF MTD'!$OW$28/'ETF MTD'!$OW$3-1</f>
        <v/>
      </c>
      <c r="JX231" s="61">
        <f>JV231*JW231</f>
        <v/>
      </c>
      <c r="JY231" s="61" t="n"/>
      <c r="JZ231" t="inlineStr">
        <is>
          <t>U.S. Govt IT</t>
        </is>
      </c>
      <c r="KA231" s="41" t="n">
        <v>0.05</v>
      </c>
      <c r="KB231" s="61">
        <f>'ETF MTD'!$OW$28/'ETF MTD'!$OW$3-1</f>
        <v/>
      </c>
      <c r="KC231" s="61">
        <f>KA231*KB231</f>
        <v/>
      </c>
      <c r="KD231" s="61" t="n"/>
      <c r="KE231" t="inlineStr">
        <is>
          <t>U.S. Govt IT</t>
        </is>
      </c>
      <c r="KF231" s="41" t="n">
        <v>0.05</v>
      </c>
      <c r="KG231" s="61">
        <f>'ETF MTD'!$OW$28/'ETF MTD'!$OW$3-1</f>
        <v/>
      </c>
      <c r="KH231" s="61">
        <f>KF231*KG231</f>
        <v/>
      </c>
      <c r="KI231" s="61" t="n"/>
      <c r="KJ231" t="inlineStr">
        <is>
          <t>U.S. Govt IT</t>
        </is>
      </c>
      <c r="KK231" s="41" t="n">
        <v>0.05</v>
      </c>
      <c r="KL231" s="61">
        <f>'ETF MTD'!$OW$28/'ETF MTD'!$OW$3-1</f>
        <v/>
      </c>
      <c r="KM231" s="61">
        <f>KK231*KL231</f>
        <v/>
      </c>
      <c r="KN231" s="61" t="n"/>
      <c r="KO231" t="inlineStr">
        <is>
          <t>U.S. Govt IT</t>
        </is>
      </c>
      <c r="KP231" s="41" t="n">
        <v>0.05</v>
      </c>
      <c r="KQ231" s="61">
        <f>'ETF MTD'!$OW$28/'ETF MTD'!$OW$3-1</f>
        <v/>
      </c>
      <c r="KR231" s="61">
        <f>KP231*KQ231</f>
        <v/>
      </c>
      <c r="KS231" s="61" t="n"/>
      <c r="KT231" t="inlineStr">
        <is>
          <t>U.S. Govt IT</t>
        </is>
      </c>
      <c r="KU231" s="41" t="n">
        <v>0.05</v>
      </c>
      <c r="KV231" s="61">
        <f>'ETF MTD'!$OW$28/'ETF MTD'!$OW$3-1</f>
        <v/>
      </c>
      <c r="KW231" s="61">
        <f>KU231*KV231</f>
        <v/>
      </c>
      <c r="KX231" s="61" t="n"/>
      <c r="KY231" t="inlineStr">
        <is>
          <t>U.S. Govt IT</t>
        </is>
      </c>
      <c r="KZ231" s="41" t="n">
        <v>0.05</v>
      </c>
      <c r="LA231" s="61">
        <f>'ETF MTD'!$OW$28/'ETF MTD'!$OW$3-1</f>
        <v/>
      </c>
      <c r="LB231" s="61">
        <f>KZ231*LA231</f>
        <v/>
      </c>
      <c r="LC231" s="61" t="n"/>
      <c r="LD231" t="inlineStr">
        <is>
          <t>U.S. Govt IT</t>
        </is>
      </c>
      <c r="LE231" s="41" t="n">
        <v>0.05</v>
      </c>
      <c r="LF231" s="61">
        <f>'ETF MTD'!$OW$28/'ETF MTD'!$OW$3-1</f>
        <v/>
      </c>
      <c r="LG231" s="61">
        <f>LE231*LF231</f>
        <v/>
      </c>
      <c r="LH231" s="61" t="n"/>
      <c r="LI231" t="inlineStr">
        <is>
          <t>U.S. Govt IT</t>
        </is>
      </c>
      <c r="LJ231" s="41" t="n">
        <v>0.05</v>
      </c>
      <c r="LK231" s="61">
        <f>'ETF MTD'!$OW$28/'ETF MTD'!$OW$3-1</f>
        <v/>
      </c>
      <c r="LL231" s="61">
        <f>LJ231*LK231</f>
        <v/>
      </c>
      <c r="LM231" s="61" t="n"/>
      <c r="LN231" t="inlineStr">
        <is>
          <t>U.S. Govt IT</t>
        </is>
      </c>
      <c r="LO231" s="41" t="n">
        <v>0.05</v>
      </c>
      <c r="LP231" s="61">
        <f>'ETF MTD'!$OW$28/'ETF MTD'!$OW$3-1</f>
        <v/>
      </c>
      <c r="LQ231" s="61">
        <f>LO231*LP231</f>
        <v/>
      </c>
      <c r="LR231" s="61" t="n"/>
      <c r="LS231" t="inlineStr">
        <is>
          <t>U.S. Govt IT</t>
        </is>
      </c>
      <c r="LT231" s="41" t="n">
        <v>0.05</v>
      </c>
      <c r="LU231" s="61">
        <f>'ETF MTD'!$OW$28/'ETF MTD'!$OW$3-1</f>
        <v/>
      </c>
      <c r="LV231" s="61">
        <f>LT231*LU231</f>
        <v/>
      </c>
      <c r="LW231" s="61" t="n"/>
      <c r="LX231" t="inlineStr">
        <is>
          <t>U.S. Govt IT</t>
        </is>
      </c>
      <c r="LY231" s="41" t="n">
        <v>0.05</v>
      </c>
      <c r="LZ231" s="61">
        <f>'ETF MTD'!$OW$28/'ETF MTD'!$OW$3-1</f>
        <v/>
      </c>
      <c r="MA231" s="61">
        <f>LY231*LZ231</f>
        <v/>
      </c>
      <c r="MB231" s="61" t="n"/>
      <c r="MC231" t="inlineStr">
        <is>
          <t>U.S. Govt IT</t>
        </is>
      </c>
      <c r="MD231" s="41" t="n">
        <v>0.05</v>
      </c>
      <c r="ME231" s="61">
        <f>'ETF MTD'!$OW$28/'ETF MTD'!$OW$3-1</f>
        <v/>
      </c>
      <c r="MF231" s="61">
        <f>MD231*ME231</f>
        <v/>
      </c>
      <c r="MG231" s="61" t="n"/>
      <c r="MH231" t="inlineStr">
        <is>
          <t>U.S. Govt IT</t>
        </is>
      </c>
      <c r="MI231" s="41" t="n">
        <v>0.05</v>
      </c>
      <c r="MJ231" s="61">
        <f>'ETF MTD'!$OW$28/'ETF MTD'!$OW$3-1</f>
        <v/>
      </c>
      <c r="MK231" s="61">
        <f>MI231*MJ231</f>
        <v/>
      </c>
      <c r="ML231" s="61" t="n"/>
      <c r="MM231" t="inlineStr">
        <is>
          <t>U.S. Govt IT</t>
        </is>
      </c>
      <c r="MN231" s="41" t="n">
        <v>0.05</v>
      </c>
      <c r="MO231" s="61">
        <f>'ETF MTD'!$OW$28/'ETF MTD'!$OW$3-1</f>
        <v/>
      </c>
      <c r="MP231" s="61">
        <f>MN231*MO231</f>
        <v/>
      </c>
      <c r="MR231" t="inlineStr">
        <is>
          <t>U.S. Govt IT</t>
        </is>
      </c>
      <c r="MS231" s="41" t="n">
        <v>0.075</v>
      </c>
      <c r="MT231" s="61">
        <f>'ETF MTD'!$OW$28/'ETF MTD'!$OW$3-1</f>
        <v/>
      </c>
      <c r="MU231" s="61">
        <f>MS231*MT231</f>
        <v/>
      </c>
      <c r="MV231" s="61" t="n"/>
      <c r="MW231" t="inlineStr">
        <is>
          <t>U.S. Govt IT</t>
        </is>
      </c>
      <c r="MX231" s="129" t="n">
        <v>0.075</v>
      </c>
      <c r="MY231" s="61">
        <f>'ETF MTD'!$OW$28/'ETF MTD'!$OW$3-1</f>
        <v/>
      </c>
      <c r="MZ231" s="61">
        <f>MX231*MY231</f>
        <v/>
      </c>
      <c r="NB231" t="inlineStr">
        <is>
          <t>U.S. Govt IT</t>
        </is>
      </c>
      <c r="NC231" s="41" t="n">
        <v>0.075</v>
      </c>
      <c r="ND231" s="61">
        <f>'ETF MTD'!$OW$28/'ETF MTD'!$OW$3-1</f>
        <v/>
      </c>
      <c r="NE231" s="61">
        <f>NC231*ND231</f>
        <v/>
      </c>
      <c r="NG231" t="inlineStr">
        <is>
          <t>U.S. Govt IT</t>
        </is>
      </c>
      <c r="NH231" s="41" t="n">
        <v>0.075</v>
      </c>
      <c r="NI231" s="61">
        <f>'ETF MTD'!$OW$28/'ETF MTD'!$OW$3-1</f>
        <v/>
      </c>
      <c r="NJ231" s="61">
        <f>NH231*NI231</f>
        <v/>
      </c>
      <c r="NL231" t="inlineStr">
        <is>
          <t>U.S. Govt IT</t>
        </is>
      </c>
      <c r="NM231" s="41" t="n">
        <v>0.1125</v>
      </c>
      <c r="NN231" s="61">
        <f>'ETF MTD'!$OW$28/'ETF MTD'!$OW$3-1</f>
        <v/>
      </c>
      <c r="NO231" s="61">
        <f>NM231*NN231</f>
        <v/>
      </c>
      <c r="NQ231" t="inlineStr">
        <is>
          <t>U.S. Govt IT</t>
        </is>
      </c>
      <c r="NR231" s="41" t="n">
        <v>0.1125</v>
      </c>
      <c r="NS231" s="61">
        <f>'ETF MTD'!$OW$28/'ETF MTD'!$OW$3-1</f>
        <v/>
      </c>
      <c r="NT231" s="61">
        <f>NR231*NS231</f>
        <v/>
      </c>
      <c r="NV231" t="inlineStr">
        <is>
          <t>U.S. Govt IT</t>
        </is>
      </c>
      <c r="NW231" s="41" t="n">
        <v>0.075</v>
      </c>
      <c r="NX231" s="61">
        <f>'ETF MTD'!$OW$28/'ETF MTD'!$OW$3-1</f>
        <v/>
      </c>
      <c r="NY231" s="61">
        <f>NW231*NX231</f>
        <v/>
      </c>
      <c r="OA231" t="inlineStr">
        <is>
          <t>U.S. Govt IT</t>
        </is>
      </c>
      <c r="OB231" s="41" t="n">
        <v>0.075</v>
      </c>
      <c r="OC231" s="61">
        <f>'ETF MTD'!$OW$28/'ETF MTD'!$OW$3-1</f>
        <v/>
      </c>
      <c r="OD231" s="61">
        <f>OB231*OC231</f>
        <v/>
      </c>
      <c r="OF231" t="inlineStr">
        <is>
          <t>U.S. Govt IT</t>
        </is>
      </c>
      <c r="OG231" s="41" t="n">
        <v>0.075</v>
      </c>
      <c r="OH231" s="61">
        <f>'ETF MTD'!$OW$28/'ETF MTD'!$OW$3-1</f>
        <v/>
      </c>
      <c r="OI231" s="61">
        <f>OG231*OH231</f>
        <v/>
      </c>
      <c r="OK231" t="inlineStr">
        <is>
          <t>U.S. Govt IT</t>
        </is>
      </c>
      <c r="OL231" s="41" t="n">
        <v>0.075</v>
      </c>
      <c r="OM231" s="61">
        <f>'ETF MTD'!$OW$28/'ETF MTD'!$OW$3-1</f>
        <v/>
      </c>
      <c r="ON231" s="61">
        <f>OL231*OM231</f>
        <v/>
      </c>
      <c r="OP231" t="inlineStr">
        <is>
          <t>U.S. Govt IT</t>
        </is>
      </c>
      <c r="OQ231" s="41" t="n">
        <v>0.075</v>
      </c>
      <c r="OR231" s="61">
        <f>'ETF MTD'!$OW$28/'ETF MTD'!$OW$3-1</f>
        <v/>
      </c>
      <c r="OS231" s="61">
        <f>OQ231*OR231</f>
        <v/>
      </c>
      <c r="OU231" t="inlineStr">
        <is>
          <t>U.S. Govt IT</t>
        </is>
      </c>
      <c r="OV231" s="41" t="n">
        <v>0.1</v>
      </c>
      <c r="OW231" s="61">
        <f>'ETF MTD'!$OW$28/'ETF MTD'!$OW$3-1</f>
        <v/>
      </c>
      <c r="OX231" s="61">
        <f>OV231*OW231</f>
        <v/>
      </c>
      <c r="OZ231" t="inlineStr">
        <is>
          <t>U.S. Govt IT</t>
        </is>
      </c>
      <c r="PA231" s="41" t="n">
        <v>0.1725</v>
      </c>
      <c r="PB231" s="61">
        <f>'ETF MTD'!$OW$28/'ETF MTD'!$OW$3-1</f>
        <v/>
      </c>
      <c r="PC231" s="61">
        <f>PA231*PB231</f>
        <v/>
      </c>
      <c r="PE231" t="inlineStr">
        <is>
          <t>U.S. Govt IT</t>
        </is>
      </c>
      <c r="PF231" s="41" t="n">
        <v>0.143</v>
      </c>
      <c r="PG231" s="61">
        <f>'ETF MTD'!$OW$28/'ETF MTD'!$OW$3-1</f>
        <v/>
      </c>
      <c r="PH231" s="61">
        <f>PF231*PG231</f>
        <v/>
      </c>
      <c r="PJ231" t="inlineStr">
        <is>
          <t>U.S. Govt IT</t>
        </is>
      </c>
      <c r="PK231" s="41" t="n">
        <v>0.2</v>
      </c>
      <c r="PL231" s="61">
        <f>'ETF MTD'!$OW$28/'ETF MTD'!$OW$3-1</f>
        <v/>
      </c>
      <c r="PM231" s="61">
        <f>PK231*PL231</f>
        <v/>
      </c>
      <c r="PO231" t="inlineStr">
        <is>
          <t>U.S. Govt IT</t>
        </is>
      </c>
      <c r="PP231" s="41" t="n">
        <v>0.1725</v>
      </c>
      <c r="PQ231" s="61">
        <f>'ETF MTD'!$OW$28/'ETF MTD'!$OW$3-1</f>
        <v/>
      </c>
      <c r="PR231" s="61">
        <f>PP231*PQ231</f>
        <v/>
      </c>
      <c r="PT231" t="inlineStr">
        <is>
          <t>U.S. Govt IT</t>
        </is>
      </c>
      <c r="PU231" s="41" t="n">
        <v>0.1725</v>
      </c>
      <c r="PV231" s="61">
        <f>'ETF MTD'!$OW$28/'ETF MTD'!$OW$3-1</f>
        <v/>
      </c>
      <c r="PW231" s="61">
        <f>PU231*PV231</f>
        <v/>
      </c>
      <c r="PY231" t="inlineStr">
        <is>
          <t>U.S. Govt IT</t>
        </is>
      </c>
      <c r="PZ231" s="50" t="n">
        <v>0.115</v>
      </c>
      <c r="QA231" s="61">
        <f>'ETF MTD'!$OW$28/'ETF MTD'!$OW$3-1</f>
        <v/>
      </c>
      <c r="QB231" s="61">
        <f>PZ231*QA231</f>
        <v/>
      </c>
      <c r="QD231" t="inlineStr">
        <is>
          <t>U.S. Govt IT</t>
        </is>
      </c>
      <c r="QE231" s="50" t="n">
        <v>0.115</v>
      </c>
      <c r="QF231" s="61">
        <f>'ETF MTD'!$OW$28/'ETF MTD'!$OW$3-1</f>
        <v/>
      </c>
      <c r="QG231" s="61">
        <f>QE231*QF231</f>
        <v/>
      </c>
      <c r="QH231" s="61" t="n"/>
      <c r="QI231" t="inlineStr">
        <is>
          <t>U.S. Govt IT</t>
        </is>
      </c>
      <c r="QJ231" s="41" t="n">
        <v>0.124</v>
      </c>
      <c r="QK231" s="61">
        <f>'ETF MTD'!$OW$28/'ETF MTD'!$OW$3-1</f>
        <v/>
      </c>
      <c r="QL231" s="61">
        <f>QJ231*QK231</f>
        <v/>
      </c>
      <c r="QN231" t="inlineStr">
        <is>
          <t>U.S. Govt IT</t>
        </is>
      </c>
      <c r="QO231" s="41" t="n">
        <v>0.18</v>
      </c>
      <c r="QP231" s="61">
        <f>'ETF MTD'!$OW$28/'ETF MTD'!$OW$3-1</f>
        <v/>
      </c>
      <c r="QQ231" s="61">
        <f>QO231*QP231</f>
        <v/>
      </c>
      <c r="QS231" t="inlineStr">
        <is>
          <t>U.S. Govt IT</t>
        </is>
      </c>
      <c r="QT231" s="41" t="n">
        <v>0.19</v>
      </c>
      <c r="QU231" s="61">
        <f>'ETF MTD'!$OW$28/'ETF MTD'!$OW$3-1</f>
        <v/>
      </c>
      <c r="QV231" s="61">
        <f>QT231*QU231</f>
        <v/>
      </c>
      <c r="QX231" t="inlineStr">
        <is>
          <t>U.S. Govt IT</t>
        </is>
      </c>
      <c r="QY231" s="41" t="n">
        <v>0.18</v>
      </c>
      <c r="QZ231" s="61">
        <f>'ETF MTD'!$OW$28/'ETF MTD'!$OW$3-1</f>
        <v/>
      </c>
      <c r="RA231" s="61">
        <f>QY231*QZ231</f>
        <v/>
      </c>
      <c r="RC231" t="inlineStr">
        <is>
          <t>U.S. Govt IT</t>
        </is>
      </c>
      <c r="RD231" s="41" t="n">
        <v>0.1725</v>
      </c>
      <c r="RE231" s="61">
        <f>'ETF MTD'!$OW$28/'ETF MTD'!$OW$3-1</f>
        <v/>
      </c>
      <c r="RF231" s="61">
        <f>RD231*RE231</f>
        <v/>
      </c>
      <c r="RH231" t="inlineStr">
        <is>
          <t>U.S. Govt IT</t>
        </is>
      </c>
      <c r="RI231" s="41" t="n">
        <v>0.1725</v>
      </c>
      <c r="RJ231" s="61">
        <f>'ETF MTD'!$OW$28/'ETF MTD'!$OW$3-1</f>
        <v/>
      </c>
      <c r="RK231" s="61">
        <f>RI231*RJ231</f>
        <v/>
      </c>
      <c r="RM231" s="208" t="n">
        <v>0.23</v>
      </c>
      <c r="RN231" s="261">
        <f>RM231*0.5</f>
        <v/>
      </c>
    </row>
    <row r="232">
      <c r="HR232" s="33" t="inlineStr">
        <is>
          <t>BWX</t>
        </is>
      </c>
      <c r="HS232" s="41" t="n">
        <v>0.08</v>
      </c>
      <c r="HT232" s="61">
        <f>'ETF MTD'!$KG$28/'ETF MTD'!$KG$3-1</f>
        <v/>
      </c>
      <c r="HU232" s="61">
        <f>HS232*HT232</f>
        <v/>
      </c>
      <c r="HV232" s="61" t="n"/>
      <c r="HW232" s="33" t="inlineStr">
        <is>
          <t>BWX</t>
        </is>
      </c>
      <c r="HX232" s="41" t="n">
        <v>0.105</v>
      </c>
      <c r="HY232" s="61">
        <f>'ETF MTD'!$KG$28/'ETF MTD'!$KG$3-1</f>
        <v/>
      </c>
      <c r="HZ232" s="61">
        <f>HX232*HY232</f>
        <v/>
      </c>
      <c r="IA232" s="61" t="n"/>
      <c r="IB232" s="33" t="inlineStr">
        <is>
          <t>BWX</t>
        </is>
      </c>
      <c r="IC232" s="41" t="n">
        <v>0.123</v>
      </c>
      <c r="ID232" s="61">
        <f>'ETF MTD'!$KG$28/'ETF MTD'!$KG$3-1</f>
        <v/>
      </c>
      <c r="IE232" s="61">
        <f>IC232*ID232</f>
        <v/>
      </c>
      <c r="IF232" s="61" t="n"/>
      <c r="IG232" s="33" t="inlineStr">
        <is>
          <t>BWX</t>
        </is>
      </c>
      <c r="IH232" s="41" t="n">
        <v>0.105</v>
      </c>
      <c r="II232" s="61">
        <f>'ETF MTD'!$KG$28/'ETF MTD'!$KG$3-1</f>
        <v/>
      </c>
      <c r="IJ232" s="61">
        <f>IH232*II232</f>
        <v/>
      </c>
      <c r="IK232" s="61" t="n"/>
      <c r="IL232" s="33" t="inlineStr">
        <is>
          <t>BWX</t>
        </is>
      </c>
      <c r="IM232" s="41" t="n">
        <v>0.105</v>
      </c>
      <c r="IN232" s="61">
        <f>'ETF MTD'!$KG$28/'ETF MTD'!$KG$3-1</f>
        <v/>
      </c>
      <c r="IO232" s="61">
        <f>IM232*IN232</f>
        <v/>
      </c>
      <c r="IP232" s="61" t="n"/>
      <c r="IQ232" s="33" t="inlineStr">
        <is>
          <t>BWX</t>
        </is>
      </c>
      <c r="IR232" s="41" t="n">
        <v>0.04</v>
      </c>
      <c r="IS232" s="61">
        <f>'ETF MTD'!$KG$28/'ETF MTD'!$KG$3-1</f>
        <v/>
      </c>
      <c r="IT232" s="61">
        <f>IR232*IS232</f>
        <v/>
      </c>
      <c r="IU232" s="61" t="n"/>
      <c r="IV232" s="33" t="inlineStr">
        <is>
          <t>BWX</t>
        </is>
      </c>
      <c r="IW232" s="41" t="n">
        <v>0.04</v>
      </c>
      <c r="IX232" s="61">
        <f>'ETF MTD'!$KG$28/'ETF MTD'!$KG$3-1</f>
        <v/>
      </c>
      <c r="IY232" s="61">
        <f>IW232*IX232</f>
        <v/>
      </c>
      <c r="IZ232" s="61" t="n"/>
      <c r="JA232" s="33" t="inlineStr">
        <is>
          <t>BWX</t>
        </is>
      </c>
      <c r="JB232" s="41" t="n">
        <v>0.04</v>
      </c>
      <c r="JC232" s="61">
        <f>'ETF MTD'!$KG$28/'ETF MTD'!$KG$3-1</f>
        <v/>
      </c>
      <c r="JD232" s="61">
        <f>JB232*JC232</f>
        <v/>
      </c>
      <c r="JE232" s="61" t="n"/>
      <c r="JF232" s="33" t="inlineStr">
        <is>
          <t>BWX</t>
        </is>
      </c>
      <c r="JG232" s="41" t="n">
        <v>0.04</v>
      </c>
      <c r="JH232" s="61">
        <f>'ETF MTD'!$KG$28/'ETF MTD'!$KG$3-1</f>
        <v/>
      </c>
      <c r="JI232" s="61">
        <f>JG232*JH232</f>
        <v/>
      </c>
      <c r="JJ232" s="61" t="n"/>
      <c r="JK232" s="33" t="inlineStr">
        <is>
          <t>BWX</t>
        </is>
      </c>
      <c r="JL232" s="41" t="n">
        <v>0.04</v>
      </c>
      <c r="JM232" s="61">
        <f>'ETF MTD'!$KG$28/'ETF MTD'!$KG$3-1</f>
        <v/>
      </c>
      <c r="JN232" s="61">
        <f>JL232*JM232</f>
        <v/>
      </c>
      <c r="JO232" s="61" t="n"/>
      <c r="JP232" s="33" t="inlineStr">
        <is>
          <t>BWX</t>
        </is>
      </c>
      <c r="JQ232" s="41" t="n">
        <v>0.06</v>
      </c>
      <c r="JR232" s="61">
        <f>'ETF MTD'!$KG$28/'ETF MTD'!$KG$3-1</f>
        <v/>
      </c>
      <c r="JS232" s="61">
        <f>JQ232*JR232</f>
        <v/>
      </c>
      <c r="JT232" s="61" t="n"/>
      <c r="JU232" s="33" t="inlineStr">
        <is>
          <t>BWX</t>
        </is>
      </c>
      <c r="JV232" s="41" t="n">
        <v>0.06</v>
      </c>
      <c r="JW232" s="61">
        <f>'ETF MTD'!$KG$28/'ETF MTD'!$KG$3-1</f>
        <v/>
      </c>
      <c r="JX232" s="61">
        <f>JV232*JW232</f>
        <v/>
      </c>
      <c r="JY232" s="61" t="n"/>
      <c r="JZ232" t="inlineStr">
        <is>
          <t>Foreign Bonds</t>
        </is>
      </c>
      <c r="KA232" s="41" t="n">
        <v>0.04</v>
      </c>
      <c r="KB232" s="61">
        <f>'ETF MTD'!$KG$28/'ETF MTD'!$KG$3-1</f>
        <v/>
      </c>
      <c r="KC232" s="61">
        <f>KA232*KB232</f>
        <v/>
      </c>
      <c r="KD232" s="61" t="n"/>
      <c r="KE232" t="inlineStr">
        <is>
          <t>Foreign Bonds</t>
        </is>
      </c>
      <c r="KF232" s="41" t="n">
        <v>0.04</v>
      </c>
      <c r="KG232" s="61">
        <f>'ETF MTD'!$KG$28/'ETF MTD'!$KG$3-1</f>
        <v/>
      </c>
      <c r="KH232" s="61">
        <f>KF232*KG232</f>
        <v/>
      </c>
      <c r="KI232" s="61" t="n"/>
      <c r="KJ232" t="inlineStr">
        <is>
          <t>Foreign Bonds</t>
        </is>
      </c>
      <c r="KK232" s="41" t="n">
        <v>0.04</v>
      </c>
      <c r="KL232" s="61">
        <f>'ETF MTD'!$KG$28/'ETF MTD'!$KG$3-1</f>
        <v/>
      </c>
      <c r="KM232" s="61">
        <f>KK232*KL232</f>
        <v/>
      </c>
      <c r="KN232" s="61" t="n"/>
      <c r="KO232" t="inlineStr">
        <is>
          <t>Foreign Bonds</t>
        </is>
      </c>
      <c r="KP232" s="41" t="n">
        <v>0.04</v>
      </c>
      <c r="KQ232" s="61">
        <f>'ETF MTD'!$KG$28/'ETF MTD'!$KG$3-1</f>
        <v/>
      </c>
      <c r="KR232" s="61">
        <f>KP232*KQ232</f>
        <v/>
      </c>
      <c r="KS232" s="61" t="n"/>
      <c r="KT232" t="inlineStr">
        <is>
          <t>Foreign Bonds</t>
        </is>
      </c>
      <c r="KU232" s="41" t="n">
        <v>0.04</v>
      </c>
      <c r="KV232" s="61">
        <f>'ETF MTD'!$KG$28/'ETF MTD'!$KG$3-1</f>
        <v/>
      </c>
      <c r="KW232" s="61">
        <f>KU232*KV232</f>
        <v/>
      </c>
      <c r="KX232" s="61" t="n"/>
      <c r="KY232" t="inlineStr">
        <is>
          <t>Foreign Bonds</t>
        </is>
      </c>
      <c r="KZ232" s="41" t="n">
        <v>0.04</v>
      </c>
      <c r="LA232" s="61">
        <f>'ETF MTD'!$KG$28/'ETF MTD'!$KG$3-1</f>
        <v/>
      </c>
      <c r="LB232" s="61">
        <f>KZ232*LA232</f>
        <v/>
      </c>
      <c r="LC232" s="61" t="n"/>
      <c r="LD232" t="inlineStr">
        <is>
          <t>Foreign Bonds</t>
        </is>
      </c>
      <c r="LE232" s="41" t="n">
        <v>0.04</v>
      </c>
      <c r="LF232" s="61">
        <f>'ETF MTD'!$KG$28/'ETF MTD'!$KG$3-1</f>
        <v/>
      </c>
      <c r="LG232" s="61">
        <f>LE232*LF232</f>
        <v/>
      </c>
      <c r="LH232" s="61" t="n"/>
      <c r="LI232" t="inlineStr">
        <is>
          <t>Foreign Bonds</t>
        </is>
      </c>
      <c r="LJ232" s="41" t="n">
        <v>0.04</v>
      </c>
      <c r="LK232" s="61">
        <f>'ETF MTD'!$KG$28/'ETF MTD'!$KG$3-1</f>
        <v/>
      </c>
      <c r="LL232" s="61">
        <f>LJ232*LK232</f>
        <v/>
      </c>
      <c r="LM232" s="61" t="n"/>
      <c r="LN232" t="inlineStr">
        <is>
          <t>Foreign Bonds</t>
        </is>
      </c>
      <c r="LO232" s="41" t="n">
        <v>0.04</v>
      </c>
      <c r="LP232" s="61">
        <f>'ETF MTD'!$KG$28/'ETF MTD'!$KG$3-1</f>
        <v/>
      </c>
      <c r="LQ232" s="61">
        <f>LO232*LP232</f>
        <v/>
      </c>
      <c r="LR232" s="61" t="n"/>
      <c r="LS232" t="inlineStr">
        <is>
          <t>Foreign Bonds</t>
        </is>
      </c>
      <c r="LT232" s="41" t="n">
        <v>0.04</v>
      </c>
      <c r="LU232" s="61">
        <f>'ETF MTD'!$KG$28/'ETF MTD'!$KG$3-1</f>
        <v/>
      </c>
      <c r="LV232" s="61">
        <f>LT232*LU232</f>
        <v/>
      </c>
      <c r="LW232" s="61" t="n"/>
      <c r="LX232" t="inlineStr">
        <is>
          <t>Foreign Bonds</t>
        </is>
      </c>
      <c r="LY232" s="41" t="n">
        <v>0.04</v>
      </c>
      <c r="LZ232" s="61">
        <f>'ETF MTD'!$KG$28/'ETF MTD'!$KG$3-1</f>
        <v/>
      </c>
      <c r="MA232" s="61">
        <f>LY232*LZ232</f>
        <v/>
      </c>
      <c r="MB232" s="61" t="n"/>
      <c r="MC232" t="inlineStr">
        <is>
          <t>Foreign Bonds</t>
        </is>
      </c>
      <c r="MD232" s="41" t="n">
        <v>0.04</v>
      </c>
      <c r="ME232" s="61">
        <f>'ETF MTD'!$KG$28/'ETF MTD'!$KG$3-1</f>
        <v/>
      </c>
      <c r="MF232" s="61">
        <f>MD232*ME232</f>
        <v/>
      </c>
      <c r="MG232" s="61" t="n"/>
      <c r="MH232" t="inlineStr">
        <is>
          <t>Foreign Bonds</t>
        </is>
      </c>
      <c r="MI232" s="41" t="n">
        <v>0.04</v>
      </c>
      <c r="MJ232" s="61">
        <f>'ETF MTD'!$KG$28/'ETF MTD'!$KG$3-1</f>
        <v/>
      </c>
      <c r="MK232" s="61">
        <f>MI232*MJ232</f>
        <v/>
      </c>
      <c r="ML232" s="61" t="n"/>
      <c r="MM232" t="inlineStr">
        <is>
          <t>Foreign Bonds</t>
        </is>
      </c>
      <c r="MN232" s="41" t="n">
        <v>0.04</v>
      </c>
      <c r="MO232" s="61">
        <f>'ETF MTD'!$KG$28/'ETF MTD'!$KG$3-1</f>
        <v/>
      </c>
      <c r="MP232" s="61">
        <f>MN232*MO232</f>
        <v/>
      </c>
      <c r="MR232" t="inlineStr">
        <is>
          <t>Foreign Bonds</t>
        </is>
      </c>
      <c r="MS232" s="41" t="n">
        <v>0.0975</v>
      </c>
      <c r="MT232" s="61">
        <f>'ETF MTD'!$KG$28/'ETF MTD'!$KG$3-1</f>
        <v/>
      </c>
      <c r="MU232" s="61">
        <f>MS232*MT232</f>
        <v/>
      </c>
      <c r="MV232" s="61" t="n"/>
      <c r="MW232" t="inlineStr">
        <is>
          <t>Foreign Bonds</t>
        </is>
      </c>
      <c r="MX232" s="50">
        <f>MN232</f>
        <v/>
      </c>
      <c r="MY232" s="61">
        <f>'ETF MTD'!$KG$28/'ETF MTD'!$KG$3-1</f>
        <v/>
      </c>
      <c r="MZ232" s="61">
        <f>MX232*MY232</f>
        <v/>
      </c>
      <c r="NB232" t="inlineStr">
        <is>
          <t>Foreign Bonds</t>
        </is>
      </c>
      <c r="NC232" s="41" t="n">
        <v>0.06</v>
      </c>
      <c r="ND232" s="61">
        <f>'ETF MTD'!$KG$28/'ETF MTD'!$KG$3-1</f>
        <v/>
      </c>
      <c r="NE232" s="61">
        <f>NC232*ND232</f>
        <v/>
      </c>
      <c r="NG232" t="inlineStr">
        <is>
          <t>Foreign Bonds</t>
        </is>
      </c>
      <c r="NH232" s="41" t="n">
        <v>0.04</v>
      </c>
      <c r="NI232" s="61">
        <f>'ETF MTD'!$KG$28/'ETF MTD'!$KG$3-1</f>
        <v/>
      </c>
      <c r="NJ232" s="61">
        <f>NH232*NI232</f>
        <v/>
      </c>
      <c r="NL232" t="inlineStr">
        <is>
          <t>Foreign Bonds</t>
        </is>
      </c>
      <c r="NM232" s="41" t="n">
        <v>0.06</v>
      </c>
      <c r="NN232" s="61">
        <f>'ETF MTD'!$KG$28/'ETF MTD'!$KG$3-1</f>
        <v/>
      </c>
      <c r="NO232" s="61">
        <f>NM232*NN232</f>
        <v/>
      </c>
      <c r="NQ232" t="inlineStr">
        <is>
          <t>Foreign Bonds</t>
        </is>
      </c>
      <c r="NR232" s="41" t="n">
        <v>0.06</v>
      </c>
      <c r="NS232" s="61">
        <f>'ETF MTD'!$KG$28/'ETF MTD'!$KG$3-1</f>
        <v/>
      </c>
      <c r="NT232" s="61">
        <f>NR232*NS232</f>
        <v/>
      </c>
      <c r="NV232" t="inlineStr">
        <is>
          <t>Foreign Bonds</t>
        </is>
      </c>
      <c r="NW232" s="41" t="n">
        <v>0.04</v>
      </c>
      <c r="NX232" s="61">
        <f>'ETF MTD'!$KG$28/'ETF MTD'!$KG$3-1</f>
        <v/>
      </c>
      <c r="NY232" s="61">
        <f>NW232*NX232</f>
        <v/>
      </c>
      <c r="OA232" t="inlineStr">
        <is>
          <t>Foreign Bonds</t>
        </is>
      </c>
      <c r="OB232" s="41" t="n">
        <v>0.04</v>
      </c>
      <c r="OC232" s="61">
        <f>'ETF MTD'!$KG$28/'ETF MTD'!$KG$3-1</f>
        <v/>
      </c>
      <c r="OD232" s="61">
        <f>OB232*OC232</f>
        <v/>
      </c>
      <c r="OF232" t="inlineStr">
        <is>
          <t>Foreign Bonds</t>
        </is>
      </c>
      <c r="OG232" s="41" t="n">
        <v>0.06</v>
      </c>
      <c r="OH232" s="61">
        <f>'ETF MTD'!$KG$28/'ETF MTD'!$KG$3-1</f>
        <v/>
      </c>
      <c r="OI232" s="61">
        <f>OG232*OH232</f>
        <v/>
      </c>
      <c r="OK232" t="inlineStr">
        <is>
          <t>Foreign Bonds</t>
        </is>
      </c>
      <c r="OL232" s="41" t="n">
        <v>0.04</v>
      </c>
      <c r="OM232" s="61">
        <f>'ETF MTD'!$KG$28/'ETF MTD'!$KG$3-1</f>
        <v/>
      </c>
      <c r="ON232" s="61">
        <f>OL232*OM232</f>
        <v/>
      </c>
      <c r="OP232" t="inlineStr">
        <is>
          <t>Foreign Bonds</t>
        </is>
      </c>
      <c r="OQ232" s="41" t="n">
        <v>0.04</v>
      </c>
      <c r="OR232" s="61">
        <f>'ETF MTD'!$KG$28/'ETF MTD'!$KG$3-1</f>
        <v/>
      </c>
      <c r="OS232" s="61">
        <f>OQ232*OR232</f>
        <v/>
      </c>
      <c r="OU232" t="inlineStr">
        <is>
          <t>Foreign Bonds</t>
        </is>
      </c>
      <c r="OV232" s="41" t="n">
        <v>0.04</v>
      </c>
      <c r="OW232" s="61">
        <f>'ETF MTD'!$KG$28/'ETF MTD'!$KG$3-1</f>
        <v/>
      </c>
      <c r="OX232" s="61">
        <f>OV232*OW232</f>
        <v/>
      </c>
      <c r="OZ232" t="inlineStr">
        <is>
          <t>Foreign Bonds</t>
        </is>
      </c>
      <c r="PA232" s="41" t="n">
        <v>0.06</v>
      </c>
      <c r="PB232" s="61">
        <f>'ETF MTD'!$KG$28/'ETF MTD'!$KG$3-1</f>
        <v/>
      </c>
      <c r="PC232" s="61">
        <f>PA232*PB232</f>
        <v/>
      </c>
      <c r="PE232" t="inlineStr">
        <is>
          <t>Foreign Bonds</t>
        </is>
      </c>
      <c r="PF232" s="41" t="n">
        <v>0.06</v>
      </c>
      <c r="PG232" s="61">
        <f>'ETF MTD'!$KG$28/'ETF MTD'!$KG$3-1</f>
        <v/>
      </c>
      <c r="PH232" s="61">
        <f>PF232*PG232</f>
        <v/>
      </c>
      <c r="PJ232" t="inlineStr">
        <is>
          <t>Foreign Bonds</t>
        </is>
      </c>
      <c r="PK232" s="41" t="n">
        <v>0.08</v>
      </c>
      <c r="PL232" s="61">
        <f>'ETF MTD'!$KG$28/'ETF MTD'!$KG$3-1</f>
        <v/>
      </c>
      <c r="PM232" s="61">
        <f>PK232*PL232</f>
        <v/>
      </c>
      <c r="PO232" t="inlineStr">
        <is>
          <t>Foreign Bonds</t>
        </is>
      </c>
      <c r="PP232" s="41" t="n">
        <v>0.04</v>
      </c>
      <c r="PQ232" s="61">
        <f>'ETF MTD'!$KG$28/'ETF MTD'!$KG$3-1</f>
        <v/>
      </c>
      <c r="PR232" s="61">
        <f>PP232*PQ232</f>
        <v/>
      </c>
      <c r="PT232" t="inlineStr">
        <is>
          <t>Foreign Bonds</t>
        </is>
      </c>
      <c r="PU232" s="41" t="n">
        <v>0.04</v>
      </c>
      <c r="PV232" s="61">
        <f>'ETF MTD'!$KG$28/'ETF MTD'!$KG$3-1</f>
        <v/>
      </c>
      <c r="PW232" s="61">
        <f>PU232*PV232</f>
        <v/>
      </c>
      <c r="PY232" t="inlineStr">
        <is>
          <t>Foreign Bonds</t>
        </is>
      </c>
      <c r="PZ232" s="50" t="n">
        <v>0.04</v>
      </c>
      <c r="QA232" s="61">
        <f>'ETF MTD'!$KG$28/'ETF MTD'!$KG$3-1</f>
        <v/>
      </c>
      <c r="QB232" s="61">
        <f>PZ232*QA232</f>
        <v/>
      </c>
      <c r="QD232" t="inlineStr">
        <is>
          <t>Foreign Bonds</t>
        </is>
      </c>
      <c r="QE232" s="50" t="n">
        <v>0.04</v>
      </c>
      <c r="QF232" s="61">
        <f>'ETF MTD'!$KG$28/'ETF MTD'!$KG$3-1</f>
        <v/>
      </c>
      <c r="QG232" s="61">
        <f>QE232*QF232</f>
        <v/>
      </c>
      <c r="QH232" s="61" t="n"/>
      <c r="QI232" t="inlineStr">
        <is>
          <t>Foreign Bonds</t>
        </is>
      </c>
      <c r="QJ232" s="41" t="n">
        <v>0.04</v>
      </c>
      <c r="QK232" s="61">
        <f>'ETF MTD'!$KG$28/'ETF MTD'!$KG$3-1</f>
        <v/>
      </c>
      <c r="QL232" s="61">
        <f>QJ232*QK232</f>
        <v/>
      </c>
      <c r="QN232" t="inlineStr">
        <is>
          <t>Foreign Bonds</t>
        </is>
      </c>
      <c r="QO232" s="41" t="n">
        <v>0.04</v>
      </c>
      <c r="QP232" s="61">
        <f>'ETF MTD'!$KG$28/'ETF MTD'!$KG$3-1</f>
        <v/>
      </c>
      <c r="QQ232" s="61">
        <f>QO232*QP232</f>
        <v/>
      </c>
      <c r="QS232" t="inlineStr">
        <is>
          <t>Foreign Bonds</t>
        </is>
      </c>
      <c r="QT232" s="41" t="n">
        <v>0.05</v>
      </c>
      <c r="QU232" s="61">
        <f>'ETF MTD'!$KG$28/'ETF MTD'!$KG$3-1</f>
        <v/>
      </c>
      <c r="QV232" s="61">
        <f>QT232*QU232</f>
        <v/>
      </c>
      <c r="QX232" t="inlineStr">
        <is>
          <t>Foreign Bonds</t>
        </is>
      </c>
      <c r="QY232" s="41" t="n">
        <v>0.08</v>
      </c>
      <c r="QZ232" s="61">
        <f>'ETF MTD'!$KG$28/'ETF MTD'!$KG$3-1</f>
        <v/>
      </c>
      <c r="RA232" s="61">
        <f>QY232*QZ232</f>
        <v/>
      </c>
      <c r="RC232" t="inlineStr">
        <is>
          <t>Foreign Bonds</t>
        </is>
      </c>
      <c r="RD232" s="41" t="n">
        <v>0.06</v>
      </c>
      <c r="RE232" s="61">
        <f>'ETF MTD'!$KG$28/'ETF MTD'!$KG$3-1</f>
        <v/>
      </c>
      <c r="RF232" s="61">
        <f>RD232*RE232</f>
        <v/>
      </c>
      <c r="RH232" t="inlineStr">
        <is>
          <t>Foreign Bonds</t>
        </is>
      </c>
      <c r="RI232" s="41" t="n">
        <v>0.04</v>
      </c>
      <c r="RJ232" s="61">
        <f>'ETF MTD'!$KG$28/'ETF MTD'!$KG$3-1</f>
        <v/>
      </c>
      <c r="RK232" s="61">
        <f>RI232*RJ232</f>
        <v/>
      </c>
      <c r="RM232" s="208" t="n">
        <v>0.08</v>
      </c>
      <c r="RN232" s="261">
        <f>RM232*0.5</f>
        <v/>
      </c>
    </row>
    <row r="233">
      <c r="HR233" s="33" t="inlineStr">
        <is>
          <t>SCHP/TIP</t>
        </is>
      </c>
      <c r="HS233" s="41" t="n">
        <v>0.08</v>
      </c>
      <c r="HT233" s="61">
        <f>'ETF MTD'!$DU$28/'ETF MTD'!$DU$3-1</f>
        <v/>
      </c>
      <c r="HU233" s="61">
        <f>HS233*HT233</f>
        <v/>
      </c>
      <c r="HV233" s="61" t="n"/>
      <c r="HW233" s="33" t="inlineStr">
        <is>
          <t>SCHP/TIP</t>
        </is>
      </c>
      <c r="HX233" s="41" t="n">
        <v>0.08</v>
      </c>
      <c r="HY233" s="61">
        <f>'ETF MTD'!$DU$28/'ETF MTD'!$DU$3-1</f>
        <v/>
      </c>
      <c r="HZ233" s="61">
        <f>HX233*HY233</f>
        <v/>
      </c>
      <c r="IA233" s="61" t="n"/>
      <c r="IB233" s="33" t="inlineStr">
        <is>
          <t>SCHP/TIP</t>
        </is>
      </c>
      <c r="IC233" s="41" t="n">
        <v>0.08</v>
      </c>
      <c r="ID233" s="61">
        <f>'ETF MTD'!$DU$28/'ETF MTD'!$DU$3-1</f>
        <v/>
      </c>
      <c r="IE233" s="61">
        <f>IC233*ID233</f>
        <v/>
      </c>
      <c r="IF233" s="61" t="n"/>
      <c r="IG233" s="33" t="inlineStr">
        <is>
          <t>SCHP/TIP</t>
        </is>
      </c>
      <c r="IH233" s="41" t="n">
        <v>0.08</v>
      </c>
      <c r="II233" s="61">
        <f>'ETF MTD'!$DU$28/'ETF MTD'!$DU$3-1</f>
        <v/>
      </c>
      <c r="IJ233" s="61">
        <f>IH233*II233</f>
        <v/>
      </c>
      <c r="IK233" s="61" t="n"/>
      <c r="IL233" s="33" t="inlineStr">
        <is>
          <t>SCHP/TIP</t>
        </is>
      </c>
      <c r="IM233" s="41" t="n">
        <v>0.1</v>
      </c>
      <c r="IN233" s="61">
        <f>'ETF MTD'!$DU$28/'ETF MTD'!$DU$3-1</f>
        <v/>
      </c>
      <c r="IO233" s="61">
        <f>IM233*IN233</f>
        <v/>
      </c>
      <c r="IP233" s="61" t="n"/>
      <c r="IQ233" s="33" t="inlineStr">
        <is>
          <t>SCHP/TIP</t>
        </is>
      </c>
      <c r="IR233" s="41" t="n">
        <v>0.06</v>
      </c>
      <c r="IS233" s="61">
        <f>'ETF MTD'!$DU$28/'ETF MTD'!$DU$3-1</f>
        <v/>
      </c>
      <c r="IT233" s="61">
        <f>IR233*IS233</f>
        <v/>
      </c>
      <c r="IU233" s="61" t="n"/>
      <c r="IV233" s="33" t="inlineStr">
        <is>
          <t>SCHP/TIP</t>
        </is>
      </c>
      <c r="IW233" s="41" t="n">
        <v>0.06</v>
      </c>
      <c r="IX233" s="61">
        <f>'ETF MTD'!$DU$28/'ETF MTD'!$DU$3-1</f>
        <v/>
      </c>
      <c r="IY233" s="61">
        <f>IW233*IX233</f>
        <v/>
      </c>
      <c r="IZ233" s="61" t="n"/>
      <c r="JA233" s="33" t="inlineStr">
        <is>
          <t>SCHP/TIP</t>
        </is>
      </c>
      <c r="JB233" s="41" t="n">
        <v>0.08</v>
      </c>
      <c r="JC233" s="61">
        <f>'ETF MTD'!$DU$28/'ETF MTD'!$DU$3-1</f>
        <v/>
      </c>
      <c r="JD233" s="61">
        <f>JB233*JC233</f>
        <v/>
      </c>
      <c r="JE233" s="61" t="n"/>
      <c r="JF233" s="33" t="inlineStr">
        <is>
          <t>SCHP/TIP</t>
        </is>
      </c>
      <c r="JG233" s="41" t="n">
        <v>0.08</v>
      </c>
      <c r="JH233" s="61">
        <f>'ETF MTD'!$DU$28/'ETF MTD'!$DU$3-1</f>
        <v/>
      </c>
      <c r="JI233" s="61">
        <f>JG233*JH233</f>
        <v/>
      </c>
      <c r="JJ233" s="61" t="n"/>
      <c r="JK233" s="33" t="inlineStr">
        <is>
          <t>SCHP/TIP</t>
        </is>
      </c>
      <c r="JL233" s="41" t="n">
        <v>0.08</v>
      </c>
      <c r="JM233" s="61">
        <f>'ETF MTD'!$DU$28/'ETF MTD'!$DU$3-1</f>
        <v/>
      </c>
      <c r="JN233" s="61">
        <f>JL233*JM233</f>
        <v/>
      </c>
      <c r="JO233" s="61" t="n"/>
      <c r="JP233" s="33" t="inlineStr">
        <is>
          <t>SCHP/TIP</t>
        </is>
      </c>
      <c r="JQ233" s="41" t="n">
        <v>0.08</v>
      </c>
      <c r="JR233" s="61">
        <f>'ETF MTD'!$DU$28/'ETF MTD'!$DU$3-1</f>
        <v/>
      </c>
      <c r="JS233" s="61">
        <f>JQ233*JR233</f>
        <v/>
      </c>
      <c r="JT233" s="61" t="n"/>
      <c r="JU233" s="33" t="inlineStr">
        <is>
          <t>SCHP/TIP</t>
        </is>
      </c>
      <c r="JV233" s="41" t="n">
        <v>0.08</v>
      </c>
      <c r="JW233" s="61">
        <f>'ETF MTD'!$DU$28/'ETF MTD'!$DU$3-1</f>
        <v/>
      </c>
      <c r="JX233" s="61">
        <f>JV233*JW233</f>
        <v/>
      </c>
      <c r="JY233" s="61" t="n"/>
      <c r="JZ233" t="inlineStr">
        <is>
          <t>TIPs</t>
        </is>
      </c>
      <c r="KA233" s="41" t="n">
        <v>0.06</v>
      </c>
      <c r="KB233" s="61">
        <f>'ETF MTD'!$DU$28/'ETF MTD'!$DU$3-1</f>
        <v/>
      </c>
      <c r="KC233" s="61">
        <f>KA233*KB233</f>
        <v/>
      </c>
      <c r="KD233" s="61" t="n"/>
      <c r="KE233" t="inlineStr">
        <is>
          <t>TIPs</t>
        </is>
      </c>
      <c r="KF233" s="41" t="n">
        <v>0.12</v>
      </c>
      <c r="KG233" s="61">
        <f>'ETF MTD'!$DU$28/'ETF MTD'!$DU$3-1</f>
        <v/>
      </c>
      <c r="KH233" s="61">
        <f>KF233*KG233</f>
        <v/>
      </c>
      <c r="KI233" s="61" t="n"/>
      <c r="KJ233" t="inlineStr">
        <is>
          <t>TIPs</t>
        </is>
      </c>
      <c r="KK233" s="41" t="n">
        <v>0.12</v>
      </c>
      <c r="KL233" s="61">
        <f>'ETF MTD'!$DU$28/'ETF MTD'!$DU$3-1</f>
        <v/>
      </c>
      <c r="KM233" s="61">
        <f>KK233*KL233</f>
        <v/>
      </c>
      <c r="KN233" s="61" t="n"/>
      <c r="KO233" t="inlineStr">
        <is>
          <t>TIPs</t>
        </is>
      </c>
      <c r="KP233" s="41" t="n">
        <v>0.06</v>
      </c>
      <c r="KQ233" s="61">
        <f>'ETF MTD'!$DU$28/'ETF MTD'!$DU$3-1</f>
        <v/>
      </c>
      <c r="KR233" s="61">
        <f>KP233*KQ233</f>
        <v/>
      </c>
      <c r="KS233" s="61" t="n"/>
      <c r="KT233" t="inlineStr">
        <is>
          <t>TIPs</t>
        </is>
      </c>
      <c r="KU233" s="41" t="n">
        <v>0.04</v>
      </c>
      <c r="KV233" s="61">
        <f>'ETF MTD'!$DU$28/'ETF MTD'!$DU$3-1</f>
        <v/>
      </c>
      <c r="KW233" s="61">
        <f>KU233*KV233</f>
        <v/>
      </c>
      <c r="KX233" s="61" t="n"/>
      <c r="KY233" t="inlineStr">
        <is>
          <t>TIPs</t>
        </is>
      </c>
      <c r="KZ233" s="41" t="n">
        <v>0.04</v>
      </c>
      <c r="LA233" s="61">
        <f>'ETF MTD'!$DU$28/'ETF MTD'!$DU$3-1</f>
        <v/>
      </c>
      <c r="LB233" s="61">
        <f>KZ233*LA233</f>
        <v/>
      </c>
      <c r="LC233" s="61" t="n"/>
      <c r="LD233" t="inlineStr">
        <is>
          <t>TIPs</t>
        </is>
      </c>
      <c r="LE233" s="41" t="n">
        <v>0.04</v>
      </c>
      <c r="LF233" s="61">
        <f>'ETF MTD'!$DU$28/'ETF MTD'!$DU$3-1</f>
        <v/>
      </c>
      <c r="LG233" s="61">
        <f>LE233*LF233</f>
        <v/>
      </c>
      <c r="LH233" s="61" t="n"/>
      <c r="LI233" t="inlineStr">
        <is>
          <t>TIPs</t>
        </is>
      </c>
      <c r="LJ233" s="41" t="n">
        <v>0.04</v>
      </c>
      <c r="LK233" s="61">
        <f>'ETF MTD'!$DU$28/'ETF MTD'!$DU$3-1</f>
        <v/>
      </c>
      <c r="LL233" s="61">
        <f>LJ233*LK233</f>
        <v/>
      </c>
      <c r="LM233" s="61" t="n"/>
      <c r="LN233" t="inlineStr">
        <is>
          <t>TIPs</t>
        </is>
      </c>
      <c r="LO233" s="41" t="n">
        <v>0.04</v>
      </c>
      <c r="LP233" s="61">
        <f>'ETF MTD'!$DU$28/'ETF MTD'!$DU$3-1</f>
        <v/>
      </c>
      <c r="LQ233" s="61">
        <f>LO233*LP233</f>
        <v/>
      </c>
      <c r="LR233" s="61" t="n"/>
      <c r="LS233" t="inlineStr">
        <is>
          <t>TIPs</t>
        </is>
      </c>
      <c r="LT233" s="41" t="n">
        <v>0.04</v>
      </c>
      <c r="LU233" s="61">
        <f>'ETF MTD'!$DU$28/'ETF MTD'!$DU$3-1</f>
        <v/>
      </c>
      <c r="LV233" s="61">
        <f>LT233*LU233</f>
        <v/>
      </c>
      <c r="LW233" s="61" t="n"/>
      <c r="LX233" t="inlineStr">
        <is>
          <t>TIPs</t>
        </is>
      </c>
      <c r="LY233" s="41" t="n">
        <v>0.04</v>
      </c>
      <c r="LZ233" s="61">
        <f>'ETF MTD'!$DU$28/'ETF MTD'!$DU$3-1</f>
        <v/>
      </c>
      <c r="MA233" s="61">
        <f>LY233*LZ233</f>
        <v/>
      </c>
      <c r="MB233" s="61" t="n"/>
      <c r="MC233" t="inlineStr">
        <is>
          <t>TIPs</t>
        </is>
      </c>
      <c r="MD233" s="41" t="n">
        <v>0.04</v>
      </c>
      <c r="ME233" s="61">
        <f>'ETF MTD'!$DU$28/'ETF MTD'!$DU$3-1</f>
        <v/>
      </c>
      <c r="MF233" s="61">
        <f>MD233*ME233</f>
        <v/>
      </c>
      <c r="MG233" s="61" t="n"/>
      <c r="MH233" t="inlineStr">
        <is>
          <t>TIPs</t>
        </is>
      </c>
      <c r="MI233" s="41" t="n">
        <v>0.04</v>
      </c>
      <c r="MJ233" s="61">
        <f>'ETF MTD'!$DU$28/'ETF MTD'!$DU$3-1</f>
        <v/>
      </c>
      <c r="MK233" s="61">
        <f>MI233*MJ233</f>
        <v/>
      </c>
      <c r="ML233" s="61" t="n"/>
      <c r="MM233" t="inlineStr">
        <is>
          <t>TIPs</t>
        </is>
      </c>
      <c r="MN233" s="41" t="n">
        <v>0.04</v>
      </c>
      <c r="MO233" s="61">
        <f>'ETF MTD'!$DU$28/'ETF MTD'!$DU$3-1</f>
        <v/>
      </c>
      <c r="MP233" s="61">
        <f>MN233*MO233</f>
        <v/>
      </c>
      <c r="MR233" t="inlineStr">
        <is>
          <t>TIPs</t>
        </is>
      </c>
      <c r="MS233" s="41" t="n">
        <v>0.04</v>
      </c>
      <c r="MT233" s="61">
        <f>'ETF MTD'!$DU$28/'ETF MTD'!$DU$3-1</f>
        <v/>
      </c>
      <c r="MU233" s="61">
        <f>MS233*MT233</f>
        <v/>
      </c>
      <c r="MV233" s="61" t="n"/>
      <c r="MW233" t="inlineStr">
        <is>
          <t>TIPs</t>
        </is>
      </c>
      <c r="MX233" s="41" t="n">
        <v>0.04</v>
      </c>
      <c r="MY233" s="61">
        <f>'ETF MTD'!$DU$28/'ETF MTD'!$DU$3-1</f>
        <v/>
      </c>
      <c r="MZ233" s="61">
        <f>MX233*MY233</f>
        <v/>
      </c>
      <c r="NB233" t="inlineStr">
        <is>
          <t>TIPs</t>
        </is>
      </c>
      <c r="NC233" s="41" t="n">
        <v>0.04</v>
      </c>
      <c r="ND233" s="61">
        <f>'ETF MTD'!$DU$28/'ETF MTD'!$DU$3-1</f>
        <v/>
      </c>
      <c r="NE233" s="61">
        <f>NC233*ND233</f>
        <v/>
      </c>
      <c r="NG233" t="inlineStr">
        <is>
          <t>TIPs</t>
        </is>
      </c>
      <c r="NH233" s="41" t="n">
        <v>0.04</v>
      </c>
      <c r="NI233" s="61">
        <f>'ETF MTD'!$DU$28/'ETF MTD'!$DU$3-1</f>
        <v/>
      </c>
      <c r="NJ233" s="61">
        <f>NH233*NI233</f>
        <v/>
      </c>
      <c r="NL233" t="inlineStr">
        <is>
          <t>TIPs</t>
        </is>
      </c>
      <c r="NM233" s="41" t="n">
        <v>0.06</v>
      </c>
      <c r="NN233" s="61">
        <f>'ETF MTD'!$DU$28/'ETF MTD'!$DU$3-1</f>
        <v/>
      </c>
      <c r="NO233" s="61">
        <f>NM233*NN233</f>
        <v/>
      </c>
      <c r="NQ233" t="inlineStr">
        <is>
          <t>TIPs</t>
        </is>
      </c>
      <c r="NR233" s="41" t="n">
        <v>0.06</v>
      </c>
      <c r="NS233" s="61">
        <f>'ETF MTD'!$DU$28/'ETF MTD'!$DU$3-1</f>
        <v/>
      </c>
      <c r="NT233" s="61">
        <f>NR233*NS233</f>
        <v/>
      </c>
      <c r="NV233" t="inlineStr">
        <is>
          <t>TIPs</t>
        </is>
      </c>
      <c r="NW233" s="41" t="n">
        <v>0.04</v>
      </c>
      <c r="NX233" s="61">
        <f>'ETF MTD'!$DU$28/'ETF MTD'!$DU$3-1</f>
        <v/>
      </c>
      <c r="NY233" s="61">
        <f>NW233*NX233</f>
        <v/>
      </c>
      <c r="OA233" t="inlineStr">
        <is>
          <t>TIPs</t>
        </is>
      </c>
      <c r="OB233" s="41" t="n">
        <v>0.04</v>
      </c>
      <c r="OC233" s="61">
        <f>'ETF MTD'!$DU$28/'ETF MTD'!$DU$3-1</f>
        <v/>
      </c>
      <c r="OD233" s="61">
        <f>OB233*OC233</f>
        <v/>
      </c>
      <c r="OF233" t="inlineStr">
        <is>
          <t>TIPs</t>
        </is>
      </c>
      <c r="OG233" s="41" t="n">
        <v>0.04</v>
      </c>
      <c r="OH233" s="61">
        <f>'ETF MTD'!$DU$28/'ETF MTD'!$DU$3-1</f>
        <v/>
      </c>
      <c r="OI233" s="61">
        <f>OG233*OH233</f>
        <v/>
      </c>
      <c r="OK233" t="inlineStr">
        <is>
          <t>TIPs</t>
        </is>
      </c>
      <c r="OL233" s="41" t="n">
        <v>0.04</v>
      </c>
      <c r="OM233" s="61">
        <f>'ETF MTD'!$DU$28/'ETF MTD'!$DU$3-1</f>
        <v/>
      </c>
      <c r="ON233" s="61">
        <f>OL233*OM233</f>
        <v/>
      </c>
      <c r="OP233" t="inlineStr">
        <is>
          <t>TIPs</t>
        </is>
      </c>
      <c r="OQ233" s="41" t="n">
        <v>0.04</v>
      </c>
      <c r="OR233" s="61">
        <f>'ETF MTD'!$DU$28/'ETF MTD'!$DU$3-1</f>
        <v/>
      </c>
      <c r="OS233" s="61">
        <f>OQ233*OR233</f>
        <v/>
      </c>
      <c r="OU233" t="inlineStr">
        <is>
          <t>TIPs</t>
        </is>
      </c>
      <c r="OV233" s="41" t="n">
        <v>0</v>
      </c>
      <c r="OW233" s="61">
        <f>'ETF MTD'!$DU$28/'ETF MTD'!$DU$3-1</f>
        <v/>
      </c>
      <c r="OX233" s="61">
        <f>OV233*OW233</f>
        <v/>
      </c>
      <c r="OZ233" t="inlineStr">
        <is>
          <t>TIPs</t>
        </is>
      </c>
      <c r="PA233" s="41" t="n">
        <v>0</v>
      </c>
      <c r="PB233" s="61">
        <f>'ETF MTD'!$DU$28/'ETF MTD'!$DU$3-1</f>
        <v/>
      </c>
      <c r="PC233" s="61">
        <f>PA233*PB233</f>
        <v/>
      </c>
      <c r="PE233" t="inlineStr">
        <is>
          <t>TIPs</t>
        </is>
      </c>
      <c r="PF233" s="41" t="n">
        <v>0</v>
      </c>
      <c r="PG233" s="61">
        <f>'ETF MTD'!$DU$28/'ETF MTD'!$DU$3-1</f>
        <v/>
      </c>
      <c r="PH233" s="61">
        <f>PF233*PG233</f>
        <v/>
      </c>
      <c r="PJ233" t="inlineStr">
        <is>
          <t>TIPs</t>
        </is>
      </c>
      <c r="PK233" s="41" t="n">
        <v>0</v>
      </c>
      <c r="PL233" s="61">
        <f>'ETF MTD'!$DU$28/'ETF MTD'!$DU$3-1</f>
        <v/>
      </c>
      <c r="PM233" s="61">
        <f>PK233*PL233</f>
        <v/>
      </c>
      <c r="PO233" t="inlineStr">
        <is>
          <t>TIPs</t>
        </is>
      </c>
      <c r="PP233" s="41" t="n">
        <v>0</v>
      </c>
      <c r="PQ233" s="61">
        <f>'ETF MTD'!$DU$28/'ETF MTD'!$DU$3-1</f>
        <v/>
      </c>
      <c r="PR233" s="61">
        <f>PP233*PQ233</f>
        <v/>
      </c>
      <c r="PT233" t="inlineStr">
        <is>
          <t>TIPs</t>
        </is>
      </c>
      <c r="PU233" s="41" t="n">
        <v>0</v>
      </c>
      <c r="PV233" s="61">
        <f>'ETF MTD'!$DU$28/'ETF MTD'!$DU$3-1</f>
        <v/>
      </c>
      <c r="PW233" s="61">
        <f>PU233*PV233</f>
        <v/>
      </c>
      <c r="PY233" t="inlineStr">
        <is>
          <t>TIPs</t>
        </is>
      </c>
      <c r="PZ233" s="50" t="n">
        <v>0</v>
      </c>
      <c r="QA233" s="61">
        <f>'ETF MTD'!$DU$28/'ETF MTD'!$DU$3-1</f>
        <v/>
      </c>
      <c r="QB233" s="61">
        <f>PZ233*QA233</f>
        <v/>
      </c>
      <c r="QD233" t="inlineStr">
        <is>
          <t>TIPs</t>
        </is>
      </c>
      <c r="QE233" s="50" t="n">
        <v>0</v>
      </c>
      <c r="QF233" s="61">
        <f>'ETF MTD'!$DU$28/'ETF MTD'!$DU$3-1</f>
        <v/>
      </c>
      <c r="QG233" s="61">
        <f>QE233*QF233</f>
        <v/>
      </c>
      <c r="QH233" s="61" t="n"/>
      <c r="QI233" t="inlineStr">
        <is>
          <t>TIPs</t>
        </is>
      </c>
      <c r="QJ233" s="41" t="n">
        <v>0</v>
      </c>
      <c r="QK233" s="61">
        <f>'ETF MTD'!$DU$28/'ETF MTD'!$DU$3-1</f>
        <v/>
      </c>
      <c r="QL233" s="61">
        <f>QJ233*QK233</f>
        <v/>
      </c>
      <c r="QN233" t="inlineStr">
        <is>
          <t>TIPs</t>
        </is>
      </c>
      <c r="QO233" s="41" t="n">
        <v>0</v>
      </c>
      <c r="QP233" s="61">
        <f>'ETF MTD'!$DU$28/'ETF MTD'!$DU$3-1</f>
        <v/>
      </c>
      <c r="QQ233" s="61">
        <f>QO233*QP233</f>
        <v/>
      </c>
      <c r="QS233" t="inlineStr">
        <is>
          <t>TIPs</t>
        </is>
      </c>
      <c r="QT233" s="41" t="n">
        <v>0</v>
      </c>
      <c r="QU233" s="61">
        <f>'ETF MTD'!$DU$28/'ETF MTD'!$DU$3-1</f>
        <v/>
      </c>
      <c r="QV233" s="61">
        <f>QT233*QU233</f>
        <v/>
      </c>
      <c r="QX233" t="inlineStr">
        <is>
          <t>TIPs</t>
        </is>
      </c>
      <c r="QY233" s="41" t="n">
        <v>0</v>
      </c>
      <c r="QZ233" s="61">
        <f>'ETF MTD'!$DU$28/'ETF MTD'!$DU$3-1</f>
        <v/>
      </c>
      <c r="RA233" s="61">
        <f>QY233*QZ233</f>
        <v/>
      </c>
      <c r="RC233" t="inlineStr">
        <is>
          <t>TIPs</t>
        </is>
      </c>
      <c r="RD233" s="41" t="n">
        <v>0</v>
      </c>
      <c r="RE233" s="61">
        <f>'ETF MTD'!$DU$28/'ETF MTD'!$DU$3-1</f>
        <v/>
      </c>
      <c r="RF233" s="61">
        <f>RD233*RE233</f>
        <v/>
      </c>
      <c r="RH233" t="inlineStr">
        <is>
          <t>TIPs</t>
        </is>
      </c>
      <c r="RI233" s="41" t="n">
        <v>0</v>
      </c>
      <c r="RJ233" s="61">
        <f>'ETF MTD'!$DU$28/'ETF MTD'!$DU$3-1</f>
        <v/>
      </c>
      <c r="RK233" s="61">
        <f>RI233*RJ233</f>
        <v/>
      </c>
      <c r="RM233" s="208" t="n">
        <v>0</v>
      </c>
      <c r="RN233" s="261">
        <f>RM233*0.5</f>
        <v/>
      </c>
    </row>
    <row r="234">
      <c r="HR234" s="33" t="inlineStr">
        <is>
          <t>IAU</t>
        </is>
      </c>
      <c r="HS234" s="41" t="n">
        <v>0.07000000000000001</v>
      </c>
      <c r="HT234" s="61">
        <f>'ETF MTD'!$IK$28/'ETF MTD'!$IK$3-1</f>
        <v/>
      </c>
      <c r="HU234" s="61">
        <f>HS234*HT234</f>
        <v/>
      </c>
      <c r="HV234" s="61" t="n"/>
      <c r="HW234" s="33" t="inlineStr">
        <is>
          <t>IAU</t>
        </is>
      </c>
      <c r="HX234" s="41" t="n">
        <v>0.07000000000000001</v>
      </c>
      <c r="HY234" s="61">
        <f>'ETF MTD'!$IK$28/'ETF MTD'!$IK$3-1</f>
        <v/>
      </c>
      <c r="HZ234" s="61">
        <f>HX234*HY234</f>
        <v/>
      </c>
      <c r="IA234" s="61" t="n"/>
      <c r="IB234" s="33" t="inlineStr">
        <is>
          <t>IAU</t>
        </is>
      </c>
      <c r="IC234" s="41" t="n">
        <v>0.052</v>
      </c>
      <c r="ID234" s="61">
        <f>'ETF MTD'!$IK$28/'ETF MTD'!$IK$3-1</f>
        <v/>
      </c>
      <c r="IE234" s="61">
        <f>IC234*ID234</f>
        <v/>
      </c>
      <c r="IF234" s="61" t="n"/>
      <c r="IG234" s="33" t="inlineStr">
        <is>
          <t>IAU</t>
        </is>
      </c>
      <c r="IH234" s="41" t="n">
        <v>0.07000000000000001</v>
      </c>
      <c r="II234" s="61">
        <f>'ETF MTD'!$IK$28/'ETF MTD'!$IK$3-1</f>
        <v/>
      </c>
      <c r="IJ234" s="61">
        <f>IH234*II234</f>
        <v/>
      </c>
      <c r="IK234" s="61" t="n"/>
      <c r="IL234" s="33" t="inlineStr">
        <is>
          <t>IAU</t>
        </is>
      </c>
      <c r="IM234" s="41" t="n">
        <v>0.05</v>
      </c>
      <c r="IN234" s="61">
        <f>'ETF MTD'!$IK$28/'ETF MTD'!$IK$3-1</f>
        <v/>
      </c>
      <c r="IO234" s="61">
        <f>IM234*IN234</f>
        <v/>
      </c>
      <c r="IP234" s="61" t="n"/>
      <c r="IQ234" s="33" t="inlineStr">
        <is>
          <t>IAU</t>
        </is>
      </c>
      <c r="IR234" s="41" t="n">
        <v>0.05</v>
      </c>
      <c r="IS234" s="61">
        <f>'ETF MTD'!$IK$28/'ETF MTD'!$IK$3-1</f>
        <v/>
      </c>
      <c r="IT234" s="61">
        <f>IR234*IS234</f>
        <v/>
      </c>
      <c r="IU234" s="61" t="n"/>
      <c r="IV234" s="33" t="inlineStr">
        <is>
          <t>IAU</t>
        </is>
      </c>
      <c r="IW234" s="41" t="n">
        <v>0.035</v>
      </c>
      <c r="IX234" s="61">
        <f>'ETF MTD'!$IK$28/'ETF MTD'!$IK$3-1</f>
        <v/>
      </c>
      <c r="IY234" s="61">
        <f>IW234*IX234</f>
        <v/>
      </c>
      <c r="IZ234" s="61" t="n"/>
      <c r="JA234" s="33" t="inlineStr">
        <is>
          <t>IAU</t>
        </is>
      </c>
      <c r="JB234" s="41" t="n">
        <v>0.035</v>
      </c>
      <c r="JC234" s="61">
        <f>'ETF MTD'!$IK$28/'ETF MTD'!$IK$3-1</f>
        <v/>
      </c>
      <c r="JD234" s="61">
        <f>JB234*JC234</f>
        <v/>
      </c>
      <c r="JE234" s="61" t="n"/>
      <c r="JF234" s="33" t="inlineStr">
        <is>
          <t>IAU</t>
        </is>
      </c>
      <c r="JG234" s="41" t="n">
        <v>0.07000000000000001</v>
      </c>
      <c r="JH234" s="61">
        <f>'ETF MTD'!$IK$28/'ETF MTD'!$IK$3-1</f>
        <v/>
      </c>
      <c r="JI234" s="61">
        <f>JG234*JH234</f>
        <v/>
      </c>
      <c r="JJ234" s="61" t="n"/>
      <c r="JK234" s="33" t="inlineStr">
        <is>
          <t>IAU</t>
        </is>
      </c>
      <c r="JL234" s="41" t="n">
        <v>0.0525</v>
      </c>
      <c r="JM234" s="61">
        <f>'ETF MTD'!$IK$28/'ETF MTD'!$IK$3-1</f>
        <v/>
      </c>
      <c r="JN234" s="61">
        <f>JL234*JM234</f>
        <v/>
      </c>
      <c r="JO234" s="61" t="n"/>
      <c r="JP234" s="33" t="inlineStr">
        <is>
          <t>IAU</t>
        </is>
      </c>
      <c r="JQ234" s="41" t="n">
        <v>0.035</v>
      </c>
      <c r="JR234" s="61">
        <f>'ETF MTD'!$IK$28/'ETF MTD'!$IK$3-1</f>
        <v/>
      </c>
      <c r="JS234" s="61">
        <f>JQ234*JR234</f>
        <v/>
      </c>
      <c r="JT234" s="61" t="n"/>
      <c r="JU234" s="33" t="inlineStr">
        <is>
          <t>IAU</t>
        </is>
      </c>
      <c r="JV234" s="41" t="n">
        <v>0.035</v>
      </c>
      <c r="JW234" s="61">
        <f>'ETF MTD'!$IK$28/'ETF MTD'!$IK$3-1</f>
        <v/>
      </c>
      <c r="JX234" s="61">
        <f>JV234*JW234</f>
        <v/>
      </c>
      <c r="JY234" s="61" t="n"/>
      <c r="JZ234" t="inlineStr">
        <is>
          <t>Gold</t>
        </is>
      </c>
      <c r="KA234" s="41" t="n">
        <v>0.035</v>
      </c>
      <c r="KB234" s="61">
        <f>'ETF MTD'!$IK$28/'ETF MTD'!$IK$3-1</f>
        <v/>
      </c>
      <c r="KC234" s="61">
        <f>KA234*KB234</f>
        <v/>
      </c>
      <c r="KD234" s="61" t="n"/>
      <c r="KE234" t="inlineStr">
        <is>
          <t>Gold</t>
        </is>
      </c>
      <c r="KF234" s="41" t="n">
        <v>0.035</v>
      </c>
      <c r="KG234" s="61">
        <f>'ETF MTD'!$IK$28/'ETF MTD'!$IK$3-1</f>
        <v/>
      </c>
      <c r="KH234" s="61">
        <f>KF234*KG234</f>
        <v/>
      </c>
      <c r="KI234" s="61" t="n"/>
      <c r="KJ234" t="inlineStr">
        <is>
          <t>Gold</t>
        </is>
      </c>
      <c r="KK234" s="41" t="n">
        <v>0.035</v>
      </c>
      <c r="KL234" s="61">
        <f>'ETF MTD'!$IK$28/'ETF MTD'!$IK$3-1</f>
        <v/>
      </c>
      <c r="KM234" s="61">
        <f>KK234*KL234</f>
        <v/>
      </c>
      <c r="KN234" s="61" t="n"/>
      <c r="KO234" t="inlineStr">
        <is>
          <t>Gold</t>
        </is>
      </c>
      <c r="KP234" s="41" t="n">
        <v>0.035</v>
      </c>
      <c r="KQ234" s="61">
        <f>'ETF MTD'!$IK$28/'ETF MTD'!$IK$3-1</f>
        <v/>
      </c>
      <c r="KR234" s="61">
        <f>KP234*KQ234</f>
        <v/>
      </c>
      <c r="KS234" s="61" t="n"/>
      <c r="KT234" t="inlineStr">
        <is>
          <t>Gold</t>
        </is>
      </c>
      <c r="KU234" s="41" t="n">
        <v>0.05</v>
      </c>
      <c r="KV234" s="61">
        <f>'ETF MTD'!$IK$28/'ETF MTD'!$IK$3-1</f>
        <v/>
      </c>
      <c r="KW234" s="61">
        <f>KU234*KV234</f>
        <v/>
      </c>
      <c r="KX234" s="61" t="n"/>
      <c r="KY234" t="inlineStr">
        <is>
          <t>Gold</t>
        </is>
      </c>
      <c r="KZ234" s="41" t="n">
        <v>0.07000000000000001</v>
      </c>
      <c r="LA234" s="61">
        <f>'ETF MTD'!$IK$28/'ETF MTD'!$IK$3-1</f>
        <v/>
      </c>
      <c r="LB234" s="61">
        <f>KZ234*LA234</f>
        <v/>
      </c>
      <c r="LC234" s="61" t="n"/>
      <c r="LD234" t="inlineStr">
        <is>
          <t>Gold</t>
        </is>
      </c>
      <c r="LE234" s="41" t="n">
        <v>0.07000000000000001</v>
      </c>
      <c r="LF234" s="61">
        <f>'ETF MTD'!$IK$28/'ETF MTD'!$IK$3-1</f>
        <v/>
      </c>
      <c r="LG234" s="61">
        <f>LE234*LF234</f>
        <v/>
      </c>
      <c r="LH234" s="61" t="n"/>
      <c r="LI234" t="inlineStr">
        <is>
          <t>Gold</t>
        </is>
      </c>
      <c r="LJ234" s="41" t="n">
        <v>0.07000000000000001</v>
      </c>
      <c r="LK234" s="61">
        <f>'ETF MTD'!$IK$28/'ETF MTD'!$IK$3-1</f>
        <v/>
      </c>
      <c r="LL234" s="61">
        <f>LJ234*LK234</f>
        <v/>
      </c>
      <c r="LM234" s="61" t="n"/>
      <c r="LN234" t="inlineStr">
        <is>
          <t>Gold</t>
        </is>
      </c>
      <c r="LO234" s="41" t="n">
        <v>0.05</v>
      </c>
      <c r="LP234" s="61">
        <f>'ETF MTD'!$IK$28/'ETF MTD'!$IK$3-1</f>
        <v/>
      </c>
      <c r="LQ234" s="61">
        <f>LO234*LP234</f>
        <v/>
      </c>
      <c r="LR234" s="61" t="n"/>
      <c r="LS234" t="inlineStr">
        <is>
          <t>Gold</t>
        </is>
      </c>
      <c r="LT234" s="41" t="n">
        <v>0.035</v>
      </c>
      <c r="LU234" s="61">
        <f>'ETF MTD'!$IK$28/'ETF MTD'!$IK$3-1</f>
        <v/>
      </c>
      <c r="LV234" s="61">
        <f>LT234*LU234</f>
        <v/>
      </c>
      <c r="LW234" s="61" t="n"/>
      <c r="LX234" t="inlineStr">
        <is>
          <t>Gold</t>
        </is>
      </c>
      <c r="LY234" s="41" t="n">
        <v>0.035</v>
      </c>
      <c r="LZ234" s="61">
        <f>'ETF MTD'!$IK$28/'ETF MTD'!$IK$3-1</f>
        <v/>
      </c>
      <c r="MA234" s="61">
        <f>LY234*LZ234</f>
        <v/>
      </c>
      <c r="MB234" s="61" t="n"/>
      <c r="MC234" t="inlineStr">
        <is>
          <t>Gold</t>
        </is>
      </c>
      <c r="MD234" s="41" t="n">
        <v>0.035</v>
      </c>
      <c r="ME234" s="61">
        <f>'ETF MTD'!$IK$28/'ETF MTD'!$IK$3-1</f>
        <v/>
      </c>
      <c r="MF234" s="61">
        <f>MD234*ME234</f>
        <v/>
      </c>
      <c r="MG234" s="61" t="n"/>
      <c r="MH234" t="inlineStr">
        <is>
          <t>Gold</t>
        </is>
      </c>
      <c r="MI234" s="41" t="n">
        <v>0.035</v>
      </c>
      <c r="MJ234" s="61">
        <f>'ETF MTD'!$IK$28/'ETF MTD'!$IK$3-1</f>
        <v/>
      </c>
      <c r="MK234" s="61">
        <f>MI234*MJ234</f>
        <v/>
      </c>
      <c r="ML234" s="61" t="n"/>
      <c r="MM234" t="inlineStr">
        <is>
          <t>Gold</t>
        </is>
      </c>
      <c r="MN234" s="41" t="n">
        <v>0.035</v>
      </c>
      <c r="MO234" s="61">
        <f>'ETF MTD'!$IK$28/'ETF MTD'!$IK$3-1</f>
        <v/>
      </c>
      <c r="MP234" s="61">
        <f>MN234*MO234</f>
        <v/>
      </c>
      <c r="MR234" t="inlineStr">
        <is>
          <t>Gold</t>
        </is>
      </c>
      <c r="MS234" s="41" t="n">
        <v>0.0525</v>
      </c>
      <c r="MT234" s="61">
        <f>'ETF MTD'!$IK$28/'ETF MTD'!$IK$3-1</f>
        <v/>
      </c>
      <c r="MU234" s="61">
        <f>MS234*MT234</f>
        <v/>
      </c>
      <c r="MV234" s="61" t="n"/>
      <c r="MW234" t="inlineStr">
        <is>
          <t>Gold</t>
        </is>
      </c>
      <c r="MX234" s="129" t="n">
        <v>0.0525</v>
      </c>
      <c r="MY234" s="61">
        <f>'ETF MTD'!$IK$28/'ETF MTD'!$IK$3-1</f>
        <v/>
      </c>
      <c r="MZ234" s="61">
        <f>MX234*MY234</f>
        <v/>
      </c>
      <c r="NB234" t="inlineStr">
        <is>
          <t>Gold</t>
        </is>
      </c>
      <c r="NC234" s="41" t="n">
        <v>0.07000000000000001</v>
      </c>
      <c r="ND234" s="61">
        <f>'ETF MTD'!$IK$28/'ETF MTD'!$IK$3-1</f>
        <v/>
      </c>
      <c r="NE234" s="61">
        <f>NC234*ND234</f>
        <v/>
      </c>
      <c r="NG234" t="inlineStr">
        <is>
          <t>Gold</t>
        </is>
      </c>
      <c r="NH234" s="41" t="n">
        <v>0.07000000000000001</v>
      </c>
      <c r="NI234" s="61">
        <f>'ETF MTD'!$IK$28/'ETF MTD'!$IK$3-1</f>
        <v/>
      </c>
      <c r="NJ234" s="61">
        <f>NH234*NI234</f>
        <v/>
      </c>
      <c r="NL234" t="inlineStr">
        <is>
          <t>Gold</t>
        </is>
      </c>
      <c r="NM234" s="41" t="n">
        <v>0.07000000000000001</v>
      </c>
      <c r="NN234" s="61">
        <f>'ETF MTD'!$IK$28/'ETF MTD'!$IK$3-1</f>
        <v/>
      </c>
      <c r="NO234" s="61">
        <f>NM234*NN234</f>
        <v/>
      </c>
      <c r="NQ234" t="inlineStr">
        <is>
          <t>Gold</t>
        </is>
      </c>
      <c r="NR234" s="41" t="n">
        <v>0.07000000000000001</v>
      </c>
      <c r="NS234" s="61">
        <f>'ETF MTD'!$IK$28/'ETF MTD'!$IK$3-1</f>
        <v/>
      </c>
      <c r="NT234" s="61">
        <f>NR234*NS234</f>
        <v/>
      </c>
      <c r="NV234" t="inlineStr">
        <is>
          <t>Gold</t>
        </is>
      </c>
      <c r="NW234" s="41" t="n">
        <v>0.07000000000000001</v>
      </c>
      <c r="NX234" s="61">
        <f>'ETF MTD'!$IK$28/'ETF MTD'!$IK$3-1</f>
        <v/>
      </c>
      <c r="NY234" s="61">
        <f>NW234*NX234</f>
        <v/>
      </c>
      <c r="OA234" t="inlineStr">
        <is>
          <t>Gold</t>
        </is>
      </c>
      <c r="OB234" s="41" t="n">
        <v>0.0525</v>
      </c>
      <c r="OC234" s="61">
        <f>'ETF MTD'!$IK$28/'ETF MTD'!$IK$3-1</f>
        <v/>
      </c>
      <c r="OD234" s="61">
        <f>OB234*OC234</f>
        <v/>
      </c>
      <c r="OF234" t="inlineStr">
        <is>
          <t>Trend</t>
        </is>
      </c>
      <c r="OG234" s="41" t="n">
        <v>0.07000000000000001</v>
      </c>
      <c r="OH234" s="61">
        <f>'ETF MTD'!$IK$28/'ETF MTD'!$IK$3-1</f>
        <v/>
      </c>
      <c r="OI234" s="61">
        <f>OG234*OH234</f>
        <v/>
      </c>
      <c r="OK234" t="inlineStr">
        <is>
          <t>Trend</t>
        </is>
      </c>
      <c r="OL234" s="41" t="n">
        <v>0.07000000000000001</v>
      </c>
      <c r="OM234" s="61">
        <f>'ETF MTD'!$IK$28/'ETF MTD'!$IK$3-1</f>
        <v/>
      </c>
      <c r="ON234" s="61">
        <f>OL234*OM234</f>
        <v/>
      </c>
      <c r="OP234" t="inlineStr">
        <is>
          <t>Trend</t>
        </is>
      </c>
      <c r="OQ234" s="41" t="n">
        <v>0.0525</v>
      </c>
      <c r="OR234" s="61">
        <f>'ETF MTD'!$IK$28/'ETF MTD'!$IK$3-1</f>
        <v/>
      </c>
      <c r="OS234" s="61">
        <f>OQ234*OR234</f>
        <v/>
      </c>
      <c r="OU234" t="inlineStr">
        <is>
          <t>Trend</t>
        </is>
      </c>
      <c r="OV234" s="41" t="n">
        <v>0.07000000000000001</v>
      </c>
      <c r="OW234" s="61">
        <f>'ETF MTD'!$IK$28/'ETF MTD'!$IK$3-1</f>
        <v/>
      </c>
      <c r="OX234" s="61">
        <f>OV234*OW234</f>
        <v/>
      </c>
      <c r="OZ234" t="inlineStr">
        <is>
          <t>Trend</t>
        </is>
      </c>
      <c r="PA234" s="41" t="n">
        <v>0.07000000000000001</v>
      </c>
      <c r="PB234" s="61">
        <f>'ETF MTD'!$IK$28/'ETF MTD'!$IK$3-1</f>
        <v/>
      </c>
      <c r="PC234" s="61">
        <f>PA234*PB234</f>
        <v/>
      </c>
      <c r="PE234" t="inlineStr">
        <is>
          <t>Trend</t>
        </is>
      </c>
      <c r="PF234" s="41" t="n">
        <v>0.07000000000000001</v>
      </c>
      <c r="PG234" s="61">
        <f>'ETF MTD'!$IK$28/'ETF MTD'!$IK$3-1</f>
        <v/>
      </c>
      <c r="PH234" s="61">
        <f>PF234*PG234</f>
        <v/>
      </c>
      <c r="PJ234" t="inlineStr">
        <is>
          <t>Trend</t>
        </is>
      </c>
      <c r="PK234" s="41" t="n">
        <v>0.07000000000000001</v>
      </c>
      <c r="PL234" s="61">
        <f>'ETF MTD'!$IK$28/'ETF MTD'!$IK$3-1</f>
        <v/>
      </c>
      <c r="PM234" s="61">
        <f>PK234*PL234</f>
        <v/>
      </c>
      <c r="PO234" t="inlineStr">
        <is>
          <t>Trend</t>
        </is>
      </c>
      <c r="PP234" s="41" t="n">
        <v>0.07000000000000001</v>
      </c>
      <c r="PQ234" s="61">
        <f>'ETF MTD'!$IK$28/'ETF MTD'!$IK$3-1</f>
        <v/>
      </c>
      <c r="PR234" s="61">
        <f>PP234*PQ234</f>
        <v/>
      </c>
      <c r="PT234" t="inlineStr">
        <is>
          <t>Trend</t>
        </is>
      </c>
      <c r="PU234" s="41" t="n">
        <v>0.07000000000000001</v>
      </c>
      <c r="PV234" s="61">
        <f>'ETF MTD'!$IK$28/'ETF MTD'!$IK$3-1</f>
        <v/>
      </c>
      <c r="PW234" s="61">
        <f>PU234*PV234</f>
        <v/>
      </c>
      <c r="PY234" t="inlineStr">
        <is>
          <t>Trend</t>
        </is>
      </c>
      <c r="PZ234" s="50" t="n">
        <v>0.07000000000000001</v>
      </c>
      <c r="QA234" s="61">
        <f>'ETF MTD'!$IK$28/'ETF MTD'!$IK$3-1</f>
        <v/>
      </c>
      <c r="QB234" s="61">
        <f>PZ234*QA234</f>
        <v/>
      </c>
      <c r="QD234" t="inlineStr">
        <is>
          <t>Trend</t>
        </is>
      </c>
      <c r="QE234" s="50" t="n">
        <v>0.07000000000000001</v>
      </c>
      <c r="QF234" s="61">
        <f>'ETF MTD'!$IK$28/'ETF MTD'!$IK$3-1</f>
        <v/>
      </c>
      <c r="QG234" s="61">
        <f>QE234*QF234</f>
        <v/>
      </c>
      <c r="QH234" s="61" t="n"/>
      <c r="QI234" t="inlineStr">
        <is>
          <t>Trend</t>
        </is>
      </c>
      <c r="QJ234" s="41" t="n">
        <v>0.07000000000000001</v>
      </c>
      <c r="QK234" s="61">
        <f>'ETF MTD'!$IK$28/'ETF MTD'!$IK$3-1</f>
        <v/>
      </c>
      <c r="QL234" s="61">
        <f>QJ234*QK234</f>
        <v/>
      </c>
      <c r="QN234" t="inlineStr">
        <is>
          <t>Trend</t>
        </is>
      </c>
      <c r="QO234" s="41" t="n">
        <v>0.07000000000000001</v>
      </c>
      <c r="QP234" s="61">
        <f>'ETF MTD'!$IK$28/'ETF MTD'!$IK$3-1</f>
        <v/>
      </c>
      <c r="QQ234" s="61">
        <f>QO234*QP234</f>
        <v/>
      </c>
      <c r="QS234" t="inlineStr">
        <is>
          <t>Trend</t>
        </is>
      </c>
      <c r="QT234" s="41" t="n">
        <v>0.07000000000000001</v>
      </c>
      <c r="QU234" s="61">
        <f>'ETF MTD'!$IK$28/'ETF MTD'!$IK$3-1</f>
        <v/>
      </c>
      <c r="QV234" s="61">
        <f>QT234*QU234</f>
        <v/>
      </c>
      <c r="QX234" t="inlineStr">
        <is>
          <t>Trend</t>
        </is>
      </c>
      <c r="QY234" s="41" t="n">
        <v>0.07000000000000001</v>
      </c>
      <c r="QZ234" s="61">
        <f>'ETF MTD'!$IK$28/'ETF MTD'!$IK$3-1</f>
        <v/>
      </c>
      <c r="RA234" s="61">
        <f>QY234*QZ234</f>
        <v/>
      </c>
      <c r="RC234" t="inlineStr">
        <is>
          <t>Trend</t>
        </is>
      </c>
      <c r="RD234" s="41" t="n">
        <v>0.07000000000000001</v>
      </c>
      <c r="RE234" s="61">
        <f>'ETF MTD'!$IK$28/'ETF MTD'!$IK$3-1</f>
        <v/>
      </c>
      <c r="RF234" s="61">
        <f>RD234*RE234</f>
        <v/>
      </c>
      <c r="RH234" t="inlineStr">
        <is>
          <t>Trend</t>
        </is>
      </c>
      <c r="RI234" s="41" t="n">
        <v>0.07000000000000001</v>
      </c>
      <c r="RJ234" s="61">
        <f>'ETF MTD'!$IK$28/'ETF MTD'!$IK$3-1</f>
        <v/>
      </c>
      <c r="RK234" s="61">
        <f>RI234*RJ234</f>
        <v/>
      </c>
      <c r="RM234" s="208" t="n">
        <v>0.07000000000000001</v>
      </c>
      <c r="RN234" s="261">
        <f>RM234*0.5</f>
        <v/>
      </c>
    </row>
    <row r="235">
      <c r="HR235" s="61" t="inlineStr">
        <is>
          <t>SCHO/SHY</t>
        </is>
      </c>
      <c r="HS235" s="41" t="n">
        <v>0</v>
      </c>
      <c r="HT235" s="61">
        <f>'ETF MTD'!$ES$28/'ETF MTD'!$ES$3-1</f>
        <v/>
      </c>
      <c r="HU235" s="61">
        <f>HS235*HT235</f>
        <v/>
      </c>
      <c r="HV235" s="61" t="n"/>
      <c r="HW235" s="61" t="inlineStr">
        <is>
          <t>SCHO/SHY</t>
        </is>
      </c>
      <c r="HX235" s="41" t="n">
        <v>0</v>
      </c>
      <c r="HY235" s="61">
        <f>'ETF MTD'!$ES$28/'ETF MTD'!$ES$3-1</f>
        <v/>
      </c>
      <c r="HZ235" s="61">
        <f>HX235*HY235</f>
        <v/>
      </c>
      <c r="IA235" s="61" t="n"/>
      <c r="IB235" s="61" t="inlineStr">
        <is>
          <t>SCHO/SHY</t>
        </is>
      </c>
      <c r="IC235" s="41" t="n">
        <v>0</v>
      </c>
      <c r="ID235" s="61">
        <f>'ETF MTD'!$ES$28/'ETF MTD'!$ES$3-1</f>
        <v/>
      </c>
      <c r="IE235" s="61">
        <f>IC235*ID235</f>
        <v/>
      </c>
      <c r="IF235" s="61" t="n"/>
      <c r="IG235" s="61" t="inlineStr">
        <is>
          <t>SCHO/SHY</t>
        </is>
      </c>
      <c r="IH235" s="41" t="n">
        <v>0</v>
      </c>
      <c r="II235" s="61">
        <f>'ETF MTD'!$ES$28/'ETF MTD'!$ES$3-1</f>
        <v/>
      </c>
      <c r="IJ235" s="61">
        <f>IH235*II235</f>
        <v/>
      </c>
      <c r="IK235" s="61" t="n"/>
      <c r="IL235" s="61" t="inlineStr">
        <is>
          <t>SCHO/SHY</t>
        </is>
      </c>
      <c r="IM235" s="41" t="n">
        <v>0</v>
      </c>
      <c r="IN235" s="61">
        <f>'ETF MTD'!$ES$28/'ETF MTD'!$ES$3-1</f>
        <v/>
      </c>
      <c r="IO235" s="61">
        <f>IM235*IN235</f>
        <v/>
      </c>
      <c r="IP235" s="61" t="n"/>
      <c r="IQ235" s="61" t="inlineStr">
        <is>
          <t>SCHO/SHY</t>
        </is>
      </c>
      <c r="IR235" s="41" t="n">
        <v>0.1099999999999999</v>
      </c>
      <c r="IS235" s="61">
        <f>'ETF MTD'!$ES$28/'ETF MTD'!$ES$3-1</f>
        <v/>
      </c>
      <c r="IT235" s="61">
        <f>IR235*IS235</f>
        <v/>
      </c>
      <c r="IU235" s="61" t="n"/>
      <c r="IV235" s="61" t="inlineStr">
        <is>
          <t>SCHO/SHY</t>
        </is>
      </c>
      <c r="IW235" s="41" t="n">
        <v>0.1099999999999999</v>
      </c>
      <c r="IX235" s="61">
        <f>'ETF MTD'!$ES$28/'ETF MTD'!$ES$3-1</f>
        <v/>
      </c>
      <c r="IY235" s="61">
        <f>IW235*IX235</f>
        <v/>
      </c>
      <c r="IZ235" s="61" t="n"/>
      <c r="JA235" s="61" t="inlineStr">
        <is>
          <t>SCHO/SHY</t>
        </is>
      </c>
      <c r="JB235" s="41" t="n">
        <v>0.09</v>
      </c>
      <c r="JC235" s="61">
        <f>'ETF MTD'!$ES$28/'ETF MTD'!$ES$3-1</f>
        <v/>
      </c>
      <c r="JD235" s="61">
        <f>JB235*JC235</f>
        <v/>
      </c>
      <c r="JE235" s="61" t="n"/>
      <c r="JF235" s="61" t="inlineStr">
        <is>
          <t>SCHO/SHY</t>
        </is>
      </c>
      <c r="JG235" s="41" t="n">
        <v>0.09</v>
      </c>
      <c r="JH235" s="61">
        <f>'ETF MTD'!$ES$28/'ETF MTD'!$ES$3-1</f>
        <v/>
      </c>
      <c r="JI235" s="61">
        <f>JG235*JH235</f>
        <v/>
      </c>
      <c r="JJ235" s="61" t="n"/>
      <c r="JK235" s="61" t="inlineStr">
        <is>
          <t>SCHO/SHY</t>
        </is>
      </c>
      <c r="JL235" s="41" t="n">
        <v>0.09</v>
      </c>
      <c r="JM235" s="61">
        <f>'ETF MTD'!$ES$28/'ETF MTD'!$ES$3-1</f>
        <v/>
      </c>
      <c r="JN235" s="61">
        <f>JL235*JM235</f>
        <v/>
      </c>
      <c r="JO235" s="61" t="n"/>
      <c r="JP235" s="61" t="inlineStr">
        <is>
          <t>SCHO/SHY</t>
        </is>
      </c>
      <c r="JQ235" s="41" t="n">
        <v>0.08</v>
      </c>
      <c r="JR235" s="61">
        <f>'ETF MTD'!$ES$28/'ETF MTD'!$ES$3-1</f>
        <v/>
      </c>
      <c r="JS235" s="61">
        <f>JQ235*JR235</f>
        <v/>
      </c>
      <c r="JT235" s="61" t="n"/>
      <c r="JU235" s="61" t="inlineStr">
        <is>
          <t>SCHO/SHY</t>
        </is>
      </c>
      <c r="JV235" s="41" t="n">
        <v>0.08</v>
      </c>
      <c r="JW235" s="61">
        <f>'ETF MTD'!$ES$28/'ETF MTD'!$ES$3-1</f>
        <v/>
      </c>
      <c r="JX235" s="61">
        <f>JV235*JW235</f>
        <v/>
      </c>
      <c r="JY235" s="61" t="n"/>
      <c r="JZ235" t="inlineStr">
        <is>
          <t>U.S. Govt ST</t>
        </is>
      </c>
      <c r="KA235" s="41" t="n">
        <v>0.12</v>
      </c>
      <c r="KB235" s="61">
        <f>'ETF MTD'!$ES$28/'ETF MTD'!$ES$3-1</f>
        <v/>
      </c>
      <c r="KC235" s="61">
        <f>KA235*KB235</f>
        <v/>
      </c>
      <c r="KD235" s="61" t="n"/>
      <c r="KE235" t="inlineStr">
        <is>
          <t>U.S. Govt ST</t>
        </is>
      </c>
      <c r="KF235" s="41" t="n">
        <v>0.08500000000000001</v>
      </c>
      <c r="KG235" s="61">
        <f>'ETF MTD'!$ES$28/'ETF MTD'!$ES$3-1</f>
        <v/>
      </c>
      <c r="KH235" s="61">
        <f>KF235*KG235</f>
        <v/>
      </c>
      <c r="KI235" s="61" t="n"/>
      <c r="KJ235" t="inlineStr">
        <is>
          <t>U.S. Govt ST</t>
        </is>
      </c>
      <c r="KK235" s="41" t="n">
        <v>0.055</v>
      </c>
      <c r="KL235" s="61">
        <f>'ETF MTD'!$ES$28/'ETF MTD'!$ES$3-1</f>
        <v/>
      </c>
      <c r="KM235" s="61">
        <f>KK235*KL235</f>
        <v/>
      </c>
      <c r="KN235" s="61" t="n"/>
      <c r="KO235" t="inlineStr">
        <is>
          <t>U.S. Govt ST</t>
        </is>
      </c>
      <c r="KP235" s="41" t="n">
        <v>0.08500000000000001</v>
      </c>
      <c r="KQ235" s="61">
        <f>'ETF MTD'!$ES$28/'ETF MTD'!$ES$3-1</f>
        <v/>
      </c>
      <c r="KR235" s="61">
        <f>KP235*KQ235</f>
        <v/>
      </c>
      <c r="KS235" s="61" t="n"/>
      <c r="KT235" t="inlineStr">
        <is>
          <t>U.S. Govt ST</t>
        </is>
      </c>
      <c r="KU235" s="41" t="n">
        <v>0.312</v>
      </c>
      <c r="KV235" s="61">
        <f>'ETF MTD'!$ES$28/'ETF MTD'!$ES$3-1</f>
        <v/>
      </c>
      <c r="KW235" s="61">
        <f>KU235*KV235</f>
        <v/>
      </c>
      <c r="KX235" s="61" t="n"/>
      <c r="KY235" t="inlineStr">
        <is>
          <t>U.S. Govt ST</t>
        </is>
      </c>
      <c r="KZ235" s="41" t="n">
        <v>0.292</v>
      </c>
      <c r="LA235" s="61">
        <f>'ETF MTD'!$ES$28/'ETF MTD'!$ES$3-1</f>
        <v/>
      </c>
      <c r="LB235" s="61">
        <f>KZ235*LA235</f>
        <v/>
      </c>
      <c r="LC235" s="61" t="n"/>
      <c r="LD235" t="inlineStr">
        <is>
          <t>U.S. Govt ST</t>
        </is>
      </c>
      <c r="LE235" s="41" t="n">
        <v>0.1299999999999999</v>
      </c>
      <c r="LF235" s="61">
        <f>'ETF MTD'!$ES$28/'ETF MTD'!$ES$3-1</f>
        <v/>
      </c>
      <c r="LG235" s="61">
        <f>LE235*LF235</f>
        <v/>
      </c>
      <c r="LH235" s="61" t="n"/>
      <c r="LI235" t="inlineStr">
        <is>
          <t>U.S. Govt ST</t>
        </is>
      </c>
      <c r="LJ235" s="41" t="n">
        <v>0</v>
      </c>
      <c r="LK235" s="61">
        <f>'ETF MTD'!$ES$28/'ETF MTD'!$ES$3-1</f>
        <v/>
      </c>
      <c r="LL235" s="61">
        <f>LJ235*LK235</f>
        <v/>
      </c>
      <c r="LM235" s="61" t="n"/>
      <c r="LN235" t="inlineStr">
        <is>
          <t>U.S. Govt ST</t>
        </is>
      </c>
      <c r="LO235" s="41" t="n">
        <v>0</v>
      </c>
      <c r="LP235" s="61">
        <f>'ETF MTD'!$ES$28/'ETF MTD'!$ES$3-1</f>
        <v/>
      </c>
      <c r="LQ235" s="61">
        <f>LO235*LP235</f>
        <v/>
      </c>
      <c r="LR235" s="61" t="n"/>
      <c r="LS235" t="inlineStr">
        <is>
          <t>U.S. Govt ST</t>
        </is>
      </c>
      <c r="LT235" s="41" t="n">
        <v>0</v>
      </c>
      <c r="LU235" s="61">
        <f>'ETF MTD'!$ES$28/'ETF MTD'!$ES$3-1</f>
        <v/>
      </c>
      <c r="LV235" s="61">
        <f>LT235*LU235</f>
        <v/>
      </c>
      <c r="LW235" s="61" t="n"/>
      <c r="LX235" t="inlineStr">
        <is>
          <t>U.S. Govt ST</t>
        </is>
      </c>
      <c r="LY235" s="41" t="n">
        <v>0</v>
      </c>
      <c r="LZ235" s="61">
        <f>'ETF MTD'!$ES$28/'ETF MTD'!$ES$3-1</f>
        <v/>
      </c>
      <c r="MA235" s="61">
        <f>LY235*LZ235</f>
        <v/>
      </c>
      <c r="MB235" s="61" t="n"/>
      <c r="MC235" t="inlineStr">
        <is>
          <t>U.S. Govt ST</t>
        </is>
      </c>
      <c r="MD235" s="41" t="n">
        <v>0</v>
      </c>
      <c r="ME235" s="61">
        <f>'ETF MTD'!$ES$28/'ETF MTD'!$ES$3-1</f>
        <v/>
      </c>
      <c r="MF235" s="61">
        <f>MD235*ME235</f>
        <v/>
      </c>
      <c r="MG235" s="61" t="n"/>
      <c r="MH235" t="inlineStr">
        <is>
          <t>U.S. Govt ST</t>
        </is>
      </c>
      <c r="MI235" s="41" t="n">
        <v>0</v>
      </c>
      <c r="MJ235" s="61">
        <f>'ETF MTD'!$ES$28/'ETF MTD'!$ES$3-1</f>
        <v/>
      </c>
      <c r="MK235" s="61">
        <f>MI235*MJ235</f>
        <v/>
      </c>
      <c r="ML235" s="61" t="n"/>
      <c r="MM235" t="inlineStr">
        <is>
          <t>U.S. Govt ST</t>
        </is>
      </c>
      <c r="MN235" s="41" t="n">
        <v>0</v>
      </c>
      <c r="MO235" s="61">
        <f>'ETF MTD'!$ES$28/'ETF MTD'!$ES$3-1</f>
        <v/>
      </c>
      <c r="MP235" s="61">
        <f>MN235*MO235</f>
        <v/>
      </c>
      <c r="MR235" t="inlineStr">
        <is>
          <t>U.S. Govt ST</t>
        </is>
      </c>
      <c r="MS235" s="41" t="n">
        <v>0</v>
      </c>
      <c r="MT235" s="61">
        <f>'ETF MTD'!$ES$28/'ETF MTD'!$ES$3-1</f>
        <v/>
      </c>
      <c r="MU235" s="61">
        <f>MS235*MT235</f>
        <v/>
      </c>
      <c r="MV235" s="61" t="n"/>
      <c r="MW235" t="inlineStr">
        <is>
          <t>U.S. Govt ST</t>
        </is>
      </c>
      <c r="MX235" s="41" t="n">
        <v>0</v>
      </c>
      <c r="MY235" s="61">
        <f>'ETF MTD'!$ES$28/'ETF MTD'!$ES$3-1</f>
        <v/>
      </c>
      <c r="MZ235" s="61">
        <f>MX235*MY235</f>
        <v/>
      </c>
      <c r="NB235" t="inlineStr">
        <is>
          <t>U.S. Govt ST</t>
        </is>
      </c>
      <c r="NC235" s="41" t="n">
        <v>0</v>
      </c>
      <c r="ND235" s="61">
        <f>'ETF MTD'!$ES$28/'ETF MTD'!$ES$3-1</f>
        <v/>
      </c>
      <c r="NE235" s="61">
        <f>NC235*ND235</f>
        <v/>
      </c>
      <c r="NG235" t="inlineStr">
        <is>
          <t>U.S. Govt ST</t>
        </is>
      </c>
      <c r="NH235" s="41" t="n">
        <v>0</v>
      </c>
      <c r="NI235" s="61">
        <f>'ETF MTD'!$ES$28/'ETF MTD'!$ES$3-1</f>
        <v/>
      </c>
      <c r="NJ235" s="61">
        <f>NH235*NI235</f>
        <v/>
      </c>
      <c r="NL235" t="inlineStr">
        <is>
          <t>U.S. Govt ST</t>
        </is>
      </c>
      <c r="NM235" s="41" t="n">
        <v>0</v>
      </c>
      <c r="NN235" s="61">
        <f>'ETF MTD'!$ES$28/'ETF MTD'!$ES$3-1</f>
        <v/>
      </c>
      <c r="NO235" s="61">
        <f>NM235*NN235</f>
        <v/>
      </c>
      <c r="NQ235" t="inlineStr">
        <is>
          <t>U.S. Govt ST</t>
        </is>
      </c>
      <c r="NR235" s="41" t="n">
        <v>0</v>
      </c>
      <c r="NS235" s="61">
        <f>'ETF MTD'!$ES$28/'ETF MTD'!$ES$3-1</f>
        <v/>
      </c>
      <c r="NT235" s="61">
        <f>NR235*NS235</f>
        <v/>
      </c>
      <c r="NV235" t="inlineStr">
        <is>
          <t>U.S. Govt ST</t>
        </is>
      </c>
      <c r="NW235" s="41" t="n">
        <v>0</v>
      </c>
      <c r="NX235" s="61">
        <f>'ETF MTD'!$ES$28/'ETF MTD'!$ES$3-1</f>
        <v/>
      </c>
      <c r="NY235" s="61">
        <f>NW235*NX235</f>
        <v/>
      </c>
      <c r="OA235" t="inlineStr">
        <is>
          <t>U.S. Govt ST</t>
        </is>
      </c>
      <c r="OB235" s="41" t="n">
        <v>0</v>
      </c>
      <c r="OC235" s="61">
        <f>'ETF MTD'!$ES$28/'ETF MTD'!$ES$3-1</f>
        <v/>
      </c>
      <c r="OD235" s="61">
        <f>OB235*OC235</f>
        <v/>
      </c>
      <c r="OF235" t="inlineStr">
        <is>
          <t>U.S. Govt ST</t>
        </is>
      </c>
      <c r="OG235" s="41" t="n">
        <v>0</v>
      </c>
      <c r="OH235" s="61">
        <f>'ETF MTD'!$ES$28/'ETF MTD'!$ES$3-1</f>
        <v/>
      </c>
      <c r="OI235" s="61">
        <f>OG235*OH235</f>
        <v/>
      </c>
      <c r="OK235" t="inlineStr">
        <is>
          <t>U.S. Govt ST</t>
        </is>
      </c>
      <c r="OL235" s="41" t="n">
        <v>0</v>
      </c>
      <c r="OM235" s="61">
        <f>'ETF MTD'!$ES$28/'ETF MTD'!$ES$3-1</f>
        <v/>
      </c>
      <c r="ON235" s="61">
        <f>OL235*OM235</f>
        <v/>
      </c>
      <c r="OP235" t="inlineStr">
        <is>
          <t>U.S. Govt ST</t>
        </is>
      </c>
      <c r="OQ235" s="41" t="n">
        <v>0</v>
      </c>
      <c r="OR235" s="61">
        <f>'ETF MTD'!$ES$28/'ETF MTD'!$ES$3-1</f>
        <v/>
      </c>
      <c r="OS235" s="61">
        <f>OQ235*OR235</f>
        <v/>
      </c>
      <c r="OU235" t="inlineStr">
        <is>
          <t>U.S. Govt ST</t>
        </is>
      </c>
      <c r="OV235" s="41" t="n">
        <v>0</v>
      </c>
      <c r="OW235" s="61">
        <f>'ETF MTD'!$ES$28/'ETF MTD'!$ES$3-1</f>
        <v/>
      </c>
      <c r="OX235" s="61">
        <f>OV235*OW235</f>
        <v/>
      </c>
      <c r="OZ235" t="inlineStr">
        <is>
          <t>U.S. Govt ST</t>
        </is>
      </c>
      <c r="PA235" s="41" t="n">
        <v>0</v>
      </c>
      <c r="PB235" s="61">
        <f>'ETF MTD'!$ES$28/'ETF MTD'!$ES$3-1</f>
        <v/>
      </c>
      <c r="PC235" s="61">
        <f>PA235*PB235</f>
        <v/>
      </c>
      <c r="PE235" t="inlineStr">
        <is>
          <t>U.S. Govt ST</t>
        </is>
      </c>
      <c r="PF235" s="41" t="n">
        <v>0</v>
      </c>
      <c r="PG235" s="61">
        <f>'ETF MTD'!$ES$28/'ETF MTD'!$ES$3-1</f>
        <v/>
      </c>
      <c r="PH235" s="61">
        <f>PF235*PG235</f>
        <v/>
      </c>
      <c r="PJ235" t="inlineStr">
        <is>
          <t>U.S. Govt ST</t>
        </is>
      </c>
      <c r="PK235" s="41" t="n">
        <v>0</v>
      </c>
      <c r="PL235" s="61">
        <f>'ETF MTD'!$ES$28/'ETF MTD'!$ES$3-1</f>
        <v/>
      </c>
      <c r="PM235" s="61">
        <f>PK235*PL235</f>
        <v/>
      </c>
      <c r="PO235" t="inlineStr">
        <is>
          <t>U.S. Govt ST</t>
        </is>
      </c>
      <c r="PP235" s="41" t="n">
        <v>0</v>
      </c>
      <c r="PQ235" s="61">
        <f>'ETF MTD'!$ES$28/'ETF MTD'!$ES$3-1</f>
        <v/>
      </c>
      <c r="PR235" s="61">
        <f>PP235*PQ235</f>
        <v/>
      </c>
      <c r="PT235" t="inlineStr">
        <is>
          <t>U.S. Govt ST</t>
        </is>
      </c>
      <c r="PU235" s="41" t="n">
        <v>0</v>
      </c>
      <c r="PV235" s="61">
        <f>'ETF MTD'!$ES$28/'ETF MTD'!$ES$3-1</f>
        <v/>
      </c>
      <c r="PW235" s="61">
        <f>PU235*PV235</f>
        <v/>
      </c>
      <c r="PY235" t="inlineStr">
        <is>
          <t>U.S. Govt ST</t>
        </is>
      </c>
      <c r="PZ235" s="50" t="n">
        <v>0</v>
      </c>
      <c r="QA235" s="61">
        <f>'ETF MTD'!$ES$28/'ETF MTD'!$ES$3-1</f>
        <v/>
      </c>
      <c r="QB235" s="61">
        <f>PZ235*QA235</f>
        <v/>
      </c>
      <c r="QD235" t="inlineStr">
        <is>
          <t>U.S. Govt ST</t>
        </is>
      </c>
      <c r="QE235" s="50" t="n">
        <v>0</v>
      </c>
      <c r="QF235" s="61">
        <f>'ETF MTD'!$ES$28/'ETF MTD'!$ES$3-1</f>
        <v/>
      </c>
      <c r="QG235" s="61">
        <f>QE235*QF235</f>
        <v/>
      </c>
      <c r="QH235" s="61" t="n"/>
      <c r="QI235" t="inlineStr">
        <is>
          <t>U.S. Govt ST</t>
        </is>
      </c>
      <c r="QJ235" s="41" t="n">
        <v>0</v>
      </c>
      <c r="QK235" s="61">
        <f>'ETF MTD'!$ES$28/'ETF MTD'!$ES$3-1</f>
        <v/>
      </c>
      <c r="QL235" s="61">
        <f>QJ235*QK235</f>
        <v/>
      </c>
      <c r="QN235" t="inlineStr">
        <is>
          <t>U.S. Govt ST</t>
        </is>
      </c>
      <c r="QO235" s="41" t="n">
        <v>0</v>
      </c>
      <c r="QP235" s="61">
        <f>'ETF MTD'!$ES$28/'ETF MTD'!$ES$3-1</f>
        <v/>
      </c>
      <c r="QQ235" s="61">
        <f>QO235*QP235</f>
        <v/>
      </c>
      <c r="QS235" t="inlineStr">
        <is>
          <t>U.S. Govt ST</t>
        </is>
      </c>
      <c r="QT235" s="41" t="n">
        <v>0</v>
      </c>
      <c r="QU235" s="61">
        <f>'ETF MTD'!$ES$28/'ETF MTD'!$ES$3-1</f>
        <v/>
      </c>
      <c r="QV235" s="61">
        <f>QT235*QU235</f>
        <v/>
      </c>
      <c r="QX235" t="inlineStr">
        <is>
          <t>U.S. Govt ST</t>
        </is>
      </c>
      <c r="QY235" s="41" t="n">
        <v>0</v>
      </c>
      <c r="QZ235" s="61">
        <f>'ETF MTD'!$ES$28/'ETF MTD'!$ES$3-1</f>
        <v/>
      </c>
      <c r="RA235" s="61">
        <f>QY235*QZ235</f>
        <v/>
      </c>
      <c r="RC235" t="inlineStr">
        <is>
          <t>U.S. Govt ST</t>
        </is>
      </c>
      <c r="RD235" s="41" t="n">
        <v>0</v>
      </c>
      <c r="RE235" s="61">
        <f>'ETF MTD'!$ES$28/'ETF MTD'!$ES$3-1</f>
        <v/>
      </c>
      <c r="RF235" s="61">
        <f>RD235*RE235</f>
        <v/>
      </c>
      <c r="RH235" t="inlineStr">
        <is>
          <t>U.S. Govt ST</t>
        </is>
      </c>
      <c r="RI235" s="41" t="n">
        <v>0</v>
      </c>
      <c r="RJ235" s="61">
        <f>'ETF MTD'!$ES$28/'ETF MTD'!$ES$3-1</f>
        <v/>
      </c>
      <c r="RK235" s="61">
        <f>RI235*RJ235</f>
        <v/>
      </c>
      <c r="RM235" s="208" t="n">
        <v>0</v>
      </c>
      <c r="RN235" s="261">
        <f>RM235*0.5</f>
        <v/>
      </c>
    </row>
    <row r="236">
      <c r="HR236" s="61" t="n"/>
      <c r="HS236" s="34" t="n"/>
      <c r="HT236" s="33" t="n"/>
      <c r="HU236" s="33" t="n"/>
      <c r="HV236" s="33" t="n"/>
      <c r="HW236" s="61" t="n"/>
      <c r="HX236" s="34" t="n"/>
      <c r="HY236" s="33" t="n"/>
      <c r="HZ236" s="33" t="n"/>
      <c r="IA236" s="33" t="n"/>
      <c r="IB236" s="61" t="n"/>
      <c r="IC236" s="34" t="n"/>
      <c r="ID236" s="33" t="n"/>
      <c r="IE236" s="33" t="n"/>
      <c r="IF236" s="33" t="n"/>
      <c r="IG236" s="61" t="n"/>
      <c r="IH236" s="34" t="n"/>
      <c r="II236" s="33" t="n"/>
      <c r="IJ236" s="33" t="n"/>
      <c r="IK236" s="33" t="n"/>
      <c r="IL236" s="61" t="n"/>
      <c r="IM236" s="34" t="n"/>
      <c r="IN236" s="33" t="n"/>
      <c r="IO236" s="33" t="n"/>
      <c r="IP236" s="33" t="n"/>
      <c r="IQ236" s="61" t="n"/>
      <c r="IR236" s="34" t="n"/>
      <c r="IS236" s="33" t="n"/>
      <c r="IT236" s="33" t="n"/>
      <c r="IU236" s="33" t="n"/>
      <c r="IV236" s="61" t="n"/>
      <c r="IW236" s="34" t="n"/>
      <c r="IX236" s="33" t="n"/>
      <c r="IY236" s="33" t="n"/>
      <c r="IZ236" s="33" t="n"/>
      <c r="JA236" s="61" t="n"/>
      <c r="JB236" s="34" t="n"/>
      <c r="JC236" s="33" t="n"/>
      <c r="JD236" s="33" t="n"/>
      <c r="JE236" s="33" t="n"/>
      <c r="JF236" s="61" t="n"/>
      <c r="JG236" s="34" t="n"/>
      <c r="JH236" s="33" t="n"/>
      <c r="JI236" s="33" t="n"/>
      <c r="JJ236" s="33" t="n"/>
      <c r="JK236" s="61" t="n"/>
      <c r="JL236" s="34" t="n"/>
      <c r="JM236" s="33" t="n"/>
      <c r="JN236" s="33" t="n"/>
      <c r="JO236" s="33" t="n"/>
      <c r="JP236" s="61" t="n"/>
      <c r="JQ236" s="34" t="n"/>
      <c r="JR236" s="33" t="n"/>
      <c r="JS236" s="33" t="n"/>
      <c r="JT236" s="33" t="n"/>
      <c r="JU236" s="61" t="n"/>
      <c r="JV236" s="34" t="n"/>
      <c r="JW236" s="33" t="n"/>
      <c r="JX236" s="33" t="n"/>
      <c r="JY236" s="33" t="n"/>
      <c r="JZ236" s="61" t="n"/>
      <c r="KA236" s="34" t="n"/>
      <c r="KB236" s="33" t="n"/>
      <c r="KC236" s="33" t="n"/>
      <c r="KD236" s="33" t="n"/>
      <c r="KE236" s="61" t="n"/>
      <c r="KF236" s="34" t="n"/>
      <c r="KG236" s="33" t="n"/>
      <c r="KH236" s="33" t="n"/>
      <c r="KI236" s="33" t="n"/>
      <c r="KJ236" s="61" t="n"/>
      <c r="KK236" s="34" t="n"/>
      <c r="KL236" s="33" t="n"/>
      <c r="KM236" s="33" t="n"/>
      <c r="KN236" s="33" t="n"/>
      <c r="KO236" s="61" t="n"/>
      <c r="KP236" s="34" t="n"/>
      <c r="KQ236" s="33" t="n"/>
      <c r="KR236" s="33" t="n"/>
      <c r="KS236" s="33" t="n"/>
      <c r="KT236" s="85" t="inlineStr">
        <is>
          <t>OPER/SHV/BIL/FLOT/JPST 10% max</t>
        </is>
      </c>
      <c r="KU236" s="34" t="n"/>
      <c r="KV236" s="33" t="n"/>
      <c r="KW236" s="33" t="n"/>
      <c r="KX236" s="33" t="n"/>
      <c r="KY236" s="85" t="inlineStr">
        <is>
          <t>OPER/SHV/BIL/FLOT/JPST 10% max</t>
        </is>
      </c>
      <c r="KZ236" s="34" t="n"/>
      <c r="LA236" s="33" t="n"/>
      <c r="LB236" s="33" t="n"/>
      <c r="LC236" s="33" t="n"/>
      <c r="LD236" s="85" t="inlineStr">
        <is>
          <t>HOLD OPER</t>
        </is>
      </c>
      <c r="LE236" s="34" t="n"/>
      <c r="LF236" s="33" t="n"/>
      <c r="LG236" s="33" t="n"/>
      <c r="LH236" s="33" t="n"/>
      <c r="LI236" t="inlineStr">
        <is>
          <t>U.S. Govt UST</t>
        </is>
      </c>
      <c r="LJ236" s="53" t="n">
        <v>0.38</v>
      </c>
      <c r="LK236" s="61" t="n">
        <v>0</v>
      </c>
      <c r="LL236" s="61">
        <f>LJ236*LK236</f>
        <v/>
      </c>
      <c r="LM236" s="61" t="n"/>
      <c r="LN236" t="inlineStr">
        <is>
          <t>U.S. Govt UST</t>
        </is>
      </c>
      <c r="LO236" s="53" t="n">
        <v>0.475</v>
      </c>
      <c r="LP236" s="61" t="n">
        <v>0</v>
      </c>
      <c r="LQ236" s="61">
        <f>LO236*LP236</f>
        <v/>
      </c>
      <c r="LR236" s="61" t="n"/>
      <c r="LS236" t="inlineStr">
        <is>
          <t>U.S. Govt UST</t>
        </is>
      </c>
      <c r="LT236" s="53" t="n">
        <v>0.49</v>
      </c>
      <c r="LU236" s="61" t="n">
        <v>0</v>
      </c>
      <c r="LV236" s="61">
        <f>LT236*LU236</f>
        <v/>
      </c>
      <c r="LW236" s="61" t="n"/>
      <c r="LX236" t="inlineStr">
        <is>
          <t>U.S. Govt UST</t>
        </is>
      </c>
      <c r="LY236" s="53" t="n">
        <v>0.49</v>
      </c>
      <c r="LZ236" s="61" t="n">
        <v>0</v>
      </c>
      <c r="MA236" s="61">
        <f>LY236*LZ236</f>
        <v/>
      </c>
      <c r="MB236" s="61" t="n"/>
      <c r="MC236" t="inlineStr">
        <is>
          <t>U.S. Govt UST</t>
        </is>
      </c>
      <c r="MD236" s="53" t="n">
        <v>0.49</v>
      </c>
      <c r="ME236" s="61" t="n">
        <v>0</v>
      </c>
      <c r="MF236" s="61">
        <f>MD236*ME236</f>
        <v/>
      </c>
      <c r="MG236" s="61" t="n"/>
      <c r="MH236" t="inlineStr">
        <is>
          <t>U.S. Govt UST</t>
        </is>
      </c>
      <c r="MI236" s="53" t="n">
        <v>0.49</v>
      </c>
      <c r="MJ236" s="61" t="n">
        <v>0</v>
      </c>
      <c r="MK236" s="61">
        <f>MI236*MJ236</f>
        <v/>
      </c>
      <c r="ML236" s="61" t="n"/>
      <c r="MM236" t="inlineStr">
        <is>
          <t>U.S. Govt UST</t>
        </is>
      </c>
      <c r="MN236" s="53" t="n">
        <v>0.49</v>
      </c>
      <c r="MO236" s="61" t="n">
        <v>0</v>
      </c>
      <c r="MP236" s="61">
        <f>MN236*MO236</f>
        <v/>
      </c>
      <c r="MR236" t="inlineStr">
        <is>
          <t>U.S. Govt UST</t>
        </is>
      </c>
      <c r="MS236" s="53" t="n">
        <v>0.265</v>
      </c>
      <c r="MT236" s="61" t="n">
        <v>0</v>
      </c>
      <c r="MU236" s="61">
        <f>MS236*MT236</f>
        <v/>
      </c>
      <c r="MV236" s="61" t="n"/>
      <c r="MW236" t="inlineStr">
        <is>
          <t>U.S. Govt UST</t>
        </is>
      </c>
      <c r="MX236" s="50">
        <f>1-SUM(MX226:MX235)-0.02</f>
        <v/>
      </c>
      <c r="MY236" s="61" t="n">
        <v>0</v>
      </c>
      <c r="MZ236" s="61">
        <f>MX236*MY236</f>
        <v/>
      </c>
      <c r="NB236" t="inlineStr">
        <is>
          <t>U.S. Govt UST</t>
        </is>
      </c>
      <c r="NC236" s="41">
        <f>1-SUM(NC226:NC235)-0.02</f>
        <v/>
      </c>
      <c r="ND236" s="61" t="n">
        <v>0</v>
      </c>
      <c r="NE236" s="61">
        <f>NC236*ND236</f>
        <v/>
      </c>
      <c r="NG236" t="inlineStr">
        <is>
          <t>U.S. Govt UST</t>
        </is>
      </c>
      <c r="NH236" s="41" t="n">
        <v>0.266</v>
      </c>
      <c r="NI236" s="61" t="n">
        <v>0</v>
      </c>
      <c r="NJ236" s="61">
        <f>NH236*NI236</f>
        <v/>
      </c>
      <c r="NL236" t="inlineStr">
        <is>
          <t>U.S. Govt UST</t>
        </is>
      </c>
      <c r="NM236" s="41" t="n">
        <v>0.19</v>
      </c>
      <c r="NN236" s="61" t="n">
        <v>0</v>
      </c>
      <c r="NO236" s="61">
        <f>NM236*NN236</f>
        <v/>
      </c>
      <c r="NQ236" t="inlineStr">
        <is>
          <t>U.S. Govt UST</t>
        </is>
      </c>
      <c r="NR236" s="41" t="n">
        <v>0</v>
      </c>
      <c r="NS236" s="61" t="n">
        <v>0</v>
      </c>
      <c r="NT236" s="61">
        <f>NR236*NS236</f>
        <v/>
      </c>
      <c r="NV236" t="inlineStr">
        <is>
          <t>U.S. Govt UST</t>
        </is>
      </c>
      <c r="NW236" s="41" t="n">
        <v>0.0775</v>
      </c>
      <c r="NX236" s="61" t="n">
        <v>0</v>
      </c>
      <c r="NY236" s="61">
        <f>NW236*NX236</f>
        <v/>
      </c>
      <c r="OA236" t="inlineStr">
        <is>
          <t>U.S. Govt UST</t>
        </is>
      </c>
      <c r="OB236" s="41" t="n">
        <v>0.095</v>
      </c>
      <c r="OC236" s="61" t="n">
        <v>0</v>
      </c>
      <c r="OD236" s="61">
        <f>OB236*OC236</f>
        <v/>
      </c>
      <c r="OF236" t="inlineStr">
        <is>
          <t>U.S. Govt UST</t>
        </is>
      </c>
      <c r="OG236" s="41" t="n">
        <v>0.057</v>
      </c>
      <c r="OH236" s="61" t="n">
        <v>0</v>
      </c>
      <c r="OI236" s="61">
        <f>OG236*OH236</f>
        <v/>
      </c>
      <c r="OK236" t="inlineStr">
        <is>
          <t>U.S. Govt UST</t>
        </is>
      </c>
      <c r="OL236" s="41" t="n">
        <v>0.095</v>
      </c>
      <c r="OM236" s="61" t="n">
        <v>0</v>
      </c>
      <c r="ON236" s="61">
        <f>OL236*OM236</f>
        <v/>
      </c>
      <c r="OP236" t="inlineStr">
        <is>
          <t>U.S. Govt UST</t>
        </is>
      </c>
      <c r="OQ236" s="41" t="n">
        <v>0.245</v>
      </c>
      <c r="OR236" s="61" t="n">
        <v>0</v>
      </c>
      <c r="OS236" s="61">
        <f>OQ236*OR236</f>
        <v/>
      </c>
      <c r="OU236" t="inlineStr">
        <is>
          <t>U.S. Govt UST</t>
        </is>
      </c>
      <c r="OV236" s="41">
        <f>0.98-SUM(OV226:OV235)</f>
        <v/>
      </c>
      <c r="OW236" s="61" t="n">
        <v>0</v>
      </c>
      <c r="OX236" s="61">
        <f>OV236*OW236</f>
        <v/>
      </c>
      <c r="OZ236" t="inlineStr">
        <is>
          <t>U.S. Govt UST</t>
        </is>
      </c>
      <c r="PA236" s="41" t="n">
        <v>0</v>
      </c>
      <c r="PB236" s="61" t="n">
        <v>0</v>
      </c>
      <c r="PC236" s="61">
        <f>PA236*PB236</f>
        <v/>
      </c>
      <c r="PE236" t="inlineStr">
        <is>
          <t>U.S. Govt UST</t>
        </is>
      </c>
      <c r="PF236" s="41" t="n">
        <v>0</v>
      </c>
      <c r="PG236" s="61" t="n">
        <v>0</v>
      </c>
      <c r="PH236" s="61">
        <f>PF236*PG236</f>
        <v/>
      </c>
      <c r="PJ236" t="inlineStr">
        <is>
          <t>U.S. Govt UST</t>
        </is>
      </c>
      <c r="PK236" s="41" t="n">
        <v>0</v>
      </c>
      <c r="PL236" s="61" t="n">
        <v>0</v>
      </c>
      <c r="PM236" s="61">
        <f>PK236*PL236</f>
        <v/>
      </c>
      <c r="PO236" t="inlineStr">
        <is>
          <t>U.S. Govt UST</t>
        </is>
      </c>
      <c r="PP236" s="41" t="n">
        <v>0.0775</v>
      </c>
      <c r="PQ236" s="61" t="n">
        <v>0</v>
      </c>
      <c r="PR236" s="61">
        <f>PP236*PQ236</f>
        <v/>
      </c>
      <c r="PT236" t="inlineStr">
        <is>
          <t>U.S. Govt UST</t>
        </is>
      </c>
      <c r="PU236" s="41" t="n">
        <v>0.0775</v>
      </c>
      <c r="PV236" s="61" t="n">
        <v>0</v>
      </c>
      <c r="PW236" s="61">
        <f>PU236*PV236</f>
        <v/>
      </c>
      <c r="PY236" t="inlineStr">
        <is>
          <t>U.S. Govt UST</t>
        </is>
      </c>
      <c r="PZ236" s="50" t="n">
        <v>0.077</v>
      </c>
      <c r="QA236" s="61" t="n">
        <v>0</v>
      </c>
      <c r="QB236" s="61">
        <f>PZ236*QA236</f>
        <v/>
      </c>
      <c r="QD236" t="inlineStr">
        <is>
          <t>U.S. Govt UST</t>
        </is>
      </c>
      <c r="QE236" s="50" t="n">
        <v>0.077</v>
      </c>
      <c r="QF236" s="61" t="n">
        <v>0</v>
      </c>
      <c r="QG236" s="61">
        <f>QE236*QF236</f>
        <v/>
      </c>
      <c r="QH236" s="61" t="n"/>
      <c r="QI236" t="inlineStr">
        <is>
          <t>U.S. Govt UST</t>
        </is>
      </c>
      <c r="QJ236" s="41" t="n">
        <v>0.04849999999999977</v>
      </c>
      <c r="QK236" s="61" t="n">
        <v>0</v>
      </c>
      <c r="QL236" s="61">
        <f>QJ236*QK236</f>
        <v/>
      </c>
      <c r="QN236" t="inlineStr">
        <is>
          <t>U.S. Govt UST</t>
        </is>
      </c>
      <c r="QO236" s="41" t="n">
        <v>0.03999999999999981</v>
      </c>
      <c r="QP236" s="61" t="n">
        <v>0</v>
      </c>
      <c r="QQ236" s="61">
        <f>QO236*QP236</f>
        <v/>
      </c>
      <c r="QS236" t="inlineStr">
        <is>
          <t>U.S. Govt UST</t>
        </is>
      </c>
      <c r="QT236" s="41" t="n">
        <v>0</v>
      </c>
      <c r="QU236" s="61" t="n">
        <v>0</v>
      </c>
      <c r="QV236" s="61">
        <f>QT236*QU236</f>
        <v/>
      </c>
      <c r="QX236" t="inlineStr">
        <is>
          <t>U.S. Govt UST</t>
        </is>
      </c>
      <c r="QY236" s="41" t="n">
        <v>0</v>
      </c>
      <c r="QZ236" s="61" t="n">
        <v>0</v>
      </c>
      <c r="RA236" s="61">
        <f>QY236*QZ236</f>
        <v/>
      </c>
      <c r="RC236" t="inlineStr">
        <is>
          <t>U.S. Govt UST</t>
        </is>
      </c>
      <c r="RD236" s="41" t="n">
        <v>0.0775</v>
      </c>
      <c r="RE236" s="61" t="n">
        <v>0</v>
      </c>
      <c r="RF236" s="61">
        <f>RD236*RE236</f>
        <v/>
      </c>
      <c r="RH236" t="inlineStr">
        <is>
          <t>U.S. Govt UST</t>
        </is>
      </c>
      <c r="RI236" s="41" t="n">
        <v>0.0775</v>
      </c>
      <c r="RJ236" s="61" t="n">
        <v>0</v>
      </c>
      <c r="RK236" s="61">
        <f>RI236*RJ236</f>
        <v/>
      </c>
      <c r="RM236" s="208" t="n">
        <v>0</v>
      </c>
      <c r="RN236" s="261">
        <f>RM236*0.5</f>
        <v/>
      </c>
    </row>
    <row r="237">
      <c r="HR237" s="61" t="n"/>
      <c r="HS237" s="34" t="n"/>
      <c r="HT237" s="33" t="n"/>
      <c r="HU237" s="33" t="n"/>
      <c r="HV237" s="33" t="n"/>
      <c r="HW237" s="61" t="n"/>
      <c r="HX237" s="34" t="n"/>
      <c r="HY237" s="33" t="n"/>
      <c r="HZ237" s="33" t="n"/>
      <c r="IA237" s="33" t="n"/>
      <c r="IB237" s="61" t="n"/>
      <c r="IC237" s="34" t="n"/>
      <c r="ID237" s="33" t="n"/>
      <c r="IE237" s="33" t="n"/>
      <c r="IF237" s="33" t="n"/>
      <c r="IG237" s="61" t="n"/>
      <c r="IH237" s="34" t="n"/>
      <c r="II237" s="33" t="n"/>
      <c r="IJ237" s="33" t="n"/>
      <c r="IK237" s="33" t="n"/>
      <c r="IL237" s="61" t="n"/>
      <c r="IM237" s="34" t="n"/>
      <c r="IN237" s="33" t="n"/>
      <c r="IO237" s="33" t="n"/>
      <c r="IP237" s="33" t="n"/>
      <c r="IQ237" s="61" t="n"/>
      <c r="IR237" s="34" t="n"/>
      <c r="IS237" s="33" t="n"/>
      <c r="IT237" s="33" t="n"/>
      <c r="IU237" s="33" t="n"/>
      <c r="IV237" s="61" t="n"/>
      <c r="IW237" s="34" t="n"/>
      <c r="IX237" s="33" t="n"/>
      <c r="IY237" s="33" t="n"/>
      <c r="IZ237" s="33" t="n"/>
      <c r="JA237" s="61" t="n"/>
      <c r="JB237" s="34" t="n"/>
      <c r="JC237" s="33" t="n"/>
      <c r="JD237" s="33" t="n"/>
      <c r="JE237" s="33" t="n"/>
      <c r="JF237" s="61" t="n"/>
      <c r="JG237" s="34" t="n"/>
      <c r="JH237" s="33" t="n"/>
      <c r="JI237" s="33" t="n"/>
      <c r="JJ237" s="33" t="n"/>
      <c r="JK237" s="61" t="n"/>
      <c r="JL237" s="34" t="n"/>
      <c r="JM237" s="33" t="n"/>
      <c r="JN237" s="33" t="n"/>
      <c r="JO237" s="33" t="n"/>
      <c r="JP237" s="61" t="n"/>
      <c r="JQ237" s="34" t="n"/>
      <c r="JR237" s="33" t="n"/>
      <c r="JS237" s="33" t="n"/>
      <c r="JT237" s="33" t="n"/>
      <c r="JU237" s="61" t="n"/>
      <c r="JV237" s="34" t="n"/>
      <c r="JW237" s="33" t="n"/>
      <c r="JX237" s="33" t="n"/>
      <c r="JY237" s="33" t="n"/>
      <c r="JZ237" s="61" t="n"/>
      <c r="KA237" s="34" t="n"/>
      <c r="KB237" s="33" t="n"/>
      <c r="KC237" s="33" t="n"/>
      <c r="KD237" s="33" t="n"/>
      <c r="KE237" s="61" t="n"/>
      <c r="KF237" s="34" t="n"/>
      <c r="KG237" s="33" t="n"/>
      <c r="KH237" s="33" t="n"/>
      <c r="KI237" s="33" t="n"/>
      <c r="KJ237" s="61" t="n"/>
      <c r="KK237" s="34" t="n"/>
      <c r="KL237" s="33" t="n"/>
      <c r="KM237" s="33" t="n"/>
      <c r="KN237" s="33" t="n"/>
      <c r="KO237" s="61" t="n"/>
      <c r="KP237" s="34" t="n"/>
      <c r="KQ237" s="33" t="n"/>
      <c r="KR237" s="33" t="n"/>
      <c r="KS237" s="33" t="n"/>
      <c r="KT237" s="85" t="n"/>
      <c r="KU237" s="34" t="n"/>
      <c r="KV237" s="33" t="n"/>
      <c r="KW237" s="33" t="n"/>
      <c r="KX237" s="33" t="n"/>
      <c r="KY237" s="85" t="n"/>
      <c r="KZ237" s="34" t="n"/>
      <c r="LA237" s="33" t="n"/>
      <c r="LB237" s="33" t="n"/>
      <c r="LC237" s="33" t="n"/>
      <c r="LD237" s="85" t="n"/>
      <c r="LE237" s="34" t="n"/>
      <c r="LF237" s="33" t="n"/>
      <c r="LG237" s="33" t="n"/>
      <c r="LH237" s="33" t="n"/>
      <c r="LI237" s="85" t="n"/>
      <c r="LJ237" s="34" t="n"/>
      <c r="LK237" s="33" t="n"/>
      <c r="LL237" s="33" t="n"/>
      <c r="LM237" s="33" t="n"/>
      <c r="LN237" s="85" t="n"/>
      <c r="LO237" s="34" t="n"/>
      <c r="LP237" s="33" t="n"/>
      <c r="LQ237" s="33" t="n"/>
      <c r="LR237" s="33" t="n"/>
      <c r="LS237" s="85" t="n"/>
      <c r="LT237" s="34" t="n"/>
      <c r="LU237" s="33" t="n"/>
      <c r="LV237" s="33" t="n"/>
      <c r="LW237" s="33" t="n"/>
      <c r="LX237" s="85" t="n"/>
      <c r="LY237" s="34" t="n"/>
      <c r="LZ237" s="33" t="n"/>
      <c r="MA237" s="33" t="n"/>
      <c r="MB237" s="33" t="n"/>
      <c r="MC237" s="85" t="n"/>
      <c r="MD237" s="34" t="n"/>
      <c r="ME237" s="33" t="n"/>
      <c r="MF237" s="33" t="n"/>
      <c r="MG237" s="33" t="n"/>
      <c r="MH237" s="85" t="n"/>
      <c r="MI237" s="34" t="n"/>
      <c r="MJ237" s="33" t="n"/>
      <c r="MK237" s="33" t="n"/>
      <c r="ML237" s="33" t="n"/>
      <c r="MM237" s="85" t="n"/>
      <c r="MN237" s="34" t="n"/>
      <c r="MO237" s="33" t="n"/>
      <c r="MP237" s="33" t="n"/>
      <c r="MR237" s="85" t="n"/>
      <c r="MS237" s="34" t="n"/>
      <c r="MT237" s="33" t="n"/>
      <c r="MU237" s="33" t="n"/>
      <c r="MV237" s="33" t="n"/>
      <c r="MW237" s="85" t="n"/>
      <c r="MX237" s="34" t="n"/>
      <c r="MY237" s="33" t="n"/>
      <c r="MZ237" s="33" t="n"/>
      <c r="NB237" s="85" t="n"/>
      <c r="NC237" s="41" t="n"/>
      <c r="ND237" s="33" t="n"/>
      <c r="NE237" s="33" t="n"/>
      <c r="NG237" s="85" t="n"/>
      <c r="NH237" s="41" t="n"/>
      <c r="NI237" s="33" t="n"/>
      <c r="NJ237" s="33" t="n"/>
      <c r="NL237" s="85" t="n"/>
      <c r="NM237" s="41" t="n"/>
      <c r="NN237" s="33" t="n"/>
      <c r="NO237" s="33" t="n"/>
      <c r="NQ237" s="85" t="n"/>
      <c r="NR237" s="41" t="n"/>
      <c r="NS237" s="33" t="n"/>
      <c r="NT237" s="33" t="n"/>
      <c r="NV237" s="85" t="n"/>
      <c r="NW237" s="41" t="n"/>
      <c r="NX237" s="33" t="n"/>
      <c r="NY237" s="33" t="n"/>
      <c r="OA237" s="85" t="n"/>
      <c r="OB237" s="41" t="n"/>
      <c r="OC237" s="33" t="n"/>
      <c r="OD237" s="33" t="n"/>
      <c r="OF237" s="85" t="n"/>
      <c r="OG237" s="41" t="n"/>
      <c r="OH237" s="33" t="n"/>
      <c r="OI237" s="33" t="n"/>
      <c r="OK237" s="85" t="n"/>
      <c r="OL237" s="41" t="n"/>
      <c r="OM237" s="33" t="n"/>
      <c r="ON237" s="33" t="n"/>
      <c r="OP237" s="85" t="n"/>
      <c r="OQ237" s="41" t="n"/>
      <c r="OR237" s="33" t="n"/>
      <c r="OS237" s="33" t="n"/>
      <c r="OU237" s="85" t="n"/>
      <c r="OV237" s="41" t="n"/>
      <c r="OW237" s="33" t="n"/>
      <c r="OX237" s="33" t="n"/>
      <c r="OZ237" s="85" t="n"/>
      <c r="PB237" s="33" t="n"/>
      <c r="PC237" s="33" t="n"/>
      <c r="PE237" s="85" t="n"/>
      <c r="PF237" s="41" t="n"/>
      <c r="PG237" s="33" t="n"/>
      <c r="PH237" s="33" t="n"/>
      <c r="PJ237" s="85" t="n"/>
      <c r="PK237" s="41" t="n"/>
      <c r="PL237" s="33" t="n"/>
      <c r="PM237" s="33" t="n"/>
      <c r="PO237" s="85" t="n"/>
      <c r="PP237" s="41" t="n"/>
      <c r="PQ237" s="33" t="n"/>
      <c r="PR237" s="33" t="n"/>
      <c r="PT237" s="85" t="n"/>
      <c r="PU237" s="41" t="n"/>
      <c r="PV237" s="33" t="n"/>
      <c r="PW237" s="33" t="n"/>
      <c r="PY237" s="85" t="n"/>
      <c r="PZ237" s="41" t="n"/>
      <c r="QA237" s="33" t="n"/>
      <c r="QB237" s="33" t="n"/>
      <c r="QD237" s="85" t="n"/>
      <c r="QE237" s="41" t="n"/>
      <c r="QF237" s="33" t="n"/>
      <c r="QG237" s="33" t="n"/>
      <c r="QH237" s="33" t="n"/>
      <c r="QI237" s="85" t="n"/>
      <c r="QJ237" s="41" t="n"/>
      <c r="QK237" s="33" t="n"/>
      <c r="QL237" s="33" t="n"/>
      <c r="QN237" s="85" t="n"/>
      <c r="QO237" s="41" t="n"/>
      <c r="QP237" s="33" t="n"/>
      <c r="QQ237" s="33" t="n"/>
      <c r="QS237" s="85" t="n"/>
      <c r="QT237" s="41" t="n"/>
      <c r="QU237" s="33" t="n"/>
      <c r="QV237" s="33" t="n"/>
      <c r="QX237" s="85" t="n"/>
      <c r="QY237" s="41" t="n"/>
      <c r="QZ237" s="33" t="n"/>
      <c r="RA237" s="33" t="n"/>
      <c r="RC237" s="85" t="n"/>
      <c r="RD237" s="41" t="n"/>
      <c r="RE237" s="33" t="n"/>
      <c r="RF237" s="33" t="n"/>
      <c r="RH237" s="85" t="n"/>
      <c r="RI237" s="41" t="n"/>
      <c r="RJ237" s="33" t="n"/>
      <c r="RK237" s="33" t="n"/>
    </row>
    <row r="238">
      <c r="HR238" s="33" t="inlineStr">
        <is>
          <t>Cash</t>
        </is>
      </c>
      <c r="HS238" s="41">
        <f>1-SUM(HS226:HS236)</f>
        <v/>
      </c>
      <c r="HT238" s="61" t="n">
        <v>0</v>
      </c>
      <c r="HU238" s="61">
        <f>HS238*HT238</f>
        <v/>
      </c>
      <c r="HV238" s="61" t="n"/>
      <c r="HW238" s="33" t="inlineStr">
        <is>
          <t>Cash</t>
        </is>
      </c>
      <c r="HX238" s="41">
        <f>1-SUM(HX226:HX236)</f>
        <v/>
      </c>
      <c r="HY238" s="61" t="n">
        <v>0</v>
      </c>
      <c r="HZ238" s="61">
        <f>HX238*HY238</f>
        <v/>
      </c>
      <c r="IA238" s="61" t="n"/>
      <c r="IB238" s="33" t="inlineStr">
        <is>
          <t>Cash</t>
        </is>
      </c>
      <c r="IC238" s="41">
        <f>1-SUM(IC226:IC236)</f>
        <v/>
      </c>
      <c r="ID238" s="61" t="n">
        <v>0</v>
      </c>
      <c r="IE238" s="61">
        <f>IC238*ID238</f>
        <v/>
      </c>
      <c r="IF238" s="61" t="n"/>
      <c r="IG238" s="33" t="inlineStr">
        <is>
          <t>Cash</t>
        </is>
      </c>
      <c r="IH238" s="41">
        <f>1-SUM(IH226:IH236)</f>
        <v/>
      </c>
      <c r="II238" s="61" t="n">
        <v>0</v>
      </c>
      <c r="IJ238" s="61">
        <f>IH238*II238</f>
        <v/>
      </c>
      <c r="IK238" s="61" t="n"/>
      <c r="IL238" s="33" t="inlineStr">
        <is>
          <t>Cash</t>
        </is>
      </c>
      <c r="IM238" s="41">
        <f>1-SUM(IM226:IM236)</f>
        <v/>
      </c>
      <c r="IN238" s="61" t="n">
        <v>0</v>
      </c>
      <c r="IO238" s="61">
        <f>IM238*IN238</f>
        <v/>
      </c>
      <c r="IP238" s="61" t="n"/>
      <c r="IQ238" s="33" t="inlineStr">
        <is>
          <t>Cash</t>
        </is>
      </c>
      <c r="IR238" s="41">
        <f>1-SUM(IR226:IR236)</f>
        <v/>
      </c>
      <c r="IS238" s="61" t="n">
        <v>0</v>
      </c>
      <c r="IT238" s="61">
        <f>IR238*IS238</f>
        <v/>
      </c>
      <c r="IU238" s="61" t="n"/>
      <c r="IV238" s="33" t="inlineStr">
        <is>
          <t>Cash</t>
        </is>
      </c>
      <c r="IW238" s="41">
        <f>1-SUM(IW226:IW236)</f>
        <v/>
      </c>
      <c r="IX238" s="61" t="n">
        <v>0</v>
      </c>
      <c r="IY238" s="61">
        <f>IW238*IX238</f>
        <v/>
      </c>
      <c r="IZ238" s="61" t="n"/>
      <c r="JA238" s="33" t="inlineStr">
        <is>
          <t>Cash</t>
        </is>
      </c>
      <c r="JB238" s="41">
        <f>1-SUM(JB226:JB236)</f>
        <v/>
      </c>
      <c r="JC238" s="61" t="n">
        <v>0</v>
      </c>
      <c r="JD238" s="61">
        <f>JB238*JC238</f>
        <v/>
      </c>
      <c r="JE238" s="61" t="n"/>
      <c r="JF238" s="33" t="inlineStr">
        <is>
          <t>Cash</t>
        </is>
      </c>
      <c r="JG238" s="41">
        <f>1-SUM(JG226:JG236)</f>
        <v/>
      </c>
      <c r="JH238" s="61" t="n">
        <v>0</v>
      </c>
      <c r="JI238" s="61">
        <f>JG238*JH238</f>
        <v/>
      </c>
      <c r="JJ238" s="61" t="n"/>
      <c r="JK238" s="33" t="inlineStr">
        <is>
          <t>Cash</t>
        </is>
      </c>
      <c r="JL238" s="41">
        <f>1-SUM(JL226:JL236)</f>
        <v/>
      </c>
      <c r="JM238" s="61" t="n">
        <v>0</v>
      </c>
      <c r="JN238" s="61">
        <f>JL238*JM238</f>
        <v/>
      </c>
      <c r="JO238" s="61" t="n"/>
      <c r="JP238" s="33" t="inlineStr">
        <is>
          <t>Cash</t>
        </is>
      </c>
      <c r="JQ238" s="41">
        <f>1-SUM(JQ226:JQ236)</f>
        <v/>
      </c>
      <c r="JR238" s="61" t="n">
        <v>0</v>
      </c>
      <c r="JS238" s="61">
        <f>JQ238*JR238</f>
        <v/>
      </c>
      <c r="JT238" s="61" t="n"/>
      <c r="JU238" s="33" t="inlineStr">
        <is>
          <t>Cash</t>
        </is>
      </c>
      <c r="JV238" s="41">
        <f>1-SUM(JV226:JV236)</f>
        <v/>
      </c>
      <c r="JW238" s="61" t="n">
        <v>0</v>
      </c>
      <c r="JX238" s="61">
        <f>JV238*JW238</f>
        <v/>
      </c>
      <c r="JY238" s="61" t="n"/>
      <c r="JZ238" s="33" t="inlineStr">
        <is>
          <t>Cash</t>
        </is>
      </c>
      <c r="KA238" s="41">
        <f>1-SUM(KA226:KA236)</f>
        <v/>
      </c>
      <c r="KB238" s="61" t="n">
        <v>0</v>
      </c>
      <c r="KC238" s="61">
        <f>KA238*KB238</f>
        <v/>
      </c>
      <c r="KD238" s="61" t="n"/>
      <c r="KE238" s="33" t="inlineStr">
        <is>
          <t>Cash</t>
        </is>
      </c>
      <c r="KF238" s="41">
        <f>1-SUM(KF226:KF236)</f>
        <v/>
      </c>
      <c r="KG238" s="61" t="n">
        <v>0</v>
      </c>
      <c r="KH238" s="61">
        <f>KF238*KG238</f>
        <v/>
      </c>
      <c r="KI238" s="61" t="n"/>
      <c r="KJ238" s="33" t="inlineStr">
        <is>
          <t>Cash</t>
        </is>
      </c>
      <c r="KK238" s="41">
        <f>1-SUM(KK226:KK236)</f>
        <v/>
      </c>
      <c r="KL238" s="61" t="n">
        <v>0</v>
      </c>
      <c r="KM238" s="61">
        <f>KK238*KL238</f>
        <v/>
      </c>
      <c r="KN238" s="61" t="n"/>
      <c r="KO238" s="33" t="inlineStr">
        <is>
          <t>Cash</t>
        </is>
      </c>
      <c r="KP238" s="41">
        <f>1-SUM(KP226:KP236)</f>
        <v/>
      </c>
      <c r="KQ238" s="61" t="n">
        <v>0</v>
      </c>
      <c r="KR238" s="61">
        <f>KP238*KQ238</f>
        <v/>
      </c>
      <c r="KS238" s="61" t="n"/>
      <c r="KT238" s="33" t="inlineStr">
        <is>
          <t>Cash</t>
        </is>
      </c>
      <c r="KU238" s="41">
        <f>1-SUM(KU226:KU236)</f>
        <v/>
      </c>
      <c r="KV238" s="61" t="n">
        <v>0</v>
      </c>
      <c r="KW238" s="61">
        <f>KU238*KV238</f>
        <v/>
      </c>
      <c r="KX238" s="61" t="n"/>
      <c r="KY238" s="33" t="inlineStr">
        <is>
          <t>Cash</t>
        </is>
      </c>
      <c r="KZ238" s="41">
        <f>1-SUM(KZ226:KZ236)</f>
        <v/>
      </c>
      <c r="LA238" s="61" t="n">
        <v>0</v>
      </c>
      <c r="LB238" s="61">
        <f>KZ238*LA238</f>
        <v/>
      </c>
      <c r="LC238" s="61" t="n"/>
      <c r="LD238" s="33" t="inlineStr">
        <is>
          <t>Cash</t>
        </is>
      </c>
      <c r="LE238" s="41">
        <f>1-SUM(LE226:LE236)</f>
        <v/>
      </c>
      <c r="LF238" s="61" t="n">
        <v>0</v>
      </c>
      <c r="LG238" s="61">
        <f>LE238*LF238</f>
        <v/>
      </c>
      <c r="LH238" s="61" t="n"/>
      <c r="LI238" s="33" t="inlineStr">
        <is>
          <t>Cash</t>
        </is>
      </c>
      <c r="LJ238" s="41">
        <f>1-SUM(LJ226:LJ236)</f>
        <v/>
      </c>
      <c r="LK238" s="61" t="n">
        <v>0</v>
      </c>
      <c r="LL238" s="61">
        <f>LJ238*LK238</f>
        <v/>
      </c>
      <c r="LM238" s="61" t="n"/>
      <c r="LN238" s="33" t="inlineStr">
        <is>
          <t>Cash</t>
        </is>
      </c>
      <c r="LO238" s="41">
        <f>1-SUM(LO226:LO236)</f>
        <v/>
      </c>
      <c r="LP238" s="61" t="n">
        <v>0</v>
      </c>
      <c r="LQ238" s="61">
        <f>LO238*LP238</f>
        <v/>
      </c>
      <c r="LR238" s="61" t="n"/>
      <c r="LS238" s="33" t="inlineStr">
        <is>
          <t>Cash</t>
        </is>
      </c>
      <c r="LT238" s="41">
        <f>1-SUM(LT226:LT236)</f>
        <v/>
      </c>
      <c r="LU238" s="61" t="n">
        <v>0</v>
      </c>
      <c r="LV238" s="61">
        <f>LT238*LU238</f>
        <v/>
      </c>
      <c r="LW238" s="61" t="n"/>
      <c r="LX238" s="33" t="inlineStr">
        <is>
          <t>Cash</t>
        </is>
      </c>
      <c r="LY238" s="41">
        <f>1-SUM(LY226:LY236)</f>
        <v/>
      </c>
      <c r="LZ238" s="61" t="n">
        <v>0</v>
      </c>
      <c r="MA238" s="61">
        <f>LY238*LZ238</f>
        <v/>
      </c>
      <c r="MB238" s="61" t="n"/>
      <c r="MC238" s="33" t="inlineStr">
        <is>
          <t>Cash</t>
        </is>
      </c>
      <c r="MD238" s="41">
        <f>1-SUM(MD226:MD236)</f>
        <v/>
      </c>
      <c r="ME238" s="61" t="n">
        <v>0</v>
      </c>
      <c r="MF238" s="61">
        <f>MD238*ME238</f>
        <v/>
      </c>
      <c r="MG238" s="61" t="n"/>
      <c r="MH238" s="33" t="inlineStr">
        <is>
          <t>Cash</t>
        </is>
      </c>
      <c r="MI238" s="41" t="n">
        <v>0.02000000000000013</v>
      </c>
      <c r="MJ238" s="61" t="n">
        <v>0</v>
      </c>
      <c r="MK238" s="61">
        <f>MI238*MJ238</f>
        <v/>
      </c>
      <c r="ML238" s="61" t="n"/>
      <c r="MM238" s="33" t="inlineStr">
        <is>
          <t>Cash</t>
        </is>
      </c>
      <c r="MN238" s="41" t="n">
        <v>0.02000000000000013</v>
      </c>
      <c r="MO238" s="61" t="n">
        <v>0</v>
      </c>
      <c r="MP238" s="61">
        <f>MN238*MO238</f>
        <v/>
      </c>
      <c r="MR238" s="33" t="inlineStr">
        <is>
          <t>Cash</t>
        </is>
      </c>
      <c r="MS238" s="41">
        <f>1-SUM(MS226:MS236)</f>
        <v/>
      </c>
      <c r="MT238" s="61" t="n">
        <v>0</v>
      </c>
      <c r="MU238" s="61">
        <f>MS238*MT238</f>
        <v/>
      </c>
      <c r="MV238" s="61" t="n"/>
      <c r="MW238" s="33" t="inlineStr">
        <is>
          <t>Cash</t>
        </is>
      </c>
      <c r="MX238" s="41">
        <f>1-SUM(MX226:MX236)</f>
        <v/>
      </c>
      <c r="MY238" s="61" t="n">
        <v>0</v>
      </c>
      <c r="MZ238" s="61">
        <f>MX238*MY238</f>
        <v/>
      </c>
      <c r="NB238" s="33" t="inlineStr">
        <is>
          <t>Cash</t>
        </is>
      </c>
      <c r="NC238" s="41">
        <f>1-SUM(NC226:NC236)</f>
        <v/>
      </c>
      <c r="ND238" s="61" t="n">
        <v>0</v>
      </c>
      <c r="NE238" s="61">
        <f>NC238*ND238</f>
        <v/>
      </c>
      <c r="NG238" s="33" t="inlineStr">
        <is>
          <t>Cash</t>
        </is>
      </c>
      <c r="NH238" s="41">
        <f>1-SUM(NH226:NH236)</f>
        <v/>
      </c>
      <c r="NI238" s="61" t="n">
        <v>0</v>
      </c>
      <c r="NJ238" s="61">
        <f>NH238*NI238</f>
        <v/>
      </c>
      <c r="NL238" s="33" t="inlineStr">
        <is>
          <t>Cash</t>
        </is>
      </c>
      <c r="NM238" s="41" t="n">
        <v>0.02000000000000002</v>
      </c>
      <c r="NN238" s="61" t="n">
        <v>0</v>
      </c>
      <c r="NO238" s="61">
        <f>NM238*NN238</f>
        <v/>
      </c>
      <c r="NQ238" s="33" t="inlineStr">
        <is>
          <t>Cash</t>
        </is>
      </c>
      <c r="NR238" s="41">
        <f>1-SUM(NR226:NR236)</f>
        <v/>
      </c>
      <c r="NS238" s="61" t="n">
        <v>0</v>
      </c>
      <c r="NT238" s="61">
        <f>NR238*NS238</f>
        <v/>
      </c>
      <c r="NV238" s="33" t="inlineStr">
        <is>
          <t>Cash</t>
        </is>
      </c>
      <c r="NW238" s="41">
        <f>1-SUM(NW226:NW236)</f>
        <v/>
      </c>
      <c r="NX238" s="61" t="n">
        <v>0</v>
      </c>
      <c r="NY238" s="61">
        <f>NW238*NX238</f>
        <v/>
      </c>
      <c r="OA238" s="33" t="inlineStr">
        <is>
          <t>Cash</t>
        </is>
      </c>
      <c r="OB238" s="41">
        <f>1-SUM(OB226:OB236)</f>
        <v/>
      </c>
      <c r="OC238" s="61" t="n">
        <v>0</v>
      </c>
      <c r="OD238" s="61">
        <f>OB238*OC238</f>
        <v/>
      </c>
      <c r="OF238" s="33" t="inlineStr">
        <is>
          <t>Cash</t>
        </is>
      </c>
      <c r="OG238" s="41">
        <f>1-SUM(OG226:OG236)</f>
        <v/>
      </c>
      <c r="OH238" s="61" t="n">
        <v>0</v>
      </c>
      <c r="OI238" s="61">
        <f>OG238*OH238</f>
        <v/>
      </c>
      <c r="OK238" s="33" t="inlineStr">
        <is>
          <t>Cash</t>
        </is>
      </c>
      <c r="OL238" s="41">
        <f>1-SUM(OL226:OL236)</f>
        <v/>
      </c>
      <c r="OM238" s="61" t="n">
        <v>0</v>
      </c>
      <c r="ON238" s="61">
        <f>OL238*OM238</f>
        <v/>
      </c>
      <c r="OP238" s="33" t="inlineStr">
        <is>
          <t>Cash</t>
        </is>
      </c>
      <c r="OQ238" s="41">
        <f>1-SUM(OQ226:OQ236)</f>
        <v/>
      </c>
      <c r="OR238" s="61" t="n">
        <v>0</v>
      </c>
      <c r="OS238" s="61">
        <f>OQ238*OR238</f>
        <v/>
      </c>
      <c r="OU238" s="33" t="inlineStr">
        <is>
          <t>Cash</t>
        </is>
      </c>
      <c r="OV238" s="41">
        <f>1-SUM(OV226:OV236)</f>
        <v/>
      </c>
      <c r="OW238" s="61" t="n">
        <v>0</v>
      </c>
      <c r="OX238" s="61">
        <f>OV238*OW238</f>
        <v/>
      </c>
      <c r="OZ238" s="33" t="inlineStr">
        <is>
          <t>Cash</t>
        </is>
      </c>
      <c r="PA238" s="41">
        <f>1-SUM(PA226:PA236)</f>
        <v/>
      </c>
      <c r="PB238" s="61" t="n">
        <v>0</v>
      </c>
      <c r="PC238" s="61">
        <f>PA238*PB238</f>
        <v/>
      </c>
      <c r="PE238" s="33" t="inlineStr">
        <is>
          <t>Cash</t>
        </is>
      </c>
      <c r="PF238" s="41">
        <f>1-SUM(PF226:PF236)</f>
        <v/>
      </c>
      <c r="PG238" s="61" t="n">
        <v>0</v>
      </c>
      <c r="PH238" s="61">
        <f>PF238*PG238</f>
        <v/>
      </c>
      <c r="PJ238" s="33" t="inlineStr">
        <is>
          <t>Cash</t>
        </is>
      </c>
      <c r="PK238" s="41">
        <f>1-SUM(PK226:PK236)</f>
        <v/>
      </c>
      <c r="PL238" s="61" t="n">
        <v>0</v>
      </c>
      <c r="PM238" s="61">
        <f>PK238*PL238</f>
        <v/>
      </c>
      <c r="PO238" s="33" t="inlineStr">
        <is>
          <t>Cash</t>
        </is>
      </c>
      <c r="PP238" s="41">
        <f>1-SUM(PP226:PP236)</f>
        <v/>
      </c>
      <c r="PQ238" s="61" t="n">
        <v>0</v>
      </c>
      <c r="PR238" s="61">
        <f>PP238*PQ238</f>
        <v/>
      </c>
      <c r="PT238" s="33" t="inlineStr">
        <is>
          <t>Cash</t>
        </is>
      </c>
      <c r="PU238" s="41">
        <f>1-SUM(PU226:PU236)</f>
        <v/>
      </c>
      <c r="PV238" s="61" t="n">
        <v>0</v>
      </c>
      <c r="PW238" s="61">
        <f>PU238*PV238</f>
        <v/>
      </c>
      <c r="PY238" s="33" t="inlineStr">
        <is>
          <t>Cash</t>
        </is>
      </c>
      <c r="PZ238" s="50">
        <f>1-SUM(PZ226:PZ236)</f>
        <v/>
      </c>
      <c r="QA238" s="61" t="n">
        <v>0</v>
      </c>
      <c r="QB238" s="61">
        <f>PZ238*QA238</f>
        <v/>
      </c>
      <c r="QD238" s="33" t="inlineStr">
        <is>
          <t>Cash</t>
        </is>
      </c>
      <c r="QE238" s="50">
        <f>1-SUM(QE226:QE236)</f>
        <v/>
      </c>
      <c r="QF238" s="61" t="n">
        <v>0</v>
      </c>
      <c r="QG238" s="61">
        <f>QE238*QF238</f>
        <v/>
      </c>
      <c r="QH238" s="61" t="n"/>
      <c r="QI238" s="33" t="inlineStr">
        <is>
          <t>Cash</t>
        </is>
      </c>
      <c r="QJ238" s="41" t="n">
        <v>0.02</v>
      </c>
      <c r="QK238" s="61" t="n">
        <v>0</v>
      </c>
      <c r="QL238" s="61">
        <f>QJ238*QK238</f>
        <v/>
      </c>
      <c r="QN238" s="33" t="inlineStr">
        <is>
          <t>Cash</t>
        </is>
      </c>
      <c r="QO238" s="41" t="n">
        <v>0.02</v>
      </c>
      <c r="QP238" s="61" t="n">
        <v>0</v>
      </c>
      <c r="QQ238" s="61">
        <f>QO238*QP238</f>
        <v/>
      </c>
      <c r="QS238" s="33" t="inlineStr">
        <is>
          <t>Cash</t>
        </is>
      </c>
      <c r="QT238" s="41" t="n">
        <v>0.02</v>
      </c>
      <c r="QU238" s="61" t="n">
        <v>0</v>
      </c>
      <c r="QV238" s="61">
        <f>QT238*QU238</f>
        <v/>
      </c>
      <c r="QX238" s="33" t="inlineStr">
        <is>
          <t>Cash</t>
        </is>
      </c>
      <c r="QY238" s="41" t="n">
        <v>0.02</v>
      </c>
      <c r="QZ238" s="61" t="n">
        <v>0</v>
      </c>
      <c r="RA238" s="61">
        <f>QY238*QZ238</f>
        <v/>
      </c>
      <c r="RC238" s="33" t="inlineStr">
        <is>
          <t>Cash</t>
        </is>
      </c>
      <c r="RD238" s="41" t="n">
        <v>0.02</v>
      </c>
      <c r="RE238" s="61" t="n">
        <v>0</v>
      </c>
      <c r="RF238" s="61">
        <f>RD238*RE238</f>
        <v/>
      </c>
      <c r="RH238" s="33" t="inlineStr">
        <is>
          <t>Cash</t>
        </is>
      </c>
      <c r="RI238" s="41" t="n">
        <v>0.02</v>
      </c>
      <c r="RJ238" s="61" t="n">
        <v>0</v>
      </c>
      <c r="RK238" s="61">
        <f>RI238*RJ238</f>
        <v/>
      </c>
      <c r="RM238" s="208" t="n">
        <v>0.02</v>
      </c>
    </row>
    <row r="239">
      <c r="LT239" s="34" t="n"/>
      <c r="LY239" s="34" t="n"/>
      <c r="MD239" s="34" t="n"/>
      <c r="MI239" s="34" t="n"/>
      <c r="MN239" s="34" t="n"/>
      <c r="MS239" s="34" t="n"/>
      <c r="MX239" s="34" t="n"/>
      <c r="NC239" s="41" t="n"/>
      <c r="NH239" s="41" t="n"/>
      <c r="NM239" s="41" t="n"/>
      <c r="NR239" s="41" t="n"/>
      <c r="NW239" s="41" t="n"/>
      <c r="OB239" s="41" t="n"/>
      <c r="OG239" s="41" t="n"/>
      <c r="OL239" s="41" t="n"/>
      <c r="OQ239" s="41" t="n"/>
      <c r="OV239" s="41" t="n"/>
      <c r="PF239" s="41" t="n"/>
      <c r="PK239" s="41" t="n"/>
      <c r="PP239" s="41" t="n"/>
      <c r="PU239" s="41" t="n"/>
      <c r="PZ239" s="41" t="n"/>
      <c r="QE239" s="41" t="n"/>
      <c r="QJ239" s="41" t="n"/>
      <c r="QO239" s="41" t="n"/>
      <c r="QT239" s="41" t="n"/>
      <c r="QY239" s="41" t="n"/>
      <c r="RD239" s="41" t="n"/>
      <c r="RI239" s="41" t="n"/>
    </row>
    <row r="240">
      <c r="HR240" s="33" t="inlineStr">
        <is>
          <t>Total</t>
        </is>
      </c>
      <c r="HS240" s="53">
        <f>SUM(HS226:HS239)</f>
        <v/>
      </c>
      <c r="HT240" s="33" t="n"/>
      <c r="HU240" s="46">
        <f>SUM(HU226:HU238)</f>
        <v/>
      </c>
      <c r="HV240" s="46" t="n"/>
      <c r="HW240" s="33" t="inlineStr">
        <is>
          <t>Total</t>
        </is>
      </c>
      <c r="HX240" s="53">
        <f>SUM(HX226:HX239)</f>
        <v/>
      </c>
      <c r="HY240" s="33" t="n"/>
      <c r="HZ240" s="46">
        <f>SUM(HZ226:HZ238)</f>
        <v/>
      </c>
      <c r="IA240" s="46" t="n"/>
      <c r="IB240" s="33" t="inlineStr">
        <is>
          <t>Total</t>
        </is>
      </c>
      <c r="IC240" s="53">
        <f>SUM(IC226:IC239)</f>
        <v/>
      </c>
      <c r="ID240" s="33" t="n"/>
      <c r="IE240" s="46">
        <f>SUM(IE226:IE238)</f>
        <v/>
      </c>
      <c r="IF240" s="46" t="n"/>
      <c r="IG240" s="33" t="inlineStr">
        <is>
          <t>Total</t>
        </is>
      </c>
      <c r="IH240" s="53">
        <f>SUM(IH226:IH239)</f>
        <v/>
      </c>
      <c r="II240" s="33" t="n"/>
      <c r="IJ240" s="46">
        <f>SUM(IJ226:IJ238)</f>
        <v/>
      </c>
      <c r="IK240" s="46" t="n"/>
      <c r="IL240" s="33" t="inlineStr">
        <is>
          <t>Total</t>
        </is>
      </c>
      <c r="IM240" s="53">
        <f>SUM(IM226:IM239)</f>
        <v/>
      </c>
      <c r="IN240" s="33" t="n"/>
      <c r="IO240" s="46">
        <f>SUM(IO226:IO238)</f>
        <v/>
      </c>
      <c r="IP240" s="46" t="n"/>
      <c r="IQ240" s="33" t="inlineStr">
        <is>
          <t>Total</t>
        </is>
      </c>
      <c r="IR240" s="53">
        <f>SUM(IR226:IR239)</f>
        <v/>
      </c>
      <c r="IS240" s="33" t="n"/>
      <c r="IT240" s="46">
        <f>SUM(IT226:IT238)</f>
        <v/>
      </c>
      <c r="IU240" s="46" t="n"/>
      <c r="IV240" s="33" t="inlineStr">
        <is>
          <t>Total</t>
        </is>
      </c>
      <c r="IW240" s="53">
        <f>SUM(IW226:IW239)</f>
        <v/>
      </c>
      <c r="IX240" s="33" t="n"/>
      <c r="IY240" s="46">
        <f>SUM(IY226:IY238)</f>
        <v/>
      </c>
      <c r="IZ240" s="46" t="n"/>
      <c r="JA240" s="33" t="inlineStr">
        <is>
          <t>Total</t>
        </is>
      </c>
      <c r="JB240" s="53">
        <f>SUM(JB226:JB239)</f>
        <v/>
      </c>
      <c r="JC240" s="33" t="n"/>
      <c r="JD240" s="46">
        <f>SUM(JD226:JD238)</f>
        <v/>
      </c>
      <c r="JE240" s="46" t="n"/>
      <c r="JF240" s="33" t="inlineStr">
        <is>
          <t>Total</t>
        </is>
      </c>
      <c r="JG240" s="53">
        <f>SUM(JG226:JG239)</f>
        <v/>
      </c>
      <c r="JH240" s="33" t="n"/>
      <c r="JI240" s="46">
        <f>SUM(JI226:JI238)</f>
        <v/>
      </c>
      <c r="JJ240" s="46" t="n"/>
      <c r="JK240" s="33" t="inlineStr">
        <is>
          <t>Total</t>
        </is>
      </c>
      <c r="JL240" s="53">
        <f>SUM(JL226:JL239)</f>
        <v/>
      </c>
      <c r="JM240" s="33" t="n"/>
      <c r="JN240" s="46">
        <f>SUM(JN226:JN238)</f>
        <v/>
      </c>
      <c r="JO240" s="46" t="n"/>
      <c r="JP240" s="33" t="inlineStr">
        <is>
          <t>Total</t>
        </is>
      </c>
      <c r="JQ240" s="53">
        <f>SUM(JQ226:JQ239)</f>
        <v/>
      </c>
      <c r="JR240" s="33" t="n"/>
      <c r="JS240" s="46">
        <f>SUM(JS226:JS238)</f>
        <v/>
      </c>
      <c r="JT240" s="46" t="n"/>
      <c r="JU240" s="33" t="inlineStr">
        <is>
          <t>Total</t>
        </is>
      </c>
      <c r="JV240" s="53">
        <f>SUM(JV226:JV239)</f>
        <v/>
      </c>
      <c r="JW240" s="33" t="n"/>
      <c r="JX240" s="46">
        <f>SUM(JX226:JX238)</f>
        <v/>
      </c>
      <c r="JY240" s="46" t="n"/>
      <c r="JZ240" s="33" t="inlineStr">
        <is>
          <t>Total</t>
        </is>
      </c>
      <c r="KA240" s="53">
        <f>SUM(KA226:KA239)</f>
        <v/>
      </c>
      <c r="KB240" s="33" t="n"/>
      <c r="KC240" s="46">
        <f>SUM(KC226:KC238)</f>
        <v/>
      </c>
      <c r="KD240" s="46" t="n"/>
      <c r="KE240" s="33" t="inlineStr">
        <is>
          <t>Total</t>
        </is>
      </c>
      <c r="KF240" s="53">
        <f>SUM(KF226:KF239)</f>
        <v/>
      </c>
      <c r="KG240" s="33" t="n"/>
      <c r="KH240" s="46">
        <f>SUM(KH226:KH238)</f>
        <v/>
      </c>
      <c r="KI240" s="46" t="n"/>
      <c r="KJ240" s="33" t="inlineStr">
        <is>
          <t>Total</t>
        </is>
      </c>
      <c r="KK240" s="53">
        <f>SUM(KK226:KK239)</f>
        <v/>
      </c>
      <c r="KL240" s="33" t="n"/>
      <c r="KM240" s="46">
        <f>SUM(KM226:KM238)</f>
        <v/>
      </c>
      <c r="KN240" s="46" t="n"/>
      <c r="KO240" s="33" t="inlineStr">
        <is>
          <t>Total</t>
        </is>
      </c>
      <c r="KP240" s="53">
        <f>SUM(KP226:KP239)</f>
        <v/>
      </c>
      <c r="KQ240" s="33" t="n"/>
      <c r="KR240" s="46">
        <f>SUM(KR226:KR238)</f>
        <v/>
      </c>
      <c r="KS240" s="46" t="n"/>
      <c r="KT240" s="33" t="inlineStr">
        <is>
          <t>Total</t>
        </is>
      </c>
      <c r="KU240" s="53">
        <f>SUM(KU226:KU239)</f>
        <v/>
      </c>
      <c r="KV240" s="33" t="n"/>
      <c r="KW240" s="46">
        <f>SUM(KW226:KW238)</f>
        <v/>
      </c>
      <c r="KX240" s="46" t="n"/>
      <c r="KY240" s="33" t="inlineStr">
        <is>
          <t>Total</t>
        </is>
      </c>
      <c r="KZ240" s="53">
        <f>SUM(KZ226:KZ239)</f>
        <v/>
      </c>
      <c r="LA240" s="33" t="n"/>
      <c r="LB240" s="46">
        <f>SUM(LB226:LB238)</f>
        <v/>
      </c>
      <c r="LC240" s="46" t="n"/>
      <c r="LD240" s="33" t="inlineStr">
        <is>
          <t>Total</t>
        </is>
      </c>
      <c r="LE240" s="53">
        <f>SUM(LE226:LE239)</f>
        <v/>
      </c>
      <c r="LF240" s="33" t="n"/>
      <c r="LG240" s="46">
        <f>SUM(LG226:LG238)</f>
        <v/>
      </c>
      <c r="LH240" s="46" t="n"/>
      <c r="LI240" s="33" t="inlineStr">
        <is>
          <t>Total</t>
        </is>
      </c>
      <c r="LJ240" s="53">
        <f>SUM(LJ226:LJ239)</f>
        <v/>
      </c>
      <c r="LK240" s="33" t="n"/>
      <c r="LL240" s="46">
        <f>SUM(LL226:LL238)</f>
        <v/>
      </c>
      <c r="LM240" s="46" t="n"/>
      <c r="LN240" s="33" t="inlineStr">
        <is>
          <t>Total</t>
        </is>
      </c>
      <c r="LO240" s="53">
        <f>SUM(LO226:LO239)</f>
        <v/>
      </c>
      <c r="LP240" s="33" t="n"/>
      <c r="LQ240" s="46">
        <f>SUM(LQ226:LQ238)</f>
        <v/>
      </c>
      <c r="LR240" s="46" t="n"/>
      <c r="LS240" s="33" t="inlineStr">
        <is>
          <t>Total</t>
        </is>
      </c>
      <c r="LT240" s="53">
        <f>SUM(LT226:LT239)</f>
        <v/>
      </c>
      <c r="LU240" s="33" t="n"/>
      <c r="LV240" s="46">
        <f>SUM(LV226:LV238)</f>
        <v/>
      </c>
      <c r="LW240" s="46" t="n"/>
      <c r="LX240" s="33" t="inlineStr">
        <is>
          <t>Total</t>
        </is>
      </c>
      <c r="LY240" s="53">
        <f>SUM(LY226:LY239)</f>
        <v/>
      </c>
      <c r="LZ240" s="33" t="n"/>
      <c r="MA240" s="46">
        <f>SUM(MA226:MA238)</f>
        <v/>
      </c>
      <c r="MB240" s="46" t="n"/>
      <c r="MC240" s="33" t="inlineStr">
        <is>
          <t>Total</t>
        </is>
      </c>
      <c r="MD240" s="53">
        <f>SUM(MD226:MD239)</f>
        <v/>
      </c>
      <c r="ME240" s="33" t="n"/>
      <c r="MF240" s="46">
        <f>SUM(MF226:MF238)</f>
        <v/>
      </c>
      <c r="MG240" s="46" t="n"/>
      <c r="MH240" s="33" t="inlineStr">
        <is>
          <t>Total</t>
        </is>
      </c>
      <c r="MI240" s="53" t="n">
        <v>1</v>
      </c>
      <c r="MJ240" s="33" t="n"/>
      <c r="MK240" s="46">
        <f>SUM(MK226:MK238)</f>
        <v/>
      </c>
      <c r="ML240" s="46" t="n"/>
      <c r="MM240" s="33" t="inlineStr">
        <is>
          <t>Total</t>
        </is>
      </c>
      <c r="MN240" s="53" t="n">
        <v>1</v>
      </c>
      <c r="MO240" s="33" t="n"/>
      <c r="MP240" s="46">
        <f>SUM(MP226:MP238)</f>
        <v/>
      </c>
      <c r="MR240" s="33" t="inlineStr">
        <is>
          <t>Total</t>
        </is>
      </c>
      <c r="MS240" s="53">
        <f>SUM(MS226:MS239)</f>
        <v/>
      </c>
      <c r="MT240" s="33" t="n"/>
      <c r="MU240" s="46">
        <f>SUM(MU226:MU238)</f>
        <v/>
      </c>
      <c r="MV240" s="46" t="n"/>
      <c r="MW240" s="33" t="inlineStr">
        <is>
          <t>Total</t>
        </is>
      </c>
      <c r="MX240" s="53">
        <f>SUM(MX226:MX239)</f>
        <v/>
      </c>
      <c r="MY240" s="33" t="n"/>
      <c r="MZ240" s="46">
        <f>SUM(MZ226:MZ238)</f>
        <v/>
      </c>
      <c r="NB240" s="33" t="inlineStr">
        <is>
          <t>Total</t>
        </is>
      </c>
      <c r="NC240" s="41">
        <f>SUM(NC226:NC239)</f>
        <v/>
      </c>
      <c r="ND240" s="33" t="n"/>
      <c r="NE240" s="46">
        <f>SUM(NE226:NE238)</f>
        <v/>
      </c>
      <c r="NG240" s="33" t="inlineStr">
        <is>
          <t>Total</t>
        </is>
      </c>
      <c r="NH240" s="41">
        <f>SUM(NH226:NH239)</f>
        <v/>
      </c>
      <c r="NI240" s="33" t="n"/>
      <c r="NJ240" s="46">
        <f>SUM(NJ226:NJ238)</f>
        <v/>
      </c>
      <c r="NL240" s="33" t="inlineStr">
        <is>
          <t>Total</t>
        </is>
      </c>
      <c r="NM240" s="41" t="n">
        <v>1</v>
      </c>
      <c r="NN240" s="33" t="n"/>
      <c r="NO240" s="46">
        <f>SUM(NO226:NO238)</f>
        <v/>
      </c>
      <c r="NQ240" s="33" t="inlineStr">
        <is>
          <t>Total</t>
        </is>
      </c>
      <c r="NR240" s="41">
        <f>SUM(NR226:NR239)</f>
        <v/>
      </c>
      <c r="NS240" s="33" t="n"/>
      <c r="NT240" s="46">
        <f>SUM(NT226:NT238)</f>
        <v/>
      </c>
      <c r="NV240" s="33" t="inlineStr">
        <is>
          <t>Total</t>
        </is>
      </c>
      <c r="NW240" s="41">
        <f>SUM(NW226:NW239)</f>
        <v/>
      </c>
      <c r="NX240" s="33" t="n"/>
      <c r="NY240" s="46">
        <f>SUM(NY226:NY238)</f>
        <v/>
      </c>
      <c r="OA240" s="33" t="inlineStr">
        <is>
          <t>Total</t>
        </is>
      </c>
      <c r="OB240" s="41">
        <f>SUM(OB226:OB239)</f>
        <v/>
      </c>
      <c r="OC240" s="33" t="n"/>
      <c r="OD240" s="46">
        <f>SUM(OD226:OD238)</f>
        <v/>
      </c>
      <c r="OF240" s="33" t="inlineStr">
        <is>
          <t>Total</t>
        </is>
      </c>
      <c r="OG240" s="41">
        <f>SUM(OG226:OG239)</f>
        <v/>
      </c>
      <c r="OH240" s="33" t="n"/>
      <c r="OI240" s="46">
        <f>SUM(OI226:OI238)</f>
        <v/>
      </c>
      <c r="OK240" s="33" t="inlineStr">
        <is>
          <t>Total</t>
        </is>
      </c>
      <c r="OL240" s="41">
        <f>SUM(OL226:OL239)</f>
        <v/>
      </c>
      <c r="OM240" s="33" t="n"/>
      <c r="ON240" s="46">
        <f>SUM(ON226:ON238)</f>
        <v/>
      </c>
      <c r="OP240" s="33" t="inlineStr">
        <is>
          <t>Total</t>
        </is>
      </c>
      <c r="OQ240" s="41">
        <f>SUM(OQ226:OQ239)</f>
        <v/>
      </c>
      <c r="OR240" s="33" t="n"/>
      <c r="OS240" s="46">
        <f>SUM(OS226:OS238)</f>
        <v/>
      </c>
      <c r="OU240" s="33" t="inlineStr">
        <is>
          <t>Total</t>
        </is>
      </c>
      <c r="OV240" s="41">
        <f>SUM(OV226:OV239)</f>
        <v/>
      </c>
      <c r="OW240" s="33" t="n"/>
      <c r="OX240" s="46">
        <f>SUM(OX226:OX238)</f>
        <v/>
      </c>
      <c r="OZ240" s="33" t="inlineStr">
        <is>
          <t>Total</t>
        </is>
      </c>
      <c r="PA240" s="41">
        <f>SUM(PA226:PA239)</f>
        <v/>
      </c>
      <c r="PB240" s="33" t="n"/>
      <c r="PC240" s="46">
        <f>SUM(PC226:PC238)</f>
        <v/>
      </c>
      <c r="PE240" s="33" t="inlineStr">
        <is>
          <t>Total</t>
        </is>
      </c>
      <c r="PF240" s="41">
        <f>SUM(PF226:PF239)</f>
        <v/>
      </c>
      <c r="PG240" s="33" t="n"/>
      <c r="PH240" s="46">
        <f>SUM(PH226:PH238)</f>
        <v/>
      </c>
      <c r="PJ240" s="33" t="inlineStr">
        <is>
          <t>Total</t>
        </is>
      </c>
      <c r="PK240" s="41">
        <f>SUM(PK226:PK239)</f>
        <v/>
      </c>
      <c r="PL240" s="33" t="n"/>
      <c r="PM240" s="46">
        <f>SUM(PM226:PM238)</f>
        <v/>
      </c>
      <c r="PO240" s="33" t="inlineStr">
        <is>
          <t>Total</t>
        </is>
      </c>
      <c r="PP240" s="41">
        <f>SUM(PP226:PP239)</f>
        <v/>
      </c>
      <c r="PQ240" s="33" t="n"/>
      <c r="PR240" s="46">
        <f>SUM(PR226:PR238)</f>
        <v/>
      </c>
      <c r="PT240" s="33" t="inlineStr">
        <is>
          <t>Total</t>
        </is>
      </c>
      <c r="PU240" s="41">
        <f>SUM(PU226:PU239)</f>
        <v/>
      </c>
      <c r="PV240" s="33" t="n"/>
      <c r="PW240" s="46">
        <f>SUM(PW226:PW238)</f>
        <v/>
      </c>
      <c r="PY240" s="33" t="inlineStr">
        <is>
          <t>Total</t>
        </is>
      </c>
      <c r="PZ240" s="41">
        <f>SUM(PZ226:PZ239)</f>
        <v/>
      </c>
      <c r="QA240" s="33" t="n"/>
      <c r="QB240" s="46">
        <f>SUM(QB226:QB238)</f>
        <v/>
      </c>
      <c r="QD240" s="33" t="inlineStr">
        <is>
          <t>Total</t>
        </is>
      </c>
      <c r="QE240" s="41">
        <f>SUM(QE226:QE239)</f>
        <v/>
      </c>
      <c r="QF240" s="33" t="n"/>
      <c r="QG240" s="46">
        <f>SUM(QG226:QG238)</f>
        <v/>
      </c>
      <c r="QH240" s="46" t="n"/>
      <c r="QI240" s="33" t="inlineStr">
        <is>
          <t>Total</t>
        </is>
      </c>
      <c r="QJ240" s="41">
        <f>SUM(QJ226:QJ239)</f>
        <v/>
      </c>
      <c r="QK240" s="33" t="n"/>
      <c r="QL240" s="46">
        <f>SUM(QL226:QL238)</f>
        <v/>
      </c>
      <c r="QN240" s="33" t="inlineStr">
        <is>
          <t>Total</t>
        </is>
      </c>
      <c r="QO240" s="41" t="n">
        <v>1</v>
      </c>
      <c r="QP240" s="33" t="n"/>
      <c r="QQ240" s="46">
        <f>SUM(QQ226:QQ238)</f>
        <v/>
      </c>
      <c r="QS240" s="33" t="inlineStr">
        <is>
          <t>Total</t>
        </is>
      </c>
      <c r="QT240" s="41" t="n">
        <v>1</v>
      </c>
      <c r="QU240" s="33" t="n"/>
      <c r="QV240" s="46">
        <f>SUM(QV226:QV238)</f>
        <v/>
      </c>
      <c r="QX240" s="33" t="inlineStr">
        <is>
          <t>Total</t>
        </is>
      </c>
      <c r="QY240" s="41" t="n">
        <v>1</v>
      </c>
      <c r="QZ240" s="33" t="n"/>
      <c r="RA240" s="46">
        <f>SUM(RA226:RA238)</f>
        <v/>
      </c>
      <c r="RC240" s="33" t="inlineStr">
        <is>
          <t>Total</t>
        </is>
      </c>
      <c r="RD240" s="41" t="n">
        <v>1</v>
      </c>
      <c r="RE240" s="33" t="n"/>
      <c r="RF240" s="46">
        <f>SUM(RF226:RF238)</f>
        <v/>
      </c>
      <c r="RH240" s="33" t="inlineStr">
        <is>
          <t>Total</t>
        </is>
      </c>
      <c r="RI240" s="41" t="n">
        <v>1</v>
      </c>
      <c r="RJ240" s="33" t="n"/>
      <c r="RK240" s="46">
        <f>SUM(RK226:RK238)</f>
        <v/>
      </c>
    </row>
    <row r="241">
      <c r="LT241" s="34" t="n"/>
      <c r="LY241" s="34" t="n"/>
      <c r="MD241" s="34" t="n"/>
      <c r="MI241" s="34" t="n"/>
      <c r="MN241" s="34" t="n"/>
      <c r="MS241" s="34" t="n"/>
      <c r="MX241" s="34" t="n"/>
      <c r="NC241" s="41" t="n"/>
      <c r="NH241" s="41" t="n"/>
      <c r="NM241" s="41" t="n"/>
      <c r="NR241" s="41" t="n"/>
      <c r="NW241" s="41" t="n"/>
      <c r="OB241" s="41" t="n"/>
      <c r="OG241" s="41" t="n"/>
      <c r="OL241" s="41" t="n"/>
      <c r="OQ241" s="41" t="n"/>
      <c r="OV241" s="41" t="n"/>
      <c r="PF241" s="41" t="n"/>
      <c r="PK241" s="41" t="n"/>
      <c r="PP241" s="41" t="n"/>
      <c r="PU241" s="41" t="n"/>
      <c r="PZ241" s="41" t="n"/>
      <c r="QE241" s="41" t="n"/>
      <c r="QJ241" s="41" t="n"/>
      <c r="QO241" s="41" t="n"/>
      <c r="QT241" s="41" t="n"/>
      <c r="QY241" s="41" t="n"/>
      <c r="RD241" s="41" t="n"/>
      <c r="RI241" s="41" t="n"/>
    </row>
    <row r="242">
      <c r="BN242" s="33" t="inlineStr">
        <is>
          <t xml:space="preserve">EQ8 S50 Balanced </t>
        </is>
      </c>
      <c r="BO242" s="33" t="n"/>
      <c r="BP242" s="33" t="n"/>
      <c r="BQ242" s="33" t="n"/>
      <c r="BR242" s="33" t="n"/>
      <c r="BS242" s="33" t="inlineStr">
        <is>
          <t xml:space="preserve">EQ8 S50 Balanced </t>
        </is>
      </c>
      <c r="BT242" s="33" t="n"/>
      <c r="BU242" s="33" t="n"/>
      <c r="BV242" s="33" t="n"/>
      <c r="BW242" s="33" t="n"/>
      <c r="BX242" s="33" t="inlineStr">
        <is>
          <t xml:space="preserve">EQ8 S50 Balanced </t>
        </is>
      </c>
      <c r="BY242" s="33" t="n"/>
      <c r="BZ242" s="33" t="n"/>
      <c r="CA242" s="33" t="n"/>
      <c r="CB242" s="33" t="n"/>
      <c r="CC242" s="33" t="inlineStr">
        <is>
          <t xml:space="preserve">EQ8 S50 Balanced </t>
        </is>
      </c>
      <c r="CD242" s="33" t="n"/>
      <c r="CE242" s="33" t="n"/>
      <c r="CF242" s="33" t="n"/>
      <c r="CG242" s="33" t="n"/>
      <c r="CH242" s="33" t="inlineStr">
        <is>
          <t xml:space="preserve">EQ8 S50 Balanced </t>
        </is>
      </c>
      <c r="CI242" s="33" t="n"/>
      <c r="CJ242" s="33" t="n"/>
      <c r="CK242" s="33" t="n"/>
      <c r="CL242" s="33" t="n"/>
      <c r="CM242" s="33" t="inlineStr">
        <is>
          <t xml:space="preserve">EQ8 S50 Balanced </t>
        </is>
      </c>
      <c r="CN242" s="33" t="n"/>
      <c r="CO242" s="33" t="n"/>
      <c r="CP242" s="33" t="n"/>
      <c r="CQ242" s="33" t="n"/>
      <c r="CR242" s="33" t="inlineStr">
        <is>
          <t xml:space="preserve">EQ8 S50 Balanced </t>
        </is>
      </c>
      <c r="CS242" s="33" t="n"/>
      <c r="CT242" s="33" t="n"/>
      <c r="CU242" s="33" t="n"/>
      <c r="CV242" s="33" t="n"/>
      <c r="CW242" s="33" t="inlineStr">
        <is>
          <t xml:space="preserve">EQ8 S50 Balanced </t>
        </is>
      </c>
      <c r="CX242" s="33" t="n"/>
      <c r="CY242" s="33" t="n"/>
      <c r="CZ242" s="33" t="n"/>
      <c r="DA242" s="33" t="n"/>
      <c r="DB242" s="33" t="inlineStr">
        <is>
          <t xml:space="preserve">EQ8 S50 Balanced </t>
        </is>
      </c>
      <c r="DC242" s="33" t="n"/>
      <c r="DD242" s="33" t="n"/>
      <c r="DE242" s="33" t="n"/>
      <c r="DF242" s="33" t="n"/>
      <c r="DG242" s="33" t="inlineStr">
        <is>
          <t xml:space="preserve">EQ8 S50 Balanced </t>
        </is>
      </c>
      <c r="DH242" s="33" t="n"/>
      <c r="DI242" s="33" t="n"/>
      <c r="DJ242" s="33" t="n"/>
      <c r="DK242" s="33" t="n"/>
      <c r="DL242" s="33" t="inlineStr">
        <is>
          <t xml:space="preserve">EQ8 S50 Balanced </t>
        </is>
      </c>
      <c r="DM242" s="33" t="n"/>
      <c r="DN242" s="33" t="n"/>
      <c r="DO242" s="33" t="n"/>
      <c r="DP242" s="33" t="n"/>
      <c r="DQ242" s="33" t="inlineStr">
        <is>
          <t xml:space="preserve">EQ8 S50 Balanced </t>
        </is>
      </c>
      <c r="DR242" s="33" t="n"/>
      <c r="DS242" s="33" t="n"/>
      <c r="DT242" s="33" t="n"/>
      <c r="DU242" s="33" t="n"/>
      <c r="DV242" s="33" t="inlineStr">
        <is>
          <t xml:space="preserve">EQ8 S50 Balanced </t>
        </is>
      </c>
      <c r="DW242" s="33" t="n"/>
      <c r="DX242" s="33" t="n"/>
      <c r="DY242" s="33" t="n"/>
      <c r="DZ242" s="33" t="n"/>
      <c r="EA242" s="33" t="inlineStr">
        <is>
          <t xml:space="preserve">EQ8 S50 Balanced </t>
        </is>
      </c>
      <c r="EB242" s="33" t="n"/>
      <c r="EC242" s="33" t="n"/>
      <c r="ED242" s="33" t="n"/>
      <c r="EE242" s="33" t="n"/>
      <c r="EF242" s="33" t="inlineStr">
        <is>
          <t xml:space="preserve">EQ8 S50 Balanced </t>
        </is>
      </c>
      <c r="EG242" s="33" t="n"/>
      <c r="EH242" s="33" t="n"/>
      <c r="EI242" s="33" t="n"/>
      <c r="EJ242" s="33" t="n"/>
      <c r="EK242" s="33" t="inlineStr">
        <is>
          <t xml:space="preserve">EQ8 S50 Balanced </t>
        </is>
      </c>
      <c r="EL242" s="33" t="n"/>
      <c r="EM242" s="33" t="n"/>
      <c r="EN242" s="33" t="n"/>
      <c r="EO242" s="33" t="n"/>
      <c r="EP242" s="33" t="inlineStr">
        <is>
          <t xml:space="preserve">EQ8 S50 Balanced </t>
        </is>
      </c>
      <c r="EQ242" s="33" t="n"/>
      <c r="ER242" s="33" t="n"/>
      <c r="ES242" s="33" t="n"/>
      <c r="ET242" s="33" t="n"/>
      <c r="EU242" s="33" t="inlineStr">
        <is>
          <t xml:space="preserve">EQ8 S50 Balanced </t>
        </is>
      </c>
      <c r="EV242" s="33" t="n"/>
      <c r="EW242" s="33" t="n"/>
      <c r="EX242" s="33" t="n"/>
      <c r="EY242" s="33" t="n"/>
      <c r="EZ242" s="33" t="inlineStr">
        <is>
          <t xml:space="preserve">EQ8 S50 Balanced </t>
        </is>
      </c>
      <c r="FA242" s="33" t="n"/>
      <c r="FB242" s="33" t="n"/>
      <c r="FC242" s="33" t="n"/>
      <c r="FD242" s="33" t="n"/>
      <c r="FE242" s="33" t="inlineStr">
        <is>
          <t xml:space="preserve">EQ8 S50 Balanced </t>
        </is>
      </c>
      <c r="FF242" s="33" t="n"/>
      <c r="FG242" s="33" t="n"/>
      <c r="FH242" s="33" t="n"/>
      <c r="FI242" s="33" t="n"/>
      <c r="FJ242" s="33" t="inlineStr">
        <is>
          <t xml:space="preserve">EQ8 S50 Balanced </t>
        </is>
      </c>
      <c r="FK242" s="33" t="n"/>
      <c r="FL242" s="33" t="n"/>
      <c r="FM242" s="33" t="n"/>
      <c r="FN242" s="33" t="n"/>
      <c r="FO242" s="33" t="inlineStr">
        <is>
          <t xml:space="preserve">EQ8 S50 Balanced </t>
        </is>
      </c>
      <c r="FP242" s="33" t="n"/>
      <c r="FQ242" s="33" t="n"/>
      <c r="FR242" s="33" t="n"/>
      <c r="FS242" s="33" t="n"/>
      <c r="FT242" s="33" t="inlineStr">
        <is>
          <t xml:space="preserve">EQ8 S50 Balanced </t>
        </is>
      </c>
      <c r="FU242" s="33" t="n"/>
      <c r="FV242" s="33" t="n"/>
      <c r="FW242" s="33" t="n"/>
      <c r="FX242" s="33" t="n"/>
      <c r="FY242" s="33" t="inlineStr">
        <is>
          <t xml:space="preserve">EQ8 S50 Balanced </t>
        </is>
      </c>
      <c r="FZ242" s="34" t="n"/>
      <c r="GA242" s="33" t="n"/>
      <c r="GB242" s="33" t="n"/>
      <c r="GC242" s="33" t="n"/>
      <c r="GD242" s="33" t="inlineStr">
        <is>
          <t xml:space="preserve">EQ8 S50 Balanced </t>
        </is>
      </c>
      <c r="GE242" s="34" t="n"/>
      <c r="GF242" s="33" t="n"/>
      <c r="GG242" s="33" t="n"/>
      <c r="GH242" s="33" t="n"/>
      <c r="GI242" s="33" t="inlineStr">
        <is>
          <t xml:space="preserve">EQ8 S50 Balanced </t>
        </is>
      </c>
      <c r="GJ242" s="34" t="n"/>
      <c r="GK242" s="33" t="n"/>
      <c r="GL242" s="33" t="n"/>
      <c r="GM242" s="33" t="n"/>
      <c r="GN242" s="33" t="inlineStr">
        <is>
          <t xml:space="preserve">EQ8 S50 Balanced </t>
        </is>
      </c>
      <c r="GO242" s="34" t="n"/>
      <c r="GP242" s="33" t="n"/>
      <c r="GQ242" s="33" t="n"/>
      <c r="GR242" s="33" t="n"/>
      <c r="GS242" s="33" t="inlineStr">
        <is>
          <t xml:space="preserve">EQ8 S50 Balanced </t>
        </is>
      </c>
      <c r="GT242" s="34" t="n"/>
      <c r="GU242" s="33" t="n"/>
      <c r="GV242" s="33" t="n"/>
      <c r="GW242" s="33" t="n"/>
      <c r="GX242" s="33" t="inlineStr">
        <is>
          <t xml:space="preserve">EQ8 S50 Balanced </t>
        </is>
      </c>
      <c r="GY242" s="34" t="n"/>
      <c r="GZ242" s="33" t="n"/>
      <c r="HA242" s="33" t="n"/>
      <c r="HB242" s="33" t="n"/>
      <c r="HC242" s="33" t="inlineStr">
        <is>
          <t xml:space="preserve">EQ8 S50 Balanced </t>
        </is>
      </c>
      <c r="HD242" s="34" t="n"/>
      <c r="HE242" s="33" t="n"/>
      <c r="HF242" s="33" t="n"/>
      <c r="HG242" s="33" t="n"/>
      <c r="HH242" s="33" t="inlineStr">
        <is>
          <t xml:space="preserve">EQ8 S50 Balanced </t>
        </is>
      </c>
      <c r="HI242" s="34" t="n"/>
      <c r="HJ242" s="33" t="n"/>
      <c r="HK242" s="33" t="n"/>
      <c r="HL242" s="33" t="n"/>
      <c r="HM242" s="33" t="inlineStr">
        <is>
          <t xml:space="preserve">EQ8 S50 Balanced </t>
        </is>
      </c>
      <c r="HN242" s="34" t="n"/>
      <c r="HO242" s="33" t="n"/>
      <c r="HP242" s="33" t="n"/>
      <c r="HQ242" s="33" t="n"/>
      <c r="HR242" s="33" t="inlineStr">
        <is>
          <t xml:space="preserve">EQ8 S50 Balanced </t>
        </is>
      </c>
      <c r="HS242" s="34" t="n"/>
      <c r="HT242" s="33" t="n"/>
      <c r="HU242" s="33" t="n"/>
      <c r="HV242" s="33" t="n"/>
      <c r="HW242" s="33" t="inlineStr">
        <is>
          <t xml:space="preserve">EQ8 S50 Balanced </t>
        </is>
      </c>
      <c r="HX242" s="34" t="n"/>
      <c r="HY242" s="33" t="n"/>
      <c r="HZ242" s="33" t="n"/>
      <c r="IA242" s="33" t="n"/>
      <c r="IB242" s="33" t="inlineStr">
        <is>
          <t xml:space="preserve">EQ8 S50 Balanced </t>
        </is>
      </c>
      <c r="IC242" s="34" t="n"/>
      <c r="ID242" s="33" t="n"/>
      <c r="IE242" s="33" t="n"/>
      <c r="IF242" s="33" t="n"/>
      <c r="IG242" s="33" t="inlineStr">
        <is>
          <t xml:space="preserve">EQ8 S50 Balanced </t>
        </is>
      </c>
      <c r="IH242" s="34" t="n"/>
      <c r="II242" s="33" t="n"/>
      <c r="IJ242" s="33" t="n"/>
      <c r="IK242" s="33" t="n"/>
      <c r="IL242" s="33" t="inlineStr">
        <is>
          <t xml:space="preserve">EQ8 S50 Balanced </t>
        </is>
      </c>
      <c r="IM242" s="34" t="n"/>
      <c r="IN242" s="33" t="n"/>
      <c r="IO242" s="33" t="n"/>
      <c r="IP242" s="33" t="n"/>
      <c r="IQ242" s="33" t="inlineStr">
        <is>
          <t xml:space="preserve">EQ8 S50 Balanced </t>
        </is>
      </c>
      <c r="IR242" s="34" t="n"/>
      <c r="IS242" s="33" t="n"/>
      <c r="IT242" s="33" t="n"/>
      <c r="IU242" s="33" t="n"/>
      <c r="IV242" s="33" t="inlineStr">
        <is>
          <t xml:space="preserve">EQ8 S50 Balanced </t>
        </is>
      </c>
      <c r="IW242" s="34" t="n"/>
      <c r="IX242" s="33" t="n"/>
      <c r="IY242" s="33" t="n"/>
      <c r="IZ242" s="33" t="n"/>
      <c r="JA242" s="33" t="inlineStr">
        <is>
          <t xml:space="preserve">EQ8 S50 Balanced </t>
        </is>
      </c>
      <c r="JB242" s="34" t="n"/>
      <c r="JC242" s="33" t="n"/>
      <c r="JD242" s="33" t="n"/>
      <c r="JE242" s="33" t="n"/>
      <c r="JF242" s="33" t="inlineStr">
        <is>
          <t xml:space="preserve">EQ8 S50 Balanced </t>
        </is>
      </c>
      <c r="JG242" s="34" t="n"/>
      <c r="JH242" s="33" t="n"/>
      <c r="JI242" s="33" t="n"/>
      <c r="JJ242" s="33" t="n"/>
      <c r="JK242" s="33" t="inlineStr">
        <is>
          <t xml:space="preserve">EQ8 S50 Balanced </t>
        </is>
      </c>
      <c r="JL242" s="34" t="n"/>
      <c r="JM242" s="33" t="n"/>
      <c r="JN242" s="33" t="n"/>
      <c r="JO242" s="33" t="n"/>
      <c r="JP242" s="33" t="inlineStr">
        <is>
          <t xml:space="preserve">EQ8 S50 Balanced </t>
        </is>
      </c>
      <c r="JQ242" s="34" t="n"/>
      <c r="JR242" s="33" t="n"/>
      <c r="JS242" s="33" t="n"/>
      <c r="JT242" s="33" t="n"/>
      <c r="JU242" s="33" t="inlineStr">
        <is>
          <t xml:space="preserve">EQ8 S50 Balanced </t>
        </is>
      </c>
      <c r="JV242" s="34" t="n"/>
      <c r="JW242" s="33" t="n"/>
      <c r="JX242" s="33" t="n"/>
      <c r="JY242" s="33" t="n"/>
      <c r="JZ242" s="33" t="inlineStr">
        <is>
          <t xml:space="preserve">EQ8 S50 Balanced </t>
        </is>
      </c>
      <c r="KA242" s="34" t="n"/>
      <c r="KB242" s="33" t="n"/>
      <c r="KC242" s="33" t="n"/>
      <c r="KD242" s="33" t="n"/>
      <c r="KE242" s="33" t="inlineStr">
        <is>
          <t xml:space="preserve">EQ8 S50 Balanced </t>
        </is>
      </c>
      <c r="KF242" s="34" t="n"/>
      <c r="KG242" s="33" t="n"/>
      <c r="KH242" s="33" t="n"/>
      <c r="KI242" s="33" t="n"/>
      <c r="KJ242" s="33" t="inlineStr">
        <is>
          <t xml:space="preserve">EQ8 S50 Balanced </t>
        </is>
      </c>
      <c r="KK242" s="34" t="n"/>
      <c r="KL242" s="33" t="n"/>
      <c r="KM242" s="33" t="n"/>
      <c r="KN242" s="33" t="n"/>
      <c r="KO242" s="33" t="inlineStr">
        <is>
          <t>Dynamic (S50) Balanced</t>
        </is>
      </c>
      <c r="KP242" s="34" t="n"/>
      <c r="KQ242" s="33" t="n"/>
      <c r="KR242" s="33" t="n"/>
      <c r="KS242" s="33" t="n"/>
      <c r="KT242" s="33" t="inlineStr">
        <is>
          <t>Dynamic (S50) Balanced</t>
        </is>
      </c>
      <c r="KU242" s="34" t="n"/>
      <c r="KV242" s="33" t="n"/>
      <c r="KW242" s="33" t="n"/>
      <c r="KX242" s="33" t="n"/>
      <c r="KY242" s="33" t="inlineStr">
        <is>
          <t>Dynamic (S50) Balanced</t>
        </is>
      </c>
      <c r="KZ242" s="34" t="n"/>
      <c r="LA242" s="33" t="n"/>
      <c r="LB242" s="33" t="n"/>
      <c r="LC242" s="33" t="n"/>
      <c r="LD242" s="33" t="inlineStr">
        <is>
          <t>Dynamic (S50) Balanced</t>
        </is>
      </c>
      <c r="LE242" s="34" t="n"/>
      <c r="LF242" s="33" t="n"/>
      <c r="LG242" s="33" t="n"/>
      <c r="LH242" s="33" t="n"/>
      <c r="LI242" s="33" t="inlineStr">
        <is>
          <t>Dynamic (S50) Balanced</t>
        </is>
      </c>
      <c r="LJ242" s="34" t="n"/>
      <c r="LK242" s="33" t="n"/>
      <c r="LL242" s="33" t="n"/>
      <c r="LM242" s="33" t="n"/>
      <c r="LN242" s="33" t="inlineStr">
        <is>
          <t>Dynamic (S50) Balanced</t>
        </is>
      </c>
      <c r="LO242" s="34" t="n"/>
      <c r="LP242" s="33" t="n"/>
      <c r="LQ242" s="33" t="n"/>
      <c r="LR242" s="33" t="n"/>
      <c r="LS242" s="33" t="inlineStr">
        <is>
          <t>Dynamic (S50) Balanced</t>
        </is>
      </c>
      <c r="LT242" s="34" t="n"/>
      <c r="LU242" s="33" t="n"/>
      <c r="LV242" s="33" t="n"/>
      <c r="LW242" s="33" t="n"/>
      <c r="LX242" s="33" t="inlineStr">
        <is>
          <t>Dynamic (S50) Balanced</t>
        </is>
      </c>
      <c r="LY242" s="34" t="n"/>
      <c r="LZ242" s="33" t="n"/>
      <c r="MA242" s="33" t="n"/>
      <c r="MB242" s="33" t="n"/>
      <c r="MC242" s="33" t="inlineStr">
        <is>
          <t>Dynamic (S50) Balanced</t>
        </is>
      </c>
      <c r="MD242" s="34" t="n"/>
      <c r="ME242" s="33" t="n"/>
      <c r="MF242" s="33" t="n"/>
      <c r="MG242" s="33" t="n"/>
      <c r="MH242" s="33" t="inlineStr">
        <is>
          <t>Dynamic (S50) Balanced</t>
        </is>
      </c>
      <c r="MI242" s="34" t="n"/>
      <c r="MJ242" s="33" t="n"/>
      <c r="MK242" s="33" t="n"/>
      <c r="ML242" s="33" t="n"/>
      <c r="MM242" s="33" t="inlineStr">
        <is>
          <t>Dynamic (S50) Balanced</t>
        </is>
      </c>
      <c r="MN242" s="34" t="n"/>
      <c r="MO242" s="33" t="n"/>
      <c r="MP242" s="33" t="n"/>
      <c r="MQ242" s="33" t="n"/>
      <c r="MR242" s="33" t="inlineStr">
        <is>
          <t>Dynamic (S50) Balanced</t>
        </is>
      </c>
      <c r="MS242" s="34" t="n"/>
      <c r="MT242" s="33" t="n"/>
      <c r="MU242" s="33" t="n"/>
      <c r="MV242" s="33" t="n"/>
      <c r="MW242" s="33" t="inlineStr">
        <is>
          <t>Dynamic (S50) Balanced</t>
        </is>
      </c>
      <c r="MX242" s="34" t="n"/>
      <c r="MY242" s="33" t="n"/>
      <c r="MZ242" s="33" t="n"/>
      <c r="NA242" s="33" t="n"/>
      <c r="NB242" s="33" t="inlineStr">
        <is>
          <t>Dynamic (S50) Balanced</t>
        </is>
      </c>
      <c r="NC242" s="41" t="n"/>
      <c r="ND242" s="33" t="n"/>
      <c r="NE242" s="33" t="n"/>
      <c r="NF242" s="33" t="n"/>
      <c r="NG242" s="33" t="inlineStr">
        <is>
          <t>Dynamic (S50) Balanced</t>
        </is>
      </c>
      <c r="NH242" s="41" t="n"/>
      <c r="NI242" s="33" t="n"/>
      <c r="NJ242" s="33" t="n"/>
      <c r="NK242" s="33" t="n"/>
      <c r="NL242" s="33" t="inlineStr">
        <is>
          <t>Dynamic (S50) Balanced</t>
        </is>
      </c>
      <c r="NM242" s="41" t="n"/>
      <c r="NN242" s="33" t="n"/>
      <c r="NO242" s="33" t="n"/>
      <c r="NP242" s="33" t="n"/>
      <c r="NQ242" s="33" t="inlineStr">
        <is>
          <t>Dynamic (S50) Balanced</t>
        </is>
      </c>
      <c r="NR242" s="41" t="n"/>
      <c r="NS242" s="33" t="n"/>
      <c r="NT242" s="33" t="n"/>
      <c r="NU242" s="33" t="n"/>
      <c r="NV242" s="33" t="inlineStr">
        <is>
          <t>Dynamic (S50) Balanced</t>
        </is>
      </c>
      <c r="NW242" s="41" t="n"/>
      <c r="NX242" s="33" t="n"/>
      <c r="NY242" s="33" t="n"/>
      <c r="NZ242" s="33" t="n"/>
      <c r="OA242" s="33" t="inlineStr">
        <is>
          <t>Dynamic (S50) Balanced</t>
        </is>
      </c>
      <c r="OB242" s="41" t="n"/>
      <c r="OC242" s="33" t="n"/>
      <c r="OD242" s="33" t="n"/>
      <c r="OE242" s="33" t="n"/>
      <c r="OF242" s="33" t="inlineStr">
        <is>
          <t>Dynamic (S50) Balanced</t>
        </is>
      </c>
      <c r="OG242" s="41" t="n"/>
      <c r="OH242" s="33" t="n"/>
      <c r="OI242" s="33" t="n"/>
      <c r="OJ242" s="33" t="n"/>
      <c r="OK242" s="33" t="inlineStr">
        <is>
          <t>Dynamic (S50) Balanced</t>
        </is>
      </c>
      <c r="OL242" s="41" t="n"/>
      <c r="OM242" s="33" t="n"/>
      <c r="ON242" s="33" t="n"/>
      <c r="OO242" s="33" t="n"/>
      <c r="OP242" s="33" t="inlineStr">
        <is>
          <t>Dynamic (S50) Balanced</t>
        </is>
      </c>
      <c r="OQ242" s="41" t="n"/>
      <c r="OR242" s="33" t="n"/>
      <c r="OS242" s="33" t="n"/>
      <c r="OT242" s="33" t="n"/>
      <c r="OU242" s="33" t="inlineStr">
        <is>
          <t>Dynamic (S50) Balanced</t>
        </is>
      </c>
      <c r="OV242" s="41" t="n"/>
      <c r="OW242" s="33" t="n"/>
      <c r="OX242" s="33" t="n"/>
      <c r="OY242" s="33" t="n"/>
      <c r="OZ242" s="33" t="inlineStr">
        <is>
          <t>Dynamic (S50) Balanced</t>
        </is>
      </c>
      <c r="PB242" s="33" t="n"/>
      <c r="PC242" s="33" t="n"/>
      <c r="PD242" s="33" t="n"/>
      <c r="PE242" s="33" t="inlineStr">
        <is>
          <t>Dynamic (S50) Balanced</t>
        </is>
      </c>
      <c r="PF242" s="41" t="n"/>
      <c r="PG242" s="33" t="n"/>
      <c r="PH242" s="33" t="n"/>
      <c r="PI242" s="33" t="n"/>
      <c r="PJ242" s="33" t="inlineStr">
        <is>
          <t>Dynamic (S50) Balanced</t>
        </is>
      </c>
      <c r="PK242" s="41" t="n"/>
      <c r="PL242" s="33" t="n"/>
      <c r="PM242" s="33" t="n"/>
      <c r="PN242" s="33" t="n"/>
      <c r="PO242" s="33" t="inlineStr">
        <is>
          <t>Dynamic (S50) Balanced</t>
        </is>
      </c>
      <c r="PP242" s="41" t="n"/>
      <c r="PQ242" s="33" t="n"/>
      <c r="PR242" s="33" t="n"/>
      <c r="PS242" s="33" t="n"/>
      <c r="PT242" s="33" t="inlineStr">
        <is>
          <t>Dynamic (S50) Balanced</t>
        </is>
      </c>
      <c r="PU242" s="41" t="n"/>
      <c r="PV242" s="33" t="n"/>
      <c r="PW242" s="33" t="n"/>
      <c r="PX242" s="33" t="n"/>
      <c r="PY242" s="33" t="inlineStr">
        <is>
          <t>Dynamic (S50) Balanced</t>
        </is>
      </c>
      <c r="PZ242" s="41" t="n"/>
      <c r="QA242" s="33" t="n"/>
      <c r="QB242" s="33" t="n"/>
      <c r="QC242" s="33" t="n"/>
      <c r="QD242" s="33" t="inlineStr">
        <is>
          <t>Dynamic (S50) Balanced</t>
        </is>
      </c>
      <c r="QE242" s="41" t="n"/>
      <c r="QF242" s="33" t="n"/>
      <c r="QG242" s="33" t="n"/>
      <c r="QH242" s="33" t="n"/>
      <c r="QI242" s="33" t="inlineStr">
        <is>
          <t>Dynamic (S50) Balanced</t>
        </is>
      </c>
      <c r="QJ242" s="41" t="n"/>
      <c r="QK242" s="33" t="n"/>
      <c r="QL242" s="33" t="n"/>
      <c r="QM242" s="33" t="n"/>
      <c r="QN242" s="33" t="inlineStr">
        <is>
          <t>Dynamic (S50) Balanced</t>
        </is>
      </c>
      <c r="QO242" s="41" t="n"/>
      <c r="QP242" s="33" t="n"/>
      <c r="QQ242" s="33" t="n"/>
      <c r="QR242" s="33" t="n"/>
      <c r="QS242" s="33" t="inlineStr">
        <is>
          <t>Dynamic (S50) Balanced</t>
        </is>
      </c>
      <c r="QT242" s="41" t="n"/>
      <c r="QU242" s="33" t="n"/>
      <c r="QV242" s="33" t="n"/>
      <c r="QW242" s="33" t="n"/>
      <c r="QX242" s="33" t="inlineStr">
        <is>
          <t>Dynamic (S50) Balanced</t>
        </is>
      </c>
      <c r="QY242" s="41" t="n"/>
      <c r="QZ242" s="33" t="n"/>
      <c r="RA242" s="33" t="n"/>
      <c r="RB242" s="33" t="n"/>
      <c r="RC242" s="33" t="inlineStr">
        <is>
          <t>Dynamic (S50) Balanced</t>
        </is>
      </c>
      <c r="RD242" s="41" t="n"/>
      <c r="RE242" s="33" t="n"/>
      <c r="RF242" s="33" t="n"/>
      <c r="RG242" s="33" t="n"/>
      <c r="RH242" s="33" t="inlineStr">
        <is>
          <t>Dynamic (S50) Balanced</t>
        </is>
      </c>
      <c r="RI242" s="41" t="n"/>
      <c r="RJ242" s="33" t="n"/>
      <c r="RK242" s="33" t="n"/>
      <c r="RM242" s="28" t="inlineStr">
        <is>
          <t>Baseline</t>
        </is>
      </c>
    </row>
    <row r="243">
      <c r="BN243" s="61" t="inlineStr">
        <is>
          <t>SCHB/VTI</t>
        </is>
      </c>
      <c r="BO243" s="49" t="n">
        <v>0.35</v>
      </c>
      <c r="BP243" s="61">
        <f>'ETF MTD'!$K$28/'ETF MTD'!$K$3-1</f>
        <v/>
      </c>
      <c r="BQ243" s="61">
        <f>BO243*BP243</f>
        <v/>
      </c>
      <c r="BR243" s="61" t="n"/>
      <c r="BS243" s="61" t="inlineStr">
        <is>
          <t>SCHB/VTI</t>
        </is>
      </c>
      <c r="BT243" s="49" t="n">
        <v>0.35</v>
      </c>
      <c r="BU243" s="61">
        <f>'ETF MTD'!$K$28/'ETF MTD'!$K$3-1</f>
        <v/>
      </c>
      <c r="BV243" s="61">
        <f>BT243*BU243</f>
        <v/>
      </c>
      <c r="BW243" s="61" t="n"/>
      <c r="BX243" s="61" t="inlineStr">
        <is>
          <t>SCHB/VTI</t>
        </is>
      </c>
      <c r="BY243" s="49" t="n">
        <v>0.35</v>
      </c>
      <c r="BZ243" s="61">
        <f>'ETF MTD'!$K$28/'ETF MTD'!$K$3-1</f>
        <v/>
      </c>
      <c r="CA243" s="61">
        <f>BY243*BZ243</f>
        <v/>
      </c>
      <c r="CB243" s="61" t="n"/>
      <c r="CC243" s="61" t="inlineStr">
        <is>
          <t>SCHB/VTI</t>
        </is>
      </c>
      <c r="CD243" s="49" t="n">
        <v>0.35</v>
      </c>
      <c r="CE243" s="61">
        <f>'ETF MTD'!$K$28/'ETF MTD'!$K$3-1</f>
        <v/>
      </c>
      <c r="CF243" s="61">
        <f>CD243*CE243</f>
        <v/>
      </c>
      <c r="CG243" s="61" t="n"/>
      <c r="CH243" s="61" t="inlineStr">
        <is>
          <t>SCHB/VTI</t>
        </is>
      </c>
      <c r="CI243" s="49" t="n">
        <v>0.35</v>
      </c>
      <c r="CJ243" s="61">
        <f>'ETF MTD'!$K$28/'ETF MTD'!$K$3-1</f>
        <v/>
      </c>
      <c r="CK243" s="61">
        <f>CI243*CJ243</f>
        <v/>
      </c>
      <c r="CL243" s="61" t="n"/>
      <c r="CM243" s="61" t="inlineStr">
        <is>
          <t>SCHB/VTI</t>
        </is>
      </c>
      <c r="CN243" s="49" t="n">
        <v>0.2625</v>
      </c>
      <c r="CO243" s="61">
        <f>'ETF MTD'!$K$28/'ETF MTD'!$K$3-1</f>
        <v/>
      </c>
      <c r="CP243" s="61">
        <f>CN243*CO243</f>
        <v/>
      </c>
      <c r="CQ243" s="61" t="n"/>
      <c r="CR243" s="61" t="inlineStr">
        <is>
          <t>SCHB/VTI</t>
        </is>
      </c>
      <c r="CS243" s="49" t="n">
        <v>0.2625</v>
      </c>
      <c r="CT243" s="61">
        <f>'ETF MTD'!$K$28/'ETF MTD'!$K$3-1</f>
        <v/>
      </c>
      <c r="CU243" s="61">
        <f>CS243*CT243</f>
        <v/>
      </c>
      <c r="CV243" s="61" t="n"/>
      <c r="CW243" s="61" t="inlineStr">
        <is>
          <t>SCHB/VTI</t>
        </is>
      </c>
      <c r="CX243" s="49" t="n">
        <v>0.35</v>
      </c>
      <c r="CY243" s="61">
        <f>'ETF MTD'!$K$28/'ETF MTD'!$K$3-1</f>
        <v/>
      </c>
      <c r="CZ243" s="61">
        <f>CX243*CY243</f>
        <v/>
      </c>
      <c r="DA243" s="61" t="n"/>
      <c r="DB243" s="61" t="inlineStr">
        <is>
          <t>SCHB/VTI</t>
        </is>
      </c>
      <c r="DC243" s="49" t="n">
        <v>0.35</v>
      </c>
      <c r="DD243" s="61">
        <f>'ETF MTD'!$K$28/'ETF MTD'!$K$3-1</f>
        <v/>
      </c>
      <c r="DE243" s="61">
        <f>DC243*DD243</f>
        <v/>
      </c>
      <c r="DF243" s="61" t="n"/>
      <c r="DG243" s="61" t="inlineStr">
        <is>
          <t>SCHB/VTI</t>
        </is>
      </c>
      <c r="DH243" s="49" t="n">
        <v>0.35</v>
      </c>
      <c r="DI243" s="61">
        <f>'ETF MTD'!$K$28/'ETF MTD'!$K$3-1</f>
        <v/>
      </c>
      <c r="DJ243" s="61">
        <f>DH243*DI243</f>
        <v/>
      </c>
      <c r="DK243" s="61" t="n"/>
      <c r="DL243" s="61" t="inlineStr">
        <is>
          <t>SCHB/VTI</t>
        </is>
      </c>
      <c r="DM243" s="49" t="n">
        <v>0.35</v>
      </c>
      <c r="DN243" s="61">
        <f>'ETF MTD'!$K$28/'ETF MTD'!$K$3-1</f>
        <v/>
      </c>
      <c r="DO243" s="61">
        <f>DM243*DN243</f>
        <v/>
      </c>
      <c r="DP243" s="61" t="n"/>
      <c r="DQ243" s="61" t="inlineStr">
        <is>
          <t>SCHB/VTI</t>
        </is>
      </c>
      <c r="DR243" s="49" t="n">
        <v>0.35</v>
      </c>
      <c r="DS243" s="61">
        <f>'ETF MTD'!$K$28/'ETF MTD'!$K$3-1</f>
        <v/>
      </c>
      <c r="DT243" s="61">
        <f>DR243*DS243</f>
        <v/>
      </c>
      <c r="DU243" s="61" t="n"/>
      <c r="DV243" s="61" t="inlineStr">
        <is>
          <t>SCHB/VTI</t>
        </is>
      </c>
      <c r="DW243" s="49" t="n">
        <v>0.2625</v>
      </c>
      <c r="DX243" s="61">
        <f>'ETF MTD'!$K$28/'ETF MTD'!$K$3-1</f>
        <v/>
      </c>
      <c r="DY243" s="61">
        <f>DW243*DX243</f>
        <v/>
      </c>
      <c r="DZ243" s="61" t="n"/>
      <c r="EA243" s="61" t="inlineStr">
        <is>
          <t>SCHB/VTI</t>
        </is>
      </c>
      <c r="EB243" s="49" t="n">
        <v>0.175</v>
      </c>
      <c r="EC243" s="61">
        <f>'ETF MTD'!$K$28/'ETF MTD'!$K$3-1</f>
        <v/>
      </c>
      <c r="ED243" s="61">
        <f>EB243*EC243</f>
        <v/>
      </c>
      <c r="EE243" s="61" t="n"/>
      <c r="EF243" s="61" t="inlineStr">
        <is>
          <t>SCHB/VTI</t>
        </is>
      </c>
      <c r="EG243" s="49" t="n">
        <v>0.175</v>
      </c>
      <c r="EH243" s="61">
        <f>'ETF MTD'!$K$28/'ETF MTD'!$K$3-1</f>
        <v/>
      </c>
      <c r="EI243" s="61">
        <f>EG243*EH243</f>
        <v/>
      </c>
      <c r="EJ243" s="61" t="n"/>
      <c r="EK243" s="61" t="inlineStr">
        <is>
          <t>SCHB/VTI</t>
        </is>
      </c>
      <c r="EL243" s="49" t="n">
        <v>0.175</v>
      </c>
      <c r="EM243" s="61">
        <f>'ETF MTD'!$K$28/'ETF MTD'!$K$3-1</f>
        <v/>
      </c>
      <c r="EN243" s="61">
        <f>EL243*EM243</f>
        <v/>
      </c>
      <c r="EO243" s="61" t="n"/>
      <c r="EP243" s="61" t="inlineStr">
        <is>
          <t>SCHB/VTI</t>
        </is>
      </c>
      <c r="EQ243" s="49" t="n">
        <v>0.2625</v>
      </c>
      <c r="ER243" s="61">
        <f>'ETF MTD'!$K$28/'ETF MTD'!$K$3-1</f>
        <v/>
      </c>
      <c r="ES243" s="61">
        <f>EQ243*ER243</f>
        <v/>
      </c>
      <c r="ET243" s="61" t="n"/>
      <c r="EU243" s="61" t="inlineStr">
        <is>
          <t>SCHB/VTI</t>
        </is>
      </c>
      <c r="EV243" s="49" t="n">
        <v>0.35</v>
      </c>
      <c r="EW243" s="61">
        <f>'ETF MTD'!$K$28/'ETF MTD'!$K$3-1</f>
        <v/>
      </c>
      <c r="EX243" s="61">
        <f>EV243*EW243</f>
        <v/>
      </c>
      <c r="EY243" s="61" t="n"/>
      <c r="EZ243" s="61" t="inlineStr">
        <is>
          <t>SCHB/VTI</t>
        </is>
      </c>
      <c r="FA243" s="49" t="n">
        <v>0.35</v>
      </c>
      <c r="FB243" s="61">
        <f>'ETF MTD'!$K$28/'ETF MTD'!$K$3-1</f>
        <v/>
      </c>
      <c r="FC243" s="61">
        <f>FA243*FB243</f>
        <v/>
      </c>
      <c r="FD243" s="61" t="n"/>
      <c r="FE243" s="61" t="inlineStr">
        <is>
          <t>SCHB/VTI</t>
        </is>
      </c>
      <c r="FF243" s="49" t="n">
        <v>0.2625</v>
      </c>
      <c r="FG243" s="61">
        <f>'ETF MTD'!$K$28/'ETF MTD'!$K$3-1</f>
        <v/>
      </c>
      <c r="FH243" s="61">
        <f>FF243*FG243</f>
        <v/>
      </c>
      <c r="FI243" s="61" t="n"/>
      <c r="FJ243" s="61" t="inlineStr">
        <is>
          <t>SCHB/VTI</t>
        </is>
      </c>
      <c r="FK243" s="49" t="n">
        <v>0.35</v>
      </c>
      <c r="FL243" s="61">
        <f>'ETF MTD'!$K$28/'ETF MTD'!$K$3-1</f>
        <v/>
      </c>
      <c r="FM243" s="61">
        <f>FK243*FL243</f>
        <v/>
      </c>
      <c r="FN243" s="61" t="n"/>
      <c r="FO243" s="61" t="inlineStr">
        <is>
          <t>SCHB/VTI</t>
        </is>
      </c>
      <c r="FP243" s="49" t="n">
        <v>0.35</v>
      </c>
      <c r="FQ243" s="61">
        <f>'ETF MTD'!$K$28/'ETF MTD'!$K$3-1</f>
        <v/>
      </c>
      <c r="FR243" s="61">
        <f>FP243*FQ243</f>
        <v/>
      </c>
      <c r="FS243" s="61" t="n"/>
      <c r="FT243" s="61" t="inlineStr">
        <is>
          <t>SCHB/VTI</t>
        </is>
      </c>
      <c r="FU243" s="49" t="n">
        <v>0.2625</v>
      </c>
      <c r="FV243" s="61">
        <f>'ETF MTD'!$K$28/'ETF MTD'!$K$3-1</f>
        <v/>
      </c>
      <c r="FW243" s="61">
        <f>FU243*FV243</f>
        <v/>
      </c>
      <c r="FX243" s="61" t="n"/>
      <c r="FY243" s="61" t="inlineStr">
        <is>
          <t>SCHB/VTI</t>
        </is>
      </c>
      <c r="FZ243" s="41" t="n">
        <v>0.35</v>
      </c>
      <c r="GA243" s="61">
        <f>'ETF MTD'!$K$28/'ETF MTD'!$K$3-1</f>
        <v/>
      </c>
      <c r="GB243" s="61">
        <f>FZ243*GA243</f>
        <v/>
      </c>
      <c r="GC243" s="61" t="n"/>
      <c r="GD243" s="61" t="inlineStr">
        <is>
          <t>SCHB/VTI</t>
        </is>
      </c>
      <c r="GE243" s="41" t="n">
        <v>0.35</v>
      </c>
      <c r="GF243" s="61">
        <f>'ETF MTD'!$K$28/'ETF MTD'!$K$3-1</f>
        <v/>
      </c>
      <c r="GG243" s="61">
        <f>GE243*GF243</f>
        <v/>
      </c>
      <c r="GH243" s="61" t="n"/>
      <c r="GI243" s="61" t="inlineStr">
        <is>
          <t>SCHB/VTI</t>
        </is>
      </c>
      <c r="GJ243" s="41" t="n">
        <v>0.35</v>
      </c>
      <c r="GK243" s="61">
        <f>'ETF MTD'!$K$28/'ETF MTD'!$K$3-1</f>
        <v/>
      </c>
      <c r="GL243" s="61">
        <f>GJ243*GK243</f>
        <v/>
      </c>
      <c r="GM243" s="61" t="n"/>
      <c r="GN243" s="61" t="inlineStr">
        <is>
          <t>SCHB/VTI</t>
        </is>
      </c>
      <c r="GO243" s="41" t="n">
        <v>0.3875</v>
      </c>
      <c r="GP243" s="61">
        <f>'ETF MTD'!$K$28/'ETF MTD'!$K$3-1</f>
        <v/>
      </c>
      <c r="GQ243" s="61">
        <f>GO243*GP243</f>
        <v/>
      </c>
      <c r="GR243" s="61" t="n"/>
      <c r="GS243" s="61" t="inlineStr">
        <is>
          <t>SCHB/VTI</t>
        </is>
      </c>
      <c r="GT243" s="41" t="n">
        <v>0.35</v>
      </c>
      <c r="GU243" s="61">
        <f>'ETF MTD'!$K$28/'ETF MTD'!$K$3-1</f>
        <v/>
      </c>
      <c r="GV243" s="61">
        <f>GT243*GU243</f>
        <v/>
      </c>
      <c r="GW243" s="61" t="n"/>
      <c r="GX243" s="61" t="inlineStr">
        <is>
          <t>SCHB/VTI</t>
        </is>
      </c>
      <c r="GY243" s="41" t="n">
        <v>0.26</v>
      </c>
      <c r="GZ243" s="61">
        <f>'ETF MTD'!$K$28/'ETF MTD'!$K$3-1</f>
        <v/>
      </c>
      <c r="HA243" s="61">
        <f>GY243*GZ243</f>
        <v/>
      </c>
      <c r="HB243" s="61" t="n"/>
      <c r="HC243" s="61" t="inlineStr">
        <is>
          <t>SCHB/VTI</t>
        </is>
      </c>
      <c r="HD243" s="41" t="n">
        <v>0.175</v>
      </c>
      <c r="HE243" s="61">
        <f>'ETF MTD'!$K$28/'ETF MTD'!$K$3-1</f>
        <v/>
      </c>
      <c r="HF243" s="61">
        <f>HD243*HE243</f>
        <v/>
      </c>
      <c r="HG243" s="61" t="n"/>
      <c r="HH243" s="61" t="inlineStr">
        <is>
          <t>SCHB/VTI</t>
        </is>
      </c>
      <c r="HI243" s="41" t="n">
        <v>0.26</v>
      </c>
      <c r="HJ243" s="61">
        <f>'ETF MTD'!$K$28/'ETF MTD'!$K$3-1</f>
        <v/>
      </c>
      <c r="HK243" s="61">
        <f>HI243*HJ243</f>
        <v/>
      </c>
      <c r="HL243" s="61" t="n"/>
      <c r="HM243" s="61" t="inlineStr">
        <is>
          <t>SCHB/VTI</t>
        </is>
      </c>
      <c r="HN243" s="41" t="n">
        <v>0.385</v>
      </c>
      <c r="HO243" s="61">
        <f>'ETF MTD'!$K$28/'ETF MTD'!$K$3-1</f>
        <v/>
      </c>
      <c r="HP243" s="61">
        <f>HN243*HO243</f>
        <v/>
      </c>
      <c r="HQ243" s="61" t="n"/>
      <c r="HR243" s="61" t="inlineStr">
        <is>
          <t>SCHB/VTI</t>
        </is>
      </c>
      <c r="HS243" s="41" t="n">
        <v>0.385</v>
      </c>
      <c r="HT243" s="61">
        <f>'ETF MTD'!$K$28/'ETF MTD'!$K$3-1</f>
        <v/>
      </c>
      <c r="HU243" s="61">
        <f>HS243*HT243</f>
        <v/>
      </c>
      <c r="HV243" s="61" t="n"/>
      <c r="HW243" s="61" t="inlineStr">
        <is>
          <t>SCHB/VTI</t>
        </is>
      </c>
      <c r="HX243" s="41" t="n">
        <v>0.385</v>
      </c>
      <c r="HY243" s="61">
        <f>'ETF MTD'!$K$28/'ETF MTD'!$K$3-1</f>
        <v/>
      </c>
      <c r="HZ243" s="61">
        <f>HX243*HY243</f>
        <v/>
      </c>
      <c r="IA243" s="61" t="n"/>
      <c r="IB243" s="61" t="inlineStr">
        <is>
          <t>SCHB/VTI</t>
        </is>
      </c>
      <c r="IC243" s="41" t="n">
        <v>0.35</v>
      </c>
      <c r="ID243" s="61">
        <f>'ETF MTD'!$K$28/'ETF MTD'!$K$3-1</f>
        <v/>
      </c>
      <c r="IE243" s="61">
        <f>IC243*ID243</f>
        <v/>
      </c>
      <c r="IF243" s="61" t="n"/>
      <c r="IG243" s="61" t="inlineStr">
        <is>
          <t>SCHB/VTI</t>
        </is>
      </c>
      <c r="IH243" s="41" t="n">
        <v>0.35</v>
      </c>
      <c r="II243" s="61">
        <f>'ETF MTD'!$K$28/'ETF MTD'!$K$3-1</f>
        <v/>
      </c>
      <c r="IJ243" s="61">
        <f>IH243*II243</f>
        <v/>
      </c>
      <c r="IK243" s="61" t="n"/>
      <c r="IL243" s="61" t="inlineStr">
        <is>
          <t>SCHB/VTI</t>
        </is>
      </c>
      <c r="IM243" s="41" t="n">
        <v>0.35</v>
      </c>
      <c r="IN243" s="61">
        <f>'ETF MTD'!$K$28/'ETF MTD'!$K$3-1</f>
        <v/>
      </c>
      <c r="IO243" s="61">
        <f>IM243*IN243</f>
        <v/>
      </c>
      <c r="IP243" s="61" t="n"/>
      <c r="IQ243" s="61" t="inlineStr">
        <is>
          <t>SCHB/VTI</t>
        </is>
      </c>
      <c r="IR243" s="41" t="n">
        <v>0.35</v>
      </c>
      <c r="IS243" s="61">
        <f>'ETF MTD'!$K$28/'ETF MTD'!$K$3-1</f>
        <v/>
      </c>
      <c r="IT243" s="61">
        <f>IR243*IS243</f>
        <v/>
      </c>
      <c r="IU243" s="61" t="n"/>
      <c r="IV243" s="61" t="inlineStr">
        <is>
          <t>SCHB/VTI</t>
        </is>
      </c>
      <c r="IW243" s="41" t="n">
        <v>0.35</v>
      </c>
      <c r="IX243" s="61">
        <f>'ETF MTD'!$K$28/'ETF MTD'!$K$3-1</f>
        <v/>
      </c>
      <c r="IY243" s="61">
        <f>IW243*IX243</f>
        <v/>
      </c>
      <c r="IZ243" s="61" t="n"/>
      <c r="JA243" s="61" t="inlineStr">
        <is>
          <t>SCHB/VTI</t>
        </is>
      </c>
      <c r="JB243" s="41" t="n">
        <v>0.35</v>
      </c>
      <c r="JC243" s="61">
        <f>'ETF MTD'!$K$28/'ETF MTD'!$K$3-1</f>
        <v/>
      </c>
      <c r="JD243" s="61">
        <f>JB243*JC243</f>
        <v/>
      </c>
      <c r="JE243" s="61" t="n"/>
      <c r="JF243" s="61" t="inlineStr">
        <is>
          <t>SCHB/VTI</t>
        </is>
      </c>
      <c r="JG243" s="41" t="n">
        <v>0.35</v>
      </c>
      <c r="JH243" s="61">
        <f>'ETF MTD'!$K$28/'ETF MTD'!$K$3-1</f>
        <v/>
      </c>
      <c r="JI243" s="61">
        <f>JG243*JH243</f>
        <v/>
      </c>
      <c r="JJ243" s="61" t="n"/>
      <c r="JK243" s="61" t="inlineStr">
        <is>
          <t>SCHB/VTI</t>
        </is>
      </c>
      <c r="JL243" s="41" t="n">
        <v>0.35</v>
      </c>
      <c r="JM243" s="61">
        <f>'ETF MTD'!$K$28/'ETF MTD'!$K$3-1</f>
        <v/>
      </c>
      <c r="JN243" s="61">
        <f>JL243*JM243</f>
        <v/>
      </c>
      <c r="JO243" s="61" t="n"/>
      <c r="JP243" s="61" t="inlineStr">
        <is>
          <t>SCHB/VTI</t>
        </is>
      </c>
      <c r="JQ243" s="41" t="n">
        <v>0.35</v>
      </c>
      <c r="JR243" s="61">
        <f>'ETF MTD'!$K$28/'ETF MTD'!$K$3-1</f>
        <v/>
      </c>
      <c r="JS243" s="61">
        <f>JQ243*JR243</f>
        <v/>
      </c>
      <c r="JT243" s="61" t="n"/>
      <c r="JU243" s="61" t="inlineStr">
        <is>
          <t>SCHB/VTI</t>
        </is>
      </c>
      <c r="JV243" s="41" t="n">
        <v>0.35</v>
      </c>
      <c r="JW243" s="61">
        <f>'ETF MTD'!$K$28/'ETF MTD'!$K$3-1</f>
        <v/>
      </c>
      <c r="JX243" s="61">
        <f>JV243*JW243</f>
        <v/>
      </c>
      <c r="JY243" s="61" t="n"/>
      <c r="JZ243" s="32" t="inlineStr">
        <is>
          <t>U.S. Equity</t>
        </is>
      </c>
      <c r="KA243" s="41" t="n">
        <v>0.3875</v>
      </c>
      <c r="KB243" s="61">
        <f>'ETF MTD'!$K$28/'ETF MTD'!$K$3-1</f>
        <v/>
      </c>
      <c r="KC243" s="61">
        <f>KA243*KB243</f>
        <v/>
      </c>
      <c r="KD243" s="61" t="n"/>
      <c r="KE243" s="32" t="inlineStr">
        <is>
          <t>U.S. Equity</t>
        </is>
      </c>
      <c r="KF243" s="41" t="n">
        <v>0.3875</v>
      </c>
      <c r="KG243" s="61">
        <f>'ETF MTD'!$K$28/'ETF MTD'!$K$3-1</f>
        <v/>
      </c>
      <c r="KH243" s="61">
        <f>KF243*KG243</f>
        <v/>
      </c>
      <c r="KI243" s="61" t="n"/>
      <c r="KJ243" s="32" t="inlineStr">
        <is>
          <t>U.S. Equity</t>
        </is>
      </c>
      <c r="KK243" s="41" t="n">
        <v>0.3875</v>
      </c>
      <c r="KL243" s="61">
        <f>'ETF MTD'!$K$28/'ETF MTD'!$K$3-1</f>
        <v/>
      </c>
      <c r="KM243" s="61">
        <f>KK243*KL243</f>
        <v/>
      </c>
      <c r="KN243" s="61" t="n"/>
      <c r="KO243" s="32" t="inlineStr">
        <is>
          <t>U.S. Equity</t>
        </is>
      </c>
      <c r="KP243" s="41" t="n">
        <v>0.3875</v>
      </c>
      <c r="KQ243" s="61">
        <f>'ETF MTD'!$K$28/'ETF MTD'!$K$3-1</f>
        <v/>
      </c>
      <c r="KR243" s="61">
        <f>KP243*KQ243</f>
        <v/>
      </c>
      <c r="KS243" s="61" t="n"/>
      <c r="KT243" s="32" t="inlineStr">
        <is>
          <t>U.S. Equity</t>
        </is>
      </c>
      <c r="KU243" s="41" t="n">
        <v>0.263</v>
      </c>
      <c r="KV243" s="61">
        <f>'ETF MTD'!$K$28/'ETF MTD'!$K$3-1</f>
        <v/>
      </c>
      <c r="KW243" s="61">
        <f>KU243*KV243</f>
        <v/>
      </c>
      <c r="KX243" s="61" t="n"/>
      <c r="KY243" s="32" t="inlineStr">
        <is>
          <t>U.S. Equity</t>
        </is>
      </c>
      <c r="KZ243" s="41" t="n">
        <v>0.263</v>
      </c>
      <c r="LA243" s="61">
        <f>'ETF MTD'!$K$28/'ETF MTD'!$K$3-1</f>
        <v/>
      </c>
      <c r="LB243" s="61">
        <f>KZ243*LA243</f>
        <v/>
      </c>
      <c r="LC243" s="61" t="n"/>
      <c r="LD243" s="32" t="inlineStr">
        <is>
          <t>U.S. Equity</t>
        </is>
      </c>
      <c r="LE243" s="41" t="n">
        <v>0.3875</v>
      </c>
      <c r="LF243" s="61">
        <f>'ETF MTD'!$K$28/'ETF MTD'!$K$3-1</f>
        <v/>
      </c>
      <c r="LG243" s="61">
        <f>LE243*LF243</f>
        <v/>
      </c>
      <c r="LH243" s="61" t="n"/>
      <c r="LI243" s="32" t="inlineStr">
        <is>
          <t>U.S. Equity</t>
        </is>
      </c>
      <c r="LJ243" s="41" t="n">
        <v>0.175</v>
      </c>
      <c r="LK243" s="61">
        <f>'ETF MTD'!$K$28/'ETF MTD'!$K$3-1</f>
        <v/>
      </c>
      <c r="LL243" s="61">
        <f>LJ243*LK243</f>
        <v/>
      </c>
      <c r="LM243" s="61" t="n"/>
      <c r="LN243" s="32" t="inlineStr">
        <is>
          <t>U.S. Equity</t>
        </is>
      </c>
      <c r="LO243" s="41" t="n">
        <v>0.175</v>
      </c>
      <c r="LP243" s="61">
        <f>'ETF MTD'!$K$28/'ETF MTD'!$K$3-1</f>
        <v/>
      </c>
      <c r="LQ243" s="61">
        <f>LO243*LP243</f>
        <v/>
      </c>
      <c r="LR243" s="61" t="n"/>
      <c r="LS243" s="32" t="inlineStr">
        <is>
          <t>U.S. Equity</t>
        </is>
      </c>
      <c r="LT243" s="41" t="n">
        <v>0.175</v>
      </c>
      <c r="LU243" s="61">
        <f>'ETF MTD'!$K$28/'ETF MTD'!$K$3-1</f>
        <v/>
      </c>
      <c r="LV243" s="61">
        <f>LT243*LU243</f>
        <v/>
      </c>
      <c r="LW243" s="61" t="n"/>
      <c r="LX243" s="32" t="inlineStr">
        <is>
          <t>U.S. Equity</t>
        </is>
      </c>
      <c r="LY243" s="41" t="n">
        <v>0.175</v>
      </c>
      <c r="LZ243" s="61">
        <f>'ETF MTD'!$K$28/'ETF MTD'!$K$3-1</f>
        <v/>
      </c>
      <c r="MA243" s="61">
        <f>LY243*LZ243</f>
        <v/>
      </c>
      <c r="MB243" s="61" t="n"/>
      <c r="MC243" s="32" t="inlineStr">
        <is>
          <t>U.S. Equity</t>
        </is>
      </c>
      <c r="MD243" s="41" t="n">
        <v>0.175</v>
      </c>
      <c r="ME243" s="61">
        <f>'ETF MTD'!$K$28/'ETF MTD'!$K$3-1</f>
        <v/>
      </c>
      <c r="MF243" s="61">
        <f>MD243*ME243</f>
        <v/>
      </c>
      <c r="MG243" s="61" t="n"/>
      <c r="MH243" s="32" t="inlineStr">
        <is>
          <t>U.S. Equity</t>
        </is>
      </c>
      <c r="MI243" s="41" t="n">
        <v>0.175</v>
      </c>
      <c r="MJ243" s="61">
        <f>'ETF MTD'!$K$28/'ETF MTD'!$K$3-1</f>
        <v/>
      </c>
      <c r="MK243" s="61">
        <f>MI243*MJ243</f>
        <v/>
      </c>
      <c r="ML243" s="61" t="n"/>
      <c r="MM243" s="32" t="inlineStr">
        <is>
          <t>U.S. Equity</t>
        </is>
      </c>
      <c r="MN243" s="41" t="n">
        <v>0.175</v>
      </c>
      <c r="MO243" s="61">
        <f>'ETF MTD'!$K$28/'ETF MTD'!$K$3-1</f>
        <v/>
      </c>
      <c r="MP243" s="61">
        <f>MN243*MO243</f>
        <v/>
      </c>
      <c r="MQ243" s="33" t="n"/>
      <c r="MR243" s="32" t="inlineStr">
        <is>
          <t>U.S. Equity</t>
        </is>
      </c>
      <c r="MS243" s="41" t="n">
        <v>0.2875</v>
      </c>
      <c r="MT243" s="61">
        <f>'ETF MTD'!$K$28/'ETF MTD'!$K$3-1</f>
        <v/>
      </c>
      <c r="MU243" s="61">
        <f>MS243*MT243</f>
        <v/>
      </c>
      <c r="MV243" s="61" t="n"/>
      <c r="MW243" s="32" t="inlineStr">
        <is>
          <t>U.S. Equity</t>
        </is>
      </c>
      <c r="MX243" s="41" t="n">
        <v>0.175</v>
      </c>
      <c r="MY243" s="61">
        <f>'ETF MTD'!$K$28/'ETF MTD'!$K$3-1</f>
        <v/>
      </c>
      <c r="MZ243" s="61">
        <f>MX243*MY243</f>
        <v/>
      </c>
      <c r="NA243" s="33" t="n"/>
      <c r="NB243" s="32" t="inlineStr">
        <is>
          <t>U.S. Equity</t>
        </is>
      </c>
      <c r="NC243" s="41" t="n">
        <v>0.2625</v>
      </c>
      <c r="ND243" s="61">
        <f>'ETF MTD'!$K$28/'ETF MTD'!$K$3-1</f>
        <v/>
      </c>
      <c r="NE243" s="61">
        <f>NC243*ND243</f>
        <v/>
      </c>
      <c r="NF243" s="33" t="n"/>
      <c r="NG243" s="32" t="inlineStr">
        <is>
          <t>U.S. Equity</t>
        </is>
      </c>
      <c r="NH243" s="41" t="n">
        <v>0.288</v>
      </c>
      <c r="NI243" s="61">
        <f>'ETF MTD'!$K$28/'ETF MTD'!$K$3-1</f>
        <v/>
      </c>
      <c r="NJ243" s="61">
        <f>NH243*NI243</f>
        <v/>
      </c>
      <c r="NK243" s="33" t="n"/>
      <c r="NL243" s="32" t="inlineStr">
        <is>
          <t>U.S. Equity</t>
        </is>
      </c>
      <c r="NM243" s="41" t="n">
        <v>0.2875</v>
      </c>
      <c r="NN243" s="61">
        <f>'ETF MTD'!$K$28/'ETF MTD'!$K$3-1</f>
        <v/>
      </c>
      <c r="NO243" s="61">
        <f>NM243*NN243</f>
        <v/>
      </c>
      <c r="NP243" s="33" t="n"/>
      <c r="NQ243" s="32" t="inlineStr">
        <is>
          <t>U.S. Equity</t>
        </is>
      </c>
      <c r="NR243" s="41" t="n">
        <v>0.375</v>
      </c>
      <c r="NS243" s="61">
        <f>'ETF MTD'!$K$28/'ETF MTD'!$K$3-1</f>
        <v/>
      </c>
      <c r="NT243" s="61">
        <f>NR243*NS243</f>
        <v/>
      </c>
      <c r="NU243" s="33" t="n"/>
      <c r="NV243" s="32" t="inlineStr">
        <is>
          <t>U.S. Equity</t>
        </is>
      </c>
      <c r="NW243" s="41" t="n">
        <v>0.375</v>
      </c>
      <c r="NX243" s="61">
        <f>'ETF MTD'!$K$28/'ETF MTD'!$K$3-1</f>
        <v/>
      </c>
      <c r="NY243" s="61">
        <f>NW243*NX243</f>
        <v/>
      </c>
      <c r="NZ243" s="33" t="n"/>
      <c r="OA243" s="32" t="inlineStr">
        <is>
          <t>U.S. Equity</t>
        </is>
      </c>
      <c r="OB243" s="41" t="n">
        <v>0.375</v>
      </c>
      <c r="OC243" s="61">
        <f>'ETF MTD'!$K$28/'ETF MTD'!$K$3-1</f>
        <v/>
      </c>
      <c r="OD243" s="61">
        <f>OB243*OC243</f>
        <v/>
      </c>
      <c r="OE243" s="33" t="n"/>
      <c r="OF243" s="32" t="inlineStr">
        <is>
          <t>U.S. Equity</t>
        </is>
      </c>
      <c r="OG243" s="41" t="n">
        <v>0.35</v>
      </c>
      <c r="OH243" s="61">
        <f>'ETF MTD'!$K$28/'ETF MTD'!$K$3-1</f>
        <v/>
      </c>
      <c r="OI243" s="61">
        <f>OG243*OH243</f>
        <v/>
      </c>
      <c r="OJ243" s="33" t="n"/>
      <c r="OK243" s="32" t="inlineStr">
        <is>
          <t>U.S. Equity</t>
        </is>
      </c>
      <c r="OL243" s="41" t="n">
        <v>0.395</v>
      </c>
      <c r="OM243" s="61">
        <f>'ETF MTD'!$K$28/'ETF MTD'!$K$3-1</f>
        <v/>
      </c>
      <c r="ON243" s="61">
        <f>OL243*OM243</f>
        <v/>
      </c>
      <c r="OO243" s="33" t="n"/>
      <c r="OP243" s="32" t="inlineStr">
        <is>
          <t>U.S. Equity</t>
        </is>
      </c>
      <c r="OQ243" s="41" t="n">
        <v>0.2625</v>
      </c>
      <c r="OR243" s="61">
        <f>'ETF MTD'!$K$28/'ETF MTD'!$K$3-1</f>
        <v/>
      </c>
      <c r="OS243" s="61">
        <f>OQ243*OR243</f>
        <v/>
      </c>
      <c r="OT243" s="33" t="n"/>
      <c r="OU243" s="32" t="inlineStr">
        <is>
          <t>U.S. Equity</t>
        </is>
      </c>
      <c r="OV243" s="41" t="n">
        <v>0.2625</v>
      </c>
      <c r="OW243" s="61">
        <f>'ETF MTD'!$K$28/'ETF MTD'!$K$3-1</f>
        <v/>
      </c>
      <c r="OX243" s="61">
        <f>OV243*OW243</f>
        <v/>
      </c>
      <c r="OY243" s="33" t="n"/>
      <c r="OZ243" s="32" t="inlineStr">
        <is>
          <t>U.S. Equity</t>
        </is>
      </c>
      <c r="PA243" s="41" t="n">
        <v>0.35</v>
      </c>
      <c r="PB243" s="61">
        <f>'ETF MTD'!$K$28/'ETF MTD'!$K$3-1</f>
        <v/>
      </c>
      <c r="PC243" s="61">
        <f>PA243*PB243</f>
        <v/>
      </c>
      <c r="PD243" s="33" t="n"/>
      <c r="PE243" s="32" t="inlineStr">
        <is>
          <t>U.S. Equity</t>
        </is>
      </c>
      <c r="PF243" s="41" t="n">
        <v>0.35</v>
      </c>
      <c r="PG243" s="61">
        <f>'ETF MTD'!$K$28/'ETF MTD'!$K$3-1</f>
        <v/>
      </c>
      <c r="PH243" s="61">
        <f>PF243*PG243</f>
        <v/>
      </c>
      <c r="PI243" s="33" t="n"/>
      <c r="PJ243" s="32" t="inlineStr">
        <is>
          <t>U.S. Equity</t>
        </is>
      </c>
      <c r="PK243" s="41">
        <f>0.98-SUM(PK244:PK253)</f>
        <v/>
      </c>
      <c r="PL243" s="61">
        <f>'ETF MTD'!$K$28/'ETF MTD'!$K$3-1</f>
        <v/>
      </c>
      <c r="PM243" s="61">
        <f>PK243*PL243</f>
        <v/>
      </c>
      <c r="PN243" s="33" t="n"/>
      <c r="PO243" s="32" t="inlineStr">
        <is>
          <t>U.S. Equity</t>
        </is>
      </c>
      <c r="PP243" s="41">
        <f>0.98-SUM(PP244:PP253)</f>
        <v/>
      </c>
      <c r="PQ243" s="61">
        <f>'ETF MTD'!$K$28/'ETF MTD'!$K$3-1</f>
        <v/>
      </c>
      <c r="PR243" s="61">
        <f>PP243*PQ243</f>
        <v/>
      </c>
      <c r="PS243" s="33" t="n"/>
      <c r="PT243" s="32" t="inlineStr">
        <is>
          <t>U.S. Equity</t>
        </is>
      </c>
      <c r="PU243" s="41">
        <f>0.98-SUM(PU244:PU253)</f>
        <v/>
      </c>
      <c r="PV243" s="61">
        <f>'ETF MTD'!$K$28/'ETF MTD'!$K$3-1</f>
        <v/>
      </c>
      <c r="PW243" s="61">
        <f>PU243*PV243</f>
        <v/>
      </c>
      <c r="PX243" s="33" t="n"/>
      <c r="PY243" s="32" t="inlineStr">
        <is>
          <t>U.S. Equity</t>
        </is>
      </c>
      <c r="PZ243" s="41" t="n">
        <v>0.375</v>
      </c>
      <c r="QA243" s="61">
        <f>'ETF MTD'!$K$28/'ETF MTD'!$K$3-1</f>
        <v/>
      </c>
      <c r="QB243" s="61">
        <f>PZ243*QA243</f>
        <v/>
      </c>
      <c r="QC243" s="33" t="n"/>
      <c r="QD243" s="32" t="inlineStr">
        <is>
          <t>U.S. Equity</t>
        </is>
      </c>
      <c r="QE243" s="41" t="n">
        <v>0.375</v>
      </c>
      <c r="QF243" s="61">
        <f>'ETF MTD'!$K$28/'ETF MTD'!$K$3-1</f>
        <v/>
      </c>
      <c r="QG243" s="61">
        <f>QE243*QF243</f>
        <v/>
      </c>
      <c r="QH243" s="61" t="n"/>
      <c r="QI243" s="32" t="inlineStr">
        <is>
          <t>U.S. Equity</t>
        </is>
      </c>
      <c r="QJ243" s="41" t="n">
        <v>0.362</v>
      </c>
      <c r="QK243" s="61">
        <f>'ETF MTD'!$K$28/'ETF MTD'!$K$3-1</f>
        <v/>
      </c>
      <c r="QL243" s="61">
        <f>QJ243*QK243</f>
        <v/>
      </c>
      <c r="QM243" s="33" t="n"/>
      <c r="QN243" s="32" t="inlineStr">
        <is>
          <t>U.S. Equity</t>
        </is>
      </c>
      <c r="QO243" s="41" t="n">
        <v>0.35</v>
      </c>
      <c r="QP243" s="61">
        <f>'ETF MTD'!$K$28/'ETF MTD'!$K$3-1</f>
        <v/>
      </c>
      <c r="QQ243" s="61">
        <f>QO243*QP243</f>
        <v/>
      </c>
      <c r="QR243" s="33" t="n"/>
      <c r="QS243" s="32" t="inlineStr">
        <is>
          <t>U.S. Equity</t>
        </is>
      </c>
      <c r="QT243" s="41" t="n">
        <v>0.35</v>
      </c>
      <c r="QU243" s="61">
        <f>'ETF MTD'!$K$28/'ETF MTD'!$K$3-1</f>
        <v/>
      </c>
      <c r="QV243" s="61">
        <f>QT243*QU243</f>
        <v/>
      </c>
      <c r="QW243" s="33" t="n"/>
      <c r="QX243" s="32" t="inlineStr">
        <is>
          <t>U.S. Equity</t>
        </is>
      </c>
      <c r="QY243" s="41" t="n">
        <v>0.3500000000000001</v>
      </c>
      <c r="QZ243" s="61">
        <f>'ETF MTD'!$K$28/'ETF MTD'!$K$3-1</f>
        <v/>
      </c>
      <c r="RA243" s="61">
        <f>QY243*QZ243</f>
        <v/>
      </c>
      <c r="RB243" s="33" t="n"/>
      <c r="RC243" s="32" t="inlineStr">
        <is>
          <t>U.S. Equity</t>
        </is>
      </c>
      <c r="RD243" s="41" t="n">
        <v>0.35</v>
      </c>
      <c r="RE243" s="61">
        <f>'ETF MTD'!$K$28/'ETF MTD'!$K$3-1</f>
        <v/>
      </c>
      <c r="RF243" s="61">
        <f>RD243*RE243</f>
        <v/>
      </c>
      <c r="RG243" s="33" t="n"/>
      <c r="RH243" s="32" t="inlineStr">
        <is>
          <t>U.S. Equity</t>
        </is>
      </c>
      <c r="RI243" s="41" t="n">
        <v>0.35</v>
      </c>
      <c r="RJ243" s="61">
        <f>'ETF MTD'!$K$28/'ETF MTD'!$K$3-1</f>
        <v/>
      </c>
      <c r="RK243" s="61">
        <f>RI243*RJ243</f>
        <v/>
      </c>
      <c r="RM243" s="208" t="n">
        <v>0.35</v>
      </c>
      <c r="RN243" s="261">
        <f>RM243*0.5</f>
        <v/>
      </c>
    </row>
    <row r="244">
      <c r="BN244" s="33" t="inlineStr">
        <is>
          <t>SCHF/VEU</t>
        </is>
      </c>
      <c r="BO244" s="49" t="n">
        <v>0.1</v>
      </c>
      <c r="BP244" s="61">
        <f>'ETF MTD'!$VO$28/'ETF MTD'!$VO$3-1</f>
        <v/>
      </c>
      <c r="BQ244" s="61">
        <f>BO244*BP244</f>
        <v/>
      </c>
      <c r="BR244" s="61" t="n"/>
      <c r="BS244" s="33" t="inlineStr">
        <is>
          <t>SCHF/VEU</t>
        </is>
      </c>
      <c r="BT244" s="49" t="n">
        <v>0.1</v>
      </c>
      <c r="BU244" s="61">
        <f>'ETF MTD'!$VO$28/'ETF MTD'!$VO$3-1</f>
        <v/>
      </c>
      <c r="BV244" s="61">
        <f>BT244*BU244</f>
        <v/>
      </c>
      <c r="BW244" s="61" t="n"/>
      <c r="BX244" s="33" t="inlineStr">
        <is>
          <t>SCHF/VEU</t>
        </is>
      </c>
      <c r="BY244" s="49" t="n">
        <v>0.1</v>
      </c>
      <c r="BZ244" s="61">
        <f>'ETF MTD'!$VO$28/'ETF MTD'!$VO$3-1</f>
        <v/>
      </c>
      <c r="CA244" s="61">
        <f>BY244*BZ244</f>
        <v/>
      </c>
      <c r="CB244" s="61" t="n"/>
      <c r="CC244" s="33" t="inlineStr">
        <is>
          <t>SCHF/VEU</t>
        </is>
      </c>
      <c r="CD244" s="49" t="n">
        <v>0.1</v>
      </c>
      <c r="CE244" s="61">
        <f>'ETF MTD'!$VO$28/'ETF MTD'!$VO$3-1</f>
        <v/>
      </c>
      <c r="CF244" s="61">
        <f>CD244*CE244</f>
        <v/>
      </c>
      <c r="CG244" s="61" t="n"/>
      <c r="CH244" s="33" t="inlineStr">
        <is>
          <t>SCHF/VEU</t>
        </is>
      </c>
      <c r="CI244" s="49" t="n">
        <v>0.1</v>
      </c>
      <c r="CJ244" s="61">
        <f>'ETF MTD'!$VO$28/'ETF MTD'!$VO$3-1</f>
        <v/>
      </c>
      <c r="CK244" s="61">
        <f>CI244*CJ244</f>
        <v/>
      </c>
      <c r="CL244" s="61" t="n"/>
      <c r="CM244" s="33" t="inlineStr">
        <is>
          <t>SCHF/VEU</t>
        </is>
      </c>
      <c r="CN244" s="49" t="n">
        <v>0.07500000000000001</v>
      </c>
      <c r="CO244" s="61">
        <f>'ETF MTD'!$VO$28/'ETF MTD'!$VO$3-1</f>
        <v/>
      </c>
      <c r="CP244" s="61">
        <f>CN244*CO244</f>
        <v/>
      </c>
      <c r="CQ244" s="61" t="n"/>
      <c r="CR244" s="33" t="inlineStr">
        <is>
          <t>SCHF/VEU</t>
        </is>
      </c>
      <c r="CS244" s="49" t="n">
        <v>0.1</v>
      </c>
      <c r="CT244" s="61">
        <f>'ETF MTD'!$VO$28/'ETF MTD'!$VO$3-1</f>
        <v/>
      </c>
      <c r="CU244" s="61">
        <f>CS244*CT244</f>
        <v/>
      </c>
      <c r="CV244" s="61" t="n"/>
      <c r="CW244" s="33" t="inlineStr">
        <is>
          <t>SCHF/VEU</t>
        </is>
      </c>
      <c r="CX244" s="49" t="n">
        <v>0.07500000000000001</v>
      </c>
      <c r="CY244" s="61">
        <f>'ETF MTD'!$VO$28/'ETF MTD'!$VO$3-1</f>
        <v/>
      </c>
      <c r="CZ244" s="61">
        <f>CX244*CY244</f>
        <v/>
      </c>
      <c r="DA244" s="61" t="n"/>
      <c r="DB244" s="33" t="inlineStr">
        <is>
          <t>SCHF/VEU</t>
        </is>
      </c>
      <c r="DC244" s="49" t="n">
        <v>0.07500000000000001</v>
      </c>
      <c r="DD244" s="61">
        <f>'ETF MTD'!$VO$28/'ETF MTD'!$VO$3-1</f>
        <v/>
      </c>
      <c r="DE244" s="61">
        <f>DC244*DD244</f>
        <v/>
      </c>
      <c r="DF244" s="61" t="n"/>
      <c r="DG244" s="33" t="inlineStr">
        <is>
          <t>SCHF/VEU</t>
        </is>
      </c>
      <c r="DH244" s="49" t="n">
        <v>0.05</v>
      </c>
      <c r="DI244" s="61">
        <f>'ETF MTD'!$VO$28/'ETF MTD'!$VO$3-1</f>
        <v/>
      </c>
      <c r="DJ244" s="61">
        <f>DH244*DI244</f>
        <v/>
      </c>
      <c r="DK244" s="61" t="n"/>
      <c r="DL244" s="33" t="inlineStr">
        <is>
          <t>SCHF/VEU</t>
        </is>
      </c>
      <c r="DM244" s="49" t="n">
        <v>0.05</v>
      </c>
      <c r="DN244" s="61">
        <f>'ETF MTD'!$VO$28/'ETF MTD'!$VO$3-1</f>
        <v/>
      </c>
      <c r="DO244" s="61">
        <f>DM244*DN244</f>
        <v/>
      </c>
      <c r="DP244" s="61" t="n"/>
      <c r="DQ244" s="33" t="inlineStr">
        <is>
          <t>SCHF/VEU</t>
        </is>
      </c>
      <c r="DR244" s="49" t="n">
        <v>0.05</v>
      </c>
      <c r="DS244" s="61">
        <f>'ETF MTD'!$VO$28/'ETF MTD'!$VO$3-1</f>
        <v/>
      </c>
      <c r="DT244" s="61">
        <f>DR244*DS244</f>
        <v/>
      </c>
      <c r="DU244" s="61" t="n"/>
      <c r="DV244" s="33" t="inlineStr">
        <is>
          <t>SCHF/VEU</t>
        </is>
      </c>
      <c r="DW244" s="49" t="n">
        <v>0.05</v>
      </c>
      <c r="DX244" s="61">
        <f>'ETF MTD'!$VO$28/'ETF MTD'!$VO$3-1</f>
        <v/>
      </c>
      <c r="DY244" s="61">
        <f>DW244*DX244</f>
        <v/>
      </c>
      <c r="DZ244" s="61" t="n"/>
      <c r="EA244" s="33" t="inlineStr">
        <is>
          <t>SCHF/VEU</t>
        </is>
      </c>
      <c r="EB244" s="49" t="n">
        <v>0.05</v>
      </c>
      <c r="EC244" s="61">
        <f>'ETF MTD'!$VO$28/'ETF MTD'!$VO$3-1</f>
        <v/>
      </c>
      <c r="ED244" s="61">
        <f>EB244*EC244</f>
        <v/>
      </c>
      <c r="EE244" s="61" t="n"/>
      <c r="EF244" s="33" t="inlineStr">
        <is>
          <t>SCHF/VEU</t>
        </is>
      </c>
      <c r="EG244" s="49" t="n">
        <v>0.05</v>
      </c>
      <c r="EH244" s="61">
        <f>'ETF MTD'!$VO$28/'ETF MTD'!$VO$3-1</f>
        <v/>
      </c>
      <c r="EI244" s="61">
        <f>EG244*EH244</f>
        <v/>
      </c>
      <c r="EJ244" s="61" t="n"/>
      <c r="EK244" s="33" t="inlineStr">
        <is>
          <t>SCHF/VEU</t>
        </is>
      </c>
      <c r="EL244" s="49" t="n">
        <v>0.05</v>
      </c>
      <c r="EM244" s="61">
        <f>'ETF MTD'!$VO$28/'ETF MTD'!$VO$3-1</f>
        <v/>
      </c>
      <c r="EN244" s="61">
        <f>EL244*EM244</f>
        <v/>
      </c>
      <c r="EO244" s="61" t="n"/>
      <c r="EP244" s="33" t="inlineStr">
        <is>
          <t>SCHF/VEU</t>
        </is>
      </c>
      <c r="EQ244" s="49" t="n">
        <v>0.07500000000000001</v>
      </c>
      <c r="ER244" s="61">
        <f>'ETF MTD'!$VO$28/'ETF MTD'!$VO$3-1</f>
        <v/>
      </c>
      <c r="ES244" s="61">
        <f>EQ244*ER244</f>
        <v/>
      </c>
      <c r="ET244" s="61" t="n"/>
      <c r="EU244" s="33" t="inlineStr">
        <is>
          <t>SCHF/VEU</t>
        </is>
      </c>
      <c r="EV244" s="49" t="n">
        <v>0.07500000000000001</v>
      </c>
      <c r="EW244" s="61">
        <f>'ETF MTD'!$VO$28/'ETF MTD'!$VO$3-1</f>
        <v/>
      </c>
      <c r="EX244" s="61">
        <f>EV244*EW244</f>
        <v/>
      </c>
      <c r="EY244" s="61" t="n"/>
      <c r="EZ244" s="33" t="inlineStr">
        <is>
          <t>SCHF/VEU</t>
        </is>
      </c>
      <c r="FA244" s="49" t="n">
        <v>0.1</v>
      </c>
      <c r="FB244" s="61">
        <f>'ETF MTD'!$VO$28/'ETF MTD'!$VO$3-1</f>
        <v/>
      </c>
      <c r="FC244" s="61">
        <f>FA244*FB244</f>
        <v/>
      </c>
      <c r="FD244" s="61" t="n"/>
      <c r="FE244" s="33" t="inlineStr">
        <is>
          <t>SCHF/VEU</t>
        </is>
      </c>
      <c r="FF244" s="49" t="n">
        <v>0.05</v>
      </c>
      <c r="FG244" s="61">
        <f>'ETF MTD'!$VO$28/'ETF MTD'!$VO$3-1</f>
        <v/>
      </c>
      <c r="FH244" s="61">
        <f>FF244*FG244</f>
        <v/>
      </c>
      <c r="FI244" s="61" t="n"/>
      <c r="FJ244" s="33" t="inlineStr">
        <is>
          <t>SCHF/VEU</t>
        </is>
      </c>
      <c r="FK244" s="49" t="n">
        <v>0.07500000000000001</v>
      </c>
      <c r="FL244" s="61">
        <f>'ETF MTD'!$VO$28/'ETF MTD'!$VO$3-1</f>
        <v/>
      </c>
      <c r="FM244" s="61">
        <f>FK244*FL244</f>
        <v/>
      </c>
      <c r="FN244" s="61" t="n"/>
      <c r="FO244" s="33" t="inlineStr">
        <is>
          <t>SCHF/VEU</t>
        </is>
      </c>
      <c r="FP244" s="49" t="n">
        <v>0.1</v>
      </c>
      <c r="FQ244" s="61">
        <f>'ETF MTD'!$VO$28/'ETF MTD'!$VO$3-1</f>
        <v/>
      </c>
      <c r="FR244" s="61">
        <f>FP244*FQ244</f>
        <v/>
      </c>
      <c r="FS244" s="61" t="n"/>
      <c r="FT244" s="33" t="inlineStr">
        <is>
          <t>SCHF/VEU</t>
        </is>
      </c>
      <c r="FU244" s="49" t="n">
        <v>0.05</v>
      </c>
      <c r="FV244" s="61">
        <f>'ETF MTD'!$VO$28/'ETF MTD'!$VO$3-1</f>
        <v/>
      </c>
      <c r="FW244" s="61">
        <f>FU244*FV244</f>
        <v/>
      </c>
      <c r="FX244" s="61" t="n"/>
      <c r="FY244" s="33" t="inlineStr">
        <is>
          <t>SCHF/VEU</t>
        </is>
      </c>
      <c r="FZ244" s="41" t="n">
        <v>0.08750000000000001</v>
      </c>
      <c r="GA244" s="61">
        <f>'ETF MTD'!$VO$28/'ETF MTD'!$VO$3-1</f>
        <v/>
      </c>
      <c r="GB244" s="61">
        <f>FZ244*GA244</f>
        <v/>
      </c>
      <c r="GC244" s="61" t="n"/>
      <c r="GD244" s="33" t="inlineStr">
        <is>
          <t>SCHF/VEU</t>
        </is>
      </c>
      <c r="GE244" s="41" t="n">
        <v>0.1</v>
      </c>
      <c r="GF244" s="61">
        <f>'ETF MTD'!$VO$28/'ETF MTD'!$VO$3-1</f>
        <v/>
      </c>
      <c r="GG244" s="61">
        <f>GE244*GF244</f>
        <v/>
      </c>
      <c r="GH244" s="61" t="n"/>
      <c r="GI244" s="33" t="inlineStr">
        <is>
          <t>SCHF/VEU</t>
        </is>
      </c>
      <c r="GJ244" s="41" t="n">
        <v>0.1</v>
      </c>
      <c r="GK244" s="61">
        <f>'ETF MTD'!$VO$28/'ETF MTD'!$VO$3-1</f>
        <v/>
      </c>
      <c r="GL244" s="61">
        <f>GJ244*GK244</f>
        <v/>
      </c>
      <c r="GM244" s="61" t="n"/>
      <c r="GN244" s="33" t="inlineStr">
        <is>
          <t>SCHF/VEU</t>
        </is>
      </c>
      <c r="GO244" s="41" t="n">
        <v>0.1</v>
      </c>
      <c r="GP244" s="61">
        <f>'ETF MTD'!$VO$28/'ETF MTD'!$VO$3-1</f>
        <v/>
      </c>
      <c r="GQ244" s="61">
        <f>GO244*GP244</f>
        <v/>
      </c>
      <c r="GR244" s="61" t="n"/>
      <c r="GS244" s="33" t="inlineStr">
        <is>
          <t>SCHF/VEU</t>
        </is>
      </c>
      <c r="GT244" s="41" t="n">
        <v>0.1</v>
      </c>
      <c r="GU244" s="61">
        <f>'ETF MTD'!$VO$28/'ETF MTD'!$VO$3-1</f>
        <v/>
      </c>
      <c r="GV244" s="61">
        <f>GT244*GU244</f>
        <v/>
      </c>
      <c r="GW244" s="61" t="n"/>
      <c r="GX244" s="33" t="inlineStr">
        <is>
          <t>SCHF/VEU</t>
        </is>
      </c>
      <c r="GY244" s="41" t="n">
        <v>0.075</v>
      </c>
      <c r="GZ244" s="61">
        <f>'ETF MTD'!$VO$28/'ETF MTD'!$VO$3-1</f>
        <v/>
      </c>
      <c r="HA244" s="61">
        <f>GY244*GZ244</f>
        <v/>
      </c>
      <c r="HB244" s="61" t="n"/>
      <c r="HC244" s="33" t="inlineStr">
        <is>
          <t>SCHF/VEU</t>
        </is>
      </c>
      <c r="HD244" s="41" t="n">
        <v>0.05</v>
      </c>
      <c r="HE244" s="61">
        <f>'ETF MTD'!$VO$28/'ETF MTD'!$VO$3-1</f>
        <v/>
      </c>
      <c r="HF244" s="61">
        <f>HD244*HE244</f>
        <v/>
      </c>
      <c r="HG244" s="61" t="n"/>
      <c r="HH244" s="33" t="inlineStr">
        <is>
          <t>SCHF/VEU</t>
        </is>
      </c>
      <c r="HI244" s="41" t="n">
        <v>0.05</v>
      </c>
      <c r="HJ244" s="61">
        <f>'ETF MTD'!$VO$28/'ETF MTD'!$VO$3-1</f>
        <v/>
      </c>
      <c r="HK244" s="61">
        <f>HI244*HJ244</f>
        <v/>
      </c>
      <c r="HL244" s="61" t="n"/>
      <c r="HM244" s="33" t="inlineStr">
        <is>
          <t>SCHF/VEU</t>
        </is>
      </c>
      <c r="HN244" s="41" t="n">
        <v>0.075</v>
      </c>
      <c r="HO244" s="61">
        <f>'ETF MTD'!$VO$28/'ETF MTD'!$VO$3-1</f>
        <v/>
      </c>
      <c r="HP244" s="61">
        <f>HN244*HO244</f>
        <v/>
      </c>
      <c r="HQ244" s="61" t="n"/>
      <c r="HR244" s="33" t="inlineStr">
        <is>
          <t>SCHF/VEU</t>
        </is>
      </c>
      <c r="HS244" s="41" t="n">
        <v>0.1</v>
      </c>
      <c r="HT244" s="61">
        <f>'ETF MTD'!$VO$28/'ETF MTD'!$VO$3-1</f>
        <v/>
      </c>
      <c r="HU244" s="61">
        <f>HS244*HT244</f>
        <v/>
      </c>
      <c r="HV244" s="61" t="n"/>
      <c r="HW244" s="33" t="inlineStr">
        <is>
          <t>SCHF/VEU</t>
        </is>
      </c>
      <c r="HX244" s="41" t="n">
        <v>0.1</v>
      </c>
      <c r="HY244" s="61">
        <f>'ETF MTD'!$VO$28/'ETF MTD'!$VO$3-1</f>
        <v/>
      </c>
      <c r="HZ244" s="61">
        <f>HX244*HY244</f>
        <v/>
      </c>
      <c r="IA244" s="61" t="n"/>
      <c r="IB244" s="33" t="inlineStr">
        <is>
          <t>SCHF/VEU</t>
        </is>
      </c>
      <c r="IC244" s="41" t="n">
        <v>0.1</v>
      </c>
      <c r="ID244" s="61">
        <f>'ETF MTD'!$VO$28/'ETF MTD'!$VO$3-1</f>
        <v/>
      </c>
      <c r="IE244" s="61">
        <f>IC244*ID244</f>
        <v/>
      </c>
      <c r="IF244" s="61" t="n"/>
      <c r="IG244" s="33" t="inlineStr">
        <is>
          <t>SCHF/VEU</t>
        </is>
      </c>
      <c r="IH244" s="41" t="n">
        <v>0.1</v>
      </c>
      <c r="II244" s="61">
        <f>'ETF MTD'!$VO$28/'ETF MTD'!$VO$3-1</f>
        <v/>
      </c>
      <c r="IJ244" s="61">
        <f>IH244*II244</f>
        <v/>
      </c>
      <c r="IK244" s="61" t="n"/>
      <c r="IL244" s="33" t="inlineStr">
        <is>
          <t>SCHF/VEU</t>
        </is>
      </c>
      <c r="IM244" s="41" t="n">
        <v>0.1</v>
      </c>
      <c r="IN244" s="61">
        <f>'ETF MTD'!$VO$28/'ETF MTD'!$VO$3-1</f>
        <v/>
      </c>
      <c r="IO244" s="61">
        <f>IM244*IN244</f>
        <v/>
      </c>
      <c r="IP244" s="61" t="n"/>
      <c r="IQ244" s="33" t="inlineStr">
        <is>
          <t>SCHF/VEU</t>
        </is>
      </c>
      <c r="IR244" s="41" t="n">
        <v>0.1</v>
      </c>
      <c r="IS244" s="61">
        <f>'ETF MTD'!$VO$28/'ETF MTD'!$VO$3-1</f>
        <v/>
      </c>
      <c r="IT244" s="61">
        <f>IR244*IS244</f>
        <v/>
      </c>
      <c r="IU244" s="61" t="n"/>
      <c r="IV244" s="33" t="inlineStr">
        <is>
          <t>SCHF/VEU</t>
        </is>
      </c>
      <c r="IW244" s="41" t="n">
        <v>0.1</v>
      </c>
      <c r="IX244" s="61">
        <f>'ETF MTD'!$VO$28/'ETF MTD'!$VO$3-1</f>
        <v/>
      </c>
      <c r="IY244" s="61">
        <f>IW244*IX244</f>
        <v/>
      </c>
      <c r="IZ244" s="61" t="n"/>
      <c r="JA244" s="33" t="inlineStr">
        <is>
          <t>SCHF/VEU</t>
        </is>
      </c>
      <c r="JB244" s="41" t="n">
        <v>0.1</v>
      </c>
      <c r="JC244" s="61">
        <f>'ETF MTD'!$VO$28/'ETF MTD'!$VO$3-1</f>
        <v/>
      </c>
      <c r="JD244" s="61">
        <f>JB244*JC244</f>
        <v/>
      </c>
      <c r="JE244" s="61" t="n"/>
      <c r="JF244" s="33" t="inlineStr">
        <is>
          <t>SCHF/VEU</t>
        </is>
      </c>
      <c r="JG244" s="41" t="n">
        <v>0.1</v>
      </c>
      <c r="JH244" s="61">
        <f>'ETF MTD'!$VO$28/'ETF MTD'!$VO$3-1</f>
        <v/>
      </c>
      <c r="JI244" s="61">
        <f>JG244*JH244</f>
        <v/>
      </c>
      <c r="JJ244" s="61" t="n"/>
      <c r="JK244" s="33" t="inlineStr">
        <is>
          <t>SCHF/VEU</t>
        </is>
      </c>
      <c r="JL244" s="41" t="n">
        <v>0.1</v>
      </c>
      <c r="JM244" s="61">
        <f>'ETF MTD'!$VO$28/'ETF MTD'!$VO$3-1</f>
        <v/>
      </c>
      <c r="JN244" s="61">
        <f>JL244*JM244</f>
        <v/>
      </c>
      <c r="JO244" s="61" t="n"/>
      <c r="JP244" s="33" t="inlineStr">
        <is>
          <t>SCHF/VEU</t>
        </is>
      </c>
      <c r="JQ244" s="41" t="n">
        <v>0.1</v>
      </c>
      <c r="JR244" s="61">
        <f>'ETF MTD'!$VO$28/'ETF MTD'!$VO$3-1</f>
        <v/>
      </c>
      <c r="JS244" s="61">
        <f>JQ244*JR244</f>
        <v/>
      </c>
      <c r="JT244" s="61" t="n"/>
      <c r="JU244" s="33" t="inlineStr">
        <is>
          <t>SCHF/VEU</t>
        </is>
      </c>
      <c r="JV244" s="41" t="n">
        <v>0.1</v>
      </c>
      <c r="JW244" s="61">
        <f>'ETF MTD'!$VO$28/'ETF MTD'!$VO$3-1</f>
        <v/>
      </c>
      <c r="JX244" s="61">
        <f>JV244*JW244</f>
        <v/>
      </c>
      <c r="JY244" s="61" t="n"/>
      <c r="JZ244" t="inlineStr">
        <is>
          <t>Foreign Developed</t>
        </is>
      </c>
      <c r="KA244" s="41" t="n">
        <v>0.07500000000000001</v>
      </c>
      <c r="KB244" s="61">
        <f>'ETF MTD'!$VO$28/'ETF MTD'!$VO$3-1</f>
        <v/>
      </c>
      <c r="KC244" s="61">
        <f>KA244*KB244</f>
        <v/>
      </c>
      <c r="KD244" s="61" t="n"/>
      <c r="KE244" t="inlineStr">
        <is>
          <t>Foreign Developed</t>
        </is>
      </c>
      <c r="KF244" s="41" t="n">
        <v>0.07500000000000001</v>
      </c>
      <c r="KG244" s="61">
        <f>'ETF MTD'!$VO$28/'ETF MTD'!$VO$3-1</f>
        <v/>
      </c>
      <c r="KH244" s="61">
        <f>KF244*KG244</f>
        <v/>
      </c>
      <c r="KI244" s="61" t="n"/>
      <c r="KJ244" t="inlineStr">
        <is>
          <t>Foreign Developed</t>
        </is>
      </c>
      <c r="KK244" s="41" t="n">
        <v>0.07500000000000001</v>
      </c>
      <c r="KL244" s="61">
        <f>'ETF MTD'!$VO$28/'ETF MTD'!$VO$3-1</f>
        <v/>
      </c>
      <c r="KM244" s="61">
        <f>KK244*KL244</f>
        <v/>
      </c>
      <c r="KN244" s="61" t="n"/>
      <c r="KO244" t="inlineStr">
        <is>
          <t>Foreign Developed</t>
        </is>
      </c>
      <c r="KP244" s="41" t="n">
        <v>0.07500000000000001</v>
      </c>
      <c r="KQ244" s="61">
        <f>'ETF MTD'!$VO$28/'ETF MTD'!$VO$3-1</f>
        <v/>
      </c>
      <c r="KR244" s="61">
        <f>KP244*KQ244</f>
        <v/>
      </c>
      <c r="KS244" s="61" t="n"/>
      <c r="KT244" t="inlineStr">
        <is>
          <t>Foreign Developed</t>
        </is>
      </c>
      <c r="KU244" s="41" t="n">
        <v>0.05</v>
      </c>
      <c r="KV244" s="61">
        <f>'ETF MTD'!$VO$28/'ETF MTD'!$VO$3-1</f>
        <v/>
      </c>
      <c r="KW244" s="61">
        <f>KU244*KV244</f>
        <v/>
      </c>
      <c r="KX244" s="61" t="n"/>
      <c r="KY244" t="inlineStr">
        <is>
          <t>Foreign Developed</t>
        </is>
      </c>
      <c r="KZ244" s="41" t="n">
        <v>0.05</v>
      </c>
      <c r="LA244" s="61">
        <f>'ETF MTD'!$VO$28/'ETF MTD'!$VO$3-1</f>
        <v/>
      </c>
      <c r="LB244" s="61">
        <f>KZ244*LA244</f>
        <v/>
      </c>
      <c r="LC244" s="61" t="n"/>
      <c r="LD244" t="inlineStr">
        <is>
          <t>Foreign Developed</t>
        </is>
      </c>
      <c r="LE244" s="41" t="n">
        <v>0.05</v>
      </c>
      <c r="LF244" s="61">
        <f>'ETF MTD'!$VO$28/'ETF MTD'!$VO$3-1</f>
        <v/>
      </c>
      <c r="LG244" s="61">
        <f>LE244*LF244</f>
        <v/>
      </c>
      <c r="LH244" s="61" t="n"/>
      <c r="LI244" t="inlineStr">
        <is>
          <t>Foreign Developed</t>
        </is>
      </c>
      <c r="LJ244" s="41" t="n">
        <v>0.05</v>
      </c>
      <c r="LK244" s="61">
        <f>'ETF MTD'!$VO$28/'ETF MTD'!$VO$3-1</f>
        <v/>
      </c>
      <c r="LL244" s="61">
        <f>LJ244*LK244</f>
        <v/>
      </c>
      <c r="LM244" s="61" t="n"/>
      <c r="LN244" t="inlineStr">
        <is>
          <t>Foreign Developed</t>
        </is>
      </c>
      <c r="LO244" s="41" t="n">
        <v>0.05</v>
      </c>
      <c r="LP244" s="61">
        <f>'ETF MTD'!$VO$28/'ETF MTD'!$VO$3-1</f>
        <v/>
      </c>
      <c r="LQ244" s="61">
        <f>LO244*LP244</f>
        <v/>
      </c>
      <c r="LR244" s="61" t="n"/>
      <c r="LS244" t="inlineStr">
        <is>
          <t>Foreign Developed</t>
        </is>
      </c>
      <c r="LT244" s="41" t="n">
        <v>0.05</v>
      </c>
      <c r="LU244" s="61">
        <f>'ETF MTD'!$VO$28/'ETF MTD'!$VO$3-1</f>
        <v/>
      </c>
      <c r="LV244" s="61">
        <f>LT244*LU244</f>
        <v/>
      </c>
      <c r="LW244" s="61" t="n"/>
      <c r="LX244" t="inlineStr">
        <is>
          <t>Foreign Developed</t>
        </is>
      </c>
      <c r="LY244" s="41" t="n">
        <v>0.05</v>
      </c>
      <c r="LZ244" s="61">
        <f>'ETF MTD'!$VO$28/'ETF MTD'!$VO$3-1</f>
        <v/>
      </c>
      <c r="MA244" s="61">
        <f>LY244*LZ244</f>
        <v/>
      </c>
      <c r="MB244" s="61" t="n"/>
      <c r="MC244" t="inlineStr">
        <is>
          <t>Foreign Developed</t>
        </is>
      </c>
      <c r="MD244" s="41" t="n">
        <v>0.05</v>
      </c>
      <c r="ME244" s="61">
        <f>'ETF MTD'!$VO$28/'ETF MTD'!$VO$3-1</f>
        <v/>
      </c>
      <c r="MF244" s="61">
        <f>MD244*ME244</f>
        <v/>
      </c>
      <c r="MG244" s="61" t="n"/>
      <c r="MH244" t="inlineStr">
        <is>
          <t>Foreign Developed</t>
        </is>
      </c>
      <c r="MI244" s="41" t="n">
        <v>0.05</v>
      </c>
      <c r="MJ244" s="61">
        <f>'ETF MTD'!$VO$28/'ETF MTD'!$VO$3-1</f>
        <v/>
      </c>
      <c r="MK244" s="61">
        <f>MI244*MJ244</f>
        <v/>
      </c>
      <c r="ML244" s="61" t="n"/>
      <c r="MM244" t="inlineStr">
        <is>
          <t>Foreign Developed</t>
        </is>
      </c>
      <c r="MN244" s="41" t="n">
        <v>0.05</v>
      </c>
      <c r="MO244" s="61">
        <f>'ETF MTD'!$VO$28/'ETF MTD'!$VO$3-1</f>
        <v/>
      </c>
      <c r="MP244" s="61">
        <f>MN244*MO244</f>
        <v/>
      </c>
      <c r="MQ244" s="33" t="n"/>
      <c r="MR244" t="inlineStr">
        <is>
          <t>Foreign Developed</t>
        </is>
      </c>
      <c r="MS244" s="41" t="n">
        <v>0.08750000000000001</v>
      </c>
      <c r="MT244" s="61">
        <f>'ETF MTD'!$VO$28/'ETF MTD'!$VO$3-1</f>
        <v/>
      </c>
      <c r="MU244" s="61">
        <f>MS244*MT244</f>
        <v/>
      </c>
      <c r="MV244" s="61" t="n"/>
      <c r="MW244" t="inlineStr">
        <is>
          <t>Foreign Developed</t>
        </is>
      </c>
      <c r="MX244" s="41" t="n">
        <v>0.08749999999999999</v>
      </c>
      <c r="MY244" s="61">
        <f>'ETF MTD'!$VO$28/'ETF MTD'!$VO$3-1</f>
        <v/>
      </c>
      <c r="MZ244" s="61">
        <f>MX244*MY244</f>
        <v/>
      </c>
      <c r="NA244" s="33" t="n"/>
      <c r="NB244" t="inlineStr">
        <is>
          <t>Foreign Developed</t>
        </is>
      </c>
      <c r="NC244" s="41" t="n">
        <v>0.1</v>
      </c>
      <c r="ND244" s="61">
        <f>'ETF MTD'!$VO$28/'ETF MTD'!$VO$3-1</f>
        <v/>
      </c>
      <c r="NE244" s="61">
        <f>NC244*ND244</f>
        <v/>
      </c>
      <c r="NF244" s="33" t="n"/>
      <c r="NG244" t="inlineStr">
        <is>
          <t>Foreign Developed</t>
        </is>
      </c>
      <c r="NH244" s="41" t="n">
        <v>0.113</v>
      </c>
      <c r="NI244" s="61">
        <f>'ETF MTD'!$VO$28/'ETF MTD'!$VO$3-1</f>
        <v/>
      </c>
      <c r="NJ244" s="61">
        <f>NH244*NI244</f>
        <v/>
      </c>
      <c r="NK244" s="33" t="n"/>
      <c r="NL244" t="inlineStr">
        <is>
          <t>Foreign Developed</t>
        </is>
      </c>
      <c r="NM244" s="41" t="n">
        <v>0.1125</v>
      </c>
      <c r="NN244" s="61">
        <f>'ETF MTD'!$VO$28/'ETF MTD'!$VO$3-1</f>
        <v/>
      </c>
      <c r="NO244" s="61">
        <f>NM244*NN244</f>
        <v/>
      </c>
      <c r="NP244" s="33" t="n"/>
      <c r="NQ244" t="inlineStr">
        <is>
          <t>Foreign Developed</t>
        </is>
      </c>
      <c r="NR244" s="41" t="n">
        <v>0.1125</v>
      </c>
      <c r="NS244" s="61">
        <f>'ETF MTD'!$VO$28/'ETF MTD'!$VO$3-1</f>
        <v/>
      </c>
      <c r="NT244" s="61">
        <f>NR244*NS244</f>
        <v/>
      </c>
      <c r="NU244" s="33" t="n"/>
      <c r="NV244" t="inlineStr">
        <is>
          <t>Foreign Developed</t>
        </is>
      </c>
      <c r="NW244" s="41" t="n">
        <v>0.1125</v>
      </c>
      <c r="NX244" s="61">
        <f>'ETF MTD'!$VO$28/'ETF MTD'!$VO$3-1</f>
        <v/>
      </c>
      <c r="NY244" s="61">
        <f>NW244*NX244</f>
        <v/>
      </c>
      <c r="NZ244" s="33" t="n"/>
      <c r="OA244" t="inlineStr">
        <is>
          <t>Foreign Developed</t>
        </is>
      </c>
      <c r="OB244" s="41" t="n">
        <v>0.1</v>
      </c>
      <c r="OC244" s="61">
        <f>'ETF MTD'!$VO$28/'ETF MTD'!$VO$3-1</f>
        <v/>
      </c>
      <c r="OD244" s="61">
        <f>OB244*OC244</f>
        <v/>
      </c>
      <c r="OE244" s="33" t="n"/>
      <c r="OF244" t="inlineStr">
        <is>
          <t>Foreign Developed</t>
        </is>
      </c>
      <c r="OG244" s="41" t="n">
        <v>0.1</v>
      </c>
      <c r="OH244" s="61">
        <f>'ETF MTD'!$VO$28/'ETF MTD'!$VO$3-1</f>
        <v/>
      </c>
      <c r="OI244" s="61">
        <f>OG244*OH244</f>
        <v/>
      </c>
      <c r="OJ244" s="33" t="n"/>
      <c r="OK244" t="inlineStr">
        <is>
          <t>Foreign Developed</t>
        </is>
      </c>
      <c r="OL244" s="41" t="n">
        <v>0.075</v>
      </c>
      <c r="OM244" s="61">
        <f>'ETF MTD'!$VO$28/'ETF MTD'!$VO$3-1</f>
        <v/>
      </c>
      <c r="ON244" s="61">
        <f>OL244*OM244</f>
        <v/>
      </c>
      <c r="OO244" s="33" t="n"/>
      <c r="OP244" t="inlineStr">
        <is>
          <t>Foreign Developed</t>
        </is>
      </c>
      <c r="OQ244" s="41" t="n">
        <v>0.075</v>
      </c>
      <c r="OR244" s="61">
        <f>'ETF MTD'!$VO$28/'ETF MTD'!$VO$3-1</f>
        <v/>
      </c>
      <c r="OS244" s="61">
        <f>OQ244*OR244</f>
        <v/>
      </c>
      <c r="OT244" s="33" t="n"/>
      <c r="OU244" t="inlineStr">
        <is>
          <t>Foreign Developed</t>
        </is>
      </c>
      <c r="OV244" s="41" t="n">
        <v>0.05</v>
      </c>
      <c r="OW244" s="61">
        <f>'ETF MTD'!$VO$28/'ETF MTD'!$VO$3-1</f>
        <v/>
      </c>
      <c r="OX244" s="61">
        <f>OV244*OW244</f>
        <v/>
      </c>
      <c r="OY244" s="33" t="n"/>
      <c r="OZ244" t="inlineStr">
        <is>
          <t>Foreign Developed</t>
        </is>
      </c>
      <c r="PA244" s="41" t="n">
        <v>0.075</v>
      </c>
      <c r="PB244" s="61">
        <f>'ETF MTD'!$VO$28/'ETF MTD'!$VO$3-1</f>
        <v/>
      </c>
      <c r="PC244" s="61">
        <f>PA244*PB244</f>
        <v/>
      </c>
      <c r="PD244" s="33" t="n"/>
      <c r="PE244" t="inlineStr">
        <is>
          <t>Foreign Developed</t>
        </is>
      </c>
      <c r="PF244" s="41" t="n">
        <v>0.095</v>
      </c>
      <c r="PG244" s="61">
        <f>'ETF MTD'!$VO$28/'ETF MTD'!$VO$3-1</f>
        <v/>
      </c>
      <c r="PH244" s="61">
        <f>PF244*PG244</f>
        <v/>
      </c>
      <c r="PI244" s="33" t="n"/>
      <c r="PJ244" t="inlineStr">
        <is>
          <t>Foreign Developed</t>
        </is>
      </c>
      <c r="PK244" s="41" t="n">
        <v>0.1</v>
      </c>
      <c r="PL244" s="61">
        <f>'ETF MTD'!$VO$28/'ETF MTD'!$VO$3-1</f>
        <v/>
      </c>
      <c r="PM244" s="61">
        <f>PK244*PL244</f>
        <v/>
      </c>
      <c r="PN244" s="33" t="n"/>
      <c r="PO244" t="inlineStr">
        <is>
          <t>Foreign Developed</t>
        </is>
      </c>
      <c r="PP244" s="41" t="n">
        <v>0.1</v>
      </c>
      <c r="PQ244" s="61">
        <f>'ETF MTD'!$VO$28/'ETF MTD'!$VO$3-1</f>
        <v/>
      </c>
      <c r="PR244" s="61">
        <f>PP244*PQ244</f>
        <v/>
      </c>
      <c r="PS244" s="33" t="n"/>
      <c r="PT244" t="inlineStr">
        <is>
          <t>Foreign Developed</t>
        </is>
      </c>
      <c r="PU244" s="41" t="n">
        <v>0.1</v>
      </c>
      <c r="PV244" s="61">
        <f>'ETF MTD'!$VO$28/'ETF MTD'!$VO$3-1</f>
        <v/>
      </c>
      <c r="PW244" s="61">
        <f>PU244*PV244</f>
        <v/>
      </c>
      <c r="PX244" s="33" t="n"/>
      <c r="PY244" t="inlineStr">
        <is>
          <t>Foreign Developed</t>
        </is>
      </c>
      <c r="PZ244" s="41" t="n">
        <v>0.1</v>
      </c>
      <c r="QA244" s="61">
        <f>'ETF MTD'!$VO$28/'ETF MTD'!$VO$3-1</f>
        <v/>
      </c>
      <c r="QB244" s="61">
        <f>PZ244*QA244</f>
        <v/>
      </c>
      <c r="QC244" s="33" t="n"/>
      <c r="QD244" t="inlineStr">
        <is>
          <t>Foreign Developed</t>
        </is>
      </c>
      <c r="QE244" s="41" t="n">
        <v>0.1</v>
      </c>
      <c r="QF244" s="61">
        <f>'ETF MTD'!$VO$28/'ETF MTD'!$VO$3-1</f>
        <v/>
      </c>
      <c r="QG244" s="61">
        <f>QE244*QF244</f>
        <v/>
      </c>
      <c r="QH244" s="61" t="n"/>
      <c r="QI244" t="inlineStr">
        <is>
          <t>Foreign Developed</t>
        </is>
      </c>
      <c r="QJ244" s="41" t="n">
        <v>0.1</v>
      </c>
      <c r="QK244" s="61">
        <f>'ETF MTD'!$VO$28/'ETF MTD'!$VO$3-1</f>
        <v/>
      </c>
      <c r="QL244" s="61">
        <f>QJ244*QK244</f>
        <v/>
      </c>
      <c r="QM244" s="33" t="n"/>
      <c r="QN244" t="inlineStr">
        <is>
          <t>Foreign Developed</t>
        </is>
      </c>
      <c r="QO244" s="41" t="n">
        <v>0.1</v>
      </c>
      <c r="QP244" s="61">
        <f>'ETF MTD'!$VO$28/'ETF MTD'!$VO$3-1</f>
        <v/>
      </c>
      <c r="QQ244" s="61">
        <f>QO244*QP244</f>
        <v/>
      </c>
      <c r="QR244" s="33" t="n"/>
      <c r="QS244" t="inlineStr">
        <is>
          <t>Foreign Developed</t>
        </is>
      </c>
      <c r="QT244" s="41" t="n">
        <v>0.1</v>
      </c>
      <c r="QU244" s="61">
        <f>'ETF MTD'!$VO$28/'ETF MTD'!$VO$3-1</f>
        <v/>
      </c>
      <c r="QV244" s="61">
        <f>QT244*QU244</f>
        <v/>
      </c>
      <c r="QW244" s="33" t="n"/>
      <c r="QX244" t="inlineStr">
        <is>
          <t>Foreign Developed</t>
        </is>
      </c>
      <c r="QY244" s="41" t="n">
        <v>0.1</v>
      </c>
      <c r="QZ244" s="61">
        <f>'ETF MTD'!$VO$28/'ETF MTD'!$VO$3-1</f>
        <v/>
      </c>
      <c r="RA244" s="61">
        <f>QY244*QZ244</f>
        <v/>
      </c>
      <c r="RB244" s="33" t="n"/>
      <c r="RC244" t="inlineStr">
        <is>
          <t>Foreign Developed</t>
        </is>
      </c>
      <c r="RD244" s="41" t="n">
        <v>0.1</v>
      </c>
      <c r="RE244" s="61">
        <f>'ETF MTD'!$VO$28/'ETF MTD'!$VO$3-1</f>
        <v/>
      </c>
      <c r="RF244" s="61">
        <f>RD244*RE244</f>
        <v/>
      </c>
      <c r="RG244" s="33" t="n"/>
      <c r="RH244" t="inlineStr">
        <is>
          <t>Foreign Developed</t>
        </is>
      </c>
      <c r="RI244" s="41" t="n">
        <v>0.075</v>
      </c>
      <c r="RJ244" s="61">
        <f>'ETF MTD'!$VO$28/'ETF MTD'!$VO$3-1</f>
        <v/>
      </c>
      <c r="RK244" s="61">
        <f>RI244*RJ244</f>
        <v/>
      </c>
      <c r="RM244" s="208" t="n">
        <v>0.1</v>
      </c>
      <c r="RN244" s="261">
        <f>RM244*0.5</f>
        <v/>
      </c>
    </row>
    <row r="245">
      <c r="BN245" s="33" t="inlineStr">
        <is>
          <t>SCHE/VWO</t>
        </is>
      </c>
      <c r="BO245" s="49" t="n">
        <v>0.05</v>
      </c>
      <c r="BP245" s="61">
        <f>'ETF MTD'!$PU$28/'ETF MTD'!$PU$3-1</f>
        <v/>
      </c>
      <c r="BQ245" s="61">
        <f>BO245*BP245</f>
        <v/>
      </c>
      <c r="BR245" s="61" t="n"/>
      <c r="BS245" s="33" t="inlineStr">
        <is>
          <t>SCHE/VWO</t>
        </is>
      </c>
      <c r="BT245" s="49" t="n">
        <v>0.05</v>
      </c>
      <c r="BU245" s="61">
        <f>'ETF MTD'!$PU$28/'ETF MTD'!$PU$3-1</f>
        <v/>
      </c>
      <c r="BV245" s="61">
        <f>BT245*BU245</f>
        <v/>
      </c>
      <c r="BW245" s="61" t="n"/>
      <c r="BX245" s="33" t="inlineStr">
        <is>
          <t>SCHE/VWO</t>
        </is>
      </c>
      <c r="BY245" s="49" t="n">
        <v>0.05</v>
      </c>
      <c r="BZ245" s="61">
        <f>'ETF MTD'!$PU$28/'ETF MTD'!$PU$3-1</f>
        <v/>
      </c>
      <c r="CA245" s="61">
        <f>BY245*BZ245</f>
        <v/>
      </c>
      <c r="CB245" s="61" t="n"/>
      <c r="CC245" s="33" t="inlineStr">
        <is>
          <t>SCHE/VWO</t>
        </is>
      </c>
      <c r="CD245" s="49" t="n">
        <v>0.05</v>
      </c>
      <c r="CE245" s="61">
        <f>'ETF MTD'!$PU$28/'ETF MTD'!$PU$3-1</f>
        <v/>
      </c>
      <c r="CF245" s="61">
        <f>CD245*CE245</f>
        <v/>
      </c>
      <c r="CG245" s="61" t="n"/>
      <c r="CH245" s="33" t="inlineStr">
        <is>
          <t>SCHE/VWO</t>
        </is>
      </c>
      <c r="CI245" s="49" t="n">
        <v>0.05</v>
      </c>
      <c r="CJ245" s="61">
        <f>'ETF MTD'!$PU$28/'ETF MTD'!$PU$3-1</f>
        <v/>
      </c>
      <c r="CK245" s="61">
        <f>CI245*CJ245</f>
        <v/>
      </c>
      <c r="CL245" s="61" t="n"/>
      <c r="CM245" s="33" t="inlineStr">
        <is>
          <t>SCHE/VWO</t>
        </is>
      </c>
      <c r="CN245" s="49" t="n">
        <v>0.05</v>
      </c>
      <c r="CO245" s="61">
        <f>'ETF MTD'!$PU$28/'ETF MTD'!$PU$3-1</f>
        <v/>
      </c>
      <c r="CP245" s="61">
        <f>CN245*CO245</f>
        <v/>
      </c>
      <c r="CQ245" s="61" t="n"/>
      <c r="CR245" s="33" t="inlineStr">
        <is>
          <t>SCHE/VWO</t>
        </is>
      </c>
      <c r="CS245" s="49" t="n">
        <v>0.0375</v>
      </c>
      <c r="CT245" s="61">
        <f>'ETF MTD'!$PU$28/'ETF MTD'!$PU$3-1</f>
        <v/>
      </c>
      <c r="CU245" s="61">
        <f>CS245*CT245</f>
        <v/>
      </c>
      <c r="CV245" s="61" t="n"/>
      <c r="CW245" s="33" t="inlineStr">
        <is>
          <t>SCHE/VWO</t>
        </is>
      </c>
      <c r="CX245" s="49" t="n">
        <v>0.03750000000000001</v>
      </c>
      <c r="CY245" s="61">
        <f>'ETF MTD'!$PU$28/'ETF MTD'!$PU$3-1</f>
        <v/>
      </c>
      <c r="CZ245" s="61">
        <f>CX245*CY245</f>
        <v/>
      </c>
      <c r="DA245" s="61" t="n"/>
      <c r="DB245" s="33" t="inlineStr">
        <is>
          <t>SCHE/VWO</t>
        </is>
      </c>
      <c r="DC245" s="49" t="n">
        <v>0.025</v>
      </c>
      <c r="DD245" s="61">
        <f>'ETF MTD'!$PU$28/'ETF MTD'!$PU$3-1</f>
        <v/>
      </c>
      <c r="DE245" s="61">
        <f>DC245*DD245</f>
        <v/>
      </c>
      <c r="DF245" s="61" t="n"/>
      <c r="DG245" s="33" t="inlineStr">
        <is>
          <t>SCHE/VWO</t>
        </is>
      </c>
      <c r="DH245" s="49" t="n">
        <v>0.025</v>
      </c>
      <c r="DI245" s="61">
        <f>'ETF MTD'!$PU$28/'ETF MTD'!$PU$3-1</f>
        <v/>
      </c>
      <c r="DJ245" s="61">
        <f>DH245*DI245</f>
        <v/>
      </c>
      <c r="DK245" s="61" t="n"/>
      <c r="DL245" s="33" t="inlineStr">
        <is>
          <t>SCHE/VWO</t>
        </is>
      </c>
      <c r="DM245" s="49" t="n">
        <v>0.025</v>
      </c>
      <c r="DN245" s="61">
        <f>'ETF MTD'!$PU$28/'ETF MTD'!$PU$3-1</f>
        <v/>
      </c>
      <c r="DO245" s="61">
        <f>DM245*DN245</f>
        <v/>
      </c>
      <c r="DP245" s="61" t="n"/>
      <c r="DQ245" s="33" t="inlineStr">
        <is>
          <t>SCHE/VWO</t>
        </is>
      </c>
      <c r="DR245" s="49" t="n">
        <v>0.025</v>
      </c>
      <c r="DS245" s="61">
        <f>'ETF MTD'!$PU$28/'ETF MTD'!$PU$3-1</f>
        <v/>
      </c>
      <c r="DT245" s="61">
        <f>DR245*DS245</f>
        <v/>
      </c>
      <c r="DU245" s="61" t="n"/>
      <c r="DV245" s="33" t="inlineStr">
        <is>
          <t>SCHE/VWO</t>
        </is>
      </c>
      <c r="DW245" s="49" t="n">
        <v>0.025</v>
      </c>
      <c r="DX245" s="61">
        <f>'ETF MTD'!$PU$28/'ETF MTD'!$PU$3-1</f>
        <v/>
      </c>
      <c r="DY245" s="61">
        <f>DW245*DX245</f>
        <v/>
      </c>
      <c r="DZ245" s="61" t="n"/>
      <c r="EA245" s="33" t="inlineStr">
        <is>
          <t>SCHE/VWO</t>
        </is>
      </c>
      <c r="EB245" s="49" t="n">
        <v>0.025</v>
      </c>
      <c r="EC245" s="61">
        <f>'ETF MTD'!$PU$28/'ETF MTD'!$PU$3-1</f>
        <v/>
      </c>
      <c r="ED245" s="61">
        <f>EB245*EC245</f>
        <v/>
      </c>
      <c r="EE245" s="61" t="n"/>
      <c r="EF245" s="33" t="inlineStr">
        <is>
          <t>SCHE/VWO</t>
        </is>
      </c>
      <c r="EG245" s="49" t="n">
        <v>0.025</v>
      </c>
      <c r="EH245" s="61">
        <f>'ETF MTD'!$PU$28/'ETF MTD'!$PU$3-1</f>
        <v/>
      </c>
      <c r="EI245" s="61">
        <f>EG245*EH245</f>
        <v/>
      </c>
      <c r="EJ245" s="61" t="n"/>
      <c r="EK245" s="33" t="inlineStr">
        <is>
          <t>SCHE/VWO</t>
        </is>
      </c>
      <c r="EL245" s="49" t="n">
        <v>0.03750000000000001</v>
      </c>
      <c r="EM245" s="61">
        <f>'ETF MTD'!$PU$28/'ETF MTD'!$PU$3-1</f>
        <v/>
      </c>
      <c r="EN245" s="61">
        <f>EL245*EM245</f>
        <v/>
      </c>
      <c r="EO245" s="61" t="n"/>
      <c r="EP245" s="33" t="inlineStr">
        <is>
          <t>SCHE/VWO</t>
        </is>
      </c>
      <c r="EQ245" s="49" t="n">
        <v>0.03750000000000001</v>
      </c>
      <c r="ER245" s="61">
        <f>'ETF MTD'!$PU$28/'ETF MTD'!$PU$3-1</f>
        <v/>
      </c>
      <c r="ES245" s="61">
        <f>EQ245*ER245</f>
        <v/>
      </c>
      <c r="ET245" s="61" t="n"/>
      <c r="EU245" s="33" t="inlineStr">
        <is>
          <t>SCHE/VWO</t>
        </is>
      </c>
      <c r="EV245" s="49" t="n">
        <v>0.05</v>
      </c>
      <c r="EW245" s="61">
        <f>'ETF MTD'!$PU$28/'ETF MTD'!$PU$3-1</f>
        <v/>
      </c>
      <c r="EX245" s="61">
        <f>EV245*EW245</f>
        <v/>
      </c>
      <c r="EY245" s="61" t="n"/>
      <c r="EZ245" s="33" t="inlineStr">
        <is>
          <t>SCHE/VWO</t>
        </is>
      </c>
      <c r="FA245" s="49" t="n">
        <v>0.05</v>
      </c>
      <c r="FB245" s="61">
        <f>'ETF MTD'!$PU$28/'ETF MTD'!$PU$3-1</f>
        <v/>
      </c>
      <c r="FC245" s="61">
        <f>FA245*FB245</f>
        <v/>
      </c>
      <c r="FD245" s="61" t="n"/>
      <c r="FE245" s="33" t="inlineStr">
        <is>
          <t>SCHE/VWO</t>
        </is>
      </c>
      <c r="FF245" s="49" t="n">
        <v>0.03750000000000001</v>
      </c>
      <c r="FG245" s="61">
        <f>'ETF MTD'!$PU$28/'ETF MTD'!$PU$3-1</f>
        <v/>
      </c>
      <c r="FH245" s="61">
        <f>FF245*FG245</f>
        <v/>
      </c>
      <c r="FI245" s="61" t="n"/>
      <c r="FJ245" s="33" t="inlineStr">
        <is>
          <t>SCHE/VWO</t>
        </is>
      </c>
      <c r="FK245" s="49" t="n">
        <v>0.03750000000000001</v>
      </c>
      <c r="FL245" s="61">
        <f>'ETF MTD'!$PU$28/'ETF MTD'!$PU$3-1</f>
        <v/>
      </c>
      <c r="FM245" s="61">
        <f>FK245*FL245</f>
        <v/>
      </c>
      <c r="FN245" s="61" t="n"/>
      <c r="FO245" s="33" t="inlineStr">
        <is>
          <t>SCHE/VWO</t>
        </is>
      </c>
      <c r="FP245" s="49" t="n">
        <v>0.05</v>
      </c>
      <c r="FQ245" s="61">
        <f>'ETF MTD'!$PU$28/'ETF MTD'!$PU$3-1</f>
        <v/>
      </c>
      <c r="FR245" s="61">
        <f>FP245*FQ245</f>
        <v/>
      </c>
      <c r="FS245" s="61" t="n"/>
      <c r="FT245" s="33" t="inlineStr">
        <is>
          <t>SCHE/VWO</t>
        </is>
      </c>
      <c r="FU245" s="49" t="n">
        <v>0.025</v>
      </c>
      <c r="FV245" s="61">
        <f>'ETF MTD'!$PU$28/'ETF MTD'!$PU$3-1</f>
        <v/>
      </c>
      <c r="FW245" s="61">
        <f>FU245*FV245</f>
        <v/>
      </c>
      <c r="FX245" s="61" t="n"/>
      <c r="FY245" s="33" t="inlineStr">
        <is>
          <t>SCHE/VWO</t>
        </is>
      </c>
      <c r="FZ245" s="41" t="n">
        <v>0.025</v>
      </c>
      <c r="GA245" s="61">
        <f>'ETF MTD'!$PU$28/'ETF MTD'!$PU$3-1</f>
        <v/>
      </c>
      <c r="GB245" s="61">
        <f>FZ245*GA245</f>
        <v/>
      </c>
      <c r="GC245" s="61" t="n"/>
      <c r="GD245" s="33" t="inlineStr">
        <is>
          <t>SCHE/VWO</t>
        </is>
      </c>
      <c r="GE245" s="41" t="n">
        <v>0.03750000000000001</v>
      </c>
      <c r="GF245" s="61">
        <f>'ETF MTD'!$PU$28/'ETF MTD'!$PU$3-1</f>
        <v/>
      </c>
      <c r="GG245" s="61">
        <f>GE245*GF245</f>
        <v/>
      </c>
      <c r="GH245" s="61" t="n"/>
      <c r="GI245" s="33" t="inlineStr">
        <is>
          <t>SCHE/VWO</t>
        </is>
      </c>
      <c r="GJ245" s="41" t="n">
        <v>0.05</v>
      </c>
      <c r="GK245" s="61">
        <f>'ETF MTD'!$PU$28/'ETF MTD'!$PU$3-1</f>
        <v/>
      </c>
      <c r="GL245" s="61">
        <f>GJ245*GK245</f>
        <v/>
      </c>
      <c r="GM245" s="61" t="n"/>
      <c r="GN245" s="33" t="inlineStr">
        <is>
          <t>SCHE/VWO</t>
        </is>
      </c>
      <c r="GO245" s="41" t="n">
        <v>0.05</v>
      </c>
      <c r="GP245" s="61">
        <f>'ETF MTD'!$PU$28/'ETF MTD'!$PU$3-1</f>
        <v/>
      </c>
      <c r="GQ245" s="61">
        <f>GO245*GP245</f>
        <v/>
      </c>
      <c r="GR245" s="61" t="n"/>
      <c r="GS245" s="33" t="inlineStr">
        <is>
          <t>SCHE/VWO</t>
        </is>
      </c>
      <c r="GT245" s="41" t="n">
        <v>0.05</v>
      </c>
      <c r="GU245" s="61">
        <f>'ETF MTD'!$PU$28/'ETF MTD'!$PU$3-1</f>
        <v/>
      </c>
      <c r="GV245" s="61">
        <f>GT245*GU245</f>
        <v/>
      </c>
      <c r="GW245" s="61" t="n"/>
      <c r="GX245" s="33" t="inlineStr">
        <is>
          <t>SCHE/VWO</t>
        </is>
      </c>
      <c r="GY245" s="41" t="n">
        <v>0.0375</v>
      </c>
      <c r="GZ245" s="61">
        <f>'ETF MTD'!$PU$28/'ETF MTD'!$PU$3-1</f>
        <v/>
      </c>
      <c r="HA245" s="61">
        <f>GY245*GZ245</f>
        <v/>
      </c>
      <c r="HB245" s="61" t="n"/>
      <c r="HC245" s="33" t="inlineStr">
        <is>
          <t>SCHE/VWO</t>
        </is>
      </c>
      <c r="HD245" s="41" t="n">
        <v>0.025</v>
      </c>
      <c r="HE245" s="61">
        <f>'ETF MTD'!$PU$28/'ETF MTD'!$PU$3-1</f>
        <v/>
      </c>
      <c r="HF245" s="61">
        <f>HD245*HE245</f>
        <v/>
      </c>
      <c r="HG245" s="61" t="n"/>
      <c r="HH245" s="33" t="inlineStr">
        <is>
          <t>SCHE/VWO</t>
        </is>
      </c>
      <c r="HI245" s="41" t="n">
        <v>0.025</v>
      </c>
      <c r="HJ245" s="61">
        <f>'ETF MTD'!$PU$28/'ETF MTD'!$PU$3-1</f>
        <v/>
      </c>
      <c r="HK245" s="61">
        <f>HI245*HJ245</f>
        <v/>
      </c>
      <c r="HL245" s="61" t="n"/>
      <c r="HM245" s="33" t="inlineStr">
        <is>
          <t>SCHE/VWO</t>
        </is>
      </c>
      <c r="HN245" s="41" t="n">
        <v>0.04</v>
      </c>
      <c r="HO245" s="61">
        <f>'ETF MTD'!$PU$28/'ETF MTD'!$PU$3-1</f>
        <v/>
      </c>
      <c r="HP245" s="61">
        <f>HN245*HO245</f>
        <v/>
      </c>
      <c r="HQ245" s="61" t="n"/>
      <c r="HR245" s="33" t="inlineStr">
        <is>
          <t>SCHE/VWO</t>
        </is>
      </c>
      <c r="HS245" s="41" t="n">
        <v>0.05</v>
      </c>
      <c r="HT245" s="61">
        <f>'ETF MTD'!$PU$28/'ETF MTD'!$PU$3-1</f>
        <v/>
      </c>
      <c r="HU245" s="61">
        <f>HS245*HT245</f>
        <v/>
      </c>
      <c r="HV245" s="61" t="n"/>
      <c r="HW245" s="33" t="inlineStr">
        <is>
          <t>SCHE/VWO</t>
        </is>
      </c>
      <c r="HX245" s="41" t="n">
        <v>0.05</v>
      </c>
      <c r="HY245" s="61">
        <f>'ETF MTD'!$PU$28/'ETF MTD'!$PU$3-1</f>
        <v/>
      </c>
      <c r="HZ245" s="61">
        <f>HX245*HY245</f>
        <v/>
      </c>
      <c r="IA245" s="61" t="n"/>
      <c r="IB245" s="33" t="inlineStr">
        <is>
          <t>SCHE/VWO</t>
        </is>
      </c>
      <c r="IC245" s="41" t="n">
        <v>0.05</v>
      </c>
      <c r="ID245" s="61">
        <f>'ETF MTD'!$PU$28/'ETF MTD'!$PU$3-1</f>
        <v/>
      </c>
      <c r="IE245" s="61">
        <f>IC245*ID245</f>
        <v/>
      </c>
      <c r="IF245" s="61" t="n"/>
      <c r="IG245" s="33" t="inlineStr">
        <is>
          <t>SCHE/VWO</t>
        </is>
      </c>
      <c r="IH245" s="41" t="n">
        <v>0.05</v>
      </c>
      <c r="II245" s="61">
        <f>'ETF MTD'!$PU$28/'ETF MTD'!$PU$3-1</f>
        <v/>
      </c>
      <c r="IJ245" s="61">
        <f>IH245*II245</f>
        <v/>
      </c>
      <c r="IK245" s="61" t="n"/>
      <c r="IL245" s="33" t="inlineStr">
        <is>
          <t>SCHE/VWO</t>
        </is>
      </c>
      <c r="IM245" s="41" t="n">
        <v>0.05</v>
      </c>
      <c r="IN245" s="61">
        <f>'ETF MTD'!$PU$28/'ETF MTD'!$PU$3-1</f>
        <v/>
      </c>
      <c r="IO245" s="61">
        <f>IM245*IN245</f>
        <v/>
      </c>
      <c r="IP245" s="61" t="n"/>
      <c r="IQ245" s="33" t="inlineStr">
        <is>
          <t>SCHE/VWO</t>
        </is>
      </c>
      <c r="IR245" s="41" t="n">
        <v>0.05</v>
      </c>
      <c r="IS245" s="61">
        <f>'ETF MTD'!$PU$28/'ETF MTD'!$PU$3-1</f>
        <v/>
      </c>
      <c r="IT245" s="61">
        <f>IR245*IS245</f>
        <v/>
      </c>
      <c r="IU245" s="61" t="n"/>
      <c r="IV245" s="33" t="inlineStr">
        <is>
          <t>SCHE/VWO</t>
        </is>
      </c>
      <c r="IW245" s="41" t="n">
        <v>0.05</v>
      </c>
      <c r="IX245" s="61">
        <f>'ETF MTD'!$PU$28/'ETF MTD'!$PU$3-1</f>
        <v/>
      </c>
      <c r="IY245" s="61">
        <f>IW245*IX245</f>
        <v/>
      </c>
      <c r="IZ245" s="61" t="n"/>
      <c r="JA245" s="33" t="inlineStr">
        <is>
          <t>SCHE/VWO</t>
        </is>
      </c>
      <c r="JB245" s="41" t="n">
        <v>0.05</v>
      </c>
      <c r="JC245" s="61">
        <f>'ETF MTD'!$PU$28/'ETF MTD'!$PU$3-1</f>
        <v/>
      </c>
      <c r="JD245" s="61">
        <f>JB245*JC245</f>
        <v/>
      </c>
      <c r="JE245" s="61" t="n"/>
      <c r="JF245" s="33" t="inlineStr">
        <is>
          <t>SCHE/VWO</t>
        </is>
      </c>
      <c r="JG245" s="41" t="n">
        <v>0.05</v>
      </c>
      <c r="JH245" s="61">
        <f>'ETF MTD'!$PU$28/'ETF MTD'!$PU$3-1</f>
        <v/>
      </c>
      <c r="JI245" s="61">
        <f>JG245*JH245</f>
        <v/>
      </c>
      <c r="JJ245" s="61" t="n"/>
      <c r="JK245" s="33" t="inlineStr">
        <is>
          <t>SCHE/VWO</t>
        </is>
      </c>
      <c r="JL245" s="41" t="n">
        <v>0.05</v>
      </c>
      <c r="JM245" s="61">
        <f>'ETF MTD'!$PU$28/'ETF MTD'!$PU$3-1</f>
        <v/>
      </c>
      <c r="JN245" s="61">
        <f>JL245*JM245</f>
        <v/>
      </c>
      <c r="JO245" s="61" t="n"/>
      <c r="JP245" s="33" t="inlineStr">
        <is>
          <t>SCHE/VWO</t>
        </is>
      </c>
      <c r="JQ245" s="41" t="n">
        <v>0.037</v>
      </c>
      <c r="JR245" s="61">
        <f>'ETF MTD'!$PU$28/'ETF MTD'!$PU$3-1</f>
        <v/>
      </c>
      <c r="JS245" s="61">
        <f>JQ245*JR245</f>
        <v/>
      </c>
      <c r="JT245" s="61" t="n"/>
      <c r="JU245" s="33" t="inlineStr">
        <is>
          <t>SCHE/VWO</t>
        </is>
      </c>
      <c r="JV245" s="41" t="n">
        <v>0.037</v>
      </c>
      <c r="JW245" s="61">
        <f>'ETF MTD'!$PU$28/'ETF MTD'!$PU$3-1</f>
        <v/>
      </c>
      <c r="JX245" s="61">
        <f>JV245*JW245</f>
        <v/>
      </c>
      <c r="JY245" s="61" t="n"/>
      <c r="JZ245" t="inlineStr">
        <is>
          <t>Emerging Markets</t>
        </is>
      </c>
      <c r="KA245" s="41" t="n">
        <v>0.03750000000000001</v>
      </c>
      <c r="KB245" s="61">
        <f>'ETF MTD'!$PU$28/'ETF MTD'!$PU$3-1</f>
        <v/>
      </c>
      <c r="KC245" s="61">
        <f>KA245*KB245</f>
        <v/>
      </c>
      <c r="KD245" s="61" t="n"/>
      <c r="KE245" t="inlineStr">
        <is>
          <t>Emerging Markets</t>
        </is>
      </c>
      <c r="KF245" s="41" t="n">
        <v>0.03750000000000001</v>
      </c>
      <c r="KG245" s="61">
        <f>'ETF MTD'!$PU$28/'ETF MTD'!$PU$3-1</f>
        <v/>
      </c>
      <c r="KH245" s="61">
        <f>KF245*KG245</f>
        <v/>
      </c>
      <c r="KI245" s="61" t="n"/>
      <c r="KJ245" t="inlineStr">
        <is>
          <t>Emerging Markets</t>
        </is>
      </c>
      <c r="KK245" s="41" t="n">
        <v>0.025</v>
      </c>
      <c r="KL245" s="61">
        <f>'ETF MTD'!$PU$28/'ETF MTD'!$PU$3-1</f>
        <v/>
      </c>
      <c r="KM245" s="61">
        <f>KK245*KL245</f>
        <v/>
      </c>
      <c r="KN245" s="61" t="n"/>
      <c r="KO245" t="inlineStr">
        <is>
          <t>Emerging Markets</t>
        </is>
      </c>
      <c r="KP245" s="41" t="n">
        <v>0.025</v>
      </c>
      <c r="KQ245" s="61">
        <f>'ETF MTD'!$PU$28/'ETF MTD'!$PU$3-1</f>
        <v/>
      </c>
      <c r="KR245" s="61">
        <f>KP245*KQ245</f>
        <v/>
      </c>
      <c r="KS245" s="61" t="n"/>
      <c r="KT245" t="inlineStr">
        <is>
          <t>Emerging Markets</t>
        </is>
      </c>
      <c r="KU245" s="41" t="n">
        <v>0.025</v>
      </c>
      <c r="KV245" s="61">
        <f>'ETF MTD'!$PU$28/'ETF MTD'!$PU$3-1</f>
        <v/>
      </c>
      <c r="KW245" s="61">
        <f>KU245*KV245</f>
        <v/>
      </c>
      <c r="KX245" s="61" t="n"/>
      <c r="KY245" t="inlineStr">
        <is>
          <t>Emerging Markets</t>
        </is>
      </c>
      <c r="KZ245" s="41" t="n">
        <v>0.025</v>
      </c>
      <c r="LA245" s="61">
        <f>'ETF MTD'!$PU$28/'ETF MTD'!$PU$3-1</f>
        <v/>
      </c>
      <c r="LB245" s="61">
        <f>KZ245*LA245</f>
        <v/>
      </c>
      <c r="LC245" s="61" t="n"/>
      <c r="LD245" t="inlineStr">
        <is>
          <t>Emerging Markets</t>
        </is>
      </c>
      <c r="LE245" s="41" t="n">
        <v>0.025</v>
      </c>
      <c r="LF245" s="61">
        <f>'ETF MTD'!$PU$28/'ETF MTD'!$PU$3-1</f>
        <v/>
      </c>
      <c r="LG245" s="61">
        <f>LE245*LF245</f>
        <v/>
      </c>
      <c r="LH245" s="61" t="n"/>
      <c r="LI245" t="inlineStr">
        <is>
          <t>Emerging Markets</t>
        </is>
      </c>
      <c r="LJ245" s="41" t="n">
        <v>0.025</v>
      </c>
      <c r="LK245" s="61">
        <f>'ETF MTD'!$PU$28/'ETF MTD'!$PU$3-1</f>
        <v/>
      </c>
      <c r="LL245" s="61">
        <f>LJ245*LK245</f>
        <v/>
      </c>
      <c r="LM245" s="61" t="n"/>
      <c r="LN245" t="inlineStr">
        <is>
          <t>Emerging Markets</t>
        </is>
      </c>
      <c r="LO245" s="41" t="n">
        <v>0.025</v>
      </c>
      <c r="LP245" s="61">
        <f>'ETF MTD'!$PU$28/'ETF MTD'!$PU$3-1</f>
        <v/>
      </c>
      <c r="LQ245" s="61">
        <f>LO245*LP245</f>
        <v/>
      </c>
      <c r="LR245" s="61" t="n"/>
      <c r="LS245" t="inlineStr">
        <is>
          <t>Emerging Markets</t>
        </is>
      </c>
      <c r="LT245" s="41" t="n">
        <v>0.025</v>
      </c>
      <c r="LU245" s="61">
        <f>'ETF MTD'!$PU$28/'ETF MTD'!$PU$3-1</f>
        <v/>
      </c>
      <c r="LV245" s="61">
        <f>LT245*LU245</f>
        <v/>
      </c>
      <c r="LW245" s="61" t="n"/>
      <c r="LX245" t="inlineStr">
        <is>
          <t>Emerging Markets</t>
        </is>
      </c>
      <c r="LY245" s="41" t="n">
        <v>0.025</v>
      </c>
      <c r="LZ245" s="61">
        <f>'ETF MTD'!$PU$28/'ETF MTD'!$PU$3-1</f>
        <v/>
      </c>
      <c r="MA245" s="61">
        <f>LY245*LZ245</f>
        <v/>
      </c>
      <c r="MB245" s="61" t="n"/>
      <c r="MC245" t="inlineStr">
        <is>
          <t>Emerging Markets</t>
        </is>
      </c>
      <c r="MD245" s="41" t="n">
        <v>0.025</v>
      </c>
      <c r="ME245" s="61">
        <f>'ETF MTD'!$PU$28/'ETF MTD'!$PU$3-1</f>
        <v/>
      </c>
      <c r="MF245" s="61">
        <f>MD245*ME245</f>
        <v/>
      </c>
      <c r="MG245" s="61" t="n"/>
      <c r="MH245" t="inlineStr">
        <is>
          <t>Emerging Markets</t>
        </is>
      </c>
      <c r="MI245" s="41" t="n">
        <v>0.025</v>
      </c>
      <c r="MJ245" s="61">
        <f>'ETF MTD'!$PU$28/'ETF MTD'!$PU$3-1</f>
        <v/>
      </c>
      <c r="MK245" s="61">
        <f>MI245*MJ245</f>
        <v/>
      </c>
      <c r="ML245" s="61" t="n"/>
      <c r="MM245" t="inlineStr">
        <is>
          <t>Emerging Markets</t>
        </is>
      </c>
      <c r="MN245" s="41" t="n">
        <v>0.025</v>
      </c>
      <c r="MO245" s="61">
        <f>'ETF MTD'!$PU$28/'ETF MTD'!$PU$3-1</f>
        <v/>
      </c>
      <c r="MP245" s="61">
        <f>MN245*MO245</f>
        <v/>
      </c>
      <c r="MQ245" s="33" t="n"/>
      <c r="MR245" t="inlineStr">
        <is>
          <t>Emerging Markets</t>
        </is>
      </c>
      <c r="MS245" s="41" t="n">
        <v>0.025</v>
      </c>
      <c r="MT245" s="61">
        <f>'ETF MTD'!$PU$28/'ETF MTD'!$PU$3-1</f>
        <v/>
      </c>
      <c r="MU245" s="61">
        <f>MS245*MT245</f>
        <v/>
      </c>
      <c r="MV245" s="61" t="n"/>
      <c r="MW245" t="inlineStr">
        <is>
          <t>Emerging Markets</t>
        </is>
      </c>
      <c r="MX245" s="41" t="n">
        <v>0.025</v>
      </c>
      <c r="MY245" s="61">
        <f>'ETF MTD'!$PU$28/'ETF MTD'!$PU$3-1</f>
        <v/>
      </c>
      <c r="MZ245" s="61">
        <f>MX245*MY245</f>
        <v/>
      </c>
      <c r="NA245" s="33" t="n"/>
      <c r="NB245" t="inlineStr">
        <is>
          <t>Emerging Markets</t>
        </is>
      </c>
      <c r="NC245" s="41" t="n">
        <v>0.03750000000000001</v>
      </c>
      <c r="ND245" s="61">
        <f>'ETF MTD'!$PU$28/'ETF MTD'!$PU$3-1</f>
        <v/>
      </c>
      <c r="NE245" s="61">
        <f>NC245*ND245</f>
        <v/>
      </c>
      <c r="NF245" s="33" t="n"/>
      <c r="NG245" t="inlineStr">
        <is>
          <t>Emerging Markets</t>
        </is>
      </c>
      <c r="NH245" s="41" t="n">
        <v>0.025</v>
      </c>
      <c r="NI245" s="61">
        <f>'ETF MTD'!$PU$28/'ETF MTD'!$PU$3-1</f>
        <v/>
      </c>
      <c r="NJ245" s="61">
        <f>NH245*NI245</f>
        <v/>
      </c>
      <c r="NK245" s="33" t="n"/>
      <c r="NL245" t="inlineStr">
        <is>
          <t>Emerging Markets</t>
        </is>
      </c>
      <c r="NM245" s="41" t="n">
        <v>0.025</v>
      </c>
      <c r="NN245" s="61">
        <f>'ETF MTD'!$PU$28/'ETF MTD'!$PU$3-1</f>
        <v/>
      </c>
      <c r="NO245" s="61">
        <f>NM245*NN245</f>
        <v/>
      </c>
      <c r="NP245" s="33" t="n"/>
      <c r="NQ245" t="inlineStr">
        <is>
          <t>Emerging Markets</t>
        </is>
      </c>
      <c r="NR245" s="41" t="n">
        <v>0.025</v>
      </c>
      <c r="NS245" s="61">
        <f>'ETF MTD'!$PU$28/'ETF MTD'!$PU$3-1</f>
        <v/>
      </c>
      <c r="NT245" s="61">
        <f>NR245*NS245</f>
        <v/>
      </c>
      <c r="NU245" s="33" t="n"/>
      <c r="NV245" t="inlineStr">
        <is>
          <t>Emerging Markets</t>
        </is>
      </c>
      <c r="NW245" s="41" t="n">
        <v>0.025</v>
      </c>
      <c r="NX245" s="61">
        <f>'ETF MTD'!$PU$28/'ETF MTD'!$PU$3-1</f>
        <v/>
      </c>
      <c r="NY245" s="61">
        <f>NW245*NX245</f>
        <v/>
      </c>
      <c r="NZ245" s="33" t="n"/>
      <c r="OA245" t="inlineStr">
        <is>
          <t>Emerging Markets</t>
        </is>
      </c>
      <c r="OB245" s="41" t="n">
        <v>0.0375</v>
      </c>
      <c r="OC245" s="61">
        <f>'ETF MTD'!$PU$28/'ETF MTD'!$PU$3-1</f>
        <v/>
      </c>
      <c r="OD245" s="61">
        <f>OB245*OC245</f>
        <v/>
      </c>
      <c r="OE245" s="33" t="n"/>
      <c r="OF245" t="inlineStr">
        <is>
          <t>Emerging Markets</t>
        </is>
      </c>
      <c r="OG245" s="41" t="n">
        <v>0.05</v>
      </c>
      <c r="OH245" s="61">
        <f>'ETF MTD'!$PU$28/'ETF MTD'!$PU$3-1</f>
        <v/>
      </c>
      <c r="OI245" s="61">
        <f>OG245*OH245</f>
        <v/>
      </c>
      <c r="OJ245" s="33" t="n"/>
      <c r="OK245" t="inlineStr">
        <is>
          <t>Emerging Markets</t>
        </is>
      </c>
      <c r="OL245" s="41" t="n">
        <v>0.0375</v>
      </c>
      <c r="OM245" s="61">
        <f>'ETF MTD'!$PU$28/'ETF MTD'!$PU$3-1</f>
        <v/>
      </c>
      <c r="ON245" s="61">
        <f>OL245*OM245</f>
        <v/>
      </c>
      <c r="OO245" s="33" t="n"/>
      <c r="OP245" t="inlineStr">
        <is>
          <t>Emerging Markets</t>
        </is>
      </c>
      <c r="OQ245" s="41" t="n">
        <v>0.025</v>
      </c>
      <c r="OR245" s="61">
        <f>'ETF MTD'!$PU$28/'ETF MTD'!$PU$3-1</f>
        <v/>
      </c>
      <c r="OS245" s="61">
        <f>OQ245*OR245</f>
        <v/>
      </c>
      <c r="OT245" s="33" t="n"/>
      <c r="OU245" t="inlineStr">
        <is>
          <t>Emerging Markets</t>
        </is>
      </c>
      <c r="OV245" s="41" t="n">
        <v>0.025</v>
      </c>
      <c r="OW245" s="61">
        <f>'ETF MTD'!$PU$28/'ETF MTD'!$PU$3-1</f>
        <v/>
      </c>
      <c r="OX245" s="61">
        <f>OV245*OW245</f>
        <v/>
      </c>
      <c r="OY245" s="33" t="n"/>
      <c r="OZ245" t="inlineStr">
        <is>
          <t>Emerging Markets</t>
        </is>
      </c>
      <c r="PA245" s="41" t="n">
        <v>0.0375</v>
      </c>
      <c r="PB245" s="61">
        <f>'ETF MTD'!$PU$28/'ETF MTD'!$PU$3-1</f>
        <v/>
      </c>
      <c r="PC245" s="61">
        <f>PA245*PB245</f>
        <v/>
      </c>
      <c r="PD245" s="33" t="n"/>
      <c r="PE245" t="inlineStr">
        <is>
          <t>Emerging Markets</t>
        </is>
      </c>
      <c r="PF245" s="41" t="n">
        <v>0.0375</v>
      </c>
      <c r="PG245" s="61">
        <f>'ETF MTD'!$PU$28/'ETF MTD'!$PU$3-1</f>
        <v/>
      </c>
      <c r="PH245" s="61">
        <f>PF245*PG245</f>
        <v/>
      </c>
      <c r="PI245" s="33" t="n"/>
      <c r="PJ245" t="inlineStr">
        <is>
          <t>Emerging Markets</t>
        </is>
      </c>
      <c r="PK245" s="41" t="n">
        <v>0.025</v>
      </c>
      <c r="PL245" s="61">
        <f>'ETF MTD'!$PU$28/'ETF MTD'!$PU$3-1</f>
        <v/>
      </c>
      <c r="PM245" s="61">
        <f>PK245*PL245</f>
        <v/>
      </c>
      <c r="PN245" s="33" t="n"/>
      <c r="PO245" t="inlineStr">
        <is>
          <t>Emerging Markets</t>
        </is>
      </c>
      <c r="PP245" s="41" t="n">
        <v>0.038</v>
      </c>
      <c r="PQ245" s="61">
        <f>'ETF MTD'!$PU$28/'ETF MTD'!$PU$3-1</f>
        <v/>
      </c>
      <c r="PR245" s="61">
        <f>PP245*PQ245</f>
        <v/>
      </c>
      <c r="PS245" s="33" t="n"/>
      <c r="PT245" t="inlineStr">
        <is>
          <t>Emerging Markets</t>
        </is>
      </c>
      <c r="PU245" s="41" t="n">
        <v>0.038</v>
      </c>
      <c r="PV245" s="61">
        <f>'ETF MTD'!$PU$28/'ETF MTD'!$PU$3-1</f>
        <v/>
      </c>
      <c r="PW245" s="61">
        <f>PU245*PV245</f>
        <v/>
      </c>
      <c r="PX245" s="33" t="n"/>
      <c r="PY245" t="inlineStr">
        <is>
          <t>Emerging Markets</t>
        </is>
      </c>
      <c r="PZ245" s="41" t="n">
        <v>0.05</v>
      </c>
      <c r="QA245" s="61">
        <f>'ETF MTD'!$PU$28/'ETF MTD'!$PU$3-1</f>
        <v/>
      </c>
      <c r="QB245" s="61">
        <f>PZ245*QA245</f>
        <v/>
      </c>
      <c r="QC245" s="33" t="n"/>
      <c r="QD245" t="inlineStr">
        <is>
          <t>Emerging Markets</t>
        </is>
      </c>
      <c r="QE245" s="41" t="n">
        <v>0.05</v>
      </c>
      <c r="QF245" s="61">
        <f>'ETF MTD'!$PU$28/'ETF MTD'!$PU$3-1</f>
        <v/>
      </c>
      <c r="QG245" s="61">
        <f>QE245*QF245</f>
        <v/>
      </c>
      <c r="QH245" s="61" t="n"/>
      <c r="QI245" t="inlineStr">
        <is>
          <t>Emerging Markets</t>
        </is>
      </c>
      <c r="QJ245" s="41" t="n">
        <v>0.05</v>
      </c>
      <c r="QK245" s="61">
        <f>'ETF MTD'!$PU$28/'ETF MTD'!$PU$3-1</f>
        <v/>
      </c>
      <c r="QL245" s="61">
        <f>QJ245*QK245</f>
        <v/>
      </c>
      <c r="QM245" s="33" t="n"/>
      <c r="QN245" t="inlineStr">
        <is>
          <t>Emerging Markets</t>
        </is>
      </c>
      <c r="QO245" s="41" t="n">
        <v>0.05</v>
      </c>
      <c r="QP245" s="61">
        <f>'ETF MTD'!$PU$28/'ETF MTD'!$PU$3-1</f>
        <v/>
      </c>
      <c r="QQ245" s="61">
        <f>QO245*QP245</f>
        <v/>
      </c>
      <c r="QR245" s="33" t="n"/>
      <c r="QS245" t="inlineStr">
        <is>
          <t>Emerging Markets</t>
        </is>
      </c>
      <c r="QT245" s="41" t="n">
        <v>0.05</v>
      </c>
      <c r="QU245" s="61">
        <f>'ETF MTD'!$PU$28/'ETF MTD'!$PU$3-1</f>
        <v/>
      </c>
      <c r="QV245" s="61">
        <f>QT245*QU245</f>
        <v/>
      </c>
      <c r="QW245" s="33" t="n"/>
      <c r="QX245" t="inlineStr">
        <is>
          <t>Emerging Markets</t>
        </is>
      </c>
      <c r="QY245" s="41" t="n">
        <v>0.05</v>
      </c>
      <c r="QZ245" s="61">
        <f>'ETF MTD'!$PU$28/'ETF MTD'!$PU$3-1</f>
        <v/>
      </c>
      <c r="RA245" s="61">
        <f>QY245*QZ245</f>
        <v/>
      </c>
      <c r="RB245" s="33" t="n"/>
      <c r="RC245" t="inlineStr">
        <is>
          <t>Emerging Markets</t>
        </is>
      </c>
      <c r="RD245" s="41" t="n">
        <v>0.05</v>
      </c>
      <c r="RE245" s="61">
        <f>'ETF MTD'!$PU$28/'ETF MTD'!$PU$3-1</f>
        <v/>
      </c>
      <c r="RF245" s="61">
        <f>RD245*RE245</f>
        <v/>
      </c>
      <c r="RG245" s="33" t="n"/>
      <c r="RH245" t="inlineStr">
        <is>
          <t>Emerging Markets</t>
        </is>
      </c>
      <c r="RI245" s="41" t="n">
        <v>0.0375</v>
      </c>
      <c r="RJ245" s="61">
        <f>'ETF MTD'!$PU$28/'ETF MTD'!$PU$3-1</f>
        <v/>
      </c>
      <c r="RK245" s="61">
        <f>RI245*RJ245</f>
        <v/>
      </c>
      <c r="RM245" s="208" t="n">
        <v>0.05</v>
      </c>
      <c r="RN245" s="261">
        <f>RM245*0.5</f>
        <v/>
      </c>
    </row>
    <row r="246">
      <c r="BN246" s="33" t="inlineStr">
        <is>
          <t>SCHH/VNQ</t>
        </is>
      </c>
      <c r="BO246" s="49" t="n">
        <v>0.1125</v>
      </c>
      <c r="BP246" s="61">
        <f>'ETF MTD'!$JU$28/'ETF MTD'!$JU$3-1</f>
        <v/>
      </c>
      <c r="BQ246" s="61">
        <f>BO246*BP246</f>
        <v/>
      </c>
      <c r="BR246" s="61" t="n"/>
      <c r="BS246" s="33" t="inlineStr">
        <is>
          <t>SCHH/VNQ</t>
        </is>
      </c>
      <c r="BT246" s="49" t="n">
        <v>0.1125</v>
      </c>
      <c r="BU246" s="61">
        <f>'ETF MTD'!$JU$28/'ETF MTD'!$JU$3-1</f>
        <v/>
      </c>
      <c r="BV246" s="61">
        <f>BT246*BU246</f>
        <v/>
      </c>
      <c r="BW246" s="61" t="n"/>
      <c r="BX246" s="33" t="inlineStr">
        <is>
          <t>SCHH/VNQ</t>
        </is>
      </c>
      <c r="BY246" s="49" t="n">
        <v>0.15</v>
      </c>
      <c r="BZ246" s="61">
        <f>'ETF MTD'!$JU$28/'ETF MTD'!$JU$3-1</f>
        <v/>
      </c>
      <c r="CA246" s="61">
        <f>BY246*BZ246</f>
        <v/>
      </c>
      <c r="CB246" s="61" t="n"/>
      <c r="CC246" s="33" t="inlineStr">
        <is>
          <t>SCHH/VNQ</t>
        </is>
      </c>
      <c r="CD246" s="49" t="n">
        <v>0.1125</v>
      </c>
      <c r="CE246" s="61">
        <f>'ETF MTD'!$JU$28/'ETF MTD'!$JU$3-1</f>
        <v/>
      </c>
      <c r="CF246" s="61">
        <f>CD246*CE246</f>
        <v/>
      </c>
      <c r="CG246" s="61" t="n"/>
      <c r="CH246" s="33" t="inlineStr">
        <is>
          <t>SCHH/VNQ</t>
        </is>
      </c>
      <c r="CI246" s="49" t="n">
        <v>0.075</v>
      </c>
      <c r="CJ246" s="61">
        <f>'ETF MTD'!$JU$28/'ETF MTD'!$JU$3-1</f>
        <v/>
      </c>
      <c r="CK246" s="61">
        <f>CI246*CJ246</f>
        <v/>
      </c>
      <c r="CL246" s="61" t="n"/>
      <c r="CM246" s="33" t="inlineStr">
        <is>
          <t>SCHH/VNQ</t>
        </is>
      </c>
      <c r="CN246" s="49" t="n">
        <v>0.075</v>
      </c>
      <c r="CO246" s="61">
        <f>'ETF MTD'!$JU$28/'ETF MTD'!$JU$3-1</f>
        <v/>
      </c>
      <c r="CP246" s="61">
        <f>CN246*CO246</f>
        <v/>
      </c>
      <c r="CQ246" s="61" t="n"/>
      <c r="CR246" s="33" t="inlineStr">
        <is>
          <t>SCHH/VNQ</t>
        </is>
      </c>
      <c r="CS246" s="49" t="n">
        <v>0.075</v>
      </c>
      <c r="CT246" s="61">
        <f>'ETF MTD'!$JU$28/'ETF MTD'!$JU$3-1</f>
        <v/>
      </c>
      <c r="CU246" s="61">
        <f>CS246*CT246</f>
        <v/>
      </c>
      <c r="CV246" s="61" t="n"/>
      <c r="CW246" s="33" t="inlineStr">
        <is>
          <t>SCHH/VNQ</t>
        </is>
      </c>
      <c r="CX246" s="49" t="n">
        <v>0.1125</v>
      </c>
      <c r="CY246" s="61">
        <f>'ETF MTD'!$JU$28/'ETF MTD'!$JU$3-1</f>
        <v/>
      </c>
      <c r="CZ246" s="61">
        <f>CX246*CY246</f>
        <v/>
      </c>
      <c r="DA246" s="61" t="n"/>
      <c r="DB246" s="33" t="inlineStr">
        <is>
          <t>SCHH/VNQ</t>
        </is>
      </c>
      <c r="DC246" s="49" t="n">
        <v>0.1125</v>
      </c>
      <c r="DD246" s="61">
        <f>'ETF MTD'!$JU$28/'ETF MTD'!$JU$3-1</f>
        <v/>
      </c>
      <c r="DE246" s="61">
        <f>DC246*DD246</f>
        <v/>
      </c>
      <c r="DF246" s="61" t="n"/>
      <c r="DG246" s="33" t="inlineStr">
        <is>
          <t>SCHH/VNQ</t>
        </is>
      </c>
      <c r="DH246" s="49" t="n">
        <v>0.15</v>
      </c>
      <c r="DI246" s="61">
        <f>'ETF MTD'!$JU$28/'ETF MTD'!$JU$3-1</f>
        <v/>
      </c>
      <c r="DJ246" s="61">
        <f>DH246*DI246</f>
        <v/>
      </c>
      <c r="DK246" s="61" t="n"/>
      <c r="DL246" s="33" t="inlineStr">
        <is>
          <t>SCHH/VNQ</t>
        </is>
      </c>
      <c r="DM246" s="49" t="n">
        <v>0.15</v>
      </c>
      <c r="DN246" s="61">
        <f>'ETF MTD'!$JU$28/'ETF MTD'!$JU$3-1</f>
        <v/>
      </c>
      <c r="DO246" s="61">
        <f>DM246*DN246</f>
        <v/>
      </c>
      <c r="DP246" s="61" t="n"/>
      <c r="DQ246" s="33" t="inlineStr">
        <is>
          <t>SCHH/VNQ</t>
        </is>
      </c>
      <c r="DR246" s="49" t="n">
        <v>0.1175</v>
      </c>
      <c r="DS246" s="61">
        <f>'ETF MTD'!$JU$28/'ETF MTD'!$JU$3-1</f>
        <v/>
      </c>
      <c r="DT246" s="61">
        <f>DR246*DS246</f>
        <v/>
      </c>
      <c r="DU246" s="61" t="n"/>
      <c r="DV246" s="33" t="inlineStr">
        <is>
          <t>SCHH/VNQ</t>
        </is>
      </c>
      <c r="DW246" s="49" t="n">
        <v>0.075</v>
      </c>
      <c r="DX246" s="61">
        <f>'ETF MTD'!$JU$28/'ETF MTD'!$JU$3-1</f>
        <v/>
      </c>
      <c r="DY246" s="61">
        <f>DW246*DX246</f>
        <v/>
      </c>
      <c r="DZ246" s="61" t="n"/>
      <c r="EA246" s="33" t="inlineStr">
        <is>
          <t>SCHH/VNQ</t>
        </is>
      </c>
      <c r="EB246" s="49" t="n">
        <v>0.1125</v>
      </c>
      <c r="EC246" s="61">
        <f>'ETF MTD'!$JU$28/'ETF MTD'!$JU$3-1</f>
        <v/>
      </c>
      <c r="ED246" s="61">
        <f>EB246*EC246</f>
        <v/>
      </c>
      <c r="EE246" s="61" t="n"/>
      <c r="EF246" s="33" t="inlineStr">
        <is>
          <t>SCHH/VNQ</t>
        </is>
      </c>
      <c r="EG246" s="49" t="n">
        <v>0.075</v>
      </c>
      <c r="EH246" s="61">
        <f>'ETF MTD'!$JU$28/'ETF MTD'!$JU$3-1</f>
        <v/>
      </c>
      <c r="EI246" s="61">
        <f>EG246*EH246</f>
        <v/>
      </c>
      <c r="EJ246" s="61" t="n"/>
      <c r="EK246" s="33" t="inlineStr">
        <is>
          <t>SCHH/VNQ</t>
        </is>
      </c>
      <c r="EL246" s="49" t="n">
        <v>0.1125</v>
      </c>
      <c r="EM246" s="61">
        <f>'ETF MTD'!$JU$28/'ETF MTD'!$JU$3-1</f>
        <v/>
      </c>
      <c r="EN246" s="61">
        <f>EL246*EM246</f>
        <v/>
      </c>
      <c r="EO246" s="61" t="n"/>
      <c r="EP246" s="33" t="inlineStr">
        <is>
          <t>SCHH/VNQ</t>
        </is>
      </c>
      <c r="EQ246" s="49" t="n">
        <v>0.15</v>
      </c>
      <c r="ER246" s="61">
        <f>'ETF MTD'!$JU$28/'ETF MTD'!$JU$3-1</f>
        <v/>
      </c>
      <c r="ES246" s="61">
        <f>EQ246*ER246</f>
        <v/>
      </c>
      <c r="ET246" s="61" t="n"/>
      <c r="EU246" s="33" t="inlineStr">
        <is>
          <t>SCHH/VNQ</t>
        </is>
      </c>
      <c r="EV246" s="49" t="n">
        <v>0.15</v>
      </c>
      <c r="EW246" s="61">
        <f>'ETF MTD'!$JU$28/'ETF MTD'!$JU$3-1</f>
        <v/>
      </c>
      <c r="EX246" s="61">
        <f>EV246*EW246</f>
        <v/>
      </c>
      <c r="EY246" s="61" t="n"/>
      <c r="EZ246" s="33" t="inlineStr">
        <is>
          <t>SCHH/VNQ</t>
        </is>
      </c>
      <c r="FA246" s="49" t="n">
        <v>0.15</v>
      </c>
      <c r="FB246" s="61">
        <f>'ETF MTD'!$JU$28/'ETF MTD'!$JU$3-1</f>
        <v/>
      </c>
      <c r="FC246" s="61">
        <f>FA246*FB246</f>
        <v/>
      </c>
      <c r="FD246" s="61" t="n"/>
      <c r="FE246" s="33" t="inlineStr">
        <is>
          <t>SCHH/VNQ</t>
        </is>
      </c>
      <c r="FF246" s="49" t="n">
        <v>0.15</v>
      </c>
      <c r="FG246" s="61">
        <f>'ETF MTD'!$JU$28/'ETF MTD'!$JU$3-1</f>
        <v/>
      </c>
      <c r="FH246" s="61">
        <f>FF246*FG246</f>
        <v/>
      </c>
      <c r="FI246" s="61" t="n"/>
      <c r="FJ246" s="33" t="inlineStr">
        <is>
          <t>SCHH/VNQ</t>
        </is>
      </c>
      <c r="FK246" s="49" t="n">
        <v>0.15</v>
      </c>
      <c r="FL246" s="61">
        <f>'ETF MTD'!$JU$28/'ETF MTD'!$JU$3-1</f>
        <v/>
      </c>
      <c r="FM246" s="61">
        <f>FK246*FL246</f>
        <v/>
      </c>
      <c r="FN246" s="61" t="n"/>
      <c r="FO246" s="33" t="inlineStr">
        <is>
          <t>SCHH/VNQ</t>
        </is>
      </c>
      <c r="FP246" s="49" t="n">
        <v>0.15</v>
      </c>
      <c r="FQ246" s="61">
        <f>'ETF MTD'!$JU$28/'ETF MTD'!$JU$3-1</f>
        <v/>
      </c>
      <c r="FR246" s="61">
        <f>FP246*FQ246</f>
        <v/>
      </c>
      <c r="FS246" s="61" t="n"/>
      <c r="FT246" s="33" t="inlineStr">
        <is>
          <t>SCHH/VNQ</t>
        </is>
      </c>
      <c r="FU246" s="49" t="n">
        <v>0.15</v>
      </c>
      <c r="FV246" s="61">
        <f>'ETF MTD'!$JU$28/'ETF MTD'!$JU$3-1</f>
        <v/>
      </c>
      <c r="FW246" s="61">
        <f>FU246*FV246</f>
        <v/>
      </c>
      <c r="FX246" s="61" t="n"/>
      <c r="FY246" s="33" t="inlineStr">
        <is>
          <t>SCHH/VNQ</t>
        </is>
      </c>
      <c r="FZ246" s="41" t="n">
        <v>0.15</v>
      </c>
      <c r="GA246" s="61">
        <f>'ETF MTD'!$JU$28/'ETF MTD'!$JU$3-1</f>
        <v/>
      </c>
      <c r="GB246" s="61">
        <f>FZ246*GA246</f>
        <v/>
      </c>
      <c r="GC246" s="61" t="n"/>
      <c r="GD246" s="33" t="inlineStr">
        <is>
          <t>SCHH/VNQ</t>
        </is>
      </c>
      <c r="GE246" s="41" t="n">
        <v>0.15</v>
      </c>
      <c r="GF246" s="61">
        <f>'ETF MTD'!$JU$28/'ETF MTD'!$JU$3-1</f>
        <v/>
      </c>
      <c r="GG246" s="61">
        <f>GE246*GF246</f>
        <v/>
      </c>
      <c r="GH246" s="61" t="n"/>
      <c r="GI246" s="33" t="inlineStr">
        <is>
          <t>SCHH/VNQ</t>
        </is>
      </c>
      <c r="GJ246" s="41" t="n">
        <v>0.15</v>
      </c>
      <c r="GK246" s="61">
        <f>'ETF MTD'!$JU$28/'ETF MTD'!$JU$3-1</f>
        <v/>
      </c>
      <c r="GL246" s="61">
        <f>GJ246*GK246</f>
        <v/>
      </c>
      <c r="GM246" s="61" t="n"/>
      <c r="GN246" s="33" t="inlineStr">
        <is>
          <t>SCHH/VNQ</t>
        </is>
      </c>
      <c r="GO246" s="41" t="n">
        <v>0.1125</v>
      </c>
      <c r="GP246" s="61">
        <f>'ETF MTD'!$JU$28/'ETF MTD'!$JU$3-1</f>
        <v/>
      </c>
      <c r="GQ246" s="61">
        <f>GO246*GP246</f>
        <v/>
      </c>
      <c r="GR246" s="61" t="n"/>
      <c r="GS246" s="33" t="inlineStr">
        <is>
          <t>SCHH/VNQ</t>
        </is>
      </c>
      <c r="GT246" s="41" t="n">
        <v>0.15</v>
      </c>
      <c r="GU246" s="61">
        <f>'ETF MTD'!$JU$28/'ETF MTD'!$JU$3-1</f>
        <v/>
      </c>
      <c r="GV246" s="61">
        <f>GT246*GU246</f>
        <v/>
      </c>
      <c r="GW246" s="61" t="n"/>
      <c r="GX246" s="33" t="inlineStr">
        <is>
          <t>SCHH/VNQ</t>
        </is>
      </c>
      <c r="GY246" s="41" t="n">
        <v>0.112</v>
      </c>
      <c r="GZ246" s="61">
        <f>'ETF MTD'!$JU$28/'ETF MTD'!$JU$3-1</f>
        <v/>
      </c>
      <c r="HA246" s="61">
        <f>GY246*GZ246</f>
        <v/>
      </c>
      <c r="HB246" s="61" t="n"/>
      <c r="HC246" s="33" t="inlineStr">
        <is>
          <t>SCHH/VNQ</t>
        </is>
      </c>
      <c r="HD246" s="41" t="n">
        <v>0.075</v>
      </c>
      <c r="HE246" s="61">
        <f>'ETF MTD'!$JU$28/'ETF MTD'!$JU$3-1</f>
        <v/>
      </c>
      <c r="HF246" s="61">
        <f>HD246*HE246</f>
        <v/>
      </c>
      <c r="HG246" s="61" t="n"/>
      <c r="HH246" s="33" t="inlineStr">
        <is>
          <t>SCHH/VNQ</t>
        </is>
      </c>
      <c r="HI246" s="41" t="n">
        <v>0.075</v>
      </c>
      <c r="HJ246" s="61">
        <f>'ETF MTD'!$JU$28/'ETF MTD'!$JU$3-1</f>
        <v/>
      </c>
      <c r="HK246" s="61">
        <f>HI246*HJ246</f>
        <v/>
      </c>
      <c r="HL246" s="61" t="n"/>
      <c r="HM246" s="33" t="inlineStr">
        <is>
          <t>SCHH/VNQ</t>
        </is>
      </c>
      <c r="HN246" s="41" t="n">
        <v>0.075</v>
      </c>
      <c r="HO246" s="61">
        <f>'ETF MTD'!$JU$28/'ETF MTD'!$JU$3-1</f>
        <v/>
      </c>
      <c r="HP246" s="61">
        <f>HN246*HO246</f>
        <v/>
      </c>
      <c r="HQ246" s="61" t="n"/>
      <c r="HR246" s="33" t="inlineStr">
        <is>
          <t>SCHH/VNQ</t>
        </is>
      </c>
      <c r="HS246" s="41" t="n">
        <v>0.075</v>
      </c>
      <c r="HT246" s="61">
        <f>'ETF MTD'!$JU$28/'ETF MTD'!$JU$3-1</f>
        <v/>
      </c>
      <c r="HU246" s="61">
        <f>HS246*HT246</f>
        <v/>
      </c>
      <c r="HV246" s="61" t="n"/>
      <c r="HW246" s="33" t="inlineStr">
        <is>
          <t>SCHH/VNQ</t>
        </is>
      </c>
      <c r="HX246" s="41" t="n">
        <v>0.075</v>
      </c>
      <c r="HY246" s="61">
        <f>'ETF MTD'!$JU$28/'ETF MTD'!$JU$3-1</f>
        <v/>
      </c>
      <c r="HZ246" s="61">
        <f>HX246*HY246</f>
        <v/>
      </c>
      <c r="IA246" s="61" t="n"/>
      <c r="IB246" s="33" t="inlineStr">
        <is>
          <t>SCHH/VNQ</t>
        </is>
      </c>
      <c r="IC246" s="41" t="n">
        <v>0.15</v>
      </c>
      <c r="ID246" s="61">
        <f>'ETF MTD'!$JU$28/'ETF MTD'!$JU$3-1</f>
        <v/>
      </c>
      <c r="IE246" s="61">
        <f>IC246*ID246</f>
        <v/>
      </c>
      <c r="IF246" s="61" t="n"/>
      <c r="IG246" s="33" t="inlineStr">
        <is>
          <t>SCHH/VNQ</t>
        </is>
      </c>
      <c r="IH246" s="41" t="n">
        <v>0.15</v>
      </c>
      <c r="II246" s="61">
        <f>'ETF MTD'!$JU$28/'ETF MTD'!$JU$3-1</f>
        <v/>
      </c>
      <c r="IJ246" s="61">
        <f>IH246*II246</f>
        <v/>
      </c>
      <c r="IK246" s="61" t="n"/>
      <c r="IL246" s="33" t="inlineStr">
        <is>
          <t>SCHH/VNQ</t>
        </is>
      </c>
      <c r="IM246" s="41" t="n">
        <v>0.15</v>
      </c>
      <c r="IN246" s="61">
        <f>'ETF MTD'!$JU$28/'ETF MTD'!$JU$3-1</f>
        <v/>
      </c>
      <c r="IO246" s="61">
        <f>IM246*IN246</f>
        <v/>
      </c>
      <c r="IP246" s="61" t="n"/>
      <c r="IQ246" s="33" t="inlineStr">
        <is>
          <t>SCHH/VNQ</t>
        </is>
      </c>
      <c r="IR246" s="41" t="n">
        <v>0.15</v>
      </c>
      <c r="IS246" s="61">
        <f>'ETF MTD'!$JU$28/'ETF MTD'!$JU$3-1</f>
        <v/>
      </c>
      <c r="IT246" s="61">
        <f>IR246*IS246</f>
        <v/>
      </c>
      <c r="IU246" s="61" t="n"/>
      <c r="IV246" s="33" t="inlineStr">
        <is>
          <t>SCHH/VNQ</t>
        </is>
      </c>
      <c r="IW246" s="41" t="n">
        <v>0.15</v>
      </c>
      <c r="IX246" s="61">
        <f>'ETF MTD'!$JU$28/'ETF MTD'!$JU$3-1</f>
        <v/>
      </c>
      <c r="IY246" s="61">
        <f>IW246*IX246</f>
        <v/>
      </c>
      <c r="IZ246" s="61" t="n"/>
      <c r="JA246" s="33" t="inlineStr">
        <is>
          <t>SCHH/VNQ</t>
        </is>
      </c>
      <c r="JB246" s="41" t="n">
        <v>0.15</v>
      </c>
      <c r="JC246" s="61">
        <f>'ETF MTD'!$JU$28/'ETF MTD'!$JU$3-1</f>
        <v/>
      </c>
      <c r="JD246" s="61">
        <f>JB246*JC246</f>
        <v/>
      </c>
      <c r="JE246" s="61" t="n"/>
      <c r="JF246" s="33" t="inlineStr">
        <is>
          <t>SCHH/VNQ</t>
        </is>
      </c>
      <c r="JG246" s="41" t="n">
        <v>0.15</v>
      </c>
      <c r="JH246" s="61">
        <f>'ETF MTD'!$JU$28/'ETF MTD'!$JU$3-1</f>
        <v/>
      </c>
      <c r="JI246" s="61">
        <f>JG246*JH246</f>
        <v/>
      </c>
      <c r="JJ246" s="61" t="n"/>
      <c r="JK246" s="33" t="inlineStr">
        <is>
          <t>SCHH/VNQ</t>
        </is>
      </c>
      <c r="JL246" s="41" t="n">
        <v>0.15</v>
      </c>
      <c r="JM246" s="61">
        <f>'ETF MTD'!$JU$28/'ETF MTD'!$JU$3-1</f>
        <v/>
      </c>
      <c r="JN246" s="61">
        <f>JL246*JM246</f>
        <v/>
      </c>
      <c r="JO246" s="61" t="n"/>
      <c r="JP246" s="33" t="inlineStr">
        <is>
          <t>SCHH/VNQ</t>
        </is>
      </c>
      <c r="JQ246" s="41" t="n">
        <v>0.15</v>
      </c>
      <c r="JR246" s="61">
        <f>'ETF MTD'!$JU$28/'ETF MTD'!$JU$3-1</f>
        <v/>
      </c>
      <c r="JS246" s="61">
        <f>JQ246*JR246</f>
        <v/>
      </c>
      <c r="JT246" s="61" t="n"/>
      <c r="JU246" s="33" t="inlineStr">
        <is>
          <t>SCHH/VNQ</t>
        </is>
      </c>
      <c r="JV246" s="41" t="n">
        <v>0.15</v>
      </c>
      <c r="JW246" s="61">
        <f>'ETF MTD'!$JU$28/'ETF MTD'!$JU$3-1</f>
        <v/>
      </c>
      <c r="JX246" s="61">
        <f>JV246*JW246</f>
        <v/>
      </c>
      <c r="JY246" s="61" t="n"/>
      <c r="JZ246" t="inlineStr">
        <is>
          <t>REITS</t>
        </is>
      </c>
      <c r="KA246" s="41" t="n">
        <v>0.15</v>
      </c>
      <c r="KB246" s="61">
        <f>'ETF MTD'!$JU$28/'ETF MTD'!$JU$3-1</f>
        <v/>
      </c>
      <c r="KC246" s="61">
        <f>KA246*KB246</f>
        <v/>
      </c>
      <c r="KD246" s="61" t="n"/>
      <c r="KE246" t="inlineStr">
        <is>
          <t>REITS</t>
        </is>
      </c>
      <c r="KF246" s="41" t="n">
        <v>0.15</v>
      </c>
      <c r="KG246" s="61">
        <f>'ETF MTD'!$JU$28/'ETF MTD'!$JU$3-1</f>
        <v/>
      </c>
      <c r="KH246" s="61">
        <f>KF246*KG246</f>
        <v/>
      </c>
      <c r="KI246" s="61" t="n"/>
      <c r="KJ246" t="inlineStr">
        <is>
          <t>REITS</t>
        </is>
      </c>
      <c r="KK246" s="41" t="n">
        <v>0.15</v>
      </c>
      <c r="KL246" s="61">
        <f>'ETF MTD'!$JU$28/'ETF MTD'!$JU$3-1</f>
        <v/>
      </c>
      <c r="KM246" s="61">
        <f>KK246*KL246</f>
        <v/>
      </c>
      <c r="KN246" s="61" t="n"/>
      <c r="KO246" t="inlineStr">
        <is>
          <t>REITS</t>
        </is>
      </c>
      <c r="KP246" s="41" t="n">
        <v>0.15</v>
      </c>
      <c r="KQ246" s="61">
        <f>'ETF MTD'!$JU$28/'ETF MTD'!$JU$3-1</f>
        <v/>
      </c>
      <c r="KR246" s="61">
        <f>KP246*KQ246</f>
        <v/>
      </c>
      <c r="KS246" s="61" t="n"/>
      <c r="KT246" t="inlineStr">
        <is>
          <t>REITS</t>
        </is>
      </c>
      <c r="KU246" s="41" t="n">
        <v>0.113</v>
      </c>
      <c r="KV246" s="61">
        <f>'ETF MTD'!$JU$28/'ETF MTD'!$JU$3-1</f>
        <v/>
      </c>
      <c r="KW246" s="61">
        <f>KU246*KV246</f>
        <v/>
      </c>
      <c r="KX246" s="61" t="n"/>
      <c r="KY246" t="inlineStr">
        <is>
          <t>REITS</t>
        </is>
      </c>
      <c r="KZ246" s="41" t="n">
        <v>0.113</v>
      </c>
      <c r="LA246" s="61">
        <f>'ETF MTD'!$JU$28/'ETF MTD'!$JU$3-1</f>
        <v/>
      </c>
      <c r="LB246" s="61">
        <f>KZ246*LA246</f>
        <v/>
      </c>
      <c r="LC246" s="61" t="n"/>
      <c r="LD246" t="inlineStr">
        <is>
          <t>REITS</t>
        </is>
      </c>
      <c r="LE246" s="41" t="n">
        <v>0.15</v>
      </c>
      <c r="LF246" s="61">
        <f>'ETF MTD'!$JU$28/'ETF MTD'!$JU$3-1</f>
        <v/>
      </c>
      <c r="LG246" s="61">
        <f>LE246*LF246</f>
        <v/>
      </c>
      <c r="LH246" s="61" t="n"/>
      <c r="LI246" t="inlineStr">
        <is>
          <t>REITS</t>
        </is>
      </c>
      <c r="LJ246" s="41" t="n">
        <v>0.15</v>
      </c>
      <c r="LK246" s="61">
        <f>'ETF MTD'!$JU$28/'ETF MTD'!$JU$3-1</f>
        <v/>
      </c>
      <c r="LL246" s="61">
        <f>LJ246*LK246</f>
        <v/>
      </c>
      <c r="LM246" s="61" t="n"/>
      <c r="LN246" t="inlineStr">
        <is>
          <t>REITS</t>
        </is>
      </c>
      <c r="LO246" s="41" t="n">
        <v>0.075</v>
      </c>
      <c r="LP246" s="61">
        <f>'ETF MTD'!$JU$28/'ETF MTD'!$JU$3-1</f>
        <v/>
      </c>
      <c r="LQ246" s="61">
        <f>LO246*LP246</f>
        <v/>
      </c>
      <c r="LR246" s="61" t="n"/>
      <c r="LS246" t="inlineStr">
        <is>
          <t>REITS</t>
        </is>
      </c>
      <c r="LT246" s="41" t="n">
        <v>0.075</v>
      </c>
      <c r="LU246" s="61">
        <f>'ETF MTD'!$JU$28/'ETF MTD'!$JU$3-1</f>
        <v/>
      </c>
      <c r="LV246" s="61">
        <f>LT246*LU246</f>
        <v/>
      </c>
      <c r="LW246" s="61" t="n"/>
      <c r="LX246" t="inlineStr">
        <is>
          <t>REITS</t>
        </is>
      </c>
      <c r="LY246" s="41" t="n">
        <v>0.075</v>
      </c>
      <c r="LZ246" s="61">
        <f>'ETF MTD'!$JU$28/'ETF MTD'!$JU$3-1</f>
        <v/>
      </c>
      <c r="MA246" s="61">
        <f>LY246*LZ246</f>
        <v/>
      </c>
      <c r="MB246" s="61" t="n"/>
      <c r="MC246" t="inlineStr">
        <is>
          <t>REITS</t>
        </is>
      </c>
      <c r="MD246" s="41" t="n">
        <v>0.075</v>
      </c>
      <c r="ME246" s="61">
        <f>'ETF MTD'!$JU$28/'ETF MTD'!$JU$3-1</f>
        <v/>
      </c>
      <c r="MF246" s="61">
        <f>MD246*ME246</f>
        <v/>
      </c>
      <c r="MG246" s="61" t="n"/>
      <c r="MH246" t="inlineStr">
        <is>
          <t>REITS</t>
        </is>
      </c>
      <c r="MI246" s="41" t="n">
        <v>0.075</v>
      </c>
      <c r="MJ246" s="61">
        <f>'ETF MTD'!$JU$28/'ETF MTD'!$JU$3-1</f>
        <v/>
      </c>
      <c r="MK246" s="61">
        <f>MI246*MJ246</f>
        <v/>
      </c>
      <c r="ML246" s="61" t="n"/>
      <c r="MM246" t="inlineStr">
        <is>
          <t>REITS</t>
        </is>
      </c>
      <c r="MN246" s="41" t="n">
        <v>0.075</v>
      </c>
      <c r="MO246" s="61">
        <f>'ETF MTD'!$JU$28/'ETF MTD'!$JU$3-1</f>
        <v/>
      </c>
      <c r="MP246" s="61">
        <f>MN246*MO246</f>
        <v/>
      </c>
      <c r="MQ246" s="33" t="n"/>
      <c r="MR246" t="inlineStr">
        <is>
          <t>REITS</t>
        </is>
      </c>
      <c r="MS246" s="41" t="n">
        <v>0.05</v>
      </c>
      <c r="MT246" s="61">
        <f>'ETF MTD'!$JU$28/'ETF MTD'!$JU$3-1</f>
        <v/>
      </c>
      <c r="MU246" s="61">
        <f>MS246*MT246</f>
        <v/>
      </c>
      <c r="MV246" s="61" t="n"/>
      <c r="MW246" t="inlineStr">
        <is>
          <t>REITS</t>
        </is>
      </c>
      <c r="MX246" s="129" t="n">
        <v>0.05</v>
      </c>
      <c r="MY246" s="61">
        <f>'ETF MTD'!$JU$28/'ETF MTD'!$JU$3-1</f>
        <v/>
      </c>
      <c r="MZ246" s="61">
        <f>MX246*MY246</f>
        <v/>
      </c>
      <c r="NA246" s="33" t="n"/>
      <c r="NB246" t="inlineStr">
        <is>
          <t>REITS</t>
        </is>
      </c>
      <c r="NC246" s="41" t="n">
        <v>0.07500000000000001</v>
      </c>
      <c r="ND246" s="61">
        <f>'ETF MTD'!$JU$28/'ETF MTD'!$JU$3-1</f>
        <v/>
      </c>
      <c r="NE246" s="61">
        <f>NC246*ND246</f>
        <v/>
      </c>
      <c r="NF246" s="33" t="n"/>
      <c r="NG246" t="inlineStr">
        <is>
          <t>REITS</t>
        </is>
      </c>
      <c r="NH246" s="41" t="n">
        <v>0.05</v>
      </c>
      <c r="NI246" s="61">
        <f>'ETF MTD'!$JU$28/'ETF MTD'!$JU$3-1</f>
        <v/>
      </c>
      <c r="NJ246" s="61">
        <f>NH246*NI246</f>
        <v/>
      </c>
      <c r="NK246" s="33" t="n"/>
      <c r="NL246" t="inlineStr">
        <is>
          <t>REITS</t>
        </is>
      </c>
      <c r="NM246" s="41" t="n">
        <v>0.05</v>
      </c>
      <c r="NN246" s="61">
        <f>'ETF MTD'!$JU$28/'ETF MTD'!$JU$3-1</f>
        <v/>
      </c>
      <c r="NO246" s="61">
        <f>NM246*NN246</f>
        <v/>
      </c>
      <c r="NP246" s="33" t="n"/>
      <c r="NQ246" t="inlineStr">
        <is>
          <t>REITS</t>
        </is>
      </c>
      <c r="NR246" s="41" t="n">
        <v>0.05</v>
      </c>
      <c r="NS246" s="61">
        <f>'ETF MTD'!$JU$28/'ETF MTD'!$JU$3-1</f>
        <v/>
      </c>
      <c r="NT246" s="61">
        <f>NR246*NS246</f>
        <v/>
      </c>
      <c r="NU246" s="33" t="n"/>
      <c r="NV246" t="inlineStr">
        <is>
          <t>REITS</t>
        </is>
      </c>
      <c r="NW246" s="41" t="n">
        <v>0.05</v>
      </c>
      <c r="NX246" s="61">
        <f>'ETF MTD'!$JU$28/'ETF MTD'!$JU$3-1</f>
        <v/>
      </c>
      <c r="NY246" s="61">
        <f>NW246*NX246</f>
        <v/>
      </c>
      <c r="NZ246" s="33" t="n"/>
      <c r="OA246" t="inlineStr">
        <is>
          <t>REITS</t>
        </is>
      </c>
      <c r="OB246" s="41" t="n">
        <v>0.05</v>
      </c>
      <c r="OC246" s="61">
        <f>'ETF MTD'!$JU$28/'ETF MTD'!$JU$3-1</f>
        <v/>
      </c>
      <c r="OD246" s="61">
        <f>OB246*OC246</f>
        <v/>
      </c>
      <c r="OE246" s="33" t="n"/>
      <c r="OF246" t="inlineStr">
        <is>
          <t>REITS</t>
        </is>
      </c>
      <c r="OG246" s="41" t="n">
        <v>0.075</v>
      </c>
      <c r="OH246" s="61">
        <f>'ETF MTD'!$JU$28/'ETF MTD'!$JU$3-1</f>
        <v/>
      </c>
      <c r="OI246" s="61">
        <f>OG246*OH246</f>
        <v/>
      </c>
      <c r="OJ246" s="33" t="n"/>
      <c r="OK246" t="inlineStr">
        <is>
          <t>REITS</t>
        </is>
      </c>
      <c r="OL246" s="41" t="n">
        <v>0.05</v>
      </c>
      <c r="OM246" s="61">
        <f>'ETF MTD'!$JU$28/'ETF MTD'!$JU$3-1</f>
        <v/>
      </c>
      <c r="ON246" s="61">
        <f>OL246*OM246</f>
        <v/>
      </c>
      <c r="OO246" s="33" t="n"/>
      <c r="OP246" t="inlineStr">
        <is>
          <t>REITS</t>
        </is>
      </c>
      <c r="OQ246" s="41" t="n">
        <v>0.05</v>
      </c>
      <c r="OR246" s="61">
        <f>'ETF MTD'!$JU$28/'ETF MTD'!$JU$3-1</f>
        <v/>
      </c>
      <c r="OS246" s="61">
        <f>OQ246*OR246</f>
        <v/>
      </c>
      <c r="OT246" s="33" t="n"/>
      <c r="OU246" t="inlineStr">
        <is>
          <t>REITS</t>
        </is>
      </c>
      <c r="OV246" s="41" t="n">
        <v>0.05</v>
      </c>
      <c r="OW246" s="61">
        <f>'ETF MTD'!$JU$28/'ETF MTD'!$JU$3-1</f>
        <v/>
      </c>
      <c r="OX246" s="61">
        <f>OV246*OW246</f>
        <v/>
      </c>
      <c r="OY246" s="33" t="n"/>
      <c r="OZ246" t="inlineStr">
        <is>
          <t>REITS</t>
        </is>
      </c>
      <c r="PA246" s="41" t="n">
        <v>0.075</v>
      </c>
      <c r="PB246" s="61">
        <f>'ETF MTD'!$JU$28/'ETF MTD'!$JU$3-1</f>
        <v/>
      </c>
      <c r="PC246" s="61">
        <f>PA246*PB246</f>
        <v/>
      </c>
      <c r="PD246" s="33" t="n"/>
      <c r="PE246" t="inlineStr">
        <is>
          <t>REITS</t>
        </is>
      </c>
      <c r="PF246" s="41" t="n">
        <v>0.1</v>
      </c>
      <c r="PG246" s="61">
        <f>'ETF MTD'!$JU$28/'ETF MTD'!$JU$3-1</f>
        <v/>
      </c>
      <c r="PH246" s="61">
        <f>PF246*PG246</f>
        <v/>
      </c>
      <c r="PI246" s="33" t="n"/>
      <c r="PJ246" t="inlineStr">
        <is>
          <t>REITS</t>
        </is>
      </c>
      <c r="PK246" s="41" t="n">
        <v>0.1</v>
      </c>
      <c r="PL246" s="61">
        <f>'ETF MTD'!$JU$28/'ETF MTD'!$JU$3-1</f>
        <v/>
      </c>
      <c r="PM246" s="61">
        <f>PK246*PL246</f>
        <v/>
      </c>
      <c r="PN246" s="33" t="n"/>
      <c r="PO246" t="inlineStr">
        <is>
          <t>REITS</t>
        </is>
      </c>
      <c r="PP246" s="41" t="n">
        <v>0.1</v>
      </c>
      <c r="PQ246" s="61">
        <f>'ETF MTD'!$JU$28/'ETF MTD'!$JU$3-1</f>
        <v/>
      </c>
      <c r="PR246" s="61">
        <f>PP246*PQ246</f>
        <v/>
      </c>
      <c r="PS246" s="33" t="n"/>
      <c r="PT246" t="inlineStr">
        <is>
          <t>REITS</t>
        </is>
      </c>
      <c r="PU246" s="41" t="n">
        <v>0.1</v>
      </c>
      <c r="PV246" s="61">
        <f>'ETF MTD'!$JU$28/'ETF MTD'!$JU$3-1</f>
        <v/>
      </c>
      <c r="PW246" s="61">
        <f>PU246*PV246</f>
        <v/>
      </c>
      <c r="PX246" s="33" t="n"/>
      <c r="PY246" t="inlineStr">
        <is>
          <t>REITS</t>
        </is>
      </c>
      <c r="PZ246" s="41" t="n">
        <v>0.05</v>
      </c>
      <c r="QA246" s="61">
        <f>'ETF MTD'!$JU$28/'ETF MTD'!$JU$3-1</f>
        <v/>
      </c>
      <c r="QB246" s="61">
        <f>PZ246*QA246</f>
        <v/>
      </c>
      <c r="QC246" s="33" t="n"/>
      <c r="QD246" t="inlineStr">
        <is>
          <t>REITS</t>
        </is>
      </c>
      <c r="QE246" s="41" t="n">
        <v>0.05</v>
      </c>
      <c r="QF246" s="61">
        <f>'ETF MTD'!$JU$28/'ETF MTD'!$JU$3-1</f>
        <v/>
      </c>
      <c r="QG246" s="61">
        <f>QE246*QF246</f>
        <v/>
      </c>
      <c r="QH246" s="61" t="n"/>
      <c r="QI246" t="inlineStr">
        <is>
          <t>REITS</t>
        </is>
      </c>
      <c r="QJ246" s="41" t="n">
        <v>0.0625</v>
      </c>
      <c r="QK246" s="61">
        <f>'ETF MTD'!$JU$28/'ETF MTD'!$JU$3-1</f>
        <v/>
      </c>
      <c r="QL246" s="61">
        <f>QJ246*QK246</f>
        <v/>
      </c>
      <c r="QM246" s="33" t="n"/>
      <c r="QN246" t="inlineStr">
        <is>
          <t>REITS</t>
        </is>
      </c>
      <c r="QO246" s="41" t="n">
        <v>0.08</v>
      </c>
      <c r="QP246" s="61">
        <f>'ETF MTD'!$JU$28/'ETF MTD'!$JU$3-1</f>
        <v/>
      </c>
      <c r="QQ246" s="61">
        <f>QO246*QP246</f>
        <v/>
      </c>
      <c r="QR246" s="33" t="n"/>
      <c r="QS246" t="inlineStr">
        <is>
          <t>REITS</t>
        </is>
      </c>
      <c r="QT246" s="41" t="n">
        <v>0.08</v>
      </c>
      <c r="QU246" s="61">
        <f>'ETF MTD'!$JU$28/'ETF MTD'!$JU$3-1</f>
        <v/>
      </c>
      <c r="QV246" s="61">
        <f>QT246*QU246</f>
        <v/>
      </c>
      <c r="QW246" s="33" t="n"/>
      <c r="QX246" t="inlineStr">
        <is>
          <t>REITS</t>
        </is>
      </c>
      <c r="QY246" s="41" t="n">
        <v>0.1</v>
      </c>
      <c r="QZ246" s="61">
        <f>'ETF MTD'!$JU$28/'ETF MTD'!$JU$3-1</f>
        <v/>
      </c>
      <c r="RA246" s="61">
        <f>QY246*QZ246</f>
        <v/>
      </c>
      <c r="RB246" s="33" t="n"/>
      <c r="RC246" t="inlineStr">
        <is>
          <t>REITS</t>
        </is>
      </c>
      <c r="RD246" s="41" t="n">
        <v>0.1</v>
      </c>
      <c r="RE246" s="61">
        <f>'ETF MTD'!$JU$28/'ETF MTD'!$JU$3-1</f>
        <v/>
      </c>
      <c r="RF246" s="61">
        <f>RD246*RE246</f>
        <v/>
      </c>
      <c r="RG246" s="33" t="n"/>
      <c r="RH246" t="inlineStr">
        <is>
          <t>REITS</t>
        </is>
      </c>
      <c r="RI246" s="41" t="n">
        <v>0.1</v>
      </c>
      <c r="RJ246" s="61">
        <f>'ETF MTD'!$JU$28/'ETF MTD'!$JU$3-1</f>
        <v/>
      </c>
      <c r="RK246" s="61">
        <f>RI246*RJ246</f>
        <v/>
      </c>
      <c r="RM246" s="208" t="n">
        <v>0.1</v>
      </c>
      <c r="RN246" s="261">
        <f>RM246*0.5</f>
        <v/>
      </c>
    </row>
    <row r="247">
      <c r="BN247" s="33" t="inlineStr">
        <is>
          <t>TLH</t>
        </is>
      </c>
      <c r="BO247" s="49" t="n">
        <v>0</v>
      </c>
      <c r="BP247" s="61">
        <f>'ETF MTD'!$VU$28/'ETF MTD'!$VU$3-1</f>
        <v/>
      </c>
      <c r="BQ247" s="61">
        <f>BO247*BP247</f>
        <v/>
      </c>
      <c r="BR247" s="61" t="n"/>
      <c r="BS247" s="33" t="inlineStr">
        <is>
          <t>TLH</t>
        </is>
      </c>
      <c r="BT247" s="49" t="n">
        <v>0</v>
      </c>
      <c r="BU247" s="61">
        <f>'ETF MTD'!$VU$28/'ETF MTD'!$VU$3-1</f>
        <v/>
      </c>
      <c r="BV247" s="61">
        <f>BT247*BU247</f>
        <v/>
      </c>
      <c r="BW247" s="61" t="n"/>
      <c r="BX247" s="33" t="inlineStr">
        <is>
          <t>TLH</t>
        </is>
      </c>
      <c r="BY247" s="49" t="n">
        <v>0</v>
      </c>
      <c r="BZ247" s="61">
        <f>'ETF MTD'!$VU$28/'ETF MTD'!$VU$3-1</f>
        <v/>
      </c>
      <c r="CA247" s="61">
        <f>BY247*BZ247</f>
        <v/>
      </c>
      <c r="CB247" s="61" t="n"/>
      <c r="CC247" s="33" t="inlineStr">
        <is>
          <t>TLH</t>
        </is>
      </c>
      <c r="CD247" s="49" t="n">
        <v>0</v>
      </c>
      <c r="CE247" s="61">
        <f>'ETF MTD'!$VU$28/'ETF MTD'!$VU$3-1</f>
        <v/>
      </c>
      <c r="CF247" s="61">
        <f>CD247*CE247</f>
        <v/>
      </c>
      <c r="CG247" s="61" t="n"/>
      <c r="CH247" s="33" t="inlineStr">
        <is>
          <t>TLH</t>
        </is>
      </c>
      <c r="CI247" s="49" t="n">
        <v>0</v>
      </c>
      <c r="CJ247" s="61">
        <f>'ETF MTD'!$VU$28/'ETF MTD'!$VU$3-1</f>
        <v/>
      </c>
      <c r="CK247" s="61">
        <f>CI247*CJ247</f>
        <v/>
      </c>
      <c r="CL247" s="61" t="n"/>
      <c r="CM247" s="33" t="inlineStr">
        <is>
          <t>TLH</t>
        </is>
      </c>
      <c r="CN247" s="49" t="n">
        <v>0</v>
      </c>
      <c r="CO247" s="61">
        <f>'ETF MTD'!$VU$28/'ETF MTD'!$VU$3-1</f>
        <v/>
      </c>
      <c r="CP247" s="61">
        <f>CN247*CO247</f>
        <v/>
      </c>
      <c r="CQ247" s="61" t="n"/>
      <c r="CR247" s="33" t="inlineStr">
        <is>
          <t>TLH</t>
        </is>
      </c>
      <c r="CS247" s="49" t="n">
        <v>0</v>
      </c>
      <c r="CT247" s="61">
        <f>'ETF MTD'!$VU$28/'ETF MTD'!$VU$3-1</f>
        <v/>
      </c>
      <c r="CU247" s="61">
        <f>CS247*CT247</f>
        <v/>
      </c>
      <c r="CV247" s="61" t="n"/>
      <c r="CW247" s="33" t="inlineStr">
        <is>
          <t>TLH</t>
        </is>
      </c>
      <c r="CX247" s="49" t="n">
        <v>0</v>
      </c>
      <c r="CY247" s="61">
        <f>'ETF MTD'!$VU$28/'ETF MTD'!$VU$3-1</f>
        <v/>
      </c>
      <c r="CZ247" s="61">
        <f>CX247*CY247</f>
        <v/>
      </c>
      <c r="DA247" s="61" t="n"/>
      <c r="DB247" t="inlineStr">
        <is>
          <t>SPTL/TLT</t>
        </is>
      </c>
      <c r="DC247" s="49" t="n">
        <v>0.025</v>
      </c>
      <c r="DD247" s="61">
        <f>'ETF MTD'!$DO$28/'ETF MTD'!$DO$3-1</f>
        <v/>
      </c>
      <c r="DE247" s="61">
        <f>DC247*DD247</f>
        <v/>
      </c>
      <c r="DF247" s="61" t="n"/>
      <c r="DG247" t="inlineStr">
        <is>
          <t>SPTL/TLT</t>
        </is>
      </c>
      <c r="DH247" s="49" t="n">
        <v>0</v>
      </c>
      <c r="DI247" s="61">
        <f>'ETF MTD'!$DO$28/'ETF MTD'!$DO$3-1</f>
        <v/>
      </c>
      <c r="DJ247" s="61">
        <f>DH247*DI247</f>
        <v/>
      </c>
      <c r="DK247" s="61" t="n"/>
      <c r="DL247" t="inlineStr">
        <is>
          <t>SPTL/TLT</t>
        </is>
      </c>
      <c r="DM247" s="49" t="n">
        <v>0.025</v>
      </c>
      <c r="DN247" s="61">
        <f>'ETF MTD'!$DO$28/'ETF MTD'!$DO$3-1</f>
        <v/>
      </c>
      <c r="DO247" s="61">
        <f>DM247*DN247</f>
        <v/>
      </c>
      <c r="DP247" s="61" t="n"/>
      <c r="DQ247" t="inlineStr">
        <is>
          <t>SPTL/TLT</t>
        </is>
      </c>
      <c r="DR247" s="49" t="n">
        <v>0</v>
      </c>
      <c r="DS247" s="61">
        <f>'ETF MTD'!$DO$28/'ETF MTD'!$DO$3-1</f>
        <v/>
      </c>
      <c r="DT247" s="61">
        <f>DR247*DS247</f>
        <v/>
      </c>
      <c r="DU247" s="61" t="n"/>
      <c r="DV247" t="inlineStr">
        <is>
          <t>SPTL/TLT</t>
        </is>
      </c>
      <c r="DW247" s="49" t="n">
        <v>0</v>
      </c>
      <c r="DX247" s="61">
        <f>'ETF MTD'!$DO$28/'ETF MTD'!$DO$3-1</f>
        <v/>
      </c>
      <c r="DY247" s="61">
        <f>DW247*DX247</f>
        <v/>
      </c>
      <c r="DZ247" s="61" t="n"/>
      <c r="EA247" t="inlineStr">
        <is>
          <t>SPTL/TLT</t>
        </is>
      </c>
      <c r="EB247" s="49" t="n">
        <v>0</v>
      </c>
      <c r="EC247" s="61">
        <f>'ETF MTD'!$DO$28/'ETF MTD'!$DO$3-1</f>
        <v/>
      </c>
      <c r="ED247" s="61">
        <f>EB247*EC247</f>
        <v/>
      </c>
      <c r="EE247" s="61" t="n"/>
      <c r="EF247" t="inlineStr">
        <is>
          <t>SPTL/TLT</t>
        </is>
      </c>
      <c r="EG247" s="49" t="n">
        <v>0</v>
      </c>
      <c r="EH247" s="61">
        <f>'ETF MTD'!$DO$28/'ETF MTD'!$DO$3-1</f>
        <v/>
      </c>
      <c r="EI247" s="61">
        <f>EG247*EH247</f>
        <v/>
      </c>
      <c r="EJ247" s="61" t="n"/>
      <c r="EK247" t="inlineStr">
        <is>
          <t>SPTL/TLT</t>
        </is>
      </c>
      <c r="EL247" s="49" t="n">
        <v>0</v>
      </c>
      <c r="EM247" s="61">
        <f>'ETF MTD'!$DO$28/'ETF MTD'!$DO$3-1</f>
        <v/>
      </c>
      <c r="EN247" s="61">
        <f>EL247*EM247</f>
        <v/>
      </c>
      <c r="EO247" s="61" t="n"/>
      <c r="EP247" t="inlineStr">
        <is>
          <t>SPTL/TLT</t>
        </is>
      </c>
      <c r="EQ247" s="49" t="n">
        <v>0</v>
      </c>
      <c r="ER247" s="61">
        <f>'ETF MTD'!$DO$28/'ETF MTD'!$DO$3-1</f>
        <v/>
      </c>
      <c r="ES247" s="61">
        <f>EQ247*ER247</f>
        <v/>
      </c>
      <c r="ET247" s="61" t="n"/>
      <c r="EU247" t="inlineStr">
        <is>
          <t>SPTL/TLT</t>
        </is>
      </c>
      <c r="EV247" s="49" t="n">
        <v>0</v>
      </c>
      <c r="EW247" s="61">
        <f>'ETF MTD'!$DO$28/'ETF MTD'!$DO$3-1</f>
        <v/>
      </c>
      <c r="EX247" s="61">
        <f>EV247*EW247</f>
        <v/>
      </c>
      <c r="EY247" s="61" t="n"/>
      <c r="EZ247" t="inlineStr">
        <is>
          <t>SPTL/TLT</t>
        </is>
      </c>
      <c r="FA247" s="49" t="n">
        <v>0</v>
      </c>
      <c r="FB247" s="61">
        <f>'ETF MTD'!$DO$28/'ETF MTD'!$DO$3-1</f>
        <v/>
      </c>
      <c r="FC247" s="61">
        <f>FA247*FB247</f>
        <v/>
      </c>
      <c r="FD247" s="61" t="n"/>
      <c r="FE247" t="inlineStr">
        <is>
          <t>SPTL/TLT</t>
        </is>
      </c>
      <c r="FF247" s="49" t="n">
        <v>0</v>
      </c>
      <c r="FG247" s="61">
        <f>'ETF MTD'!$DO$28/'ETF MTD'!$DO$3-1</f>
        <v/>
      </c>
      <c r="FH247" s="61">
        <f>FF247*FG247</f>
        <v/>
      </c>
      <c r="FI247" s="61" t="n"/>
      <c r="FJ247" t="inlineStr">
        <is>
          <t>SPTL/TLT</t>
        </is>
      </c>
      <c r="FK247" s="49" t="n">
        <v>0</v>
      </c>
      <c r="FL247" s="61">
        <f>'ETF MTD'!$DO$28/'ETF MTD'!$DO$3-1</f>
        <v/>
      </c>
      <c r="FM247" s="61">
        <f>FK247*FL247</f>
        <v/>
      </c>
      <c r="FN247" s="61" t="n"/>
      <c r="FO247" t="inlineStr">
        <is>
          <t>SPTL/TLT</t>
        </is>
      </c>
      <c r="FP247" s="49" t="n">
        <v>0</v>
      </c>
      <c r="FQ247" s="61">
        <f>'ETF MTD'!$DO$28/'ETF MTD'!$DO$3-1</f>
        <v/>
      </c>
      <c r="FR247" s="61">
        <f>FP247*FQ247</f>
        <v/>
      </c>
      <c r="FS247" s="61" t="n"/>
      <c r="FT247" t="inlineStr">
        <is>
          <t>SPTL/TLT</t>
        </is>
      </c>
      <c r="FU247" s="49" t="n">
        <v>0</v>
      </c>
      <c r="FV247" s="61">
        <f>'ETF MTD'!$DO$28/'ETF MTD'!$DO$3-1</f>
        <v/>
      </c>
      <c r="FW247" s="61">
        <f>FU247*FV247</f>
        <v/>
      </c>
      <c r="FX247" s="61" t="n"/>
      <c r="FY247" t="inlineStr">
        <is>
          <t>SPTL/TLT</t>
        </is>
      </c>
      <c r="FZ247" s="41" t="n">
        <v>0</v>
      </c>
      <c r="GA247" s="61">
        <f>'ETF MTD'!$DO$28/'ETF MTD'!$DO$3-1</f>
        <v/>
      </c>
      <c r="GB247" s="61">
        <f>FZ247*GA247</f>
        <v/>
      </c>
      <c r="GC247" s="61" t="n"/>
      <c r="GD247" t="inlineStr">
        <is>
          <t>SPTL/TLT</t>
        </is>
      </c>
      <c r="GE247" s="41" t="n">
        <v>0</v>
      </c>
      <c r="GF247" s="61">
        <f>'ETF MTD'!$DO$28/'ETF MTD'!$DO$3-1</f>
        <v/>
      </c>
      <c r="GG247" s="61">
        <f>GE247*GF247</f>
        <v/>
      </c>
      <c r="GH247" s="61" t="n"/>
      <c r="GI247" t="inlineStr">
        <is>
          <t>SPTL/TLT</t>
        </is>
      </c>
      <c r="GJ247" s="41" t="n">
        <v>0</v>
      </c>
      <c r="GK247" s="61">
        <f>'ETF MTD'!$DO$28/'ETF MTD'!$DO$3-1</f>
        <v/>
      </c>
      <c r="GL247" s="61">
        <f>GJ247*GK247</f>
        <v/>
      </c>
      <c r="GM247" s="61" t="n"/>
      <c r="GN247" t="inlineStr">
        <is>
          <t>SPTL/TLT</t>
        </is>
      </c>
      <c r="GO247" s="41" t="n">
        <v>0</v>
      </c>
      <c r="GP247" s="61">
        <f>'ETF MTD'!$DO$28/'ETF MTD'!$DO$3-1</f>
        <v/>
      </c>
      <c r="GQ247" s="61">
        <f>GO247*GP247</f>
        <v/>
      </c>
      <c r="GR247" s="61" t="n"/>
      <c r="GS247" t="inlineStr">
        <is>
          <t>SPTL/TLT</t>
        </is>
      </c>
      <c r="GT247" s="41" t="n">
        <v>0</v>
      </c>
      <c r="GU247" s="61">
        <f>'ETF MTD'!$DO$28/'ETF MTD'!$DO$3-1</f>
        <v/>
      </c>
      <c r="GV247" s="61">
        <f>GT247*GU247</f>
        <v/>
      </c>
      <c r="GW247" s="61" t="n"/>
      <c r="GX247" t="inlineStr">
        <is>
          <t>SPTL/TLT</t>
        </is>
      </c>
      <c r="GY247" s="41" t="n">
        <v>0</v>
      </c>
      <c r="GZ247" s="61">
        <f>'ETF MTD'!$DO$28/'ETF MTD'!$DO$3-1</f>
        <v/>
      </c>
      <c r="HA247" s="61">
        <f>GY247*GZ247</f>
        <v/>
      </c>
      <c r="HB247" s="61" t="n"/>
      <c r="HC247" t="inlineStr">
        <is>
          <t>SPTL/TLT</t>
        </is>
      </c>
      <c r="HD247" s="41" t="n">
        <v>0</v>
      </c>
      <c r="HE247" s="61">
        <f>'ETF MTD'!$DO$28/'ETF MTD'!$DO$3-1</f>
        <v/>
      </c>
      <c r="HF247" s="61">
        <f>HD247*HE247</f>
        <v/>
      </c>
      <c r="HG247" s="61" t="n"/>
      <c r="HH247" t="inlineStr">
        <is>
          <t>SPTL/TLT</t>
        </is>
      </c>
      <c r="HI247" s="41" t="n">
        <v>0</v>
      </c>
      <c r="HJ247" s="61">
        <f>'ETF MTD'!$DO$28/'ETF MTD'!$DO$3-1</f>
        <v/>
      </c>
      <c r="HK247" s="61">
        <f>HI247*HJ247</f>
        <v/>
      </c>
      <c r="HL247" s="61" t="n"/>
      <c r="HM247" t="inlineStr">
        <is>
          <t>SPTL/TLT</t>
        </is>
      </c>
      <c r="HN247" s="41" t="n">
        <v>0</v>
      </c>
      <c r="HO247" s="61">
        <f>'ETF MTD'!$DO$28/'ETF MTD'!$DO$3-1</f>
        <v/>
      </c>
      <c r="HP247" s="61">
        <f>HN247*HO247</f>
        <v/>
      </c>
      <c r="HQ247" s="61" t="n"/>
      <c r="HR247" t="inlineStr">
        <is>
          <t>SPTL/TLT</t>
        </is>
      </c>
      <c r="HS247" s="41" t="n">
        <v>0</v>
      </c>
      <c r="HT247" s="61">
        <f>'ETF MTD'!$DO$28/'ETF MTD'!$DO$3-1</f>
        <v/>
      </c>
      <c r="HU247" s="61">
        <f>HS247*HT247</f>
        <v/>
      </c>
      <c r="HV247" s="61" t="n"/>
      <c r="HW247" t="inlineStr">
        <is>
          <t>SPTL/TLT</t>
        </is>
      </c>
      <c r="HX247" s="41" t="n">
        <v>0</v>
      </c>
      <c r="HY247" s="61">
        <f>'ETF MTD'!$DO$28/'ETF MTD'!$DO$3-1</f>
        <v/>
      </c>
      <c r="HZ247" s="61">
        <f>HX247*HY247</f>
        <v/>
      </c>
      <c r="IA247" s="61" t="n"/>
      <c r="IB247" t="inlineStr">
        <is>
          <t>SPTL/TLT</t>
        </is>
      </c>
      <c r="IC247" s="41" t="n">
        <v>0</v>
      </c>
      <c r="ID247" s="61">
        <f>'ETF MTD'!$DO$28/'ETF MTD'!$DO$3-1</f>
        <v/>
      </c>
      <c r="IE247" s="61">
        <f>IC247*ID247</f>
        <v/>
      </c>
      <c r="IF247" s="61" t="n"/>
      <c r="IG247" t="inlineStr">
        <is>
          <t>SPTL/TLT</t>
        </is>
      </c>
      <c r="IH247" s="41" t="n">
        <v>0</v>
      </c>
      <c r="II247" s="61">
        <f>'ETF MTD'!$DO$28/'ETF MTD'!$DO$3-1</f>
        <v/>
      </c>
      <c r="IJ247" s="61">
        <f>IH247*II247</f>
        <v/>
      </c>
      <c r="IK247" s="61" t="n"/>
      <c r="IL247" t="inlineStr">
        <is>
          <t>SPTL/TLT</t>
        </is>
      </c>
      <c r="IM247" s="41" t="n">
        <v>0</v>
      </c>
      <c r="IN247" s="61">
        <f>'ETF MTD'!$DO$28/'ETF MTD'!$DO$3-1</f>
        <v/>
      </c>
      <c r="IO247" s="61">
        <f>IM247*IN247</f>
        <v/>
      </c>
      <c r="IP247" s="61" t="n"/>
      <c r="IQ247" t="inlineStr">
        <is>
          <t>SPTL/TLT</t>
        </is>
      </c>
      <c r="IR247" s="41" t="n">
        <v>0</v>
      </c>
      <c r="IS247" s="61">
        <f>'ETF MTD'!$DO$28/'ETF MTD'!$DO$3-1</f>
        <v/>
      </c>
      <c r="IT247" s="61">
        <f>IR247*IS247</f>
        <v/>
      </c>
      <c r="IU247" s="61" t="n"/>
      <c r="IV247" t="inlineStr">
        <is>
          <t>SPTL/TLT</t>
        </is>
      </c>
      <c r="IW247" s="41" t="n">
        <v>0</v>
      </c>
      <c r="IX247" s="61">
        <f>'ETF MTD'!$DO$28/'ETF MTD'!$DO$3-1</f>
        <v/>
      </c>
      <c r="IY247" s="61">
        <f>IW247*IX247</f>
        <v/>
      </c>
      <c r="IZ247" s="61" t="n"/>
      <c r="JA247" t="inlineStr">
        <is>
          <t>SPTL/TLT</t>
        </is>
      </c>
      <c r="JB247" s="41" t="n">
        <v>0</v>
      </c>
      <c r="JC247" s="61">
        <f>'ETF MTD'!$DO$28/'ETF MTD'!$DO$3-1</f>
        <v/>
      </c>
      <c r="JD247" s="61">
        <f>JB247*JC247</f>
        <v/>
      </c>
      <c r="JE247" s="61" t="n"/>
      <c r="JF247" t="inlineStr">
        <is>
          <t>SPTL/TLT</t>
        </is>
      </c>
      <c r="JG247" s="41" t="n">
        <v>0</v>
      </c>
      <c r="JH247" s="61">
        <f>'ETF MTD'!$DO$28/'ETF MTD'!$DO$3-1</f>
        <v/>
      </c>
      <c r="JI247" s="61">
        <f>JG247*JH247</f>
        <v/>
      </c>
      <c r="JJ247" s="61" t="n"/>
      <c r="JK247" t="inlineStr">
        <is>
          <t>SPTL/TLT</t>
        </is>
      </c>
      <c r="JL247" s="41" t="n">
        <v>0.0175</v>
      </c>
      <c r="JM247" s="61">
        <f>'ETF MTD'!$DO$28/'ETF MTD'!$DO$3-1</f>
        <v/>
      </c>
      <c r="JN247" s="61">
        <f>JL247*JM247</f>
        <v/>
      </c>
      <c r="JO247" s="61" t="n"/>
      <c r="JP247" t="inlineStr">
        <is>
          <t>SPTL/TLT</t>
        </is>
      </c>
      <c r="JQ247" s="41" t="n">
        <v>0.025</v>
      </c>
      <c r="JR247" s="61">
        <f>'ETF MTD'!$DO$28/'ETF MTD'!$DO$3-1</f>
        <v/>
      </c>
      <c r="JS247" s="61">
        <f>JQ247*JR247</f>
        <v/>
      </c>
      <c r="JT247" s="61" t="n"/>
      <c r="JU247" t="inlineStr">
        <is>
          <t>SPTL/TLT</t>
        </is>
      </c>
      <c r="JV247" s="41" t="n">
        <v>0.025</v>
      </c>
      <c r="JW247" s="61">
        <f>'ETF MTD'!$DO$28/'ETF MTD'!$DO$3-1</f>
        <v/>
      </c>
      <c r="JX247" s="61">
        <f>JV247*JW247</f>
        <v/>
      </c>
      <c r="JY247" s="61" t="n"/>
      <c r="JZ247" t="inlineStr">
        <is>
          <t>U.S. Govt LT</t>
        </is>
      </c>
      <c r="KA247" s="41" t="n">
        <v>0.025</v>
      </c>
      <c r="KB247" s="61">
        <f>'ETF MTD'!$DO$28/'ETF MTD'!$DO$3-1</f>
        <v/>
      </c>
      <c r="KC247" s="61">
        <f>KA247*KB247</f>
        <v/>
      </c>
      <c r="KD247" s="61" t="n"/>
      <c r="KE247" t="inlineStr">
        <is>
          <t>U.S. Govt LT</t>
        </is>
      </c>
      <c r="KF247" s="41" t="n">
        <v>0</v>
      </c>
      <c r="KG247" s="61">
        <f>'ETF MTD'!$DO$28/'ETF MTD'!$DO$3-1</f>
        <v/>
      </c>
      <c r="KH247" s="61">
        <f>KF247*KG247</f>
        <v/>
      </c>
      <c r="KI247" s="61" t="n"/>
      <c r="KJ247" t="inlineStr">
        <is>
          <t>U.S. Govt LT</t>
        </is>
      </c>
      <c r="KK247" s="41" t="n">
        <v>0.04</v>
      </c>
      <c r="KL247" s="61">
        <f>'ETF MTD'!$DO$28/'ETF MTD'!$DO$3-1</f>
        <v/>
      </c>
      <c r="KM247" s="61">
        <f>KK247*KL247</f>
        <v/>
      </c>
      <c r="KN247" s="61" t="n"/>
      <c r="KO247" t="inlineStr">
        <is>
          <t>U.S. Govt LT</t>
        </is>
      </c>
      <c r="KP247" s="41" t="n">
        <v>0.08</v>
      </c>
      <c r="KQ247" s="61">
        <f>'ETF MTD'!$DO$28/'ETF MTD'!$DO$3-1</f>
        <v/>
      </c>
      <c r="KR247" s="61">
        <f>KP247*KQ247</f>
        <v/>
      </c>
      <c r="KS247" s="61" t="n"/>
      <c r="KT247" t="inlineStr">
        <is>
          <t>U.S. Govt LT</t>
        </is>
      </c>
      <c r="KU247" s="41" t="n">
        <v>0</v>
      </c>
      <c r="KV247" s="61">
        <f>'ETF MTD'!$DO$28/'ETF MTD'!$DO$3-1</f>
        <v/>
      </c>
      <c r="KW247" s="61">
        <f>KU247*KV247</f>
        <v/>
      </c>
      <c r="KX247" s="61" t="n"/>
      <c r="KY247" t="inlineStr">
        <is>
          <t>U.S. Govt LT</t>
        </is>
      </c>
      <c r="KZ247" s="41" t="n">
        <v>0</v>
      </c>
      <c r="LA247" s="61">
        <f>'ETF MTD'!$DO$28/'ETF MTD'!$DO$3-1</f>
        <v/>
      </c>
      <c r="LB247" s="61">
        <f>KZ247*LA247</f>
        <v/>
      </c>
      <c r="LC247" s="61" t="n"/>
      <c r="LD247" t="inlineStr">
        <is>
          <t>U.S. Govt LT</t>
        </is>
      </c>
      <c r="LE247" s="41" t="n">
        <v>0</v>
      </c>
      <c r="LF247" s="61">
        <f>'ETF MTD'!$DO$28/'ETF MTD'!$DO$3-1</f>
        <v/>
      </c>
      <c r="LG247" s="61">
        <f>LE247*LF247</f>
        <v/>
      </c>
      <c r="LH247" s="61" t="n"/>
      <c r="LI247" t="inlineStr">
        <is>
          <t>U.S. Govt LT</t>
        </is>
      </c>
      <c r="LJ247" s="41" t="n">
        <v>0</v>
      </c>
      <c r="LK247" s="61">
        <f>'ETF MTD'!$DO$28/'ETF MTD'!$DO$3-1</f>
        <v/>
      </c>
      <c r="LL247" s="61">
        <f>LJ247*LK247</f>
        <v/>
      </c>
      <c r="LM247" s="61" t="n"/>
      <c r="LN247" t="inlineStr">
        <is>
          <t>U.S. Govt LT</t>
        </is>
      </c>
      <c r="LO247" s="41" t="n">
        <v>0</v>
      </c>
      <c r="LP247" s="61">
        <f>'ETF MTD'!$DO$28/'ETF MTD'!$DO$3-1</f>
        <v/>
      </c>
      <c r="LQ247" s="61">
        <f>LO247*LP247</f>
        <v/>
      </c>
      <c r="LR247" s="61" t="n"/>
      <c r="LS247" t="inlineStr">
        <is>
          <t>U.S. Govt LT</t>
        </is>
      </c>
      <c r="LT247" s="41" t="n">
        <v>0</v>
      </c>
      <c r="LU247" s="61">
        <f>'ETF MTD'!$DO$28/'ETF MTD'!$DO$3-1</f>
        <v/>
      </c>
      <c r="LV247" s="61">
        <f>LT247*LU247</f>
        <v/>
      </c>
      <c r="LW247" s="61" t="n"/>
      <c r="LX247" t="inlineStr">
        <is>
          <t>U.S. Govt LT</t>
        </is>
      </c>
      <c r="LY247" s="41" t="n">
        <v>0</v>
      </c>
      <c r="LZ247" s="61">
        <f>'ETF MTD'!$DO$28/'ETF MTD'!$DO$3-1</f>
        <v/>
      </c>
      <c r="MA247" s="61">
        <f>LY247*LZ247</f>
        <v/>
      </c>
      <c r="MB247" s="61" t="n"/>
      <c r="MC247" t="inlineStr">
        <is>
          <t>U.S. Govt LT</t>
        </is>
      </c>
      <c r="MD247" s="41" t="n">
        <v>0</v>
      </c>
      <c r="ME247" s="61">
        <f>'ETF MTD'!$DO$28/'ETF MTD'!$DO$3-1</f>
        <v/>
      </c>
      <c r="MF247" s="61">
        <f>MD247*ME247</f>
        <v/>
      </c>
      <c r="MG247" s="61" t="n"/>
      <c r="MH247" t="inlineStr">
        <is>
          <t>U.S. Govt LT</t>
        </is>
      </c>
      <c r="MI247" s="41" t="n">
        <v>0</v>
      </c>
      <c r="MJ247" s="61">
        <f>'ETF MTD'!$DO$28/'ETF MTD'!$DO$3-1</f>
        <v/>
      </c>
      <c r="MK247" s="61">
        <f>MI247*MJ247</f>
        <v/>
      </c>
      <c r="ML247" s="61" t="n"/>
      <c r="MM247" t="inlineStr">
        <is>
          <t>U.S. Govt LT</t>
        </is>
      </c>
      <c r="MN247" s="41" t="n">
        <v>0</v>
      </c>
      <c r="MO247" s="61">
        <f>'ETF MTD'!$DO$28/'ETF MTD'!$DO$3-1</f>
        <v/>
      </c>
      <c r="MP247" s="61">
        <f>MN247*MO247</f>
        <v/>
      </c>
      <c r="MQ247" s="33" t="n"/>
      <c r="MR247" t="inlineStr">
        <is>
          <t>U.S. Govt LT</t>
        </is>
      </c>
      <c r="MS247" s="41" t="n">
        <v>0</v>
      </c>
      <c r="MT247" s="61">
        <f>'ETF MTD'!$DO$28/'ETF MTD'!$DO$3-1</f>
        <v/>
      </c>
      <c r="MU247" s="61">
        <f>MS247*MT247</f>
        <v/>
      </c>
      <c r="MV247" s="61" t="n"/>
      <c r="MW247" t="inlineStr">
        <is>
          <t>U.S. Govt LT</t>
        </is>
      </c>
      <c r="MX247" s="41" t="n">
        <v>0</v>
      </c>
      <c r="MY247" s="61">
        <f>'ETF MTD'!$DO$28/'ETF MTD'!$DO$3-1</f>
        <v/>
      </c>
      <c r="MZ247" s="61">
        <f>MX247*MY247</f>
        <v/>
      </c>
      <c r="NA247" s="33" t="n"/>
      <c r="NB247" t="inlineStr">
        <is>
          <t>U.S. Govt LT</t>
        </is>
      </c>
      <c r="NC247" s="41" t="n">
        <v>0.058</v>
      </c>
      <c r="ND247" s="61">
        <f>'ETF MTD'!$DO$28/'ETF MTD'!$DO$3-1</f>
        <v/>
      </c>
      <c r="NE247" s="61">
        <f>NC247*ND247</f>
        <v/>
      </c>
      <c r="NF247" s="33" t="n"/>
      <c r="NG247" t="inlineStr">
        <is>
          <t>U.S. Govt LT</t>
        </is>
      </c>
      <c r="NH247" s="41" t="n">
        <v>0</v>
      </c>
      <c r="NI247" s="61">
        <f>'ETF MTD'!$DO$28/'ETF MTD'!$DO$3-1</f>
        <v/>
      </c>
      <c r="NJ247" s="61">
        <f>NH247*NI247</f>
        <v/>
      </c>
      <c r="NK247" s="33" t="n"/>
      <c r="NL247" t="inlineStr">
        <is>
          <t>U.S. Govt LT</t>
        </is>
      </c>
      <c r="NM247" s="41" t="n">
        <v>0</v>
      </c>
      <c r="NN247" s="61">
        <f>'ETF MTD'!$DO$28/'ETF MTD'!$DO$3-1</f>
        <v/>
      </c>
      <c r="NO247" s="61">
        <f>NM247*NN247</f>
        <v/>
      </c>
      <c r="NP247" s="33" t="n"/>
      <c r="NQ247" t="inlineStr">
        <is>
          <t>U.S. Govt LT</t>
        </is>
      </c>
      <c r="NR247" s="41" t="n">
        <v>0</v>
      </c>
      <c r="NS247" s="61">
        <f>'ETF MTD'!$DO$28/'ETF MTD'!$DO$3-1</f>
        <v/>
      </c>
      <c r="NT247" s="61">
        <f>NR247*NS247</f>
        <v/>
      </c>
      <c r="NU247" s="33" t="n"/>
      <c r="NV247" t="inlineStr">
        <is>
          <t>U.S. Govt LT</t>
        </is>
      </c>
      <c r="NW247" s="41" t="n">
        <v>0</v>
      </c>
      <c r="NX247" s="61">
        <f>'ETF MTD'!$DO$28/'ETF MTD'!$DO$3-1</f>
        <v/>
      </c>
      <c r="NY247" s="61">
        <f>NW247*NX247</f>
        <v/>
      </c>
      <c r="NZ247" s="33" t="n"/>
      <c r="OA247" t="inlineStr">
        <is>
          <t>U.S. Govt LT</t>
        </is>
      </c>
      <c r="OB247" s="41" t="n">
        <v>0</v>
      </c>
      <c r="OC247" s="61">
        <f>'ETF MTD'!$DO$28/'ETF MTD'!$DO$3-1</f>
        <v/>
      </c>
      <c r="OD247" s="61">
        <f>OB247*OC247</f>
        <v/>
      </c>
      <c r="OE247" s="33" t="n"/>
      <c r="OF247" t="inlineStr">
        <is>
          <t>U.S. Govt LT</t>
        </is>
      </c>
      <c r="OG247" s="41" t="n">
        <v>0</v>
      </c>
      <c r="OH247" s="61">
        <f>'ETF MTD'!$DO$28/'ETF MTD'!$DO$3-1</f>
        <v/>
      </c>
      <c r="OI247" s="61">
        <f>OG247*OH247</f>
        <v/>
      </c>
      <c r="OJ247" s="33" t="n"/>
      <c r="OK247" t="inlineStr">
        <is>
          <t>U.S. Govt LT</t>
        </is>
      </c>
      <c r="OL247" s="41" t="n">
        <v>0</v>
      </c>
      <c r="OM247" s="61">
        <f>'ETF MTD'!$DO$28/'ETF MTD'!$DO$3-1</f>
        <v/>
      </c>
      <c r="ON247" s="61">
        <f>OL247*OM247</f>
        <v/>
      </c>
      <c r="OO247" s="33" t="n"/>
      <c r="OP247" t="inlineStr">
        <is>
          <t>U.S. Govt LT</t>
        </is>
      </c>
      <c r="OQ247" s="41" t="n">
        <v>0</v>
      </c>
      <c r="OR247" s="61">
        <f>'ETF MTD'!$DO$28/'ETF MTD'!$DO$3-1</f>
        <v/>
      </c>
      <c r="OS247" s="61">
        <f>OQ247*OR247</f>
        <v/>
      </c>
      <c r="OT247" s="33" t="n"/>
      <c r="OU247" t="inlineStr">
        <is>
          <t>U.S. Govt LT</t>
        </is>
      </c>
      <c r="OV247" s="41" t="n">
        <v>0</v>
      </c>
      <c r="OW247" s="61">
        <f>'ETF MTD'!$DO$28/'ETF MTD'!$DO$3-1</f>
        <v/>
      </c>
      <c r="OX247" s="61">
        <f>OV247*OW247</f>
        <v/>
      </c>
      <c r="OY247" s="33" t="n"/>
      <c r="OZ247" t="inlineStr">
        <is>
          <t>U.S. Govt LT</t>
        </is>
      </c>
      <c r="PA247" s="41" t="n">
        <v>0</v>
      </c>
      <c r="PB247" s="61">
        <f>'ETF MTD'!$DO$28/'ETF MTD'!$DO$3-1</f>
        <v/>
      </c>
      <c r="PC247" s="61">
        <f>PA247*PB247</f>
        <v/>
      </c>
      <c r="PD247" s="33" t="n"/>
      <c r="PE247" t="inlineStr">
        <is>
          <t>U.S. Govt LT</t>
        </is>
      </c>
      <c r="PF247" s="41" t="n">
        <v>0.03</v>
      </c>
      <c r="PG247" s="61">
        <f>'ETF MTD'!$DO$28/'ETF MTD'!$DO$3-1</f>
        <v/>
      </c>
      <c r="PH247" s="61">
        <f>PF247*PG247</f>
        <v/>
      </c>
      <c r="PI247" s="33" t="n"/>
      <c r="PJ247" t="inlineStr">
        <is>
          <t>U.S. Govt LT</t>
        </is>
      </c>
      <c r="PK247" s="41" t="n">
        <v>0.03</v>
      </c>
      <c r="PL247" s="61">
        <f>'ETF MTD'!$DO$28/'ETF MTD'!$DO$3-1</f>
        <v/>
      </c>
      <c r="PM247" s="61">
        <f>PK247*PL247</f>
        <v/>
      </c>
      <c r="PN247" s="33" t="n"/>
      <c r="PO247" t="inlineStr">
        <is>
          <t>U.S. Govt LT</t>
        </is>
      </c>
      <c r="PP247" s="41" t="n">
        <v>0</v>
      </c>
      <c r="PQ247" s="61">
        <f>'ETF MTD'!$DO$28/'ETF MTD'!$DO$3-1</f>
        <v/>
      </c>
      <c r="PR247" s="61">
        <f>PP247*PQ247</f>
        <v/>
      </c>
      <c r="PS247" s="33" t="n"/>
      <c r="PT247" t="inlineStr">
        <is>
          <t>U.S. Govt LT</t>
        </is>
      </c>
      <c r="PU247" s="41" t="n">
        <v>0</v>
      </c>
      <c r="PV247" s="61">
        <f>'ETF MTD'!$DO$28/'ETF MTD'!$DO$3-1</f>
        <v/>
      </c>
      <c r="PW247" s="61">
        <f>PU247*PV247</f>
        <v/>
      </c>
      <c r="PX247" s="33" t="n"/>
      <c r="PY247" t="inlineStr">
        <is>
          <t>U.S. Govt LT</t>
        </is>
      </c>
      <c r="PZ247" s="41" t="n">
        <v>0</v>
      </c>
      <c r="QA247" s="61">
        <f>'ETF MTD'!$DO$28/'ETF MTD'!$DO$3-1</f>
        <v/>
      </c>
      <c r="QB247" s="61">
        <f>PZ247*QA247</f>
        <v/>
      </c>
      <c r="QC247" s="33" t="n"/>
      <c r="QD247" t="inlineStr">
        <is>
          <t>U.S. Govt LT</t>
        </is>
      </c>
      <c r="QE247" s="41" t="n">
        <v>0</v>
      </c>
      <c r="QF247" s="61">
        <f>'ETF MTD'!$DO$28/'ETF MTD'!$DO$3-1</f>
        <v/>
      </c>
      <c r="QG247" s="61">
        <f>QE247*QF247</f>
        <v/>
      </c>
      <c r="QH247" s="61" t="n"/>
      <c r="QI247" t="inlineStr">
        <is>
          <t>U.S. Govt LT</t>
        </is>
      </c>
      <c r="QJ247" s="41" t="n">
        <v>0.02</v>
      </c>
      <c r="QK247" s="61">
        <f>'ETF MTD'!$DO$28/'ETF MTD'!$DO$3-1</f>
        <v/>
      </c>
      <c r="QL247" s="61">
        <f>QJ247*QK247</f>
        <v/>
      </c>
      <c r="QM247" s="33" t="n"/>
      <c r="QN247" t="inlineStr">
        <is>
          <t>U.S. Govt LT</t>
        </is>
      </c>
      <c r="QO247" s="41" t="n">
        <v>0.02</v>
      </c>
      <c r="QP247" s="61">
        <f>'ETF MTD'!$DO$28/'ETF MTD'!$DO$3-1</f>
        <v/>
      </c>
      <c r="QQ247" s="61">
        <f>QO247*QP247</f>
        <v/>
      </c>
      <c r="QR247" s="33" t="n"/>
      <c r="QS247" t="inlineStr">
        <is>
          <t>U.S. Govt LT</t>
        </is>
      </c>
      <c r="QT247" s="41" t="n">
        <v>0.05</v>
      </c>
      <c r="QU247" s="61">
        <f>'ETF MTD'!$DO$28/'ETF MTD'!$DO$3-1</f>
        <v/>
      </c>
      <c r="QV247" s="61">
        <f>QT247*QU247</f>
        <v/>
      </c>
      <c r="QW247" s="33" t="n"/>
      <c r="QX247" t="inlineStr">
        <is>
          <t>U.S. Govt LT</t>
        </is>
      </c>
      <c r="QY247" s="41" t="n">
        <v>0.05</v>
      </c>
      <c r="QZ247" s="61">
        <f>'ETF MTD'!$DO$28/'ETF MTD'!$DO$3-1</f>
        <v/>
      </c>
      <c r="RA247" s="61">
        <f>QY247*QZ247</f>
        <v/>
      </c>
      <c r="RB247" s="33" t="n"/>
      <c r="RC247" t="inlineStr">
        <is>
          <t>U.S. Govt LT</t>
        </is>
      </c>
      <c r="RD247" s="41" t="n">
        <v>0.03</v>
      </c>
      <c r="RE247" s="61">
        <f>'ETF MTD'!$DO$28/'ETF MTD'!$DO$3-1</f>
        <v/>
      </c>
      <c r="RF247" s="61">
        <f>RD247*RE247</f>
        <v/>
      </c>
      <c r="RG247" s="33" t="n"/>
      <c r="RH247" t="inlineStr">
        <is>
          <t>U.S. Equity (Hedged)</t>
        </is>
      </c>
      <c r="RI247" s="41" t="n">
        <v>0.038</v>
      </c>
      <c r="RJ247" s="61">
        <f>'ETF MTD'!$DO$28/'ETF MTD'!$DO$3-1</f>
        <v/>
      </c>
      <c r="RK247" s="61">
        <f>RI247*RJ247</f>
        <v/>
      </c>
      <c r="RM247" s="208" t="n">
        <v>0</v>
      </c>
    </row>
    <row r="248">
      <c r="BN248" s="33" t="inlineStr">
        <is>
          <t>SCHR/IEI</t>
        </is>
      </c>
      <c r="BO248" s="49" t="n">
        <v>0.07500000000000001</v>
      </c>
      <c r="BP248" s="61">
        <f>'ETF MTD'!$OW$28/'ETF MTD'!$OW$3-1</f>
        <v/>
      </c>
      <c r="BQ248" s="61">
        <f>BO248*BP248</f>
        <v/>
      </c>
      <c r="BR248" s="61" t="n"/>
      <c r="BS248" s="33" t="inlineStr">
        <is>
          <t>SCHR/IEI</t>
        </is>
      </c>
      <c r="BT248" s="49" t="n">
        <v>0.05</v>
      </c>
      <c r="BU248" s="61">
        <f>'ETF MTD'!$OW$28/'ETF MTD'!$OW$3-1</f>
        <v/>
      </c>
      <c r="BV248" s="61">
        <f>BT248*BU248</f>
        <v/>
      </c>
      <c r="BW248" s="61" t="n"/>
      <c r="BX248" s="33" t="inlineStr">
        <is>
          <t>SCHR/IEI</t>
        </is>
      </c>
      <c r="BY248" s="49" t="n">
        <v>0.05</v>
      </c>
      <c r="BZ248" s="61">
        <f>'ETF MTD'!$OW$28/'ETF MTD'!$OW$3-1</f>
        <v/>
      </c>
      <c r="CA248" s="61">
        <f>BY248*BZ248</f>
        <v/>
      </c>
      <c r="CB248" s="61" t="n"/>
      <c r="CC248" s="33" t="inlineStr">
        <is>
          <t>SCHR/IEI</t>
        </is>
      </c>
      <c r="CD248" s="49" t="n">
        <v>0.05</v>
      </c>
      <c r="CE248" s="61">
        <f>'ETF MTD'!$OW$28/'ETF MTD'!$OW$3-1</f>
        <v/>
      </c>
      <c r="CF248" s="61">
        <f>CD248*CE248</f>
        <v/>
      </c>
      <c r="CG248" s="61" t="n"/>
      <c r="CH248" s="33" t="inlineStr">
        <is>
          <t>SCHR/IEI</t>
        </is>
      </c>
      <c r="CI248" s="49" t="n">
        <v>0.05</v>
      </c>
      <c r="CJ248" s="61">
        <f>'ETF MTD'!$OW$28/'ETF MTD'!$OW$3-1</f>
        <v/>
      </c>
      <c r="CK248" s="61">
        <f>CI248*CJ248</f>
        <v/>
      </c>
      <c r="CL248" s="61" t="n"/>
      <c r="CM248" s="33" t="inlineStr">
        <is>
          <t>SCHR/IEI</t>
        </is>
      </c>
      <c r="CN248" s="49" t="n">
        <v>0.05</v>
      </c>
      <c r="CO248" s="61">
        <f>'ETF MTD'!$OW$28/'ETF MTD'!$OW$3-1</f>
        <v/>
      </c>
      <c r="CP248" s="61">
        <f>CN248*CO248</f>
        <v/>
      </c>
      <c r="CQ248" s="61" t="n"/>
      <c r="CR248" s="33" t="inlineStr">
        <is>
          <t>SCHR/IEI</t>
        </is>
      </c>
      <c r="CS248" s="49" t="n">
        <v>0.05</v>
      </c>
      <c r="CT248" s="61">
        <f>'ETF MTD'!$OW$28/'ETF MTD'!$OW$3-1</f>
        <v/>
      </c>
      <c r="CU248" s="61">
        <f>CS248*CT248</f>
        <v/>
      </c>
      <c r="CV248" s="61" t="n"/>
      <c r="CW248" s="33" t="inlineStr">
        <is>
          <t>SCHR/IEI</t>
        </is>
      </c>
      <c r="CX248" s="49" t="n">
        <v>0.05</v>
      </c>
      <c r="CY248" s="61">
        <f>'ETF MTD'!$OW$28/'ETF MTD'!$OW$3-1</f>
        <v/>
      </c>
      <c r="CZ248" s="61">
        <f>CX248*CY248</f>
        <v/>
      </c>
      <c r="DA248" s="61" t="n"/>
      <c r="DB248" s="33" t="inlineStr">
        <is>
          <t>SCHR/IEI</t>
        </is>
      </c>
      <c r="DC248" s="49" t="n">
        <v>0.05</v>
      </c>
      <c r="DD248" s="61">
        <f>'ETF MTD'!$OW$28/'ETF MTD'!$OW$3-1</f>
        <v/>
      </c>
      <c r="DE248" s="61">
        <f>DC248*DD248</f>
        <v/>
      </c>
      <c r="DF248" s="61" t="n"/>
      <c r="DG248" s="33" t="inlineStr">
        <is>
          <t>SCHR/IEI</t>
        </is>
      </c>
      <c r="DH248" s="49" t="n">
        <v>0.05</v>
      </c>
      <c r="DI248" s="61">
        <f>'ETF MTD'!$OW$28/'ETF MTD'!$OW$3-1</f>
        <v/>
      </c>
      <c r="DJ248" s="61">
        <f>DH248*DI248</f>
        <v/>
      </c>
      <c r="DK248" s="61" t="n"/>
      <c r="DL248" s="33" t="inlineStr">
        <is>
          <t>SCHR/IEI</t>
        </is>
      </c>
      <c r="DM248" s="49" t="n">
        <v>0.05</v>
      </c>
      <c r="DN248" s="61">
        <f>'ETF MTD'!$OW$28/'ETF MTD'!$OW$3-1</f>
        <v/>
      </c>
      <c r="DO248" s="61">
        <f>DM248*DN248</f>
        <v/>
      </c>
      <c r="DP248" s="61" t="n"/>
      <c r="DQ248" s="33" t="inlineStr">
        <is>
          <t>SCHR/IEI</t>
        </is>
      </c>
      <c r="DR248" s="49" t="n">
        <v>0.05</v>
      </c>
      <c r="DS248" s="61">
        <f>'ETF MTD'!$OW$28/'ETF MTD'!$OW$3-1</f>
        <v/>
      </c>
      <c r="DT248" s="61">
        <f>DR248*DS248</f>
        <v/>
      </c>
      <c r="DU248" s="61" t="n"/>
      <c r="DV248" s="33" t="inlineStr">
        <is>
          <t>SCHR/IEI</t>
        </is>
      </c>
      <c r="DW248" s="49" t="n">
        <v>0.05</v>
      </c>
      <c r="DX248" s="61">
        <f>'ETF MTD'!$OW$28/'ETF MTD'!$OW$3-1</f>
        <v/>
      </c>
      <c r="DY248" s="61">
        <f>DW248*DX248</f>
        <v/>
      </c>
      <c r="DZ248" s="61" t="n"/>
      <c r="EA248" s="33" t="inlineStr">
        <is>
          <t>SCHR/IEI</t>
        </is>
      </c>
      <c r="EB248" s="49" t="n">
        <v>0.05</v>
      </c>
      <c r="EC248" s="61">
        <f>'ETF MTD'!$OW$28/'ETF MTD'!$OW$3-1</f>
        <v/>
      </c>
      <c r="ED248" s="61">
        <f>EB248*EC248</f>
        <v/>
      </c>
      <c r="EE248" s="61" t="n"/>
      <c r="EF248" s="33" t="inlineStr">
        <is>
          <t>SCHR/IEI</t>
        </is>
      </c>
      <c r="EG248" s="49" t="n">
        <v>0.07500000000000001</v>
      </c>
      <c r="EH248" s="61">
        <f>'ETF MTD'!$OW$28/'ETF MTD'!$OW$3-1</f>
        <v/>
      </c>
      <c r="EI248" s="61">
        <f>EG248*EH248</f>
        <v/>
      </c>
      <c r="EJ248" s="61" t="n"/>
      <c r="EK248" s="33" t="inlineStr">
        <is>
          <t>SCHR/IEI</t>
        </is>
      </c>
      <c r="EL248" s="49" t="n">
        <v>0.1</v>
      </c>
      <c r="EM248" s="61">
        <f>'ETF MTD'!$OW$28/'ETF MTD'!$OW$3-1</f>
        <v/>
      </c>
      <c r="EN248" s="61">
        <f>EL248*EM248</f>
        <v/>
      </c>
      <c r="EO248" s="61" t="n"/>
      <c r="EP248" s="33" t="inlineStr">
        <is>
          <t>SCHR/IEI</t>
        </is>
      </c>
      <c r="EQ248" s="49" t="n">
        <v>0.1</v>
      </c>
      <c r="ER248" s="61">
        <f>'ETF MTD'!$OW$28/'ETF MTD'!$OW$3-1</f>
        <v/>
      </c>
      <c r="ES248" s="61">
        <f>EQ248*ER248</f>
        <v/>
      </c>
      <c r="ET248" s="61" t="n"/>
      <c r="EU248" s="33" t="inlineStr">
        <is>
          <t>SCHR/IEI</t>
        </is>
      </c>
      <c r="EV248" s="49" t="n">
        <v>0.1</v>
      </c>
      <c r="EW248" s="61">
        <f>'ETF MTD'!$OW$28/'ETF MTD'!$OW$3-1</f>
        <v/>
      </c>
      <c r="EX248" s="61">
        <f>EV248*EW248</f>
        <v/>
      </c>
      <c r="EY248" s="61" t="n"/>
      <c r="EZ248" s="33" t="inlineStr">
        <is>
          <t>SCHR/IEI</t>
        </is>
      </c>
      <c r="FA248" s="49" t="n">
        <v>0.12</v>
      </c>
      <c r="FB248" s="61">
        <f>'ETF MTD'!$OW$28/'ETF MTD'!$OW$3-1</f>
        <v/>
      </c>
      <c r="FC248" s="61">
        <f>FA248*FB248</f>
        <v/>
      </c>
      <c r="FD248" s="61" t="n"/>
      <c r="FE248" s="33" t="inlineStr">
        <is>
          <t>SCHR/IEI</t>
        </is>
      </c>
      <c r="FF248" s="49" t="n">
        <v>0.225</v>
      </c>
      <c r="FG248" s="61">
        <f>'ETF MTD'!$OW$28/'ETF MTD'!$OW$3-1</f>
        <v/>
      </c>
      <c r="FH248" s="61">
        <f>FF248*FG248</f>
        <v/>
      </c>
      <c r="FI248" s="61" t="n"/>
      <c r="FJ248" s="33" t="inlineStr">
        <is>
          <t>SCHR/IEI</t>
        </is>
      </c>
      <c r="FK248" s="49" t="n">
        <v>0.1</v>
      </c>
      <c r="FL248" s="61">
        <f>'ETF MTD'!$OW$28/'ETF MTD'!$OW$3-1</f>
        <v/>
      </c>
      <c r="FM248" s="61">
        <f>FK248*FL248</f>
        <v/>
      </c>
      <c r="FN248" s="61" t="n"/>
      <c r="FO248" s="33" t="inlineStr">
        <is>
          <t>SCHR/IEI</t>
        </is>
      </c>
      <c r="FP248" s="49" t="n">
        <v>0.1</v>
      </c>
      <c r="FQ248" s="61">
        <f>'ETF MTD'!$OW$28/'ETF MTD'!$OW$3-1</f>
        <v/>
      </c>
      <c r="FR248" s="61">
        <f>FP248*FQ248</f>
        <v/>
      </c>
      <c r="FS248" s="61" t="n"/>
      <c r="FT248" s="33" t="inlineStr">
        <is>
          <t>SCHR/IEI</t>
        </is>
      </c>
      <c r="FU248" s="49" t="n">
        <v>0.225</v>
      </c>
      <c r="FV248" s="61">
        <f>'ETF MTD'!$OW$28/'ETF MTD'!$OW$3-1</f>
        <v/>
      </c>
      <c r="FW248" s="61">
        <f>FU248*FV248</f>
        <v/>
      </c>
      <c r="FX248" s="61" t="n"/>
      <c r="FY248" s="33" t="inlineStr">
        <is>
          <t>SCHR/IEI</t>
        </is>
      </c>
      <c r="FZ248" s="41" t="n">
        <v>0.09999999999999995</v>
      </c>
      <c r="GA248" s="61">
        <f>'ETF MTD'!$OW$28/'ETF MTD'!$OW$3-1</f>
        <v/>
      </c>
      <c r="GB248" s="61">
        <f>FZ248*GA248</f>
        <v/>
      </c>
      <c r="GC248" s="61" t="n"/>
      <c r="GD248" s="33" t="inlineStr">
        <is>
          <t>SCHR/IEI</t>
        </is>
      </c>
      <c r="GE248" s="41" t="n">
        <v>0.1</v>
      </c>
      <c r="GF248" s="61">
        <f>'ETF MTD'!$OW$28/'ETF MTD'!$OW$3-1</f>
        <v/>
      </c>
      <c r="GG248" s="61">
        <f>GE248*GF248</f>
        <v/>
      </c>
      <c r="GH248" s="61" t="n"/>
      <c r="GI248" s="33" t="inlineStr">
        <is>
          <t>SCHR/IEI</t>
        </is>
      </c>
      <c r="GJ248" s="41" t="n">
        <v>0.12</v>
      </c>
      <c r="GK248" s="61">
        <f>'ETF MTD'!$OW$28/'ETF MTD'!$OW$3-1</f>
        <v/>
      </c>
      <c r="GL248" s="61">
        <f>GJ248*GK248</f>
        <v/>
      </c>
      <c r="GM248" s="61" t="n"/>
      <c r="GN248" s="33" t="inlineStr">
        <is>
          <t>SCHR/IEI</t>
        </is>
      </c>
      <c r="GO248" s="41" t="n">
        <v>0.07500000000000001</v>
      </c>
      <c r="GP248" s="61">
        <f>'ETF MTD'!$OW$28/'ETF MTD'!$OW$3-1</f>
        <v/>
      </c>
      <c r="GQ248" s="61">
        <f>GO248*GP248</f>
        <v/>
      </c>
      <c r="GR248" s="61" t="n"/>
      <c r="GS248" s="33" t="inlineStr">
        <is>
          <t>SCHR/IEI</t>
        </is>
      </c>
      <c r="GT248" s="41" t="n">
        <v>0.1</v>
      </c>
      <c r="GU248" s="61">
        <f>'ETF MTD'!$OW$28/'ETF MTD'!$OW$3-1</f>
        <v/>
      </c>
      <c r="GV248" s="61">
        <f>GT248*GU248</f>
        <v/>
      </c>
      <c r="GW248" s="61" t="n"/>
      <c r="GX248" s="33" t="inlineStr">
        <is>
          <t>SCHR/IEI</t>
        </is>
      </c>
      <c r="GY248" s="41" t="n">
        <v>0.136</v>
      </c>
      <c r="GZ248" s="61">
        <f>'ETF MTD'!$OW$28/'ETF MTD'!$OW$3-1</f>
        <v/>
      </c>
      <c r="HA248" s="61">
        <f>GY248*GZ248</f>
        <v/>
      </c>
      <c r="HB248" s="61" t="n"/>
      <c r="HC248" s="33" t="inlineStr">
        <is>
          <t>SCHR/IEI</t>
        </is>
      </c>
      <c r="HD248" s="41" t="n">
        <v>0.136</v>
      </c>
      <c r="HE248" s="61">
        <f>'ETF MTD'!$OW$28/'ETF MTD'!$OW$3-1</f>
        <v/>
      </c>
      <c r="HF248" s="61">
        <f>HD248*HE248</f>
        <v/>
      </c>
      <c r="HG248" s="61" t="n"/>
      <c r="HH248" s="33" t="inlineStr">
        <is>
          <t>SCHR/IEI</t>
        </is>
      </c>
      <c r="HI248" s="41" t="n">
        <v>0.136</v>
      </c>
      <c r="HJ248" s="61">
        <f>'ETF MTD'!$OW$28/'ETF MTD'!$OW$3-1</f>
        <v/>
      </c>
      <c r="HK248" s="61">
        <f>HI248*HJ248</f>
        <v/>
      </c>
      <c r="HL248" s="61" t="n"/>
      <c r="HM248" s="33" t="inlineStr">
        <is>
          <t>SCHR/IEI</t>
        </is>
      </c>
      <c r="HN248" s="41" t="n">
        <v>0.1</v>
      </c>
      <c r="HO248" s="61">
        <f>'ETF MTD'!$OW$28/'ETF MTD'!$OW$3-1</f>
        <v/>
      </c>
      <c r="HP248" s="61">
        <f>HN248*HO248</f>
        <v/>
      </c>
      <c r="HQ248" s="61" t="n"/>
      <c r="HR248" s="33" t="inlineStr">
        <is>
          <t>SCHR/IEI</t>
        </is>
      </c>
      <c r="HS248" s="41" t="n">
        <v>0.1</v>
      </c>
      <c r="HT248" s="61">
        <f>'ETF MTD'!$OW$28/'ETF MTD'!$OW$3-1</f>
        <v/>
      </c>
      <c r="HU248" s="61">
        <f>HS248*HT248</f>
        <v/>
      </c>
      <c r="HV248" s="61" t="n"/>
      <c r="HW248" s="33" t="inlineStr">
        <is>
          <t>SCHR/IEI</t>
        </is>
      </c>
      <c r="HX248" s="41" t="n">
        <v>0.075</v>
      </c>
      <c r="HY248" s="61">
        <f>'ETF MTD'!$OW$28/'ETF MTD'!$OW$3-1</f>
        <v/>
      </c>
      <c r="HZ248" s="61">
        <f>HX248*HY248</f>
        <v/>
      </c>
      <c r="IA248" s="61" t="n"/>
      <c r="IB248" s="33" t="inlineStr">
        <is>
          <t>SCHR/IEI</t>
        </is>
      </c>
      <c r="IC248" s="41" t="n">
        <v>0.075</v>
      </c>
      <c r="ID248" s="61">
        <f>'ETF MTD'!$OW$28/'ETF MTD'!$OW$3-1</f>
        <v/>
      </c>
      <c r="IE248" s="61">
        <f>IC248*ID248</f>
        <v/>
      </c>
      <c r="IF248" s="61" t="n"/>
      <c r="IG248" s="33" t="inlineStr">
        <is>
          <t>SCHR/IEI</t>
        </is>
      </c>
      <c r="IH248" s="41" t="n">
        <v>0.075</v>
      </c>
      <c r="II248" s="61">
        <f>'ETF MTD'!$OW$28/'ETF MTD'!$OW$3-1</f>
        <v/>
      </c>
      <c r="IJ248" s="61">
        <f>IH248*II248</f>
        <v/>
      </c>
      <c r="IK248" s="61" t="n"/>
      <c r="IL248" s="33" t="inlineStr">
        <is>
          <t>SCHR/IEI</t>
        </is>
      </c>
      <c r="IM248" s="41" t="n">
        <v>0.075</v>
      </c>
      <c r="IN248" s="61">
        <f>'ETF MTD'!$OW$28/'ETF MTD'!$OW$3-1</f>
        <v/>
      </c>
      <c r="IO248" s="61">
        <f>IM248*IN248</f>
        <v/>
      </c>
      <c r="IP248" s="61" t="n"/>
      <c r="IQ248" s="33" t="inlineStr">
        <is>
          <t>SCHR/IEI</t>
        </is>
      </c>
      <c r="IR248" s="41" t="n">
        <v>0.05</v>
      </c>
      <c r="IS248" s="61">
        <f>'ETF MTD'!$OW$28/'ETF MTD'!$OW$3-1</f>
        <v/>
      </c>
      <c r="IT248" s="61">
        <f>IR248*IS248</f>
        <v/>
      </c>
      <c r="IU248" s="61" t="n"/>
      <c r="IV248" s="33" t="inlineStr">
        <is>
          <t>SCHR/IEI</t>
        </is>
      </c>
      <c r="IW248" s="41" t="n">
        <v>0.05</v>
      </c>
      <c r="IX248" s="61">
        <f>'ETF MTD'!$OW$28/'ETF MTD'!$OW$3-1</f>
        <v/>
      </c>
      <c r="IY248" s="61">
        <f>IW248*IX248</f>
        <v/>
      </c>
      <c r="IZ248" s="61" t="n"/>
      <c r="JA248" s="33" t="inlineStr">
        <is>
          <t>SCHR/IEI</t>
        </is>
      </c>
      <c r="JB248" s="41" t="n">
        <v>0.05</v>
      </c>
      <c r="JC248" s="61">
        <f>'ETF MTD'!$OW$28/'ETF MTD'!$OW$3-1</f>
        <v/>
      </c>
      <c r="JD248" s="61">
        <f>JB248*JC248</f>
        <v/>
      </c>
      <c r="JE248" s="61" t="n"/>
      <c r="JF248" s="33" t="inlineStr">
        <is>
          <t>SCHR/IEI</t>
        </is>
      </c>
      <c r="JG248" s="41" t="n">
        <v>0.05</v>
      </c>
      <c r="JH248" s="61">
        <f>'ETF MTD'!$OW$28/'ETF MTD'!$OW$3-1</f>
        <v/>
      </c>
      <c r="JI248" s="61">
        <f>JG248*JH248</f>
        <v/>
      </c>
      <c r="JJ248" s="61" t="n"/>
      <c r="JK248" s="33" t="inlineStr">
        <is>
          <t>SCHR/IEI</t>
        </is>
      </c>
      <c r="JL248" s="41" t="n">
        <v>0.05</v>
      </c>
      <c r="JM248" s="61">
        <f>'ETF MTD'!$OW$28/'ETF MTD'!$OW$3-1</f>
        <v/>
      </c>
      <c r="JN248" s="61">
        <f>JL248*JM248</f>
        <v/>
      </c>
      <c r="JO248" s="61" t="n"/>
      <c r="JP248" s="33" t="inlineStr">
        <is>
          <t>SCHR/IEI</t>
        </is>
      </c>
      <c r="JQ248" s="41" t="n">
        <v>0.05</v>
      </c>
      <c r="JR248" s="61">
        <f>'ETF MTD'!$OW$28/'ETF MTD'!$OW$3-1</f>
        <v/>
      </c>
      <c r="JS248" s="61">
        <f>JQ248*JR248</f>
        <v/>
      </c>
      <c r="JT248" s="61" t="n"/>
      <c r="JU248" s="33" t="inlineStr">
        <is>
          <t>SCHR/IEI</t>
        </is>
      </c>
      <c r="JV248" s="41" t="n">
        <v>0.05</v>
      </c>
      <c r="JW248" s="61">
        <f>'ETF MTD'!$OW$28/'ETF MTD'!$OW$3-1</f>
        <v/>
      </c>
      <c r="JX248" s="61">
        <f>JV248*JW248</f>
        <v/>
      </c>
      <c r="JY248" s="61" t="n"/>
      <c r="JZ248" t="inlineStr">
        <is>
          <t>U.S. Govt IT</t>
        </is>
      </c>
      <c r="KA248" s="41" t="n">
        <v>0.05</v>
      </c>
      <c r="KB248" s="61">
        <f>'ETF MTD'!$OW$28/'ETF MTD'!$OW$3-1</f>
        <v/>
      </c>
      <c r="KC248" s="61">
        <f>KA248*KB248</f>
        <v/>
      </c>
      <c r="KD248" s="61" t="n"/>
      <c r="KE248" t="inlineStr">
        <is>
          <t>U.S. Govt IT</t>
        </is>
      </c>
      <c r="KF248" s="41" t="n">
        <v>0.05</v>
      </c>
      <c r="KG248" s="61">
        <f>'ETF MTD'!$OW$28/'ETF MTD'!$OW$3-1</f>
        <v/>
      </c>
      <c r="KH248" s="61">
        <f>KF248*KG248</f>
        <v/>
      </c>
      <c r="KI248" s="61" t="n"/>
      <c r="KJ248" t="inlineStr">
        <is>
          <t>U.S. Govt IT</t>
        </is>
      </c>
      <c r="KK248" s="41" t="n">
        <v>0.05</v>
      </c>
      <c r="KL248" s="61">
        <f>'ETF MTD'!$OW$28/'ETF MTD'!$OW$3-1</f>
        <v/>
      </c>
      <c r="KM248" s="61">
        <f>KK248*KL248</f>
        <v/>
      </c>
      <c r="KN248" s="61" t="n"/>
      <c r="KO248" t="inlineStr">
        <is>
          <t>U.S. Govt IT</t>
        </is>
      </c>
      <c r="KP248" s="41" t="n">
        <v>0.05</v>
      </c>
      <c r="KQ248" s="61">
        <f>'ETF MTD'!$OW$28/'ETF MTD'!$OW$3-1</f>
        <v/>
      </c>
      <c r="KR248" s="61">
        <f>KP248*KQ248</f>
        <v/>
      </c>
      <c r="KS248" s="61" t="n"/>
      <c r="KT248" t="inlineStr">
        <is>
          <t>U.S. Govt IT</t>
        </is>
      </c>
      <c r="KU248" s="41" t="n">
        <v>0.05</v>
      </c>
      <c r="KV248" s="61">
        <f>'ETF MTD'!$OW$28/'ETF MTD'!$OW$3-1</f>
        <v/>
      </c>
      <c r="KW248" s="61">
        <f>KU248*KV248</f>
        <v/>
      </c>
      <c r="KX248" s="61" t="n"/>
      <c r="KY248" t="inlineStr">
        <is>
          <t>U.S. Govt IT</t>
        </is>
      </c>
      <c r="KZ248" s="41" t="n">
        <v>0.05</v>
      </c>
      <c r="LA248" s="61">
        <f>'ETF MTD'!$OW$28/'ETF MTD'!$OW$3-1</f>
        <v/>
      </c>
      <c r="LB248" s="61">
        <f>KZ248*LA248</f>
        <v/>
      </c>
      <c r="LC248" s="61" t="n"/>
      <c r="LD248" t="inlineStr">
        <is>
          <t>U.S. Govt IT</t>
        </is>
      </c>
      <c r="LE248" s="41" t="n">
        <v>0.05</v>
      </c>
      <c r="LF248" s="61">
        <f>'ETF MTD'!$OW$28/'ETF MTD'!$OW$3-1</f>
        <v/>
      </c>
      <c r="LG248" s="61">
        <f>LE248*LF248</f>
        <v/>
      </c>
      <c r="LH248" s="61" t="n"/>
      <c r="LI248" t="inlineStr">
        <is>
          <t>U.S. Govt IT</t>
        </is>
      </c>
      <c r="LJ248" s="41" t="n">
        <v>0.05</v>
      </c>
      <c r="LK248" s="61">
        <f>'ETF MTD'!$OW$28/'ETF MTD'!$OW$3-1</f>
        <v/>
      </c>
      <c r="LL248" s="61">
        <f>LJ248*LK248</f>
        <v/>
      </c>
      <c r="LM248" s="61" t="n"/>
      <c r="LN248" t="inlineStr">
        <is>
          <t>U.S. Govt IT</t>
        </is>
      </c>
      <c r="LO248" s="41" t="n">
        <v>0.05</v>
      </c>
      <c r="LP248" s="61">
        <f>'ETF MTD'!$OW$28/'ETF MTD'!$OW$3-1</f>
        <v/>
      </c>
      <c r="LQ248" s="61">
        <f>LO248*LP248</f>
        <v/>
      </c>
      <c r="LR248" s="61" t="n"/>
      <c r="LS248" t="inlineStr">
        <is>
          <t>U.S. Govt IT</t>
        </is>
      </c>
      <c r="LT248" s="41" t="n">
        <v>0.05</v>
      </c>
      <c r="LU248" s="61">
        <f>'ETF MTD'!$OW$28/'ETF MTD'!$OW$3-1</f>
        <v/>
      </c>
      <c r="LV248" s="61">
        <f>LT248*LU248</f>
        <v/>
      </c>
      <c r="LW248" s="61" t="n"/>
      <c r="LX248" t="inlineStr">
        <is>
          <t>U.S. Govt IT</t>
        </is>
      </c>
      <c r="LY248" s="41" t="n">
        <v>0.05</v>
      </c>
      <c r="LZ248" s="61">
        <f>'ETF MTD'!$OW$28/'ETF MTD'!$OW$3-1</f>
        <v/>
      </c>
      <c r="MA248" s="61">
        <f>LY248*LZ248</f>
        <v/>
      </c>
      <c r="MB248" s="61" t="n"/>
      <c r="MC248" t="inlineStr">
        <is>
          <t>U.S. Govt IT</t>
        </is>
      </c>
      <c r="MD248" s="41" t="n">
        <v>0.05</v>
      </c>
      <c r="ME248" s="61">
        <f>'ETF MTD'!$OW$28/'ETF MTD'!$OW$3-1</f>
        <v/>
      </c>
      <c r="MF248" s="61">
        <f>MD248*ME248</f>
        <v/>
      </c>
      <c r="MG248" s="61" t="n"/>
      <c r="MH248" t="inlineStr">
        <is>
          <t>U.S. Govt IT</t>
        </is>
      </c>
      <c r="MI248" s="41" t="n">
        <v>0.05</v>
      </c>
      <c r="MJ248" s="61">
        <f>'ETF MTD'!$OW$28/'ETF MTD'!$OW$3-1</f>
        <v/>
      </c>
      <c r="MK248" s="61">
        <f>MI248*MJ248</f>
        <v/>
      </c>
      <c r="ML248" s="61" t="n"/>
      <c r="MM248" t="inlineStr">
        <is>
          <t>U.S. Govt IT</t>
        </is>
      </c>
      <c r="MN248" s="41" t="n">
        <v>0.05</v>
      </c>
      <c r="MO248" s="61">
        <f>'ETF MTD'!$OW$28/'ETF MTD'!$OW$3-1</f>
        <v/>
      </c>
      <c r="MP248" s="61">
        <f>MN248*MO248</f>
        <v/>
      </c>
      <c r="MQ248" s="33" t="n"/>
      <c r="MR248" t="inlineStr">
        <is>
          <t>U.S. Govt IT</t>
        </is>
      </c>
      <c r="MS248" s="41" t="n">
        <v>0.075</v>
      </c>
      <c r="MT248" s="61">
        <f>'ETF MTD'!$OW$28/'ETF MTD'!$OW$3-1</f>
        <v/>
      </c>
      <c r="MU248" s="61">
        <f>MS248*MT248</f>
        <v/>
      </c>
      <c r="MV248" s="61" t="n"/>
      <c r="MW248" t="inlineStr">
        <is>
          <t>U.S. Govt IT</t>
        </is>
      </c>
      <c r="MX248" s="129" t="n">
        <v>0.075</v>
      </c>
      <c r="MY248" s="61">
        <f>'ETF MTD'!$OW$28/'ETF MTD'!$OW$3-1</f>
        <v/>
      </c>
      <c r="MZ248" s="61">
        <f>MX248*MY248</f>
        <v/>
      </c>
      <c r="NA248" s="33" t="n"/>
      <c r="NB248" t="inlineStr">
        <is>
          <t>U.S. Govt IT</t>
        </is>
      </c>
      <c r="NC248" s="41" t="n">
        <v>0.075</v>
      </c>
      <c r="ND248" s="61">
        <f>'ETF MTD'!$OW$28/'ETF MTD'!$OW$3-1</f>
        <v/>
      </c>
      <c r="NE248" s="61">
        <f>NC248*ND248</f>
        <v/>
      </c>
      <c r="NF248" s="33" t="n"/>
      <c r="NG248" t="inlineStr">
        <is>
          <t>U.S. Govt IT</t>
        </is>
      </c>
      <c r="NH248" s="41" t="n">
        <v>0.075</v>
      </c>
      <c r="NI248" s="61">
        <f>'ETF MTD'!$OW$28/'ETF MTD'!$OW$3-1</f>
        <v/>
      </c>
      <c r="NJ248" s="61">
        <f>NH248*NI248</f>
        <v/>
      </c>
      <c r="NK248" s="33" t="n"/>
      <c r="NL248" t="inlineStr">
        <is>
          <t>U.S. Govt IT</t>
        </is>
      </c>
      <c r="NM248" s="41" t="n">
        <v>0.1125</v>
      </c>
      <c r="NN248" s="61">
        <f>'ETF MTD'!$OW$28/'ETF MTD'!$OW$3-1</f>
        <v/>
      </c>
      <c r="NO248" s="61">
        <f>NM248*NN248</f>
        <v/>
      </c>
      <c r="NP248" s="33" t="n"/>
      <c r="NQ248" t="inlineStr">
        <is>
          <t>U.S. Govt IT</t>
        </is>
      </c>
      <c r="NR248" s="41" t="n">
        <v>0.1125</v>
      </c>
      <c r="NS248" s="61">
        <f>'ETF MTD'!$OW$28/'ETF MTD'!$OW$3-1</f>
        <v/>
      </c>
      <c r="NT248" s="61">
        <f>NR248*NS248</f>
        <v/>
      </c>
      <c r="NU248" s="33" t="n"/>
      <c r="NV248" t="inlineStr">
        <is>
          <t>U.S. Govt IT</t>
        </is>
      </c>
      <c r="NW248" s="41" t="n">
        <v>0.075</v>
      </c>
      <c r="NX248" s="61">
        <f>'ETF MTD'!$OW$28/'ETF MTD'!$OW$3-1</f>
        <v/>
      </c>
      <c r="NY248" s="61">
        <f>NW248*NX248</f>
        <v/>
      </c>
      <c r="NZ248" s="33" t="n"/>
      <c r="OA248" t="inlineStr">
        <is>
          <t>U.S. Govt IT</t>
        </is>
      </c>
      <c r="OB248" s="41" t="n">
        <v>0.075</v>
      </c>
      <c r="OC248" s="61">
        <f>'ETF MTD'!$OW$28/'ETF MTD'!$OW$3-1</f>
        <v/>
      </c>
      <c r="OD248" s="61">
        <f>OB248*OC248</f>
        <v/>
      </c>
      <c r="OE248" s="33" t="n"/>
      <c r="OF248" t="inlineStr">
        <is>
          <t>U.S. Govt IT</t>
        </is>
      </c>
      <c r="OG248" s="41" t="n">
        <v>0.075</v>
      </c>
      <c r="OH248" s="61">
        <f>'ETF MTD'!$OW$28/'ETF MTD'!$OW$3-1</f>
        <v/>
      </c>
      <c r="OI248" s="61">
        <f>OG248*OH248</f>
        <v/>
      </c>
      <c r="OJ248" s="33" t="n"/>
      <c r="OK248" t="inlineStr">
        <is>
          <t>U.S. Govt IT</t>
        </is>
      </c>
      <c r="OL248" s="41" t="n">
        <v>0.075</v>
      </c>
      <c r="OM248" s="61">
        <f>'ETF MTD'!$OW$28/'ETF MTD'!$OW$3-1</f>
        <v/>
      </c>
      <c r="ON248" s="61">
        <f>OL248*OM248</f>
        <v/>
      </c>
      <c r="OO248" s="33" t="n"/>
      <c r="OP248" t="inlineStr">
        <is>
          <t>U.S. Govt IT</t>
        </is>
      </c>
      <c r="OQ248" s="41" t="n">
        <v>0.075</v>
      </c>
      <c r="OR248" s="61">
        <f>'ETF MTD'!$OW$28/'ETF MTD'!$OW$3-1</f>
        <v/>
      </c>
      <c r="OS248" s="61">
        <f>OQ248*OR248</f>
        <v/>
      </c>
      <c r="OT248" s="33" t="n"/>
      <c r="OU248" t="inlineStr">
        <is>
          <t>U.S. Govt IT</t>
        </is>
      </c>
      <c r="OV248" s="41" t="n">
        <v>0.1</v>
      </c>
      <c r="OW248" s="61">
        <f>'ETF MTD'!$OW$28/'ETF MTD'!$OW$3-1</f>
        <v/>
      </c>
      <c r="OX248" s="61">
        <f>OV248*OW248</f>
        <v/>
      </c>
      <c r="OY248" s="33" t="n"/>
      <c r="OZ248" t="inlineStr">
        <is>
          <t>U.S. Govt IT</t>
        </is>
      </c>
      <c r="PA248" s="41" t="n">
        <v>0.1725</v>
      </c>
      <c r="PB248" s="61">
        <f>'ETF MTD'!$OW$28/'ETF MTD'!$OW$3-1</f>
        <v/>
      </c>
      <c r="PC248" s="61">
        <f>PA248*PB248</f>
        <v/>
      </c>
      <c r="PD248" s="33" t="n"/>
      <c r="PE248" t="inlineStr">
        <is>
          <t>U.S. Govt IT</t>
        </is>
      </c>
      <c r="PF248" s="41" t="n">
        <v>0.1725</v>
      </c>
      <c r="PG248" s="61">
        <f>'ETF MTD'!$OW$28/'ETF MTD'!$OW$3-1</f>
        <v/>
      </c>
      <c r="PH248" s="61">
        <f>PF248*PG248</f>
        <v/>
      </c>
      <c r="PI248" s="33" t="n"/>
      <c r="PJ248" t="inlineStr">
        <is>
          <t>U.S. Govt IT</t>
        </is>
      </c>
      <c r="PK248" s="41" t="n">
        <v>0.2</v>
      </c>
      <c r="PL248" s="61">
        <f>'ETF MTD'!$OW$28/'ETF MTD'!$OW$3-1</f>
        <v/>
      </c>
      <c r="PM248" s="61">
        <f>PK248*PL248</f>
        <v/>
      </c>
      <c r="PN248" s="33" t="n"/>
      <c r="PO248" t="inlineStr">
        <is>
          <t>U.S. Govt IT</t>
        </is>
      </c>
      <c r="PP248" s="41" t="n">
        <v>0.1725</v>
      </c>
      <c r="PQ248" s="61">
        <f>'ETF MTD'!$OW$28/'ETF MTD'!$OW$3-1</f>
        <v/>
      </c>
      <c r="PR248" s="61">
        <f>PP248*PQ248</f>
        <v/>
      </c>
      <c r="PS248" s="33" t="n"/>
      <c r="PT248" t="inlineStr">
        <is>
          <t>U.S. Govt IT</t>
        </is>
      </c>
      <c r="PU248" s="41" t="n">
        <v>0.1725</v>
      </c>
      <c r="PV248" s="61">
        <f>'ETF MTD'!$OW$28/'ETF MTD'!$OW$3-1</f>
        <v/>
      </c>
      <c r="PW248" s="61">
        <f>PU248*PV248</f>
        <v/>
      </c>
      <c r="PX248" s="33" t="n"/>
      <c r="PY248" t="inlineStr">
        <is>
          <t>U.S. Govt IT</t>
        </is>
      </c>
      <c r="PZ248" s="41" t="n">
        <v>0.115</v>
      </c>
      <c r="QA248" s="61">
        <f>'ETF MTD'!$OW$28/'ETF MTD'!$OW$3-1</f>
        <v/>
      </c>
      <c r="QB248" s="61">
        <f>PZ248*QA248</f>
        <v/>
      </c>
      <c r="QC248" s="33" t="n"/>
      <c r="QD248" t="inlineStr">
        <is>
          <t>U.S. Govt IT</t>
        </is>
      </c>
      <c r="QE248" s="41" t="n">
        <v>0.115</v>
      </c>
      <c r="QF248" s="61">
        <f>'ETF MTD'!$OW$28/'ETF MTD'!$OW$3-1</f>
        <v/>
      </c>
      <c r="QG248" s="61">
        <f>QE248*QF248</f>
        <v/>
      </c>
      <c r="QH248" s="61" t="n"/>
      <c r="QI248" t="inlineStr">
        <is>
          <t>U.S. Govt IT</t>
        </is>
      </c>
      <c r="QJ248" s="41" t="n">
        <v>0.124</v>
      </c>
      <c r="QK248" s="61">
        <f>'ETF MTD'!$OW$28/'ETF MTD'!$OW$3-1</f>
        <v/>
      </c>
      <c r="QL248" s="61">
        <f>QJ248*QK248</f>
        <v/>
      </c>
      <c r="QM248" s="33" t="n"/>
      <c r="QN248" t="inlineStr">
        <is>
          <t>U.S. Govt IT</t>
        </is>
      </c>
      <c r="QO248" s="41" t="n">
        <v>0.18</v>
      </c>
      <c r="QP248" s="61">
        <f>'ETF MTD'!$OW$28/'ETF MTD'!$OW$3-1</f>
        <v/>
      </c>
      <c r="QQ248" s="61">
        <f>QO248*QP248</f>
        <v/>
      </c>
      <c r="QR248" s="33" t="n"/>
      <c r="QS248" t="inlineStr">
        <is>
          <t>U.S. Govt IT</t>
        </is>
      </c>
      <c r="QT248" s="41" t="n">
        <v>0.22</v>
      </c>
      <c r="QU248" s="61">
        <f>'ETF MTD'!$OW$28/'ETF MTD'!$OW$3-1</f>
        <v/>
      </c>
      <c r="QV248" s="61">
        <f>QT248*QU248</f>
        <v/>
      </c>
      <c r="QW248" s="33" t="n"/>
      <c r="QX248" t="inlineStr">
        <is>
          <t>U.S. Govt IT</t>
        </is>
      </c>
      <c r="QY248" s="41" t="n">
        <v>0.18</v>
      </c>
      <c r="QZ248" s="61">
        <f>'ETF MTD'!$OW$28/'ETF MTD'!$OW$3-1</f>
        <v/>
      </c>
      <c r="RA248" s="61">
        <f>QY248*QZ248</f>
        <v/>
      </c>
      <c r="RB248" s="33" t="n"/>
      <c r="RC248" t="inlineStr">
        <is>
          <t>U.S. Govt IT</t>
        </is>
      </c>
      <c r="RD248" s="41" t="n">
        <v>0.143</v>
      </c>
      <c r="RE248" s="61">
        <f>'ETF MTD'!$OW$28/'ETF MTD'!$OW$3-1</f>
        <v/>
      </c>
      <c r="RF248" s="61">
        <f>RD248*RE248</f>
        <v/>
      </c>
      <c r="RG248" s="33" t="n"/>
      <c r="RH248" t="inlineStr">
        <is>
          <t>U.S. Govt IT</t>
        </is>
      </c>
      <c r="RI248" s="41" t="n">
        <v>0.1725</v>
      </c>
      <c r="RJ248" s="61">
        <f>'ETF MTD'!$OW$28/'ETF MTD'!$OW$3-1</f>
        <v/>
      </c>
      <c r="RK248" s="61">
        <f>RI248*RJ248</f>
        <v/>
      </c>
      <c r="RM248" s="208" t="n">
        <v>0.23</v>
      </c>
    </row>
    <row r="249">
      <c r="BN249" s="33" t="inlineStr">
        <is>
          <t>BWX</t>
        </is>
      </c>
      <c r="BO249" s="49" t="n">
        <v>0.08</v>
      </c>
      <c r="BP249" s="61">
        <f>'ETF MTD'!$KG$28/'ETF MTD'!$KG$3-1</f>
        <v/>
      </c>
      <c r="BQ249" s="61">
        <f>BO249*BP249</f>
        <v/>
      </c>
      <c r="BR249" s="61" t="n"/>
      <c r="BS249" s="33" t="inlineStr">
        <is>
          <t>BWX</t>
        </is>
      </c>
      <c r="BT249" s="49" t="n">
        <v>0.06</v>
      </c>
      <c r="BU249" s="61">
        <f>'ETF MTD'!$KG$28/'ETF MTD'!$KG$3-1</f>
        <v/>
      </c>
      <c r="BV249" s="61">
        <f>BT249*BU249</f>
        <v/>
      </c>
      <c r="BW249" s="61" t="n"/>
      <c r="BX249" s="33" t="inlineStr">
        <is>
          <t>BWX</t>
        </is>
      </c>
      <c r="BY249" s="49" t="n">
        <v>0.08</v>
      </c>
      <c r="BZ249" s="61">
        <f>'ETF MTD'!$KG$28/'ETF MTD'!$KG$3-1</f>
        <v/>
      </c>
      <c r="CA249" s="61">
        <f>BY249*BZ249</f>
        <v/>
      </c>
      <c r="CB249" s="61" t="n"/>
      <c r="CC249" s="33" t="inlineStr">
        <is>
          <t>BWX</t>
        </is>
      </c>
      <c r="CD249" s="49" t="n">
        <v>0.08</v>
      </c>
      <c r="CE249" s="61">
        <f>'ETF MTD'!$KG$28/'ETF MTD'!$KG$3-1</f>
        <v/>
      </c>
      <c r="CF249" s="61">
        <f>CD249*CE249</f>
        <v/>
      </c>
      <c r="CG249" s="61" t="n"/>
      <c r="CH249" s="33" t="inlineStr">
        <is>
          <t>BWX</t>
        </is>
      </c>
      <c r="CI249" s="49" t="n">
        <v>0.08</v>
      </c>
      <c r="CJ249" s="61">
        <f>'ETF MTD'!$KG$28/'ETF MTD'!$KG$3-1</f>
        <v/>
      </c>
      <c r="CK249" s="61">
        <f>CI249*CJ249</f>
        <v/>
      </c>
      <c r="CL249" s="61" t="n"/>
      <c r="CM249" s="33" t="inlineStr">
        <is>
          <t>BWX</t>
        </is>
      </c>
      <c r="CN249" s="49" t="n">
        <v>0.08</v>
      </c>
      <c r="CO249" s="61">
        <f>'ETF MTD'!$KG$28/'ETF MTD'!$KG$3-1</f>
        <v/>
      </c>
      <c r="CP249" s="61">
        <f>CN249*CO249</f>
        <v/>
      </c>
      <c r="CQ249" s="61" t="n"/>
      <c r="CR249" s="33" t="inlineStr">
        <is>
          <t>BWX</t>
        </is>
      </c>
      <c r="CS249" s="49" t="n">
        <v>0.08</v>
      </c>
      <c r="CT249" s="61">
        <f>'ETF MTD'!$KG$28/'ETF MTD'!$KG$3-1</f>
        <v/>
      </c>
      <c r="CU249" s="61">
        <f>CS249*CT249</f>
        <v/>
      </c>
      <c r="CV249" s="61" t="n"/>
      <c r="CW249" s="33" t="inlineStr">
        <is>
          <t>BWX</t>
        </is>
      </c>
      <c r="CX249" s="49" t="n">
        <v>0.06</v>
      </c>
      <c r="CY249" s="61">
        <f>'ETF MTD'!$KG$28/'ETF MTD'!$KG$3-1</f>
        <v/>
      </c>
      <c r="CZ249" s="61">
        <f>CX249*CY249</f>
        <v/>
      </c>
      <c r="DA249" s="61" t="n"/>
      <c r="DB249" s="33" t="inlineStr">
        <is>
          <t>BWX</t>
        </is>
      </c>
      <c r="DC249" s="49" t="n">
        <v>0.04</v>
      </c>
      <c r="DD249" s="61">
        <f>'ETF MTD'!$KG$28/'ETF MTD'!$KG$3-1</f>
        <v/>
      </c>
      <c r="DE249" s="61">
        <f>DC249*DD249</f>
        <v/>
      </c>
      <c r="DF249" s="61" t="n"/>
      <c r="DG249" s="33" t="inlineStr">
        <is>
          <t>BWX</t>
        </is>
      </c>
      <c r="DH249" s="49" t="n">
        <v>0.04</v>
      </c>
      <c r="DI249" s="61">
        <f>'ETF MTD'!$KG$28/'ETF MTD'!$KG$3-1</f>
        <v/>
      </c>
      <c r="DJ249" s="61">
        <f>DH249*DI249</f>
        <v/>
      </c>
      <c r="DK249" s="61" t="n"/>
      <c r="DL249" s="33" t="inlineStr">
        <is>
          <t>BWX</t>
        </is>
      </c>
      <c r="DM249" s="49" t="n">
        <v>0.04</v>
      </c>
      <c r="DN249" s="61">
        <f>'ETF MTD'!$KG$28/'ETF MTD'!$KG$3-1</f>
        <v/>
      </c>
      <c r="DO249" s="61">
        <f>DM249*DN249</f>
        <v/>
      </c>
      <c r="DP249" s="61" t="n"/>
      <c r="DQ249" s="33" t="inlineStr">
        <is>
          <t>BWX</t>
        </is>
      </c>
      <c r="DR249" s="49" t="n">
        <v>0.04</v>
      </c>
      <c r="DS249" s="61">
        <f>'ETF MTD'!$KG$28/'ETF MTD'!$KG$3-1</f>
        <v/>
      </c>
      <c r="DT249" s="61">
        <f>DR249*DS249</f>
        <v/>
      </c>
      <c r="DU249" s="61" t="n"/>
      <c r="DV249" s="33" t="inlineStr">
        <is>
          <t>BWX</t>
        </is>
      </c>
      <c r="DW249" s="49" t="n">
        <v>0.04</v>
      </c>
      <c r="DX249" s="61">
        <f>'ETF MTD'!$KG$28/'ETF MTD'!$KG$3-1</f>
        <v/>
      </c>
      <c r="DY249" s="61">
        <f>DW249*DX249</f>
        <v/>
      </c>
      <c r="DZ249" s="61" t="n"/>
      <c r="EA249" s="33" t="inlineStr">
        <is>
          <t>BWX</t>
        </is>
      </c>
      <c r="EB249" s="49" t="n">
        <v>0.04</v>
      </c>
      <c r="EC249" s="61">
        <f>'ETF MTD'!$KG$28/'ETF MTD'!$KG$3-1</f>
        <v/>
      </c>
      <c r="ED249" s="61">
        <f>EB249*EC249</f>
        <v/>
      </c>
      <c r="EE249" s="61" t="n"/>
      <c r="EF249" s="33" t="inlineStr">
        <is>
          <t>BWX</t>
        </is>
      </c>
      <c r="EG249" s="49" t="n">
        <v>0.06</v>
      </c>
      <c r="EH249" s="61">
        <f>'ETF MTD'!$KG$28/'ETF MTD'!$KG$3-1</f>
        <v/>
      </c>
      <c r="EI249" s="61">
        <f>EG249*EH249</f>
        <v/>
      </c>
      <c r="EJ249" s="61" t="n"/>
      <c r="EK249" s="33" t="inlineStr">
        <is>
          <t>BWX</t>
        </is>
      </c>
      <c r="EL249" s="49" t="n">
        <v>0.06</v>
      </c>
      <c r="EM249" s="61">
        <f>'ETF MTD'!$KG$28/'ETF MTD'!$KG$3-1</f>
        <v/>
      </c>
      <c r="EN249" s="61">
        <f>EL249*EM249</f>
        <v/>
      </c>
      <c r="EO249" s="61" t="n"/>
      <c r="EP249" s="33" t="inlineStr">
        <is>
          <t>BWX</t>
        </is>
      </c>
      <c r="EQ249" s="49" t="n">
        <v>0.06</v>
      </c>
      <c r="ER249" s="61">
        <f>'ETF MTD'!$KG$28/'ETF MTD'!$KG$3-1</f>
        <v/>
      </c>
      <c r="ES249" s="61">
        <f>EQ249*ER249</f>
        <v/>
      </c>
      <c r="ET249" s="61" t="n"/>
      <c r="EU249" s="33" t="inlineStr">
        <is>
          <t>BWX</t>
        </is>
      </c>
      <c r="EV249" s="49" t="n">
        <v>0.08</v>
      </c>
      <c r="EW249" s="61">
        <f>'ETF MTD'!$KG$28/'ETF MTD'!$KG$3-1</f>
        <v/>
      </c>
      <c r="EX249" s="61">
        <f>EV249*EW249</f>
        <v/>
      </c>
      <c r="EY249" s="61" t="n"/>
      <c r="EZ249" s="33" t="inlineStr">
        <is>
          <t>BWX</t>
        </is>
      </c>
      <c r="FA249" s="49" t="n">
        <v>0.06</v>
      </c>
      <c r="FB249" s="61">
        <f>'ETF MTD'!$KG$28/'ETF MTD'!$KG$3-1</f>
        <v/>
      </c>
      <c r="FC249" s="61">
        <f>FA249*FB249</f>
        <v/>
      </c>
      <c r="FD249" s="61" t="n"/>
      <c r="FE249" s="33" t="inlineStr">
        <is>
          <t>BWX</t>
        </is>
      </c>
      <c r="FF249" s="49" t="n">
        <v>0.08</v>
      </c>
      <c r="FG249" s="61">
        <f>'ETF MTD'!$KG$28/'ETF MTD'!$KG$3-1</f>
        <v/>
      </c>
      <c r="FH249" s="61">
        <f>FF249*FG249</f>
        <v/>
      </c>
      <c r="FI249" s="61" t="n"/>
      <c r="FJ249" s="33" t="inlineStr">
        <is>
          <t>BWX</t>
        </is>
      </c>
      <c r="FK249" s="49" t="n">
        <v>0.08</v>
      </c>
      <c r="FL249" s="61">
        <f>'ETF MTD'!$KG$28/'ETF MTD'!$KG$3-1</f>
        <v/>
      </c>
      <c r="FM249" s="61">
        <f>FK249*FL249</f>
        <v/>
      </c>
      <c r="FN249" s="61" t="n"/>
      <c r="FO249" s="33" t="inlineStr">
        <is>
          <t>BWX</t>
        </is>
      </c>
      <c r="FP249" s="49" t="n">
        <v>0.08</v>
      </c>
      <c r="FQ249" s="61">
        <f>'ETF MTD'!$KG$28/'ETF MTD'!$KG$3-1</f>
        <v/>
      </c>
      <c r="FR249" s="61">
        <f>FP249*FQ249</f>
        <v/>
      </c>
      <c r="FS249" s="61" t="n"/>
      <c r="FT249" s="33" t="inlineStr">
        <is>
          <t>BWX</t>
        </is>
      </c>
      <c r="FU249" s="49" t="n">
        <v>0.08</v>
      </c>
      <c r="FV249" s="61">
        <f>'ETF MTD'!$KG$28/'ETF MTD'!$KG$3-1</f>
        <v/>
      </c>
      <c r="FW249" s="61">
        <f>FU249*FV249</f>
        <v/>
      </c>
      <c r="FX249" s="61" t="n"/>
      <c r="FY249" s="33" t="inlineStr">
        <is>
          <t>BWX</t>
        </is>
      </c>
      <c r="FZ249" s="41" t="n">
        <v>0.08</v>
      </c>
      <c r="GA249" s="61">
        <f>'ETF MTD'!$KG$28/'ETF MTD'!$KG$3-1</f>
        <v/>
      </c>
      <c r="GB249" s="61">
        <f>FZ249*GA249</f>
        <v/>
      </c>
      <c r="GC249" s="61" t="n"/>
      <c r="GD249" s="33" t="inlineStr">
        <is>
          <t>BWX</t>
        </is>
      </c>
      <c r="GE249" s="41" t="n">
        <v>0.08</v>
      </c>
      <c r="GF249" s="61">
        <f>'ETF MTD'!$KG$28/'ETF MTD'!$KG$3-1</f>
        <v/>
      </c>
      <c r="GG249" s="61">
        <f>GE249*GF249</f>
        <v/>
      </c>
      <c r="GH249" s="61" t="n"/>
      <c r="GI249" s="33" t="inlineStr">
        <is>
          <t>BWX</t>
        </is>
      </c>
      <c r="GJ249" s="41" t="n">
        <v>0.06</v>
      </c>
      <c r="GK249" s="61">
        <f>'ETF MTD'!$KG$28/'ETF MTD'!$KG$3-1</f>
        <v/>
      </c>
      <c r="GL249" s="61">
        <f>GJ249*GK249</f>
        <v/>
      </c>
      <c r="GM249" s="61" t="n"/>
      <c r="GN249" s="33" t="inlineStr">
        <is>
          <t>BWX</t>
        </is>
      </c>
      <c r="GO249" s="41" t="n">
        <v>0.06</v>
      </c>
      <c r="GP249" s="61">
        <f>'ETF MTD'!$KG$28/'ETF MTD'!$KG$3-1</f>
        <v/>
      </c>
      <c r="GQ249" s="61">
        <f>GO249*GP249</f>
        <v/>
      </c>
      <c r="GR249" s="61" t="n"/>
      <c r="GS249" s="33" t="inlineStr">
        <is>
          <t>BWX</t>
        </is>
      </c>
      <c r="GT249" s="41" t="n">
        <v>0.08</v>
      </c>
      <c r="GU249" s="61">
        <f>'ETF MTD'!$KG$28/'ETF MTD'!$KG$3-1</f>
        <v/>
      </c>
      <c r="GV249" s="61">
        <f>GT249*GU249</f>
        <v/>
      </c>
      <c r="GW249" s="61" t="n"/>
      <c r="GX249" s="33" t="inlineStr">
        <is>
          <t>BWX</t>
        </is>
      </c>
      <c r="GY249" s="41" t="n">
        <v>0.08</v>
      </c>
      <c r="GZ249" s="61">
        <f>'ETF MTD'!$KG$28/'ETF MTD'!$KG$3-1</f>
        <v/>
      </c>
      <c r="HA249" s="61">
        <f>GY249*GZ249</f>
        <v/>
      </c>
      <c r="HB249" s="61" t="n"/>
      <c r="HC249" s="33" t="inlineStr">
        <is>
          <t>BWX</t>
        </is>
      </c>
      <c r="HD249" s="41" t="n">
        <v>0.04</v>
      </c>
      <c r="HE249" s="61">
        <f>'ETF MTD'!$KG$28/'ETF MTD'!$KG$3-1</f>
        <v/>
      </c>
      <c r="HF249" s="61">
        <f>HD249*HE249</f>
        <v/>
      </c>
      <c r="HG249" s="61" t="n"/>
      <c r="HH249" s="33" t="inlineStr">
        <is>
          <t>BWX</t>
        </is>
      </c>
      <c r="HI249" s="41" t="n">
        <v>0.04</v>
      </c>
      <c r="HJ249" s="61">
        <f>'ETF MTD'!$KG$28/'ETF MTD'!$KG$3-1</f>
        <v/>
      </c>
      <c r="HK249" s="61">
        <f>HI249*HJ249</f>
        <v/>
      </c>
      <c r="HL249" s="61" t="n"/>
      <c r="HM249" s="33" t="inlineStr">
        <is>
          <t>BWX</t>
        </is>
      </c>
      <c r="HN249" s="41" t="n">
        <v>0.08</v>
      </c>
      <c r="HO249" s="61">
        <f>'ETF MTD'!$KG$28/'ETF MTD'!$KG$3-1</f>
        <v/>
      </c>
      <c r="HP249" s="61">
        <f>HN249*HO249</f>
        <v/>
      </c>
      <c r="HQ249" s="61" t="n"/>
      <c r="HR249" s="33" t="inlineStr">
        <is>
          <t>BWX</t>
        </is>
      </c>
      <c r="HS249" s="41" t="n">
        <v>0.08</v>
      </c>
      <c r="HT249" s="61">
        <f>'ETF MTD'!$KG$28/'ETF MTD'!$KG$3-1</f>
        <v/>
      </c>
      <c r="HU249" s="61">
        <f>HS249*HT249</f>
        <v/>
      </c>
      <c r="HV249" s="61" t="n"/>
      <c r="HW249" s="33" t="inlineStr">
        <is>
          <t>BWX</t>
        </is>
      </c>
      <c r="HX249" s="41" t="n">
        <v>0.105</v>
      </c>
      <c r="HY249" s="61">
        <f>'ETF MTD'!$KG$28/'ETF MTD'!$KG$3-1</f>
        <v/>
      </c>
      <c r="HZ249" s="61">
        <f>HX249*HY249</f>
        <v/>
      </c>
      <c r="IA249" s="61" t="n"/>
      <c r="IB249" s="33" t="inlineStr">
        <is>
          <t>BWX</t>
        </is>
      </c>
      <c r="IC249" s="41" t="n">
        <v>0.105</v>
      </c>
      <c r="ID249" s="61">
        <f>'ETF MTD'!$KG$28/'ETF MTD'!$KG$3-1</f>
        <v/>
      </c>
      <c r="IE249" s="61">
        <f>IC249*ID249</f>
        <v/>
      </c>
      <c r="IF249" s="61" t="n"/>
      <c r="IG249" s="33" t="inlineStr">
        <is>
          <t>BWX</t>
        </is>
      </c>
      <c r="IH249" s="41" t="n">
        <v>0.09</v>
      </c>
      <c r="II249" s="61">
        <f>'ETF MTD'!$KG$28/'ETF MTD'!$KG$3-1</f>
        <v/>
      </c>
      <c r="IJ249" s="61">
        <f>IH249*II249</f>
        <v/>
      </c>
      <c r="IK249" s="61" t="n"/>
      <c r="IL249" s="33" t="inlineStr">
        <is>
          <t>BWX</t>
        </is>
      </c>
      <c r="IM249" s="41" t="n">
        <v>0.09</v>
      </c>
      <c r="IN249" s="61">
        <f>'ETF MTD'!$KG$28/'ETF MTD'!$KG$3-1</f>
        <v/>
      </c>
      <c r="IO249" s="61">
        <f>IM249*IN249</f>
        <v/>
      </c>
      <c r="IP249" s="61" t="n"/>
      <c r="IQ249" s="33" t="inlineStr">
        <is>
          <t>BWX</t>
        </is>
      </c>
      <c r="IR249" s="41" t="n">
        <v>0.04</v>
      </c>
      <c r="IS249" s="61">
        <f>'ETF MTD'!$KG$28/'ETF MTD'!$KG$3-1</f>
        <v/>
      </c>
      <c r="IT249" s="61">
        <f>IR249*IS249</f>
        <v/>
      </c>
      <c r="IU249" s="61" t="n"/>
      <c r="IV249" s="33" t="inlineStr">
        <is>
          <t>BWX</t>
        </is>
      </c>
      <c r="IW249" s="41" t="n">
        <v>0.04</v>
      </c>
      <c r="IX249" s="61">
        <f>'ETF MTD'!$KG$28/'ETF MTD'!$KG$3-1</f>
        <v/>
      </c>
      <c r="IY249" s="61">
        <f>IW249*IX249</f>
        <v/>
      </c>
      <c r="IZ249" s="61" t="n"/>
      <c r="JA249" s="33" t="inlineStr">
        <is>
          <t>BWX</t>
        </is>
      </c>
      <c r="JB249" s="41" t="n">
        <v>0.04</v>
      </c>
      <c r="JC249" s="61">
        <f>'ETF MTD'!$KG$28/'ETF MTD'!$KG$3-1</f>
        <v/>
      </c>
      <c r="JD249" s="61">
        <f>JB249*JC249</f>
        <v/>
      </c>
      <c r="JE249" s="61" t="n"/>
      <c r="JF249" s="33" t="inlineStr">
        <is>
          <t>BWX</t>
        </is>
      </c>
      <c r="JG249" s="41" t="n">
        <v>0.04</v>
      </c>
      <c r="JH249" s="61">
        <f>'ETF MTD'!$KG$28/'ETF MTD'!$KG$3-1</f>
        <v/>
      </c>
      <c r="JI249" s="61">
        <f>JG249*JH249</f>
        <v/>
      </c>
      <c r="JJ249" s="61" t="n"/>
      <c r="JK249" s="33" t="inlineStr">
        <is>
          <t>BWX</t>
        </is>
      </c>
      <c r="JL249" s="41" t="n">
        <v>0.04</v>
      </c>
      <c r="JM249" s="61">
        <f>'ETF MTD'!$KG$28/'ETF MTD'!$KG$3-1</f>
        <v/>
      </c>
      <c r="JN249" s="61">
        <f>JL249*JM249</f>
        <v/>
      </c>
      <c r="JO249" s="61" t="n"/>
      <c r="JP249" s="33" t="inlineStr">
        <is>
          <t>BWX</t>
        </is>
      </c>
      <c r="JQ249" s="41" t="n">
        <v>0.06</v>
      </c>
      <c r="JR249" s="61">
        <f>'ETF MTD'!$KG$28/'ETF MTD'!$KG$3-1</f>
        <v/>
      </c>
      <c r="JS249" s="61">
        <f>JQ249*JR249</f>
        <v/>
      </c>
      <c r="JT249" s="61" t="n"/>
      <c r="JU249" s="33" t="inlineStr">
        <is>
          <t>BWX</t>
        </is>
      </c>
      <c r="JV249" s="41" t="n">
        <v>0.06</v>
      </c>
      <c r="JW249" s="61">
        <f>'ETF MTD'!$KG$28/'ETF MTD'!$KG$3-1</f>
        <v/>
      </c>
      <c r="JX249" s="61">
        <f>JV249*JW249</f>
        <v/>
      </c>
      <c r="JY249" s="61" t="n"/>
      <c r="JZ249" t="inlineStr">
        <is>
          <t>Foreign Bonds</t>
        </is>
      </c>
      <c r="KA249" s="41" t="n">
        <v>0.04</v>
      </c>
      <c r="KB249" s="61">
        <f>'ETF MTD'!$KG$28/'ETF MTD'!$KG$3-1</f>
        <v/>
      </c>
      <c r="KC249" s="61">
        <f>KA249*KB249</f>
        <v/>
      </c>
      <c r="KD249" s="61" t="n"/>
      <c r="KE249" t="inlineStr">
        <is>
          <t>Foreign Bonds</t>
        </is>
      </c>
      <c r="KF249" s="41" t="n">
        <v>0.04</v>
      </c>
      <c r="KG249" s="61">
        <f>'ETF MTD'!$KG$28/'ETF MTD'!$KG$3-1</f>
        <v/>
      </c>
      <c r="KH249" s="61">
        <f>KF249*KG249</f>
        <v/>
      </c>
      <c r="KI249" s="61" t="n"/>
      <c r="KJ249" t="inlineStr">
        <is>
          <t>Foreign Bonds</t>
        </is>
      </c>
      <c r="KK249" s="41" t="n">
        <v>0.04</v>
      </c>
      <c r="KL249" s="61">
        <f>'ETF MTD'!$KG$28/'ETF MTD'!$KG$3-1</f>
        <v/>
      </c>
      <c r="KM249" s="61">
        <f>KK249*KL249</f>
        <v/>
      </c>
      <c r="KN249" s="61" t="n"/>
      <c r="KO249" t="inlineStr">
        <is>
          <t>Foreign Bonds</t>
        </is>
      </c>
      <c r="KP249" s="41" t="n">
        <v>0.04</v>
      </c>
      <c r="KQ249" s="61">
        <f>'ETF MTD'!$KG$28/'ETF MTD'!$KG$3-1</f>
        <v/>
      </c>
      <c r="KR249" s="61">
        <f>KP249*KQ249</f>
        <v/>
      </c>
      <c r="KS249" s="61" t="n"/>
      <c r="KT249" t="inlineStr">
        <is>
          <t>Foreign Bonds</t>
        </is>
      </c>
      <c r="KU249" s="41" t="n">
        <v>0.04</v>
      </c>
      <c r="KV249" s="61">
        <f>'ETF MTD'!$KG$28/'ETF MTD'!$KG$3-1</f>
        <v/>
      </c>
      <c r="KW249" s="61">
        <f>KU249*KV249</f>
        <v/>
      </c>
      <c r="KX249" s="61" t="n"/>
      <c r="KY249" t="inlineStr">
        <is>
          <t>Foreign Bonds</t>
        </is>
      </c>
      <c r="KZ249" s="41" t="n">
        <v>0.04</v>
      </c>
      <c r="LA249" s="61">
        <f>'ETF MTD'!$KG$28/'ETF MTD'!$KG$3-1</f>
        <v/>
      </c>
      <c r="LB249" s="61">
        <f>KZ249*LA249</f>
        <v/>
      </c>
      <c r="LC249" s="61" t="n"/>
      <c r="LD249" t="inlineStr">
        <is>
          <t>Foreign Bonds</t>
        </is>
      </c>
      <c r="LE249" s="41" t="n">
        <v>0.04</v>
      </c>
      <c r="LF249" s="61">
        <f>'ETF MTD'!$KG$28/'ETF MTD'!$KG$3-1</f>
        <v/>
      </c>
      <c r="LG249" s="61">
        <f>LE249*LF249</f>
        <v/>
      </c>
      <c r="LH249" s="61" t="n"/>
      <c r="LI249" t="inlineStr">
        <is>
          <t>Foreign Bonds</t>
        </is>
      </c>
      <c r="LJ249" s="41" t="n">
        <v>0.04</v>
      </c>
      <c r="LK249" s="61">
        <f>'ETF MTD'!$KG$28/'ETF MTD'!$KG$3-1</f>
        <v/>
      </c>
      <c r="LL249" s="61">
        <f>LJ249*LK249</f>
        <v/>
      </c>
      <c r="LM249" s="61" t="n"/>
      <c r="LN249" t="inlineStr">
        <is>
          <t>Foreign Bonds</t>
        </is>
      </c>
      <c r="LO249" s="41" t="n">
        <v>0.04</v>
      </c>
      <c r="LP249" s="61">
        <f>'ETF MTD'!$KG$28/'ETF MTD'!$KG$3-1</f>
        <v/>
      </c>
      <c r="LQ249" s="61">
        <f>LO249*LP249</f>
        <v/>
      </c>
      <c r="LR249" s="61" t="n"/>
      <c r="LS249" t="inlineStr">
        <is>
          <t>Foreign Bonds</t>
        </is>
      </c>
      <c r="LT249" s="41" t="n">
        <v>0.04</v>
      </c>
      <c r="LU249" s="61">
        <f>'ETF MTD'!$KG$28/'ETF MTD'!$KG$3-1</f>
        <v/>
      </c>
      <c r="LV249" s="61">
        <f>LT249*LU249</f>
        <v/>
      </c>
      <c r="LW249" s="61" t="n"/>
      <c r="LX249" t="inlineStr">
        <is>
          <t>Foreign Bonds</t>
        </is>
      </c>
      <c r="LY249" s="41" t="n">
        <v>0.04</v>
      </c>
      <c r="LZ249" s="61">
        <f>'ETF MTD'!$KG$28/'ETF MTD'!$KG$3-1</f>
        <v/>
      </c>
      <c r="MA249" s="61">
        <f>LY249*LZ249</f>
        <v/>
      </c>
      <c r="MB249" s="61" t="n"/>
      <c r="MC249" t="inlineStr">
        <is>
          <t>Foreign Bonds</t>
        </is>
      </c>
      <c r="MD249" s="41" t="n">
        <v>0.04</v>
      </c>
      <c r="ME249" s="61">
        <f>'ETF MTD'!$KG$28/'ETF MTD'!$KG$3-1</f>
        <v/>
      </c>
      <c r="MF249" s="61">
        <f>MD249*ME249</f>
        <v/>
      </c>
      <c r="MG249" s="61" t="n"/>
      <c r="MH249" t="inlineStr">
        <is>
          <t>Foreign Bonds</t>
        </is>
      </c>
      <c r="MI249" s="41" t="n">
        <v>0.04</v>
      </c>
      <c r="MJ249" s="61">
        <f>'ETF MTD'!$KG$28/'ETF MTD'!$KG$3-1</f>
        <v/>
      </c>
      <c r="MK249" s="61">
        <f>MI249*MJ249</f>
        <v/>
      </c>
      <c r="ML249" s="61" t="n"/>
      <c r="MM249" t="inlineStr">
        <is>
          <t>Foreign Bonds</t>
        </is>
      </c>
      <c r="MN249" s="41" t="n">
        <v>0.04</v>
      </c>
      <c r="MO249" s="61">
        <f>'ETF MTD'!$KG$28/'ETF MTD'!$KG$3-1</f>
        <v/>
      </c>
      <c r="MP249" s="61">
        <f>MN249*MO249</f>
        <v/>
      </c>
      <c r="MQ249" s="33" t="n"/>
      <c r="MR249" t="inlineStr">
        <is>
          <t>Foreign Bonds</t>
        </is>
      </c>
      <c r="MS249" s="41" t="n">
        <v>0.0975</v>
      </c>
      <c r="MT249" s="61">
        <f>'ETF MTD'!$KG$28/'ETF MTD'!$KG$3-1</f>
        <v/>
      </c>
      <c r="MU249" s="61">
        <f>MS249*MT249</f>
        <v/>
      </c>
      <c r="MV249" s="61" t="n"/>
      <c r="MW249" t="inlineStr">
        <is>
          <t>Foreign Bonds</t>
        </is>
      </c>
      <c r="MX249" s="50">
        <f>MN249</f>
        <v/>
      </c>
      <c r="MY249" s="61">
        <f>'ETF MTD'!$KG$28/'ETF MTD'!$KG$3-1</f>
        <v/>
      </c>
      <c r="MZ249" s="61">
        <f>MX249*MY249</f>
        <v/>
      </c>
      <c r="NA249" s="33" t="n"/>
      <c r="NB249" t="inlineStr">
        <is>
          <t>Foreign Bonds</t>
        </is>
      </c>
      <c r="NC249" s="41" t="n">
        <v>0.06</v>
      </c>
      <c r="ND249" s="61">
        <f>'ETF MTD'!$KG$28/'ETF MTD'!$KG$3-1</f>
        <v/>
      </c>
      <c r="NE249" s="61">
        <f>NC249*ND249</f>
        <v/>
      </c>
      <c r="NF249" s="33" t="n"/>
      <c r="NG249" t="inlineStr">
        <is>
          <t>Foreign Bonds</t>
        </is>
      </c>
      <c r="NH249" s="41" t="n">
        <v>0.04</v>
      </c>
      <c r="NI249" s="61">
        <f>'ETF MTD'!$KG$28/'ETF MTD'!$KG$3-1</f>
        <v/>
      </c>
      <c r="NJ249" s="61">
        <f>NH249*NI249</f>
        <v/>
      </c>
      <c r="NK249" s="33" t="n"/>
      <c r="NL249" t="inlineStr">
        <is>
          <t>Foreign Bonds</t>
        </is>
      </c>
      <c r="NM249" s="41" t="n">
        <v>0.06</v>
      </c>
      <c r="NN249" s="61">
        <f>'ETF MTD'!$KG$28/'ETF MTD'!$KG$3-1</f>
        <v/>
      </c>
      <c r="NO249" s="61">
        <f>NM249*NN249</f>
        <v/>
      </c>
      <c r="NP249" s="33" t="n"/>
      <c r="NQ249" t="inlineStr">
        <is>
          <t>Foreign Bonds</t>
        </is>
      </c>
      <c r="NR249" s="41" t="n">
        <v>0.06</v>
      </c>
      <c r="NS249" s="61">
        <f>'ETF MTD'!$KG$28/'ETF MTD'!$KG$3-1</f>
        <v/>
      </c>
      <c r="NT249" s="61">
        <f>NR249*NS249</f>
        <v/>
      </c>
      <c r="NU249" s="33" t="n"/>
      <c r="NV249" t="inlineStr">
        <is>
          <t>Foreign Bonds</t>
        </is>
      </c>
      <c r="NW249" s="41" t="n">
        <v>0.04</v>
      </c>
      <c r="NX249" s="61">
        <f>'ETF MTD'!$KG$28/'ETF MTD'!$KG$3-1</f>
        <v/>
      </c>
      <c r="NY249" s="61">
        <f>NW249*NX249</f>
        <v/>
      </c>
      <c r="NZ249" s="33" t="n"/>
      <c r="OA249" t="inlineStr">
        <is>
          <t>Foreign Bonds</t>
        </is>
      </c>
      <c r="OB249" s="41" t="n">
        <v>0.04</v>
      </c>
      <c r="OC249" s="61">
        <f>'ETF MTD'!$KG$28/'ETF MTD'!$KG$3-1</f>
        <v/>
      </c>
      <c r="OD249" s="61">
        <f>OB249*OC249</f>
        <v/>
      </c>
      <c r="OE249" s="33" t="n"/>
      <c r="OF249" t="inlineStr">
        <is>
          <t>Foreign Bonds</t>
        </is>
      </c>
      <c r="OG249" s="41" t="n">
        <v>0.06</v>
      </c>
      <c r="OH249" s="61">
        <f>'ETF MTD'!$KG$28/'ETF MTD'!$KG$3-1</f>
        <v/>
      </c>
      <c r="OI249" s="61">
        <f>OG249*OH249</f>
        <v/>
      </c>
      <c r="OJ249" s="33" t="n"/>
      <c r="OK249" t="inlineStr">
        <is>
          <t>Foreign Bonds</t>
        </is>
      </c>
      <c r="OL249" s="41" t="n">
        <v>0.04</v>
      </c>
      <c r="OM249" s="61">
        <f>'ETF MTD'!$KG$28/'ETF MTD'!$KG$3-1</f>
        <v/>
      </c>
      <c r="ON249" s="61">
        <f>OL249*OM249</f>
        <v/>
      </c>
      <c r="OO249" s="33" t="n"/>
      <c r="OP249" t="inlineStr">
        <is>
          <t>Foreign Bonds</t>
        </is>
      </c>
      <c r="OQ249" s="41" t="n">
        <v>0.04</v>
      </c>
      <c r="OR249" s="61">
        <f>'ETF MTD'!$KG$28/'ETF MTD'!$KG$3-1</f>
        <v/>
      </c>
      <c r="OS249" s="61">
        <f>OQ249*OR249</f>
        <v/>
      </c>
      <c r="OT249" s="33" t="n"/>
      <c r="OU249" t="inlineStr">
        <is>
          <t>Foreign Bonds</t>
        </is>
      </c>
      <c r="OV249" s="41" t="n">
        <v>0.04</v>
      </c>
      <c r="OW249" s="61">
        <f>'ETF MTD'!$KG$28/'ETF MTD'!$KG$3-1</f>
        <v/>
      </c>
      <c r="OX249" s="61">
        <f>OV249*OW249</f>
        <v/>
      </c>
      <c r="OY249" s="33" t="n"/>
      <c r="OZ249" t="inlineStr">
        <is>
          <t>Foreign Bonds</t>
        </is>
      </c>
      <c r="PA249" s="41" t="n">
        <v>0.06</v>
      </c>
      <c r="PB249" s="61">
        <f>'ETF MTD'!$KG$28/'ETF MTD'!$KG$3-1</f>
        <v/>
      </c>
      <c r="PC249" s="61">
        <f>PA249*PB249</f>
        <v/>
      </c>
      <c r="PD249" s="33" t="n"/>
      <c r="PE249" t="inlineStr">
        <is>
          <t>Foreign Bonds</t>
        </is>
      </c>
      <c r="PF249" s="41" t="n">
        <v>0.06</v>
      </c>
      <c r="PG249" s="61">
        <f>'ETF MTD'!$KG$28/'ETF MTD'!$KG$3-1</f>
        <v/>
      </c>
      <c r="PH249" s="61">
        <f>PF249*PG249</f>
        <v/>
      </c>
      <c r="PI249" s="33" t="n"/>
      <c r="PJ249" t="inlineStr">
        <is>
          <t>Foreign Bonds</t>
        </is>
      </c>
      <c r="PK249" s="41" t="n">
        <v>0.08</v>
      </c>
      <c r="PL249" s="61">
        <f>'ETF MTD'!$KG$28/'ETF MTD'!$KG$3-1</f>
        <v/>
      </c>
      <c r="PM249" s="61">
        <f>PK249*PL249</f>
        <v/>
      </c>
      <c r="PN249" s="33" t="n"/>
      <c r="PO249" t="inlineStr">
        <is>
          <t>Foreign Bonds</t>
        </is>
      </c>
      <c r="PP249" s="41" t="n">
        <v>0.04</v>
      </c>
      <c r="PQ249" s="61">
        <f>'ETF MTD'!$KG$28/'ETF MTD'!$KG$3-1</f>
        <v/>
      </c>
      <c r="PR249" s="61">
        <f>PP249*PQ249</f>
        <v/>
      </c>
      <c r="PS249" s="33" t="n"/>
      <c r="PT249" t="inlineStr">
        <is>
          <t>Foreign Bonds</t>
        </is>
      </c>
      <c r="PU249" s="41" t="n">
        <v>0.04</v>
      </c>
      <c r="PV249" s="61">
        <f>'ETF MTD'!$KG$28/'ETF MTD'!$KG$3-1</f>
        <v/>
      </c>
      <c r="PW249" s="61">
        <f>PU249*PV249</f>
        <v/>
      </c>
      <c r="PX249" s="33" t="n"/>
      <c r="PY249" t="inlineStr">
        <is>
          <t>Foreign Bonds</t>
        </is>
      </c>
      <c r="PZ249" s="41" t="n">
        <v>0.04</v>
      </c>
      <c r="QA249" s="61">
        <f>'ETF MTD'!$KG$28/'ETF MTD'!$KG$3-1</f>
        <v/>
      </c>
      <c r="QB249" s="61">
        <f>PZ249*QA249</f>
        <v/>
      </c>
      <c r="QC249" s="33" t="n"/>
      <c r="QD249" t="inlineStr">
        <is>
          <t>Foreign Bonds</t>
        </is>
      </c>
      <c r="QE249" s="41" t="n">
        <v>0.04</v>
      </c>
      <c r="QF249" s="61">
        <f>'ETF MTD'!$KG$28/'ETF MTD'!$KG$3-1</f>
        <v/>
      </c>
      <c r="QG249" s="61">
        <f>QE249*QF249</f>
        <v/>
      </c>
      <c r="QH249" s="61" t="n"/>
      <c r="QI249" t="inlineStr">
        <is>
          <t>Foreign Bonds</t>
        </is>
      </c>
      <c r="QJ249" s="41" t="n">
        <v>0.04</v>
      </c>
      <c r="QK249" s="61">
        <f>'ETF MTD'!$KG$28/'ETF MTD'!$KG$3-1</f>
        <v/>
      </c>
      <c r="QL249" s="61">
        <f>QJ249*QK249</f>
        <v/>
      </c>
      <c r="QM249" s="33" t="n"/>
      <c r="QN249" t="inlineStr">
        <is>
          <t>Foreign Bonds</t>
        </is>
      </c>
      <c r="QO249" s="41" t="n">
        <v>0.04</v>
      </c>
      <c r="QP249" s="61">
        <f>'ETF MTD'!$KG$28/'ETF MTD'!$KG$3-1</f>
        <v/>
      </c>
      <c r="QQ249" s="61">
        <f>QO249*QP249</f>
        <v/>
      </c>
      <c r="QR249" s="33" t="n"/>
      <c r="QS249" t="inlineStr">
        <is>
          <t>Foreign Bonds</t>
        </is>
      </c>
      <c r="QT249" s="41" t="n">
        <v>0.06</v>
      </c>
      <c r="QU249" s="61">
        <f>'ETF MTD'!$KG$28/'ETF MTD'!$KG$3-1</f>
        <v/>
      </c>
      <c r="QV249" s="61">
        <f>QT249*QU249</f>
        <v/>
      </c>
      <c r="QW249" s="33" t="n"/>
      <c r="QX249" t="inlineStr">
        <is>
          <t>Foreign Bonds</t>
        </is>
      </c>
      <c r="QY249" s="41" t="n">
        <v>0.08</v>
      </c>
      <c r="QZ249" s="61">
        <f>'ETF MTD'!$KG$28/'ETF MTD'!$KG$3-1</f>
        <v/>
      </c>
      <c r="RA249" s="61">
        <f>QY249*QZ249</f>
        <v/>
      </c>
      <c r="RB249" s="33" t="n"/>
      <c r="RC249" t="inlineStr">
        <is>
          <t>Foreign Bonds</t>
        </is>
      </c>
      <c r="RD249" s="41" t="n">
        <v>0.06</v>
      </c>
      <c r="RE249" s="61">
        <f>'ETF MTD'!$KG$28/'ETF MTD'!$KG$3-1</f>
        <v/>
      </c>
      <c r="RF249" s="61">
        <f>RD249*RE249</f>
        <v/>
      </c>
      <c r="RG249" s="33" t="n"/>
      <c r="RH249" t="inlineStr">
        <is>
          <t>Foreign Bonds</t>
        </is>
      </c>
      <c r="RI249" s="41" t="n">
        <v>0.04</v>
      </c>
      <c r="RJ249" s="61">
        <f>'ETF MTD'!$KG$28/'ETF MTD'!$KG$3-1</f>
        <v/>
      </c>
      <c r="RK249" s="61">
        <f>RI249*RJ249</f>
        <v/>
      </c>
      <c r="RM249" s="208" t="n">
        <v>0.08</v>
      </c>
    </row>
    <row r="250">
      <c r="BN250" s="33" t="inlineStr">
        <is>
          <t>SCHP/TIP</t>
        </is>
      </c>
      <c r="BO250" s="49" t="n">
        <v>0.06</v>
      </c>
      <c r="BP250" s="61">
        <f>'ETF MTD'!$DU$28/'ETF MTD'!$DU$3-1</f>
        <v/>
      </c>
      <c r="BQ250" s="61">
        <f>BO250*BP250</f>
        <v/>
      </c>
      <c r="BR250" s="61" t="n"/>
      <c r="BS250" s="33" t="inlineStr">
        <is>
          <t>SCHP/TIP</t>
        </is>
      </c>
      <c r="BT250" s="49" t="n">
        <v>0.04</v>
      </c>
      <c r="BU250" s="61">
        <f>'ETF MTD'!$DU$28/'ETF MTD'!$DU$3-1</f>
        <v/>
      </c>
      <c r="BV250" s="61">
        <f>BT250*BU250</f>
        <v/>
      </c>
      <c r="BW250" s="61" t="n"/>
      <c r="BX250" s="33" t="inlineStr">
        <is>
          <t>SCHP/TIP</t>
        </is>
      </c>
      <c r="BY250" s="49" t="n">
        <v>0.06</v>
      </c>
      <c r="BZ250" s="61">
        <f>'ETF MTD'!$DU$28/'ETF MTD'!$DU$3-1</f>
        <v/>
      </c>
      <c r="CA250" s="61">
        <f>BY250*BZ250</f>
        <v/>
      </c>
      <c r="CB250" s="61" t="n"/>
      <c r="CC250" s="33" t="inlineStr">
        <is>
          <t>SCHP/TIP</t>
        </is>
      </c>
      <c r="CD250" s="49" t="n">
        <v>0.04</v>
      </c>
      <c r="CE250" s="61">
        <f>'ETF MTD'!$DU$28/'ETF MTD'!$DU$3-1</f>
        <v/>
      </c>
      <c r="CF250" s="61">
        <f>CD250*CE250</f>
        <v/>
      </c>
      <c r="CG250" s="61" t="n"/>
      <c r="CH250" s="33" t="inlineStr">
        <is>
          <t>SCHP/TIP</t>
        </is>
      </c>
      <c r="CI250" s="49" t="n">
        <v>0.04</v>
      </c>
      <c r="CJ250" s="61">
        <f>'ETF MTD'!$DU$28/'ETF MTD'!$DU$3-1</f>
        <v/>
      </c>
      <c r="CK250" s="61">
        <f>CI250*CJ250</f>
        <v/>
      </c>
      <c r="CL250" s="61" t="n"/>
      <c r="CM250" s="33" t="inlineStr">
        <is>
          <t>SCHP/TIP</t>
        </is>
      </c>
      <c r="CN250" s="49" t="n">
        <v>0.04</v>
      </c>
      <c r="CO250" s="61">
        <f>'ETF MTD'!$DU$28/'ETF MTD'!$DU$3-1</f>
        <v/>
      </c>
      <c r="CP250" s="61">
        <f>CN250*CO250</f>
        <v/>
      </c>
      <c r="CQ250" s="61" t="n"/>
      <c r="CR250" s="33" t="inlineStr">
        <is>
          <t>SCHP/TIP</t>
        </is>
      </c>
      <c r="CS250" s="49" t="n">
        <v>0.04</v>
      </c>
      <c r="CT250" s="61">
        <f>'ETF MTD'!$DU$28/'ETF MTD'!$DU$3-1</f>
        <v/>
      </c>
      <c r="CU250" s="61">
        <f>CS250*CT250</f>
        <v/>
      </c>
      <c r="CV250" s="61" t="n"/>
      <c r="CW250" s="33" t="inlineStr">
        <is>
          <t>SCHP/TIP</t>
        </is>
      </c>
      <c r="CX250" s="49" t="n">
        <v>0.04</v>
      </c>
      <c r="CY250" s="61">
        <f>'ETF MTD'!$DU$28/'ETF MTD'!$DU$3-1</f>
        <v/>
      </c>
      <c r="CZ250" s="61">
        <f>CX250*CY250</f>
        <v/>
      </c>
      <c r="DA250" s="61" t="n"/>
      <c r="DB250" s="33" t="inlineStr">
        <is>
          <t>SCHP/TIP</t>
        </is>
      </c>
      <c r="DC250" s="49" t="n">
        <v>0.06</v>
      </c>
      <c r="DD250" s="61">
        <f>'ETF MTD'!$DU$28/'ETF MTD'!$DU$3-1</f>
        <v/>
      </c>
      <c r="DE250" s="61">
        <f>DC250*DD250</f>
        <v/>
      </c>
      <c r="DF250" s="61" t="n"/>
      <c r="DG250" s="33" t="inlineStr">
        <is>
          <t>SCHP/TIP</t>
        </is>
      </c>
      <c r="DH250" s="49" t="n">
        <v>0.04</v>
      </c>
      <c r="DI250" s="61">
        <f>'ETF MTD'!$DU$28/'ETF MTD'!$DU$3-1</f>
        <v/>
      </c>
      <c r="DJ250" s="61">
        <f>DH250*DI250</f>
        <v/>
      </c>
      <c r="DK250" s="61" t="n"/>
      <c r="DL250" s="33" t="inlineStr">
        <is>
          <t>SCHP/TIP</t>
        </is>
      </c>
      <c r="DM250" s="49" t="n">
        <v>0.06</v>
      </c>
      <c r="DN250" s="61">
        <f>'ETF MTD'!$DU$28/'ETF MTD'!$DU$3-1</f>
        <v/>
      </c>
      <c r="DO250" s="61">
        <f>DM250*DN250</f>
        <v/>
      </c>
      <c r="DP250" s="61" t="n"/>
      <c r="DQ250" s="33" t="inlineStr">
        <is>
          <t>SCHP/TIP</t>
        </is>
      </c>
      <c r="DR250" s="49" t="n">
        <v>0.04</v>
      </c>
      <c r="DS250" s="61">
        <f>'ETF MTD'!$DU$28/'ETF MTD'!$DU$3-1</f>
        <v/>
      </c>
      <c r="DT250" s="61">
        <f>DR250*DS250</f>
        <v/>
      </c>
      <c r="DU250" s="61" t="n"/>
      <c r="DV250" s="33" t="inlineStr">
        <is>
          <t>SCHP/TIP</t>
        </is>
      </c>
      <c r="DW250" s="49" t="n">
        <v>0.04</v>
      </c>
      <c r="DX250" s="61">
        <f>'ETF MTD'!$DU$28/'ETF MTD'!$DU$3-1</f>
        <v/>
      </c>
      <c r="DY250" s="61">
        <f>DW250*DX250</f>
        <v/>
      </c>
      <c r="DZ250" s="61" t="n"/>
      <c r="EA250" s="33" t="inlineStr">
        <is>
          <t>SCHP/TIP</t>
        </is>
      </c>
      <c r="EB250" s="49" t="n">
        <v>0.04</v>
      </c>
      <c r="EC250" s="61">
        <f>'ETF MTD'!$DU$28/'ETF MTD'!$DU$3-1</f>
        <v/>
      </c>
      <c r="ED250" s="61">
        <f>EB250*EC250</f>
        <v/>
      </c>
      <c r="EE250" s="61" t="n"/>
      <c r="EF250" s="33" t="inlineStr">
        <is>
          <t>SCHP/TIP</t>
        </is>
      </c>
      <c r="EG250" s="49" t="n">
        <v>0.04</v>
      </c>
      <c r="EH250" s="61">
        <f>'ETF MTD'!$DU$28/'ETF MTD'!$DU$3-1</f>
        <v/>
      </c>
      <c r="EI250" s="61">
        <f>EG250*EH250</f>
        <v/>
      </c>
      <c r="EJ250" s="61" t="n"/>
      <c r="EK250" s="33" t="inlineStr">
        <is>
          <t>SCHP/TIP</t>
        </is>
      </c>
      <c r="EL250" s="49" t="n">
        <v>0.04</v>
      </c>
      <c r="EM250" s="61">
        <f>'ETF MTD'!$DU$28/'ETF MTD'!$DU$3-1</f>
        <v/>
      </c>
      <c r="EN250" s="61">
        <f>EL250*EM250</f>
        <v/>
      </c>
      <c r="EO250" s="61" t="n"/>
      <c r="EP250" s="33" t="inlineStr">
        <is>
          <t>SCHP/TIP</t>
        </is>
      </c>
      <c r="EQ250" s="49" t="n">
        <v>0.06</v>
      </c>
      <c r="ER250" s="61">
        <f>'ETF MTD'!$DU$28/'ETF MTD'!$DU$3-1</f>
        <v/>
      </c>
      <c r="ES250" s="61">
        <f>EQ250*ER250</f>
        <v/>
      </c>
      <c r="ET250" s="61" t="n"/>
      <c r="EU250" s="33" t="inlineStr">
        <is>
          <t>SCHP/TIP</t>
        </is>
      </c>
      <c r="EV250" s="49" t="n">
        <v>0.06</v>
      </c>
      <c r="EW250" s="61">
        <f>'ETF MTD'!$DU$28/'ETF MTD'!$DU$3-1</f>
        <v/>
      </c>
      <c r="EX250" s="61">
        <f>EV250*EW250</f>
        <v/>
      </c>
      <c r="EY250" s="61" t="n"/>
      <c r="EZ250" s="33" t="inlineStr">
        <is>
          <t>SCHP/TIP</t>
        </is>
      </c>
      <c r="FA250" s="49" t="n">
        <v>0.08</v>
      </c>
      <c r="FB250" s="61">
        <f>'ETF MTD'!$DU$28/'ETF MTD'!$DU$3-1</f>
        <v/>
      </c>
      <c r="FC250" s="61">
        <f>FA250*FB250</f>
        <v/>
      </c>
      <c r="FD250" s="61" t="n"/>
      <c r="FE250" s="33" t="inlineStr">
        <is>
          <t>SCHP/TIP</t>
        </is>
      </c>
      <c r="FF250" s="49" t="n">
        <v>0.08</v>
      </c>
      <c r="FG250" s="61">
        <f>'ETF MTD'!$DU$28/'ETF MTD'!$DU$3-1</f>
        <v/>
      </c>
      <c r="FH250" s="61">
        <f>FF250*FG250</f>
        <v/>
      </c>
      <c r="FI250" s="61" t="n"/>
      <c r="FJ250" s="33" t="inlineStr">
        <is>
          <t>SCHP/TIP</t>
        </is>
      </c>
      <c r="FK250" s="49" t="n">
        <v>0.08</v>
      </c>
      <c r="FL250" s="61">
        <f>'ETF MTD'!$DU$28/'ETF MTD'!$DU$3-1</f>
        <v/>
      </c>
      <c r="FM250" s="61">
        <f>FK250*FL250</f>
        <v/>
      </c>
      <c r="FN250" s="61" t="n"/>
      <c r="FO250" s="33" t="inlineStr">
        <is>
          <t>SCHP/TIP</t>
        </is>
      </c>
      <c r="FP250" s="49" t="n">
        <v>0.08</v>
      </c>
      <c r="FQ250" s="61">
        <f>'ETF MTD'!$DU$28/'ETF MTD'!$DU$3-1</f>
        <v/>
      </c>
      <c r="FR250" s="61">
        <f>FP250*FQ250</f>
        <v/>
      </c>
      <c r="FS250" s="61" t="n"/>
      <c r="FT250" s="33" t="inlineStr">
        <is>
          <t>SCHP/TIP</t>
        </is>
      </c>
      <c r="FU250" s="49" t="n">
        <v>0.08</v>
      </c>
      <c r="FV250" s="61">
        <f>'ETF MTD'!$DU$28/'ETF MTD'!$DU$3-1</f>
        <v/>
      </c>
      <c r="FW250" s="61">
        <f>FU250*FV250</f>
        <v/>
      </c>
      <c r="FX250" s="61" t="n"/>
      <c r="FY250" s="33" t="inlineStr">
        <is>
          <t>SCHP/TIP</t>
        </is>
      </c>
      <c r="FZ250" s="41" t="n">
        <v>0.08</v>
      </c>
      <c r="GA250" s="61">
        <f>'ETF MTD'!$DU$28/'ETF MTD'!$DU$3-1</f>
        <v/>
      </c>
      <c r="GB250" s="61">
        <f>FZ250*GA250</f>
        <v/>
      </c>
      <c r="GC250" s="61" t="n"/>
      <c r="GD250" s="33" t="inlineStr">
        <is>
          <t>SCHP/TIP</t>
        </is>
      </c>
      <c r="GE250" s="41" t="n">
        <v>0.08</v>
      </c>
      <c r="GF250" s="61">
        <f>'ETF MTD'!$DU$28/'ETF MTD'!$DU$3-1</f>
        <v/>
      </c>
      <c r="GG250" s="61">
        <f>GE250*GF250</f>
        <v/>
      </c>
      <c r="GH250" s="61" t="n"/>
      <c r="GI250" s="33" t="inlineStr">
        <is>
          <t>SCHP/TIP</t>
        </is>
      </c>
      <c r="GJ250" s="41" t="n">
        <v>0.08</v>
      </c>
      <c r="GK250" s="61">
        <f>'ETF MTD'!$DU$28/'ETF MTD'!$DU$3-1</f>
        <v/>
      </c>
      <c r="GL250" s="61">
        <f>GJ250*GK250</f>
        <v/>
      </c>
      <c r="GM250" s="61" t="n"/>
      <c r="GN250" s="33" t="inlineStr">
        <is>
          <t>SCHP/TIP</t>
        </is>
      </c>
      <c r="GO250" s="41" t="n">
        <v>0.08</v>
      </c>
      <c r="GP250" s="61">
        <f>'ETF MTD'!$DU$28/'ETF MTD'!$DU$3-1</f>
        <v/>
      </c>
      <c r="GQ250" s="61">
        <f>GO250*GP250</f>
        <v/>
      </c>
      <c r="GR250" s="61" t="n"/>
      <c r="GS250" s="33" t="inlineStr">
        <is>
          <t>SCHP/TIP</t>
        </is>
      </c>
      <c r="GT250" s="41" t="n">
        <v>0.08</v>
      </c>
      <c r="GU250" s="61">
        <f>'ETF MTD'!$DU$28/'ETF MTD'!$DU$3-1</f>
        <v/>
      </c>
      <c r="GV250" s="61">
        <f>GT250*GU250</f>
        <v/>
      </c>
      <c r="GW250" s="61" t="n"/>
      <c r="GX250" s="33" t="inlineStr">
        <is>
          <t>SCHP/TIP</t>
        </is>
      </c>
      <c r="GY250" s="41" t="n">
        <v>0.08</v>
      </c>
      <c r="GZ250" s="61">
        <f>'ETF MTD'!$DU$28/'ETF MTD'!$DU$3-1</f>
        <v/>
      </c>
      <c r="HA250" s="61">
        <f>GY250*GZ250</f>
        <v/>
      </c>
      <c r="HB250" s="61" t="n"/>
      <c r="HC250" s="33" t="inlineStr">
        <is>
          <t>SCHP/TIP</t>
        </is>
      </c>
      <c r="HD250" s="41" t="n">
        <v>0.06</v>
      </c>
      <c r="HE250" s="61">
        <f>'ETF MTD'!$DU$28/'ETF MTD'!$DU$3-1</f>
        <v/>
      </c>
      <c r="HF250" s="61">
        <f>HD250*HE250</f>
        <v/>
      </c>
      <c r="HG250" s="61" t="n"/>
      <c r="HH250" s="33" t="inlineStr">
        <is>
          <t>SCHP/TIP</t>
        </is>
      </c>
      <c r="HI250" s="41" t="n">
        <v>0.06</v>
      </c>
      <c r="HJ250" s="61">
        <f>'ETF MTD'!$DU$28/'ETF MTD'!$DU$3-1</f>
        <v/>
      </c>
      <c r="HK250" s="61">
        <f>HI250*HJ250</f>
        <v/>
      </c>
      <c r="HL250" s="61" t="n"/>
      <c r="HM250" s="33" t="inlineStr">
        <is>
          <t>SCHP/TIP</t>
        </is>
      </c>
      <c r="HN250" s="41" t="n">
        <v>0.08</v>
      </c>
      <c r="HO250" s="61">
        <f>'ETF MTD'!$DU$28/'ETF MTD'!$DU$3-1</f>
        <v/>
      </c>
      <c r="HP250" s="61">
        <f>HN250*HO250</f>
        <v/>
      </c>
      <c r="HQ250" s="61" t="n"/>
      <c r="HR250" s="33" t="inlineStr">
        <is>
          <t>SCHP/TIP</t>
        </is>
      </c>
      <c r="HS250" s="41" t="n">
        <v>0.08</v>
      </c>
      <c r="HT250" s="61">
        <f>'ETF MTD'!$DU$28/'ETF MTD'!$DU$3-1</f>
        <v/>
      </c>
      <c r="HU250" s="61">
        <f>HS250*HT250</f>
        <v/>
      </c>
      <c r="HV250" s="61" t="n"/>
      <c r="HW250" s="33" t="inlineStr">
        <is>
          <t>SCHP/TIP</t>
        </is>
      </c>
      <c r="HX250" s="41" t="n">
        <v>0.08</v>
      </c>
      <c r="HY250" s="61">
        <f>'ETF MTD'!$DU$28/'ETF MTD'!$DU$3-1</f>
        <v/>
      </c>
      <c r="HZ250" s="61">
        <f>HX250*HY250</f>
        <v/>
      </c>
      <c r="IA250" s="61" t="n"/>
      <c r="IB250" s="33" t="inlineStr">
        <is>
          <t>SCHP/TIP</t>
        </is>
      </c>
      <c r="IC250" s="41" t="n">
        <v>0.08</v>
      </c>
      <c r="ID250" s="61">
        <f>'ETF MTD'!$DU$28/'ETF MTD'!$DU$3-1</f>
        <v/>
      </c>
      <c r="IE250" s="61">
        <f>IC250*ID250</f>
        <v/>
      </c>
      <c r="IF250" s="61" t="n"/>
      <c r="IG250" s="33" t="inlineStr">
        <is>
          <t>SCHP/TIP</t>
        </is>
      </c>
      <c r="IH250" s="41" t="n">
        <v>0.08</v>
      </c>
      <c r="II250" s="61">
        <f>'ETF MTD'!$DU$28/'ETF MTD'!$DU$3-1</f>
        <v/>
      </c>
      <c r="IJ250" s="61">
        <f>IH250*II250</f>
        <v/>
      </c>
      <c r="IK250" s="61" t="n"/>
      <c r="IL250" s="33" t="inlineStr">
        <is>
          <t>SCHP/TIP</t>
        </is>
      </c>
      <c r="IM250" s="41" t="n">
        <v>0.08</v>
      </c>
      <c r="IN250" s="61">
        <f>'ETF MTD'!$DU$28/'ETF MTD'!$DU$3-1</f>
        <v/>
      </c>
      <c r="IO250" s="61">
        <f>IM250*IN250</f>
        <v/>
      </c>
      <c r="IP250" s="61" t="n"/>
      <c r="IQ250" s="33" t="inlineStr">
        <is>
          <t>SCHP/TIP</t>
        </is>
      </c>
      <c r="IR250" s="41" t="n">
        <v>0.06</v>
      </c>
      <c r="IS250" s="61">
        <f>'ETF MTD'!$DU$28/'ETF MTD'!$DU$3-1</f>
        <v/>
      </c>
      <c r="IT250" s="61">
        <f>IR250*IS250</f>
        <v/>
      </c>
      <c r="IU250" s="61" t="n"/>
      <c r="IV250" s="33" t="inlineStr">
        <is>
          <t>SCHP/TIP</t>
        </is>
      </c>
      <c r="IW250" s="41" t="n">
        <v>0.075</v>
      </c>
      <c r="IX250" s="61">
        <f>'ETF MTD'!$DU$28/'ETF MTD'!$DU$3-1</f>
        <v/>
      </c>
      <c r="IY250" s="61">
        <f>IW250*IX250</f>
        <v/>
      </c>
      <c r="IZ250" s="61" t="n"/>
      <c r="JA250" s="33" t="inlineStr">
        <is>
          <t>SCHP/TIP</t>
        </is>
      </c>
      <c r="JB250" s="41" t="n">
        <v>0.08</v>
      </c>
      <c r="JC250" s="61">
        <f>'ETF MTD'!$DU$28/'ETF MTD'!$DU$3-1</f>
        <v/>
      </c>
      <c r="JD250" s="61">
        <f>JB250*JC250</f>
        <v/>
      </c>
      <c r="JE250" s="61" t="n"/>
      <c r="JF250" s="33" t="inlineStr">
        <is>
          <t>SCHP/TIP</t>
        </is>
      </c>
      <c r="JG250" s="41" t="n">
        <v>0.08</v>
      </c>
      <c r="JH250" s="61">
        <f>'ETF MTD'!$DU$28/'ETF MTD'!$DU$3-1</f>
        <v/>
      </c>
      <c r="JI250" s="61">
        <f>JG250*JH250</f>
        <v/>
      </c>
      <c r="JJ250" s="61" t="n"/>
      <c r="JK250" s="33" t="inlineStr">
        <is>
          <t>SCHP/TIP</t>
        </is>
      </c>
      <c r="JL250" s="41" t="n">
        <v>0.08</v>
      </c>
      <c r="JM250" s="61">
        <f>'ETF MTD'!$DU$28/'ETF MTD'!$DU$3-1</f>
        <v/>
      </c>
      <c r="JN250" s="61">
        <f>JL250*JM250</f>
        <v/>
      </c>
      <c r="JO250" s="61" t="n"/>
      <c r="JP250" s="33" t="inlineStr">
        <is>
          <t>SCHP/TIP</t>
        </is>
      </c>
      <c r="JQ250" s="41" t="n">
        <v>0.08</v>
      </c>
      <c r="JR250" s="61">
        <f>'ETF MTD'!$DU$28/'ETF MTD'!$DU$3-1</f>
        <v/>
      </c>
      <c r="JS250" s="61">
        <f>JQ250*JR250</f>
        <v/>
      </c>
      <c r="JT250" s="61" t="n"/>
      <c r="JU250" s="33" t="inlineStr">
        <is>
          <t>SCHP/TIP</t>
        </is>
      </c>
      <c r="JV250" s="41" t="n">
        <v>0.08</v>
      </c>
      <c r="JW250" s="61">
        <f>'ETF MTD'!$DU$28/'ETF MTD'!$DU$3-1</f>
        <v/>
      </c>
      <c r="JX250" s="61">
        <f>JV250*JW250</f>
        <v/>
      </c>
      <c r="JY250" s="61" t="n"/>
      <c r="JZ250" t="inlineStr">
        <is>
          <t>TIPs</t>
        </is>
      </c>
      <c r="KA250" s="41" t="n">
        <v>0.06</v>
      </c>
      <c r="KB250" s="61">
        <f>'ETF MTD'!$DU$28/'ETF MTD'!$DU$3-1</f>
        <v/>
      </c>
      <c r="KC250" s="61">
        <f>KA250*KB250</f>
        <v/>
      </c>
      <c r="KD250" s="61" t="n"/>
      <c r="KE250" t="inlineStr">
        <is>
          <t>TIPs</t>
        </is>
      </c>
      <c r="KF250" s="41" t="n">
        <v>0.1</v>
      </c>
      <c r="KG250" s="61">
        <f>'ETF MTD'!$DU$28/'ETF MTD'!$DU$3-1</f>
        <v/>
      </c>
      <c r="KH250" s="61">
        <f>KF250*KG250</f>
        <v/>
      </c>
      <c r="KI250" s="61" t="n"/>
      <c r="KJ250" t="inlineStr">
        <is>
          <t>TIPs</t>
        </is>
      </c>
      <c r="KK250" s="41" t="n">
        <v>0.1</v>
      </c>
      <c r="KL250" s="61">
        <f>'ETF MTD'!$DU$28/'ETF MTD'!$DU$3-1</f>
        <v/>
      </c>
      <c r="KM250" s="61">
        <f>KK250*KL250</f>
        <v/>
      </c>
      <c r="KN250" s="61" t="n"/>
      <c r="KO250" t="inlineStr">
        <is>
          <t>TIPs</t>
        </is>
      </c>
      <c r="KP250" s="41" t="n">
        <v>0.06</v>
      </c>
      <c r="KQ250" s="61">
        <f>'ETF MTD'!$DU$28/'ETF MTD'!$DU$3-1</f>
        <v/>
      </c>
      <c r="KR250" s="61">
        <f>KP250*KQ250</f>
        <v/>
      </c>
      <c r="KS250" s="61" t="n"/>
      <c r="KT250" t="inlineStr">
        <is>
          <t>TIPs</t>
        </is>
      </c>
      <c r="KU250" s="41" t="n">
        <v>0.04</v>
      </c>
      <c r="KV250" s="61">
        <f>'ETF MTD'!$DU$28/'ETF MTD'!$DU$3-1</f>
        <v/>
      </c>
      <c r="KW250" s="61">
        <f>KU250*KV250</f>
        <v/>
      </c>
      <c r="KX250" s="61" t="n"/>
      <c r="KY250" t="inlineStr">
        <is>
          <t>TIPs</t>
        </is>
      </c>
      <c r="KZ250" s="41" t="n">
        <v>0.04</v>
      </c>
      <c r="LA250" s="61">
        <f>'ETF MTD'!$DU$28/'ETF MTD'!$DU$3-1</f>
        <v/>
      </c>
      <c r="LB250" s="61">
        <f>KZ250*LA250</f>
        <v/>
      </c>
      <c r="LC250" s="61" t="n"/>
      <c r="LD250" t="inlineStr">
        <is>
          <t>TIPs</t>
        </is>
      </c>
      <c r="LE250" s="41" t="n">
        <v>0.04</v>
      </c>
      <c r="LF250" s="61">
        <f>'ETF MTD'!$DU$28/'ETF MTD'!$DU$3-1</f>
        <v/>
      </c>
      <c r="LG250" s="61">
        <f>LE250*LF250</f>
        <v/>
      </c>
      <c r="LH250" s="61" t="n"/>
      <c r="LI250" t="inlineStr">
        <is>
          <t>TIPs</t>
        </is>
      </c>
      <c r="LJ250" s="41" t="n">
        <v>0.04</v>
      </c>
      <c r="LK250" s="61">
        <f>'ETF MTD'!$DU$28/'ETF MTD'!$DU$3-1</f>
        <v/>
      </c>
      <c r="LL250" s="61">
        <f>LJ250*LK250</f>
        <v/>
      </c>
      <c r="LM250" s="61" t="n"/>
      <c r="LN250" t="inlineStr">
        <is>
          <t>TIPs</t>
        </is>
      </c>
      <c r="LO250" s="41" t="n">
        <v>0.04</v>
      </c>
      <c r="LP250" s="61">
        <f>'ETF MTD'!$DU$28/'ETF MTD'!$DU$3-1</f>
        <v/>
      </c>
      <c r="LQ250" s="61">
        <f>LO250*LP250</f>
        <v/>
      </c>
      <c r="LR250" s="61" t="n"/>
      <c r="LS250" t="inlineStr">
        <is>
          <t>TIPs</t>
        </is>
      </c>
      <c r="LT250" s="41" t="n">
        <v>0.04</v>
      </c>
      <c r="LU250" s="61">
        <f>'ETF MTD'!$DU$28/'ETF MTD'!$DU$3-1</f>
        <v/>
      </c>
      <c r="LV250" s="61">
        <f>LT250*LU250</f>
        <v/>
      </c>
      <c r="LW250" s="61" t="n"/>
      <c r="LX250" t="inlineStr">
        <is>
          <t>TIPs</t>
        </is>
      </c>
      <c r="LY250" s="41" t="n">
        <v>0.04</v>
      </c>
      <c r="LZ250" s="61">
        <f>'ETF MTD'!$DU$28/'ETF MTD'!$DU$3-1</f>
        <v/>
      </c>
      <c r="MA250" s="61">
        <f>LY250*LZ250</f>
        <v/>
      </c>
      <c r="MB250" s="61" t="n"/>
      <c r="MC250" t="inlineStr">
        <is>
          <t>TIPs</t>
        </is>
      </c>
      <c r="MD250" s="41" t="n">
        <v>0.04</v>
      </c>
      <c r="ME250" s="61">
        <f>'ETF MTD'!$DU$28/'ETF MTD'!$DU$3-1</f>
        <v/>
      </c>
      <c r="MF250" s="61">
        <f>MD250*ME250</f>
        <v/>
      </c>
      <c r="MG250" s="61" t="n"/>
      <c r="MH250" t="inlineStr">
        <is>
          <t>TIPs</t>
        </is>
      </c>
      <c r="MI250" s="41" t="n">
        <v>0.04</v>
      </c>
      <c r="MJ250" s="61">
        <f>'ETF MTD'!$DU$28/'ETF MTD'!$DU$3-1</f>
        <v/>
      </c>
      <c r="MK250" s="61">
        <f>MI250*MJ250</f>
        <v/>
      </c>
      <c r="ML250" s="61" t="n"/>
      <c r="MM250" t="inlineStr">
        <is>
          <t>TIPs</t>
        </is>
      </c>
      <c r="MN250" s="41" t="n">
        <v>0.04</v>
      </c>
      <c r="MO250" s="61">
        <f>'ETF MTD'!$DU$28/'ETF MTD'!$DU$3-1</f>
        <v/>
      </c>
      <c r="MP250" s="61">
        <f>MN250*MO250</f>
        <v/>
      </c>
      <c r="MQ250" s="33" t="n"/>
      <c r="MR250" t="inlineStr">
        <is>
          <t>TIPs</t>
        </is>
      </c>
      <c r="MS250" s="41" t="n">
        <v>0.04</v>
      </c>
      <c r="MT250" s="61">
        <f>'ETF MTD'!$DU$28/'ETF MTD'!$DU$3-1</f>
        <v/>
      </c>
      <c r="MU250" s="61">
        <f>MS250*MT250</f>
        <v/>
      </c>
      <c r="MV250" s="61" t="n"/>
      <c r="MW250" t="inlineStr">
        <is>
          <t>TIPs</t>
        </is>
      </c>
      <c r="MX250" s="41" t="n">
        <v>0.04</v>
      </c>
      <c r="MY250" s="61">
        <f>'ETF MTD'!$DU$28/'ETF MTD'!$DU$3-1</f>
        <v/>
      </c>
      <c r="MZ250" s="61">
        <f>MX250*MY250</f>
        <v/>
      </c>
      <c r="NA250" s="33" t="n"/>
      <c r="NB250" t="inlineStr">
        <is>
          <t>TIPs</t>
        </is>
      </c>
      <c r="NC250" s="41" t="n">
        <v>0.04</v>
      </c>
      <c r="ND250" s="61">
        <f>'ETF MTD'!$DU$28/'ETF MTD'!$DU$3-1</f>
        <v/>
      </c>
      <c r="NE250" s="61">
        <f>NC250*ND250</f>
        <v/>
      </c>
      <c r="NF250" s="33" t="n"/>
      <c r="NG250" t="inlineStr">
        <is>
          <t>TIPs</t>
        </is>
      </c>
      <c r="NH250" s="41" t="n">
        <v>0.04</v>
      </c>
      <c r="NI250" s="61">
        <f>'ETF MTD'!$DU$28/'ETF MTD'!$DU$3-1</f>
        <v/>
      </c>
      <c r="NJ250" s="61">
        <f>NH250*NI250</f>
        <v/>
      </c>
      <c r="NK250" s="33" t="n"/>
      <c r="NL250" t="inlineStr">
        <is>
          <t>TIPs</t>
        </is>
      </c>
      <c r="NM250" s="41" t="n">
        <v>0.06</v>
      </c>
      <c r="NN250" s="61">
        <f>'ETF MTD'!$DU$28/'ETF MTD'!$DU$3-1</f>
        <v/>
      </c>
      <c r="NO250" s="61">
        <f>NM250*NN250</f>
        <v/>
      </c>
      <c r="NP250" s="33" t="n"/>
      <c r="NQ250" t="inlineStr">
        <is>
          <t>TIPs</t>
        </is>
      </c>
      <c r="NR250" s="41" t="n">
        <v>0.06</v>
      </c>
      <c r="NS250" s="61">
        <f>'ETF MTD'!$DU$28/'ETF MTD'!$DU$3-1</f>
        <v/>
      </c>
      <c r="NT250" s="61">
        <f>NR250*NS250</f>
        <v/>
      </c>
      <c r="NU250" s="33" t="n"/>
      <c r="NV250" t="inlineStr">
        <is>
          <t>TIPs</t>
        </is>
      </c>
      <c r="NW250" s="41" t="n">
        <v>0.04</v>
      </c>
      <c r="NX250" s="61">
        <f>'ETF MTD'!$DU$28/'ETF MTD'!$DU$3-1</f>
        <v/>
      </c>
      <c r="NY250" s="61">
        <f>NW250*NX250</f>
        <v/>
      </c>
      <c r="NZ250" s="33" t="n"/>
      <c r="OA250" t="inlineStr">
        <is>
          <t>TIPs</t>
        </is>
      </c>
      <c r="OB250" s="41" t="n">
        <v>0.04</v>
      </c>
      <c r="OC250" s="61">
        <f>'ETF MTD'!$DU$28/'ETF MTD'!$DU$3-1</f>
        <v/>
      </c>
      <c r="OD250" s="61">
        <f>OB250*OC250</f>
        <v/>
      </c>
      <c r="OE250" s="33" t="n"/>
      <c r="OF250" t="inlineStr">
        <is>
          <t>TIPs</t>
        </is>
      </c>
      <c r="OG250" s="41" t="n">
        <v>0.04</v>
      </c>
      <c r="OH250" s="61">
        <f>'ETF MTD'!$DU$28/'ETF MTD'!$DU$3-1</f>
        <v/>
      </c>
      <c r="OI250" s="61">
        <f>OG250*OH250</f>
        <v/>
      </c>
      <c r="OJ250" s="33" t="n"/>
      <c r="OK250" t="inlineStr">
        <is>
          <t>TIPs</t>
        </is>
      </c>
      <c r="OL250" s="41" t="n">
        <v>0.04</v>
      </c>
      <c r="OM250" s="61">
        <f>'ETF MTD'!$DU$28/'ETF MTD'!$DU$3-1</f>
        <v/>
      </c>
      <c r="ON250" s="61">
        <f>OL250*OM250</f>
        <v/>
      </c>
      <c r="OO250" s="33" t="n"/>
      <c r="OP250" t="inlineStr">
        <is>
          <t>TIPs</t>
        </is>
      </c>
      <c r="OQ250" s="41" t="n">
        <v>0.04</v>
      </c>
      <c r="OR250" s="61">
        <f>'ETF MTD'!$DU$28/'ETF MTD'!$DU$3-1</f>
        <v/>
      </c>
      <c r="OS250" s="61">
        <f>OQ250*OR250</f>
        <v/>
      </c>
      <c r="OT250" s="33" t="n"/>
      <c r="OU250" t="inlineStr">
        <is>
          <t>TIPs</t>
        </is>
      </c>
      <c r="OV250" s="41" t="n">
        <v>0</v>
      </c>
      <c r="OW250" s="61">
        <f>'ETF MTD'!$DU$28/'ETF MTD'!$DU$3-1</f>
        <v/>
      </c>
      <c r="OX250" s="61">
        <f>OV250*OW250</f>
        <v/>
      </c>
      <c r="OY250" s="33" t="n"/>
      <c r="OZ250" t="inlineStr">
        <is>
          <t>TIPs</t>
        </is>
      </c>
      <c r="PA250" s="41" t="n">
        <v>0</v>
      </c>
      <c r="PB250" s="61">
        <f>'ETF MTD'!$DU$28/'ETF MTD'!$DU$3-1</f>
        <v/>
      </c>
      <c r="PC250" s="61">
        <f>PA250*PB250</f>
        <v/>
      </c>
      <c r="PD250" s="33" t="n"/>
      <c r="PE250" t="inlineStr">
        <is>
          <t>TIPs</t>
        </is>
      </c>
      <c r="PF250" s="41" t="n">
        <v>0</v>
      </c>
      <c r="PG250" s="61">
        <f>'ETF MTD'!$DU$28/'ETF MTD'!$DU$3-1</f>
        <v/>
      </c>
      <c r="PH250" s="61">
        <f>PF250*PG250</f>
        <v/>
      </c>
      <c r="PI250" s="33" t="n"/>
      <c r="PJ250" t="inlineStr">
        <is>
          <t>TIPs</t>
        </is>
      </c>
      <c r="PK250" s="41" t="n">
        <v>0</v>
      </c>
      <c r="PL250" s="61">
        <f>'ETF MTD'!$DU$28/'ETF MTD'!$DU$3-1</f>
        <v/>
      </c>
      <c r="PM250" s="61">
        <f>PK250*PL250</f>
        <v/>
      </c>
      <c r="PN250" s="33" t="n"/>
      <c r="PO250" t="inlineStr">
        <is>
          <t>TIPs</t>
        </is>
      </c>
      <c r="PP250" s="41" t="n">
        <v>0</v>
      </c>
      <c r="PQ250" s="61">
        <f>'ETF MTD'!$DU$28/'ETF MTD'!$DU$3-1</f>
        <v/>
      </c>
      <c r="PR250" s="61">
        <f>PP250*PQ250</f>
        <v/>
      </c>
      <c r="PS250" s="33" t="n"/>
      <c r="PT250" t="inlineStr">
        <is>
          <t>TIPs</t>
        </is>
      </c>
      <c r="PU250" s="41" t="n">
        <v>0</v>
      </c>
      <c r="PV250" s="61">
        <f>'ETF MTD'!$DU$28/'ETF MTD'!$DU$3-1</f>
        <v/>
      </c>
      <c r="PW250" s="61">
        <f>PU250*PV250</f>
        <v/>
      </c>
      <c r="PX250" s="33" t="n"/>
      <c r="PY250" t="inlineStr">
        <is>
          <t>TIPs</t>
        </is>
      </c>
      <c r="PZ250" s="41" t="n">
        <v>0</v>
      </c>
      <c r="QA250" s="61">
        <f>'ETF MTD'!$DU$28/'ETF MTD'!$DU$3-1</f>
        <v/>
      </c>
      <c r="QB250" s="61">
        <f>PZ250*QA250</f>
        <v/>
      </c>
      <c r="QC250" s="33" t="n"/>
      <c r="QD250" t="inlineStr">
        <is>
          <t>TIPs</t>
        </is>
      </c>
      <c r="QE250" s="41" t="n">
        <v>0</v>
      </c>
      <c r="QF250" s="61">
        <f>'ETF MTD'!$DU$28/'ETF MTD'!$DU$3-1</f>
        <v/>
      </c>
      <c r="QG250" s="61">
        <f>QE250*QF250</f>
        <v/>
      </c>
      <c r="QH250" s="61" t="n"/>
      <c r="QI250" t="inlineStr">
        <is>
          <t>TIPs</t>
        </is>
      </c>
      <c r="QJ250" s="41" t="n">
        <v>0</v>
      </c>
      <c r="QK250" s="61">
        <f>'ETF MTD'!$DU$28/'ETF MTD'!$DU$3-1</f>
        <v/>
      </c>
      <c r="QL250" s="61">
        <f>QJ250*QK250</f>
        <v/>
      </c>
      <c r="QM250" s="33" t="n"/>
      <c r="QN250" t="inlineStr">
        <is>
          <t>TIPs</t>
        </is>
      </c>
      <c r="QO250" s="41" t="n">
        <v>0</v>
      </c>
      <c r="QP250" s="61">
        <f>'ETF MTD'!$DU$28/'ETF MTD'!$DU$3-1</f>
        <v/>
      </c>
      <c r="QQ250" s="61">
        <f>QO250*QP250</f>
        <v/>
      </c>
      <c r="QR250" s="33" t="n"/>
      <c r="QS250" t="inlineStr">
        <is>
          <t>TIPs</t>
        </is>
      </c>
      <c r="QT250" s="41" t="n">
        <v>0</v>
      </c>
      <c r="QU250" s="61">
        <f>'ETF MTD'!$DU$28/'ETF MTD'!$DU$3-1</f>
        <v/>
      </c>
      <c r="QV250" s="61">
        <f>QT250*QU250</f>
        <v/>
      </c>
      <c r="QW250" s="33" t="n"/>
      <c r="QX250" t="inlineStr">
        <is>
          <t>TIPs</t>
        </is>
      </c>
      <c r="QY250" s="41" t="n">
        <v>0</v>
      </c>
      <c r="QZ250" s="61">
        <f>'ETF MTD'!$DU$28/'ETF MTD'!$DU$3-1</f>
        <v/>
      </c>
      <c r="RA250" s="61">
        <f>QY250*QZ250</f>
        <v/>
      </c>
      <c r="RB250" s="33" t="n"/>
      <c r="RC250" t="inlineStr">
        <is>
          <t>TIPs</t>
        </is>
      </c>
      <c r="RD250" s="41" t="n">
        <v>0</v>
      </c>
      <c r="RE250" s="61">
        <f>'ETF MTD'!$DU$28/'ETF MTD'!$DU$3-1</f>
        <v/>
      </c>
      <c r="RF250" s="61">
        <f>RD250*RE250</f>
        <v/>
      </c>
      <c r="RG250" s="33" t="n"/>
      <c r="RH250" t="inlineStr">
        <is>
          <t>TIPs</t>
        </is>
      </c>
      <c r="RI250" s="41" t="n">
        <v>0</v>
      </c>
      <c r="RJ250" s="61">
        <f>'ETF MTD'!$DU$28/'ETF MTD'!$DU$3-1</f>
        <v/>
      </c>
      <c r="RK250" s="61">
        <f>RI250*RJ250</f>
        <v/>
      </c>
      <c r="RM250" s="208" t="n">
        <v>0</v>
      </c>
    </row>
    <row r="251">
      <c r="BN251" s="33" t="inlineStr">
        <is>
          <t>EQCHX</t>
        </is>
      </c>
      <c r="BO251" s="49" t="n">
        <v>0.07000000000000001</v>
      </c>
      <c r="BP251" s="61">
        <f>'ETF MTD'!$WA$28/'ETF MTD'!$WA$3-1</f>
        <v/>
      </c>
      <c r="BQ251" s="61">
        <f>BO251*BP251</f>
        <v/>
      </c>
      <c r="BR251" s="61" t="n"/>
      <c r="BS251" s="33" t="inlineStr">
        <is>
          <t>EQCHX</t>
        </is>
      </c>
      <c r="BT251" s="49" t="n">
        <v>0.07000000000000001</v>
      </c>
      <c r="BU251" s="61">
        <f>'ETF MTD'!$WA$28/'ETF MTD'!$WA$3-1</f>
        <v/>
      </c>
      <c r="BV251" s="61">
        <f>BT251*BU251</f>
        <v/>
      </c>
      <c r="BW251" s="61" t="n"/>
      <c r="BX251" s="33" t="inlineStr">
        <is>
          <t>EQCHX</t>
        </is>
      </c>
      <c r="BY251" s="49" t="n">
        <v>0.07000000000000001</v>
      </c>
      <c r="BZ251" s="61">
        <f>'ETF MTD'!$WA$28/'ETF MTD'!$WA$3-1</f>
        <v/>
      </c>
      <c r="CA251" s="61">
        <f>BY251*BZ251</f>
        <v/>
      </c>
      <c r="CB251" s="61" t="n"/>
      <c r="CC251" s="33" t="inlineStr">
        <is>
          <t>EQCHX</t>
        </is>
      </c>
      <c r="CD251" s="49" t="n">
        <v>0.07000000000000001</v>
      </c>
      <c r="CE251" s="61">
        <f>'ETF MTD'!$WA$28/'ETF MTD'!$WA$3-1</f>
        <v/>
      </c>
      <c r="CF251" s="61">
        <f>CD251*CE251</f>
        <v/>
      </c>
      <c r="CG251" s="61" t="n"/>
      <c r="CH251" s="33" t="inlineStr">
        <is>
          <t>EQCHX</t>
        </is>
      </c>
      <c r="CI251" s="49" t="n">
        <v>0.07000000000000001</v>
      </c>
      <c r="CJ251" s="61">
        <f>'ETF MTD'!$WA$28/'ETF MTD'!$WA$3-1</f>
        <v/>
      </c>
      <c r="CK251" s="61">
        <f>CI251*CJ251</f>
        <v/>
      </c>
      <c r="CL251" s="61" t="n"/>
      <c r="CM251" s="33" t="inlineStr">
        <is>
          <t>EQCHX</t>
        </is>
      </c>
      <c r="CN251" s="49" t="n">
        <v>0.07000000000000001</v>
      </c>
      <c r="CO251" s="61">
        <f>'ETF MTD'!$WA$28/'ETF MTD'!$WA$3-1</f>
        <v/>
      </c>
      <c r="CP251" s="61">
        <f>CN251*CO251</f>
        <v/>
      </c>
      <c r="CQ251" s="61" t="n"/>
      <c r="CR251" s="33" t="inlineStr">
        <is>
          <t>EQCHX</t>
        </is>
      </c>
      <c r="CS251" s="49" t="n">
        <v>0.07000000000000001</v>
      </c>
      <c r="CT251" s="61">
        <f>'ETF MTD'!$WA$28/'ETF MTD'!$WA$3-1</f>
        <v/>
      </c>
      <c r="CU251" s="61">
        <f>CS251*CT251</f>
        <v/>
      </c>
      <c r="CV251" s="61" t="n"/>
      <c r="CW251" s="33" t="inlineStr">
        <is>
          <t>EQCHX</t>
        </is>
      </c>
      <c r="CX251" s="49" t="n">
        <v>0.07000000000000001</v>
      </c>
      <c r="CY251" s="61">
        <f>'ETF MTD'!$WA$28/'ETF MTD'!$WA$3-1</f>
        <v/>
      </c>
      <c r="CZ251" s="61">
        <f>CX251*CY251</f>
        <v/>
      </c>
      <c r="DA251" s="61" t="n"/>
      <c r="DB251" s="33" t="inlineStr">
        <is>
          <t>EQCHX</t>
        </is>
      </c>
      <c r="DC251" s="49" t="n">
        <v>0.07000000000000001</v>
      </c>
      <c r="DD251" s="61">
        <f>'ETF MTD'!$WA$28/'ETF MTD'!$WA$3-1</f>
        <v/>
      </c>
      <c r="DE251" s="61">
        <f>DC251*DD251</f>
        <v/>
      </c>
      <c r="DF251" s="61" t="n"/>
      <c r="DG251" s="33" t="inlineStr">
        <is>
          <t>EQCHX</t>
        </is>
      </c>
      <c r="DH251" s="49" t="n">
        <v>0.07000000000000001</v>
      </c>
      <c r="DI251" s="61">
        <f>'ETF MTD'!$WA$28/'ETF MTD'!$WA$3-1</f>
        <v/>
      </c>
      <c r="DJ251" s="61">
        <f>DH251*DI251</f>
        <v/>
      </c>
      <c r="DK251" s="61" t="n"/>
      <c r="DL251" s="33" t="inlineStr">
        <is>
          <t>EQCHX</t>
        </is>
      </c>
      <c r="DM251" s="49" t="n">
        <v>0.07000000000000001</v>
      </c>
      <c r="DN251" s="61">
        <f>'ETF MTD'!$WA$28/'ETF MTD'!$WA$3-1</f>
        <v/>
      </c>
      <c r="DO251" s="61">
        <f>DM251*DN251</f>
        <v/>
      </c>
      <c r="DP251" s="61" t="n"/>
      <c r="DQ251" s="33" t="inlineStr">
        <is>
          <t>EQCHX</t>
        </is>
      </c>
      <c r="DR251" s="49" t="n">
        <v>0.07000000000000001</v>
      </c>
      <c r="DS251" s="61">
        <f>'ETF MTD'!$WA$28/'ETF MTD'!$WA$3-1</f>
        <v/>
      </c>
      <c r="DT251" s="61">
        <f>DR251*DS251</f>
        <v/>
      </c>
      <c r="DU251" s="61" t="n"/>
      <c r="DV251" s="33" t="inlineStr">
        <is>
          <t>EQCHX</t>
        </is>
      </c>
      <c r="DW251" s="49" t="n">
        <v>0.07000000000000001</v>
      </c>
      <c r="DX251" s="61">
        <f>'ETF MTD'!$WA$28/'ETF MTD'!$WA$3-1</f>
        <v/>
      </c>
      <c r="DY251" s="61">
        <f>DW251*DX251</f>
        <v/>
      </c>
      <c r="DZ251" s="61" t="n"/>
      <c r="EA251" s="33" t="inlineStr">
        <is>
          <t>EQCHX</t>
        </is>
      </c>
      <c r="EB251" s="49" t="n">
        <v>0.07000000000000001</v>
      </c>
      <c r="EC251" s="61">
        <f>'ETF MTD'!$WA$28/'ETF MTD'!$WA$3-1</f>
        <v/>
      </c>
      <c r="ED251" s="61">
        <f>EB251*EC251</f>
        <v/>
      </c>
      <c r="EE251" s="61" t="n"/>
      <c r="EF251" s="33" t="inlineStr">
        <is>
          <t>EQCHX</t>
        </is>
      </c>
      <c r="EG251" s="49" t="n">
        <v>0.07000000000000001</v>
      </c>
      <c r="EH251" s="61">
        <f>'ETF MTD'!$WA$28/'ETF MTD'!$WA$3-1</f>
        <v/>
      </c>
      <c r="EI251" s="61">
        <f>EG251*EH251</f>
        <v/>
      </c>
      <c r="EJ251" s="61" t="n"/>
      <c r="EK251" s="33" t="inlineStr">
        <is>
          <t>EQCHX</t>
        </is>
      </c>
      <c r="EL251" s="49" t="n">
        <v>0.07000000000000001</v>
      </c>
      <c r="EM251" s="61">
        <f>'ETF MTD'!$WA$28/'ETF MTD'!$WA$3-1</f>
        <v/>
      </c>
      <c r="EN251" s="61">
        <f>EL251*EM251</f>
        <v/>
      </c>
      <c r="EO251" s="61" t="n"/>
      <c r="EP251" s="33" t="inlineStr">
        <is>
          <t>EQCHX</t>
        </is>
      </c>
      <c r="EQ251" s="49" t="n">
        <v>0.07000000000000001</v>
      </c>
      <c r="ER251" s="61">
        <f>'ETF MTD'!$WA$28/'ETF MTD'!$WA$3-1</f>
        <v/>
      </c>
      <c r="ES251" s="61">
        <f>EQ251*ER251</f>
        <v/>
      </c>
      <c r="ET251" s="61" t="n"/>
      <c r="EU251" s="33" t="inlineStr">
        <is>
          <t>EQCHX</t>
        </is>
      </c>
      <c r="EV251" s="49" t="n">
        <v>0.07000000000000001</v>
      </c>
      <c r="EW251" s="61">
        <f>'ETF MTD'!$WA$28/'ETF MTD'!$WA$3-1</f>
        <v/>
      </c>
      <c r="EX251" s="61">
        <f>EV251*EW251</f>
        <v/>
      </c>
      <c r="EY251" s="61" t="n"/>
      <c r="EZ251" s="33" t="inlineStr">
        <is>
          <t>EQCHX</t>
        </is>
      </c>
      <c r="FA251" s="49" t="n">
        <v>0.07000000000000001</v>
      </c>
      <c r="FB251" s="61">
        <f>'ETF MTD'!$WA$28/'ETF MTD'!$WA$3-1</f>
        <v/>
      </c>
      <c r="FC251" s="61">
        <f>FA251*FB251</f>
        <v/>
      </c>
      <c r="FD251" s="61" t="n"/>
      <c r="FE251" s="33" t="inlineStr">
        <is>
          <t>EQCHX</t>
        </is>
      </c>
      <c r="FF251" s="49" t="n">
        <v>0.07000000000000001</v>
      </c>
      <c r="FG251" s="61">
        <f>'ETF MTD'!$WA$28/'ETF MTD'!$WA$3-1</f>
        <v/>
      </c>
      <c r="FH251" s="61">
        <f>FF251*FG251</f>
        <v/>
      </c>
      <c r="FI251" s="61" t="n"/>
      <c r="FJ251" s="33" t="inlineStr">
        <is>
          <t>EQCHX</t>
        </is>
      </c>
      <c r="FK251" s="49" t="n">
        <v>0.07000000000000001</v>
      </c>
      <c r="FL251" s="61">
        <f>'ETF MTD'!$WA$28/'ETF MTD'!$WA$3-1</f>
        <v/>
      </c>
      <c r="FM251" s="61">
        <f>FK251*FL251</f>
        <v/>
      </c>
      <c r="FN251" s="61" t="n"/>
      <c r="FO251" s="33" t="inlineStr">
        <is>
          <t>EQCHX</t>
        </is>
      </c>
      <c r="FP251" s="49" t="n">
        <v>0.07000000000000001</v>
      </c>
      <c r="FQ251" s="61">
        <f>'ETF MTD'!$WA$28/'ETF MTD'!$WA$3-1</f>
        <v/>
      </c>
      <c r="FR251" s="61">
        <f>FP251*FQ251</f>
        <v/>
      </c>
      <c r="FS251" s="61" t="n"/>
      <c r="FT251" s="33" t="inlineStr">
        <is>
          <t>EQCHX</t>
        </is>
      </c>
      <c r="FU251" s="49" t="n">
        <v>0.07000000000000001</v>
      </c>
      <c r="FV251" s="61">
        <f>'ETF MTD'!$WA$28/'ETF MTD'!$WA$3-1</f>
        <v/>
      </c>
      <c r="FW251" s="61">
        <f>FU251*FV251</f>
        <v/>
      </c>
      <c r="FX251" s="61" t="n"/>
      <c r="FY251" s="33" t="inlineStr">
        <is>
          <t>EQCHX</t>
        </is>
      </c>
      <c r="FZ251" s="41" t="n">
        <v>0.07000000000000001</v>
      </c>
      <c r="GA251" s="61">
        <f>'ETF MTD'!$WA$28/'ETF MTD'!$WA$3-1</f>
        <v/>
      </c>
      <c r="GB251" s="61">
        <f>FZ251*GA251</f>
        <v/>
      </c>
      <c r="GC251" s="61" t="n"/>
      <c r="GD251" s="33" t="inlineStr">
        <is>
          <t>EQCHX</t>
        </is>
      </c>
      <c r="GE251" s="41" t="n">
        <v>0.07000000000000001</v>
      </c>
      <c r="GF251" s="61">
        <f>'ETF MTD'!$WA$28/'ETF MTD'!$WA$3-1</f>
        <v/>
      </c>
      <c r="GG251" s="61">
        <f>GE251*GF251</f>
        <v/>
      </c>
      <c r="GH251" s="61" t="n"/>
      <c r="GI251" s="33" t="inlineStr">
        <is>
          <t>EQCHX</t>
        </is>
      </c>
      <c r="GJ251" s="41" t="n">
        <v>0.07000000000000001</v>
      </c>
      <c r="GK251" s="61">
        <f>'ETF MTD'!$WA$28/'ETF MTD'!$WA$3-1</f>
        <v/>
      </c>
      <c r="GL251" s="61">
        <f>GJ251*GK251</f>
        <v/>
      </c>
      <c r="GM251" s="61" t="n"/>
      <c r="GN251" s="33" t="inlineStr">
        <is>
          <t>EQCHX</t>
        </is>
      </c>
      <c r="GO251" s="41" t="n">
        <v>0.07000000000000001</v>
      </c>
      <c r="GP251" s="61">
        <f>'ETF MTD'!$WA$28/'ETF MTD'!$WA$3-1</f>
        <v/>
      </c>
      <c r="GQ251" s="61">
        <f>GO251*GP251</f>
        <v/>
      </c>
      <c r="GR251" s="61" t="n"/>
      <c r="GS251" s="33" t="inlineStr">
        <is>
          <t>EQCHX</t>
        </is>
      </c>
      <c r="GT251" s="41" t="n">
        <v>0.07000000000000001</v>
      </c>
      <c r="GU251" s="61">
        <f>'ETF MTD'!$WA$28/'ETF MTD'!$WA$3-1</f>
        <v/>
      </c>
      <c r="GV251" s="61">
        <f>GT251*GU251</f>
        <v/>
      </c>
      <c r="GW251" s="61" t="n"/>
      <c r="GX251" s="33" t="inlineStr">
        <is>
          <t>EQCHX</t>
        </is>
      </c>
      <c r="GY251" s="41" t="n">
        <v>0.07000000000000001</v>
      </c>
      <c r="GZ251" s="61">
        <f>'ETF MTD'!$WA$28/'ETF MTD'!$WA$3-1</f>
        <v/>
      </c>
      <c r="HA251" s="61">
        <f>GY251*GZ251</f>
        <v/>
      </c>
      <c r="HB251" s="61" t="n"/>
      <c r="HC251" s="33" t="inlineStr">
        <is>
          <t>EQCHX</t>
        </is>
      </c>
      <c r="HD251" s="41" t="n">
        <v>0.07000000000000001</v>
      </c>
      <c r="HE251" s="61">
        <f>'ETF MTD'!$WA$28/'ETF MTD'!$WA$3-1</f>
        <v/>
      </c>
      <c r="HF251" s="61">
        <f>HD251*HE251</f>
        <v/>
      </c>
      <c r="HG251" s="61" t="n"/>
      <c r="HH251" s="33" t="inlineStr">
        <is>
          <t>EQCHX</t>
        </is>
      </c>
      <c r="HI251" s="41" t="n">
        <v>0.07000000000000001</v>
      </c>
      <c r="HJ251" s="61">
        <f>'ETF MTD'!$WA$28/'ETF MTD'!$WA$3-1</f>
        <v/>
      </c>
      <c r="HK251" s="61">
        <f>HI251*HJ251</f>
        <v/>
      </c>
      <c r="HL251" s="61" t="n"/>
      <c r="HM251" s="33" t="inlineStr">
        <is>
          <t>EQCHX</t>
        </is>
      </c>
      <c r="HN251" s="41" t="n">
        <v>0.07000000000000001</v>
      </c>
      <c r="HO251" s="61">
        <f>'ETF MTD'!$WA$28/'ETF MTD'!$WA$3-1</f>
        <v/>
      </c>
      <c r="HP251" s="61">
        <f>HN251*HO251</f>
        <v/>
      </c>
      <c r="HQ251" s="61" t="n"/>
      <c r="HR251" s="33" t="inlineStr">
        <is>
          <t>IAU</t>
        </is>
      </c>
      <c r="HS251" s="41" t="n">
        <v>0.07000000000000001</v>
      </c>
      <c r="HT251" s="61">
        <f>'ETF MTD'!$IK$28/'ETF MTD'!$IK$3-1</f>
        <v/>
      </c>
      <c r="HU251" s="61">
        <f>HS251*HT251</f>
        <v/>
      </c>
      <c r="HV251" s="61" t="n"/>
      <c r="HW251" s="33" t="inlineStr">
        <is>
          <t>IAU</t>
        </is>
      </c>
      <c r="HX251" s="41" t="n">
        <v>0.07000000000000001</v>
      </c>
      <c r="HY251" s="61">
        <f>'ETF MTD'!$IK$28/'ETF MTD'!$IK$3-1</f>
        <v/>
      </c>
      <c r="HZ251" s="61">
        <f>HX251*HY251</f>
        <v/>
      </c>
      <c r="IA251" s="61" t="n"/>
      <c r="IB251" s="33" t="inlineStr">
        <is>
          <t>IAU</t>
        </is>
      </c>
      <c r="IC251" s="41" t="n">
        <v>0.052</v>
      </c>
      <c r="ID251" s="61">
        <f>'ETF MTD'!$IK$28/'ETF MTD'!$IK$3-1</f>
        <v/>
      </c>
      <c r="IE251" s="61">
        <f>IC251*ID251</f>
        <v/>
      </c>
      <c r="IF251" s="61" t="n"/>
      <c r="IG251" s="33" t="inlineStr">
        <is>
          <t>IAU</t>
        </is>
      </c>
      <c r="IH251" s="41" t="n">
        <v>0.07000000000000001</v>
      </c>
      <c r="II251" s="61">
        <f>'ETF MTD'!$IK$28/'ETF MTD'!$IK$3-1</f>
        <v/>
      </c>
      <c r="IJ251" s="61">
        <f>IH251*II251</f>
        <v/>
      </c>
      <c r="IK251" s="61" t="n"/>
      <c r="IL251" s="33" t="inlineStr">
        <is>
          <t>IAU</t>
        </is>
      </c>
      <c r="IM251" s="41" t="n">
        <v>0.05</v>
      </c>
      <c r="IN251" s="61">
        <f>'ETF MTD'!$IK$28/'ETF MTD'!$IK$3-1</f>
        <v/>
      </c>
      <c r="IO251" s="61">
        <f>IM251*IN251</f>
        <v/>
      </c>
      <c r="IP251" s="61" t="n"/>
      <c r="IQ251" s="33" t="inlineStr">
        <is>
          <t>IAU</t>
        </is>
      </c>
      <c r="IR251" s="41" t="n">
        <v>0.05</v>
      </c>
      <c r="IS251" s="61">
        <f>'ETF MTD'!$IK$28/'ETF MTD'!$IK$3-1</f>
        <v/>
      </c>
      <c r="IT251" s="61">
        <f>IR251*IS251</f>
        <v/>
      </c>
      <c r="IU251" s="61" t="n"/>
      <c r="IV251" s="33" t="inlineStr">
        <is>
          <t>IAU</t>
        </is>
      </c>
      <c r="IW251" s="41" t="n">
        <v>0.035</v>
      </c>
      <c r="IX251" s="61">
        <f>'ETF MTD'!$IK$28/'ETF MTD'!$IK$3-1</f>
        <v/>
      </c>
      <c r="IY251" s="61">
        <f>IW251*IX251</f>
        <v/>
      </c>
      <c r="IZ251" s="61" t="n"/>
      <c r="JA251" s="33" t="inlineStr">
        <is>
          <t>IAU</t>
        </is>
      </c>
      <c r="JB251" s="41" t="n">
        <v>0.035</v>
      </c>
      <c r="JC251" s="61">
        <f>'ETF MTD'!$IK$28/'ETF MTD'!$IK$3-1</f>
        <v/>
      </c>
      <c r="JD251" s="61">
        <f>JB251*JC251</f>
        <v/>
      </c>
      <c r="JE251" s="61" t="n"/>
      <c r="JF251" s="33" t="inlineStr">
        <is>
          <t>IAU</t>
        </is>
      </c>
      <c r="JG251" s="41" t="n">
        <v>0.07000000000000001</v>
      </c>
      <c r="JH251" s="61">
        <f>'ETF MTD'!$IK$28/'ETF MTD'!$IK$3-1</f>
        <v/>
      </c>
      <c r="JI251" s="61">
        <f>JG251*JH251</f>
        <v/>
      </c>
      <c r="JJ251" s="61" t="n"/>
      <c r="JK251" s="33" t="inlineStr">
        <is>
          <t>IAU</t>
        </is>
      </c>
      <c r="JL251" s="41" t="n">
        <v>0.0525</v>
      </c>
      <c r="JM251" s="61">
        <f>'ETF MTD'!$IK$28/'ETF MTD'!$IK$3-1</f>
        <v/>
      </c>
      <c r="JN251" s="61">
        <f>JL251*JM251</f>
        <v/>
      </c>
      <c r="JO251" s="61" t="n"/>
      <c r="JP251" s="33" t="inlineStr">
        <is>
          <t>IAU</t>
        </is>
      </c>
      <c r="JQ251" s="41" t="n">
        <v>0.035</v>
      </c>
      <c r="JR251" s="61">
        <f>'ETF MTD'!$IK$28/'ETF MTD'!$IK$3-1</f>
        <v/>
      </c>
      <c r="JS251" s="61">
        <f>JQ251*JR251</f>
        <v/>
      </c>
      <c r="JT251" s="61" t="n"/>
      <c r="JU251" s="33" t="inlineStr">
        <is>
          <t>IAU</t>
        </is>
      </c>
      <c r="JV251" s="41" t="n">
        <v>0.035</v>
      </c>
      <c r="JW251" s="61">
        <f>'ETF MTD'!$IK$28/'ETF MTD'!$IK$3-1</f>
        <v/>
      </c>
      <c r="JX251" s="61">
        <f>JV251*JW251</f>
        <v/>
      </c>
      <c r="JY251" s="61" t="n"/>
      <c r="JZ251" t="inlineStr">
        <is>
          <t>Gold</t>
        </is>
      </c>
      <c r="KA251" s="41" t="n">
        <v>0.035</v>
      </c>
      <c r="KB251" s="61">
        <f>'ETF MTD'!$IK$28/'ETF MTD'!$IK$3-1</f>
        <v/>
      </c>
      <c r="KC251" s="61">
        <f>KA251*KB251</f>
        <v/>
      </c>
      <c r="KD251" s="61" t="n"/>
      <c r="KE251" t="inlineStr">
        <is>
          <t>Gold</t>
        </is>
      </c>
      <c r="KF251" s="41" t="n">
        <v>0.035</v>
      </c>
      <c r="KG251" s="61">
        <f>'ETF MTD'!$IK$28/'ETF MTD'!$IK$3-1</f>
        <v/>
      </c>
      <c r="KH251" s="61">
        <f>KF251*KG251</f>
        <v/>
      </c>
      <c r="KI251" s="61" t="n"/>
      <c r="KJ251" t="inlineStr">
        <is>
          <t>Gold</t>
        </is>
      </c>
      <c r="KK251" s="41" t="n">
        <v>0.035</v>
      </c>
      <c r="KL251" s="61">
        <f>'ETF MTD'!$IK$28/'ETF MTD'!$IK$3-1</f>
        <v/>
      </c>
      <c r="KM251" s="61">
        <f>KK251*KL251</f>
        <v/>
      </c>
      <c r="KN251" s="61" t="n"/>
      <c r="KO251" t="inlineStr">
        <is>
          <t>Gold</t>
        </is>
      </c>
      <c r="KP251" s="41" t="n">
        <v>0.035</v>
      </c>
      <c r="KQ251" s="61">
        <f>'ETF MTD'!$IK$28/'ETF MTD'!$IK$3-1</f>
        <v/>
      </c>
      <c r="KR251" s="61">
        <f>KP251*KQ251</f>
        <v/>
      </c>
      <c r="KS251" s="61" t="n"/>
      <c r="KT251" t="inlineStr">
        <is>
          <t>Gold</t>
        </is>
      </c>
      <c r="KU251" s="41" t="n">
        <v>0.05</v>
      </c>
      <c r="KV251" s="61">
        <f>'ETF MTD'!$IK$28/'ETF MTD'!$IK$3-1</f>
        <v/>
      </c>
      <c r="KW251" s="61">
        <f>KU251*KV251</f>
        <v/>
      </c>
      <c r="KX251" s="61" t="n"/>
      <c r="KY251" t="inlineStr">
        <is>
          <t>Gold</t>
        </is>
      </c>
      <c r="KZ251" s="41" t="n">
        <v>0.07000000000000001</v>
      </c>
      <c r="LA251" s="61">
        <f>'ETF MTD'!$IK$28/'ETF MTD'!$IK$3-1</f>
        <v/>
      </c>
      <c r="LB251" s="61">
        <f>KZ251*LA251</f>
        <v/>
      </c>
      <c r="LC251" s="61" t="n"/>
      <c r="LD251" t="inlineStr">
        <is>
          <t>Gold</t>
        </is>
      </c>
      <c r="LE251" s="41" t="n">
        <v>0.07000000000000001</v>
      </c>
      <c r="LF251" s="61">
        <f>'ETF MTD'!$IK$28/'ETF MTD'!$IK$3-1</f>
        <v/>
      </c>
      <c r="LG251" s="61">
        <f>LE251*LF251</f>
        <v/>
      </c>
      <c r="LH251" s="61" t="n"/>
      <c r="LI251" t="inlineStr">
        <is>
          <t>Gold</t>
        </is>
      </c>
      <c r="LJ251" s="41" t="n">
        <v>0.07000000000000001</v>
      </c>
      <c r="LK251" s="61">
        <f>'ETF MTD'!$IK$28/'ETF MTD'!$IK$3-1</f>
        <v/>
      </c>
      <c r="LL251" s="61">
        <f>LJ251*LK251</f>
        <v/>
      </c>
      <c r="LM251" s="61" t="n"/>
      <c r="LN251" t="inlineStr">
        <is>
          <t>Gold</t>
        </is>
      </c>
      <c r="LO251" s="41" t="n">
        <v>0.05</v>
      </c>
      <c r="LP251" s="61">
        <f>'ETF MTD'!$IK$28/'ETF MTD'!$IK$3-1</f>
        <v/>
      </c>
      <c r="LQ251" s="61">
        <f>LO251*LP251</f>
        <v/>
      </c>
      <c r="LR251" s="61" t="n"/>
      <c r="LS251" t="inlineStr">
        <is>
          <t>Gold</t>
        </is>
      </c>
      <c r="LT251" s="41" t="n">
        <v>0.035</v>
      </c>
      <c r="LU251" s="61">
        <f>'ETF MTD'!$IK$28/'ETF MTD'!$IK$3-1</f>
        <v/>
      </c>
      <c r="LV251" s="61">
        <f>LT251*LU251</f>
        <v/>
      </c>
      <c r="LW251" s="61" t="n"/>
      <c r="LX251" t="inlineStr">
        <is>
          <t>Gold</t>
        </is>
      </c>
      <c r="LY251" s="41" t="n">
        <v>0.035</v>
      </c>
      <c r="LZ251" s="61">
        <f>'ETF MTD'!$IK$28/'ETF MTD'!$IK$3-1</f>
        <v/>
      </c>
      <c r="MA251" s="61">
        <f>LY251*LZ251</f>
        <v/>
      </c>
      <c r="MB251" s="61" t="n"/>
      <c r="MC251" t="inlineStr">
        <is>
          <t>Gold</t>
        </is>
      </c>
      <c r="MD251" s="41" t="n">
        <v>0.035</v>
      </c>
      <c r="ME251" s="61">
        <f>'ETF MTD'!$IK$28/'ETF MTD'!$IK$3-1</f>
        <v/>
      </c>
      <c r="MF251" s="61">
        <f>MD251*ME251</f>
        <v/>
      </c>
      <c r="MG251" s="61" t="n"/>
      <c r="MH251" t="inlineStr">
        <is>
          <t>Gold</t>
        </is>
      </c>
      <c r="MI251" s="41" t="n">
        <v>0.035</v>
      </c>
      <c r="MJ251" s="61">
        <f>'ETF MTD'!$IK$28/'ETF MTD'!$IK$3-1</f>
        <v/>
      </c>
      <c r="MK251" s="61">
        <f>MI251*MJ251</f>
        <v/>
      </c>
      <c r="ML251" s="61" t="n"/>
      <c r="MM251" t="inlineStr">
        <is>
          <t>Gold</t>
        </is>
      </c>
      <c r="MN251" s="41" t="n">
        <v>0.035</v>
      </c>
      <c r="MO251" s="61">
        <f>'ETF MTD'!$IK$28/'ETF MTD'!$IK$3-1</f>
        <v/>
      </c>
      <c r="MP251" s="61">
        <f>MN251*MO251</f>
        <v/>
      </c>
      <c r="MQ251" s="33" t="n"/>
      <c r="MR251" t="inlineStr">
        <is>
          <t>Gold</t>
        </is>
      </c>
      <c r="MS251" s="41" t="n">
        <v>0.035</v>
      </c>
      <c r="MT251" s="61">
        <f>'ETF MTD'!$IK$28/'ETF MTD'!$IK$3-1</f>
        <v/>
      </c>
      <c r="MU251" s="61">
        <f>MS251*MT251</f>
        <v/>
      </c>
      <c r="MV251" s="61" t="n"/>
      <c r="MW251" t="inlineStr">
        <is>
          <t>Gold</t>
        </is>
      </c>
      <c r="MX251" s="129" t="n">
        <v>0.0525</v>
      </c>
      <c r="MY251" s="61">
        <f>'ETF MTD'!$IK$28/'ETF MTD'!$IK$3-1</f>
        <v/>
      </c>
      <c r="MZ251" s="61">
        <f>MX251*MY251</f>
        <v/>
      </c>
      <c r="NA251" s="33" t="n"/>
      <c r="NB251" t="inlineStr">
        <is>
          <t>Gold</t>
        </is>
      </c>
      <c r="NC251" s="41" t="n">
        <v>0.07000000000000001</v>
      </c>
      <c r="ND251" s="61">
        <f>'ETF MTD'!$IK$28/'ETF MTD'!$IK$3-1</f>
        <v/>
      </c>
      <c r="NE251" s="61">
        <f>NC251*ND251</f>
        <v/>
      </c>
      <c r="NF251" s="33" t="n"/>
      <c r="NG251" t="inlineStr">
        <is>
          <t>Gold</t>
        </is>
      </c>
      <c r="NH251" s="41" t="n">
        <v>0.07000000000000001</v>
      </c>
      <c r="NI251" s="61">
        <f>'ETF MTD'!$IK$28/'ETF MTD'!$IK$3-1</f>
        <v/>
      </c>
      <c r="NJ251" s="61">
        <f>NH251*NI251</f>
        <v/>
      </c>
      <c r="NK251" s="33" t="n"/>
      <c r="NL251" t="inlineStr">
        <is>
          <t>Gold</t>
        </is>
      </c>
      <c r="NM251" s="41" t="n">
        <v>0.07000000000000001</v>
      </c>
      <c r="NN251" s="61">
        <f>'ETF MTD'!$IK$28/'ETF MTD'!$IK$3-1</f>
        <v/>
      </c>
      <c r="NO251" s="61">
        <f>NM251*NN251</f>
        <v/>
      </c>
      <c r="NP251" s="33" t="n"/>
      <c r="NQ251" t="inlineStr">
        <is>
          <t>Gold</t>
        </is>
      </c>
      <c r="NR251" s="41" t="n">
        <v>0.07000000000000001</v>
      </c>
      <c r="NS251" s="61">
        <f>'ETF MTD'!$IK$28/'ETF MTD'!$IK$3-1</f>
        <v/>
      </c>
      <c r="NT251" s="61">
        <f>NR251*NS251</f>
        <v/>
      </c>
      <c r="NU251" s="33" t="n"/>
      <c r="NV251" t="inlineStr">
        <is>
          <t>Gold</t>
        </is>
      </c>
      <c r="NW251" s="41" t="n">
        <v>0.07000000000000001</v>
      </c>
      <c r="NX251" s="61">
        <f>'ETF MTD'!$IK$28/'ETF MTD'!$IK$3-1</f>
        <v/>
      </c>
      <c r="NY251" s="61">
        <f>NW251*NX251</f>
        <v/>
      </c>
      <c r="NZ251" s="33" t="n"/>
      <c r="OA251" t="inlineStr">
        <is>
          <t>Gold</t>
        </is>
      </c>
      <c r="OB251" s="41" t="n">
        <v>0.0525</v>
      </c>
      <c r="OC251" s="61">
        <f>'ETF MTD'!$IK$28/'ETF MTD'!$IK$3-1</f>
        <v/>
      </c>
      <c r="OD251" s="61">
        <f>OB251*OC251</f>
        <v/>
      </c>
      <c r="OE251" s="33" t="n"/>
      <c r="OF251" t="inlineStr">
        <is>
          <t>Trend</t>
        </is>
      </c>
      <c r="OG251" s="41" t="n">
        <v>0.07000000000000001</v>
      </c>
      <c r="OH251" s="61">
        <f>'ETF MTD'!$IK$28/'ETF MTD'!$IK$3-1</f>
        <v/>
      </c>
      <c r="OI251" s="61">
        <f>OG251*OH251</f>
        <v/>
      </c>
      <c r="OJ251" s="33" t="n"/>
      <c r="OK251" t="inlineStr">
        <is>
          <t>Trend</t>
        </is>
      </c>
      <c r="OL251" s="41" t="n">
        <v>0.07000000000000001</v>
      </c>
      <c r="OM251" s="61">
        <f>'ETF MTD'!$IK$28/'ETF MTD'!$IK$3-1</f>
        <v/>
      </c>
      <c r="ON251" s="61">
        <f>OL251*OM251</f>
        <v/>
      </c>
      <c r="OO251" s="33" t="n"/>
      <c r="OP251" t="inlineStr">
        <is>
          <t>Trend</t>
        </is>
      </c>
      <c r="OQ251" s="41" t="n">
        <v>0.0525</v>
      </c>
      <c r="OR251" s="61">
        <f>'ETF MTD'!$IK$28/'ETF MTD'!$IK$3-1</f>
        <v/>
      </c>
      <c r="OS251" s="61">
        <f>OQ251*OR251</f>
        <v/>
      </c>
      <c r="OT251" s="33" t="n"/>
      <c r="OU251" t="inlineStr">
        <is>
          <t>Trend</t>
        </is>
      </c>
      <c r="OV251" s="41" t="n">
        <v>0.07000000000000001</v>
      </c>
      <c r="OW251" s="61">
        <f>'ETF MTD'!$IK$28/'ETF MTD'!$IK$3-1</f>
        <v/>
      </c>
      <c r="OX251" s="61">
        <f>OV251*OW251</f>
        <v/>
      </c>
      <c r="OY251" s="33" t="n"/>
      <c r="OZ251" t="inlineStr">
        <is>
          <t>Trend</t>
        </is>
      </c>
      <c r="PA251" s="41" t="n">
        <v>0.07000000000000001</v>
      </c>
      <c r="PB251" s="61">
        <f>'ETF MTD'!$IK$28/'ETF MTD'!$IK$3-1</f>
        <v/>
      </c>
      <c r="PC251" s="61">
        <f>PA251*PB251</f>
        <v/>
      </c>
      <c r="PD251" s="33" t="n"/>
      <c r="PE251" t="inlineStr">
        <is>
          <t>Trend</t>
        </is>
      </c>
      <c r="PF251" s="41" t="n">
        <v>0.07000000000000001</v>
      </c>
      <c r="PG251" s="61">
        <f>'ETF MTD'!$IK$28/'ETF MTD'!$IK$3-1</f>
        <v/>
      </c>
      <c r="PH251" s="61">
        <f>PF251*PG251</f>
        <v/>
      </c>
      <c r="PI251" s="33" t="n"/>
      <c r="PJ251" t="inlineStr">
        <is>
          <t>Trend</t>
        </is>
      </c>
      <c r="PK251" s="41" t="n">
        <v>0.07000000000000001</v>
      </c>
      <c r="PL251" s="61">
        <f>'ETF MTD'!$IK$28/'ETF MTD'!$IK$3-1</f>
        <v/>
      </c>
      <c r="PM251" s="61">
        <f>PK251*PL251</f>
        <v/>
      </c>
      <c r="PN251" s="33" t="n"/>
      <c r="PO251" t="inlineStr">
        <is>
          <t>Trend</t>
        </is>
      </c>
      <c r="PP251" s="41" t="n">
        <v>0.07000000000000001</v>
      </c>
      <c r="PQ251" s="61">
        <f>'ETF MTD'!$IK$28/'ETF MTD'!$IK$3-1</f>
        <v/>
      </c>
      <c r="PR251" s="61">
        <f>PP251*PQ251</f>
        <v/>
      </c>
      <c r="PS251" s="33" t="n"/>
      <c r="PT251" t="inlineStr">
        <is>
          <t>Trend</t>
        </is>
      </c>
      <c r="PU251" s="41" t="n">
        <v>0.07000000000000001</v>
      </c>
      <c r="PV251" s="61">
        <f>'ETF MTD'!$IK$28/'ETF MTD'!$IK$3-1</f>
        <v/>
      </c>
      <c r="PW251" s="61">
        <f>PU251*PV251</f>
        <v/>
      </c>
      <c r="PX251" s="33" t="n"/>
      <c r="PY251" t="inlineStr">
        <is>
          <t>Trend</t>
        </is>
      </c>
      <c r="PZ251" s="41" t="n">
        <v>0.07000000000000001</v>
      </c>
      <c r="QA251" s="61">
        <f>'ETF MTD'!$IK$28/'ETF MTD'!$IK$3-1</f>
        <v/>
      </c>
      <c r="QB251" s="61">
        <f>PZ251*QA251</f>
        <v/>
      </c>
      <c r="QC251" s="33" t="n"/>
      <c r="QD251" t="inlineStr">
        <is>
          <t>Trend</t>
        </is>
      </c>
      <c r="QE251" s="41" t="n">
        <v>0.07000000000000001</v>
      </c>
      <c r="QF251" s="61">
        <f>'ETF MTD'!$IK$28/'ETF MTD'!$IK$3-1</f>
        <v/>
      </c>
      <c r="QG251" s="61">
        <f>QE251*QF251</f>
        <v/>
      </c>
      <c r="QH251" s="61" t="n"/>
      <c r="QI251" t="inlineStr">
        <is>
          <t>Trend</t>
        </is>
      </c>
      <c r="QJ251" s="41" t="n">
        <v>0.07000000000000001</v>
      </c>
      <c r="QK251" s="61">
        <f>'ETF MTD'!$IK$28/'ETF MTD'!$IK$3-1</f>
        <v/>
      </c>
      <c r="QL251" s="61">
        <f>QJ251*QK251</f>
        <v/>
      </c>
      <c r="QM251" s="33" t="n"/>
      <c r="QN251" t="inlineStr">
        <is>
          <t>Trend</t>
        </is>
      </c>
      <c r="QO251" s="41" t="n">
        <v>0.07000000000000001</v>
      </c>
      <c r="QP251" s="61">
        <f>'ETF MTD'!$IK$28/'ETF MTD'!$IK$3-1</f>
        <v/>
      </c>
      <c r="QQ251" s="61">
        <f>QO251*QP251</f>
        <v/>
      </c>
      <c r="QR251" s="33" t="n"/>
      <c r="QS251" t="inlineStr">
        <is>
          <t>Trend</t>
        </is>
      </c>
      <c r="QT251" s="41" t="n">
        <v>0.07000000000000001</v>
      </c>
      <c r="QU251" s="61">
        <f>'ETF MTD'!$IK$28/'ETF MTD'!$IK$3-1</f>
        <v/>
      </c>
      <c r="QV251" s="61">
        <f>QT251*QU251</f>
        <v/>
      </c>
      <c r="QW251" s="33" t="n"/>
      <c r="QX251" t="inlineStr">
        <is>
          <t>Trend</t>
        </is>
      </c>
      <c r="QY251" s="41" t="n">
        <v>0.07000000000000001</v>
      </c>
      <c r="QZ251" s="61">
        <f>'ETF MTD'!$IK$28/'ETF MTD'!$IK$3-1</f>
        <v/>
      </c>
      <c r="RA251" s="61">
        <f>QY251*QZ251</f>
        <v/>
      </c>
      <c r="RB251" s="33" t="n"/>
      <c r="RC251" t="inlineStr">
        <is>
          <t>Trend</t>
        </is>
      </c>
      <c r="RD251" s="41" t="n">
        <v>0.07000000000000001</v>
      </c>
      <c r="RE251" s="61">
        <f>'ETF MTD'!$IK$28/'ETF MTD'!$IK$3-1</f>
        <v/>
      </c>
      <c r="RF251" s="61">
        <f>RD251*RE251</f>
        <v/>
      </c>
      <c r="RG251" s="33" t="n"/>
      <c r="RH251" t="inlineStr">
        <is>
          <t>Trend</t>
        </is>
      </c>
      <c r="RI251" s="41" t="n">
        <v>0.07000000000000001</v>
      </c>
      <c r="RJ251" s="61">
        <f>'ETF MTD'!$IK$28/'ETF MTD'!$IK$3-1</f>
        <v/>
      </c>
      <c r="RK251" s="61">
        <f>RI251*RJ251</f>
        <v/>
      </c>
      <c r="RM251" s="208" t="n">
        <v>0.07000000000000001</v>
      </c>
    </row>
    <row r="252">
      <c r="BN252" s="61" t="inlineStr">
        <is>
          <t>SCHO/SHY</t>
        </is>
      </c>
      <c r="BO252" s="49" t="n">
        <v>0.08249999999999996</v>
      </c>
      <c r="BP252" s="61">
        <f>'ETF MTD'!$ES$28/'ETF MTD'!$ES$3-1</f>
        <v/>
      </c>
      <c r="BQ252" s="61">
        <f>BO252*BP252</f>
        <v/>
      </c>
      <c r="BR252" s="61" t="n"/>
      <c r="BS252" s="61" t="inlineStr">
        <is>
          <t>SCHO/SHY</t>
        </is>
      </c>
      <c r="BT252" s="49" t="n">
        <v>0.1474999999999999</v>
      </c>
      <c r="BU252" s="61">
        <f>'ETF MTD'!$ES$28/'ETF MTD'!$ES$3-1</f>
        <v/>
      </c>
      <c r="BV252" s="61">
        <f>BT252*BU252</f>
        <v/>
      </c>
      <c r="BW252" s="61" t="n"/>
      <c r="BX252" s="61" t="inlineStr">
        <is>
          <t>SCHO/SHY</t>
        </is>
      </c>
      <c r="BY252" s="49" t="n">
        <v>0.06999999999999995</v>
      </c>
      <c r="BZ252" s="61">
        <f>'ETF MTD'!$ES$28/'ETF MTD'!$ES$3-1</f>
        <v/>
      </c>
      <c r="CA252" s="61">
        <f>BY252*BZ252</f>
        <v/>
      </c>
      <c r="CB252" s="61" t="n"/>
      <c r="CC252" s="61" t="inlineStr">
        <is>
          <t>SCHO/SHY</t>
        </is>
      </c>
      <c r="CD252" s="49" t="n">
        <v>0.1274999999999999</v>
      </c>
      <c r="CE252" s="61">
        <f>'ETF MTD'!$ES$28/'ETF MTD'!$ES$3-1</f>
        <v/>
      </c>
      <c r="CF252" s="61">
        <f>CD252*CE252</f>
        <v/>
      </c>
      <c r="CG252" s="61" t="n"/>
      <c r="CH252" s="61" t="inlineStr">
        <is>
          <t>SCHO/SHY</t>
        </is>
      </c>
      <c r="CI252" s="49" t="n">
        <v>0.165</v>
      </c>
      <c r="CJ252" s="61">
        <f>'ETF MTD'!$ES$28/'ETF MTD'!$ES$3-1</f>
        <v/>
      </c>
      <c r="CK252" s="61">
        <f>CI252*CJ252</f>
        <v/>
      </c>
      <c r="CL252" s="61" t="n"/>
      <c r="CM252" s="61" t="inlineStr">
        <is>
          <t>SCHO/SHY</t>
        </is>
      </c>
      <c r="CN252" s="49" t="n">
        <v>0.2774999999999999</v>
      </c>
      <c r="CO252" s="61">
        <f>'ETF MTD'!$ES$28/'ETF MTD'!$ES$3-1</f>
        <v/>
      </c>
      <c r="CP252" s="61">
        <f>CN252*CO252</f>
        <v/>
      </c>
      <c r="CQ252" s="61" t="n"/>
      <c r="CR252" s="61" t="inlineStr">
        <is>
          <t>SCHO/SHY</t>
        </is>
      </c>
      <c r="CS252" s="49" t="n">
        <v>0.265</v>
      </c>
      <c r="CT252" s="61">
        <f>'ETF MTD'!$ES$28/'ETF MTD'!$ES$3-1</f>
        <v/>
      </c>
      <c r="CU252" s="61">
        <f>CS252*CT252</f>
        <v/>
      </c>
      <c r="CV252" s="61" t="n"/>
      <c r="CW252" s="61" t="inlineStr">
        <is>
          <t>SCHO/SHY</t>
        </is>
      </c>
      <c r="CX252" s="49" t="n">
        <v>0.1849999999999999</v>
      </c>
      <c r="CY252" s="61">
        <f>'ETF MTD'!$ES$28/'ETF MTD'!$ES$3-1</f>
        <v/>
      </c>
      <c r="CZ252" s="61">
        <f>CX252*CY252</f>
        <v/>
      </c>
      <c r="DA252" s="61" t="n"/>
      <c r="DB252" s="61" t="inlineStr">
        <is>
          <t>SCHO/SHY</t>
        </is>
      </c>
      <c r="DC252" s="49" t="n">
        <v>0.1725</v>
      </c>
      <c r="DD252" s="61">
        <f>'ETF MTD'!$ES$28/'ETF MTD'!$ES$3-1</f>
        <v/>
      </c>
      <c r="DE252" s="61">
        <f>DC252*DD252</f>
        <v/>
      </c>
      <c r="DF252" s="61" t="n"/>
      <c r="DG252" s="61" t="inlineStr">
        <is>
          <t>SCHO/SHY</t>
        </is>
      </c>
      <c r="DH252" s="49" t="n">
        <v>0.2049999999999998</v>
      </c>
      <c r="DI252" s="61">
        <f>'ETF MTD'!$ES$28/'ETF MTD'!$ES$3-1</f>
        <v/>
      </c>
      <c r="DJ252" s="61">
        <f>DH252*DI252</f>
        <v/>
      </c>
      <c r="DK252" s="61" t="n"/>
      <c r="DL252" s="61" t="inlineStr">
        <is>
          <t>SCHO/SHY</t>
        </is>
      </c>
      <c r="DM252" s="49" t="n">
        <v>0.1599999999999999</v>
      </c>
      <c r="DN252" s="61">
        <f>'ETF MTD'!$ES$28/'ETF MTD'!$ES$3-1</f>
        <v/>
      </c>
      <c r="DO252" s="61">
        <f>DM252*DN252</f>
        <v/>
      </c>
      <c r="DP252" s="61" t="n"/>
      <c r="DQ252" s="61" t="inlineStr">
        <is>
          <t>SCHO/SHY</t>
        </is>
      </c>
      <c r="DR252" s="49" t="n">
        <v>0.2375</v>
      </c>
      <c r="DS252" s="61">
        <f>'ETF MTD'!$ES$28/'ETF MTD'!$ES$3-1</f>
        <v/>
      </c>
      <c r="DT252" s="61">
        <f>DR252*DS252</f>
        <v/>
      </c>
      <c r="DU252" s="61" t="n"/>
      <c r="DV252" s="61" t="inlineStr">
        <is>
          <t>SCHO/SHY</t>
        </is>
      </c>
      <c r="DW252" s="49" t="n">
        <v>0.3674999999999999</v>
      </c>
      <c r="DX252" s="61">
        <f>'ETF MTD'!$ES$28/'ETF MTD'!$ES$3-1</f>
        <v/>
      </c>
      <c r="DY252" s="61">
        <f>DW252*DX252</f>
        <v/>
      </c>
      <c r="DZ252" s="61" t="n"/>
      <c r="EA252" s="61" t="inlineStr">
        <is>
          <t>SCHO/SHY</t>
        </is>
      </c>
      <c r="EB252" s="49" t="n">
        <v>0.4174999999999999</v>
      </c>
      <c r="EC252" s="61">
        <f>'ETF MTD'!$ES$28/'ETF MTD'!$ES$3-1</f>
        <v/>
      </c>
      <c r="ED252" s="61">
        <f>EB252*EC252</f>
        <v/>
      </c>
      <c r="EE252" s="61" t="n"/>
      <c r="EF252" s="61" t="inlineStr">
        <is>
          <t>SCHO/SHY</t>
        </is>
      </c>
      <c r="EG252" s="49" t="n">
        <v>0.41</v>
      </c>
      <c r="EH252" s="61">
        <f>'ETF MTD'!$ES$28/'ETF MTD'!$ES$3-1</f>
        <v/>
      </c>
      <c r="EI252" s="61">
        <f>EG252*EH252</f>
        <v/>
      </c>
      <c r="EJ252" s="61" t="n"/>
      <c r="EK252" s="61" t="inlineStr">
        <is>
          <t>SCHO/SHY</t>
        </is>
      </c>
      <c r="EL252" s="49" t="n">
        <v>0.3349999999999999</v>
      </c>
      <c r="EM252" s="61">
        <f>'ETF MTD'!$ES$28/'ETF MTD'!$ES$3-1</f>
        <v/>
      </c>
      <c r="EN252" s="61">
        <f>EL252*EM252</f>
        <v/>
      </c>
      <c r="EO252" s="61" t="n"/>
      <c r="EP252" s="61" t="inlineStr">
        <is>
          <t>SCHO/SHY</t>
        </is>
      </c>
      <c r="EQ252" s="49" t="n">
        <v>0.1649999999999999</v>
      </c>
      <c r="ER252" s="61">
        <f>'ETF MTD'!$ES$28/'ETF MTD'!$ES$3-1</f>
        <v/>
      </c>
      <c r="ES252" s="61">
        <f>EQ252*ER252</f>
        <v/>
      </c>
      <c r="ET252" s="61" t="n"/>
      <c r="EU252" s="61" t="inlineStr">
        <is>
          <t>SCHO/SHY</t>
        </is>
      </c>
      <c r="EV252" s="49" t="n">
        <v>0.04499999999999998</v>
      </c>
      <c r="EW252" s="61">
        <f>'ETF MTD'!$ES$28/'ETF MTD'!$ES$3-1</f>
        <v/>
      </c>
      <c r="EX252" s="61">
        <f>EV252*EW252</f>
        <v/>
      </c>
      <c r="EY252" s="61" t="n"/>
      <c r="EZ252" s="61" t="inlineStr">
        <is>
          <t>SCHO/SHY</t>
        </is>
      </c>
      <c r="FA252" s="49" t="n">
        <v>0</v>
      </c>
      <c r="FB252" s="61">
        <f>'ETF MTD'!$ES$28/'ETF MTD'!$ES$3-1</f>
        <v/>
      </c>
      <c r="FC252" s="61">
        <f>FA252*FB252</f>
        <v/>
      </c>
      <c r="FD252" s="61" t="n"/>
      <c r="FE252" s="61" t="inlineStr">
        <is>
          <t>SCHO/SHY</t>
        </is>
      </c>
      <c r="FF252" s="49" t="n">
        <v>0.02499999999999997</v>
      </c>
      <c r="FG252" s="61">
        <f>'ETF MTD'!$ES$28/'ETF MTD'!$ES$3-1</f>
        <v/>
      </c>
      <c r="FH252" s="61">
        <f>FF252*FG252</f>
        <v/>
      </c>
      <c r="FI252" s="61" t="n"/>
      <c r="FJ252" s="61" t="inlineStr">
        <is>
          <t>SCHO/SHY</t>
        </is>
      </c>
      <c r="FK252" s="49" t="n">
        <v>0.03749999999999998</v>
      </c>
      <c r="FL252" s="61">
        <f>'ETF MTD'!$ES$28/'ETF MTD'!$ES$3-1</f>
        <v/>
      </c>
      <c r="FM252" s="61">
        <f>FK252*FL252</f>
        <v/>
      </c>
      <c r="FN252" s="61" t="n"/>
      <c r="FO252" s="61" t="inlineStr">
        <is>
          <t>SCHO/SHY</t>
        </is>
      </c>
      <c r="FP252" s="49" t="n">
        <v>0</v>
      </c>
      <c r="FQ252" s="61">
        <f>'ETF MTD'!$ES$28/'ETF MTD'!$ES$3-1</f>
        <v/>
      </c>
      <c r="FR252" s="61">
        <f>FP252*FQ252</f>
        <v/>
      </c>
      <c r="FS252" s="61" t="n"/>
      <c r="FT252" s="61" t="inlineStr">
        <is>
          <t>SCHO/SHY</t>
        </is>
      </c>
      <c r="FU252" s="49" t="n">
        <v>0.03749999999999998</v>
      </c>
      <c r="FV252" s="61">
        <f>'ETF MTD'!$ES$28/'ETF MTD'!$ES$3-1</f>
        <v/>
      </c>
      <c r="FW252" s="61">
        <f>FU252*FV252</f>
        <v/>
      </c>
      <c r="FX252" s="61" t="n"/>
      <c r="FY252" s="61" t="inlineStr">
        <is>
          <t>SCHO/SHY</t>
        </is>
      </c>
      <c r="FZ252" s="41" t="n">
        <v>0.03749999999999998</v>
      </c>
      <c r="GA252" s="61">
        <f>'ETF MTD'!$ES$28/'ETF MTD'!$ES$3-1</f>
        <v/>
      </c>
      <c r="GB252" s="61">
        <f>FZ252*GA252</f>
        <v/>
      </c>
      <c r="GC252" s="61" t="n"/>
      <c r="GD252" s="61" t="inlineStr">
        <is>
          <t>SCHO/SHY</t>
        </is>
      </c>
      <c r="GE252" s="41" t="n">
        <v>0.01249999999999996</v>
      </c>
      <c r="GF252" s="61">
        <f>'ETF MTD'!$ES$28/'ETF MTD'!$ES$3-1</f>
        <v/>
      </c>
      <c r="GG252" s="61">
        <f>GE252*GF252</f>
        <v/>
      </c>
      <c r="GH252" s="61" t="n"/>
      <c r="GI252" s="61" t="inlineStr">
        <is>
          <t>SCHO/SHY</t>
        </is>
      </c>
      <c r="GJ252" s="41" t="n">
        <v>0</v>
      </c>
      <c r="GK252" s="61">
        <f>'ETF MTD'!$ES$28/'ETF MTD'!$ES$3-1</f>
        <v/>
      </c>
      <c r="GL252" s="61">
        <f>GJ252*GK252</f>
        <v/>
      </c>
      <c r="GM252" s="61" t="n"/>
      <c r="GN252" s="61" t="inlineStr">
        <is>
          <t>SCHO/SHY</t>
        </is>
      </c>
      <c r="GO252" s="41" t="n">
        <v>0.04499999999999993</v>
      </c>
      <c r="GP252" s="61">
        <f>'ETF MTD'!$ES$28/'ETF MTD'!$ES$3-1</f>
        <v/>
      </c>
      <c r="GQ252" s="61">
        <f>GO252*GP252</f>
        <v/>
      </c>
      <c r="GR252" s="61" t="n"/>
      <c r="GS252" s="61" t="inlineStr">
        <is>
          <t>SCHO/SHY</t>
        </is>
      </c>
      <c r="GT252" s="41" t="n">
        <v>0</v>
      </c>
      <c r="GU252" s="61">
        <f>'ETF MTD'!$ES$28/'ETF MTD'!$ES$3-1</f>
        <v/>
      </c>
      <c r="GV252" s="61">
        <f>GT252*GU252</f>
        <v/>
      </c>
      <c r="GW252" s="61" t="n"/>
      <c r="GX252" s="61" t="inlineStr">
        <is>
          <t>SCHO/SHY</t>
        </is>
      </c>
      <c r="GY252" s="41" t="n">
        <v>0.13</v>
      </c>
      <c r="GZ252" s="61">
        <f>'ETF MTD'!$ES$28/'ETF MTD'!$ES$3-1</f>
        <v/>
      </c>
      <c r="HA252" s="61">
        <f>GY252*GZ252</f>
        <v/>
      </c>
      <c r="HB252" s="61" t="n"/>
      <c r="HC252" s="61" t="inlineStr">
        <is>
          <t>SCHO/SHY</t>
        </is>
      </c>
      <c r="HD252" s="41" t="n">
        <v>0.349</v>
      </c>
      <c r="HE252" s="61">
        <f>'ETF MTD'!$ES$28/'ETF MTD'!$ES$3-1</f>
        <v/>
      </c>
      <c r="HF252" s="61">
        <f>HD252*HE252</f>
        <v/>
      </c>
      <c r="HG252" s="61" t="n"/>
      <c r="HH252" s="61" t="inlineStr">
        <is>
          <t>SCHO/SHY</t>
        </is>
      </c>
      <c r="HI252" s="41" t="n">
        <v>0.264</v>
      </c>
      <c r="HJ252" s="61">
        <f>'ETF MTD'!$ES$28/'ETF MTD'!$ES$3-1</f>
        <v/>
      </c>
      <c r="HK252" s="61">
        <f>HI252*HJ252</f>
        <v/>
      </c>
      <c r="HL252" s="61" t="n"/>
      <c r="HM252" s="61" t="inlineStr">
        <is>
          <t>SCHO/SHY</t>
        </is>
      </c>
      <c r="HN252" s="41" t="n">
        <v>0.075</v>
      </c>
      <c r="HO252" s="61">
        <f>'ETF MTD'!$ES$28/'ETF MTD'!$ES$3-1</f>
        <v/>
      </c>
      <c r="HP252" s="61">
        <f>HN252*HO252</f>
        <v/>
      </c>
      <c r="HQ252" s="61" t="n"/>
      <c r="HR252" s="61" t="inlineStr">
        <is>
          <t>SCHO/SHY</t>
        </is>
      </c>
      <c r="HS252" s="41" t="n">
        <v>0.04</v>
      </c>
      <c r="HT252" s="61">
        <f>'ETF MTD'!$ES$28/'ETF MTD'!$ES$3-1</f>
        <v/>
      </c>
      <c r="HU252" s="61">
        <f>HS252*HT252</f>
        <v/>
      </c>
      <c r="HV252" s="61" t="n"/>
      <c r="HW252" s="61" t="inlineStr">
        <is>
          <t>SCHO/SHY</t>
        </is>
      </c>
      <c r="HX252" s="41" t="n">
        <v>0.04</v>
      </c>
      <c r="HY252" s="61">
        <f>'ETF MTD'!$ES$28/'ETF MTD'!$ES$3-1</f>
        <v/>
      </c>
      <c r="HZ252" s="61">
        <f>HX252*HY252</f>
        <v/>
      </c>
      <c r="IA252" s="61" t="n"/>
      <c r="IB252" s="61" t="inlineStr">
        <is>
          <t>SCHO/SHY</t>
        </is>
      </c>
      <c r="IC252" s="41" t="n">
        <v>0.018</v>
      </c>
      <c r="ID252" s="61">
        <f>'ETF MTD'!$ES$28/'ETF MTD'!$ES$3-1</f>
        <v/>
      </c>
      <c r="IE252" s="61">
        <f>IC252*ID252</f>
        <v/>
      </c>
      <c r="IF252" s="61" t="n"/>
      <c r="IG252" s="61" t="inlineStr">
        <is>
          <t>SCHO/SHY</t>
        </is>
      </c>
      <c r="IH252" s="41" t="n">
        <v>0.015</v>
      </c>
      <c r="II252" s="61">
        <f>'ETF MTD'!$ES$28/'ETF MTD'!$ES$3-1</f>
        <v/>
      </c>
      <c r="IJ252" s="61">
        <f>IH252*II252</f>
        <v/>
      </c>
      <c r="IK252" s="61" t="n"/>
      <c r="IL252" s="61" t="inlineStr">
        <is>
          <t>SCHO/SHY</t>
        </is>
      </c>
      <c r="IM252" s="41" t="n">
        <v>0.035</v>
      </c>
      <c r="IN252" s="61">
        <f>'ETF MTD'!$ES$28/'ETF MTD'!$ES$3-1</f>
        <v/>
      </c>
      <c r="IO252" s="61">
        <f>IM252*IN252</f>
        <v/>
      </c>
      <c r="IP252" s="61" t="n"/>
      <c r="IQ252" s="61" t="inlineStr">
        <is>
          <t>SCHO/SHY</t>
        </is>
      </c>
      <c r="IR252" s="41" t="n">
        <v>0.13</v>
      </c>
      <c r="IS252" s="61">
        <f>'ETF MTD'!$ES$28/'ETF MTD'!$ES$3-1</f>
        <v/>
      </c>
      <c r="IT252" s="61">
        <f>IR252*IS252</f>
        <v/>
      </c>
      <c r="IU252" s="61" t="n"/>
      <c r="IV252" s="61" t="inlineStr">
        <is>
          <t>SCHO/SHY</t>
        </is>
      </c>
      <c r="IW252" s="41" t="n">
        <v>0.13</v>
      </c>
      <c r="IX252" s="61">
        <f>'ETF MTD'!$ES$28/'ETF MTD'!$ES$3-1</f>
        <v/>
      </c>
      <c r="IY252" s="61">
        <f>IW252*IX252</f>
        <v/>
      </c>
      <c r="IZ252" s="61" t="n"/>
      <c r="JA252" s="61" t="inlineStr">
        <is>
          <t>SCHO/SHY</t>
        </is>
      </c>
      <c r="JB252" s="41" t="n">
        <v>0.125</v>
      </c>
      <c r="JC252" s="61">
        <f>'ETF MTD'!$ES$28/'ETF MTD'!$ES$3-1</f>
        <v/>
      </c>
      <c r="JD252" s="61">
        <f>JB252*JC252</f>
        <v/>
      </c>
      <c r="JE252" s="61" t="n"/>
      <c r="JF252" s="61" t="inlineStr">
        <is>
          <t>SCHO/SHY</t>
        </is>
      </c>
      <c r="JG252" s="41" t="n">
        <v>0.09</v>
      </c>
      <c r="JH252" s="61">
        <f>'ETF MTD'!$ES$28/'ETF MTD'!$ES$3-1</f>
        <v/>
      </c>
      <c r="JI252" s="61">
        <f>JG252*JH252</f>
        <v/>
      </c>
      <c r="JJ252" s="61" t="n"/>
      <c r="JK252" s="61" t="inlineStr">
        <is>
          <t>SCHO/SHY</t>
        </is>
      </c>
      <c r="JL252" s="41" t="n">
        <v>0.09</v>
      </c>
      <c r="JM252" s="61">
        <f>'ETF MTD'!$ES$28/'ETF MTD'!$ES$3-1</f>
        <v/>
      </c>
      <c r="JN252" s="61">
        <f>JL252*JM252</f>
        <v/>
      </c>
      <c r="JO252" s="61" t="n"/>
      <c r="JP252" s="61" t="inlineStr">
        <is>
          <t>SCHO/SHY</t>
        </is>
      </c>
      <c r="JQ252" s="41" t="n">
        <v>0.08699999999999999</v>
      </c>
      <c r="JR252" s="61">
        <f>'ETF MTD'!$ES$28/'ETF MTD'!$ES$3-1</f>
        <v/>
      </c>
      <c r="JS252" s="61">
        <f>JQ252*JR252</f>
        <v/>
      </c>
      <c r="JT252" s="61" t="n"/>
      <c r="JU252" s="61" t="inlineStr">
        <is>
          <t>SCHO/SHY</t>
        </is>
      </c>
      <c r="JV252" s="41" t="n">
        <v>0.08699999999999999</v>
      </c>
      <c r="JW252" s="61">
        <f>'ETF MTD'!$ES$28/'ETF MTD'!$ES$3-1</f>
        <v/>
      </c>
      <c r="JX252" s="61">
        <f>JV252*JW252</f>
        <v/>
      </c>
      <c r="JY252" s="61" t="n"/>
      <c r="JZ252" t="inlineStr">
        <is>
          <t>U.S. Govt ST</t>
        </is>
      </c>
      <c r="KA252" s="41" t="n">
        <v>0.12</v>
      </c>
      <c r="KB252" s="61">
        <f>'ETF MTD'!$ES$28/'ETF MTD'!$ES$3-1</f>
        <v/>
      </c>
      <c r="KC252" s="61">
        <f>KA252*KB252</f>
        <v/>
      </c>
      <c r="KD252" s="61" t="n"/>
      <c r="KE252" t="inlineStr">
        <is>
          <t>U.S. Govt ST</t>
        </is>
      </c>
      <c r="KF252" s="41" t="n">
        <v>0.105</v>
      </c>
      <c r="KG252" s="61">
        <f>'ETF MTD'!$ES$28/'ETF MTD'!$ES$3-1</f>
        <v/>
      </c>
      <c r="KH252" s="61">
        <f>KF252*KG252</f>
        <v/>
      </c>
      <c r="KI252" s="61" t="n"/>
      <c r="KJ252" t="inlineStr">
        <is>
          <t>U.S. Govt ST</t>
        </is>
      </c>
      <c r="KK252" s="41" t="n">
        <v>0.078</v>
      </c>
      <c r="KL252" s="61">
        <f>'ETF MTD'!$ES$28/'ETF MTD'!$ES$3-1</f>
        <v/>
      </c>
      <c r="KM252" s="61">
        <f>KK252*KL252</f>
        <v/>
      </c>
      <c r="KN252" s="61" t="n"/>
      <c r="KO252" t="inlineStr">
        <is>
          <t>U.S. Govt ST</t>
        </is>
      </c>
      <c r="KP252" s="41" t="n">
        <v>0.078</v>
      </c>
      <c r="KQ252" s="61">
        <f>'ETF MTD'!$ES$28/'ETF MTD'!$ES$3-1</f>
        <v/>
      </c>
      <c r="KR252" s="61">
        <f>KP252*KQ252</f>
        <v/>
      </c>
      <c r="KS252" s="61" t="n"/>
      <c r="KT252" t="inlineStr">
        <is>
          <t>U.S. Govt ST</t>
        </is>
      </c>
      <c r="KU252" s="41" t="n">
        <v>0.349</v>
      </c>
      <c r="KV252" s="61">
        <f>'ETF MTD'!$ES$28/'ETF MTD'!$ES$3-1</f>
        <v/>
      </c>
      <c r="KW252" s="61">
        <f>KU252*KV252</f>
        <v/>
      </c>
      <c r="KX252" s="61" t="n"/>
      <c r="KY252" t="inlineStr">
        <is>
          <t>U.S. Govt ST</t>
        </is>
      </c>
      <c r="KZ252" s="41" t="n">
        <v>0.329</v>
      </c>
      <c r="LA252" s="61">
        <f>'ETF MTD'!$ES$28/'ETF MTD'!$ES$3-1</f>
        <v/>
      </c>
      <c r="LB252" s="61">
        <f>KZ252*LA252</f>
        <v/>
      </c>
      <c r="LC252" s="61" t="n"/>
      <c r="LD252" t="inlineStr">
        <is>
          <t>U.S. Govt ST</t>
        </is>
      </c>
      <c r="LE252" s="41" t="n">
        <v>0.1674999999999999</v>
      </c>
      <c r="LF252" s="61">
        <f>'ETF MTD'!$ES$28/'ETF MTD'!$ES$3-1</f>
        <v/>
      </c>
      <c r="LG252" s="61">
        <f>LE252*LF252</f>
        <v/>
      </c>
      <c r="LH252" s="61" t="n"/>
      <c r="LI252" t="inlineStr">
        <is>
          <t>U.S. Govt ST</t>
        </is>
      </c>
      <c r="LJ252" s="41" t="n">
        <v>0</v>
      </c>
      <c r="LK252" s="61">
        <f>'ETF MTD'!$ES$28/'ETF MTD'!$ES$3-1</f>
        <v/>
      </c>
      <c r="LL252" s="61">
        <f>LJ252*LK252</f>
        <v/>
      </c>
      <c r="LM252" s="61" t="n"/>
      <c r="LN252" t="inlineStr">
        <is>
          <t>U.S. Govt ST</t>
        </is>
      </c>
      <c r="LO252" s="41" t="n">
        <v>0</v>
      </c>
      <c r="LP252" s="61">
        <f>'ETF MTD'!$ES$28/'ETF MTD'!$ES$3-1</f>
        <v/>
      </c>
      <c r="LQ252" s="61">
        <f>LO252*LP252</f>
        <v/>
      </c>
      <c r="LR252" s="61" t="n"/>
      <c r="LS252" t="inlineStr">
        <is>
          <t>U.S. Govt ST</t>
        </is>
      </c>
      <c r="LT252" s="41" t="n">
        <v>0</v>
      </c>
      <c r="LU252" s="61">
        <f>'ETF MTD'!$ES$28/'ETF MTD'!$ES$3-1</f>
        <v/>
      </c>
      <c r="LV252" s="61">
        <f>LT252*LU252</f>
        <v/>
      </c>
      <c r="LW252" s="61" t="n"/>
      <c r="LX252" t="inlineStr">
        <is>
          <t>U.S. Govt ST</t>
        </is>
      </c>
      <c r="LY252" s="41" t="n">
        <v>0</v>
      </c>
      <c r="LZ252" s="61">
        <f>'ETF MTD'!$ES$28/'ETF MTD'!$ES$3-1</f>
        <v/>
      </c>
      <c r="MA252" s="61">
        <f>LY252*LZ252</f>
        <v/>
      </c>
      <c r="MB252" s="61" t="n"/>
      <c r="MC252" t="inlineStr">
        <is>
          <t>U.S. Govt ST</t>
        </is>
      </c>
      <c r="MD252" s="41" t="n">
        <v>0</v>
      </c>
      <c r="ME252" s="61">
        <f>'ETF MTD'!$ES$28/'ETF MTD'!$ES$3-1</f>
        <v/>
      </c>
      <c r="MF252" s="61">
        <f>MD252*ME252</f>
        <v/>
      </c>
      <c r="MG252" s="61" t="n"/>
      <c r="MH252" t="inlineStr">
        <is>
          <t>U.S. Govt ST</t>
        </is>
      </c>
      <c r="MI252" s="41" t="n">
        <v>0</v>
      </c>
      <c r="MJ252" s="61">
        <f>'ETF MTD'!$ES$28/'ETF MTD'!$ES$3-1</f>
        <v/>
      </c>
      <c r="MK252" s="61">
        <f>MI252*MJ252</f>
        <v/>
      </c>
      <c r="ML252" s="61" t="n"/>
      <c r="MM252" t="inlineStr">
        <is>
          <t>U.S. Govt ST</t>
        </is>
      </c>
      <c r="MN252" s="41" t="n">
        <v>0</v>
      </c>
      <c r="MO252" s="61">
        <f>'ETF MTD'!$ES$28/'ETF MTD'!$ES$3-1</f>
        <v/>
      </c>
      <c r="MP252" s="61">
        <f>MN252*MO252</f>
        <v/>
      </c>
      <c r="MQ252" s="33" t="n"/>
      <c r="MR252" t="inlineStr">
        <is>
          <t>U.S. Govt ST</t>
        </is>
      </c>
      <c r="MS252" s="41" t="n">
        <v>0</v>
      </c>
      <c r="MT252" s="61">
        <f>'ETF MTD'!$ES$28/'ETF MTD'!$ES$3-1</f>
        <v/>
      </c>
      <c r="MU252" s="61">
        <f>MS252*MT252</f>
        <v/>
      </c>
      <c r="MV252" s="61" t="n"/>
      <c r="MW252" t="inlineStr">
        <is>
          <t>U.S. Govt ST</t>
        </is>
      </c>
      <c r="MX252" s="41" t="n">
        <v>0</v>
      </c>
      <c r="MY252" s="61">
        <f>'ETF MTD'!$ES$28/'ETF MTD'!$ES$3-1</f>
        <v/>
      </c>
      <c r="MZ252" s="61">
        <f>MX252*MY252</f>
        <v/>
      </c>
      <c r="NA252" s="33" t="n"/>
      <c r="NB252" t="inlineStr">
        <is>
          <t>U.S. Govt ST</t>
        </is>
      </c>
      <c r="NC252" s="41" t="n">
        <v>0</v>
      </c>
      <c r="ND252" s="61">
        <f>'ETF MTD'!$ES$28/'ETF MTD'!$ES$3-1</f>
        <v/>
      </c>
      <c r="NE252" s="61">
        <f>NC252*ND252</f>
        <v/>
      </c>
      <c r="NF252" s="33" t="n"/>
      <c r="NG252" t="inlineStr">
        <is>
          <t>U.S. Govt ST</t>
        </is>
      </c>
      <c r="NH252" s="41" t="n">
        <v>0</v>
      </c>
      <c r="NI252" s="61">
        <f>'ETF MTD'!$ES$28/'ETF MTD'!$ES$3-1</f>
        <v/>
      </c>
      <c r="NJ252" s="61">
        <f>NH252*NI252</f>
        <v/>
      </c>
      <c r="NK252" s="33" t="n"/>
      <c r="NL252" t="inlineStr">
        <is>
          <t>U.S. Govt ST</t>
        </is>
      </c>
      <c r="NM252" s="41" t="n">
        <v>0</v>
      </c>
      <c r="NN252" s="61">
        <f>'ETF MTD'!$ES$28/'ETF MTD'!$ES$3-1</f>
        <v/>
      </c>
      <c r="NO252" s="61">
        <f>NM252*NN252</f>
        <v/>
      </c>
      <c r="NP252" s="33" t="n"/>
      <c r="NQ252" t="inlineStr">
        <is>
          <t>U.S. Govt ST</t>
        </is>
      </c>
      <c r="NR252" s="41" t="n">
        <v>0</v>
      </c>
      <c r="NS252" s="61">
        <f>'ETF MTD'!$ES$28/'ETF MTD'!$ES$3-1</f>
        <v/>
      </c>
      <c r="NT252" s="61">
        <f>NR252*NS252</f>
        <v/>
      </c>
      <c r="NU252" s="33" t="n"/>
      <c r="NV252" t="inlineStr">
        <is>
          <t>U.S. Govt ST</t>
        </is>
      </c>
      <c r="NW252" s="41" t="n">
        <v>0</v>
      </c>
      <c r="NX252" s="61">
        <f>'ETF MTD'!$ES$28/'ETF MTD'!$ES$3-1</f>
        <v/>
      </c>
      <c r="NY252" s="61">
        <f>NW252*NX252</f>
        <v/>
      </c>
      <c r="NZ252" s="33" t="n"/>
      <c r="OA252" t="inlineStr">
        <is>
          <t>U.S. Govt ST</t>
        </is>
      </c>
      <c r="OB252" s="41" t="n">
        <v>0</v>
      </c>
      <c r="OC252" s="61">
        <f>'ETF MTD'!$ES$28/'ETF MTD'!$ES$3-1</f>
        <v/>
      </c>
      <c r="OD252" s="61">
        <f>OB252*OC252</f>
        <v/>
      </c>
      <c r="OE252" s="33" t="n"/>
      <c r="OF252" t="inlineStr">
        <is>
          <t>U.S. Govt ST</t>
        </is>
      </c>
      <c r="OG252" s="41" t="n">
        <v>0</v>
      </c>
      <c r="OH252" s="61">
        <f>'ETF MTD'!$ES$28/'ETF MTD'!$ES$3-1</f>
        <v/>
      </c>
      <c r="OI252" s="61">
        <f>OG252*OH252</f>
        <v/>
      </c>
      <c r="OJ252" s="33" t="n"/>
      <c r="OK252" t="inlineStr">
        <is>
          <t>U.S. Govt ST</t>
        </is>
      </c>
      <c r="OL252" s="41" t="n">
        <v>0</v>
      </c>
      <c r="OM252" s="61">
        <f>'ETF MTD'!$ES$28/'ETF MTD'!$ES$3-1</f>
        <v/>
      </c>
      <c r="ON252" s="61">
        <f>OL252*OM252</f>
        <v/>
      </c>
      <c r="OO252" s="33" t="n"/>
      <c r="OP252" t="inlineStr">
        <is>
          <t>U.S. Govt ST</t>
        </is>
      </c>
      <c r="OQ252" s="41" t="n">
        <v>0</v>
      </c>
      <c r="OR252" s="61">
        <f>'ETF MTD'!$ES$28/'ETF MTD'!$ES$3-1</f>
        <v/>
      </c>
      <c r="OS252" s="61">
        <f>OQ252*OR252</f>
        <v/>
      </c>
      <c r="OT252" s="33" t="n"/>
      <c r="OU252" t="inlineStr">
        <is>
          <t>U.S. Govt ST</t>
        </is>
      </c>
      <c r="OV252" s="41" t="n">
        <v>0</v>
      </c>
      <c r="OW252" s="61">
        <f>'ETF MTD'!$ES$28/'ETF MTD'!$ES$3-1</f>
        <v/>
      </c>
      <c r="OX252" s="61">
        <f>OV252*OW252</f>
        <v/>
      </c>
      <c r="OY252" s="33" t="n"/>
      <c r="OZ252" t="inlineStr">
        <is>
          <t>U.S. Govt ST</t>
        </is>
      </c>
      <c r="PA252" s="41" t="n">
        <v>0</v>
      </c>
      <c r="PB252" s="61">
        <f>'ETF MTD'!$ES$28/'ETF MTD'!$ES$3-1</f>
        <v/>
      </c>
      <c r="PC252" s="61">
        <f>PA252*PB252</f>
        <v/>
      </c>
      <c r="PD252" s="33" t="n"/>
      <c r="PE252" t="inlineStr">
        <is>
          <t>U.S. Govt ST</t>
        </is>
      </c>
      <c r="PF252" s="41" t="n">
        <v>0.065</v>
      </c>
      <c r="PG252" s="61">
        <f>'ETF MTD'!$ES$28/'ETF MTD'!$ES$3-1</f>
        <v/>
      </c>
      <c r="PH252" s="61">
        <f>PF252*PG252</f>
        <v/>
      </c>
      <c r="PI252" s="33" t="n"/>
      <c r="PJ252" t="inlineStr">
        <is>
          <t>U.S. Govt ST</t>
        </is>
      </c>
      <c r="PK252" s="41" t="n">
        <v>0.013</v>
      </c>
      <c r="PL252" s="61">
        <f>'ETF MTD'!$ES$28/'ETF MTD'!$ES$3-1</f>
        <v/>
      </c>
      <c r="PM252" s="61">
        <f>PK252*PL252</f>
        <v/>
      </c>
      <c r="PN252" s="33" t="n"/>
      <c r="PO252" t="inlineStr">
        <is>
          <t>U.S. Govt ST</t>
        </is>
      </c>
      <c r="PP252" s="41" t="n">
        <v>0</v>
      </c>
      <c r="PQ252" s="61">
        <f>'ETF MTD'!$ES$28/'ETF MTD'!$ES$3-1</f>
        <v/>
      </c>
      <c r="PR252" s="61">
        <f>PP252*PQ252</f>
        <v/>
      </c>
      <c r="PS252" s="33" t="n"/>
      <c r="PT252" t="inlineStr">
        <is>
          <t>U.S. Govt ST</t>
        </is>
      </c>
      <c r="PU252" s="41" t="n">
        <v>0</v>
      </c>
      <c r="PV252" s="61">
        <f>'ETF MTD'!$ES$28/'ETF MTD'!$ES$3-1</f>
        <v/>
      </c>
      <c r="PW252" s="61">
        <f>PU252*PV252</f>
        <v/>
      </c>
      <c r="PX252" s="33" t="n"/>
      <c r="PY252" t="inlineStr">
        <is>
          <t>U.S. Govt ST</t>
        </is>
      </c>
      <c r="PZ252" s="41" t="n">
        <v>0</v>
      </c>
      <c r="QA252" s="61">
        <f>'ETF MTD'!$ES$28/'ETF MTD'!$ES$3-1</f>
        <v/>
      </c>
      <c r="QB252" s="61">
        <f>PZ252*QA252</f>
        <v/>
      </c>
      <c r="QC252" s="33" t="n"/>
      <c r="QD252" t="inlineStr">
        <is>
          <t>U.S. Govt ST</t>
        </is>
      </c>
      <c r="QE252" s="41" t="n">
        <v>0</v>
      </c>
      <c r="QF252" s="61">
        <f>'ETF MTD'!$ES$28/'ETF MTD'!$ES$3-1</f>
        <v/>
      </c>
      <c r="QG252" s="61">
        <f>QE252*QF252</f>
        <v/>
      </c>
      <c r="QH252" s="61" t="n"/>
      <c r="QI252" t="inlineStr">
        <is>
          <t>U.S. Govt ST</t>
        </is>
      </c>
      <c r="QJ252" s="41" t="n">
        <v>0</v>
      </c>
      <c r="QK252" s="61">
        <f>'ETF MTD'!$ES$28/'ETF MTD'!$ES$3-1</f>
        <v/>
      </c>
      <c r="QL252" s="61">
        <f>QJ252*QK252</f>
        <v/>
      </c>
      <c r="QM252" s="33" t="n"/>
      <c r="QN252" t="inlineStr">
        <is>
          <t>U.S. Govt ST</t>
        </is>
      </c>
      <c r="QO252" s="41" t="n">
        <v>0</v>
      </c>
      <c r="QP252" s="61">
        <f>'ETF MTD'!$ES$28/'ETF MTD'!$ES$3-1</f>
        <v/>
      </c>
      <c r="QQ252" s="61">
        <f>QO252*QP252</f>
        <v/>
      </c>
      <c r="QR252" s="33" t="n"/>
      <c r="QS252" t="inlineStr">
        <is>
          <t>U.S. Govt ST</t>
        </is>
      </c>
      <c r="QT252" s="41" t="n">
        <v>0</v>
      </c>
      <c r="QU252" s="61">
        <f>'ETF MTD'!$ES$28/'ETF MTD'!$ES$3-1</f>
        <v/>
      </c>
      <c r="QV252" s="61">
        <f>QT252*QU252</f>
        <v/>
      </c>
      <c r="QW252" s="33" t="n"/>
      <c r="QX252" t="inlineStr">
        <is>
          <t>U.S. Govt ST</t>
        </is>
      </c>
      <c r="QY252" s="41" t="n">
        <v>0</v>
      </c>
      <c r="QZ252" s="61">
        <f>'ETF MTD'!$ES$28/'ETF MTD'!$ES$3-1</f>
        <v/>
      </c>
      <c r="RA252" s="61">
        <f>QY252*QZ252</f>
        <v/>
      </c>
      <c r="RB252" s="33" t="n"/>
      <c r="RC252" t="inlineStr">
        <is>
          <t>U.S. Govt ST</t>
        </is>
      </c>
      <c r="RD252" s="41" t="n">
        <v>0</v>
      </c>
      <c r="RE252" s="61">
        <f>'ETF MTD'!$ES$28/'ETF MTD'!$ES$3-1</f>
        <v/>
      </c>
      <c r="RF252" s="61">
        <f>RD252*RE252</f>
        <v/>
      </c>
      <c r="RG252" s="33" t="n"/>
      <c r="RH252" t="inlineStr">
        <is>
          <t>U.S. Govt ST</t>
        </is>
      </c>
      <c r="RI252" s="41" t="n">
        <v>0</v>
      </c>
      <c r="RJ252" s="61">
        <f>'ETF MTD'!$ES$28/'ETF MTD'!$ES$3-1</f>
        <v/>
      </c>
      <c r="RK252" s="61">
        <f>RI252*RJ252</f>
        <v/>
      </c>
      <c r="RM252" s="208" t="n">
        <v>0</v>
      </c>
    </row>
    <row r="253">
      <c r="BN253" s="61" t="n"/>
      <c r="BO253" s="33" t="n"/>
      <c r="BP253" s="33" t="n"/>
      <c r="BQ253" s="33" t="n"/>
      <c r="BR253" s="33" t="n"/>
      <c r="BS253" s="61" t="n"/>
      <c r="BT253" s="33" t="n"/>
      <c r="BU253" s="33" t="n"/>
      <c r="BV253" s="33" t="n"/>
      <c r="BW253" s="33" t="n"/>
      <c r="BX253" s="61" t="n"/>
      <c r="BY253" s="33" t="n"/>
      <c r="BZ253" s="33" t="n"/>
      <c r="CA253" s="33" t="n"/>
      <c r="CB253" s="33" t="n"/>
      <c r="CC253" s="61" t="n"/>
      <c r="CD253" s="33" t="n"/>
      <c r="CE253" s="33" t="n"/>
      <c r="CF253" s="33" t="n"/>
      <c r="CG253" s="33" t="n"/>
      <c r="CH253" s="61" t="n"/>
      <c r="CI253" s="33" t="n"/>
      <c r="CJ253" s="33" t="n"/>
      <c r="CK253" s="33" t="n"/>
      <c r="CL253" s="33" t="n"/>
      <c r="CM253" s="61" t="n"/>
      <c r="CN253" s="33" t="n"/>
      <c r="CO253" s="33" t="n"/>
      <c r="CP253" s="33" t="n"/>
      <c r="CQ253" s="33" t="n"/>
      <c r="CR253" s="61" t="n"/>
      <c r="CS253" s="33" t="n"/>
      <c r="CT253" s="33" t="n"/>
      <c r="CU253" s="33" t="n"/>
      <c r="CV253" s="33" t="n"/>
      <c r="CW253" s="61" t="n"/>
      <c r="CX253" s="33" t="n"/>
      <c r="CY253" s="33" t="n"/>
      <c r="CZ253" s="33" t="n"/>
      <c r="DA253" s="33" t="n"/>
      <c r="DB253" s="61" t="n"/>
      <c r="DC253" s="33" t="n"/>
      <c r="DD253" s="33" t="n"/>
      <c r="DE253" s="33" t="n"/>
      <c r="DF253" s="33" t="n"/>
      <c r="DG253" s="61" t="n"/>
      <c r="DH253" s="33" t="n"/>
      <c r="DI253" s="33" t="n"/>
      <c r="DJ253" s="33" t="n"/>
      <c r="DK253" s="33" t="n"/>
      <c r="DL253" s="61" t="n"/>
      <c r="DM253" s="33" t="n"/>
      <c r="DN253" s="33" t="n"/>
      <c r="DO253" s="33" t="n"/>
      <c r="DP253" s="33" t="n"/>
      <c r="DQ253" s="61" t="n"/>
      <c r="DR253" s="33" t="n"/>
      <c r="DS253" s="33" t="n"/>
      <c r="DT253" s="33" t="n"/>
      <c r="DU253" s="33" t="n"/>
      <c r="DV253" s="61" t="n"/>
      <c r="DW253" s="33" t="n"/>
      <c r="DX253" s="33" t="n"/>
      <c r="DY253" s="33" t="n"/>
      <c r="DZ253" s="33" t="n"/>
      <c r="EA253" s="61" t="n"/>
      <c r="EB253" s="33" t="n"/>
      <c r="EC253" s="33" t="n"/>
      <c r="ED253" s="33" t="n"/>
      <c r="EE253" s="33" t="n"/>
      <c r="EF253" s="61" t="n"/>
      <c r="EG253" s="33" t="n"/>
      <c r="EH253" s="33" t="n"/>
      <c r="EI253" s="33" t="n"/>
      <c r="EJ253" s="33" t="n"/>
      <c r="EK253" s="61" t="n"/>
      <c r="EL253" s="33" t="n"/>
      <c r="EM253" s="33" t="n"/>
      <c r="EN253" s="33" t="n"/>
      <c r="EO253" s="33" t="n"/>
      <c r="EP253" s="61" t="n"/>
      <c r="EQ253" s="33" t="n"/>
      <c r="ER253" s="33" t="n"/>
      <c r="ES253" s="33" t="n"/>
      <c r="ET253" s="33" t="n"/>
      <c r="EU253" s="61" t="n"/>
      <c r="EV253" s="33" t="n"/>
      <c r="EW253" s="33" t="n"/>
      <c r="EX253" s="33" t="n"/>
      <c r="EY253" s="33" t="n"/>
      <c r="EZ253" s="61" t="n"/>
      <c r="FA253" s="33" t="n"/>
      <c r="FB253" s="33" t="n"/>
      <c r="FC253" s="33" t="n"/>
      <c r="FD253" s="33" t="n"/>
      <c r="FE253" s="61" t="n"/>
      <c r="FF253" s="33" t="n"/>
      <c r="FG253" s="33" t="n"/>
      <c r="FH253" s="33" t="n"/>
      <c r="FI253" s="33" t="n"/>
      <c r="FJ253" s="61" t="n"/>
      <c r="FK253" s="33" t="n"/>
      <c r="FL253" s="33" t="n"/>
      <c r="FM253" s="33" t="n"/>
      <c r="FN253" s="33" t="n"/>
      <c r="FO253" s="61" t="n"/>
      <c r="FP253" s="33" t="n"/>
      <c r="FQ253" s="33" t="n"/>
      <c r="FR253" s="33" t="n"/>
      <c r="FS253" s="33" t="n"/>
      <c r="FT253" s="61" t="n"/>
      <c r="FU253" s="33" t="n"/>
      <c r="FV253" s="33" t="n"/>
      <c r="FW253" s="33" t="n"/>
      <c r="FX253" s="33" t="n"/>
      <c r="FY253" s="61" t="n"/>
      <c r="FZ253" s="34" t="n"/>
      <c r="GA253" s="33" t="n"/>
      <c r="GB253" s="33" t="n"/>
      <c r="GC253" s="33" t="n"/>
      <c r="GD253" s="61" t="n"/>
      <c r="GE253" s="34" t="n"/>
      <c r="GF253" s="33" t="n"/>
      <c r="GG253" s="33" t="n"/>
      <c r="GH253" s="33" t="n"/>
      <c r="GI253" s="61" t="n"/>
      <c r="GJ253" s="34" t="n"/>
      <c r="GK253" s="33" t="n"/>
      <c r="GL253" s="33" t="n"/>
      <c r="GM253" s="33" t="n"/>
      <c r="GN253" s="61" t="n"/>
      <c r="GO253" s="34" t="n"/>
      <c r="GP253" s="33" t="n"/>
      <c r="GQ253" s="33" t="n"/>
      <c r="GR253" s="33" t="n"/>
      <c r="GS253" s="61" t="n"/>
      <c r="GT253" s="34" t="n"/>
      <c r="GU253" s="33" t="n"/>
      <c r="GV253" s="33" t="n"/>
      <c r="GW253" s="33" t="n"/>
      <c r="GX253" s="61" t="n"/>
      <c r="GY253" s="34" t="n"/>
      <c r="GZ253" s="33" t="n"/>
      <c r="HA253" s="33" t="n"/>
      <c r="HB253" s="33" t="n"/>
      <c r="HC253" s="61" t="n"/>
      <c r="HD253" s="34" t="n"/>
      <c r="HE253" s="33" t="n"/>
      <c r="HF253" s="33" t="n"/>
      <c r="HG253" s="33" t="n"/>
      <c r="HH253" s="61" t="n"/>
      <c r="HI253" s="34" t="n"/>
      <c r="HJ253" s="33" t="n"/>
      <c r="HK253" s="33" t="n"/>
      <c r="HL253" s="33" t="n"/>
      <c r="HM253" s="61" t="n"/>
      <c r="HN253" s="34" t="n"/>
      <c r="HO253" s="33" t="n"/>
      <c r="HP253" s="33" t="n"/>
      <c r="HQ253" s="33" t="n"/>
      <c r="HR253" s="61" t="n"/>
      <c r="HS253" s="34" t="n"/>
      <c r="HT253" s="33" t="n"/>
      <c r="HU253" s="33" t="n"/>
      <c r="HV253" s="33" t="n"/>
      <c r="HW253" s="61" t="n"/>
      <c r="HX253" s="34" t="n"/>
      <c r="HY253" s="33" t="n"/>
      <c r="HZ253" s="33" t="n"/>
      <c r="IA253" s="33" t="n"/>
      <c r="IB253" s="61" t="n"/>
      <c r="IC253" s="34" t="n"/>
      <c r="ID253" s="33" t="n"/>
      <c r="IE253" s="33" t="n"/>
      <c r="IF253" s="33" t="n"/>
      <c r="IG253" s="61" t="n"/>
      <c r="IH253" s="34" t="n"/>
      <c r="II253" s="33" t="n"/>
      <c r="IJ253" s="33" t="n"/>
      <c r="IK253" s="33" t="n"/>
      <c r="IL253" s="61" t="n"/>
      <c r="IM253" s="34" t="n"/>
      <c r="IN253" s="33" t="n"/>
      <c r="IO253" s="33" t="n"/>
      <c r="IP253" s="33" t="n"/>
      <c r="IQ253" s="61" t="n"/>
      <c r="IR253" s="34" t="n"/>
      <c r="IS253" s="33" t="n"/>
      <c r="IT253" s="33" t="n"/>
      <c r="IU253" s="33" t="n"/>
      <c r="IV253" s="85" t="inlineStr">
        <is>
          <t>USE STIP FOR IAU Handoff</t>
        </is>
      </c>
      <c r="IW253" s="34" t="n"/>
      <c r="IX253" s="33" t="n"/>
      <c r="IY253" s="33" t="n"/>
      <c r="IZ253" s="33" t="n"/>
      <c r="JA253" s="85" t="inlineStr">
        <is>
          <t>USE STIP FOR IAU Handoff</t>
        </is>
      </c>
      <c r="JB253" s="34" t="n"/>
      <c r="JC253" s="33" t="n"/>
      <c r="JD253" s="33" t="n"/>
      <c r="JE253" s="33" t="n"/>
      <c r="JF253" s="85" t="inlineStr">
        <is>
          <t>IF ABLE KEEP STIP AND SEE SCHO/SHY FOR IAU</t>
        </is>
      </c>
      <c r="JG253" s="34" t="n"/>
      <c r="JH253" s="33" t="n"/>
      <c r="JI253" s="33" t="n"/>
      <c r="JJ253" s="33" t="n"/>
      <c r="JK253" s="85" t="inlineStr">
        <is>
          <t>IF ABLE KEEP STIP AND SEE SCHO/SHY FOR IAU</t>
        </is>
      </c>
      <c r="JL253" s="34" t="n"/>
      <c r="JM253" s="33" t="n"/>
      <c r="JN253" s="33" t="n"/>
      <c r="JO253" s="33" t="n"/>
      <c r="JP253" s="85" t="n"/>
      <c r="JQ253" s="34" t="n"/>
      <c r="JR253" s="33" t="n"/>
      <c r="JS253" s="33" t="n"/>
      <c r="JT253" s="33" t="n"/>
      <c r="JU253" s="85" t="n"/>
      <c r="JV253" s="34" t="n"/>
      <c r="JW253" s="33" t="n"/>
      <c r="JX253" s="33" t="n"/>
      <c r="JY253" s="33" t="n"/>
      <c r="JZ253" s="85" t="inlineStr">
        <is>
          <t>SELL STIP; OPER MAX is 10%; rest to JPST/BIL</t>
        </is>
      </c>
      <c r="KA253" s="34" t="n"/>
      <c r="KB253" s="33" t="n"/>
      <c r="KC253" s="33" t="n"/>
      <c r="KD253" s="33" t="n"/>
      <c r="KE253" s="85" t="inlineStr">
        <is>
          <t>SELL STIP; OPER MAX is 10%; rest to JPST/BIL</t>
        </is>
      </c>
      <c r="KF253" s="34" t="n"/>
      <c r="KG253" s="33" t="n"/>
      <c r="KH253" s="33" t="n"/>
      <c r="KI253" s="33" t="n"/>
      <c r="KJ253" s="85" t="inlineStr">
        <is>
          <t>SELL STIP; OPER MAX is 10%; rest to JPST/BIL</t>
        </is>
      </c>
      <c r="KK253" s="34" t="n"/>
      <c r="KL253" s="33" t="n"/>
      <c r="KM253" s="33" t="n"/>
      <c r="KN253" s="33" t="n"/>
      <c r="KO253" s="85" t="inlineStr">
        <is>
          <t>SELL STIP; OPER MAX is 10%; rest to JPST/BIL</t>
        </is>
      </c>
      <c r="KP253" s="34" t="n"/>
      <c r="KQ253" s="33" t="n"/>
      <c r="KR253" s="33" t="n"/>
      <c r="KS253" s="33" t="n"/>
      <c r="KT253" s="85" t="inlineStr">
        <is>
          <t>OPER/SHV/BIL/FLOT/JPST 10% max</t>
        </is>
      </c>
      <c r="KU253" s="34" t="n"/>
      <c r="KV253" s="33" t="n"/>
      <c r="KW253" s="33" t="n"/>
      <c r="KX253" s="33" t="n"/>
      <c r="KY253" s="85" t="inlineStr">
        <is>
          <t>OPER/SHV/BIL/FLOT/JPST 10% max</t>
        </is>
      </c>
      <c r="KZ253" s="34" t="n"/>
      <c r="LA253" s="33" t="n"/>
      <c r="LB253" s="33" t="n"/>
      <c r="LC253" s="33" t="n"/>
      <c r="LD253" s="85" t="inlineStr">
        <is>
          <t>HOLD OPER</t>
        </is>
      </c>
      <c r="LE253" s="34" t="n"/>
      <c r="LF253" s="33" t="n"/>
      <c r="LG253" s="33" t="n"/>
      <c r="LH253" s="33" t="n"/>
      <c r="LI253" t="inlineStr">
        <is>
          <t>U.S. Govt UST</t>
        </is>
      </c>
      <c r="LJ253" s="57" t="n">
        <v>0.38</v>
      </c>
      <c r="LK253" s="61" t="n">
        <v>0</v>
      </c>
      <c r="LL253" s="61">
        <f>LJ253*LK253</f>
        <v/>
      </c>
      <c r="LM253" s="61" t="n"/>
      <c r="LN253" t="inlineStr">
        <is>
          <t>U.S. Govt UST</t>
        </is>
      </c>
      <c r="LO253" s="57" t="n">
        <v>0.475</v>
      </c>
      <c r="LP253" s="61" t="n">
        <v>0</v>
      </c>
      <c r="LQ253" s="61">
        <f>LO253*LP253</f>
        <v/>
      </c>
      <c r="LR253" s="61" t="n"/>
      <c r="LS253" t="inlineStr">
        <is>
          <t>U.S. Govt UST</t>
        </is>
      </c>
      <c r="LT253" s="57" t="n">
        <v>0.49</v>
      </c>
      <c r="LU253" s="61" t="n">
        <v>0</v>
      </c>
      <c r="LV253" s="61">
        <f>LT253*LU253</f>
        <v/>
      </c>
      <c r="LW253" s="61" t="n"/>
      <c r="LX253" t="inlineStr">
        <is>
          <t>U.S. Govt UST</t>
        </is>
      </c>
      <c r="LY253" s="57" t="n">
        <v>0.49</v>
      </c>
      <c r="LZ253" s="61" t="n">
        <v>0</v>
      </c>
      <c r="MA253" s="61">
        <f>LY253*LZ253</f>
        <v/>
      </c>
      <c r="MB253" s="61" t="n"/>
      <c r="MC253" t="inlineStr">
        <is>
          <t>U.S. Govt UST</t>
        </is>
      </c>
      <c r="MD253" s="57" t="n">
        <v>0.49</v>
      </c>
      <c r="ME253" s="61" t="n">
        <v>0</v>
      </c>
      <c r="MF253" s="61">
        <f>MD253*ME253</f>
        <v/>
      </c>
      <c r="MG253" s="61" t="n"/>
      <c r="MH253" t="inlineStr">
        <is>
          <t>U.S. Govt UST</t>
        </is>
      </c>
      <c r="MI253" s="57" t="n">
        <v>0.49</v>
      </c>
      <c r="MJ253" s="61" t="n">
        <v>0</v>
      </c>
      <c r="MK253" s="61">
        <f>MI253*MJ253</f>
        <v/>
      </c>
      <c r="ML253" s="61" t="n"/>
      <c r="MM253" t="inlineStr">
        <is>
          <t>U.S. Govt UST</t>
        </is>
      </c>
      <c r="MN253" s="57" t="n">
        <v>0.49</v>
      </c>
      <c r="MO253" s="61" t="n">
        <v>0</v>
      </c>
      <c r="MP253" s="61">
        <f>MN253*MO253</f>
        <v/>
      </c>
      <c r="MQ253" s="33" t="n"/>
      <c r="MR253" t="inlineStr">
        <is>
          <t>U.S. Govt UST</t>
        </is>
      </c>
      <c r="MS253" s="53" t="n">
        <v>0.2825</v>
      </c>
      <c r="MT253" s="61" t="n">
        <v>0</v>
      </c>
      <c r="MU253" s="61">
        <f>MS253*MT253</f>
        <v/>
      </c>
      <c r="MV253" s="61" t="n"/>
      <c r="MW253" t="inlineStr">
        <is>
          <t>U.S. Govt UST</t>
        </is>
      </c>
      <c r="MX253" s="50">
        <f>1-SUM(MX243:MX252)-0.02</f>
        <v/>
      </c>
      <c r="MY253" s="61" t="n">
        <v>0</v>
      </c>
      <c r="MZ253" s="61">
        <f>MX253*MY253</f>
        <v/>
      </c>
      <c r="NA253" s="33" t="n"/>
      <c r="NB253" t="inlineStr">
        <is>
          <t>U.S. Govt UST</t>
        </is>
      </c>
      <c r="NC253" s="41">
        <f>1-SUM(NC243:NC252)-0.02</f>
        <v/>
      </c>
      <c r="ND253" s="61" t="n">
        <v>0</v>
      </c>
      <c r="NE253" s="61">
        <f>NC253*ND253</f>
        <v/>
      </c>
      <c r="NF253" s="33" t="n"/>
      <c r="NG253" t="inlineStr">
        <is>
          <t>U.S. Govt UST</t>
        </is>
      </c>
      <c r="NH253" s="41" t="n">
        <v>0.279</v>
      </c>
      <c r="NI253" s="61" t="n">
        <v>0</v>
      </c>
      <c r="NJ253" s="61">
        <f>NH253*NI253</f>
        <v/>
      </c>
      <c r="NK253" s="33" t="n"/>
      <c r="NL253" t="inlineStr">
        <is>
          <t>U.S. Govt UST</t>
        </is>
      </c>
      <c r="NM253" s="41" t="n">
        <v>0.2025</v>
      </c>
      <c r="NN253" s="61" t="n">
        <v>0</v>
      </c>
      <c r="NO253" s="61">
        <f>NM253*NN253</f>
        <v/>
      </c>
      <c r="NP253" s="33" t="n"/>
      <c r="NQ253" t="inlineStr">
        <is>
          <t>U.S. Govt UST</t>
        </is>
      </c>
      <c r="NR253" s="41" t="n">
        <v>0.115</v>
      </c>
      <c r="NS253" s="61" t="n">
        <v>0</v>
      </c>
      <c r="NT253" s="61">
        <f>NR253*NS253</f>
        <v/>
      </c>
      <c r="NU253" s="33" t="n"/>
      <c r="NV253" t="inlineStr">
        <is>
          <t>U.S. Govt UST</t>
        </is>
      </c>
      <c r="NW253" s="41" t="n">
        <v>0.1925</v>
      </c>
      <c r="NX253" s="61" t="n">
        <v>0</v>
      </c>
      <c r="NY253" s="61">
        <f>NW253*NX253</f>
        <v/>
      </c>
      <c r="NZ253" s="33" t="n"/>
      <c r="OA253" t="inlineStr">
        <is>
          <t>U.S. Govt UST</t>
        </is>
      </c>
      <c r="OB253" s="41" t="n">
        <v>0.21</v>
      </c>
      <c r="OC253" s="61" t="n">
        <v>0</v>
      </c>
      <c r="OD253" s="61">
        <f>OB253*OC253</f>
        <v/>
      </c>
      <c r="OE253" s="33" t="n"/>
      <c r="OF253" t="inlineStr">
        <is>
          <t>U.S. Govt UST</t>
        </is>
      </c>
      <c r="OG253" s="41" t="n">
        <v>0.16</v>
      </c>
      <c r="OH253" s="61" t="n">
        <v>0</v>
      </c>
      <c r="OI253" s="61">
        <f>OG253*OH253</f>
        <v/>
      </c>
      <c r="OJ253" s="33" t="n"/>
      <c r="OK253" t="inlineStr">
        <is>
          <t>U.S. Govt UST</t>
        </is>
      </c>
      <c r="OL253" s="41" t="n">
        <v>0.1975</v>
      </c>
      <c r="OM253" s="61" t="n">
        <v>0</v>
      </c>
      <c r="ON253" s="61">
        <f>OL253*OM253</f>
        <v/>
      </c>
      <c r="OO253" s="33" t="n"/>
      <c r="OP253" t="inlineStr">
        <is>
          <t>U.S. Govt UST</t>
        </is>
      </c>
      <c r="OQ253" s="41" t="n">
        <v>0.36</v>
      </c>
      <c r="OR253" s="61" t="n">
        <v>0</v>
      </c>
      <c r="OS253" s="61">
        <f>OQ253*OR253</f>
        <v/>
      </c>
      <c r="OT253" s="33" t="n"/>
      <c r="OU253" t="inlineStr">
        <is>
          <t>U.S. Govt UST</t>
        </is>
      </c>
      <c r="OV253" s="41">
        <f>0.98-SUM(OV243:OV252)</f>
        <v/>
      </c>
      <c r="OW253" s="61" t="n">
        <v>0</v>
      </c>
      <c r="OX253" s="61">
        <f>OV253*OW253</f>
        <v/>
      </c>
      <c r="OY253" s="33" t="n"/>
      <c r="OZ253" t="inlineStr">
        <is>
          <t>U.S. Govt UST</t>
        </is>
      </c>
      <c r="PA253" s="41" t="n">
        <v>0.14</v>
      </c>
      <c r="PB253" s="61" t="n">
        <v>0</v>
      </c>
      <c r="PC253" s="61">
        <f>PA253*PB253</f>
        <v/>
      </c>
      <c r="PD253" s="33" t="n"/>
      <c r="PE253" t="inlineStr">
        <is>
          <t>U.S. Govt UST</t>
        </is>
      </c>
      <c r="PF253" s="41" t="n">
        <v>0</v>
      </c>
      <c r="PG253" s="61" t="n">
        <v>0</v>
      </c>
      <c r="PH253" s="61">
        <f>PF253*PG253</f>
        <v/>
      </c>
      <c r="PI253" s="33" t="n"/>
      <c r="PJ253" t="inlineStr">
        <is>
          <t>U.S. Govt UST</t>
        </is>
      </c>
      <c r="PK253" s="41" t="n">
        <v>0</v>
      </c>
      <c r="PL253" s="61" t="n">
        <v>0</v>
      </c>
      <c r="PM253" s="61">
        <f>PK253*PL253</f>
        <v/>
      </c>
      <c r="PN253" s="33" t="n"/>
      <c r="PO253" t="inlineStr">
        <is>
          <t>U.S. Govt UST</t>
        </is>
      </c>
      <c r="PP253" s="41" t="n">
        <v>0.0975</v>
      </c>
      <c r="PQ253" s="61" t="n">
        <v>0</v>
      </c>
      <c r="PR253" s="61">
        <f>PP253*PQ253</f>
        <v/>
      </c>
      <c r="PS253" s="33" t="n"/>
      <c r="PT253" t="inlineStr">
        <is>
          <t>U.S. Govt UST</t>
        </is>
      </c>
      <c r="PU253" s="41" t="n">
        <v>0.0975</v>
      </c>
      <c r="PV253" s="61" t="n">
        <v>0</v>
      </c>
      <c r="PW253" s="61">
        <f>PU253*PV253</f>
        <v/>
      </c>
      <c r="PX253" s="33" t="n"/>
      <c r="PY253" t="inlineStr">
        <is>
          <t>U.S. Govt UST</t>
        </is>
      </c>
      <c r="PZ253" s="41" t="n">
        <v>0.18</v>
      </c>
      <c r="QA253" s="61" t="n">
        <v>0</v>
      </c>
      <c r="QB253" s="61">
        <f>PZ253*QA253</f>
        <v/>
      </c>
      <c r="QC253" s="33" t="n"/>
      <c r="QD253" t="inlineStr">
        <is>
          <t>U.S. Govt UST</t>
        </is>
      </c>
      <c r="QE253" s="41" t="n">
        <v>0.18</v>
      </c>
      <c r="QF253" s="61" t="n">
        <v>0</v>
      </c>
      <c r="QG253" s="61">
        <f>QE253*QF253</f>
        <v/>
      </c>
      <c r="QH253" s="61" t="n"/>
      <c r="QI253" t="inlineStr">
        <is>
          <t>U.S. Govt UST</t>
        </is>
      </c>
      <c r="QJ253" s="41" t="n">
        <v>0.1515</v>
      </c>
      <c r="QK253" s="61" t="n">
        <v>0</v>
      </c>
      <c r="QL253" s="61">
        <f>QJ253*QK253</f>
        <v/>
      </c>
      <c r="QM253" s="33" t="n"/>
      <c r="QN253" t="inlineStr">
        <is>
          <t>U.S. Govt UST</t>
        </is>
      </c>
      <c r="QO253" s="41" t="n">
        <v>0.08999999999999986</v>
      </c>
      <c r="QP253" s="61" t="n">
        <v>0</v>
      </c>
      <c r="QQ253" s="61">
        <f>QO253*QP253</f>
        <v/>
      </c>
      <c r="QR253" s="33" t="n"/>
      <c r="QS253" t="inlineStr">
        <is>
          <t>U.S. Govt UST</t>
        </is>
      </c>
      <c r="QT253" s="41" t="n">
        <v>0</v>
      </c>
      <c r="QU253" s="61" t="n">
        <v>0</v>
      </c>
      <c r="QV253" s="61">
        <f>QT253*QU253</f>
        <v/>
      </c>
      <c r="QW253" s="33" t="n"/>
      <c r="QX253" t="inlineStr">
        <is>
          <t>U.S. Govt UST</t>
        </is>
      </c>
      <c r="QY253" s="41" t="n">
        <v>0</v>
      </c>
      <c r="QZ253" s="61" t="n">
        <v>0</v>
      </c>
      <c r="RA253" s="61">
        <f>QY253*QZ253</f>
        <v/>
      </c>
      <c r="RB253" s="33" t="n"/>
      <c r="RC253" t="inlineStr">
        <is>
          <t>U.S. Govt UST</t>
        </is>
      </c>
      <c r="RD253" s="41" t="n">
        <v>0.0775</v>
      </c>
      <c r="RE253" s="61" t="n">
        <v>0</v>
      </c>
      <c r="RF253" s="61">
        <f>RD253*RE253</f>
        <v/>
      </c>
      <c r="RG253" s="33" t="n"/>
      <c r="RH253" t="inlineStr">
        <is>
          <t>U.S. Govt UST</t>
        </is>
      </c>
      <c r="RI253" s="41" t="n">
        <v>0.0975</v>
      </c>
      <c r="RJ253" s="61" t="n">
        <v>0</v>
      </c>
      <c r="RK253" s="61">
        <f>RI253*RJ253</f>
        <v/>
      </c>
      <c r="RM253" s="208" t="n">
        <v>0</v>
      </c>
    </row>
    <row r="254">
      <c r="BN254" s="61" t="n"/>
      <c r="BO254" s="33" t="n"/>
      <c r="BP254" s="33" t="n"/>
      <c r="BQ254" s="33" t="n"/>
      <c r="BR254" s="33" t="n"/>
      <c r="BS254" s="61" t="n"/>
      <c r="BT254" s="33" t="n"/>
      <c r="BU254" s="33" t="n"/>
      <c r="BV254" s="33" t="n"/>
      <c r="BW254" s="33" t="n"/>
      <c r="BX254" s="61" t="n"/>
      <c r="BY254" s="33" t="n"/>
      <c r="BZ254" s="33" t="n"/>
      <c r="CA254" s="33" t="n"/>
      <c r="CB254" s="33" t="n"/>
      <c r="CC254" s="61" t="n"/>
      <c r="CD254" s="33" t="n"/>
      <c r="CE254" s="33" t="n"/>
      <c r="CF254" s="33" t="n"/>
      <c r="CG254" s="33" t="n"/>
      <c r="CH254" s="61" t="n"/>
      <c r="CI254" s="33" t="n"/>
      <c r="CJ254" s="33" t="n"/>
      <c r="CK254" s="33" t="n"/>
      <c r="CL254" s="33" t="n"/>
      <c r="CM254" s="61" t="n"/>
      <c r="CN254" s="33" t="n"/>
      <c r="CO254" s="33" t="n"/>
      <c r="CP254" s="33" t="n"/>
      <c r="CQ254" s="33" t="n"/>
      <c r="CR254" s="61" t="n"/>
      <c r="CS254" s="33" t="n"/>
      <c r="CT254" s="33" t="n"/>
      <c r="CU254" s="33" t="n"/>
      <c r="CV254" s="33" t="n"/>
      <c r="CW254" s="61" t="n"/>
      <c r="CX254" s="33" t="n"/>
      <c r="CY254" s="33" t="n"/>
      <c r="CZ254" s="33" t="n"/>
      <c r="DA254" s="33" t="n"/>
      <c r="DB254" s="61" t="n"/>
      <c r="DC254" s="33" t="n"/>
      <c r="DD254" s="33" t="n"/>
      <c r="DE254" s="33" t="n"/>
      <c r="DF254" s="33" t="n"/>
      <c r="DG254" s="61" t="n"/>
      <c r="DH254" s="33" t="n"/>
      <c r="DI254" s="33" t="n"/>
      <c r="DJ254" s="33" t="n"/>
      <c r="DK254" s="33" t="n"/>
      <c r="DL254" s="61" t="n"/>
      <c r="DM254" s="33" t="n"/>
      <c r="DN254" s="33" t="n"/>
      <c r="DO254" s="33" t="n"/>
      <c r="DP254" s="33" t="n"/>
      <c r="DQ254" s="61" t="n"/>
      <c r="DR254" s="33" t="n"/>
      <c r="DS254" s="33" t="n"/>
      <c r="DT254" s="33" t="n"/>
      <c r="DU254" s="33" t="n"/>
      <c r="DV254" s="61" t="n"/>
      <c r="DW254" s="33" t="n"/>
      <c r="DX254" s="33" t="n"/>
      <c r="DY254" s="33" t="n"/>
      <c r="DZ254" s="33" t="n"/>
      <c r="EA254" s="61" t="n"/>
      <c r="EB254" s="33" t="n"/>
      <c r="EC254" s="33" t="n"/>
      <c r="ED254" s="33" t="n"/>
      <c r="EE254" s="33" t="n"/>
      <c r="EF254" s="61" t="n"/>
      <c r="EG254" s="33" t="n"/>
      <c r="EH254" s="33" t="n"/>
      <c r="EI254" s="33" t="n"/>
      <c r="EJ254" s="33" t="n"/>
      <c r="EK254" s="61" t="n"/>
      <c r="EL254" s="33" t="n"/>
      <c r="EM254" s="33" t="n"/>
      <c r="EN254" s="33" t="n"/>
      <c r="EO254" s="33" t="n"/>
      <c r="EP254" s="61" t="n"/>
      <c r="EQ254" s="33" t="n"/>
      <c r="ER254" s="33" t="n"/>
      <c r="ES254" s="33" t="n"/>
      <c r="ET254" s="33" t="n"/>
      <c r="EU254" s="61" t="n"/>
      <c r="EV254" s="33" t="n"/>
      <c r="EW254" s="33" t="n"/>
      <c r="EX254" s="33" t="n"/>
      <c r="EY254" s="33" t="n"/>
      <c r="EZ254" s="61" t="n"/>
      <c r="FA254" s="33" t="n"/>
      <c r="FB254" s="33" t="n"/>
      <c r="FC254" s="33" t="n"/>
      <c r="FD254" s="33" t="n"/>
      <c r="FE254" s="61" t="n"/>
      <c r="FF254" s="33" t="n"/>
      <c r="FG254" s="33" t="n"/>
      <c r="FH254" s="33" t="n"/>
      <c r="FI254" s="33" t="n"/>
      <c r="FJ254" s="61" t="n"/>
      <c r="FK254" s="33" t="n"/>
      <c r="FL254" s="33" t="n"/>
      <c r="FM254" s="33" t="n"/>
      <c r="FN254" s="33" t="n"/>
      <c r="FO254" s="61" t="n"/>
      <c r="FP254" s="33" t="n"/>
      <c r="FQ254" s="33" t="n"/>
      <c r="FR254" s="33" t="n"/>
      <c r="FS254" s="33" t="n"/>
      <c r="FT254" s="61" t="n"/>
      <c r="FU254" s="33" t="n"/>
      <c r="FV254" s="33" t="n"/>
      <c r="FW254" s="33" t="n"/>
      <c r="FX254" s="33" t="n"/>
      <c r="FY254" s="61" t="n"/>
      <c r="FZ254" s="34" t="n"/>
      <c r="GA254" s="33" t="n"/>
      <c r="GB254" s="33" t="n"/>
      <c r="GC254" s="33" t="n"/>
      <c r="GD254" s="61" t="n"/>
      <c r="GE254" s="34" t="n"/>
      <c r="GF254" s="33" t="n"/>
      <c r="GG254" s="33" t="n"/>
      <c r="GH254" s="33" t="n"/>
      <c r="GI254" s="61" t="n"/>
      <c r="GJ254" s="34" t="n"/>
      <c r="GK254" s="33" t="n"/>
      <c r="GL254" s="33" t="n"/>
      <c r="GM254" s="33" t="n"/>
      <c r="GN254" s="61" t="n"/>
      <c r="GO254" s="34" t="n"/>
      <c r="GP254" s="33" t="n"/>
      <c r="GQ254" s="33" t="n"/>
      <c r="GR254" s="33" t="n"/>
      <c r="GS254" s="61" t="n"/>
      <c r="GT254" s="34" t="n"/>
      <c r="GU254" s="33" t="n"/>
      <c r="GV254" s="33" t="n"/>
      <c r="GW254" s="33" t="n"/>
      <c r="GX254" s="61" t="n"/>
      <c r="GY254" s="34" t="n"/>
      <c r="GZ254" s="33" t="n"/>
      <c r="HA254" s="33" t="n"/>
      <c r="HB254" s="33" t="n"/>
      <c r="HC254" s="61" t="n"/>
      <c r="HD254" s="34" t="n"/>
      <c r="HE254" s="33" t="n"/>
      <c r="HF254" s="33" t="n"/>
      <c r="HG254" s="33" t="n"/>
      <c r="HH254" s="61" t="n"/>
      <c r="HI254" s="34" t="n"/>
      <c r="HJ254" s="33" t="n"/>
      <c r="HK254" s="33" t="n"/>
      <c r="HL254" s="33" t="n"/>
      <c r="HM254" s="61" t="n"/>
      <c r="HN254" s="34" t="n"/>
      <c r="HO254" s="33" t="n"/>
      <c r="HP254" s="33" t="n"/>
      <c r="HQ254" s="33" t="n"/>
      <c r="HR254" s="61" t="n"/>
      <c r="HS254" s="34" t="n"/>
      <c r="HT254" s="33" t="n"/>
      <c r="HU254" s="33" t="n"/>
      <c r="HV254" s="33" t="n"/>
      <c r="HW254" s="61" t="n"/>
      <c r="HX254" s="34" t="n"/>
      <c r="HY254" s="33" t="n"/>
      <c r="HZ254" s="33" t="n"/>
      <c r="IA254" s="33" t="n"/>
      <c r="IB254" s="61" t="n"/>
      <c r="IC254" s="34" t="n"/>
      <c r="ID254" s="33" t="n"/>
      <c r="IE254" s="33" t="n"/>
      <c r="IF254" s="33" t="n"/>
      <c r="IG254" s="61" t="n"/>
      <c r="IH254" s="34" t="n"/>
      <c r="II254" s="33" t="n"/>
      <c r="IJ254" s="33" t="n"/>
      <c r="IK254" s="33" t="n"/>
      <c r="IL254" s="61" t="n"/>
      <c r="IM254" s="34" t="n"/>
      <c r="IN254" s="33" t="n"/>
      <c r="IO254" s="33" t="n"/>
      <c r="IP254" s="33" t="n"/>
      <c r="IQ254" s="61" t="n"/>
      <c r="IR254" s="34" t="n"/>
      <c r="IS254" s="33" t="n"/>
      <c r="IT254" s="33" t="n"/>
      <c r="IU254" s="33" t="n"/>
      <c r="IV254" s="85" t="n"/>
      <c r="IW254" s="34" t="n"/>
      <c r="IX254" s="33" t="n"/>
      <c r="IY254" s="33" t="n"/>
      <c r="IZ254" s="33" t="n"/>
      <c r="JA254" s="85" t="n"/>
      <c r="JB254" s="34" t="n"/>
      <c r="JC254" s="33" t="n"/>
      <c r="JD254" s="33" t="n"/>
      <c r="JE254" s="33" t="n"/>
      <c r="JF254" s="85" t="n"/>
      <c r="JG254" s="34" t="n"/>
      <c r="JH254" s="33" t="n"/>
      <c r="JI254" s="33" t="n"/>
      <c r="JJ254" s="33" t="n"/>
      <c r="JK254" s="85" t="n"/>
      <c r="JL254" s="34" t="n"/>
      <c r="JM254" s="33" t="n"/>
      <c r="JN254" s="33" t="n"/>
      <c r="JO254" s="33" t="n"/>
      <c r="JP254" s="85" t="n"/>
      <c r="JQ254" s="34" t="n"/>
      <c r="JR254" s="33" t="n"/>
      <c r="JS254" s="33" t="n"/>
      <c r="JT254" s="33" t="n"/>
      <c r="JU254" s="85" t="n"/>
      <c r="JV254" s="34" t="n"/>
      <c r="JW254" s="33" t="n"/>
      <c r="JX254" s="33" t="n"/>
      <c r="JY254" s="33" t="n"/>
      <c r="JZ254" s="85" t="n"/>
      <c r="KA254" s="34" t="n"/>
      <c r="KB254" s="33" t="n"/>
      <c r="KC254" s="33" t="n"/>
      <c r="KD254" s="33" t="n"/>
      <c r="KE254" s="85" t="n"/>
      <c r="KF254" s="34" t="n"/>
      <c r="KG254" s="33" t="n"/>
      <c r="KH254" s="33" t="n"/>
      <c r="KI254" s="33" t="n"/>
      <c r="KJ254" s="85" t="n"/>
      <c r="KK254" s="34" t="n"/>
      <c r="KL254" s="33" t="n"/>
      <c r="KM254" s="33" t="n"/>
      <c r="KN254" s="33" t="n"/>
      <c r="KO254" s="85" t="n"/>
      <c r="KP254" s="34" t="n"/>
      <c r="KQ254" s="33" t="n"/>
      <c r="KR254" s="33" t="n"/>
      <c r="KS254" s="33" t="n"/>
      <c r="KT254" s="85" t="n"/>
      <c r="KU254" s="34" t="n"/>
      <c r="KV254" s="33" t="n"/>
      <c r="KW254" s="33" t="n"/>
      <c r="KX254" s="33" t="n"/>
      <c r="KY254" s="85" t="n"/>
      <c r="KZ254" s="34" t="n"/>
      <c r="LA254" s="33" t="n"/>
      <c r="LB254" s="33" t="n"/>
      <c r="LC254" s="33" t="n"/>
      <c r="LD254" s="85" t="n"/>
      <c r="LE254" s="34" t="n"/>
      <c r="LF254" s="33" t="n"/>
      <c r="LG254" s="33" t="n"/>
      <c r="LH254" s="33" t="n"/>
      <c r="LI254" s="85" t="n"/>
      <c r="LJ254" s="34" t="n"/>
      <c r="LK254" s="33" t="n"/>
      <c r="LL254" s="33" t="n"/>
      <c r="LM254" s="33" t="n"/>
      <c r="LN254" s="85" t="n"/>
      <c r="LO254" s="34" t="n"/>
      <c r="LP254" s="33" t="n"/>
      <c r="LQ254" s="33" t="n"/>
      <c r="LR254" s="33" t="n"/>
      <c r="LS254" s="85" t="n"/>
      <c r="LT254" s="34" t="n"/>
      <c r="LU254" s="33" t="n"/>
      <c r="LV254" s="33" t="n"/>
      <c r="LW254" s="33" t="n"/>
      <c r="LX254" s="85" t="n"/>
      <c r="LY254" s="34" t="n"/>
      <c r="LZ254" s="33" t="n"/>
      <c r="MA254" s="33" t="n"/>
      <c r="MB254" s="33" t="n"/>
      <c r="MC254" s="85" t="n"/>
      <c r="MD254" s="34" t="n"/>
      <c r="ME254" s="33" t="n"/>
      <c r="MF254" s="33" t="n"/>
      <c r="MG254" s="33" t="n"/>
      <c r="MH254" s="85" t="n"/>
      <c r="MI254" s="34" t="n"/>
      <c r="MJ254" s="33" t="n"/>
      <c r="MK254" s="33" t="n"/>
      <c r="ML254" s="33" t="n"/>
      <c r="MM254" s="85" t="n"/>
      <c r="MN254" s="34" t="n"/>
      <c r="MO254" s="33" t="n"/>
      <c r="MP254" s="33" t="n"/>
      <c r="MQ254" s="33" t="n"/>
      <c r="MR254" s="85" t="n"/>
      <c r="MS254" s="34" t="n"/>
      <c r="MT254" s="33" t="n"/>
      <c r="MU254" s="33" t="n"/>
      <c r="MV254" s="33" t="n"/>
      <c r="MW254" s="85" t="n"/>
      <c r="MX254" s="34" t="n"/>
      <c r="MY254" s="33" t="n"/>
      <c r="MZ254" s="33" t="n"/>
      <c r="NA254" s="33" t="n"/>
      <c r="NB254" s="85" t="n"/>
      <c r="NC254" s="41" t="n"/>
      <c r="ND254" s="33" t="n"/>
      <c r="NE254" s="33" t="n"/>
      <c r="NF254" s="33" t="n"/>
      <c r="NG254" s="85" t="n"/>
      <c r="NH254" s="41" t="n"/>
      <c r="NI254" s="33" t="n"/>
      <c r="NJ254" s="33" t="n"/>
      <c r="NK254" s="33" t="n"/>
      <c r="NL254" s="85" t="n"/>
      <c r="NM254" s="41" t="n"/>
      <c r="NN254" s="33" t="n"/>
      <c r="NO254" s="33" t="n"/>
      <c r="NP254" s="33" t="n"/>
      <c r="NQ254" s="85" t="n"/>
      <c r="NR254" s="41" t="n"/>
      <c r="NS254" s="33" t="n"/>
      <c r="NT254" s="33" t="n"/>
      <c r="NU254" s="33" t="n"/>
      <c r="NV254" s="85" t="n"/>
      <c r="NW254" s="41" t="n"/>
      <c r="NX254" s="33" t="n"/>
      <c r="NY254" s="33" t="n"/>
      <c r="NZ254" s="33" t="n"/>
      <c r="OA254" s="85" t="n"/>
      <c r="OB254" s="41" t="n"/>
      <c r="OC254" s="33" t="n"/>
      <c r="OD254" s="33" t="n"/>
      <c r="OE254" s="33" t="n"/>
      <c r="OF254" s="85" t="n"/>
      <c r="OG254" s="41" t="n"/>
      <c r="OH254" s="33" t="n"/>
      <c r="OI254" s="33" t="n"/>
      <c r="OJ254" s="33" t="n"/>
      <c r="OK254" s="85" t="n"/>
      <c r="OL254" s="41" t="n"/>
      <c r="OM254" s="33" t="n"/>
      <c r="ON254" s="33" t="n"/>
      <c r="OO254" s="33" t="n"/>
      <c r="OP254" s="85" t="n"/>
      <c r="OQ254" s="41" t="n"/>
      <c r="OR254" s="33" t="n"/>
      <c r="OS254" s="33" t="n"/>
      <c r="OT254" s="33" t="n"/>
      <c r="OU254" s="85" t="n"/>
      <c r="OV254" s="41" t="n"/>
      <c r="OW254" s="33" t="n"/>
      <c r="OX254" s="33" t="n"/>
      <c r="OY254" s="33" t="n"/>
      <c r="OZ254" s="85" t="n"/>
      <c r="PB254" s="33" t="n"/>
      <c r="PC254" s="33" t="n"/>
      <c r="PD254" s="33" t="n"/>
      <c r="PE254" s="85" t="n"/>
      <c r="PF254" s="41" t="n"/>
      <c r="PG254" s="33" t="n"/>
      <c r="PH254" s="33" t="n"/>
      <c r="PI254" s="33" t="n"/>
      <c r="PJ254" s="85" t="n"/>
      <c r="PK254" s="41" t="n"/>
      <c r="PL254" s="33" t="n"/>
      <c r="PM254" s="33" t="n"/>
      <c r="PN254" s="33" t="n"/>
      <c r="PO254" s="85" t="n"/>
      <c r="PP254" s="41" t="n"/>
      <c r="PQ254" s="33" t="n"/>
      <c r="PR254" s="33" t="n"/>
      <c r="PS254" s="33" t="n"/>
      <c r="PT254" s="85" t="n"/>
      <c r="PU254" s="41" t="n"/>
      <c r="PV254" s="33" t="n"/>
      <c r="PW254" s="33" t="n"/>
      <c r="PX254" s="33" t="n"/>
      <c r="PY254" s="85" t="n"/>
      <c r="PZ254" s="41" t="n"/>
      <c r="QA254" s="33" t="n"/>
      <c r="QB254" s="33" t="n"/>
      <c r="QC254" s="33" t="n"/>
      <c r="QD254" s="85" t="n"/>
      <c r="QE254" s="41" t="n"/>
      <c r="QF254" s="33" t="n"/>
      <c r="QG254" s="33" t="n"/>
      <c r="QH254" s="33" t="n"/>
      <c r="QI254" s="85" t="n"/>
      <c r="QJ254" s="41" t="n"/>
      <c r="QK254" s="33" t="n"/>
      <c r="QL254" s="33" t="n"/>
      <c r="QM254" s="33" t="n"/>
      <c r="QN254" s="85" t="n"/>
      <c r="QO254" s="41" t="n"/>
      <c r="QP254" s="33" t="n"/>
      <c r="QQ254" s="33" t="n"/>
      <c r="QR254" s="33" t="n"/>
      <c r="QS254" s="85" t="n"/>
      <c r="QT254" s="41" t="n"/>
      <c r="QU254" s="33" t="n"/>
      <c r="QV254" s="33" t="n"/>
      <c r="QW254" s="33" t="n"/>
      <c r="QX254" s="85" t="n"/>
      <c r="QY254" s="41" t="n"/>
      <c r="QZ254" s="33" t="n"/>
      <c r="RA254" s="33" t="n"/>
      <c r="RB254" s="33" t="n"/>
      <c r="RC254" s="85" t="n"/>
      <c r="RD254" s="41" t="n"/>
      <c r="RE254" s="33" t="n"/>
      <c r="RF254" s="33" t="n"/>
      <c r="RG254" s="33" t="n"/>
      <c r="RH254" s="85" t="n"/>
      <c r="RI254" s="41" t="n"/>
      <c r="RJ254" s="33" t="n"/>
      <c r="RK254" s="33" t="n"/>
    </row>
    <row r="255">
      <c r="BN255" s="33" t="inlineStr">
        <is>
          <t>Cash</t>
        </is>
      </c>
      <c r="BO255" s="49">
        <f>1-SUM(BO243:BO253)</f>
        <v/>
      </c>
      <c r="BP255" s="61" t="n">
        <v>0</v>
      </c>
      <c r="BQ255" s="61">
        <f>BO255*BP255</f>
        <v/>
      </c>
      <c r="BR255" s="61" t="n"/>
      <c r="BS255" s="33" t="inlineStr">
        <is>
          <t>Cash</t>
        </is>
      </c>
      <c r="BT255" s="49">
        <f>1-SUM(BT243:BT253)</f>
        <v/>
      </c>
      <c r="BU255" s="61" t="n">
        <v>0</v>
      </c>
      <c r="BV255" s="61">
        <f>BT255*BU255</f>
        <v/>
      </c>
      <c r="BW255" s="61" t="n"/>
      <c r="BX255" s="33" t="inlineStr">
        <is>
          <t>Cash</t>
        </is>
      </c>
      <c r="BY255" s="49">
        <f>1-SUM(BY243:BY253)</f>
        <v/>
      </c>
      <c r="BZ255" s="61" t="n">
        <v>0</v>
      </c>
      <c r="CA255" s="61">
        <f>BY255*BZ255</f>
        <v/>
      </c>
      <c r="CB255" s="61" t="n"/>
      <c r="CC255" s="33" t="inlineStr">
        <is>
          <t>Cash</t>
        </is>
      </c>
      <c r="CD255" s="49">
        <f>1-SUM(CD243:CD253)</f>
        <v/>
      </c>
      <c r="CE255" s="61" t="n">
        <v>0</v>
      </c>
      <c r="CF255" s="61">
        <f>CD255*CE255</f>
        <v/>
      </c>
      <c r="CG255" s="61" t="n"/>
      <c r="CH255" s="33" t="inlineStr">
        <is>
          <t>Cash</t>
        </is>
      </c>
      <c r="CI255" s="49">
        <f>1-SUM(CI243:CI253)</f>
        <v/>
      </c>
      <c r="CJ255" s="61" t="n">
        <v>0</v>
      </c>
      <c r="CK255" s="61">
        <f>CI255*CJ255</f>
        <v/>
      </c>
      <c r="CL255" s="61" t="n"/>
      <c r="CM255" s="33" t="inlineStr">
        <is>
          <t>Cash</t>
        </is>
      </c>
      <c r="CN255" s="49">
        <f>1-SUM(CN243:CN253)</f>
        <v/>
      </c>
      <c r="CO255" s="61" t="n">
        <v>0</v>
      </c>
      <c r="CP255" s="61">
        <f>CN255*CO255</f>
        <v/>
      </c>
      <c r="CQ255" s="61" t="n"/>
      <c r="CR255" s="33" t="inlineStr">
        <is>
          <t>Cash</t>
        </is>
      </c>
      <c r="CS255" s="49">
        <f>1-SUM(CS243:CS253)</f>
        <v/>
      </c>
      <c r="CT255" s="61" t="n">
        <v>0</v>
      </c>
      <c r="CU255" s="61">
        <f>CS255*CT255</f>
        <v/>
      </c>
      <c r="CV255" s="61" t="n"/>
      <c r="CW255" s="33" t="inlineStr">
        <is>
          <t>Cash</t>
        </is>
      </c>
      <c r="CX255" s="49">
        <f>1-SUM(CX243:CX253)</f>
        <v/>
      </c>
      <c r="CY255" s="61" t="n">
        <v>0</v>
      </c>
      <c r="CZ255" s="61">
        <f>CX255*CY255</f>
        <v/>
      </c>
      <c r="DA255" s="61" t="n"/>
      <c r="DB255" s="33" t="inlineStr">
        <is>
          <t>Cash</t>
        </is>
      </c>
      <c r="DC255" s="49">
        <f>1-SUM(DC243:DC253)</f>
        <v/>
      </c>
      <c r="DD255" s="61" t="n">
        <v>0</v>
      </c>
      <c r="DE255" s="61">
        <f>DC255*DD255</f>
        <v/>
      </c>
      <c r="DF255" s="61" t="n"/>
      <c r="DG255" s="33" t="inlineStr">
        <is>
          <t>Cash</t>
        </is>
      </c>
      <c r="DH255" s="49">
        <f>1-SUM(DH243:DH253)</f>
        <v/>
      </c>
      <c r="DI255" s="61" t="n">
        <v>0</v>
      </c>
      <c r="DJ255" s="61">
        <f>DH255*DI255</f>
        <v/>
      </c>
      <c r="DK255" s="61" t="n"/>
      <c r="DL255" s="33" t="inlineStr">
        <is>
          <t>Cash</t>
        </is>
      </c>
      <c r="DM255" s="49">
        <f>1-SUM(DM243:DM253)</f>
        <v/>
      </c>
      <c r="DN255" s="61" t="n">
        <v>0</v>
      </c>
      <c r="DO255" s="61">
        <f>DM255*DN255</f>
        <v/>
      </c>
      <c r="DP255" s="61" t="n"/>
      <c r="DQ255" s="33" t="inlineStr">
        <is>
          <t>Cash</t>
        </is>
      </c>
      <c r="DR255" s="49">
        <f>1-SUM(DR243:DR253)</f>
        <v/>
      </c>
      <c r="DS255" s="61" t="n">
        <v>0</v>
      </c>
      <c r="DT255" s="61">
        <f>DR255*DS255</f>
        <v/>
      </c>
      <c r="DU255" s="61" t="n"/>
      <c r="DV255" s="33" t="inlineStr">
        <is>
          <t>Cash</t>
        </is>
      </c>
      <c r="DW255" s="49">
        <f>1-SUM(DW243:DW253)</f>
        <v/>
      </c>
      <c r="DX255" s="61" t="n">
        <v>0</v>
      </c>
      <c r="DY255" s="61">
        <f>DW255*DX255</f>
        <v/>
      </c>
      <c r="DZ255" s="61" t="n"/>
      <c r="EA255" s="33" t="inlineStr">
        <is>
          <t>Cash</t>
        </is>
      </c>
      <c r="EB255" s="49">
        <f>1-SUM(EB243:EB253)</f>
        <v/>
      </c>
      <c r="EC255" s="61" t="n">
        <v>0</v>
      </c>
      <c r="ED255" s="61">
        <f>EB255*EC255</f>
        <v/>
      </c>
      <c r="EE255" s="61" t="n"/>
      <c r="EF255" s="33" t="inlineStr">
        <is>
          <t>Cash</t>
        </is>
      </c>
      <c r="EG255" s="49">
        <f>1-SUM(EG243:EG253)</f>
        <v/>
      </c>
      <c r="EH255" s="61" t="n">
        <v>0</v>
      </c>
      <c r="EI255" s="61">
        <f>EG255*EH255</f>
        <v/>
      </c>
      <c r="EJ255" s="61" t="n"/>
      <c r="EK255" s="33" t="inlineStr">
        <is>
          <t>Cash</t>
        </is>
      </c>
      <c r="EL255" s="49">
        <f>1-SUM(EL243:EL253)</f>
        <v/>
      </c>
      <c r="EM255" s="61" t="n">
        <v>0</v>
      </c>
      <c r="EN255" s="61">
        <f>EL255*EM255</f>
        <v/>
      </c>
      <c r="EO255" s="61" t="n"/>
      <c r="EP255" s="33" t="inlineStr">
        <is>
          <t>Cash</t>
        </is>
      </c>
      <c r="EQ255" s="49">
        <f>1-SUM(EQ243:EQ253)</f>
        <v/>
      </c>
      <c r="ER255" s="61" t="n">
        <v>0</v>
      </c>
      <c r="ES255" s="61">
        <f>EQ255*ER255</f>
        <v/>
      </c>
      <c r="ET255" s="61" t="n"/>
      <c r="EU255" s="33" t="inlineStr">
        <is>
          <t>Cash</t>
        </is>
      </c>
      <c r="EV255" s="49">
        <f>1-SUM(EV243:EV253)</f>
        <v/>
      </c>
      <c r="EW255" s="61" t="n">
        <v>0</v>
      </c>
      <c r="EX255" s="61">
        <f>EV255*EW255</f>
        <v/>
      </c>
      <c r="EY255" s="61" t="n"/>
      <c r="EZ255" s="33" t="inlineStr">
        <is>
          <t>Cash</t>
        </is>
      </c>
      <c r="FA255" s="49">
        <f>1-SUM(FA243:FA253)</f>
        <v/>
      </c>
      <c r="FB255" s="61" t="n">
        <v>0</v>
      </c>
      <c r="FC255" s="61">
        <f>FA255*FB255</f>
        <v/>
      </c>
      <c r="FD255" s="61" t="n"/>
      <c r="FE255" s="33" t="inlineStr">
        <is>
          <t>Cash</t>
        </is>
      </c>
      <c r="FF255" s="49">
        <f>1-SUM(FF243:FF253)</f>
        <v/>
      </c>
      <c r="FG255" s="61" t="n">
        <v>0</v>
      </c>
      <c r="FH255" s="61">
        <f>FF255*FG255</f>
        <v/>
      </c>
      <c r="FI255" s="61" t="n"/>
      <c r="FJ255" s="33" t="inlineStr">
        <is>
          <t>Cash</t>
        </is>
      </c>
      <c r="FK255" s="49">
        <f>1-SUM(FK243:FK253)</f>
        <v/>
      </c>
      <c r="FL255" s="61" t="n">
        <v>0</v>
      </c>
      <c r="FM255" s="61">
        <f>FK255*FL255</f>
        <v/>
      </c>
      <c r="FN255" s="61" t="n"/>
      <c r="FO255" s="33" t="inlineStr">
        <is>
          <t>Cash</t>
        </is>
      </c>
      <c r="FP255" s="49">
        <f>1-SUM(FP243:FP253)</f>
        <v/>
      </c>
      <c r="FQ255" s="61" t="n">
        <v>0</v>
      </c>
      <c r="FR255" s="61">
        <f>FP255*FQ255</f>
        <v/>
      </c>
      <c r="FS255" s="61" t="n"/>
      <c r="FT255" s="33" t="inlineStr">
        <is>
          <t>Cash</t>
        </is>
      </c>
      <c r="FU255" s="49">
        <f>1-SUM(FU243:FU253)</f>
        <v/>
      </c>
      <c r="FV255" s="61" t="n">
        <v>0</v>
      </c>
      <c r="FW255" s="61">
        <f>FU255*FV255</f>
        <v/>
      </c>
      <c r="FX255" s="61" t="n"/>
      <c r="FY255" s="33" t="inlineStr">
        <is>
          <t>Cash</t>
        </is>
      </c>
      <c r="FZ255" s="41">
        <f>1-SUM(FZ243:FZ253)</f>
        <v/>
      </c>
      <c r="GA255" s="61" t="n">
        <v>0</v>
      </c>
      <c r="GB255" s="61">
        <f>FZ255*GA255</f>
        <v/>
      </c>
      <c r="GC255" s="61" t="n"/>
      <c r="GD255" s="33" t="inlineStr">
        <is>
          <t>Cash</t>
        </is>
      </c>
      <c r="GE255" s="41">
        <f>1-SUM(GE243:GE253)</f>
        <v/>
      </c>
      <c r="GF255" s="61" t="n">
        <v>0</v>
      </c>
      <c r="GG255" s="61">
        <f>GE255*GF255</f>
        <v/>
      </c>
      <c r="GH255" s="61" t="n"/>
      <c r="GI255" s="33" t="inlineStr">
        <is>
          <t>Cash</t>
        </is>
      </c>
      <c r="GJ255" s="41">
        <f>1-SUM(GJ243:GJ253)</f>
        <v/>
      </c>
      <c r="GK255" s="61" t="n">
        <v>0</v>
      </c>
      <c r="GL255" s="61">
        <f>GJ255*GK255</f>
        <v/>
      </c>
      <c r="GM255" s="61" t="n"/>
      <c r="GN255" s="33" t="inlineStr">
        <is>
          <t>Cash</t>
        </is>
      </c>
      <c r="GO255" s="41">
        <f>1-SUM(GO243:GO253)</f>
        <v/>
      </c>
      <c r="GP255" s="61" t="n">
        <v>0</v>
      </c>
      <c r="GQ255" s="61">
        <f>GO255*GP255</f>
        <v/>
      </c>
      <c r="GR255" s="61" t="n"/>
      <c r="GS255" s="33" t="inlineStr">
        <is>
          <t>Cash</t>
        </is>
      </c>
      <c r="GT255" s="41">
        <f>1-SUM(GT243:GT253)</f>
        <v/>
      </c>
      <c r="GU255" s="61" t="n">
        <v>0</v>
      </c>
      <c r="GV255" s="61">
        <f>GT255*GU255</f>
        <v/>
      </c>
      <c r="GW255" s="61" t="n"/>
      <c r="GX255" s="33" t="inlineStr">
        <is>
          <t>Cash</t>
        </is>
      </c>
      <c r="GY255" s="41">
        <f>1-SUM(GY243:GY253)</f>
        <v/>
      </c>
      <c r="GZ255" s="61" t="n">
        <v>0</v>
      </c>
      <c r="HA255" s="61">
        <f>GY255*GZ255</f>
        <v/>
      </c>
      <c r="HB255" s="61" t="n"/>
      <c r="HC255" s="33" t="inlineStr">
        <is>
          <t>Cash</t>
        </is>
      </c>
      <c r="HD255" s="41">
        <f>1-SUM(HD243:HD253)</f>
        <v/>
      </c>
      <c r="HE255" s="61" t="n">
        <v>0</v>
      </c>
      <c r="HF255" s="61">
        <f>HD255*HE255</f>
        <v/>
      </c>
      <c r="HG255" s="61" t="n"/>
      <c r="HH255" s="33" t="inlineStr">
        <is>
          <t>Cash</t>
        </is>
      </c>
      <c r="HI255" s="41">
        <f>1-SUM(HI243:HI253)</f>
        <v/>
      </c>
      <c r="HJ255" s="61" t="n">
        <v>0</v>
      </c>
      <c r="HK255" s="61">
        <f>HI255*HJ255</f>
        <v/>
      </c>
      <c r="HL255" s="61" t="n"/>
      <c r="HM255" s="33" t="inlineStr">
        <is>
          <t>Cash</t>
        </is>
      </c>
      <c r="HN255" s="41">
        <f>1-SUM(HN243:HN253)</f>
        <v/>
      </c>
      <c r="HO255" s="61" t="n">
        <v>0</v>
      </c>
      <c r="HP255" s="61">
        <f>HN255*HO255</f>
        <v/>
      </c>
      <c r="HQ255" s="61" t="n"/>
      <c r="HR255" s="33" t="inlineStr">
        <is>
          <t>Cash</t>
        </is>
      </c>
      <c r="HS255" s="41">
        <f>1-SUM(HS243:HS253)</f>
        <v/>
      </c>
      <c r="HT255" s="61" t="n">
        <v>0</v>
      </c>
      <c r="HU255" s="61">
        <f>HS255*HT255</f>
        <v/>
      </c>
      <c r="HV255" s="61" t="n"/>
      <c r="HW255" s="33" t="inlineStr">
        <is>
          <t>Cash</t>
        </is>
      </c>
      <c r="HX255" s="41">
        <f>1-SUM(HX243:HX253)</f>
        <v/>
      </c>
      <c r="HY255" s="61" t="n">
        <v>0</v>
      </c>
      <c r="HZ255" s="61">
        <f>HX255*HY255</f>
        <v/>
      </c>
      <c r="IA255" s="61" t="n"/>
      <c r="IB255" s="33" t="inlineStr">
        <is>
          <t>Cash</t>
        </is>
      </c>
      <c r="IC255" s="41">
        <f>1-SUM(IC243:IC253)</f>
        <v/>
      </c>
      <c r="ID255" s="61" t="n">
        <v>0</v>
      </c>
      <c r="IE255" s="61">
        <f>IC255*ID255</f>
        <v/>
      </c>
      <c r="IF255" s="61" t="n"/>
      <c r="IG255" s="33" t="inlineStr">
        <is>
          <t>Cash</t>
        </is>
      </c>
      <c r="IH255" s="41">
        <f>1-SUM(IH243:IH253)</f>
        <v/>
      </c>
      <c r="II255" s="61" t="n">
        <v>0</v>
      </c>
      <c r="IJ255" s="61">
        <f>IH255*II255</f>
        <v/>
      </c>
      <c r="IK255" s="61" t="n"/>
      <c r="IL255" s="33" t="inlineStr">
        <is>
          <t>Cash</t>
        </is>
      </c>
      <c r="IM255" s="41">
        <f>1-SUM(IM243:IM253)</f>
        <v/>
      </c>
      <c r="IN255" s="61" t="n">
        <v>0</v>
      </c>
      <c r="IO255" s="61">
        <f>IM255*IN255</f>
        <v/>
      </c>
      <c r="IP255" s="61" t="n"/>
      <c r="IQ255" s="33" t="inlineStr">
        <is>
          <t>Cash</t>
        </is>
      </c>
      <c r="IR255" s="41">
        <f>1-SUM(IR243:IR253)</f>
        <v/>
      </c>
      <c r="IS255" s="61" t="n">
        <v>0</v>
      </c>
      <c r="IT255" s="61">
        <f>IR255*IS255</f>
        <v/>
      </c>
      <c r="IU255" s="61" t="n"/>
      <c r="IV255" s="33" t="inlineStr">
        <is>
          <t>Cash</t>
        </is>
      </c>
      <c r="IW255" s="41">
        <f>1-SUM(IW243:IW253)</f>
        <v/>
      </c>
      <c r="IX255" s="61" t="n">
        <v>0</v>
      </c>
      <c r="IY255" s="61">
        <f>IW255*IX255</f>
        <v/>
      </c>
      <c r="IZ255" s="61" t="n"/>
      <c r="JA255" s="33" t="inlineStr">
        <is>
          <t>Cash</t>
        </is>
      </c>
      <c r="JB255" s="41">
        <f>1-SUM(JB243:JB253)</f>
        <v/>
      </c>
      <c r="JC255" s="61" t="n">
        <v>0</v>
      </c>
      <c r="JD255" s="61">
        <f>JB255*JC255</f>
        <v/>
      </c>
      <c r="JE255" s="61" t="n"/>
      <c r="JF255" s="33" t="inlineStr">
        <is>
          <t>Cash</t>
        </is>
      </c>
      <c r="JG255" s="41">
        <f>1-SUM(JG243:JG253)</f>
        <v/>
      </c>
      <c r="JH255" s="61" t="n">
        <v>0</v>
      </c>
      <c r="JI255" s="61">
        <f>JG255*JH255</f>
        <v/>
      </c>
      <c r="JJ255" s="61" t="n"/>
      <c r="JK255" s="33" t="inlineStr">
        <is>
          <t>Cash</t>
        </is>
      </c>
      <c r="JL255" s="41">
        <f>1-SUM(JL243:JL253)</f>
        <v/>
      </c>
      <c r="JM255" s="61" t="n">
        <v>0</v>
      </c>
      <c r="JN255" s="61">
        <f>JL255*JM255</f>
        <v/>
      </c>
      <c r="JO255" s="61" t="n"/>
      <c r="JP255" s="33" t="inlineStr">
        <is>
          <t>Cash</t>
        </is>
      </c>
      <c r="JQ255" s="41">
        <f>1-SUM(JQ243:JQ253)</f>
        <v/>
      </c>
      <c r="JR255" s="61" t="n">
        <v>0</v>
      </c>
      <c r="JS255" s="61">
        <f>JQ255*JR255</f>
        <v/>
      </c>
      <c r="JT255" s="61" t="n"/>
      <c r="JU255" s="33" t="inlineStr">
        <is>
          <t>Cash</t>
        </is>
      </c>
      <c r="JV255" s="41">
        <f>1-SUM(JV243:JV253)</f>
        <v/>
      </c>
      <c r="JW255" s="61" t="n">
        <v>0</v>
      </c>
      <c r="JX255" s="61">
        <f>JV255*JW255</f>
        <v/>
      </c>
      <c r="JY255" s="61" t="n"/>
      <c r="JZ255" s="33" t="inlineStr">
        <is>
          <t>Cash</t>
        </is>
      </c>
      <c r="KA255" s="41">
        <f>1-SUM(KA243:KA253)</f>
        <v/>
      </c>
      <c r="KB255" s="61" t="n">
        <v>0</v>
      </c>
      <c r="KC255" s="61">
        <f>KA255*KB255</f>
        <v/>
      </c>
      <c r="KD255" s="61" t="n"/>
      <c r="KE255" s="33" t="inlineStr">
        <is>
          <t>Cash</t>
        </is>
      </c>
      <c r="KF255" s="41">
        <f>1-SUM(KF243:KF253)</f>
        <v/>
      </c>
      <c r="KG255" s="61" t="n">
        <v>0</v>
      </c>
      <c r="KH255" s="61">
        <f>KF255*KG255</f>
        <v/>
      </c>
      <c r="KI255" s="61" t="n"/>
      <c r="KJ255" s="33" t="inlineStr">
        <is>
          <t>Cash</t>
        </is>
      </c>
      <c r="KK255" s="41">
        <f>1-SUM(KK243:KK253)</f>
        <v/>
      </c>
      <c r="KL255" s="61" t="n">
        <v>0</v>
      </c>
      <c r="KM255" s="61">
        <f>KK255*KL255</f>
        <v/>
      </c>
      <c r="KN255" s="61" t="n"/>
      <c r="KO255" s="33" t="inlineStr">
        <is>
          <t>Cash</t>
        </is>
      </c>
      <c r="KP255" s="41">
        <f>1-SUM(KP243:KP253)</f>
        <v/>
      </c>
      <c r="KQ255" s="61" t="n">
        <v>0</v>
      </c>
      <c r="KR255" s="61">
        <f>KP255*KQ255</f>
        <v/>
      </c>
      <c r="KS255" s="61" t="n"/>
      <c r="KT255" s="33" t="inlineStr">
        <is>
          <t>Cash</t>
        </is>
      </c>
      <c r="KU255" s="41">
        <f>1-SUM(KU243:KU253)</f>
        <v/>
      </c>
      <c r="KV255" s="61" t="n">
        <v>0</v>
      </c>
      <c r="KW255" s="61">
        <f>KU255*KV255</f>
        <v/>
      </c>
      <c r="KX255" s="61" t="n"/>
      <c r="KY255" s="33" t="inlineStr">
        <is>
          <t>Cash</t>
        </is>
      </c>
      <c r="KZ255" s="41">
        <f>1-SUM(KZ243:KZ253)</f>
        <v/>
      </c>
      <c r="LA255" s="61" t="n">
        <v>0</v>
      </c>
      <c r="LB255" s="61">
        <f>KZ255*LA255</f>
        <v/>
      </c>
      <c r="LC255" s="61" t="n"/>
      <c r="LD255" s="33" t="inlineStr">
        <is>
          <t>Cash</t>
        </is>
      </c>
      <c r="LE255" s="41">
        <f>1-SUM(LE243:LE253)</f>
        <v/>
      </c>
      <c r="LF255" s="61" t="n">
        <v>0</v>
      </c>
      <c r="LG255" s="61">
        <f>LE255*LF255</f>
        <v/>
      </c>
      <c r="LH255" s="61" t="n"/>
      <c r="LI255" s="33" t="inlineStr">
        <is>
          <t>Cash</t>
        </is>
      </c>
      <c r="LJ255" s="41">
        <f>1-SUM(LJ243:LJ253)</f>
        <v/>
      </c>
      <c r="LK255" s="61" t="n">
        <v>0</v>
      </c>
      <c r="LL255" s="61">
        <f>LJ255*LK255</f>
        <v/>
      </c>
      <c r="LM255" s="61" t="n"/>
      <c r="LN255" s="33" t="inlineStr">
        <is>
          <t>Cash</t>
        </is>
      </c>
      <c r="LO255" s="41">
        <f>1-SUM(LO243:LO253)</f>
        <v/>
      </c>
      <c r="LP255" s="61" t="n">
        <v>0</v>
      </c>
      <c r="LQ255" s="61">
        <f>LO255*LP255</f>
        <v/>
      </c>
      <c r="LR255" s="61" t="n"/>
      <c r="LS255" s="33" t="inlineStr">
        <is>
          <t>Cash</t>
        </is>
      </c>
      <c r="LT255" s="41">
        <f>1-SUM(LT243:LT253)</f>
        <v/>
      </c>
      <c r="LU255" s="61" t="n">
        <v>0</v>
      </c>
      <c r="LV255" s="61">
        <f>LT255*LU255</f>
        <v/>
      </c>
      <c r="LW255" s="61" t="n"/>
      <c r="LX255" s="33" t="inlineStr">
        <is>
          <t>Cash</t>
        </is>
      </c>
      <c r="LY255" s="41">
        <f>1-SUM(LY243:LY253)</f>
        <v/>
      </c>
      <c r="LZ255" s="61" t="n">
        <v>0</v>
      </c>
      <c r="MA255" s="61">
        <f>LY255*LZ255</f>
        <v/>
      </c>
      <c r="MB255" s="61" t="n"/>
      <c r="MC255" s="33" t="inlineStr">
        <is>
          <t>Cash</t>
        </is>
      </c>
      <c r="MD255" s="41">
        <f>1-SUM(MD243:MD253)</f>
        <v/>
      </c>
      <c r="ME255" s="61" t="n">
        <v>0</v>
      </c>
      <c r="MF255" s="61">
        <f>MD255*ME255</f>
        <v/>
      </c>
      <c r="MG255" s="61" t="n"/>
      <c r="MH255" s="33" t="inlineStr">
        <is>
          <t>Cash</t>
        </is>
      </c>
      <c r="MI255" s="41" t="n">
        <v>0.02000000000000013</v>
      </c>
      <c r="MJ255" s="61" t="n">
        <v>0</v>
      </c>
      <c r="MK255" s="61">
        <f>MI255*MJ255</f>
        <v/>
      </c>
      <c r="ML255" s="61" t="n"/>
      <c r="MM255" s="33" t="inlineStr">
        <is>
          <t>Cash</t>
        </is>
      </c>
      <c r="MN255" s="41" t="n">
        <v>0.02000000000000013</v>
      </c>
      <c r="MO255" s="61" t="n">
        <v>0</v>
      </c>
      <c r="MP255" s="61">
        <f>MN255*MO255</f>
        <v/>
      </c>
      <c r="MQ255" s="33" t="n"/>
      <c r="MR255" s="33" t="inlineStr">
        <is>
          <t>Cash</t>
        </is>
      </c>
      <c r="MS255" s="41">
        <f>1-SUM(MS243:MS253)</f>
        <v/>
      </c>
      <c r="MT255" s="61" t="n">
        <v>0</v>
      </c>
      <c r="MU255" s="61">
        <f>MS255*MT255</f>
        <v/>
      </c>
      <c r="MV255" s="61" t="n"/>
      <c r="MW255" s="33" t="inlineStr">
        <is>
          <t>Cash</t>
        </is>
      </c>
      <c r="MX255" s="41">
        <f>1-SUM(MX243:MX253)</f>
        <v/>
      </c>
      <c r="MY255" s="61" t="n">
        <v>0</v>
      </c>
      <c r="MZ255" s="61">
        <f>MX255*MY255</f>
        <v/>
      </c>
      <c r="NA255" s="33" t="n"/>
      <c r="NB255" s="33" t="inlineStr">
        <is>
          <t>Cash</t>
        </is>
      </c>
      <c r="NC255" s="41">
        <f>1-SUM(NC243:NC253)</f>
        <v/>
      </c>
      <c r="ND255" s="61" t="n">
        <v>0</v>
      </c>
      <c r="NE255" s="61">
        <f>NC255*ND255</f>
        <v/>
      </c>
      <c r="NF255" s="33" t="n"/>
      <c r="NG255" s="33" t="inlineStr">
        <is>
          <t>Cash</t>
        </is>
      </c>
      <c r="NH255" s="41">
        <f>1-SUM(NH243:NH253)</f>
        <v/>
      </c>
      <c r="NI255" s="61" t="n">
        <v>0</v>
      </c>
      <c r="NJ255" s="61">
        <f>NH255*NI255</f>
        <v/>
      </c>
      <c r="NK255" s="33" t="n"/>
      <c r="NL255" s="33" t="inlineStr">
        <is>
          <t>Cash</t>
        </is>
      </c>
      <c r="NM255" s="41" t="n">
        <v>0.01999999999999991</v>
      </c>
      <c r="NN255" s="61" t="n">
        <v>0</v>
      </c>
      <c r="NO255" s="61">
        <f>NM255*NN255</f>
        <v/>
      </c>
      <c r="NP255" s="33" t="n"/>
      <c r="NQ255" s="33" t="inlineStr">
        <is>
          <t>Cash</t>
        </is>
      </c>
      <c r="NR255" s="41">
        <f>1-SUM(NR243:NR253)</f>
        <v/>
      </c>
      <c r="NS255" s="61" t="n">
        <v>0</v>
      </c>
      <c r="NT255" s="61">
        <f>NR255*NS255</f>
        <v/>
      </c>
      <c r="NU255" s="33" t="n"/>
      <c r="NV255" s="33" t="inlineStr">
        <is>
          <t>Cash</t>
        </is>
      </c>
      <c r="NW255" s="41">
        <f>1-SUM(NW243:NW253)</f>
        <v/>
      </c>
      <c r="NX255" s="61" t="n">
        <v>0</v>
      </c>
      <c r="NY255" s="61">
        <f>NW255*NX255</f>
        <v/>
      </c>
      <c r="NZ255" s="33" t="n"/>
      <c r="OA255" s="33" t="inlineStr">
        <is>
          <t>Cash</t>
        </is>
      </c>
      <c r="OB255" s="41">
        <f>1-SUM(OB243:OB253)</f>
        <v/>
      </c>
      <c r="OC255" s="61" t="n">
        <v>0</v>
      </c>
      <c r="OD255" s="61">
        <f>OB255*OC255</f>
        <v/>
      </c>
      <c r="OE255" s="33" t="n"/>
      <c r="OF255" s="33" t="inlineStr">
        <is>
          <t>Cash</t>
        </is>
      </c>
      <c r="OG255" s="41">
        <f>1-SUM(OG243:OG253)</f>
        <v/>
      </c>
      <c r="OH255" s="61" t="n">
        <v>0</v>
      </c>
      <c r="OI255" s="61">
        <f>OG255*OH255</f>
        <v/>
      </c>
      <c r="OJ255" s="33" t="n"/>
      <c r="OK255" s="33" t="inlineStr">
        <is>
          <t>Cash</t>
        </is>
      </c>
      <c r="OL255" s="41">
        <f>1-SUM(OL243:OL253)</f>
        <v/>
      </c>
      <c r="OM255" s="61" t="n">
        <v>0</v>
      </c>
      <c r="ON255" s="61">
        <f>OL255*OM255</f>
        <v/>
      </c>
      <c r="OO255" s="33" t="n"/>
      <c r="OP255" s="33" t="inlineStr">
        <is>
          <t>Cash</t>
        </is>
      </c>
      <c r="OQ255" s="41">
        <f>1-SUM(OQ243:OQ253)</f>
        <v/>
      </c>
      <c r="OR255" s="61" t="n">
        <v>0</v>
      </c>
      <c r="OS255" s="61">
        <f>OQ255*OR255</f>
        <v/>
      </c>
      <c r="OT255" s="33" t="n"/>
      <c r="OU255" s="33" t="inlineStr">
        <is>
          <t>Cash</t>
        </is>
      </c>
      <c r="OV255" s="41">
        <f>1-SUM(OV243:OV253)</f>
        <v/>
      </c>
      <c r="OW255" s="61" t="n">
        <v>0</v>
      </c>
      <c r="OX255" s="61">
        <f>OV255*OW255</f>
        <v/>
      </c>
      <c r="OY255" s="33" t="n"/>
      <c r="OZ255" s="33" t="inlineStr">
        <is>
          <t>Cash</t>
        </is>
      </c>
      <c r="PA255" s="41">
        <f>1-SUM(PA243:PA253)</f>
        <v/>
      </c>
      <c r="PB255" s="61" t="n">
        <v>0</v>
      </c>
      <c r="PC255" s="61">
        <f>PA255*PB255</f>
        <v/>
      </c>
      <c r="PD255" s="33" t="n"/>
      <c r="PE255" s="33" t="inlineStr">
        <is>
          <t>Cash</t>
        </is>
      </c>
      <c r="PF255" s="41">
        <f>1-SUM(PF243:PF253)</f>
        <v/>
      </c>
      <c r="PG255" s="61" t="n">
        <v>0</v>
      </c>
      <c r="PH255" s="61">
        <f>PF255*PG255</f>
        <v/>
      </c>
      <c r="PI255" s="33" t="n"/>
      <c r="PJ255" s="33" t="inlineStr">
        <is>
          <t>Cash</t>
        </is>
      </c>
      <c r="PK255" s="41">
        <f>1-SUM(PK243:PK253)</f>
        <v/>
      </c>
      <c r="PL255" s="61" t="n">
        <v>0</v>
      </c>
      <c r="PM255" s="61">
        <f>PK255*PL255</f>
        <v/>
      </c>
      <c r="PN255" s="33" t="n"/>
      <c r="PO255" s="33" t="inlineStr">
        <is>
          <t>Cash</t>
        </is>
      </c>
      <c r="PP255" s="41">
        <f>1-SUM(PP243:PP253)</f>
        <v/>
      </c>
      <c r="PQ255" s="61" t="n">
        <v>0</v>
      </c>
      <c r="PR255" s="61">
        <f>PP255*PQ255</f>
        <v/>
      </c>
      <c r="PS255" s="33" t="n"/>
      <c r="PT255" s="33" t="inlineStr">
        <is>
          <t>Cash</t>
        </is>
      </c>
      <c r="PU255" s="41">
        <f>1-SUM(PU243:PU253)</f>
        <v/>
      </c>
      <c r="PV255" s="61" t="n">
        <v>0</v>
      </c>
      <c r="PW255" s="61">
        <f>PU255*PV255</f>
        <v/>
      </c>
      <c r="PX255" s="33" t="n"/>
      <c r="PY255" s="33" t="inlineStr">
        <is>
          <t>Cash</t>
        </is>
      </c>
      <c r="PZ255" s="41">
        <f>1-SUM(PZ243:PZ253)</f>
        <v/>
      </c>
      <c r="QA255" s="61" t="n">
        <v>0</v>
      </c>
      <c r="QB255" s="61">
        <f>PZ255*QA255</f>
        <v/>
      </c>
      <c r="QC255" s="33" t="n"/>
      <c r="QD255" s="33" t="inlineStr">
        <is>
          <t>Cash</t>
        </is>
      </c>
      <c r="QE255" s="41">
        <f>1-SUM(QE243:QE253)</f>
        <v/>
      </c>
      <c r="QF255" s="61" t="n">
        <v>0</v>
      </c>
      <c r="QG255" s="61">
        <f>QE255*QF255</f>
        <v/>
      </c>
      <c r="QH255" s="61" t="n"/>
      <c r="QI255" s="33" t="inlineStr">
        <is>
          <t>Cash</t>
        </is>
      </c>
      <c r="QJ255" s="41" t="n">
        <v>0.02</v>
      </c>
      <c r="QK255" s="61" t="n">
        <v>0</v>
      </c>
      <c r="QL255" s="61">
        <f>QJ255*QK255</f>
        <v/>
      </c>
      <c r="QM255" s="33" t="n"/>
      <c r="QN255" s="33" t="inlineStr">
        <is>
          <t>Cash</t>
        </is>
      </c>
      <c r="QO255" s="41" t="n">
        <v>0.02</v>
      </c>
      <c r="QP255" s="61" t="n">
        <v>0</v>
      </c>
      <c r="QQ255" s="61">
        <f>QO255*QP255</f>
        <v/>
      </c>
      <c r="QR255" s="33" t="n"/>
      <c r="QS255" s="33" t="inlineStr">
        <is>
          <t>Cash</t>
        </is>
      </c>
      <c r="QT255" s="41" t="n">
        <v>0.02</v>
      </c>
      <c r="QU255" s="61" t="n">
        <v>0</v>
      </c>
      <c r="QV255" s="61">
        <f>QT255*QU255</f>
        <v/>
      </c>
      <c r="QW255" s="33" t="n"/>
      <c r="QX255" s="33" t="inlineStr">
        <is>
          <t>Cash</t>
        </is>
      </c>
      <c r="QY255" s="41" t="n">
        <v>0.02</v>
      </c>
      <c r="QZ255" s="61" t="n">
        <v>0</v>
      </c>
      <c r="RA255" s="61">
        <f>QY255*QZ255</f>
        <v/>
      </c>
      <c r="RB255" s="33" t="n"/>
      <c r="RC255" s="33" t="inlineStr">
        <is>
          <t>Cash</t>
        </is>
      </c>
      <c r="RD255" s="41" t="n">
        <v>0.02</v>
      </c>
      <c r="RE255" s="61" t="n">
        <v>0</v>
      </c>
      <c r="RF255" s="61">
        <f>RD255*RE255</f>
        <v/>
      </c>
      <c r="RG255" s="33" t="n"/>
      <c r="RH255" s="33" t="inlineStr">
        <is>
          <t>Cash</t>
        </is>
      </c>
      <c r="RI255" s="41" t="n">
        <v>0.02</v>
      </c>
      <c r="RJ255" s="61" t="n">
        <v>0</v>
      </c>
      <c r="RK255" s="61">
        <f>RI255*RJ255</f>
        <v/>
      </c>
      <c r="RM255" s="208" t="n">
        <v>0.02</v>
      </c>
    </row>
    <row r="256">
      <c r="LT256" s="34" t="n"/>
      <c r="LY256" s="34" t="n"/>
      <c r="MD256" s="34" t="n"/>
      <c r="MI256" s="34" t="n"/>
      <c r="MN256" s="34" t="n"/>
      <c r="MS256" s="34" t="n"/>
      <c r="MX256" s="34" t="n"/>
      <c r="NC256" s="41" t="n"/>
      <c r="NH256" s="41" t="n"/>
      <c r="NM256" s="41" t="n"/>
      <c r="NR256" s="41" t="n"/>
      <c r="NW256" s="41" t="n"/>
      <c r="OB256" s="41" t="n"/>
      <c r="OG256" s="41" t="n"/>
      <c r="OL256" s="41" t="n"/>
      <c r="OQ256" s="41" t="n"/>
      <c r="OV256" s="41" t="n"/>
      <c r="PF256" s="41" t="n"/>
      <c r="PK256" s="41" t="n"/>
      <c r="PP256" s="41" t="n"/>
      <c r="PU256" s="41" t="n"/>
      <c r="PZ256" s="41" t="n"/>
      <c r="QE256" s="41" t="n"/>
      <c r="QJ256" s="41" t="n"/>
      <c r="QO256" s="41" t="n"/>
      <c r="QT256" s="41" t="n"/>
      <c r="QY256" s="41" t="n"/>
      <c r="RD256" s="41" t="n"/>
      <c r="RI256" s="41" t="n"/>
    </row>
    <row r="257">
      <c r="BN257" s="33" t="inlineStr">
        <is>
          <t>Total</t>
        </is>
      </c>
      <c r="BO257" s="48">
        <f>SUM(BO243:BO256)</f>
        <v/>
      </c>
      <c r="BP257" s="33" t="n"/>
      <c r="BQ257" s="46">
        <f>SUM(BQ243:BQ255)</f>
        <v/>
      </c>
      <c r="BR257" s="46" t="n"/>
      <c r="BS257" s="33" t="inlineStr">
        <is>
          <t>Total</t>
        </is>
      </c>
      <c r="BT257" s="48">
        <f>SUM(BT243:BT256)</f>
        <v/>
      </c>
      <c r="BU257" s="33" t="n"/>
      <c r="BV257" s="46">
        <f>SUM(BV243:BV255)</f>
        <v/>
      </c>
      <c r="BW257" s="46" t="n"/>
      <c r="BX257" s="33" t="inlineStr">
        <is>
          <t>Total</t>
        </is>
      </c>
      <c r="BY257" s="48">
        <f>SUM(BY243:BY256)</f>
        <v/>
      </c>
      <c r="BZ257" s="33" t="n"/>
      <c r="CA257" s="46">
        <f>SUM(CA243:CA255)</f>
        <v/>
      </c>
      <c r="CB257" s="46" t="n"/>
      <c r="CC257" s="33" t="inlineStr">
        <is>
          <t>Total</t>
        </is>
      </c>
      <c r="CD257" s="48">
        <f>SUM(CD243:CD256)</f>
        <v/>
      </c>
      <c r="CE257" s="33" t="n"/>
      <c r="CF257" s="46">
        <f>SUM(CF243:CF255)</f>
        <v/>
      </c>
      <c r="CG257" s="46" t="n"/>
      <c r="CH257" s="33" t="inlineStr">
        <is>
          <t>Total</t>
        </is>
      </c>
      <c r="CI257" s="48">
        <f>SUM(CI243:CI256)</f>
        <v/>
      </c>
      <c r="CJ257" s="33" t="n"/>
      <c r="CK257" s="46">
        <f>SUM(CK243:CK255)</f>
        <v/>
      </c>
      <c r="CL257" s="46" t="n"/>
      <c r="CM257" s="33" t="inlineStr">
        <is>
          <t>Total</t>
        </is>
      </c>
      <c r="CN257" s="48">
        <f>SUM(CN243:CN256)</f>
        <v/>
      </c>
      <c r="CO257" s="33" t="n"/>
      <c r="CP257" s="46">
        <f>SUM(CP243:CP255)</f>
        <v/>
      </c>
      <c r="CQ257" s="46" t="n"/>
      <c r="CR257" s="33" t="inlineStr">
        <is>
          <t>Total</t>
        </is>
      </c>
      <c r="CS257" s="48">
        <f>SUM(CS243:CS256)</f>
        <v/>
      </c>
      <c r="CT257" s="33" t="n"/>
      <c r="CU257" s="46">
        <f>SUM(CU243:CU255)</f>
        <v/>
      </c>
      <c r="CV257" s="46" t="n"/>
      <c r="CW257" s="33" t="inlineStr">
        <is>
          <t>Total</t>
        </is>
      </c>
      <c r="CX257" s="48">
        <f>SUM(CX243:CX256)</f>
        <v/>
      </c>
      <c r="CY257" s="33" t="n"/>
      <c r="CZ257" s="46">
        <f>SUM(CZ243:CZ255)</f>
        <v/>
      </c>
      <c r="DA257" s="46" t="n"/>
      <c r="DB257" s="33" t="inlineStr">
        <is>
          <t>Total</t>
        </is>
      </c>
      <c r="DC257" s="48">
        <f>SUM(DC243:DC256)</f>
        <v/>
      </c>
      <c r="DD257" s="33" t="n"/>
      <c r="DE257" s="46">
        <f>SUM(DE243:DE255)</f>
        <v/>
      </c>
      <c r="DF257" s="46" t="n"/>
      <c r="DG257" s="33" t="inlineStr">
        <is>
          <t>Total</t>
        </is>
      </c>
      <c r="DH257" s="48">
        <f>SUM(DH243:DH256)</f>
        <v/>
      </c>
      <c r="DI257" s="33" t="n"/>
      <c r="DJ257" s="46">
        <f>SUM(DJ243:DJ255)</f>
        <v/>
      </c>
      <c r="DK257" s="46" t="n"/>
      <c r="DL257" s="33" t="inlineStr">
        <is>
          <t>Total</t>
        </is>
      </c>
      <c r="DM257" s="48">
        <f>SUM(DM243:DM256)</f>
        <v/>
      </c>
      <c r="DN257" s="33" t="n"/>
      <c r="DO257" s="46">
        <f>SUM(DO243:DO255)</f>
        <v/>
      </c>
      <c r="DP257" s="46" t="n"/>
      <c r="DQ257" s="33" t="inlineStr">
        <is>
          <t>Total</t>
        </is>
      </c>
      <c r="DR257" s="48">
        <f>SUM(DR243:DR256)</f>
        <v/>
      </c>
      <c r="DS257" s="33" t="n"/>
      <c r="DT257" s="46">
        <f>SUM(DT243:DT255)</f>
        <v/>
      </c>
      <c r="DU257" s="46" t="n"/>
      <c r="DV257" s="33" t="inlineStr">
        <is>
          <t>Total</t>
        </is>
      </c>
      <c r="DW257" s="48">
        <f>SUM(DW243:DW256)</f>
        <v/>
      </c>
      <c r="DX257" s="33" t="n"/>
      <c r="DY257" s="46">
        <f>SUM(DY243:DY255)</f>
        <v/>
      </c>
      <c r="DZ257" s="46" t="n"/>
      <c r="EA257" s="33" t="inlineStr">
        <is>
          <t>Total</t>
        </is>
      </c>
      <c r="EB257" s="48">
        <f>SUM(EB243:EB256)</f>
        <v/>
      </c>
      <c r="EC257" s="33" t="n"/>
      <c r="ED257" s="46">
        <f>SUM(ED243:ED255)</f>
        <v/>
      </c>
      <c r="EE257" s="46" t="n"/>
      <c r="EF257" s="33" t="inlineStr">
        <is>
          <t>Total</t>
        </is>
      </c>
      <c r="EG257" s="48">
        <f>SUM(EG243:EG256)</f>
        <v/>
      </c>
      <c r="EH257" s="33" t="n"/>
      <c r="EI257" s="46">
        <f>SUM(EI243:EI255)</f>
        <v/>
      </c>
      <c r="EJ257" s="46" t="n"/>
      <c r="EK257" s="33" t="inlineStr">
        <is>
          <t>Total</t>
        </is>
      </c>
      <c r="EL257" s="48">
        <f>SUM(EL243:EL256)</f>
        <v/>
      </c>
      <c r="EM257" s="33" t="n"/>
      <c r="EN257" s="46">
        <f>SUM(EN243:EN255)</f>
        <v/>
      </c>
      <c r="EO257" s="46" t="n"/>
      <c r="EP257" s="33" t="inlineStr">
        <is>
          <t>Total</t>
        </is>
      </c>
      <c r="EQ257" s="48">
        <f>SUM(EQ243:EQ256)</f>
        <v/>
      </c>
      <c r="ER257" s="33" t="n"/>
      <c r="ES257" s="46">
        <f>SUM(ES243:ES255)</f>
        <v/>
      </c>
      <c r="ET257" s="46" t="n"/>
      <c r="EU257" s="33" t="inlineStr">
        <is>
          <t>Total</t>
        </is>
      </c>
      <c r="EV257" s="48">
        <f>SUM(EV243:EV256)</f>
        <v/>
      </c>
      <c r="EW257" s="33" t="n"/>
      <c r="EX257" s="46">
        <f>SUM(EX243:EX255)</f>
        <v/>
      </c>
      <c r="EY257" s="46" t="n"/>
      <c r="EZ257" s="33" t="inlineStr">
        <is>
          <t>Total</t>
        </is>
      </c>
      <c r="FA257" s="48">
        <f>SUM(FA243:FA256)</f>
        <v/>
      </c>
      <c r="FB257" s="33" t="n"/>
      <c r="FC257" s="46">
        <f>SUM(FC243:FC255)</f>
        <v/>
      </c>
      <c r="FD257" s="46" t="n"/>
      <c r="FE257" s="33" t="inlineStr">
        <is>
          <t>Total</t>
        </is>
      </c>
      <c r="FF257" s="48">
        <f>SUM(FF243:FF256)</f>
        <v/>
      </c>
      <c r="FG257" s="33" t="n"/>
      <c r="FH257" s="46">
        <f>SUM(FH243:FH255)</f>
        <v/>
      </c>
      <c r="FI257" s="46" t="n"/>
      <c r="FJ257" s="33" t="inlineStr">
        <is>
          <t>Total</t>
        </is>
      </c>
      <c r="FK257" s="48">
        <f>SUM(FK243:FK256)</f>
        <v/>
      </c>
      <c r="FL257" s="33" t="n"/>
      <c r="FM257" s="46">
        <f>SUM(FM243:FM255)</f>
        <v/>
      </c>
      <c r="FN257" s="46" t="n"/>
      <c r="FO257" s="33" t="inlineStr">
        <is>
          <t>Total</t>
        </is>
      </c>
      <c r="FP257" s="48">
        <f>SUM(FP243:FP256)</f>
        <v/>
      </c>
      <c r="FQ257" s="33" t="n"/>
      <c r="FR257" s="46">
        <f>SUM(FR243:FR255)</f>
        <v/>
      </c>
      <c r="FS257" s="46" t="n"/>
      <c r="FT257" s="33" t="inlineStr">
        <is>
          <t>Total</t>
        </is>
      </c>
      <c r="FU257" s="48">
        <f>SUM(FU243:FU256)</f>
        <v/>
      </c>
      <c r="FV257" s="33" t="n"/>
      <c r="FW257" s="46">
        <f>SUM(FW243:FW255)</f>
        <v/>
      </c>
      <c r="FX257" s="46" t="n"/>
      <c r="FY257" s="33" t="inlineStr">
        <is>
          <t>Total</t>
        </is>
      </c>
      <c r="FZ257" s="53">
        <f>SUM(FZ243:FZ256)</f>
        <v/>
      </c>
      <c r="GA257" s="33" t="n"/>
      <c r="GB257" s="46">
        <f>SUM(GB243:GB255)</f>
        <v/>
      </c>
      <c r="GC257" s="46" t="n"/>
      <c r="GD257" s="33" t="inlineStr">
        <is>
          <t>Total</t>
        </is>
      </c>
      <c r="GE257" s="53">
        <f>SUM(GE243:GE256)</f>
        <v/>
      </c>
      <c r="GF257" s="33" t="n"/>
      <c r="GG257" s="46">
        <f>SUM(GG243:GG255)</f>
        <v/>
      </c>
      <c r="GH257" s="46" t="n"/>
      <c r="GI257" s="33" t="inlineStr">
        <is>
          <t>Total</t>
        </is>
      </c>
      <c r="GJ257" s="53">
        <f>SUM(GJ243:GJ256)</f>
        <v/>
      </c>
      <c r="GK257" s="33" t="n"/>
      <c r="GL257" s="46">
        <f>SUM(GL243:GL255)</f>
        <v/>
      </c>
      <c r="GM257" s="46" t="n"/>
      <c r="GN257" s="33" t="inlineStr">
        <is>
          <t>Total</t>
        </is>
      </c>
      <c r="GO257" s="53">
        <f>SUM(GO243:GO256)</f>
        <v/>
      </c>
      <c r="GP257" s="33" t="n"/>
      <c r="GQ257" s="46">
        <f>SUM(GQ243:GQ255)</f>
        <v/>
      </c>
      <c r="GR257" s="46" t="n"/>
      <c r="GS257" s="33" t="inlineStr">
        <is>
          <t>Total</t>
        </is>
      </c>
      <c r="GT257" s="53">
        <f>SUM(GT243:GT256)</f>
        <v/>
      </c>
      <c r="GU257" s="33" t="n"/>
      <c r="GV257" s="46">
        <f>SUM(GV243:GV255)</f>
        <v/>
      </c>
      <c r="GW257" s="46" t="n"/>
      <c r="GX257" s="33" t="inlineStr">
        <is>
          <t>Total</t>
        </is>
      </c>
      <c r="GY257" s="53">
        <f>SUM(GY243:GY256)</f>
        <v/>
      </c>
      <c r="GZ257" s="33" t="n"/>
      <c r="HA257" s="46">
        <f>SUM(HA243:HA255)</f>
        <v/>
      </c>
      <c r="HB257" s="46" t="n"/>
      <c r="HC257" s="33" t="inlineStr">
        <is>
          <t>Total</t>
        </is>
      </c>
      <c r="HD257" s="53">
        <f>SUM(HD243:HD256)</f>
        <v/>
      </c>
      <c r="HE257" s="33" t="n"/>
      <c r="HF257" s="46">
        <f>SUM(HF243:HF255)</f>
        <v/>
      </c>
      <c r="HG257" s="46" t="n"/>
      <c r="HH257" s="33" t="inlineStr">
        <is>
          <t>Total</t>
        </is>
      </c>
      <c r="HI257" s="53">
        <f>SUM(HI243:HI256)</f>
        <v/>
      </c>
      <c r="HJ257" s="33" t="n"/>
      <c r="HK257" s="46">
        <f>SUM(HK243:HK255)</f>
        <v/>
      </c>
      <c r="HL257" s="46" t="n"/>
      <c r="HM257" s="33" t="inlineStr">
        <is>
          <t>Total</t>
        </is>
      </c>
      <c r="HN257" s="53">
        <f>SUM(HN243:HN256)</f>
        <v/>
      </c>
      <c r="HO257" s="33" t="n"/>
      <c r="HP257" s="46">
        <f>SUM(HP243:HP255)</f>
        <v/>
      </c>
      <c r="HQ257" s="46" t="n"/>
      <c r="HR257" s="33" t="inlineStr">
        <is>
          <t>Total</t>
        </is>
      </c>
      <c r="HS257" s="53">
        <f>SUM(HS243:HS256)</f>
        <v/>
      </c>
      <c r="HT257" s="33" t="n"/>
      <c r="HU257" s="46">
        <f>SUM(HU243:HU255)</f>
        <v/>
      </c>
      <c r="HV257" s="46" t="n"/>
      <c r="HW257" s="33" t="inlineStr">
        <is>
          <t>Total</t>
        </is>
      </c>
      <c r="HX257" s="53">
        <f>SUM(HX243:HX256)</f>
        <v/>
      </c>
      <c r="HY257" s="33" t="n"/>
      <c r="HZ257" s="46">
        <f>SUM(HZ243:HZ255)</f>
        <v/>
      </c>
      <c r="IA257" s="46" t="n"/>
      <c r="IB257" s="33" t="inlineStr">
        <is>
          <t>Total</t>
        </is>
      </c>
      <c r="IC257" s="53">
        <f>SUM(IC243:IC256)</f>
        <v/>
      </c>
      <c r="ID257" s="33" t="n"/>
      <c r="IE257" s="46">
        <f>SUM(IE243:IE255)</f>
        <v/>
      </c>
      <c r="IF257" s="46" t="n"/>
      <c r="IG257" s="33" t="inlineStr">
        <is>
          <t>Total</t>
        </is>
      </c>
      <c r="IH257" s="53">
        <f>SUM(IH243:IH256)</f>
        <v/>
      </c>
      <c r="II257" s="33" t="n"/>
      <c r="IJ257" s="46">
        <f>SUM(IJ243:IJ255)</f>
        <v/>
      </c>
      <c r="IK257" s="46" t="n"/>
      <c r="IL257" s="33" t="inlineStr">
        <is>
          <t>Total</t>
        </is>
      </c>
      <c r="IM257" s="53">
        <f>SUM(IM243:IM256)</f>
        <v/>
      </c>
      <c r="IN257" s="33" t="n"/>
      <c r="IO257" s="46">
        <f>SUM(IO243:IO255)</f>
        <v/>
      </c>
      <c r="IP257" s="46" t="n"/>
      <c r="IQ257" s="33" t="inlineStr">
        <is>
          <t>Total</t>
        </is>
      </c>
      <c r="IR257" s="53">
        <f>SUM(IR243:IR256)</f>
        <v/>
      </c>
      <c r="IS257" s="33" t="n"/>
      <c r="IT257" s="46">
        <f>SUM(IT243:IT255)</f>
        <v/>
      </c>
      <c r="IU257" s="46" t="n"/>
      <c r="IV257" s="33" t="inlineStr">
        <is>
          <t>Total</t>
        </is>
      </c>
      <c r="IW257" s="53">
        <f>SUM(IW243:IW256)</f>
        <v/>
      </c>
      <c r="IX257" s="33" t="n"/>
      <c r="IY257" s="46">
        <f>SUM(IY243:IY255)</f>
        <v/>
      </c>
      <c r="IZ257" s="46" t="n"/>
      <c r="JA257" s="33" t="inlineStr">
        <is>
          <t>Total</t>
        </is>
      </c>
      <c r="JB257" s="53">
        <f>SUM(JB243:JB256)</f>
        <v/>
      </c>
      <c r="JC257" s="33" t="n"/>
      <c r="JD257" s="46">
        <f>SUM(JD243:JD255)</f>
        <v/>
      </c>
      <c r="JE257" s="46" t="n"/>
      <c r="JF257" s="33" t="inlineStr">
        <is>
          <t>Total</t>
        </is>
      </c>
      <c r="JG257" s="53">
        <f>SUM(JG243:JG256)</f>
        <v/>
      </c>
      <c r="JH257" s="33" t="n"/>
      <c r="JI257" s="46">
        <f>SUM(JI243:JI255)</f>
        <v/>
      </c>
      <c r="JJ257" s="46" t="n"/>
      <c r="JK257" s="33" t="inlineStr">
        <is>
          <t>Total</t>
        </is>
      </c>
      <c r="JL257" s="53">
        <f>SUM(JL243:JL256)</f>
        <v/>
      </c>
      <c r="JM257" s="33" t="n"/>
      <c r="JN257" s="46">
        <f>SUM(JN243:JN255)</f>
        <v/>
      </c>
      <c r="JO257" s="46" t="n"/>
      <c r="JP257" s="33" t="inlineStr">
        <is>
          <t>Total</t>
        </is>
      </c>
      <c r="JQ257" s="53">
        <f>SUM(JQ243:JQ256)</f>
        <v/>
      </c>
      <c r="JR257" s="33" t="n"/>
      <c r="JS257" s="46">
        <f>SUM(JS243:JS255)</f>
        <v/>
      </c>
      <c r="JT257" s="46" t="n"/>
      <c r="JU257" s="33" t="inlineStr">
        <is>
          <t>Total</t>
        </is>
      </c>
      <c r="JV257" s="53">
        <f>SUM(JV243:JV256)</f>
        <v/>
      </c>
      <c r="JW257" s="33" t="n"/>
      <c r="JX257" s="46">
        <f>SUM(JX243:JX255)</f>
        <v/>
      </c>
      <c r="JY257" s="46" t="n"/>
      <c r="JZ257" s="33" t="inlineStr">
        <is>
          <t>Total</t>
        </is>
      </c>
      <c r="KA257" s="53">
        <f>SUM(KA243:KA256)</f>
        <v/>
      </c>
      <c r="KB257" s="33" t="n"/>
      <c r="KC257" s="46">
        <f>SUM(KC243:KC255)</f>
        <v/>
      </c>
      <c r="KD257" s="46" t="n"/>
      <c r="KE257" s="33" t="inlineStr">
        <is>
          <t>Total</t>
        </is>
      </c>
      <c r="KF257" s="53">
        <f>SUM(KF243:KF256)</f>
        <v/>
      </c>
      <c r="KG257" s="33" t="n"/>
      <c r="KH257" s="46">
        <f>SUM(KH243:KH255)</f>
        <v/>
      </c>
      <c r="KI257" s="46" t="n"/>
      <c r="KJ257" s="33" t="inlineStr">
        <is>
          <t>Total</t>
        </is>
      </c>
      <c r="KK257" s="53">
        <f>SUM(KK243:KK256)</f>
        <v/>
      </c>
      <c r="KL257" s="33" t="n"/>
      <c r="KM257" s="46">
        <f>SUM(KM243:KM255)</f>
        <v/>
      </c>
      <c r="KN257" s="46" t="n"/>
      <c r="KO257" s="33" t="inlineStr">
        <is>
          <t>Total</t>
        </is>
      </c>
      <c r="KP257" s="53">
        <f>SUM(KP243:KP256)</f>
        <v/>
      </c>
      <c r="KQ257" s="33" t="n"/>
      <c r="KR257" s="46">
        <f>SUM(KR243:KR255)</f>
        <v/>
      </c>
      <c r="KS257" s="46" t="n"/>
      <c r="KT257" s="33" t="inlineStr">
        <is>
          <t>Total</t>
        </is>
      </c>
      <c r="KU257" s="53">
        <f>SUM(KU243:KU256)</f>
        <v/>
      </c>
      <c r="KV257" s="33" t="n"/>
      <c r="KW257" s="46">
        <f>SUM(KW243:KW255)</f>
        <v/>
      </c>
      <c r="KX257" s="46" t="n"/>
      <c r="KY257" s="33" t="inlineStr">
        <is>
          <t>Total</t>
        </is>
      </c>
      <c r="KZ257" s="53">
        <f>SUM(KZ243:KZ256)</f>
        <v/>
      </c>
      <c r="LA257" s="33" t="n"/>
      <c r="LB257" s="46">
        <f>SUM(LB243:LB255)</f>
        <v/>
      </c>
      <c r="LC257" s="46" t="n"/>
      <c r="LD257" s="33" t="inlineStr">
        <is>
          <t>Total</t>
        </is>
      </c>
      <c r="LE257" s="53">
        <f>SUM(LE243:LE256)</f>
        <v/>
      </c>
      <c r="LF257" s="33" t="n"/>
      <c r="LG257" s="46">
        <f>SUM(LG243:LG255)</f>
        <v/>
      </c>
      <c r="LH257" s="46" t="n"/>
      <c r="LI257" s="33" t="inlineStr">
        <is>
          <t>Total</t>
        </is>
      </c>
      <c r="LJ257" s="53">
        <f>SUM(LJ243:LJ256)</f>
        <v/>
      </c>
      <c r="LK257" s="33" t="n"/>
      <c r="LL257" s="46">
        <f>SUM(LL243:LL255)</f>
        <v/>
      </c>
      <c r="LM257" s="46" t="n"/>
      <c r="LN257" s="33" t="inlineStr">
        <is>
          <t>Total</t>
        </is>
      </c>
      <c r="LO257" s="53">
        <f>SUM(LO243:LO256)</f>
        <v/>
      </c>
      <c r="LP257" s="33" t="n"/>
      <c r="LQ257" s="46">
        <f>SUM(LQ243:LQ255)</f>
        <v/>
      </c>
      <c r="LR257" s="46" t="n"/>
      <c r="LS257" s="33" t="inlineStr">
        <is>
          <t>Total</t>
        </is>
      </c>
      <c r="LT257" s="53">
        <f>SUM(LT243:LT256)</f>
        <v/>
      </c>
      <c r="LU257" s="33" t="n"/>
      <c r="LV257" s="46">
        <f>SUM(LV243:LV255)</f>
        <v/>
      </c>
      <c r="LW257" s="46" t="n"/>
      <c r="LX257" s="33" t="inlineStr">
        <is>
          <t>Total</t>
        </is>
      </c>
      <c r="LY257" s="53">
        <f>SUM(LY243:LY256)</f>
        <v/>
      </c>
      <c r="LZ257" s="33" t="n"/>
      <c r="MA257" s="46">
        <f>SUM(MA243:MA255)</f>
        <v/>
      </c>
      <c r="MB257" s="46" t="n"/>
      <c r="MC257" s="33" t="inlineStr">
        <is>
          <t>Total</t>
        </is>
      </c>
      <c r="MD257" s="53">
        <f>SUM(MD243:MD256)</f>
        <v/>
      </c>
      <c r="ME257" s="33" t="n"/>
      <c r="MF257" s="46">
        <f>SUM(MF243:MF255)</f>
        <v/>
      </c>
      <c r="MG257" s="46" t="n"/>
      <c r="MH257" s="33" t="inlineStr">
        <is>
          <t>Total</t>
        </is>
      </c>
      <c r="MI257" s="53" t="n">
        <v>1</v>
      </c>
      <c r="MJ257" s="33" t="n"/>
      <c r="MK257" s="46">
        <f>SUM(MK243:MK255)</f>
        <v/>
      </c>
      <c r="ML257" s="46" t="n"/>
      <c r="MM257" s="33" t="inlineStr">
        <is>
          <t>Total</t>
        </is>
      </c>
      <c r="MN257" s="53" t="n">
        <v>1</v>
      </c>
      <c r="MO257" s="33" t="n"/>
      <c r="MP257" s="46">
        <f>SUM(MP243:MP255)</f>
        <v/>
      </c>
      <c r="MQ257" s="33" t="n"/>
      <c r="MR257" s="33" t="inlineStr">
        <is>
          <t>Total</t>
        </is>
      </c>
      <c r="MS257" s="53">
        <f>SUM(MS243:MS256)</f>
        <v/>
      </c>
      <c r="MT257" s="33" t="n"/>
      <c r="MU257" s="46">
        <f>SUM(MU243:MU255)</f>
        <v/>
      </c>
      <c r="MV257" s="46" t="n"/>
      <c r="MW257" s="33" t="inlineStr">
        <is>
          <t>Total</t>
        </is>
      </c>
      <c r="MX257" s="53">
        <f>SUM(MX243:MX256)</f>
        <v/>
      </c>
      <c r="MY257" s="33" t="n"/>
      <c r="MZ257" s="46">
        <f>SUM(MZ243:MZ255)</f>
        <v/>
      </c>
      <c r="NA257" s="33" t="n"/>
      <c r="NB257" s="33" t="inlineStr">
        <is>
          <t>Total</t>
        </is>
      </c>
      <c r="NC257" s="41">
        <f>SUM(NC243:NC256)</f>
        <v/>
      </c>
      <c r="ND257" s="33" t="n"/>
      <c r="NE257" s="46">
        <f>SUM(NE243:NE255)</f>
        <v/>
      </c>
      <c r="NF257" s="33" t="n"/>
      <c r="NG257" s="33" t="inlineStr">
        <is>
          <t>Total</t>
        </is>
      </c>
      <c r="NH257" s="41">
        <f>SUM(NH243:NH256)</f>
        <v/>
      </c>
      <c r="NI257" s="33" t="n"/>
      <c r="NJ257" s="46">
        <f>SUM(NJ243:NJ255)</f>
        <v/>
      </c>
      <c r="NK257" s="33" t="n"/>
      <c r="NL257" s="33" t="inlineStr">
        <is>
          <t>Total</t>
        </is>
      </c>
      <c r="NM257" s="41" t="n">
        <v>1</v>
      </c>
      <c r="NN257" s="33" t="n"/>
      <c r="NO257" s="46">
        <f>SUM(NO243:NO255)</f>
        <v/>
      </c>
      <c r="NP257" s="33" t="n"/>
      <c r="NQ257" s="33" t="inlineStr">
        <is>
          <t>Total</t>
        </is>
      </c>
      <c r="NR257" s="41">
        <f>SUM(NR243:NR256)</f>
        <v/>
      </c>
      <c r="NS257" s="33" t="n"/>
      <c r="NT257" s="46">
        <f>SUM(NT243:NT255)</f>
        <v/>
      </c>
      <c r="NU257" s="33" t="n"/>
      <c r="NV257" s="33" t="inlineStr">
        <is>
          <t>Total</t>
        </is>
      </c>
      <c r="NW257" s="41">
        <f>SUM(NW243:NW256)</f>
        <v/>
      </c>
      <c r="NX257" s="33" t="n"/>
      <c r="NY257" s="46">
        <f>SUM(NY243:NY255)</f>
        <v/>
      </c>
      <c r="NZ257" s="33" t="n"/>
      <c r="OA257" s="33" t="inlineStr">
        <is>
          <t>Total</t>
        </is>
      </c>
      <c r="OB257" s="41">
        <f>SUM(OB243:OB256)</f>
        <v/>
      </c>
      <c r="OC257" s="33" t="n"/>
      <c r="OD257" s="46">
        <f>SUM(OD243:OD255)</f>
        <v/>
      </c>
      <c r="OE257" s="33" t="n"/>
      <c r="OF257" s="33" t="inlineStr">
        <is>
          <t>Total</t>
        </is>
      </c>
      <c r="OG257" s="41">
        <f>SUM(OG243:OG256)</f>
        <v/>
      </c>
      <c r="OH257" s="33" t="n"/>
      <c r="OI257" s="46">
        <f>SUM(OI243:OI255)</f>
        <v/>
      </c>
      <c r="OJ257" s="33" t="n"/>
      <c r="OK257" s="33" t="inlineStr">
        <is>
          <t>Total</t>
        </is>
      </c>
      <c r="OL257" s="41">
        <f>SUM(OL243:OL256)</f>
        <v/>
      </c>
      <c r="OM257" s="33" t="n"/>
      <c r="ON257" s="46">
        <f>SUM(ON243:ON255)</f>
        <v/>
      </c>
      <c r="OO257" s="33" t="n"/>
      <c r="OP257" s="33" t="inlineStr">
        <is>
          <t>Total</t>
        </is>
      </c>
      <c r="OQ257" s="41">
        <f>SUM(OQ243:OQ256)</f>
        <v/>
      </c>
      <c r="OR257" s="33" t="n"/>
      <c r="OS257" s="46">
        <f>SUM(OS243:OS255)</f>
        <v/>
      </c>
      <c r="OT257" s="33" t="n"/>
      <c r="OU257" s="33" t="inlineStr">
        <is>
          <t>Total</t>
        </is>
      </c>
      <c r="OV257" s="41">
        <f>SUM(OV243:OV256)</f>
        <v/>
      </c>
      <c r="OW257" s="33" t="n"/>
      <c r="OX257" s="46">
        <f>SUM(OX243:OX255)</f>
        <v/>
      </c>
      <c r="OY257" s="33" t="n"/>
      <c r="OZ257" s="33" t="inlineStr">
        <is>
          <t>Total</t>
        </is>
      </c>
      <c r="PA257" s="41">
        <f>SUM(PA243:PA256)</f>
        <v/>
      </c>
      <c r="PB257" s="33" t="n"/>
      <c r="PC257" s="46">
        <f>SUM(PC243:PC255)</f>
        <v/>
      </c>
      <c r="PD257" s="33" t="n"/>
      <c r="PE257" s="33" t="inlineStr">
        <is>
          <t>Total</t>
        </is>
      </c>
      <c r="PF257" s="41">
        <f>SUM(PF243:PF256)</f>
        <v/>
      </c>
      <c r="PG257" s="33" t="n"/>
      <c r="PH257" s="46">
        <f>SUM(PH243:PH255)</f>
        <v/>
      </c>
      <c r="PI257" s="33" t="n"/>
      <c r="PJ257" s="33" t="inlineStr">
        <is>
          <t>Total</t>
        </is>
      </c>
      <c r="PK257" s="41">
        <f>SUM(PK243:PK256)</f>
        <v/>
      </c>
      <c r="PL257" s="33" t="n"/>
      <c r="PM257" s="46">
        <f>SUM(PM243:PM255)</f>
        <v/>
      </c>
      <c r="PN257" s="33" t="n"/>
      <c r="PO257" s="33" t="inlineStr">
        <is>
          <t>Total</t>
        </is>
      </c>
      <c r="PP257" s="41">
        <f>SUM(PP243:PP256)</f>
        <v/>
      </c>
      <c r="PQ257" s="33" t="n"/>
      <c r="PR257" s="46">
        <f>SUM(PR243:PR255)</f>
        <v/>
      </c>
      <c r="PS257" s="33" t="n"/>
      <c r="PT257" s="33" t="inlineStr">
        <is>
          <t>Total</t>
        </is>
      </c>
      <c r="PU257" s="41">
        <f>SUM(PU243:PU256)</f>
        <v/>
      </c>
      <c r="PV257" s="33" t="n"/>
      <c r="PW257" s="46">
        <f>SUM(PW243:PW255)</f>
        <v/>
      </c>
      <c r="PX257" s="33" t="n"/>
      <c r="PY257" s="33" t="inlineStr">
        <is>
          <t>Total</t>
        </is>
      </c>
      <c r="PZ257" s="41">
        <f>SUM(PZ243:PZ256)</f>
        <v/>
      </c>
      <c r="QA257" s="33" t="n"/>
      <c r="QB257" s="46">
        <f>SUM(QB243:QB255)</f>
        <v/>
      </c>
      <c r="QC257" s="33" t="n"/>
      <c r="QD257" s="33" t="inlineStr">
        <is>
          <t>Total</t>
        </is>
      </c>
      <c r="QE257" s="41">
        <f>SUM(QE243:QE256)</f>
        <v/>
      </c>
      <c r="QF257" s="33" t="n"/>
      <c r="QG257" s="46">
        <f>SUM(QG243:QG255)</f>
        <v/>
      </c>
      <c r="QH257" s="46" t="n"/>
      <c r="QI257" s="33" t="inlineStr">
        <is>
          <t>Total</t>
        </is>
      </c>
      <c r="QJ257" s="41">
        <f>SUM(QJ243:QJ256)</f>
        <v/>
      </c>
      <c r="QK257" s="33" t="n"/>
      <c r="QL257" s="46">
        <f>SUM(QL243:QL255)</f>
        <v/>
      </c>
      <c r="QM257" s="33" t="n"/>
      <c r="QN257" s="33" t="inlineStr">
        <is>
          <t>Total</t>
        </is>
      </c>
      <c r="QO257" s="41" t="n">
        <v>1</v>
      </c>
      <c r="QP257" s="33" t="n"/>
      <c r="QQ257" s="46">
        <f>SUM(QQ243:QQ255)</f>
        <v/>
      </c>
      <c r="QR257" s="33" t="n"/>
      <c r="QS257" s="33" t="inlineStr">
        <is>
          <t>Total</t>
        </is>
      </c>
      <c r="QT257" s="41" t="n">
        <v>1</v>
      </c>
      <c r="QU257" s="33" t="n"/>
      <c r="QV257" s="46">
        <f>SUM(QV243:QV255)</f>
        <v/>
      </c>
      <c r="QW257" s="33" t="n"/>
      <c r="QX257" s="33" t="inlineStr">
        <is>
          <t>Total</t>
        </is>
      </c>
      <c r="QY257" s="41" t="n">
        <v>1</v>
      </c>
      <c r="QZ257" s="33" t="n"/>
      <c r="RA257" s="46">
        <f>SUM(RA243:RA255)</f>
        <v/>
      </c>
      <c r="RB257" s="33" t="n"/>
      <c r="RC257" s="33" t="inlineStr">
        <is>
          <t>Total</t>
        </is>
      </c>
      <c r="RD257" s="41" t="n">
        <v>1</v>
      </c>
      <c r="RE257" s="33" t="n"/>
      <c r="RF257" s="46">
        <f>SUM(RF243:RF255)</f>
        <v/>
      </c>
      <c r="RG257" s="33" t="n"/>
      <c r="RH257" s="33" t="inlineStr">
        <is>
          <t>Total</t>
        </is>
      </c>
      <c r="RI257" s="41" t="n">
        <v>1</v>
      </c>
      <c r="RJ257" s="33" t="n"/>
      <c r="RK257" s="46">
        <f>SUM(RK243:RK255)</f>
        <v/>
      </c>
    </row>
    <row r="258">
      <c r="LT258" s="34" t="n"/>
      <c r="LY258" s="34" t="n"/>
      <c r="MD258" s="34" t="n"/>
      <c r="MI258" s="34" t="n"/>
      <c r="MN258" s="34" t="n"/>
      <c r="MS258" s="34" t="n"/>
      <c r="MX258" s="34" t="n"/>
      <c r="NC258" s="41" t="n"/>
      <c r="NH258" s="41" t="n"/>
      <c r="NM258" s="41" t="n"/>
      <c r="NR258" s="41" t="n"/>
      <c r="NW258" s="41" t="n"/>
      <c r="OB258" s="41" t="n"/>
      <c r="OG258" s="41" t="n"/>
      <c r="OL258" s="41" t="n"/>
      <c r="OQ258" s="41" t="n"/>
      <c r="OV258" s="41" t="n"/>
      <c r="PF258" s="41" t="n"/>
      <c r="PK258" s="41" t="n"/>
      <c r="PP258" s="41" t="n"/>
      <c r="PU258" s="41" t="n"/>
      <c r="PZ258" s="41" t="n"/>
      <c r="QE258" s="41" t="n"/>
      <c r="QJ258" s="41" t="n"/>
      <c r="QO258" s="41" t="n"/>
      <c r="QT258" s="41" t="n"/>
      <c r="QY258" s="41" t="n"/>
      <c r="RD258" s="41" t="n"/>
      <c r="RI258" s="41" t="n"/>
    </row>
    <row r="259">
      <c r="BN259" s="33" t="inlineStr">
        <is>
          <t xml:space="preserve">EQ8 S50 Conservative </t>
        </is>
      </c>
      <c r="BO259" s="33" t="n"/>
      <c r="BP259" s="33" t="n"/>
      <c r="BQ259" s="33" t="n"/>
      <c r="BR259" s="33" t="n"/>
      <c r="BS259" s="33" t="inlineStr">
        <is>
          <t xml:space="preserve">EQ8 S50 Conservative </t>
        </is>
      </c>
      <c r="BT259" s="33" t="n"/>
      <c r="BU259" s="33" t="n"/>
      <c r="BV259" s="33" t="n"/>
      <c r="BW259" s="33" t="n"/>
      <c r="BX259" s="33" t="inlineStr">
        <is>
          <t xml:space="preserve">EQ8 S50 Conservative </t>
        </is>
      </c>
      <c r="BY259" s="33" t="n"/>
      <c r="BZ259" s="33" t="n"/>
      <c r="CA259" s="33" t="n"/>
      <c r="CB259" s="33" t="n"/>
      <c r="CC259" s="33" t="inlineStr">
        <is>
          <t xml:space="preserve">EQ8 S50 Conservative </t>
        </is>
      </c>
      <c r="CD259" s="33" t="n"/>
      <c r="CE259" s="33" t="n"/>
      <c r="CF259" s="33" t="n"/>
      <c r="CG259" s="33" t="n"/>
      <c r="CH259" s="33" t="inlineStr">
        <is>
          <t xml:space="preserve">EQ8 S50 Conservative </t>
        </is>
      </c>
      <c r="CI259" s="33" t="n"/>
      <c r="CJ259" s="33" t="n"/>
      <c r="CK259" s="33" t="n"/>
      <c r="CL259" s="33" t="n"/>
      <c r="CM259" s="33" t="inlineStr">
        <is>
          <t xml:space="preserve">EQ8 S50 Conservative </t>
        </is>
      </c>
      <c r="CN259" s="33" t="n"/>
      <c r="CO259" s="33" t="n"/>
      <c r="CP259" s="33" t="n"/>
      <c r="CQ259" s="33" t="n"/>
      <c r="CR259" s="33" t="inlineStr">
        <is>
          <t xml:space="preserve">EQ8 S50 Conservative </t>
        </is>
      </c>
      <c r="CS259" s="33" t="n"/>
      <c r="CT259" s="33" t="n"/>
      <c r="CU259" s="33" t="n"/>
      <c r="CV259" s="33" t="n"/>
      <c r="CW259" s="33" t="inlineStr">
        <is>
          <t xml:space="preserve">EQ8 S50 Conservative </t>
        </is>
      </c>
      <c r="CX259" s="33" t="n"/>
      <c r="CY259" s="33" t="n"/>
      <c r="CZ259" s="33" t="n"/>
      <c r="DA259" s="33" t="n"/>
      <c r="DB259" s="33" t="inlineStr">
        <is>
          <t xml:space="preserve">EQ8 S50 Conservative </t>
        </is>
      </c>
      <c r="DC259" s="33" t="n"/>
      <c r="DD259" s="33" t="n"/>
      <c r="DE259" s="33" t="n"/>
      <c r="DF259" s="33" t="n"/>
      <c r="DG259" s="33" t="inlineStr">
        <is>
          <t xml:space="preserve">EQ8 S50 Conservative </t>
        </is>
      </c>
      <c r="DH259" s="33" t="n"/>
      <c r="DI259" s="33" t="n"/>
      <c r="DJ259" s="33" t="n"/>
      <c r="DK259" s="33" t="n"/>
      <c r="DL259" s="33" t="inlineStr">
        <is>
          <t xml:space="preserve">EQ8 S50 Conservative </t>
        </is>
      </c>
      <c r="DM259" s="33" t="n"/>
      <c r="DN259" s="33" t="n"/>
      <c r="DO259" s="33" t="n"/>
      <c r="DP259" s="33" t="n"/>
      <c r="DQ259" s="33" t="inlineStr">
        <is>
          <t xml:space="preserve">EQ8 S50 Conservative </t>
        </is>
      </c>
      <c r="DR259" s="33" t="n"/>
      <c r="DS259" s="33" t="n"/>
      <c r="DT259" s="33" t="n"/>
      <c r="DU259" s="33" t="n"/>
      <c r="DV259" s="33" t="inlineStr">
        <is>
          <t xml:space="preserve">EQ8 S50 Conservative </t>
        </is>
      </c>
      <c r="DW259" s="33" t="n"/>
      <c r="DX259" s="33" t="n"/>
      <c r="DY259" s="33" t="n"/>
      <c r="DZ259" s="33" t="n"/>
      <c r="EA259" s="33" t="inlineStr">
        <is>
          <t xml:space="preserve">EQ8 S50 Conservative </t>
        </is>
      </c>
      <c r="EB259" s="33" t="n"/>
      <c r="EC259" s="33" t="n"/>
      <c r="ED259" s="33" t="n"/>
      <c r="EE259" s="33" t="n"/>
      <c r="EF259" s="33" t="inlineStr">
        <is>
          <t xml:space="preserve">EQ8 S50 Conservative </t>
        </is>
      </c>
      <c r="EG259" s="33" t="n"/>
      <c r="EH259" s="33" t="n"/>
      <c r="EI259" s="33" t="n"/>
      <c r="EJ259" s="33" t="n"/>
      <c r="EK259" s="33" t="inlineStr">
        <is>
          <t xml:space="preserve">EQ8 S50 Conservative </t>
        </is>
      </c>
      <c r="EL259" s="33" t="n"/>
      <c r="EM259" s="33" t="n"/>
      <c r="EN259" s="33" t="n"/>
      <c r="EO259" s="33" t="n"/>
      <c r="EP259" s="33" t="inlineStr">
        <is>
          <t xml:space="preserve">EQ8 S50 Conservative </t>
        </is>
      </c>
      <c r="EQ259" s="33" t="n"/>
      <c r="ER259" s="33" t="n"/>
      <c r="ES259" s="33" t="n"/>
      <c r="ET259" s="33" t="n"/>
      <c r="EU259" s="33" t="inlineStr">
        <is>
          <t xml:space="preserve">EQ8 S50 Conservative </t>
        </is>
      </c>
      <c r="EV259" s="33" t="n"/>
      <c r="EW259" s="33" t="n"/>
      <c r="EX259" s="33" t="n"/>
      <c r="EY259" s="33" t="n"/>
      <c r="EZ259" s="33" t="inlineStr">
        <is>
          <t xml:space="preserve">EQ8 S50 Conservative </t>
        </is>
      </c>
      <c r="FA259" s="33" t="n"/>
      <c r="FB259" s="33" t="n"/>
      <c r="FC259" s="33" t="n"/>
      <c r="FD259" s="33" t="n"/>
      <c r="FE259" s="33" t="inlineStr">
        <is>
          <t xml:space="preserve">EQ8 S50 Conservative </t>
        </is>
      </c>
      <c r="FF259" s="33" t="n"/>
      <c r="FG259" s="33" t="n"/>
      <c r="FH259" s="33" t="n"/>
      <c r="FI259" s="33" t="n"/>
      <c r="FJ259" s="33" t="inlineStr">
        <is>
          <t xml:space="preserve">EQ8 S50 Conservative </t>
        </is>
      </c>
      <c r="FK259" s="33" t="n"/>
      <c r="FL259" s="33" t="n"/>
      <c r="FM259" s="33" t="n"/>
      <c r="FN259" s="33" t="n"/>
      <c r="FO259" s="33" t="inlineStr">
        <is>
          <t xml:space="preserve">EQ8 S50 Conservative </t>
        </is>
      </c>
      <c r="FP259" s="33" t="n"/>
      <c r="FQ259" s="33" t="n"/>
      <c r="FR259" s="33" t="n"/>
      <c r="FS259" s="33" t="n"/>
      <c r="FT259" s="33" t="inlineStr">
        <is>
          <t xml:space="preserve">EQ8 S50 Conservative </t>
        </is>
      </c>
      <c r="FU259" s="33" t="n"/>
      <c r="FV259" s="33" t="n"/>
      <c r="FW259" s="33" t="n"/>
      <c r="FX259" s="33" t="n"/>
      <c r="FY259" s="33" t="inlineStr">
        <is>
          <t xml:space="preserve">EQ8 S50 Conservative </t>
        </is>
      </c>
      <c r="FZ259" s="34" t="n"/>
      <c r="GA259" s="33" t="n"/>
      <c r="GB259" s="33" t="n"/>
      <c r="GC259" s="33" t="n"/>
      <c r="GD259" s="33" t="inlineStr">
        <is>
          <t xml:space="preserve">EQ8 S50 Conservative </t>
        </is>
      </c>
      <c r="GE259" s="34" t="n"/>
      <c r="GF259" s="33" t="n"/>
      <c r="GG259" s="33" t="n"/>
      <c r="GH259" s="33" t="n"/>
      <c r="GI259" s="33" t="inlineStr">
        <is>
          <t xml:space="preserve">EQ8 S50 Conservative </t>
        </is>
      </c>
      <c r="GJ259" s="34" t="n"/>
      <c r="GK259" s="33" t="n"/>
      <c r="GL259" s="33" t="n"/>
      <c r="GM259" s="33" t="n"/>
      <c r="GN259" s="33" t="inlineStr">
        <is>
          <t xml:space="preserve">EQ8 S50 Conservative </t>
        </is>
      </c>
      <c r="GO259" s="34" t="n"/>
      <c r="GP259" s="33" t="n"/>
      <c r="GQ259" s="33" t="n"/>
      <c r="GR259" s="33" t="n"/>
      <c r="GS259" s="33" t="inlineStr">
        <is>
          <t xml:space="preserve">EQ8 S50 Conservative </t>
        </is>
      </c>
      <c r="GT259" s="34" t="n"/>
      <c r="GU259" s="33" t="n"/>
      <c r="GV259" s="33" t="n"/>
      <c r="GW259" s="33" t="n"/>
      <c r="GX259" s="33" t="inlineStr">
        <is>
          <t xml:space="preserve">EQ8 S50 Conservative </t>
        </is>
      </c>
      <c r="GY259" s="34" t="n"/>
      <c r="GZ259" s="33" t="n"/>
      <c r="HA259" s="33" t="n"/>
      <c r="HB259" s="33" t="n"/>
      <c r="HC259" s="33" t="inlineStr">
        <is>
          <t xml:space="preserve">EQ8 S50 Conservative </t>
        </is>
      </c>
      <c r="HD259" s="34" t="n"/>
      <c r="HE259" s="33" t="n"/>
      <c r="HF259" s="33" t="n"/>
      <c r="HG259" s="33" t="n"/>
      <c r="HH259" s="33" t="inlineStr">
        <is>
          <t xml:space="preserve">EQ8 S50 Conservative </t>
        </is>
      </c>
      <c r="HI259" s="34" t="n"/>
      <c r="HJ259" s="33" t="n"/>
      <c r="HK259" s="33" t="n"/>
      <c r="HL259" s="33" t="n"/>
      <c r="HM259" s="33" t="inlineStr">
        <is>
          <t xml:space="preserve">EQ8 S50 Conservative </t>
        </is>
      </c>
      <c r="HN259" s="34" t="n"/>
      <c r="HO259" s="33" t="n"/>
      <c r="HP259" s="33" t="n"/>
      <c r="HQ259" s="33" t="n"/>
      <c r="HR259" s="33" t="inlineStr">
        <is>
          <t xml:space="preserve">EQ8 S50 Conservative </t>
        </is>
      </c>
      <c r="HS259" s="34" t="n"/>
      <c r="HT259" s="33" t="n"/>
      <c r="HU259" s="33" t="n"/>
      <c r="HV259" s="33" t="n"/>
      <c r="HW259" s="33" t="inlineStr">
        <is>
          <t xml:space="preserve">EQ8 S50 Conservative </t>
        </is>
      </c>
      <c r="HX259" s="34" t="n"/>
      <c r="HY259" s="33" t="n"/>
      <c r="HZ259" s="33" t="n"/>
      <c r="IA259" s="33" t="n"/>
      <c r="IB259" s="33" t="inlineStr">
        <is>
          <t xml:space="preserve">EQ8 S50 Conservative </t>
        </is>
      </c>
      <c r="IC259" s="34" t="n"/>
      <c r="ID259" s="33" t="n"/>
      <c r="IE259" s="33" t="n"/>
      <c r="IF259" s="33" t="n"/>
      <c r="IG259" s="33" t="inlineStr">
        <is>
          <t xml:space="preserve">EQ8 S50 Conservative </t>
        </is>
      </c>
      <c r="IH259" s="34" t="n"/>
      <c r="II259" s="33" t="n"/>
      <c r="IJ259" s="33" t="n"/>
      <c r="IK259" s="33" t="n"/>
      <c r="IL259" s="33" t="inlineStr">
        <is>
          <t xml:space="preserve">EQ8 S50 Conservative </t>
        </is>
      </c>
      <c r="IM259" s="34" t="n"/>
      <c r="IN259" s="33" t="n"/>
      <c r="IO259" s="33" t="n"/>
      <c r="IP259" s="33" t="n"/>
      <c r="IQ259" s="33" t="inlineStr">
        <is>
          <t xml:space="preserve">EQ8 S50 Conservative </t>
        </is>
      </c>
      <c r="IR259" s="34" t="n"/>
      <c r="IS259" s="33" t="n"/>
      <c r="IT259" s="33" t="n"/>
      <c r="IU259" s="33" t="n"/>
      <c r="IV259" s="33" t="inlineStr">
        <is>
          <t xml:space="preserve">EQ8 S50 Conservative </t>
        </is>
      </c>
      <c r="IW259" s="34" t="n"/>
      <c r="IX259" s="33" t="n"/>
      <c r="IY259" s="33" t="n"/>
      <c r="IZ259" s="33" t="n"/>
      <c r="JA259" s="33" t="inlineStr">
        <is>
          <t xml:space="preserve">EQ8 S50 Conservative </t>
        </is>
      </c>
      <c r="JB259" s="34" t="n"/>
      <c r="JC259" s="33" t="n"/>
      <c r="JD259" s="33" t="n"/>
      <c r="JE259" s="33" t="n"/>
      <c r="JF259" s="33" t="inlineStr">
        <is>
          <t xml:space="preserve">EQ8 S50 Conservative </t>
        </is>
      </c>
      <c r="JG259" s="34" t="n"/>
      <c r="JH259" s="33" t="n"/>
      <c r="JI259" s="33" t="n"/>
      <c r="JJ259" s="33" t="n"/>
      <c r="JK259" s="33" t="inlineStr">
        <is>
          <t xml:space="preserve">EQ8 S50 Conservative </t>
        </is>
      </c>
      <c r="JL259" s="34" t="n"/>
      <c r="JM259" s="33" t="n"/>
      <c r="JN259" s="33" t="n"/>
      <c r="JO259" s="33" t="n"/>
      <c r="JP259" s="33" t="inlineStr">
        <is>
          <t xml:space="preserve">EQ8 S50 Conservative </t>
        </is>
      </c>
      <c r="JQ259" s="34" t="n"/>
      <c r="JR259" s="33" t="n"/>
      <c r="JS259" s="33" t="n"/>
      <c r="JT259" s="33" t="n"/>
      <c r="JU259" s="33" t="inlineStr">
        <is>
          <t xml:space="preserve">EQ8 S50 Conservative </t>
        </is>
      </c>
      <c r="JV259" s="34" t="n"/>
      <c r="JW259" s="33" t="n"/>
      <c r="JX259" s="33" t="n"/>
      <c r="JY259" s="33" t="n"/>
      <c r="JZ259" s="33" t="inlineStr">
        <is>
          <t xml:space="preserve">EQ8 S50 Conservative </t>
        </is>
      </c>
      <c r="KA259" s="34" t="n"/>
      <c r="KB259" s="33" t="n"/>
      <c r="KC259" s="33" t="n"/>
      <c r="KD259" s="33" t="n"/>
      <c r="KE259" s="33" t="inlineStr">
        <is>
          <t xml:space="preserve">EQ8 S50 Conservative </t>
        </is>
      </c>
      <c r="KF259" s="34" t="n"/>
      <c r="KG259" s="33" t="n"/>
      <c r="KH259" s="33" t="n"/>
      <c r="KI259" s="33" t="n"/>
      <c r="KJ259" s="33" t="inlineStr">
        <is>
          <t xml:space="preserve">EQ8 S50 Conservative </t>
        </is>
      </c>
      <c r="KK259" s="34" t="n"/>
      <c r="KL259" s="33" t="n"/>
      <c r="KM259" s="33" t="n"/>
      <c r="KN259" s="33" t="n"/>
      <c r="KO259" s="33" t="inlineStr">
        <is>
          <t>Dynamic (S50) Conservative</t>
        </is>
      </c>
      <c r="KP259" s="34" t="n"/>
      <c r="KQ259" s="33" t="n"/>
      <c r="KR259" s="33" t="n"/>
      <c r="KS259" s="33" t="n"/>
      <c r="KT259" s="33" t="inlineStr">
        <is>
          <t>Dynamic (S50) Conservative</t>
        </is>
      </c>
      <c r="KU259" s="34" t="n"/>
      <c r="KV259" s="33" t="n"/>
      <c r="KW259" s="33" t="n"/>
      <c r="KX259" s="33" t="n"/>
      <c r="KY259" s="33" t="inlineStr">
        <is>
          <t>Dynamic (S50) Conservative</t>
        </is>
      </c>
      <c r="KZ259" s="34" t="n"/>
      <c r="LA259" s="33" t="n"/>
      <c r="LB259" s="33" t="n"/>
      <c r="LC259" s="33" t="n"/>
      <c r="LD259" s="33" t="inlineStr">
        <is>
          <t>Dynamic (S50) Conservative</t>
        </is>
      </c>
      <c r="LE259" s="34" t="n"/>
      <c r="LF259" s="33" t="n"/>
      <c r="LG259" s="33" t="n"/>
      <c r="LH259" s="33" t="n"/>
      <c r="LI259" s="33" t="inlineStr">
        <is>
          <t>Dynamic (S50) Conservative</t>
        </is>
      </c>
      <c r="LJ259" s="34" t="n"/>
      <c r="LK259" s="33" t="n"/>
      <c r="LL259" s="33" t="n"/>
      <c r="LM259" s="33" t="n"/>
      <c r="LN259" s="33" t="inlineStr">
        <is>
          <t>Dynamic (S50) Conservative</t>
        </is>
      </c>
      <c r="LO259" s="34" t="n"/>
      <c r="LP259" s="33" t="n"/>
      <c r="LQ259" s="33" t="n"/>
      <c r="LR259" s="33" t="n"/>
      <c r="LS259" s="33" t="inlineStr">
        <is>
          <t>Dynamic (S50) Conservative</t>
        </is>
      </c>
      <c r="LT259" s="34" t="n"/>
      <c r="LU259" s="33" t="n"/>
      <c r="LV259" s="33" t="n"/>
      <c r="LW259" s="33" t="n"/>
      <c r="LX259" s="33" t="inlineStr">
        <is>
          <t>Dynamic (S50) Conservative</t>
        </is>
      </c>
      <c r="LY259" s="34" t="n"/>
      <c r="LZ259" s="33" t="n"/>
      <c r="MA259" s="33" t="n"/>
      <c r="MB259" s="33" t="n"/>
      <c r="MC259" s="33" t="inlineStr">
        <is>
          <t>Dynamic (S50) Conservative</t>
        </is>
      </c>
      <c r="MD259" s="34" t="n"/>
      <c r="ME259" s="33" t="n"/>
      <c r="MF259" s="33" t="n"/>
      <c r="MG259" s="33" t="n"/>
      <c r="MH259" s="33" t="inlineStr">
        <is>
          <t>Dynamic (S50) Conservative</t>
        </is>
      </c>
      <c r="MI259" s="34" t="n"/>
      <c r="MJ259" s="33" t="n"/>
      <c r="MK259" s="33" t="n"/>
      <c r="ML259" s="33" t="n"/>
      <c r="MM259" s="33" t="inlineStr">
        <is>
          <t>Dynamic (S50) Conservative</t>
        </is>
      </c>
      <c r="MN259" s="34" t="n"/>
      <c r="MO259" s="33" t="n"/>
      <c r="MP259" s="33" t="n"/>
      <c r="MQ259" s="33" t="n"/>
      <c r="MR259" s="33" t="inlineStr">
        <is>
          <t>Dynamic (S50) Conservative</t>
        </is>
      </c>
      <c r="MS259" s="34" t="n"/>
      <c r="MT259" s="33" t="n"/>
      <c r="MU259" s="33" t="n"/>
      <c r="MV259" s="33" t="n"/>
      <c r="MW259" s="33" t="inlineStr">
        <is>
          <t>Dynamic (S50) Conservative</t>
        </is>
      </c>
      <c r="MX259" s="34" t="n"/>
      <c r="MY259" s="33" t="n"/>
      <c r="MZ259" s="33" t="n"/>
      <c r="NA259" s="33" t="n"/>
      <c r="NB259" s="33" t="inlineStr">
        <is>
          <t>Dynamic (S50) Conservative</t>
        </is>
      </c>
      <c r="NC259" s="41" t="n"/>
      <c r="ND259" s="33" t="n"/>
      <c r="NE259" s="33" t="n"/>
      <c r="NF259" s="33" t="n"/>
      <c r="NG259" s="33" t="inlineStr">
        <is>
          <t>Dynamic (S50) Conservative</t>
        </is>
      </c>
      <c r="NH259" s="41" t="n"/>
      <c r="NI259" s="33" t="n"/>
      <c r="NJ259" s="33" t="n"/>
      <c r="NK259" s="33" t="n"/>
      <c r="NL259" s="33" t="inlineStr">
        <is>
          <t>Dynamic (S50) Conservative</t>
        </is>
      </c>
      <c r="NM259" s="41" t="n"/>
      <c r="NN259" s="33" t="n"/>
      <c r="NO259" s="33" t="n"/>
      <c r="NP259" s="33" t="n"/>
      <c r="NQ259" s="33" t="inlineStr">
        <is>
          <t>Dynamic (S50) Conservative</t>
        </is>
      </c>
      <c r="NR259" s="41" t="n"/>
      <c r="NS259" s="33" t="n"/>
      <c r="NT259" s="33" t="n"/>
      <c r="NU259" s="33" t="n"/>
      <c r="NV259" s="33" t="inlineStr">
        <is>
          <t>Dynamic (S50) Conservative</t>
        </is>
      </c>
      <c r="NW259" s="41" t="n"/>
      <c r="NX259" s="33" t="n"/>
      <c r="NY259" s="33" t="n"/>
      <c r="NZ259" s="33" t="n"/>
      <c r="OA259" s="33" t="inlineStr">
        <is>
          <t>Dynamic (S50) Conservative</t>
        </is>
      </c>
      <c r="OB259" s="41" t="n"/>
      <c r="OC259" s="33" t="n"/>
      <c r="OD259" s="33" t="n"/>
      <c r="OE259" s="33" t="n"/>
      <c r="OF259" s="33" t="inlineStr">
        <is>
          <t>Dynamic (S50) Conservative</t>
        </is>
      </c>
      <c r="OG259" s="41" t="n"/>
      <c r="OH259" s="33" t="n"/>
      <c r="OI259" s="33" t="n"/>
      <c r="OJ259" s="33" t="n"/>
      <c r="OK259" s="33" t="inlineStr">
        <is>
          <t>Dynamic (S50) Conservative</t>
        </is>
      </c>
      <c r="OL259" s="41" t="n"/>
      <c r="OM259" s="33" t="n"/>
      <c r="ON259" s="33" t="n"/>
      <c r="OO259" s="33" t="n"/>
      <c r="OP259" s="33" t="inlineStr">
        <is>
          <t>Dynamic (S50) Conservative</t>
        </is>
      </c>
      <c r="OQ259" s="41" t="n"/>
      <c r="OR259" s="33" t="n"/>
      <c r="OS259" s="33" t="n"/>
      <c r="OT259" s="33" t="n"/>
      <c r="OU259" s="33" t="inlineStr">
        <is>
          <t>Dynamic (S50) Conservative</t>
        </is>
      </c>
      <c r="OV259" s="41" t="n"/>
      <c r="OW259" s="33" t="n"/>
      <c r="OX259" s="33" t="n"/>
      <c r="OY259" s="33" t="n"/>
      <c r="OZ259" s="33" t="inlineStr">
        <is>
          <t>Dynamic (S50) Conservative</t>
        </is>
      </c>
      <c r="PB259" s="33" t="n"/>
      <c r="PC259" s="33" t="n"/>
      <c r="PD259" s="33" t="n"/>
      <c r="PE259" s="33" t="inlineStr">
        <is>
          <t>Dynamic (S50) Conservative</t>
        </is>
      </c>
      <c r="PF259" s="41" t="n"/>
      <c r="PG259" s="33" t="n"/>
      <c r="PH259" s="33" t="n"/>
      <c r="PI259" s="33" t="n"/>
      <c r="PJ259" s="33" t="inlineStr">
        <is>
          <t>Dynamic (S50) Conservative</t>
        </is>
      </c>
      <c r="PK259" s="41" t="n"/>
      <c r="PL259" s="33" t="n"/>
      <c r="PM259" s="33" t="n"/>
      <c r="PN259" s="33" t="n"/>
      <c r="PO259" s="33" t="inlineStr">
        <is>
          <t>Dynamic (S50) Conservative</t>
        </is>
      </c>
      <c r="PP259" s="41" t="n"/>
      <c r="PQ259" s="33" t="n"/>
      <c r="PR259" s="33" t="n"/>
      <c r="PS259" s="33" t="n"/>
      <c r="PT259" s="33" t="inlineStr">
        <is>
          <t>Dynamic (S50) Conservative</t>
        </is>
      </c>
      <c r="PU259" s="41" t="n"/>
      <c r="PV259" s="33" t="n"/>
      <c r="PW259" s="33" t="n"/>
      <c r="PX259" s="33" t="n"/>
      <c r="PY259" s="33" t="inlineStr">
        <is>
          <t>Dynamic (S50) Conservative</t>
        </is>
      </c>
      <c r="PZ259" s="41" t="n"/>
      <c r="QA259" s="33" t="n"/>
      <c r="QB259" s="33" t="n"/>
      <c r="QC259" s="33" t="n"/>
      <c r="QD259" s="33" t="inlineStr">
        <is>
          <t>Dynamic (S50) Conservative</t>
        </is>
      </c>
      <c r="QE259" s="41" t="n"/>
      <c r="QF259" s="33" t="n"/>
      <c r="QG259" s="33" t="n"/>
      <c r="QH259" s="33" t="n"/>
      <c r="QI259" s="33" t="inlineStr">
        <is>
          <t>Dynamic (S50) Conservative</t>
        </is>
      </c>
      <c r="QJ259" s="41" t="n"/>
      <c r="QK259" s="33" t="n"/>
      <c r="QL259" s="33" t="n"/>
      <c r="QM259" s="33" t="n"/>
      <c r="QN259" s="33" t="inlineStr">
        <is>
          <t>Dynamic (S50) Conservative</t>
        </is>
      </c>
      <c r="QO259" s="41" t="n"/>
      <c r="QP259" s="33" t="n"/>
      <c r="QQ259" s="33" t="n"/>
      <c r="QR259" s="33" t="n"/>
      <c r="QS259" s="33" t="inlineStr">
        <is>
          <t>Dynamic (S50) Conservative</t>
        </is>
      </c>
      <c r="QT259" s="41" t="n"/>
      <c r="QU259" s="33" t="n"/>
      <c r="QV259" s="33" t="n"/>
      <c r="QW259" s="33" t="n"/>
      <c r="QX259" s="33" t="inlineStr">
        <is>
          <t>Dynamic (S50) Conservative</t>
        </is>
      </c>
      <c r="QY259" s="41" t="n"/>
      <c r="QZ259" s="33" t="n"/>
      <c r="RA259" s="33" t="n"/>
      <c r="RB259" s="33" t="n"/>
      <c r="RC259" s="33" t="inlineStr">
        <is>
          <t>Dynamic (S50) Conservative</t>
        </is>
      </c>
      <c r="RD259" s="41" t="n"/>
      <c r="RE259" s="33" t="n"/>
      <c r="RF259" s="33" t="n"/>
      <c r="RG259" s="33" t="n"/>
      <c r="RH259" s="33" t="inlineStr">
        <is>
          <t>Dynamic (S50) Conservative</t>
        </is>
      </c>
      <c r="RI259" s="41" t="n"/>
      <c r="RJ259" s="33" t="n"/>
      <c r="RK259" s="33" t="n"/>
      <c r="RM259" s="28" t="inlineStr">
        <is>
          <t>Baseline</t>
        </is>
      </c>
    </row>
    <row r="260">
      <c r="BN260" s="61" t="inlineStr">
        <is>
          <t>SCHB/VTI</t>
        </is>
      </c>
      <c r="BO260" s="49" t="n">
        <v>0.2</v>
      </c>
      <c r="BP260" s="61">
        <f>'ETF MTD'!$K$28/'ETF MTD'!$K$3-1</f>
        <v/>
      </c>
      <c r="BQ260" s="61">
        <f>BO260*BP260</f>
        <v/>
      </c>
      <c r="BR260" s="61" t="n"/>
      <c r="BS260" s="61" t="inlineStr">
        <is>
          <t>SCHB/VTI</t>
        </is>
      </c>
      <c r="BT260" s="49" t="n">
        <v>0.2</v>
      </c>
      <c r="BU260" s="61">
        <f>'ETF MTD'!$K$28/'ETF MTD'!$K$3-1</f>
        <v/>
      </c>
      <c r="BV260" s="61">
        <f>BT260*BU260</f>
        <v/>
      </c>
      <c r="BW260" s="61" t="n"/>
      <c r="BX260" s="61" t="inlineStr">
        <is>
          <t>SCHB/VTI</t>
        </is>
      </c>
      <c r="BY260" s="49" t="n">
        <v>0.2</v>
      </c>
      <c r="BZ260" s="61">
        <f>'ETF MTD'!$K$28/'ETF MTD'!$K$3-1</f>
        <v/>
      </c>
      <c r="CA260" s="61">
        <f>BY260*BZ260</f>
        <v/>
      </c>
      <c r="CB260" s="61" t="n"/>
      <c r="CC260" s="61" t="inlineStr">
        <is>
          <t>SCHB/VTI</t>
        </is>
      </c>
      <c r="CD260" s="49" t="n">
        <v>0.2</v>
      </c>
      <c r="CE260" s="61">
        <f>'ETF MTD'!$K$28/'ETF MTD'!$K$3-1</f>
        <v/>
      </c>
      <c r="CF260" s="61">
        <f>CD260*CE260</f>
        <v/>
      </c>
      <c r="CG260" s="61" t="n"/>
      <c r="CH260" s="61" t="inlineStr">
        <is>
          <t>SCHB/VTI</t>
        </is>
      </c>
      <c r="CI260" s="49" t="n">
        <v>0.2</v>
      </c>
      <c r="CJ260" s="61">
        <f>'ETF MTD'!$K$28/'ETF MTD'!$K$3-1</f>
        <v/>
      </c>
      <c r="CK260" s="61">
        <f>CI260*CJ260</f>
        <v/>
      </c>
      <c r="CL260" s="61" t="n"/>
      <c r="CM260" s="61" t="inlineStr">
        <is>
          <t>SCHB/VTI</t>
        </is>
      </c>
      <c r="CN260" s="49" t="n">
        <v>0.15</v>
      </c>
      <c r="CO260" s="61">
        <f>'ETF MTD'!$K$28/'ETF MTD'!$K$3-1</f>
        <v/>
      </c>
      <c r="CP260" s="61">
        <f>CN260*CO260</f>
        <v/>
      </c>
      <c r="CQ260" s="61" t="n"/>
      <c r="CR260" s="61" t="inlineStr">
        <is>
          <t>SCHB/VTI</t>
        </is>
      </c>
      <c r="CS260" s="49" t="n">
        <v>0.15</v>
      </c>
      <c r="CT260" s="61">
        <f>'ETF MTD'!$K$28/'ETF MTD'!$K$3-1</f>
        <v/>
      </c>
      <c r="CU260" s="61">
        <f>CS260*CT260</f>
        <v/>
      </c>
      <c r="CV260" s="61" t="n"/>
      <c r="CW260" s="61" t="inlineStr">
        <is>
          <t>SCHB/VTI</t>
        </is>
      </c>
      <c r="CX260" s="49" t="n">
        <v>0.2</v>
      </c>
      <c r="CY260" s="61">
        <f>'ETF MTD'!$K$28/'ETF MTD'!$K$3-1</f>
        <v/>
      </c>
      <c r="CZ260" s="61">
        <f>CX260*CY260</f>
        <v/>
      </c>
      <c r="DA260" s="61" t="n"/>
      <c r="DB260" s="61" t="inlineStr">
        <is>
          <t>SCHB/VTI</t>
        </is>
      </c>
      <c r="DC260" s="49" t="n">
        <v>0.2</v>
      </c>
      <c r="DD260" s="61">
        <f>'ETF MTD'!$K$28/'ETF MTD'!$K$3-1</f>
        <v/>
      </c>
      <c r="DE260" s="61">
        <f>DC260*DD260</f>
        <v/>
      </c>
      <c r="DF260" s="61" t="n"/>
      <c r="DG260" s="61" t="inlineStr">
        <is>
          <t>SCHB/VTI</t>
        </is>
      </c>
      <c r="DH260" s="49" t="n">
        <v>0.2</v>
      </c>
      <c r="DI260" s="61">
        <f>'ETF MTD'!$K$28/'ETF MTD'!$K$3-1</f>
        <v/>
      </c>
      <c r="DJ260" s="61">
        <f>DH260*DI260</f>
        <v/>
      </c>
      <c r="DK260" s="61" t="n"/>
      <c r="DL260" s="61" t="inlineStr">
        <is>
          <t>SCHB/VTI</t>
        </is>
      </c>
      <c r="DM260" s="49" t="n">
        <v>0.2</v>
      </c>
      <c r="DN260" s="61">
        <f>'ETF MTD'!$K$28/'ETF MTD'!$K$3-1</f>
        <v/>
      </c>
      <c r="DO260" s="61">
        <f>DM260*DN260</f>
        <v/>
      </c>
      <c r="DP260" s="61" t="n"/>
      <c r="DQ260" s="61" t="inlineStr">
        <is>
          <t>SCHB/VTI</t>
        </is>
      </c>
      <c r="DR260" s="49" t="n">
        <v>0.2</v>
      </c>
      <c r="DS260" s="61">
        <f>'ETF MTD'!$K$28/'ETF MTD'!$K$3-1</f>
        <v/>
      </c>
      <c r="DT260" s="61">
        <f>DR260*DS260</f>
        <v/>
      </c>
      <c r="DU260" s="61" t="n"/>
      <c r="DV260" s="61" t="inlineStr">
        <is>
          <t>SCHB/VTI</t>
        </is>
      </c>
      <c r="DW260" s="49" t="n">
        <v>0.15</v>
      </c>
      <c r="DX260" s="61">
        <f>'ETF MTD'!$K$28/'ETF MTD'!$K$3-1</f>
        <v/>
      </c>
      <c r="DY260" s="61">
        <f>DW260*DX260</f>
        <v/>
      </c>
      <c r="DZ260" s="61" t="n"/>
      <c r="EA260" s="61" t="inlineStr">
        <is>
          <t>SCHB/VTI</t>
        </is>
      </c>
      <c r="EB260" s="49" t="n">
        <v>0.1</v>
      </c>
      <c r="EC260" s="61">
        <f>'ETF MTD'!$K$28/'ETF MTD'!$K$3-1</f>
        <v/>
      </c>
      <c r="ED260" s="61">
        <f>EB260*EC260</f>
        <v/>
      </c>
      <c r="EE260" s="61" t="n"/>
      <c r="EF260" s="61" t="inlineStr">
        <is>
          <t>SCHB/VTI</t>
        </is>
      </c>
      <c r="EG260" s="49" t="n">
        <v>0.1</v>
      </c>
      <c r="EH260" s="61">
        <f>'ETF MTD'!$K$28/'ETF MTD'!$K$3-1</f>
        <v/>
      </c>
      <c r="EI260" s="61">
        <f>EG260*EH260</f>
        <v/>
      </c>
      <c r="EJ260" s="61" t="n"/>
      <c r="EK260" s="61" t="inlineStr">
        <is>
          <t>SCHB/VTI</t>
        </is>
      </c>
      <c r="EL260" s="49" t="n">
        <v>0.1</v>
      </c>
      <c r="EM260" s="61">
        <f>'ETF MTD'!$K$28/'ETF MTD'!$K$3-1</f>
        <v/>
      </c>
      <c r="EN260" s="61">
        <f>EL260*EM260</f>
        <v/>
      </c>
      <c r="EO260" s="61" t="n"/>
      <c r="EP260" s="61" t="inlineStr">
        <is>
          <t>SCHB/VTI</t>
        </is>
      </c>
      <c r="EQ260" s="49" t="n">
        <v>0.15</v>
      </c>
      <c r="ER260" s="61">
        <f>'ETF MTD'!$K$28/'ETF MTD'!$K$3-1</f>
        <v/>
      </c>
      <c r="ES260" s="61">
        <f>EQ260*ER260</f>
        <v/>
      </c>
      <c r="ET260" s="61" t="n"/>
      <c r="EU260" s="61" t="inlineStr">
        <is>
          <t>SCHB/VTI</t>
        </is>
      </c>
      <c r="EV260" s="49" t="n">
        <v>0.2</v>
      </c>
      <c r="EW260" s="61">
        <f>'ETF MTD'!$K$28/'ETF MTD'!$K$3-1</f>
        <v/>
      </c>
      <c r="EX260" s="61">
        <f>EV260*EW260</f>
        <v/>
      </c>
      <c r="EY260" s="61" t="n"/>
      <c r="EZ260" s="61" t="inlineStr">
        <is>
          <t>SCHB/VTI</t>
        </is>
      </c>
      <c r="FA260" s="49" t="n">
        <v>0.2</v>
      </c>
      <c r="FB260" s="61">
        <f>'ETF MTD'!$K$28/'ETF MTD'!$K$3-1</f>
        <v/>
      </c>
      <c r="FC260" s="61">
        <f>FA260*FB260</f>
        <v/>
      </c>
      <c r="FD260" s="61" t="n"/>
      <c r="FE260" s="61" t="inlineStr">
        <is>
          <t>SCHB/VTI</t>
        </is>
      </c>
      <c r="FF260" s="49" t="n">
        <v>0.15</v>
      </c>
      <c r="FG260" s="61">
        <f>'ETF MTD'!$K$28/'ETF MTD'!$K$3-1</f>
        <v/>
      </c>
      <c r="FH260" s="61">
        <f>FF260*FG260</f>
        <v/>
      </c>
      <c r="FI260" s="61" t="n"/>
      <c r="FJ260" s="61" t="inlineStr">
        <is>
          <t>SCHB/VTI</t>
        </is>
      </c>
      <c r="FK260" s="49" t="n">
        <v>0.2</v>
      </c>
      <c r="FL260" s="61">
        <f>'ETF MTD'!$K$28/'ETF MTD'!$K$3-1</f>
        <v/>
      </c>
      <c r="FM260" s="61">
        <f>FK260*FL260</f>
        <v/>
      </c>
      <c r="FN260" s="61" t="n"/>
      <c r="FO260" s="61" t="inlineStr">
        <is>
          <t>SCHB/VTI</t>
        </is>
      </c>
      <c r="FP260" s="49" t="n">
        <v>0.2</v>
      </c>
      <c r="FQ260" s="61">
        <f>'ETF MTD'!$K$28/'ETF MTD'!$K$3-1</f>
        <v/>
      </c>
      <c r="FR260" s="61">
        <f>FP260*FQ260</f>
        <v/>
      </c>
      <c r="FS260" s="61" t="n"/>
      <c r="FT260" s="61" t="inlineStr">
        <is>
          <t>SCHB/VTI</t>
        </is>
      </c>
      <c r="FU260" s="49" t="n">
        <v>0.15</v>
      </c>
      <c r="FV260" s="61">
        <f>'ETF MTD'!$K$28/'ETF MTD'!$K$3-1</f>
        <v/>
      </c>
      <c r="FW260" s="61">
        <f>FU260*FV260</f>
        <v/>
      </c>
      <c r="FX260" s="61" t="n"/>
      <c r="FY260" s="61" t="inlineStr">
        <is>
          <t>SCHB/VTI</t>
        </is>
      </c>
      <c r="FZ260" s="41" t="n">
        <v>0.2</v>
      </c>
      <c r="GA260" s="61">
        <f>'ETF MTD'!$K$28/'ETF MTD'!$K$3-1</f>
        <v/>
      </c>
      <c r="GB260" s="61">
        <f>FZ260*GA260</f>
        <v/>
      </c>
      <c r="GC260" s="61" t="n"/>
      <c r="GD260" s="61" t="inlineStr">
        <is>
          <t>SCHB/VTI</t>
        </is>
      </c>
      <c r="GE260" s="41" t="n">
        <v>0.2</v>
      </c>
      <c r="GF260" s="61">
        <f>'ETF MTD'!$K$28/'ETF MTD'!$K$3-1</f>
        <v/>
      </c>
      <c r="GG260" s="61">
        <f>GE260*GF260</f>
        <v/>
      </c>
      <c r="GH260" s="61" t="n"/>
      <c r="GI260" s="61" t="inlineStr">
        <is>
          <t>SCHB/VTI</t>
        </is>
      </c>
      <c r="GJ260" s="41" t="n">
        <v>0.2</v>
      </c>
      <c r="GK260" s="61">
        <f>'ETF MTD'!$K$28/'ETF MTD'!$K$3-1</f>
        <v/>
      </c>
      <c r="GL260" s="61">
        <f>GJ260*GK260</f>
        <v/>
      </c>
      <c r="GM260" s="61" t="n"/>
      <c r="GN260" s="61" t="inlineStr">
        <is>
          <t>SCHB/VTI</t>
        </is>
      </c>
      <c r="GO260" s="41" t="n">
        <v>0.2</v>
      </c>
      <c r="GP260" s="61">
        <f>'ETF MTD'!$K$28/'ETF MTD'!$K$3-1</f>
        <v/>
      </c>
      <c r="GQ260" s="61">
        <f>GO260*GP260</f>
        <v/>
      </c>
      <c r="GR260" s="61" t="n"/>
      <c r="GS260" s="61" t="inlineStr">
        <is>
          <t>SCHB/VTI</t>
        </is>
      </c>
      <c r="GT260" s="41" t="n">
        <v>0.2</v>
      </c>
      <c r="GU260" s="61">
        <f>'ETF MTD'!$K$28/'ETF MTD'!$K$3-1</f>
        <v/>
      </c>
      <c r="GV260" s="61">
        <f>GT260*GU260</f>
        <v/>
      </c>
      <c r="GW260" s="61" t="n"/>
      <c r="GX260" s="61" t="inlineStr">
        <is>
          <t>SCHB/VTI</t>
        </is>
      </c>
      <c r="GY260" s="41" t="n">
        <v>0.15</v>
      </c>
      <c r="GZ260" s="61">
        <f>'ETF MTD'!$K$28/'ETF MTD'!$K$3-1</f>
        <v/>
      </c>
      <c r="HA260" s="61">
        <f>GY260*GZ260</f>
        <v/>
      </c>
      <c r="HB260" s="61" t="n"/>
      <c r="HC260" s="61" t="inlineStr">
        <is>
          <t>SCHB/VTI</t>
        </is>
      </c>
      <c r="HD260" s="41" t="n">
        <v>0.1</v>
      </c>
      <c r="HE260" s="61">
        <f>'ETF MTD'!$K$28/'ETF MTD'!$K$3-1</f>
        <v/>
      </c>
      <c r="HF260" s="61">
        <f>HD260*HE260</f>
        <v/>
      </c>
      <c r="HG260" s="61" t="n"/>
      <c r="HH260" s="61" t="inlineStr">
        <is>
          <t>SCHB/VTI</t>
        </is>
      </c>
      <c r="HI260" s="41" t="n">
        <v>0.15</v>
      </c>
      <c r="HJ260" s="61">
        <f>'ETF MTD'!$K$28/'ETF MTD'!$K$3-1</f>
        <v/>
      </c>
      <c r="HK260" s="61">
        <f>HI260*HJ260</f>
        <v/>
      </c>
      <c r="HL260" s="61" t="n"/>
      <c r="HM260" s="61" t="inlineStr">
        <is>
          <t>SCHB/VTI</t>
        </is>
      </c>
      <c r="HN260" s="41" t="n">
        <v>0.2</v>
      </c>
      <c r="HO260" s="61">
        <f>'ETF MTD'!$K$28/'ETF MTD'!$K$3-1</f>
        <v/>
      </c>
      <c r="HP260" s="61">
        <f>HN260*HO260</f>
        <v/>
      </c>
      <c r="HQ260" s="61" t="n"/>
      <c r="HR260" s="61" t="inlineStr">
        <is>
          <t>SCHB/VTI</t>
        </is>
      </c>
      <c r="HS260" s="41" t="n">
        <v>0.2</v>
      </c>
      <c r="HT260" s="61">
        <f>'ETF MTD'!$K$28/'ETF MTD'!$K$3-1</f>
        <v/>
      </c>
      <c r="HU260" s="61">
        <f>HS260*HT260</f>
        <v/>
      </c>
      <c r="HV260" s="61" t="n"/>
      <c r="HW260" s="61" t="inlineStr">
        <is>
          <t>SCHB/VTI</t>
        </is>
      </c>
      <c r="HX260" s="41" t="n">
        <v>0.2</v>
      </c>
      <c r="HY260" s="61">
        <f>'ETF MTD'!$K$28/'ETF MTD'!$K$3-1</f>
        <v/>
      </c>
      <c r="HZ260" s="61">
        <f>HX260*HY260</f>
        <v/>
      </c>
      <c r="IA260" s="61" t="n"/>
      <c r="IB260" s="61" t="inlineStr">
        <is>
          <t>SCHB/VTI</t>
        </is>
      </c>
      <c r="IC260" s="41" t="n">
        <v>0.2</v>
      </c>
      <c r="ID260" s="61">
        <f>'ETF MTD'!$K$28/'ETF MTD'!$K$3-1</f>
        <v/>
      </c>
      <c r="IE260" s="61">
        <f>IC260*ID260</f>
        <v/>
      </c>
      <c r="IF260" s="61" t="n"/>
      <c r="IG260" s="61" t="inlineStr">
        <is>
          <t>SCHB/VTI</t>
        </is>
      </c>
      <c r="IH260" s="41" t="n">
        <v>0.2</v>
      </c>
      <c r="II260" s="61">
        <f>'ETF MTD'!$K$28/'ETF MTD'!$K$3-1</f>
        <v/>
      </c>
      <c r="IJ260" s="61">
        <f>IH260*II260</f>
        <v/>
      </c>
      <c r="IK260" s="61" t="n"/>
      <c r="IL260" s="61" t="inlineStr">
        <is>
          <t>SCHB/VTI</t>
        </is>
      </c>
      <c r="IM260" s="41" t="n">
        <v>0.2</v>
      </c>
      <c r="IN260" s="61">
        <f>'ETF MTD'!$K$28/'ETF MTD'!$K$3-1</f>
        <v/>
      </c>
      <c r="IO260" s="61">
        <f>IM260*IN260</f>
        <v/>
      </c>
      <c r="IP260" s="61" t="n"/>
      <c r="IQ260" s="61" t="inlineStr">
        <is>
          <t>SCHB/VTI</t>
        </is>
      </c>
      <c r="IR260" s="41" t="n">
        <v>0.2</v>
      </c>
      <c r="IS260" s="61">
        <f>'ETF MTD'!$K$28/'ETF MTD'!$K$3-1</f>
        <v/>
      </c>
      <c r="IT260" s="61">
        <f>IR260*IS260</f>
        <v/>
      </c>
      <c r="IU260" s="61" t="n"/>
      <c r="IV260" s="61" t="inlineStr">
        <is>
          <t>SCHB/VTI</t>
        </is>
      </c>
      <c r="IW260" s="41" t="n">
        <v>0.2</v>
      </c>
      <c r="IX260" s="61">
        <f>'ETF MTD'!$K$28/'ETF MTD'!$K$3-1</f>
        <v/>
      </c>
      <c r="IY260" s="61">
        <f>IW260*IX260</f>
        <v/>
      </c>
      <c r="IZ260" s="61" t="n"/>
      <c r="JA260" s="61" t="inlineStr">
        <is>
          <t>SCHB/VTI</t>
        </is>
      </c>
      <c r="JB260" s="41" t="n">
        <v>0.2</v>
      </c>
      <c r="JC260" s="61">
        <f>'ETF MTD'!$K$28/'ETF MTD'!$K$3-1</f>
        <v/>
      </c>
      <c r="JD260" s="61">
        <f>JB260*JC260</f>
        <v/>
      </c>
      <c r="JE260" s="61" t="n"/>
      <c r="JF260" s="61" t="inlineStr">
        <is>
          <t>SCHB/VTI</t>
        </is>
      </c>
      <c r="JG260" s="41" t="n">
        <v>0.2</v>
      </c>
      <c r="JH260" s="61">
        <f>'ETF MTD'!$K$28/'ETF MTD'!$K$3-1</f>
        <v/>
      </c>
      <c r="JI260" s="61">
        <f>JG260*JH260</f>
        <v/>
      </c>
      <c r="JJ260" s="61" t="n"/>
      <c r="JK260" s="61" t="inlineStr">
        <is>
          <t>SCHB/VTI</t>
        </is>
      </c>
      <c r="JL260" s="41" t="n">
        <v>0.2</v>
      </c>
      <c r="JM260" s="61">
        <f>'ETF MTD'!$K$28/'ETF MTD'!$K$3-1</f>
        <v/>
      </c>
      <c r="JN260" s="61">
        <f>JL260*JM260</f>
        <v/>
      </c>
      <c r="JO260" s="61" t="n"/>
      <c r="JP260" s="61" t="inlineStr">
        <is>
          <t>SCHB/VTI</t>
        </is>
      </c>
      <c r="JQ260" s="41" t="n">
        <v>0.2</v>
      </c>
      <c r="JR260" s="61">
        <f>'ETF MTD'!$K$28/'ETF MTD'!$K$3-1</f>
        <v/>
      </c>
      <c r="JS260" s="61">
        <f>JQ260*JR260</f>
        <v/>
      </c>
      <c r="JT260" s="61" t="n"/>
      <c r="JU260" s="61" t="inlineStr">
        <is>
          <t>SCHB/VTI</t>
        </is>
      </c>
      <c r="JV260" s="41" t="n">
        <v>0.2</v>
      </c>
      <c r="JW260" s="61">
        <f>'ETF MTD'!$K$28/'ETF MTD'!$K$3-1</f>
        <v/>
      </c>
      <c r="JX260" s="61">
        <f>JV260*JW260</f>
        <v/>
      </c>
      <c r="JY260" s="61" t="n"/>
      <c r="JZ260" s="32" t="inlineStr">
        <is>
          <t>U.S. Equity</t>
        </is>
      </c>
      <c r="KA260" s="41" t="n">
        <v>0.2</v>
      </c>
      <c r="KB260" s="61">
        <f>'ETF MTD'!$K$28/'ETF MTD'!$K$3-1</f>
        <v/>
      </c>
      <c r="KC260" s="61">
        <f>KA260*KB260</f>
        <v/>
      </c>
      <c r="KD260" s="61" t="n"/>
      <c r="KE260" s="32" t="inlineStr">
        <is>
          <t>U.S. Equity</t>
        </is>
      </c>
      <c r="KF260" s="41" t="n">
        <v>0.2</v>
      </c>
      <c r="KG260" s="61">
        <f>'ETF MTD'!$K$28/'ETF MTD'!$K$3-1</f>
        <v/>
      </c>
      <c r="KH260" s="61">
        <f>KF260*KG260</f>
        <v/>
      </c>
      <c r="KI260" s="61" t="n"/>
      <c r="KJ260" s="32" t="inlineStr">
        <is>
          <t>U.S. Equity</t>
        </is>
      </c>
      <c r="KK260" s="41" t="n">
        <v>0.2</v>
      </c>
      <c r="KL260" s="61">
        <f>'ETF MTD'!$K$28/'ETF MTD'!$K$3-1</f>
        <v/>
      </c>
      <c r="KM260" s="61">
        <f>KK260*KL260</f>
        <v/>
      </c>
      <c r="KN260" s="61" t="n"/>
      <c r="KO260" s="32" t="inlineStr">
        <is>
          <t>U.S. Equity</t>
        </is>
      </c>
      <c r="KP260" s="41" t="n">
        <v>0.2</v>
      </c>
      <c r="KQ260" s="61">
        <f>'ETF MTD'!$K$28/'ETF MTD'!$K$3-1</f>
        <v/>
      </c>
      <c r="KR260" s="61">
        <f>KP260*KQ260</f>
        <v/>
      </c>
      <c r="KS260" s="61" t="n"/>
      <c r="KT260" s="32" t="inlineStr">
        <is>
          <t>U.S. Equity</t>
        </is>
      </c>
      <c r="KU260" s="41" t="n">
        <v>0.15</v>
      </c>
      <c r="KV260" s="61">
        <f>'ETF MTD'!$K$28/'ETF MTD'!$K$3-1</f>
        <v/>
      </c>
      <c r="KW260" s="61">
        <f>KU260*KV260</f>
        <v/>
      </c>
      <c r="KX260" s="61" t="n"/>
      <c r="KY260" s="32" t="inlineStr">
        <is>
          <t>U.S. Equity</t>
        </is>
      </c>
      <c r="KZ260" s="41" t="n">
        <v>0.15</v>
      </c>
      <c r="LA260" s="61">
        <f>'ETF MTD'!$K$28/'ETF MTD'!$K$3-1</f>
        <v/>
      </c>
      <c r="LB260" s="61">
        <f>KZ260*LA260</f>
        <v/>
      </c>
      <c r="LC260" s="61" t="n"/>
      <c r="LD260" s="32" t="inlineStr">
        <is>
          <t>U.S. Equity</t>
        </is>
      </c>
      <c r="LE260" s="41" t="n">
        <v>0.2</v>
      </c>
      <c r="LF260" s="61">
        <f>'ETF MTD'!$K$28/'ETF MTD'!$K$3-1</f>
        <v/>
      </c>
      <c r="LG260" s="61">
        <f>LE260*LF260</f>
        <v/>
      </c>
      <c r="LH260" s="61" t="n"/>
      <c r="LI260" s="32" t="inlineStr">
        <is>
          <t>U.S. Equity</t>
        </is>
      </c>
      <c r="LJ260" s="41" t="n">
        <v>0.1</v>
      </c>
      <c r="LK260" s="61">
        <f>'ETF MTD'!$K$28/'ETF MTD'!$K$3-1</f>
        <v/>
      </c>
      <c r="LL260" s="61">
        <f>LJ260*LK260</f>
        <v/>
      </c>
      <c r="LM260" s="61" t="n"/>
      <c r="LN260" s="32" t="inlineStr">
        <is>
          <t>U.S. Equity</t>
        </is>
      </c>
      <c r="LO260" s="41" t="n">
        <v>0.1</v>
      </c>
      <c r="LP260" s="61">
        <f>'ETF MTD'!$K$28/'ETF MTD'!$K$3-1</f>
        <v/>
      </c>
      <c r="LQ260" s="61">
        <f>LO260*LP260</f>
        <v/>
      </c>
      <c r="LR260" s="61" t="n"/>
      <c r="LS260" s="32" t="inlineStr">
        <is>
          <t>U.S. Equity</t>
        </is>
      </c>
      <c r="LT260" s="41" t="n">
        <v>0.1</v>
      </c>
      <c r="LU260" s="61">
        <f>'ETF MTD'!$K$28/'ETF MTD'!$K$3-1</f>
        <v/>
      </c>
      <c r="LV260" s="61">
        <f>LT260*LU260</f>
        <v/>
      </c>
      <c r="LW260" s="61" t="n"/>
      <c r="LX260" s="32" t="inlineStr">
        <is>
          <t>U.S. Equity</t>
        </is>
      </c>
      <c r="LY260" s="41" t="n">
        <v>0.1</v>
      </c>
      <c r="LZ260" s="61">
        <f>'ETF MTD'!$K$28/'ETF MTD'!$K$3-1</f>
        <v/>
      </c>
      <c r="MA260" s="61">
        <f>LY260*LZ260</f>
        <v/>
      </c>
      <c r="MB260" s="61" t="n"/>
      <c r="MC260" s="32" t="inlineStr">
        <is>
          <t>U.S. Equity</t>
        </is>
      </c>
      <c r="MD260" s="41" t="n">
        <v>0.1</v>
      </c>
      <c r="ME260" s="61">
        <f>'ETF MTD'!$K$28/'ETF MTD'!$K$3-1</f>
        <v/>
      </c>
      <c r="MF260" s="61">
        <f>MD260*ME260</f>
        <v/>
      </c>
      <c r="MG260" s="61" t="n"/>
      <c r="MH260" s="32" t="inlineStr">
        <is>
          <t>U.S. Equity</t>
        </is>
      </c>
      <c r="MI260" s="41" t="n">
        <v>0.1</v>
      </c>
      <c r="MJ260" s="61">
        <f>'ETF MTD'!$K$28/'ETF MTD'!$K$3-1</f>
        <v/>
      </c>
      <c r="MK260" s="61">
        <f>MI260*MJ260</f>
        <v/>
      </c>
      <c r="ML260" s="61" t="n"/>
      <c r="MM260" s="32" t="inlineStr">
        <is>
          <t>U.S. Equity</t>
        </is>
      </c>
      <c r="MN260" s="41" t="n">
        <v>0.1</v>
      </c>
      <c r="MO260" s="61">
        <f>'ETF MTD'!$K$28/'ETF MTD'!$K$3-1</f>
        <v/>
      </c>
      <c r="MP260" s="61">
        <f>MN260*MO260</f>
        <v/>
      </c>
      <c r="MQ260" s="33" t="n"/>
      <c r="MR260" s="32" t="inlineStr">
        <is>
          <t>U.S. Equity</t>
        </is>
      </c>
      <c r="MS260" s="41" t="n">
        <v>0.15</v>
      </c>
      <c r="MT260" s="61">
        <f>'ETF MTD'!$K$28/'ETF MTD'!$K$3-1</f>
        <v/>
      </c>
      <c r="MU260" s="61">
        <f>MS260*MT260</f>
        <v/>
      </c>
      <c r="MV260" s="61" t="n"/>
      <c r="MW260" s="32" t="inlineStr">
        <is>
          <t>U.S. Equity</t>
        </is>
      </c>
      <c r="MX260" s="41" t="n">
        <v>0.1</v>
      </c>
      <c r="MY260" s="61">
        <f>'ETF MTD'!$K$28/'ETF MTD'!$K$3-1</f>
        <v/>
      </c>
      <c r="MZ260" s="61">
        <f>MX260*MY260</f>
        <v/>
      </c>
      <c r="NA260" s="33" t="n"/>
      <c r="NB260" s="32" t="inlineStr">
        <is>
          <t>U.S. Equity</t>
        </is>
      </c>
      <c r="NC260" s="41" t="n">
        <v>0.1</v>
      </c>
      <c r="ND260" s="61">
        <f>'ETF MTD'!$K$28/'ETF MTD'!$K$3-1</f>
        <v/>
      </c>
      <c r="NE260" s="61">
        <f>NC260*ND260</f>
        <v/>
      </c>
      <c r="NF260" s="33" t="n"/>
      <c r="NG260" s="32" t="inlineStr">
        <is>
          <t>U.S. Equity</t>
        </is>
      </c>
      <c r="NH260" s="41" t="n">
        <v>0.1</v>
      </c>
      <c r="NI260" s="61">
        <f>'ETF MTD'!$K$28/'ETF MTD'!$K$3-1</f>
        <v/>
      </c>
      <c r="NJ260" s="61">
        <f>NH260*NI260</f>
        <v/>
      </c>
      <c r="NK260" s="33" t="n"/>
      <c r="NL260" s="32" t="inlineStr">
        <is>
          <t>U.S. Equity</t>
        </is>
      </c>
      <c r="NM260" s="41" t="n">
        <v>0.15</v>
      </c>
      <c r="NN260" s="61">
        <f>'ETF MTD'!$K$28/'ETF MTD'!$K$3-1</f>
        <v/>
      </c>
      <c r="NO260" s="61">
        <f>NM260*NN260</f>
        <v/>
      </c>
      <c r="NP260" s="33" t="n"/>
      <c r="NQ260" s="32" t="inlineStr">
        <is>
          <t>U.S. Equity</t>
        </is>
      </c>
      <c r="NR260" s="41" t="n">
        <v>0.2</v>
      </c>
      <c r="NS260" s="61">
        <f>'ETF MTD'!$K$28/'ETF MTD'!$K$3-1</f>
        <v/>
      </c>
      <c r="NT260" s="61">
        <f>NR260*NS260</f>
        <v/>
      </c>
      <c r="NU260" s="33" t="n"/>
      <c r="NV260" s="32" t="inlineStr">
        <is>
          <t>U.S. Equity</t>
        </is>
      </c>
      <c r="NW260" s="41" t="n">
        <v>0.2</v>
      </c>
      <c r="NX260" s="61">
        <f>'ETF MTD'!$K$28/'ETF MTD'!$K$3-1</f>
        <v/>
      </c>
      <c r="NY260" s="61">
        <f>NW260*NX260</f>
        <v/>
      </c>
      <c r="NZ260" s="33" t="n"/>
      <c r="OA260" s="32" t="inlineStr">
        <is>
          <t>U.S. Equity</t>
        </is>
      </c>
      <c r="OB260" s="41" t="n">
        <v>0.2</v>
      </c>
      <c r="OC260" s="61">
        <f>'ETF MTD'!$K$28/'ETF MTD'!$K$3-1</f>
        <v/>
      </c>
      <c r="OD260" s="61">
        <f>OB260*OC260</f>
        <v/>
      </c>
      <c r="OE260" s="33" t="n"/>
      <c r="OF260" s="32" t="inlineStr">
        <is>
          <t>U.S. Equity</t>
        </is>
      </c>
      <c r="OG260" s="41" t="n">
        <v>0.2</v>
      </c>
      <c r="OH260" s="61">
        <f>'ETF MTD'!$K$28/'ETF MTD'!$K$3-1</f>
        <v/>
      </c>
      <c r="OI260" s="61">
        <f>OG260*OH260</f>
        <v/>
      </c>
      <c r="OJ260" s="33" t="n"/>
      <c r="OK260" s="32" t="inlineStr">
        <is>
          <t>U.S. Equity</t>
        </is>
      </c>
      <c r="OL260" s="41" t="n">
        <v>0.2</v>
      </c>
      <c r="OM260" s="61">
        <f>'ETF MTD'!$K$28/'ETF MTD'!$K$3-1</f>
        <v/>
      </c>
      <c r="ON260" s="61">
        <f>OL260*OM260</f>
        <v/>
      </c>
      <c r="OO260" s="33" t="n"/>
      <c r="OP260" s="32" t="inlineStr">
        <is>
          <t>U.S. Equity</t>
        </is>
      </c>
      <c r="OQ260" s="41" t="n">
        <v>0.15</v>
      </c>
      <c r="OR260" s="61">
        <f>'ETF MTD'!$K$28/'ETF MTD'!$K$3-1</f>
        <v/>
      </c>
      <c r="OS260" s="61">
        <f>OQ260*OR260</f>
        <v/>
      </c>
      <c r="OT260" s="33" t="n"/>
      <c r="OU260" s="32" t="inlineStr">
        <is>
          <t>U.S. Equity</t>
        </is>
      </c>
      <c r="OV260" s="41" t="n">
        <v>0.15</v>
      </c>
      <c r="OW260" s="61">
        <f>'ETF MTD'!$K$28/'ETF MTD'!$K$3-1</f>
        <v/>
      </c>
      <c r="OX260" s="61">
        <f>OV260*OW260</f>
        <v/>
      </c>
      <c r="OY260" s="33" t="n"/>
      <c r="OZ260" s="32" t="inlineStr">
        <is>
          <t>U.S. Equity</t>
        </is>
      </c>
      <c r="PA260" s="41" t="n">
        <v>0.2</v>
      </c>
      <c r="PB260" s="61">
        <f>'ETF MTD'!$K$28/'ETF MTD'!$K$3-1</f>
        <v/>
      </c>
      <c r="PC260" s="61">
        <f>PA260*PB260</f>
        <v/>
      </c>
      <c r="PD260" s="33" t="n"/>
      <c r="PE260" s="32" t="inlineStr">
        <is>
          <t>U.S. Equity</t>
        </is>
      </c>
      <c r="PF260" s="41" t="n">
        <v>0.2</v>
      </c>
      <c r="PG260" s="61">
        <f>'ETF MTD'!$K$28/'ETF MTD'!$K$3-1</f>
        <v/>
      </c>
      <c r="PH260" s="61">
        <f>PF260*PG260</f>
        <v/>
      </c>
      <c r="PI260" s="33" t="n"/>
      <c r="PJ260" s="32" t="inlineStr">
        <is>
          <t>U.S. Equity</t>
        </is>
      </c>
      <c r="PK260" s="41">
        <f>0.98-SUM(PK261:PK270)</f>
        <v/>
      </c>
      <c r="PL260" s="61">
        <f>'ETF MTD'!$K$28/'ETF MTD'!$K$3-1</f>
        <v/>
      </c>
      <c r="PM260" s="61">
        <f>PK260*PL260</f>
        <v/>
      </c>
      <c r="PN260" s="33" t="n"/>
      <c r="PO260" s="32" t="inlineStr">
        <is>
          <t>U.S. Equity</t>
        </is>
      </c>
      <c r="PP260" s="41">
        <f>0.98-SUM(PP261:PP270)</f>
        <v/>
      </c>
      <c r="PQ260" s="61">
        <f>'ETF MTD'!$K$28/'ETF MTD'!$K$3-1</f>
        <v/>
      </c>
      <c r="PR260" s="61">
        <f>PP260*PQ260</f>
        <v/>
      </c>
      <c r="PS260" s="33" t="n"/>
      <c r="PT260" s="32" t="inlineStr">
        <is>
          <t>U.S. Equity</t>
        </is>
      </c>
      <c r="PU260" s="41">
        <f>0.98-SUM(PU261:PU270)</f>
        <v/>
      </c>
      <c r="PV260" s="61">
        <f>'ETF MTD'!$K$28/'ETF MTD'!$K$3-1</f>
        <v/>
      </c>
      <c r="PW260" s="61">
        <f>PU260*PV260</f>
        <v/>
      </c>
      <c r="PX260" s="33" t="n"/>
      <c r="PY260" s="32" t="inlineStr">
        <is>
          <t>U.S. Equity</t>
        </is>
      </c>
      <c r="PZ260" s="41" t="n">
        <v>0.2</v>
      </c>
      <c r="QA260" s="61">
        <f>'ETF MTD'!$K$28/'ETF MTD'!$K$3-1</f>
        <v/>
      </c>
      <c r="QB260" s="61">
        <f>PZ260*QA260</f>
        <v/>
      </c>
      <c r="QC260" s="33" t="n"/>
      <c r="QD260" s="32" t="inlineStr">
        <is>
          <t>U.S. Equity</t>
        </is>
      </c>
      <c r="QE260" s="41" t="n">
        <v>0.2</v>
      </c>
      <c r="QF260" s="61">
        <f>'ETF MTD'!$K$28/'ETF MTD'!$K$3-1</f>
        <v/>
      </c>
      <c r="QG260" s="61">
        <f>QE260*QF260</f>
        <v/>
      </c>
      <c r="QH260" s="61" t="n"/>
      <c r="QI260" s="32" t="inlineStr">
        <is>
          <t>U.S. Equity</t>
        </is>
      </c>
      <c r="QJ260" s="41" t="n">
        <v>0.2</v>
      </c>
      <c r="QK260" s="61">
        <f>'ETF MTD'!$K$28/'ETF MTD'!$K$3-1</f>
        <v/>
      </c>
      <c r="QL260" s="61">
        <f>QJ260*QK260</f>
        <v/>
      </c>
      <c r="QM260" s="33" t="n"/>
      <c r="QN260" s="32" t="inlineStr">
        <is>
          <t>U.S. Equity</t>
        </is>
      </c>
      <c r="QO260" s="41" t="n">
        <v>0.2</v>
      </c>
      <c r="QP260" s="61">
        <f>'ETF MTD'!$K$28/'ETF MTD'!$K$3-1</f>
        <v/>
      </c>
      <c r="QQ260" s="61">
        <f>QO260*QP260</f>
        <v/>
      </c>
      <c r="QR260" s="33" t="n"/>
      <c r="QS260" s="32" t="inlineStr">
        <is>
          <t>U.S. Equity</t>
        </is>
      </c>
      <c r="QT260" s="41" t="n">
        <v>0.2</v>
      </c>
      <c r="QU260" s="61">
        <f>'ETF MTD'!$K$28/'ETF MTD'!$K$3-1</f>
        <v/>
      </c>
      <c r="QV260" s="61">
        <f>QT260*QU260</f>
        <v/>
      </c>
      <c r="QW260" s="33" t="n"/>
      <c r="QX260" s="32" t="inlineStr">
        <is>
          <t>U.S. Equity</t>
        </is>
      </c>
      <c r="QY260" s="41" t="n">
        <v>0.2000000000000001</v>
      </c>
      <c r="QZ260" s="61">
        <f>'ETF MTD'!$K$28/'ETF MTD'!$K$3-1</f>
        <v/>
      </c>
      <c r="RA260" s="61">
        <f>QY260*QZ260</f>
        <v/>
      </c>
      <c r="RB260" s="33" t="n"/>
      <c r="RC260" s="32" t="inlineStr">
        <is>
          <t>U.S. Equity</t>
        </is>
      </c>
      <c r="RD260" s="41" t="n">
        <v>0.2</v>
      </c>
      <c r="RE260" s="61">
        <f>'ETF MTD'!$K$28/'ETF MTD'!$K$3-1</f>
        <v/>
      </c>
      <c r="RF260" s="61">
        <f>RD260*RE260</f>
        <v/>
      </c>
      <c r="RG260" s="33" t="n"/>
      <c r="RH260" s="32" t="inlineStr">
        <is>
          <t>U.S. Equity</t>
        </is>
      </c>
      <c r="RI260" s="41" t="n">
        <v>0.2</v>
      </c>
      <c r="RJ260" s="61">
        <f>'ETF MTD'!$K$28/'ETF MTD'!$K$3-1</f>
        <v/>
      </c>
      <c r="RK260" s="61">
        <f>RI260*RJ260</f>
        <v/>
      </c>
      <c r="RM260" s="208" t="n">
        <v>0.2</v>
      </c>
      <c r="RN260" s="261">
        <f>RM260*0.5</f>
        <v/>
      </c>
    </row>
    <row r="261">
      <c r="BN261" s="33" t="inlineStr">
        <is>
          <t>SCHF/VEU</t>
        </is>
      </c>
      <c r="BO261" s="49" t="n">
        <v>0.05</v>
      </c>
      <c r="BP261" s="61">
        <f>'ETF MTD'!$VO$28/'ETF MTD'!$VO$3-1</f>
        <v/>
      </c>
      <c r="BQ261" s="61">
        <f>BO261*BP261</f>
        <v/>
      </c>
      <c r="BR261" s="61" t="n"/>
      <c r="BS261" s="33" t="inlineStr">
        <is>
          <t>SCHF/VEU</t>
        </is>
      </c>
      <c r="BT261" s="49" t="n">
        <v>0.05</v>
      </c>
      <c r="BU261" s="61">
        <f>'ETF MTD'!$VO$28/'ETF MTD'!$VO$3-1</f>
        <v/>
      </c>
      <c r="BV261" s="61">
        <f>BT261*BU261</f>
        <v/>
      </c>
      <c r="BW261" s="61" t="n"/>
      <c r="BX261" s="33" t="inlineStr">
        <is>
          <t>SCHF/VEU</t>
        </is>
      </c>
      <c r="BY261" s="49" t="n">
        <v>0.05</v>
      </c>
      <c r="BZ261" s="61">
        <f>'ETF MTD'!$VO$28/'ETF MTD'!$VO$3-1</f>
        <v/>
      </c>
      <c r="CA261" s="61">
        <f>BY261*BZ261</f>
        <v/>
      </c>
      <c r="CB261" s="61" t="n"/>
      <c r="CC261" s="33" t="inlineStr">
        <is>
          <t>SCHF/VEU</t>
        </is>
      </c>
      <c r="CD261" s="49" t="n">
        <v>0.05</v>
      </c>
      <c r="CE261" s="61">
        <f>'ETF MTD'!$VO$28/'ETF MTD'!$VO$3-1</f>
        <v/>
      </c>
      <c r="CF261" s="61">
        <f>CD261*CE261</f>
        <v/>
      </c>
      <c r="CG261" s="61" t="n"/>
      <c r="CH261" s="33" t="inlineStr">
        <is>
          <t>SCHF/VEU</t>
        </is>
      </c>
      <c r="CI261" s="49" t="n">
        <v>0.05</v>
      </c>
      <c r="CJ261" s="61">
        <f>'ETF MTD'!$VO$28/'ETF MTD'!$VO$3-1</f>
        <v/>
      </c>
      <c r="CK261" s="61">
        <f>CI261*CJ261</f>
        <v/>
      </c>
      <c r="CL261" s="61" t="n"/>
      <c r="CM261" s="33" t="inlineStr">
        <is>
          <t>SCHF/VEU</t>
        </is>
      </c>
      <c r="CN261" s="49" t="n">
        <v>0.03750000000000001</v>
      </c>
      <c r="CO261" s="61">
        <f>'ETF MTD'!$VO$28/'ETF MTD'!$VO$3-1</f>
        <v/>
      </c>
      <c r="CP261" s="61">
        <f>CN261*CO261</f>
        <v/>
      </c>
      <c r="CQ261" s="61" t="n"/>
      <c r="CR261" s="33" t="inlineStr">
        <is>
          <t>SCHF/VEU</t>
        </is>
      </c>
      <c r="CS261" s="49" t="n">
        <v>0.05</v>
      </c>
      <c r="CT261" s="61">
        <f>'ETF MTD'!$VO$28/'ETF MTD'!$VO$3-1</f>
        <v/>
      </c>
      <c r="CU261" s="61">
        <f>CS261*CT261</f>
        <v/>
      </c>
      <c r="CV261" s="61" t="n"/>
      <c r="CW261" s="33" t="inlineStr">
        <is>
          <t>SCHF/VEU</t>
        </is>
      </c>
      <c r="CX261" s="49" t="n">
        <v>0.03750000000000001</v>
      </c>
      <c r="CY261" s="61">
        <f>'ETF MTD'!$VO$28/'ETF MTD'!$VO$3-1</f>
        <v/>
      </c>
      <c r="CZ261" s="61">
        <f>CX261*CY261</f>
        <v/>
      </c>
      <c r="DA261" s="61" t="n"/>
      <c r="DB261" s="33" t="inlineStr">
        <is>
          <t>SCHF/VEU</t>
        </is>
      </c>
      <c r="DC261" s="49" t="n">
        <v>0.03750000000000001</v>
      </c>
      <c r="DD261" s="61">
        <f>'ETF MTD'!$VO$28/'ETF MTD'!$VO$3-1</f>
        <v/>
      </c>
      <c r="DE261" s="61">
        <f>DC261*DD261</f>
        <v/>
      </c>
      <c r="DF261" s="61" t="n"/>
      <c r="DG261" s="33" t="inlineStr">
        <is>
          <t>SCHF/VEU</t>
        </is>
      </c>
      <c r="DH261" s="49" t="n">
        <v>0.025</v>
      </c>
      <c r="DI261" s="61">
        <f>'ETF MTD'!$VO$28/'ETF MTD'!$VO$3-1</f>
        <v/>
      </c>
      <c r="DJ261" s="61">
        <f>DH261*DI261</f>
        <v/>
      </c>
      <c r="DK261" s="61" t="n"/>
      <c r="DL261" s="33" t="inlineStr">
        <is>
          <t>SCHF/VEU</t>
        </is>
      </c>
      <c r="DM261" s="49" t="n">
        <v>0.025</v>
      </c>
      <c r="DN261" s="61">
        <f>'ETF MTD'!$VO$28/'ETF MTD'!$VO$3-1</f>
        <v/>
      </c>
      <c r="DO261" s="61">
        <f>DM261*DN261</f>
        <v/>
      </c>
      <c r="DP261" s="61" t="n"/>
      <c r="DQ261" s="33" t="inlineStr">
        <is>
          <t>SCHF/VEU</t>
        </is>
      </c>
      <c r="DR261" s="49" t="n">
        <v>0.025</v>
      </c>
      <c r="DS261" s="61">
        <f>'ETF MTD'!$VO$28/'ETF MTD'!$VO$3-1</f>
        <v/>
      </c>
      <c r="DT261" s="61">
        <f>DR261*DS261</f>
        <v/>
      </c>
      <c r="DU261" s="61" t="n"/>
      <c r="DV261" s="33" t="inlineStr">
        <is>
          <t>SCHF/VEU</t>
        </is>
      </c>
      <c r="DW261" s="49" t="n">
        <v>0.025</v>
      </c>
      <c r="DX261" s="61">
        <f>'ETF MTD'!$VO$28/'ETF MTD'!$VO$3-1</f>
        <v/>
      </c>
      <c r="DY261" s="61">
        <f>DW261*DX261</f>
        <v/>
      </c>
      <c r="DZ261" s="61" t="n"/>
      <c r="EA261" s="33" t="inlineStr">
        <is>
          <t>SCHF/VEU</t>
        </is>
      </c>
      <c r="EB261" s="49" t="n">
        <v>0.025</v>
      </c>
      <c r="EC261" s="61">
        <f>'ETF MTD'!$VO$28/'ETF MTD'!$VO$3-1</f>
        <v/>
      </c>
      <c r="ED261" s="61">
        <f>EB261*EC261</f>
        <v/>
      </c>
      <c r="EE261" s="61" t="n"/>
      <c r="EF261" s="33" t="inlineStr">
        <is>
          <t>SCHF/VEU</t>
        </is>
      </c>
      <c r="EG261" s="49" t="n">
        <v>0.025</v>
      </c>
      <c r="EH261" s="61">
        <f>'ETF MTD'!$VO$28/'ETF MTD'!$VO$3-1</f>
        <v/>
      </c>
      <c r="EI261" s="61">
        <f>EG261*EH261</f>
        <v/>
      </c>
      <c r="EJ261" s="61" t="n"/>
      <c r="EK261" s="33" t="inlineStr">
        <is>
          <t>SCHF/VEU</t>
        </is>
      </c>
      <c r="EL261" s="49" t="n">
        <v>0.025</v>
      </c>
      <c r="EM261" s="61">
        <f>'ETF MTD'!$VO$28/'ETF MTD'!$VO$3-1</f>
        <v/>
      </c>
      <c r="EN261" s="61">
        <f>EL261*EM261</f>
        <v/>
      </c>
      <c r="EO261" s="61" t="n"/>
      <c r="EP261" s="33" t="inlineStr">
        <is>
          <t>SCHF/VEU</t>
        </is>
      </c>
      <c r="EQ261" s="49" t="n">
        <v>0.03750000000000001</v>
      </c>
      <c r="ER261" s="61">
        <f>'ETF MTD'!$VO$28/'ETF MTD'!$VO$3-1</f>
        <v/>
      </c>
      <c r="ES261" s="61">
        <f>EQ261*ER261</f>
        <v/>
      </c>
      <c r="ET261" s="61" t="n"/>
      <c r="EU261" s="33" t="inlineStr">
        <is>
          <t>SCHF/VEU</t>
        </is>
      </c>
      <c r="EV261" s="49" t="n">
        <v>0.03750000000000001</v>
      </c>
      <c r="EW261" s="61">
        <f>'ETF MTD'!$VO$28/'ETF MTD'!$VO$3-1</f>
        <v/>
      </c>
      <c r="EX261" s="61">
        <f>EV261*EW261</f>
        <v/>
      </c>
      <c r="EY261" s="61" t="n"/>
      <c r="EZ261" s="33" t="inlineStr">
        <is>
          <t>SCHF/VEU</t>
        </is>
      </c>
      <c r="FA261" s="49" t="n">
        <v>0.05</v>
      </c>
      <c r="FB261" s="61">
        <f>'ETF MTD'!$VO$28/'ETF MTD'!$VO$3-1</f>
        <v/>
      </c>
      <c r="FC261" s="61">
        <f>FA261*FB261</f>
        <v/>
      </c>
      <c r="FD261" s="61" t="n"/>
      <c r="FE261" s="33" t="inlineStr">
        <is>
          <t>SCHF/VEU</t>
        </is>
      </c>
      <c r="FF261" s="49" t="n">
        <v>0.025</v>
      </c>
      <c r="FG261" s="61">
        <f>'ETF MTD'!$VO$28/'ETF MTD'!$VO$3-1</f>
        <v/>
      </c>
      <c r="FH261" s="61">
        <f>FF261*FG261</f>
        <v/>
      </c>
      <c r="FI261" s="61" t="n"/>
      <c r="FJ261" s="33" t="inlineStr">
        <is>
          <t>SCHF/VEU</t>
        </is>
      </c>
      <c r="FK261" s="49" t="n">
        <v>0.03750000000000001</v>
      </c>
      <c r="FL261" s="61">
        <f>'ETF MTD'!$VO$28/'ETF MTD'!$VO$3-1</f>
        <v/>
      </c>
      <c r="FM261" s="61">
        <f>FK261*FL261</f>
        <v/>
      </c>
      <c r="FN261" s="61" t="n"/>
      <c r="FO261" s="33" t="inlineStr">
        <is>
          <t>SCHF/VEU</t>
        </is>
      </c>
      <c r="FP261" s="49" t="n">
        <v>0.05</v>
      </c>
      <c r="FQ261" s="61">
        <f>'ETF MTD'!$VO$28/'ETF MTD'!$VO$3-1</f>
        <v/>
      </c>
      <c r="FR261" s="61">
        <f>FP261*FQ261</f>
        <v/>
      </c>
      <c r="FS261" s="61" t="n"/>
      <c r="FT261" s="33" t="inlineStr">
        <is>
          <t>SCHF/VEU</t>
        </is>
      </c>
      <c r="FU261" s="49" t="n">
        <v>0.025</v>
      </c>
      <c r="FV261" s="61">
        <f>'ETF MTD'!$VO$28/'ETF MTD'!$VO$3-1</f>
        <v/>
      </c>
      <c r="FW261" s="61">
        <f>FU261*FV261</f>
        <v/>
      </c>
      <c r="FX261" s="61" t="n"/>
      <c r="FY261" s="33" t="inlineStr">
        <is>
          <t>SCHF/VEU</t>
        </is>
      </c>
      <c r="FZ261" s="41" t="n">
        <v>0.03750000000000001</v>
      </c>
      <c r="GA261" s="61">
        <f>'ETF MTD'!$VO$28/'ETF MTD'!$VO$3-1</f>
        <v/>
      </c>
      <c r="GB261" s="61">
        <f>FZ261*GA261</f>
        <v/>
      </c>
      <c r="GC261" s="61" t="n"/>
      <c r="GD261" s="33" t="inlineStr">
        <is>
          <t>SCHF/VEU</t>
        </is>
      </c>
      <c r="GE261" s="41" t="n">
        <v>0.05</v>
      </c>
      <c r="GF261" s="61">
        <f>'ETF MTD'!$VO$28/'ETF MTD'!$VO$3-1</f>
        <v/>
      </c>
      <c r="GG261" s="61">
        <f>GE261*GF261</f>
        <v/>
      </c>
      <c r="GH261" s="61" t="n"/>
      <c r="GI261" s="33" t="inlineStr">
        <is>
          <t>SCHF/VEU</t>
        </is>
      </c>
      <c r="GJ261" s="41" t="n">
        <v>0.05</v>
      </c>
      <c r="GK261" s="61">
        <f>'ETF MTD'!$VO$28/'ETF MTD'!$VO$3-1</f>
        <v/>
      </c>
      <c r="GL261" s="61">
        <f>GJ261*GK261</f>
        <v/>
      </c>
      <c r="GM261" s="61" t="n"/>
      <c r="GN261" s="33" t="inlineStr">
        <is>
          <t>SCHF/VEU</t>
        </is>
      </c>
      <c r="GO261" s="41" t="n">
        <v>0.05</v>
      </c>
      <c r="GP261" s="61">
        <f>'ETF MTD'!$VO$28/'ETF MTD'!$VO$3-1</f>
        <v/>
      </c>
      <c r="GQ261" s="61">
        <f>GO261*GP261</f>
        <v/>
      </c>
      <c r="GR261" s="61" t="n"/>
      <c r="GS261" s="33" t="inlineStr">
        <is>
          <t>SCHF/VEU</t>
        </is>
      </c>
      <c r="GT261" s="41" t="n">
        <v>0.05</v>
      </c>
      <c r="GU261" s="61">
        <f>'ETF MTD'!$VO$28/'ETF MTD'!$VO$3-1</f>
        <v/>
      </c>
      <c r="GV261" s="61">
        <f>GT261*GU261</f>
        <v/>
      </c>
      <c r="GW261" s="61" t="n"/>
      <c r="GX261" s="33" t="inlineStr">
        <is>
          <t>SCHF/VEU</t>
        </is>
      </c>
      <c r="GY261" s="41" t="n">
        <v>0.0375</v>
      </c>
      <c r="GZ261" s="61">
        <f>'ETF MTD'!$VO$28/'ETF MTD'!$VO$3-1</f>
        <v/>
      </c>
      <c r="HA261" s="61">
        <f>GY261*GZ261</f>
        <v/>
      </c>
      <c r="HB261" s="61" t="n"/>
      <c r="HC261" s="33" t="inlineStr">
        <is>
          <t>SCHF/VEU</t>
        </is>
      </c>
      <c r="HD261" s="41" t="n">
        <v>0.025</v>
      </c>
      <c r="HE261" s="61">
        <f>'ETF MTD'!$VO$28/'ETF MTD'!$VO$3-1</f>
        <v/>
      </c>
      <c r="HF261" s="61">
        <f>HD261*HE261</f>
        <v/>
      </c>
      <c r="HG261" s="61" t="n"/>
      <c r="HH261" s="33" t="inlineStr">
        <is>
          <t>SCHF/VEU</t>
        </is>
      </c>
      <c r="HI261" s="41" t="n">
        <v>0.025</v>
      </c>
      <c r="HJ261" s="61">
        <f>'ETF MTD'!$VO$28/'ETF MTD'!$VO$3-1</f>
        <v/>
      </c>
      <c r="HK261" s="61">
        <f>HI261*HJ261</f>
        <v/>
      </c>
      <c r="HL261" s="61" t="n"/>
      <c r="HM261" s="33" t="inlineStr">
        <is>
          <t>SCHF/VEU</t>
        </is>
      </c>
      <c r="HN261" s="41" t="n">
        <v>0.04</v>
      </c>
      <c r="HO261" s="61">
        <f>'ETF MTD'!$VO$28/'ETF MTD'!$VO$3-1</f>
        <v/>
      </c>
      <c r="HP261" s="61">
        <f>HN261*HO261</f>
        <v/>
      </c>
      <c r="HQ261" s="61" t="n"/>
      <c r="HR261" s="33" t="inlineStr">
        <is>
          <t>SCHF/VEU</t>
        </is>
      </c>
      <c r="HS261" s="41" t="n">
        <v>0.05</v>
      </c>
      <c r="HT261" s="61">
        <f>'ETF MTD'!$VO$28/'ETF MTD'!$VO$3-1</f>
        <v/>
      </c>
      <c r="HU261" s="61">
        <f>HS261*HT261</f>
        <v/>
      </c>
      <c r="HV261" s="61" t="n"/>
      <c r="HW261" s="33" t="inlineStr">
        <is>
          <t>SCHF/VEU</t>
        </is>
      </c>
      <c r="HX261" s="41" t="n">
        <v>0.05</v>
      </c>
      <c r="HY261" s="61">
        <f>'ETF MTD'!$VO$28/'ETF MTD'!$VO$3-1</f>
        <v/>
      </c>
      <c r="HZ261" s="61">
        <f>HX261*HY261</f>
        <v/>
      </c>
      <c r="IA261" s="61" t="n"/>
      <c r="IB261" s="33" t="inlineStr">
        <is>
          <t>SCHF/VEU</t>
        </is>
      </c>
      <c r="IC261" s="41" t="n">
        <v>0.05</v>
      </c>
      <c r="ID261" s="61">
        <f>'ETF MTD'!$VO$28/'ETF MTD'!$VO$3-1</f>
        <v/>
      </c>
      <c r="IE261" s="61">
        <f>IC261*ID261</f>
        <v/>
      </c>
      <c r="IF261" s="61" t="n"/>
      <c r="IG261" s="33" t="inlineStr">
        <is>
          <t>SCHF/VEU</t>
        </is>
      </c>
      <c r="IH261" s="41" t="n">
        <v>0.05</v>
      </c>
      <c r="II261" s="61">
        <f>'ETF MTD'!$VO$28/'ETF MTD'!$VO$3-1</f>
        <v/>
      </c>
      <c r="IJ261" s="61">
        <f>IH261*II261</f>
        <v/>
      </c>
      <c r="IK261" s="61" t="n"/>
      <c r="IL261" s="33" t="inlineStr">
        <is>
          <t>SCHF/VEU</t>
        </is>
      </c>
      <c r="IM261" s="41" t="n">
        <v>0.05</v>
      </c>
      <c r="IN261" s="61">
        <f>'ETF MTD'!$VO$28/'ETF MTD'!$VO$3-1</f>
        <v/>
      </c>
      <c r="IO261" s="61">
        <f>IM261*IN261</f>
        <v/>
      </c>
      <c r="IP261" s="61" t="n"/>
      <c r="IQ261" s="33" t="inlineStr">
        <is>
          <t>SCHF/VEU</t>
        </is>
      </c>
      <c r="IR261" s="41" t="n">
        <v>0.05</v>
      </c>
      <c r="IS261" s="61">
        <f>'ETF MTD'!$VO$28/'ETF MTD'!$VO$3-1</f>
        <v/>
      </c>
      <c r="IT261" s="61">
        <f>IR261*IS261</f>
        <v/>
      </c>
      <c r="IU261" s="61" t="n"/>
      <c r="IV261" s="33" t="inlineStr">
        <is>
          <t>SCHF/VEU</t>
        </is>
      </c>
      <c r="IW261" s="41" t="n">
        <v>0.05</v>
      </c>
      <c r="IX261" s="61">
        <f>'ETF MTD'!$VO$28/'ETF MTD'!$VO$3-1</f>
        <v/>
      </c>
      <c r="IY261" s="61">
        <f>IW261*IX261</f>
        <v/>
      </c>
      <c r="IZ261" s="61" t="n"/>
      <c r="JA261" s="33" t="inlineStr">
        <is>
          <t>SCHF/VEU</t>
        </is>
      </c>
      <c r="JB261" s="41" t="n">
        <v>0.05</v>
      </c>
      <c r="JC261" s="61">
        <f>'ETF MTD'!$VO$28/'ETF MTD'!$VO$3-1</f>
        <v/>
      </c>
      <c r="JD261" s="61">
        <f>JB261*JC261</f>
        <v/>
      </c>
      <c r="JE261" s="61" t="n"/>
      <c r="JF261" s="33" t="inlineStr">
        <is>
          <t>SCHF/VEU</t>
        </is>
      </c>
      <c r="JG261" s="41" t="n">
        <v>0.05</v>
      </c>
      <c r="JH261" s="61">
        <f>'ETF MTD'!$VO$28/'ETF MTD'!$VO$3-1</f>
        <v/>
      </c>
      <c r="JI261" s="61">
        <f>JG261*JH261</f>
        <v/>
      </c>
      <c r="JJ261" s="61" t="n"/>
      <c r="JK261" s="33" t="inlineStr">
        <is>
          <t>SCHF/VEU</t>
        </is>
      </c>
      <c r="JL261" s="41" t="n">
        <v>0.05</v>
      </c>
      <c r="JM261" s="61">
        <f>'ETF MTD'!$VO$28/'ETF MTD'!$VO$3-1</f>
        <v/>
      </c>
      <c r="JN261" s="61">
        <f>JL261*JM261</f>
        <v/>
      </c>
      <c r="JO261" s="61" t="n"/>
      <c r="JP261" s="33" t="inlineStr">
        <is>
          <t>SCHF/VEU</t>
        </is>
      </c>
      <c r="JQ261" s="41" t="n">
        <v>0.05</v>
      </c>
      <c r="JR261" s="61">
        <f>'ETF MTD'!$VO$28/'ETF MTD'!$VO$3-1</f>
        <v/>
      </c>
      <c r="JS261" s="61">
        <f>JQ261*JR261</f>
        <v/>
      </c>
      <c r="JT261" s="61" t="n"/>
      <c r="JU261" s="33" t="inlineStr">
        <is>
          <t>SCHF/VEU</t>
        </is>
      </c>
      <c r="JV261" s="41" t="n">
        <v>0.05</v>
      </c>
      <c r="JW261" s="61">
        <f>'ETF MTD'!$VO$28/'ETF MTD'!$VO$3-1</f>
        <v/>
      </c>
      <c r="JX261" s="61">
        <f>JV261*JW261</f>
        <v/>
      </c>
      <c r="JY261" s="61" t="n"/>
      <c r="JZ261" t="inlineStr">
        <is>
          <t>Foreign Developed</t>
        </is>
      </c>
      <c r="KA261" s="41" t="n">
        <v>0.03750000000000001</v>
      </c>
      <c r="KB261" s="61">
        <f>'ETF MTD'!$VO$28/'ETF MTD'!$VO$3-1</f>
        <v/>
      </c>
      <c r="KC261" s="61">
        <f>KA261*KB261</f>
        <v/>
      </c>
      <c r="KD261" s="61" t="n"/>
      <c r="KE261" t="inlineStr">
        <is>
          <t>Foreign Developed</t>
        </is>
      </c>
      <c r="KF261" s="41" t="n">
        <v>0.03750000000000001</v>
      </c>
      <c r="KG261" s="61">
        <f>'ETF MTD'!$VO$28/'ETF MTD'!$VO$3-1</f>
        <v/>
      </c>
      <c r="KH261" s="61">
        <f>KF261*KG261</f>
        <v/>
      </c>
      <c r="KI261" s="61" t="n"/>
      <c r="KJ261" t="inlineStr">
        <is>
          <t>Foreign Developed</t>
        </is>
      </c>
      <c r="KK261" s="41" t="n">
        <v>0.03750000000000001</v>
      </c>
      <c r="KL261" s="61">
        <f>'ETF MTD'!$VO$28/'ETF MTD'!$VO$3-1</f>
        <v/>
      </c>
      <c r="KM261" s="61">
        <f>KK261*KL261</f>
        <v/>
      </c>
      <c r="KN261" s="61" t="n"/>
      <c r="KO261" t="inlineStr">
        <is>
          <t>Foreign Developed</t>
        </is>
      </c>
      <c r="KP261" s="41" t="n">
        <v>0.03750000000000001</v>
      </c>
      <c r="KQ261" s="61">
        <f>'ETF MTD'!$VO$28/'ETF MTD'!$VO$3-1</f>
        <v/>
      </c>
      <c r="KR261" s="61">
        <f>KP261*KQ261</f>
        <v/>
      </c>
      <c r="KS261" s="61" t="n"/>
      <c r="KT261" t="inlineStr">
        <is>
          <t>Foreign Developed</t>
        </is>
      </c>
      <c r="KU261" s="41" t="n">
        <v>0.025</v>
      </c>
      <c r="KV261" s="61">
        <f>'ETF MTD'!$VO$28/'ETF MTD'!$VO$3-1</f>
        <v/>
      </c>
      <c r="KW261" s="61">
        <f>KU261*KV261</f>
        <v/>
      </c>
      <c r="KX261" s="61" t="n"/>
      <c r="KY261" t="inlineStr">
        <is>
          <t>Foreign Developed</t>
        </is>
      </c>
      <c r="KZ261" s="41" t="n">
        <v>0.025</v>
      </c>
      <c r="LA261" s="61">
        <f>'ETF MTD'!$VO$28/'ETF MTD'!$VO$3-1</f>
        <v/>
      </c>
      <c r="LB261" s="61">
        <f>KZ261*LA261</f>
        <v/>
      </c>
      <c r="LC261" s="61" t="n"/>
      <c r="LD261" t="inlineStr">
        <is>
          <t>Foreign Developed</t>
        </is>
      </c>
      <c r="LE261" s="41" t="n">
        <v>0.025</v>
      </c>
      <c r="LF261" s="61">
        <f>'ETF MTD'!$VO$28/'ETF MTD'!$VO$3-1</f>
        <v/>
      </c>
      <c r="LG261" s="61">
        <f>LE261*LF261</f>
        <v/>
      </c>
      <c r="LH261" s="61" t="n"/>
      <c r="LI261" t="inlineStr">
        <is>
          <t>Foreign Developed</t>
        </is>
      </c>
      <c r="LJ261" s="41" t="n">
        <v>0.025</v>
      </c>
      <c r="LK261" s="61">
        <f>'ETF MTD'!$VO$28/'ETF MTD'!$VO$3-1</f>
        <v/>
      </c>
      <c r="LL261" s="61">
        <f>LJ261*LK261</f>
        <v/>
      </c>
      <c r="LM261" s="61" t="n"/>
      <c r="LN261" t="inlineStr">
        <is>
          <t>Foreign Developed</t>
        </is>
      </c>
      <c r="LO261" s="41" t="n">
        <v>0.025</v>
      </c>
      <c r="LP261" s="61">
        <f>'ETF MTD'!$VO$28/'ETF MTD'!$VO$3-1</f>
        <v/>
      </c>
      <c r="LQ261" s="61">
        <f>LO261*LP261</f>
        <v/>
      </c>
      <c r="LR261" s="61" t="n"/>
      <c r="LS261" t="inlineStr">
        <is>
          <t>Foreign Developed</t>
        </is>
      </c>
      <c r="LT261" s="41" t="n">
        <v>0.025</v>
      </c>
      <c r="LU261" s="61">
        <f>'ETF MTD'!$VO$28/'ETF MTD'!$VO$3-1</f>
        <v/>
      </c>
      <c r="LV261" s="61">
        <f>LT261*LU261</f>
        <v/>
      </c>
      <c r="LW261" s="61" t="n"/>
      <c r="LX261" t="inlineStr">
        <is>
          <t>Foreign Developed</t>
        </is>
      </c>
      <c r="LY261" s="41" t="n">
        <v>0.025</v>
      </c>
      <c r="LZ261" s="61">
        <f>'ETF MTD'!$VO$28/'ETF MTD'!$VO$3-1</f>
        <v/>
      </c>
      <c r="MA261" s="61">
        <f>LY261*LZ261</f>
        <v/>
      </c>
      <c r="MB261" s="61" t="n"/>
      <c r="MC261" t="inlineStr">
        <is>
          <t>Foreign Developed</t>
        </is>
      </c>
      <c r="MD261" s="41" t="n">
        <v>0.025</v>
      </c>
      <c r="ME261" s="61">
        <f>'ETF MTD'!$VO$28/'ETF MTD'!$VO$3-1</f>
        <v/>
      </c>
      <c r="MF261" s="61">
        <f>MD261*ME261</f>
        <v/>
      </c>
      <c r="MG261" s="61" t="n"/>
      <c r="MH261" t="inlineStr">
        <is>
          <t>Foreign Developed</t>
        </is>
      </c>
      <c r="MI261" s="41" t="n">
        <v>0.025</v>
      </c>
      <c r="MJ261" s="61">
        <f>'ETF MTD'!$VO$28/'ETF MTD'!$VO$3-1</f>
        <v/>
      </c>
      <c r="MK261" s="61">
        <f>MI261*MJ261</f>
        <v/>
      </c>
      <c r="ML261" s="61" t="n"/>
      <c r="MM261" t="inlineStr">
        <is>
          <t>Foreign Developed</t>
        </is>
      </c>
      <c r="MN261" s="41" t="n">
        <v>0.025</v>
      </c>
      <c r="MO261" s="61">
        <f>'ETF MTD'!$VO$28/'ETF MTD'!$VO$3-1</f>
        <v/>
      </c>
      <c r="MP261" s="61">
        <f>MN261*MO261</f>
        <v/>
      </c>
      <c r="MQ261" s="33" t="n"/>
      <c r="MR261" t="inlineStr">
        <is>
          <t>Foreign Developed</t>
        </is>
      </c>
      <c r="MS261" s="41" t="n">
        <v>0.0375</v>
      </c>
      <c r="MT261" s="61">
        <f>'ETF MTD'!$VO$28/'ETF MTD'!$VO$3-1</f>
        <v/>
      </c>
      <c r="MU261" s="61">
        <f>MS261*MT261</f>
        <v/>
      </c>
      <c r="MV261" s="61" t="n"/>
      <c r="MW261" t="inlineStr">
        <is>
          <t>Foreign Developed</t>
        </is>
      </c>
      <c r="MX261" s="41" t="n">
        <v>0.0375</v>
      </c>
      <c r="MY261" s="61">
        <f>'ETF MTD'!$VO$28/'ETF MTD'!$VO$3-1</f>
        <v/>
      </c>
      <c r="MZ261" s="61">
        <f>MX261*MY261</f>
        <v/>
      </c>
      <c r="NA261" s="33" t="n"/>
      <c r="NB261" t="inlineStr">
        <is>
          <t>Foreign Developed</t>
        </is>
      </c>
      <c r="NC261" s="41" t="n">
        <v>0.038</v>
      </c>
      <c r="ND261" s="61">
        <f>'ETF MTD'!$VO$28/'ETF MTD'!$VO$3-1</f>
        <v/>
      </c>
      <c r="NE261" s="61">
        <f>NC261*ND261</f>
        <v/>
      </c>
      <c r="NF261" s="33" t="n"/>
      <c r="NG261" t="inlineStr">
        <is>
          <t>Foreign Developed</t>
        </is>
      </c>
      <c r="NH261" s="41" t="n">
        <v>0.038</v>
      </c>
      <c r="NI261" s="61">
        <f>'ETF MTD'!$VO$28/'ETF MTD'!$VO$3-1</f>
        <v/>
      </c>
      <c r="NJ261" s="61">
        <f>NH261*NI261</f>
        <v/>
      </c>
      <c r="NK261" s="33" t="n"/>
      <c r="NL261" t="inlineStr">
        <is>
          <t>Foreign Developed</t>
        </is>
      </c>
      <c r="NM261" s="41" t="n">
        <v>0.05</v>
      </c>
      <c r="NN261" s="61">
        <f>'ETF MTD'!$VO$28/'ETF MTD'!$VO$3-1</f>
        <v/>
      </c>
      <c r="NO261" s="61">
        <f>NM261*NN261</f>
        <v/>
      </c>
      <c r="NP261" s="33" t="n"/>
      <c r="NQ261" t="inlineStr">
        <is>
          <t>Foreign Developed</t>
        </is>
      </c>
      <c r="NR261" s="41" t="n">
        <v>0.05</v>
      </c>
      <c r="NS261" s="61">
        <f>'ETF MTD'!$VO$28/'ETF MTD'!$VO$3-1</f>
        <v/>
      </c>
      <c r="NT261" s="61">
        <f>NR261*NS261</f>
        <v/>
      </c>
      <c r="NU261" s="33" t="n"/>
      <c r="NV261" t="inlineStr">
        <is>
          <t>Foreign Developed</t>
        </is>
      </c>
      <c r="NW261" s="41" t="n">
        <v>0.05</v>
      </c>
      <c r="NX261" s="61">
        <f>'ETF MTD'!$VO$28/'ETF MTD'!$VO$3-1</f>
        <v/>
      </c>
      <c r="NY261" s="61">
        <f>NW261*NX261</f>
        <v/>
      </c>
      <c r="NZ261" s="33" t="n"/>
      <c r="OA261" t="inlineStr">
        <is>
          <t>Foreign Developed</t>
        </is>
      </c>
      <c r="OB261" s="41" t="n">
        <v>0.05</v>
      </c>
      <c r="OC261" s="61">
        <f>'ETF MTD'!$VO$28/'ETF MTD'!$VO$3-1</f>
        <v/>
      </c>
      <c r="OD261" s="61">
        <f>OB261*OC261</f>
        <v/>
      </c>
      <c r="OE261" s="33" t="n"/>
      <c r="OF261" t="inlineStr">
        <is>
          <t>Foreign Developed</t>
        </is>
      </c>
      <c r="OG261" s="41" t="n">
        <v>0.05</v>
      </c>
      <c r="OH261" s="61">
        <f>'ETF MTD'!$VO$28/'ETF MTD'!$VO$3-1</f>
        <v/>
      </c>
      <c r="OI261" s="61">
        <f>OG261*OH261</f>
        <v/>
      </c>
      <c r="OJ261" s="33" t="n"/>
      <c r="OK261" t="inlineStr">
        <is>
          <t>Foreign Developed</t>
        </is>
      </c>
      <c r="OL261" s="41" t="n">
        <v>0.0375</v>
      </c>
      <c r="OM261" s="61">
        <f>'ETF MTD'!$VO$28/'ETF MTD'!$VO$3-1</f>
        <v/>
      </c>
      <c r="ON261" s="61">
        <f>OL261*OM261</f>
        <v/>
      </c>
      <c r="OO261" s="33" t="n"/>
      <c r="OP261" t="inlineStr">
        <is>
          <t>Foreign Developed</t>
        </is>
      </c>
      <c r="OQ261" s="41" t="n">
        <v>0.0375</v>
      </c>
      <c r="OR261" s="61">
        <f>'ETF MTD'!$VO$28/'ETF MTD'!$VO$3-1</f>
        <v/>
      </c>
      <c r="OS261" s="61">
        <f>OQ261*OR261</f>
        <v/>
      </c>
      <c r="OT261" s="33" t="n"/>
      <c r="OU261" t="inlineStr">
        <is>
          <t>Foreign Developed</t>
        </is>
      </c>
      <c r="OV261" s="41" t="n">
        <v>0.025</v>
      </c>
      <c r="OW261" s="61">
        <f>'ETF MTD'!$VO$28/'ETF MTD'!$VO$3-1</f>
        <v/>
      </c>
      <c r="OX261" s="61">
        <f>OV261*OW261</f>
        <v/>
      </c>
      <c r="OY261" s="33" t="n"/>
      <c r="OZ261" t="inlineStr">
        <is>
          <t>Foreign Developed</t>
        </is>
      </c>
      <c r="PA261" s="41" t="n">
        <v>0.0375</v>
      </c>
      <c r="PB261" s="61">
        <f>'ETF MTD'!$VO$28/'ETF MTD'!$VO$3-1</f>
        <v/>
      </c>
      <c r="PC261" s="61">
        <f>PA261*PB261</f>
        <v/>
      </c>
      <c r="PD261" s="33" t="n"/>
      <c r="PE261" t="inlineStr">
        <is>
          <t>Foreign Developed</t>
        </is>
      </c>
      <c r="PF261" s="41" t="n">
        <v>0.05</v>
      </c>
      <c r="PG261" s="61">
        <f>'ETF MTD'!$VO$28/'ETF MTD'!$VO$3-1</f>
        <v/>
      </c>
      <c r="PH261" s="61">
        <f>PF261*PG261</f>
        <v/>
      </c>
      <c r="PI261" s="33" t="n"/>
      <c r="PJ261" t="inlineStr">
        <is>
          <t>Foreign Developed</t>
        </is>
      </c>
      <c r="PK261" s="41" t="n">
        <v>0.05</v>
      </c>
      <c r="PL261" s="61">
        <f>'ETF MTD'!$VO$28/'ETF MTD'!$VO$3-1</f>
        <v/>
      </c>
      <c r="PM261" s="61">
        <f>PK261*PL261</f>
        <v/>
      </c>
      <c r="PN261" s="33" t="n"/>
      <c r="PO261" t="inlineStr">
        <is>
          <t>Foreign Developed</t>
        </is>
      </c>
      <c r="PP261" s="41" t="n">
        <v>0.05</v>
      </c>
      <c r="PQ261" s="61">
        <f>'ETF MTD'!$VO$28/'ETF MTD'!$VO$3-1</f>
        <v/>
      </c>
      <c r="PR261" s="61">
        <f>PP261*PQ261</f>
        <v/>
      </c>
      <c r="PS261" s="33" t="n"/>
      <c r="PT261" t="inlineStr">
        <is>
          <t>Foreign Developed</t>
        </is>
      </c>
      <c r="PU261" s="41" t="n">
        <v>0.05</v>
      </c>
      <c r="PV261" s="61">
        <f>'ETF MTD'!$VO$28/'ETF MTD'!$VO$3-1</f>
        <v/>
      </c>
      <c r="PW261" s="61">
        <f>PU261*PV261</f>
        <v/>
      </c>
      <c r="PX261" s="33" t="n"/>
      <c r="PY261" t="inlineStr">
        <is>
          <t>Foreign Developed</t>
        </is>
      </c>
      <c r="PZ261" s="41" t="n">
        <v>0.05</v>
      </c>
      <c r="QA261" s="61">
        <f>'ETF MTD'!$VO$28/'ETF MTD'!$VO$3-1</f>
        <v/>
      </c>
      <c r="QB261" s="61">
        <f>PZ261*QA261</f>
        <v/>
      </c>
      <c r="QC261" s="33" t="n"/>
      <c r="QD261" t="inlineStr">
        <is>
          <t>Foreign Developed</t>
        </is>
      </c>
      <c r="QE261" s="41" t="n">
        <v>0.05</v>
      </c>
      <c r="QF261" s="61">
        <f>'ETF MTD'!$VO$28/'ETF MTD'!$VO$3-1</f>
        <v/>
      </c>
      <c r="QG261" s="61">
        <f>QE261*QF261</f>
        <v/>
      </c>
      <c r="QH261" s="61" t="n"/>
      <c r="QI261" t="inlineStr">
        <is>
          <t>Foreign Developed</t>
        </is>
      </c>
      <c r="QJ261" s="41" t="n">
        <v>0.05</v>
      </c>
      <c r="QK261" s="61">
        <f>'ETF MTD'!$VO$28/'ETF MTD'!$VO$3-1</f>
        <v/>
      </c>
      <c r="QL261" s="61">
        <f>QJ261*QK261</f>
        <v/>
      </c>
      <c r="QM261" s="33" t="n"/>
      <c r="QN261" t="inlineStr">
        <is>
          <t>Foreign Developed</t>
        </is>
      </c>
      <c r="QO261" s="41" t="n">
        <v>0.05</v>
      </c>
      <c r="QP261" s="61">
        <f>'ETF MTD'!$VO$28/'ETF MTD'!$VO$3-1</f>
        <v/>
      </c>
      <c r="QQ261" s="61">
        <f>QO261*QP261</f>
        <v/>
      </c>
      <c r="QR261" s="33" t="n"/>
      <c r="QS261" t="inlineStr">
        <is>
          <t>Foreign Developed</t>
        </is>
      </c>
      <c r="QT261" s="41" t="n">
        <v>0.05</v>
      </c>
      <c r="QU261" s="61">
        <f>'ETF MTD'!$VO$28/'ETF MTD'!$VO$3-1</f>
        <v/>
      </c>
      <c r="QV261" s="61">
        <f>QT261*QU261</f>
        <v/>
      </c>
      <c r="QW261" s="33" t="n"/>
      <c r="QX261" t="inlineStr">
        <is>
          <t>Foreign Developed</t>
        </is>
      </c>
      <c r="QY261" s="41" t="n">
        <v>0.05</v>
      </c>
      <c r="QZ261" s="61">
        <f>'ETF MTD'!$VO$28/'ETF MTD'!$VO$3-1</f>
        <v/>
      </c>
      <c r="RA261" s="61">
        <f>QY261*QZ261</f>
        <v/>
      </c>
      <c r="RB261" s="33" t="n"/>
      <c r="RC261" t="inlineStr">
        <is>
          <t>Foreign Developed</t>
        </is>
      </c>
      <c r="RD261" s="41" t="n">
        <v>0.05</v>
      </c>
      <c r="RE261" s="61">
        <f>'ETF MTD'!$VO$28/'ETF MTD'!$VO$3-1</f>
        <v/>
      </c>
      <c r="RF261" s="61">
        <f>RD261*RE261</f>
        <v/>
      </c>
      <c r="RG261" s="33" t="n"/>
      <c r="RH261" t="inlineStr">
        <is>
          <t>Foreign Developed</t>
        </is>
      </c>
      <c r="RI261" s="41" t="n">
        <v>0.0375</v>
      </c>
      <c r="RJ261" s="61">
        <f>'ETF MTD'!$VO$28/'ETF MTD'!$VO$3-1</f>
        <v/>
      </c>
      <c r="RK261" s="61">
        <f>RI261*RJ261</f>
        <v/>
      </c>
      <c r="RM261" s="208" t="n">
        <v>0.05</v>
      </c>
      <c r="RN261" s="261">
        <f>RM261*0.5</f>
        <v/>
      </c>
    </row>
    <row r="262">
      <c r="BN262" s="33" t="inlineStr">
        <is>
          <t>SCHE/VWO</t>
        </is>
      </c>
      <c r="BO262" s="49" t="n">
        <v>0.05</v>
      </c>
      <c r="BP262" s="61">
        <f>'ETF MTD'!$PU$28/'ETF MTD'!$PU$3-1</f>
        <v/>
      </c>
      <c r="BQ262" s="61">
        <f>BO262*BP262</f>
        <v/>
      </c>
      <c r="BR262" s="61" t="n"/>
      <c r="BS262" s="33" t="inlineStr">
        <is>
          <t>SCHE/VWO</t>
        </is>
      </c>
      <c r="BT262" s="49" t="n">
        <v>0.05</v>
      </c>
      <c r="BU262" s="61">
        <f>'ETF MTD'!$PU$28/'ETF MTD'!$PU$3-1</f>
        <v/>
      </c>
      <c r="BV262" s="61">
        <f>BT262*BU262</f>
        <v/>
      </c>
      <c r="BW262" s="61" t="n"/>
      <c r="BX262" s="33" t="inlineStr">
        <is>
          <t>SCHE/VWO</t>
        </is>
      </c>
      <c r="BY262" s="49" t="n">
        <v>0.05</v>
      </c>
      <c r="BZ262" s="61">
        <f>'ETF MTD'!$PU$28/'ETF MTD'!$PU$3-1</f>
        <v/>
      </c>
      <c r="CA262" s="61">
        <f>BY262*BZ262</f>
        <v/>
      </c>
      <c r="CB262" s="61" t="n"/>
      <c r="CC262" s="33" t="inlineStr">
        <is>
          <t>SCHE/VWO</t>
        </is>
      </c>
      <c r="CD262" s="49" t="n">
        <v>0.05</v>
      </c>
      <c r="CE262" s="61">
        <f>'ETF MTD'!$PU$28/'ETF MTD'!$PU$3-1</f>
        <v/>
      </c>
      <c r="CF262" s="61">
        <f>CD262*CE262</f>
        <v/>
      </c>
      <c r="CG262" s="61" t="n"/>
      <c r="CH262" s="33" t="inlineStr">
        <is>
          <t>SCHE/VWO</t>
        </is>
      </c>
      <c r="CI262" s="49" t="n">
        <v>0.05</v>
      </c>
      <c r="CJ262" s="61">
        <f>'ETF MTD'!$PU$28/'ETF MTD'!$PU$3-1</f>
        <v/>
      </c>
      <c r="CK262" s="61">
        <f>CI262*CJ262</f>
        <v/>
      </c>
      <c r="CL262" s="61" t="n"/>
      <c r="CM262" s="33" t="inlineStr">
        <is>
          <t>SCHE/VWO</t>
        </is>
      </c>
      <c r="CN262" s="49" t="n">
        <v>0.05</v>
      </c>
      <c r="CO262" s="61">
        <f>'ETF MTD'!$PU$28/'ETF MTD'!$PU$3-1</f>
        <v/>
      </c>
      <c r="CP262" s="61">
        <f>CN262*CO262</f>
        <v/>
      </c>
      <c r="CQ262" s="61" t="n"/>
      <c r="CR262" s="33" t="inlineStr">
        <is>
          <t>SCHE/VWO</t>
        </is>
      </c>
      <c r="CS262" s="49" t="n">
        <v>0.0375</v>
      </c>
      <c r="CT262" s="61">
        <f>'ETF MTD'!$PU$28/'ETF MTD'!$PU$3-1</f>
        <v/>
      </c>
      <c r="CU262" s="61">
        <f>CS262*CT262</f>
        <v/>
      </c>
      <c r="CV262" s="61" t="n"/>
      <c r="CW262" s="33" t="inlineStr">
        <is>
          <t>SCHE/VWO</t>
        </is>
      </c>
      <c r="CX262" s="49" t="n">
        <v>0.03750000000000001</v>
      </c>
      <c r="CY262" s="61">
        <f>'ETF MTD'!$PU$28/'ETF MTD'!$PU$3-1</f>
        <v/>
      </c>
      <c r="CZ262" s="61">
        <f>CX262*CY262</f>
        <v/>
      </c>
      <c r="DA262" s="61" t="n"/>
      <c r="DB262" s="33" t="inlineStr">
        <is>
          <t>SCHE/VWO</t>
        </is>
      </c>
      <c r="DC262" s="49" t="n">
        <v>0.025</v>
      </c>
      <c r="DD262" s="61">
        <f>'ETF MTD'!$PU$28/'ETF MTD'!$PU$3-1</f>
        <v/>
      </c>
      <c r="DE262" s="61">
        <f>DC262*DD262</f>
        <v/>
      </c>
      <c r="DF262" s="61" t="n"/>
      <c r="DG262" s="33" t="inlineStr">
        <is>
          <t>SCHE/VWO</t>
        </is>
      </c>
      <c r="DH262" s="49" t="n">
        <v>0.025</v>
      </c>
      <c r="DI262" s="61">
        <f>'ETF MTD'!$PU$28/'ETF MTD'!$PU$3-1</f>
        <v/>
      </c>
      <c r="DJ262" s="61">
        <f>DH262*DI262</f>
        <v/>
      </c>
      <c r="DK262" s="61" t="n"/>
      <c r="DL262" s="33" t="inlineStr">
        <is>
          <t>SCHE/VWO</t>
        </is>
      </c>
      <c r="DM262" s="49" t="n">
        <v>0.025</v>
      </c>
      <c r="DN262" s="61">
        <f>'ETF MTD'!$PU$28/'ETF MTD'!$PU$3-1</f>
        <v/>
      </c>
      <c r="DO262" s="61">
        <f>DM262*DN262</f>
        <v/>
      </c>
      <c r="DP262" s="61" t="n"/>
      <c r="DQ262" s="33" t="inlineStr">
        <is>
          <t>SCHE/VWO</t>
        </is>
      </c>
      <c r="DR262" s="49" t="n">
        <v>0.025</v>
      </c>
      <c r="DS262" s="61">
        <f>'ETF MTD'!$PU$28/'ETF MTD'!$PU$3-1</f>
        <v/>
      </c>
      <c r="DT262" s="61">
        <f>DR262*DS262</f>
        <v/>
      </c>
      <c r="DU262" s="61" t="n"/>
      <c r="DV262" s="33" t="inlineStr">
        <is>
          <t>SCHE/VWO</t>
        </is>
      </c>
      <c r="DW262" s="49" t="n">
        <v>0.025</v>
      </c>
      <c r="DX262" s="61">
        <f>'ETF MTD'!$PU$28/'ETF MTD'!$PU$3-1</f>
        <v/>
      </c>
      <c r="DY262" s="61">
        <f>DW262*DX262</f>
        <v/>
      </c>
      <c r="DZ262" s="61" t="n"/>
      <c r="EA262" s="33" t="inlineStr">
        <is>
          <t>SCHE/VWO</t>
        </is>
      </c>
      <c r="EB262" s="49" t="n">
        <v>0.025</v>
      </c>
      <c r="EC262" s="61">
        <f>'ETF MTD'!$PU$28/'ETF MTD'!$PU$3-1</f>
        <v/>
      </c>
      <c r="ED262" s="61">
        <f>EB262*EC262</f>
        <v/>
      </c>
      <c r="EE262" s="61" t="n"/>
      <c r="EF262" s="33" t="inlineStr">
        <is>
          <t>SCHE/VWO</t>
        </is>
      </c>
      <c r="EG262" s="49" t="n">
        <v>0.025</v>
      </c>
      <c r="EH262" s="61">
        <f>'ETF MTD'!$PU$28/'ETF MTD'!$PU$3-1</f>
        <v/>
      </c>
      <c r="EI262" s="61">
        <f>EG262*EH262</f>
        <v/>
      </c>
      <c r="EJ262" s="61" t="n"/>
      <c r="EK262" s="33" t="inlineStr">
        <is>
          <t>SCHE/VWO</t>
        </is>
      </c>
      <c r="EL262" s="49" t="n">
        <v>0.03750000000000001</v>
      </c>
      <c r="EM262" s="61">
        <f>'ETF MTD'!$PU$28/'ETF MTD'!$PU$3-1</f>
        <v/>
      </c>
      <c r="EN262" s="61">
        <f>EL262*EM262</f>
        <v/>
      </c>
      <c r="EO262" s="61" t="n"/>
      <c r="EP262" s="33" t="inlineStr">
        <is>
          <t>SCHE/VWO</t>
        </is>
      </c>
      <c r="EQ262" s="49" t="n">
        <v>0.03750000000000001</v>
      </c>
      <c r="ER262" s="61">
        <f>'ETF MTD'!$PU$28/'ETF MTD'!$PU$3-1</f>
        <v/>
      </c>
      <c r="ES262" s="61">
        <f>EQ262*ER262</f>
        <v/>
      </c>
      <c r="ET262" s="61" t="n"/>
      <c r="EU262" s="33" t="inlineStr">
        <is>
          <t>SCHE/VWO</t>
        </is>
      </c>
      <c r="EV262" s="49" t="n">
        <v>0.05</v>
      </c>
      <c r="EW262" s="61">
        <f>'ETF MTD'!$PU$28/'ETF MTD'!$PU$3-1</f>
        <v/>
      </c>
      <c r="EX262" s="61">
        <f>EV262*EW262</f>
        <v/>
      </c>
      <c r="EY262" s="61" t="n"/>
      <c r="EZ262" s="33" t="inlineStr">
        <is>
          <t>SCHE/VWO</t>
        </is>
      </c>
      <c r="FA262" s="49" t="n">
        <v>0.05</v>
      </c>
      <c r="FB262" s="61">
        <f>'ETF MTD'!$PU$28/'ETF MTD'!$PU$3-1</f>
        <v/>
      </c>
      <c r="FC262" s="61">
        <f>FA262*FB262</f>
        <v/>
      </c>
      <c r="FD262" s="61" t="n"/>
      <c r="FE262" s="33" t="inlineStr">
        <is>
          <t>SCHE/VWO</t>
        </is>
      </c>
      <c r="FF262" s="49" t="n">
        <v>0.03750000000000001</v>
      </c>
      <c r="FG262" s="61">
        <f>'ETF MTD'!$PU$28/'ETF MTD'!$PU$3-1</f>
        <v/>
      </c>
      <c r="FH262" s="61">
        <f>FF262*FG262</f>
        <v/>
      </c>
      <c r="FI262" s="61" t="n"/>
      <c r="FJ262" s="33" t="inlineStr">
        <is>
          <t>SCHE/VWO</t>
        </is>
      </c>
      <c r="FK262" s="49" t="n">
        <v>0.03750000000000001</v>
      </c>
      <c r="FL262" s="61">
        <f>'ETF MTD'!$PU$28/'ETF MTD'!$PU$3-1</f>
        <v/>
      </c>
      <c r="FM262" s="61">
        <f>FK262*FL262</f>
        <v/>
      </c>
      <c r="FN262" s="61" t="n"/>
      <c r="FO262" s="33" t="inlineStr">
        <is>
          <t>SCHE/VWO</t>
        </is>
      </c>
      <c r="FP262" s="49" t="n">
        <v>0.05</v>
      </c>
      <c r="FQ262" s="61">
        <f>'ETF MTD'!$PU$28/'ETF MTD'!$PU$3-1</f>
        <v/>
      </c>
      <c r="FR262" s="61">
        <f>FP262*FQ262</f>
        <v/>
      </c>
      <c r="FS262" s="61" t="n"/>
      <c r="FT262" s="33" t="inlineStr">
        <is>
          <t>SCHE/VWO</t>
        </is>
      </c>
      <c r="FU262" s="49" t="n">
        <v>0.025</v>
      </c>
      <c r="FV262" s="61">
        <f>'ETF MTD'!$PU$28/'ETF MTD'!$PU$3-1</f>
        <v/>
      </c>
      <c r="FW262" s="61">
        <f>FU262*FV262</f>
        <v/>
      </c>
      <c r="FX262" s="61" t="n"/>
      <c r="FY262" s="33" t="inlineStr">
        <is>
          <t>SCHE/VWO</t>
        </is>
      </c>
      <c r="FZ262" s="41" t="n">
        <v>0.025</v>
      </c>
      <c r="GA262" s="61">
        <f>'ETF MTD'!$PU$28/'ETF MTD'!$PU$3-1</f>
        <v/>
      </c>
      <c r="GB262" s="61">
        <f>FZ262*GA262</f>
        <v/>
      </c>
      <c r="GC262" s="61" t="n"/>
      <c r="GD262" s="33" t="inlineStr">
        <is>
          <t>SCHE/VWO</t>
        </is>
      </c>
      <c r="GE262" s="41" t="n">
        <v>0.03750000000000001</v>
      </c>
      <c r="GF262" s="61">
        <f>'ETF MTD'!$PU$28/'ETF MTD'!$PU$3-1</f>
        <v/>
      </c>
      <c r="GG262" s="61">
        <f>GE262*GF262</f>
        <v/>
      </c>
      <c r="GH262" s="61" t="n"/>
      <c r="GI262" s="33" t="inlineStr">
        <is>
          <t>SCHE/VWO</t>
        </is>
      </c>
      <c r="GJ262" s="41" t="n">
        <v>0.05</v>
      </c>
      <c r="GK262" s="61">
        <f>'ETF MTD'!$PU$28/'ETF MTD'!$PU$3-1</f>
        <v/>
      </c>
      <c r="GL262" s="61">
        <f>GJ262*GK262</f>
        <v/>
      </c>
      <c r="GM262" s="61" t="n"/>
      <c r="GN262" s="33" t="inlineStr">
        <is>
          <t>SCHE/VWO</t>
        </is>
      </c>
      <c r="GO262" s="41" t="n">
        <v>0.05</v>
      </c>
      <c r="GP262" s="61">
        <f>'ETF MTD'!$PU$28/'ETF MTD'!$PU$3-1</f>
        <v/>
      </c>
      <c r="GQ262" s="61">
        <f>GO262*GP262</f>
        <v/>
      </c>
      <c r="GR262" s="61" t="n"/>
      <c r="GS262" s="33" t="inlineStr">
        <is>
          <t>SCHE/VWO</t>
        </is>
      </c>
      <c r="GT262" s="41" t="n">
        <v>0.05</v>
      </c>
      <c r="GU262" s="61">
        <f>'ETF MTD'!$PU$28/'ETF MTD'!$PU$3-1</f>
        <v/>
      </c>
      <c r="GV262" s="61">
        <f>GT262*GU262</f>
        <v/>
      </c>
      <c r="GW262" s="61" t="n"/>
      <c r="GX262" s="33" t="inlineStr">
        <is>
          <t>SCHE/VWO</t>
        </is>
      </c>
      <c r="GY262" s="41" t="n">
        <v>0.0375</v>
      </c>
      <c r="GZ262" s="61">
        <f>'ETF MTD'!$PU$28/'ETF MTD'!$PU$3-1</f>
        <v/>
      </c>
      <c r="HA262" s="61">
        <f>GY262*GZ262</f>
        <v/>
      </c>
      <c r="HB262" s="61" t="n"/>
      <c r="HC262" s="33" t="inlineStr">
        <is>
          <t>SCHE/VWO</t>
        </is>
      </c>
      <c r="HD262" s="41" t="n">
        <v>0.025</v>
      </c>
      <c r="HE262" s="61">
        <f>'ETF MTD'!$PU$28/'ETF MTD'!$PU$3-1</f>
        <v/>
      </c>
      <c r="HF262" s="61">
        <f>HD262*HE262</f>
        <v/>
      </c>
      <c r="HG262" s="61" t="n"/>
      <c r="HH262" s="33" t="inlineStr">
        <is>
          <t>SCHE/VWO</t>
        </is>
      </c>
      <c r="HI262" s="41" t="n">
        <v>0.025</v>
      </c>
      <c r="HJ262" s="61">
        <f>'ETF MTD'!$PU$28/'ETF MTD'!$PU$3-1</f>
        <v/>
      </c>
      <c r="HK262" s="61">
        <f>HI262*HJ262</f>
        <v/>
      </c>
      <c r="HL262" s="61" t="n"/>
      <c r="HM262" s="33" t="inlineStr">
        <is>
          <t>SCHE/VWO</t>
        </is>
      </c>
      <c r="HN262" s="41" t="n">
        <v>0.04</v>
      </c>
      <c r="HO262" s="61">
        <f>'ETF MTD'!$PU$28/'ETF MTD'!$PU$3-1</f>
        <v/>
      </c>
      <c r="HP262" s="61">
        <f>HN262*HO262</f>
        <v/>
      </c>
      <c r="HQ262" s="61" t="n"/>
      <c r="HR262" s="33" t="inlineStr">
        <is>
          <t>SCHE/VWO</t>
        </is>
      </c>
      <c r="HS262" s="41" t="n">
        <v>0.05</v>
      </c>
      <c r="HT262" s="61">
        <f>'ETF MTD'!$PU$28/'ETF MTD'!$PU$3-1</f>
        <v/>
      </c>
      <c r="HU262" s="61">
        <f>HS262*HT262</f>
        <v/>
      </c>
      <c r="HV262" s="61" t="n"/>
      <c r="HW262" s="33" t="inlineStr">
        <is>
          <t>SCHE/VWO</t>
        </is>
      </c>
      <c r="HX262" s="41" t="n">
        <v>0.05</v>
      </c>
      <c r="HY262" s="61">
        <f>'ETF MTD'!$PU$28/'ETF MTD'!$PU$3-1</f>
        <v/>
      </c>
      <c r="HZ262" s="61">
        <f>HX262*HY262</f>
        <v/>
      </c>
      <c r="IA262" s="61" t="n"/>
      <c r="IB262" s="33" t="inlineStr">
        <is>
          <t>SCHE/VWO</t>
        </is>
      </c>
      <c r="IC262" s="41" t="n">
        <v>0.05</v>
      </c>
      <c r="ID262" s="61">
        <f>'ETF MTD'!$PU$28/'ETF MTD'!$PU$3-1</f>
        <v/>
      </c>
      <c r="IE262" s="61">
        <f>IC262*ID262</f>
        <v/>
      </c>
      <c r="IF262" s="61" t="n"/>
      <c r="IG262" s="33" t="inlineStr">
        <is>
          <t>SCHE/VWO</t>
        </is>
      </c>
      <c r="IH262" s="41" t="n">
        <v>0.05</v>
      </c>
      <c r="II262" s="61">
        <f>'ETF MTD'!$PU$28/'ETF MTD'!$PU$3-1</f>
        <v/>
      </c>
      <c r="IJ262" s="61">
        <f>IH262*II262</f>
        <v/>
      </c>
      <c r="IK262" s="61" t="n"/>
      <c r="IL262" s="33" t="inlineStr">
        <is>
          <t>SCHE/VWO</t>
        </is>
      </c>
      <c r="IM262" s="41" t="n">
        <v>0.05</v>
      </c>
      <c r="IN262" s="61">
        <f>'ETF MTD'!$PU$28/'ETF MTD'!$PU$3-1</f>
        <v/>
      </c>
      <c r="IO262" s="61">
        <f>IM262*IN262</f>
        <v/>
      </c>
      <c r="IP262" s="61" t="n"/>
      <c r="IQ262" s="33" t="inlineStr">
        <is>
          <t>SCHE/VWO</t>
        </is>
      </c>
      <c r="IR262" s="41" t="n">
        <v>0.05</v>
      </c>
      <c r="IS262" s="61">
        <f>'ETF MTD'!$PU$28/'ETF MTD'!$PU$3-1</f>
        <v/>
      </c>
      <c r="IT262" s="61">
        <f>IR262*IS262</f>
        <v/>
      </c>
      <c r="IU262" s="61" t="n"/>
      <c r="IV262" s="33" t="inlineStr">
        <is>
          <t>SCHE/VWO</t>
        </is>
      </c>
      <c r="IW262" s="41" t="n">
        <v>0.05</v>
      </c>
      <c r="IX262" s="61">
        <f>'ETF MTD'!$PU$28/'ETF MTD'!$PU$3-1</f>
        <v/>
      </c>
      <c r="IY262" s="61">
        <f>IW262*IX262</f>
        <v/>
      </c>
      <c r="IZ262" s="61" t="n"/>
      <c r="JA262" s="33" t="inlineStr">
        <is>
          <t>SCHE/VWO</t>
        </is>
      </c>
      <c r="JB262" s="41" t="n">
        <v>0.05</v>
      </c>
      <c r="JC262" s="61">
        <f>'ETF MTD'!$PU$28/'ETF MTD'!$PU$3-1</f>
        <v/>
      </c>
      <c r="JD262" s="61">
        <f>JB262*JC262</f>
        <v/>
      </c>
      <c r="JE262" s="61" t="n"/>
      <c r="JF262" s="33" t="inlineStr">
        <is>
          <t>SCHE/VWO</t>
        </is>
      </c>
      <c r="JG262" s="41" t="n">
        <v>0.05</v>
      </c>
      <c r="JH262" s="61">
        <f>'ETF MTD'!$PU$28/'ETF MTD'!$PU$3-1</f>
        <v/>
      </c>
      <c r="JI262" s="61">
        <f>JG262*JH262</f>
        <v/>
      </c>
      <c r="JJ262" s="61" t="n"/>
      <c r="JK262" s="33" t="inlineStr">
        <is>
          <t>SCHE/VWO</t>
        </is>
      </c>
      <c r="JL262" s="41" t="n">
        <v>0.05</v>
      </c>
      <c r="JM262" s="61">
        <f>'ETF MTD'!$PU$28/'ETF MTD'!$PU$3-1</f>
        <v/>
      </c>
      <c r="JN262" s="61">
        <f>JL262*JM262</f>
        <v/>
      </c>
      <c r="JO262" s="61" t="n"/>
      <c r="JP262" s="33" t="inlineStr">
        <is>
          <t>SCHE/VWO</t>
        </is>
      </c>
      <c r="JQ262" s="41" t="n">
        <v>0.037</v>
      </c>
      <c r="JR262" s="61">
        <f>'ETF MTD'!$PU$28/'ETF MTD'!$PU$3-1</f>
        <v/>
      </c>
      <c r="JS262" s="61">
        <f>JQ262*JR262</f>
        <v/>
      </c>
      <c r="JT262" s="61" t="n"/>
      <c r="JU262" s="33" t="inlineStr">
        <is>
          <t>SCHE/VWO</t>
        </is>
      </c>
      <c r="JV262" s="41" t="n">
        <v>0.037</v>
      </c>
      <c r="JW262" s="61">
        <f>'ETF MTD'!$PU$28/'ETF MTD'!$PU$3-1</f>
        <v/>
      </c>
      <c r="JX262" s="61">
        <f>JV262*JW262</f>
        <v/>
      </c>
      <c r="JY262" s="61" t="n"/>
      <c r="JZ262" t="inlineStr">
        <is>
          <t>Emerging Markets</t>
        </is>
      </c>
      <c r="KA262" s="41" t="n">
        <v>0.03750000000000001</v>
      </c>
      <c r="KB262" s="61">
        <f>'ETF MTD'!$PU$28/'ETF MTD'!$PU$3-1</f>
        <v/>
      </c>
      <c r="KC262" s="61">
        <f>KA262*KB262</f>
        <v/>
      </c>
      <c r="KD262" s="61" t="n"/>
      <c r="KE262" t="inlineStr">
        <is>
          <t>Emerging Markets</t>
        </is>
      </c>
      <c r="KF262" s="41" t="n">
        <v>0.03750000000000001</v>
      </c>
      <c r="KG262" s="61">
        <f>'ETF MTD'!$PU$28/'ETF MTD'!$PU$3-1</f>
        <v/>
      </c>
      <c r="KH262" s="61">
        <f>KF262*KG262</f>
        <v/>
      </c>
      <c r="KI262" s="61" t="n"/>
      <c r="KJ262" t="inlineStr">
        <is>
          <t>Emerging Markets</t>
        </is>
      </c>
      <c r="KK262" s="41" t="n">
        <v>0.025</v>
      </c>
      <c r="KL262" s="61">
        <f>'ETF MTD'!$PU$28/'ETF MTD'!$PU$3-1</f>
        <v/>
      </c>
      <c r="KM262" s="61">
        <f>KK262*KL262</f>
        <v/>
      </c>
      <c r="KN262" s="61" t="n"/>
      <c r="KO262" t="inlineStr">
        <is>
          <t>Emerging Markets</t>
        </is>
      </c>
      <c r="KP262" s="41" t="n">
        <v>0.025</v>
      </c>
      <c r="KQ262" s="61">
        <f>'ETF MTD'!$PU$28/'ETF MTD'!$PU$3-1</f>
        <v/>
      </c>
      <c r="KR262" s="61">
        <f>KP262*KQ262</f>
        <v/>
      </c>
      <c r="KS262" s="61" t="n"/>
      <c r="KT262" t="inlineStr">
        <is>
          <t>Emerging Markets</t>
        </is>
      </c>
      <c r="KU262" s="41" t="n">
        <v>0.025</v>
      </c>
      <c r="KV262" s="61">
        <f>'ETF MTD'!$PU$28/'ETF MTD'!$PU$3-1</f>
        <v/>
      </c>
      <c r="KW262" s="61">
        <f>KU262*KV262</f>
        <v/>
      </c>
      <c r="KX262" s="61" t="n"/>
      <c r="KY262" t="inlineStr">
        <is>
          <t>Emerging Markets</t>
        </is>
      </c>
      <c r="KZ262" s="41" t="n">
        <v>0.025</v>
      </c>
      <c r="LA262" s="61">
        <f>'ETF MTD'!$PU$28/'ETF MTD'!$PU$3-1</f>
        <v/>
      </c>
      <c r="LB262" s="61">
        <f>KZ262*LA262</f>
        <v/>
      </c>
      <c r="LC262" s="61" t="n"/>
      <c r="LD262" t="inlineStr">
        <is>
          <t>Emerging Markets</t>
        </is>
      </c>
      <c r="LE262" s="41" t="n">
        <v>0.025</v>
      </c>
      <c r="LF262" s="61">
        <f>'ETF MTD'!$PU$28/'ETF MTD'!$PU$3-1</f>
        <v/>
      </c>
      <c r="LG262" s="61">
        <f>LE262*LF262</f>
        <v/>
      </c>
      <c r="LH262" s="61" t="n"/>
      <c r="LI262" t="inlineStr">
        <is>
          <t>Emerging Markets</t>
        </is>
      </c>
      <c r="LJ262" s="41" t="n">
        <v>0.025</v>
      </c>
      <c r="LK262" s="61">
        <f>'ETF MTD'!$PU$28/'ETF MTD'!$PU$3-1</f>
        <v/>
      </c>
      <c r="LL262" s="61">
        <f>LJ262*LK262</f>
        <v/>
      </c>
      <c r="LM262" s="61" t="n"/>
      <c r="LN262" t="inlineStr">
        <is>
          <t>Emerging Markets</t>
        </is>
      </c>
      <c r="LO262" s="41" t="n">
        <v>0.025</v>
      </c>
      <c r="LP262" s="61">
        <f>'ETF MTD'!$PU$28/'ETF MTD'!$PU$3-1</f>
        <v/>
      </c>
      <c r="LQ262" s="61">
        <f>LO262*LP262</f>
        <v/>
      </c>
      <c r="LR262" s="61" t="n"/>
      <c r="LS262" t="inlineStr">
        <is>
          <t>Emerging Markets</t>
        </is>
      </c>
      <c r="LT262" s="41" t="n">
        <v>0.025</v>
      </c>
      <c r="LU262" s="61">
        <f>'ETF MTD'!$PU$28/'ETF MTD'!$PU$3-1</f>
        <v/>
      </c>
      <c r="LV262" s="61">
        <f>LT262*LU262</f>
        <v/>
      </c>
      <c r="LW262" s="61" t="n"/>
      <c r="LX262" t="inlineStr">
        <is>
          <t>Emerging Markets</t>
        </is>
      </c>
      <c r="LY262" s="41" t="n">
        <v>0.025</v>
      </c>
      <c r="LZ262" s="61">
        <f>'ETF MTD'!$PU$28/'ETF MTD'!$PU$3-1</f>
        <v/>
      </c>
      <c r="MA262" s="61">
        <f>LY262*LZ262</f>
        <v/>
      </c>
      <c r="MB262" s="61" t="n"/>
      <c r="MC262" t="inlineStr">
        <is>
          <t>Emerging Markets</t>
        </is>
      </c>
      <c r="MD262" s="41" t="n">
        <v>0.025</v>
      </c>
      <c r="ME262" s="61">
        <f>'ETF MTD'!$PU$28/'ETF MTD'!$PU$3-1</f>
        <v/>
      </c>
      <c r="MF262" s="61">
        <f>MD262*ME262</f>
        <v/>
      </c>
      <c r="MG262" s="61" t="n"/>
      <c r="MH262" t="inlineStr">
        <is>
          <t>Emerging Markets</t>
        </is>
      </c>
      <c r="MI262" s="41" t="n">
        <v>0.025</v>
      </c>
      <c r="MJ262" s="61">
        <f>'ETF MTD'!$PU$28/'ETF MTD'!$PU$3-1</f>
        <v/>
      </c>
      <c r="MK262" s="61">
        <f>MI262*MJ262</f>
        <v/>
      </c>
      <c r="ML262" s="61" t="n"/>
      <c r="MM262" t="inlineStr">
        <is>
          <t>Emerging Markets</t>
        </is>
      </c>
      <c r="MN262" s="41" t="n">
        <v>0.025</v>
      </c>
      <c r="MO262" s="61">
        <f>'ETF MTD'!$PU$28/'ETF MTD'!$PU$3-1</f>
        <v/>
      </c>
      <c r="MP262" s="61">
        <f>MN262*MO262</f>
        <v/>
      </c>
      <c r="MQ262" s="33" t="n"/>
      <c r="MR262" t="inlineStr">
        <is>
          <t>Emerging Markets</t>
        </is>
      </c>
      <c r="MS262" s="41" t="n">
        <v>0.025</v>
      </c>
      <c r="MT262" s="61">
        <f>'ETF MTD'!$PU$28/'ETF MTD'!$PU$3-1</f>
        <v/>
      </c>
      <c r="MU262" s="61">
        <f>MS262*MT262</f>
        <v/>
      </c>
      <c r="MV262" s="61" t="n"/>
      <c r="MW262" t="inlineStr">
        <is>
          <t>Emerging Markets</t>
        </is>
      </c>
      <c r="MX262" s="41" t="n">
        <v>0.025</v>
      </c>
      <c r="MY262" s="61">
        <f>'ETF MTD'!$PU$28/'ETF MTD'!$PU$3-1</f>
        <v/>
      </c>
      <c r="MZ262" s="61">
        <f>MX262*MY262</f>
        <v/>
      </c>
      <c r="NA262" s="33" t="n"/>
      <c r="NB262" t="inlineStr">
        <is>
          <t>Emerging Markets</t>
        </is>
      </c>
      <c r="NC262" s="41" t="n">
        <v>0.025</v>
      </c>
      <c r="ND262" s="61">
        <f>'ETF MTD'!$PU$28/'ETF MTD'!$PU$3-1</f>
        <v/>
      </c>
      <c r="NE262" s="61">
        <f>NC262*ND262</f>
        <v/>
      </c>
      <c r="NF262" s="33" t="n"/>
      <c r="NG262" t="inlineStr">
        <is>
          <t>Emerging Markets</t>
        </is>
      </c>
      <c r="NH262" s="41" t="n">
        <v>0.025</v>
      </c>
      <c r="NI262" s="61">
        <f>'ETF MTD'!$PU$28/'ETF MTD'!$PU$3-1</f>
        <v/>
      </c>
      <c r="NJ262" s="61">
        <f>NH262*NI262</f>
        <v/>
      </c>
      <c r="NK262" s="33" t="n"/>
      <c r="NL262" t="inlineStr">
        <is>
          <t>Emerging Markets</t>
        </is>
      </c>
      <c r="NM262" s="41" t="n">
        <v>0.025</v>
      </c>
      <c r="NN262" s="61">
        <f>'ETF MTD'!$PU$28/'ETF MTD'!$PU$3-1</f>
        <v/>
      </c>
      <c r="NO262" s="61">
        <f>NM262*NN262</f>
        <v/>
      </c>
      <c r="NP262" s="33" t="n"/>
      <c r="NQ262" t="inlineStr">
        <is>
          <t>Emerging Markets</t>
        </is>
      </c>
      <c r="NR262" s="41" t="n">
        <v>0.025</v>
      </c>
      <c r="NS262" s="61">
        <f>'ETF MTD'!$PU$28/'ETF MTD'!$PU$3-1</f>
        <v/>
      </c>
      <c r="NT262" s="61">
        <f>NR262*NS262</f>
        <v/>
      </c>
      <c r="NU262" s="33" t="n"/>
      <c r="NV262" t="inlineStr">
        <is>
          <t>Emerging Markets</t>
        </is>
      </c>
      <c r="NW262" s="41" t="n">
        <v>0.025</v>
      </c>
      <c r="NX262" s="61">
        <f>'ETF MTD'!$PU$28/'ETF MTD'!$PU$3-1</f>
        <v/>
      </c>
      <c r="NY262" s="61">
        <f>NW262*NX262</f>
        <v/>
      </c>
      <c r="NZ262" s="33" t="n"/>
      <c r="OA262" t="inlineStr">
        <is>
          <t>Emerging Markets</t>
        </is>
      </c>
      <c r="OB262" s="41" t="n">
        <v>0.0375</v>
      </c>
      <c r="OC262" s="61">
        <f>'ETF MTD'!$PU$28/'ETF MTD'!$PU$3-1</f>
        <v/>
      </c>
      <c r="OD262" s="61">
        <f>OB262*OC262</f>
        <v/>
      </c>
      <c r="OE262" s="33" t="n"/>
      <c r="OF262" t="inlineStr">
        <is>
          <t>Emerging Markets</t>
        </is>
      </c>
      <c r="OG262" s="41" t="n">
        <v>0.05</v>
      </c>
      <c r="OH262" s="61">
        <f>'ETF MTD'!$PU$28/'ETF MTD'!$PU$3-1</f>
        <v/>
      </c>
      <c r="OI262" s="61">
        <f>OG262*OH262</f>
        <v/>
      </c>
      <c r="OJ262" s="33" t="n"/>
      <c r="OK262" t="inlineStr">
        <is>
          <t>Emerging Markets</t>
        </is>
      </c>
      <c r="OL262" s="41" t="n">
        <v>0.0375</v>
      </c>
      <c r="OM262" s="61">
        <f>'ETF MTD'!$PU$28/'ETF MTD'!$PU$3-1</f>
        <v/>
      </c>
      <c r="ON262" s="61">
        <f>OL262*OM262</f>
        <v/>
      </c>
      <c r="OO262" s="33" t="n"/>
      <c r="OP262" t="inlineStr">
        <is>
          <t>Emerging Markets</t>
        </is>
      </c>
      <c r="OQ262" s="41" t="n">
        <v>0.025</v>
      </c>
      <c r="OR262" s="61">
        <f>'ETF MTD'!$PU$28/'ETF MTD'!$PU$3-1</f>
        <v/>
      </c>
      <c r="OS262" s="61">
        <f>OQ262*OR262</f>
        <v/>
      </c>
      <c r="OT262" s="33" t="n"/>
      <c r="OU262" t="inlineStr">
        <is>
          <t>Emerging Markets</t>
        </is>
      </c>
      <c r="OV262" s="41" t="n">
        <v>0.025</v>
      </c>
      <c r="OW262" s="61">
        <f>'ETF MTD'!$PU$28/'ETF MTD'!$PU$3-1</f>
        <v/>
      </c>
      <c r="OX262" s="61">
        <f>OV262*OW262</f>
        <v/>
      </c>
      <c r="OY262" s="33" t="n"/>
      <c r="OZ262" t="inlineStr">
        <is>
          <t>Emerging Markets</t>
        </is>
      </c>
      <c r="PA262" s="41" t="n">
        <v>0.0375</v>
      </c>
      <c r="PB262" s="61">
        <f>'ETF MTD'!$PU$28/'ETF MTD'!$PU$3-1</f>
        <v/>
      </c>
      <c r="PC262" s="61">
        <f>PA262*PB262</f>
        <v/>
      </c>
      <c r="PD262" s="33" t="n"/>
      <c r="PE262" t="inlineStr">
        <is>
          <t>Emerging Markets</t>
        </is>
      </c>
      <c r="PF262" s="41" t="n">
        <v>0.038</v>
      </c>
      <c r="PG262" s="61">
        <f>'ETF MTD'!$PU$28/'ETF MTD'!$PU$3-1</f>
        <v/>
      </c>
      <c r="PH262" s="61">
        <f>PF262*PG262</f>
        <v/>
      </c>
      <c r="PI262" s="33" t="n"/>
      <c r="PJ262" t="inlineStr">
        <is>
          <t>Emerging Markets</t>
        </is>
      </c>
      <c r="PK262" s="41" t="n">
        <v>0.025</v>
      </c>
      <c r="PL262" s="61">
        <f>'ETF MTD'!$PU$28/'ETF MTD'!$PU$3-1</f>
        <v/>
      </c>
      <c r="PM262" s="61">
        <f>PK262*PL262</f>
        <v/>
      </c>
      <c r="PN262" s="33" t="n"/>
      <c r="PO262" t="inlineStr">
        <is>
          <t>Emerging Markets</t>
        </is>
      </c>
      <c r="PP262" s="41" t="n">
        <v>0.038</v>
      </c>
      <c r="PQ262" s="61">
        <f>'ETF MTD'!$PU$28/'ETF MTD'!$PU$3-1</f>
        <v/>
      </c>
      <c r="PR262" s="61">
        <f>PP262*PQ262</f>
        <v/>
      </c>
      <c r="PS262" s="33" t="n"/>
      <c r="PT262" t="inlineStr">
        <is>
          <t>Emerging Markets</t>
        </is>
      </c>
      <c r="PU262" s="41" t="n">
        <v>0.038</v>
      </c>
      <c r="PV262" s="61">
        <f>'ETF MTD'!$PU$28/'ETF MTD'!$PU$3-1</f>
        <v/>
      </c>
      <c r="PW262" s="61">
        <f>PU262*PV262</f>
        <v/>
      </c>
      <c r="PX262" s="33" t="n"/>
      <c r="PY262" t="inlineStr">
        <is>
          <t>Emerging Markets</t>
        </is>
      </c>
      <c r="PZ262" s="41" t="n">
        <v>0.05</v>
      </c>
      <c r="QA262" s="61">
        <f>'ETF MTD'!$PU$28/'ETF MTD'!$PU$3-1</f>
        <v/>
      </c>
      <c r="QB262" s="61">
        <f>PZ262*QA262</f>
        <v/>
      </c>
      <c r="QC262" s="33" t="n"/>
      <c r="QD262" t="inlineStr">
        <is>
          <t>Emerging Markets</t>
        </is>
      </c>
      <c r="QE262" s="41" t="n">
        <v>0.05</v>
      </c>
      <c r="QF262" s="61">
        <f>'ETF MTD'!$PU$28/'ETF MTD'!$PU$3-1</f>
        <v/>
      </c>
      <c r="QG262" s="61">
        <f>QE262*QF262</f>
        <v/>
      </c>
      <c r="QH262" s="61" t="n"/>
      <c r="QI262" t="inlineStr">
        <is>
          <t>Emerging Markets</t>
        </is>
      </c>
      <c r="QJ262" s="41" t="n">
        <v>0.05</v>
      </c>
      <c r="QK262" s="61">
        <f>'ETF MTD'!$PU$28/'ETF MTD'!$PU$3-1</f>
        <v/>
      </c>
      <c r="QL262" s="61">
        <f>QJ262*QK262</f>
        <v/>
      </c>
      <c r="QM262" s="33" t="n"/>
      <c r="QN262" t="inlineStr">
        <is>
          <t>Emerging Markets</t>
        </is>
      </c>
      <c r="QO262" s="41" t="n">
        <v>0.05</v>
      </c>
      <c r="QP262" s="61">
        <f>'ETF MTD'!$PU$28/'ETF MTD'!$PU$3-1</f>
        <v/>
      </c>
      <c r="QQ262" s="61">
        <f>QO262*QP262</f>
        <v/>
      </c>
      <c r="QR262" s="33" t="n"/>
      <c r="QS262" t="inlineStr">
        <is>
          <t>Emerging Markets</t>
        </is>
      </c>
      <c r="QT262" s="41" t="n">
        <v>0.05</v>
      </c>
      <c r="QU262" s="61">
        <f>'ETF MTD'!$PU$28/'ETF MTD'!$PU$3-1</f>
        <v/>
      </c>
      <c r="QV262" s="61">
        <f>QT262*QU262</f>
        <v/>
      </c>
      <c r="QW262" s="33" t="n"/>
      <c r="QX262" t="inlineStr">
        <is>
          <t>Emerging Markets</t>
        </is>
      </c>
      <c r="QY262" s="41" t="n">
        <v>0.05</v>
      </c>
      <c r="QZ262" s="61">
        <f>'ETF MTD'!$PU$28/'ETF MTD'!$PU$3-1</f>
        <v/>
      </c>
      <c r="RA262" s="61">
        <f>QY262*QZ262</f>
        <v/>
      </c>
      <c r="RB262" s="33" t="n"/>
      <c r="RC262" t="inlineStr">
        <is>
          <t>Emerging Markets</t>
        </is>
      </c>
      <c r="RD262" s="41" t="n">
        <v>0.05</v>
      </c>
      <c r="RE262" s="61">
        <f>'ETF MTD'!$PU$28/'ETF MTD'!$PU$3-1</f>
        <v/>
      </c>
      <c r="RF262" s="61">
        <f>RD262*RE262</f>
        <v/>
      </c>
      <c r="RG262" s="33" t="n"/>
      <c r="RH262" t="inlineStr">
        <is>
          <t>Emerging Markets</t>
        </is>
      </c>
      <c r="RI262" s="41" t="n">
        <v>0.0375</v>
      </c>
      <c r="RJ262" s="61">
        <f>'ETF MTD'!$PU$28/'ETF MTD'!$PU$3-1</f>
        <v/>
      </c>
      <c r="RK262" s="61">
        <f>RI262*RJ262</f>
        <v/>
      </c>
      <c r="RM262" s="208" t="n">
        <v>0.05</v>
      </c>
      <c r="RN262" s="261">
        <f>RM262*0.5</f>
        <v/>
      </c>
    </row>
    <row r="263">
      <c r="BN263" s="33" t="inlineStr">
        <is>
          <t>SCHH/VNQ</t>
        </is>
      </c>
      <c r="BO263" s="49" t="n">
        <v>0.1125</v>
      </c>
      <c r="BP263" s="61">
        <f>'ETF MTD'!$JU$28/'ETF MTD'!$JU$3-1</f>
        <v/>
      </c>
      <c r="BQ263" s="61">
        <f>BO263*BP263</f>
        <v/>
      </c>
      <c r="BR263" s="61" t="n"/>
      <c r="BS263" s="33" t="inlineStr">
        <is>
          <t>SCHH/VNQ</t>
        </is>
      </c>
      <c r="BT263" s="49" t="n">
        <v>0.1125</v>
      </c>
      <c r="BU263" s="61">
        <f>'ETF MTD'!$JU$28/'ETF MTD'!$JU$3-1</f>
        <v/>
      </c>
      <c r="BV263" s="61">
        <f>BT263*BU263</f>
        <v/>
      </c>
      <c r="BW263" s="61" t="n"/>
      <c r="BX263" s="33" t="inlineStr">
        <is>
          <t>SCHH/VNQ</t>
        </is>
      </c>
      <c r="BY263" s="49" t="n">
        <v>0.15</v>
      </c>
      <c r="BZ263" s="61">
        <f>'ETF MTD'!$JU$28/'ETF MTD'!$JU$3-1</f>
        <v/>
      </c>
      <c r="CA263" s="61">
        <f>BY263*BZ263</f>
        <v/>
      </c>
      <c r="CB263" s="61" t="n"/>
      <c r="CC263" s="33" t="inlineStr">
        <is>
          <t>SCHH/VNQ</t>
        </is>
      </c>
      <c r="CD263" s="49" t="n">
        <v>0.1125</v>
      </c>
      <c r="CE263" s="61">
        <f>'ETF MTD'!$JU$28/'ETF MTD'!$JU$3-1</f>
        <v/>
      </c>
      <c r="CF263" s="61">
        <f>CD263*CE263</f>
        <v/>
      </c>
      <c r="CG263" s="61" t="n"/>
      <c r="CH263" s="33" t="inlineStr">
        <is>
          <t>SCHH/VNQ</t>
        </is>
      </c>
      <c r="CI263" s="49" t="n">
        <v>0.075</v>
      </c>
      <c r="CJ263" s="61">
        <f>'ETF MTD'!$JU$28/'ETF MTD'!$JU$3-1</f>
        <v/>
      </c>
      <c r="CK263" s="61">
        <f>CI263*CJ263</f>
        <v/>
      </c>
      <c r="CL263" s="61" t="n"/>
      <c r="CM263" s="33" t="inlineStr">
        <is>
          <t>SCHH/VNQ</t>
        </is>
      </c>
      <c r="CN263" s="49" t="n">
        <v>0.075</v>
      </c>
      <c r="CO263" s="61">
        <f>'ETF MTD'!$JU$28/'ETF MTD'!$JU$3-1</f>
        <v/>
      </c>
      <c r="CP263" s="61">
        <f>CN263*CO263</f>
        <v/>
      </c>
      <c r="CQ263" s="61" t="n"/>
      <c r="CR263" s="33" t="inlineStr">
        <is>
          <t>SCHH/VNQ</t>
        </is>
      </c>
      <c r="CS263" s="49" t="n">
        <v>0.075</v>
      </c>
      <c r="CT263" s="61">
        <f>'ETF MTD'!$JU$28/'ETF MTD'!$JU$3-1</f>
        <v/>
      </c>
      <c r="CU263" s="61">
        <f>CS263*CT263</f>
        <v/>
      </c>
      <c r="CV263" s="61" t="n"/>
      <c r="CW263" s="33" t="inlineStr">
        <is>
          <t>SCHH/VNQ</t>
        </is>
      </c>
      <c r="CX263" s="49" t="n">
        <v>0.1125</v>
      </c>
      <c r="CY263" s="61">
        <f>'ETF MTD'!$JU$28/'ETF MTD'!$JU$3-1</f>
        <v/>
      </c>
      <c r="CZ263" s="61">
        <f>CX263*CY263</f>
        <v/>
      </c>
      <c r="DA263" s="61" t="n"/>
      <c r="DB263" s="33" t="inlineStr">
        <is>
          <t>SCHH/VNQ</t>
        </is>
      </c>
      <c r="DC263" s="49" t="n">
        <v>0.1125</v>
      </c>
      <c r="DD263" s="61">
        <f>'ETF MTD'!$JU$28/'ETF MTD'!$JU$3-1</f>
        <v/>
      </c>
      <c r="DE263" s="61">
        <f>DC263*DD263</f>
        <v/>
      </c>
      <c r="DF263" s="61" t="n"/>
      <c r="DG263" s="33" t="inlineStr">
        <is>
          <t>SCHH/VNQ</t>
        </is>
      </c>
      <c r="DH263" s="49" t="n">
        <v>0.15</v>
      </c>
      <c r="DI263" s="61">
        <f>'ETF MTD'!$JU$28/'ETF MTD'!$JU$3-1</f>
        <v/>
      </c>
      <c r="DJ263" s="61">
        <f>DH263*DI263</f>
        <v/>
      </c>
      <c r="DK263" s="61" t="n"/>
      <c r="DL263" s="33" t="inlineStr">
        <is>
          <t>SCHH/VNQ</t>
        </is>
      </c>
      <c r="DM263" s="49" t="n">
        <v>0.15</v>
      </c>
      <c r="DN263" s="61">
        <f>'ETF MTD'!$JU$28/'ETF MTD'!$JU$3-1</f>
        <v/>
      </c>
      <c r="DO263" s="61">
        <f>DM263*DN263</f>
        <v/>
      </c>
      <c r="DP263" s="61" t="n"/>
      <c r="DQ263" s="33" t="inlineStr">
        <is>
          <t>SCHH/VNQ</t>
        </is>
      </c>
      <c r="DR263" s="49" t="n">
        <v>0.1175</v>
      </c>
      <c r="DS263" s="61">
        <f>'ETF MTD'!$JU$28/'ETF MTD'!$JU$3-1</f>
        <v/>
      </c>
      <c r="DT263" s="61">
        <f>DR263*DS263</f>
        <v/>
      </c>
      <c r="DU263" s="61" t="n"/>
      <c r="DV263" s="33" t="inlineStr">
        <is>
          <t>SCHH/VNQ</t>
        </is>
      </c>
      <c r="DW263" s="49" t="n">
        <v>0.075</v>
      </c>
      <c r="DX263" s="61">
        <f>'ETF MTD'!$JU$28/'ETF MTD'!$JU$3-1</f>
        <v/>
      </c>
      <c r="DY263" s="61">
        <f>DW263*DX263</f>
        <v/>
      </c>
      <c r="DZ263" s="61" t="n"/>
      <c r="EA263" s="33" t="inlineStr">
        <is>
          <t>SCHH/VNQ</t>
        </is>
      </c>
      <c r="EB263" s="49" t="n">
        <v>0.1125</v>
      </c>
      <c r="EC263" s="61">
        <f>'ETF MTD'!$JU$28/'ETF MTD'!$JU$3-1</f>
        <v/>
      </c>
      <c r="ED263" s="61">
        <f>EB263*EC263</f>
        <v/>
      </c>
      <c r="EE263" s="61" t="n"/>
      <c r="EF263" s="33" t="inlineStr">
        <is>
          <t>SCHH/VNQ</t>
        </is>
      </c>
      <c r="EG263" s="49" t="n">
        <v>0.075</v>
      </c>
      <c r="EH263" s="61">
        <f>'ETF MTD'!$JU$28/'ETF MTD'!$JU$3-1</f>
        <v/>
      </c>
      <c r="EI263" s="61">
        <f>EG263*EH263</f>
        <v/>
      </c>
      <c r="EJ263" s="61" t="n"/>
      <c r="EK263" s="33" t="inlineStr">
        <is>
          <t>SCHH/VNQ</t>
        </is>
      </c>
      <c r="EL263" s="49" t="n">
        <v>0.1125</v>
      </c>
      <c r="EM263" s="61">
        <f>'ETF MTD'!$JU$28/'ETF MTD'!$JU$3-1</f>
        <v/>
      </c>
      <c r="EN263" s="61">
        <f>EL263*EM263</f>
        <v/>
      </c>
      <c r="EO263" s="61" t="n"/>
      <c r="EP263" s="33" t="inlineStr">
        <is>
          <t>SCHH/VNQ</t>
        </is>
      </c>
      <c r="EQ263" s="49" t="n">
        <v>0.15</v>
      </c>
      <c r="ER263" s="61">
        <f>'ETF MTD'!$JU$28/'ETF MTD'!$JU$3-1</f>
        <v/>
      </c>
      <c r="ES263" s="61">
        <f>EQ263*ER263</f>
        <v/>
      </c>
      <c r="ET263" s="61" t="n"/>
      <c r="EU263" s="33" t="inlineStr">
        <is>
          <t>SCHH/VNQ</t>
        </is>
      </c>
      <c r="EV263" s="49" t="n">
        <v>0.15</v>
      </c>
      <c r="EW263" s="61">
        <f>'ETF MTD'!$JU$28/'ETF MTD'!$JU$3-1</f>
        <v/>
      </c>
      <c r="EX263" s="61">
        <f>EV263*EW263</f>
        <v/>
      </c>
      <c r="EY263" s="61" t="n"/>
      <c r="EZ263" s="33" t="inlineStr">
        <is>
          <t>SCHH/VNQ</t>
        </is>
      </c>
      <c r="FA263" s="49" t="n">
        <v>0.15</v>
      </c>
      <c r="FB263" s="61">
        <f>'ETF MTD'!$JU$28/'ETF MTD'!$JU$3-1</f>
        <v/>
      </c>
      <c r="FC263" s="61">
        <f>FA263*FB263</f>
        <v/>
      </c>
      <c r="FD263" s="61" t="n"/>
      <c r="FE263" s="33" t="inlineStr">
        <is>
          <t>SCHH/VNQ</t>
        </is>
      </c>
      <c r="FF263" s="49" t="n">
        <v>0.15</v>
      </c>
      <c r="FG263" s="61">
        <f>'ETF MTD'!$JU$28/'ETF MTD'!$JU$3-1</f>
        <v/>
      </c>
      <c r="FH263" s="61">
        <f>FF263*FG263</f>
        <v/>
      </c>
      <c r="FI263" s="61" t="n"/>
      <c r="FJ263" s="33" t="inlineStr">
        <is>
          <t>SCHH/VNQ</t>
        </is>
      </c>
      <c r="FK263" s="49" t="n">
        <v>0.15</v>
      </c>
      <c r="FL263" s="61">
        <f>'ETF MTD'!$JU$28/'ETF MTD'!$JU$3-1</f>
        <v/>
      </c>
      <c r="FM263" s="61">
        <f>FK263*FL263</f>
        <v/>
      </c>
      <c r="FN263" s="61" t="n"/>
      <c r="FO263" s="33" t="inlineStr">
        <is>
          <t>SCHH/VNQ</t>
        </is>
      </c>
      <c r="FP263" s="49" t="n">
        <v>0.15</v>
      </c>
      <c r="FQ263" s="61">
        <f>'ETF MTD'!$JU$28/'ETF MTD'!$JU$3-1</f>
        <v/>
      </c>
      <c r="FR263" s="61">
        <f>FP263*FQ263</f>
        <v/>
      </c>
      <c r="FS263" s="61" t="n"/>
      <c r="FT263" s="33" t="inlineStr">
        <is>
          <t>SCHH/VNQ</t>
        </is>
      </c>
      <c r="FU263" s="49" t="n">
        <v>0.15</v>
      </c>
      <c r="FV263" s="61">
        <f>'ETF MTD'!$JU$28/'ETF MTD'!$JU$3-1</f>
        <v/>
      </c>
      <c r="FW263" s="61">
        <f>FU263*FV263</f>
        <v/>
      </c>
      <c r="FX263" s="61" t="n"/>
      <c r="FY263" s="33" t="inlineStr">
        <is>
          <t>SCHH/VNQ</t>
        </is>
      </c>
      <c r="FZ263" s="41" t="n">
        <v>0.15</v>
      </c>
      <c r="GA263" s="61">
        <f>'ETF MTD'!$JU$28/'ETF MTD'!$JU$3-1</f>
        <v/>
      </c>
      <c r="GB263" s="61">
        <f>FZ263*GA263</f>
        <v/>
      </c>
      <c r="GC263" s="61" t="n"/>
      <c r="GD263" s="33" t="inlineStr">
        <is>
          <t>SCHH/VNQ</t>
        </is>
      </c>
      <c r="GE263" s="41" t="n">
        <v>0.15</v>
      </c>
      <c r="GF263" s="61">
        <f>'ETF MTD'!$JU$28/'ETF MTD'!$JU$3-1</f>
        <v/>
      </c>
      <c r="GG263" s="61">
        <f>GE263*GF263</f>
        <v/>
      </c>
      <c r="GH263" s="61" t="n"/>
      <c r="GI263" s="33" t="inlineStr">
        <is>
          <t>SCHH/VNQ</t>
        </is>
      </c>
      <c r="GJ263" s="41" t="n">
        <v>0.15</v>
      </c>
      <c r="GK263" s="61">
        <f>'ETF MTD'!$JU$28/'ETF MTD'!$JU$3-1</f>
        <v/>
      </c>
      <c r="GL263" s="61">
        <f>GJ263*GK263</f>
        <v/>
      </c>
      <c r="GM263" s="61" t="n"/>
      <c r="GN263" s="33" t="inlineStr">
        <is>
          <t>SCHH/VNQ</t>
        </is>
      </c>
      <c r="GO263" s="41" t="n">
        <v>0.1125</v>
      </c>
      <c r="GP263" s="61">
        <f>'ETF MTD'!$JU$28/'ETF MTD'!$JU$3-1</f>
        <v/>
      </c>
      <c r="GQ263" s="61">
        <f>GO263*GP263</f>
        <v/>
      </c>
      <c r="GR263" s="61" t="n"/>
      <c r="GS263" s="33" t="inlineStr">
        <is>
          <t>SCHH/VNQ</t>
        </is>
      </c>
      <c r="GT263" s="41" t="n">
        <v>0.15</v>
      </c>
      <c r="GU263" s="61">
        <f>'ETF MTD'!$JU$28/'ETF MTD'!$JU$3-1</f>
        <v/>
      </c>
      <c r="GV263" s="61">
        <f>GT263*GU263</f>
        <v/>
      </c>
      <c r="GW263" s="61" t="n"/>
      <c r="GX263" s="33" t="inlineStr">
        <is>
          <t>SCHH/VNQ</t>
        </is>
      </c>
      <c r="GY263" s="41" t="n">
        <v>0.112</v>
      </c>
      <c r="GZ263" s="61">
        <f>'ETF MTD'!$JU$28/'ETF MTD'!$JU$3-1</f>
        <v/>
      </c>
      <c r="HA263" s="61">
        <f>GY263*GZ263</f>
        <v/>
      </c>
      <c r="HB263" s="61" t="n"/>
      <c r="HC263" s="33" t="inlineStr">
        <is>
          <t>SCHH/VNQ</t>
        </is>
      </c>
      <c r="HD263" s="41" t="n">
        <v>0.075</v>
      </c>
      <c r="HE263" s="61">
        <f>'ETF MTD'!$JU$28/'ETF MTD'!$JU$3-1</f>
        <v/>
      </c>
      <c r="HF263" s="61">
        <f>HD263*HE263</f>
        <v/>
      </c>
      <c r="HG263" s="61" t="n"/>
      <c r="HH263" s="33" t="inlineStr">
        <is>
          <t>SCHH/VNQ</t>
        </is>
      </c>
      <c r="HI263" s="41" t="n">
        <v>0.075</v>
      </c>
      <c r="HJ263" s="61">
        <f>'ETF MTD'!$JU$28/'ETF MTD'!$JU$3-1</f>
        <v/>
      </c>
      <c r="HK263" s="61">
        <f>HI263*HJ263</f>
        <v/>
      </c>
      <c r="HL263" s="61" t="n"/>
      <c r="HM263" s="33" t="inlineStr">
        <is>
          <t>SCHH/VNQ</t>
        </is>
      </c>
      <c r="HN263" s="41" t="n">
        <v>0.075</v>
      </c>
      <c r="HO263" s="61">
        <f>'ETF MTD'!$JU$28/'ETF MTD'!$JU$3-1</f>
        <v/>
      </c>
      <c r="HP263" s="61">
        <f>HN263*HO263</f>
        <v/>
      </c>
      <c r="HQ263" s="61" t="n"/>
      <c r="HR263" s="33" t="inlineStr">
        <is>
          <t>SCHH/VNQ</t>
        </is>
      </c>
      <c r="HS263" s="41" t="n">
        <v>0.075</v>
      </c>
      <c r="HT263" s="61">
        <f>'ETF MTD'!$JU$28/'ETF MTD'!$JU$3-1</f>
        <v/>
      </c>
      <c r="HU263" s="61">
        <f>HS263*HT263</f>
        <v/>
      </c>
      <c r="HV263" s="61" t="n"/>
      <c r="HW263" s="33" t="inlineStr">
        <is>
          <t>SCHH/VNQ</t>
        </is>
      </c>
      <c r="HX263" s="41" t="n">
        <v>0.075</v>
      </c>
      <c r="HY263" s="61">
        <f>'ETF MTD'!$JU$28/'ETF MTD'!$JU$3-1</f>
        <v/>
      </c>
      <c r="HZ263" s="61">
        <f>HX263*HY263</f>
        <v/>
      </c>
      <c r="IA263" s="61" t="n"/>
      <c r="IB263" s="33" t="inlineStr">
        <is>
          <t>SCHH/VNQ</t>
        </is>
      </c>
      <c r="IC263" s="41" t="n">
        <v>0.15</v>
      </c>
      <c r="ID263" s="61">
        <f>'ETF MTD'!$JU$28/'ETF MTD'!$JU$3-1</f>
        <v/>
      </c>
      <c r="IE263" s="61">
        <f>IC263*ID263</f>
        <v/>
      </c>
      <c r="IF263" s="61" t="n"/>
      <c r="IG263" s="33" t="inlineStr">
        <is>
          <t>SCHH/VNQ</t>
        </is>
      </c>
      <c r="IH263" s="41" t="n">
        <v>0.15</v>
      </c>
      <c r="II263" s="61">
        <f>'ETF MTD'!$JU$28/'ETF MTD'!$JU$3-1</f>
        <v/>
      </c>
      <c r="IJ263" s="61">
        <f>IH263*II263</f>
        <v/>
      </c>
      <c r="IK263" s="61" t="n"/>
      <c r="IL263" s="33" t="inlineStr">
        <is>
          <t>SCHH/VNQ</t>
        </is>
      </c>
      <c r="IM263" s="41" t="n">
        <v>0.15</v>
      </c>
      <c r="IN263" s="61">
        <f>'ETF MTD'!$JU$28/'ETF MTD'!$JU$3-1</f>
        <v/>
      </c>
      <c r="IO263" s="61">
        <f>IM263*IN263</f>
        <v/>
      </c>
      <c r="IP263" s="61" t="n"/>
      <c r="IQ263" s="33" t="inlineStr">
        <is>
          <t>SCHH/VNQ</t>
        </is>
      </c>
      <c r="IR263" s="41" t="n">
        <v>0.15</v>
      </c>
      <c r="IS263" s="61">
        <f>'ETF MTD'!$JU$28/'ETF MTD'!$JU$3-1</f>
        <v/>
      </c>
      <c r="IT263" s="61">
        <f>IR263*IS263</f>
        <v/>
      </c>
      <c r="IU263" s="61" t="n"/>
      <c r="IV263" s="33" t="inlineStr">
        <is>
          <t>SCHH/VNQ</t>
        </is>
      </c>
      <c r="IW263" s="41" t="n">
        <v>0.15</v>
      </c>
      <c r="IX263" s="61">
        <f>'ETF MTD'!$JU$28/'ETF MTD'!$JU$3-1</f>
        <v/>
      </c>
      <c r="IY263" s="61">
        <f>IW263*IX263</f>
        <v/>
      </c>
      <c r="IZ263" s="61" t="n"/>
      <c r="JA263" s="33" t="inlineStr">
        <is>
          <t>SCHH/VNQ</t>
        </is>
      </c>
      <c r="JB263" s="41" t="n">
        <v>0.15</v>
      </c>
      <c r="JC263" s="61">
        <f>'ETF MTD'!$JU$28/'ETF MTD'!$JU$3-1</f>
        <v/>
      </c>
      <c r="JD263" s="61">
        <f>JB263*JC263</f>
        <v/>
      </c>
      <c r="JE263" s="61" t="n"/>
      <c r="JF263" s="33" t="inlineStr">
        <is>
          <t>SCHH/VNQ</t>
        </is>
      </c>
      <c r="JG263" s="41" t="n">
        <v>0.15</v>
      </c>
      <c r="JH263" s="61">
        <f>'ETF MTD'!$JU$28/'ETF MTD'!$JU$3-1</f>
        <v/>
      </c>
      <c r="JI263" s="61">
        <f>JG263*JH263</f>
        <v/>
      </c>
      <c r="JJ263" s="61" t="n"/>
      <c r="JK263" s="33" t="inlineStr">
        <is>
          <t>SCHH/VNQ</t>
        </is>
      </c>
      <c r="JL263" s="41" t="n">
        <v>0.15</v>
      </c>
      <c r="JM263" s="61">
        <f>'ETF MTD'!$JU$28/'ETF MTD'!$JU$3-1</f>
        <v/>
      </c>
      <c r="JN263" s="61">
        <f>JL263*JM263</f>
        <v/>
      </c>
      <c r="JO263" s="61" t="n"/>
      <c r="JP263" s="33" t="inlineStr">
        <is>
          <t>SCHH/VNQ</t>
        </is>
      </c>
      <c r="JQ263" s="41" t="n">
        <v>0.15</v>
      </c>
      <c r="JR263" s="61">
        <f>'ETF MTD'!$JU$28/'ETF MTD'!$JU$3-1</f>
        <v/>
      </c>
      <c r="JS263" s="61">
        <f>JQ263*JR263</f>
        <v/>
      </c>
      <c r="JT263" s="61" t="n"/>
      <c r="JU263" s="33" t="inlineStr">
        <is>
          <t>SCHH/VNQ</t>
        </is>
      </c>
      <c r="JV263" s="41" t="n">
        <v>0.15</v>
      </c>
      <c r="JW263" s="61">
        <f>'ETF MTD'!$JU$28/'ETF MTD'!$JU$3-1</f>
        <v/>
      </c>
      <c r="JX263" s="61">
        <f>JV263*JW263</f>
        <v/>
      </c>
      <c r="JY263" s="61" t="n"/>
      <c r="JZ263" t="inlineStr">
        <is>
          <t>REITS</t>
        </is>
      </c>
      <c r="KA263" s="41" t="n">
        <v>0.15</v>
      </c>
      <c r="KB263" s="61">
        <f>'ETF MTD'!$JU$28/'ETF MTD'!$JU$3-1</f>
        <v/>
      </c>
      <c r="KC263" s="61">
        <f>KA263*KB263</f>
        <v/>
      </c>
      <c r="KD263" s="61" t="n"/>
      <c r="KE263" t="inlineStr">
        <is>
          <t>REITS</t>
        </is>
      </c>
      <c r="KF263" s="41" t="n">
        <v>0.15</v>
      </c>
      <c r="KG263" s="61">
        <f>'ETF MTD'!$JU$28/'ETF MTD'!$JU$3-1</f>
        <v/>
      </c>
      <c r="KH263" s="61">
        <f>KF263*KG263</f>
        <v/>
      </c>
      <c r="KI263" s="61" t="n"/>
      <c r="KJ263" t="inlineStr">
        <is>
          <t>REITS</t>
        </is>
      </c>
      <c r="KK263" s="41" t="n">
        <v>0.15</v>
      </c>
      <c r="KL263" s="61">
        <f>'ETF MTD'!$JU$28/'ETF MTD'!$JU$3-1</f>
        <v/>
      </c>
      <c r="KM263" s="61">
        <f>KK263*KL263</f>
        <v/>
      </c>
      <c r="KN263" s="61" t="n"/>
      <c r="KO263" t="inlineStr">
        <is>
          <t>REITS</t>
        </is>
      </c>
      <c r="KP263" s="41" t="n">
        <v>0.15</v>
      </c>
      <c r="KQ263" s="61">
        <f>'ETF MTD'!$JU$28/'ETF MTD'!$JU$3-1</f>
        <v/>
      </c>
      <c r="KR263" s="61">
        <f>KP263*KQ263</f>
        <v/>
      </c>
      <c r="KS263" s="61" t="n"/>
      <c r="KT263" t="inlineStr">
        <is>
          <t>REITS</t>
        </is>
      </c>
      <c r="KU263" s="41" t="n">
        <v>0.113</v>
      </c>
      <c r="KV263" s="61">
        <f>'ETF MTD'!$JU$28/'ETF MTD'!$JU$3-1</f>
        <v/>
      </c>
      <c r="KW263" s="61">
        <f>KU263*KV263</f>
        <v/>
      </c>
      <c r="KX263" s="61" t="n"/>
      <c r="KY263" t="inlineStr">
        <is>
          <t>REITS</t>
        </is>
      </c>
      <c r="KZ263" s="41" t="n">
        <v>0.113</v>
      </c>
      <c r="LA263" s="61">
        <f>'ETF MTD'!$JU$28/'ETF MTD'!$JU$3-1</f>
        <v/>
      </c>
      <c r="LB263" s="61">
        <f>KZ263*LA263</f>
        <v/>
      </c>
      <c r="LC263" s="61" t="n"/>
      <c r="LD263" t="inlineStr">
        <is>
          <t>REITS</t>
        </is>
      </c>
      <c r="LE263" s="41" t="n">
        <v>0.15</v>
      </c>
      <c r="LF263" s="61">
        <f>'ETF MTD'!$JU$28/'ETF MTD'!$JU$3-1</f>
        <v/>
      </c>
      <c r="LG263" s="61">
        <f>LE263*LF263</f>
        <v/>
      </c>
      <c r="LH263" s="61" t="n"/>
      <c r="LI263" t="inlineStr">
        <is>
          <t>REITS</t>
        </is>
      </c>
      <c r="LJ263" s="41" t="n">
        <v>0.15</v>
      </c>
      <c r="LK263" s="61">
        <f>'ETF MTD'!$JU$28/'ETF MTD'!$JU$3-1</f>
        <v/>
      </c>
      <c r="LL263" s="61">
        <f>LJ263*LK263</f>
        <v/>
      </c>
      <c r="LM263" s="61" t="n"/>
      <c r="LN263" t="inlineStr">
        <is>
          <t>REITS</t>
        </is>
      </c>
      <c r="LO263" s="41" t="n">
        <v>0.075</v>
      </c>
      <c r="LP263" s="61">
        <f>'ETF MTD'!$JU$28/'ETF MTD'!$JU$3-1</f>
        <v/>
      </c>
      <c r="LQ263" s="61">
        <f>LO263*LP263</f>
        <v/>
      </c>
      <c r="LR263" s="61" t="n"/>
      <c r="LS263" t="inlineStr">
        <is>
          <t>REITS</t>
        </is>
      </c>
      <c r="LT263" s="41" t="n">
        <v>0.075</v>
      </c>
      <c r="LU263" s="61">
        <f>'ETF MTD'!$JU$28/'ETF MTD'!$JU$3-1</f>
        <v/>
      </c>
      <c r="LV263" s="61">
        <f>LT263*LU263</f>
        <v/>
      </c>
      <c r="LW263" s="61" t="n"/>
      <c r="LX263" t="inlineStr">
        <is>
          <t>REITS</t>
        </is>
      </c>
      <c r="LY263" s="41" t="n">
        <v>0.075</v>
      </c>
      <c r="LZ263" s="61">
        <f>'ETF MTD'!$JU$28/'ETF MTD'!$JU$3-1</f>
        <v/>
      </c>
      <c r="MA263" s="61">
        <f>LY263*LZ263</f>
        <v/>
      </c>
      <c r="MB263" s="61" t="n"/>
      <c r="MC263" t="inlineStr">
        <is>
          <t>REITS</t>
        </is>
      </c>
      <c r="MD263" s="41" t="n">
        <v>0.075</v>
      </c>
      <c r="ME263" s="61">
        <f>'ETF MTD'!$JU$28/'ETF MTD'!$JU$3-1</f>
        <v/>
      </c>
      <c r="MF263" s="61">
        <f>MD263*ME263</f>
        <v/>
      </c>
      <c r="MG263" s="61" t="n"/>
      <c r="MH263" t="inlineStr">
        <is>
          <t>REITS</t>
        </is>
      </c>
      <c r="MI263" s="41" t="n">
        <v>0.075</v>
      </c>
      <c r="MJ263" s="61">
        <f>'ETF MTD'!$JU$28/'ETF MTD'!$JU$3-1</f>
        <v/>
      </c>
      <c r="MK263" s="61">
        <f>MI263*MJ263</f>
        <v/>
      </c>
      <c r="ML263" s="61" t="n"/>
      <c r="MM263" t="inlineStr">
        <is>
          <t>REITS</t>
        </is>
      </c>
      <c r="MN263" s="41" t="n">
        <v>0.075</v>
      </c>
      <c r="MO263" s="61">
        <f>'ETF MTD'!$JU$28/'ETF MTD'!$JU$3-1</f>
        <v/>
      </c>
      <c r="MP263" s="61">
        <f>MN263*MO263</f>
        <v/>
      </c>
      <c r="MQ263" s="33" t="n"/>
      <c r="MR263" t="inlineStr">
        <is>
          <t>REITS</t>
        </is>
      </c>
      <c r="MS263" s="41" t="n">
        <v>0.075</v>
      </c>
      <c r="MT263" s="61">
        <f>'ETF MTD'!$JU$28/'ETF MTD'!$JU$3-1</f>
        <v/>
      </c>
      <c r="MU263" s="61">
        <f>MS263*MT263</f>
        <v/>
      </c>
      <c r="MV263" s="61" t="n"/>
      <c r="MW263" t="inlineStr">
        <is>
          <t>REITS</t>
        </is>
      </c>
      <c r="MX263" s="41" t="n">
        <v>0.075</v>
      </c>
      <c r="MY263" s="61">
        <f>'ETF MTD'!$JU$28/'ETF MTD'!$JU$3-1</f>
        <v/>
      </c>
      <c r="MZ263" s="61">
        <f>MX263*MY263</f>
        <v/>
      </c>
      <c r="NA263" s="33" t="n"/>
      <c r="NB263" t="inlineStr">
        <is>
          <t>REITS</t>
        </is>
      </c>
      <c r="NC263" s="41" t="n">
        <v>0.075</v>
      </c>
      <c r="ND263" s="61">
        <f>'ETF MTD'!$JU$28/'ETF MTD'!$JU$3-1</f>
        <v/>
      </c>
      <c r="NE263" s="61">
        <f>NC263*ND263</f>
        <v/>
      </c>
      <c r="NF263" s="33" t="n"/>
      <c r="NG263" t="inlineStr">
        <is>
          <t>REITS</t>
        </is>
      </c>
      <c r="NH263" s="41" t="n">
        <v>0.075</v>
      </c>
      <c r="NI263" s="61">
        <f>'ETF MTD'!$JU$28/'ETF MTD'!$JU$3-1</f>
        <v/>
      </c>
      <c r="NJ263" s="61">
        <f>NH263*NI263</f>
        <v/>
      </c>
      <c r="NK263" s="33" t="n"/>
      <c r="NL263" t="inlineStr">
        <is>
          <t>REITS</t>
        </is>
      </c>
      <c r="NM263" s="41" t="n">
        <v>0.075</v>
      </c>
      <c r="NN263" s="61">
        <f>'ETF MTD'!$JU$28/'ETF MTD'!$JU$3-1</f>
        <v/>
      </c>
      <c r="NO263" s="61">
        <f>NM263*NN263</f>
        <v/>
      </c>
      <c r="NP263" s="33" t="n"/>
      <c r="NQ263" t="inlineStr">
        <is>
          <t>REITS</t>
        </is>
      </c>
      <c r="NR263" s="41" t="n">
        <v>0.075</v>
      </c>
      <c r="NS263" s="61">
        <f>'ETF MTD'!$JU$28/'ETF MTD'!$JU$3-1</f>
        <v/>
      </c>
      <c r="NT263" s="61">
        <f>NR263*NS263</f>
        <v/>
      </c>
      <c r="NU263" s="33" t="n"/>
      <c r="NV263" t="inlineStr">
        <is>
          <t>REITS</t>
        </is>
      </c>
      <c r="NW263" s="41" t="n">
        <v>0.075</v>
      </c>
      <c r="NX263" s="61">
        <f>'ETF MTD'!$JU$28/'ETF MTD'!$JU$3-1</f>
        <v/>
      </c>
      <c r="NY263" s="61">
        <f>NW263*NX263</f>
        <v/>
      </c>
      <c r="NZ263" s="33" t="n"/>
      <c r="OA263" t="inlineStr">
        <is>
          <t>REITS</t>
        </is>
      </c>
      <c r="OB263" s="41" t="n">
        <v>0.05</v>
      </c>
      <c r="OC263" s="61">
        <f>'ETF MTD'!$JU$28/'ETF MTD'!$JU$3-1</f>
        <v/>
      </c>
      <c r="OD263" s="61">
        <f>OB263*OC263</f>
        <v/>
      </c>
      <c r="OE263" s="33" t="n"/>
      <c r="OF263" t="inlineStr">
        <is>
          <t>REITS</t>
        </is>
      </c>
      <c r="OG263" s="41" t="n">
        <v>0.075</v>
      </c>
      <c r="OH263" s="61">
        <f>'ETF MTD'!$JU$28/'ETF MTD'!$JU$3-1</f>
        <v/>
      </c>
      <c r="OI263" s="61">
        <f>OG263*OH263</f>
        <v/>
      </c>
      <c r="OJ263" s="33" t="n"/>
      <c r="OK263" t="inlineStr">
        <is>
          <t>REITS</t>
        </is>
      </c>
      <c r="OL263" s="41" t="n">
        <v>0.05</v>
      </c>
      <c r="OM263" s="61">
        <f>'ETF MTD'!$JU$28/'ETF MTD'!$JU$3-1</f>
        <v/>
      </c>
      <c r="ON263" s="61">
        <f>OL263*OM263</f>
        <v/>
      </c>
      <c r="OO263" s="33" t="n"/>
      <c r="OP263" t="inlineStr">
        <is>
          <t>REITS</t>
        </is>
      </c>
      <c r="OQ263" s="41" t="n">
        <v>0.05</v>
      </c>
      <c r="OR263" s="61">
        <f>'ETF MTD'!$JU$28/'ETF MTD'!$JU$3-1</f>
        <v/>
      </c>
      <c r="OS263" s="61">
        <f>OQ263*OR263</f>
        <v/>
      </c>
      <c r="OT263" s="33" t="n"/>
      <c r="OU263" t="inlineStr">
        <is>
          <t>REITS</t>
        </is>
      </c>
      <c r="OV263" s="41" t="n">
        <v>0.05</v>
      </c>
      <c r="OW263" s="61">
        <f>'ETF MTD'!$JU$28/'ETF MTD'!$JU$3-1</f>
        <v/>
      </c>
      <c r="OX263" s="61">
        <f>OV263*OW263</f>
        <v/>
      </c>
      <c r="OY263" s="33" t="n"/>
      <c r="OZ263" t="inlineStr">
        <is>
          <t>REITS</t>
        </is>
      </c>
      <c r="PA263" s="41" t="n">
        <v>0.075</v>
      </c>
      <c r="PB263" s="61">
        <f>'ETF MTD'!$JU$28/'ETF MTD'!$JU$3-1</f>
        <v/>
      </c>
      <c r="PC263" s="61">
        <f>PA263*PB263</f>
        <v/>
      </c>
      <c r="PD263" s="33" t="n"/>
      <c r="PE263" t="inlineStr">
        <is>
          <t>REITS</t>
        </is>
      </c>
      <c r="PF263" s="41" t="n">
        <v>0.1</v>
      </c>
      <c r="PG263" s="61">
        <f>'ETF MTD'!$JU$28/'ETF MTD'!$JU$3-1</f>
        <v/>
      </c>
      <c r="PH263" s="61">
        <f>PF263*PG263</f>
        <v/>
      </c>
      <c r="PI263" s="33" t="n"/>
      <c r="PJ263" t="inlineStr">
        <is>
          <t>REITS</t>
        </is>
      </c>
      <c r="PK263" s="41" t="n">
        <v>0.1</v>
      </c>
      <c r="PL263" s="61">
        <f>'ETF MTD'!$JU$28/'ETF MTD'!$JU$3-1</f>
        <v/>
      </c>
      <c r="PM263" s="61">
        <f>PK263*PL263</f>
        <v/>
      </c>
      <c r="PN263" s="33" t="n"/>
      <c r="PO263" t="inlineStr">
        <is>
          <t>REITS</t>
        </is>
      </c>
      <c r="PP263" s="41" t="n">
        <v>0.1</v>
      </c>
      <c r="PQ263" s="61">
        <f>'ETF MTD'!$JU$28/'ETF MTD'!$JU$3-1</f>
        <v/>
      </c>
      <c r="PR263" s="61">
        <f>PP263*PQ263</f>
        <v/>
      </c>
      <c r="PS263" s="33" t="n"/>
      <c r="PT263" t="inlineStr">
        <is>
          <t>REITS</t>
        </is>
      </c>
      <c r="PU263" s="41" t="n">
        <v>0.1</v>
      </c>
      <c r="PV263" s="61">
        <f>'ETF MTD'!$JU$28/'ETF MTD'!$JU$3-1</f>
        <v/>
      </c>
      <c r="PW263" s="61">
        <f>PU263*PV263</f>
        <v/>
      </c>
      <c r="PX263" s="33" t="n"/>
      <c r="PY263" t="inlineStr">
        <is>
          <t>REITS</t>
        </is>
      </c>
      <c r="PZ263" s="41" t="n">
        <v>0.05</v>
      </c>
      <c r="QA263" s="61">
        <f>'ETF MTD'!$JU$28/'ETF MTD'!$JU$3-1</f>
        <v/>
      </c>
      <c r="QB263" s="61">
        <f>PZ263*QA263</f>
        <v/>
      </c>
      <c r="QC263" s="33" t="n"/>
      <c r="QD263" t="inlineStr">
        <is>
          <t>REITS</t>
        </is>
      </c>
      <c r="QE263" s="41" t="n">
        <v>0.05</v>
      </c>
      <c r="QF263" s="61">
        <f>'ETF MTD'!$JU$28/'ETF MTD'!$JU$3-1</f>
        <v/>
      </c>
      <c r="QG263" s="61">
        <f>QE263*QF263</f>
        <v/>
      </c>
      <c r="QH263" s="61" t="n"/>
      <c r="QI263" t="inlineStr">
        <is>
          <t>REITS</t>
        </is>
      </c>
      <c r="QJ263" s="41" t="n">
        <v>0.0625</v>
      </c>
      <c r="QK263" s="61">
        <f>'ETF MTD'!$JU$28/'ETF MTD'!$JU$3-1</f>
        <v/>
      </c>
      <c r="QL263" s="61">
        <f>QJ263*QK263</f>
        <v/>
      </c>
      <c r="QM263" s="33" t="n"/>
      <c r="QN263" t="inlineStr">
        <is>
          <t>REITS</t>
        </is>
      </c>
      <c r="QO263" s="41" t="n">
        <v>0.08</v>
      </c>
      <c r="QP263" s="61">
        <f>'ETF MTD'!$JU$28/'ETF MTD'!$JU$3-1</f>
        <v/>
      </c>
      <c r="QQ263" s="61">
        <f>QO263*QP263</f>
        <v/>
      </c>
      <c r="QR263" s="33" t="n"/>
      <c r="QS263" t="inlineStr">
        <is>
          <t>REITS</t>
        </is>
      </c>
      <c r="QT263" s="41" t="n">
        <v>0.08</v>
      </c>
      <c r="QU263" s="61">
        <f>'ETF MTD'!$JU$28/'ETF MTD'!$JU$3-1</f>
        <v/>
      </c>
      <c r="QV263" s="61">
        <f>QT263*QU263</f>
        <v/>
      </c>
      <c r="QW263" s="33" t="n"/>
      <c r="QX263" t="inlineStr">
        <is>
          <t>REITS</t>
        </is>
      </c>
      <c r="QY263" s="41" t="n">
        <v>0.1</v>
      </c>
      <c r="QZ263" s="61">
        <f>'ETF MTD'!$JU$28/'ETF MTD'!$JU$3-1</f>
        <v/>
      </c>
      <c r="RA263" s="61">
        <f>QY263*QZ263</f>
        <v/>
      </c>
      <c r="RB263" s="33" t="n"/>
      <c r="RC263" t="inlineStr">
        <is>
          <t>REITS</t>
        </is>
      </c>
      <c r="RD263" s="41" t="n">
        <v>0.1</v>
      </c>
      <c r="RE263" s="61">
        <f>'ETF MTD'!$JU$28/'ETF MTD'!$JU$3-1</f>
        <v/>
      </c>
      <c r="RF263" s="61">
        <f>RD263*RE263</f>
        <v/>
      </c>
      <c r="RG263" s="33" t="n"/>
      <c r="RH263" t="inlineStr">
        <is>
          <t>REITS</t>
        </is>
      </c>
      <c r="RI263" s="41" t="n">
        <v>0.1</v>
      </c>
      <c r="RJ263" s="61">
        <f>'ETF MTD'!$JU$28/'ETF MTD'!$JU$3-1</f>
        <v/>
      </c>
      <c r="RK263" s="61">
        <f>RI263*RJ263</f>
        <v/>
      </c>
      <c r="RM263" s="208" t="n">
        <v>0.1</v>
      </c>
      <c r="RN263" s="261">
        <f>RM263*0.5</f>
        <v/>
      </c>
    </row>
    <row r="264">
      <c r="BN264" s="33" t="inlineStr">
        <is>
          <t>TLH</t>
        </is>
      </c>
      <c r="BO264" s="49" t="n">
        <v>0</v>
      </c>
      <c r="BP264" s="61">
        <f>'ETF MTD'!$VU$28/'ETF MTD'!$VU$3-1</f>
        <v/>
      </c>
      <c r="BQ264" s="61">
        <f>BO264*BP264</f>
        <v/>
      </c>
      <c r="BR264" s="61" t="n"/>
      <c r="BS264" s="33" t="inlineStr">
        <is>
          <t>TLH</t>
        </is>
      </c>
      <c r="BT264" s="49" t="n">
        <v>0</v>
      </c>
      <c r="BU264" s="61">
        <f>'ETF MTD'!$VU$28/'ETF MTD'!$VU$3-1</f>
        <v/>
      </c>
      <c r="BV264" s="61">
        <f>BT264*BU264</f>
        <v/>
      </c>
      <c r="BW264" s="61" t="n"/>
      <c r="BX264" s="33" t="inlineStr">
        <is>
          <t>TLH</t>
        </is>
      </c>
      <c r="BY264" s="49" t="n">
        <v>0</v>
      </c>
      <c r="BZ264" s="61">
        <f>'ETF MTD'!$VU$28/'ETF MTD'!$VU$3-1</f>
        <v/>
      </c>
      <c r="CA264" s="61">
        <f>BY264*BZ264</f>
        <v/>
      </c>
      <c r="CB264" s="61" t="n"/>
      <c r="CC264" s="33" t="inlineStr">
        <is>
          <t>TLH</t>
        </is>
      </c>
      <c r="CD264" s="49" t="n">
        <v>0</v>
      </c>
      <c r="CE264" s="61">
        <f>'ETF MTD'!$VU$28/'ETF MTD'!$VU$3-1</f>
        <v/>
      </c>
      <c r="CF264" s="61">
        <f>CD264*CE264</f>
        <v/>
      </c>
      <c r="CG264" s="61" t="n"/>
      <c r="CH264" s="33" t="inlineStr">
        <is>
          <t>TLH</t>
        </is>
      </c>
      <c r="CI264" s="49" t="n">
        <v>0</v>
      </c>
      <c r="CJ264" s="61">
        <f>'ETF MTD'!$VU$28/'ETF MTD'!$VU$3-1</f>
        <v/>
      </c>
      <c r="CK264" s="61">
        <f>CI264*CJ264</f>
        <v/>
      </c>
      <c r="CL264" s="61" t="n"/>
      <c r="CM264" s="33" t="inlineStr">
        <is>
          <t>TLH</t>
        </is>
      </c>
      <c r="CN264" s="49" t="n">
        <v>0</v>
      </c>
      <c r="CO264" s="61">
        <f>'ETF MTD'!$VU$28/'ETF MTD'!$VU$3-1</f>
        <v/>
      </c>
      <c r="CP264" s="61">
        <f>CN264*CO264</f>
        <v/>
      </c>
      <c r="CQ264" s="61" t="n"/>
      <c r="CR264" s="33" t="inlineStr">
        <is>
          <t>TLH</t>
        </is>
      </c>
      <c r="CS264" s="49" t="n">
        <v>0</v>
      </c>
      <c r="CT264" s="61">
        <f>'ETF MTD'!$VU$28/'ETF MTD'!$VU$3-1</f>
        <v/>
      </c>
      <c r="CU264" s="61">
        <f>CS264*CT264</f>
        <v/>
      </c>
      <c r="CV264" s="61" t="n"/>
      <c r="CW264" s="33" t="inlineStr">
        <is>
          <t>TLH</t>
        </is>
      </c>
      <c r="CX264" s="49" t="n">
        <v>0</v>
      </c>
      <c r="CY264" s="61">
        <f>'ETF MTD'!$VU$28/'ETF MTD'!$VU$3-1</f>
        <v/>
      </c>
      <c r="CZ264" s="61">
        <f>CX264*CY264</f>
        <v/>
      </c>
      <c r="DA264" s="61" t="n"/>
      <c r="DB264" t="inlineStr">
        <is>
          <t>SPTL/TLT</t>
        </is>
      </c>
      <c r="DC264" s="49" t="n">
        <v>0.045</v>
      </c>
      <c r="DD264" s="61">
        <f>'ETF MTD'!$DO$28/'ETF MTD'!$DO$3-1</f>
        <v/>
      </c>
      <c r="DE264" s="61">
        <f>DC264*DD264</f>
        <v/>
      </c>
      <c r="DF264" s="61" t="n"/>
      <c r="DG264" t="inlineStr">
        <is>
          <t>SPTL/TLT</t>
        </is>
      </c>
      <c r="DH264" s="49" t="n">
        <v>0</v>
      </c>
      <c r="DI264" s="61">
        <f>'ETF MTD'!$DO$28/'ETF MTD'!$DO$3-1</f>
        <v/>
      </c>
      <c r="DJ264" s="61">
        <f>DH264*DI264</f>
        <v/>
      </c>
      <c r="DK264" s="61" t="n"/>
      <c r="DL264" t="inlineStr">
        <is>
          <t>SPTL/TLT</t>
        </is>
      </c>
      <c r="DM264" s="49" t="n">
        <v>0.045</v>
      </c>
      <c r="DN264" s="61">
        <f>'ETF MTD'!$DO$28/'ETF MTD'!$DO$3-1</f>
        <v/>
      </c>
      <c r="DO264" s="61">
        <f>DM264*DN264</f>
        <v/>
      </c>
      <c r="DP264" s="61" t="n"/>
      <c r="DQ264" t="inlineStr">
        <is>
          <t>SPTL/TLT</t>
        </is>
      </c>
      <c r="DR264" s="49" t="n">
        <v>0</v>
      </c>
      <c r="DS264" s="61">
        <f>'ETF MTD'!$DO$28/'ETF MTD'!$DO$3-1</f>
        <v/>
      </c>
      <c r="DT264" s="61">
        <f>DR264*DS264</f>
        <v/>
      </c>
      <c r="DU264" s="61" t="n"/>
      <c r="DV264" t="inlineStr">
        <is>
          <t>SPTL/TLT</t>
        </is>
      </c>
      <c r="DW264" s="49" t="n">
        <v>0</v>
      </c>
      <c r="DX264" s="61">
        <f>'ETF MTD'!$DO$28/'ETF MTD'!$DO$3-1</f>
        <v/>
      </c>
      <c r="DY264" s="61">
        <f>DW264*DX264</f>
        <v/>
      </c>
      <c r="DZ264" s="61" t="n"/>
      <c r="EA264" t="inlineStr">
        <is>
          <t>SPTL/TLT</t>
        </is>
      </c>
      <c r="EB264" s="49" t="n">
        <v>0</v>
      </c>
      <c r="EC264" s="61">
        <f>'ETF MTD'!$DO$28/'ETF MTD'!$DO$3-1</f>
        <v/>
      </c>
      <c r="ED264" s="61">
        <f>EB264*EC264</f>
        <v/>
      </c>
      <c r="EE264" s="61" t="n"/>
      <c r="EF264" t="inlineStr">
        <is>
          <t>SPTL/TLT</t>
        </is>
      </c>
      <c r="EG264" s="49" t="n">
        <v>0</v>
      </c>
      <c r="EH264" s="61">
        <f>'ETF MTD'!$DO$28/'ETF MTD'!$DO$3-1</f>
        <v/>
      </c>
      <c r="EI264" s="61">
        <f>EG264*EH264</f>
        <v/>
      </c>
      <c r="EJ264" s="61" t="n"/>
      <c r="EK264" t="inlineStr">
        <is>
          <t>SPTL/TLT</t>
        </is>
      </c>
      <c r="EL264" s="49" t="n">
        <v>0</v>
      </c>
      <c r="EM264" s="61">
        <f>'ETF MTD'!$DO$28/'ETF MTD'!$DO$3-1</f>
        <v/>
      </c>
      <c r="EN264" s="61">
        <f>EL264*EM264</f>
        <v/>
      </c>
      <c r="EO264" s="61" t="n"/>
      <c r="EP264" t="inlineStr">
        <is>
          <t>SPTL/TLT</t>
        </is>
      </c>
      <c r="EQ264" s="49" t="n">
        <v>0</v>
      </c>
      <c r="ER264" s="61">
        <f>'ETF MTD'!$DO$28/'ETF MTD'!$DO$3-1</f>
        <v/>
      </c>
      <c r="ES264" s="61">
        <f>EQ264*ER264</f>
        <v/>
      </c>
      <c r="ET264" s="61" t="n"/>
      <c r="EU264" t="inlineStr">
        <is>
          <t>SPTL/TLT</t>
        </is>
      </c>
      <c r="EV264" s="49" t="n">
        <v>0</v>
      </c>
      <c r="EW264" s="61">
        <f>'ETF MTD'!$DO$28/'ETF MTD'!$DO$3-1</f>
        <v/>
      </c>
      <c r="EX264" s="61">
        <f>EV264*EW264</f>
        <v/>
      </c>
      <c r="EY264" s="61" t="n"/>
      <c r="EZ264" t="inlineStr">
        <is>
          <t>SPTL/TLT</t>
        </is>
      </c>
      <c r="FA264" s="49" t="n">
        <v>0</v>
      </c>
      <c r="FB264" s="61">
        <f>'ETF MTD'!$DO$28/'ETF MTD'!$DO$3-1</f>
        <v/>
      </c>
      <c r="FC264" s="61">
        <f>FA264*FB264</f>
        <v/>
      </c>
      <c r="FD264" s="61" t="n"/>
      <c r="FE264" t="inlineStr">
        <is>
          <t>SPTL/TLT</t>
        </is>
      </c>
      <c r="FF264" s="49" t="n">
        <v>0</v>
      </c>
      <c r="FG264" s="61">
        <f>'ETF MTD'!$DO$28/'ETF MTD'!$DO$3-1</f>
        <v/>
      </c>
      <c r="FH264" s="61">
        <f>FF264*FG264</f>
        <v/>
      </c>
      <c r="FI264" s="61" t="n"/>
      <c r="FJ264" t="inlineStr">
        <is>
          <t>SPTL/TLT</t>
        </is>
      </c>
      <c r="FK264" s="49" t="n">
        <v>0</v>
      </c>
      <c r="FL264" s="61">
        <f>'ETF MTD'!$DO$28/'ETF MTD'!$DO$3-1</f>
        <v/>
      </c>
      <c r="FM264" s="61">
        <f>FK264*FL264</f>
        <v/>
      </c>
      <c r="FN264" s="61" t="n"/>
      <c r="FO264" t="inlineStr">
        <is>
          <t>SPTL/TLT</t>
        </is>
      </c>
      <c r="FP264" s="49" t="n">
        <v>0</v>
      </c>
      <c r="FQ264" s="61">
        <f>'ETF MTD'!$DO$28/'ETF MTD'!$DO$3-1</f>
        <v/>
      </c>
      <c r="FR264" s="61">
        <f>FP264*FQ264</f>
        <v/>
      </c>
      <c r="FS264" s="61" t="n"/>
      <c r="FT264" t="inlineStr">
        <is>
          <t>SPTL/TLT</t>
        </is>
      </c>
      <c r="FU264" s="49" t="n">
        <v>0</v>
      </c>
      <c r="FV264" s="61">
        <f>'ETF MTD'!$DO$28/'ETF MTD'!$DO$3-1</f>
        <v/>
      </c>
      <c r="FW264" s="61">
        <f>FU264*FV264</f>
        <v/>
      </c>
      <c r="FX264" s="61" t="n"/>
      <c r="FY264" t="inlineStr">
        <is>
          <t>SPTL/TLT</t>
        </is>
      </c>
      <c r="FZ264" s="41" t="n">
        <v>0</v>
      </c>
      <c r="GA264" s="61">
        <f>'ETF MTD'!$DO$28/'ETF MTD'!$DO$3-1</f>
        <v/>
      </c>
      <c r="GB264" s="61">
        <f>FZ264*GA264</f>
        <v/>
      </c>
      <c r="GC264" s="61" t="n"/>
      <c r="GD264" t="inlineStr">
        <is>
          <t>SPTL/TLT</t>
        </is>
      </c>
      <c r="GE264" s="41" t="n">
        <v>0</v>
      </c>
      <c r="GF264" s="61">
        <f>'ETF MTD'!$DO$28/'ETF MTD'!$DO$3-1</f>
        <v/>
      </c>
      <c r="GG264" s="61">
        <f>GE264*GF264</f>
        <v/>
      </c>
      <c r="GH264" s="61" t="n"/>
      <c r="GI264" t="inlineStr">
        <is>
          <t>SPTL/TLT</t>
        </is>
      </c>
      <c r="GJ264" s="41" t="n">
        <v>0</v>
      </c>
      <c r="GK264" s="61">
        <f>'ETF MTD'!$DO$28/'ETF MTD'!$DO$3-1</f>
        <v/>
      </c>
      <c r="GL264" s="61">
        <f>GJ264*GK264</f>
        <v/>
      </c>
      <c r="GM264" s="61" t="n"/>
      <c r="GN264" t="inlineStr">
        <is>
          <t>SPTL/TLT</t>
        </is>
      </c>
      <c r="GO264" s="41" t="n">
        <v>0</v>
      </c>
      <c r="GP264" s="61">
        <f>'ETF MTD'!$DO$28/'ETF MTD'!$DO$3-1</f>
        <v/>
      </c>
      <c r="GQ264" s="61">
        <f>GO264*GP264</f>
        <v/>
      </c>
      <c r="GR264" s="61" t="n"/>
      <c r="GS264" t="inlineStr">
        <is>
          <t>SPTL/TLT</t>
        </is>
      </c>
      <c r="GT264" s="41" t="n">
        <v>0</v>
      </c>
      <c r="GU264" s="61">
        <f>'ETF MTD'!$DO$28/'ETF MTD'!$DO$3-1</f>
        <v/>
      </c>
      <c r="GV264" s="61">
        <f>GT264*GU264</f>
        <v/>
      </c>
      <c r="GW264" s="61" t="n"/>
      <c r="GX264" t="inlineStr">
        <is>
          <t>SPTL/TLT</t>
        </is>
      </c>
      <c r="GY264" s="41" t="n">
        <v>0</v>
      </c>
      <c r="GZ264" s="61">
        <f>'ETF MTD'!$DO$28/'ETF MTD'!$DO$3-1</f>
        <v/>
      </c>
      <c r="HA264" s="61">
        <f>GY264*GZ264</f>
        <v/>
      </c>
      <c r="HB264" s="61" t="n"/>
      <c r="HC264" t="inlineStr">
        <is>
          <t>SPTL/TLT</t>
        </is>
      </c>
      <c r="HD264" s="41" t="n">
        <v>0</v>
      </c>
      <c r="HE264" s="61">
        <f>'ETF MTD'!$DO$28/'ETF MTD'!$DO$3-1</f>
        <v/>
      </c>
      <c r="HF264" s="61">
        <f>HD264*HE264</f>
        <v/>
      </c>
      <c r="HG264" s="61" t="n"/>
      <c r="HH264" t="inlineStr">
        <is>
          <t>SPTL/TLT</t>
        </is>
      </c>
      <c r="HI264" s="41" t="n">
        <v>0</v>
      </c>
      <c r="HJ264" s="61">
        <f>'ETF MTD'!$DO$28/'ETF MTD'!$DO$3-1</f>
        <v/>
      </c>
      <c r="HK264" s="61">
        <f>HI264*HJ264</f>
        <v/>
      </c>
      <c r="HL264" s="61" t="n"/>
      <c r="HM264" t="inlineStr">
        <is>
          <t>SPTL/TLT</t>
        </is>
      </c>
      <c r="HN264" s="41" t="n">
        <v>0</v>
      </c>
      <c r="HO264" s="61">
        <f>'ETF MTD'!$DO$28/'ETF MTD'!$DO$3-1</f>
        <v/>
      </c>
      <c r="HP264" s="61">
        <f>HN264*HO264</f>
        <v/>
      </c>
      <c r="HQ264" s="61" t="n"/>
      <c r="HR264" t="inlineStr">
        <is>
          <t>SPTL/TLT</t>
        </is>
      </c>
      <c r="HS264" s="41" t="n">
        <v>0</v>
      </c>
      <c r="HT264" s="61">
        <f>'ETF MTD'!$DO$28/'ETF MTD'!$DO$3-1</f>
        <v/>
      </c>
      <c r="HU264" s="61">
        <f>HS264*HT264</f>
        <v/>
      </c>
      <c r="HV264" s="61" t="n"/>
      <c r="HW264" t="inlineStr">
        <is>
          <t>SPTL/TLT</t>
        </is>
      </c>
      <c r="HX264" s="41" t="n">
        <v>0</v>
      </c>
      <c r="HY264" s="61">
        <f>'ETF MTD'!$DO$28/'ETF MTD'!$DO$3-1</f>
        <v/>
      </c>
      <c r="HZ264" s="61">
        <f>HX264*HY264</f>
        <v/>
      </c>
      <c r="IA264" s="61" t="n"/>
      <c r="IB264" t="inlineStr">
        <is>
          <t>SPTL/TLT</t>
        </is>
      </c>
      <c r="IC264" s="41" t="n">
        <v>0</v>
      </c>
      <c r="ID264" s="61">
        <f>'ETF MTD'!$DO$28/'ETF MTD'!$DO$3-1</f>
        <v/>
      </c>
      <c r="IE264" s="61">
        <f>IC264*ID264</f>
        <v/>
      </c>
      <c r="IF264" s="61" t="n"/>
      <c r="IG264" t="inlineStr">
        <is>
          <t>SPTL/TLT</t>
        </is>
      </c>
      <c r="IH264" s="41" t="n">
        <v>0</v>
      </c>
      <c r="II264" s="61">
        <f>'ETF MTD'!$DO$28/'ETF MTD'!$DO$3-1</f>
        <v/>
      </c>
      <c r="IJ264" s="61">
        <f>IH264*II264</f>
        <v/>
      </c>
      <c r="IK264" s="61" t="n"/>
      <c r="IL264" t="inlineStr">
        <is>
          <t>SPTL/TLT</t>
        </is>
      </c>
      <c r="IM264" s="41" t="n">
        <v>0</v>
      </c>
      <c r="IN264" s="61">
        <f>'ETF MTD'!$DO$28/'ETF MTD'!$DO$3-1</f>
        <v/>
      </c>
      <c r="IO264" s="61">
        <f>IM264*IN264</f>
        <v/>
      </c>
      <c r="IP264" s="61" t="n"/>
      <c r="IQ264" t="inlineStr">
        <is>
          <t>SPTL/TLT</t>
        </is>
      </c>
      <c r="IR264" s="41" t="n">
        <v>0</v>
      </c>
      <c r="IS264" s="61">
        <f>'ETF MTD'!$DO$28/'ETF MTD'!$DO$3-1</f>
        <v/>
      </c>
      <c r="IT264" s="61">
        <f>IR264*IS264</f>
        <v/>
      </c>
      <c r="IU264" s="61" t="n"/>
      <c r="IV264" t="inlineStr">
        <is>
          <t>SPTL/TLT</t>
        </is>
      </c>
      <c r="IW264" s="41" t="n">
        <v>0</v>
      </c>
      <c r="IX264" s="61">
        <f>'ETF MTD'!$DO$28/'ETF MTD'!$DO$3-1</f>
        <v/>
      </c>
      <c r="IY264" s="61">
        <f>IW264*IX264</f>
        <v/>
      </c>
      <c r="IZ264" s="61" t="n"/>
      <c r="JA264" t="inlineStr">
        <is>
          <t>SPTL/TLT</t>
        </is>
      </c>
      <c r="JB264" s="41" t="n">
        <v>0</v>
      </c>
      <c r="JC264" s="61">
        <f>'ETF MTD'!$DO$28/'ETF MTD'!$DO$3-1</f>
        <v/>
      </c>
      <c r="JD264" s="61">
        <f>JB264*JC264</f>
        <v/>
      </c>
      <c r="JE264" s="61" t="n"/>
      <c r="JF264" t="inlineStr">
        <is>
          <t>SPTL/TLT</t>
        </is>
      </c>
      <c r="JG264" s="41" t="n">
        <v>0</v>
      </c>
      <c r="JH264" s="61">
        <f>'ETF MTD'!$DO$28/'ETF MTD'!$DO$3-1</f>
        <v/>
      </c>
      <c r="JI264" s="61">
        <f>JG264*JH264</f>
        <v/>
      </c>
      <c r="JJ264" s="61" t="n"/>
      <c r="JK264" t="inlineStr">
        <is>
          <t>SPTL/TLT</t>
        </is>
      </c>
      <c r="JL264" s="41" t="n">
        <v>0.02</v>
      </c>
      <c r="JM264" s="61">
        <f>'ETF MTD'!$DO$28/'ETF MTD'!$DO$3-1</f>
        <v/>
      </c>
      <c r="JN264" s="61">
        <f>JL264*JM264</f>
        <v/>
      </c>
      <c r="JO264" s="61" t="n"/>
      <c r="JP264" t="inlineStr">
        <is>
          <t>SPTL/TLT</t>
        </is>
      </c>
      <c r="JQ264" s="41" t="n">
        <v>0.045</v>
      </c>
      <c r="JR264" s="61">
        <f>'ETF MTD'!$DO$28/'ETF MTD'!$DO$3-1</f>
        <v/>
      </c>
      <c r="JS264" s="61">
        <f>JQ264*JR264</f>
        <v/>
      </c>
      <c r="JT264" s="61" t="n"/>
      <c r="JU264" t="inlineStr">
        <is>
          <t>SPTL/TLT</t>
        </is>
      </c>
      <c r="JV264" s="41" t="n">
        <v>0.045</v>
      </c>
      <c r="JW264" s="61">
        <f>'ETF MTD'!$DO$28/'ETF MTD'!$DO$3-1</f>
        <v/>
      </c>
      <c r="JX264" s="61">
        <f>JV264*JW264</f>
        <v/>
      </c>
      <c r="JY264" s="61" t="n"/>
      <c r="JZ264" t="inlineStr">
        <is>
          <t>U.S. Govt LT</t>
        </is>
      </c>
      <c r="KA264" s="41" t="n">
        <v>0.045</v>
      </c>
      <c r="KB264" s="61">
        <f>'ETF MTD'!$DO$28/'ETF MTD'!$DO$3-1</f>
        <v/>
      </c>
      <c r="KC264" s="61">
        <f>KA264*KB264</f>
        <v/>
      </c>
      <c r="KD264" s="61" t="n"/>
      <c r="KE264" t="inlineStr">
        <is>
          <t>U.S. Govt LT</t>
        </is>
      </c>
      <c r="KF264" s="41" t="n">
        <v>0</v>
      </c>
      <c r="KG264" s="61">
        <f>'ETF MTD'!$DO$28/'ETF MTD'!$DO$3-1</f>
        <v/>
      </c>
      <c r="KH264" s="61">
        <f>KF264*KG264</f>
        <v/>
      </c>
      <c r="KI264" s="61" t="n"/>
      <c r="KJ264" t="inlineStr">
        <is>
          <t>U.S. Govt LT</t>
        </is>
      </c>
      <c r="KK264" s="41" t="n">
        <v>0.05</v>
      </c>
      <c r="KL264" s="61">
        <f>'ETF MTD'!$DO$28/'ETF MTD'!$DO$3-1</f>
        <v/>
      </c>
      <c r="KM264" s="61">
        <f>KK264*KL264</f>
        <v/>
      </c>
      <c r="KN264" s="61" t="n"/>
      <c r="KO264" t="inlineStr">
        <is>
          <t>U.S. Govt LT</t>
        </is>
      </c>
      <c r="KP264" s="41" t="n">
        <v>0.08699999999999999</v>
      </c>
      <c r="KQ264" s="61">
        <f>'ETF MTD'!$DO$28/'ETF MTD'!$DO$3-1</f>
        <v/>
      </c>
      <c r="KR264" s="61">
        <f>KP264*KQ264</f>
        <v/>
      </c>
      <c r="KS264" s="61" t="n"/>
      <c r="KT264" t="inlineStr">
        <is>
          <t>U.S. Govt LT</t>
        </is>
      </c>
      <c r="KU264" s="41" t="n">
        <v>0</v>
      </c>
      <c r="KV264" s="61">
        <f>'ETF MTD'!$DO$28/'ETF MTD'!$DO$3-1</f>
        <v/>
      </c>
      <c r="KW264" s="61">
        <f>KU264*KV264</f>
        <v/>
      </c>
      <c r="KX264" s="61" t="n"/>
      <c r="KY264" t="inlineStr">
        <is>
          <t>U.S. Govt LT</t>
        </is>
      </c>
      <c r="KZ264" s="41" t="n">
        <v>0</v>
      </c>
      <c r="LA264" s="61">
        <f>'ETF MTD'!$DO$28/'ETF MTD'!$DO$3-1</f>
        <v/>
      </c>
      <c r="LB264" s="61">
        <f>KZ264*LA264</f>
        <v/>
      </c>
      <c r="LC264" s="61" t="n"/>
      <c r="LD264" t="inlineStr">
        <is>
          <t>U.S. Govt LT</t>
        </is>
      </c>
      <c r="LE264" s="41" t="n">
        <v>0</v>
      </c>
      <c r="LF264" s="61">
        <f>'ETF MTD'!$DO$28/'ETF MTD'!$DO$3-1</f>
        <v/>
      </c>
      <c r="LG264" s="61">
        <f>LE264*LF264</f>
        <v/>
      </c>
      <c r="LH264" s="61" t="n"/>
      <c r="LI264" t="inlineStr">
        <is>
          <t>U.S. Govt LT</t>
        </is>
      </c>
      <c r="LJ264" s="41" t="n">
        <v>0</v>
      </c>
      <c r="LK264" s="61">
        <f>'ETF MTD'!$DO$28/'ETF MTD'!$DO$3-1</f>
        <v/>
      </c>
      <c r="LL264" s="61">
        <f>LJ264*LK264</f>
        <v/>
      </c>
      <c r="LM264" s="61" t="n"/>
      <c r="LN264" t="inlineStr">
        <is>
          <t>U.S. Govt LT</t>
        </is>
      </c>
      <c r="LO264" s="41" t="n">
        <v>0</v>
      </c>
      <c r="LP264" s="61">
        <f>'ETF MTD'!$DO$28/'ETF MTD'!$DO$3-1</f>
        <v/>
      </c>
      <c r="LQ264" s="61">
        <f>LO264*LP264</f>
        <v/>
      </c>
      <c r="LR264" s="61" t="n"/>
      <c r="LS264" t="inlineStr">
        <is>
          <t>U.S. Govt LT</t>
        </is>
      </c>
      <c r="LT264" s="41" t="n">
        <v>0</v>
      </c>
      <c r="LU264" s="61">
        <f>'ETF MTD'!$DO$28/'ETF MTD'!$DO$3-1</f>
        <v/>
      </c>
      <c r="LV264" s="61">
        <f>LT264*LU264</f>
        <v/>
      </c>
      <c r="LW264" s="61" t="n"/>
      <c r="LX264" t="inlineStr">
        <is>
          <t>U.S. Govt LT</t>
        </is>
      </c>
      <c r="LY264" s="41" t="n">
        <v>0</v>
      </c>
      <c r="LZ264" s="61">
        <f>'ETF MTD'!$DO$28/'ETF MTD'!$DO$3-1</f>
        <v/>
      </c>
      <c r="MA264" s="61">
        <f>LY264*LZ264</f>
        <v/>
      </c>
      <c r="MB264" s="61" t="n"/>
      <c r="MC264" t="inlineStr">
        <is>
          <t>U.S. Govt LT</t>
        </is>
      </c>
      <c r="MD264" s="41" t="n">
        <v>0</v>
      </c>
      <c r="ME264" s="61">
        <f>'ETF MTD'!$DO$28/'ETF MTD'!$DO$3-1</f>
        <v/>
      </c>
      <c r="MF264" s="61">
        <f>MD264*ME264</f>
        <v/>
      </c>
      <c r="MG264" s="61" t="n"/>
      <c r="MH264" t="inlineStr">
        <is>
          <t>U.S. Govt LT</t>
        </is>
      </c>
      <c r="MI264" s="41" t="n">
        <v>0</v>
      </c>
      <c r="MJ264" s="61">
        <f>'ETF MTD'!$DO$28/'ETF MTD'!$DO$3-1</f>
        <v/>
      </c>
      <c r="MK264" s="61">
        <f>MI264*MJ264</f>
        <v/>
      </c>
      <c r="ML264" s="61" t="n"/>
      <c r="MM264" t="inlineStr">
        <is>
          <t>U.S. Govt LT</t>
        </is>
      </c>
      <c r="MN264" s="41" t="n">
        <v>0</v>
      </c>
      <c r="MO264" s="61">
        <f>'ETF MTD'!$DO$28/'ETF MTD'!$DO$3-1</f>
        <v/>
      </c>
      <c r="MP264" s="61">
        <f>MN264*MO264</f>
        <v/>
      </c>
      <c r="MQ264" s="33" t="n"/>
      <c r="MR264" t="inlineStr">
        <is>
          <t>U.S. Govt LT</t>
        </is>
      </c>
      <c r="MS264" s="41" t="n">
        <v>0</v>
      </c>
      <c r="MT264" s="61">
        <f>'ETF MTD'!$DO$28/'ETF MTD'!$DO$3-1</f>
        <v/>
      </c>
      <c r="MU264" s="61">
        <f>MS264*MT264</f>
        <v/>
      </c>
      <c r="MV264" s="61" t="n"/>
      <c r="MW264" t="inlineStr">
        <is>
          <t>U.S. Govt LT</t>
        </is>
      </c>
      <c r="MX264" s="41" t="n">
        <v>0</v>
      </c>
      <c r="MY264" s="61">
        <f>'ETF MTD'!$DO$28/'ETF MTD'!$DO$3-1</f>
        <v/>
      </c>
      <c r="MZ264" s="61">
        <f>MX264*MY264</f>
        <v/>
      </c>
      <c r="NA264" s="33" t="n"/>
      <c r="NB264" t="inlineStr">
        <is>
          <t>U.S. Govt LT</t>
        </is>
      </c>
      <c r="NC264" s="41" t="n">
        <v>0.07000000000000001</v>
      </c>
      <c r="ND264" s="61">
        <f>'ETF MTD'!$DO$28/'ETF MTD'!$DO$3-1</f>
        <v/>
      </c>
      <c r="NE264" s="61">
        <f>NC264*ND264</f>
        <v/>
      </c>
      <c r="NF264" s="33" t="n"/>
      <c r="NG264" t="inlineStr">
        <is>
          <t>U.S. Govt LT</t>
        </is>
      </c>
      <c r="NH264" s="41" t="n">
        <v>0</v>
      </c>
      <c r="NI264" s="61">
        <f>'ETF MTD'!$DO$28/'ETF MTD'!$DO$3-1</f>
        <v/>
      </c>
      <c r="NJ264" s="61">
        <f>NH264*NI264</f>
        <v/>
      </c>
      <c r="NK264" s="33" t="n"/>
      <c r="NL264" t="inlineStr">
        <is>
          <t>U.S. Govt LT</t>
        </is>
      </c>
      <c r="NM264" s="41" t="n">
        <v>0</v>
      </c>
      <c r="NN264" s="61">
        <f>'ETF MTD'!$DO$28/'ETF MTD'!$DO$3-1</f>
        <v/>
      </c>
      <c r="NO264" s="61">
        <f>NM264*NN264</f>
        <v/>
      </c>
      <c r="NP264" s="33" t="n"/>
      <c r="NQ264" t="inlineStr">
        <is>
          <t>U.S. Govt LT</t>
        </is>
      </c>
      <c r="NR264" s="41" t="n">
        <v>0</v>
      </c>
      <c r="NS264" s="61">
        <f>'ETF MTD'!$DO$28/'ETF MTD'!$DO$3-1</f>
        <v/>
      </c>
      <c r="NT264" s="61">
        <f>NR264*NS264</f>
        <v/>
      </c>
      <c r="NU264" s="33" t="n"/>
      <c r="NV264" t="inlineStr">
        <is>
          <t>U.S. Govt LT</t>
        </is>
      </c>
      <c r="NW264" s="41" t="n">
        <v>0</v>
      </c>
      <c r="NX264" s="61">
        <f>'ETF MTD'!$DO$28/'ETF MTD'!$DO$3-1</f>
        <v/>
      </c>
      <c r="NY264" s="61">
        <f>NW264*NX264</f>
        <v/>
      </c>
      <c r="NZ264" s="33" t="n"/>
      <c r="OA264" t="inlineStr">
        <is>
          <t>U.S. Govt LT</t>
        </is>
      </c>
      <c r="OB264" s="41" t="n">
        <v>0</v>
      </c>
      <c r="OC264" s="61">
        <f>'ETF MTD'!$DO$28/'ETF MTD'!$DO$3-1</f>
        <v/>
      </c>
      <c r="OD264" s="61">
        <f>OB264*OC264</f>
        <v/>
      </c>
      <c r="OE264" s="33" t="n"/>
      <c r="OF264" t="inlineStr">
        <is>
          <t>U.S. Govt LT</t>
        </is>
      </c>
      <c r="OG264" s="41" t="n">
        <v>0</v>
      </c>
      <c r="OH264" s="61">
        <f>'ETF MTD'!$DO$28/'ETF MTD'!$DO$3-1</f>
        <v/>
      </c>
      <c r="OI264" s="61">
        <f>OG264*OH264</f>
        <v/>
      </c>
      <c r="OJ264" s="33" t="n"/>
      <c r="OK264" t="inlineStr">
        <is>
          <t>U.S. Govt LT</t>
        </is>
      </c>
      <c r="OL264" s="41" t="n">
        <v>0</v>
      </c>
      <c r="OM264" s="61">
        <f>'ETF MTD'!$DO$28/'ETF MTD'!$DO$3-1</f>
        <v/>
      </c>
      <c r="ON264" s="61">
        <f>OL264*OM264</f>
        <v/>
      </c>
      <c r="OO264" s="33" t="n"/>
      <c r="OP264" t="inlineStr">
        <is>
          <t>U.S. Govt LT</t>
        </is>
      </c>
      <c r="OQ264" s="41" t="n">
        <v>0</v>
      </c>
      <c r="OR264" s="61">
        <f>'ETF MTD'!$DO$28/'ETF MTD'!$DO$3-1</f>
        <v/>
      </c>
      <c r="OS264" s="61">
        <f>OQ264*OR264</f>
        <v/>
      </c>
      <c r="OT264" s="33" t="n"/>
      <c r="OU264" t="inlineStr">
        <is>
          <t>U.S. Govt LT</t>
        </is>
      </c>
      <c r="OV264" s="41" t="n">
        <v>0</v>
      </c>
      <c r="OW264" s="61">
        <f>'ETF MTD'!$DO$28/'ETF MTD'!$DO$3-1</f>
        <v/>
      </c>
      <c r="OX264" s="61">
        <f>OV264*OW264</f>
        <v/>
      </c>
      <c r="OY264" s="33" t="n"/>
      <c r="OZ264" t="inlineStr">
        <is>
          <t>U.S. Govt LT</t>
        </is>
      </c>
      <c r="PA264" s="41" t="n">
        <v>0</v>
      </c>
      <c r="PB264" s="61">
        <f>'ETF MTD'!$DO$28/'ETF MTD'!$DO$3-1</f>
        <v/>
      </c>
      <c r="PC264" s="61">
        <f>PA264*PB264</f>
        <v/>
      </c>
      <c r="PD264" s="33" t="n"/>
      <c r="PE264" t="inlineStr">
        <is>
          <t>U.S. Govt LT</t>
        </is>
      </c>
      <c r="PF264" s="41" t="n">
        <v>0.03</v>
      </c>
      <c r="PG264" s="61">
        <f>'ETF MTD'!$DO$28/'ETF MTD'!$DO$3-1</f>
        <v/>
      </c>
      <c r="PH264" s="61">
        <f>PF264*PG264</f>
        <v/>
      </c>
      <c r="PI264" s="33" t="n"/>
      <c r="PJ264" t="inlineStr">
        <is>
          <t>U.S. Govt LT</t>
        </is>
      </c>
      <c r="PK264" s="41" t="n">
        <v>0.03</v>
      </c>
      <c r="PL264" s="61">
        <f>'ETF MTD'!$DO$28/'ETF MTD'!$DO$3-1</f>
        <v/>
      </c>
      <c r="PM264" s="61">
        <f>PK264*PL264</f>
        <v/>
      </c>
      <c r="PN264" s="33" t="n"/>
      <c r="PO264" t="inlineStr">
        <is>
          <t>U.S. Govt LT</t>
        </is>
      </c>
      <c r="PP264" s="41" t="n">
        <v>0</v>
      </c>
      <c r="PQ264" s="61">
        <f>'ETF MTD'!$DO$28/'ETF MTD'!$DO$3-1</f>
        <v/>
      </c>
      <c r="PR264" s="61">
        <f>PP264*PQ264</f>
        <v/>
      </c>
      <c r="PS264" s="33" t="n"/>
      <c r="PT264" t="inlineStr">
        <is>
          <t>U.S. Govt LT</t>
        </is>
      </c>
      <c r="PU264" s="41" t="n">
        <v>0</v>
      </c>
      <c r="PV264" s="61">
        <f>'ETF MTD'!$DO$28/'ETF MTD'!$DO$3-1</f>
        <v/>
      </c>
      <c r="PW264" s="61">
        <f>PU264*PV264</f>
        <v/>
      </c>
      <c r="PX264" s="33" t="n"/>
      <c r="PY264" t="inlineStr">
        <is>
          <t>U.S. Govt LT</t>
        </is>
      </c>
      <c r="PZ264" s="41" t="n">
        <v>0</v>
      </c>
      <c r="QA264" s="61">
        <f>'ETF MTD'!$DO$28/'ETF MTD'!$DO$3-1</f>
        <v/>
      </c>
      <c r="QB264" s="61">
        <f>PZ264*QA264</f>
        <v/>
      </c>
      <c r="QC264" s="33" t="n"/>
      <c r="QD264" t="inlineStr">
        <is>
          <t>U.S. Govt LT</t>
        </is>
      </c>
      <c r="QE264" s="41" t="n">
        <v>0</v>
      </c>
      <c r="QF264" s="61">
        <f>'ETF MTD'!$DO$28/'ETF MTD'!$DO$3-1</f>
        <v/>
      </c>
      <c r="QG264" s="61">
        <f>QE264*QF264</f>
        <v/>
      </c>
      <c r="QH264" s="61" t="n"/>
      <c r="QI264" t="inlineStr">
        <is>
          <t>U.S. Govt LT</t>
        </is>
      </c>
      <c r="QJ264" s="41" t="n">
        <v>0.02</v>
      </c>
      <c r="QK264" s="61">
        <f>'ETF MTD'!$DO$28/'ETF MTD'!$DO$3-1</f>
        <v/>
      </c>
      <c r="QL264" s="61">
        <f>QJ264*QK264</f>
        <v/>
      </c>
      <c r="QM264" s="33" t="n"/>
      <c r="QN264" t="inlineStr">
        <is>
          <t>U.S. Govt LT</t>
        </is>
      </c>
      <c r="QO264" s="41" t="n">
        <v>0.02</v>
      </c>
      <c r="QP264" s="61">
        <f>'ETF MTD'!$DO$28/'ETF MTD'!$DO$3-1</f>
        <v/>
      </c>
      <c r="QQ264" s="61">
        <f>QO264*QP264</f>
        <v/>
      </c>
      <c r="QR264" s="33" t="n"/>
      <c r="QS264" t="inlineStr">
        <is>
          <t>U.S. Govt LT</t>
        </is>
      </c>
      <c r="QT264" s="41" t="n">
        <v>0.05</v>
      </c>
      <c r="QU264" s="61">
        <f>'ETF MTD'!$DO$28/'ETF MTD'!$DO$3-1</f>
        <v/>
      </c>
      <c r="QV264" s="61">
        <f>QT264*QU264</f>
        <v/>
      </c>
      <c r="QW264" s="33" t="n"/>
      <c r="QX264" t="inlineStr">
        <is>
          <t>U.S. Govt LT</t>
        </is>
      </c>
      <c r="QY264" s="41" t="n">
        <v>0.05</v>
      </c>
      <c r="QZ264" s="61">
        <f>'ETF MTD'!$DO$28/'ETF MTD'!$DO$3-1</f>
        <v/>
      </c>
      <c r="RA264" s="61">
        <f>QY264*QZ264</f>
        <v/>
      </c>
      <c r="RB264" s="33" t="n"/>
      <c r="RC264" t="inlineStr">
        <is>
          <t>U.S. Govt LT</t>
        </is>
      </c>
      <c r="RD264" s="41" t="n">
        <v>0.03</v>
      </c>
      <c r="RE264" s="61">
        <f>'ETF MTD'!$DO$28/'ETF MTD'!$DO$3-1</f>
        <v/>
      </c>
      <c r="RF264" s="61">
        <f>RD264*RE264</f>
        <v/>
      </c>
      <c r="RG264" s="33" t="n"/>
      <c r="RH264" t="inlineStr">
        <is>
          <t>U.S. Equity (Hedged)</t>
        </is>
      </c>
      <c r="RI264" s="41" t="n">
        <v>0</v>
      </c>
      <c r="RJ264" s="61">
        <f>'ETF MTD'!$DO$28/'ETF MTD'!$DO$3-1</f>
        <v/>
      </c>
      <c r="RK264" s="61">
        <f>RI264*RJ264</f>
        <v/>
      </c>
      <c r="RM264" s="208" t="n">
        <v>0</v>
      </c>
      <c r="RN264" s="261">
        <f>RM264*0.5</f>
        <v/>
      </c>
    </row>
    <row r="265">
      <c r="U265" s="33" t="n"/>
      <c r="V265" s="33" t="n"/>
      <c r="W265" s="33" t="n"/>
      <c r="X265" s="33" t="n"/>
      <c r="Y265" s="33" t="n"/>
      <c r="Z265" s="33" t="n"/>
      <c r="AA265" s="33" t="n"/>
      <c r="AB265" s="33" t="n"/>
      <c r="AC265" s="33" t="n"/>
      <c r="AD265" s="33" t="n"/>
      <c r="AE265" s="33" t="n"/>
      <c r="AF265" s="33" t="n"/>
      <c r="AG265" s="33" t="n"/>
      <c r="AH265" s="33" t="n"/>
      <c r="AI265" s="33" t="n"/>
      <c r="AJ265" s="33" t="n"/>
      <c r="AK265" s="33" t="n"/>
      <c r="AL265" s="33" t="n"/>
      <c r="AM265" s="33" t="n"/>
      <c r="AN265" s="33" t="n"/>
      <c r="AO265" s="33" t="n"/>
      <c r="AP265" s="33" t="n"/>
      <c r="AQ265" s="33" t="n"/>
      <c r="AR265" s="33" t="n"/>
      <c r="AS265" s="33" t="n"/>
      <c r="AT265" s="33" t="n"/>
      <c r="AU265" s="33" t="n"/>
      <c r="AV265" s="33" t="n"/>
      <c r="AW265" s="33" t="n"/>
      <c r="AX265" s="33" t="n"/>
      <c r="AY265" s="33" t="n"/>
      <c r="AZ265" s="33" t="n"/>
      <c r="BA265" s="33" t="n"/>
      <c r="BB265" s="33" t="n"/>
      <c r="BC265" s="33" t="n"/>
      <c r="BD265" s="33" t="n"/>
      <c r="BE265" s="33" t="n"/>
      <c r="BF265" s="33" t="n"/>
      <c r="BG265" s="33" t="n"/>
      <c r="BH265" s="33" t="n"/>
      <c r="BI265" s="33" t="n"/>
      <c r="BJ265" s="33" t="n"/>
      <c r="BK265" s="33" t="n"/>
      <c r="BL265" s="33" t="n"/>
      <c r="BM265" s="33" t="n"/>
      <c r="BN265" s="33" t="inlineStr">
        <is>
          <t>SCHR/IEI</t>
        </is>
      </c>
      <c r="BO265" s="49" t="n">
        <v>0.135</v>
      </c>
      <c r="BP265" s="61">
        <f>'ETF MTD'!$OW$28/'ETF MTD'!$OW$3-1</f>
        <v/>
      </c>
      <c r="BQ265" s="61">
        <f>BO265*BP265</f>
        <v/>
      </c>
      <c r="BR265" s="61" t="n"/>
      <c r="BS265" s="33" t="inlineStr">
        <is>
          <t>SCHR/IEI</t>
        </is>
      </c>
      <c r="BT265" s="49" t="n">
        <v>0.09</v>
      </c>
      <c r="BU265" s="61">
        <f>'ETF MTD'!$OW$28/'ETF MTD'!$OW$3-1</f>
        <v/>
      </c>
      <c r="BV265" s="61">
        <f>BT265*BU265</f>
        <v/>
      </c>
      <c r="BW265" s="61" t="n"/>
      <c r="BX265" s="33" t="inlineStr">
        <is>
          <t>SCHR/IEI</t>
        </is>
      </c>
      <c r="BY265" s="49" t="n">
        <v>0.09</v>
      </c>
      <c r="BZ265" s="61">
        <f>'ETF MTD'!$OW$28/'ETF MTD'!$OW$3-1</f>
        <v/>
      </c>
      <c r="CA265" s="61">
        <f>BY265*BZ265</f>
        <v/>
      </c>
      <c r="CB265" s="61" t="n"/>
      <c r="CC265" s="33" t="inlineStr">
        <is>
          <t>SCHR/IEI</t>
        </is>
      </c>
      <c r="CD265" s="49" t="n">
        <v>0.09</v>
      </c>
      <c r="CE265" s="61">
        <f>'ETF MTD'!$OW$28/'ETF MTD'!$OW$3-1</f>
        <v/>
      </c>
      <c r="CF265" s="61">
        <f>CD265*CE265</f>
        <v/>
      </c>
      <c r="CG265" s="61" t="n"/>
      <c r="CH265" s="33" t="inlineStr">
        <is>
          <t>SCHR/IEI</t>
        </is>
      </c>
      <c r="CI265" s="49" t="n">
        <v>0.09</v>
      </c>
      <c r="CJ265" s="61">
        <f>'ETF MTD'!$OW$28/'ETF MTD'!$OW$3-1</f>
        <v/>
      </c>
      <c r="CK265" s="61">
        <f>CI265*CJ265</f>
        <v/>
      </c>
      <c r="CL265" s="61" t="n"/>
      <c r="CM265" s="33" t="inlineStr">
        <is>
          <t>SCHR/IEI</t>
        </is>
      </c>
      <c r="CN265" s="49" t="n">
        <v>0.09</v>
      </c>
      <c r="CO265" s="61">
        <f>'ETF MTD'!$OW$28/'ETF MTD'!$OW$3-1</f>
        <v/>
      </c>
      <c r="CP265" s="61">
        <f>CN265*CO265</f>
        <v/>
      </c>
      <c r="CQ265" s="61" t="n"/>
      <c r="CR265" s="33" t="inlineStr">
        <is>
          <t>SCHR/IEI</t>
        </is>
      </c>
      <c r="CS265" s="49" t="n">
        <v>0.09</v>
      </c>
      <c r="CT265" s="61">
        <f>'ETF MTD'!$OW$28/'ETF MTD'!$OW$3-1</f>
        <v/>
      </c>
      <c r="CU265" s="61">
        <f>CS265*CT265</f>
        <v/>
      </c>
      <c r="CV265" s="61" t="n"/>
      <c r="CW265" s="33" t="inlineStr">
        <is>
          <t>SCHR/IEI</t>
        </is>
      </c>
      <c r="CX265" s="49" t="n">
        <v>0.09</v>
      </c>
      <c r="CY265" s="61">
        <f>'ETF MTD'!$OW$28/'ETF MTD'!$OW$3-1</f>
        <v/>
      </c>
      <c r="CZ265" s="61">
        <f>CX265*CY265</f>
        <v/>
      </c>
      <c r="DA265" s="61" t="n"/>
      <c r="DB265" s="33" t="inlineStr">
        <is>
          <t>SCHR/IEI</t>
        </is>
      </c>
      <c r="DC265" s="49" t="n">
        <v>0.09</v>
      </c>
      <c r="DD265" s="61">
        <f>'ETF MTD'!$OW$28/'ETF MTD'!$OW$3-1</f>
        <v/>
      </c>
      <c r="DE265" s="61">
        <f>DC265*DD265</f>
        <v/>
      </c>
      <c r="DF265" s="61" t="n"/>
      <c r="DG265" s="33" t="inlineStr">
        <is>
          <t>SCHR/IEI</t>
        </is>
      </c>
      <c r="DH265" s="49" t="n">
        <v>0.09</v>
      </c>
      <c r="DI265" s="61">
        <f>'ETF MTD'!$OW$28/'ETF MTD'!$OW$3-1</f>
        <v/>
      </c>
      <c r="DJ265" s="61">
        <f>DH265*DI265</f>
        <v/>
      </c>
      <c r="DK265" s="61" t="n"/>
      <c r="DL265" s="33" t="inlineStr">
        <is>
          <t>SCHR/IEI</t>
        </is>
      </c>
      <c r="DM265" s="49" t="n">
        <v>0.09</v>
      </c>
      <c r="DN265" s="61">
        <f>'ETF MTD'!$OW$28/'ETF MTD'!$OW$3-1</f>
        <v/>
      </c>
      <c r="DO265" s="61">
        <f>DM265*DN265</f>
        <v/>
      </c>
      <c r="DP265" s="61" t="n"/>
      <c r="DQ265" s="33" t="inlineStr">
        <is>
          <t>SCHR/IEI</t>
        </is>
      </c>
      <c r="DR265" s="49" t="n">
        <v>0.09</v>
      </c>
      <c r="DS265" s="61">
        <f>'ETF MTD'!$OW$28/'ETF MTD'!$OW$3-1</f>
        <v/>
      </c>
      <c r="DT265" s="61">
        <f>DR265*DS265</f>
        <v/>
      </c>
      <c r="DU265" s="61" t="n"/>
      <c r="DV265" s="33" t="inlineStr">
        <is>
          <t>SCHR/IEI</t>
        </is>
      </c>
      <c r="DW265" s="49" t="n">
        <v>0.09</v>
      </c>
      <c r="DX265" s="61">
        <f>'ETF MTD'!$OW$28/'ETF MTD'!$OW$3-1</f>
        <v/>
      </c>
      <c r="DY265" s="61">
        <f>DW265*DX265</f>
        <v/>
      </c>
      <c r="DZ265" s="61" t="n"/>
      <c r="EA265" s="33" t="inlineStr">
        <is>
          <t>SCHR/IEI</t>
        </is>
      </c>
      <c r="EB265" s="49" t="n">
        <v>0.09</v>
      </c>
      <c r="EC265" s="61">
        <f>'ETF MTD'!$OW$28/'ETF MTD'!$OW$3-1</f>
        <v/>
      </c>
      <c r="ED265" s="61">
        <f>EB265*EC265</f>
        <v/>
      </c>
      <c r="EE265" s="61" t="n"/>
      <c r="EF265" s="33" t="inlineStr">
        <is>
          <t>SCHR/IEI</t>
        </is>
      </c>
      <c r="EG265" s="49" t="n">
        <v>0.135</v>
      </c>
      <c r="EH265" s="61">
        <f>'ETF MTD'!$OW$28/'ETF MTD'!$OW$3-1</f>
        <v/>
      </c>
      <c r="EI265" s="61">
        <f>EG265*EH265</f>
        <v/>
      </c>
      <c r="EJ265" s="61" t="n"/>
      <c r="EK265" s="33" t="inlineStr">
        <is>
          <t>SCHR/IEI</t>
        </is>
      </c>
      <c r="EL265" s="49" t="n">
        <v>0.18</v>
      </c>
      <c r="EM265" s="61">
        <f>'ETF MTD'!$OW$28/'ETF MTD'!$OW$3-1</f>
        <v/>
      </c>
      <c r="EN265" s="61">
        <f>EL265*EM265</f>
        <v/>
      </c>
      <c r="EO265" s="61" t="n"/>
      <c r="EP265" s="33" t="inlineStr">
        <is>
          <t>SCHR/IEI</t>
        </is>
      </c>
      <c r="EQ265" s="49" t="n">
        <v>0.18</v>
      </c>
      <c r="ER265" s="61">
        <f>'ETF MTD'!$OW$28/'ETF MTD'!$OW$3-1</f>
        <v/>
      </c>
      <c r="ES265" s="61">
        <f>EQ265*ER265</f>
        <v/>
      </c>
      <c r="ET265" s="61" t="n"/>
      <c r="EU265" s="33" t="inlineStr">
        <is>
          <t>SCHR/IEI</t>
        </is>
      </c>
      <c r="EV265" s="49" t="n">
        <v>0.18</v>
      </c>
      <c r="EW265" s="61">
        <f>'ETF MTD'!$OW$28/'ETF MTD'!$OW$3-1</f>
        <v/>
      </c>
      <c r="EX265" s="61">
        <f>EV265*EW265</f>
        <v/>
      </c>
      <c r="EY265" s="61" t="n"/>
      <c r="EZ265" s="33" t="inlineStr">
        <is>
          <t>SCHR/IEI</t>
        </is>
      </c>
      <c r="FA265" s="49" t="n">
        <v>0.18</v>
      </c>
      <c r="FB265" s="61">
        <f>'ETF MTD'!$OW$28/'ETF MTD'!$OW$3-1</f>
        <v/>
      </c>
      <c r="FC265" s="61">
        <f>FA265*FB265</f>
        <v/>
      </c>
      <c r="FD265" s="61" t="n"/>
      <c r="FE265" s="33" t="inlineStr">
        <is>
          <t>SCHR/IEI</t>
        </is>
      </c>
      <c r="FF265" s="49" t="n">
        <v>0.18</v>
      </c>
      <c r="FG265" s="61">
        <f>'ETF MTD'!$OW$28/'ETF MTD'!$OW$3-1</f>
        <v/>
      </c>
      <c r="FH265" s="61">
        <f>FF265*FG265</f>
        <v/>
      </c>
      <c r="FI265" s="61" t="n"/>
      <c r="FJ265" s="33" t="inlineStr">
        <is>
          <t>SCHR/IEI</t>
        </is>
      </c>
      <c r="FK265" s="49" t="n">
        <v>0.18</v>
      </c>
      <c r="FL265" s="61">
        <f>'ETF MTD'!$OW$28/'ETF MTD'!$OW$3-1</f>
        <v/>
      </c>
      <c r="FM265" s="61">
        <f>FK265*FL265</f>
        <v/>
      </c>
      <c r="FN265" s="61" t="n"/>
      <c r="FO265" s="33" t="inlineStr">
        <is>
          <t>SCHR/IEI</t>
        </is>
      </c>
      <c r="FP265" s="49" t="n">
        <v>0.18</v>
      </c>
      <c r="FQ265" s="61">
        <f>'ETF MTD'!$OW$28/'ETF MTD'!$OW$3-1</f>
        <v/>
      </c>
      <c r="FR265" s="61">
        <f>FP265*FQ265</f>
        <v/>
      </c>
      <c r="FS265" s="61" t="n"/>
      <c r="FT265" s="33" t="inlineStr">
        <is>
          <t>SCHR/IEI</t>
        </is>
      </c>
      <c r="FU265" s="49" t="n">
        <v>0.18</v>
      </c>
      <c r="FV265" s="61">
        <f>'ETF MTD'!$OW$28/'ETF MTD'!$OW$3-1</f>
        <v/>
      </c>
      <c r="FW265" s="61">
        <f>FU265*FV265</f>
        <v/>
      </c>
      <c r="FX265" s="61" t="n"/>
      <c r="FY265" s="33" t="inlineStr">
        <is>
          <t>SCHR/IEI</t>
        </is>
      </c>
      <c r="FZ265" s="41" t="n">
        <v>0.18</v>
      </c>
      <c r="GA265" s="61">
        <f>'ETF MTD'!$OW$28/'ETF MTD'!$OW$3-1</f>
        <v/>
      </c>
      <c r="GB265" s="61">
        <f>FZ265*GA265</f>
        <v/>
      </c>
      <c r="GC265" s="61" t="n"/>
      <c r="GD265" s="33" t="inlineStr">
        <is>
          <t>SCHR/IEI</t>
        </is>
      </c>
      <c r="GE265" s="41" t="n">
        <v>0.18</v>
      </c>
      <c r="GF265" s="61">
        <f>'ETF MTD'!$OW$28/'ETF MTD'!$OW$3-1</f>
        <v/>
      </c>
      <c r="GG265" s="61">
        <f>GE265*GF265</f>
        <v/>
      </c>
      <c r="GH265" s="61" t="n"/>
      <c r="GI265" s="33" t="inlineStr">
        <is>
          <t>SCHR/IEI</t>
        </is>
      </c>
      <c r="GJ265" s="41" t="n">
        <v>0.18</v>
      </c>
      <c r="GK265" s="61">
        <f>'ETF MTD'!$OW$28/'ETF MTD'!$OW$3-1</f>
        <v/>
      </c>
      <c r="GL265" s="61">
        <f>GJ265*GK265</f>
        <v/>
      </c>
      <c r="GM265" s="61" t="n"/>
      <c r="GN265" s="33" t="inlineStr">
        <is>
          <t>SCHR/IEI</t>
        </is>
      </c>
      <c r="GO265" s="41" t="n">
        <v>0.135</v>
      </c>
      <c r="GP265" s="61">
        <f>'ETF MTD'!$OW$28/'ETF MTD'!$OW$3-1</f>
        <v/>
      </c>
      <c r="GQ265" s="61">
        <f>GO265*GP265</f>
        <v/>
      </c>
      <c r="GR265" s="61" t="n"/>
      <c r="GS265" s="33" t="inlineStr">
        <is>
          <t>SCHR/IEI</t>
        </is>
      </c>
      <c r="GT265" s="41" t="n">
        <v>0.18</v>
      </c>
      <c r="GU265" s="61">
        <f>'ETF MTD'!$OW$28/'ETF MTD'!$OW$3-1</f>
        <v/>
      </c>
      <c r="GV265" s="61">
        <f>GT265*GU265</f>
        <v/>
      </c>
      <c r="GW265" s="61" t="n"/>
      <c r="GX265" s="33" t="inlineStr">
        <is>
          <t>SCHR/IEI</t>
        </is>
      </c>
      <c r="GY265" s="41" t="n">
        <v>0.15</v>
      </c>
      <c r="GZ265" s="61">
        <f>'ETF MTD'!$OW$28/'ETF MTD'!$OW$3-1</f>
        <v/>
      </c>
      <c r="HA265" s="61">
        <f>GY265*GZ265</f>
        <v/>
      </c>
      <c r="HB265" s="61" t="n"/>
      <c r="HC265" s="33" t="inlineStr">
        <is>
          <t>SCHR/IEI</t>
        </is>
      </c>
      <c r="HD265" s="41" t="n">
        <v>0.15</v>
      </c>
      <c r="HE265" s="61">
        <f>'ETF MTD'!$OW$28/'ETF MTD'!$OW$3-1</f>
        <v/>
      </c>
      <c r="HF265" s="61">
        <f>HD265*HE265</f>
        <v/>
      </c>
      <c r="HG265" s="61" t="n"/>
      <c r="HH265" s="33" t="inlineStr">
        <is>
          <t>SCHR/IEI</t>
        </is>
      </c>
      <c r="HI265" s="41" t="n">
        <v>0.15</v>
      </c>
      <c r="HJ265" s="61">
        <f>'ETF MTD'!$OW$28/'ETF MTD'!$OW$3-1</f>
        <v/>
      </c>
      <c r="HK265" s="61">
        <f>HI265*HJ265</f>
        <v/>
      </c>
      <c r="HL265" s="61" t="n"/>
      <c r="HM265" s="33" t="inlineStr">
        <is>
          <t>SCHR/IEI</t>
        </is>
      </c>
      <c r="HN265" s="41" t="n">
        <v>0.175</v>
      </c>
      <c r="HO265" s="61">
        <f>'ETF MTD'!$OW$28/'ETF MTD'!$OW$3-1</f>
        <v/>
      </c>
      <c r="HP265" s="61">
        <f>HN265*HO265</f>
        <v/>
      </c>
      <c r="HQ265" s="61" t="n"/>
      <c r="HR265" s="33" t="inlineStr">
        <is>
          <t>SCHR/IEI</t>
        </is>
      </c>
      <c r="HS265" s="41" t="n">
        <v>0.18</v>
      </c>
      <c r="HT265" s="61">
        <f>'ETF MTD'!$OW$28/'ETF MTD'!$OW$3-1</f>
        <v/>
      </c>
      <c r="HU265" s="61">
        <f>HS265*HT265</f>
        <v/>
      </c>
      <c r="HV265" s="61" t="n"/>
      <c r="HW265" s="33" t="inlineStr">
        <is>
          <t>SCHR/IEI</t>
        </is>
      </c>
      <c r="HX265" s="41" t="n">
        <v>0.135</v>
      </c>
      <c r="HY265" s="61">
        <f>'ETF MTD'!$OW$28/'ETF MTD'!$OW$3-1</f>
        <v/>
      </c>
      <c r="HZ265" s="61">
        <f>HX265*HY265</f>
        <v/>
      </c>
      <c r="IA265" s="61" t="n"/>
      <c r="IB265" s="33" t="inlineStr">
        <is>
          <t>SCHR/IEI</t>
        </is>
      </c>
      <c r="IC265" s="41" t="n">
        <v>0.135</v>
      </c>
      <c r="ID265" s="61">
        <f>'ETF MTD'!$OW$28/'ETF MTD'!$OW$3-1</f>
        <v/>
      </c>
      <c r="IE265" s="61">
        <f>IC265*ID265</f>
        <v/>
      </c>
      <c r="IF265" s="61" t="n"/>
      <c r="IG265" s="33" t="inlineStr">
        <is>
          <t>SCHR/IEI</t>
        </is>
      </c>
      <c r="IH265" s="41" t="n">
        <v>0.135</v>
      </c>
      <c r="II265" s="61">
        <f>'ETF MTD'!$OW$28/'ETF MTD'!$OW$3-1</f>
        <v/>
      </c>
      <c r="IJ265" s="61">
        <f>IH265*II265</f>
        <v/>
      </c>
      <c r="IK265" s="61" t="n"/>
      <c r="IL265" s="33" t="inlineStr">
        <is>
          <t>SCHR/IEI</t>
        </is>
      </c>
      <c r="IM265" s="41" t="n">
        <v>0.135</v>
      </c>
      <c r="IN265" s="61">
        <f>'ETF MTD'!$OW$28/'ETF MTD'!$OW$3-1</f>
        <v/>
      </c>
      <c r="IO265" s="61">
        <f>IM265*IN265</f>
        <v/>
      </c>
      <c r="IP265" s="61" t="n"/>
      <c r="IQ265" s="33" t="inlineStr">
        <is>
          <t>SCHR/IEI</t>
        </is>
      </c>
      <c r="IR265" s="41" t="n">
        <v>0.09</v>
      </c>
      <c r="IS265" s="61">
        <f>'ETF MTD'!$OW$28/'ETF MTD'!$OW$3-1</f>
        <v/>
      </c>
      <c r="IT265" s="61">
        <f>IR265*IS265</f>
        <v/>
      </c>
      <c r="IU265" s="61" t="n"/>
      <c r="IV265" s="33" t="inlineStr">
        <is>
          <t>SCHR/IEI</t>
        </is>
      </c>
      <c r="IW265" s="41" t="n">
        <v>0.09</v>
      </c>
      <c r="IX265" s="61">
        <f>'ETF MTD'!$OW$28/'ETF MTD'!$OW$3-1</f>
        <v/>
      </c>
      <c r="IY265" s="61">
        <f>IW265*IX265</f>
        <v/>
      </c>
      <c r="IZ265" s="61" t="n"/>
      <c r="JA265" s="33" t="inlineStr">
        <is>
          <t>SCHR/IEI</t>
        </is>
      </c>
      <c r="JB265" s="41" t="n">
        <v>0.09</v>
      </c>
      <c r="JC265" s="61">
        <f>'ETF MTD'!$OW$28/'ETF MTD'!$OW$3-1</f>
        <v/>
      </c>
      <c r="JD265" s="61">
        <f>JB265*JC265</f>
        <v/>
      </c>
      <c r="JE265" s="61" t="n"/>
      <c r="JF265" s="33" t="inlineStr">
        <is>
          <t>SCHR/IEI</t>
        </is>
      </c>
      <c r="JG265" s="41" t="n">
        <v>0.09</v>
      </c>
      <c r="JH265" s="61">
        <f>'ETF MTD'!$OW$28/'ETF MTD'!$OW$3-1</f>
        <v/>
      </c>
      <c r="JI265" s="61">
        <f>JG265*JH265</f>
        <v/>
      </c>
      <c r="JJ265" s="61" t="n"/>
      <c r="JK265" s="33" t="inlineStr">
        <is>
          <t>SCHR/IEI</t>
        </is>
      </c>
      <c r="JL265" s="41" t="n">
        <v>0.09</v>
      </c>
      <c r="JM265" s="61">
        <f>'ETF MTD'!$OW$28/'ETF MTD'!$OW$3-1</f>
        <v/>
      </c>
      <c r="JN265" s="61">
        <f>JL265*JM265</f>
        <v/>
      </c>
      <c r="JO265" s="61" t="n"/>
      <c r="JP265" s="33" t="inlineStr">
        <is>
          <t>SCHR/IEI</t>
        </is>
      </c>
      <c r="JQ265" s="41" t="n">
        <v>0.09</v>
      </c>
      <c r="JR265" s="61">
        <f>'ETF MTD'!$OW$28/'ETF MTD'!$OW$3-1</f>
        <v/>
      </c>
      <c r="JS265" s="61">
        <f>JQ265*JR265</f>
        <v/>
      </c>
      <c r="JT265" s="61" t="n"/>
      <c r="JU265" s="33" t="inlineStr">
        <is>
          <t>SCHR/IEI</t>
        </is>
      </c>
      <c r="JV265" s="41" t="n">
        <v>0.09</v>
      </c>
      <c r="JW265" s="61">
        <f>'ETF MTD'!$OW$28/'ETF MTD'!$OW$3-1</f>
        <v/>
      </c>
      <c r="JX265" s="61">
        <f>JV265*JW265</f>
        <v/>
      </c>
      <c r="JY265" s="61" t="n"/>
      <c r="JZ265" t="inlineStr">
        <is>
          <t>U.S. Govt IT</t>
        </is>
      </c>
      <c r="KA265" s="41" t="n">
        <v>0.09</v>
      </c>
      <c r="KB265" s="61">
        <f>'ETF MTD'!$OW$28/'ETF MTD'!$OW$3-1</f>
        <v/>
      </c>
      <c r="KC265" s="61">
        <f>KA265*KB265</f>
        <v/>
      </c>
      <c r="KD265" s="61" t="n"/>
      <c r="KE265" t="inlineStr">
        <is>
          <t>U.S. Govt IT</t>
        </is>
      </c>
      <c r="KF265" s="41" t="n">
        <v>0.09</v>
      </c>
      <c r="KG265" s="61">
        <f>'ETF MTD'!$OW$28/'ETF MTD'!$OW$3-1</f>
        <v/>
      </c>
      <c r="KH265" s="61">
        <f>KF265*KG265</f>
        <v/>
      </c>
      <c r="KI265" s="61" t="n"/>
      <c r="KJ265" t="inlineStr">
        <is>
          <t>U.S. Govt IT</t>
        </is>
      </c>
      <c r="KK265" s="41" t="n">
        <v>0.09</v>
      </c>
      <c r="KL265" s="61">
        <f>'ETF MTD'!$OW$28/'ETF MTD'!$OW$3-1</f>
        <v/>
      </c>
      <c r="KM265" s="61">
        <f>KK265*KL265</f>
        <v/>
      </c>
      <c r="KN265" s="61" t="n"/>
      <c r="KO265" t="inlineStr">
        <is>
          <t>U.S. Govt IT</t>
        </is>
      </c>
      <c r="KP265" s="41" t="n">
        <v>0.09</v>
      </c>
      <c r="KQ265" s="61">
        <f>'ETF MTD'!$OW$28/'ETF MTD'!$OW$3-1</f>
        <v/>
      </c>
      <c r="KR265" s="61">
        <f>KP265*KQ265</f>
        <v/>
      </c>
      <c r="KS265" s="61" t="n"/>
      <c r="KT265" t="inlineStr">
        <is>
          <t>U.S. Govt IT</t>
        </is>
      </c>
      <c r="KU265" s="41" t="n">
        <v>0.09</v>
      </c>
      <c r="KV265" s="61">
        <f>'ETF MTD'!$OW$28/'ETF MTD'!$OW$3-1</f>
        <v/>
      </c>
      <c r="KW265" s="61">
        <f>KU265*KV265</f>
        <v/>
      </c>
      <c r="KX265" s="61" t="n"/>
      <c r="KY265" t="inlineStr">
        <is>
          <t>U.S. Govt IT</t>
        </is>
      </c>
      <c r="KZ265" s="41" t="n">
        <v>0.09</v>
      </c>
      <c r="LA265" s="61">
        <f>'ETF MTD'!$OW$28/'ETF MTD'!$OW$3-1</f>
        <v/>
      </c>
      <c r="LB265" s="61">
        <f>KZ265*LA265</f>
        <v/>
      </c>
      <c r="LC265" s="61" t="n"/>
      <c r="LD265" t="inlineStr">
        <is>
          <t>U.S. Govt IT</t>
        </is>
      </c>
      <c r="LE265" s="41" t="n">
        <v>0.09</v>
      </c>
      <c r="LF265" s="61">
        <f>'ETF MTD'!$OW$28/'ETF MTD'!$OW$3-1</f>
        <v/>
      </c>
      <c r="LG265" s="61">
        <f>LE265*LF265</f>
        <v/>
      </c>
      <c r="LH265" s="61" t="n"/>
      <c r="LI265" t="inlineStr">
        <is>
          <t>U.S. Govt IT</t>
        </is>
      </c>
      <c r="LJ265" s="41" t="n">
        <v>0.09</v>
      </c>
      <c r="LK265" s="61">
        <f>'ETF MTD'!$OW$28/'ETF MTD'!$OW$3-1</f>
        <v/>
      </c>
      <c r="LL265" s="61">
        <f>LJ265*LK265</f>
        <v/>
      </c>
      <c r="LM265" s="61" t="n"/>
      <c r="LN265" t="inlineStr">
        <is>
          <t>U.S. Govt IT</t>
        </is>
      </c>
      <c r="LO265" s="41" t="n">
        <v>0.09</v>
      </c>
      <c r="LP265" s="61">
        <f>'ETF MTD'!$OW$28/'ETF MTD'!$OW$3-1</f>
        <v/>
      </c>
      <c r="LQ265" s="61">
        <f>LO265*LP265</f>
        <v/>
      </c>
      <c r="LR265" s="61" t="n"/>
      <c r="LS265" t="inlineStr">
        <is>
          <t>U.S. Govt IT</t>
        </is>
      </c>
      <c r="LT265" s="41" t="n">
        <v>0.09</v>
      </c>
      <c r="LU265" s="61">
        <f>'ETF MTD'!$OW$28/'ETF MTD'!$OW$3-1</f>
        <v/>
      </c>
      <c r="LV265" s="61">
        <f>LT265*LU265</f>
        <v/>
      </c>
      <c r="LW265" s="61" t="n"/>
      <c r="LX265" t="inlineStr">
        <is>
          <t>U.S. Govt IT</t>
        </is>
      </c>
      <c r="LY265" s="41" t="n">
        <v>0.09</v>
      </c>
      <c r="LZ265" s="61">
        <f>'ETF MTD'!$OW$28/'ETF MTD'!$OW$3-1</f>
        <v/>
      </c>
      <c r="MA265" s="61">
        <f>LY265*LZ265</f>
        <v/>
      </c>
      <c r="MB265" s="61" t="n"/>
      <c r="MC265" t="inlineStr">
        <is>
          <t>U.S. Govt IT</t>
        </is>
      </c>
      <c r="MD265" s="41" t="n">
        <v>0.09</v>
      </c>
      <c r="ME265" s="61">
        <f>'ETF MTD'!$OW$28/'ETF MTD'!$OW$3-1</f>
        <v/>
      </c>
      <c r="MF265" s="61">
        <f>MD265*ME265</f>
        <v/>
      </c>
      <c r="MG265" s="61" t="n"/>
      <c r="MH265" t="inlineStr">
        <is>
          <t>U.S. Govt IT</t>
        </is>
      </c>
      <c r="MI265" s="41" t="n">
        <v>0.09</v>
      </c>
      <c r="MJ265" s="61">
        <f>'ETF MTD'!$OW$28/'ETF MTD'!$OW$3-1</f>
        <v/>
      </c>
      <c r="MK265" s="61">
        <f>MI265*MJ265</f>
        <v/>
      </c>
      <c r="ML265" s="61" t="n"/>
      <c r="MM265" t="inlineStr">
        <is>
          <t>U.S. Govt IT</t>
        </is>
      </c>
      <c r="MN265" s="41" t="n">
        <v>0.09</v>
      </c>
      <c r="MO265" s="61">
        <f>'ETF MTD'!$OW$28/'ETF MTD'!$OW$3-1</f>
        <v/>
      </c>
      <c r="MP265" s="61">
        <f>MN265*MO265</f>
        <v/>
      </c>
      <c r="MQ265" s="33" t="n"/>
      <c r="MR265" t="inlineStr">
        <is>
          <t>U.S. Govt IT</t>
        </is>
      </c>
      <c r="MS265" s="41" t="n">
        <v>0.09</v>
      </c>
      <c r="MT265" s="61">
        <f>'ETF MTD'!$OW$28/'ETF MTD'!$OW$3-1</f>
        <v/>
      </c>
      <c r="MU265" s="61">
        <f>MS265*MT265</f>
        <v/>
      </c>
      <c r="MV265" s="61" t="n"/>
      <c r="MW265" t="inlineStr">
        <is>
          <t>U.S. Govt IT</t>
        </is>
      </c>
      <c r="MX265" s="41" t="n">
        <v>0.09</v>
      </c>
      <c r="MY265" s="61">
        <f>'ETF MTD'!$OW$28/'ETF MTD'!$OW$3-1</f>
        <v/>
      </c>
      <c r="MZ265" s="61">
        <f>MX265*MY265</f>
        <v/>
      </c>
      <c r="NA265" s="33" t="n"/>
      <c r="NB265" t="inlineStr">
        <is>
          <t>U.S. Govt IT</t>
        </is>
      </c>
      <c r="NC265" s="41" t="n">
        <v>0.223</v>
      </c>
      <c r="ND265" s="61">
        <f>'ETF MTD'!$OW$28/'ETF MTD'!$OW$3-1</f>
        <v/>
      </c>
      <c r="NE265" s="61">
        <f>NC265*ND265</f>
        <v/>
      </c>
      <c r="NF265" s="33" t="n"/>
      <c r="NG265" t="inlineStr">
        <is>
          <t>U.S. Govt IT</t>
        </is>
      </c>
      <c r="NH265" s="41" t="n">
        <v>0.09</v>
      </c>
      <c r="NI265" s="61">
        <f>'ETF MTD'!$OW$28/'ETF MTD'!$OW$3-1</f>
        <v/>
      </c>
      <c r="NJ265" s="61">
        <f>NH265*NI265</f>
        <v/>
      </c>
      <c r="NK265" s="33" t="n"/>
      <c r="NL265" t="inlineStr">
        <is>
          <t>U.S. Govt IT</t>
        </is>
      </c>
      <c r="NM265" s="41" t="n">
        <v>0.135</v>
      </c>
      <c r="NN265" s="61">
        <f>'ETF MTD'!$OW$28/'ETF MTD'!$OW$3-1</f>
        <v/>
      </c>
      <c r="NO265" s="61">
        <f>NM265*NN265</f>
        <v/>
      </c>
      <c r="NP265" s="33" t="n"/>
      <c r="NQ265" t="inlineStr">
        <is>
          <t>U.S. Govt IT</t>
        </is>
      </c>
      <c r="NR265" s="41" t="n">
        <v>0.135</v>
      </c>
      <c r="NS265" s="61">
        <f>'ETF MTD'!$OW$28/'ETF MTD'!$OW$3-1</f>
        <v/>
      </c>
      <c r="NT265" s="61">
        <f>NR265*NS265</f>
        <v/>
      </c>
      <c r="NU265" s="33" t="n"/>
      <c r="NV265" t="inlineStr">
        <is>
          <t>U.S. Govt IT</t>
        </is>
      </c>
      <c r="NW265" s="41" t="n">
        <v>0.09</v>
      </c>
      <c r="NX265" s="61">
        <f>'ETF MTD'!$OW$28/'ETF MTD'!$OW$3-1</f>
        <v/>
      </c>
      <c r="NY265" s="61">
        <f>NW265*NX265</f>
        <v/>
      </c>
      <c r="NZ265" s="33" t="n"/>
      <c r="OA265" t="inlineStr">
        <is>
          <t>U.S. Govt IT</t>
        </is>
      </c>
      <c r="OB265" s="41" t="n">
        <v>0.115</v>
      </c>
      <c r="OC265" s="61">
        <f>'ETF MTD'!$OW$28/'ETF MTD'!$OW$3-1</f>
        <v/>
      </c>
      <c r="OD265" s="61">
        <f>OB265*OC265</f>
        <v/>
      </c>
      <c r="OE265" s="33" t="n"/>
      <c r="OF265" t="inlineStr">
        <is>
          <t>U.S. Govt IT</t>
        </is>
      </c>
      <c r="OG265" s="41" t="n">
        <v>0.115</v>
      </c>
      <c r="OH265" s="61">
        <f>'ETF MTD'!$OW$28/'ETF MTD'!$OW$3-1</f>
        <v/>
      </c>
      <c r="OI265" s="61">
        <f>OG265*OH265</f>
        <v/>
      </c>
      <c r="OJ265" s="33" t="n"/>
      <c r="OK265" t="inlineStr">
        <is>
          <t>U.S. Govt IT</t>
        </is>
      </c>
      <c r="OL265" s="41" t="n">
        <v>0.115</v>
      </c>
      <c r="OM265" s="61">
        <f>'ETF MTD'!$OW$28/'ETF MTD'!$OW$3-1</f>
        <v/>
      </c>
      <c r="ON265" s="61">
        <f>OL265*OM265</f>
        <v/>
      </c>
      <c r="OO265" s="33" t="n"/>
      <c r="OP265" t="inlineStr">
        <is>
          <t>U.S. Govt IT</t>
        </is>
      </c>
      <c r="OQ265" s="41" t="n">
        <v>0.115</v>
      </c>
      <c r="OR265" s="61">
        <f>'ETF MTD'!$OW$28/'ETF MTD'!$OW$3-1</f>
        <v/>
      </c>
      <c r="OS265" s="61">
        <f>OQ265*OR265</f>
        <v/>
      </c>
      <c r="OT265" s="33" t="n"/>
      <c r="OU265" t="inlineStr">
        <is>
          <t>U.S. Govt IT</t>
        </is>
      </c>
      <c r="OV265" s="41" t="n">
        <v>0.19</v>
      </c>
      <c r="OW265" s="61">
        <f>'ETF MTD'!$OW$28/'ETF MTD'!$OW$3-1</f>
        <v/>
      </c>
      <c r="OX265" s="61">
        <f>OV265*OW265</f>
        <v/>
      </c>
      <c r="OY265" s="33" t="n"/>
      <c r="OZ265" t="inlineStr">
        <is>
          <t>U.S. Govt IT</t>
        </is>
      </c>
      <c r="PA265" s="41" t="n">
        <v>0.3</v>
      </c>
      <c r="PB265" s="61">
        <f>'ETF MTD'!$OW$28/'ETF MTD'!$OW$3-1</f>
        <v/>
      </c>
      <c r="PC265" s="61">
        <f>PA265*PB265</f>
        <v/>
      </c>
      <c r="PD265" s="33" t="n"/>
      <c r="PE265" t="inlineStr">
        <is>
          <t>U.S. Govt IT</t>
        </is>
      </c>
      <c r="PF265" s="41" t="n">
        <v>0.3</v>
      </c>
      <c r="PG265" s="61">
        <f>'ETF MTD'!$OW$28/'ETF MTD'!$OW$3-1</f>
        <v/>
      </c>
      <c r="PH265" s="61">
        <f>PF265*PG265</f>
        <v/>
      </c>
      <c r="PI265" s="33" t="n"/>
      <c r="PJ265" t="inlineStr">
        <is>
          <t>U.S. Govt IT</t>
        </is>
      </c>
      <c r="PK265" s="41" t="n">
        <v>0.37</v>
      </c>
      <c r="PL265" s="61">
        <f>'ETF MTD'!$OW$28/'ETF MTD'!$OW$3-1</f>
        <v/>
      </c>
      <c r="PM265" s="61">
        <f>PK265*PL265</f>
        <v/>
      </c>
      <c r="PN265" s="33" t="n"/>
      <c r="PO265" t="inlineStr">
        <is>
          <t>U.S. Govt IT</t>
        </is>
      </c>
      <c r="PP265" s="41" t="n">
        <v>0.3</v>
      </c>
      <c r="PQ265" s="61">
        <f>'ETF MTD'!$OW$28/'ETF MTD'!$OW$3-1</f>
        <v/>
      </c>
      <c r="PR265" s="61">
        <f>PP265*PQ265</f>
        <v/>
      </c>
      <c r="PS265" s="33" t="n"/>
      <c r="PT265" t="inlineStr">
        <is>
          <t>U.S. Govt IT</t>
        </is>
      </c>
      <c r="PU265" s="41" t="n">
        <v>0.3</v>
      </c>
      <c r="PV265" s="61">
        <f>'ETF MTD'!$OW$28/'ETF MTD'!$OW$3-1</f>
        <v/>
      </c>
      <c r="PW265" s="61">
        <f>PU265*PV265</f>
        <v/>
      </c>
      <c r="PX265" s="33" t="n"/>
      <c r="PY265" t="inlineStr">
        <is>
          <t>U.S. Govt IT</t>
        </is>
      </c>
      <c r="PZ265" s="41" t="n">
        <v>0.2</v>
      </c>
      <c r="QA265" s="61">
        <f>'ETF MTD'!$OW$28/'ETF MTD'!$OW$3-1</f>
        <v/>
      </c>
      <c r="QB265" s="61">
        <f>PZ265*QA265</f>
        <v/>
      </c>
      <c r="QC265" s="33" t="n"/>
      <c r="QD265" t="inlineStr">
        <is>
          <t>U.S. Govt IT</t>
        </is>
      </c>
      <c r="QE265" s="41" t="n">
        <v>0.2</v>
      </c>
      <c r="QF265" s="61">
        <f>'ETF MTD'!$OW$28/'ETF MTD'!$OW$3-1</f>
        <v/>
      </c>
      <c r="QG265" s="61">
        <f>QE265*QF265</f>
        <v/>
      </c>
      <c r="QH265" s="61" t="n"/>
      <c r="QI265" t="inlineStr">
        <is>
          <t>U.S. Govt IT</t>
        </is>
      </c>
      <c r="QJ265" s="41" t="n">
        <v>0.23</v>
      </c>
      <c r="QK265" s="61">
        <f>'ETF MTD'!$OW$28/'ETF MTD'!$OW$3-1</f>
        <v/>
      </c>
      <c r="QL265" s="61">
        <f>QJ265*QK265</f>
        <v/>
      </c>
      <c r="QM265" s="33" t="n"/>
      <c r="QN265" t="inlineStr">
        <is>
          <t>U.S. Govt IT</t>
        </is>
      </c>
      <c r="QO265" s="41" t="n">
        <v>0.3</v>
      </c>
      <c r="QP265" s="61">
        <f>'ETF MTD'!$OW$28/'ETF MTD'!$OW$3-1</f>
        <v/>
      </c>
      <c r="QQ265" s="61">
        <f>QO265*QP265</f>
        <v/>
      </c>
      <c r="QR265" s="33" t="n"/>
      <c r="QS265" t="inlineStr">
        <is>
          <t>U.S. Govt IT</t>
        </is>
      </c>
      <c r="QT265" s="41" t="n">
        <v>0.4</v>
      </c>
      <c r="QU265" s="61">
        <f>'ETF MTD'!$OW$28/'ETF MTD'!$OW$3-1</f>
        <v/>
      </c>
      <c r="QV265" s="61">
        <f>QT265*QU265</f>
        <v/>
      </c>
      <c r="QW265" s="33" t="n"/>
      <c r="QX265" t="inlineStr">
        <is>
          <t>U.S. Govt IT</t>
        </is>
      </c>
      <c r="QY265" s="41" t="n">
        <v>0.35</v>
      </c>
      <c r="QZ265" s="61">
        <f>'ETF MTD'!$OW$28/'ETF MTD'!$OW$3-1</f>
        <v/>
      </c>
      <c r="RA265" s="61">
        <f>QY265*QZ265</f>
        <v/>
      </c>
      <c r="RB265" s="33" t="n"/>
      <c r="RC265" t="inlineStr">
        <is>
          <t>U.S. Govt IT</t>
        </is>
      </c>
      <c r="RD265" s="41" t="n">
        <v>0.27</v>
      </c>
      <c r="RE265" s="61">
        <f>'ETF MTD'!$OW$28/'ETF MTD'!$OW$3-1</f>
        <v/>
      </c>
      <c r="RF265" s="61">
        <f>RD265*RE265</f>
        <v/>
      </c>
      <c r="RG265" s="33" t="n"/>
      <c r="RH265" t="inlineStr">
        <is>
          <t>U.S. Govt IT</t>
        </is>
      </c>
      <c r="RI265" s="41" t="n">
        <v>0.3</v>
      </c>
      <c r="RJ265" s="61">
        <f>'ETF MTD'!$OW$28/'ETF MTD'!$OW$3-1</f>
        <v/>
      </c>
      <c r="RK265" s="61">
        <f>RI265*RJ265</f>
        <v/>
      </c>
      <c r="RL265" s="33" t="n"/>
      <c r="RM265" s="208" t="n">
        <v>0.4</v>
      </c>
      <c r="RN265" s="261">
        <f>RM265*0.5</f>
        <v/>
      </c>
    </row>
    <row r="266">
      <c r="U266" s="33" t="n"/>
      <c r="V266" s="33" t="n"/>
      <c r="W266" s="33" t="n"/>
      <c r="X266" s="33" t="n"/>
      <c r="Y266" s="33" t="n"/>
      <c r="Z266" s="33" t="n"/>
      <c r="AA266" s="33" t="n"/>
      <c r="AB266" s="33" t="n"/>
      <c r="AC266" s="33" t="n"/>
      <c r="AD266" s="33" t="n"/>
      <c r="AE266" s="33" t="n"/>
      <c r="AF266" s="33" t="n"/>
      <c r="AG266" s="33" t="n"/>
      <c r="AH266" s="33" t="n"/>
      <c r="AI266" s="33" t="n"/>
      <c r="AJ266" s="33" t="n"/>
      <c r="AK266" s="33" t="n"/>
      <c r="AL266" s="33" t="n"/>
      <c r="AM266" s="33" t="n"/>
      <c r="AN266" s="33" t="n"/>
      <c r="AO266" s="33" t="n"/>
      <c r="AP266" s="33" t="n"/>
      <c r="AQ266" s="33" t="n"/>
      <c r="AR266" s="33" t="n"/>
      <c r="AS266" s="33" t="n"/>
      <c r="AT266" s="33" t="n"/>
      <c r="AU266" s="33" t="n"/>
      <c r="AV266" s="33" t="n"/>
      <c r="AW266" s="33" t="n"/>
      <c r="AX266" s="33" t="n"/>
      <c r="AY266" s="33" t="n"/>
      <c r="AZ266" s="33" t="n"/>
      <c r="BA266" s="33" t="n"/>
      <c r="BB266" s="33" t="n"/>
      <c r="BC266" s="33" t="n"/>
      <c r="BD266" s="33" t="n"/>
      <c r="BE266" s="33" t="n"/>
      <c r="BF266" s="33" t="n"/>
      <c r="BG266" s="33" t="n"/>
      <c r="BH266" s="33" t="n"/>
      <c r="BI266" s="33" t="n"/>
      <c r="BJ266" s="33" t="n"/>
      <c r="BK266" s="33" t="n"/>
      <c r="BL266" s="33" t="n"/>
      <c r="BM266" s="33" t="n"/>
      <c r="BN266" s="33" t="inlineStr">
        <is>
          <t>BWX</t>
        </is>
      </c>
      <c r="BO266" s="49" t="n">
        <v>0.1</v>
      </c>
      <c r="BP266" s="61">
        <f>'ETF MTD'!$KG$28/'ETF MTD'!$KG$3-1</f>
        <v/>
      </c>
      <c r="BQ266" s="61">
        <f>BO266*BP266</f>
        <v/>
      </c>
      <c r="BR266" s="61" t="n"/>
      <c r="BS266" s="33" t="inlineStr">
        <is>
          <t>BWX</t>
        </is>
      </c>
      <c r="BT266" s="49" t="n">
        <v>0.07500000000000001</v>
      </c>
      <c r="BU266" s="61">
        <f>'ETF MTD'!$KG$28/'ETF MTD'!$KG$3-1</f>
        <v/>
      </c>
      <c r="BV266" s="61">
        <f>BT266*BU266</f>
        <v/>
      </c>
      <c r="BW266" s="61" t="n"/>
      <c r="BX266" s="33" t="inlineStr">
        <is>
          <t>BWX</t>
        </is>
      </c>
      <c r="BY266" s="49" t="n">
        <v>0.1</v>
      </c>
      <c r="BZ266" s="61">
        <f>'ETF MTD'!$KG$28/'ETF MTD'!$KG$3-1</f>
        <v/>
      </c>
      <c r="CA266" s="61">
        <f>BY266*BZ266</f>
        <v/>
      </c>
      <c r="CB266" s="61" t="n"/>
      <c r="CC266" s="33" t="inlineStr">
        <is>
          <t>BWX</t>
        </is>
      </c>
      <c r="CD266" s="49" t="n">
        <v>0.1</v>
      </c>
      <c r="CE266" s="61">
        <f>'ETF MTD'!$KG$28/'ETF MTD'!$KG$3-1</f>
        <v/>
      </c>
      <c r="CF266" s="61">
        <f>CD266*CE266</f>
        <v/>
      </c>
      <c r="CG266" s="61" t="n"/>
      <c r="CH266" s="33" t="inlineStr">
        <is>
          <t>BWX</t>
        </is>
      </c>
      <c r="CI266" s="49" t="n">
        <v>0.1</v>
      </c>
      <c r="CJ266" s="61">
        <f>'ETF MTD'!$KG$28/'ETF MTD'!$KG$3-1</f>
        <v/>
      </c>
      <c r="CK266" s="61">
        <f>CI266*CJ266</f>
        <v/>
      </c>
      <c r="CL266" s="61" t="n"/>
      <c r="CM266" s="33" t="inlineStr">
        <is>
          <t>BWX</t>
        </is>
      </c>
      <c r="CN266" s="49" t="n">
        <v>0.1</v>
      </c>
      <c r="CO266" s="61">
        <f>'ETF MTD'!$KG$28/'ETF MTD'!$KG$3-1</f>
        <v/>
      </c>
      <c r="CP266" s="61">
        <f>CN266*CO266</f>
        <v/>
      </c>
      <c r="CQ266" s="61" t="n"/>
      <c r="CR266" s="33" t="inlineStr">
        <is>
          <t>BWX</t>
        </is>
      </c>
      <c r="CS266" s="49" t="n">
        <v>0.1</v>
      </c>
      <c r="CT266" s="61">
        <f>'ETF MTD'!$KG$28/'ETF MTD'!$KG$3-1</f>
        <v/>
      </c>
      <c r="CU266" s="61">
        <f>CS266*CT266</f>
        <v/>
      </c>
      <c r="CV266" s="61" t="n"/>
      <c r="CW266" s="33" t="inlineStr">
        <is>
          <t>BWX</t>
        </is>
      </c>
      <c r="CX266" s="49" t="n">
        <v>0.07500000000000001</v>
      </c>
      <c r="CY266" s="61">
        <f>'ETF MTD'!$KG$28/'ETF MTD'!$KG$3-1</f>
        <v/>
      </c>
      <c r="CZ266" s="61">
        <f>CX266*CY266</f>
        <v/>
      </c>
      <c r="DA266" s="61" t="n"/>
      <c r="DB266" s="33" t="inlineStr">
        <is>
          <t>BWX</t>
        </is>
      </c>
      <c r="DC266" s="49" t="n">
        <v>0.05</v>
      </c>
      <c r="DD266" s="61">
        <f>'ETF MTD'!$KG$28/'ETF MTD'!$KG$3-1</f>
        <v/>
      </c>
      <c r="DE266" s="61">
        <f>DC266*DD266</f>
        <v/>
      </c>
      <c r="DF266" s="61" t="n"/>
      <c r="DG266" s="33" t="inlineStr">
        <is>
          <t>BWX</t>
        </is>
      </c>
      <c r="DH266" s="49" t="n">
        <v>0.05</v>
      </c>
      <c r="DI266" s="61">
        <f>'ETF MTD'!$KG$28/'ETF MTD'!$KG$3-1</f>
        <v/>
      </c>
      <c r="DJ266" s="61">
        <f>DH266*DI266</f>
        <v/>
      </c>
      <c r="DK266" s="61" t="n"/>
      <c r="DL266" s="33" t="inlineStr">
        <is>
          <t>BWX</t>
        </is>
      </c>
      <c r="DM266" s="49" t="n">
        <v>0.05</v>
      </c>
      <c r="DN266" s="61">
        <f>'ETF MTD'!$KG$28/'ETF MTD'!$KG$3-1</f>
        <v/>
      </c>
      <c r="DO266" s="61">
        <f>DM266*DN266</f>
        <v/>
      </c>
      <c r="DP266" s="61" t="n"/>
      <c r="DQ266" s="33" t="inlineStr">
        <is>
          <t>BWX</t>
        </is>
      </c>
      <c r="DR266" s="49" t="n">
        <v>0.05</v>
      </c>
      <c r="DS266" s="61">
        <f>'ETF MTD'!$KG$28/'ETF MTD'!$KG$3-1</f>
        <v/>
      </c>
      <c r="DT266" s="61">
        <f>DR266*DS266</f>
        <v/>
      </c>
      <c r="DU266" s="61" t="n"/>
      <c r="DV266" s="33" t="inlineStr">
        <is>
          <t>BWX</t>
        </is>
      </c>
      <c r="DW266" s="49" t="n">
        <v>0.05</v>
      </c>
      <c r="DX266" s="61">
        <f>'ETF MTD'!$KG$28/'ETF MTD'!$KG$3-1</f>
        <v/>
      </c>
      <c r="DY266" s="61">
        <f>DW266*DX266</f>
        <v/>
      </c>
      <c r="DZ266" s="61" t="n"/>
      <c r="EA266" s="33" t="inlineStr">
        <is>
          <t>BWX</t>
        </is>
      </c>
      <c r="EB266" s="49" t="n">
        <v>0.05</v>
      </c>
      <c r="EC266" s="61">
        <f>'ETF MTD'!$KG$28/'ETF MTD'!$KG$3-1</f>
        <v/>
      </c>
      <c r="ED266" s="61">
        <f>EB266*EC266</f>
        <v/>
      </c>
      <c r="EE266" s="61" t="n"/>
      <c r="EF266" s="33" t="inlineStr">
        <is>
          <t>BWX</t>
        </is>
      </c>
      <c r="EG266" s="49" t="n">
        <v>0.075</v>
      </c>
      <c r="EH266" s="61">
        <f>'ETF MTD'!$KG$28/'ETF MTD'!$KG$3-1</f>
        <v/>
      </c>
      <c r="EI266" s="61">
        <f>EG266*EH266</f>
        <v/>
      </c>
      <c r="EJ266" s="61" t="n"/>
      <c r="EK266" s="33" t="inlineStr">
        <is>
          <t>BWX</t>
        </is>
      </c>
      <c r="EL266" s="49" t="n">
        <v>0.07500000000000001</v>
      </c>
      <c r="EM266" s="61">
        <f>'ETF MTD'!$KG$28/'ETF MTD'!$KG$3-1</f>
        <v/>
      </c>
      <c r="EN266" s="61">
        <f>EL266*EM266</f>
        <v/>
      </c>
      <c r="EO266" s="61" t="n"/>
      <c r="EP266" s="33" t="inlineStr">
        <is>
          <t>BWX</t>
        </is>
      </c>
      <c r="EQ266" s="49" t="n">
        <v>0.07500000000000001</v>
      </c>
      <c r="ER266" s="61">
        <f>'ETF MTD'!$KG$28/'ETF MTD'!$KG$3-1</f>
        <v/>
      </c>
      <c r="ES266" s="61">
        <f>EQ266*ER266</f>
        <v/>
      </c>
      <c r="ET266" s="61" t="n"/>
      <c r="EU266" s="33" t="inlineStr">
        <is>
          <t>BWX</t>
        </is>
      </c>
      <c r="EV266" s="49" t="n">
        <v>0.1</v>
      </c>
      <c r="EW266" s="61">
        <f>'ETF MTD'!$KG$28/'ETF MTD'!$KG$3-1</f>
        <v/>
      </c>
      <c r="EX266" s="61">
        <f>EV266*EW266</f>
        <v/>
      </c>
      <c r="EY266" s="61" t="n"/>
      <c r="EZ266" s="33" t="inlineStr">
        <is>
          <t>BWX</t>
        </is>
      </c>
      <c r="FA266" s="49" t="n">
        <v>0.07500000000000001</v>
      </c>
      <c r="FB266" s="61">
        <f>'ETF MTD'!$KG$28/'ETF MTD'!$KG$3-1</f>
        <v/>
      </c>
      <c r="FC266" s="61">
        <f>FA266*FB266</f>
        <v/>
      </c>
      <c r="FD266" s="61" t="n"/>
      <c r="FE266" s="33" t="inlineStr">
        <is>
          <t>BWX</t>
        </is>
      </c>
      <c r="FF266" s="49" t="n">
        <v>0.1</v>
      </c>
      <c r="FG266" s="61">
        <f>'ETF MTD'!$KG$28/'ETF MTD'!$KG$3-1</f>
        <v/>
      </c>
      <c r="FH266" s="61">
        <f>FF266*FG266</f>
        <v/>
      </c>
      <c r="FI266" s="61" t="n"/>
      <c r="FJ266" s="33" t="inlineStr">
        <is>
          <t>BWX</t>
        </is>
      </c>
      <c r="FK266" s="49" t="n">
        <v>0.1</v>
      </c>
      <c r="FL266" s="61">
        <f>'ETF MTD'!$KG$28/'ETF MTD'!$KG$3-1</f>
        <v/>
      </c>
      <c r="FM266" s="61">
        <f>FK266*FL266</f>
        <v/>
      </c>
      <c r="FN266" s="61" t="n"/>
      <c r="FO266" s="33" t="inlineStr">
        <is>
          <t>BWX</t>
        </is>
      </c>
      <c r="FP266" s="49" t="n">
        <v>0.1</v>
      </c>
      <c r="FQ266" s="61">
        <f>'ETF MTD'!$KG$28/'ETF MTD'!$KG$3-1</f>
        <v/>
      </c>
      <c r="FR266" s="61">
        <f>FP266*FQ266</f>
        <v/>
      </c>
      <c r="FS266" s="61" t="n"/>
      <c r="FT266" s="33" t="inlineStr">
        <is>
          <t>BWX</t>
        </is>
      </c>
      <c r="FU266" s="49" t="n">
        <v>0.1</v>
      </c>
      <c r="FV266" s="61">
        <f>'ETF MTD'!$KG$28/'ETF MTD'!$KG$3-1</f>
        <v/>
      </c>
      <c r="FW266" s="61">
        <f>FU266*FV266</f>
        <v/>
      </c>
      <c r="FX266" s="61" t="n"/>
      <c r="FY266" s="33" t="inlineStr">
        <is>
          <t>BWX</t>
        </is>
      </c>
      <c r="FZ266" s="41" t="n">
        <v>0.1</v>
      </c>
      <c r="GA266" s="61">
        <f>'ETF MTD'!$KG$28/'ETF MTD'!$KG$3-1</f>
        <v/>
      </c>
      <c r="GB266" s="61">
        <f>FZ266*GA266</f>
        <v/>
      </c>
      <c r="GC266" s="61" t="n"/>
      <c r="GD266" s="33" t="inlineStr">
        <is>
          <t>BWX</t>
        </is>
      </c>
      <c r="GE266" s="41" t="n">
        <v>0.1</v>
      </c>
      <c r="GF266" s="61">
        <f>'ETF MTD'!$KG$28/'ETF MTD'!$KG$3-1</f>
        <v/>
      </c>
      <c r="GG266" s="61">
        <f>GE266*GF266</f>
        <v/>
      </c>
      <c r="GH266" s="61" t="n"/>
      <c r="GI266" s="33" t="inlineStr">
        <is>
          <t>BWX</t>
        </is>
      </c>
      <c r="GJ266" s="41" t="n">
        <v>0.07500000000000001</v>
      </c>
      <c r="GK266" s="61">
        <f>'ETF MTD'!$KG$28/'ETF MTD'!$KG$3-1</f>
        <v/>
      </c>
      <c r="GL266" s="61">
        <f>GJ266*GK266</f>
        <v/>
      </c>
      <c r="GM266" s="61" t="n"/>
      <c r="GN266" s="33" t="inlineStr">
        <is>
          <t>BWX</t>
        </is>
      </c>
      <c r="GO266" s="41" t="n">
        <v>0.07500000000000001</v>
      </c>
      <c r="GP266" s="61">
        <f>'ETF MTD'!$KG$28/'ETF MTD'!$KG$3-1</f>
        <v/>
      </c>
      <c r="GQ266" s="61">
        <f>GO266*GP266</f>
        <v/>
      </c>
      <c r="GR266" s="61" t="n"/>
      <c r="GS266" s="33" t="inlineStr">
        <is>
          <t>BWX</t>
        </is>
      </c>
      <c r="GT266" s="41" t="n">
        <v>0.1</v>
      </c>
      <c r="GU266" s="61">
        <f>'ETF MTD'!$KG$28/'ETF MTD'!$KG$3-1</f>
        <v/>
      </c>
      <c r="GV266" s="61">
        <f>GT266*GU266</f>
        <v/>
      </c>
      <c r="GW266" s="61" t="n"/>
      <c r="GX266" s="33" t="inlineStr">
        <is>
          <t>BWX</t>
        </is>
      </c>
      <c r="GY266" s="41" t="n">
        <v>0.1</v>
      </c>
      <c r="GZ266" s="61">
        <f>'ETF MTD'!$KG$28/'ETF MTD'!$KG$3-1</f>
        <v/>
      </c>
      <c r="HA266" s="61">
        <f>GY266*GZ266</f>
        <v/>
      </c>
      <c r="HB266" s="61" t="n"/>
      <c r="HC266" s="33" t="inlineStr">
        <is>
          <t>BWX</t>
        </is>
      </c>
      <c r="HD266" s="41" t="n">
        <v>0.05</v>
      </c>
      <c r="HE266" s="61">
        <f>'ETF MTD'!$KG$28/'ETF MTD'!$KG$3-1</f>
        <v/>
      </c>
      <c r="HF266" s="61">
        <f>HD266*HE266</f>
        <v/>
      </c>
      <c r="HG266" s="61" t="n"/>
      <c r="HH266" s="33" t="inlineStr">
        <is>
          <t>BWX</t>
        </is>
      </c>
      <c r="HI266" s="41" t="n">
        <v>0.05</v>
      </c>
      <c r="HJ266" s="61">
        <f>'ETF MTD'!$KG$28/'ETF MTD'!$KG$3-1</f>
        <v/>
      </c>
      <c r="HK266" s="61">
        <f>HI266*HJ266</f>
        <v/>
      </c>
      <c r="HL266" s="61" t="n"/>
      <c r="HM266" s="33" t="inlineStr">
        <is>
          <t>BWX</t>
        </is>
      </c>
      <c r="HN266" s="41" t="n">
        <v>0.15</v>
      </c>
      <c r="HO266" s="61">
        <f>'ETF MTD'!$KG$28/'ETF MTD'!$KG$3-1</f>
        <v/>
      </c>
      <c r="HP266" s="61">
        <f>HN266*HO266</f>
        <v/>
      </c>
      <c r="HQ266" s="61" t="n"/>
      <c r="HR266" s="33" t="inlineStr">
        <is>
          <t>BWX</t>
        </is>
      </c>
      <c r="HS266" s="41" t="n">
        <v>0.1</v>
      </c>
      <c r="HT266" s="61">
        <f>'ETF MTD'!$KG$28/'ETF MTD'!$KG$3-1</f>
        <v/>
      </c>
      <c r="HU266" s="61">
        <f>HS266*HT266</f>
        <v/>
      </c>
      <c r="HV266" s="61" t="n"/>
      <c r="HW266" s="33" t="inlineStr">
        <is>
          <t>BWX</t>
        </is>
      </c>
      <c r="HX266" s="41" t="n">
        <v>0.1</v>
      </c>
      <c r="HY266" s="61">
        <f>'ETF MTD'!$KG$28/'ETF MTD'!$KG$3-1</f>
        <v/>
      </c>
      <c r="HZ266" s="61">
        <f>HX266*HY266</f>
        <v/>
      </c>
      <c r="IA266" s="61" t="n"/>
      <c r="IB266" s="33" t="inlineStr">
        <is>
          <t>BWX</t>
        </is>
      </c>
      <c r="IC266" s="41" t="n">
        <v>0.1</v>
      </c>
      <c r="ID266" s="61">
        <f>'ETF MTD'!$KG$28/'ETF MTD'!$KG$3-1</f>
        <v/>
      </c>
      <c r="IE266" s="61">
        <f>IC266*ID266</f>
        <v/>
      </c>
      <c r="IF266" s="61" t="n"/>
      <c r="IG266" s="33" t="inlineStr">
        <is>
          <t>BWX</t>
        </is>
      </c>
      <c r="IH266" s="41" t="n">
        <v>0.1</v>
      </c>
      <c r="II266" s="61">
        <f>'ETF MTD'!$KG$28/'ETF MTD'!$KG$3-1</f>
        <v/>
      </c>
      <c r="IJ266" s="61">
        <f>IH266*II266</f>
        <v/>
      </c>
      <c r="IK266" s="61" t="n"/>
      <c r="IL266" s="33" t="inlineStr">
        <is>
          <t>BWX</t>
        </is>
      </c>
      <c r="IM266" s="41" t="n">
        <v>0.1</v>
      </c>
      <c r="IN266" s="61">
        <f>'ETF MTD'!$KG$28/'ETF MTD'!$KG$3-1</f>
        <v/>
      </c>
      <c r="IO266" s="61">
        <f>IM266*IN266</f>
        <v/>
      </c>
      <c r="IP266" s="61" t="n"/>
      <c r="IQ266" s="33" t="inlineStr">
        <is>
          <t>BWX</t>
        </is>
      </c>
      <c r="IR266" s="41" t="n">
        <v>0.05</v>
      </c>
      <c r="IS266" s="61">
        <f>'ETF MTD'!$KG$28/'ETF MTD'!$KG$3-1</f>
        <v/>
      </c>
      <c r="IT266" s="61">
        <f>IR266*IS266</f>
        <v/>
      </c>
      <c r="IU266" s="61" t="n"/>
      <c r="IV266" s="33" t="inlineStr">
        <is>
          <t>BWX</t>
        </is>
      </c>
      <c r="IW266" s="41" t="n">
        <v>0.05</v>
      </c>
      <c r="IX266" s="61">
        <f>'ETF MTD'!$KG$28/'ETF MTD'!$KG$3-1</f>
        <v/>
      </c>
      <c r="IY266" s="61">
        <f>IW266*IX266</f>
        <v/>
      </c>
      <c r="IZ266" s="61" t="n"/>
      <c r="JA266" s="33" t="inlineStr">
        <is>
          <t>BWX</t>
        </is>
      </c>
      <c r="JB266" s="41" t="n">
        <v>0.05</v>
      </c>
      <c r="JC266" s="61">
        <f>'ETF MTD'!$KG$28/'ETF MTD'!$KG$3-1</f>
        <v/>
      </c>
      <c r="JD266" s="61">
        <f>JB266*JC266</f>
        <v/>
      </c>
      <c r="JE266" s="61" t="n"/>
      <c r="JF266" s="33" t="inlineStr">
        <is>
          <t>BWX</t>
        </is>
      </c>
      <c r="JG266" s="41" t="n">
        <v>0.05</v>
      </c>
      <c r="JH266" s="61">
        <f>'ETF MTD'!$KG$28/'ETF MTD'!$KG$3-1</f>
        <v/>
      </c>
      <c r="JI266" s="61">
        <f>JG266*JH266</f>
        <v/>
      </c>
      <c r="JJ266" s="61" t="n"/>
      <c r="JK266" s="33" t="inlineStr">
        <is>
          <t>BWX</t>
        </is>
      </c>
      <c r="JL266" s="41" t="n">
        <v>0.05</v>
      </c>
      <c r="JM266" s="61">
        <f>'ETF MTD'!$KG$28/'ETF MTD'!$KG$3-1</f>
        <v/>
      </c>
      <c r="JN266" s="61">
        <f>JL266*JM266</f>
        <v/>
      </c>
      <c r="JO266" s="61" t="n"/>
      <c r="JP266" s="33" t="inlineStr">
        <is>
          <t>BWX</t>
        </is>
      </c>
      <c r="JQ266" s="41" t="n">
        <v>0.075</v>
      </c>
      <c r="JR266" s="61">
        <f>'ETF MTD'!$KG$28/'ETF MTD'!$KG$3-1</f>
        <v/>
      </c>
      <c r="JS266" s="61">
        <f>JQ266*JR266</f>
        <v/>
      </c>
      <c r="JT266" s="61" t="n"/>
      <c r="JU266" s="33" t="inlineStr">
        <is>
          <t>BWX</t>
        </is>
      </c>
      <c r="JV266" s="41" t="n">
        <v>0.075</v>
      </c>
      <c r="JW266" s="61">
        <f>'ETF MTD'!$KG$28/'ETF MTD'!$KG$3-1</f>
        <v/>
      </c>
      <c r="JX266" s="61">
        <f>JV266*JW266</f>
        <v/>
      </c>
      <c r="JY266" s="61" t="n"/>
      <c r="JZ266" t="inlineStr">
        <is>
          <t>Foreign Bonds</t>
        </is>
      </c>
      <c r="KA266" s="41" t="n">
        <v>0.05</v>
      </c>
      <c r="KB266" s="61">
        <f>'ETF MTD'!$KG$28/'ETF MTD'!$KG$3-1</f>
        <v/>
      </c>
      <c r="KC266" s="61">
        <f>KA266*KB266</f>
        <v/>
      </c>
      <c r="KD266" s="61" t="n"/>
      <c r="KE266" t="inlineStr">
        <is>
          <t>Foreign Bonds</t>
        </is>
      </c>
      <c r="KF266" s="41" t="n">
        <v>0.05</v>
      </c>
      <c r="KG266" s="61">
        <f>'ETF MTD'!$KG$28/'ETF MTD'!$KG$3-1</f>
        <v/>
      </c>
      <c r="KH266" s="61">
        <f>KF266*KG266</f>
        <v/>
      </c>
      <c r="KI266" s="61" t="n"/>
      <c r="KJ266" t="inlineStr">
        <is>
          <t>Foreign Bonds</t>
        </is>
      </c>
      <c r="KK266" s="41" t="n">
        <v>0.05</v>
      </c>
      <c r="KL266" s="61">
        <f>'ETF MTD'!$KG$28/'ETF MTD'!$KG$3-1</f>
        <v/>
      </c>
      <c r="KM266" s="61">
        <f>KK266*KL266</f>
        <v/>
      </c>
      <c r="KN266" s="61" t="n"/>
      <c r="KO266" t="inlineStr">
        <is>
          <t>Foreign Bonds</t>
        </is>
      </c>
      <c r="KP266" s="41" t="n">
        <v>0.05</v>
      </c>
      <c r="KQ266" s="61">
        <f>'ETF MTD'!$KG$28/'ETF MTD'!$KG$3-1</f>
        <v/>
      </c>
      <c r="KR266" s="61">
        <f>KP266*KQ266</f>
        <v/>
      </c>
      <c r="KS266" s="61" t="n"/>
      <c r="KT266" t="inlineStr">
        <is>
          <t>Foreign Bonds</t>
        </is>
      </c>
      <c r="KU266" s="41" t="n">
        <v>0.05</v>
      </c>
      <c r="KV266" s="61">
        <f>'ETF MTD'!$KG$28/'ETF MTD'!$KG$3-1</f>
        <v/>
      </c>
      <c r="KW266" s="61">
        <f>KU266*KV266</f>
        <v/>
      </c>
      <c r="KX266" s="61" t="n"/>
      <c r="KY266" t="inlineStr">
        <is>
          <t>Foreign Bonds</t>
        </is>
      </c>
      <c r="KZ266" s="41" t="n">
        <v>0.05</v>
      </c>
      <c r="LA266" s="61">
        <f>'ETF MTD'!$KG$28/'ETF MTD'!$KG$3-1</f>
        <v/>
      </c>
      <c r="LB266" s="61">
        <f>KZ266*LA266</f>
        <v/>
      </c>
      <c r="LC266" s="61" t="n"/>
      <c r="LD266" t="inlineStr">
        <is>
          <t>Foreign Bonds</t>
        </is>
      </c>
      <c r="LE266" s="41" t="n">
        <v>0.05</v>
      </c>
      <c r="LF266" s="61">
        <f>'ETF MTD'!$KG$28/'ETF MTD'!$KG$3-1</f>
        <v/>
      </c>
      <c r="LG266" s="61">
        <f>LE266*LF266</f>
        <v/>
      </c>
      <c r="LH266" s="61" t="n"/>
      <c r="LI266" t="inlineStr">
        <is>
          <t>Foreign Bonds</t>
        </is>
      </c>
      <c r="LJ266" s="41" t="n">
        <v>0.05</v>
      </c>
      <c r="LK266" s="61">
        <f>'ETF MTD'!$KG$28/'ETF MTD'!$KG$3-1</f>
        <v/>
      </c>
      <c r="LL266" s="61">
        <f>LJ266*LK266</f>
        <v/>
      </c>
      <c r="LM266" s="61" t="n"/>
      <c r="LN266" t="inlineStr">
        <is>
          <t>Foreign Bonds</t>
        </is>
      </c>
      <c r="LO266" s="41" t="n">
        <v>0.05</v>
      </c>
      <c r="LP266" s="61">
        <f>'ETF MTD'!$KG$28/'ETF MTD'!$KG$3-1</f>
        <v/>
      </c>
      <c r="LQ266" s="61">
        <f>LO266*LP266</f>
        <v/>
      </c>
      <c r="LR266" s="61" t="n"/>
      <c r="LS266" t="inlineStr">
        <is>
          <t>Foreign Bonds</t>
        </is>
      </c>
      <c r="LT266" s="41" t="n">
        <v>0.05</v>
      </c>
      <c r="LU266" s="61">
        <f>'ETF MTD'!$KG$28/'ETF MTD'!$KG$3-1</f>
        <v/>
      </c>
      <c r="LV266" s="61">
        <f>LT266*LU266</f>
        <v/>
      </c>
      <c r="LW266" s="61" t="n"/>
      <c r="LX266" t="inlineStr">
        <is>
          <t>Foreign Bonds</t>
        </is>
      </c>
      <c r="LY266" s="41" t="n">
        <v>0.05</v>
      </c>
      <c r="LZ266" s="61">
        <f>'ETF MTD'!$KG$28/'ETF MTD'!$KG$3-1</f>
        <v/>
      </c>
      <c r="MA266" s="61">
        <f>LY266*LZ266</f>
        <v/>
      </c>
      <c r="MB266" s="61" t="n"/>
      <c r="MC266" t="inlineStr">
        <is>
          <t>Foreign Bonds</t>
        </is>
      </c>
      <c r="MD266" s="41" t="n">
        <v>0.05</v>
      </c>
      <c r="ME266" s="61">
        <f>'ETF MTD'!$KG$28/'ETF MTD'!$KG$3-1</f>
        <v/>
      </c>
      <c r="MF266" s="61">
        <f>MD266*ME266</f>
        <v/>
      </c>
      <c r="MG266" s="61" t="n"/>
      <c r="MH266" t="inlineStr">
        <is>
          <t>Foreign Bonds</t>
        </is>
      </c>
      <c r="MI266" s="41" t="n">
        <v>0.05</v>
      </c>
      <c r="MJ266" s="61">
        <f>'ETF MTD'!$KG$28/'ETF MTD'!$KG$3-1</f>
        <v/>
      </c>
      <c r="MK266" s="61">
        <f>MI266*MJ266</f>
        <v/>
      </c>
      <c r="ML266" s="61" t="n"/>
      <c r="MM266" t="inlineStr">
        <is>
          <t>Foreign Bonds</t>
        </is>
      </c>
      <c r="MN266" s="41" t="n">
        <v>0.05</v>
      </c>
      <c r="MO266" s="61">
        <f>'ETF MTD'!$KG$28/'ETF MTD'!$KG$3-1</f>
        <v/>
      </c>
      <c r="MP266" s="61">
        <f>MN266*MO266</f>
        <v/>
      </c>
      <c r="MQ266" s="33" t="n"/>
      <c r="MR266" t="inlineStr">
        <is>
          <t>Foreign Bonds</t>
        </is>
      </c>
      <c r="MS266" s="41" t="n">
        <v>0.075</v>
      </c>
      <c r="MT266" s="61">
        <f>'ETF MTD'!$KG$28/'ETF MTD'!$KG$3-1</f>
        <v/>
      </c>
      <c r="MU266" s="61">
        <f>MS266*MT266</f>
        <v/>
      </c>
      <c r="MV266" s="61" t="n"/>
      <c r="MW266" t="inlineStr">
        <is>
          <t>Foreign Bonds</t>
        </is>
      </c>
      <c r="MX266" s="50">
        <f>MN266</f>
        <v/>
      </c>
      <c r="MY266" s="61">
        <f>'ETF MTD'!$KG$28/'ETF MTD'!$KG$3-1</f>
        <v/>
      </c>
      <c r="MZ266" s="61">
        <f>MX266*MY266</f>
        <v/>
      </c>
      <c r="NA266" s="33" t="n"/>
      <c r="NB266" t="inlineStr">
        <is>
          <t>Foreign Bonds</t>
        </is>
      </c>
      <c r="NC266" s="41" t="n">
        <v>0.07500000000000001</v>
      </c>
      <c r="ND266" s="61">
        <f>'ETF MTD'!$KG$28/'ETF MTD'!$KG$3-1</f>
        <v/>
      </c>
      <c r="NE266" s="61">
        <f>NC266*ND266</f>
        <v/>
      </c>
      <c r="NF266" s="33" t="n"/>
      <c r="NG266" t="inlineStr">
        <is>
          <t>Foreign Bonds</t>
        </is>
      </c>
      <c r="NH266" s="41" t="n">
        <v>0.05</v>
      </c>
      <c r="NI266" s="61">
        <f>'ETF MTD'!$KG$28/'ETF MTD'!$KG$3-1</f>
        <v/>
      </c>
      <c r="NJ266" s="61">
        <f>NH266*NI266</f>
        <v/>
      </c>
      <c r="NK266" s="33" t="n"/>
      <c r="NL266" t="inlineStr">
        <is>
          <t>Foreign Bonds</t>
        </is>
      </c>
      <c r="NM266" s="41" t="n">
        <v>0.075</v>
      </c>
      <c r="NN266" s="61">
        <f>'ETF MTD'!$KG$28/'ETF MTD'!$KG$3-1</f>
        <v/>
      </c>
      <c r="NO266" s="61">
        <f>NM266*NN266</f>
        <v/>
      </c>
      <c r="NP266" s="33" t="n"/>
      <c r="NQ266" t="inlineStr">
        <is>
          <t>Foreign Bonds</t>
        </is>
      </c>
      <c r="NR266" s="41" t="n">
        <v>0.075</v>
      </c>
      <c r="NS266" s="61">
        <f>'ETF MTD'!$KG$28/'ETF MTD'!$KG$3-1</f>
        <v/>
      </c>
      <c r="NT266" s="61">
        <f>NR266*NS266</f>
        <v/>
      </c>
      <c r="NU266" s="33" t="n"/>
      <c r="NV266" t="inlineStr">
        <is>
          <t>Foreign Bonds</t>
        </is>
      </c>
      <c r="NW266" s="41" t="n">
        <v>0.05</v>
      </c>
      <c r="NX266" s="61">
        <f>'ETF MTD'!$KG$28/'ETF MTD'!$KG$3-1</f>
        <v/>
      </c>
      <c r="NY266" s="61">
        <f>NW266*NX266</f>
        <v/>
      </c>
      <c r="NZ266" s="33" t="n"/>
      <c r="OA266" t="inlineStr">
        <is>
          <t>Foreign Bonds</t>
        </is>
      </c>
      <c r="OB266" s="41" t="n">
        <v>0.05</v>
      </c>
      <c r="OC266" s="61">
        <f>'ETF MTD'!$KG$28/'ETF MTD'!$KG$3-1</f>
        <v/>
      </c>
      <c r="OD266" s="61">
        <f>OB266*OC266</f>
        <v/>
      </c>
      <c r="OE266" s="33" t="n"/>
      <c r="OF266" t="inlineStr">
        <is>
          <t>Foreign Bonds</t>
        </is>
      </c>
      <c r="OG266" s="41" t="n">
        <v>0.065</v>
      </c>
      <c r="OH266" s="61">
        <f>'ETF MTD'!$KG$28/'ETF MTD'!$KG$3-1</f>
        <v/>
      </c>
      <c r="OI266" s="61">
        <f>OG266*OH266</f>
        <v/>
      </c>
      <c r="OJ266" s="33" t="n"/>
      <c r="OK266" t="inlineStr">
        <is>
          <t>Foreign Bonds</t>
        </is>
      </c>
      <c r="OL266" s="41" t="n">
        <v>0.05</v>
      </c>
      <c r="OM266" s="61">
        <f>'ETF MTD'!$KG$28/'ETF MTD'!$KG$3-1</f>
        <v/>
      </c>
      <c r="ON266" s="61">
        <f>OL266*OM266</f>
        <v/>
      </c>
      <c r="OO266" s="33" t="n"/>
      <c r="OP266" t="inlineStr">
        <is>
          <t>Foreign Bonds</t>
        </is>
      </c>
      <c r="OQ266" s="41" t="n">
        <v>0.05</v>
      </c>
      <c r="OR266" s="61">
        <f>'ETF MTD'!$KG$28/'ETF MTD'!$KG$3-1</f>
        <v/>
      </c>
      <c r="OS266" s="61">
        <f>OQ266*OR266</f>
        <v/>
      </c>
      <c r="OT266" s="33" t="n"/>
      <c r="OU266" t="inlineStr">
        <is>
          <t>Foreign Bonds</t>
        </is>
      </c>
      <c r="OV266" s="41" t="n">
        <v>0.05</v>
      </c>
      <c r="OW266" s="61">
        <f>'ETF MTD'!$KG$28/'ETF MTD'!$KG$3-1</f>
        <v/>
      </c>
      <c r="OX266" s="61">
        <f>OV266*OW266</f>
        <v/>
      </c>
      <c r="OY266" s="33" t="n"/>
      <c r="OZ266" t="inlineStr">
        <is>
          <t>Foreign Bonds</t>
        </is>
      </c>
      <c r="PA266" s="41" t="n">
        <v>0.075</v>
      </c>
      <c r="PB266" s="61">
        <f>'ETF MTD'!$KG$28/'ETF MTD'!$KG$3-1</f>
        <v/>
      </c>
      <c r="PC266" s="61">
        <f>PA266*PB266</f>
        <v/>
      </c>
      <c r="PD266" s="33" t="n"/>
      <c r="PE266" t="inlineStr">
        <is>
          <t>Foreign Bonds</t>
        </is>
      </c>
      <c r="PF266" s="41" t="n">
        <v>0.075</v>
      </c>
      <c r="PG266" s="61">
        <f>'ETF MTD'!$KG$28/'ETF MTD'!$KG$3-1</f>
        <v/>
      </c>
      <c r="PH266" s="61">
        <f>PF266*PG266</f>
        <v/>
      </c>
      <c r="PI266" s="33" t="n"/>
      <c r="PJ266" t="inlineStr">
        <is>
          <t>Foreign Bonds</t>
        </is>
      </c>
      <c r="PK266" s="41" t="n">
        <v>0.1</v>
      </c>
      <c r="PL266" s="61">
        <f>'ETF MTD'!$KG$28/'ETF MTD'!$KG$3-1</f>
        <v/>
      </c>
      <c r="PM266" s="61">
        <f>PK266*PL266</f>
        <v/>
      </c>
      <c r="PN266" s="33" t="n"/>
      <c r="PO266" t="inlineStr">
        <is>
          <t>Foreign Bonds</t>
        </is>
      </c>
      <c r="PP266" s="41" t="n">
        <v>0.05</v>
      </c>
      <c r="PQ266" s="61">
        <f>'ETF MTD'!$KG$28/'ETF MTD'!$KG$3-1</f>
        <v/>
      </c>
      <c r="PR266" s="61">
        <f>PP266*PQ266</f>
        <v/>
      </c>
      <c r="PS266" s="33" t="n"/>
      <c r="PT266" t="inlineStr">
        <is>
          <t>Foreign Bonds</t>
        </is>
      </c>
      <c r="PU266" s="41" t="n">
        <v>0.05</v>
      </c>
      <c r="PV266" s="61">
        <f>'ETF MTD'!$KG$28/'ETF MTD'!$KG$3-1</f>
        <v/>
      </c>
      <c r="PW266" s="61">
        <f>PU266*PV266</f>
        <v/>
      </c>
      <c r="PX266" s="33" t="n"/>
      <c r="PY266" t="inlineStr">
        <is>
          <t>Foreign Bonds</t>
        </is>
      </c>
      <c r="PZ266" s="41" t="n">
        <v>0.05</v>
      </c>
      <c r="QA266" s="61">
        <f>'ETF MTD'!$KG$28/'ETF MTD'!$KG$3-1</f>
        <v/>
      </c>
      <c r="QB266" s="61">
        <f>PZ266*QA266</f>
        <v/>
      </c>
      <c r="QC266" s="33" t="n"/>
      <c r="QD266" t="inlineStr">
        <is>
          <t>Foreign Bonds</t>
        </is>
      </c>
      <c r="QE266" s="41" t="n">
        <v>0.05</v>
      </c>
      <c r="QF266" s="61">
        <f>'ETF MTD'!$KG$28/'ETF MTD'!$KG$3-1</f>
        <v/>
      </c>
      <c r="QG266" s="61">
        <f>QE266*QF266</f>
        <v/>
      </c>
      <c r="QH266" s="61" t="n"/>
      <c r="QI266" t="inlineStr">
        <is>
          <t>Foreign Bonds</t>
        </is>
      </c>
      <c r="QJ266" s="41" t="n">
        <v>0.05</v>
      </c>
      <c r="QK266" s="61">
        <f>'ETF MTD'!$KG$28/'ETF MTD'!$KG$3-1</f>
        <v/>
      </c>
      <c r="QL266" s="61">
        <f>QJ266*QK266</f>
        <v/>
      </c>
      <c r="QM266" s="33" t="n"/>
      <c r="QN266" t="inlineStr">
        <is>
          <t>Foreign Bonds</t>
        </is>
      </c>
      <c r="QO266" s="41" t="n">
        <v>0.05</v>
      </c>
      <c r="QP266" s="61">
        <f>'ETF MTD'!$KG$28/'ETF MTD'!$KG$3-1</f>
        <v/>
      </c>
      <c r="QQ266" s="61">
        <f>QO266*QP266</f>
        <v/>
      </c>
      <c r="QR266" s="33" t="n"/>
      <c r="QS266" t="inlineStr">
        <is>
          <t>Foreign Bonds</t>
        </is>
      </c>
      <c r="QT266" s="41" t="n">
        <v>0.07000000000000001</v>
      </c>
      <c r="QU266" s="61">
        <f>'ETF MTD'!$KG$28/'ETF MTD'!$KG$3-1</f>
        <v/>
      </c>
      <c r="QV266" s="61">
        <f>QT266*QU266</f>
        <v/>
      </c>
      <c r="QW266" s="33" t="n"/>
      <c r="QX266" t="inlineStr">
        <is>
          <t>Foreign Bonds</t>
        </is>
      </c>
      <c r="QY266" s="41" t="n">
        <v>0.1</v>
      </c>
      <c r="QZ266" s="61">
        <f>'ETF MTD'!$KG$28/'ETF MTD'!$KG$3-1</f>
        <v/>
      </c>
      <c r="RA266" s="61">
        <f>QY266*QZ266</f>
        <v/>
      </c>
      <c r="RB266" s="33" t="n"/>
      <c r="RC266" t="inlineStr">
        <is>
          <t>Foreign Bonds</t>
        </is>
      </c>
      <c r="RD266" s="41" t="n">
        <v>0.075</v>
      </c>
      <c r="RE266" s="61">
        <f>'ETF MTD'!$KG$28/'ETF MTD'!$KG$3-1</f>
        <v/>
      </c>
      <c r="RF266" s="61">
        <f>RD266*RE266</f>
        <v/>
      </c>
      <c r="RG266" s="33" t="n"/>
      <c r="RH266" t="inlineStr">
        <is>
          <t>Foreign Bonds</t>
        </is>
      </c>
      <c r="RI266" s="41" t="n">
        <v>0.05</v>
      </c>
      <c r="RJ266" s="61">
        <f>'ETF MTD'!$KG$28/'ETF MTD'!$KG$3-1</f>
        <v/>
      </c>
      <c r="RK266" s="61">
        <f>RI266*RJ266</f>
        <v/>
      </c>
      <c r="RL266" s="33" t="n"/>
      <c r="RM266" s="208" t="n">
        <v>0.1</v>
      </c>
      <c r="RN266" s="261">
        <f>RM266*0.5</f>
        <v/>
      </c>
    </row>
    <row r="267">
      <c r="U267" s="33" t="n"/>
      <c r="V267" s="33" t="n"/>
      <c r="W267" s="33" t="n"/>
      <c r="X267" s="33" t="n"/>
      <c r="Y267" s="33" t="n"/>
      <c r="Z267" s="33" t="n"/>
      <c r="AA267" s="33" t="n"/>
      <c r="AB267" s="33" t="n"/>
      <c r="AC267" s="33" t="n"/>
      <c r="AD267" s="33" t="n"/>
      <c r="AE267" s="33" t="n"/>
      <c r="AF267" s="33" t="n"/>
      <c r="AG267" s="33" t="n"/>
      <c r="AH267" s="33" t="n"/>
      <c r="AI267" s="33" t="n"/>
      <c r="AJ267" s="33" t="n"/>
      <c r="AK267" s="33" t="n"/>
      <c r="AL267" s="33" t="n"/>
      <c r="AM267" s="33" t="n"/>
      <c r="AN267" s="33" t="n"/>
      <c r="AO267" s="33" t="n"/>
      <c r="AP267" s="33" t="n"/>
      <c r="AQ267" s="33" t="n"/>
      <c r="AR267" s="33" t="n"/>
      <c r="AS267" s="33" t="n"/>
      <c r="AT267" s="33" t="n"/>
      <c r="AU267" s="33" t="n"/>
      <c r="AV267" s="33" t="n"/>
      <c r="AW267" s="33" t="n"/>
      <c r="AX267" s="33" t="n"/>
      <c r="AY267" s="33" t="n"/>
      <c r="AZ267" s="33" t="n"/>
      <c r="BA267" s="33" t="n"/>
      <c r="BB267" s="33" t="n"/>
      <c r="BC267" s="33" t="n"/>
      <c r="BD267" s="33" t="n"/>
      <c r="BE267" s="33" t="n"/>
      <c r="BF267" s="33" t="n"/>
      <c r="BG267" s="33" t="n"/>
      <c r="BH267" s="33" t="n"/>
      <c r="BI267" s="33" t="n"/>
      <c r="BJ267" s="33" t="n"/>
      <c r="BK267" s="33" t="n"/>
      <c r="BL267" s="33" t="n"/>
      <c r="BM267" s="33" t="n"/>
      <c r="BN267" s="33" t="inlineStr">
        <is>
          <t>SCHP/TIP</t>
        </is>
      </c>
      <c r="BO267" s="49" t="n">
        <v>0.1125</v>
      </c>
      <c r="BP267" s="61">
        <f>'ETF MTD'!$DU$28/'ETF MTD'!$DU$3-1</f>
        <v/>
      </c>
      <c r="BQ267" s="61">
        <f>BO267*BP267</f>
        <v/>
      </c>
      <c r="BR267" s="61" t="n"/>
      <c r="BS267" s="33" t="inlineStr">
        <is>
          <t>SCHP/TIP</t>
        </is>
      </c>
      <c r="BT267" s="49" t="n">
        <v>0.075</v>
      </c>
      <c r="BU267" s="61">
        <f>'ETF MTD'!$DU$28/'ETF MTD'!$DU$3-1</f>
        <v/>
      </c>
      <c r="BV267" s="61">
        <f>BT267*BU267</f>
        <v/>
      </c>
      <c r="BW267" s="61" t="n"/>
      <c r="BX267" s="33" t="inlineStr">
        <is>
          <t>SCHP/TIP</t>
        </is>
      </c>
      <c r="BY267" s="49" t="n">
        <v>0.1125</v>
      </c>
      <c r="BZ267" s="61">
        <f>'ETF MTD'!$DU$28/'ETF MTD'!$DU$3-1</f>
        <v/>
      </c>
      <c r="CA267" s="61">
        <f>BY267*BZ267</f>
        <v/>
      </c>
      <c r="CB267" s="61" t="n"/>
      <c r="CC267" s="33" t="inlineStr">
        <is>
          <t>SCHP/TIP</t>
        </is>
      </c>
      <c r="CD267" s="49" t="n">
        <v>0.075</v>
      </c>
      <c r="CE267" s="61">
        <f>'ETF MTD'!$DU$28/'ETF MTD'!$DU$3-1</f>
        <v/>
      </c>
      <c r="CF267" s="61">
        <f>CD267*CE267</f>
        <v/>
      </c>
      <c r="CG267" s="61" t="n"/>
      <c r="CH267" s="33" t="inlineStr">
        <is>
          <t>SCHP/TIP</t>
        </is>
      </c>
      <c r="CI267" s="49" t="n">
        <v>0.075</v>
      </c>
      <c r="CJ267" s="61">
        <f>'ETF MTD'!$DU$28/'ETF MTD'!$DU$3-1</f>
        <v/>
      </c>
      <c r="CK267" s="61">
        <f>CI267*CJ267</f>
        <v/>
      </c>
      <c r="CL267" s="61" t="n"/>
      <c r="CM267" s="33" t="inlineStr">
        <is>
          <t>SCHP/TIP</t>
        </is>
      </c>
      <c r="CN267" s="49" t="n">
        <v>0.075</v>
      </c>
      <c r="CO267" s="61">
        <f>'ETF MTD'!$DU$28/'ETF MTD'!$DU$3-1</f>
        <v/>
      </c>
      <c r="CP267" s="61">
        <f>CN267*CO267</f>
        <v/>
      </c>
      <c r="CQ267" s="61" t="n"/>
      <c r="CR267" s="33" t="inlineStr">
        <is>
          <t>SCHP/TIP</t>
        </is>
      </c>
      <c r="CS267" s="49" t="n">
        <v>0.075</v>
      </c>
      <c r="CT267" s="61">
        <f>'ETF MTD'!$DU$28/'ETF MTD'!$DU$3-1</f>
        <v/>
      </c>
      <c r="CU267" s="61">
        <f>CS267*CT267</f>
        <v/>
      </c>
      <c r="CV267" s="61" t="n"/>
      <c r="CW267" s="33" t="inlineStr">
        <is>
          <t>SCHP/TIP</t>
        </is>
      </c>
      <c r="CX267" s="49" t="n">
        <v>0.075</v>
      </c>
      <c r="CY267" s="61">
        <f>'ETF MTD'!$DU$28/'ETF MTD'!$DU$3-1</f>
        <v/>
      </c>
      <c r="CZ267" s="61">
        <f>CX267*CY267</f>
        <v/>
      </c>
      <c r="DA267" s="61" t="n"/>
      <c r="DB267" s="33" t="inlineStr">
        <is>
          <t>SCHP/TIP</t>
        </is>
      </c>
      <c r="DC267" s="49" t="n">
        <v>0.1125</v>
      </c>
      <c r="DD267" s="61">
        <f>'ETF MTD'!$DU$28/'ETF MTD'!$DU$3-1</f>
        <v/>
      </c>
      <c r="DE267" s="61">
        <f>DC267*DD267</f>
        <v/>
      </c>
      <c r="DF267" s="61" t="n"/>
      <c r="DG267" s="33" t="inlineStr">
        <is>
          <t>SCHP/TIP</t>
        </is>
      </c>
      <c r="DH267" s="49" t="n">
        <v>0.075</v>
      </c>
      <c r="DI267" s="61">
        <f>'ETF MTD'!$DU$28/'ETF MTD'!$DU$3-1</f>
        <v/>
      </c>
      <c r="DJ267" s="61">
        <f>DH267*DI267</f>
        <v/>
      </c>
      <c r="DK267" s="61" t="n"/>
      <c r="DL267" s="33" t="inlineStr">
        <is>
          <t>SCHP/TIP</t>
        </is>
      </c>
      <c r="DM267" s="49" t="n">
        <v>0.1125</v>
      </c>
      <c r="DN267" s="61">
        <f>'ETF MTD'!$DU$28/'ETF MTD'!$DU$3-1</f>
        <v/>
      </c>
      <c r="DO267" s="61">
        <f>DM267*DN267</f>
        <v/>
      </c>
      <c r="DP267" s="61" t="n"/>
      <c r="DQ267" s="33" t="inlineStr">
        <is>
          <t>SCHP/TIP</t>
        </is>
      </c>
      <c r="DR267" s="49" t="n">
        <v>0.075</v>
      </c>
      <c r="DS267" s="61">
        <f>'ETF MTD'!$DU$28/'ETF MTD'!$DU$3-1</f>
        <v/>
      </c>
      <c r="DT267" s="61">
        <f>DR267*DS267</f>
        <v/>
      </c>
      <c r="DU267" s="61" t="n"/>
      <c r="DV267" s="33" t="inlineStr">
        <is>
          <t>SCHP/TIP</t>
        </is>
      </c>
      <c r="DW267" s="49" t="n">
        <v>0.075</v>
      </c>
      <c r="DX267" s="61">
        <f>'ETF MTD'!$DU$28/'ETF MTD'!$DU$3-1</f>
        <v/>
      </c>
      <c r="DY267" s="61">
        <f>DW267*DX267</f>
        <v/>
      </c>
      <c r="DZ267" s="61" t="n"/>
      <c r="EA267" s="33" t="inlineStr">
        <is>
          <t>SCHP/TIP</t>
        </is>
      </c>
      <c r="EB267" s="49" t="n">
        <v>0.075</v>
      </c>
      <c r="EC267" s="61">
        <f>'ETF MTD'!$DU$28/'ETF MTD'!$DU$3-1</f>
        <v/>
      </c>
      <c r="ED267" s="61">
        <f>EB267*EC267</f>
        <v/>
      </c>
      <c r="EE267" s="61" t="n"/>
      <c r="EF267" s="33" t="inlineStr">
        <is>
          <t>SCHP/TIP</t>
        </is>
      </c>
      <c r="EG267" s="49" t="n">
        <v>0.075</v>
      </c>
      <c r="EH267" s="61">
        <f>'ETF MTD'!$DU$28/'ETF MTD'!$DU$3-1</f>
        <v/>
      </c>
      <c r="EI267" s="61">
        <f>EG267*EH267</f>
        <v/>
      </c>
      <c r="EJ267" s="61" t="n"/>
      <c r="EK267" s="33" t="inlineStr">
        <is>
          <t>SCHP/TIP</t>
        </is>
      </c>
      <c r="EL267" s="49" t="n">
        <v>0.075</v>
      </c>
      <c r="EM267" s="61">
        <f>'ETF MTD'!$DU$28/'ETF MTD'!$DU$3-1</f>
        <v/>
      </c>
      <c r="EN267" s="61">
        <f>EL267*EM267</f>
        <v/>
      </c>
      <c r="EO267" s="61" t="n"/>
      <c r="EP267" s="33" t="inlineStr">
        <is>
          <t>SCHP/TIP</t>
        </is>
      </c>
      <c r="EQ267" s="49" t="n">
        <v>0.1125</v>
      </c>
      <c r="ER267" s="61">
        <f>'ETF MTD'!$DU$28/'ETF MTD'!$DU$3-1</f>
        <v/>
      </c>
      <c r="ES267" s="61">
        <f>EQ267*ER267</f>
        <v/>
      </c>
      <c r="ET267" s="61" t="n"/>
      <c r="EU267" s="33" t="inlineStr">
        <is>
          <t>SCHP/TIP</t>
        </is>
      </c>
      <c r="EV267" s="49" t="n">
        <v>0.1125</v>
      </c>
      <c r="EW267" s="61">
        <f>'ETF MTD'!$DU$28/'ETF MTD'!$DU$3-1</f>
        <v/>
      </c>
      <c r="EX267" s="61">
        <f>EV267*EW267</f>
        <v/>
      </c>
      <c r="EY267" s="61" t="n"/>
      <c r="EZ267" s="33" t="inlineStr">
        <is>
          <t>SCHP/TIP</t>
        </is>
      </c>
      <c r="FA267" s="49" t="n">
        <v>0.15</v>
      </c>
      <c r="FB267" s="61">
        <f>'ETF MTD'!$DU$28/'ETF MTD'!$DU$3-1</f>
        <v/>
      </c>
      <c r="FC267" s="61">
        <f>FA267*FB267</f>
        <v/>
      </c>
      <c r="FD267" s="61" t="n"/>
      <c r="FE267" s="33" t="inlineStr">
        <is>
          <t>SCHP/TIP</t>
        </is>
      </c>
      <c r="FF267" s="49" t="n">
        <v>0.15</v>
      </c>
      <c r="FG267" s="61">
        <f>'ETF MTD'!$DU$28/'ETF MTD'!$DU$3-1</f>
        <v/>
      </c>
      <c r="FH267" s="61">
        <f>FF267*FG267</f>
        <v/>
      </c>
      <c r="FI267" s="61" t="n"/>
      <c r="FJ267" s="33" t="inlineStr">
        <is>
          <t>SCHP/TIP</t>
        </is>
      </c>
      <c r="FK267" s="49" t="n">
        <v>0.15</v>
      </c>
      <c r="FL267" s="61">
        <f>'ETF MTD'!$DU$28/'ETF MTD'!$DU$3-1</f>
        <v/>
      </c>
      <c r="FM267" s="61">
        <f>FK267*FL267</f>
        <v/>
      </c>
      <c r="FN267" s="61" t="n"/>
      <c r="FO267" s="33" t="inlineStr">
        <is>
          <t>SCHP/TIP</t>
        </is>
      </c>
      <c r="FP267" s="49" t="n">
        <v>0.15</v>
      </c>
      <c r="FQ267" s="61">
        <f>'ETF MTD'!$DU$28/'ETF MTD'!$DU$3-1</f>
        <v/>
      </c>
      <c r="FR267" s="61">
        <f>FP267*FQ267</f>
        <v/>
      </c>
      <c r="FS267" s="61" t="n"/>
      <c r="FT267" s="33" t="inlineStr">
        <is>
          <t>SCHP/TIP</t>
        </is>
      </c>
      <c r="FU267" s="49" t="n">
        <v>0.15</v>
      </c>
      <c r="FV267" s="61">
        <f>'ETF MTD'!$DU$28/'ETF MTD'!$DU$3-1</f>
        <v/>
      </c>
      <c r="FW267" s="61">
        <f>FU267*FV267</f>
        <v/>
      </c>
      <c r="FX267" s="61" t="n"/>
      <c r="FY267" s="33" t="inlineStr">
        <is>
          <t>SCHP/TIP</t>
        </is>
      </c>
      <c r="FZ267" s="41" t="n">
        <v>0.15</v>
      </c>
      <c r="GA267" s="61">
        <f>'ETF MTD'!$DU$28/'ETF MTD'!$DU$3-1</f>
        <v/>
      </c>
      <c r="GB267" s="61">
        <f>FZ267*GA267</f>
        <v/>
      </c>
      <c r="GC267" s="61" t="n"/>
      <c r="GD267" s="33" t="inlineStr">
        <is>
          <t>SCHP/TIP</t>
        </is>
      </c>
      <c r="GE267" s="41" t="n">
        <v>0.15</v>
      </c>
      <c r="GF267" s="61">
        <f>'ETF MTD'!$DU$28/'ETF MTD'!$DU$3-1</f>
        <v/>
      </c>
      <c r="GG267" s="61">
        <f>GE267*GF267</f>
        <v/>
      </c>
      <c r="GH267" s="61" t="n"/>
      <c r="GI267" s="33" t="inlineStr">
        <is>
          <t>SCHP/TIP</t>
        </is>
      </c>
      <c r="GJ267" s="41" t="n">
        <v>0.15</v>
      </c>
      <c r="GK267" s="61">
        <f>'ETF MTD'!$DU$28/'ETF MTD'!$DU$3-1</f>
        <v/>
      </c>
      <c r="GL267" s="61">
        <f>GJ267*GK267</f>
        <v/>
      </c>
      <c r="GM267" s="61" t="n"/>
      <c r="GN267" s="33" t="inlineStr">
        <is>
          <t>SCHP/TIP</t>
        </is>
      </c>
      <c r="GO267" s="41" t="n">
        <v>0.15</v>
      </c>
      <c r="GP267" s="61">
        <f>'ETF MTD'!$DU$28/'ETF MTD'!$DU$3-1</f>
        <v/>
      </c>
      <c r="GQ267" s="61">
        <f>GO267*GP267</f>
        <v/>
      </c>
      <c r="GR267" s="61" t="n"/>
      <c r="GS267" s="33" t="inlineStr">
        <is>
          <t>SCHP/TIP</t>
        </is>
      </c>
      <c r="GT267" s="41" t="n">
        <v>0.15</v>
      </c>
      <c r="GU267" s="61">
        <f>'ETF MTD'!$DU$28/'ETF MTD'!$DU$3-1</f>
        <v/>
      </c>
      <c r="GV267" s="61">
        <f>GT267*GU267</f>
        <v/>
      </c>
      <c r="GW267" s="61" t="n"/>
      <c r="GX267" s="33" t="inlineStr">
        <is>
          <t>SCHP/TIP</t>
        </is>
      </c>
      <c r="GY267" s="41" t="n">
        <v>0.15</v>
      </c>
      <c r="GZ267" s="61">
        <f>'ETF MTD'!$DU$28/'ETF MTD'!$DU$3-1</f>
        <v/>
      </c>
      <c r="HA267" s="61">
        <f>GY267*GZ267</f>
        <v/>
      </c>
      <c r="HB267" s="61" t="n"/>
      <c r="HC267" s="33" t="inlineStr">
        <is>
          <t>SCHP/TIP</t>
        </is>
      </c>
      <c r="HD267" s="41" t="n">
        <v>0.1</v>
      </c>
      <c r="HE267" s="61">
        <f>'ETF MTD'!$DU$28/'ETF MTD'!$DU$3-1</f>
        <v/>
      </c>
      <c r="HF267" s="61">
        <f>HD267*HE267</f>
        <v/>
      </c>
      <c r="HG267" s="61" t="n"/>
      <c r="HH267" s="33" t="inlineStr">
        <is>
          <t>SCHP/TIP</t>
        </is>
      </c>
      <c r="HI267" s="41" t="n">
        <v>0.1</v>
      </c>
      <c r="HJ267" s="61">
        <f>'ETF MTD'!$DU$28/'ETF MTD'!$DU$3-1</f>
        <v/>
      </c>
      <c r="HK267" s="61">
        <f>HI267*HJ267</f>
        <v/>
      </c>
      <c r="HL267" s="61" t="n"/>
      <c r="HM267" s="33" t="inlineStr">
        <is>
          <t>SCHP/TIP</t>
        </is>
      </c>
      <c r="HN267" s="41" t="n">
        <v>0.1</v>
      </c>
      <c r="HO267" s="61">
        <f>'ETF MTD'!$DU$28/'ETF MTD'!$DU$3-1</f>
        <v/>
      </c>
      <c r="HP267" s="61">
        <f>HN267*HO267</f>
        <v/>
      </c>
      <c r="HQ267" s="61" t="n"/>
      <c r="HR267" s="33" t="inlineStr">
        <is>
          <t>SCHP/TIP</t>
        </is>
      </c>
      <c r="HS267" s="41" t="n">
        <v>0.15</v>
      </c>
      <c r="HT267" s="61">
        <f>'ETF MTD'!$DU$28/'ETF MTD'!$DU$3-1</f>
        <v/>
      </c>
      <c r="HU267" s="61">
        <f>HS267*HT267</f>
        <v/>
      </c>
      <c r="HV267" s="61" t="n"/>
      <c r="HW267" s="33" t="inlineStr">
        <is>
          <t>SCHP/TIP</t>
        </is>
      </c>
      <c r="HX267" s="41" t="n">
        <v>0.15</v>
      </c>
      <c r="HY267" s="61">
        <f>'ETF MTD'!$DU$28/'ETF MTD'!$DU$3-1</f>
        <v/>
      </c>
      <c r="HZ267" s="61">
        <f>HX267*HY267</f>
        <v/>
      </c>
      <c r="IA267" s="61" t="n"/>
      <c r="IB267" s="33" t="inlineStr">
        <is>
          <t>SCHP/TIP</t>
        </is>
      </c>
      <c r="IC267" s="41" t="n">
        <v>0.15</v>
      </c>
      <c r="ID267" s="61">
        <f>'ETF MTD'!$DU$28/'ETF MTD'!$DU$3-1</f>
        <v/>
      </c>
      <c r="IE267" s="61">
        <f>IC267*ID267</f>
        <v/>
      </c>
      <c r="IF267" s="61" t="n"/>
      <c r="IG267" s="33" t="inlineStr">
        <is>
          <t>SCHP/TIP</t>
        </is>
      </c>
      <c r="IH267" s="41" t="n">
        <v>0.15</v>
      </c>
      <c r="II267" s="61">
        <f>'ETF MTD'!$DU$28/'ETF MTD'!$DU$3-1</f>
        <v/>
      </c>
      <c r="IJ267" s="61">
        <f>IH267*II267</f>
        <v/>
      </c>
      <c r="IK267" s="61" t="n"/>
      <c r="IL267" s="33" t="inlineStr">
        <is>
          <t>SCHP/TIP</t>
        </is>
      </c>
      <c r="IM267" s="41" t="n">
        <v>0.15</v>
      </c>
      <c r="IN267" s="61">
        <f>'ETF MTD'!$DU$28/'ETF MTD'!$DU$3-1</f>
        <v/>
      </c>
      <c r="IO267" s="61">
        <f>IM267*IN267</f>
        <v/>
      </c>
      <c r="IP267" s="61" t="n"/>
      <c r="IQ267" s="33" t="inlineStr">
        <is>
          <t>SCHP/TIP</t>
        </is>
      </c>
      <c r="IR267" s="41" t="n">
        <v>0.1125</v>
      </c>
      <c r="IS267" s="61">
        <f>'ETF MTD'!$DU$28/'ETF MTD'!$DU$3-1</f>
        <v/>
      </c>
      <c r="IT267" s="61">
        <f>IR267*IS267</f>
        <v/>
      </c>
      <c r="IU267" s="61" t="n"/>
      <c r="IV267" s="33" t="inlineStr">
        <is>
          <t>SCHP/TIP</t>
        </is>
      </c>
      <c r="IW267" s="41" t="n">
        <v>0.132</v>
      </c>
      <c r="IX267" s="61">
        <f>'ETF MTD'!$DU$28/'ETF MTD'!$DU$3-1</f>
        <v/>
      </c>
      <c r="IY267" s="61">
        <f>IW267*IX267</f>
        <v/>
      </c>
      <c r="IZ267" s="61" t="n"/>
      <c r="JA267" s="33" t="inlineStr">
        <is>
          <t>SCHP/TIP</t>
        </is>
      </c>
      <c r="JB267" s="41" t="n">
        <v>0.15</v>
      </c>
      <c r="JC267" s="61">
        <f>'ETF MTD'!$DU$28/'ETF MTD'!$DU$3-1</f>
        <v/>
      </c>
      <c r="JD267" s="61">
        <f>JB267*JC267</f>
        <v/>
      </c>
      <c r="JE267" s="61" t="n"/>
      <c r="JF267" s="33" t="inlineStr">
        <is>
          <t>SCHP/TIP</t>
        </is>
      </c>
      <c r="JG267" s="41" t="n">
        <v>0.15</v>
      </c>
      <c r="JH267" s="61">
        <f>'ETF MTD'!$DU$28/'ETF MTD'!$DU$3-1</f>
        <v/>
      </c>
      <c r="JI267" s="61">
        <f>JG267*JH267</f>
        <v/>
      </c>
      <c r="JJ267" s="61" t="n"/>
      <c r="JK267" s="33" t="inlineStr">
        <is>
          <t>SCHP/TIP</t>
        </is>
      </c>
      <c r="JL267" s="41" t="n">
        <v>0.15</v>
      </c>
      <c r="JM267" s="61">
        <f>'ETF MTD'!$DU$28/'ETF MTD'!$DU$3-1</f>
        <v/>
      </c>
      <c r="JN267" s="61">
        <f>JL267*JM267</f>
        <v/>
      </c>
      <c r="JO267" s="61" t="n"/>
      <c r="JP267" s="33" t="inlineStr">
        <is>
          <t>SCHP/TIP</t>
        </is>
      </c>
      <c r="JQ267" s="41" t="n">
        <v>0.15</v>
      </c>
      <c r="JR267" s="61">
        <f>'ETF MTD'!$DU$28/'ETF MTD'!$DU$3-1</f>
        <v/>
      </c>
      <c r="JS267" s="61">
        <f>JQ267*JR267</f>
        <v/>
      </c>
      <c r="JT267" s="61" t="n"/>
      <c r="JU267" s="33" t="inlineStr">
        <is>
          <t>SCHP/TIP</t>
        </is>
      </c>
      <c r="JV267" s="41" t="n">
        <v>0.15</v>
      </c>
      <c r="JW267" s="61">
        <f>'ETF MTD'!$DU$28/'ETF MTD'!$DU$3-1</f>
        <v/>
      </c>
      <c r="JX267" s="61">
        <f>JV267*JW267</f>
        <v/>
      </c>
      <c r="JY267" s="61" t="n"/>
      <c r="JZ267" t="inlineStr">
        <is>
          <t>TIPs</t>
        </is>
      </c>
      <c r="KA267" s="41" t="n">
        <v>0.1125</v>
      </c>
      <c r="KB267" s="61">
        <f>'ETF MTD'!$DU$28/'ETF MTD'!$DU$3-1</f>
        <v/>
      </c>
      <c r="KC267" s="61">
        <f>KA267*KB267</f>
        <v/>
      </c>
      <c r="KD267" s="61" t="n"/>
      <c r="KE267" t="inlineStr">
        <is>
          <t>TIPs</t>
        </is>
      </c>
      <c r="KF267" s="41" t="n">
        <v>0.15</v>
      </c>
      <c r="KG267" s="61">
        <f>'ETF MTD'!$DU$28/'ETF MTD'!$DU$3-1</f>
        <v/>
      </c>
      <c r="KH267" s="61">
        <f>KF267*KG267</f>
        <v/>
      </c>
      <c r="KI267" s="61" t="n"/>
      <c r="KJ267" t="inlineStr">
        <is>
          <t>TIPs</t>
        </is>
      </c>
      <c r="KK267" s="41" t="n">
        <v>0.15</v>
      </c>
      <c r="KL267" s="61">
        <f>'ETF MTD'!$DU$28/'ETF MTD'!$DU$3-1</f>
        <v/>
      </c>
      <c r="KM267" s="61">
        <f>KK267*KL267</f>
        <v/>
      </c>
      <c r="KN267" s="61" t="n"/>
      <c r="KO267" t="inlineStr">
        <is>
          <t>TIPs</t>
        </is>
      </c>
      <c r="KP267" s="41" t="n">
        <v>0.113</v>
      </c>
      <c r="KQ267" s="61">
        <f>'ETF MTD'!$DU$28/'ETF MTD'!$DU$3-1</f>
        <v/>
      </c>
      <c r="KR267" s="61">
        <f>KP267*KQ267</f>
        <v/>
      </c>
      <c r="KS267" s="61" t="n"/>
      <c r="KT267" t="inlineStr">
        <is>
          <t>TIPs</t>
        </is>
      </c>
      <c r="KU267" s="41" t="n">
        <v>0.075</v>
      </c>
      <c r="KV267" s="61">
        <f>'ETF MTD'!$DU$28/'ETF MTD'!$DU$3-1</f>
        <v/>
      </c>
      <c r="KW267" s="61">
        <f>KU267*KV267</f>
        <v/>
      </c>
      <c r="KX267" s="61" t="n"/>
      <c r="KY267" t="inlineStr">
        <is>
          <t>TIPs</t>
        </is>
      </c>
      <c r="KZ267" s="41" t="n">
        <v>0.075</v>
      </c>
      <c r="LA267" s="61">
        <f>'ETF MTD'!$DU$28/'ETF MTD'!$DU$3-1</f>
        <v/>
      </c>
      <c r="LB267" s="61">
        <f>KZ267*LA267</f>
        <v/>
      </c>
      <c r="LC267" s="61" t="n"/>
      <c r="LD267" t="inlineStr">
        <is>
          <t>TIPs</t>
        </is>
      </c>
      <c r="LE267" s="41" t="n">
        <v>0.075</v>
      </c>
      <c r="LF267" s="61">
        <f>'ETF MTD'!$DU$28/'ETF MTD'!$DU$3-1</f>
        <v/>
      </c>
      <c r="LG267" s="61">
        <f>LE267*LF267</f>
        <v/>
      </c>
      <c r="LH267" s="61" t="n"/>
      <c r="LI267" t="inlineStr">
        <is>
          <t>TIPs</t>
        </is>
      </c>
      <c r="LJ267" s="41" t="n">
        <v>0.075</v>
      </c>
      <c r="LK267" s="61">
        <f>'ETF MTD'!$DU$28/'ETF MTD'!$DU$3-1</f>
        <v/>
      </c>
      <c r="LL267" s="61">
        <f>LJ267*LK267</f>
        <v/>
      </c>
      <c r="LM267" s="61" t="n"/>
      <c r="LN267" t="inlineStr">
        <is>
          <t>TIPs</t>
        </is>
      </c>
      <c r="LO267" s="41" t="n">
        <v>0.075</v>
      </c>
      <c r="LP267" s="61">
        <f>'ETF MTD'!$DU$28/'ETF MTD'!$DU$3-1</f>
        <v/>
      </c>
      <c r="LQ267" s="61">
        <f>LO267*LP267</f>
        <v/>
      </c>
      <c r="LR267" s="61" t="n"/>
      <c r="LS267" t="inlineStr">
        <is>
          <t>TIPs</t>
        </is>
      </c>
      <c r="LT267" s="41" t="n">
        <v>0.075</v>
      </c>
      <c r="LU267" s="61">
        <f>'ETF MTD'!$DU$28/'ETF MTD'!$DU$3-1</f>
        <v/>
      </c>
      <c r="LV267" s="61">
        <f>LT267*LU267</f>
        <v/>
      </c>
      <c r="LW267" s="61" t="n"/>
      <c r="LX267" t="inlineStr">
        <is>
          <t>TIPs</t>
        </is>
      </c>
      <c r="LY267" s="41" t="n">
        <v>0.075</v>
      </c>
      <c r="LZ267" s="61">
        <f>'ETF MTD'!$DU$28/'ETF MTD'!$DU$3-1</f>
        <v/>
      </c>
      <c r="MA267" s="61">
        <f>LY267*LZ267</f>
        <v/>
      </c>
      <c r="MB267" s="61" t="n"/>
      <c r="MC267" t="inlineStr">
        <is>
          <t>TIPs</t>
        </is>
      </c>
      <c r="MD267" s="41" t="n">
        <v>0.075</v>
      </c>
      <c r="ME267" s="61">
        <f>'ETF MTD'!$DU$28/'ETF MTD'!$DU$3-1</f>
        <v/>
      </c>
      <c r="MF267" s="61">
        <f>MD267*ME267</f>
        <v/>
      </c>
      <c r="MG267" s="61" t="n"/>
      <c r="MH267" t="inlineStr">
        <is>
          <t>TIPs</t>
        </is>
      </c>
      <c r="MI267" s="41" t="n">
        <v>0.075</v>
      </c>
      <c r="MJ267" s="61">
        <f>'ETF MTD'!$DU$28/'ETF MTD'!$DU$3-1</f>
        <v/>
      </c>
      <c r="MK267" s="61">
        <f>MI267*MJ267</f>
        <v/>
      </c>
      <c r="ML267" s="61" t="n"/>
      <c r="MM267" t="inlineStr">
        <is>
          <t>TIPs</t>
        </is>
      </c>
      <c r="MN267" s="41" t="n">
        <v>0.075</v>
      </c>
      <c r="MO267" s="61">
        <f>'ETF MTD'!$DU$28/'ETF MTD'!$DU$3-1</f>
        <v/>
      </c>
      <c r="MP267" s="61">
        <f>MN267*MO267</f>
        <v/>
      </c>
      <c r="MQ267" s="33" t="n"/>
      <c r="MR267" t="inlineStr">
        <is>
          <t>TIPs</t>
        </is>
      </c>
      <c r="MS267" s="41" t="n">
        <v>0.075</v>
      </c>
      <c r="MT267" s="61">
        <f>'ETF MTD'!$DU$28/'ETF MTD'!$DU$3-1</f>
        <v/>
      </c>
      <c r="MU267" s="61">
        <f>MS267*MT267</f>
        <v/>
      </c>
      <c r="MV267" s="61" t="n"/>
      <c r="MW267" t="inlineStr">
        <is>
          <t>TIPs</t>
        </is>
      </c>
      <c r="MX267" s="41" t="n">
        <v>0.075</v>
      </c>
      <c r="MY267" s="61">
        <f>'ETF MTD'!$DU$28/'ETF MTD'!$DU$3-1</f>
        <v/>
      </c>
      <c r="MZ267" s="61">
        <f>MX267*MY267</f>
        <v/>
      </c>
      <c r="NA267" s="33" t="n"/>
      <c r="NB267" t="inlineStr">
        <is>
          <t>TIPs</t>
        </is>
      </c>
      <c r="NC267" s="41" t="n">
        <v>0.075</v>
      </c>
      <c r="ND267" s="61">
        <f>'ETF MTD'!$DU$28/'ETF MTD'!$DU$3-1</f>
        <v/>
      </c>
      <c r="NE267" s="61">
        <f>NC267*ND267</f>
        <v/>
      </c>
      <c r="NF267" s="33" t="n"/>
      <c r="NG267" t="inlineStr">
        <is>
          <t>TIPs</t>
        </is>
      </c>
      <c r="NH267" s="41" t="n">
        <v>0.075</v>
      </c>
      <c r="NI267" s="61">
        <f>'ETF MTD'!$DU$28/'ETF MTD'!$DU$3-1</f>
        <v/>
      </c>
      <c r="NJ267" s="61">
        <f>NH267*NI267</f>
        <v/>
      </c>
      <c r="NK267" s="33" t="n"/>
      <c r="NL267" t="inlineStr">
        <is>
          <t>TIPs</t>
        </is>
      </c>
      <c r="NM267" s="41" t="n">
        <v>0.1125</v>
      </c>
      <c r="NN267" s="61">
        <f>'ETF MTD'!$DU$28/'ETF MTD'!$DU$3-1</f>
        <v/>
      </c>
      <c r="NO267" s="61">
        <f>NM267*NN267</f>
        <v/>
      </c>
      <c r="NP267" s="33" t="n"/>
      <c r="NQ267" t="inlineStr">
        <is>
          <t>TIPs</t>
        </is>
      </c>
      <c r="NR267" s="41" t="n">
        <v>0.1125</v>
      </c>
      <c r="NS267" s="61">
        <f>'ETF MTD'!$DU$28/'ETF MTD'!$DU$3-1</f>
        <v/>
      </c>
      <c r="NT267" s="61">
        <f>NR267*NS267</f>
        <v/>
      </c>
      <c r="NU267" s="33" t="n"/>
      <c r="NV267" t="inlineStr">
        <is>
          <t>TIPs</t>
        </is>
      </c>
      <c r="NW267" s="41" t="n">
        <v>0.075</v>
      </c>
      <c r="NX267" s="61">
        <f>'ETF MTD'!$DU$28/'ETF MTD'!$DU$3-1</f>
        <v/>
      </c>
      <c r="NY267" s="61">
        <f>NW267*NX267</f>
        <v/>
      </c>
      <c r="NZ267" s="33" t="n"/>
      <c r="OA267" t="inlineStr">
        <is>
          <t>TIPs</t>
        </is>
      </c>
      <c r="OB267" s="41" t="n">
        <v>0.075</v>
      </c>
      <c r="OC267" s="61">
        <f>'ETF MTD'!$DU$28/'ETF MTD'!$DU$3-1</f>
        <v/>
      </c>
      <c r="OD267" s="61">
        <f>OB267*OC267</f>
        <v/>
      </c>
      <c r="OE267" s="33" t="n"/>
      <c r="OF267" t="inlineStr">
        <is>
          <t>TIPs</t>
        </is>
      </c>
      <c r="OG267" s="41" t="n">
        <v>0.075</v>
      </c>
      <c r="OH267" s="61">
        <f>'ETF MTD'!$DU$28/'ETF MTD'!$DU$3-1</f>
        <v/>
      </c>
      <c r="OI267" s="61">
        <f>OG267*OH267</f>
        <v/>
      </c>
      <c r="OJ267" s="33" t="n"/>
      <c r="OK267" t="inlineStr">
        <is>
          <t>TIPs</t>
        </is>
      </c>
      <c r="OL267" s="41" t="n">
        <v>0.075</v>
      </c>
      <c r="OM267" s="61">
        <f>'ETF MTD'!$DU$28/'ETF MTD'!$DU$3-1</f>
        <v/>
      </c>
      <c r="ON267" s="61">
        <f>OL267*OM267</f>
        <v/>
      </c>
      <c r="OO267" s="33" t="n"/>
      <c r="OP267" t="inlineStr">
        <is>
          <t>TIPs</t>
        </is>
      </c>
      <c r="OQ267" s="41" t="n">
        <v>0.075</v>
      </c>
      <c r="OR267" s="61">
        <f>'ETF MTD'!$DU$28/'ETF MTD'!$DU$3-1</f>
        <v/>
      </c>
      <c r="OS267" s="61">
        <f>OQ267*OR267</f>
        <v/>
      </c>
      <c r="OT267" s="33" t="n"/>
      <c r="OU267" t="inlineStr">
        <is>
          <t>TIPs</t>
        </is>
      </c>
      <c r="OV267" s="41" t="n">
        <v>0</v>
      </c>
      <c r="OW267" s="61">
        <f>'ETF MTD'!$DU$28/'ETF MTD'!$DU$3-1</f>
        <v/>
      </c>
      <c r="OX267" s="61">
        <f>OV267*OW267</f>
        <v/>
      </c>
      <c r="OY267" s="33" t="n"/>
      <c r="OZ267" t="inlineStr">
        <is>
          <t>TIPs</t>
        </is>
      </c>
      <c r="PA267" s="41" t="n">
        <v>0</v>
      </c>
      <c r="PB267" s="61">
        <f>'ETF MTD'!$DU$28/'ETF MTD'!$DU$3-1</f>
        <v/>
      </c>
      <c r="PC267" s="61">
        <f>PA267*PB267</f>
        <v/>
      </c>
      <c r="PD267" s="33" t="n"/>
      <c r="PE267" t="inlineStr">
        <is>
          <t>TIPs</t>
        </is>
      </c>
      <c r="PF267" s="41" t="n">
        <v>0</v>
      </c>
      <c r="PG267" s="61">
        <f>'ETF MTD'!$DU$28/'ETF MTD'!$DU$3-1</f>
        <v/>
      </c>
      <c r="PH267" s="61">
        <f>PF267*PG267</f>
        <v/>
      </c>
      <c r="PI267" s="33" t="n"/>
      <c r="PJ267" t="inlineStr">
        <is>
          <t>TIPs</t>
        </is>
      </c>
      <c r="PK267" s="41" t="n">
        <v>0</v>
      </c>
      <c r="PL267" s="61">
        <f>'ETF MTD'!$DU$28/'ETF MTD'!$DU$3-1</f>
        <v/>
      </c>
      <c r="PM267" s="61">
        <f>PK267*PL267</f>
        <v/>
      </c>
      <c r="PN267" s="33" t="n"/>
      <c r="PO267" t="inlineStr">
        <is>
          <t>TIPs</t>
        </is>
      </c>
      <c r="PP267" s="41" t="n">
        <v>0</v>
      </c>
      <c r="PQ267" s="61">
        <f>'ETF MTD'!$DU$28/'ETF MTD'!$DU$3-1</f>
        <v/>
      </c>
      <c r="PR267" s="61">
        <f>PP267*PQ267</f>
        <v/>
      </c>
      <c r="PS267" s="33" t="n"/>
      <c r="PT267" t="inlineStr">
        <is>
          <t>TIPs</t>
        </is>
      </c>
      <c r="PU267" s="41" t="n">
        <v>0</v>
      </c>
      <c r="PV267" s="61">
        <f>'ETF MTD'!$DU$28/'ETF MTD'!$DU$3-1</f>
        <v/>
      </c>
      <c r="PW267" s="61">
        <f>PU267*PV267</f>
        <v/>
      </c>
      <c r="PX267" s="33" t="n"/>
      <c r="PY267" t="inlineStr">
        <is>
          <t>TIPs</t>
        </is>
      </c>
      <c r="PZ267" s="41" t="n">
        <v>0</v>
      </c>
      <c r="QA267" s="61">
        <f>'ETF MTD'!$DU$28/'ETF MTD'!$DU$3-1</f>
        <v/>
      </c>
      <c r="QB267" s="61">
        <f>PZ267*QA267</f>
        <v/>
      </c>
      <c r="QC267" s="33" t="n"/>
      <c r="QD267" t="inlineStr">
        <is>
          <t>TIPs</t>
        </is>
      </c>
      <c r="QE267" s="41" t="n">
        <v>0</v>
      </c>
      <c r="QF267" s="61">
        <f>'ETF MTD'!$DU$28/'ETF MTD'!$DU$3-1</f>
        <v/>
      </c>
      <c r="QG267" s="61">
        <f>QE267*QF267</f>
        <v/>
      </c>
      <c r="QH267" s="61" t="n"/>
      <c r="QI267" t="inlineStr">
        <is>
          <t>TIPs</t>
        </is>
      </c>
      <c r="QJ267" s="41" t="n">
        <v>0</v>
      </c>
      <c r="QK267" s="61">
        <f>'ETF MTD'!$DU$28/'ETF MTD'!$DU$3-1</f>
        <v/>
      </c>
      <c r="QL267" s="61">
        <f>QJ267*QK267</f>
        <v/>
      </c>
      <c r="QM267" s="33" t="n"/>
      <c r="QN267" t="inlineStr">
        <is>
          <t>TIPs</t>
        </is>
      </c>
      <c r="QO267" s="41" t="n">
        <v>0</v>
      </c>
      <c r="QP267" s="61">
        <f>'ETF MTD'!$DU$28/'ETF MTD'!$DU$3-1</f>
        <v/>
      </c>
      <c r="QQ267" s="61">
        <f>QO267*QP267</f>
        <v/>
      </c>
      <c r="QR267" s="33" t="n"/>
      <c r="QS267" t="inlineStr">
        <is>
          <t>TIPs</t>
        </is>
      </c>
      <c r="QT267" s="41" t="n">
        <v>0</v>
      </c>
      <c r="QU267" s="61">
        <f>'ETF MTD'!$DU$28/'ETF MTD'!$DU$3-1</f>
        <v/>
      </c>
      <c r="QV267" s="61">
        <f>QT267*QU267</f>
        <v/>
      </c>
      <c r="QW267" s="33" t="n"/>
      <c r="QX267" t="inlineStr">
        <is>
          <t>TIPs</t>
        </is>
      </c>
      <c r="QY267" s="41" t="n">
        <v>0</v>
      </c>
      <c r="QZ267" s="61">
        <f>'ETF MTD'!$DU$28/'ETF MTD'!$DU$3-1</f>
        <v/>
      </c>
      <c r="RA267" s="61">
        <f>QY267*QZ267</f>
        <v/>
      </c>
      <c r="RB267" s="33" t="n"/>
      <c r="RC267" t="inlineStr">
        <is>
          <t>TIPs</t>
        </is>
      </c>
      <c r="RD267" s="41" t="n">
        <v>0</v>
      </c>
      <c r="RE267" s="61">
        <f>'ETF MTD'!$DU$28/'ETF MTD'!$DU$3-1</f>
        <v/>
      </c>
      <c r="RF267" s="61">
        <f>RD267*RE267</f>
        <v/>
      </c>
      <c r="RG267" s="33" t="n"/>
      <c r="RH267" t="inlineStr">
        <is>
          <t>TIPs</t>
        </is>
      </c>
      <c r="RI267" s="41" t="n">
        <v>0</v>
      </c>
      <c r="RJ267" s="61">
        <f>'ETF MTD'!$DU$28/'ETF MTD'!$DU$3-1</f>
        <v/>
      </c>
      <c r="RK267" s="61">
        <f>RI267*RJ267</f>
        <v/>
      </c>
      <c r="RL267" s="33" t="n"/>
      <c r="RM267" s="208" t="n">
        <v>0</v>
      </c>
      <c r="RN267" s="261">
        <f>RM267*0.5</f>
        <v/>
      </c>
    </row>
    <row r="268">
      <c r="U268" s="33" t="n"/>
      <c r="V268" s="33" t="n"/>
      <c r="W268" s="33" t="n"/>
      <c r="X268" s="33" t="n"/>
      <c r="Y268" s="33" t="n"/>
      <c r="Z268" s="33" t="n"/>
      <c r="AA268" s="33" t="n"/>
      <c r="AB268" s="33" t="n"/>
      <c r="AC268" s="33" t="n"/>
      <c r="AD268" s="33" t="n"/>
      <c r="AE268" s="33" t="n"/>
      <c r="AF268" s="33" t="n"/>
      <c r="AG268" s="33" t="n"/>
      <c r="AH268" s="33" t="n"/>
      <c r="AI268" s="33" t="n"/>
      <c r="AJ268" s="33" t="n"/>
      <c r="AK268" s="33" t="n"/>
      <c r="AL268" s="33" t="n"/>
      <c r="AM268" s="33" t="n"/>
      <c r="AN268" s="33" t="n"/>
      <c r="AO268" s="33" t="n"/>
      <c r="AP268" s="33" t="n"/>
      <c r="AQ268" s="33" t="n"/>
      <c r="AR268" s="33" t="n"/>
      <c r="AS268" s="33" t="n"/>
      <c r="AT268" s="33" t="n"/>
      <c r="AU268" s="33" t="n"/>
      <c r="AV268" s="33" t="n"/>
      <c r="AW268" s="33" t="n"/>
      <c r="AX268" s="33" t="n"/>
      <c r="AY268" s="33" t="n"/>
      <c r="AZ268" s="33" t="n"/>
      <c r="BA268" s="33" t="n"/>
      <c r="BB268" s="33" t="n"/>
      <c r="BC268" s="33" t="n"/>
      <c r="BD268" s="33" t="n"/>
      <c r="BE268" s="33" t="n"/>
      <c r="BF268" s="33" t="n"/>
      <c r="BG268" s="33" t="n"/>
      <c r="BH268" s="33" t="n"/>
      <c r="BI268" s="33" t="n"/>
      <c r="BJ268" s="33" t="n"/>
      <c r="BK268" s="33" t="n"/>
      <c r="BL268" s="33" t="n"/>
      <c r="BM268" s="33" t="n"/>
      <c r="BN268" s="33" t="inlineStr">
        <is>
          <t>EQCHX</t>
        </is>
      </c>
      <c r="BO268" s="49" t="n">
        <v>0.1</v>
      </c>
      <c r="BP268" s="61">
        <f>'ETF MTD'!$WA$28/'ETF MTD'!$WA$3-1</f>
        <v/>
      </c>
      <c r="BQ268" s="61">
        <f>BO268*BP268</f>
        <v/>
      </c>
      <c r="BR268" s="61" t="n"/>
      <c r="BS268" s="33" t="inlineStr">
        <is>
          <t>EQCHX</t>
        </is>
      </c>
      <c r="BT268" s="49" t="n">
        <v>0.1</v>
      </c>
      <c r="BU268" s="61">
        <f>'ETF MTD'!$WA$28/'ETF MTD'!$WA$3-1</f>
        <v/>
      </c>
      <c r="BV268" s="61">
        <f>BT268*BU268</f>
        <v/>
      </c>
      <c r="BW268" s="61" t="n"/>
      <c r="BX268" s="33" t="inlineStr">
        <is>
          <t>EQCHX</t>
        </is>
      </c>
      <c r="BY268" s="49" t="n">
        <v>0.1</v>
      </c>
      <c r="BZ268" s="61">
        <f>'ETF MTD'!$WA$28/'ETF MTD'!$WA$3-1</f>
        <v/>
      </c>
      <c r="CA268" s="61">
        <f>BY268*BZ268</f>
        <v/>
      </c>
      <c r="CB268" s="61" t="n"/>
      <c r="CC268" s="33" t="inlineStr">
        <is>
          <t>EQCHX</t>
        </is>
      </c>
      <c r="CD268" s="49" t="n">
        <v>0.1</v>
      </c>
      <c r="CE268" s="61">
        <f>'ETF MTD'!$WA$28/'ETF MTD'!$WA$3-1</f>
        <v/>
      </c>
      <c r="CF268" s="61">
        <f>CD268*CE268</f>
        <v/>
      </c>
      <c r="CG268" s="61" t="n"/>
      <c r="CH268" s="33" t="inlineStr">
        <is>
          <t>EQCHX</t>
        </is>
      </c>
      <c r="CI268" s="49" t="n">
        <v>0.1</v>
      </c>
      <c r="CJ268" s="61">
        <f>'ETF MTD'!$WA$28/'ETF MTD'!$WA$3-1</f>
        <v/>
      </c>
      <c r="CK268" s="61">
        <f>CI268*CJ268</f>
        <v/>
      </c>
      <c r="CL268" s="61" t="n"/>
      <c r="CM268" s="33" t="inlineStr">
        <is>
          <t>EQCHX</t>
        </is>
      </c>
      <c r="CN268" s="49" t="n">
        <v>0.1</v>
      </c>
      <c r="CO268" s="61">
        <f>'ETF MTD'!$WA$28/'ETF MTD'!$WA$3-1</f>
        <v/>
      </c>
      <c r="CP268" s="61">
        <f>CN268*CO268</f>
        <v/>
      </c>
      <c r="CQ268" s="61" t="n"/>
      <c r="CR268" s="33" t="inlineStr">
        <is>
          <t>EQCHX</t>
        </is>
      </c>
      <c r="CS268" s="49" t="n">
        <v>0.1</v>
      </c>
      <c r="CT268" s="61">
        <f>'ETF MTD'!$WA$28/'ETF MTD'!$WA$3-1</f>
        <v/>
      </c>
      <c r="CU268" s="61">
        <f>CS268*CT268</f>
        <v/>
      </c>
      <c r="CV268" s="61" t="n"/>
      <c r="CW268" s="33" t="inlineStr">
        <is>
          <t>EQCHX</t>
        </is>
      </c>
      <c r="CX268" s="49" t="n">
        <v>0.1</v>
      </c>
      <c r="CY268" s="61">
        <f>'ETF MTD'!$WA$28/'ETF MTD'!$WA$3-1</f>
        <v/>
      </c>
      <c r="CZ268" s="61">
        <f>CX268*CY268</f>
        <v/>
      </c>
      <c r="DA268" s="61" t="n"/>
      <c r="DB268" s="33" t="inlineStr">
        <is>
          <t>EQCHX</t>
        </is>
      </c>
      <c r="DC268" s="49" t="n">
        <v>0.1</v>
      </c>
      <c r="DD268" s="61">
        <f>'ETF MTD'!$WA$28/'ETF MTD'!$WA$3-1</f>
        <v/>
      </c>
      <c r="DE268" s="61">
        <f>DC268*DD268</f>
        <v/>
      </c>
      <c r="DF268" s="61" t="n"/>
      <c r="DG268" s="33" t="inlineStr">
        <is>
          <t>EQCHX</t>
        </is>
      </c>
      <c r="DH268" s="49" t="n">
        <v>0.1</v>
      </c>
      <c r="DI268" s="61">
        <f>'ETF MTD'!$WA$28/'ETF MTD'!$WA$3-1</f>
        <v/>
      </c>
      <c r="DJ268" s="61">
        <f>DH268*DI268</f>
        <v/>
      </c>
      <c r="DK268" s="61" t="n"/>
      <c r="DL268" s="33" t="inlineStr">
        <is>
          <t>EQCHX</t>
        </is>
      </c>
      <c r="DM268" s="49" t="n">
        <v>0.1</v>
      </c>
      <c r="DN268" s="61">
        <f>'ETF MTD'!$WA$28/'ETF MTD'!$WA$3-1</f>
        <v/>
      </c>
      <c r="DO268" s="61">
        <f>DM268*DN268</f>
        <v/>
      </c>
      <c r="DP268" s="61" t="n"/>
      <c r="DQ268" s="33" t="inlineStr">
        <is>
          <t>EQCHX</t>
        </is>
      </c>
      <c r="DR268" s="49" t="n">
        <v>0.1</v>
      </c>
      <c r="DS268" s="61">
        <f>'ETF MTD'!$WA$28/'ETF MTD'!$WA$3-1</f>
        <v/>
      </c>
      <c r="DT268" s="61">
        <f>DR268*DS268</f>
        <v/>
      </c>
      <c r="DU268" s="61" t="n"/>
      <c r="DV268" s="33" t="inlineStr">
        <is>
          <t>EQCHX</t>
        </is>
      </c>
      <c r="DW268" s="49" t="n">
        <v>0.1</v>
      </c>
      <c r="DX268" s="61">
        <f>'ETF MTD'!$WA$28/'ETF MTD'!$WA$3-1</f>
        <v/>
      </c>
      <c r="DY268" s="61">
        <f>DW268*DX268</f>
        <v/>
      </c>
      <c r="DZ268" s="61" t="n"/>
      <c r="EA268" s="33" t="inlineStr">
        <is>
          <t>EQCHX</t>
        </is>
      </c>
      <c r="EB268" s="49" t="n">
        <v>0.1</v>
      </c>
      <c r="EC268" s="61">
        <f>'ETF MTD'!$WA$28/'ETF MTD'!$WA$3-1</f>
        <v/>
      </c>
      <c r="ED268" s="61">
        <f>EB268*EC268</f>
        <v/>
      </c>
      <c r="EE268" s="61" t="n"/>
      <c r="EF268" s="33" t="inlineStr">
        <is>
          <t>EQCHX</t>
        </is>
      </c>
      <c r="EG268" s="49" t="n">
        <v>0.1</v>
      </c>
      <c r="EH268" s="61">
        <f>'ETF MTD'!$WA$28/'ETF MTD'!$WA$3-1</f>
        <v/>
      </c>
      <c r="EI268" s="61">
        <f>EG268*EH268</f>
        <v/>
      </c>
      <c r="EJ268" s="61" t="n"/>
      <c r="EK268" s="33" t="inlineStr">
        <is>
          <t>EQCHX</t>
        </is>
      </c>
      <c r="EL268" s="49" t="n">
        <v>0.1</v>
      </c>
      <c r="EM268" s="61">
        <f>'ETF MTD'!$WA$28/'ETF MTD'!$WA$3-1</f>
        <v/>
      </c>
      <c r="EN268" s="61">
        <f>EL268*EM268</f>
        <v/>
      </c>
      <c r="EO268" s="61" t="n"/>
      <c r="EP268" s="33" t="inlineStr">
        <is>
          <t>EQCHX</t>
        </is>
      </c>
      <c r="EQ268" s="49" t="n">
        <v>0.1</v>
      </c>
      <c r="ER268" s="61">
        <f>'ETF MTD'!$WA$28/'ETF MTD'!$WA$3-1</f>
        <v/>
      </c>
      <c r="ES268" s="61">
        <f>EQ268*ER268</f>
        <v/>
      </c>
      <c r="ET268" s="61" t="n"/>
      <c r="EU268" s="33" t="inlineStr">
        <is>
          <t>EQCHX</t>
        </is>
      </c>
      <c r="EV268" s="49" t="n">
        <v>0.1</v>
      </c>
      <c r="EW268" s="61">
        <f>'ETF MTD'!$WA$28/'ETF MTD'!$WA$3-1</f>
        <v/>
      </c>
      <c r="EX268" s="61">
        <f>EV268*EW268</f>
        <v/>
      </c>
      <c r="EY268" s="61" t="n"/>
      <c r="EZ268" s="33" t="inlineStr">
        <is>
          <t>EQCHX</t>
        </is>
      </c>
      <c r="FA268" s="49" t="n">
        <v>0.1</v>
      </c>
      <c r="FB268" s="61">
        <f>'ETF MTD'!$WA$28/'ETF MTD'!$WA$3-1</f>
        <v/>
      </c>
      <c r="FC268" s="61">
        <f>FA268*FB268</f>
        <v/>
      </c>
      <c r="FD268" s="61" t="n"/>
      <c r="FE268" s="33" t="inlineStr">
        <is>
          <t>EQCHX</t>
        </is>
      </c>
      <c r="FF268" s="49" t="n">
        <v>0.1</v>
      </c>
      <c r="FG268" s="61">
        <f>'ETF MTD'!$WA$28/'ETF MTD'!$WA$3-1</f>
        <v/>
      </c>
      <c r="FH268" s="61">
        <f>FF268*FG268</f>
        <v/>
      </c>
      <c r="FI268" s="61" t="n"/>
      <c r="FJ268" s="33" t="inlineStr">
        <is>
          <t>EQCHX</t>
        </is>
      </c>
      <c r="FK268" s="49" t="n">
        <v>0.1</v>
      </c>
      <c r="FL268" s="61">
        <f>'ETF MTD'!$WA$28/'ETF MTD'!$WA$3-1</f>
        <v/>
      </c>
      <c r="FM268" s="61">
        <f>FK268*FL268</f>
        <v/>
      </c>
      <c r="FN268" s="61" t="n"/>
      <c r="FO268" s="33" t="inlineStr">
        <is>
          <t>EQCHX</t>
        </is>
      </c>
      <c r="FP268" s="49" t="n">
        <v>0.1</v>
      </c>
      <c r="FQ268" s="61">
        <f>'ETF MTD'!$WA$28/'ETF MTD'!$WA$3-1</f>
        <v/>
      </c>
      <c r="FR268" s="61">
        <f>FP268*FQ268</f>
        <v/>
      </c>
      <c r="FS268" s="61" t="n"/>
      <c r="FT268" s="33" t="inlineStr">
        <is>
          <t>EQCHX</t>
        </is>
      </c>
      <c r="FU268" s="49" t="n">
        <v>0.1</v>
      </c>
      <c r="FV268" s="61">
        <f>'ETF MTD'!$WA$28/'ETF MTD'!$WA$3-1</f>
        <v/>
      </c>
      <c r="FW268" s="61">
        <f>FU268*FV268</f>
        <v/>
      </c>
      <c r="FX268" s="61" t="n"/>
      <c r="FY268" s="33" t="inlineStr">
        <is>
          <t>EQCHX</t>
        </is>
      </c>
      <c r="FZ268" s="41" t="n">
        <v>0.1</v>
      </c>
      <c r="GA268" s="61">
        <f>'ETF MTD'!$WA$28/'ETF MTD'!$WA$3-1</f>
        <v/>
      </c>
      <c r="GB268" s="61">
        <f>FZ268*GA268</f>
        <v/>
      </c>
      <c r="GC268" s="61" t="n"/>
      <c r="GD268" s="33" t="inlineStr">
        <is>
          <t>EQCHX</t>
        </is>
      </c>
      <c r="GE268" s="41" t="n">
        <v>0.1</v>
      </c>
      <c r="GF268" s="61">
        <f>'ETF MTD'!$WA$28/'ETF MTD'!$WA$3-1</f>
        <v/>
      </c>
      <c r="GG268" s="61">
        <f>GE268*GF268</f>
        <v/>
      </c>
      <c r="GH268" s="61" t="n"/>
      <c r="GI268" s="33" t="inlineStr">
        <is>
          <t>EQCHX</t>
        </is>
      </c>
      <c r="GJ268" s="41" t="n">
        <v>0.1</v>
      </c>
      <c r="GK268" s="61">
        <f>'ETF MTD'!$WA$28/'ETF MTD'!$WA$3-1</f>
        <v/>
      </c>
      <c r="GL268" s="61">
        <f>GJ268*GK268</f>
        <v/>
      </c>
      <c r="GM268" s="61" t="n"/>
      <c r="GN268" s="33" t="inlineStr">
        <is>
          <t>EQCHX</t>
        </is>
      </c>
      <c r="GO268" s="41" t="n">
        <v>0.1</v>
      </c>
      <c r="GP268" s="61">
        <f>'ETF MTD'!$WA$28/'ETF MTD'!$WA$3-1</f>
        <v/>
      </c>
      <c r="GQ268" s="61">
        <f>GO268*GP268</f>
        <v/>
      </c>
      <c r="GR268" s="61" t="n"/>
      <c r="GS268" s="33" t="inlineStr">
        <is>
          <t>EQCHX</t>
        </is>
      </c>
      <c r="GT268" s="41" t="n">
        <v>0.1</v>
      </c>
      <c r="GU268" s="61">
        <f>'ETF MTD'!$WA$28/'ETF MTD'!$WA$3-1</f>
        <v/>
      </c>
      <c r="GV268" s="61">
        <f>GT268*GU268</f>
        <v/>
      </c>
      <c r="GW268" s="61" t="n"/>
      <c r="GX268" s="33" t="inlineStr">
        <is>
          <t>EQCHX</t>
        </is>
      </c>
      <c r="GY268" s="41" t="n">
        <v>0.1</v>
      </c>
      <c r="GZ268" s="61">
        <f>'ETF MTD'!$WA$28/'ETF MTD'!$WA$3-1</f>
        <v/>
      </c>
      <c r="HA268" s="61">
        <f>GY268*GZ268</f>
        <v/>
      </c>
      <c r="HB268" s="61" t="n"/>
      <c r="HC268" s="33" t="inlineStr">
        <is>
          <t>EQCHX</t>
        </is>
      </c>
      <c r="HD268" s="41" t="n">
        <v>0.1</v>
      </c>
      <c r="HE268" s="61">
        <f>'ETF MTD'!$WA$28/'ETF MTD'!$WA$3-1</f>
        <v/>
      </c>
      <c r="HF268" s="61">
        <f>HD268*HE268</f>
        <v/>
      </c>
      <c r="HG268" s="61" t="n"/>
      <c r="HH268" s="33" t="inlineStr">
        <is>
          <t>EQCHX</t>
        </is>
      </c>
      <c r="HI268" s="41" t="n">
        <v>0.1</v>
      </c>
      <c r="HJ268" s="61">
        <f>'ETF MTD'!$WA$28/'ETF MTD'!$WA$3-1</f>
        <v/>
      </c>
      <c r="HK268" s="61">
        <f>HI268*HJ268</f>
        <v/>
      </c>
      <c r="HL268" s="61" t="n"/>
      <c r="HM268" s="33" t="inlineStr">
        <is>
          <t>EQCHX</t>
        </is>
      </c>
      <c r="HN268" s="41" t="n">
        <v>0.1</v>
      </c>
      <c r="HO268" s="61">
        <f>'ETF MTD'!$WA$28/'ETF MTD'!$WA$3-1</f>
        <v/>
      </c>
      <c r="HP268" s="61">
        <f>HN268*HO268</f>
        <v/>
      </c>
      <c r="HQ268" s="61" t="n"/>
      <c r="HR268" s="33" t="inlineStr">
        <is>
          <t>IAU</t>
        </is>
      </c>
      <c r="HS268" s="41" t="n">
        <v>0.1</v>
      </c>
      <c r="HT268" s="61">
        <f>'ETF MTD'!$IK$28/'ETF MTD'!$IK$3-1</f>
        <v/>
      </c>
      <c r="HU268" s="61">
        <f>HS268*HT268</f>
        <v/>
      </c>
      <c r="HV268" s="61" t="n"/>
      <c r="HW268" s="33" t="inlineStr">
        <is>
          <t>IAU</t>
        </is>
      </c>
      <c r="HX268" s="41" t="n">
        <v>0.1</v>
      </c>
      <c r="HY268" s="61">
        <f>'ETF MTD'!$IK$28/'ETF MTD'!$IK$3-1</f>
        <v/>
      </c>
      <c r="HZ268" s="61">
        <f>HX268*HY268</f>
        <v/>
      </c>
      <c r="IA268" s="61" t="n"/>
      <c r="IB268" s="33" t="inlineStr">
        <is>
          <t>IAU</t>
        </is>
      </c>
      <c r="IC268" s="41" t="n">
        <v>0.075</v>
      </c>
      <c r="ID268" s="61">
        <f>'ETF MTD'!$IK$28/'ETF MTD'!$IK$3-1</f>
        <v/>
      </c>
      <c r="IE268" s="61">
        <f>IC268*ID268</f>
        <v/>
      </c>
      <c r="IF268" s="61" t="n"/>
      <c r="IG268" s="33" t="inlineStr">
        <is>
          <t>IAU</t>
        </is>
      </c>
      <c r="IH268" s="41" t="n">
        <v>0.08</v>
      </c>
      <c r="II268" s="61">
        <f>'ETF MTD'!$IK$28/'ETF MTD'!$IK$3-1</f>
        <v/>
      </c>
      <c r="IJ268" s="61">
        <f>IH268*II268</f>
        <v/>
      </c>
      <c r="IK268" s="61" t="n"/>
      <c r="IL268" s="33" t="inlineStr">
        <is>
          <t>IAU</t>
        </is>
      </c>
      <c r="IM268" s="41" t="n">
        <v>0.06</v>
      </c>
      <c r="IN268" s="61">
        <f>'ETF MTD'!$IK$28/'ETF MTD'!$IK$3-1</f>
        <v/>
      </c>
      <c r="IO268" s="61">
        <f>IM268*IN268</f>
        <v/>
      </c>
      <c r="IP268" s="61" t="n"/>
      <c r="IQ268" s="33" t="inlineStr">
        <is>
          <t>IAU</t>
        </is>
      </c>
      <c r="IR268" s="41" t="n">
        <v>0.06</v>
      </c>
      <c r="IS268" s="61">
        <f>'ETF MTD'!$IK$28/'ETF MTD'!$IK$3-1</f>
        <v/>
      </c>
      <c r="IT268" s="61">
        <f>IR268*IS268</f>
        <v/>
      </c>
      <c r="IU268" s="61" t="n"/>
      <c r="IV268" s="33" t="inlineStr">
        <is>
          <t>IAU</t>
        </is>
      </c>
      <c r="IW268" s="41" t="n">
        <v>0.04</v>
      </c>
      <c r="IX268" s="61">
        <f>'ETF MTD'!$IK$28/'ETF MTD'!$IK$3-1</f>
        <v/>
      </c>
      <c r="IY268" s="61">
        <f>IW268*IX268</f>
        <v/>
      </c>
      <c r="IZ268" s="61" t="n"/>
      <c r="JA268" s="33" t="inlineStr">
        <is>
          <t>IAU</t>
        </is>
      </c>
      <c r="JB268" s="41" t="n">
        <v>0.04</v>
      </c>
      <c r="JC268" s="61">
        <f>'ETF MTD'!$IK$28/'ETF MTD'!$IK$3-1</f>
        <v/>
      </c>
      <c r="JD268" s="61">
        <f>JB268*JC268</f>
        <v/>
      </c>
      <c r="JE268" s="61" t="n"/>
      <c r="JF268" s="33" t="inlineStr">
        <is>
          <t>IAU</t>
        </is>
      </c>
      <c r="JG268" s="41" t="n">
        <v>0.08</v>
      </c>
      <c r="JH268" s="61">
        <f>'ETF MTD'!$IK$28/'ETF MTD'!$IK$3-1</f>
        <v/>
      </c>
      <c r="JI268" s="61">
        <f>JG268*JH268</f>
        <v/>
      </c>
      <c r="JJ268" s="61" t="n"/>
      <c r="JK268" s="33" t="inlineStr">
        <is>
          <t>IAU</t>
        </is>
      </c>
      <c r="JL268" s="41" t="n">
        <v>0.06</v>
      </c>
      <c r="JM268" s="61">
        <f>'ETF MTD'!$IK$28/'ETF MTD'!$IK$3-1</f>
        <v/>
      </c>
      <c r="JN268" s="61">
        <f>JL268*JM268</f>
        <v/>
      </c>
      <c r="JO268" s="61" t="n"/>
      <c r="JP268" s="33" t="inlineStr">
        <is>
          <t>IAU</t>
        </is>
      </c>
      <c r="JQ268" s="41" t="n">
        <v>0.04</v>
      </c>
      <c r="JR268" s="61">
        <f>'ETF MTD'!$IK$28/'ETF MTD'!$IK$3-1</f>
        <v/>
      </c>
      <c r="JS268" s="61">
        <f>JQ268*JR268</f>
        <v/>
      </c>
      <c r="JT268" s="61" t="n"/>
      <c r="JU268" s="33" t="inlineStr">
        <is>
          <t>IAU</t>
        </is>
      </c>
      <c r="JV268" s="41" t="n">
        <v>0.04</v>
      </c>
      <c r="JW268" s="61">
        <f>'ETF MTD'!$IK$28/'ETF MTD'!$IK$3-1</f>
        <v/>
      </c>
      <c r="JX268" s="61">
        <f>JV268*JW268</f>
        <v/>
      </c>
      <c r="JY268" s="61" t="n"/>
      <c r="JZ268" t="inlineStr">
        <is>
          <t>Gold</t>
        </is>
      </c>
      <c r="KA268" s="41" t="n">
        <v>0.04</v>
      </c>
      <c r="KB268" s="61">
        <f>'ETF MTD'!$IK$28/'ETF MTD'!$IK$3-1</f>
        <v/>
      </c>
      <c r="KC268" s="61">
        <f>KA268*KB268</f>
        <v/>
      </c>
      <c r="KD268" s="61" t="n"/>
      <c r="KE268" t="inlineStr">
        <is>
          <t>Gold</t>
        </is>
      </c>
      <c r="KF268" s="41" t="n">
        <v>0.04</v>
      </c>
      <c r="KG268" s="61">
        <f>'ETF MTD'!$IK$28/'ETF MTD'!$IK$3-1</f>
        <v/>
      </c>
      <c r="KH268" s="61">
        <f>KF268*KG268</f>
        <v/>
      </c>
      <c r="KI268" s="61" t="n"/>
      <c r="KJ268" t="inlineStr">
        <is>
          <t>Gold</t>
        </is>
      </c>
      <c r="KK268" s="41" t="n">
        <v>0.04</v>
      </c>
      <c r="KL268" s="61">
        <f>'ETF MTD'!$IK$28/'ETF MTD'!$IK$3-1</f>
        <v/>
      </c>
      <c r="KM268" s="61">
        <f>KK268*KL268</f>
        <v/>
      </c>
      <c r="KN268" s="61" t="n"/>
      <c r="KO268" t="inlineStr">
        <is>
          <t>Gold</t>
        </is>
      </c>
      <c r="KP268" s="41" t="n">
        <v>0.04</v>
      </c>
      <c r="KQ268" s="61">
        <f>'ETF MTD'!$IK$28/'ETF MTD'!$IK$3-1</f>
        <v/>
      </c>
      <c r="KR268" s="61">
        <f>KP268*KQ268</f>
        <v/>
      </c>
      <c r="KS268" s="61" t="n"/>
      <c r="KT268" t="inlineStr">
        <is>
          <t>Gold</t>
        </is>
      </c>
      <c r="KU268" s="41" t="n">
        <v>0.06</v>
      </c>
      <c r="KV268" s="61">
        <f>'ETF MTD'!$IK$28/'ETF MTD'!$IK$3-1</f>
        <v/>
      </c>
      <c r="KW268" s="61">
        <f>KU268*KV268</f>
        <v/>
      </c>
      <c r="KX268" s="61" t="n"/>
      <c r="KY268" t="inlineStr">
        <is>
          <t>Gold</t>
        </is>
      </c>
      <c r="KZ268" s="41" t="n">
        <v>0.08</v>
      </c>
      <c r="LA268" s="61">
        <f>'ETF MTD'!$IK$28/'ETF MTD'!$IK$3-1</f>
        <v/>
      </c>
      <c r="LB268" s="61">
        <f>KZ268*LA268</f>
        <v/>
      </c>
      <c r="LC268" s="61" t="n"/>
      <c r="LD268" t="inlineStr">
        <is>
          <t>Gold</t>
        </is>
      </c>
      <c r="LE268" s="41" t="n">
        <v>0.08</v>
      </c>
      <c r="LF268" s="61">
        <f>'ETF MTD'!$IK$28/'ETF MTD'!$IK$3-1</f>
        <v/>
      </c>
      <c r="LG268" s="61">
        <f>LE268*LF268</f>
        <v/>
      </c>
      <c r="LH268" s="61" t="n"/>
      <c r="LI268" t="inlineStr">
        <is>
          <t>Gold</t>
        </is>
      </c>
      <c r="LJ268" s="41" t="n">
        <v>0.08</v>
      </c>
      <c r="LK268" s="61">
        <f>'ETF MTD'!$IK$28/'ETF MTD'!$IK$3-1</f>
        <v/>
      </c>
      <c r="LL268" s="61">
        <f>LJ268*LK268</f>
        <v/>
      </c>
      <c r="LM268" s="61" t="n"/>
      <c r="LN268" t="inlineStr">
        <is>
          <t>Gold</t>
        </is>
      </c>
      <c r="LO268" s="41" t="n">
        <v>0.06</v>
      </c>
      <c r="LP268" s="61">
        <f>'ETF MTD'!$IK$28/'ETF MTD'!$IK$3-1</f>
        <v/>
      </c>
      <c r="LQ268" s="61">
        <f>LO268*LP268</f>
        <v/>
      </c>
      <c r="LR268" s="61" t="n"/>
      <c r="LS268" t="inlineStr">
        <is>
          <t>Gold</t>
        </is>
      </c>
      <c r="LT268" s="41" t="n">
        <v>0.05</v>
      </c>
      <c r="LU268" s="61">
        <f>'ETF MTD'!$IK$28/'ETF MTD'!$IK$3-1</f>
        <v/>
      </c>
      <c r="LV268" s="61">
        <f>LT268*LU268</f>
        <v/>
      </c>
      <c r="LW268" s="61" t="n"/>
      <c r="LX268" t="inlineStr">
        <is>
          <t>Gold</t>
        </is>
      </c>
      <c r="LY268" s="41" t="n">
        <v>0.05</v>
      </c>
      <c r="LZ268" s="61">
        <f>'ETF MTD'!$IK$28/'ETF MTD'!$IK$3-1</f>
        <v/>
      </c>
      <c r="MA268" s="61">
        <f>LY268*LZ268</f>
        <v/>
      </c>
      <c r="MB268" s="61" t="n"/>
      <c r="MC268" t="inlineStr">
        <is>
          <t>Gold</t>
        </is>
      </c>
      <c r="MD268" s="41" t="n">
        <v>0.05</v>
      </c>
      <c r="ME268" s="61">
        <f>'ETF MTD'!$IK$28/'ETF MTD'!$IK$3-1</f>
        <v/>
      </c>
      <c r="MF268" s="61">
        <f>MD268*ME268</f>
        <v/>
      </c>
      <c r="MG268" s="61" t="n"/>
      <c r="MH268" t="inlineStr">
        <is>
          <t>Gold</t>
        </is>
      </c>
      <c r="MI268" s="41" t="n">
        <v>0.05</v>
      </c>
      <c r="MJ268" s="61">
        <f>'ETF MTD'!$IK$28/'ETF MTD'!$IK$3-1</f>
        <v/>
      </c>
      <c r="MK268" s="61">
        <f>MI268*MJ268</f>
        <v/>
      </c>
      <c r="ML268" s="61" t="n"/>
      <c r="MM268" t="inlineStr">
        <is>
          <t>Gold</t>
        </is>
      </c>
      <c r="MN268" s="41" t="n">
        <v>0.05</v>
      </c>
      <c r="MO268" s="61">
        <f>'ETF MTD'!$IK$28/'ETF MTD'!$IK$3-1</f>
        <v/>
      </c>
      <c r="MP268" s="61">
        <f>MN268*MO268</f>
        <v/>
      </c>
      <c r="MQ268" s="33" t="n"/>
      <c r="MR268" t="inlineStr">
        <is>
          <t>Gold</t>
        </is>
      </c>
      <c r="MS268" s="41" t="n">
        <v>0.075</v>
      </c>
      <c r="MT268" s="61">
        <f>'ETF MTD'!$IK$28/'ETF MTD'!$IK$3-1</f>
        <v/>
      </c>
      <c r="MU268" s="61">
        <f>MS268*MT268</f>
        <v/>
      </c>
      <c r="MV268" s="61" t="n"/>
      <c r="MW268" t="inlineStr">
        <is>
          <t>Gold</t>
        </is>
      </c>
      <c r="MX268" s="129" t="n">
        <v>0.075</v>
      </c>
      <c r="MY268" s="61">
        <f>'ETF MTD'!$IK$28/'ETF MTD'!$IK$3-1</f>
        <v/>
      </c>
      <c r="MZ268" s="61">
        <f>MX268*MY268</f>
        <v/>
      </c>
      <c r="NA268" s="33" t="n"/>
      <c r="NB268" t="inlineStr">
        <is>
          <t>Gold</t>
        </is>
      </c>
      <c r="NC268" s="41" t="n">
        <v>0.08</v>
      </c>
      <c r="ND268" s="61">
        <f>'ETF MTD'!$IK$28/'ETF MTD'!$IK$3-1</f>
        <v/>
      </c>
      <c r="NE268" s="61">
        <f>NC268*ND268</f>
        <v/>
      </c>
      <c r="NF268" s="33" t="n"/>
      <c r="NG268" t="inlineStr">
        <is>
          <t>Gold</t>
        </is>
      </c>
      <c r="NH268" s="41" t="n">
        <v>0.1</v>
      </c>
      <c r="NI268" s="61">
        <f>'ETF MTD'!$IK$28/'ETF MTD'!$IK$3-1</f>
        <v/>
      </c>
      <c r="NJ268" s="61">
        <f>NH268*NI268</f>
        <v/>
      </c>
      <c r="NK268" s="33" t="n"/>
      <c r="NL268" t="inlineStr">
        <is>
          <t>Gold</t>
        </is>
      </c>
      <c r="NM268" s="41" t="n">
        <v>0.1</v>
      </c>
      <c r="NN268" s="61">
        <f>'ETF MTD'!$IK$28/'ETF MTD'!$IK$3-1</f>
        <v/>
      </c>
      <c r="NO268" s="61">
        <f>NM268*NN268</f>
        <v/>
      </c>
      <c r="NP268" s="33" t="n"/>
      <c r="NQ268" t="inlineStr">
        <is>
          <t>Gold</t>
        </is>
      </c>
      <c r="NR268" s="41" t="n">
        <v>0.1</v>
      </c>
      <c r="NS268" s="61">
        <f>'ETF MTD'!$IK$28/'ETF MTD'!$IK$3-1</f>
        <v/>
      </c>
      <c r="NT268" s="61">
        <f>NR268*NS268</f>
        <v/>
      </c>
      <c r="NU268" s="33" t="n"/>
      <c r="NV268" t="inlineStr">
        <is>
          <t>Gold</t>
        </is>
      </c>
      <c r="NW268" s="41" t="n">
        <v>0.1</v>
      </c>
      <c r="NX268" s="61">
        <f>'ETF MTD'!$IK$28/'ETF MTD'!$IK$3-1</f>
        <v/>
      </c>
      <c r="NY268" s="61">
        <f>NW268*NX268</f>
        <v/>
      </c>
      <c r="NZ268" s="33" t="n"/>
      <c r="OA268" t="inlineStr">
        <is>
          <t>Gold</t>
        </is>
      </c>
      <c r="OB268" s="41" t="n">
        <v>0.075</v>
      </c>
      <c r="OC268" s="61">
        <f>'ETF MTD'!$IK$28/'ETF MTD'!$IK$3-1</f>
        <v/>
      </c>
      <c r="OD268" s="61">
        <f>OB268*OC268</f>
        <v/>
      </c>
      <c r="OE268" s="33" t="n"/>
      <c r="OF268" t="inlineStr">
        <is>
          <t>Trend</t>
        </is>
      </c>
      <c r="OG268" s="41" t="n">
        <v>0.1</v>
      </c>
      <c r="OH268" s="61">
        <f>'ETF MTD'!$IK$28/'ETF MTD'!$IK$3-1</f>
        <v/>
      </c>
      <c r="OI268" s="61">
        <f>OG268*OH268</f>
        <v/>
      </c>
      <c r="OJ268" s="33" t="n"/>
      <c r="OK268" t="inlineStr">
        <is>
          <t>Trend</t>
        </is>
      </c>
      <c r="OL268" s="41" t="n">
        <v>0.1</v>
      </c>
      <c r="OM268" s="61">
        <f>'ETF MTD'!$IK$28/'ETF MTD'!$IK$3-1</f>
        <v/>
      </c>
      <c r="ON268" s="61">
        <f>OL268*OM268</f>
        <v/>
      </c>
      <c r="OO268" s="33" t="n"/>
      <c r="OP268" t="inlineStr">
        <is>
          <t>Trend</t>
        </is>
      </c>
      <c r="OQ268" s="41" t="n">
        <v>0.075</v>
      </c>
      <c r="OR268" s="61">
        <f>'ETF MTD'!$IK$28/'ETF MTD'!$IK$3-1</f>
        <v/>
      </c>
      <c r="OS268" s="61">
        <f>OQ268*OR268</f>
        <v/>
      </c>
      <c r="OT268" s="33" t="n"/>
      <c r="OU268" t="inlineStr">
        <is>
          <t>Trend</t>
        </is>
      </c>
      <c r="OV268" s="41" t="n">
        <v>0.1</v>
      </c>
      <c r="OW268" s="61">
        <f>'ETF MTD'!$IK$28/'ETF MTD'!$IK$3-1</f>
        <v/>
      </c>
      <c r="OX268" s="61">
        <f>OV268*OW268</f>
        <v/>
      </c>
      <c r="OY268" s="33" t="n"/>
      <c r="OZ268" t="inlineStr">
        <is>
          <t>Trend</t>
        </is>
      </c>
      <c r="PA268" s="41" t="n">
        <v>0.08</v>
      </c>
      <c r="PB268" s="61">
        <f>'ETF MTD'!$IK$28/'ETF MTD'!$IK$3-1</f>
        <v/>
      </c>
      <c r="PC268" s="61">
        <f>PA268*PB268</f>
        <v/>
      </c>
      <c r="PD268" s="33" t="n"/>
      <c r="PE268" t="inlineStr">
        <is>
          <t>Trend</t>
        </is>
      </c>
      <c r="PF268" s="41" t="n">
        <v>0.08</v>
      </c>
      <c r="PG268" s="61">
        <f>'ETF MTD'!$IK$28/'ETF MTD'!$IK$3-1</f>
        <v/>
      </c>
      <c r="PH268" s="61">
        <f>PF268*PG268</f>
        <v/>
      </c>
      <c r="PI268" s="33" t="n"/>
      <c r="PJ268" t="inlineStr">
        <is>
          <t>Trend</t>
        </is>
      </c>
      <c r="PK268" s="41" t="n">
        <v>0.08</v>
      </c>
      <c r="PL268" s="61">
        <f>'ETF MTD'!$IK$28/'ETF MTD'!$IK$3-1</f>
        <v/>
      </c>
      <c r="PM268" s="61">
        <f>PK268*PL268</f>
        <v/>
      </c>
      <c r="PN268" s="33" t="n"/>
      <c r="PO268" t="inlineStr">
        <is>
          <t>Trend</t>
        </is>
      </c>
      <c r="PP268" s="41" t="n">
        <v>0.08</v>
      </c>
      <c r="PQ268" s="61">
        <f>'ETF MTD'!$IK$28/'ETF MTD'!$IK$3-1</f>
        <v/>
      </c>
      <c r="PR268" s="61">
        <f>PP268*PQ268</f>
        <v/>
      </c>
      <c r="PS268" s="33" t="n"/>
      <c r="PT268" t="inlineStr">
        <is>
          <t>Trend</t>
        </is>
      </c>
      <c r="PU268" s="41" t="n">
        <v>0.08</v>
      </c>
      <c r="PV268" s="61">
        <f>'ETF MTD'!$IK$28/'ETF MTD'!$IK$3-1</f>
        <v/>
      </c>
      <c r="PW268" s="61">
        <f>PU268*PV268</f>
        <v/>
      </c>
      <c r="PX268" s="33" t="n"/>
      <c r="PY268" t="inlineStr">
        <is>
          <t>Trend</t>
        </is>
      </c>
      <c r="PZ268" s="41" t="n">
        <v>0.08</v>
      </c>
      <c r="QA268" s="61">
        <f>'ETF MTD'!$IK$28/'ETF MTD'!$IK$3-1</f>
        <v/>
      </c>
      <c r="QB268" s="61">
        <f>PZ268*QA268</f>
        <v/>
      </c>
      <c r="QC268" s="33" t="n"/>
      <c r="QD268" t="inlineStr">
        <is>
          <t>Trend</t>
        </is>
      </c>
      <c r="QE268" s="41" t="n">
        <v>0.08</v>
      </c>
      <c r="QF268" s="61">
        <f>'ETF MTD'!$IK$28/'ETF MTD'!$IK$3-1</f>
        <v/>
      </c>
      <c r="QG268" s="61">
        <f>QE268*QF268</f>
        <v/>
      </c>
      <c r="QH268" s="61" t="n"/>
      <c r="QI268" t="inlineStr">
        <is>
          <t>Trend</t>
        </is>
      </c>
      <c r="QJ268" s="41" t="n">
        <v>0.08</v>
      </c>
      <c r="QK268" s="61">
        <f>'ETF MTD'!$IK$28/'ETF MTD'!$IK$3-1</f>
        <v/>
      </c>
      <c r="QL268" s="61">
        <f>QJ268*QK268</f>
        <v/>
      </c>
      <c r="QM268" s="33" t="n"/>
      <c r="QN268" t="inlineStr">
        <is>
          <t>Trend</t>
        </is>
      </c>
      <c r="QO268" s="41" t="n">
        <v>0.08</v>
      </c>
      <c r="QP268" s="61">
        <f>'ETF MTD'!$IK$28/'ETF MTD'!$IK$3-1</f>
        <v/>
      </c>
      <c r="QQ268" s="61">
        <f>QO268*QP268</f>
        <v/>
      </c>
      <c r="QR268" s="33" t="n"/>
      <c r="QS268" t="inlineStr">
        <is>
          <t>Trend</t>
        </is>
      </c>
      <c r="QT268" s="41" t="n">
        <v>0.08</v>
      </c>
      <c r="QU268" s="61">
        <f>'ETF MTD'!$IK$28/'ETF MTD'!$IK$3-1</f>
        <v/>
      </c>
      <c r="QV268" s="61">
        <f>QT268*QU268</f>
        <v/>
      </c>
      <c r="QW268" s="33" t="n"/>
      <c r="QX268" t="inlineStr">
        <is>
          <t>Trend</t>
        </is>
      </c>
      <c r="QY268" s="41" t="n">
        <v>0.08</v>
      </c>
      <c r="QZ268" s="61">
        <f>'ETF MTD'!$IK$28/'ETF MTD'!$IK$3-1</f>
        <v/>
      </c>
      <c r="RA268" s="61">
        <f>QY268*QZ268</f>
        <v/>
      </c>
      <c r="RB268" s="33" t="n"/>
      <c r="RC268" t="inlineStr">
        <is>
          <t>Trend</t>
        </is>
      </c>
      <c r="RD268" s="41" t="n">
        <v>0.08</v>
      </c>
      <c r="RE268" s="61">
        <f>'ETF MTD'!$IK$28/'ETF MTD'!$IK$3-1</f>
        <v/>
      </c>
      <c r="RF268" s="61">
        <f>RD268*RE268</f>
        <v/>
      </c>
      <c r="RG268" s="33" t="n"/>
      <c r="RH268" t="inlineStr">
        <is>
          <t>Trend</t>
        </is>
      </c>
      <c r="RI268" s="41" t="n">
        <v>0.08</v>
      </c>
      <c r="RJ268" s="61">
        <f>'ETF MTD'!$IK$28/'ETF MTD'!$IK$3-1</f>
        <v/>
      </c>
      <c r="RK268" s="61">
        <f>RI268*RJ268</f>
        <v/>
      </c>
      <c r="RL268" s="33" t="n"/>
      <c r="RM268" s="208" t="n">
        <v>0.08</v>
      </c>
    </row>
    <row r="269">
      <c r="U269" s="33" t="n"/>
      <c r="V269" s="33" t="n"/>
      <c r="W269" s="33" t="n"/>
      <c r="X269" s="33" t="n"/>
      <c r="Y269" s="33" t="n"/>
      <c r="Z269" s="33" t="n"/>
      <c r="AA269" s="33" t="n"/>
      <c r="AB269" s="33" t="n"/>
      <c r="AC269" s="33" t="n"/>
      <c r="AD269" s="33" t="n"/>
      <c r="AE269" s="33" t="n"/>
      <c r="AF269" s="33" t="n"/>
      <c r="AG269" s="33" t="n"/>
      <c r="AH269" s="33" t="n"/>
      <c r="AI269" s="33" t="n"/>
      <c r="AJ269" s="33" t="n"/>
      <c r="AK269" s="33" t="n"/>
      <c r="AL269" s="33" t="n"/>
      <c r="AM269" s="33" t="n"/>
      <c r="AN269" s="33" t="n"/>
      <c r="AO269" s="33" t="n"/>
      <c r="AP269" s="33" t="n"/>
      <c r="AQ269" s="33" t="n"/>
      <c r="AR269" s="33" t="n"/>
      <c r="AS269" s="33" t="n"/>
      <c r="AT269" s="33" t="n"/>
      <c r="AU269" s="33" t="n"/>
      <c r="AV269" s="33" t="n"/>
      <c r="AW269" s="33" t="n"/>
      <c r="AX269" s="33" t="n"/>
      <c r="AY269" s="33" t="n"/>
      <c r="AZ269" s="33" t="n"/>
      <c r="BA269" s="33" t="n"/>
      <c r="BB269" s="33" t="n"/>
      <c r="BC269" s="33" t="n"/>
      <c r="BD269" s="33" t="n"/>
      <c r="BE269" s="33" t="n"/>
      <c r="BF269" s="33" t="n"/>
      <c r="BG269" s="33" t="n"/>
      <c r="BH269" s="33" t="n"/>
      <c r="BI269" s="33" t="n"/>
      <c r="BJ269" s="33" t="n"/>
      <c r="BK269" s="33" t="n"/>
      <c r="BL269" s="33" t="n"/>
      <c r="BM269" s="33" t="n"/>
      <c r="BN269" s="61" t="inlineStr">
        <is>
          <t>SCHO/SHY</t>
        </is>
      </c>
      <c r="BO269" s="49" t="n">
        <v>0.12</v>
      </c>
      <c r="BP269" s="61">
        <f>'ETF MTD'!$ES$28/'ETF MTD'!$ES$3-1</f>
        <v/>
      </c>
      <c r="BQ269" s="61">
        <f>BO269*BP269</f>
        <v/>
      </c>
      <c r="BR269" s="61" t="n"/>
      <c r="BS269" s="61" t="inlineStr">
        <is>
          <t>SCHO/SHY</t>
        </is>
      </c>
      <c r="BT269" s="49" t="n">
        <v>0.2275</v>
      </c>
      <c r="BU269" s="61">
        <f>'ETF MTD'!$ES$28/'ETF MTD'!$ES$3-1</f>
        <v/>
      </c>
      <c r="BV269" s="61">
        <f>BT269*BU269</f>
        <v/>
      </c>
      <c r="BW269" s="61" t="n"/>
      <c r="BX269" s="61" t="inlineStr">
        <is>
          <t>SCHO/SHY</t>
        </is>
      </c>
      <c r="BY269" s="49" t="n">
        <v>0.1275</v>
      </c>
      <c r="BZ269" s="61">
        <f>'ETF MTD'!$ES$28/'ETF MTD'!$ES$3-1</f>
        <v/>
      </c>
      <c r="CA269" s="61">
        <f>BY269*BZ269</f>
        <v/>
      </c>
      <c r="CB269" s="61" t="n"/>
      <c r="CC269" s="61" t="inlineStr">
        <is>
          <t>SCHO/SHY</t>
        </is>
      </c>
      <c r="CD269" s="49" t="n">
        <v>0.2025</v>
      </c>
      <c r="CE269" s="61">
        <f>'ETF MTD'!$ES$28/'ETF MTD'!$ES$3-1</f>
        <v/>
      </c>
      <c r="CF269" s="61">
        <f>CD269*CE269</f>
        <v/>
      </c>
      <c r="CG269" s="61" t="n"/>
      <c r="CH269" s="61" t="inlineStr">
        <is>
          <t>SCHO/SHY</t>
        </is>
      </c>
      <c r="CI269" s="49" t="n">
        <v>0.24</v>
      </c>
      <c r="CJ269" s="61">
        <f>'ETF MTD'!$ES$28/'ETF MTD'!$ES$3-1</f>
        <v/>
      </c>
      <c r="CK269" s="61">
        <f>CI269*CJ269</f>
        <v/>
      </c>
      <c r="CL269" s="61" t="n"/>
      <c r="CM269" s="61" t="inlineStr">
        <is>
          <t>SCHO/SHY</t>
        </is>
      </c>
      <c r="CN269" s="49" t="n">
        <v>0.3024999999999999</v>
      </c>
      <c r="CO269" s="61">
        <f>'ETF MTD'!$ES$28/'ETF MTD'!$ES$3-1</f>
        <v/>
      </c>
      <c r="CP269" s="61">
        <f>CN269*CO269</f>
        <v/>
      </c>
      <c r="CQ269" s="61" t="n"/>
      <c r="CR269" s="61" t="inlineStr">
        <is>
          <t>SCHO/SHY</t>
        </is>
      </c>
      <c r="CS269" s="49" t="n">
        <v>0.3024999999999999</v>
      </c>
      <c r="CT269" s="61">
        <f>'ETF MTD'!$ES$28/'ETF MTD'!$ES$3-1</f>
        <v/>
      </c>
      <c r="CU269" s="61">
        <f>CS269*CT269</f>
        <v/>
      </c>
      <c r="CV269" s="61" t="n"/>
      <c r="CW269" s="61" t="inlineStr">
        <is>
          <t>SCHO/SHY</t>
        </is>
      </c>
      <c r="CX269" s="49" t="n">
        <v>0.2524999999999999</v>
      </c>
      <c r="CY269" s="61">
        <f>'ETF MTD'!$ES$28/'ETF MTD'!$ES$3-1</f>
        <v/>
      </c>
      <c r="CZ269" s="61">
        <f>CX269*CY269</f>
        <v/>
      </c>
      <c r="DA269" s="61" t="n"/>
      <c r="DB269" s="61" t="inlineStr">
        <is>
          <t>SCHO/SHY</t>
        </is>
      </c>
      <c r="DC269" s="49" t="n">
        <v>0.2075</v>
      </c>
      <c r="DD269" s="61">
        <f>'ETF MTD'!$ES$28/'ETF MTD'!$ES$3-1</f>
        <v/>
      </c>
      <c r="DE269" s="61">
        <f>DC269*DD269</f>
        <v/>
      </c>
      <c r="DF269" s="61" t="n"/>
      <c r="DG269" s="61" t="inlineStr">
        <is>
          <t>SCHO/SHY</t>
        </is>
      </c>
      <c r="DH269" s="49" t="n">
        <v>0.265</v>
      </c>
      <c r="DI269" s="61">
        <f>'ETF MTD'!$ES$28/'ETF MTD'!$ES$3-1</f>
        <v/>
      </c>
      <c r="DJ269" s="61">
        <f>DH269*DI269</f>
        <v/>
      </c>
      <c r="DK269" s="61" t="n"/>
      <c r="DL269" s="61" t="inlineStr">
        <is>
          <t>SCHO/SHY</t>
        </is>
      </c>
      <c r="DM269" s="49" t="n">
        <v>0.1825</v>
      </c>
      <c r="DN269" s="61">
        <f>'ETF MTD'!$ES$28/'ETF MTD'!$ES$3-1</f>
        <v/>
      </c>
      <c r="DO269" s="61">
        <f>DM269*DN269</f>
        <v/>
      </c>
      <c r="DP269" s="61" t="n"/>
      <c r="DQ269" s="61" t="inlineStr">
        <is>
          <t>SCHO/SHY</t>
        </is>
      </c>
      <c r="DR269" s="49" t="n">
        <v>0.2975</v>
      </c>
      <c r="DS269" s="61">
        <f>'ETF MTD'!$ES$28/'ETF MTD'!$ES$3-1</f>
        <v/>
      </c>
      <c r="DT269" s="61">
        <f>DR269*DS269</f>
        <v/>
      </c>
      <c r="DU269" s="61" t="n"/>
      <c r="DV269" s="61" t="inlineStr">
        <is>
          <t>SCHO/SHY</t>
        </is>
      </c>
      <c r="DW269" s="49" t="n">
        <v>0.3899999999999999</v>
      </c>
      <c r="DX269" s="61">
        <f>'ETF MTD'!$ES$28/'ETF MTD'!$ES$3-1</f>
        <v/>
      </c>
      <c r="DY269" s="61">
        <f>DW269*DX269</f>
        <v/>
      </c>
      <c r="DZ269" s="61" t="n"/>
      <c r="EA269" s="61" t="inlineStr">
        <is>
          <t>SCHO/SHY</t>
        </is>
      </c>
      <c r="EB269" s="49" t="n">
        <v>0.4025</v>
      </c>
      <c r="EC269" s="61">
        <f>'ETF MTD'!$ES$28/'ETF MTD'!$ES$3-1</f>
        <v/>
      </c>
      <c r="ED269" s="61">
        <f>EB269*EC269</f>
        <v/>
      </c>
      <c r="EE269" s="61" t="n"/>
      <c r="EF269" s="61" t="inlineStr">
        <is>
          <t>SCHO/SHY</t>
        </is>
      </c>
      <c r="EG269" s="49" t="n">
        <v>0.37</v>
      </c>
      <c r="EH269" s="61">
        <f>'ETF MTD'!$ES$28/'ETF MTD'!$ES$3-1</f>
        <v/>
      </c>
      <c r="EI269" s="61">
        <f>EG269*EH269</f>
        <v/>
      </c>
      <c r="EJ269" s="61" t="n"/>
      <c r="EK269" s="61" t="inlineStr">
        <is>
          <t>SCHO/SHY</t>
        </is>
      </c>
      <c r="EL269" s="49" t="n">
        <v>0.2749999999999999</v>
      </c>
      <c r="EM269" s="61">
        <f>'ETF MTD'!$ES$28/'ETF MTD'!$ES$3-1</f>
        <v/>
      </c>
      <c r="EN269" s="61">
        <f>EL269*EM269</f>
        <v/>
      </c>
      <c r="EO269" s="61" t="n"/>
      <c r="EP269" s="61" t="inlineStr">
        <is>
          <t>SCHO/SHY</t>
        </is>
      </c>
      <c r="EQ269" s="49" t="n">
        <v>0.1375</v>
      </c>
      <c r="ER269" s="61">
        <f>'ETF MTD'!$ES$28/'ETF MTD'!$ES$3-1</f>
        <v/>
      </c>
      <c r="ES269" s="61">
        <f>EQ269*ER269</f>
        <v/>
      </c>
      <c r="ET269" s="61" t="n"/>
      <c r="EU269" s="61" t="inlineStr">
        <is>
          <t>SCHO/SHY</t>
        </is>
      </c>
      <c r="EV269" s="49" t="n">
        <v>0.04999999999999999</v>
      </c>
      <c r="EW269" s="61">
        <f>'ETF MTD'!$ES$28/'ETF MTD'!$ES$3-1</f>
        <v/>
      </c>
      <c r="EX269" s="61">
        <f>EV269*EW269</f>
        <v/>
      </c>
      <c r="EY269" s="61" t="n"/>
      <c r="EZ269" s="61" t="inlineStr">
        <is>
          <t>SCHO/SHY</t>
        </is>
      </c>
      <c r="FA269" s="49" t="n">
        <v>0.02499999999999997</v>
      </c>
      <c r="FB269" s="61">
        <f>'ETF MTD'!$ES$28/'ETF MTD'!$ES$3-1</f>
        <v/>
      </c>
      <c r="FC269" s="61">
        <f>FA269*FB269</f>
        <v/>
      </c>
      <c r="FD269" s="61" t="n"/>
      <c r="FE269" s="61" t="inlineStr">
        <is>
          <t>SCHO/SHY</t>
        </is>
      </c>
      <c r="FF269" s="49" t="n">
        <v>0.08749999999999991</v>
      </c>
      <c r="FG269" s="61">
        <f>'ETF MTD'!$ES$28/'ETF MTD'!$ES$3-1</f>
        <v/>
      </c>
      <c r="FH269" s="61">
        <f>FF269*FG269</f>
        <v/>
      </c>
      <c r="FI269" s="61" t="n"/>
      <c r="FJ269" s="61" t="inlineStr">
        <is>
          <t>SCHO/SHY</t>
        </is>
      </c>
      <c r="FK269" s="49" t="n">
        <v>0.02499999999999997</v>
      </c>
      <c r="FL269" s="61">
        <f>'ETF MTD'!$ES$28/'ETF MTD'!$ES$3-1</f>
        <v/>
      </c>
      <c r="FM269" s="61">
        <f>FK269*FL269</f>
        <v/>
      </c>
      <c r="FN269" s="61" t="n"/>
      <c r="FO269" s="61" t="inlineStr">
        <is>
          <t>SCHO/SHY</t>
        </is>
      </c>
      <c r="FP269" s="49" t="n">
        <v>0</v>
      </c>
      <c r="FQ269" s="61">
        <f>'ETF MTD'!$ES$28/'ETF MTD'!$ES$3-1</f>
        <v/>
      </c>
      <c r="FR269" s="61">
        <f>FP269*FQ269</f>
        <v/>
      </c>
      <c r="FS269" s="61" t="n"/>
      <c r="FT269" s="61" t="inlineStr">
        <is>
          <t>SCHO/SHY</t>
        </is>
      </c>
      <c r="FU269" s="49" t="n">
        <v>0.09999999999999992</v>
      </c>
      <c r="FV269" s="61">
        <f>'ETF MTD'!$ES$28/'ETF MTD'!$ES$3-1</f>
        <v/>
      </c>
      <c r="FW269" s="61">
        <f>FU269*FV269</f>
        <v/>
      </c>
      <c r="FX269" s="61" t="n"/>
      <c r="FY269" s="61" t="inlineStr">
        <is>
          <t>SCHO/SHY</t>
        </is>
      </c>
      <c r="FZ269" s="41" t="n">
        <v>0.03749999999999992</v>
      </c>
      <c r="GA269" s="61">
        <f>'ETF MTD'!$ES$28/'ETF MTD'!$ES$3-1</f>
        <v/>
      </c>
      <c r="GB269" s="61">
        <f>FZ269*GA269</f>
        <v/>
      </c>
      <c r="GC269" s="61" t="n"/>
      <c r="GD269" s="61" t="inlineStr">
        <is>
          <t>SCHO/SHY</t>
        </is>
      </c>
      <c r="GE269" s="41" t="n">
        <v>0.01249999999999996</v>
      </c>
      <c r="GF269" s="61">
        <f>'ETF MTD'!$ES$28/'ETF MTD'!$ES$3-1</f>
        <v/>
      </c>
      <c r="GG269" s="61">
        <f>GE269*GF269</f>
        <v/>
      </c>
      <c r="GH269" s="61" t="n"/>
      <c r="GI269" s="61" t="inlineStr">
        <is>
          <t>SCHO/SHY</t>
        </is>
      </c>
      <c r="GJ269" s="41" t="n">
        <v>0.02499999999999997</v>
      </c>
      <c r="GK269" s="61">
        <f>'ETF MTD'!$ES$28/'ETF MTD'!$ES$3-1</f>
        <v/>
      </c>
      <c r="GL269" s="61">
        <f>GJ269*GK269</f>
        <v/>
      </c>
      <c r="GM269" s="61" t="n"/>
      <c r="GN269" s="61" t="inlineStr">
        <is>
          <t>SCHO/SHY</t>
        </is>
      </c>
      <c r="GO269" s="41" t="n">
        <v>0.1075</v>
      </c>
      <c r="GP269" s="61">
        <f>'ETF MTD'!$ES$28/'ETF MTD'!$ES$3-1</f>
        <v/>
      </c>
      <c r="GQ269" s="61">
        <f>GO269*GP269</f>
        <v/>
      </c>
      <c r="GR269" s="61" t="n"/>
      <c r="GS269" s="61" t="inlineStr">
        <is>
          <t>SCHO/SHY</t>
        </is>
      </c>
      <c r="GT269" s="41" t="n">
        <v>0</v>
      </c>
      <c r="GU269" s="61">
        <f>'ETF MTD'!$ES$28/'ETF MTD'!$ES$3-1</f>
        <v/>
      </c>
      <c r="GV269" s="61">
        <f>GT269*GU269</f>
        <v/>
      </c>
      <c r="GW269" s="61" t="n"/>
      <c r="GX269" s="61" t="inlineStr">
        <is>
          <t>SCHO/SHY</t>
        </is>
      </c>
      <c r="GY269" s="41" t="n">
        <v>0.143</v>
      </c>
      <c r="GZ269" s="61">
        <f>'ETF MTD'!$ES$28/'ETF MTD'!$ES$3-1</f>
        <v/>
      </c>
      <c r="HA269" s="61">
        <f>GY269*GZ269</f>
        <v/>
      </c>
      <c r="HB269" s="61" t="n"/>
      <c r="HC269" s="61" t="inlineStr">
        <is>
          <t>SCHO/SHY</t>
        </is>
      </c>
      <c r="HD269" s="41" t="n">
        <v>0.355</v>
      </c>
      <c r="HE269" s="61">
        <f>'ETF MTD'!$ES$28/'ETF MTD'!$ES$3-1</f>
        <v/>
      </c>
      <c r="HF269" s="61">
        <f>HD269*HE269</f>
        <v/>
      </c>
      <c r="HG269" s="61" t="n"/>
      <c r="HH269" s="61" t="inlineStr">
        <is>
          <t>SCHO/SHY</t>
        </is>
      </c>
      <c r="HI269" s="41" t="n">
        <v>0.305</v>
      </c>
      <c r="HJ269" s="61">
        <f>'ETF MTD'!$ES$28/'ETF MTD'!$ES$3-1</f>
        <v/>
      </c>
      <c r="HK269" s="61">
        <f>HI269*HJ269</f>
        <v/>
      </c>
      <c r="HL269" s="61" t="n"/>
      <c r="HM269" s="61" t="inlineStr">
        <is>
          <t>SCHO/SHY</t>
        </is>
      </c>
      <c r="HN269" s="41" t="n">
        <v>0.1</v>
      </c>
      <c r="HO269" s="61">
        <f>'ETF MTD'!$ES$28/'ETF MTD'!$ES$3-1</f>
        <v/>
      </c>
      <c r="HP269" s="61">
        <f>HN269*HO269</f>
        <v/>
      </c>
      <c r="HQ269" s="61" t="n"/>
      <c r="HR269" s="61" t="inlineStr">
        <is>
          <t>SCHO/SHY</t>
        </is>
      </c>
      <c r="HS269" s="41" t="n">
        <v>0.075</v>
      </c>
      <c r="HT269" s="61">
        <f>'ETF MTD'!$ES$28/'ETF MTD'!$ES$3-1</f>
        <v/>
      </c>
      <c r="HU269" s="61">
        <f>HS269*HT269</f>
        <v/>
      </c>
      <c r="HV269" s="61" t="n"/>
      <c r="HW269" s="61" t="inlineStr">
        <is>
          <t>SCHO/SHY</t>
        </is>
      </c>
      <c r="HX269" s="41" t="n">
        <v>0.12</v>
      </c>
      <c r="HY269" s="61">
        <f>'ETF MTD'!$ES$28/'ETF MTD'!$ES$3-1</f>
        <v/>
      </c>
      <c r="HZ269" s="61">
        <f>HX269*HY269</f>
        <v/>
      </c>
      <c r="IA269" s="61" t="n"/>
      <c r="IB269" s="61" t="inlineStr">
        <is>
          <t>SCHO/SHY</t>
        </is>
      </c>
      <c r="IC269" s="41" t="n">
        <v>0.07000000000000001</v>
      </c>
      <c r="ID269" s="61">
        <f>'ETF MTD'!$ES$28/'ETF MTD'!$ES$3-1</f>
        <v/>
      </c>
      <c r="IE269" s="61">
        <f>IC269*ID269</f>
        <v/>
      </c>
      <c r="IF269" s="61" t="n"/>
      <c r="IG269" s="61" t="inlineStr">
        <is>
          <t>SCHO/SHY</t>
        </is>
      </c>
      <c r="IH269" s="41" t="n">
        <v>0.065</v>
      </c>
      <c r="II269" s="61">
        <f>'ETF MTD'!$ES$28/'ETF MTD'!$ES$3-1</f>
        <v/>
      </c>
      <c r="IJ269" s="61">
        <f>IH269*II269</f>
        <v/>
      </c>
      <c r="IK269" s="61" t="n"/>
      <c r="IL269" s="61" t="inlineStr">
        <is>
          <t>SCHO/SHY</t>
        </is>
      </c>
      <c r="IM269" s="41" t="n">
        <v>0.08500000000000001</v>
      </c>
      <c r="IN269" s="61">
        <f>'ETF MTD'!$ES$28/'ETF MTD'!$ES$3-1</f>
        <v/>
      </c>
      <c r="IO269" s="61">
        <f>IM269*IN269</f>
        <v/>
      </c>
      <c r="IP269" s="61" t="n"/>
      <c r="IQ269" s="61" t="inlineStr">
        <is>
          <t>SCHO/SHY</t>
        </is>
      </c>
      <c r="IR269" s="41" t="n">
        <v>0.218</v>
      </c>
      <c r="IS269" s="61">
        <f>'ETF MTD'!$ES$28/'ETF MTD'!$ES$3-1</f>
        <v/>
      </c>
      <c r="IT269" s="61">
        <f>IR269*IS269</f>
        <v/>
      </c>
      <c r="IU269" s="61" t="n"/>
      <c r="IV269" s="61" t="inlineStr">
        <is>
          <t>SCHO/SHY</t>
        </is>
      </c>
      <c r="IW269" s="41" t="n">
        <v>0.218</v>
      </c>
      <c r="IX269" s="61">
        <f>'ETF MTD'!$ES$28/'ETF MTD'!$ES$3-1</f>
        <v/>
      </c>
      <c r="IY269" s="61">
        <f>IW269*IX269</f>
        <v/>
      </c>
      <c r="IZ269" s="61" t="n"/>
      <c r="JA269" s="61" t="inlineStr">
        <is>
          <t>SCHO/SHY</t>
        </is>
      </c>
      <c r="JB269" s="41" t="n">
        <v>0.2</v>
      </c>
      <c r="JC269" s="61">
        <f>'ETF MTD'!$ES$28/'ETF MTD'!$ES$3-1</f>
        <v/>
      </c>
      <c r="JD269" s="61">
        <f>JB269*JC269</f>
        <v/>
      </c>
      <c r="JE269" s="61" t="n"/>
      <c r="JF269" s="61" t="inlineStr">
        <is>
          <t>SCHO/SHY</t>
        </is>
      </c>
      <c r="JG269" s="41" t="n">
        <v>0.16</v>
      </c>
      <c r="JH269" s="61">
        <f>'ETF MTD'!$ES$28/'ETF MTD'!$ES$3-1</f>
        <v/>
      </c>
      <c r="JI269" s="61">
        <f>JG269*JH269</f>
        <v/>
      </c>
      <c r="JJ269" s="61" t="n"/>
      <c r="JK269" s="61" t="inlineStr">
        <is>
          <t>SCHO/SHY</t>
        </is>
      </c>
      <c r="JL269" s="41" t="n">
        <v>0.16</v>
      </c>
      <c r="JM269" s="61">
        <f>'ETF MTD'!$ES$28/'ETF MTD'!$ES$3-1</f>
        <v/>
      </c>
      <c r="JN269" s="61">
        <f>JL269*JM269</f>
        <v/>
      </c>
      <c r="JO269" s="61" t="n"/>
      <c r="JP269" s="61" t="inlineStr">
        <is>
          <t>SCHO/SHY</t>
        </is>
      </c>
      <c r="JQ269" s="41" t="n">
        <v>0.143</v>
      </c>
      <c r="JR269" s="61">
        <f>'ETF MTD'!$ES$28/'ETF MTD'!$ES$3-1</f>
        <v/>
      </c>
      <c r="JS269" s="61">
        <f>JQ269*JR269</f>
        <v/>
      </c>
      <c r="JT269" s="61" t="n"/>
      <c r="JU269" s="61" t="inlineStr">
        <is>
          <t>SCHO/SHY</t>
        </is>
      </c>
      <c r="JV269" s="41" t="n">
        <v>0.143</v>
      </c>
      <c r="JW269" s="61">
        <f>'ETF MTD'!$ES$28/'ETF MTD'!$ES$3-1</f>
        <v/>
      </c>
      <c r="JX269" s="61">
        <f>JV269*JW269</f>
        <v/>
      </c>
      <c r="JY269" s="61" t="n"/>
      <c r="JZ269" t="inlineStr">
        <is>
          <t>U.S. Govt ST</t>
        </is>
      </c>
      <c r="KA269" s="41" t="n">
        <v>0.217</v>
      </c>
      <c r="KB269" s="61">
        <f>'ETF MTD'!$ES$28/'ETF MTD'!$ES$3-1</f>
        <v/>
      </c>
      <c r="KC269" s="61">
        <f>KA269*KB269</f>
        <v/>
      </c>
      <c r="KD269" s="61" t="n"/>
      <c r="KE269" t="inlineStr">
        <is>
          <t>U.S. Govt ST</t>
        </is>
      </c>
      <c r="KF269" s="41" t="n">
        <v>0.225</v>
      </c>
      <c r="KG269" s="61">
        <f>'ETF MTD'!$ES$28/'ETF MTD'!$ES$3-1</f>
        <v/>
      </c>
      <c r="KH269" s="61">
        <f>KF269*KG269</f>
        <v/>
      </c>
      <c r="KI269" s="61" t="n"/>
      <c r="KJ269" t="inlineStr">
        <is>
          <t>U.S. Govt ST</t>
        </is>
      </c>
      <c r="KK269" s="41" t="n">
        <v>0.1875</v>
      </c>
      <c r="KL269" s="61">
        <f>'ETF MTD'!$ES$28/'ETF MTD'!$ES$3-1</f>
        <v/>
      </c>
      <c r="KM269" s="61">
        <f>KK269*KL269</f>
        <v/>
      </c>
      <c r="KN269" s="61" t="n"/>
      <c r="KO269" t="inlineStr">
        <is>
          <t>U.S. Govt ST</t>
        </is>
      </c>
      <c r="KP269" s="41" t="n">
        <v>0.1875</v>
      </c>
      <c r="KQ269" s="61">
        <f>'ETF MTD'!$ES$28/'ETF MTD'!$ES$3-1</f>
        <v/>
      </c>
      <c r="KR269" s="61">
        <f>KP269*KQ269</f>
        <v/>
      </c>
      <c r="KS269" s="61" t="n"/>
      <c r="KT269" t="inlineStr">
        <is>
          <t>U.S. Govt ST</t>
        </is>
      </c>
      <c r="KU269" s="41" t="n">
        <v>0.392</v>
      </c>
      <c r="KV269" s="61">
        <f>'ETF MTD'!$ES$28/'ETF MTD'!$ES$3-1</f>
        <v/>
      </c>
      <c r="KW269" s="61">
        <f>KU269*KV269</f>
        <v/>
      </c>
      <c r="KX269" s="61" t="n"/>
      <c r="KY269" t="inlineStr">
        <is>
          <t>U.S. Govt ST</t>
        </is>
      </c>
      <c r="KZ269" s="41" t="n">
        <v>0.372</v>
      </c>
      <c r="LA269" s="61">
        <f>'ETF MTD'!$ES$28/'ETF MTD'!$ES$3-1</f>
        <v/>
      </c>
      <c r="LB269" s="61">
        <f>KZ269*LA269</f>
        <v/>
      </c>
      <c r="LC269" s="61" t="n"/>
      <c r="LD269" t="inlineStr">
        <is>
          <t>U.S. Govt ST</t>
        </is>
      </c>
      <c r="LE269" s="41" t="n">
        <v>0.285</v>
      </c>
      <c r="LF269" s="61">
        <f>'ETF MTD'!$ES$28/'ETF MTD'!$ES$3-1</f>
        <v/>
      </c>
      <c r="LG269" s="61">
        <f>LE269*LF269</f>
        <v/>
      </c>
      <c r="LH269" s="61" t="n"/>
      <c r="LI269" t="inlineStr">
        <is>
          <t>U.S. Govt ST</t>
        </is>
      </c>
      <c r="LJ269" s="41" t="n">
        <v>0</v>
      </c>
      <c r="LK269" s="61">
        <f>'ETF MTD'!$ES$28/'ETF MTD'!$ES$3-1</f>
        <v/>
      </c>
      <c r="LL269" s="61">
        <f>LJ269*LK269</f>
        <v/>
      </c>
      <c r="LM269" s="61" t="n"/>
      <c r="LN269" t="inlineStr">
        <is>
          <t>U.S. Govt ST</t>
        </is>
      </c>
      <c r="LO269" s="41" t="n">
        <v>0</v>
      </c>
      <c r="LP269" s="61">
        <f>'ETF MTD'!$ES$28/'ETF MTD'!$ES$3-1</f>
        <v/>
      </c>
      <c r="LQ269" s="61">
        <f>LO269*LP269</f>
        <v/>
      </c>
      <c r="LR269" s="61" t="n"/>
      <c r="LS269" t="inlineStr">
        <is>
          <t>U.S. Govt ST</t>
        </is>
      </c>
      <c r="LT269" s="41" t="n">
        <v>0</v>
      </c>
      <c r="LU269" s="61">
        <f>'ETF MTD'!$ES$28/'ETF MTD'!$ES$3-1</f>
        <v/>
      </c>
      <c r="LV269" s="61">
        <f>LT269*LU269</f>
        <v/>
      </c>
      <c r="LW269" s="61" t="n"/>
      <c r="LX269" t="inlineStr">
        <is>
          <t>U.S. Govt ST</t>
        </is>
      </c>
      <c r="LY269" s="41" t="n">
        <v>0</v>
      </c>
      <c r="LZ269" s="61">
        <f>'ETF MTD'!$ES$28/'ETF MTD'!$ES$3-1</f>
        <v/>
      </c>
      <c r="MA269" s="61">
        <f>LY269*LZ269</f>
        <v/>
      </c>
      <c r="MB269" s="61" t="n"/>
      <c r="MC269" t="inlineStr">
        <is>
          <t>U.S. Govt ST</t>
        </is>
      </c>
      <c r="MD269" s="41" t="n">
        <v>0</v>
      </c>
      <c r="ME269" s="61">
        <f>'ETF MTD'!$ES$28/'ETF MTD'!$ES$3-1</f>
        <v/>
      </c>
      <c r="MF269" s="61">
        <f>MD269*ME269</f>
        <v/>
      </c>
      <c r="MG269" s="61" t="n"/>
      <c r="MH269" t="inlineStr">
        <is>
          <t>U.S. Govt ST</t>
        </is>
      </c>
      <c r="MI269" s="41" t="n">
        <v>0</v>
      </c>
      <c r="MJ269" s="61">
        <f>'ETF MTD'!$ES$28/'ETF MTD'!$ES$3-1</f>
        <v/>
      </c>
      <c r="MK269" s="61">
        <f>MI269*MJ269</f>
        <v/>
      </c>
      <c r="ML269" s="61" t="n"/>
      <c r="MM269" t="inlineStr">
        <is>
          <t>U.S. Govt ST</t>
        </is>
      </c>
      <c r="MN269" s="41" t="n">
        <v>0</v>
      </c>
      <c r="MO269" s="61">
        <f>'ETF MTD'!$ES$28/'ETF MTD'!$ES$3-1</f>
        <v/>
      </c>
      <c r="MP269" s="61">
        <f>MN269*MO269</f>
        <v/>
      </c>
      <c r="MQ269" s="33" t="n"/>
      <c r="MR269" t="inlineStr">
        <is>
          <t>U.S. Govt ST</t>
        </is>
      </c>
      <c r="MS269" s="41" t="n">
        <v>0</v>
      </c>
      <c r="MT269" s="61">
        <f>'ETF MTD'!$ES$28/'ETF MTD'!$ES$3-1</f>
        <v/>
      </c>
      <c r="MU269" s="61">
        <f>MS269*MT269</f>
        <v/>
      </c>
      <c r="MV269" s="61" t="n"/>
      <c r="MW269" t="inlineStr">
        <is>
          <t>U.S. Govt ST</t>
        </is>
      </c>
      <c r="MX269" s="41" t="n">
        <v>0</v>
      </c>
      <c r="MY269" s="61">
        <f>'ETF MTD'!$ES$28/'ETF MTD'!$ES$3-1</f>
        <v/>
      </c>
      <c r="MZ269" s="61">
        <f>MX269*MY269</f>
        <v/>
      </c>
      <c r="NA269" s="33" t="n"/>
      <c r="NB269" t="inlineStr">
        <is>
          <t>U.S. Govt ST</t>
        </is>
      </c>
      <c r="NC269" s="41" t="n">
        <v>0</v>
      </c>
      <c r="ND269" s="61">
        <f>'ETF MTD'!$ES$28/'ETF MTD'!$ES$3-1</f>
        <v/>
      </c>
      <c r="NE269" s="61">
        <f>NC269*ND269</f>
        <v/>
      </c>
      <c r="NF269" s="33" t="n"/>
      <c r="NG269" t="inlineStr">
        <is>
          <t>U.S. Govt ST</t>
        </is>
      </c>
      <c r="NH269" s="41" t="n">
        <v>0</v>
      </c>
      <c r="NI269" s="61">
        <f>'ETF MTD'!$ES$28/'ETF MTD'!$ES$3-1</f>
        <v/>
      </c>
      <c r="NJ269" s="61">
        <f>NH269*NI269</f>
        <v/>
      </c>
      <c r="NK269" s="33" t="n"/>
      <c r="NL269" t="inlineStr">
        <is>
          <t>U.S. Govt ST</t>
        </is>
      </c>
      <c r="NM269" s="41" t="n">
        <v>0</v>
      </c>
      <c r="NN269" s="61">
        <f>'ETF MTD'!$ES$28/'ETF MTD'!$ES$3-1</f>
        <v/>
      </c>
      <c r="NO269" s="61">
        <f>NM269*NN269</f>
        <v/>
      </c>
      <c r="NP269" s="33" t="n"/>
      <c r="NQ269" t="inlineStr">
        <is>
          <t>U.S. Govt ST</t>
        </is>
      </c>
      <c r="NR269" s="41" t="n">
        <v>0</v>
      </c>
      <c r="NS269" s="61">
        <f>'ETF MTD'!$ES$28/'ETF MTD'!$ES$3-1</f>
        <v/>
      </c>
      <c r="NT269" s="61">
        <f>NR269*NS269</f>
        <v/>
      </c>
      <c r="NU269" s="33" t="n"/>
      <c r="NV269" t="inlineStr">
        <is>
          <t>U.S. Govt ST</t>
        </is>
      </c>
      <c r="NW269" s="41" t="n">
        <v>0</v>
      </c>
      <c r="NX269" s="61">
        <f>'ETF MTD'!$ES$28/'ETF MTD'!$ES$3-1</f>
        <v/>
      </c>
      <c r="NY269" s="61">
        <f>NW269*NX269</f>
        <v/>
      </c>
      <c r="NZ269" s="33" t="n"/>
      <c r="OA269" t="inlineStr">
        <is>
          <t>U.S. Govt ST</t>
        </is>
      </c>
      <c r="OB269" s="41" t="n">
        <v>0</v>
      </c>
      <c r="OC269" s="61">
        <f>'ETF MTD'!$ES$28/'ETF MTD'!$ES$3-1</f>
        <v/>
      </c>
      <c r="OD269" s="61">
        <f>OB269*OC269</f>
        <v/>
      </c>
      <c r="OE269" s="33" t="n"/>
      <c r="OF269" t="inlineStr">
        <is>
          <t>U.S. Govt ST</t>
        </is>
      </c>
      <c r="OG269" s="41" t="n">
        <v>0</v>
      </c>
      <c r="OH269" s="61">
        <f>'ETF MTD'!$ES$28/'ETF MTD'!$ES$3-1</f>
        <v/>
      </c>
      <c r="OI269" s="61">
        <f>OG269*OH269</f>
        <v/>
      </c>
      <c r="OJ269" s="33" t="n"/>
      <c r="OK269" t="inlineStr">
        <is>
          <t>U.S. Govt ST</t>
        </is>
      </c>
      <c r="OL269" s="41" t="n">
        <v>0</v>
      </c>
      <c r="OM269" s="61">
        <f>'ETF MTD'!$ES$28/'ETF MTD'!$ES$3-1</f>
        <v/>
      </c>
      <c r="ON269" s="61">
        <f>OL269*OM269</f>
        <v/>
      </c>
      <c r="OO269" s="33" t="n"/>
      <c r="OP269" t="inlineStr">
        <is>
          <t>U.S. Govt ST</t>
        </is>
      </c>
      <c r="OQ269" s="41" t="n">
        <v>0</v>
      </c>
      <c r="OR269" s="61">
        <f>'ETF MTD'!$ES$28/'ETF MTD'!$ES$3-1</f>
        <v/>
      </c>
      <c r="OS269" s="61">
        <f>OQ269*OR269</f>
        <v/>
      </c>
      <c r="OT269" s="33" t="n"/>
      <c r="OU269" t="inlineStr">
        <is>
          <t>U.S. Govt ST</t>
        </is>
      </c>
      <c r="OV269" s="41" t="n">
        <v>0</v>
      </c>
      <c r="OW269" s="61">
        <f>'ETF MTD'!$ES$28/'ETF MTD'!$ES$3-1</f>
        <v/>
      </c>
      <c r="OX269" s="61">
        <f>OV269*OW269</f>
        <v/>
      </c>
      <c r="OY269" s="33" t="n"/>
      <c r="OZ269" t="inlineStr">
        <is>
          <t>U.S. Govt ST</t>
        </is>
      </c>
      <c r="PA269" s="41" t="n">
        <v>0</v>
      </c>
      <c r="PB269" s="61">
        <f>'ETF MTD'!$ES$28/'ETF MTD'!$ES$3-1</f>
        <v/>
      </c>
      <c r="PC269" s="61">
        <f>PA269*PB269</f>
        <v/>
      </c>
      <c r="PD269" s="33" t="n"/>
      <c r="PE269" t="inlineStr">
        <is>
          <t>U.S. Govt ST</t>
        </is>
      </c>
      <c r="PF269" s="41" t="n">
        <v>0.107</v>
      </c>
      <c r="PG269" s="61">
        <f>'ETF MTD'!$ES$28/'ETF MTD'!$ES$3-1</f>
        <v/>
      </c>
      <c r="PH269" s="61">
        <f>PF269*PG269</f>
        <v/>
      </c>
      <c r="PI269" s="33" t="n"/>
      <c r="PJ269" t="inlineStr">
        <is>
          <t>U.S. Govt ST</t>
        </is>
      </c>
      <c r="PK269" s="41" t="n">
        <v>0.025</v>
      </c>
      <c r="PL269" s="61">
        <f>'ETF MTD'!$ES$28/'ETF MTD'!$ES$3-1</f>
        <v/>
      </c>
      <c r="PM269" s="61">
        <f>PK269*PL269</f>
        <v/>
      </c>
      <c r="PN269" s="33" t="n"/>
      <c r="PO269" t="inlineStr">
        <is>
          <t>U.S. Govt ST</t>
        </is>
      </c>
      <c r="PP269" s="41" t="n">
        <v>0</v>
      </c>
      <c r="PQ269" s="61">
        <f>'ETF MTD'!$ES$28/'ETF MTD'!$ES$3-1</f>
        <v/>
      </c>
      <c r="PR269" s="61">
        <f>PP269*PQ269</f>
        <v/>
      </c>
      <c r="PS269" s="33" t="n"/>
      <c r="PT269" t="inlineStr">
        <is>
          <t>U.S. Govt ST</t>
        </is>
      </c>
      <c r="PU269" s="41" t="n">
        <v>0</v>
      </c>
      <c r="PV269" s="61">
        <f>'ETF MTD'!$ES$28/'ETF MTD'!$ES$3-1</f>
        <v/>
      </c>
      <c r="PW269" s="61">
        <f>PU269*PV269</f>
        <v/>
      </c>
      <c r="PX269" s="33" t="n"/>
      <c r="PY269" t="inlineStr">
        <is>
          <t>U.S. Govt ST</t>
        </is>
      </c>
      <c r="PZ269" s="41" t="n">
        <v>0</v>
      </c>
      <c r="QA269" s="61">
        <f>'ETF MTD'!$ES$28/'ETF MTD'!$ES$3-1</f>
        <v/>
      </c>
      <c r="QB269" s="61">
        <f>PZ269*QA269</f>
        <v/>
      </c>
      <c r="QC269" s="33" t="n"/>
      <c r="QD269" t="inlineStr">
        <is>
          <t>U.S. Govt ST</t>
        </is>
      </c>
      <c r="QE269" s="41" t="n">
        <v>0</v>
      </c>
      <c r="QF269" s="61">
        <f>'ETF MTD'!$ES$28/'ETF MTD'!$ES$3-1</f>
        <v/>
      </c>
      <c r="QG269" s="61">
        <f>QE269*QF269</f>
        <v/>
      </c>
      <c r="QH269" s="61" t="n"/>
      <c r="QI269" t="inlineStr">
        <is>
          <t>U.S. Govt ST</t>
        </is>
      </c>
      <c r="QJ269" s="41" t="n">
        <v>0</v>
      </c>
      <c r="QK269" s="61">
        <f>'ETF MTD'!$ES$28/'ETF MTD'!$ES$3-1</f>
        <v/>
      </c>
      <c r="QL269" s="61">
        <f>QJ269*QK269</f>
        <v/>
      </c>
      <c r="QM269" s="33" t="n"/>
      <c r="QN269" t="inlineStr">
        <is>
          <t>U.S. Govt ST</t>
        </is>
      </c>
      <c r="QO269" s="41" t="n">
        <v>0</v>
      </c>
      <c r="QP269" s="61">
        <f>'ETF MTD'!$ES$28/'ETF MTD'!$ES$3-1</f>
        <v/>
      </c>
      <c r="QQ269" s="61">
        <f>QO269*QP269</f>
        <v/>
      </c>
      <c r="QR269" s="33" t="n"/>
      <c r="QS269" t="inlineStr">
        <is>
          <t>U.S. Govt ST</t>
        </is>
      </c>
      <c r="QT269" s="41" t="n">
        <v>0</v>
      </c>
      <c r="QU269" s="61">
        <f>'ETF MTD'!$ES$28/'ETF MTD'!$ES$3-1</f>
        <v/>
      </c>
      <c r="QV269" s="61">
        <f>QT269*QU269</f>
        <v/>
      </c>
      <c r="QW269" s="33" t="n"/>
      <c r="QX269" t="inlineStr">
        <is>
          <t>U.S. Govt ST</t>
        </is>
      </c>
      <c r="QY269" s="41" t="n">
        <v>0</v>
      </c>
      <c r="QZ269" s="61">
        <f>'ETF MTD'!$ES$28/'ETF MTD'!$ES$3-1</f>
        <v/>
      </c>
      <c r="RA269" s="61">
        <f>QY269*QZ269</f>
        <v/>
      </c>
      <c r="RB269" s="33" t="n"/>
      <c r="RC269" t="inlineStr">
        <is>
          <t>U.S. Govt ST</t>
        </is>
      </c>
      <c r="RD269" s="41" t="n">
        <v>0</v>
      </c>
      <c r="RE269" s="61">
        <f>'ETF MTD'!$ES$28/'ETF MTD'!$ES$3-1</f>
        <v/>
      </c>
      <c r="RF269" s="61">
        <f>RD269*RE269</f>
        <v/>
      </c>
      <c r="RG269" s="33" t="n"/>
      <c r="RH269" t="inlineStr">
        <is>
          <t>U.S. Govt ST</t>
        </is>
      </c>
      <c r="RI269" s="41" t="n">
        <v>0</v>
      </c>
      <c r="RJ269" s="61">
        <f>'ETF MTD'!$ES$28/'ETF MTD'!$ES$3-1</f>
        <v/>
      </c>
      <c r="RK269" s="61">
        <f>RI269*RJ269</f>
        <v/>
      </c>
      <c r="RL269" s="33" t="n"/>
      <c r="RM269" s="208" t="n">
        <v>0</v>
      </c>
    </row>
    <row r="270">
      <c r="U270" s="33" t="n"/>
      <c r="V270" s="33" t="n"/>
      <c r="W270" s="33" t="n"/>
      <c r="X270" s="33" t="n"/>
      <c r="Y270" s="33" t="n"/>
      <c r="Z270" s="33" t="n"/>
      <c r="AA270" s="33" t="n"/>
      <c r="AB270" s="33" t="n"/>
      <c r="AC270" s="33" t="n"/>
      <c r="AD270" s="33" t="n"/>
      <c r="AE270" s="33" t="n"/>
      <c r="AF270" s="33" t="n"/>
      <c r="AG270" s="33" t="n"/>
      <c r="AH270" s="33" t="n"/>
      <c r="AI270" s="33" t="n"/>
      <c r="AJ270" s="33" t="n"/>
      <c r="AK270" s="33" t="n"/>
      <c r="AL270" s="33" t="n"/>
      <c r="AM270" s="33" t="n"/>
      <c r="AN270" s="33" t="n"/>
      <c r="AO270" s="33" t="n"/>
      <c r="AP270" s="33" t="n"/>
      <c r="AQ270" s="33" t="n"/>
      <c r="AR270" s="33" t="n"/>
      <c r="AS270" s="33" t="n"/>
      <c r="AT270" s="33" t="n"/>
      <c r="AU270" s="33" t="n"/>
      <c r="AV270" s="33" t="n"/>
      <c r="AW270" s="33" t="n"/>
      <c r="AX270" s="33" t="n"/>
      <c r="AY270" s="33" t="n"/>
      <c r="AZ270" s="33" t="n"/>
      <c r="BA270" s="33" t="n"/>
      <c r="BB270" s="33" t="n"/>
      <c r="BC270" s="33" t="n"/>
      <c r="BD270" s="33" t="n"/>
      <c r="BE270" s="33" t="n"/>
      <c r="BF270" s="33" t="n"/>
      <c r="BG270" s="33" t="n"/>
      <c r="BH270" s="33" t="n"/>
      <c r="BI270" s="33" t="n"/>
      <c r="BJ270" s="33" t="n"/>
      <c r="BK270" s="33" t="n"/>
      <c r="BL270" s="33" t="n"/>
      <c r="BM270" s="33" t="n"/>
      <c r="BN270" s="61" t="n"/>
      <c r="BO270" s="33" t="n"/>
      <c r="BP270" s="33" t="n"/>
      <c r="BQ270" s="33" t="n"/>
      <c r="BR270" s="33" t="n"/>
      <c r="BS270" s="61" t="n"/>
      <c r="BT270" s="33" t="n"/>
      <c r="BU270" s="33" t="n"/>
      <c r="BV270" s="33" t="n"/>
      <c r="BW270" s="33" t="n"/>
      <c r="BX270" s="61" t="n"/>
      <c r="BY270" s="33" t="n"/>
      <c r="BZ270" s="33" t="n"/>
      <c r="CA270" s="33" t="n"/>
      <c r="CB270" s="33" t="n"/>
      <c r="CC270" s="61" t="n"/>
      <c r="CD270" s="33" t="n"/>
      <c r="CE270" s="33" t="n"/>
      <c r="CF270" s="33" t="n"/>
      <c r="CG270" s="33" t="n"/>
      <c r="CH270" s="61" t="n"/>
      <c r="CI270" s="33" t="n"/>
      <c r="CJ270" s="33" t="n"/>
      <c r="CK270" s="33" t="n"/>
      <c r="CL270" s="33" t="n"/>
      <c r="CM270" s="61" t="n"/>
      <c r="CN270" s="33" t="n"/>
      <c r="CO270" s="33" t="n"/>
      <c r="CP270" s="33" t="n"/>
      <c r="CQ270" s="33" t="n"/>
      <c r="CR270" s="61" t="n"/>
      <c r="CS270" s="33" t="n"/>
      <c r="CT270" s="33" t="n"/>
      <c r="CU270" s="33" t="n"/>
      <c r="CV270" s="33" t="n"/>
      <c r="CW270" s="61" t="n"/>
      <c r="CX270" s="33" t="n"/>
      <c r="CY270" s="33" t="n"/>
      <c r="CZ270" s="33" t="n"/>
      <c r="DA270" s="33" t="n"/>
      <c r="DB270" s="61" t="n"/>
      <c r="DC270" s="33" t="n"/>
      <c r="DD270" s="33" t="n"/>
      <c r="DE270" s="33" t="n"/>
      <c r="DF270" s="33" t="n"/>
      <c r="DG270" s="61" t="n"/>
      <c r="DH270" s="33" t="n"/>
      <c r="DI270" s="33" t="n"/>
      <c r="DJ270" s="33" t="n"/>
      <c r="DK270" s="33" t="n"/>
      <c r="DL270" s="61" t="n"/>
      <c r="DM270" s="33" t="n"/>
      <c r="DN270" s="33" t="n"/>
      <c r="DO270" s="33" t="n"/>
      <c r="DP270" s="33" t="n"/>
      <c r="DQ270" s="61" t="n"/>
      <c r="DR270" s="33" t="n"/>
      <c r="DS270" s="33" t="n"/>
      <c r="DT270" s="33" t="n"/>
      <c r="DU270" s="33" t="n"/>
      <c r="DV270" s="61" t="n"/>
      <c r="DW270" s="33" t="n"/>
      <c r="DX270" s="33" t="n"/>
      <c r="DY270" s="33" t="n"/>
      <c r="DZ270" s="33" t="n"/>
      <c r="EA270" s="61" t="n"/>
      <c r="EB270" s="33" t="n"/>
      <c r="EC270" s="33" t="n"/>
      <c r="ED270" s="33" t="n"/>
      <c r="EE270" s="33" t="n"/>
      <c r="EF270" s="61" t="n"/>
      <c r="EG270" s="33" t="n"/>
      <c r="EH270" s="33" t="n"/>
      <c r="EI270" s="33" t="n"/>
      <c r="EJ270" s="33" t="n"/>
      <c r="EK270" s="61" t="n"/>
      <c r="EL270" s="33" t="n"/>
      <c r="EM270" s="33" t="n"/>
      <c r="EN270" s="33" t="n"/>
      <c r="EO270" s="33" t="n"/>
      <c r="EP270" s="61" t="n"/>
      <c r="EQ270" s="33" t="n"/>
      <c r="ER270" s="33" t="n"/>
      <c r="ES270" s="33" t="n"/>
      <c r="ET270" s="33" t="n"/>
      <c r="EU270" s="61" t="n"/>
      <c r="EV270" s="33" t="n"/>
      <c r="EW270" s="33" t="n"/>
      <c r="EX270" s="33" t="n"/>
      <c r="EY270" s="33" t="n"/>
      <c r="EZ270" s="61" t="n"/>
      <c r="FA270" s="33" t="n"/>
      <c r="FB270" s="33" t="n"/>
      <c r="FC270" s="33" t="n"/>
      <c r="FD270" s="33" t="n"/>
      <c r="FE270" s="61" t="n"/>
      <c r="FF270" s="33" t="n"/>
      <c r="FG270" s="33" t="n"/>
      <c r="FH270" s="33" t="n"/>
      <c r="FI270" s="33" t="n"/>
      <c r="FJ270" s="61" t="n"/>
      <c r="FK270" s="33" t="n"/>
      <c r="FL270" s="33" t="n"/>
      <c r="FM270" s="33" t="n"/>
      <c r="FN270" s="33" t="n"/>
      <c r="FO270" s="61" t="n"/>
      <c r="FP270" s="33" t="n"/>
      <c r="FQ270" s="33" t="n"/>
      <c r="FR270" s="33" t="n"/>
      <c r="FS270" s="33" t="n"/>
      <c r="FT270" s="61" t="n"/>
      <c r="FU270" s="33" t="n"/>
      <c r="FV270" s="33" t="n"/>
      <c r="FW270" s="33" t="n"/>
      <c r="FX270" s="33" t="n"/>
      <c r="FY270" s="61" t="n"/>
      <c r="FZ270" s="34" t="n"/>
      <c r="GA270" s="33" t="n"/>
      <c r="GB270" s="33" t="n"/>
      <c r="GC270" s="33" t="n"/>
      <c r="GD270" s="61" t="n"/>
      <c r="GE270" s="34" t="n"/>
      <c r="GF270" s="33" t="n"/>
      <c r="GG270" s="33" t="n"/>
      <c r="GH270" s="33" t="n"/>
      <c r="GI270" s="61" t="n"/>
      <c r="GJ270" s="34" t="n"/>
      <c r="GK270" s="33" t="n"/>
      <c r="GL270" s="33" t="n"/>
      <c r="GM270" s="33" t="n"/>
      <c r="GN270" s="61" t="n"/>
      <c r="GO270" s="34" t="n"/>
      <c r="GP270" s="33" t="n"/>
      <c r="GQ270" s="33" t="n"/>
      <c r="GR270" s="33" t="n"/>
      <c r="GS270" s="61" t="n"/>
      <c r="GT270" s="34" t="n"/>
      <c r="GU270" s="33" t="n"/>
      <c r="GV270" s="33" t="n"/>
      <c r="GW270" s="33" t="n"/>
      <c r="GX270" s="61" t="n"/>
      <c r="GY270" s="34" t="n"/>
      <c r="GZ270" s="33" t="n"/>
      <c r="HA270" s="33" t="n"/>
      <c r="HB270" s="33" t="n"/>
      <c r="HC270" s="61" t="n"/>
      <c r="HD270" s="34" t="n"/>
      <c r="HE270" s="33" t="n"/>
      <c r="HF270" s="33" t="n"/>
      <c r="HG270" s="33" t="n"/>
      <c r="HH270" s="61" t="n"/>
      <c r="HI270" s="34" t="n"/>
      <c r="HJ270" s="33" t="n"/>
      <c r="HK270" s="33" t="n"/>
      <c r="HL270" s="33" t="n"/>
      <c r="HM270" s="61" t="n"/>
      <c r="HN270" s="34" t="n"/>
      <c r="HO270" s="33" t="n"/>
      <c r="HP270" s="33" t="n"/>
      <c r="HQ270" s="33" t="n"/>
      <c r="HR270" s="61" t="n"/>
      <c r="HS270" s="34" t="n"/>
      <c r="HT270" s="33" t="n"/>
      <c r="HU270" s="33" t="n"/>
      <c r="HV270" s="33" t="n"/>
      <c r="HW270" s="61" t="n"/>
      <c r="HX270" s="34" t="n"/>
      <c r="HY270" s="33" t="n"/>
      <c r="HZ270" s="33" t="n"/>
      <c r="IA270" s="33" t="n"/>
      <c r="IB270" s="61" t="n"/>
      <c r="IC270" s="34" t="n"/>
      <c r="ID270" s="33" t="n"/>
      <c r="IE270" s="33" t="n"/>
      <c r="IF270" s="33" t="n"/>
      <c r="IG270" s="61" t="n"/>
      <c r="IH270" s="34" t="n"/>
      <c r="II270" s="33" t="n"/>
      <c r="IJ270" s="33" t="n"/>
      <c r="IK270" s="33" t="n"/>
      <c r="IL270" s="61" t="n"/>
      <c r="IM270" s="34" t="n"/>
      <c r="IN270" s="33" t="n"/>
      <c r="IO270" s="33" t="n"/>
      <c r="IP270" s="33" t="n"/>
      <c r="IQ270" s="61" t="n"/>
      <c r="IR270" s="34" t="n"/>
      <c r="IS270" s="33" t="n"/>
      <c r="IT270" s="33" t="n"/>
      <c r="IU270" s="33" t="n"/>
      <c r="IV270" s="85" t="inlineStr">
        <is>
          <t>USE STIP FOR IAU Handoff</t>
        </is>
      </c>
      <c r="IW270" s="34" t="n"/>
      <c r="IX270" s="33" t="n"/>
      <c r="IY270" s="33" t="n"/>
      <c r="IZ270" s="33" t="n"/>
      <c r="JA270" s="85" t="inlineStr">
        <is>
          <t>USE STIP FOR IAU Handoff</t>
        </is>
      </c>
      <c r="JB270" s="34" t="n"/>
      <c r="JC270" s="33" t="n"/>
      <c r="JD270" s="33" t="n"/>
      <c r="JE270" s="33" t="n"/>
      <c r="JF270" s="85" t="inlineStr">
        <is>
          <t>IF ABLE KEEP STIP AND SEE SCHO/SHY FOR IAU</t>
        </is>
      </c>
      <c r="JG270" s="34" t="n"/>
      <c r="JH270" s="33" t="n"/>
      <c r="JI270" s="33" t="n"/>
      <c r="JJ270" s="33" t="n"/>
      <c r="JK270" s="85" t="inlineStr">
        <is>
          <t>IF ABLE KEEP STIP AND SEE SCHO/SHY FOR IAU</t>
        </is>
      </c>
      <c r="JL270" s="34" t="n"/>
      <c r="JM270" s="33" t="n"/>
      <c r="JN270" s="33" t="n"/>
      <c r="JO270" s="33" t="n"/>
      <c r="JP270" s="85" t="n"/>
      <c r="JQ270" s="34" t="n"/>
      <c r="JR270" s="33" t="n"/>
      <c r="JS270" s="33" t="n"/>
      <c r="JT270" s="33" t="n"/>
      <c r="JU270" s="85" t="n"/>
      <c r="JV270" s="34" t="n"/>
      <c r="JW270" s="33" t="n"/>
      <c r="JX270" s="33" t="n"/>
      <c r="JY270" s="33" t="n"/>
      <c r="JZ270" s="85" t="inlineStr">
        <is>
          <t>SELL STIP; OPER MAX is 10%; rest to JPST/BIL</t>
        </is>
      </c>
      <c r="KA270" s="34" t="n"/>
      <c r="KB270" s="33" t="n"/>
      <c r="KC270" s="33" t="n"/>
      <c r="KD270" s="33" t="n"/>
      <c r="KE270" s="85" t="inlineStr">
        <is>
          <t>SELL STIP; OPER MAX is 10%; rest to JPST/BIL</t>
        </is>
      </c>
      <c r="KF270" s="34" t="n"/>
      <c r="KG270" s="33" t="n"/>
      <c r="KH270" s="33" t="n"/>
      <c r="KI270" s="33" t="n"/>
      <c r="KJ270" s="85" t="inlineStr">
        <is>
          <t>SELL STIP; OPER MAX is 10%; rest to JPST/BIL</t>
        </is>
      </c>
      <c r="KK270" s="34" t="n"/>
      <c r="KL270" s="33" t="n"/>
      <c r="KM270" s="33" t="n"/>
      <c r="KN270" s="33" t="n"/>
      <c r="KO270" s="85" t="inlineStr">
        <is>
          <t>SELL STIP; OPER MAX is 10%; rest to JPST/BIL</t>
        </is>
      </c>
      <c r="KP270" s="34" t="n"/>
      <c r="KQ270" s="33" t="n"/>
      <c r="KR270" s="33" t="n"/>
      <c r="KS270" s="33" t="n"/>
      <c r="KT270" s="85" t="inlineStr">
        <is>
          <t>OPER/SHV/BIL/FLOT/JPST 10% max</t>
        </is>
      </c>
      <c r="KU270" s="34" t="n"/>
      <c r="KV270" s="33" t="n"/>
      <c r="KW270" s="33" t="n"/>
      <c r="KX270" s="33" t="n"/>
      <c r="KY270" s="85" t="inlineStr">
        <is>
          <t>OPER/SHV/BIL/FLOT/JPST 10% max</t>
        </is>
      </c>
      <c r="KZ270" s="34" t="n"/>
      <c r="LA270" s="33" t="n"/>
      <c r="LB270" s="33" t="n"/>
      <c r="LC270" s="33" t="n"/>
      <c r="LD270" s="85" t="inlineStr">
        <is>
          <t>HOLD OPER</t>
        </is>
      </c>
      <c r="LE270" s="34" t="n"/>
      <c r="LF270" s="33" t="n"/>
      <c r="LG270" s="33" t="n"/>
      <c r="LH270" s="33" t="n"/>
      <c r="LI270" t="inlineStr">
        <is>
          <t>U.S. Govt UST</t>
        </is>
      </c>
      <c r="LJ270" s="57" t="n">
        <v>0.385</v>
      </c>
      <c r="LK270" s="61" t="n">
        <v>0</v>
      </c>
      <c r="LL270" s="61">
        <f>LJ270*LK270</f>
        <v/>
      </c>
      <c r="LM270" s="61" t="n"/>
      <c r="LN270" t="inlineStr">
        <is>
          <t>U.S. Govt UST</t>
        </is>
      </c>
      <c r="LO270" s="57" t="n">
        <v>0.48</v>
      </c>
      <c r="LP270" s="61" t="n">
        <v>0</v>
      </c>
      <c r="LQ270" s="61">
        <f>LO270*LP270</f>
        <v/>
      </c>
      <c r="LR270" s="61" t="n"/>
      <c r="LS270" t="inlineStr">
        <is>
          <t>U.S. Govt UST</t>
        </is>
      </c>
      <c r="LT270" s="57" t="n">
        <v>0.49</v>
      </c>
      <c r="LU270" s="61" t="n">
        <v>0</v>
      </c>
      <c r="LV270" s="61">
        <f>LT270*LU270</f>
        <v/>
      </c>
      <c r="LW270" s="61" t="n"/>
      <c r="LX270" t="inlineStr">
        <is>
          <t>U.S. Govt UST</t>
        </is>
      </c>
      <c r="LY270" s="57" t="n">
        <v>0.49</v>
      </c>
      <c r="LZ270" s="61" t="n">
        <v>0</v>
      </c>
      <c r="MA270" s="61">
        <f>LY270*LZ270</f>
        <v/>
      </c>
      <c r="MB270" s="61" t="n"/>
      <c r="MC270" t="inlineStr">
        <is>
          <t>U.S. Govt UST</t>
        </is>
      </c>
      <c r="MD270" s="57" t="n">
        <v>0.49</v>
      </c>
      <c r="ME270" s="61" t="n">
        <v>0</v>
      </c>
      <c r="MF270" s="61">
        <f>MD270*ME270</f>
        <v/>
      </c>
      <c r="MG270" s="61" t="n"/>
      <c r="MH270" t="inlineStr">
        <is>
          <t>U.S. Govt UST</t>
        </is>
      </c>
      <c r="MI270" s="57" t="n">
        <v>0.49</v>
      </c>
      <c r="MJ270" s="61" t="n">
        <v>0</v>
      </c>
      <c r="MK270" s="61">
        <f>MI270*MJ270</f>
        <v/>
      </c>
      <c r="ML270" s="61" t="n"/>
      <c r="MM270" t="inlineStr">
        <is>
          <t>U.S. Govt UST</t>
        </is>
      </c>
      <c r="MN270" s="57" t="n">
        <v>0.49</v>
      </c>
      <c r="MO270" s="61" t="n">
        <v>0</v>
      </c>
      <c r="MP270" s="61">
        <f>MN270*MO270</f>
        <v/>
      </c>
      <c r="MQ270" s="33" t="n"/>
      <c r="MR270" t="inlineStr">
        <is>
          <t>U.S. Govt UST</t>
        </is>
      </c>
      <c r="MS270" s="57" t="n">
        <v>0.378</v>
      </c>
      <c r="MT270" s="61" t="n">
        <v>0</v>
      </c>
      <c r="MU270" s="61">
        <f>MS270*MT270</f>
        <v/>
      </c>
      <c r="MV270" s="61" t="n"/>
      <c r="MW270" t="inlineStr">
        <is>
          <t>U.S. Govt UST</t>
        </is>
      </c>
      <c r="MX270" s="50">
        <f>1-SUM(MX260:MX269)-0.02</f>
        <v/>
      </c>
      <c r="MY270" s="61" t="n">
        <v>0</v>
      </c>
      <c r="MZ270" s="61">
        <f>MX270*MY270</f>
        <v/>
      </c>
      <c r="NA270" s="33" t="n"/>
      <c r="NB270" t="inlineStr">
        <is>
          <t>U.S. Govt UST</t>
        </is>
      </c>
      <c r="NC270" s="41">
        <f>1-SUM(NC260:NC269)-0.02</f>
        <v/>
      </c>
      <c r="ND270" s="61" t="n">
        <v>0</v>
      </c>
      <c r="NE270" s="61">
        <f>NC270*ND270</f>
        <v/>
      </c>
      <c r="NF270" s="33" t="n"/>
      <c r="NG270" t="inlineStr">
        <is>
          <t>U.S. Govt UST</t>
        </is>
      </c>
      <c r="NH270" s="41" t="n">
        <v>0.427</v>
      </c>
      <c r="NI270" s="61" t="n">
        <v>0</v>
      </c>
      <c r="NJ270" s="61">
        <f>NH270*NI270</f>
        <v/>
      </c>
      <c r="NK270" s="33" t="n"/>
      <c r="NL270" t="inlineStr">
        <is>
          <t>U.S. Govt UST</t>
        </is>
      </c>
      <c r="NM270" s="41" t="n">
        <v>0.2575</v>
      </c>
      <c r="NN270" s="61" t="n">
        <v>0</v>
      </c>
      <c r="NO270" s="61">
        <f>NM270*NN270</f>
        <v/>
      </c>
      <c r="NP270" s="33" t="n"/>
      <c r="NQ270" t="inlineStr">
        <is>
          <t>U.S. Govt UST</t>
        </is>
      </c>
      <c r="NR270" s="41" t="n">
        <v>0.2075</v>
      </c>
      <c r="NS270" s="61" t="n">
        <v>0</v>
      </c>
      <c r="NT270" s="61">
        <f>NR270*NS270</f>
        <v/>
      </c>
      <c r="NU270" s="33" t="n"/>
      <c r="NV270" t="inlineStr">
        <is>
          <t>U.S. Govt UST</t>
        </is>
      </c>
      <c r="NW270" s="41" t="n">
        <v>0.315</v>
      </c>
      <c r="NX270" s="61" t="n">
        <v>0</v>
      </c>
      <c r="NY270" s="61">
        <f>NW270*NX270</f>
        <v/>
      </c>
      <c r="NZ270" s="33" t="n"/>
      <c r="OA270" t="inlineStr">
        <is>
          <t>U.S. Govt UST</t>
        </is>
      </c>
      <c r="OB270" s="41" t="n">
        <v>0.3275</v>
      </c>
      <c r="OC270" s="61" t="n">
        <v>0</v>
      </c>
      <c r="OD270" s="61">
        <f>OB270*OC270</f>
        <v/>
      </c>
      <c r="OE270" s="33" t="n"/>
      <c r="OF270" t="inlineStr">
        <is>
          <t>U.S. Govt UST</t>
        </is>
      </c>
      <c r="OG270" s="41" t="n">
        <v>0.25</v>
      </c>
      <c r="OH270" s="61" t="n">
        <v>0</v>
      </c>
      <c r="OI270" s="61">
        <f>OG270*OH270</f>
        <v/>
      </c>
      <c r="OJ270" s="33" t="n"/>
      <c r="OK270" t="inlineStr">
        <is>
          <t>U.S. Govt UST</t>
        </is>
      </c>
      <c r="OL270" s="41" t="n">
        <v>0.315</v>
      </c>
      <c r="OM270" s="61" t="n">
        <v>0</v>
      </c>
      <c r="ON270" s="61">
        <f>OL270*OM270</f>
        <v/>
      </c>
      <c r="OO270" s="33" t="n"/>
      <c r="OP270" t="inlineStr">
        <is>
          <t>U.S. Govt UST</t>
        </is>
      </c>
      <c r="OQ270" s="41" t="n">
        <v>0.4025</v>
      </c>
      <c r="OR270" s="61" t="n">
        <v>0</v>
      </c>
      <c r="OS270" s="61">
        <f>OQ270*OR270</f>
        <v/>
      </c>
      <c r="OT270" s="33" t="n"/>
      <c r="OU270" t="inlineStr">
        <is>
          <t>U.S. Govt UST</t>
        </is>
      </c>
      <c r="OV270" s="41" t="n">
        <v>0.39</v>
      </c>
      <c r="OW270" s="61" t="n">
        <v>0</v>
      </c>
      <c r="OX270" s="61">
        <f>OV270*OW270</f>
        <v/>
      </c>
      <c r="OY270" s="33" t="n"/>
      <c r="OZ270" t="inlineStr">
        <is>
          <t>U.S. Govt UST</t>
        </is>
      </c>
      <c r="PA270" s="41" t="n">
        <v>0.175</v>
      </c>
      <c r="PB270" s="61" t="n">
        <v>0</v>
      </c>
      <c r="PC270" s="61">
        <f>PA270*PB270</f>
        <v/>
      </c>
      <c r="PD270" s="33" t="n"/>
      <c r="PE270" t="inlineStr">
        <is>
          <t>U.S. Govt UST</t>
        </is>
      </c>
      <c r="PF270" s="41" t="n">
        <v>0</v>
      </c>
      <c r="PG270" s="61" t="n">
        <v>0</v>
      </c>
      <c r="PH270" s="61">
        <f>PF270*PG270</f>
        <v/>
      </c>
      <c r="PI270" s="33" t="n"/>
      <c r="PJ270" t="inlineStr">
        <is>
          <t>U.S. Govt UST</t>
        </is>
      </c>
      <c r="PK270" s="41" t="n">
        <v>0</v>
      </c>
      <c r="PL270" s="61" t="n">
        <v>0</v>
      </c>
      <c r="PM270" s="61">
        <f>PK270*PL270</f>
        <v/>
      </c>
      <c r="PN270" s="33" t="n"/>
      <c r="PO270" t="inlineStr">
        <is>
          <t>U.S. Govt UST</t>
        </is>
      </c>
      <c r="PP270" s="41" t="n">
        <v>0.162</v>
      </c>
      <c r="PQ270" s="61" t="n">
        <v>0</v>
      </c>
      <c r="PR270" s="61">
        <f>PP270*PQ270</f>
        <v/>
      </c>
      <c r="PS270" s="33" t="n"/>
      <c r="PT270" t="inlineStr">
        <is>
          <t>U.S. Govt UST</t>
        </is>
      </c>
      <c r="PU270" s="41" t="n">
        <v>0.162</v>
      </c>
      <c r="PV270" s="61" t="n">
        <v>0</v>
      </c>
      <c r="PW270" s="61">
        <f>PU270*PV270</f>
        <v/>
      </c>
      <c r="PX270" s="33" t="n"/>
      <c r="PY270" t="inlineStr">
        <is>
          <t>U.S. Govt UST</t>
        </is>
      </c>
      <c r="PZ270" s="41" t="n">
        <v>0.3</v>
      </c>
      <c r="QA270" s="61" t="n">
        <v>0</v>
      </c>
      <c r="QB270" s="61">
        <f>PZ270*QA270</f>
        <v/>
      </c>
      <c r="QC270" s="33" t="n"/>
      <c r="QD270" t="inlineStr">
        <is>
          <t>U.S. Govt UST</t>
        </is>
      </c>
      <c r="QE270" s="41" t="n">
        <v>0.3</v>
      </c>
      <c r="QF270" s="61" t="n">
        <v>0</v>
      </c>
      <c r="QG270" s="61">
        <f>QE270*QF270</f>
        <v/>
      </c>
      <c r="QH270" s="61" t="n"/>
      <c r="QI270" t="inlineStr">
        <is>
          <t>U.S. Govt UST</t>
        </is>
      </c>
      <c r="QJ270" s="41" t="n">
        <v>0.2374999999999999</v>
      </c>
      <c r="QK270" s="61" t="n">
        <v>0</v>
      </c>
      <c r="QL270" s="61">
        <f>QJ270*QK270</f>
        <v/>
      </c>
      <c r="QM270" s="33" t="n"/>
      <c r="QN270" t="inlineStr">
        <is>
          <t>U.S. Govt UST</t>
        </is>
      </c>
      <c r="QO270" s="41" t="n">
        <v>0.15</v>
      </c>
      <c r="QP270" s="61" t="n">
        <v>0</v>
      </c>
      <c r="QQ270" s="61">
        <f>QO270*QP270</f>
        <v/>
      </c>
      <c r="QR270" s="33" t="n"/>
      <c r="QS270" t="inlineStr">
        <is>
          <t>U.S. Govt UST</t>
        </is>
      </c>
      <c r="QT270" s="41" t="n">
        <v>0</v>
      </c>
      <c r="QU270" s="61" t="n">
        <v>0</v>
      </c>
      <c r="QV270" s="61">
        <f>QT270*QU270</f>
        <v/>
      </c>
      <c r="QW270" s="33" t="n"/>
      <c r="QX270" t="inlineStr">
        <is>
          <t>U.S. Govt UST</t>
        </is>
      </c>
      <c r="QY270" s="41" t="n">
        <v>0</v>
      </c>
      <c r="QZ270" s="61" t="n">
        <v>0</v>
      </c>
      <c r="RA270" s="61">
        <f>QY270*QZ270</f>
        <v/>
      </c>
      <c r="RB270" s="33" t="n"/>
      <c r="RC270" t="inlineStr">
        <is>
          <t>U.S. Govt UST</t>
        </is>
      </c>
      <c r="RD270" s="41" t="n">
        <v>0.125</v>
      </c>
      <c r="RE270" s="61" t="n">
        <v>0</v>
      </c>
      <c r="RF270" s="61">
        <f>RD270*RE270</f>
        <v/>
      </c>
      <c r="RG270" s="33" t="n"/>
      <c r="RH270" t="inlineStr">
        <is>
          <t>U.S. Govt UST</t>
        </is>
      </c>
      <c r="RI270" s="41" t="n">
        <v>0.175</v>
      </c>
      <c r="RJ270" s="61" t="n">
        <v>0</v>
      </c>
      <c r="RK270" s="61">
        <f>RI270*RJ270</f>
        <v/>
      </c>
      <c r="RL270" s="33" t="n"/>
      <c r="RM270" s="208" t="n">
        <v>0</v>
      </c>
    </row>
    <row r="271">
      <c r="U271" s="33" t="n"/>
      <c r="V271" s="33" t="n"/>
      <c r="W271" s="33" t="n"/>
      <c r="X271" s="33" t="n"/>
      <c r="Y271" s="33" t="n"/>
      <c r="Z271" s="33" t="n"/>
      <c r="AA271" s="33" t="n"/>
      <c r="AB271" s="33" t="n"/>
      <c r="AC271" s="33" t="n"/>
      <c r="AD271" s="33" t="n"/>
      <c r="AE271" s="33" t="n"/>
      <c r="AF271" s="33" t="n"/>
      <c r="AG271" s="33" t="n"/>
      <c r="AH271" s="33" t="n"/>
      <c r="AI271" s="33" t="n"/>
      <c r="AJ271" s="33" t="n"/>
      <c r="AK271" s="33" t="n"/>
      <c r="AL271" s="33" t="n"/>
      <c r="AM271" s="33" t="n"/>
      <c r="AN271" s="33" t="n"/>
      <c r="AO271" s="33" t="n"/>
      <c r="AP271" s="33" t="n"/>
      <c r="AQ271" s="33" t="n"/>
      <c r="AR271" s="33" t="n"/>
      <c r="AS271" s="33" t="n"/>
      <c r="AT271" s="33" t="n"/>
      <c r="AU271" s="33" t="n"/>
      <c r="AV271" s="33" t="n"/>
      <c r="AW271" s="33" t="n"/>
      <c r="AX271" s="33" t="n"/>
      <c r="AY271" s="33" t="n"/>
      <c r="AZ271" s="33" t="n"/>
      <c r="BA271" s="33" t="n"/>
      <c r="BB271" s="33" t="n"/>
      <c r="BC271" s="33" t="n"/>
      <c r="BD271" s="33" t="n"/>
      <c r="BE271" s="33" t="n"/>
      <c r="BF271" s="33" t="n"/>
      <c r="BG271" s="33" t="n"/>
      <c r="BH271" s="33" t="n"/>
      <c r="BI271" s="33" t="n"/>
      <c r="BJ271" s="33" t="n"/>
      <c r="BK271" s="33" t="n"/>
      <c r="BL271" s="33" t="n"/>
      <c r="BM271" s="33" t="n"/>
      <c r="BN271" s="61" t="n"/>
      <c r="BO271" s="33" t="n"/>
      <c r="BP271" s="33" t="n"/>
      <c r="BQ271" s="33" t="n"/>
      <c r="BR271" s="33" t="n"/>
      <c r="BS271" s="61" t="n"/>
      <c r="BT271" s="33" t="n"/>
      <c r="BU271" s="33" t="n"/>
      <c r="BV271" s="33" t="n"/>
      <c r="BW271" s="33" t="n"/>
      <c r="BX271" s="61" t="n"/>
      <c r="BY271" s="33" t="n"/>
      <c r="BZ271" s="33" t="n"/>
      <c r="CA271" s="33" t="n"/>
      <c r="CB271" s="33" t="n"/>
      <c r="CC271" s="61" t="n"/>
      <c r="CD271" s="33" t="n"/>
      <c r="CE271" s="33" t="n"/>
      <c r="CF271" s="33" t="n"/>
      <c r="CG271" s="33" t="n"/>
      <c r="CH271" s="61" t="n"/>
      <c r="CI271" s="33" t="n"/>
      <c r="CJ271" s="33" t="n"/>
      <c r="CK271" s="33" t="n"/>
      <c r="CL271" s="33" t="n"/>
      <c r="CM271" s="61" t="n"/>
      <c r="CN271" s="33" t="n"/>
      <c r="CO271" s="33" t="n"/>
      <c r="CP271" s="33" t="n"/>
      <c r="CQ271" s="33" t="n"/>
      <c r="CR271" s="61" t="n"/>
      <c r="CS271" s="33" t="n"/>
      <c r="CT271" s="33" t="n"/>
      <c r="CU271" s="33" t="n"/>
      <c r="CV271" s="33" t="n"/>
      <c r="CW271" s="61" t="n"/>
      <c r="CX271" s="33" t="n"/>
      <c r="CY271" s="33" t="n"/>
      <c r="CZ271" s="33" t="n"/>
      <c r="DA271" s="33" t="n"/>
      <c r="DB271" s="61" t="n"/>
      <c r="DC271" s="33" t="n"/>
      <c r="DD271" s="33" t="n"/>
      <c r="DE271" s="33" t="n"/>
      <c r="DF271" s="33" t="n"/>
      <c r="DG271" s="61" t="n"/>
      <c r="DH271" s="33" t="n"/>
      <c r="DI271" s="33" t="n"/>
      <c r="DJ271" s="33" t="n"/>
      <c r="DK271" s="33" t="n"/>
      <c r="DL271" s="61" t="n"/>
      <c r="DM271" s="33" t="n"/>
      <c r="DN271" s="33" t="n"/>
      <c r="DO271" s="33" t="n"/>
      <c r="DP271" s="33" t="n"/>
      <c r="DQ271" s="61" t="n"/>
      <c r="DR271" s="33" t="n"/>
      <c r="DS271" s="33" t="n"/>
      <c r="DT271" s="33" t="n"/>
      <c r="DU271" s="33" t="n"/>
      <c r="DV271" s="61" t="n"/>
      <c r="DW271" s="33" t="n"/>
      <c r="DX271" s="33" t="n"/>
      <c r="DY271" s="33" t="n"/>
      <c r="DZ271" s="33" t="n"/>
      <c r="EA271" s="61" t="n"/>
      <c r="EB271" s="33" t="n"/>
      <c r="EC271" s="33" t="n"/>
      <c r="ED271" s="33" t="n"/>
      <c r="EE271" s="33" t="n"/>
      <c r="EF271" s="61" t="n"/>
      <c r="EG271" s="33" t="n"/>
      <c r="EH271" s="33" t="n"/>
      <c r="EI271" s="33" t="n"/>
      <c r="EJ271" s="33" t="n"/>
      <c r="EK271" s="61" t="n"/>
      <c r="EL271" s="33" t="n"/>
      <c r="EM271" s="33" t="n"/>
      <c r="EN271" s="33" t="n"/>
      <c r="EO271" s="33" t="n"/>
      <c r="EP271" s="61" t="n"/>
      <c r="EQ271" s="33" t="n"/>
      <c r="ER271" s="33" t="n"/>
      <c r="ES271" s="33" t="n"/>
      <c r="ET271" s="33" t="n"/>
      <c r="EU271" s="61" t="n"/>
      <c r="EV271" s="33" t="n"/>
      <c r="EW271" s="33" t="n"/>
      <c r="EX271" s="33" t="n"/>
      <c r="EY271" s="33" t="n"/>
      <c r="EZ271" s="61" t="n"/>
      <c r="FA271" s="33" t="n"/>
      <c r="FB271" s="33" t="n"/>
      <c r="FC271" s="33" t="n"/>
      <c r="FD271" s="33" t="n"/>
      <c r="FE271" s="61" t="n"/>
      <c r="FF271" s="33" t="n"/>
      <c r="FG271" s="33" t="n"/>
      <c r="FH271" s="33" t="n"/>
      <c r="FI271" s="33" t="n"/>
      <c r="FJ271" s="61" t="n"/>
      <c r="FK271" s="33" t="n"/>
      <c r="FL271" s="33" t="n"/>
      <c r="FM271" s="33" t="n"/>
      <c r="FN271" s="33" t="n"/>
      <c r="FO271" s="61" t="n"/>
      <c r="FP271" s="33" t="n"/>
      <c r="FQ271" s="33" t="n"/>
      <c r="FR271" s="33" t="n"/>
      <c r="FS271" s="33" t="n"/>
      <c r="FT271" s="61" t="n"/>
      <c r="FU271" s="33" t="n"/>
      <c r="FV271" s="33" t="n"/>
      <c r="FW271" s="33" t="n"/>
      <c r="FX271" s="33" t="n"/>
      <c r="FY271" s="61" t="n"/>
      <c r="FZ271" s="34" t="n"/>
      <c r="GA271" s="33" t="n"/>
      <c r="GB271" s="33" t="n"/>
      <c r="GC271" s="33" t="n"/>
      <c r="GD271" s="61" t="n"/>
      <c r="GE271" s="34" t="n"/>
      <c r="GF271" s="33" t="n"/>
      <c r="GG271" s="33" t="n"/>
      <c r="GH271" s="33" t="n"/>
      <c r="GI271" s="61" t="n"/>
      <c r="GJ271" s="34" t="n"/>
      <c r="GK271" s="33" t="n"/>
      <c r="GL271" s="33" t="n"/>
      <c r="GM271" s="33" t="n"/>
      <c r="GN271" s="61" t="n"/>
      <c r="GO271" s="34" t="n"/>
      <c r="GP271" s="33" t="n"/>
      <c r="GQ271" s="33" t="n"/>
      <c r="GR271" s="33" t="n"/>
      <c r="GS271" s="61" t="n"/>
      <c r="GT271" s="34" t="n"/>
      <c r="GU271" s="33" t="n"/>
      <c r="GV271" s="33" t="n"/>
      <c r="GW271" s="33" t="n"/>
      <c r="GX271" s="61" t="n"/>
      <c r="GY271" s="34" t="n"/>
      <c r="GZ271" s="33" t="n"/>
      <c r="HA271" s="33" t="n"/>
      <c r="HB271" s="33" t="n"/>
      <c r="HC271" s="61" t="n"/>
      <c r="HD271" s="34" t="n"/>
      <c r="HE271" s="33" t="n"/>
      <c r="HF271" s="33" t="n"/>
      <c r="HG271" s="33" t="n"/>
      <c r="HH271" s="61" t="n"/>
      <c r="HI271" s="34" t="n"/>
      <c r="HJ271" s="33" t="n"/>
      <c r="HK271" s="33" t="n"/>
      <c r="HL271" s="33" t="n"/>
      <c r="HM271" s="61" t="n"/>
      <c r="HN271" s="34" t="n"/>
      <c r="HO271" s="33" t="n"/>
      <c r="HP271" s="33" t="n"/>
      <c r="HQ271" s="33" t="n"/>
      <c r="HR271" s="61" t="n"/>
      <c r="HS271" s="34" t="n"/>
      <c r="HT271" s="33" t="n"/>
      <c r="HU271" s="33" t="n"/>
      <c r="HV271" s="33" t="n"/>
      <c r="HW271" s="61" t="n"/>
      <c r="HX271" s="34" t="n"/>
      <c r="HY271" s="33" t="n"/>
      <c r="HZ271" s="33" t="n"/>
      <c r="IA271" s="33" t="n"/>
      <c r="IB271" s="61" t="n"/>
      <c r="IC271" s="34" t="n"/>
      <c r="ID271" s="33" t="n"/>
      <c r="IE271" s="33" t="n"/>
      <c r="IF271" s="33" t="n"/>
      <c r="IG271" s="61" t="n"/>
      <c r="IH271" s="34" t="n"/>
      <c r="II271" s="33" t="n"/>
      <c r="IJ271" s="33" t="n"/>
      <c r="IK271" s="33" t="n"/>
      <c r="IL271" s="61" t="n"/>
      <c r="IM271" s="34" t="n"/>
      <c r="IN271" s="33" t="n"/>
      <c r="IO271" s="33" t="n"/>
      <c r="IP271" s="33" t="n"/>
      <c r="IQ271" s="61" t="n"/>
      <c r="IR271" s="34" t="n"/>
      <c r="IS271" s="33" t="n"/>
      <c r="IT271" s="33" t="n"/>
      <c r="IU271" s="33" t="n"/>
      <c r="IV271" s="85" t="n"/>
      <c r="IW271" s="34" t="n"/>
      <c r="IX271" s="33" t="n"/>
      <c r="IY271" s="33" t="n"/>
      <c r="IZ271" s="33" t="n"/>
      <c r="JA271" s="85" t="n"/>
      <c r="JB271" s="34" t="n"/>
      <c r="JC271" s="33" t="n"/>
      <c r="JD271" s="33" t="n"/>
      <c r="JE271" s="33" t="n"/>
      <c r="JF271" s="85" t="n"/>
      <c r="JG271" s="34" t="n"/>
      <c r="JH271" s="33" t="n"/>
      <c r="JI271" s="33" t="n"/>
      <c r="JJ271" s="33" t="n"/>
      <c r="JK271" s="85" t="n"/>
      <c r="JL271" s="34" t="n"/>
      <c r="JM271" s="33" t="n"/>
      <c r="JN271" s="33" t="n"/>
      <c r="JO271" s="33" t="n"/>
      <c r="JP271" s="85" t="n"/>
      <c r="JQ271" s="34" t="n"/>
      <c r="JR271" s="33" t="n"/>
      <c r="JS271" s="33" t="n"/>
      <c r="JT271" s="33" t="n"/>
      <c r="JU271" s="85" t="n"/>
      <c r="JV271" s="34" t="n"/>
      <c r="JW271" s="33" t="n"/>
      <c r="JX271" s="33" t="n"/>
      <c r="JY271" s="33" t="n"/>
      <c r="JZ271" s="85" t="n"/>
      <c r="KA271" s="34" t="n"/>
      <c r="KB271" s="33" t="n"/>
      <c r="KC271" s="33" t="n"/>
      <c r="KD271" s="33" t="n"/>
      <c r="KE271" s="85" t="n"/>
      <c r="KF271" s="34" t="n"/>
      <c r="KG271" s="33" t="n"/>
      <c r="KH271" s="33" t="n"/>
      <c r="KI271" s="33" t="n"/>
      <c r="KJ271" s="85" t="n"/>
      <c r="KK271" s="34" t="n"/>
      <c r="KL271" s="33" t="n"/>
      <c r="KM271" s="33" t="n"/>
      <c r="KN271" s="33" t="n"/>
      <c r="KO271" s="85" t="n"/>
      <c r="KP271" s="34" t="n"/>
      <c r="KQ271" s="33" t="n"/>
      <c r="KR271" s="33" t="n"/>
      <c r="KS271" s="33" t="n"/>
      <c r="KT271" s="85" t="n"/>
      <c r="KU271" s="34" t="n"/>
      <c r="KV271" s="33" t="n"/>
      <c r="KW271" s="33" t="n"/>
      <c r="KX271" s="33" t="n"/>
      <c r="KY271" s="85" t="n"/>
      <c r="KZ271" s="34" t="n"/>
      <c r="LA271" s="33" t="n"/>
      <c r="LB271" s="33" t="n"/>
      <c r="LC271" s="33" t="n"/>
      <c r="LD271" s="85" t="n"/>
      <c r="LE271" s="34" t="n"/>
      <c r="LF271" s="33" t="n"/>
      <c r="LG271" s="33" t="n"/>
      <c r="LH271" s="33" t="n"/>
      <c r="LI271" s="85" t="n"/>
      <c r="LJ271" s="34" t="n"/>
      <c r="LK271" s="33" t="n"/>
      <c r="LL271" s="33" t="n"/>
      <c r="LM271" s="33" t="n"/>
      <c r="LN271" s="85" t="n"/>
      <c r="LO271" s="34" t="n"/>
      <c r="LP271" s="33" t="n"/>
      <c r="LQ271" s="33" t="n"/>
      <c r="LR271" s="33" t="n"/>
      <c r="LS271" s="85" t="n"/>
      <c r="LT271" s="34" t="n"/>
      <c r="LU271" s="33" t="n"/>
      <c r="LV271" s="33" t="n"/>
      <c r="LW271" s="33" t="n"/>
      <c r="LX271" s="85" t="n"/>
      <c r="LY271" s="34" t="n"/>
      <c r="LZ271" s="33" t="n"/>
      <c r="MA271" s="33" t="n"/>
      <c r="MB271" s="33" t="n"/>
      <c r="MC271" s="85" t="n"/>
      <c r="MD271" s="34" t="n"/>
      <c r="ME271" s="33" t="n"/>
      <c r="MF271" s="33" t="n"/>
      <c r="MG271" s="33" t="n"/>
      <c r="MH271" s="85" t="n"/>
      <c r="MI271" s="34" t="n"/>
      <c r="MJ271" s="33" t="n"/>
      <c r="MK271" s="33" t="n"/>
      <c r="ML271" s="33" t="n"/>
      <c r="MM271" s="85" t="n"/>
      <c r="MN271" s="34" t="n"/>
      <c r="MO271" s="33" t="n"/>
      <c r="MP271" s="33" t="n"/>
      <c r="MQ271" s="33" t="n"/>
      <c r="MR271" s="85" t="n"/>
      <c r="MS271" s="34" t="n"/>
      <c r="MT271" s="33" t="n"/>
      <c r="MU271" s="33" t="n"/>
      <c r="MV271" s="33" t="n"/>
      <c r="MW271" s="85" t="n"/>
      <c r="MX271" s="34" t="n"/>
      <c r="MY271" s="33" t="n"/>
      <c r="MZ271" s="33" t="n"/>
      <c r="NA271" s="33" t="n"/>
      <c r="NB271" s="85" t="n"/>
      <c r="NC271" s="41" t="n"/>
      <c r="ND271" s="33" t="n"/>
      <c r="NE271" s="33" t="n"/>
      <c r="NF271" s="33" t="n"/>
      <c r="NG271" s="85" t="n"/>
      <c r="NH271" s="41" t="n"/>
      <c r="NI271" s="33" t="n"/>
      <c r="NJ271" s="33" t="n"/>
      <c r="NK271" s="33" t="n"/>
      <c r="NL271" s="85" t="n"/>
      <c r="NM271" s="41" t="n"/>
      <c r="NN271" s="33" t="n"/>
      <c r="NO271" s="33" t="n"/>
      <c r="NP271" s="33" t="n"/>
      <c r="NQ271" s="85" t="n"/>
      <c r="NR271" s="41" t="n"/>
      <c r="NS271" s="33" t="n"/>
      <c r="NT271" s="33" t="n"/>
      <c r="NU271" s="33" t="n"/>
      <c r="NV271" s="85" t="n"/>
      <c r="NW271" s="41" t="n"/>
      <c r="NX271" s="33" t="n"/>
      <c r="NY271" s="33" t="n"/>
      <c r="NZ271" s="33" t="n"/>
      <c r="OA271" s="85" t="n"/>
      <c r="OB271" s="41" t="n"/>
      <c r="OC271" s="33" t="n"/>
      <c r="OD271" s="33" t="n"/>
      <c r="OE271" s="33" t="n"/>
      <c r="OF271" s="85" t="n"/>
      <c r="OG271" s="41" t="n"/>
      <c r="OH271" s="33" t="n"/>
      <c r="OI271" s="33" t="n"/>
      <c r="OJ271" s="33" t="n"/>
      <c r="OK271" s="85" t="n"/>
      <c r="OL271" s="41" t="n"/>
      <c r="OM271" s="33" t="n"/>
      <c r="ON271" s="33" t="n"/>
      <c r="OO271" s="33" t="n"/>
      <c r="OP271" s="85" t="n"/>
      <c r="OQ271" s="41" t="n"/>
      <c r="OR271" s="33" t="n"/>
      <c r="OS271" s="33" t="n"/>
      <c r="OT271" s="33" t="n"/>
      <c r="OU271" s="85" t="n"/>
      <c r="OV271" s="41" t="n"/>
      <c r="OW271" s="33" t="n"/>
      <c r="OX271" s="33" t="n"/>
      <c r="OY271" s="33" t="n"/>
      <c r="OZ271" s="85" t="n"/>
      <c r="PB271" s="33" t="n"/>
      <c r="PC271" s="33" t="n"/>
      <c r="PD271" s="33" t="n"/>
      <c r="PE271" s="85" t="n"/>
      <c r="PF271" s="41" t="n"/>
      <c r="PG271" s="33" t="n"/>
      <c r="PH271" s="33" t="n"/>
      <c r="PI271" s="33" t="n"/>
      <c r="PJ271" s="85" t="n"/>
      <c r="PK271" s="41" t="n"/>
      <c r="PL271" s="33" t="n"/>
      <c r="PM271" s="33" t="n"/>
      <c r="PN271" s="33" t="n"/>
      <c r="PO271" s="85" t="n"/>
      <c r="PP271" s="41" t="n"/>
      <c r="PQ271" s="33" t="n"/>
      <c r="PR271" s="33" t="n"/>
      <c r="PS271" s="33" t="n"/>
      <c r="PT271" s="85" t="n"/>
      <c r="PU271" s="41" t="n"/>
      <c r="PV271" s="33" t="n"/>
      <c r="PW271" s="33" t="n"/>
      <c r="PX271" s="33" t="n"/>
      <c r="PY271" s="85" t="n"/>
      <c r="PZ271" s="41" t="n"/>
      <c r="QA271" s="33" t="n"/>
      <c r="QB271" s="33" t="n"/>
      <c r="QC271" s="33" t="n"/>
      <c r="QD271" s="85" t="n"/>
      <c r="QE271" s="41" t="n"/>
      <c r="QF271" s="33" t="n"/>
      <c r="QG271" s="33" t="n"/>
      <c r="QH271" s="33" t="n"/>
      <c r="QI271" s="85" t="n"/>
      <c r="QJ271" s="41" t="n"/>
      <c r="QK271" s="33" t="n"/>
      <c r="QL271" s="33" t="n"/>
      <c r="QM271" s="33" t="n"/>
      <c r="QN271" s="85" t="n"/>
      <c r="QO271" s="41" t="n"/>
      <c r="QP271" s="33" t="n"/>
      <c r="QQ271" s="33" t="n"/>
      <c r="QR271" s="33" t="n"/>
      <c r="QS271" s="85" t="n"/>
      <c r="QT271" s="41" t="n"/>
      <c r="QU271" s="33" t="n"/>
      <c r="QV271" s="33" t="n"/>
      <c r="QW271" s="33" t="n"/>
      <c r="QX271" s="85" t="n"/>
      <c r="QY271" s="41" t="n"/>
      <c r="QZ271" s="33" t="n"/>
      <c r="RA271" s="33" t="n"/>
      <c r="RB271" s="33" t="n"/>
      <c r="RC271" s="85" t="n"/>
      <c r="RD271" s="41" t="n"/>
      <c r="RE271" s="33" t="n"/>
      <c r="RF271" s="33" t="n"/>
      <c r="RG271" s="33" t="n"/>
      <c r="RH271" s="85" t="n"/>
      <c r="RI271" s="41" t="n"/>
      <c r="RJ271" s="33" t="n"/>
      <c r="RK271" s="33" t="n"/>
      <c r="RL271" s="33" t="n"/>
    </row>
    <row r="272">
      <c r="U272" s="33" t="n"/>
      <c r="V272" s="33" t="n"/>
      <c r="W272" s="33" t="n"/>
      <c r="X272" s="33" t="n"/>
      <c r="Y272" s="33" t="n"/>
      <c r="Z272" s="33" t="n"/>
      <c r="AA272" s="33" t="n"/>
      <c r="AB272" s="33" t="n"/>
      <c r="AC272" s="33" t="n"/>
      <c r="AD272" s="33" t="n"/>
      <c r="AE272" s="33" t="n"/>
      <c r="AF272" s="33" t="n"/>
      <c r="AG272" s="33" t="n"/>
      <c r="AH272" s="33" t="n"/>
      <c r="AI272" s="33" t="n"/>
      <c r="AJ272" s="33" t="n"/>
      <c r="AK272" s="33" t="n"/>
      <c r="AL272" s="33" t="n"/>
      <c r="AM272" s="33" t="n"/>
      <c r="AN272" s="33" t="n"/>
      <c r="AO272" s="33" t="n"/>
      <c r="AP272" s="33" t="n"/>
      <c r="AQ272" s="33" t="n"/>
      <c r="AR272" s="33" t="n"/>
      <c r="AS272" s="33" t="n"/>
      <c r="AT272" s="33" t="n"/>
      <c r="AU272" s="33" t="n"/>
      <c r="AV272" s="33" t="n"/>
      <c r="AW272" s="33" t="n"/>
      <c r="AX272" s="33" t="n"/>
      <c r="AY272" s="33" t="n"/>
      <c r="AZ272" s="33" t="n"/>
      <c r="BA272" s="33" t="n"/>
      <c r="BB272" s="33" t="n"/>
      <c r="BC272" s="33" t="n"/>
      <c r="BD272" s="33" t="n"/>
      <c r="BE272" s="33" t="n"/>
      <c r="BF272" s="33" t="n"/>
      <c r="BG272" s="33" t="n"/>
      <c r="BH272" s="33" t="n"/>
      <c r="BI272" s="33" t="n"/>
      <c r="BJ272" s="33" t="n"/>
      <c r="BK272" s="33" t="n"/>
      <c r="BL272" s="33" t="n"/>
      <c r="BM272" s="33" t="n"/>
      <c r="BN272" s="33" t="inlineStr">
        <is>
          <t>Cash</t>
        </is>
      </c>
      <c r="BO272" s="49">
        <f>1-SUM(BO260:BO270)</f>
        <v/>
      </c>
      <c r="BP272" s="61" t="n">
        <v>0</v>
      </c>
      <c r="BQ272" s="61">
        <f>BO272*BP272</f>
        <v/>
      </c>
      <c r="BR272" s="61" t="n"/>
      <c r="BS272" s="33" t="inlineStr">
        <is>
          <t>Cash</t>
        </is>
      </c>
      <c r="BT272" s="49">
        <f>1-SUM(BT260:BT270)</f>
        <v/>
      </c>
      <c r="BU272" s="61" t="n">
        <v>0</v>
      </c>
      <c r="BV272" s="61">
        <f>BT272*BU272</f>
        <v/>
      </c>
      <c r="BW272" s="61" t="n"/>
      <c r="BX272" s="33" t="inlineStr">
        <is>
          <t>Cash</t>
        </is>
      </c>
      <c r="BY272" s="49">
        <f>1-SUM(BY260:BY270)</f>
        <v/>
      </c>
      <c r="BZ272" s="61" t="n">
        <v>0</v>
      </c>
      <c r="CA272" s="61">
        <f>BY272*BZ272</f>
        <v/>
      </c>
      <c r="CB272" s="61" t="n"/>
      <c r="CC272" s="33" t="inlineStr">
        <is>
          <t>Cash</t>
        </is>
      </c>
      <c r="CD272" s="49">
        <f>1-SUM(CD260:CD270)</f>
        <v/>
      </c>
      <c r="CE272" s="61" t="n">
        <v>0</v>
      </c>
      <c r="CF272" s="61">
        <f>CD272*CE272</f>
        <v/>
      </c>
      <c r="CG272" s="61" t="n"/>
      <c r="CH272" s="33" t="inlineStr">
        <is>
          <t>Cash</t>
        </is>
      </c>
      <c r="CI272" s="49">
        <f>1-SUM(CI260:CI270)</f>
        <v/>
      </c>
      <c r="CJ272" s="61" t="n">
        <v>0</v>
      </c>
      <c r="CK272" s="61">
        <f>CI272*CJ272</f>
        <v/>
      </c>
      <c r="CL272" s="61" t="n"/>
      <c r="CM272" s="33" t="inlineStr">
        <is>
          <t>Cash</t>
        </is>
      </c>
      <c r="CN272" s="49">
        <f>1-SUM(CN260:CN270)</f>
        <v/>
      </c>
      <c r="CO272" s="61" t="n">
        <v>0</v>
      </c>
      <c r="CP272" s="61">
        <f>CN272*CO272</f>
        <v/>
      </c>
      <c r="CQ272" s="61" t="n"/>
      <c r="CR272" s="33" t="inlineStr">
        <is>
          <t>Cash</t>
        </is>
      </c>
      <c r="CS272" s="49">
        <f>1-SUM(CS260:CS270)</f>
        <v/>
      </c>
      <c r="CT272" s="61" t="n">
        <v>0</v>
      </c>
      <c r="CU272" s="61">
        <f>CS272*CT272</f>
        <v/>
      </c>
      <c r="CV272" s="61" t="n"/>
      <c r="CW272" s="33" t="inlineStr">
        <is>
          <t>Cash</t>
        </is>
      </c>
      <c r="CX272" s="49">
        <f>1-SUM(CX260:CX270)</f>
        <v/>
      </c>
      <c r="CY272" s="61" t="n">
        <v>0</v>
      </c>
      <c r="CZ272" s="61">
        <f>CX272*CY272</f>
        <v/>
      </c>
      <c r="DA272" s="61" t="n"/>
      <c r="DB272" s="33" t="inlineStr">
        <is>
          <t>Cash</t>
        </is>
      </c>
      <c r="DC272" s="49">
        <f>1-SUM(DC260:DC270)</f>
        <v/>
      </c>
      <c r="DD272" s="61" t="n">
        <v>0</v>
      </c>
      <c r="DE272" s="61">
        <f>DC272*DD272</f>
        <v/>
      </c>
      <c r="DF272" s="61" t="n"/>
      <c r="DG272" s="33" t="inlineStr">
        <is>
          <t>Cash</t>
        </is>
      </c>
      <c r="DH272" s="49">
        <f>1-SUM(DH260:DH270)</f>
        <v/>
      </c>
      <c r="DI272" s="61" t="n">
        <v>0</v>
      </c>
      <c r="DJ272" s="61">
        <f>DH272*DI272</f>
        <v/>
      </c>
      <c r="DK272" s="61" t="n"/>
      <c r="DL272" s="33" t="inlineStr">
        <is>
          <t>Cash</t>
        </is>
      </c>
      <c r="DM272" s="49">
        <f>1-SUM(DM260:DM270)</f>
        <v/>
      </c>
      <c r="DN272" s="61" t="n">
        <v>0</v>
      </c>
      <c r="DO272" s="61">
        <f>DM272*DN272</f>
        <v/>
      </c>
      <c r="DP272" s="61" t="n"/>
      <c r="DQ272" s="33" t="inlineStr">
        <is>
          <t>Cash</t>
        </is>
      </c>
      <c r="DR272" s="49">
        <f>1-SUM(DR260:DR270)</f>
        <v/>
      </c>
      <c r="DS272" s="61" t="n">
        <v>0</v>
      </c>
      <c r="DT272" s="61">
        <f>DR272*DS272</f>
        <v/>
      </c>
      <c r="DU272" s="61" t="n"/>
      <c r="DV272" s="33" t="inlineStr">
        <is>
          <t>Cash</t>
        </is>
      </c>
      <c r="DW272" s="49">
        <f>1-SUM(DW260:DW270)</f>
        <v/>
      </c>
      <c r="DX272" s="61" t="n">
        <v>0</v>
      </c>
      <c r="DY272" s="61">
        <f>DW272*DX272</f>
        <v/>
      </c>
      <c r="DZ272" s="61" t="n"/>
      <c r="EA272" s="33" t="inlineStr">
        <is>
          <t>Cash</t>
        </is>
      </c>
      <c r="EB272" s="49">
        <f>1-SUM(EB260:EB270)</f>
        <v/>
      </c>
      <c r="EC272" s="61" t="n">
        <v>0</v>
      </c>
      <c r="ED272" s="61">
        <f>EB272*EC272</f>
        <v/>
      </c>
      <c r="EE272" s="61" t="n"/>
      <c r="EF272" s="33" t="inlineStr">
        <is>
          <t>Cash</t>
        </is>
      </c>
      <c r="EG272" s="49">
        <f>1-SUM(EG260:EG270)</f>
        <v/>
      </c>
      <c r="EH272" s="61" t="n">
        <v>0</v>
      </c>
      <c r="EI272" s="61">
        <f>EG272*EH272</f>
        <v/>
      </c>
      <c r="EJ272" s="61" t="n"/>
      <c r="EK272" s="33" t="inlineStr">
        <is>
          <t>Cash</t>
        </is>
      </c>
      <c r="EL272" s="49">
        <f>1-SUM(EL260:EL270)</f>
        <v/>
      </c>
      <c r="EM272" s="61" t="n">
        <v>0</v>
      </c>
      <c r="EN272" s="61">
        <f>EL272*EM272</f>
        <v/>
      </c>
      <c r="EO272" s="61" t="n"/>
      <c r="EP272" s="33" t="inlineStr">
        <is>
          <t>Cash</t>
        </is>
      </c>
      <c r="EQ272" s="49">
        <f>1-SUM(EQ260:EQ270)</f>
        <v/>
      </c>
      <c r="ER272" s="61" t="n">
        <v>0</v>
      </c>
      <c r="ES272" s="61">
        <f>EQ272*ER272</f>
        <v/>
      </c>
      <c r="ET272" s="61" t="n"/>
      <c r="EU272" s="33" t="inlineStr">
        <is>
          <t>Cash</t>
        </is>
      </c>
      <c r="EV272" s="49">
        <f>1-SUM(EV260:EV270)</f>
        <v/>
      </c>
      <c r="EW272" s="61" t="n">
        <v>0</v>
      </c>
      <c r="EX272" s="61">
        <f>EV272*EW272</f>
        <v/>
      </c>
      <c r="EY272" s="61" t="n"/>
      <c r="EZ272" s="33" t="inlineStr">
        <is>
          <t>Cash</t>
        </is>
      </c>
      <c r="FA272" s="49">
        <f>1-SUM(FA260:FA270)</f>
        <v/>
      </c>
      <c r="FB272" s="61" t="n">
        <v>0</v>
      </c>
      <c r="FC272" s="61">
        <f>FA272*FB272</f>
        <v/>
      </c>
      <c r="FD272" s="61" t="n"/>
      <c r="FE272" s="33" t="inlineStr">
        <is>
          <t>Cash</t>
        </is>
      </c>
      <c r="FF272" s="49">
        <f>1-SUM(FF260:FF270)</f>
        <v/>
      </c>
      <c r="FG272" s="61" t="n">
        <v>0</v>
      </c>
      <c r="FH272" s="61">
        <f>FF272*FG272</f>
        <v/>
      </c>
      <c r="FI272" s="61" t="n"/>
      <c r="FJ272" s="33" t="inlineStr">
        <is>
          <t>Cash</t>
        </is>
      </c>
      <c r="FK272" s="49">
        <f>1-SUM(FK260:FK270)</f>
        <v/>
      </c>
      <c r="FL272" s="61" t="n">
        <v>0</v>
      </c>
      <c r="FM272" s="61">
        <f>FK272*FL272</f>
        <v/>
      </c>
      <c r="FN272" s="61" t="n"/>
      <c r="FO272" s="33" t="inlineStr">
        <is>
          <t>Cash</t>
        </is>
      </c>
      <c r="FP272" s="49">
        <f>1-SUM(FP260:FP270)</f>
        <v/>
      </c>
      <c r="FQ272" s="61" t="n">
        <v>0</v>
      </c>
      <c r="FR272" s="61">
        <f>FP272*FQ272</f>
        <v/>
      </c>
      <c r="FS272" s="61" t="n"/>
      <c r="FT272" s="33" t="inlineStr">
        <is>
          <t>Cash</t>
        </is>
      </c>
      <c r="FU272" s="49">
        <f>1-SUM(FU260:FU270)</f>
        <v/>
      </c>
      <c r="FV272" s="61" t="n">
        <v>0</v>
      </c>
      <c r="FW272" s="61">
        <f>FU272*FV272</f>
        <v/>
      </c>
      <c r="FX272" s="61" t="n"/>
      <c r="FY272" s="33" t="inlineStr">
        <is>
          <t>Cash</t>
        </is>
      </c>
      <c r="FZ272" s="41">
        <f>1-SUM(FZ260:FZ270)</f>
        <v/>
      </c>
      <c r="GA272" s="61" t="n">
        <v>0</v>
      </c>
      <c r="GB272" s="61">
        <f>FZ272*GA272</f>
        <v/>
      </c>
      <c r="GC272" s="61" t="n"/>
      <c r="GD272" s="33" t="inlineStr">
        <is>
          <t>Cash</t>
        </is>
      </c>
      <c r="GE272" s="41">
        <f>1-SUM(GE260:GE270)</f>
        <v/>
      </c>
      <c r="GF272" s="61" t="n">
        <v>0</v>
      </c>
      <c r="GG272" s="61">
        <f>GE272*GF272</f>
        <v/>
      </c>
      <c r="GH272" s="61" t="n"/>
      <c r="GI272" s="33" t="inlineStr">
        <is>
          <t>Cash</t>
        </is>
      </c>
      <c r="GJ272" s="41">
        <f>1-SUM(GJ260:GJ270)</f>
        <v/>
      </c>
      <c r="GK272" s="61" t="n">
        <v>0</v>
      </c>
      <c r="GL272" s="61">
        <f>GJ272*GK272</f>
        <v/>
      </c>
      <c r="GM272" s="61" t="n"/>
      <c r="GN272" s="33" t="inlineStr">
        <is>
          <t>Cash</t>
        </is>
      </c>
      <c r="GO272" s="41">
        <f>1-SUM(GO260:GO270)</f>
        <v/>
      </c>
      <c r="GP272" s="61" t="n">
        <v>0</v>
      </c>
      <c r="GQ272" s="61">
        <f>GO272*GP272</f>
        <v/>
      </c>
      <c r="GR272" s="61" t="n"/>
      <c r="GS272" s="33" t="inlineStr">
        <is>
          <t>Cash</t>
        </is>
      </c>
      <c r="GT272" s="41">
        <f>1-SUM(GT260:GT270)</f>
        <v/>
      </c>
      <c r="GU272" s="61" t="n">
        <v>0</v>
      </c>
      <c r="GV272" s="61">
        <f>GT272*GU272</f>
        <v/>
      </c>
      <c r="GW272" s="61" t="n"/>
      <c r="GX272" s="33" t="inlineStr">
        <is>
          <t>Cash</t>
        </is>
      </c>
      <c r="GY272" s="41">
        <f>1-SUM(GY260:GY270)</f>
        <v/>
      </c>
      <c r="GZ272" s="61" t="n">
        <v>0</v>
      </c>
      <c r="HA272" s="61">
        <f>GY272*GZ272</f>
        <v/>
      </c>
      <c r="HB272" s="61" t="n"/>
      <c r="HC272" s="33" t="inlineStr">
        <is>
          <t>Cash</t>
        </is>
      </c>
      <c r="HD272" s="41">
        <f>1-SUM(HD260:HD270)</f>
        <v/>
      </c>
      <c r="HE272" s="61" t="n">
        <v>0</v>
      </c>
      <c r="HF272" s="61">
        <f>HD272*HE272</f>
        <v/>
      </c>
      <c r="HG272" s="61" t="n"/>
      <c r="HH272" s="33" t="inlineStr">
        <is>
          <t>Cash</t>
        </is>
      </c>
      <c r="HI272" s="41">
        <f>1-SUM(HI260:HI270)</f>
        <v/>
      </c>
      <c r="HJ272" s="61" t="n">
        <v>0</v>
      </c>
      <c r="HK272" s="61">
        <f>HI272*HJ272</f>
        <v/>
      </c>
      <c r="HL272" s="61" t="n"/>
      <c r="HM272" s="33" t="inlineStr">
        <is>
          <t>Cash</t>
        </is>
      </c>
      <c r="HN272" s="41">
        <f>1-SUM(HN260:HN270)</f>
        <v/>
      </c>
      <c r="HO272" s="61" t="n">
        <v>0</v>
      </c>
      <c r="HP272" s="61">
        <f>HN272*HO272</f>
        <v/>
      </c>
      <c r="HQ272" s="61" t="n"/>
      <c r="HR272" s="33" t="inlineStr">
        <is>
          <t>Cash</t>
        </is>
      </c>
      <c r="HS272" s="41">
        <f>1-SUM(HS260:HS270)</f>
        <v/>
      </c>
      <c r="HT272" s="61" t="n">
        <v>0</v>
      </c>
      <c r="HU272" s="61">
        <f>HS272*HT272</f>
        <v/>
      </c>
      <c r="HV272" s="61" t="n"/>
      <c r="HW272" s="33" t="inlineStr">
        <is>
          <t>Cash</t>
        </is>
      </c>
      <c r="HX272" s="41">
        <f>1-SUM(HX260:HX270)</f>
        <v/>
      </c>
      <c r="HY272" s="61" t="n">
        <v>0</v>
      </c>
      <c r="HZ272" s="61">
        <f>HX272*HY272</f>
        <v/>
      </c>
      <c r="IA272" s="61" t="n"/>
      <c r="IB272" s="33" t="inlineStr">
        <is>
          <t>Cash</t>
        </is>
      </c>
      <c r="IC272" s="41">
        <f>1-SUM(IC260:IC270)</f>
        <v/>
      </c>
      <c r="ID272" s="61" t="n">
        <v>0</v>
      </c>
      <c r="IE272" s="61">
        <f>IC272*ID272</f>
        <v/>
      </c>
      <c r="IF272" s="61" t="n"/>
      <c r="IG272" s="33" t="inlineStr">
        <is>
          <t>Cash</t>
        </is>
      </c>
      <c r="IH272" s="41">
        <f>1-SUM(IH260:IH270)</f>
        <v/>
      </c>
      <c r="II272" s="61" t="n">
        <v>0</v>
      </c>
      <c r="IJ272" s="61">
        <f>IH272*II272</f>
        <v/>
      </c>
      <c r="IK272" s="61" t="n"/>
      <c r="IL272" s="33" t="inlineStr">
        <is>
          <t>Cash</t>
        </is>
      </c>
      <c r="IM272" s="41">
        <f>1-SUM(IM260:IM270)</f>
        <v/>
      </c>
      <c r="IN272" s="61" t="n">
        <v>0</v>
      </c>
      <c r="IO272" s="61">
        <f>IM272*IN272</f>
        <v/>
      </c>
      <c r="IP272" s="61" t="n"/>
      <c r="IQ272" s="33" t="inlineStr">
        <is>
          <t>Cash</t>
        </is>
      </c>
      <c r="IR272" s="41">
        <f>1-SUM(IR260:IR270)</f>
        <v/>
      </c>
      <c r="IS272" s="61" t="n">
        <v>0</v>
      </c>
      <c r="IT272" s="61">
        <f>IR272*IS272</f>
        <v/>
      </c>
      <c r="IU272" s="61" t="n"/>
      <c r="IV272" s="33" t="inlineStr">
        <is>
          <t>Cash</t>
        </is>
      </c>
      <c r="IW272" s="41">
        <f>1-SUM(IW260:IW270)</f>
        <v/>
      </c>
      <c r="IX272" s="61" t="n">
        <v>0</v>
      </c>
      <c r="IY272" s="61">
        <f>IW272*IX272</f>
        <v/>
      </c>
      <c r="IZ272" s="61" t="n"/>
      <c r="JA272" s="33" t="inlineStr">
        <is>
          <t>Cash</t>
        </is>
      </c>
      <c r="JB272" s="41">
        <f>1-SUM(JB260:JB270)</f>
        <v/>
      </c>
      <c r="JC272" s="61" t="n">
        <v>0</v>
      </c>
      <c r="JD272" s="61">
        <f>JB272*JC272</f>
        <v/>
      </c>
      <c r="JE272" s="61" t="n"/>
      <c r="JF272" s="33" t="inlineStr">
        <is>
          <t>Cash</t>
        </is>
      </c>
      <c r="JG272" s="41">
        <f>1-SUM(JG260:JG270)</f>
        <v/>
      </c>
      <c r="JH272" s="61" t="n">
        <v>0</v>
      </c>
      <c r="JI272" s="61">
        <f>JG272*JH272</f>
        <v/>
      </c>
      <c r="JJ272" s="61" t="n"/>
      <c r="JK272" s="33" t="inlineStr">
        <is>
          <t>Cash</t>
        </is>
      </c>
      <c r="JL272" s="41">
        <f>1-SUM(JL260:JL270)</f>
        <v/>
      </c>
      <c r="JM272" s="61" t="n">
        <v>0</v>
      </c>
      <c r="JN272" s="61">
        <f>JL272*JM272</f>
        <v/>
      </c>
      <c r="JO272" s="61" t="n"/>
      <c r="JP272" s="33" t="inlineStr">
        <is>
          <t>Cash</t>
        </is>
      </c>
      <c r="JQ272" s="41">
        <f>1-SUM(JQ260:JQ270)</f>
        <v/>
      </c>
      <c r="JR272" s="61" t="n">
        <v>0</v>
      </c>
      <c r="JS272" s="61">
        <f>JQ272*JR272</f>
        <v/>
      </c>
      <c r="JT272" s="61" t="n"/>
      <c r="JU272" s="33" t="inlineStr">
        <is>
          <t>Cash</t>
        </is>
      </c>
      <c r="JV272" s="41">
        <f>1-SUM(JV260:JV270)</f>
        <v/>
      </c>
      <c r="JW272" s="61" t="n">
        <v>0</v>
      </c>
      <c r="JX272" s="61">
        <f>JV272*JW272</f>
        <v/>
      </c>
      <c r="JY272" s="61" t="n"/>
      <c r="JZ272" s="33" t="inlineStr">
        <is>
          <t>Cash</t>
        </is>
      </c>
      <c r="KA272" s="41">
        <f>1-SUM(KA260:KA270)</f>
        <v/>
      </c>
      <c r="KB272" s="61" t="n">
        <v>0</v>
      </c>
      <c r="KC272" s="61">
        <f>KA272*KB272</f>
        <v/>
      </c>
      <c r="KD272" s="61" t="n"/>
      <c r="KE272" s="33" t="inlineStr">
        <is>
          <t>Cash</t>
        </is>
      </c>
      <c r="KF272" s="41">
        <f>1-SUM(KF260:KF270)</f>
        <v/>
      </c>
      <c r="KG272" s="61" t="n">
        <v>0</v>
      </c>
      <c r="KH272" s="61">
        <f>KF272*KG272</f>
        <v/>
      </c>
      <c r="KI272" s="61" t="n"/>
      <c r="KJ272" s="33" t="inlineStr">
        <is>
          <t>Cash</t>
        </is>
      </c>
      <c r="KK272" s="41">
        <f>1-SUM(KK260:KK270)</f>
        <v/>
      </c>
      <c r="KL272" s="61" t="n">
        <v>0</v>
      </c>
      <c r="KM272" s="61">
        <f>KK272*KL272</f>
        <v/>
      </c>
      <c r="KN272" s="61" t="n"/>
      <c r="KO272" s="33" t="inlineStr">
        <is>
          <t>Cash</t>
        </is>
      </c>
      <c r="KP272" s="41">
        <f>1-SUM(KP260:KP270)</f>
        <v/>
      </c>
      <c r="KQ272" s="61" t="n">
        <v>0</v>
      </c>
      <c r="KR272" s="61">
        <f>KP272*KQ272</f>
        <v/>
      </c>
      <c r="KS272" s="61" t="n"/>
      <c r="KT272" s="33" t="inlineStr">
        <is>
          <t>Cash</t>
        </is>
      </c>
      <c r="KU272" s="41">
        <f>1-SUM(KU260:KU270)</f>
        <v/>
      </c>
      <c r="KV272" s="61" t="n">
        <v>0</v>
      </c>
      <c r="KW272" s="61">
        <f>KU272*KV272</f>
        <v/>
      </c>
      <c r="KX272" s="61" t="n"/>
      <c r="KY272" s="33" t="inlineStr">
        <is>
          <t>Cash</t>
        </is>
      </c>
      <c r="KZ272" s="41">
        <f>1-SUM(KZ260:KZ270)</f>
        <v/>
      </c>
      <c r="LA272" s="61" t="n">
        <v>0</v>
      </c>
      <c r="LB272" s="61">
        <f>KZ272*LA272</f>
        <v/>
      </c>
      <c r="LC272" s="61" t="n"/>
      <c r="LD272" s="33" t="inlineStr">
        <is>
          <t>Cash</t>
        </is>
      </c>
      <c r="LE272" s="41">
        <f>1-SUM(LE260:LE270)</f>
        <v/>
      </c>
      <c r="LF272" s="61" t="n">
        <v>0</v>
      </c>
      <c r="LG272" s="61">
        <f>LE272*LF272</f>
        <v/>
      </c>
      <c r="LH272" s="61" t="n"/>
      <c r="LI272" s="33" t="inlineStr">
        <is>
          <t>Cash</t>
        </is>
      </c>
      <c r="LJ272" s="41">
        <f>1-SUM(LJ260:LJ270)</f>
        <v/>
      </c>
      <c r="LK272" s="61" t="n">
        <v>0</v>
      </c>
      <c r="LL272" s="61">
        <f>LJ272*LK272</f>
        <v/>
      </c>
      <c r="LM272" s="61" t="n"/>
      <c r="LN272" s="33" t="inlineStr">
        <is>
          <t>Cash</t>
        </is>
      </c>
      <c r="LO272" s="41">
        <f>1-SUM(LO260:LO270)</f>
        <v/>
      </c>
      <c r="LP272" s="61" t="n">
        <v>0</v>
      </c>
      <c r="LQ272" s="61">
        <f>LO272*LP272</f>
        <v/>
      </c>
      <c r="LR272" s="61" t="n"/>
      <c r="LS272" s="33" t="inlineStr">
        <is>
          <t>Cash</t>
        </is>
      </c>
      <c r="LT272" s="41">
        <f>1-SUM(LT260:LT270)</f>
        <v/>
      </c>
      <c r="LU272" s="61" t="n">
        <v>0</v>
      </c>
      <c r="LV272" s="61">
        <f>LT272*LU272</f>
        <v/>
      </c>
      <c r="LW272" s="61" t="n"/>
      <c r="LX272" s="33" t="inlineStr">
        <is>
          <t>Cash</t>
        </is>
      </c>
      <c r="LY272" s="41">
        <f>1-SUM(LY260:LY270)</f>
        <v/>
      </c>
      <c r="LZ272" s="61" t="n">
        <v>0</v>
      </c>
      <c r="MA272" s="61">
        <f>LY272*LZ272</f>
        <v/>
      </c>
      <c r="MB272" s="61" t="n"/>
      <c r="MC272" s="33" t="inlineStr">
        <is>
          <t>Cash</t>
        </is>
      </c>
      <c r="MD272" s="41">
        <f>1-SUM(MD260:MD270)</f>
        <v/>
      </c>
      <c r="ME272" s="61" t="n">
        <v>0</v>
      </c>
      <c r="MF272" s="61">
        <f>MD272*ME272</f>
        <v/>
      </c>
      <c r="MG272" s="61" t="n"/>
      <c r="MH272" s="33" t="inlineStr">
        <is>
          <t>Cash</t>
        </is>
      </c>
      <c r="MI272" s="41" t="n">
        <v>0.02000000000000002</v>
      </c>
      <c r="MJ272" s="61" t="n">
        <v>0</v>
      </c>
      <c r="MK272" s="61">
        <f>MI272*MJ272</f>
        <v/>
      </c>
      <c r="ML272" s="61" t="n"/>
      <c r="MM272" s="33" t="inlineStr">
        <is>
          <t>Cash</t>
        </is>
      </c>
      <c r="MN272" s="41" t="n">
        <v>0.02000000000000002</v>
      </c>
      <c r="MO272" s="61" t="n">
        <v>0</v>
      </c>
      <c r="MP272" s="61">
        <f>MN272*MO272</f>
        <v/>
      </c>
      <c r="MQ272" s="33" t="n"/>
      <c r="MR272" s="33" t="inlineStr">
        <is>
          <t>Cash</t>
        </is>
      </c>
      <c r="MS272" s="41">
        <f>1-SUM(MS260:MS270)</f>
        <v/>
      </c>
      <c r="MT272" s="61" t="n">
        <v>0</v>
      </c>
      <c r="MU272" s="61">
        <f>MS272*MT272</f>
        <v/>
      </c>
      <c r="MV272" s="61" t="n"/>
      <c r="MW272" s="33" t="inlineStr">
        <is>
          <t>Cash</t>
        </is>
      </c>
      <c r="MX272" s="41">
        <f>1-SUM(MX260:MX270)</f>
        <v/>
      </c>
      <c r="MY272" s="61" t="n">
        <v>0</v>
      </c>
      <c r="MZ272" s="61">
        <f>MX272*MY272</f>
        <v/>
      </c>
      <c r="NA272" s="33" t="n"/>
      <c r="NB272" s="33" t="inlineStr">
        <is>
          <t>Cash</t>
        </is>
      </c>
      <c r="NC272" s="41">
        <f>1-SUM(NC260:NC270)</f>
        <v/>
      </c>
      <c r="ND272" s="61" t="n">
        <v>0</v>
      </c>
      <c r="NE272" s="61">
        <f>NC272*ND272</f>
        <v/>
      </c>
      <c r="NF272" s="33" t="n"/>
      <c r="NG272" s="33" t="inlineStr">
        <is>
          <t>Cash</t>
        </is>
      </c>
      <c r="NH272" s="41">
        <f>1-SUM(NH260:NH270)</f>
        <v/>
      </c>
      <c r="NI272" s="61" t="n">
        <v>0</v>
      </c>
      <c r="NJ272" s="61">
        <f>NH272*NI272</f>
        <v/>
      </c>
      <c r="NK272" s="33" t="n"/>
      <c r="NL272" s="33" t="inlineStr">
        <is>
          <t>Cash</t>
        </is>
      </c>
      <c r="NM272" s="41" t="n">
        <v>0.02000000000000002</v>
      </c>
      <c r="NN272" s="61" t="n">
        <v>0</v>
      </c>
      <c r="NO272" s="61">
        <f>NM272*NN272</f>
        <v/>
      </c>
      <c r="NP272" s="33" t="n"/>
      <c r="NQ272" s="33" t="inlineStr">
        <is>
          <t>Cash</t>
        </is>
      </c>
      <c r="NR272" s="41">
        <f>1-SUM(NR260:NR270)</f>
        <v/>
      </c>
      <c r="NS272" s="61" t="n">
        <v>0</v>
      </c>
      <c r="NT272" s="61">
        <f>NR272*NS272</f>
        <v/>
      </c>
      <c r="NU272" s="33" t="n"/>
      <c r="NV272" s="33" t="inlineStr">
        <is>
          <t>Cash</t>
        </is>
      </c>
      <c r="NW272" s="41">
        <f>1-SUM(NW260:NW270)</f>
        <v/>
      </c>
      <c r="NX272" s="61" t="n">
        <v>0</v>
      </c>
      <c r="NY272" s="61">
        <f>NW272*NX272</f>
        <v/>
      </c>
      <c r="NZ272" s="33" t="n"/>
      <c r="OA272" s="33" t="inlineStr">
        <is>
          <t>Cash</t>
        </is>
      </c>
      <c r="OB272" s="41">
        <f>1-SUM(OB260:OB270)</f>
        <v/>
      </c>
      <c r="OC272" s="61" t="n">
        <v>0</v>
      </c>
      <c r="OD272" s="61">
        <f>OB272*OC272</f>
        <v/>
      </c>
      <c r="OE272" s="33" t="n"/>
      <c r="OF272" s="33" t="inlineStr">
        <is>
          <t>Cash</t>
        </is>
      </c>
      <c r="OG272" s="41">
        <f>1-SUM(OG260:OG270)</f>
        <v/>
      </c>
      <c r="OH272" s="61" t="n">
        <v>0</v>
      </c>
      <c r="OI272" s="61">
        <f>OG272*OH272</f>
        <v/>
      </c>
      <c r="OJ272" s="33" t="n"/>
      <c r="OK272" s="33" t="inlineStr">
        <is>
          <t>Cash</t>
        </is>
      </c>
      <c r="OL272" s="41">
        <f>1-SUM(OL260:OL270)</f>
        <v/>
      </c>
      <c r="OM272" s="61" t="n">
        <v>0</v>
      </c>
      <c r="ON272" s="61">
        <f>OL272*OM272</f>
        <v/>
      </c>
      <c r="OO272" s="33" t="n"/>
      <c r="OP272" s="33" t="inlineStr">
        <is>
          <t>Cash</t>
        </is>
      </c>
      <c r="OQ272" s="41">
        <f>1-SUM(OQ260:OQ270)</f>
        <v/>
      </c>
      <c r="OR272" s="61" t="n">
        <v>0</v>
      </c>
      <c r="OS272" s="61">
        <f>OQ272*OR272</f>
        <v/>
      </c>
      <c r="OT272" s="33" t="n"/>
      <c r="OU272" s="33" t="inlineStr">
        <is>
          <t>Cash</t>
        </is>
      </c>
      <c r="OV272" s="41">
        <f>1-SUM(OV260:OV270)</f>
        <v/>
      </c>
      <c r="OW272" s="61" t="n">
        <v>0</v>
      </c>
      <c r="OX272" s="61">
        <f>OV272*OW272</f>
        <v/>
      </c>
      <c r="OY272" s="33" t="n"/>
      <c r="OZ272" s="33" t="inlineStr">
        <is>
          <t>Cash</t>
        </is>
      </c>
      <c r="PA272" s="41">
        <f>1-SUM(PA260:PA270)</f>
        <v/>
      </c>
      <c r="PB272" s="61" t="n">
        <v>0</v>
      </c>
      <c r="PC272" s="61">
        <f>PA272*PB272</f>
        <v/>
      </c>
      <c r="PD272" s="33" t="n"/>
      <c r="PE272" s="33" t="inlineStr">
        <is>
          <t>Cash</t>
        </is>
      </c>
      <c r="PF272" s="41">
        <f>1-SUM(PF260:PF270)</f>
        <v/>
      </c>
      <c r="PG272" s="61" t="n">
        <v>0</v>
      </c>
      <c r="PH272" s="61">
        <f>PF272*PG272</f>
        <v/>
      </c>
      <c r="PI272" s="33" t="n"/>
      <c r="PJ272" s="33" t="inlineStr">
        <is>
          <t>Cash</t>
        </is>
      </c>
      <c r="PK272" s="41">
        <f>1-SUM(PK260:PK270)</f>
        <v/>
      </c>
      <c r="PL272" s="61" t="n">
        <v>0</v>
      </c>
      <c r="PM272" s="61">
        <f>PK272*PL272</f>
        <v/>
      </c>
      <c r="PN272" s="33" t="n"/>
      <c r="PO272" s="33" t="inlineStr">
        <is>
          <t>Cash</t>
        </is>
      </c>
      <c r="PP272" s="41">
        <f>1-SUM(PP260:PP270)</f>
        <v/>
      </c>
      <c r="PQ272" s="61" t="n">
        <v>0</v>
      </c>
      <c r="PR272" s="61">
        <f>PP272*PQ272</f>
        <v/>
      </c>
      <c r="PS272" s="33" t="n"/>
      <c r="PT272" s="33" t="inlineStr">
        <is>
          <t>Cash</t>
        </is>
      </c>
      <c r="PU272" s="41">
        <f>1-SUM(PU260:PU270)</f>
        <v/>
      </c>
      <c r="PV272" s="61" t="n">
        <v>0</v>
      </c>
      <c r="PW272" s="61">
        <f>PU272*PV272</f>
        <v/>
      </c>
      <c r="PX272" s="33" t="n"/>
      <c r="PY272" s="33" t="inlineStr">
        <is>
          <t>Cash</t>
        </is>
      </c>
      <c r="PZ272" s="41">
        <f>1-SUM(PZ260:PZ270)</f>
        <v/>
      </c>
      <c r="QA272" s="61" t="n">
        <v>0</v>
      </c>
      <c r="QB272" s="61">
        <f>PZ272*QA272</f>
        <v/>
      </c>
      <c r="QC272" s="33" t="n"/>
      <c r="QD272" s="33" t="inlineStr">
        <is>
          <t>Cash</t>
        </is>
      </c>
      <c r="QE272" s="41">
        <f>1-SUM(QE260:QE270)</f>
        <v/>
      </c>
      <c r="QF272" s="61" t="n">
        <v>0</v>
      </c>
      <c r="QG272" s="61">
        <f>QE272*QF272</f>
        <v/>
      </c>
      <c r="QH272" s="61" t="n"/>
      <c r="QI272" s="33" t="inlineStr">
        <is>
          <t>Cash</t>
        </is>
      </c>
      <c r="QJ272" s="41" t="n">
        <v>0.02</v>
      </c>
      <c r="QK272" s="61" t="n">
        <v>0</v>
      </c>
      <c r="QL272" s="61">
        <f>QJ272*QK272</f>
        <v/>
      </c>
      <c r="QM272" s="33" t="n"/>
      <c r="QN272" s="33" t="inlineStr">
        <is>
          <t>Cash</t>
        </is>
      </c>
      <c r="QO272" s="41" t="n">
        <v>0.02</v>
      </c>
      <c r="QP272" s="61" t="n">
        <v>0</v>
      </c>
      <c r="QQ272" s="61">
        <f>QO272*QP272</f>
        <v/>
      </c>
      <c r="QR272" s="33" t="n"/>
      <c r="QS272" s="33" t="inlineStr">
        <is>
          <t>Cash</t>
        </is>
      </c>
      <c r="QT272" s="41" t="n">
        <v>0.02</v>
      </c>
      <c r="QU272" s="61" t="n">
        <v>0</v>
      </c>
      <c r="QV272" s="61">
        <f>QT272*QU272</f>
        <v/>
      </c>
      <c r="QW272" s="33" t="n"/>
      <c r="QX272" s="33" t="inlineStr">
        <is>
          <t>Cash</t>
        </is>
      </c>
      <c r="QY272" s="41" t="n">
        <v>0.02</v>
      </c>
      <c r="QZ272" s="61" t="n">
        <v>0</v>
      </c>
      <c r="RA272" s="61">
        <f>QY272*QZ272</f>
        <v/>
      </c>
      <c r="RB272" s="33" t="n"/>
      <c r="RC272" s="33" t="inlineStr">
        <is>
          <t>Cash</t>
        </is>
      </c>
      <c r="RD272" s="41" t="n">
        <v>0.02</v>
      </c>
      <c r="RE272" s="61" t="n">
        <v>0</v>
      </c>
      <c r="RF272" s="61">
        <f>RD272*RE272</f>
        <v/>
      </c>
      <c r="RG272" s="33" t="n"/>
      <c r="RH272" s="33" t="inlineStr">
        <is>
          <t>Cash</t>
        </is>
      </c>
      <c r="RI272" s="41" t="n">
        <v>0.02</v>
      </c>
      <c r="RJ272" s="61" t="n">
        <v>0</v>
      </c>
      <c r="RK272" s="61">
        <f>RI272*RJ272</f>
        <v/>
      </c>
      <c r="RL272" s="33" t="n"/>
      <c r="RM272" s="208" t="n">
        <v>0.02</v>
      </c>
    </row>
    <row r="273">
      <c r="LT273" s="34" t="n"/>
      <c r="LY273" s="34" t="n"/>
      <c r="MD273" s="34" t="n"/>
      <c r="MI273" s="34" t="n"/>
      <c r="MN273" s="34" t="n"/>
      <c r="MS273" s="34" t="n"/>
      <c r="MX273" s="34" t="n"/>
      <c r="NC273" s="41" t="n"/>
      <c r="NH273" s="41" t="n"/>
      <c r="NM273" s="41" t="n"/>
      <c r="NR273" s="41" t="n"/>
      <c r="NW273" s="41" t="n"/>
      <c r="OB273" s="41" t="n"/>
      <c r="OG273" s="41" t="n"/>
      <c r="OL273" s="41" t="n"/>
      <c r="OQ273" s="41" t="n"/>
      <c r="OV273" s="41" t="n"/>
      <c r="PF273" s="41" t="n"/>
      <c r="PK273" s="41" t="n"/>
      <c r="PP273" s="41" t="n"/>
      <c r="PU273" s="41" t="n"/>
      <c r="PZ273" s="41" t="n"/>
      <c r="QE273" s="41" t="n"/>
      <c r="QJ273" s="41" t="n"/>
      <c r="QO273" s="41" t="n"/>
      <c r="QT273" s="41" t="n"/>
      <c r="QY273" s="41" t="n"/>
      <c r="RD273" s="41" t="n"/>
      <c r="RI273" s="41" t="n"/>
    </row>
    <row r="274">
      <c r="U274" s="33" t="n"/>
      <c r="V274" s="33" t="n"/>
      <c r="W274" s="33" t="n"/>
      <c r="X274" s="33" t="n"/>
      <c r="Y274" s="33" t="n"/>
      <c r="Z274" s="33" t="n"/>
      <c r="AA274" s="33" t="n"/>
      <c r="AB274" s="33" t="n"/>
      <c r="AC274" s="33" t="n"/>
      <c r="AD274" s="33" t="n"/>
      <c r="AE274" s="33" t="n"/>
      <c r="AF274" s="33" t="n"/>
      <c r="AG274" s="33" t="n"/>
      <c r="AH274" s="33" t="n"/>
      <c r="AI274" s="33" t="n"/>
      <c r="AJ274" s="33" t="n"/>
      <c r="AK274" s="33" t="n"/>
      <c r="AL274" s="33" t="n"/>
      <c r="AM274" s="33" t="n"/>
      <c r="AN274" s="33" t="n"/>
      <c r="AO274" s="33" t="n"/>
      <c r="AP274" s="33" t="n"/>
      <c r="AQ274" s="33" t="n"/>
      <c r="AR274" s="33" t="n"/>
      <c r="AS274" s="33" t="n"/>
      <c r="AT274" s="33" t="n"/>
      <c r="AU274" s="33" t="n"/>
      <c r="AV274" s="33" t="n"/>
      <c r="AW274" s="33" t="n"/>
      <c r="AX274" s="33" t="n"/>
      <c r="AY274" s="33" t="n"/>
      <c r="AZ274" s="33" t="n"/>
      <c r="BA274" s="33" t="n"/>
      <c r="BB274" s="33" t="n"/>
      <c r="BC274" s="33" t="n"/>
      <c r="BD274" s="33" t="n"/>
      <c r="BE274" s="33" t="n"/>
      <c r="BF274" s="33" t="n"/>
      <c r="BG274" s="33" t="n"/>
      <c r="BH274" s="33" t="n"/>
      <c r="BI274" s="33" t="n"/>
      <c r="BJ274" s="33" t="n"/>
      <c r="BK274" s="33" t="n"/>
      <c r="BL274" s="33" t="n"/>
      <c r="BM274" s="33" t="n"/>
      <c r="BN274" s="33" t="inlineStr">
        <is>
          <t>Total</t>
        </is>
      </c>
      <c r="BO274" s="48">
        <f>SUM(BO260:BO273)</f>
        <v/>
      </c>
      <c r="BP274" s="33" t="n"/>
      <c r="BQ274" s="46">
        <f>SUM(BQ260:BQ272)</f>
        <v/>
      </c>
      <c r="BR274" s="46" t="n"/>
      <c r="BS274" s="33" t="inlineStr">
        <is>
          <t>Total</t>
        </is>
      </c>
      <c r="BT274" s="48">
        <f>SUM(BT260:BT273)</f>
        <v/>
      </c>
      <c r="BU274" s="33" t="n"/>
      <c r="BV274" s="46">
        <f>SUM(BV260:BV272)</f>
        <v/>
      </c>
      <c r="BW274" s="46" t="n"/>
      <c r="BX274" s="33" t="inlineStr">
        <is>
          <t>Total</t>
        </is>
      </c>
      <c r="BY274" s="48">
        <f>SUM(BY260:BY273)</f>
        <v/>
      </c>
      <c r="BZ274" s="33" t="n"/>
      <c r="CA274" s="46">
        <f>SUM(CA260:CA272)</f>
        <v/>
      </c>
      <c r="CB274" s="46" t="n"/>
      <c r="CC274" s="33" t="inlineStr">
        <is>
          <t>Total</t>
        </is>
      </c>
      <c r="CD274" s="48">
        <f>SUM(CD260:CD273)</f>
        <v/>
      </c>
      <c r="CE274" s="33" t="n"/>
      <c r="CF274" s="46">
        <f>SUM(CF260:CF272)</f>
        <v/>
      </c>
      <c r="CG274" s="46" t="n"/>
      <c r="CH274" s="33" t="inlineStr">
        <is>
          <t>Total</t>
        </is>
      </c>
      <c r="CI274" s="48">
        <f>SUM(CI260:CI273)</f>
        <v/>
      </c>
      <c r="CJ274" s="33" t="n"/>
      <c r="CK274" s="46">
        <f>SUM(CK260:CK272)</f>
        <v/>
      </c>
      <c r="CL274" s="46" t="n"/>
      <c r="CM274" s="33" t="inlineStr">
        <is>
          <t>Total</t>
        </is>
      </c>
      <c r="CN274" s="48">
        <f>SUM(CN260:CN273)</f>
        <v/>
      </c>
      <c r="CO274" s="33" t="n"/>
      <c r="CP274" s="46">
        <f>SUM(CP260:CP272)</f>
        <v/>
      </c>
      <c r="CQ274" s="46" t="n"/>
      <c r="CR274" s="33" t="inlineStr">
        <is>
          <t>Total</t>
        </is>
      </c>
      <c r="CS274" s="48">
        <f>SUM(CS260:CS273)</f>
        <v/>
      </c>
      <c r="CT274" s="33" t="n"/>
      <c r="CU274" s="46">
        <f>SUM(CU260:CU272)</f>
        <v/>
      </c>
      <c r="CV274" s="46" t="n"/>
      <c r="CW274" s="33" t="inlineStr">
        <is>
          <t>Total</t>
        </is>
      </c>
      <c r="CX274" s="48">
        <f>SUM(CX260:CX273)</f>
        <v/>
      </c>
      <c r="CY274" s="33" t="n"/>
      <c r="CZ274" s="46">
        <f>SUM(CZ260:CZ272)</f>
        <v/>
      </c>
      <c r="DA274" s="46" t="n"/>
      <c r="DB274" s="33" t="inlineStr">
        <is>
          <t>Total</t>
        </is>
      </c>
      <c r="DC274" s="48">
        <f>SUM(DC260:DC273)</f>
        <v/>
      </c>
      <c r="DD274" s="33" t="n"/>
      <c r="DE274" s="46">
        <f>SUM(DE260:DE272)</f>
        <v/>
      </c>
      <c r="DF274" s="46" t="n"/>
      <c r="DG274" s="33" t="inlineStr">
        <is>
          <t>Total</t>
        </is>
      </c>
      <c r="DH274" s="48">
        <f>SUM(DH260:DH273)</f>
        <v/>
      </c>
      <c r="DI274" s="33" t="n"/>
      <c r="DJ274" s="46">
        <f>SUM(DJ260:DJ272)</f>
        <v/>
      </c>
      <c r="DK274" s="46" t="n"/>
      <c r="DL274" s="33" t="inlineStr">
        <is>
          <t>Total</t>
        </is>
      </c>
      <c r="DM274" s="48">
        <f>SUM(DM260:DM273)</f>
        <v/>
      </c>
      <c r="DN274" s="33" t="n"/>
      <c r="DO274" s="46">
        <f>SUM(DO260:DO272)</f>
        <v/>
      </c>
      <c r="DP274" s="46" t="n"/>
      <c r="DQ274" s="33" t="inlineStr">
        <is>
          <t>Total</t>
        </is>
      </c>
      <c r="DR274" s="48">
        <f>SUM(DR260:DR273)</f>
        <v/>
      </c>
      <c r="DS274" s="33" t="n"/>
      <c r="DT274" s="46">
        <f>SUM(DT260:DT272)</f>
        <v/>
      </c>
      <c r="DU274" s="46" t="n"/>
      <c r="DV274" s="33" t="inlineStr">
        <is>
          <t>Total</t>
        </is>
      </c>
      <c r="DW274" s="48">
        <f>SUM(DW260:DW273)</f>
        <v/>
      </c>
      <c r="DX274" s="33" t="n"/>
      <c r="DY274" s="46">
        <f>SUM(DY260:DY272)</f>
        <v/>
      </c>
      <c r="DZ274" s="46" t="n"/>
      <c r="EA274" s="33" t="inlineStr">
        <is>
          <t>Total</t>
        </is>
      </c>
      <c r="EB274" s="48">
        <f>SUM(EB260:EB273)</f>
        <v/>
      </c>
      <c r="EC274" s="33" t="n"/>
      <c r="ED274" s="46">
        <f>SUM(ED260:ED272)</f>
        <v/>
      </c>
      <c r="EE274" s="46" t="n"/>
      <c r="EF274" s="33" t="inlineStr">
        <is>
          <t>Total</t>
        </is>
      </c>
      <c r="EG274" s="48">
        <f>SUM(EG260:EG273)</f>
        <v/>
      </c>
      <c r="EH274" s="33" t="n"/>
      <c r="EI274" s="46">
        <f>SUM(EI260:EI272)</f>
        <v/>
      </c>
      <c r="EJ274" s="46" t="n"/>
      <c r="EK274" s="33" t="inlineStr">
        <is>
          <t>Total</t>
        </is>
      </c>
      <c r="EL274" s="48">
        <f>SUM(EL260:EL273)</f>
        <v/>
      </c>
      <c r="EM274" s="33" t="n"/>
      <c r="EN274" s="46">
        <f>SUM(EN260:EN272)</f>
        <v/>
      </c>
      <c r="EO274" s="46" t="n"/>
      <c r="EP274" s="33" t="inlineStr">
        <is>
          <t>Total</t>
        </is>
      </c>
      <c r="EQ274" s="48">
        <f>SUM(EQ260:EQ273)</f>
        <v/>
      </c>
      <c r="ER274" s="33" t="n"/>
      <c r="ES274" s="46">
        <f>SUM(ES260:ES272)</f>
        <v/>
      </c>
      <c r="ET274" s="46" t="n"/>
      <c r="EU274" s="33" t="inlineStr">
        <is>
          <t>Total</t>
        </is>
      </c>
      <c r="EV274" s="48">
        <f>SUM(EV260:EV273)</f>
        <v/>
      </c>
      <c r="EW274" s="33" t="n"/>
      <c r="EX274" s="46">
        <f>SUM(EX260:EX272)</f>
        <v/>
      </c>
      <c r="EY274" s="46" t="n"/>
      <c r="EZ274" s="33" t="inlineStr">
        <is>
          <t>Total</t>
        </is>
      </c>
      <c r="FA274" s="48">
        <f>SUM(FA260:FA273)</f>
        <v/>
      </c>
      <c r="FB274" s="33" t="n"/>
      <c r="FC274" s="46">
        <f>SUM(FC260:FC272)</f>
        <v/>
      </c>
      <c r="FD274" s="46" t="n"/>
      <c r="FE274" s="33" t="inlineStr">
        <is>
          <t>Total</t>
        </is>
      </c>
      <c r="FF274" s="48">
        <f>SUM(FF260:FF273)</f>
        <v/>
      </c>
      <c r="FG274" s="33" t="n"/>
      <c r="FH274" s="46">
        <f>SUM(FH260:FH272)</f>
        <v/>
      </c>
      <c r="FI274" s="46" t="n"/>
      <c r="FJ274" s="33" t="inlineStr">
        <is>
          <t>Total</t>
        </is>
      </c>
      <c r="FK274" s="48">
        <f>SUM(FK260:FK273)</f>
        <v/>
      </c>
      <c r="FL274" s="33" t="n"/>
      <c r="FM274" s="46">
        <f>SUM(FM260:FM272)</f>
        <v/>
      </c>
      <c r="FN274" s="46" t="n"/>
      <c r="FO274" s="33" t="inlineStr">
        <is>
          <t>Total</t>
        </is>
      </c>
      <c r="FP274" s="48">
        <f>SUM(FP260:FP273)</f>
        <v/>
      </c>
      <c r="FQ274" s="33" t="n"/>
      <c r="FR274" s="46">
        <f>SUM(FR260:FR272)</f>
        <v/>
      </c>
      <c r="FS274" s="46" t="n"/>
      <c r="FT274" s="33" t="inlineStr">
        <is>
          <t>Total</t>
        </is>
      </c>
      <c r="FU274" s="48">
        <f>SUM(FU260:FU273)</f>
        <v/>
      </c>
      <c r="FV274" s="33" t="n"/>
      <c r="FW274" s="46">
        <f>SUM(FW260:FW272)</f>
        <v/>
      </c>
      <c r="FX274" s="46" t="n"/>
      <c r="FY274" s="33" t="inlineStr">
        <is>
          <t>Total</t>
        </is>
      </c>
      <c r="FZ274" s="53">
        <f>SUM(FZ260:FZ273)</f>
        <v/>
      </c>
      <c r="GA274" s="33" t="n"/>
      <c r="GB274" s="46">
        <f>SUM(GB260:GB272)</f>
        <v/>
      </c>
      <c r="GC274" s="46" t="n"/>
      <c r="GD274" s="33" t="inlineStr">
        <is>
          <t>Total</t>
        </is>
      </c>
      <c r="GE274" s="53">
        <f>SUM(GE260:GE273)</f>
        <v/>
      </c>
      <c r="GF274" s="33" t="n"/>
      <c r="GG274" s="46">
        <f>SUM(GG260:GG272)</f>
        <v/>
      </c>
      <c r="GH274" s="46" t="n"/>
      <c r="GI274" s="33" t="inlineStr">
        <is>
          <t>Total</t>
        </is>
      </c>
      <c r="GJ274" s="53">
        <f>SUM(GJ260:GJ273)</f>
        <v/>
      </c>
      <c r="GK274" s="33" t="n"/>
      <c r="GL274" s="46">
        <f>SUM(GL260:GL272)</f>
        <v/>
      </c>
      <c r="GM274" s="46" t="n"/>
      <c r="GN274" s="33" t="inlineStr">
        <is>
          <t>Total</t>
        </is>
      </c>
      <c r="GO274" s="53">
        <f>SUM(GO260:GO273)</f>
        <v/>
      </c>
      <c r="GP274" s="33" t="n"/>
      <c r="GQ274" s="46">
        <f>SUM(GQ260:GQ272)</f>
        <v/>
      </c>
      <c r="GR274" s="46" t="n"/>
      <c r="GS274" s="33" t="inlineStr">
        <is>
          <t>Total</t>
        </is>
      </c>
      <c r="GT274" s="53">
        <f>SUM(GT260:GT273)</f>
        <v/>
      </c>
      <c r="GU274" s="33" t="n"/>
      <c r="GV274" s="46">
        <f>SUM(GV260:GV272)</f>
        <v/>
      </c>
      <c r="GW274" s="46" t="n"/>
      <c r="GX274" s="33" t="inlineStr">
        <is>
          <t>Total</t>
        </is>
      </c>
      <c r="GY274" s="53">
        <f>SUM(GY260:GY273)</f>
        <v/>
      </c>
      <c r="GZ274" s="33" t="n"/>
      <c r="HA274" s="46">
        <f>SUM(HA260:HA272)</f>
        <v/>
      </c>
      <c r="HB274" s="46" t="n"/>
      <c r="HC274" s="33" t="inlineStr">
        <is>
          <t>Total</t>
        </is>
      </c>
      <c r="HD274" s="53">
        <f>SUM(HD260:HD273)</f>
        <v/>
      </c>
      <c r="HE274" s="33" t="n"/>
      <c r="HF274" s="46">
        <f>SUM(HF260:HF272)</f>
        <v/>
      </c>
      <c r="HG274" s="46" t="n"/>
      <c r="HH274" s="33" t="inlineStr">
        <is>
          <t>Total</t>
        </is>
      </c>
      <c r="HI274" s="53">
        <f>SUM(HI260:HI273)</f>
        <v/>
      </c>
      <c r="HJ274" s="33" t="n"/>
      <c r="HK274" s="46">
        <f>SUM(HK260:HK272)</f>
        <v/>
      </c>
      <c r="HL274" s="46" t="n"/>
      <c r="HM274" s="33" t="inlineStr">
        <is>
          <t>Total</t>
        </is>
      </c>
      <c r="HN274" s="53">
        <f>SUM(HN260:HN273)</f>
        <v/>
      </c>
      <c r="HO274" s="33" t="n"/>
      <c r="HP274" s="46">
        <f>SUM(HP260:HP272)</f>
        <v/>
      </c>
      <c r="HQ274" s="46" t="n"/>
      <c r="HR274" s="33" t="inlineStr">
        <is>
          <t>Total</t>
        </is>
      </c>
      <c r="HS274" s="53">
        <f>SUM(HS260:HS273)</f>
        <v/>
      </c>
      <c r="HT274" s="33" t="n"/>
      <c r="HU274" s="46">
        <f>SUM(HU260:HU272)</f>
        <v/>
      </c>
      <c r="HV274" s="46" t="n"/>
      <c r="HW274" s="33" t="inlineStr">
        <is>
          <t>Total</t>
        </is>
      </c>
      <c r="HX274" s="53">
        <f>SUM(HX260:HX273)</f>
        <v/>
      </c>
      <c r="HY274" s="33" t="n"/>
      <c r="HZ274" s="46">
        <f>SUM(HZ260:HZ272)</f>
        <v/>
      </c>
      <c r="IA274" s="46" t="n"/>
      <c r="IB274" s="33" t="inlineStr">
        <is>
          <t>Total</t>
        </is>
      </c>
      <c r="IC274" s="53">
        <f>SUM(IC260:IC273)</f>
        <v/>
      </c>
      <c r="ID274" s="33" t="n"/>
      <c r="IE274" s="46">
        <f>SUM(IE260:IE272)</f>
        <v/>
      </c>
      <c r="IF274" s="46" t="n"/>
      <c r="IG274" s="33" t="inlineStr">
        <is>
          <t>Total</t>
        </is>
      </c>
      <c r="IH274" s="53">
        <f>SUM(IH260:IH273)</f>
        <v/>
      </c>
      <c r="II274" s="33" t="n"/>
      <c r="IJ274" s="46">
        <f>SUM(IJ260:IJ272)</f>
        <v/>
      </c>
      <c r="IK274" s="46" t="n"/>
      <c r="IL274" s="33" t="inlineStr">
        <is>
          <t>Total</t>
        </is>
      </c>
      <c r="IM274" s="53">
        <f>SUM(IM260:IM273)</f>
        <v/>
      </c>
      <c r="IN274" s="33" t="n"/>
      <c r="IO274" s="46">
        <f>SUM(IO260:IO272)</f>
        <v/>
      </c>
      <c r="IP274" s="46" t="n"/>
      <c r="IQ274" s="33" t="inlineStr">
        <is>
          <t>Total</t>
        </is>
      </c>
      <c r="IR274" s="53">
        <f>SUM(IR260:IR273)</f>
        <v/>
      </c>
      <c r="IS274" s="33" t="n"/>
      <c r="IT274" s="46">
        <f>SUM(IT260:IT272)</f>
        <v/>
      </c>
      <c r="IU274" s="46" t="n"/>
      <c r="IV274" s="33" t="inlineStr">
        <is>
          <t>Total</t>
        </is>
      </c>
      <c r="IW274" s="53">
        <f>SUM(IW260:IW273)</f>
        <v/>
      </c>
      <c r="IX274" s="33" t="n"/>
      <c r="IY274" s="46">
        <f>SUM(IY260:IY272)</f>
        <v/>
      </c>
      <c r="IZ274" s="46" t="n"/>
      <c r="JA274" s="33" t="inlineStr">
        <is>
          <t>Total</t>
        </is>
      </c>
      <c r="JB274" s="53">
        <f>SUM(JB260:JB273)</f>
        <v/>
      </c>
      <c r="JC274" s="33" t="n"/>
      <c r="JD274" s="46">
        <f>SUM(JD260:JD272)</f>
        <v/>
      </c>
      <c r="JE274" s="46" t="n"/>
      <c r="JF274" s="33" t="inlineStr">
        <is>
          <t>Total</t>
        </is>
      </c>
      <c r="JG274" s="53">
        <f>SUM(JG260:JG273)</f>
        <v/>
      </c>
      <c r="JH274" s="33" t="n"/>
      <c r="JI274" s="46">
        <f>SUM(JI260:JI272)</f>
        <v/>
      </c>
      <c r="JJ274" s="46" t="n"/>
      <c r="JK274" s="33" t="inlineStr">
        <is>
          <t>Total</t>
        </is>
      </c>
      <c r="JL274" s="53">
        <f>SUM(JL260:JL273)</f>
        <v/>
      </c>
      <c r="JM274" s="33" t="n"/>
      <c r="JN274" s="46">
        <f>SUM(JN260:JN272)</f>
        <v/>
      </c>
      <c r="JO274" s="46" t="n"/>
      <c r="JP274" s="33" t="inlineStr">
        <is>
          <t>Total</t>
        </is>
      </c>
      <c r="JQ274" s="53">
        <f>SUM(JQ260:JQ273)</f>
        <v/>
      </c>
      <c r="JR274" s="33" t="n"/>
      <c r="JS274" s="46">
        <f>SUM(JS260:JS272)</f>
        <v/>
      </c>
      <c r="JT274" s="46" t="n"/>
      <c r="JU274" s="33" t="inlineStr">
        <is>
          <t>Total</t>
        </is>
      </c>
      <c r="JV274" s="53">
        <f>SUM(JV260:JV273)</f>
        <v/>
      </c>
      <c r="JW274" s="33" t="n"/>
      <c r="JX274" s="46">
        <f>SUM(JX260:JX272)</f>
        <v/>
      </c>
      <c r="JY274" s="46" t="n"/>
      <c r="JZ274" s="33" t="inlineStr">
        <is>
          <t>Total</t>
        </is>
      </c>
      <c r="KA274" s="53">
        <f>SUM(KA260:KA273)</f>
        <v/>
      </c>
      <c r="KB274" s="33" t="n"/>
      <c r="KC274" s="46">
        <f>SUM(KC260:KC272)</f>
        <v/>
      </c>
      <c r="KD274" s="46" t="n"/>
      <c r="KE274" s="33" t="inlineStr">
        <is>
          <t>Total</t>
        </is>
      </c>
      <c r="KF274" s="53">
        <f>SUM(KF260:KF273)</f>
        <v/>
      </c>
      <c r="KG274" s="33" t="n"/>
      <c r="KH274" s="46">
        <f>SUM(KH260:KH272)</f>
        <v/>
      </c>
      <c r="KI274" s="46" t="n"/>
      <c r="KJ274" s="33" t="inlineStr">
        <is>
          <t>Total</t>
        </is>
      </c>
      <c r="KK274" s="53">
        <f>SUM(KK260:KK273)</f>
        <v/>
      </c>
      <c r="KL274" s="33" t="n"/>
      <c r="KM274" s="46">
        <f>SUM(KM260:KM272)</f>
        <v/>
      </c>
      <c r="KN274" s="46" t="n"/>
      <c r="KO274" s="33" t="inlineStr">
        <is>
          <t>Total</t>
        </is>
      </c>
      <c r="KP274" s="53">
        <f>SUM(KP260:KP273)</f>
        <v/>
      </c>
      <c r="KQ274" s="33" t="n"/>
      <c r="KR274" s="46">
        <f>SUM(KR260:KR272)</f>
        <v/>
      </c>
      <c r="KS274" s="46" t="n"/>
      <c r="KT274" s="33" t="inlineStr">
        <is>
          <t>Total</t>
        </is>
      </c>
      <c r="KU274" s="53">
        <f>SUM(KU260:KU273)</f>
        <v/>
      </c>
      <c r="KV274" s="33" t="n"/>
      <c r="KW274" s="46">
        <f>SUM(KW260:KW272)</f>
        <v/>
      </c>
      <c r="KX274" s="46" t="n"/>
      <c r="KY274" s="33" t="inlineStr">
        <is>
          <t>Total</t>
        </is>
      </c>
      <c r="KZ274" s="53">
        <f>SUM(KZ260:KZ273)</f>
        <v/>
      </c>
      <c r="LA274" s="33" t="n"/>
      <c r="LB274" s="46">
        <f>SUM(LB260:LB272)</f>
        <v/>
      </c>
      <c r="LC274" s="46" t="n"/>
      <c r="LD274" s="33" t="inlineStr">
        <is>
          <t>Total</t>
        </is>
      </c>
      <c r="LE274" s="53">
        <f>SUM(LE260:LE273)</f>
        <v/>
      </c>
      <c r="LF274" s="33" t="n"/>
      <c r="LG274" s="46">
        <f>SUM(LG260:LG272)</f>
        <v/>
      </c>
      <c r="LH274" s="46" t="n"/>
      <c r="LI274" s="33" t="inlineStr">
        <is>
          <t>Total</t>
        </is>
      </c>
      <c r="LJ274" s="53">
        <f>SUM(LJ260:LJ273)</f>
        <v/>
      </c>
      <c r="LK274" s="33" t="n"/>
      <c r="LL274" s="46">
        <f>SUM(LL260:LL272)</f>
        <v/>
      </c>
      <c r="LM274" s="46" t="n"/>
      <c r="LN274" s="33" t="inlineStr">
        <is>
          <t>Total</t>
        </is>
      </c>
      <c r="LO274" s="53">
        <f>SUM(LO260:LO273)</f>
        <v/>
      </c>
      <c r="LP274" s="33" t="n"/>
      <c r="LQ274" s="46">
        <f>SUM(LQ260:LQ272)</f>
        <v/>
      </c>
      <c r="LR274" s="46" t="n"/>
      <c r="LS274" s="33" t="inlineStr">
        <is>
          <t>Total</t>
        </is>
      </c>
      <c r="LT274" s="53">
        <f>SUM(LT260:LT273)</f>
        <v/>
      </c>
      <c r="LU274" s="33" t="n"/>
      <c r="LV274" s="46">
        <f>SUM(LV260:LV272)</f>
        <v/>
      </c>
      <c r="LW274" s="46" t="n"/>
      <c r="LX274" s="33" t="inlineStr">
        <is>
          <t>Total</t>
        </is>
      </c>
      <c r="LY274" s="53">
        <f>SUM(LY260:LY273)</f>
        <v/>
      </c>
      <c r="LZ274" s="33" t="n"/>
      <c r="MA274" s="46">
        <f>SUM(MA260:MA272)</f>
        <v/>
      </c>
      <c r="MB274" s="46" t="n"/>
      <c r="MC274" s="33" t="inlineStr">
        <is>
          <t>Total</t>
        </is>
      </c>
      <c r="MD274" s="53">
        <f>SUM(MD260:MD273)</f>
        <v/>
      </c>
      <c r="ME274" s="33" t="n"/>
      <c r="MF274" s="46">
        <f>SUM(MF260:MF272)</f>
        <v/>
      </c>
      <c r="MG274" s="46" t="n"/>
      <c r="MH274" s="33" t="inlineStr">
        <is>
          <t>Total</t>
        </is>
      </c>
      <c r="MI274" s="53" t="n">
        <v>1</v>
      </c>
      <c r="MJ274" s="33" t="n"/>
      <c r="MK274" s="46">
        <f>SUM(MK260:MK272)</f>
        <v/>
      </c>
      <c r="ML274" s="46" t="n"/>
      <c r="MM274" s="33" t="inlineStr">
        <is>
          <t>Total</t>
        </is>
      </c>
      <c r="MN274" s="53" t="n">
        <v>1</v>
      </c>
      <c r="MO274" s="33" t="n"/>
      <c r="MP274" s="46">
        <f>SUM(MP260:MP272)</f>
        <v/>
      </c>
      <c r="MQ274" s="33" t="n"/>
      <c r="MR274" s="33" t="inlineStr">
        <is>
          <t>Total</t>
        </is>
      </c>
      <c r="MS274" s="53">
        <f>SUM(MS260:MS273)</f>
        <v/>
      </c>
      <c r="MT274" s="33" t="n"/>
      <c r="MU274" s="46">
        <f>SUM(MU260:MU272)</f>
        <v/>
      </c>
      <c r="MV274" s="46" t="n"/>
      <c r="MW274" s="33" t="inlineStr">
        <is>
          <t>Total</t>
        </is>
      </c>
      <c r="MX274" s="53">
        <f>SUM(MX260:MX273)</f>
        <v/>
      </c>
      <c r="MY274" s="33" t="n"/>
      <c r="MZ274" s="46">
        <f>SUM(MZ260:MZ272)</f>
        <v/>
      </c>
      <c r="NA274" s="33" t="n"/>
      <c r="NB274" s="33" t="inlineStr">
        <is>
          <t>Total</t>
        </is>
      </c>
      <c r="NC274" s="41">
        <f>SUM(NC260:NC273)</f>
        <v/>
      </c>
      <c r="ND274" s="33" t="n"/>
      <c r="NE274" s="46">
        <f>SUM(NE260:NE272)</f>
        <v/>
      </c>
      <c r="NF274" s="33" t="n"/>
      <c r="NG274" s="33" t="inlineStr">
        <is>
          <t>Total</t>
        </is>
      </c>
      <c r="NH274" s="41">
        <f>SUM(NH260:NH273)</f>
        <v/>
      </c>
      <c r="NI274" s="33" t="n"/>
      <c r="NJ274" s="46">
        <f>SUM(NJ260:NJ272)</f>
        <v/>
      </c>
      <c r="NK274" s="33" t="n"/>
      <c r="NL274" s="33" t="inlineStr">
        <is>
          <t>Total</t>
        </is>
      </c>
      <c r="NM274" s="41" t="n">
        <v>1</v>
      </c>
      <c r="NN274" s="33" t="n"/>
      <c r="NO274" s="46">
        <f>SUM(NO260:NO272)</f>
        <v/>
      </c>
      <c r="NP274" s="33" t="n"/>
      <c r="NQ274" s="33" t="inlineStr">
        <is>
          <t>Total</t>
        </is>
      </c>
      <c r="NR274" s="41">
        <f>SUM(NR260:NR273)</f>
        <v/>
      </c>
      <c r="NS274" s="33" t="n"/>
      <c r="NT274" s="46">
        <f>SUM(NT260:NT272)</f>
        <v/>
      </c>
      <c r="NU274" s="33" t="n"/>
      <c r="NV274" s="33" t="inlineStr">
        <is>
          <t>Total</t>
        </is>
      </c>
      <c r="NW274" s="41">
        <f>SUM(NW260:NW273)</f>
        <v/>
      </c>
      <c r="NX274" s="33" t="n"/>
      <c r="NY274" s="46">
        <f>SUM(NY260:NY272)</f>
        <v/>
      </c>
      <c r="NZ274" s="33" t="n"/>
      <c r="OA274" s="33" t="inlineStr">
        <is>
          <t>Total</t>
        </is>
      </c>
      <c r="OB274" s="41">
        <f>SUM(OB260:OB273)</f>
        <v/>
      </c>
      <c r="OC274" s="33" t="n"/>
      <c r="OD274" s="46">
        <f>SUM(OD260:OD272)</f>
        <v/>
      </c>
      <c r="OE274" s="33" t="n"/>
      <c r="OF274" s="33" t="inlineStr">
        <is>
          <t>Total</t>
        </is>
      </c>
      <c r="OG274" s="41">
        <f>SUM(OG260:OG273)</f>
        <v/>
      </c>
      <c r="OH274" s="33" t="n"/>
      <c r="OI274" s="46">
        <f>SUM(OI260:OI272)</f>
        <v/>
      </c>
      <c r="OJ274" s="33" t="n"/>
      <c r="OK274" s="33" t="inlineStr">
        <is>
          <t>Total</t>
        </is>
      </c>
      <c r="OL274" s="41">
        <f>SUM(OL260:OL273)</f>
        <v/>
      </c>
      <c r="OM274" s="33" t="n"/>
      <c r="ON274" s="46">
        <f>SUM(ON260:ON272)</f>
        <v/>
      </c>
      <c r="OO274" s="33" t="n"/>
      <c r="OP274" s="33" t="inlineStr">
        <is>
          <t>Total</t>
        </is>
      </c>
      <c r="OQ274" s="41">
        <f>SUM(OQ260:OQ273)</f>
        <v/>
      </c>
      <c r="OR274" s="33" t="n"/>
      <c r="OS274" s="46">
        <f>SUM(OS260:OS272)</f>
        <v/>
      </c>
      <c r="OT274" s="33" t="n"/>
      <c r="OU274" s="33" t="inlineStr">
        <is>
          <t>Total</t>
        </is>
      </c>
      <c r="OV274" s="41">
        <f>SUM(OV260:OV273)</f>
        <v/>
      </c>
      <c r="OW274" s="33" t="n"/>
      <c r="OX274" s="46">
        <f>SUM(OX260:OX272)</f>
        <v/>
      </c>
      <c r="OY274" s="33" t="n"/>
      <c r="OZ274" s="33" t="inlineStr">
        <is>
          <t>Total</t>
        </is>
      </c>
      <c r="PA274" s="41">
        <f>SUM(PA260:PA273)</f>
        <v/>
      </c>
      <c r="PB274" s="33" t="n"/>
      <c r="PC274" s="46">
        <f>SUM(PC260:PC272)</f>
        <v/>
      </c>
      <c r="PD274" s="33" t="n"/>
      <c r="PE274" s="33" t="inlineStr">
        <is>
          <t>Total</t>
        </is>
      </c>
      <c r="PF274" s="41">
        <f>SUM(PF260:PF273)</f>
        <v/>
      </c>
      <c r="PG274" s="33" t="n"/>
      <c r="PH274" s="46">
        <f>SUM(PH260:PH272)</f>
        <v/>
      </c>
      <c r="PI274" s="33" t="n"/>
      <c r="PJ274" s="33" t="inlineStr">
        <is>
          <t>Total</t>
        </is>
      </c>
      <c r="PK274" s="41">
        <f>SUM(PK260:PK273)</f>
        <v/>
      </c>
      <c r="PL274" s="33" t="n"/>
      <c r="PM274" s="46">
        <f>SUM(PM260:PM272)</f>
        <v/>
      </c>
      <c r="PN274" s="33" t="n"/>
      <c r="PO274" s="33" t="inlineStr">
        <is>
          <t>Total</t>
        </is>
      </c>
      <c r="PP274" s="41">
        <f>SUM(PP260:PP273)</f>
        <v/>
      </c>
      <c r="PQ274" s="33" t="n"/>
      <c r="PR274" s="46">
        <f>SUM(PR260:PR272)</f>
        <v/>
      </c>
      <c r="PS274" s="33" t="n"/>
      <c r="PT274" s="33" t="inlineStr">
        <is>
          <t>Total</t>
        </is>
      </c>
      <c r="PU274" s="41">
        <f>SUM(PU260:PU273)</f>
        <v/>
      </c>
      <c r="PV274" s="33" t="n"/>
      <c r="PW274" s="46">
        <f>SUM(PW260:PW272)</f>
        <v/>
      </c>
      <c r="PX274" s="33" t="n"/>
      <c r="PY274" s="33" t="inlineStr">
        <is>
          <t>Total</t>
        </is>
      </c>
      <c r="PZ274" s="41">
        <f>SUM(PZ260:PZ273)</f>
        <v/>
      </c>
      <c r="QA274" s="33" t="n"/>
      <c r="QB274" s="46">
        <f>SUM(QB260:QB272)</f>
        <v/>
      </c>
      <c r="QC274" s="33" t="n"/>
      <c r="QD274" s="33" t="inlineStr">
        <is>
          <t>Total</t>
        </is>
      </c>
      <c r="QE274" s="41">
        <f>SUM(QE260:QE273)</f>
        <v/>
      </c>
      <c r="QF274" s="33" t="n"/>
      <c r="QG274" s="46">
        <f>SUM(QG260:QG272)</f>
        <v/>
      </c>
      <c r="QH274" s="46" t="n"/>
      <c r="QI274" s="33" t="inlineStr">
        <is>
          <t>Total</t>
        </is>
      </c>
      <c r="QJ274" s="41">
        <f>SUM(QJ260:QJ273)</f>
        <v/>
      </c>
      <c r="QK274" s="33" t="n"/>
      <c r="QL274" s="46">
        <f>SUM(QL260:QL272)</f>
        <v/>
      </c>
      <c r="QM274" s="33" t="n"/>
      <c r="QN274" s="33" t="inlineStr">
        <is>
          <t>Total</t>
        </is>
      </c>
      <c r="QO274" s="41" t="n">
        <v>1</v>
      </c>
      <c r="QP274" s="33" t="n"/>
      <c r="QQ274" s="46">
        <f>SUM(QQ260:QQ272)</f>
        <v/>
      </c>
      <c r="QR274" s="33" t="n"/>
      <c r="QS274" s="33" t="inlineStr">
        <is>
          <t>Total</t>
        </is>
      </c>
      <c r="QT274" s="41" t="n">
        <v>1</v>
      </c>
      <c r="QU274" s="33" t="n"/>
      <c r="QV274" s="46">
        <f>SUM(QV260:QV272)</f>
        <v/>
      </c>
      <c r="QW274" s="33" t="n"/>
      <c r="QX274" s="33" t="inlineStr">
        <is>
          <t>Total</t>
        </is>
      </c>
      <c r="QY274" s="41" t="n">
        <v>1</v>
      </c>
      <c r="QZ274" s="33" t="n"/>
      <c r="RA274" s="46">
        <f>SUM(RA260:RA272)</f>
        <v/>
      </c>
      <c r="RB274" s="33" t="n"/>
      <c r="RC274" s="33" t="inlineStr">
        <is>
          <t>Total</t>
        </is>
      </c>
      <c r="RD274" s="41" t="n">
        <v>1</v>
      </c>
      <c r="RE274" s="33" t="n"/>
      <c r="RF274" s="46">
        <f>SUM(RF260:RF272)</f>
        <v/>
      </c>
      <c r="RG274" s="33" t="n"/>
      <c r="RH274" s="33" t="inlineStr">
        <is>
          <t>Total</t>
        </is>
      </c>
      <c r="RI274" s="41" t="n">
        <v>1</v>
      </c>
      <c r="RJ274" s="33" t="n"/>
      <c r="RK274" s="46">
        <f>SUM(RK260:RK272)</f>
        <v/>
      </c>
      <c r="RL274" s="33" t="n"/>
    </row>
    <row r="275">
      <c r="LT275" s="34" t="n"/>
      <c r="LY275" s="34" t="n"/>
      <c r="MD275" s="34" t="n"/>
      <c r="MI275" s="34" t="n"/>
      <c r="MN275" s="34" t="n"/>
      <c r="MS275" s="34" t="n"/>
      <c r="MX275" s="34" t="n"/>
      <c r="NC275" s="41" t="n"/>
      <c r="NH275" s="41" t="n"/>
      <c r="NM275" s="41" t="n"/>
      <c r="NR275" s="41" t="n"/>
      <c r="NW275" s="41" t="n"/>
      <c r="OB275" s="41" t="n"/>
      <c r="OG275" s="41" t="n"/>
      <c r="OL275" s="41" t="n"/>
      <c r="OQ275" s="41" t="n"/>
      <c r="OV275" s="41" t="n"/>
      <c r="PF275" s="41" t="n"/>
      <c r="PK275" s="41" t="n"/>
      <c r="PP275" s="41" t="n"/>
      <c r="PU275" s="41" t="n"/>
      <c r="PZ275" s="41" t="n"/>
      <c r="QE275" s="41" t="n"/>
      <c r="QJ275" s="41" t="n"/>
      <c r="QO275" s="41" t="n"/>
      <c r="QT275" s="41" t="n"/>
      <c r="QY275" s="41" t="n"/>
      <c r="RD275" s="41" t="n"/>
      <c r="RI275" s="41" t="n"/>
    </row>
    <row r="276">
      <c r="IQ276" s="33" t="inlineStr">
        <is>
          <t>S20 Aggressive Growth</t>
        </is>
      </c>
      <c r="IV276" s="33" t="inlineStr">
        <is>
          <t>S20 Aggressive Growth</t>
        </is>
      </c>
      <c r="JA276" s="33" t="inlineStr">
        <is>
          <t>S20 Aggressive Growth</t>
        </is>
      </c>
      <c r="JF276" s="33" t="inlineStr">
        <is>
          <t>S20 Aggressive Growth</t>
        </is>
      </c>
      <c r="JK276" s="33" t="inlineStr">
        <is>
          <t>S20 Aggressive Growth</t>
        </is>
      </c>
      <c r="JP276" s="33" t="inlineStr">
        <is>
          <t>S20 Aggressive Growth</t>
        </is>
      </c>
      <c r="JU276" s="33" t="inlineStr">
        <is>
          <t>S20 Aggressive Growth</t>
        </is>
      </c>
      <c r="JZ276" s="33" t="inlineStr">
        <is>
          <t>S20 Aggressive Growth</t>
        </is>
      </c>
      <c r="KE276" s="33" t="inlineStr">
        <is>
          <t>S20 Aggressive Growth</t>
        </is>
      </c>
      <c r="KJ276" s="33" t="inlineStr">
        <is>
          <t>S20 Aggressive Growth</t>
        </is>
      </c>
      <c r="KO276" s="33" t="inlineStr">
        <is>
          <t>Tactical (S20) Aggressive Growth</t>
        </is>
      </c>
      <c r="KT276" s="33" t="inlineStr">
        <is>
          <t>Tactical (S20) Aggressive Growth</t>
        </is>
      </c>
      <c r="KY276" s="33" t="inlineStr">
        <is>
          <t>Tactical (S20) Aggressive Growth</t>
        </is>
      </c>
      <c r="LD276" s="33" t="inlineStr">
        <is>
          <t>Tactical (S20) Aggressive Growth</t>
        </is>
      </c>
      <c r="LI276" s="33" t="inlineStr">
        <is>
          <t>Tactical (S20) Aggressive Growth</t>
        </is>
      </c>
      <c r="LN276" s="33" t="inlineStr">
        <is>
          <t>Tactical (S20) Aggressive Growth</t>
        </is>
      </c>
      <c r="LS276" s="33" t="inlineStr">
        <is>
          <t>Tactical (S20) Aggressive Growth</t>
        </is>
      </c>
      <c r="LT276" s="34" t="n"/>
      <c r="LX276" s="33" t="inlineStr">
        <is>
          <t>Tactical (S20) Aggressive Growth</t>
        </is>
      </c>
      <c r="LY276" s="34" t="n"/>
      <c r="MC276" s="33" t="inlineStr">
        <is>
          <t>Tactical (S20) Aggressive Growth</t>
        </is>
      </c>
      <c r="MD276" s="34" t="n"/>
      <c r="MH276" s="33" t="inlineStr">
        <is>
          <t>Tactical (S20) Aggressive Growth</t>
        </is>
      </c>
      <c r="MI276" s="34" t="n"/>
      <c r="MM276" s="33" t="inlineStr">
        <is>
          <t>Tactical (S20) Aggressive Growth</t>
        </is>
      </c>
      <c r="MN276" s="34" t="n"/>
      <c r="MR276" s="33" t="inlineStr">
        <is>
          <t>Tactical (S20) Aggressive Growth</t>
        </is>
      </c>
      <c r="MS276" s="34" t="n"/>
      <c r="MW276" s="33" t="inlineStr">
        <is>
          <t>Tactical (S20) Aggressive Growth</t>
        </is>
      </c>
      <c r="MX276" s="34" t="n"/>
      <c r="NB276" s="33" t="inlineStr">
        <is>
          <t>Tactical (S20) Aggressive Growth</t>
        </is>
      </c>
      <c r="NC276" s="41" t="n"/>
      <c r="NG276" s="33" t="inlineStr">
        <is>
          <t>Tactical (S20) Aggressive Growth</t>
        </is>
      </c>
      <c r="NH276" s="41" t="n"/>
      <c r="NL276" s="33" t="inlineStr">
        <is>
          <t>Tactical (S20) Aggressive Growth</t>
        </is>
      </c>
      <c r="NM276" s="41" t="n"/>
      <c r="NQ276" s="33" t="inlineStr">
        <is>
          <t>Tactical (S20) Aggressive Growth</t>
        </is>
      </c>
      <c r="NR276" s="41" t="n"/>
      <c r="NV276" s="33" t="inlineStr">
        <is>
          <t>Tactical (S20) Aggressive Growth</t>
        </is>
      </c>
      <c r="NW276" s="41" t="n"/>
      <c r="OA276" s="33" t="inlineStr">
        <is>
          <t>Tactical (S20) Aggressive Growth</t>
        </is>
      </c>
      <c r="OB276" s="41" t="n"/>
      <c r="OF276" s="33" t="inlineStr">
        <is>
          <t>Tactical (S20) Aggressive Growth</t>
        </is>
      </c>
      <c r="OG276" s="41" t="n"/>
      <c r="OK276" s="33" t="inlineStr">
        <is>
          <t>Tactical (S20) Aggressive Growth</t>
        </is>
      </c>
      <c r="OL276" s="41" t="n"/>
      <c r="OP276" s="33" t="inlineStr">
        <is>
          <t>Tactical (S20) Aggressive Growth</t>
        </is>
      </c>
      <c r="OQ276" s="41" t="n"/>
      <c r="OU276" s="33" t="inlineStr">
        <is>
          <t>Tactical (S20) Aggressive Growth</t>
        </is>
      </c>
      <c r="OV276" s="41" t="n"/>
      <c r="OZ276" s="33" t="inlineStr">
        <is>
          <t>Tactical (S20) Aggressive Growth</t>
        </is>
      </c>
      <c r="PE276" s="33" t="inlineStr">
        <is>
          <t>Tactical (S20) Aggressive Growth</t>
        </is>
      </c>
      <c r="PF276" s="41" t="n"/>
      <c r="PJ276" s="228" t="inlineStr">
        <is>
          <t>Tactical (S20) Aggressive Growth</t>
        </is>
      </c>
      <c r="PK276" s="41" t="n"/>
      <c r="PO276" s="33" t="inlineStr">
        <is>
          <t>Tactical (S20) Aggressive Growth</t>
        </is>
      </c>
      <c r="PP276" s="41" t="n"/>
      <c r="PT276" s="33" t="inlineStr">
        <is>
          <t>Tactical (S20) Aggressive Growth</t>
        </is>
      </c>
      <c r="PU276" s="41" t="n"/>
      <c r="PY276" s="33" t="inlineStr">
        <is>
          <t>Tactical (S20) Aggressive Growth</t>
        </is>
      </c>
      <c r="PZ276" s="41" t="n"/>
      <c r="QD276" s="33" t="inlineStr">
        <is>
          <t>Tactical (S20) Aggressive Growth</t>
        </is>
      </c>
      <c r="QE276" s="41" t="n"/>
      <c r="QI276" s="33" t="inlineStr">
        <is>
          <t>Tactical (S20) Aggressive Growth</t>
        </is>
      </c>
      <c r="QJ276" s="41" t="n"/>
      <c r="QN276" s="33" t="inlineStr">
        <is>
          <t>Tactical (S20) Aggressive Growth</t>
        </is>
      </c>
      <c r="QO276" s="41" t="n"/>
      <c r="QS276" s="33" t="inlineStr">
        <is>
          <t>Tactical (S20) Aggressive Growth</t>
        </is>
      </c>
      <c r="QT276" s="41" t="n"/>
      <c r="QX276" s="33" t="inlineStr">
        <is>
          <t>Tactical (S20) Aggressive Growth</t>
        </is>
      </c>
      <c r="QY276" s="41" t="n"/>
      <c r="RC276" s="33" t="inlineStr">
        <is>
          <t>Tactical (S20) Aggressive Growth</t>
        </is>
      </c>
      <c r="RD276" s="41" t="n"/>
      <c r="RH276" s="33" t="inlineStr">
        <is>
          <t>Tactical (S20) Aggressive Growth</t>
        </is>
      </c>
      <c r="RI276" s="41" t="n"/>
      <c r="RM276" s="28" t="inlineStr">
        <is>
          <t>Baseline</t>
        </is>
      </c>
      <c r="RN276" s="30" t="inlineStr">
        <is>
          <t>Static</t>
        </is>
      </c>
      <c r="RO276" s="30" t="inlineStr">
        <is>
          <t>Intermediate</t>
        </is>
      </c>
      <c r="RP276" s="30" t="inlineStr">
        <is>
          <t>Long-Term</t>
        </is>
      </c>
    </row>
    <row r="277">
      <c r="IQ277" s="32" t="inlineStr">
        <is>
          <t>SPTM</t>
        </is>
      </c>
      <c r="IR277" s="57" t="n">
        <v>0.35</v>
      </c>
      <c r="IS277" s="61">
        <f>'ETF MTD'!$K$28/'ETF MTD'!$K$3-1</f>
        <v/>
      </c>
      <c r="IT277" s="61">
        <f>IR277*IS277</f>
        <v/>
      </c>
      <c r="IU277" s="61" t="n"/>
      <c r="IV277" s="32" t="inlineStr">
        <is>
          <t>SPTM</t>
        </is>
      </c>
      <c r="IW277" s="57" t="n">
        <v>0.35</v>
      </c>
      <c r="IX277" s="61">
        <f>'ETF MTD'!$K$28/'ETF MTD'!$K$3-1</f>
        <v/>
      </c>
      <c r="IY277" s="61">
        <f>IW277*IX277</f>
        <v/>
      </c>
      <c r="IZ277" s="61" t="n"/>
      <c r="JA277" s="32" t="inlineStr">
        <is>
          <t>SPTM</t>
        </is>
      </c>
      <c r="JB277" s="57" t="n">
        <v>0.35</v>
      </c>
      <c r="JC277" s="61">
        <f>'ETF MTD'!$K$28/'ETF MTD'!$K$3-1</f>
        <v/>
      </c>
      <c r="JD277" s="61">
        <f>JB277*JC277</f>
        <v/>
      </c>
      <c r="JE277" s="61" t="n"/>
      <c r="JF277" s="32" t="inlineStr">
        <is>
          <t>SPTM</t>
        </is>
      </c>
      <c r="JG277" s="57" t="n">
        <v>0.35</v>
      </c>
      <c r="JH277" s="61">
        <f>'ETF MTD'!$K$28/'ETF MTD'!$K$3-1</f>
        <v/>
      </c>
      <c r="JI277" s="61">
        <f>JG277*JH277</f>
        <v/>
      </c>
      <c r="JJ277" s="61" t="n"/>
      <c r="JK277" s="32" t="inlineStr">
        <is>
          <t>SPTM</t>
        </is>
      </c>
      <c r="JL277" s="57" t="n">
        <v>0.35</v>
      </c>
      <c r="JM277" s="61">
        <f>'ETF MTD'!$K$28/'ETF MTD'!$K$3-1</f>
        <v/>
      </c>
      <c r="JN277" s="61">
        <f>JL277*JM277</f>
        <v/>
      </c>
      <c r="JO277" s="61" t="n"/>
      <c r="JP277" s="32" t="inlineStr">
        <is>
          <t>SPTM</t>
        </is>
      </c>
      <c r="JQ277" s="57" t="n">
        <v>0.45</v>
      </c>
      <c r="JR277" s="61">
        <f>'ETF MTD'!$K$28/'ETF MTD'!$K$3-1</f>
        <v/>
      </c>
      <c r="JS277" s="61">
        <f>JQ277*JR277</f>
        <v/>
      </c>
      <c r="JT277" s="61" t="n"/>
      <c r="JU277" s="32" t="inlineStr">
        <is>
          <t>SPTM</t>
        </is>
      </c>
      <c r="JV277" s="57" t="n">
        <v>0.45</v>
      </c>
      <c r="JW277" s="61">
        <f>'ETF MTD'!$K$28/'ETF MTD'!$K$3-1</f>
        <v/>
      </c>
      <c r="JX277" s="61">
        <f>JV277*JW277</f>
        <v/>
      </c>
      <c r="JY277" s="61" t="n"/>
      <c r="JZ277" s="32" t="inlineStr">
        <is>
          <t>SPTM</t>
        </is>
      </c>
      <c r="KA277" s="57" t="n">
        <v>0.53</v>
      </c>
      <c r="KB277" s="61">
        <f>'ETF MTD'!$K$28/'ETF MTD'!$K$3-1</f>
        <v/>
      </c>
      <c r="KC277" s="61">
        <f>KA277*KB277</f>
        <v/>
      </c>
      <c r="KD277" s="61" t="n"/>
      <c r="KE277" s="32" t="inlineStr">
        <is>
          <t>SPTM</t>
        </is>
      </c>
      <c r="KF277" s="57" t="n">
        <v>0.53</v>
      </c>
      <c r="KG277" s="61">
        <f>'ETF MTD'!$K$28/'ETF MTD'!$K$3-1</f>
        <v/>
      </c>
      <c r="KH277" s="61">
        <f>KF277*KG277</f>
        <v/>
      </c>
      <c r="KI277" s="61" t="n"/>
      <c r="KJ277" s="32" t="inlineStr">
        <is>
          <t>SPTM</t>
        </is>
      </c>
      <c r="KK277" s="57" t="n">
        <v>0.59</v>
      </c>
      <c r="KL277" s="61">
        <f>'ETF MTD'!$K$28/'ETF MTD'!$K$3-1</f>
        <v/>
      </c>
      <c r="KM277" s="61">
        <f>KK277*KL277</f>
        <v/>
      </c>
      <c r="KN277" s="61" t="n"/>
      <c r="KO277" s="32" t="inlineStr">
        <is>
          <t>SPTM</t>
        </is>
      </c>
      <c r="KP277" s="57" t="n">
        <v>0.59</v>
      </c>
      <c r="KQ277" s="61">
        <f>'ETF MTD'!$K$28/'ETF MTD'!$K$3-1</f>
        <v/>
      </c>
      <c r="KR277" s="61">
        <f>KP277*KQ277</f>
        <v/>
      </c>
      <c r="KS277" s="61" t="n"/>
      <c r="KT277" s="32" t="inlineStr">
        <is>
          <t>SPTM</t>
        </is>
      </c>
      <c r="KU277" s="57" t="n">
        <v>0.37</v>
      </c>
      <c r="KV277" s="61">
        <f>'ETF MTD'!$K$28/'ETF MTD'!$K$3-1</f>
        <v/>
      </c>
      <c r="KW277" s="61">
        <f>KU277*KV277</f>
        <v/>
      </c>
      <c r="KX277" s="61" t="n"/>
      <c r="KY277" s="32" t="inlineStr">
        <is>
          <t>SPTM</t>
        </is>
      </c>
      <c r="KZ277" s="57" t="n">
        <v>0.37</v>
      </c>
      <c r="LA277" s="61">
        <f>'ETF MTD'!$K$28/'ETF MTD'!$K$3-1</f>
        <v/>
      </c>
      <c r="LB277" s="61">
        <f>KZ277*LA277</f>
        <v/>
      </c>
      <c r="LC277" s="61" t="n"/>
      <c r="LD277" s="32" t="inlineStr">
        <is>
          <t>SPTM</t>
        </is>
      </c>
      <c r="LE277" s="57" t="n">
        <v>0.71</v>
      </c>
      <c r="LF277" s="61">
        <f>'ETF MTD'!$K$28/'ETF MTD'!$K$3-1</f>
        <v/>
      </c>
      <c r="LG277" s="61">
        <f>LE277*LF277</f>
        <v/>
      </c>
      <c r="LH277" s="61" t="n"/>
      <c r="LI277" s="32" t="inlineStr">
        <is>
          <t>US Large Cap</t>
        </is>
      </c>
      <c r="LJ277" s="57" t="n">
        <v>0.05</v>
      </c>
      <c r="LK277" s="61">
        <f>'ETF MTD'!$K$28/'ETF MTD'!$K$3-1</f>
        <v/>
      </c>
      <c r="LL277" s="61">
        <f>LJ277*LK277</f>
        <v/>
      </c>
      <c r="LM277" s="61" t="n"/>
      <c r="LN277" s="32" t="inlineStr">
        <is>
          <t>US Large Cap</t>
        </is>
      </c>
      <c r="LO277" s="57" t="n">
        <v>0.05</v>
      </c>
      <c r="LP277" s="61">
        <f>'ETF MTD'!$K$28/'ETF MTD'!$K$3-1</f>
        <v/>
      </c>
      <c r="LQ277" s="61">
        <f>LO277*LP277</f>
        <v/>
      </c>
      <c r="LR277" s="61" t="n"/>
      <c r="LS277" s="32" t="inlineStr">
        <is>
          <t>US Large Cap</t>
        </is>
      </c>
      <c r="LT277" s="57" t="n">
        <v>0.05</v>
      </c>
      <c r="LU277" s="61">
        <f>'ETF MTD'!$K$28/'ETF MTD'!$K$3-1</f>
        <v/>
      </c>
      <c r="LV277" s="61">
        <f>LT277*LU277</f>
        <v/>
      </c>
      <c r="LW277" s="61" t="n"/>
      <c r="LX277" s="32" t="inlineStr">
        <is>
          <t>US Large Cap</t>
        </is>
      </c>
      <c r="LY277" s="57" t="n">
        <v>0.05</v>
      </c>
      <c r="LZ277" s="61">
        <f>'ETF MTD'!$K$28/'ETF MTD'!$K$3-1</f>
        <v/>
      </c>
      <c r="MA277" s="61">
        <f>LY277*LZ277</f>
        <v/>
      </c>
      <c r="MB277" s="61" t="n"/>
      <c r="MC277" s="32" t="inlineStr">
        <is>
          <t>US Large Cap</t>
        </is>
      </c>
      <c r="MD277" s="57" t="n">
        <v>0.05</v>
      </c>
      <c r="ME277" s="61">
        <f>'ETF MTD'!$K$28/'ETF MTD'!$K$3-1</f>
        <v/>
      </c>
      <c r="MF277" s="61">
        <f>MD277*ME277</f>
        <v/>
      </c>
      <c r="MG277" s="61" t="n"/>
      <c r="MH277" s="32" t="inlineStr">
        <is>
          <t>US Large Cap</t>
        </is>
      </c>
      <c r="MI277" s="57" t="n">
        <v>0.05</v>
      </c>
      <c r="MJ277" s="61">
        <f>'ETF MTD'!$K$28/'ETF MTD'!$K$3-1</f>
        <v/>
      </c>
      <c r="MK277" s="61">
        <f>MI277*MJ277</f>
        <v/>
      </c>
      <c r="ML277" s="61" t="n"/>
      <c r="MM277" s="32" t="inlineStr">
        <is>
          <t>US Large Cap</t>
        </is>
      </c>
      <c r="MN277" s="57" t="n">
        <v>0.05</v>
      </c>
      <c r="MO277" s="61">
        <f>'ETF MTD'!$K$28/'ETF MTD'!$K$3-1</f>
        <v/>
      </c>
      <c r="MP277" s="61">
        <f>MN277*MO277</f>
        <v/>
      </c>
      <c r="MR277" s="32" t="inlineStr">
        <is>
          <t>US Large Cap</t>
        </is>
      </c>
      <c r="MS277" s="57" t="n">
        <v>0.182</v>
      </c>
      <c r="MT277" s="61">
        <f>'ETF MTD'!$K$28/'ETF MTD'!$K$3-1</f>
        <v/>
      </c>
      <c r="MU277" s="61">
        <f>MS277*MT277</f>
        <v/>
      </c>
      <c r="MV277" s="61" t="n"/>
      <c r="MW277" s="32" t="inlineStr">
        <is>
          <t>US Large Cap</t>
        </is>
      </c>
      <c r="MX277" s="57" t="n">
        <v>0.05</v>
      </c>
      <c r="MY277" s="61">
        <f>'ETF MTD'!$K$28/'ETF MTD'!$K$3-1</f>
        <v/>
      </c>
      <c r="MZ277" s="61">
        <f>MX277*MY277</f>
        <v/>
      </c>
      <c r="NB277" s="32" t="inlineStr">
        <is>
          <t>US Large Cap</t>
        </is>
      </c>
      <c r="NC277" s="41" t="n">
        <v>0.15</v>
      </c>
      <c r="ND277" s="61">
        <f>'ETF MTD'!$K$28/'ETF MTD'!$K$3-1</f>
        <v/>
      </c>
      <c r="NE277" s="61">
        <f>NC277*ND277</f>
        <v/>
      </c>
      <c r="NG277" s="32" t="inlineStr">
        <is>
          <t>US Large Cap</t>
        </is>
      </c>
      <c r="NH277" s="41" t="n">
        <v>0.19</v>
      </c>
      <c r="NI277" s="61">
        <f>'ETF MTD'!$K$28/'ETF MTD'!$K$3-1</f>
        <v/>
      </c>
      <c r="NJ277" s="61">
        <f>NH277*NI277</f>
        <v/>
      </c>
      <c r="NL277" s="32" t="inlineStr">
        <is>
          <t>US Large Cap</t>
        </is>
      </c>
      <c r="NM277" s="41" t="n">
        <v>0.19</v>
      </c>
      <c r="NN277" s="61">
        <f>'ETF MTD'!$K$28/'ETF MTD'!$K$3-1</f>
        <v/>
      </c>
      <c r="NO277" s="61">
        <f>NM277*NN277</f>
        <v/>
      </c>
      <c r="NQ277" s="32" t="inlineStr">
        <is>
          <t>US Large Cap</t>
        </is>
      </c>
      <c r="NR277" s="41" t="n">
        <v>0.63</v>
      </c>
      <c r="NS277" s="61">
        <f>'ETF MTD'!$K$28/'ETF MTD'!$K$3-1</f>
        <v/>
      </c>
      <c r="NT277" s="61">
        <f>NR277*NS277</f>
        <v/>
      </c>
      <c r="NV277" s="32" t="inlineStr">
        <is>
          <t>US Large Cap</t>
        </is>
      </c>
      <c r="NW277" s="41" t="n">
        <v>0.63</v>
      </c>
      <c r="NX277" s="61">
        <f>'ETF MTD'!$K$28/'ETF MTD'!$K$3-1</f>
        <v/>
      </c>
      <c r="NY277" s="61">
        <f>NW277*NX277</f>
        <v/>
      </c>
      <c r="OA277" s="32" t="inlineStr">
        <is>
          <t>US Large Cap</t>
        </is>
      </c>
      <c r="OB277" s="41" t="n">
        <v>0.54</v>
      </c>
      <c r="OC277" s="61">
        <f>'ETF MTD'!$K$28/'ETF MTD'!$K$3-1</f>
        <v/>
      </c>
      <c r="OD277" s="61">
        <f>OB277*OC277</f>
        <v/>
      </c>
      <c r="OF277" s="32" t="inlineStr">
        <is>
          <t>US Large Cap</t>
        </is>
      </c>
      <c r="OG277" s="41" t="n">
        <v>0.47</v>
      </c>
      <c r="OH277" s="61">
        <f>'ETF MTD'!$K$28/'ETF MTD'!$K$3-1</f>
        <v/>
      </c>
      <c r="OI277" s="61">
        <f>OG277*OH277</f>
        <v/>
      </c>
      <c r="OK277" s="32" t="inlineStr">
        <is>
          <t>US Large Cap</t>
        </is>
      </c>
      <c r="OL277" s="41" t="n">
        <v>0.65</v>
      </c>
      <c r="OM277" s="61">
        <f>'ETF MTD'!$K$28/'ETF MTD'!$K$3-1</f>
        <v/>
      </c>
      <c r="ON277" s="61">
        <f>OL277*OM277</f>
        <v/>
      </c>
      <c r="OP277" s="32" t="inlineStr">
        <is>
          <t>US Large Cap</t>
        </is>
      </c>
      <c r="OQ277" s="41" t="n">
        <v>0.298</v>
      </c>
      <c r="OR277" s="61">
        <f>'ETF MTD'!$K$28/'ETF MTD'!$K$3-1</f>
        <v/>
      </c>
      <c r="OS277" s="61">
        <f>OQ277*OR277</f>
        <v/>
      </c>
      <c r="OU277" s="32" t="inlineStr">
        <is>
          <t>US Large Cap</t>
        </is>
      </c>
      <c r="OV277" s="41" t="n">
        <v>0.298</v>
      </c>
      <c r="OW277" s="61">
        <f>'ETF MTD'!$K$28/'ETF MTD'!$K$3-1</f>
        <v/>
      </c>
      <c r="OX277" s="61">
        <f>OV277*OW277</f>
        <v/>
      </c>
      <c r="OZ277" s="32" t="inlineStr">
        <is>
          <t>US Large Cap</t>
        </is>
      </c>
      <c r="PA277" s="41" t="n">
        <v>0.61</v>
      </c>
      <c r="PB277" s="61">
        <f>'ETF MTD'!$K$28/'ETF MTD'!$K$3-1</f>
        <v/>
      </c>
      <c r="PC277" s="61">
        <f>PA277*PB277</f>
        <v/>
      </c>
      <c r="PE277" s="32" t="inlineStr">
        <is>
          <t>US Large Cap</t>
        </is>
      </c>
      <c r="PF277" s="41" t="n">
        <v>0.52</v>
      </c>
      <c r="PG277" s="61">
        <f>'ETF MTD'!$K$28/'ETF MTD'!$K$3-1</f>
        <v/>
      </c>
      <c r="PH277" s="61">
        <f>PF277*PG277</f>
        <v/>
      </c>
      <c r="PJ277" s="32" t="inlineStr">
        <is>
          <t>US Large Cap</t>
        </is>
      </c>
      <c r="PK277" s="41" t="n">
        <v>0.55</v>
      </c>
      <c r="PL277" s="61">
        <f>'ETF MTD'!$K$28/'ETF MTD'!$K$3-1</f>
        <v/>
      </c>
      <c r="PM277" s="61">
        <f>PK277*PL277</f>
        <v/>
      </c>
      <c r="PO277" s="32" t="inlineStr">
        <is>
          <t>US Large Cap</t>
        </is>
      </c>
      <c r="PP277" s="41" t="n">
        <v>0.51</v>
      </c>
      <c r="PQ277" s="61">
        <f>'ETF MTD'!$K$28/'ETF MTD'!$K$3-1</f>
        <v/>
      </c>
      <c r="PR277" s="61">
        <f>PP277*PQ277</f>
        <v/>
      </c>
      <c r="PT277" s="32" t="inlineStr">
        <is>
          <t>US Large Cap</t>
        </is>
      </c>
      <c r="PU277" s="41" t="n">
        <v>0.51</v>
      </c>
      <c r="PV277" s="61">
        <f>'ETF MTD'!$K$28/'ETF MTD'!$K$3-1</f>
        <v/>
      </c>
      <c r="PW277" s="61">
        <f>PU277*PV277</f>
        <v/>
      </c>
      <c r="PY277" s="32" t="inlineStr">
        <is>
          <t>US Large Cap</t>
        </is>
      </c>
      <c r="PZ277" s="41" t="n">
        <v>0.55</v>
      </c>
      <c r="QA277" s="61">
        <f>'ETF MTD'!$K$28/'ETF MTD'!$K$3-1</f>
        <v/>
      </c>
      <c r="QB277" s="61">
        <f>PZ277*QA277</f>
        <v/>
      </c>
      <c r="QD277" s="32" t="inlineStr">
        <is>
          <t>US Large Cap</t>
        </is>
      </c>
      <c r="QE277" s="41" t="n">
        <v>0.55</v>
      </c>
      <c r="QF277" s="61">
        <f>'ETF MTD'!$K$28/'ETF MTD'!$K$3-1</f>
        <v/>
      </c>
      <c r="QG277" s="61">
        <f>QE277*QF277</f>
        <v/>
      </c>
      <c r="QH277" s="61" t="n"/>
      <c r="QI277" s="32" t="inlineStr">
        <is>
          <t>US Large Cap</t>
        </is>
      </c>
      <c r="QJ277" s="41" t="n">
        <v>0.51</v>
      </c>
      <c r="QK277" s="61">
        <f>'ETF MTD'!$K$28/'ETF MTD'!$K$3-1</f>
        <v/>
      </c>
      <c r="QL277" s="61">
        <f>QJ277*QK277</f>
        <v/>
      </c>
      <c r="QN277" s="32" t="inlineStr">
        <is>
          <t>US Large Cap</t>
        </is>
      </c>
      <c r="QO277" s="41" t="n">
        <v>0.45</v>
      </c>
      <c r="QP277" s="61">
        <f>'ETF MTD'!$K$28/'ETF MTD'!$K$3-1</f>
        <v/>
      </c>
      <c r="QQ277" s="61">
        <f>QO277*QP277</f>
        <v/>
      </c>
      <c r="QS277" s="32" t="inlineStr">
        <is>
          <t>US Large Cap</t>
        </is>
      </c>
      <c r="QT277" s="41" t="n">
        <v>0.45</v>
      </c>
      <c r="QU277" s="61">
        <f>'ETF MTD'!$K$28/'ETF MTD'!$K$3-1</f>
        <v/>
      </c>
      <c r="QV277" s="61">
        <f>QT277*QU277</f>
        <v/>
      </c>
      <c r="QX277" s="32" t="inlineStr">
        <is>
          <t>US Large Cap</t>
        </is>
      </c>
      <c r="QY277" s="41" t="n">
        <v>0.43</v>
      </c>
      <c r="QZ277" s="61">
        <f>'ETF MTD'!$K$28/'ETF MTD'!$K$3-1</f>
        <v/>
      </c>
      <c r="RA277" s="61">
        <f>QY277*QZ277</f>
        <v/>
      </c>
      <c r="RC277" s="32" t="inlineStr">
        <is>
          <t>US Large Cap</t>
        </is>
      </c>
      <c r="RD277" s="41" t="n">
        <v>0.43</v>
      </c>
      <c r="RE277" s="61">
        <f>'ETF MTD'!$K$28/'ETF MTD'!$K$3-1</f>
        <v/>
      </c>
      <c r="RF277" s="61">
        <f>RD277*RE277</f>
        <v/>
      </c>
      <c r="RH277" s="32" t="inlineStr">
        <is>
          <t>US Large Cap</t>
        </is>
      </c>
      <c r="RI277" s="41" t="n">
        <v>0.53</v>
      </c>
      <c r="RJ277" s="61">
        <f>'ETF MTD'!$K$28/'ETF MTD'!$K$3-1</f>
        <v/>
      </c>
      <c r="RK277" s="61">
        <f>RI277*RJ277</f>
        <v/>
      </c>
      <c r="RM277" s="42" t="n">
        <v>0.43</v>
      </c>
      <c r="RN277" s="43">
        <f>0.2*RM277</f>
        <v/>
      </c>
      <c r="RO277" s="44">
        <f>(RM277-RN277)/2</f>
        <v/>
      </c>
      <c r="RP277" s="44">
        <f>RI277-SUM(RN277:RO277)</f>
        <v/>
      </c>
    </row>
    <row r="278">
      <c r="IQ278" t="inlineStr">
        <is>
          <t>SPMD</t>
        </is>
      </c>
      <c r="IR278" s="57" t="n">
        <v>0.1</v>
      </c>
      <c r="IS278" s="32">
        <f>'ETF MTD'!$BM$28/'ETF MTD'!$BM$3-1</f>
        <v/>
      </c>
      <c r="IT278" s="32">
        <f>IR278*IS278</f>
        <v/>
      </c>
      <c r="IU278" s="32" t="n"/>
      <c r="IV278" t="inlineStr">
        <is>
          <t>SPMD</t>
        </is>
      </c>
      <c r="IW278" s="57" t="n">
        <v>0.1</v>
      </c>
      <c r="IX278" s="32">
        <f>'ETF MTD'!$BM$28/'ETF MTD'!$BM$3-1</f>
        <v/>
      </c>
      <c r="IY278" s="32">
        <f>IW278*IX278</f>
        <v/>
      </c>
      <c r="IZ278" s="32" t="n"/>
      <c r="JA278" t="inlineStr">
        <is>
          <t>SPMD</t>
        </is>
      </c>
      <c r="JB278" s="57" t="n">
        <v>0.1</v>
      </c>
      <c r="JC278" s="32">
        <f>'ETF MTD'!$BM$28/'ETF MTD'!$BM$3-1</f>
        <v/>
      </c>
      <c r="JD278" s="32">
        <f>JB278*JC278</f>
        <v/>
      </c>
      <c r="JE278" s="32" t="n"/>
      <c r="JF278" t="inlineStr">
        <is>
          <t>SPMD</t>
        </is>
      </c>
      <c r="JG278" s="57" t="n">
        <v>0.1</v>
      </c>
      <c r="JH278" s="32">
        <f>'ETF MTD'!$BM$28/'ETF MTD'!$BM$3-1</f>
        <v/>
      </c>
      <c r="JI278" s="32">
        <f>JG278*JH278</f>
        <v/>
      </c>
      <c r="JJ278" s="32" t="n"/>
      <c r="JK278" t="inlineStr">
        <is>
          <t>SPMD</t>
        </is>
      </c>
      <c r="JL278" s="57" t="n">
        <v>0.1</v>
      </c>
      <c r="JM278" s="32">
        <f>'ETF MTD'!$BM$28/'ETF MTD'!$BM$3-1</f>
        <v/>
      </c>
      <c r="JN278" s="32">
        <f>JL278*JM278</f>
        <v/>
      </c>
      <c r="JO278" s="32" t="n"/>
      <c r="JP278" t="inlineStr">
        <is>
          <t>SPMD</t>
        </is>
      </c>
      <c r="JQ278" s="57" t="n">
        <v>0.1</v>
      </c>
      <c r="JR278" s="32">
        <f>'ETF MTD'!$BM$28/'ETF MTD'!$BM$3-1</f>
        <v/>
      </c>
      <c r="JS278" s="32">
        <f>JQ278*JR278</f>
        <v/>
      </c>
      <c r="JT278" s="32" t="n"/>
      <c r="JU278" t="inlineStr">
        <is>
          <t>SPMD</t>
        </is>
      </c>
      <c r="JV278" s="57" t="n">
        <v>0.1</v>
      </c>
      <c r="JW278" s="32">
        <f>'ETF MTD'!$BM$28/'ETF MTD'!$BM$3-1</f>
        <v/>
      </c>
      <c r="JX278" s="32">
        <f>JV278*JW278</f>
        <v/>
      </c>
      <c r="JY278" s="32" t="n"/>
      <c r="JZ278" t="inlineStr">
        <is>
          <t>SPMD</t>
        </is>
      </c>
      <c r="KA278" s="57" t="n">
        <v>0.1</v>
      </c>
      <c r="KB278" s="32">
        <f>'ETF MTD'!$BM$28/'ETF MTD'!$BM$3-1</f>
        <v/>
      </c>
      <c r="KC278" s="32">
        <f>KA278*KB278</f>
        <v/>
      </c>
      <c r="KD278" s="32" t="n"/>
      <c r="KE278" t="inlineStr">
        <is>
          <t>SPMD</t>
        </is>
      </c>
      <c r="KF278" s="57" t="n">
        <v>0.1</v>
      </c>
      <c r="KG278" s="32">
        <f>'ETF MTD'!$BM$28/'ETF MTD'!$BM$3-1</f>
        <v/>
      </c>
      <c r="KH278" s="32">
        <f>KF278*KG278</f>
        <v/>
      </c>
      <c r="KI278" s="32" t="n"/>
      <c r="KJ278" t="inlineStr">
        <is>
          <t>SPMD</t>
        </is>
      </c>
      <c r="KK278" s="57" t="n">
        <v>0.1</v>
      </c>
      <c r="KL278" s="32">
        <f>'ETF MTD'!$BM$28/'ETF MTD'!$BM$3-1</f>
        <v/>
      </c>
      <c r="KM278" s="32">
        <f>KK278*KL278</f>
        <v/>
      </c>
      <c r="KN278" s="32" t="n"/>
      <c r="KO278" t="inlineStr">
        <is>
          <t>SPMD</t>
        </is>
      </c>
      <c r="KP278" s="57" t="n">
        <v>0.1</v>
      </c>
      <c r="KQ278" s="32">
        <f>'ETF MTD'!$BM$28/'ETF MTD'!$BM$3-1</f>
        <v/>
      </c>
      <c r="KR278" s="32">
        <f>KP278*KQ278</f>
        <v/>
      </c>
      <c r="KS278" s="32" t="n"/>
      <c r="KT278" t="inlineStr">
        <is>
          <t>SPMD</t>
        </is>
      </c>
      <c r="KU278" s="57" t="n">
        <v>0.06</v>
      </c>
      <c r="KV278" s="32">
        <f>'ETF MTD'!$BM$28/'ETF MTD'!$BM$3-1</f>
        <v/>
      </c>
      <c r="KW278" s="32">
        <f>KU278*KV278</f>
        <v/>
      </c>
      <c r="KX278" s="32" t="n"/>
      <c r="KY278" t="inlineStr">
        <is>
          <t>SPMD</t>
        </is>
      </c>
      <c r="KZ278" s="57" t="n">
        <v>0.06</v>
      </c>
      <c r="LA278" s="32">
        <f>'ETF MTD'!$BM$28/'ETF MTD'!$BM$3-1</f>
        <v/>
      </c>
      <c r="LB278" s="32">
        <f>KZ278*LA278</f>
        <v/>
      </c>
      <c r="LC278" s="32" t="n"/>
      <c r="LD278" t="inlineStr">
        <is>
          <t>SPMD</t>
        </is>
      </c>
      <c r="LE278" s="57" t="n">
        <v>0.1</v>
      </c>
      <c r="LF278" s="32">
        <f>'ETF MTD'!$BM$28/'ETF MTD'!$BM$3-1</f>
        <v/>
      </c>
      <c r="LG278" s="32">
        <f>LE278*LF278</f>
        <v/>
      </c>
      <c r="LH278" s="32" t="n"/>
      <c r="LI278" t="inlineStr">
        <is>
          <t>US Mid Cap</t>
        </is>
      </c>
      <c r="LJ278" s="57" t="n">
        <v>0.02</v>
      </c>
      <c r="LK278" s="32">
        <f>'ETF MTD'!$BM$28/'ETF MTD'!$BM$3-1</f>
        <v/>
      </c>
      <c r="LL278" s="32">
        <f>LJ278*LK278</f>
        <v/>
      </c>
      <c r="LM278" s="32" t="n"/>
      <c r="LN278" t="inlineStr">
        <is>
          <t>US Mid Cap</t>
        </is>
      </c>
      <c r="LO278" s="57" t="n">
        <v>0.02</v>
      </c>
      <c r="LP278" s="32">
        <f>'ETF MTD'!$BM$28/'ETF MTD'!$BM$3-1</f>
        <v/>
      </c>
      <c r="LQ278" s="32">
        <f>LO278*LP278</f>
        <v/>
      </c>
      <c r="LR278" s="32" t="n"/>
      <c r="LS278" t="inlineStr">
        <is>
          <t>US Mid Cap</t>
        </is>
      </c>
      <c r="LT278" s="57" t="n">
        <v>0.02</v>
      </c>
      <c r="LU278" s="32">
        <f>'ETF MTD'!$BM$28/'ETF MTD'!$BM$3-1</f>
        <v/>
      </c>
      <c r="LV278" s="32">
        <f>LT278*LU278</f>
        <v/>
      </c>
      <c r="LW278" s="32" t="n"/>
      <c r="LX278" t="inlineStr">
        <is>
          <t>US Mid Cap</t>
        </is>
      </c>
      <c r="LY278" s="57" t="n">
        <v>0.02</v>
      </c>
      <c r="LZ278" s="32">
        <f>'ETF MTD'!$BM$28/'ETF MTD'!$BM$3-1</f>
        <v/>
      </c>
      <c r="MA278" s="32">
        <f>LY278*LZ278</f>
        <v/>
      </c>
      <c r="MB278" s="32" t="n"/>
      <c r="MC278" t="inlineStr">
        <is>
          <t>US Mid Cap</t>
        </is>
      </c>
      <c r="MD278" s="57" t="n">
        <v>0.02</v>
      </c>
      <c r="ME278" s="32">
        <f>'ETF MTD'!$BM$28/'ETF MTD'!$BM$3-1</f>
        <v/>
      </c>
      <c r="MF278" s="32">
        <f>MD278*ME278</f>
        <v/>
      </c>
      <c r="MG278" s="32" t="n"/>
      <c r="MH278" t="inlineStr">
        <is>
          <t>US Mid Cap</t>
        </is>
      </c>
      <c r="MI278" s="57" t="n">
        <v>0.02</v>
      </c>
      <c r="MJ278" s="32">
        <f>'ETF MTD'!$BM$28/'ETF MTD'!$BM$3-1</f>
        <v/>
      </c>
      <c r="MK278" s="32">
        <f>MI278*MJ278</f>
        <v/>
      </c>
      <c r="ML278" s="32" t="n"/>
      <c r="MM278" t="inlineStr">
        <is>
          <t>US Mid Cap</t>
        </is>
      </c>
      <c r="MN278" s="57" t="n">
        <v>0.02</v>
      </c>
      <c r="MO278" s="32">
        <f>'ETF MTD'!$BM$28/'ETF MTD'!$BM$3-1</f>
        <v/>
      </c>
      <c r="MP278" s="32">
        <f>MN278*MO278</f>
        <v/>
      </c>
      <c r="MR278" t="inlineStr">
        <is>
          <t>US Mid Cap</t>
        </is>
      </c>
      <c r="MS278" s="57" t="n">
        <v>0.06</v>
      </c>
      <c r="MT278" s="32">
        <f>'ETF MTD'!$BM$28/'ETF MTD'!$BM$3-1</f>
        <v/>
      </c>
      <c r="MU278" s="32">
        <f>MS278*MT278</f>
        <v/>
      </c>
      <c r="MV278" s="32" t="n"/>
      <c r="MW278" t="inlineStr">
        <is>
          <t>US Mid Cap</t>
        </is>
      </c>
      <c r="MX278" s="57" t="n">
        <v>0.02</v>
      </c>
      <c r="MY278" s="32">
        <f>'ETF MTD'!$BM$28/'ETF MTD'!$BM$3-1</f>
        <v/>
      </c>
      <c r="MZ278" s="32">
        <f>MX278*MY278</f>
        <v/>
      </c>
      <c r="NB278" t="inlineStr">
        <is>
          <t>US Mid Cap</t>
        </is>
      </c>
      <c r="NC278" s="41" t="n">
        <v>0.06</v>
      </c>
      <c r="ND278" s="32">
        <f>'ETF MTD'!$BM$28/'ETF MTD'!$BM$3-1</f>
        <v/>
      </c>
      <c r="NE278" s="32">
        <f>NC278*ND278</f>
        <v/>
      </c>
      <c r="NG278" t="inlineStr">
        <is>
          <t>US Mid Cap</t>
        </is>
      </c>
      <c r="NH278" s="41" t="n">
        <v>0.1</v>
      </c>
      <c r="NI278" s="32">
        <f>'ETF MTD'!$BM$28/'ETF MTD'!$BM$3-1</f>
        <v/>
      </c>
      <c r="NJ278" s="32">
        <f>NH278*NI278</f>
        <v/>
      </c>
      <c r="NL278" t="inlineStr">
        <is>
          <t>US Mid Cap</t>
        </is>
      </c>
      <c r="NM278" s="41" t="n">
        <v>0.06</v>
      </c>
      <c r="NN278" s="32">
        <f>'ETF MTD'!$BM$28/'ETF MTD'!$BM$3-1</f>
        <v/>
      </c>
      <c r="NO278" s="32">
        <f>NM278*NN278</f>
        <v/>
      </c>
      <c r="NQ278" t="inlineStr">
        <is>
          <t>US Mid Cap</t>
        </is>
      </c>
      <c r="NR278" s="41" t="n">
        <v>0.02</v>
      </c>
      <c r="NS278" s="32">
        <f>'ETF MTD'!$BM$28/'ETF MTD'!$BM$3-1</f>
        <v/>
      </c>
      <c r="NT278" s="32">
        <f>NR278*NS278</f>
        <v/>
      </c>
      <c r="NV278" t="inlineStr">
        <is>
          <t>US Mid Cap</t>
        </is>
      </c>
      <c r="NW278" s="41" t="n">
        <v>0.02</v>
      </c>
      <c r="NX278" s="32">
        <f>'ETF MTD'!$BM$28/'ETF MTD'!$BM$3-1</f>
        <v/>
      </c>
      <c r="NY278" s="32">
        <f>NW278*NX278</f>
        <v/>
      </c>
      <c r="OA278" t="inlineStr">
        <is>
          <t>US Mid Cap</t>
        </is>
      </c>
      <c r="OB278" s="41" t="n">
        <v>0.1</v>
      </c>
      <c r="OC278" s="32">
        <f>'ETF MTD'!$BM$28/'ETF MTD'!$BM$3-1</f>
        <v/>
      </c>
      <c r="OD278" s="32">
        <f>OB278*OC278</f>
        <v/>
      </c>
      <c r="OF278" t="inlineStr">
        <is>
          <t>US Mid Cap</t>
        </is>
      </c>
      <c r="OG278" s="41" t="n">
        <v>0.1</v>
      </c>
      <c r="OH278" s="32">
        <f>'ETF MTD'!$BM$28/'ETF MTD'!$BM$3-1</f>
        <v/>
      </c>
      <c r="OI278" s="32">
        <f>OG278*OH278</f>
        <v/>
      </c>
      <c r="OK278" t="inlineStr">
        <is>
          <t>US Mid Cap</t>
        </is>
      </c>
      <c r="OL278" s="41" t="n">
        <v>0.1</v>
      </c>
      <c r="OM278" s="32">
        <f>'ETF MTD'!$BM$28/'ETF MTD'!$BM$3-1</f>
        <v/>
      </c>
      <c r="ON278" s="32">
        <f>OL278*OM278</f>
        <v/>
      </c>
      <c r="OP278" t="inlineStr">
        <is>
          <t>US Mid Cap</t>
        </is>
      </c>
      <c r="OQ278" s="41" t="n">
        <v>0.06</v>
      </c>
      <c r="OR278" s="32">
        <f>'ETF MTD'!$BM$28/'ETF MTD'!$BM$3-1</f>
        <v/>
      </c>
      <c r="OS278" s="32">
        <f>OQ278*OR278</f>
        <v/>
      </c>
      <c r="OU278" t="inlineStr">
        <is>
          <t>US Mid Cap</t>
        </is>
      </c>
      <c r="OV278" s="41" t="n">
        <v>0.06</v>
      </c>
      <c r="OW278" s="32">
        <f>'ETF MTD'!$BM$28/'ETF MTD'!$BM$3-1</f>
        <v/>
      </c>
      <c r="OX278" s="32">
        <f>OV278*OW278</f>
        <v/>
      </c>
      <c r="OZ278" t="inlineStr">
        <is>
          <t>US Mid Cap</t>
        </is>
      </c>
      <c r="PA278" s="41" t="n">
        <v>0.06</v>
      </c>
      <c r="PB278" s="32">
        <f>'ETF MTD'!$BM$28/'ETF MTD'!$BM$3-1</f>
        <v/>
      </c>
      <c r="PC278" s="32">
        <f>PA278*PB278</f>
        <v/>
      </c>
      <c r="PE278" t="inlineStr">
        <is>
          <t>US Mid Cap</t>
        </is>
      </c>
      <c r="PF278" s="41" t="n">
        <v>0.08</v>
      </c>
      <c r="PG278" s="32">
        <f>'ETF MTD'!$BM$28/'ETF MTD'!$BM$3-1</f>
        <v/>
      </c>
      <c r="PH278" s="32">
        <f>PF278*PG278</f>
        <v/>
      </c>
      <c r="PJ278" t="inlineStr">
        <is>
          <t>US Mid Cap</t>
        </is>
      </c>
      <c r="PK278" s="41" t="n">
        <v>0.08</v>
      </c>
      <c r="PL278" s="32">
        <f>'ETF MTD'!$BM$28/'ETF MTD'!$BM$3-1</f>
        <v/>
      </c>
      <c r="PM278" s="32">
        <f>PK278*PL278</f>
        <v/>
      </c>
      <c r="PO278" t="inlineStr">
        <is>
          <t>US Mid Cap</t>
        </is>
      </c>
      <c r="PP278" s="41" t="n">
        <v>0.08</v>
      </c>
      <c r="PQ278" s="32">
        <f>'ETF MTD'!$BM$28/'ETF MTD'!$BM$3-1</f>
        <v/>
      </c>
      <c r="PR278" s="32">
        <f>PP278*PQ278</f>
        <v/>
      </c>
      <c r="PT278" t="inlineStr">
        <is>
          <t>US Mid Cap</t>
        </is>
      </c>
      <c r="PU278" s="41" t="n">
        <v>0.08</v>
      </c>
      <c r="PV278" s="32">
        <f>'ETF MTD'!$BM$28/'ETF MTD'!$BM$3-1</f>
        <v/>
      </c>
      <c r="PW278" s="32">
        <f>PU278*PV278</f>
        <v/>
      </c>
      <c r="PY278" t="inlineStr">
        <is>
          <t>US Mid Cap</t>
        </is>
      </c>
      <c r="PZ278" s="41" t="n">
        <v>0.1</v>
      </c>
      <c r="QA278" s="32">
        <f>'ETF MTD'!$BM$28/'ETF MTD'!$BM$3-1</f>
        <v/>
      </c>
      <c r="QB278" s="32">
        <f>PZ278*QA278</f>
        <v/>
      </c>
      <c r="QD278" t="inlineStr">
        <is>
          <t>US Mid Cap</t>
        </is>
      </c>
      <c r="QE278" s="41" t="n">
        <v>0.1</v>
      </c>
      <c r="QF278" s="32">
        <f>'ETF MTD'!$BM$28/'ETF MTD'!$BM$3-1</f>
        <v/>
      </c>
      <c r="QG278" s="32">
        <f>QE278*QF278</f>
        <v/>
      </c>
      <c r="QH278" s="32" t="n"/>
      <c r="QI278" t="inlineStr">
        <is>
          <t>US Mid Cap</t>
        </is>
      </c>
      <c r="QJ278" s="41" t="n">
        <v>0.1</v>
      </c>
      <c r="QK278" s="32">
        <f>'ETF MTD'!$BM$28/'ETF MTD'!$BM$3-1</f>
        <v/>
      </c>
      <c r="QL278" s="32">
        <f>QJ278*QK278</f>
        <v/>
      </c>
      <c r="QN278" t="inlineStr">
        <is>
          <t>US Mid Cap</t>
        </is>
      </c>
      <c r="QO278" s="41" t="n">
        <v>0.1</v>
      </c>
      <c r="QP278" s="32">
        <f>'ETF MTD'!$BM$28/'ETF MTD'!$BM$3-1</f>
        <v/>
      </c>
      <c r="QQ278" s="32">
        <f>QO278*QP278</f>
        <v/>
      </c>
      <c r="QS278" t="inlineStr">
        <is>
          <t>US Mid Cap</t>
        </is>
      </c>
      <c r="QT278" s="41" t="n">
        <v>0.1</v>
      </c>
      <c r="QU278" s="32">
        <f>'ETF MTD'!$BM$28/'ETF MTD'!$BM$3-1</f>
        <v/>
      </c>
      <c r="QV278" s="32">
        <f>QT278*QU278</f>
        <v/>
      </c>
      <c r="QX278" t="inlineStr">
        <is>
          <t>US Mid Cap</t>
        </is>
      </c>
      <c r="QY278" s="41" t="n">
        <v>0.1</v>
      </c>
      <c r="QZ278" s="32">
        <f>'ETF MTD'!$BM$28/'ETF MTD'!$BM$3-1</f>
        <v/>
      </c>
      <c r="RA278" s="32">
        <f>QY278*QZ278</f>
        <v/>
      </c>
      <c r="RC278" t="inlineStr">
        <is>
          <t>US Mid Cap</t>
        </is>
      </c>
      <c r="RD278" s="41" t="n">
        <v>0.1</v>
      </c>
      <c r="RE278" s="32">
        <f>'ETF MTD'!$BM$28/'ETF MTD'!$BM$3-1</f>
        <v/>
      </c>
      <c r="RF278" s="32">
        <f>RD278*RE278</f>
        <v/>
      </c>
      <c r="RH278" t="inlineStr">
        <is>
          <t>US Mid Cap</t>
        </is>
      </c>
      <c r="RI278" s="41" t="n">
        <v>0.1</v>
      </c>
      <c r="RJ278" s="32">
        <f>'ETF MTD'!$BM$28/'ETF MTD'!$BM$3-1</f>
        <v/>
      </c>
      <c r="RK278" s="32">
        <f>RI278*RJ278</f>
        <v/>
      </c>
      <c r="RM278" s="42" t="n">
        <v>0.09999999999999999</v>
      </c>
      <c r="RN278" s="43">
        <f>0.2*RM278</f>
        <v/>
      </c>
      <c r="RO278" s="44">
        <f>RM278*0.4</f>
        <v/>
      </c>
      <c r="RP278" s="44">
        <f>RI278-SUM(RN278:RO278)</f>
        <v/>
      </c>
    </row>
    <row r="279">
      <c r="IQ279" t="inlineStr">
        <is>
          <t>SPSM</t>
        </is>
      </c>
      <c r="IR279" s="57" t="n">
        <v>0.1</v>
      </c>
      <c r="IS279" s="32">
        <f>'ETF MTD'!$BG$28/'ETF MTD'!$BG$3-1</f>
        <v/>
      </c>
      <c r="IT279" s="32">
        <f>IR279*IS279</f>
        <v/>
      </c>
      <c r="IU279" s="32" t="n"/>
      <c r="IV279" t="inlineStr">
        <is>
          <t>SPSM</t>
        </is>
      </c>
      <c r="IW279" s="57" t="n">
        <v>0.1</v>
      </c>
      <c r="IX279" s="32">
        <f>'ETF MTD'!$BG$28/'ETF MTD'!$BG$3-1</f>
        <v/>
      </c>
      <c r="IY279" s="32">
        <f>IW279*IX279</f>
        <v/>
      </c>
      <c r="IZ279" s="32" t="n"/>
      <c r="JA279" t="inlineStr">
        <is>
          <t>SPSM</t>
        </is>
      </c>
      <c r="JB279" s="57" t="n">
        <v>0.1</v>
      </c>
      <c r="JC279" s="32">
        <f>'ETF MTD'!$BG$28/'ETF MTD'!$BG$3-1</f>
        <v/>
      </c>
      <c r="JD279" s="32">
        <f>JB279*JC279</f>
        <v/>
      </c>
      <c r="JE279" s="32" t="n"/>
      <c r="JF279" t="inlineStr">
        <is>
          <t>SPSM</t>
        </is>
      </c>
      <c r="JG279" s="57" t="n">
        <v>0.1</v>
      </c>
      <c r="JH279" s="32">
        <f>'ETF MTD'!$BG$28/'ETF MTD'!$BG$3-1</f>
        <v/>
      </c>
      <c r="JI279" s="32">
        <f>JG279*JH279</f>
        <v/>
      </c>
      <c r="JJ279" s="32" t="n"/>
      <c r="JK279" t="inlineStr">
        <is>
          <t>SPSM</t>
        </is>
      </c>
      <c r="JL279" s="57" t="n">
        <v>0.1</v>
      </c>
      <c r="JM279" s="32">
        <f>'ETF MTD'!$BG$28/'ETF MTD'!$BG$3-1</f>
        <v/>
      </c>
      <c r="JN279" s="32">
        <f>JL279*JM279</f>
        <v/>
      </c>
      <c r="JO279" s="32" t="n"/>
      <c r="JP279" t="inlineStr">
        <is>
          <t>SPSM</t>
        </is>
      </c>
      <c r="JQ279" s="57" t="n">
        <v>0.06</v>
      </c>
      <c r="JR279" s="32">
        <f>'ETF MTD'!$BG$28/'ETF MTD'!$BG$3-1</f>
        <v/>
      </c>
      <c r="JS279" s="32">
        <f>JQ279*JR279</f>
        <v/>
      </c>
      <c r="JT279" s="32" t="n"/>
      <c r="JU279" t="inlineStr">
        <is>
          <t>SPSM</t>
        </is>
      </c>
      <c r="JV279" s="57" t="n">
        <v>0.06</v>
      </c>
      <c r="JW279" s="32">
        <f>'ETF MTD'!$BG$28/'ETF MTD'!$BG$3-1</f>
        <v/>
      </c>
      <c r="JX279" s="32">
        <f>JV279*JW279</f>
        <v/>
      </c>
      <c r="JY279" s="32" t="n"/>
      <c r="JZ279" t="inlineStr">
        <is>
          <t>SPSM</t>
        </is>
      </c>
      <c r="KA279" s="57" t="n">
        <v>0.06</v>
      </c>
      <c r="KB279" s="32">
        <f>'ETF MTD'!$BG$28/'ETF MTD'!$BG$3-1</f>
        <v/>
      </c>
      <c r="KC279" s="32">
        <f>KA279*KB279</f>
        <v/>
      </c>
      <c r="KD279" s="32" t="n"/>
      <c r="KE279" t="inlineStr">
        <is>
          <t>SPSM</t>
        </is>
      </c>
      <c r="KF279" s="57" t="n">
        <v>0.06</v>
      </c>
      <c r="KG279" s="32">
        <f>'ETF MTD'!$BG$28/'ETF MTD'!$BG$3-1</f>
        <v/>
      </c>
      <c r="KH279" s="32">
        <f>KF279*KG279</f>
        <v/>
      </c>
      <c r="KI279" s="32" t="n"/>
      <c r="KJ279" t="inlineStr">
        <is>
          <t>SPSM</t>
        </is>
      </c>
      <c r="KK279" s="57" t="n">
        <v>0.06</v>
      </c>
      <c r="KL279" s="32">
        <f>'ETF MTD'!$BG$28/'ETF MTD'!$BG$3-1</f>
        <v/>
      </c>
      <c r="KM279" s="32">
        <f>KK279*KL279</f>
        <v/>
      </c>
      <c r="KN279" s="32" t="n"/>
      <c r="KO279" t="inlineStr">
        <is>
          <t>SPSM</t>
        </is>
      </c>
      <c r="KP279" s="57" t="n">
        <v>0.06</v>
      </c>
      <c r="KQ279" s="32">
        <f>'ETF MTD'!$BG$28/'ETF MTD'!$BG$3-1</f>
        <v/>
      </c>
      <c r="KR279" s="32">
        <f>KP279*KQ279</f>
        <v/>
      </c>
      <c r="KS279" s="32" t="n"/>
      <c r="KT279" t="inlineStr">
        <is>
          <t>SPSM</t>
        </is>
      </c>
      <c r="KU279" s="57" t="n">
        <v>0.02</v>
      </c>
      <c r="KV279" s="32">
        <f>'ETF MTD'!$BG$28/'ETF MTD'!$BG$3-1</f>
        <v/>
      </c>
      <c r="KW279" s="32">
        <f>KU279*KV279</f>
        <v/>
      </c>
      <c r="KX279" s="32" t="n"/>
      <c r="KY279" t="inlineStr">
        <is>
          <t>SPSM</t>
        </is>
      </c>
      <c r="KZ279" s="57" t="n">
        <v>0.02</v>
      </c>
      <c r="LA279" s="32">
        <f>'ETF MTD'!$BG$28/'ETF MTD'!$BG$3-1</f>
        <v/>
      </c>
      <c r="LB279" s="32">
        <f>KZ279*LA279</f>
        <v/>
      </c>
      <c r="LC279" s="32" t="n"/>
      <c r="LD279" t="inlineStr">
        <is>
          <t>SPSM</t>
        </is>
      </c>
      <c r="LE279" s="57" t="n">
        <v>0.02</v>
      </c>
      <c r="LF279" s="32">
        <f>'ETF MTD'!$BG$28/'ETF MTD'!$BG$3-1</f>
        <v/>
      </c>
      <c r="LG279" s="32">
        <f>LE279*LF279</f>
        <v/>
      </c>
      <c r="LH279" s="32" t="n"/>
      <c r="LI279" t="inlineStr">
        <is>
          <t>US Small Cap</t>
        </is>
      </c>
      <c r="LJ279" s="57" t="n">
        <v>0.02</v>
      </c>
      <c r="LK279" s="32">
        <f>'ETF MTD'!$BG$28/'ETF MTD'!$BG$3-1</f>
        <v/>
      </c>
      <c r="LL279" s="32">
        <f>LJ279*LK279</f>
        <v/>
      </c>
      <c r="LM279" s="32" t="n"/>
      <c r="LN279" t="inlineStr">
        <is>
          <t>US Small Cap</t>
        </is>
      </c>
      <c r="LO279" s="57" t="n">
        <v>0.02</v>
      </c>
      <c r="LP279" s="32">
        <f>'ETF MTD'!$BG$28/'ETF MTD'!$BG$3-1</f>
        <v/>
      </c>
      <c r="LQ279" s="32">
        <f>LO279*LP279</f>
        <v/>
      </c>
      <c r="LR279" s="32" t="n"/>
      <c r="LS279" t="inlineStr">
        <is>
          <t>US Small Cap</t>
        </is>
      </c>
      <c r="LT279" s="57" t="n">
        <v>0.02</v>
      </c>
      <c r="LU279" s="32">
        <f>'ETF MTD'!$BG$28/'ETF MTD'!$BG$3-1</f>
        <v/>
      </c>
      <c r="LV279" s="32">
        <f>LT279*LU279</f>
        <v/>
      </c>
      <c r="LW279" s="32" t="n"/>
      <c r="LX279" t="inlineStr">
        <is>
          <t>US Small Cap</t>
        </is>
      </c>
      <c r="LY279" s="57" t="n">
        <v>0.02</v>
      </c>
      <c r="LZ279" s="32">
        <f>'ETF MTD'!$BG$28/'ETF MTD'!$BG$3-1</f>
        <v/>
      </c>
      <c r="MA279" s="32">
        <f>LY279*LZ279</f>
        <v/>
      </c>
      <c r="MB279" s="32" t="n"/>
      <c r="MC279" t="inlineStr">
        <is>
          <t>US Small Cap</t>
        </is>
      </c>
      <c r="MD279" s="57" t="n">
        <v>0.02</v>
      </c>
      <c r="ME279" s="32">
        <f>'ETF MTD'!$BG$28/'ETF MTD'!$BG$3-1</f>
        <v/>
      </c>
      <c r="MF279" s="32">
        <f>MD279*ME279</f>
        <v/>
      </c>
      <c r="MG279" s="32" t="n"/>
      <c r="MH279" t="inlineStr">
        <is>
          <t>US Small Cap</t>
        </is>
      </c>
      <c r="MI279" s="57" t="n">
        <v>0.02</v>
      </c>
      <c r="MJ279" s="32">
        <f>'ETF MTD'!$BG$28/'ETF MTD'!$BG$3-1</f>
        <v/>
      </c>
      <c r="MK279" s="32">
        <f>MI279*MJ279</f>
        <v/>
      </c>
      <c r="ML279" s="32" t="n"/>
      <c r="MM279" t="inlineStr">
        <is>
          <t>US Small Cap</t>
        </is>
      </c>
      <c r="MN279" s="57" t="n">
        <v>0.02</v>
      </c>
      <c r="MO279" s="32">
        <f>'ETF MTD'!$BG$28/'ETF MTD'!$BG$3-1</f>
        <v/>
      </c>
      <c r="MP279" s="32">
        <f>MN279*MO279</f>
        <v/>
      </c>
      <c r="MR279" t="inlineStr">
        <is>
          <t>US Small Cap</t>
        </is>
      </c>
      <c r="MS279" s="57" t="n">
        <v>0.06</v>
      </c>
      <c r="MT279" s="32">
        <f>'ETF MTD'!$BG$28/'ETF MTD'!$BG$3-1</f>
        <v/>
      </c>
      <c r="MU279" s="32">
        <f>MS279*MT279</f>
        <v/>
      </c>
      <c r="MV279" s="32" t="n"/>
      <c r="MW279" t="inlineStr">
        <is>
          <t>US Small Cap</t>
        </is>
      </c>
      <c r="MX279" s="57" t="n">
        <v>0.02</v>
      </c>
      <c r="MY279" s="32">
        <f>'ETF MTD'!$BG$28/'ETF MTD'!$BG$3-1</f>
        <v/>
      </c>
      <c r="MZ279" s="32">
        <f>MX279*MY279</f>
        <v/>
      </c>
      <c r="NB279" t="inlineStr">
        <is>
          <t>US Small Cap</t>
        </is>
      </c>
      <c r="NC279" s="41" t="n">
        <v>0.06</v>
      </c>
      <c r="ND279" s="32">
        <f>'ETF MTD'!$BG$28/'ETF MTD'!$BG$3-1</f>
        <v/>
      </c>
      <c r="NE279" s="32">
        <f>NC279*ND279</f>
        <v/>
      </c>
      <c r="NG279" t="inlineStr">
        <is>
          <t>US Small Cap</t>
        </is>
      </c>
      <c r="NH279" s="41" t="n">
        <v>0.1</v>
      </c>
      <c r="NI279" s="32">
        <f>'ETF MTD'!$BG$28/'ETF MTD'!$BG$3-1</f>
        <v/>
      </c>
      <c r="NJ279" s="32">
        <f>NH279*NI279</f>
        <v/>
      </c>
      <c r="NL279" t="inlineStr">
        <is>
          <t>US Small Cap</t>
        </is>
      </c>
      <c r="NM279" s="41" t="n">
        <v>0.02</v>
      </c>
      <c r="NN279" s="32">
        <f>'ETF MTD'!$BG$28/'ETF MTD'!$BG$3-1</f>
        <v/>
      </c>
      <c r="NO279" s="32">
        <f>NM279*NN279</f>
        <v/>
      </c>
      <c r="NQ279" t="inlineStr">
        <is>
          <t>US Small Cap</t>
        </is>
      </c>
      <c r="NR279" s="41" t="n">
        <v>0.02</v>
      </c>
      <c r="NS279" s="32">
        <f>'ETF MTD'!$BG$28/'ETF MTD'!$BG$3-1</f>
        <v/>
      </c>
      <c r="NT279" s="32">
        <f>NR279*NS279</f>
        <v/>
      </c>
      <c r="NV279" t="inlineStr">
        <is>
          <t>US Small Cap</t>
        </is>
      </c>
      <c r="NW279" s="41" t="n">
        <v>0.02</v>
      </c>
      <c r="NX279" s="32">
        <f>'ETF MTD'!$BG$28/'ETF MTD'!$BG$3-1</f>
        <v/>
      </c>
      <c r="NY279" s="32">
        <f>NW279*NX279</f>
        <v/>
      </c>
      <c r="OA279" t="inlineStr">
        <is>
          <t>US Small Cap</t>
        </is>
      </c>
      <c r="OB279" s="41" t="n">
        <v>0.06</v>
      </c>
      <c r="OC279" s="32">
        <f>'ETF MTD'!$BG$28/'ETF MTD'!$BG$3-1</f>
        <v/>
      </c>
      <c r="OD279" s="32">
        <f>OB279*OC279</f>
        <v/>
      </c>
      <c r="OF279" t="inlineStr">
        <is>
          <t>US Small Cap</t>
        </is>
      </c>
      <c r="OG279" s="41" t="n">
        <v>0.1</v>
      </c>
      <c r="OH279" s="32">
        <f>'ETF MTD'!$BG$28/'ETF MTD'!$BG$3-1</f>
        <v/>
      </c>
      <c r="OI279" s="32">
        <f>OG279*OH279</f>
        <v/>
      </c>
      <c r="OK279" t="inlineStr">
        <is>
          <t>US Small Cap</t>
        </is>
      </c>
      <c r="OL279" s="41" t="n">
        <v>0.06</v>
      </c>
      <c r="OM279" s="32">
        <f>'ETF MTD'!$BG$28/'ETF MTD'!$BG$3-1</f>
        <v/>
      </c>
      <c r="ON279" s="32">
        <f>OL279*OM279</f>
        <v/>
      </c>
      <c r="OP279" t="inlineStr">
        <is>
          <t>US Small Cap</t>
        </is>
      </c>
      <c r="OQ279" s="41" t="n">
        <v>0.02</v>
      </c>
      <c r="OR279" s="32">
        <f>'ETF MTD'!$BG$28/'ETF MTD'!$BG$3-1</f>
        <v/>
      </c>
      <c r="OS279" s="32">
        <f>OQ279*OR279</f>
        <v/>
      </c>
      <c r="OU279" t="inlineStr">
        <is>
          <t>US Small Cap</t>
        </is>
      </c>
      <c r="OV279" s="41" t="n">
        <v>0.02</v>
      </c>
      <c r="OW279" s="32">
        <f>'ETF MTD'!$BG$28/'ETF MTD'!$BG$3-1</f>
        <v/>
      </c>
      <c r="OX279" s="32">
        <f>OV279*OW279</f>
        <v/>
      </c>
      <c r="OZ279" t="inlineStr">
        <is>
          <t>US Small Cap</t>
        </is>
      </c>
      <c r="PA279" s="41" t="n">
        <v>0.06</v>
      </c>
      <c r="PB279" s="32">
        <f>'ETF MTD'!$BG$28/'ETF MTD'!$BG$3-1</f>
        <v/>
      </c>
      <c r="PC279" s="32">
        <f>PA279*PB279</f>
        <v/>
      </c>
      <c r="PE279" t="inlineStr">
        <is>
          <t>US Small Cap</t>
        </is>
      </c>
      <c r="PF279" s="41" t="n">
        <v>0.08</v>
      </c>
      <c r="PG279" s="32">
        <f>'ETF MTD'!$BG$28/'ETF MTD'!$BG$3-1</f>
        <v/>
      </c>
      <c r="PH279" s="32">
        <f>PF279*PG279</f>
        <v/>
      </c>
      <c r="PJ279" t="inlineStr">
        <is>
          <t>US Small Cap</t>
        </is>
      </c>
      <c r="PK279" s="41" t="n">
        <v>0.08</v>
      </c>
      <c r="PL279" s="32">
        <f>'ETF MTD'!$BG$28/'ETF MTD'!$BG$3-1</f>
        <v/>
      </c>
      <c r="PM279" s="32">
        <f>PK279*PL279</f>
        <v/>
      </c>
      <c r="PO279" t="inlineStr">
        <is>
          <t>US Small Cap</t>
        </is>
      </c>
      <c r="PP279" s="41" t="n">
        <v>0.08</v>
      </c>
      <c r="PQ279" s="32">
        <f>'ETF MTD'!$BG$28/'ETF MTD'!$BG$3-1</f>
        <v/>
      </c>
      <c r="PR279" s="32">
        <f>PP279*PQ279</f>
        <v/>
      </c>
      <c r="PT279" t="inlineStr">
        <is>
          <t>US Small Cap</t>
        </is>
      </c>
      <c r="PU279" s="41" t="n">
        <v>0.08</v>
      </c>
      <c r="PV279" s="32">
        <f>'ETF MTD'!$BG$28/'ETF MTD'!$BG$3-1</f>
        <v/>
      </c>
      <c r="PW279" s="32">
        <f>PU279*PV279</f>
        <v/>
      </c>
      <c r="PY279" t="inlineStr">
        <is>
          <t>US Small Cap</t>
        </is>
      </c>
      <c r="PZ279" s="41" t="n">
        <v>0.1</v>
      </c>
      <c r="QA279" s="32">
        <f>'ETF MTD'!$BG$28/'ETF MTD'!$BG$3-1</f>
        <v/>
      </c>
      <c r="QB279" s="32">
        <f>PZ279*QA279</f>
        <v/>
      </c>
      <c r="QD279" t="inlineStr">
        <is>
          <t>US Small Cap</t>
        </is>
      </c>
      <c r="QE279" s="41" t="n">
        <v>0.1</v>
      </c>
      <c r="QF279" s="32">
        <f>'ETF MTD'!$BG$28/'ETF MTD'!$BG$3-1</f>
        <v/>
      </c>
      <c r="QG279" s="32">
        <f>QE279*QF279</f>
        <v/>
      </c>
      <c r="QH279" s="32" t="n"/>
      <c r="QI279" t="inlineStr">
        <is>
          <t>US Small Cap</t>
        </is>
      </c>
      <c r="QJ279" s="41" t="n">
        <v>0.1</v>
      </c>
      <c r="QK279" s="32">
        <f>'ETF MTD'!$BG$28/'ETF MTD'!$BG$3-1</f>
        <v/>
      </c>
      <c r="QL279" s="32">
        <f>QJ279*QK279</f>
        <v/>
      </c>
      <c r="QN279" t="inlineStr">
        <is>
          <t>US Small Cap</t>
        </is>
      </c>
      <c r="QO279" s="41" t="n">
        <v>0.1</v>
      </c>
      <c r="QP279" s="32">
        <f>'ETF MTD'!$BG$28/'ETF MTD'!$BG$3-1</f>
        <v/>
      </c>
      <c r="QQ279" s="32">
        <f>QO279*QP279</f>
        <v/>
      </c>
      <c r="QS279" t="inlineStr">
        <is>
          <t>US Small Cap</t>
        </is>
      </c>
      <c r="QT279" s="41" t="n">
        <v>0.1</v>
      </c>
      <c r="QU279" s="32">
        <f>'ETF MTD'!$BG$28/'ETF MTD'!$BG$3-1</f>
        <v/>
      </c>
      <c r="QV279" s="32">
        <f>QT279*QU279</f>
        <v/>
      </c>
      <c r="QX279" t="inlineStr">
        <is>
          <t>US Small Cap</t>
        </is>
      </c>
      <c r="QY279" s="41" t="n">
        <v>0.1</v>
      </c>
      <c r="QZ279" s="32">
        <f>'ETF MTD'!$BG$28/'ETF MTD'!$BG$3-1</f>
        <v/>
      </c>
      <c r="RA279" s="32">
        <f>QY279*QZ279</f>
        <v/>
      </c>
      <c r="RC279" t="inlineStr">
        <is>
          <t>US Small Cap</t>
        </is>
      </c>
      <c r="RD279" s="41" t="n">
        <v>0.1</v>
      </c>
      <c r="RE279" s="32">
        <f>'ETF MTD'!$BG$28/'ETF MTD'!$BG$3-1</f>
        <v/>
      </c>
      <c r="RF279" s="32">
        <f>RD279*RE279</f>
        <v/>
      </c>
      <c r="RH279" t="inlineStr">
        <is>
          <t>US Small Cap</t>
        </is>
      </c>
      <c r="RI279" s="41" t="n">
        <v>0.1</v>
      </c>
      <c r="RJ279" s="32">
        <f>'ETF MTD'!$BG$28/'ETF MTD'!$BG$3-1</f>
        <v/>
      </c>
      <c r="RK279" s="32">
        <f>RI279*RJ279</f>
        <v/>
      </c>
      <c r="RM279" s="42" t="n">
        <v>0.09999999999999999</v>
      </c>
      <c r="RN279" s="43">
        <f>0.2*RM279</f>
        <v/>
      </c>
      <c r="RO279" s="44">
        <f>RM279*0.4</f>
        <v/>
      </c>
      <c r="RP279" s="44">
        <f>RI279-SUM(RN279:RO279)</f>
        <v/>
      </c>
    </row>
    <row r="280">
      <c r="IQ280" t="inlineStr">
        <is>
          <t>SPDW</t>
        </is>
      </c>
      <c r="IR280" s="57" t="n">
        <v>0.2</v>
      </c>
      <c r="IS280" s="61">
        <f>'ETF MTD'!$VO$28/'ETF MTD'!$VO$3-1</f>
        <v/>
      </c>
      <c r="IT280" s="61">
        <f>IR280*IS280</f>
        <v/>
      </c>
      <c r="IU280" s="61" t="n"/>
      <c r="IV280" t="inlineStr">
        <is>
          <t>SPDW</t>
        </is>
      </c>
      <c r="IW280" s="57" t="n">
        <v>0.2</v>
      </c>
      <c r="IX280" s="61">
        <f>'ETF MTD'!$VO$28/'ETF MTD'!$VO$3-1</f>
        <v/>
      </c>
      <c r="IY280" s="61">
        <f>IW280*IX280</f>
        <v/>
      </c>
      <c r="IZ280" s="61" t="n"/>
      <c r="JA280" t="inlineStr">
        <is>
          <t>SPDW</t>
        </is>
      </c>
      <c r="JB280" s="57" t="n">
        <v>0.2</v>
      </c>
      <c r="JC280" s="61">
        <f>'ETF MTD'!$VO$28/'ETF MTD'!$VO$3-1</f>
        <v/>
      </c>
      <c r="JD280" s="61">
        <f>JB280*JC280</f>
        <v/>
      </c>
      <c r="JE280" s="61" t="n"/>
      <c r="JF280" t="inlineStr">
        <is>
          <t>SPDW</t>
        </is>
      </c>
      <c r="JG280" s="57" t="n">
        <v>0.2</v>
      </c>
      <c r="JH280" s="61">
        <f>'ETF MTD'!$VO$28/'ETF MTD'!$VO$3-1</f>
        <v/>
      </c>
      <c r="JI280" s="61">
        <f>JG280*JH280</f>
        <v/>
      </c>
      <c r="JJ280" s="61" t="n"/>
      <c r="JK280" t="inlineStr">
        <is>
          <t>SPDW</t>
        </is>
      </c>
      <c r="JL280" s="57" t="n">
        <v>0.2</v>
      </c>
      <c r="JM280" s="61">
        <f>'ETF MTD'!$VO$28/'ETF MTD'!$VO$3-1</f>
        <v/>
      </c>
      <c r="JN280" s="61">
        <f>JL280*JM280</f>
        <v/>
      </c>
      <c r="JO280" s="61" t="n"/>
      <c r="JP280" t="inlineStr">
        <is>
          <t>SPDW</t>
        </is>
      </c>
      <c r="JQ280" s="57" t="n">
        <v>0.2</v>
      </c>
      <c r="JR280" s="61">
        <f>'ETF MTD'!$VO$28/'ETF MTD'!$VO$3-1</f>
        <v/>
      </c>
      <c r="JS280" s="61">
        <f>JQ280*JR280</f>
        <v/>
      </c>
      <c r="JT280" s="61" t="n"/>
      <c r="JU280" t="inlineStr">
        <is>
          <t>SPDW</t>
        </is>
      </c>
      <c r="JV280" s="57" t="n">
        <v>0.2</v>
      </c>
      <c r="JW280" s="61">
        <f>'ETF MTD'!$VO$28/'ETF MTD'!$VO$3-1</f>
        <v/>
      </c>
      <c r="JX280" s="61">
        <f>JV280*JW280</f>
        <v/>
      </c>
      <c r="JY280" s="61" t="n"/>
      <c r="JZ280" t="inlineStr">
        <is>
          <t>SPDW</t>
        </is>
      </c>
      <c r="KA280" s="57" t="n">
        <v>0.12</v>
      </c>
      <c r="KB280" s="61">
        <f>'ETF MTD'!$VO$28/'ETF MTD'!$VO$3-1</f>
        <v/>
      </c>
      <c r="KC280" s="61">
        <f>KA280*KB280</f>
        <v/>
      </c>
      <c r="KD280" s="61" t="n"/>
      <c r="KE280" t="inlineStr">
        <is>
          <t>SPDW</t>
        </is>
      </c>
      <c r="KF280" s="57" t="n">
        <v>0.12</v>
      </c>
      <c r="KG280" s="61">
        <f>'ETF MTD'!$VO$28/'ETF MTD'!$VO$3-1</f>
        <v/>
      </c>
      <c r="KH280" s="61">
        <f>KF280*KG280</f>
        <v/>
      </c>
      <c r="KI280" s="61" t="n"/>
      <c r="KJ280" t="inlineStr">
        <is>
          <t>SPDW</t>
        </is>
      </c>
      <c r="KK280" s="57" t="n">
        <v>0.12</v>
      </c>
      <c r="KL280" s="61">
        <f>'ETF MTD'!$VO$28/'ETF MTD'!$VO$3-1</f>
        <v/>
      </c>
      <c r="KM280" s="61">
        <f>KK280*KL280</f>
        <v/>
      </c>
      <c r="KN280" s="61" t="n"/>
      <c r="KO280" t="inlineStr">
        <is>
          <t>SPDW</t>
        </is>
      </c>
      <c r="KP280" s="57" t="n">
        <v>0.12</v>
      </c>
      <c r="KQ280" s="61">
        <f>'ETF MTD'!$VO$28/'ETF MTD'!$VO$3-1</f>
        <v/>
      </c>
      <c r="KR280" s="61">
        <f>KP280*KQ280</f>
        <v/>
      </c>
      <c r="KS280" s="61" t="n"/>
      <c r="KT280" t="inlineStr">
        <is>
          <t>SPDW</t>
        </is>
      </c>
      <c r="KU280" s="57" t="n">
        <v>0.04</v>
      </c>
      <c r="KV280" s="61">
        <f>'ETF MTD'!$VO$28/'ETF MTD'!$VO$3-1</f>
        <v/>
      </c>
      <c r="KW280" s="61">
        <f>KU280*KV280</f>
        <v/>
      </c>
      <c r="KX280" s="61" t="n"/>
      <c r="KY280" t="inlineStr">
        <is>
          <t>SPDW</t>
        </is>
      </c>
      <c r="KZ280" s="57" t="n">
        <v>0.04</v>
      </c>
      <c r="LA280" s="61">
        <f>'ETF MTD'!$VO$28/'ETF MTD'!$VO$3-1</f>
        <v/>
      </c>
      <c r="LB280" s="61">
        <f>KZ280*LA280</f>
        <v/>
      </c>
      <c r="LC280" s="61" t="n"/>
      <c r="LD280" t="inlineStr">
        <is>
          <t>SPDW</t>
        </is>
      </c>
      <c r="LE280" s="57" t="n">
        <v>0.04</v>
      </c>
      <c r="LF280" s="61">
        <f>'ETF MTD'!$VO$28/'ETF MTD'!$VO$3-1</f>
        <v/>
      </c>
      <c r="LG280" s="61">
        <f>LE280*LF280</f>
        <v/>
      </c>
      <c r="LH280" s="61" t="n"/>
      <c r="LI280" t="inlineStr">
        <is>
          <t>Foreign Developed</t>
        </is>
      </c>
      <c r="LJ280" s="57" t="n">
        <v>0.04</v>
      </c>
      <c r="LK280" s="61">
        <f>'ETF MTD'!$VO$28/'ETF MTD'!$VO$3-1</f>
        <v/>
      </c>
      <c r="LL280" s="61">
        <f>LJ280*LK280</f>
        <v/>
      </c>
      <c r="LM280" s="61" t="n"/>
      <c r="LN280" t="inlineStr">
        <is>
          <t>Foreign Developed</t>
        </is>
      </c>
      <c r="LO280" s="57" t="n">
        <v>0.04</v>
      </c>
      <c r="LP280" s="61">
        <f>'ETF MTD'!$VO$28/'ETF MTD'!$VO$3-1</f>
        <v/>
      </c>
      <c r="LQ280" s="61">
        <f>LO280*LP280</f>
        <v/>
      </c>
      <c r="LR280" s="61" t="n"/>
      <c r="LS280" t="inlineStr">
        <is>
          <t>Foreign Developed</t>
        </is>
      </c>
      <c r="LT280" s="57" t="n">
        <v>0.04</v>
      </c>
      <c r="LU280" s="61">
        <f>'ETF MTD'!$VO$28/'ETF MTD'!$VO$3-1</f>
        <v/>
      </c>
      <c r="LV280" s="61">
        <f>LT280*LU280</f>
        <v/>
      </c>
      <c r="LW280" s="61" t="n"/>
      <c r="LX280" t="inlineStr">
        <is>
          <t>Foreign Developed</t>
        </is>
      </c>
      <c r="LY280" s="57" t="n">
        <v>0.04</v>
      </c>
      <c r="LZ280" s="61">
        <f>'ETF MTD'!$VO$28/'ETF MTD'!$VO$3-1</f>
        <v/>
      </c>
      <c r="MA280" s="61">
        <f>LY280*LZ280</f>
        <v/>
      </c>
      <c r="MB280" s="61" t="n"/>
      <c r="MC280" t="inlineStr">
        <is>
          <t>Foreign Developed</t>
        </is>
      </c>
      <c r="MD280" s="57" t="n">
        <v>0.04</v>
      </c>
      <c r="ME280" s="61">
        <f>'ETF MTD'!$VO$28/'ETF MTD'!$VO$3-1</f>
        <v/>
      </c>
      <c r="MF280" s="61">
        <f>MD280*ME280</f>
        <v/>
      </c>
      <c r="MG280" s="61" t="n"/>
      <c r="MH280" t="inlineStr">
        <is>
          <t>Foreign Developed</t>
        </is>
      </c>
      <c r="MI280" s="57" t="n">
        <v>0.04</v>
      </c>
      <c r="MJ280" s="61">
        <f>'ETF MTD'!$VO$28/'ETF MTD'!$VO$3-1</f>
        <v/>
      </c>
      <c r="MK280" s="61">
        <f>MI280*MJ280</f>
        <v/>
      </c>
      <c r="ML280" s="61" t="n"/>
      <c r="MM280" t="inlineStr">
        <is>
          <t>Foreign Developed</t>
        </is>
      </c>
      <c r="MN280" s="57" t="n">
        <v>0.04</v>
      </c>
      <c r="MO280" s="61">
        <f>'ETF MTD'!$VO$28/'ETF MTD'!$VO$3-1</f>
        <v/>
      </c>
      <c r="MP280" s="61">
        <f>MN280*MO280</f>
        <v/>
      </c>
      <c r="MR280" t="inlineStr">
        <is>
          <t>Foreign Developed</t>
        </is>
      </c>
      <c r="MS280" s="57" t="n">
        <v>0.23</v>
      </c>
      <c r="MT280" s="61">
        <f>'ETF MTD'!$VO$28/'ETF MTD'!$VO$3-1</f>
        <v/>
      </c>
      <c r="MU280" s="61">
        <f>MS280*MT280</f>
        <v/>
      </c>
      <c r="MV280" s="61" t="n"/>
      <c r="MW280" t="inlineStr">
        <is>
          <t>Foreign Developed</t>
        </is>
      </c>
      <c r="MX280" s="57" t="n">
        <v>0.23</v>
      </c>
      <c r="MY280" s="61">
        <f>'ETF MTD'!$VO$28/'ETF MTD'!$VO$3-1</f>
        <v/>
      </c>
      <c r="MZ280" s="61">
        <f>MX280*MY280</f>
        <v/>
      </c>
      <c r="NB280" t="inlineStr">
        <is>
          <t>Foreign Developed</t>
        </is>
      </c>
      <c r="NC280" s="41" t="n">
        <v>0.33</v>
      </c>
      <c r="ND280" s="61">
        <f>'ETF MTD'!$VO$28/'ETF MTD'!$VO$3-1</f>
        <v/>
      </c>
      <c r="NE280" s="61">
        <f>NC280*ND280</f>
        <v/>
      </c>
      <c r="NG280" t="inlineStr">
        <is>
          <t>Foreign Developed</t>
        </is>
      </c>
      <c r="NH280" s="41" t="n">
        <v>0.41</v>
      </c>
      <c r="NI280" s="61">
        <f>'ETF MTD'!$VO$28/'ETF MTD'!$VO$3-1</f>
        <v/>
      </c>
      <c r="NJ280" s="61">
        <f>NH280*NI280</f>
        <v/>
      </c>
      <c r="NL280" t="inlineStr">
        <is>
          <t>Foreign Developed</t>
        </is>
      </c>
      <c r="NM280" s="41" t="n">
        <v>0.41</v>
      </c>
      <c r="NN280" s="61">
        <f>'ETF MTD'!$VO$28/'ETF MTD'!$VO$3-1</f>
        <v/>
      </c>
      <c r="NO280" s="61">
        <f>NM280*NN280</f>
        <v/>
      </c>
      <c r="NQ280" t="inlineStr">
        <is>
          <t>Foreign Developed</t>
        </is>
      </c>
      <c r="NR280" s="41" t="n">
        <v>0.27</v>
      </c>
      <c r="NS280" s="61">
        <f>'ETF MTD'!$VO$28/'ETF MTD'!$VO$3-1</f>
        <v/>
      </c>
      <c r="NT280" s="61">
        <f>NR280*NS280</f>
        <v/>
      </c>
      <c r="NV280" t="inlineStr">
        <is>
          <t>Foreign Developed</t>
        </is>
      </c>
      <c r="NW280" s="41" t="n">
        <v>0.27</v>
      </c>
      <c r="NX280" s="61">
        <f>'ETF MTD'!$VO$28/'ETF MTD'!$VO$3-1</f>
        <v/>
      </c>
      <c r="NY280" s="61">
        <f>NW280*NX280</f>
        <v/>
      </c>
      <c r="OA280" t="inlineStr">
        <is>
          <t>Foreign Developed</t>
        </is>
      </c>
      <c r="OB280" s="41" t="n">
        <v>0.19</v>
      </c>
      <c r="OC280" s="61">
        <f>'ETF MTD'!$VO$28/'ETF MTD'!$VO$3-1</f>
        <v/>
      </c>
      <c r="OD280" s="61">
        <f>OB280*OC280</f>
        <v/>
      </c>
      <c r="OF280" t="inlineStr">
        <is>
          <t>Foreign Developed</t>
        </is>
      </c>
      <c r="OG280" s="41" t="n">
        <v>0.15</v>
      </c>
      <c r="OH280" s="61">
        <f>'ETF MTD'!$VO$28/'ETF MTD'!$VO$3-1</f>
        <v/>
      </c>
      <c r="OI280" s="61">
        <f>OG280*OH280</f>
        <v/>
      </c>
      <c r="OK280" t="inlineStr">
        <is>
          <t>Foreign Developed</t>
        </is>
      </c>
      <c r="OL280" s="41" t="n">
        <v>0.09</v>
      </c>
      <c r="OM280" s="61">
        <f>'ETF MTD'!$VO$28/'ETF MTD'!$VO$3-1</f>
        <v/>
      </c>
      <c r="ON280" s="61">
        <f>OL280*OM280</f>
        <v/>
      </c>
      <c r="OP280" t="inlineStr">
        <is>
          <t>Foreign Developed</t>
        </is>
      </c>
      <c r="OQ280" s="41" t="n">
        <v>0.13</v>
      </c>
      <c r="OR280" s="61">
        <f>'ETF MTD'!$VO$28/'ETF MTD'!$VO$3-1</f>
        <v/>
      </c>
      <c r="OS280" s="61">
        <f>OQ280*OR280</f>
        <v/>
      </c>
      <c r="OU280" t="inlineStr">
        <is>
          <t>Foreign Developed</t>
        </is>
      </c>
      <c r="OV280" s="41" t="n">
        <v>0.03</v>
      </c>
      <c r="OW280" s="61">
        <f>'ETF MTD'!$VO$28/'ETF MTD'!$VO$3-1</f>
        <v/>
      </c>
      <c r="OX280" s="61">
        <f>OV280*OW280</f>
        <v/>
      </c>
      <c r="OZ280" t="inlineStr">
        <is>
          <t>Foreign Developed</t>
        </is>
      </c>
      <c r="PA280" s="41" t="n">
        <v>0.13</v>
      </c>
      <c r="PB280" s="61">
        <f>'ETF MTD'!$VO$28/'ETF MTD'!$VO$3-1</f>
        <v/>
      </c>
      <c r="PC280" s="61">
        <f>PA280*PB280</f>
        <v/>
      </c>
      <c r="PE280" t="inlineStr">
        <is>
          <t>Foreign Developed</t>
        </is>
      </c>
      <c r="PF280" s="41" t="n">
        <v>0.14</v>
      </c>
      <c r="PG280" s="61">
        <f>'ETF MTD'!$VO$28/'ETF MTD'!$VO$3-1</f>
        <v/>
      </c>
      <c r="PH280" s="61">
        <f>PF280*PG280</f>
        <v/>
      </c>
      <c r="PJ280" t="inlineStr">
        <is>
          <t>Foreign Developed</t>
        </is>
      </c>
      <c r="PK280" s="41" t="n">
        <v>0.15</v>
      </c>
      <c r="PL280" s="61">
        <f>'ETF MTD'!$VO$28/'ETF MTD'!$VO$3-1</f>
        <v/>
      </c>
      <c r="PM280" s="61">
        <f>PK280*PL280</f>
        <v/>
      </c>
      <c r="PO280" t="inlineStr">
        <is>
          <t>Foreign Developed</t>
        </is>
      </c>
      <c r="PP280" s="41" t="n">
        <v>0.15</v>
      </c>
      <c r="PQ280" s="61">
        <f>'ETF MTD'!$VO$28/'ETF MTD'!$VO$3-1</f>
        <v/>
      </c>
      <c r="PR280" s="61">
        <f>PP280*PQ280</f>
        <v/>
      </c>
      <c r="PT280" t="inlineStr">
        <is>
          <t>Foreign Developed</t>
        </is>
      </c>
      <c r="PU280" s="41" t="n">
        <v>0.15</v>
      </c>
      <c r="PV280" s="61">
        <f>'ETF MTD'!$VO$28/'ETF MTD'!$VO$3-1</f>
        <v/>
      </c>
      <c r="PW280" s="61">
        <f>PU280*PV280</f>
        <v/>
      </c>
      <c r="PY280" t="inlineStr">
        <is>
          <t>Foreign Developed</t>
        </is>
      </c>
      <c r="PZ280" s="41" t="n">
        <v>0.15</v>
      </c>
      <c r="QA280" s="61">
        <f>'ETF MTD'!$VO$28/'ETF MTD'!$VO$3-1</f>
        <v/>
      </c>
      <c r="QB280" s="61">
        <f>PZ280*QA280</f>
        <v/>
      </c>
      <c r="QD280" t="inlineStr">
        <is>
          <t>Foreign Developed</t>
        </is>
      </c>
      <c r="QE280" s="41" t="n">
        <v>0.15</v>
      </c>
      <c r="QF280" s="61">
        <f>'ETF MTD'!$VO$28/'ETF MTD'!$VO$3-1</f>
        <v/>
      </c>
      <c r="QG280" s="61">
        <f>QE280*QF280</f>
        <v/>
      </c>
      <c r="QH280" s="61" t="n"/>
      <c r="QI280" t="inlineStr">
        <is>
          <t>Foreign Developed</t>
        </is>
      </c>
      <c r="QJ280" s="41" t="n">
        <v>0.15</v>
      </c>
      <c r="QK280" s="61">
        <f>'ETF MTD'!$VO$28/'ETF MTD'!$VO$3-1</f>
        <v/>
      </c>
      <c r="QL280" s="61">
        <f>QJ280*QK280</f>
        <v/>
      </c>
      <c r="QN280" t="inlineStr">
        <is>
          <t>Foreign Developed</t>
        </is>
      </c>
      <c r="QO280" s="41" t="n">
        <v>0.15</v>
      </c>
      <c r="QP280" s="61">
        <f>'ETF MTD'!$VO$28/'ETF MTD'!$VO$3-1</f>
        <v/>
      </c>
      <c r="QQ280" s="61">
        <f>QO280*QP280</f>
        <v/>
      </c>
      <c r="QS280" t="inlineStr">
        <is>
          <t>Foreign Developed</t>
        </is>
      </c>
      <c r="QT280" s="41" t="n">
        <v>0.15</v>
      </c>
      <c r="QU280" s="61">
        <f>'ETF MTD'!$VO$28/'ETF MTD'!$VO$3-1</f>
        <v/>
      </c>
      <c r="QV280" s="61">
        <f>QT280*QU280</f>
        <v/>
      </c>
      <c r="QX280" t="inlineStr">
        <is>
          <t>Foreign Developed</t>
        </is>
      </c>
      <c r="QY280" s="41" t="n">
        <v>0.15</v>
      </c>
      <c r="QZ280" s="61">
        <f>'ETF MTD'!$VO$28/'ETF MTD'!$VO$3-1</f>
        <v/>
      </c>
      <c r="RA280" s="61">
        <f>QY280*QZ280</f>
        <v/>
      </c>
      <c r="RC280" t="inlineStr">
        <is>
          <t>Foreign Developed</t>
        </is>
      </c>
      <c r="RD280" s="41" t="n">
        <v>0.15</v>
      </c>
      <c r="RE280" s="61">
        <f>'ETF MTD'!$VO$28/'ETF MTD'!$VO$3-1</f>
        <v/>
      </c>
      <c r="RF280" s="61">
        <f>RD280*RE280</f>
        <v/>
      </c>
      <c r="RH280" t="inlineStr">
        <is>
          <t>Foreign Developed</t>
        </is>
      </c>
      <c r="RI280" s="41" t="n">
        <v>0.09</v>
      </c>
      <c r="RJ280" s="61">
        <f>'ETF MTD'!$VO$28/'ETF MTD'!$VO$3-1</f>
        <v/>
      </c>
      <c r="RK280" s="61">
        <f>RI280*RJ280</f>
        <v/>
      </c>
      <c r="RM280" s="42" t="n">
        <v>0.15</v>
      </c>
      <c r="RN280" s="43">
        <f>0.2*RM280</f>
        <v/>
      </c>
      <c r="RO280" s="44">
        <f>RM280*0.4</f>
        <v/>
      </c>
      <c r="RP280" s="44">
        <f>RI280-SUM(RN280:RO280)</f>
        <v/>
      </c>
    </row>
    <row r="281">
      <c r="IQ281" t="inlineStr">
        <is>
          <t>SPEM</t>
        </is>
      </c>
      <c r="IR281" s="57" t="n">
        <v>0.15</v>
      </c>
      <c r="IS281" s="61">
        <f>'ETF MTD'!$PU$28/'ETF MTD'!$PU$3-1</f>
        <v/>
      </c>
      <c r="IT281" s="61">
        <f>IR281*IS281</f>
        <v/>
      </c>
      <c r="IU281" s="61" t="n"/>
      <c r="IV281" t="inlineStr">
        <is>
          <t>SPEM</t>
        </is>
      </c>
      <c r="IW281" s="57" t="n">
        <v>0.15</v>
      </c>
      <c r="IX281" s="61">
        <f>'ETF MTD'!$PU$28/'ETF MTD'!$PU$3-1</f>
        <v/>
      </c>
      <c r="IY281" s="61">
        <f>IW281*IX281</f>
        <v/>
      </c>
      <c r="IZ281" s="61" t="n"/>
      <c r="JA281" t="inlineStr">
        <is>
          <t>SPEM</t>
        </is>
      </c>
      <c r="JB281" s="57" t="n">
        <v>0.15</v>
      </c>
      <c r="JC281" s="61">
        <f>'ETF MTD'!$PU$28/'ETF MTD'!$PU$3-1</f>
        <v/>
      </c>
      <c r="JD281" s="61">
        <f>JB281*JC281</f>
        <v/>
      </c>
      <c r="JE281" s="61" t="n"/>
      <c r="JF281" t="inlineStr">
        <is>
          <t>SPEM</t>
        </is>
      </c>
      <c r="JG281" s="57" t="n">
        <v>0.15</v>
      </c>
      <c r="JH281" s="61">
        <f>'ETF MTD'!$PU$28/'ETF MTD'!$PU$3-1</f>
        <v/>
      </c>
      <c r="JI281" s="61">
        <f>JG281*JH281</f>
        <v/>
      </c>
      <c r="JJ281" s="61" t="n"/>
      <c r="JK281" t="inlineStr">
        <is>
          <t>SPEM</t>
        </is>
      </c>
      <c r="JL281" s="57" t="n">
        <v>0.15</v>
      </c>
      <c r="JM281" s="61">
        <f>'ETF MTD'!$PU$28/'ETF MTD'!$PU$3-1</f>
        <v/>
      </c>
      <c r="JN281" s="61">
        <f>JL281*JM281</f>
        <v/>
      </c>
      <c r="JO281" s="61" t="n"/>
      <c r="JP281" t="inlineStr">
        <is>
          <t>SPEM</t>
        </is>
      </c>
      <c r="JQ281" s="57" t="n">
        <v>0.09</v>
      </c>
      <c r="JR281" s="61">
        <f>'ETF MTD'!$PU$28/'ETF MTD'!$PU$3-1</f>
        <v/>
      </c>
      <c r="JS281" s="61">
        <f>JQ281*JR281</f>
        <v/>
      </c>
      <c r="JT281" s="61" t="n"/>
      <c r="JU281" t="inlineStr">
        <is>
          <t>SPEM</t>
        </is>
      </c>
      <c r="JV281" s="57" t="n">
        <v>0.09</v>
      </c>
      <c r="JW281" s="61">
        <f>'ETF MTD'!$PU$28/'ETF MTD'!$PU$3-1</f>
        <v/>
      </c>
      <c r="JX281" s="61">
        <f>JV281*JW281</f>
        <v/>
      </c>
      <c r="JY281" s="61" t="n"/>
      <c r="JZ281" t="inlineStr">
        <is>
          <t>SPEM</t>
        </is>
      </c>
      <c r="KA281" s="57" t="n">
        <v>0.09</v>
      </c>
      <c r="KB281" s="61">
        <f>'ETF MTD'!$PU$28/'ETF MTD'!$PU$3-1</f>
        <v/>
      </c>
      <c r="KC281" s="61">
        <f>KA281*KB281</f>
        <v/>
      </c>
      <c r="KD281" s="61" t="n"/>
      <c r="KE281" t="inlineStr">
        <is>
          <t>SPEM</t>
        </is>
      </c>
      <c r="KF281" s="57" t="n">
        <v>0.09</v>
      </c>
      <c r="KG281" s="61">
        <f>'ETF MTD'!$PU$28/'ETF MTD'!$PU$3-1</f>
        <v/>
      </c>
      <c r="KH281" s="61">
        <f>KF281*KG281</f>
        <v/>
      </c>
      <c r="KI281" s="61" t="n"/>
      <c r="KJ281" t="inlineStr">
        <is>
          <t>SPEM</t>
        </is>
      </c>
      <c r="KK281" s="57" t="n">
        <v>0.03</v>
      </c>
      <c r="KL281" s="61">
        <f>'ETF MTD'!$PU$28/'ETF MTD'!$PU$3-1</f>
        <v/>
      </c>
      <c r="KM281" s="61">
        <f>KK281*KL281</f>
        <v/>
      </c>
      <c r="KN281" s="61" t="n"/>
      <c r="KO281" t="inlineStr">
        <is>
          <t>SPEM</t>
        </is>
      </c>
      <c r="KP281" s="57" t="n">
        <v>0.03</v>
      </c>
      <c r="KQ281" s="61">
        <f>'ETF MTD'!$PU$28/'ETF MTD'!$PU$3-1</f>
        <v/>
      </c>
      <c r="KR281" s="61">
        <f>KP281*KQ281</f>
        <v/>
      </c>
      <c r="KS281" s="61" t="n"/>
      <c r="KT281" t="inlineStr">
        <is>
          <t>SPEM</t>
        </is>
      </c>
      <c r="KU281" s="57" t="n">
        <v>0.03</v>
      </c>
      <c r="KV281" s="61">
        <f>'ETF MTD'!$PU$28/'ETF MTD'!$PU$3-1</f>
        <v/>
      </c>
      <c r="KW281" s="61">
        <f>KU281*KV281</f>
        <v/>
      </c>
      <c r="KX281" s="61" t="n"/>
      <c r="KY281" t="inlineStr">
        <is>
          <t>SPEM</t>
        </is>
      </c>
      <c r="KZ281" s="57" t="n">
        <v>0.03</v>
      </c>
      <c r="LA281" s="61">
        <f>'ETF MTD'!$PU$28/'ETF MTD'!$PU$3-1</f>
        <v/>
      </c>
      <c r="LB281" s="61">
        <f>KZ281*LA281</f>
        <v/>
      </c>
      <c r="LC281" s="61" t="n"/>
      <c r="LD281" t="inlineStr">
        <is>
          <t>SPEM</t>
        </is>
      </c>
      <c r="LE281" s="57" t="n">
        <v>0.03</v>
      </c>
      <c r="LF281" s="61">
        <f>'ETF MTD'!$PU$28/'ETF MTD'!$PU$3-1</f>
        <v/>
      </c>
      <c r="LG281" s="61">
        <f>LE281*LF281</f>
        <v/>
      </c>
      <c r="LH281" s="61" t="n"/>
      <c r="LI281" t="inlineStr">
        <is>
          <t>Emerging Markets</t>
        </is>
      </c>
      <c r="LJ281" s="57" t="n">
        <v>0.03</v>
      </c>
      <c r="LK281" s="61">
        <f>'ETF MTD'!$PU$28/'ETF MTD'!$PU$3-1</f>
        <v/>
      </c>
      <c r="LL281" s="61">
        <f>LJ281*LK281</f>
        <v/>
      </c>
      <c r="LM281" s="61" t="n"/>
      <c r="LN281" t="inlineStr">
        <is>
          <t>Emerging Markets</t>
        </is>
      </c>
      <c r="LO281" s="57" t="n">
        <v>0.03</v>
      </c>
      <c r="LP281" s="61">
        <f>'ETF MTD'!$PU$28/'ETF MTD'!$PU$3-1</f>
        <v/>
      </c>
      <c r="LQ281" s="61">
        <f>LO281*LP281</f>
        <v/>
      </c>
      <c r="LR281" s="61" t="n"/>
      <c r="LS281" t="inlineStr">
        <is>
          <t>Emerging Markets</t>
        </is>
      </c>
      <c r="LT281" s="57" t="n">
        <v>0.03</v>
      </c>
      <c r="LU281" s="61">
        <f>'ETF MTD'!$PU$28/'ETF MTD'!$PU$3-1</f>
        <v/>
      </c>
      <c r="LV281" s="61">
        <f>LT281*LU281</f>
        <v/>
      </c>
      <c r="LW281" s="61" t="n"/>
      <c r="LX281" t="inlineStr">
        <is>
          <t>Emerging Markets</t>
        </is>
      </c>
      <c r="LY281" s="57" t="n">
        <v>0.03</v>
      </c>
      <c r="LZ281" s="61">
        <f>'ETF MTD'!$PU$28/'ETF MTD'!$PU$3-1</f>
        <v/>
      </c>
      <c r="MA281" s="61">
        <f>LY281*LZ281</f>
        <v/>
      </c>
      <c r="MB281" s="61" t="n"/>
      <c r="MC281" t="inlineStr">
        <is>
          <t>Emerging Markets</t>
        </is>
      </c>
      <c r="MD281" s="57" t="n">
        <v>0.03</v>
      </c>
      <c r="ME281" s="61">
        <f>'ETF MTD'!$PU$28/'ETF MTD'!$PU$3-1</f>
        <v/>
      </c>
      <c r="MF281" s="61">
        <f>MD281*ME281</f>
        <v/>
      </c>
      <c r="MG281" s="61" t="n"/>
      <c r="MH281" t="inlineStr">
        <is>
          <t>Emerging Markets</t>
        </is>
      </c>
      <c r="MI281" s="57" t="n">
        <v>0.03</v>
      </c>
      <c r="MJ281" s="61">
        <f>'ETF MTD'!$PU$28/'ETF MTD'!$PU$3-1</f>
        <v/>
      </c>
      <c r="MK281" s="61">
        <f>MI281*MJ281</f>
        <v/>
      </c>
      <c r="ML281" s="61" t="n"/>
      <c r="MM281" t="inlineStr">
        <is>
          <t>Emerging Markets</t>
        </is>
      </c>
      <c r="MN281" s="57" t="n">
        <v>0.03</v>
      </c>
      <c r="MO281" s="61">
        <f>'ETF MTD'!$PU$28/'ETF MTD'!$PU$3-1</f>
        <v/>
      </c>
      <c r="MP281" s="61">
        <f>MN281*MO281</f>
        <v/>
      </c>
      <c r="MR281" t="inlineStr">
        <is>
          <t>Emerging Markets</t>
        </is>
      </c>
      <c r="MS281" s="57" t="n">
        <v>0.04</v>
      </c>
      <c r="MT281" s="61">
        <f>'ETF MTD'!$PU$28/'ETF MTD'!$PU$3-1</f>
        <v/>
      </c>
      <c r="MU281" s="61">
        <f>MS281*MT281</f>
        <v/>
      </c>
      <c r="MV281" s="61" t="n"/>
      <c r="MW281" t="inlineStr">
        <is>
          <t>Emerging Markets</t>
        </is>
      </c>
      <c r="MX281" s="57" t="n">
        <v>0.04</v>
      </c>
      <c r="MY281" s="61">
        <f>'ETF MTD'!$PU$28/'ETF MTD'!$PU$3-1</f>
        <v/>
      </c>
      <c r="MZ281" s="61">
        <f>MX281*MY281</f>
        <v/>
      </c>
      <c r="NB281" t="inlineStr">
        <is>
          <t>Emerging Markets</t>
        </is>
      </c>
      <c r="NC281" s="41" t="n">
        <v>0.12</v>
      </c>
      <c r="ND281" s="61">
        <f>'ETF MTD'!$PU$28/'ETF MTD'!$PU$3-1</f>
        <v/>
      </c>
      <c r="NE281" s="61">
        <f>NC281*ND281</f>
        <v/>
      </c>
      <c r="NG281" t="inlineStr">
        <is>
          <t>Emerging Markets</t>
        </is>
      </c>
      <c r="NH281" s="41" t="n">
        <v>0.04</v>
      </c>
      <c r="NI281" s="61">
        <f>'ETF MTD'!$PU$28/'ETF MTD'!$PU$3-1</f>
        <v/>
      </c>
      <c r="NJ281" s="61">
        <f>NH281*NI281</f>
        <v/>
      </c>
      <c r="NL281" t="inlineStr">
        <is>
          <t>Emerging Markets</t>
        </is>
      </c>
      <c r="NM281" s="41" t="n">
        <v>0.04</v>
      </c>
      <c r="NN281" s="61">
        <f>'ETF MTD'!$PU$28/'ETF MTD'!$PU$3-1</f>
        <v/>
      </c>
      <c r="NO281" s="61">
        <f>NM281*NN281</f>
        <v/>
      </c>
      <c r="NQ281" t="inlineStr">
        <is>
          <t>Emerging Markets</t>
        </is>
      </c>
      <c r="NR281" s="41" t="n">
        <v>0.02</v>
      </c>
      <c r="NS281" s="61">
        <f>'ETF MTD'!$PU$28/'ETF MTD'!$PU$3-1</f>
        <v/>
      </c>
      <c r="NT281" s="61">
        <f>NR281*NS281</f>
        <v/>
      </c>
      <c r="NV281" t="inlineStr">
        <is>
          <t>Emerging Markets</t>
        </is>
      </c>
      <c r="NW281" s="41" t="n">
        <v>0.02</v>
      </c>
      <c r="NX281" s="61">
        <f>'ETF MTD'!$PU$28/'ETF MTD'!$PU$3-1</f>
        <v/>
      </c>
      <c r="NY281" s="61">
        <f>NW281*NX281</f>
        <v/>
      </c>
      <c r="OA281" t="inlineStr">
        <is>
          <t>Emerging Markets</t>
        </is>
      </c>
      <c r="OB281" s="41" t="n">
        <v>0.06</v>
      </c>
      <c r="OC281" s="61">
        <f>'ETF MTD'!$PU$28/'ETF MTD'!$PU$3-1</f>
        <v/>
      </c>
      <c r="OD281" s="61">
        <f>OB281*OC281</f>
        <v/>
      </c>
      <c r="OF281" t="inlineStr">
        <is>
          <t>Emerging Markets</t>
        </is>
      </c>
      <c r="OG281" s="41" t="n">
        <v>0.1</v>
      </c>
      <c r="OH281" s="61">
        <f>'ETF MTD'!$PU$28/'ETF MTD'!$PU$3-1</f>
        <v/>
      </c>
      <c r="OI281" s="61">
        <f>OG281*OH281</f>
        <v/>
      </c>
      <c r="OK281" t="inlineStr">
        <is>
          <t>Emerging Markets</t>
        </is>
      </c>
      <c r="OL281" s="41" t="n">
        <v>0.06</v>
      </c>
      <c r="OM281" s="61">
        <f>'ETF MTD'!$PU$28/'ETF MTD'!$PU$3-1</f>
        <v/>
      </c>
      <c r="ON281" s="61">
        <f>OL281*OM281</f>
        <v/>
      </c>
      <c r="OP281" t="inlineStr">
        <is>
          <t>Emerging Markets</t>
        </is>
      </c>
      <c r="OQ281" s="41" t="n">
        <v>0.02</v>
      </c>
      <c r="OR281" s="61">
        <f>'ETF MTD'!$PU$28/'ETF MTD'!$PU$3-1</f>
        <v/>
      </c>
      <c r="OS281" s="61">
        <f>OQ281*OR281</f>
        <v/>
      </c>
      <c r="OU281" t="inlineStr">
        <is>
          <t>Emerging Markets</t>
        </is>
      </c>
      <c r="OV281" s="41" t="n">
        <v>0.02</v>
      </c>
      <c r="OW281" s="61">
        <f>'ETF MTD'!$PU$28/'ETF MTD'!$PU$3-1</f>
        <v/>
      </c>
      <c r="OX281" s="61">
        <f>OV281*OW281</f>
        <v/>
      </c>
      <c r="OZ281" t="inlineStr">
        <is>
          <t>Emerging Markets</t>
        </is>
      </c>
      <c r="PA281" s="41" t="n">
        <v>0.06</v>
      </c>
      <c r="PB281" s="61">
        <f>'ETF MTD'!$PU$28/'ETF MTD'!$PU$3-1</f>
        <v/>
      </c>
      <c r="PC281" s="61">
        <f>PA281*PB281</f>
        <v/>
      </c>
      <c r="PE281" t="inlineStr">
        <is>
          <t>Emerging Markets</t>
        </is>
      </c>
      <c r="PF281" s="41" t="n">
        <v>0.06</v>
      </c>
      <c r="PG281" s="61">
        <f>'ETF MTD'!$PU$28/'ETF MTD'!$PU$3-1</f>
        <v/>
      </c>
      <c r="PH281" s="61">
        <f>PF281*PG281</f>
        <v/>
      </c>
      <c r="PJ281" t="inlineStr">
        <is>
          <t>Emerging Markets</t>
        </is>
      </c>
      <c r="PK281" s="41" t="n">
        <v>0.02</v>
      </c>
      <c r="PL281" s="61">
        <f>'ETF MTD'!$PU$28/'ETF MTD'!$PU$3-1</f>
        <v/>
      </c>
      <c r="PM281" s="61">
        <f>PK281*PL281</f>
        <v/>
      </c>
      <c r="PO281" t="inlineStr">
        <is>
          <t>Emerging Markets</t>
        </is>
      </c>
      <c r="PP281" s="41" t="n">
        <v>0.06</v>
      </c>
      <c r="PQ281" s="61">
        <f>'ETF MTD'!$PU$28/'ETF MTD'!$PU$3-1</f>
        <v/>
      </c>
      <c r="PR281" s="61">
        <f>PP281*PQ281</f>
        <v/>
      </c>
      <c r="PT281" t="inlineStr">
        <is>
          <t>Emerging Markets</t>
        </is>
      </c>
      <c r="PU281" s="41" t="n">
        <v>0.06</v>
      </c>
      <c r="PV281" s="61">
        <f>'ETF MTD'!$PU$28/'ETF MTD'!$PU$3-1</f>
        <v/>
      </c>
      <c r="PW281" s="61">
        <f>PU281*PV281</f>
        <v/>
      </c>
      <c r="PY281" t="inlineStr">
        <is>
          <t>Emerging Markets</t>
        </is>
      </c>
      <c r="PZ281" s="41" t="n">
        <v>0.06</v>
      </c>
      <c r="QA281" s="61">
        <f>'ETF MTD'!$PU$28/'ETF MTD'!$PU$3-1</f>
        <v/>
      </c>
      <c r="QB281" s="61">
        <f>PZ281*QA281</f>
        <v/>
      </c>
      <c r="QD281" t="inlineStr">
        <is>
          <t>Emerging Markets</t>
        </is>
      </c>
      <c r="QE281" s="41" t="n">
        <v>0.06</v>
      </c>
      <c r="QF281" s="61">
        <f>'ETF MTD'!$PU$28/'ETF MTD'!$PU$3-1</f>
        <v/>
      </c>
      <c r="QG281" s="61">
        <f>QE281*QF281</f>
        <v/>
      </c>
      <c r="QH281" s="61" t="n"/>
      <c r="QI281" t="inlineStr">
        <is>
          <t>Emerging Markets</t>
        </is>
      </c>
      <c r="QJ281" s="41" t="n">
        <v>0.08</v>
      </c>
      <c r="QK281" s="61">
        <f>'ETF MTD'!$PU$28/'ETF MTD'!$PU$3-1</f>
        <v/>
      </c>
      <c r="QL281" s="61">
        <f>QJ281*QK281</f>
        <v/>
      </c>
      <c r="QN281" t="inlineStr">
        <is>
          <t>Emerging Markets</t>
        </is>
      </c>
      <c r="QO281" s="41" t="n">
        <v>0.1</v>
      </c>
      <c r="QP281" s="61">
        <f>'ETF MTD'!$PU$28/'ETF MTD'!$PU$3-1</f>
        <v/>
      </c>
      <c r="QQ281" s="61">
        <f>QO281*QP281</f>
        <v/>
      </c>
      <c r="QS281" t="inlineStr">
        <is>
          <t>Emerging Markets</t>
        </is>
      </c>
      <c r="QT281" s="41" t="n">
        <v>0.1</v>
      </c>
      <c r="QU281" s="61">
        <f>'ETF MTD'!$PU$28/'ETF MTD'!$PU$3-1</f>
        <v/>
      </c>
      <c r="QV281" s="61">
        <f>QT281*QU281</f>
        <v/>
      </c>
      <c r="QX281" t="inlineStr">
        <is>
          <t>Emerging Markets</t>
        </is>
      </c>
      <c r="QY281" s="41" t="n">
        <v>0.1</v>
      </c>
      <c r="QZ281" s="61">
        <f>'ETF MTD'!$PU$28/'ETF MTD'!$PU$3-1</f>
        <v/>
      </c>
      <c r="RA281" s="61">
        <f>QY281*QZ281</f>
        <v/>
      </c>
      <c r="RC281" t="inlineStr">
        <is>
          <t>Emerging Markets</t>
        </is>
      </c>
      <c r="RD281" s="41" t="n">
        <v>0.1</v>
      </c>
      <c r="RE281" s="61">
        <f>'ETF MTD'!$PU$28/'ETF MTD'!$PU$3-1</f>
        <v/>
      </c>
      <c r="RF281" s="61">
        <f>RD281*RE281</f>
        <v/>
      </c>
      <c r="RH281" t="inlineStr">
        <is>
          <t>Emerging Markets</t>
        </is>
      </c>
      <c r="RI281" s="41" t="n">
        <v>0.06</v>
      </c>
      <c r="RJ281" s="61">
        <f>'ETF MTD'!$PU$28/'ETF MTD'!$PU$3-1</f>
        <v/>
      </c>
      <c r="RK281" s="61">
        <f>RI281*RJ281</f>
        <v/>
      </c>
      <c r="RM281" s="42" t="n">
        <v>0.09999999999999999</v>
      </c>
      <c r="RN281" s="43">
        <f>0.2*RM281</f>
        <v/>
      </c>
      <c r="RO281" s="44">
        <f>RM281*0.4</f>
        <v/>
      </c>
      <c r="RP281" s="44">
        <f>RI281-SUM(RN281:RO281)</f>
        <v/>
      </c>
    </row>
    <row r="282">
      <c r="IQ282" t="inlineStr">
        <is>
          <t>USRT</t>
        </is>
      </c>
      <c r="IR282" s="57" t="n">
        <v>0.08</v>
      </c>
      <c r="IS282" s="61">
        <f>'ETF MTD'!$JU$28/'ETF MTD'!$JU$3-1</f>
        <v/>
      </c>
      <c r="IT282" s="61">
        <f>IR282*IS282</f>
        <v/>
      </c>
      <c r="IU282" s="61" t="n"/>
      <c r="IV282" t="inlineStr">
        <is>
          <t>USRT</t>
        </is>
      </c>
      <c r="IW282" s="57" t="n">
        <v>0.08</v>
      </c>
      <c r="IX282" s="61">
        <f>'ETF MTD'!$JU$28/'ETF MTD'!$JU$3-1</f>
        <v/>
      </c>
      <c r="IY282" s="61">
        <f>IW282*IX282</f>
        <v/>
      </c>
      <c r="IZ282" s="61" t="n"/>
      <c r="JA282" t="inlineStr">
        <is>
          <t>USRT</t>
        </is>
      </c>
      <c r="JB282" s="57" t="n">
        <v>0.08</v>
      </c>
      <c r="JC282" s="61">
        <f>'ETF MTD'!$JU$28/'ETF MTD'!$JU$3-1</f>
        <v/>
      </c>
      <c r="JD282" s="61">
        <f>JB282*JC282</f>
        <v/>
      </c>
      <c r="JE282" s="61" t="n"/>
      <c r="JF282" t="inlineStr">
        <is>
          <t>USRT</t>
        </is>
      </c>
      <c r="JG282" s="57" t="n">
        <v>0.08</v>
      </c>
      <c r="JH282" s="61">
        <f>'ETF MTD'!$JU$28/'ETF MTD'!$JU$3-1</f>
        <v/>
      </c>
      <c r="JI282" s="61">
        <f>JG282*JH282</f>
        <v/>
      </c>
      <c r="JJ282" s="61" t="n"/>
      <c r="JK282" t="inlineStr">
        <is>
          <t>USRT</t>
        </is>
      </c>
      <c r="JL282" s="57" t="n">
        <v>0.08</v>
      </c>
      <c r="JM282" s="61">
        <f>'ETF MTD'!$JU$28/'ETF MTD'!$JU$3-1</f>
        <v/>
      </c>
      <c r="JN282" s="61">
        <f>JL282*JM282</f>
        <v/>
      </c>
      <c r="JO282" s="61" t="n"/>
      <c r="JP282" t="inlineStr">
        <is>
          <t>USRT</t>
        </is>
      </c>
      <c r="JQ282" s="57" t="n">
        <v>0.08</v>
      </c>
      <c r="JR282" s="61">
        <f>'ETF MTD'!$JU$28/'ETF MTD'!$JU$3-1</f>
        <v/>
      </c>
      <c r="JS282" s="61">
        <f>JQ282*JR282</f>
        <v/>
      </c>
      <c r="JT282" s="61" t="n"/>
      <c r="JU282" t="inlineStr">
        <is>
          <t>USRT</t>
        </is>
      </c>
      <c r="JV282" s="57" t="n">
        <v>0.08</v>
      </c>
      <c r="JW282" s="61">
        <f>'ETF MTD'!$JU$28/'ETF MTD'!$JU$3-1</f>
        <v/>
      </c>
      <c r="JX282" s="61">
        <f>JV282*JW282</f>
        <v/>
      </c>
      <c r="JY282" s="61" t="n"/>
      <c r="JZ282" t="inlineStr">
        <is>
          <t>USRT</t>
        </is>
      </c>
      <c r="KA282" s="57" t="n">
        <v>0.08</v>
      </c>
      <c r="KB282" s="61">
        <f>'ETF MTD'!$JU$28/'ETF MTD'!$JU$3-1</f>
        <v/>
      </c>
      <c r="KC282" s="61">
        <f>KA282*KB282</f>
        <v/>
      </c>
      <c r="KD282" s="61" t="n"/>
      <c r="KE282" t="inlineStr">
        <is>
          <t>USRT</t>
        </is>
      </c>
      <c r="KF282" s="57" t="n">
        <v>0.08</v>
      </c>
      <c r="KG282" s="61">
        <f>'ETF MTD'!$JU$28/'ETF MTD'!$JU$3-1</f>
        <v/>
      </c>
      <c r="KH282" s="61">
        <f>KF282*KG282</f>
        <v/>
      </c>
      <c r="KI282" s="61" t="n"/>
      <c r="KJ282" t="inlineStr">
        <is>
          <t>USRT</t>
        </is>
      </c>
      <c r="KK282" s="57" t="n">
        <v>0.08</v>
      </c>
      <c r="KL282" s="61">
        <f>'ETF MTD'!$JU$28/'ETF MTD'!$JU$3-1</f>
        <v/>
      </c>
      <c r="KM282" s="61">
        <f>KK282*KL282</f>
        <v/>
      </c>
      <c r="KN282" s="61" t="n"/>
      <c r="KO282" t="inlineStr">
        <is>
          <t>USRT</t>
        </is>
      </c>
      <c r="KP282" s="57" t="n">
        <v>0.08</v>
      </c>
      <c r="KQ282" s="61">
        <f>'ETF MTD'!$JU$28/'ETF MTD'!$JU$3-1</f>
        <v/>
      </c>
      <c r="KR282" s="61">
        <f>KP282*KQ282</f>
        <v/>
      </c>
      <c r="KS282" s="61" t="n"/>
      <c r="KT282" t="inlineStr">
        <is>
          <t>USRT</t>
        </is>
      </c>
      <c r="KU282" s="57" t="n">
        <v>0.05</v>
      </c>
      <c r="KV282" s="61">
        <f>'ETF MTD'!$JU$28/'ETF MTD'!$JU$3-1</f>
        <v/>
      </c>
      <c r="KW282" s="61">
        <f>KU282*KV282</f>
        <v/>
      </c>
      <c r="KX282" s="61" t="n"/>
      <c r="KY282" t="inlineStr">
        <is>
          <t>USRT</t>
        </is>
      </c>
      <c r="KZ282" s="57" t="n">
        <v>0.05</v>
      </c>
      <c r="LA282" s="61">
        <f>'ETF MTD'!$JU$28/'ETF MTD'!$JU$3-1</f>
        <v/>
      </c>
      <c r="LB282" s="61">
        <f>KZ282*LA282</f>
        <v/>
      </c>
      <c r="LC282" s="61" t="n"/>
      <c r="LD282" t="inlineStr">
        <is>
          <t>USRT</t>
        </is>
      </c>
      <c r="LE282" s="57" t="n">
        <v>0.08</v>
      </c>
      <c r="LF282" s="61">
        <f>'ETF MTD'!$JU$28/'ETF MTD'!$JU$3-1</f>
        <v/>
      </c>
      <c r="LG282" s="61">
        <f>LE282*LF282</f>
        <v/>
      </c>
      <c r="LH282" s="61" t="n"/>
      <c r="LI282" t="inlineStr">
        <is>
          <t>REITS</t>
        </is>
      </c>
      <c r="LJ282" s="57" t="n">
        <v>0.08</v>
      </c>
      <c r="LK282" s="61">
        <f>'ETF MTD'!$JU$28/'ETF MTD'!$JU$3-1</f>
        <v/>
      </c>
      <c r="LL282" s="61">
        <f>LJ282*LK282</f>
        <v/>
      </c>
      <c r="LM282" s="61" t="n"/>
      <c r="LN282" t="inlineStr">
        <is>
          <t>REITS</t>
        </is>
      </c>
      <c r="LO282" s="57" t="n">
        <v>0.02</v>
      </c>
      <c r="LP282" s="61">
        <f>'ETF MTD'!$JU$28/'ETF MTD'!$JU$3-1</f>
        <v/>
      </c>
      <c r="LQ282" s="61">
        <f>LO282*LP282</f>
        <v/>
      </c>
      <c r="LR282" s="61" t="n"/>
      <c r="LS282" t="inlineStr">
        <is>
          <t>REITS</t>
        </is>
      </c>
      <c r="LT282" s="57" t="n">
        <v>0.02</v>
      </c>
      <c r="LU282" s="61">
        <f>'ETF MTD'!$JU$28/'ETF MTD'!$JU$3-1</f>
        <v/>
      </c>
      <c r="LV282" s="61">
        <f>LT282*LU282</f>
        <v/>
      </c>
      <c r="LW282" s="61" t="n"/>
      <c r="LX282" t="inlineStr">
        <is>
          <t>REITS</t>
        </is>
      </c>
      <c r="LY282" s="57" t="n">
        <v>0.02</v>
      </c>
      <c r="LZ282" s="61">
        <f>'ETF MTD'!$JU$28/'ETF MTD'!$JU$3-1</f>
        <v/>
      </c>
      <c r="MA282" s="61">
        <f>LY282*LZ282</f>
        <v/>
      </c>
      <c r="MB282" s="61" t="n"/>
      <c r="MC282" t="inlineStr">
        <is>
          <t>REITS</t>
        </is>
      </c>
      <c r="MD282" s="57" t="n">
        <v>0.02</v>
      </c>
      <c r="ME282" s="61">
        <f>'ETF MTD'!$JU$28/'ETF MTD'!$JU$3-1</f>
        <v/>
      </c>
      <c r="MF282" s="61">
        <f>MD282*ME282</f>
        <v/>
      </c>
      <c r="MG282" s="61" t="n"/>
      <c r="MH282" t="inlineStr">
        <is>
          <t>REITS</t>
        </is>
      </c>
      <c r="MI282" s="57" t="n">
        <v>0.02</v>
      </c>
      <c r="MJ282" s="61">
        <f>'ETF MTD'!$JU$28/'ETF MTD'!$JU$3-1</f>
        <v/>
      </c>
      <c r="MK282" s="61">
        <f>MI282*MJ282</f>
        <v/>
      </c>
      <c r="ML282" s="61" t="n"/>
      <c r="MM282" t="inlineStr">
        <is>
          <t>REITS</t>
        </is>
      </c>
      <c r="MN282" s="57" t="n">
        <v>0.02</v>
      </c>
      <c r="MO282" s="61">
        <f>'ETF MTD'!$JU$28/'ETF MTD'!$JU$3-1</f>
        <v/>
      </c>
      <c r="MP282" s="61">
        <f>MN282*MO282</f>
        <v/>
      </c>
      <c r="MR282" t="inlineStr">
        <is>
          <t>REITS</t>
        </is>
      </c>
      <c r="MS282" s="57" t="n">
        <v>0.016</v>
      </c>
      <c r="MT282" s="61">
        <f>'ETF MTD'!$JU$28/'ETF MTD'!$JU$3-1</f>
        <v/>
      </c>
      <c r="MU282" s="61">
        <f>MS282*MT282</f>
        <v/>
      </c>
      <c r="MV282" s="61" t="n"/>
      <c r="MW282" t="inlineStr">
        <is>
          <t>REITS</t>
        </is>
      </c>
      <c r="MX282" s="57" t="n">
        <v>0.02</v>
      </c>
      <c r="MY282" s="61">
        <f>'ETF MTD'!$JU$28/'ETF MTD'!$JU$3-1</f>
        <v/>
      </c>
      <c r="MZ282" s="61">
        <f>MX282*MY282</f>
        <v/>
      </c>
      <c r="NB282" t="inlineStr">
        <is>
          <t>REITS</t>
        </is>
      </c>
      <c r="NC282" s="41" t="n">
        <v>0.06</v>
      </c>
      <c r="ND282" s="61">
        <f>'ETF MTD'!$JU$28/'ETF MTD'!$JU$3-1</f>
        <v/>
      </c>
      <c r="NE282" s="61">
        <f>NC282*ND282</f>
        <v/>
      </c>
      <c r="NG282" t="inlineStr">
        <is>
          <t>REITS</t>
        </is>
      </c>
      <c r="NH282" s="41" t="n">
        <v>0.02</v>
      </c>
      <c r="NI282" s="61">
        <f>'ETF MTD'!$JU$28/'ETF MTD'!$JU$3-1</f>
        <v/>
      </c>
      <c r="NJ282" s="61">
        <f>NH282*NI282</f>
        <v/>
      </c>
      <c r="NL282" t="inlineStr">
        <is>
          <t>REITS</t>
        </is>
      </c>
      <c r="NM282" s="41" t="n">
        <v>0.02</v>
      </c>
      <c r="NN282" s="61">
        <f>'ETF MTD'!$JU$28/'ETF MTD'!$JU$3-1</f>
        <v/>
      </c>
      <c r="NO282" s="61">
        <f>NM282*NN282</f>
        <v/>
      </c>
      <c r="NQ282" t="inlineStr">
        <is>
          <t>REITS</t>
        </is>
      </c>
      <c r="NR282" s="41" t="n">
        <v>0.02</v>
      </c>
      <c r="NS282" s="61">
        <f>'ETF MTD'!$JU$28/'ETF MTD'!$JU$3-1</f>
        <v/>
      </c>
      <c r="NT282" s="61">
        <f>NR282*NS282</f>
        <v/>
      </c>
      <c r="NV282" t="inlineStr">
        <is>
          <t>REITS</t>
        </is>
      </c>
      <c r="NW282" s="41" t="n">
        <v>0.02</v>
      </c>
      <c r="NX282" s="61">
        <f>'ETF MTD'!$JU$28/'ETF MTD'!$JU$3-1</f>
        <v/>
      </c>
      <c r="NY282" s="61">
        <f>NW282*NX282</f>
        <v/>
      </c>
      <c r="OA282" t="inlineStr">
        <is>
          <t>REITS</t>
        </is>
      </c>
      <c r="OB282" s="41" t="n">
        <v>0.02</v>
      </c>
      <c r="OC282" s="61">
        <f>'ETF MTD'!$JU$28/'ETF MTD'!$JU$3-1</f>
        <v/>
      </c>
      <c r="OD282" s="61">
        <f>OB282*OC282</f>
        <v/>
      </c>
      <c r="OF282" t="inlineStr">
        <is>
          <t>REITS</t>
        </is>
      </c>
      <c r="OG282" s="41" t="n">
        <v>0.06</v>
      </c>
      <c r="OH282" s="61">
        <f>'ETF MTD'!$JU$28/'ETF MTD'!$JU$3-1</f>
        <v/>
      </c>
      <c r="OI282" s="61">
        <f>OG282*OH282</f>
        <v/>
      </c>
      <c r="OK282" t="inlineStr">
        <is>
          <t>REITS</t>
        </is>
      </c>
      <c r="OL282" s="41" t="n">
        <v>0.02</v>
      </c>
      <c r="OM282" s="61">
        <f>'ETF MTD'!$JU$28/'ETF MTD'!$JU$3-1</f>
        <v/>
      </c>
      <c r="ON282" s="61">
        <f>OL282*OM282</f>
        <v/>
      </c>
      <c r="OP282" t="inlineStr">
        <is>
          <t>REITS</t>
        </is>
      </c>
      <c r="OQ282" s="41" t="n">
        <v>0.02</v>
      </c>
      <c r="OR282" s="61">
        <f>'ETF MTD'!$JU$28/'ETF MTD'!$JU$3-1</f>
        <v/>
      </c>
      <c r="OS282" s="61">
        <f>OQ282*OR282</f>
        <v/>
      </c>
      <c r="OU282" t="inlineStr">
        <is>
          <t>REITS</t>
        </is>
      </c>
      <c r="OV282" s="41" t="n">
        <v>0.02</v>
      </c>
      <c r="OW282" s="61">
        <f>'ETF MTD'!$JU$28/'ETF MTD'!$JU$3-1</f>
        <v/>
      </c>
      <c r="OX282" s="61">
        <f>OV282*OW282</f>
        <v/>
      </c>
      <c r="OZ282" t="inlineStr">
        <is>
          <t>REITS</t>
        </is>
      </c>
      <c r="PA282" s="41" t="n">
        <v>0.06</v>
      </c>
      <c r="PB282" s="61">
        <f>'ETF MTD'!$JU$28/'ETF MTD'!$JU$3-1</f>
        <v/>
      </c>
      <c r="PC282" s="61">
        <f>PA282*PB282</f>
        <v/>
      </c>
      <c r="PE282" t="inlineStr">
        <is>
          <t>REITS</t>
        </is>
      </c>
      <c r="PF282" s="41" t="n">
        <v>0.1</v>
      </c>
      <c r="PG282" s="61">
        <f>'ETF MTD'!$JU$28/'ETF MTD'!$JU$3-1</f>
        <v/>
      </c>
      <c r="PH282" s="61">
        <f>PF282*PG282</f>
        <v/>
      </c>
      <c r="PJ282" t="inlineStr">
        <is>
          <t>REITS</t>
        </is>
      </c>
      <c r="PK282" s="41" t="n">
        <v>0.1</v>
      </c>
      <c r="PL282" s="61">
        <f>'ETF MTD'!$JU$28/'ETF MTD'!$JU$3-1</f>
        <v/>
      </c>
      <c r="PM282" s="61">
        <f>PK282*PL282</f>
        <v/>
      </c>
      <c r="PO282" t="inlineStr">
        <is>
          <t>REITS</t>
        </is>
      </c>
      <c r="PP282" s="41" t="n">
        <v>0.1</v>
      </c>
      <c r="PQ282" s="61">
        <f>'ETF MTD'!$JU$28/'ETF MTD'!$JU$3-1</f>
        <v/>
      </c>
      <c r="PR282" s="61">
        <f>PP282*PQ282</f>
        <v/>
      </c>
      <c r="PT282" t="inlineStr">
        <is>
          <t>REITS</t>
        </is>
      </c>
      <c r="PU282" s="41" t="n">
        <v>0.1</v>
      </c>
      <c r="PV282" s="61">
        <f>'ETF MTD'!$JU$28/'ETF MTD'!$JU$3-1</f>
        <v/>
      </c>
      <c r="PW282" s="61">
        <f>PU282*PV282</f>
        <v/>
      </c>
      <c r="PY282" t="inlineStr">
        <is>
          <t>REITS</t>
        </is>
      </c>
      <c r="PZ282" s="41" t="n">
        <v>0.02</v>
      </c>
      <c r="QA282" s="61">
        <f>'ETF MTD'!$JU$28/'ETF MTD'!$JU$3-1</f>
        <v/>
      </c>
      <c r="QB282" s="61">
        <f>PZ282*QA282</f>
        <v/>
      </c>
      <c r="QD282" t="inlineStr">
        <is>
          <t>REITS</t>
        </is>
      </c>
      <c r="QE282" s="41" t="n">
        <v>0.02</v>
      </c>
      <c r="QF282" s="61">
        <f>'ETF MTD'!$JU$28/'ETF MTD'!$JU$3-1</f>
        <v/>
      </c>
      <c r="QG282" s="61">
        <f>QE282*QF282</f>
        <v/>
      </c>
      <c r="QH282" s="61" t="n"/>
      <c r="QI282" t="inlineStr">
        <is>
          <t>REITS</t>
        </is>
      </c>
      <c r="QJ282" s="41" t="n">
        <v>0.04</v>
      </c>
      <c r="QK282" s="61">
        <f>'ETF MTD'!$JU$28/'ETF MTD'!$JU$3-1</f>
        <v/>
      </c>
      <c r="QL282" s="61">
        <f>QJ282*QK282</f>
        <v/>
      </c>
      <c r="QN282" t="inlineStr">
        <is>
          <t>REITS</t>
        </is>
      </c>
      <c r="QO282" s="41" t="n">
        <v>0.08</v>
      </c>
      <c r="QP282" s="61">
        <f>'ETF MTD'!$JU$28/'ETF MTD'!$JU$3-1</f>
        <v/>
      </c>
      <c r="QQ282" s="61">
        <f>QO282*QP282</f>
        <v/>
      </c>
      <c r="QS282" t="inlineStr">
        <is>
          <t>REITS</t>
        </is>
      </c>
      <c r="QT282" s="41" t="n">
        <v>0.08</v>
      </c>
      <c r="QU282" s="61">
        <f>'ETF MTD'!$JU$28/'ETF MTD'!$JU$3-1</f>
        <v/>
      </c>
      <c r="QV282" s="61">
        <f>QT282*QU282</f>
        <v/>
      </c>
      <c r="QX282" t="inlineStr">
        <is>
          <t>REITS</t>
        </is>
      </c>
      <c r="QY282" s="41" t="n">
        <v>0.1</v>
      </c>
      <c r="QZ282" s="61">
        <f>'ETF MTD'!$JU$28/'ETF MTD'!$JU$3-1</f>
        <v/>
      </c>
      <c r="RA282" s="61">
        <f>QY282*QZ282</f>
        <v/>
      </c>
      <c r="RC282" t="inlineStr">
        <is>
          <t>REITS</t>
        </is>
      </c>
      <c r="RD282" s="41" t="n">
        <v>0.1</v>
      </c>
      <c r="RE282" s="61">
        <f>'ETF MTD'!$JU$28/'ETF MTD'!$JU$3-1</f>
        <v/>
      </c>
      <c r="RF282" s="61">
        <f>RD282*RE282</f>
        <v/>
      </c>
      <c r="RH282" t="inlineStr">
        <is>
          <t>REITS</t>
        </is>
      </c>
      <c r="RI282" s="41" t="n">
        <v>0.1</v>
      </c>
      <c r="RJ282" s="61">
        <f>'ETF MTD'!$JU$28/'ETF MTD'!$JU$3-1</f>
        <v/>
      </c>
      <c r="RK282" s="61">
        <f>RI282*RJ282</f>
        <v/>
      </c>
      <c r="RM282" s="42" t="n">
        <v>0.09999999999999999</v>
      </c>
      <c r="RN282" s="43">
        <f>0.2*RM282</f>
        <v/>
      </c>
      <c r="RO282" s="44" t="n">
        <v>0.04</v>
      </c>
      <c r="RP282" s="44">
        <f>RI282-SUM(RN282:RO282)</f>
        <v/>
      </c>
    </row>
    <row r="283">
      <c r="IQ283" t="inlineStr">
        <is>
          <t>SPTL</t>
        </is>
      </c>
      <c r="IR283" s="57" t="n">
        <v>0</v>
      </c>
      <c r="IS283" s="61">
        <f>'ETF MTD'!$DO$28/'ETF MTD'!$DO$3-1</f>
        <v/>
      </c>
      <c r="IT283" s="61">
        <f>IR283*IS283</f>
        <v/>
      </c>
      <c r="IU283" s="61" t="n"/>
      <c r="IV283" t="inlineStr">
        <is>
          <t>SPTL</t>
        </is>
      </c>
      <c r="IW283" s="57" t="n">
        <v>0</v>
      </c>
      <c r="IX283" s="61">
        <f>'ETF MTD'!$DO$28/'ETF MTD'!$DO$3-1</f>
        <v/>
      </c>
      <c r="IY283" s="61">
        <f>IW283*IX283</f>
        <v/>
      </c>
      <c r="IZ283" s="61" t="n"/>
      <c r="JA283" t="inlineStr">
        <is>
          <t>SPTL</t>
        </is>
      </c>
      <c r="JB283" s="57" t="n">
        <v>0</v>
      </c>
      <c r="JC283" s="61">
        <f>'ETF MTD'!$DO$28/'ETF MTD'!$DO$3-1</f>
        <v/>
      </c>
      <c r="JD283" s="61">
        <f>JB283*JC283</f>
        <v/>
      </c>
      <c r="JE283" s="61" t="n"/>
      <c r="JF283" t="inlineStr">
        <is>
          <t>SPTL</t>
        </is>
      </c>
      <c r="JG283" s="57" t="n">
        <v>0</v>
      </c>
      <c r="JH283" s="61">
        <f>'ETF MTD'!$DO$28/'ETF MTD'!$DO$3-1</f>
        <v/>
      </c>
      <c r="JI283" s="61">
        <f>JG283*JH283</f>
        <v/>
      </c>
      <c r="JJ283" s="61" t="n"/>
      <c r="JK283" t="inlineStr">
        <is>
          <t>SPTL</t>
        </is>
      </c>
      <c r="JL283" s="57" t="n">
        <v>0</v>
      </c>
      <c r="JM283" s="61">
        <f>'ETF MTD'!$DO$28/'ETF MTD'!$DO$3-1</f>
        <v/>
      </c>
      <c r="JN283" s="61">
        <f>JL283*JM283</f>
        <v/>
      </c>
      <c r="JO283" s="61" t="n"/>
      <c r="JP283" t="inlineStr">
        <is>
          <t>SPTL</t>
        </is>
      </c>
      <c r="JQ283" s="57" t="n">
        <v>0</v>
      </c>
      <c r="JR283" s="61">
        <f>'ETF MTD'!$DO$28/'ETF MTD'!$DO$3-1</f>
        <v/>
      </c>
      <c r="JS283" s="61">
        <f>JQ283*JR283</f>
        <v/>
      </c>
      <c r="JT283" s="61" t="n"/>
      <c r="JU283" t="inlineStr">
        <is>
          <t>SPTL</t>
        </is>
      </c>
      <c r="JV283" s="57" t="n">
        <v>0</v>
      </c>
      <c r="JW283" s="61">
        <f>'ETF MTD'!$DO$28/'ETF MTD'!$DO$3-1</f>
        <v/>
      </c>
      <c r="JX283" s="61">
        <f>JV283*JW283</f>
        <v/>
      </c>
      <c r="JY283" s="61" t="n"/>
      <c r="JZ283" t="inlineStr">
        <is>
          <t>SPTL</t>
        </is>
      </c>
      <c r="KA283" s="57" t="n">
        <v>0</v>
      </c>
      <c r="KB283" s="61">
        <f>'ETF MTD'!$DO$28/'ETF MTD'!$DO$3-1</f>
        <v/>
      </c>
      <c r="KC283" s="61">
        <f>KA283*KB283</f>
        <v/>
      </c>
      <c r="KD283" s="61" t="n"/>
      <c r="KE283" t="inlineStr">
        <is>
          <t>SPTL</t>
        </is>
      </c>
      <c r="KF283" s="57" t="n">
        <v>0</v>
      </c>
      <c r="KG283" s="61">
        <f>'ETF MTD'!$DO$28/'ETF MTD'!$DO$3-1</f>
        <v/>
      </c>
      <c r="KH283" s="61">
        <f>KF283*KG283</f>
        <v/>
      </c>
      <c r="KI283" s="61" t="n"/>
      <c r="KJ283" t="inlineStr">
        <is>
          <t>SPTL</t>
        </is>
      </c>
      <c r="KK283" s="57" t="n">
        <v>0</v>
      </c>
      <c r="KL283" s="61">
        <f>'ETF MTD'!$DO$28/'ETF MTD'!$DO$3-1</f>
        <v/>
      </c>
      <c r="KM283" s="61">
        <f>KK283*KL283</f>
        <v/>
      </c>
      <c r="KN283" s="61" t="n"/>
      <c r="KO283" t="inlineStr">
        <is>
          <t>SPTL</t>
        </is>
      </c>
      <c r="KP283" s="57" t="n">
        <v>0</v>
      </c>
      <c r="KQ283" s="61">
        <f>'ETF MTD'!$DO$28/'ETF MTD'!$DO$3-1</f>
        <v/>
      </c>
      <c r="KR283" s="61">
        <f>KP283*KQ283</f>
        <v/>
      </c>
      <c r="KS283" s="61" t="n"/>
      <c r="KT283" t="inlineStr">
        <is>
          <t>SPTL</t>
        </is>
      </c>
      <c r="KU283" s="57" t="n">
        <v>0</v>
      </c>
      <c r="KV283" s="61">
        <f>'ETF MTD'!$DO$28/'ETF MTD'!$DO$3-1</f>
        <v/>
      </c>
      <c r="KW283" s="61">
        <f>KU283*KV283</f>
        <v/>
      </c>
      <c r="KX283" s="61" t="n"/>
      <c r="KY283" t="inlineStr">
        <is>
          <t>SPTL</t>
        </is>
      </c>
      <c r="KZ283" s="57" t="n">
        <v>0</v>
      </c>
      <c r="LA283" s="61">
        <f>'ETF MTD'!$DO$28/'ETF MTD'!$DO$3-1</f>
        <v/>
      </c>
      <c r="LB283" s="61">
        <f>KZ283*LA283</f>
        <v/>
      </c>
      <c r="LC283" s="61" t="n"/>
      <c r="LD283" t="inlineStr">
        <is>
          <t>SPTL</t>
        </is>
      </c>
      <c r="LE283" s="57" t="n">
        <v>0</v>
      </c>
      <c r="LF283" s="61">
        <f>'ETF MTD'!$DO$28/'ETF MTD'!$DO$3-1</f>
        <v/>
      </c>
      <c r="LG283" s="61">
        <f>LE283*LF283</f>
        <v/>
      </c>
      <c r="LH283" s="61" t="n"/>
      <c r="LI283" t="inlineStr">
        <is>
          <t>U.S. Govt LT</t>
        </is>
      </c>
      <c r="LJ283" s="57" t="n">
        <v>0</v>
      </c>
      <c r="LK283" s="61">
        <f>'ETF MTD'!$DO$28/'ETF MTD'!$DO$3-1</f>
        <v/>
      </c>
      <c r="LL283" s="61">
        <f>LJ283*LK283</f>
        <v/>
      </c>
      <c r="LM283" s="61" t="n"/>
      <c r="LN283" t="inlineStr">
        <is>
          <t>U.S. Govt LT</t>
        </is>
      </c>
      <c r="LO283" s="57" t="n">
        <v>0</v>
      </c>
      <c r="LP283" s="61">
        <f>'ETF MTD'!$DO$28/'ETF MTD'!$DO$3-1</f>
        <v/>
      </c>
      <c r="LQ283" s="61">
        <f>LO283*LP283</f>
        <v/>
      </c>
      <c r="LR283" s="61" t="n"/>
      <c r="LS283" t="inlineStr">
        <is>
          <t>U.S. Govt LT</t>
        </is>
      </c>
      <c r="LT283" s="57" t="n">
        <v>0</v>
      </c>
      <c r="LU283" s="61">
        <f>'ETF MTD'!$DO$28/'ETF MTD'!$DO$3-1</f>
        <v/>
      </c>
      <c r="LV283" s="61">
        <f>LT283*LU283</f>
        <v/>
      </c>
      <c r="LW283" s="61" t="n"/>
      <c r="LX283" t="inlineStr">
        <is>
          <t>U.S. Govt LT</t>
        </is>
      </c>
      <c r="LY283" s="57" t="n">
        <v>0</v>
      </c>
      <c r="LZ283" s="61">
        <f>'ETF MTD'!$DO$28/'ETF MTD'!$DO$3-1</f>
        <v/>
      </c>
      <c r="MA283" s="61">
        <f>LY283*LZ283</f>
        <v/>
      </c>
      <c r="MB283" s="61" t="n"/>
      <c r="MC283" t="inlineStr">
        <is>
          <t>U.S. Govt LT</t>
        </is>
      </c>
      <c r="MD283" s="57" t="n">
        <v>0</v>
      </c>
      <c r="ME283" s="61">
        <f>'ETF MTD'!$DO$28/'ETF MTD'!$DO$3-1</f>
        <v/>
      </c>
      <c r="MF283" s="61">
        <f>MD283*ME283</f>
        <v/>
      </c>
      <c r="MG283" s="61" t="n"/>
      <c r="MH283" t="inlineStr">
        <is>
          <t>U.S. Govt LT</t>
        </is>
      </c>
      <c r="MI283" s="57" t="n">
        <v>0</v>
      </c>
      <c r="MJ283" s="61">
        <f>'ETF MTD'!$DO$28/'ETF MTD'!$DO$3-1</f>
        <v/>
      </c>
      <c r="MK283" s="61">
        <f>MI283*MJ283</f>
        <v/>
      </c>
      <c r="ML283" s="61" t="n"/>
      <c r="MM283" t="inlineStr">
        <is>
          <t>U.S. Govt LT</t>
        </is>
      </c>
      <c r="MN283" s="57" t="n">
        <v>0</v>
      </c>
      <c r="MO283" s="61">
        <f>'ETF MTD'!$DO$28/'ETF MTD'!$DO$3-1</f>
        <v/>
      </c>
      <c r="MP283" s="61">
        <f>MN283*MO283</f>
        <v/>
      </c>
      <c r="MR283" t="inlineStr">
        <is>
          <t>U.S. Govt LT</t>
        </is>
      </c>
      <c r="MS283" s="57" t="n">
        <v>0</v>
      </c>
      <c r="MT283" s="61">
        <f>'ETF MTD'!$DO$28/'ETF MTD'!$DO$3-1</f>
        <v/>
      </c>
      <c r="MU283" s="61">
        <f>MS283*MT283</f>
        <v/>
      </c>
      <c r="MV283" s="61" t="n"/>
      <c r="MW283" t="inlineStr">
        <is>
          <t>U.S. Govt LT</t>
        </is>
      </c>
      <c r="MX283" s="57" t="n">
        <v>0</v>
      </c>
      <c r="MY283" s="61">
        <f>'ETF MTD'!$DO$28/'ETF MTD'!$DO$3-1</f>
        <v/>
      </c>
      <c r="MZ283" s="61">
        <f>MX283*MY283</f>
        <v/>
      </c>
      <c r="NB283" t="inlineStr">
        <is>
          <t>U.S. Govt LT</t>
        </is>
      </c>
      <c r="NC283" s="41" t="n">
        <v>0</v>
      </c>
      <c r="ND283" s="61">
        <f>'ETF MTD'!$DO$28/'ETF MTD'!$DO$3-1</f>
        <v/>
      </c>
      <c r="NE283" s="61">
        <f>NC283*ND283</f>
        <v/>
      </c>
      <c r="NG283" t="inlineStr">
        <is>
          <t>U.S. Govt LT</t>
        </is>
      </c>
      <c r="NH283" s="41" t="n">
        <v>0</v>
      </c>
      <c r="NI283" s="61">
        <f>'ETF MTD'!$DO$28/'ETF MTD'!$DO$3-1</f>
        <v/>
      </c>
      <c r="NJ283" s="61">
        <f>NH283*NI283</f>
        <v/>
      </c>
      <c r="NL283" t="inlineStr">
        <is>
          <t>U.S. Govt LT</t>
        </is>
      </c>
      <c r="NM283" s="41" t="n">
        <v>0</v>
      </c>
      <c r="NN283" s="61">
        <f>'ETF MTD'!$DO$28/'ETF MTD'!$DO$3-1</f>
        <v/>
      </c>
      <c r="NO283" s="61">
        <f>NM283*NN283</f>
        <v/>
      </c>
      <c r="NQ283" t="inlineStr">
        <is>
          <t>U.S. Govt LT</t>
        </is>
      </c>
      <c r="NR283" s="41" t="n">
        <v>0</v>
      </c>
      <c r="NS283" s="61">
        <f>'ETF MTD'!$DO$28/'ETF MTD'!$DO$3-1</f>
        <v/>
      </c>
      <c r="NT283" s="61">
        <f>NR283*NS283</f>
        <v/>
      </c>
      <c r="NV283" t="inlineStr">
        <is>
          <t>U.S. Govt LT</t>
        </is>
      </c>
      <c r="NW283" s="41" t="n">
        <v>0</v>
      </c>
      <c r="NX283" s="61">
        <f>'ETF MTD'!$DO$28/'ETF MTD'!$DO$3-1</f>
        <v/>
      </c>
      <c r="NY283" s="61">
        <f>NW283*NX283</f>
        <v/>
      </c>
      <c r="OA283" t="inlineStr">
        <is>
          <t>U.S. Govt LT</t>
        </is>
      </c>
      <c r="OB283" s="41" t="n">
        <v>0</v>
      </c>
      <c r="OC283" s="61">
        <f>'ETF MTD'!$DO$28/'ETF MTD'!$DO$3-1</f>
        <v/>
      </c>
      <c r="OD283" s="61">
        <f>OB283*OC283</f>
        <v/>
      </c>
      <c r="OF283" t="inlineStr">
        <is>
          <t>U.S. Govt LT</t>
        </is>
      </c>
      <c r="OG283" s="41" t="n">
        <v>0</v>
      </c>
      <c r="OH283" s="61">
        <f>'ETF MTD'!$DO$28/'ETF MTD'!$DO$3-1</f>
        <v/>
      </c>
      <c r="OI283" s="61">
        <f>OG283*OH283</f>
        <v/>
      </c>
      <c r="OK283" t="inlineStr">
        <is>
          <t>U.S. Govt LT</t>
        </is>
      </c>
      <c r="OL283" s="41" t="n">
        <v>0</v>
      </c>
      <c r="OM283" s="61">
        <f>'ETF MTD'!$DO$28/'ETF MTD'!$DO$3-1</f>
        <v/>
      </c>
      <c r="ON283" s="61">
        <f>OL283*OM283</f>
        <v/>
      </c>
      <c r="OP283" t="inlineStr">
        <is>
          <t>U.S. Govt LT</t>
        </is>
      </c>
      <c r="OQ283" s="41" t="n">
        <v>0</v>
      </c>
      <c r="OR283" s="61">
        <f>'ETF MTD'!$DO$28/'ETF MTD'!$DO$3-1</f>
        <v/>
      </c>
      <c r="OS283" s="61">
        <f>OQ283*OR283</f>
        <v/>
      </c>
      <c r="OU283" t="inlineStr">
        <is>
          <t>U.S. Govt LT</t>
        </is>
      </c>
      <c r="OV283" s="41" t="n">
        <v>0</v>
      </c>
      <c r="OW283" s="61">
        <f>'ETF MTD'!$DO$28/'ETF MTD'!$DO$3-1</f>
        <v/>
      </c>
      <c r="OX283" s="61">
        <f>OV283*OW283</f>
        <v/>
      </c>
      <c r="OZ283" t="inlineStr">
        <is>
          <t>U.S. Govt LT</t>
        </is>
      </c>
      <c r="PA283" s="41" t="n">
        <v>0</v>
      </c>
      <c r="PB283" s="61">
        <f>'ETF MTD'!$DO$28/'ETF MTD'!$DO$3-1</f>
        <v/>
      </c>
      <c r="PC283" s="61">
        <f>PA283*PB283</f>
        <v/>
      </c>
      <c r="PE283" t="inlineStr">
        <is>
          <t>U.S. Govt LT</t>
        </is>
      </c>
      <c r="PF283" s="41" t="n">
        <v>0</v>
      </c>
      <c r="PG283" s="61">
        <f>'ETF MTD'!$DO$28/'ETF MTD'!$DO$3-1</f>
        <v/>
      </c>
      <c r="PH283" s="61">
        <f>PF283*PG283</f>
        <v/>
      </c>
      <c r="PJ283" t="inlineStr">
        <is>
          <t>U.S. Govt LT</t>
        </is>
      </c>
      <c r="PK283" s="41" t="n">
        <v>0</v>
      </c>
      <c r="PL283" s="61">
        <f>'ETF MTD'!$DO$28/'ETF MTD'!$DO$3-1</f>
        <v/>
      </c>
      <c r="PM283" s="61">
        <f>PK283*PL283</f>
        <v/>
      </c>
      <c r="PO283" t="inlineStr">
        <is>
          <t>U.S. Govt LT</t>
        </is>
      </c>
      <c r="PP283" s="41" t="n">
        <v>0</v>
      </c>
      <c r="PQ283" s="61">
        <f>'ETF MTD'!$DO$28/'ETF MTD'!$DO$3-1</f>
        <v/>
      </c>
      <c r="PR283" s="61">
        <f>PP283*PQ283</f>
        <v/>
      </c>
      <c r="PT283" t="inlineStr">
        <is>
          <t>U.S. Govt LT</t>
        </is>
      </c>
      <c r="PU283" s="41" t="n">
        <v>0</v>
      </c>
      <c r="PV283" s="61">
        <f>'ETF MTD'!$DO$28/'ETF MTD'!$DO$3-1</f>
        <v/>
      </c>
      <c r="PW283" s="61">
        <f>PU283*PV283</f>
        <v/>
      </c>
      <c r="PY283" t="inlineStr">
        <is>
          <t>U.S. Govt LT</t>
        </is>
      </c>
      <c r="PZ283" s="41" t="n">
        <v>0</v>
      </c>
      <c r="QA283" s="61">
        <f>'ETF MTD'!$DO$28/'ETF MTD'!$DO$3-1</f>
        <v/>
      </c>
      <c r="QB283" s="61">
        <f>PZ283*QA283</f>
        <v/>
      </c>
      <c r="QD283" t="inlineStr">
        <is>
          <t>U.S. Govt LT</t>
        </is>
      </c>
      <c r="QE283" s="41" t="n">
        <v>0</v>
      </c>
      <c r="QF283" s="61">
        <f>'ETF MTD'!$DO$28/'ETF MTD'!$DO$3-1</f>
        <v/>
      </c>
      <c r="QG283" s="61">
        <f>QE283*QF283</f>
        <v/>
      </c>
      <c r="QH283" s="61" t="n"/>
      <c r="QI283" t="inlineStr">
        <is>
          <t>U.S. Govt LT</t>
        </is>
      </c>
      <c r="QJ283" s="41" t="n">
        <v>0</v>
      </c>
      <c r="QK283" s="61">
        <f>'ETF MTD'!$DO$28/'ETF MTD'!$DO$3-1</f>
        <v/>
      </c>
      <c r="QL283" s="61">
        <f>QJ283*QK283</f>
        <v/>
      </c>
      <c r="QN283" t="inlineStr">
        <is>
          <t>U.S. Govt LT</t>
        </is>
      </c>
      <c r="QO283" s="41" t="n">
        <v>0</v>
      </c>
      <c r="QP283" s="61">
        <f>'ETF MTD'!$DO$28/'ETF MTD'!$DO$3-1</f>
        <v/>
      </c>
      <c r="QQ283" s="61">
        <f>QO283*QP283</f>
        <v/>
      </c>
      <c r="QS283" t="inlineStr">
        <is>
          <t>U.S. Govt LT</t>
        </is>
      </c>
      <c r="QT283" s="41" t="n">
        <v>0</v>
      </c>
      <c r="QU283" s="61">
        <f>'ETF MTD'!$DO$28/'ETF MTD'!$DO$3-1</f>
        <v/>
      </c>
      <c r="QV283" s="61">
        <f>QT283*QU283</f>
        <v/>
      </c>
      <c r="QX283" t="inlineStr">
        <is>
          <t>U.S. Govt LT</t>
        </is>
      </c>
      <c r="QY283" s="41" t="n">
        <v>0</v>
      </c>
      <c r="QZ283" s="61">
        <f>'ETF MTD'!$DO$28/'ETF MTD'!$DO$3-1</f>
        <v/>
      </c>
      <c r="RA283" s="61">
        <f>QY283*QZ283</f>
        <v/>
      </c>
      <c r="RC283" t="inlineStr">
        <is>
          <t>U.S. Govt LT</t>
        </is>
      </c>
      <c r="RD283" s="41" t="n">
        <v>0</v>
      </c>
      <c r="RE283" s="61">
        <f>'ETF MTD'!$DO$28/'ETF MTD'!$DO$3-1</f>
        <v/>
      </c>
      <c r="RF283" s="61">
        <f>RD283*RE283</f>
        <v/>
      </c>
      <c r="RH283" t="inlineStr">
        <is>
          <t>U.S. Equity (Hedged)</t>
        </is>
      </c>
      <c r="RI283" s="41" t="n">
        <v>0</v>
      </c>
      <c r="RJ283" s="61">
        <f>'ETF MTD'!$DO$28/'ETF MTD'!$DO$3-1</f>
        <v/>
      </c>
      <c r="RK283" s="61">
        <f>RI283*RJ283</f>
        <v/>
      </c>
      <c r="RM283" s="42" t="n">
        <v>0</v>
      </c>
      <c r="RN283" s="43">
        <f>0.2*RM283</f>
        <v/>
      </c>
      <c r="RO283" s="44">
        <f>RM283*0.4</f>
        <v/>
      </c>
      <c r="RP283" s="44">
        <f>RI283-SUM(RN283:RO283)</f>
        <v/>
      </c>
    </row>
    <row r="284">
      <c r="IQ284" t="inlineStr">
        <is>
          <t>GOVT</t>
        </is>
      </c>
      <c r="IR284" s="57" t="n">
        <v>0</v>
      </c>
      <c r="IS284" s="61">
        <f>'ETF MTD'!$OW$28/'ETF MTD'!$OW$3-1</f>
        <v/>
      </c>
      <c r="IT284" s="61">
        <f>IR284*IS284</f>
        <v/>
      </c>
      <c r="IU284" s="61" t="n"/>
      <c r="IV284" t="inlineStr">
        <is>
          <t>GOVT</t>
        </is>
      </c>
      <c r="IW284" s="57" t="n">
        <v>0</v>
      </c>
      <c r="IX284" s="61">
        <f>'ETF MTD'!$OW$28/'ETF MTD'!$OW$3-1</f>
        <v/>
      </c>
      <c r="IY284" s="61">
        <f>IW284*IX284</f>
        <v/>
      </c>
      <c r="IZ284" s="61" t="n"/>
      <c r="JA284" t="inlineStr">
        <is>
          <t>GOVT</t>
        </is>
      </c>
      <c r="JB284" s="57" t="n">
        <v>0</v>
      </c>
      <c r="JC284" s="61">
        <f>'ETF MTD'!$OW$28/'ETF MTD'!$OW$3-1</f>
        <v/>
      </c>
      <c r="JD284" s="61">
        <f>JB284*JC284</f>
        <v/>
      </c>
      <c r="JE284" s="61" t="n"/>
      <c r="JF284" t="inlineStr">
        <is>
          <t>GOVT</t>
        </is>
      </c>
      <c r="JG284" s="57" t="n">
        <v>0</v>
      </c>
      <c r="JH284" s="61">
        <f>'ETF MTD'!$OW$28/'ETF MTD'!$OW$3-1</f>
        <v/>
      </c>
      <c r="JI284" s="61">
        <f>JG284*JH284</f>
        <v/>
      </c>
      <c r="JJ284" s="61" t="n"/>
      <c r="JK284" t="inlineStr">
        <is>
          <t>GOVT</t>
        </is>
      </c>
      <c r="JL284" s="57" t="n">
        <v>0</v>
      </c>
      <c r="JM284" s="61">
        <f>'ETF MTD'!$OW$28/'ETF MTD'!$OW$3-1</f>
        <v/>
      </c>
      <c r="JN284" s="61">
        <f>JL284*JM284</f>
        <v/>
      </c>
      <c r="JO284" s="61" t="n"/>
      <c r="JP284" t="inlineStr">
        <is>
          <t>GOVT</t>
        </is>
      </c>
      <c r="JQ284" s="57" t="n">
        <v>0</v>
      </c>
      <c r="JR284" s="61">
        <f>'ETF MTD'!$OW$28/'ETF MTD'!$OW$3-1</f>
        <v/>
      </c>
      <c r="JS284" s="61">
        <f>JQ284*JR284</f>
        <v/>
      </c>
      <c r="JT284" s="61" t="n"/>
      <c r="JU284" t="inlineStr">
        <is>
          <t>GOVT</t>
        </is>
      </c>
      <c r="JV284" s="57" t="n">
        <v>0</v>
      </c>
      <c r="JW284" s="61">
        <f>'ETF MTD'!$OW$28/'ETF MTD'!$OW$3-1</f>
        <v/>
      </c>
      <c r="JX284" s="61">
        <f>JV284*JW284</f>
        <v/>
      </c>
      <c r="JY284" s="61" t="n"/>
      <c r="JZ284" t="inlineStr">
        <is>
          <t>GOVT</t>
        </is>
      </c>
      <c r="KA284" s="57" t="n">
        <v>0</v>
      </c>
      <c r="KB284" s="61">
        <f>'ETF MTD'!$OW$28/'ETF MTD'!$OW$3-1</f>
        <v/>
      </c>
      <c r="KC284" s="61">
        <f>KA284*KB284</f>
        <v/>
      </c>
      <c r="KD284" s="61" t="n"/>
      <c r="KE284" t="inlineStr">
        <is>
          <t>GOVT</t>
        </is>
      </c>
      <c r="KF284" s="57" t="n">
        <v>0</v>
      </c>
      <c r="KG284" s="61">
        <f>'ETF MTD'!$OW$28/'ETF MTD'!$OW$3-1</f>
        <v/>
      </c>
      <c r="KH284" s="61">
        <f>KF284*KG284</f>
        <v/>
      </c>
      <c r="KI284" s="61" t="n"/>
      <c r="KJ284" t="inlineStr">
        <is>
          <t>GOVT</t>
        </is>
      </c>
      <c r="KK284" s="57" t="n">
        <v>0</v>
      </c>
      <c r="KL284" s="61">
        <f>'ETF MTD'!$OW$28/'ETF MTD'!$OW$3-1</f>
        <v/>
      </c>
      <c r="KM284" s="61">
        <f>KK284*KL284</f>
        <v/>
      </c>
      <c r="KN284" s="61" t="n"/>
      <c r="KO284" t="inlineStr">
        <is>
          <t>GOVT</t>
        </is>
      </c>
      <c r="KP284" s="57" t="n">
        <v>0</v>
      </c>
      <c r="KQ284" s="61">
        <f>'ETF MTD'!$OW$28/'ETF MTD'!$OW$3-1</f>
        <v/>
      </c>
      <c r="KR284" s="61">
        <f>KP284*KQ284</f>
        <v/>
      </c>
      <c r="KS284" s="61" t="n"/>
      <c r="KT284" t="inlineStr">
        <is>
          <t>GOVT</t>
        </is>
      </c>
      <c r="KU284" s="57" t="n">
        <v>0</v>
      </c>
      <c r="KV284" s="61">
        <f>'ETF MTD'!$OW$28/'ETF MTD'!$OW$3-1</f>
        <v/>
      </c>
      <c r="KW284" s="61">
        <f>KU284*KV284</f>
        <v/>
      </c>
      <c r="KX284" s="61" t="n"/>
      <c r="KY284" t="inlineStr">
        <is>
          <t>GOVT</t>
        </is>
      </c>
      <c r="KZ284" s="57" t="n">
        <v>0</v>
      </c>
      <c r="LA284" s="61">
        <f>'ETF MTD'!$OW$28/'ETF MTD'!$OW$3-1</f>
        <v/>
      </c>
      <c r="LB284" s="61">
        <f>KZ284*LA284</f>
        <v/>
      </c>
      <c r="LC284" s="61" t="n"/>
      <c r="LD284" t="inlineStr">
        <is>
          <t>GOVT</t>
        </is>
      </c>
      <c r="LE284" s="57" t="n">
        <v>0</v>
      </c>
      <c r="LF284" s="61">
        <f>'ETF MTD'!$OW$28/'ETF MTD'!$OW$3-1</f>
        <v/>
      </c>
      <c r="LG284" s="61">
        <f>LE284*LF284</f>
        <v/>
      </c>
      <c r="LH284" s="61" t="n"/>
      <c r="LI284" t="inlineStr">
        <is>
          <t>U.S. Govt IT</t>
        </is>
      </c>
      <c r="LJ284" s="57" t="n">
        <v>0</v>
      </c>
      <c r="LK284" s="61">
        <f>'ETF MTD'!$OW$28/'ETF MTD'!$OW$3-1</f>
        <v/>
      </c>
      <c r="LL284" s="61">
        <f>LJ284*LK284</f>
        <v/>
      </c>
      <c r="LM284" s="61" t="n"/>
      <c r="LN284" t="inlineStr">
        <is>
          <t>U.S. Govt IT</t>
        </is>
      </c>
      <c r="LO284" s="57" t="n">
        <v>0</v>
      </c>
      <c r="LP284" s="61">
        <f>'ETF MTD'!$OW$28/'ETF MTD'!$OW$3-1</f>
        <v/>
      </c>
      <c r="LQ284" s="61">
        <f>LO284*LP284</f>
        <v/>
      </c>
      <c r="LR284" s="61" t="n"/>
      <c r="LS284" t="inlineStr">
        <is>
          <t>U.S. Govt IT</t>
        </is>
      </c>
      <c r="LT284" s="57" t="n">
        <v>0</v>
      </c>
      <c r="LU284" s="61">
        <f>'ETF MTD'!$OW$28/'ETF MTD'!$OW$3-1</f>
        <v/>
      </c>
      <c r="LV284" s="61">
        <f>LT284*LU284</f>
        <v/>
      </c>
      <c r="LW284" s="61" t="n"/>
      <c r="LX284" t="inlineStr">
        <is>
          <t>U.S. Govt IT</t>
        </is>
      </c>
      <c r="LY284" s="57" t="n">
        <v>0</v>
      </c>
      <c r="LZ284" s="61">
        <f>'ETF MTD'!$OW$28/'ETF MTD'!$OW$3-1</f>
        <v/>
      </c>
      <c r="MA284" s="61">
        <f>LY284*LZ284</f>
        <v/>
      </c>
      <c r="MB284" s="61" t="n"/>
      <c r="MC284" t="inlineStr">
        <is>
          <t>U.S. Govt IT</t>
        </is>
      </c>
      <c r="MD284" s="57" t="n">
        <v>0</v>
      </c>
      <c r="ME284" s="61">
        <f>'ETF MTD'!$OW$28/'ETF MTD'!$OW$3-1</f>
        <v/>
      </c>
      <c r="MF284" s="61">
        <f>MD284*ME284</f>
        <v/>
      </c>
      <c r="MG284" s="61" t="n"/>
      <c r="MH284" t="inlineStr">
        <is>
          <t>U.S. Govt IT</t>
        </is>
      </c>
      <c r="MI284" s="57" t="n">
        <v>0</v>
      </c>
      <c r="MJ284" s="61">
        <f>'ETF MTD'!$OW$28/'ETF MTD'!$OW$3-1</f>
        <v/>
      </c>
      <c r="MK284" s="61">
        <f>MI284*MJ284</f>
        <v/>
      </c>
      <c r="ML284" s="61" t="n"/>
      <c r="MM284" t="inlineStr">
        <is>
          <t>U.S. Govt IT</t>
        </is>
      </c>
      <c r="MN284" s="57" t="n">
        <v>0</v>
      </c>
      <c r="MO284" s="61">
        <f>'ETF MTD'!$OW$28/'ETF MTD'!$OW$3-1</f>
        <v/>
      </c>
      <c r="MP284" s="61">
        <f>MN284*MO284</f>
        <v/>
      </c>
      <c r="MR284" t="inlineStr">
        <is>
          <t>U.S. Govt IT</t>
        </is>
      </c>
      <c r="MS284" s="57" t="n">
        <v>0</v>
      </c>
      <c r="MT284" s="61">
        <f>'ETF MTD'!$OW$28/'ETF MTD'!$OW$3-1</f>
        <v/>
      </c>
      <c r="MU284" s="61">
        <f>MS284*MT284</f>
        <v/>
      </c>
      <c r="MV284" s="61" t="n"/>
      <c r="MW284" t="inlineStr">
        <is>
          <t>U.S. Govt IT</t>
        </is>
      </c>
      <c r="MX284" s="57" t="n">
        <v>0</v>
      </c>
      <c r="MY284" s="61">
        <f>'ETF MTD'!$OW$28/'ETF MTD'!$OW$3-1</f>
        <v/>
      </c>
      <c r="MZ284" s="61">
        <f>MX284*MY284</f>
        <v/>
      </c>
      <c r="NB284" t="inlineStr">
        <is>
          <t>U.S. Govt IT</t>
        </is>
      </c>
      <c r="NC284" s="41" t="n">
        <v>0</v>
      </c>
      <c r="ND284" s="61">
        <f>'ETF MTD'!$OW$28/'ETF MTD'!$OW$3-1</f>
        <v/>
      </c>
      <c r="NE284" s="61">
        <f>NC284*ND284</f>
        <v/>
      </c>
      <c r="NG284" t="inlineStr">
        <is>
          <t>U.S. Govt IT</t>
        </is>
      </c>
      <c r="NH284" s="41" t="n">
        <v>0</v>
      </c>
      <c r="NI284" s="61">
        <f>'ETF MTD'!$OW$28/'ETF MTD'!$OW$3-1</f>
        <v/>
      </c>
      <c r="NJ284" s="61">
        <f>NH284*NI284</f>
        <v/>
      </c>
      <c r="NL284" t="inlineStr">
        <is>
          <t>U.S. Govt IT</t>
        </is>
      </c>
      <c r="NM284" s="41" t="n">
        <v>0</v>
      </c>
      <c r="NN284" s="61">
        <f>'ETF MTD'!$OW$28/'ETF MTD'!$OW$3-1</f>
        <v/>
      </c>
      <c r="NO284" s="61">
        <f>NM284*NN284</f>
        <v/>
      </c>
      <c r="NQ284" t="inlineStr">
        <is>
          <t>U.S. Govt IT</t>
        </is>
      </c>
      <c r="NR284" s="41" t="n">
        <v>0</v>
      </c>
      <c r="NS284" s="61">
        <f>'ETF MTD'!$OW$28/'ETF MTD'!$OW$3-1</f>
        <v/>
      </c>
      <c r="NT284" s="61">
        <f>NR284*NS284</f>
        <v/>
      </c>
      <c r="NV284" t="inlineStr">
        <is>
          <t>U.S. Govt IT</t>
        </is>
      </c>
      <c r="NW284" s="41" t="n">
        <v>0</v>
      </c>
      <c r="NX284" s="61">
        <f>'ETF MTD'!$OW$28/'ETF MTD'!$OW$3-1</f>
        <v/>
      </c>
      <c r="NY284" s="61">
        <f>NW284*NX284</f>
        <v/>
      </c>
      <c r="OA284" t="inlineStr">
        <is>
          <t>U.S. Govt IT</t>
        </is>
      </c>
      <c r="OB284" s="41" t="n">
        <v>0</v>
      </c>
      <c r="OC284" s="61">
        <f>'ETF MTD'!$OW$28/'ETF MTD'!$OW$3-1</f>
        <v/>
      </c>
      <c r="OD284" s="61">
        <f>OB284*OC284</f>
        <v/>
      </c>
      <c r="OF284" t="inlineStr">
        <is>
          <t>U.S. Govt IT</t>
        </is>
      </c>
      <c r="OG284" s="41" t="n">
        <v>0</v>
      </c>
      <c r="OH284" s="61">
        <f>'ETF MTD'!$OW$28/'ETF MTD'!$OW$3-1</f>
        <v/>
      </c>
      <c r="OI284" s="61">
        <f>OG284*OH284</f>
        <v/>
      </c>
      <c r="OK284" t="inlineStr">
        <is>
          <t>U.S. Govt IT</t>
        </is>
      </c>
      <c r="OL284" s="41" t="n">
        <v>0</v>
      </c>
      <c r="OM284" s="61">
        <f>'ETF MTD'!$OW$28/'ETF MTD'!$OW$3-1</f>
        <v/>
      </c>
      <c r="ON284" s="61">
        <f>OL284*OM284</f>
        <v/>
      </c>
      <c r="OP284" t="inlineStr">
        <is>
          <t>U.S. Govt IT</t>
        </is>
      </c>
      <c r="OQ284" s="41" t="n">
        <v>0</v>
      </c>
      <c r="OR284" s="61">
        <f>'ETF MTD'!$OW$28/'ETF MTD'!$OW$3-1</f>
        <v/>
      </c>
      <c r="OS284" s="61">
        <f>OQ284*OR284</f>
        <v/>
      </c>
      <c r="OU284" t="inlineStr">
        <is>
          <t>U.S. Govt IT</t>
        </is>
      </c>
      <c r="OV284" s="41" t="n">
        <v>0</v>
      </c>
      <c r="OW284" s="61">
        <f>'ETF MTD'!$OW$28/'ETF MTD'!$OW$3-1</f>
        <v/>
      </c>
      <c r="OX284" s="61">
        <f>OV284*OW284</f>
        <v/>
      </c>
      <c r="OZ284" t="inlineStr">
        <is>
          <t>U.S. Govt IT</t>
        </is>
      </c>
      <c r="PA284" s="41" t="n">
        <v>0</v>
      </c>
      <c r="PB284" s="61">
        <f>'ETF MTD'!$OW$28/'ETF MTD'!$OW$3-1</f>
        <v/>
      </c>
      <c r="PC284" s="61">
        <f>PA284*PB284</f>
        <v/>
      </c>
      <c r="PE284" t="inlineStr">
        <is>
          <t>U.S. Govt IT</t>
        </is>
      </c>
      <c r="PF284" s="41" t="n">
        <v>0</v>
      </c>
      <c r="PG284" s="61">
        <f>'ETF MTD'!$OW$28/'ETF MTD'!$OW$3-1</f>
        <v/>
      </c>
      <c r="PH284" s="61">
        <f>PF284*PG284</f>
        <v/>
      </c>
      <c r="PJ284" t="inlineStr">
        <is>
          <t>U.S. Govt IT</t>
        </is>
      </c>
      <c r="PK284" s="41" t="n">
        <v>0</v>
      </c>
      <c r="PL284" s="61">
        <f>'ETF MTD'!$OW$28/'ETF MTD'!$OW$3-1</f>
        <v/>
      </c>
      <c r="PM284" s="61">
        <f>PK284*PL284</f>
        <v/>
      </c>
      <c r="PO284" t="inlineStr">
        <is>
          <t>U.S. Govt IT</t>
        </is>
      </c>
      <c r="PP284" s="41" t="n">
        <v>0</v>
      </c>
      <c r="PQ284" s="61">
        <f>'ETF MTD'!$OW$28/'ETF MTD'!$OW$3-1</f>
        <v/>
      </c>
      <c r="PR284" s="61">
        <f>PP284*PQ284</f>
        <v/>
      </c>
      <c r="PT284" t="inlineStr">
        <is>
          <t>U.S. Govt IT</t>
        </is>
      </c>
      <c r="PU284" s="41" t="n">
        <v>0</v>
      </c>
      <c r="PV284" s="61">
        <f>'ETF MTD'!$OW$28/'ETF MTD'!$OW$3-1</f>
        <v/>
      </c>
      <c r="PW284" s="61">
        <f>PU284*PV284</f>
        <v/>
      </c>
      <c r="PY284" t="inlineStr">
        <is>
          <t>U.S. Govt IT</t>
        </is>
      </c>
      <c r="PZ284" s="41" t="n">
        <v>0</v>
      </c>
      <c r="QA284" s="61">
        <f>'ETF MTD'!$OW$28/'ETF MTD'!$OW$3-1</f>
        <v/>
      </c>
      <c r="QB284" s="61">
        <f>PZ284*QA284</f>
        <v/>
      </c>
      <c r="QD284" t="inlineStr">
        <is>
          <t>U.S. Govt IT</t>
        </is>
      </c>
      <c r="QE284" s="41" t="n">
        <v>0</v>
      </c>
      <c r="QF284" s="61">
        <f>'ETF MTD'!$OW$28/'ETF MTD'!$OW$3-1</f>
        <v/>
      </c>
      <c r="QG284" s="61">
        <f>QE284*QF284</f>
        <v/>
      </c>
      <c r="QH284" s="61" t="n"/>
      <c r="QI284" t="inlineStr">
        <is>
          <t>U.S. Govt IT</t>
        </is>
      </c>
      <c r="QJ284" s="41" t="n">
        <v>0</v>
      </c>
      <c r="QK284" s="61">
        <f>'ETF MTD'!$OW$28/'ETF MTD'!$OW$3-1</f>
        <v/>
      </c>
      <c r="QL284" s="61">
        <f>QJ284*QK284</f>
        <v/>
      </c>
      <c r="QN284" t="inlineStr">
        <is>
          <t>U.S. Govt IT</t>
        </is>
      </c>
      <c r="QO284" s="41" t="n">
        <v>0</v>
      </c>
      <c r="QP284" s="61">
        <f>'ETF MTD'!$OW$28/'ETF MTD'!$OW$3-1</f>
        <v/>
      </c>
      <c r="QQ284" s="61">
        <f>QO284*QP284</f>
        <v/>
      </c>
      <c r="QS284" t="inlineStr">
        <is>
          <t>U.S. Govt IT</t>
        </is>
      </c>
      <c r="QT284" s="41" t="n">
        <v>0</v>
      </c>
      <c r="QU284" s="61">
        <f>'ETF MTD'!$OW$28/'ETF MTD'!$OW$3-1</f>
        <v/>
      </c>
      <c r="QV284" s="61">
        <f>QT284*QU284</f>
        <v/>
      </c>
      <c r="QX284" t="inlineStr">
        <is>
          <t>U.S. Govt IT</t>
        </is>
      </c>
      <c r="QY284" s="41" t="n">
        <v>0</v>
      </c>
      <c r="QZ284" s="61">
        <f>'ETF MTD'!$OW$28/'ETF MTD'!$OW$3-1</f>
        <v/>
      </c>
      <c r="RA284" s="61">
        <f>QY284*QZ284</f>
        <v/>
      </c>
      <c r="RC284" t="inlineStr">
        <is>
          <t>U.S. Govt IT</t>
        </is>
      </c>
      <c r="RD284" s="41" t="n">
        <v>0</v>
      </c>
      <c r="RE284" s="61">
        <f>'ETF MTD'!$OW$28/'ETF MTD'!$OW$3-1</f>
        <v/>
      </c>
      <c r="RF284" s="61">
        <f>RD284*RE284</f>
        <v/>
      </c>
      <c r="RH284" t="inlineStr">
        <is>
          <t>U.S. Govt IT</t>
        </is>
      </c>
      <c r="RI284" s="41" t="n">
        <v>0</v>
      </c>
      <c r="RJ284" s="61">
        <f>'ETF MTD'!$OW$28/'ETF MTD'!$OW$3-1</f>
        <v/>
      </c>
      <c r="RK284" s="61">
        <f>RI284*RJ284</f>
        <v/>
      </c>
      <c r="RM284" s="42" t="n">
        <v>0</v>
      </c>
      <c r="RN284" s="43">
        <f>0.2*RM284</f>
        <v/>
      </c>
      <c r="RO284" s="44">
        <f>RM284*0.4</f>
        <v/>
      </c>
      <c r="RP284" s="44">
        <f>RI284-SUM(RN284:RO284)</f>
        <v/>
      </c>
    </row>
    <row r="285">
      <c r="IQ285" t="inlineStr">
        <is>
          <t>IAGG</t>
        </is>
      </c>
      <c r="IR285" s="57" t="n">
        <v>0</v>
      </c>
      <c r="IS285" s="61">
        <f>'ETF MTD'!$KG$28/'ETF MTD'!$KG$3-1</f>
        <v/>
      </c>
      <c r="IT285" s="61">
        <f>IR285*IS285</f>
        <v/>
      </c>
      <c r="IU285" s="61" t="n"/>
      <c r="IV285" t="inlineStr">
        <is>
          <t>IAGG</t>
        </is>
      </c>
      <c r="IW285" s="57" t="n">
        <v>0</v>
      </c>
      <c r="IX285" s="61">
        <f>'ETF MTD'!$KG$28/'ETF MTD'!$KG$3-1</f>
        <v/>
      </c>
      <c r="IY285" s="61">
        <f>IW285*IX285</f>
        <v/>
      </c>
      <c r="IZ285" s="61" t="n"/>
      <c r="JA285" t="inlineStr">
        <is>
          <t>IAGG</t>
        </is>
      </c>
      <c r="JB285" s="57" t="n">
        <v>0</v>
      </c>
      <c r="JC285" s="61">
        <f>'ETF MTD'!$KG$28/'ETF MTD'!$KG$3-1</f>
        <v/>
      </c>
      <c r="JD285" s="61">
        <f>JB285*JC285</f>
        <v/>
      </c>
      <c r="JE285" s="61" t="n"/>
      <c r="JF285" t="inlineStr">
        <is>
          <t>IAGG</t>
        </is>
      </c>
      <c r="JG285" s="57" t="n">
        <v>0</v>
      </c>
      <c r="JH285" s="61">
        <f>'ETF MTD'!$KG$28/'ETF MTD'!$KG$3-1</f>
        <v/>
      </c>
      <c r="JI285" s="61">
        <f>JG285*JH285</f>
        <v/>
      </c>
      <c r="JJ285" s="61" t="n"/>
      <c r="JK285" t="inlineStr">
        <is>
          <t>IAGG</t>
        </is>
      </c>
      <c r="JL285" s="57" t="n">
        <v>0</v>
      </c>
      <c r="JM285" s="61">
        <f>'ETF MTD'!$KG$28/'ETF MTD'!$KG$3-1</f>
        <v/>
      </c>
      <c r="JN285" s="61">
        <f>JL285*JM285</f>
        <v/>
      </c>
      <c r="JO285" s="61" t="n"/>
      <c r="JP285" t="inlineStr">
        <is>
          <t>IAGG</t>
        </is>
      </c>
      <c r="JQ285" s="57" t="n">
        <v>0</v>
      </c>
      <c r="JR285" s="61">
        <f>'ETF MTD'!$KG$28/'ETF MTD'!$KG$3-1</f>
        <v/>
      </c>
      <c r="JS285" s="61">
        <f>JQ285*JR285</f>
        <v/>
      </c>
      <c r="JT285" s="61" t="n"/>
      <c r="JU285" t="inlineStr">
        <is>
          <t>IAGG</t>
        </is>
      </c>
      <c r="JV285" s="57" t="n">
        <v>0</v>
      </c>
      <c r="JW285" s="61">
        <f>'ETF MTD'!$KG$28/'ETF MTD'!$KG$3-1</f>
        <v/>
      </c>
      <c r="JX285" s="61">
        <f>JV285*JW285</f>
        <v/>
      </c>
      <c r="JY285" s="61" t="n"/>
      <c r="JZ285" t="inlineStr">
        <is>
          <t>IAGG</t>
        </is>
      </c>
      <c r="KA285" s="57" t="n">
        <v>0</v>
      </c>
      <c r="KB285" s="61">
        <f>'ETF MTD'!$KG$28/'ETF MTD'!$KG$3-1</f>
        <v/>
      </c>
      <c r="KC285" s="61">
        <f>KA285*KB285</f>
        <v/>
      </c>
      <c r="KD285" s="61" t="n"/>
      <c r="KE285" t="inlineStr">
        <is>
          <t>IAGG</t>
        </is>
      </c>
      <c r="KF285" s="57" t="n">
        <v>0</v>
      </c>
      <c r="KG285" s="61">
        <f>'ETF MTD'!$KG$28/'ETF MTD'!$KG$3-1</f>
        <v/>
      </c>
      <c r="KH285" s="61">
        <f>KF285*KG285</f>
        <v/>
      </c>
      <c r="KI285" s="61" t="n"/>
      <c r="KJ285" t="inlineStr">
        <is>
          <t>IAGG</t>
        </is>
      </c>
      <c r="KK285" s="57" t="n">
        <v>0</v>
      </c>
      <c r="KL285" s="61">
        <f>'ETF MTD'!$KG$28/'ETF MTD'!$KG$3-1</f>
        <v/>
      </c>
      <c r="KM285" s="61">
        <f>KK285*KL285</f>
        <v/>
      </c>
      <c r="KN285" s="61" t="n"/>
      <c r="KO285" t="inlineStr">
        <is>
          <t>IAGG</t>
        </is>
      </c>
      <c r="KP285" s="57" t="n">
        <v>0</v>
      </c>
      <c r="KQ285" s="61">
        <f>'ETF MTD'!$KG$28/'ETF MTD'!$KG$3-1</f>
        <v/>
      </c>
      <c r="KR285" s="61">
        <f>KP285*KQ285</f>
        <v/>
      </c>
      <c r="KS285" s="61" t="n"/>
      <c r="KT285" t="inlineStr">
        <is>
          <t>IAGG</t>
        </is>
      </c>
      <c r="KU285" s="57" t="n">
        <v>0</v>
      </c>
      <c r="KV285" s="61">
        <f>'ETF MTD'!$KG$28/'ETF MTD'!$KG$3-1</f>
        <v/>
      </c>
      <c r="KW285" s="61">
        <f>KU285*KV285</f>
        <v/>
      </c>
      <c r="KX285" s="61" t="n"/>
      <c r="KY285" t="inlineStr">
        <is>
          <t>IAGG</t>
        </is>
      </c>
      <c r="KZ285" s="57" t="n">
        <v>0</v>
      </c>
      <c r="LA285" s="61">
        <f>'ETF MTD'!$KG$28/'ETF MTD'!$KG$3-1</f>
        <v/>
      </c>
      <c r="LB285" s="61">
        <f>KZ285*LA285</f>
        <v/>
      </c>
      <c r="LC285" s="61" t="n"/>
      <c r="LD285" t="inlineStr">
        <is>
          <t>IAGG</t>
        </is>
      </c>
      <c r="LE285" s="57" t="n">
        <v>0</v>
      </c>
      <c r="LF285" s="61">
        <f>'ETF MTD'!$KG$28/'ETF MTD'!$KG$3-1</f>
        <v/>
      </c>
      <c r="LG285" s="61">
        <f>LE285*LF285</f>
        <v/>
      </c>
      <c r="LH285" s="61" t="n"/>
      <c r="LI285" t="inlineStr">
        <is>
          <t>Foreign Bonds</t>
        </is>
      </c>
      <c r="LJ285" s="57" t="n">
        <v>0</v>
      </c>
      <c r="LK285" s="61">
        <f>'ETF MTD'!$KG$28/'ETF MTD'!$KG$3-1</f>
        <v/>
      </c>
      <c r="LL285" s="61">
        <f>LJ285*LK285</f>
        <v/>
      </c>
      <c r="LM285" s="61" t="n"/>
      <c r="LN285" t="inlineStr">
        <is>
          <t>Foreign Bonds</t>
        </is>
      </c>
      <c r="LO285" s="57" t="n">
        <v>0</v>
      </c>
      <c r="LP285" s="61">
        <f>'ETF MTD'!$KG$28/'ETF MTD'!$KG$3-1</f>
        <v/>
      </c>
      <c r="LQ285" s="61">
        <f>LO285*LP285</f>
        <v/>
      </c>
      <c r="LR285" s="61" t="n"/>
      <c r="LS285" t="inlineStr">
        <is>
          <t>Foreign Bonds</t>
        </is>
      </c>
      <c r="LT285" s="57" t="n">
        <v>0</v>
      </c>
      <c r="LU285" s="61">
        <f>'ETF MTD'!$KG$28/'ETF MTD'!$KG$3-1</f>
        <v/>
      </c>
      <c r="LV285" s="61">
        <f>LT285*LU285</f>
        <v/>
      </c>
      <c r="LW285" s="61" t="n"/>
      <c r="LX285" t="inlineStr">
        <is>
          <t>Foreign Bonds</t>
        </is>
      </c>
      <c r="LY285" s="57" t="n">
        <v>0</v>
      </c>
      <c r="LZ285" s="61">
        <f>'ETF MTD'!$KG$28/'ETF MTD'!$KG$3-1</f>
        <v/>
      </c>
      <c r="MA285" s="61">
        <f>LY285*LZ285</f>
        <v/>
      </c>
      <c r="MB285" s="61" t="n"/>
      <c r="MC285" t="inlineStr">
        <is>
          <t>Foreign Bonds</t>
        </is>
      </c>
      <c r="MD285" s="57" t="n">
        <v>0</v>
      </c>
      <c r="ME285" s="61">
        <f>'ETF MTD'!$KG$28/'ETF MTD'!$KG$3-1</f>
        <v/>
      </c>
      <c r="MF285" s="61">
        <f>MD285*ME285</f>
        <v/>
      </c>
      <c r="MG285" s="61" t="n"/>
      <c r="MH285" t="inlineStr">
        <is>
          <t>Foreign Bonds</t>
        </is>
      </c>
      <c r="MI285" s="57" t="n">
        <v>0</v>
      </c>
      <c r="MJ285" s="61">
        <f>'ETF MTD'!$KG$28/'ETF MTD'!$KG$3-1</f>
        <v/>
      </c>
      <c r="MK285" s="61">
        <f>MI285*MJ285</f>
        <v/>
      </c>
      <c r="ML285" s="61" t="n"/>
      <c r="MM285" t="inlineStr">
        <is>
          <t>Foreign Bonds</t>
        </is>
      </c>
      <c r="MN285" s="57" t="n">
        <v>0</v>
      </c>
      <c r="MO285" s="61">
        <f>'ETF MTD'!$KG$28/'ETF MTD'!$KG$3-1</f>
        <v/>
      </c>
      <c r="MP285" s="61">
        <f>MN285*MO285</f>
        <v/>
      </c>
      <c r="MR285" t="inlineStr">
        <is>
          <t>Foreign Bonds</t>
        </is>
      </c>
      <c r="MS285" s="57" t="n">
        <v>0</v>
      </c>
      <c r="MT285" s="61">
        <f>'ETF MTD'!$KG$28/'ETF MTD'!$KG$3-1</f>
        <v/>
      </c>
      <c r="MU285" s="61">
        <f>MS285*MT285</f>
        <v/>
      </c>
      <c r="MV285" s="61" t="n"/>
      <c r="MW285" t="inlineStr">
        <is>
          <t>Foreign Bonds</t>
        </is>
      </c>
      <c r="MX285" s="50">
        <f>MN285</f>
        <v/>
      </c>
      <c r="MY285" s="61">
        <f>'ETF MTD'!$KG$28/'ETF MTD'!$KG$3-1</f>
        <v/>
      </c>
      <c r="MZ285" s="61">
        <f>MX285*MY285</f>
        <v/>
      </c>
      <c r="NB285" t="inlineStr">
        <is>
          <t>Foreign Bonds</t>
        </is>
      </c>
      <c r="NC285" s="41">
        <f>MN285</f>
        <v/>
      </c>
      <c r="ND285" s="61">
        <f>'ETF MTD'!$KG$28/'ETF MTD'!$KG$3-1</f>
        <v/>
      </c>
      <c r="NE285" s="61">
        <f>NC285*ND285</f>
        <v/>
      </c>
      <c r="NG285" t="inlineStr">
        <is>
          <t>Foreign Bonds</t>
        </is>
      </c>
      <c r="NH285" s="41">
        <f>MN285</f>
        <v/>
      </c>
      <c r="NI285" s="61">
        <f>'ETF MTD'!$KG$28/'ETF MTD'!$KG$3-1</f>
        <v/>
      </c>
      <c r="NJ285" s="61">
        <f>NH285*NI285</f>
        <v/>
      </c>
      <c r="NL285" t="inlineStr">
        <is>
          <t>Foreign Bonds</t>
        </is>
      </c>
      <c r="NM285" s="41" t="n">
        <v>0</v>
      </c>
      <c r="NN285" s="61">
        <f>'ETF MTD'!$KG$28/'ETF MTD'!$KG$3-1</f>
        <v/>
      </c>
      <c r="NO285" s="61">
        <f>NM285*NN285</f>
        <v/>
      </c>
      <c r="NQ285" t="inlineStr">
        <is>
          <t>Foreign Bonds</t>
        </is>
      </c>
      <c r="NR285" s="41">
        <f>MN285</f>
        <v/>
      </c>
      <c r="NS285" s="61">
        <f>'ETF MTD'!$KG$28/'ETF MTD'!$KG$3-1</f>
        <v/>
      </c>
      <c r="NT285" s="61">
        <f>NR285*NS285</f>
        <v/>
      </c>
      <c r="NV285" t="inlineStr">
        <is>
          <t>Foreign Bonds</t>
        </is>
      </c>
      <c r="NW285" s="41">
        <f>MN285</f>
        <v/>
      </c>
      <c r="NX285" s="61">
        <f>'ETF MTD'!$KG$28/'ETF MTD'!$KG$3-1</f>
        <v/>
      </c>
      <c r="NY285" s="61">
        <f>NW285*NX285</f>
        <v/>
      </c>
      <c r="OA285" t="inlineStr">
        <is>
          <t>Foreign Bonds</t>
        </is>
      </c>
      <c r="OB285" s="41">
        <f>MN285</f>
        <v/>
      </c>
      <c r="OC285" s="61">
        <f>'ETF MTD'!$KG$28/'ETF MTD'!$KG$3-1</f>
        <v/>
      </c>
      <c r="OD285" s="61">
        <f>OB285*OC285</f>
        <v/>
      </c>
      <c r="OF285" t="inlineStr">
        <is>
          <t>Foreign Bonds</t>
        </is>
      </c>
      <c r="OG285" s="41">
        <f>MN285</f>
        <v/>
      </c>
      <c r="OH285" s="61">
        <f>'ETF MTD'!$KG$28/'ETF MTD'!$KG$3-1</f>
        <v/>
      </c>
      <c r="OI285" s="61">
        <f>OG285*OH285</f>
        <v/>
      </c>
      <c r="OK285" t="inlineStr">
        <is>
          <t>Foreign Bonds</t>
        </is>
      </c>
      <c r="OL285" s="41">
        <f>MN285</f>
        <v/>
      </c>
      <c r="OM285" s="61">
        <f>'ETF MTD'!$KG$28/'ETF MTD'!$KG$3-1</f>
        <v/>
      </c>
      <c r="ON285" s="61">
        <f>OL285*OM285</f>
        <v/>
      </c>
      <c r="OP285" t="inlineStr">
        <is>
          <t>Foreign Bonds</t>
        </is>
      </c>
      <c r="OQ285" s="41" t="n">
        <v>0</v>
      </c>
      <c r="OR285" s="61">
        <f>'ETF MTD'!$KG$28/'ETF MTD'!$KG$3-1</f>
        <v/>
      </c>
      <c r="OS285" s="61">
        <f>OQ285*OR285</f>
        <v/>
      </c>
      <c r="OU285" t="inlineStr">
        <is>
          <t>Foreign Bonds</t>
        </is>
      </c>
      <c r="OV285" s="41" t="n">
        <v>0</v>
      </c>
      <c r="OW285" s="61">
        <f>'ETF MTD'!$KG$28/'ETF MTD'!$KG$3-1</f>
        <v/>
      </c>
      <c r="OX285" s="61">
        <f>OV285*OW285</f>
        <v/>
      </c>
      <c r="OZ285" t="inlineStr">
        <is>
          <t>Foreign Bonds</t>
        </is>
      </c>
      <c r="PA285" s="41" t="n">
        <v>0</v>
      </c>
      <c r="PB285" s="61">
        <f>'ETF MTD'!$KG$28/'ETF MTD'!$KG$3-1</f>
        <v/>
      </c>
      <c r="PC285" s="61">
        <f>PA285*PB285</f>
        <v/>
      </c>
      <c r="PE285" t="inlineStr">
        <is>
          <t>Foreign Bonds</t>
        </is>
      </c>
      <c r="PF285" s="41" t="n">
        <v>0</v>
      </c>
      <c r="PG285" s="61">
        <f>'ETF MTD'!$KG$28/'ETF MTD'!$KG$3-1</f>
        <v/>
      </c>
      <c r="PH285" s="61">
        <f>PF285*PG285</f>
        <v/>
      </c>
      <c r="PJ285" t="inlineStr">
        <is>
          <t>Foreign Bonds</t>
        </is>
      </c>
      <c r="PK285" s="41" t="n">
        <v>0</v>
      </c>
      <c r="PL285" s="61">
        <f>'ETF MTD'!$KG$28/'ETF MTD'!$KG$3-1</f>
        <v/>
      </c>
      <c r="PM285" s="61">
        <f>PK285*PL285</f>
        <v/>
      </c>
      <c r="PO285" t="inlineStr">
        <is>
          <t>Foreign Bonds</t>
        </is>
      </c>
      <c r="PP285" s="41" t="n">
        <v>0</v>
      </c>
      <c r="PQ285" s="61">
        <f>'ETF MTD'!$KG$28/'ETF MTD'!$KG$3-1</f>
        <v/>
      </c>
      <c r="PR285" s="61">
        <f>PP285*PQ285</f>
        <v/>
      </c>
      <c r="PT285" t="inlineStr">
        <is>
          <t>Foreign Bonds</t>
        </is>
      </c>
      <c r="PU285" s="41" t="n">
        <v>0</v>
      </c>
      <c r="PV285" s="61">
        <f>'ETF MTD'!$KG$28/'ETF MTD'!$KG$3-1</f>
        <v/>
      </c>
      <c r="PW285" s="61">
        <f>PU285*PV285</f>
        <v/>
      </c>
      <c r="PY285" t="inlineStr">
        <is>
          <t>Foreign Bonds</t>
        </is>
      </c>
      <c r="PZ285" s="41" t="n">
        <v>0</v>
      </c>
      <c r="QA285" s="61">
        <f>'ETF MTD'!$KG$28/'ETF MTD'!$KG$3-1</f>
        <v/>
      </c>
      <c r="QB285" s="61">
        <f>PZ285*QA285</f>
        <v/>
      </c>
      <c r="QD285" t="inlineStr">
        <is>
          <t>Foreign Bonds</t>
        </is>
      </c>
      <c r="QE285" s="41" t="n">
        <v>0</v>
      </c>
      <c r="QF285" s="61">
        <f>'ETF MTD'!$KG$28/'ETF MTD'!$KG$3-1</f>
        <v/>
      </c>
      <c r="QG285" s="61">
        <f>QE285*QF285</f>
        <v/>
      </c>
      <c r="QH285" s="61" t="n"/>
      <c r="QI285" t="inlineStr">
        <is>
          <t>Foreign Bonds</t>
        </is>
      </c>
      <c r="QJ285" s="41" t="n">
        <v>0</v>
      </c>
      <c r="QK285" s="61">
        <f>'ETF MTD'!$KG$28/'ETF MTD'!$KG$3-1</f>
        <v/>
      </c>
      <c r="QL285" s="61">
        <f>QJ285*QK285</f>
        <v/>
      </c>
      <c r="QN285" t="inlineStr">
        <is>
          <t>Foreign Bonds</t>
        </is>
      </c>
      <c r="QO285" s="41" t="n">
        <v>0</v>
      </c>
      <c r="QP285" s="61">
        <f>'ETF MTD'!$KG$28/'ETF MTD'!$KG$3-1</f>
        <v/>
      </c>
      <c r="QQ285" s="61">
        <f>QO285*QP285</f>
        <v/>
      </c>
      <c r="QS285" t="inlineStr">
        <is>
          <t>Foreign Bonds</t>
        </is>
      </c>
      <c r="QT285" s="41" t="n">
        <v>0</v>
      </c>
      <c r="QU285" s="61">
        <f>'ETF MTD'!$KG$28/'ETF MTD'!$KG$3-1</f>
        <v/>
      </c>
      <c r="QV285" s="61">
        <f>QT285*QU285</f>
        <v/>
      </c>
      <c r="QX285" t="inlineStr">
        <is>
          <t>Foreign Bonds</t>
        </is>
      </c>
      <c r="QY285" s="41" t="n">
        <v>0</v>
      </c>
      <c r="QZ285" s="61">
        <f>'ETF MTD'!$KG$28/'ETF MTD'!$KG$3-1</f>
        <v/>
      </c>
      <c r="RA285" s="61">
        <f>QY285*QZ285</f>
        <v/>
      </c>
      <c r="RC285" t="inlineStr">
        <is>
          <t>Foreign Bonds</t>
        </is>
      </c>
      <c r="RD285" s="41" t="n">
        <v>0</v>
      </c>
      <c r="RE285" s="61">
        <f>'ETF MTD'!$KG$28/'ETF MTD'!$KG$3-1</f>
        <v/>
      </c>
      <c r="RF285" s="61">
        <f>RD285*RE285</f>
        <v/>
      </c>
      <c r="RH285" t="inlineStr">
        <is>
          <t>Foreign Bonds</t>
        </is>
      </c>
      <c r="RI285" s="41" t="n">
        <v>0</v>
      </c>
      <c r="RJ285" s="61">
        <f>'ETF MTD'!$KG$28/'ETF MTD'!$KG$3-1</f>
        <v/>
      </c>
      <c r="RK285" s="61">
        <f>RI285*RJ285</f>
        <v/>
      </c>
      <c r="RM285" s="42" t="n">
        <v>0</v>
      </c>
      <c r="RN285" s="43">
        <f>0.2*RM285</f>
        <v/>
      </c>
      <c r="RO285" s="44">
        <f>RM285*0.4</f>
        <v/>
      </c>
      <c r="RP285" s="44">
        <f>RI285-SUM(RN285:RO285)</f>
        <v/>
      </c>
    </row>
    <row r="286">
      <c r="IQ286" t="inlineStr">
        <is>
          <t>IPE</t>
        </is>
      </c>
      <c r="IR286" s="57" t="n">
        <v>0</v>
      </c>
      <c r="IS286" s="61">
        <f>'ETF MTD'!$DU$28/'ETF MTD'!$DU$3-1</f>
        <v/>
      </c>
      <c r="IT286" s="61">
        <f>IR286*IS286</f>
        <v/>
      </c>
      <c r="IU286" s="61" t="n"/>
      <c r="IV286" t="inlineStr">
        <is>
          <t>IPE</t>
        </is>
      </c>
      <c r="IW286" s="57" t="n">
        <v>0</v>
      </c>
      <c r="IX286" s="61">
        <f>'ETF MTD'!$DU$28/'ETF MTD'!$DU$3-1</f>
        <v/>
      </c>
      <c r="IY286" s="61">
        <f>IW286*IX286</f>
        <v/>
      </c>
      <c r="IZ286" s="61" t="n"/>
      <c r="JA286" t="inlineStr">
        <is>
          <t>IPE</t>
        </is>
      </c>
      <c r="JB286" s="57" t="n">
        <v>0</v>
      </c>
      <c r="JC286" s="61">
        <f>'ETF MTD'!$DU$28/'ETF MTD'!$DU$3-1</f>
        <v/>
      </c>
      <c r="JD286" s="61">
        <f>JB286*JC286</f>
        <v/>
      </c>
      <c r="JE286" s="61" t="n"/>
      <c r="JF286" t="inlineStr">
        <is>
          <t>IPE</t>
        </is>
      </c>
      <c r="JG286" s="57" t="n">
        <v>0</v>
      </c>
      <c r="JH286" s="61">
        <f>'ETF MTD'!$DU$28/'ETF MTD'!$DU$3-1</f>
        <v/>
      </c>
      <c r="JI286" s="61">
        <f>JG286*JH286</f>
        <v/>
      </c>
      <c r="JJ286" s="61" t="n"/>
      <c r="JK286" t="inlineStr">
        <is>
          <t>IPE</t>
        </is>
      </c>
      <c r="JL286" s="57" t="n">
        <v>0</v>
      </c>
      <c r="JM286" s="61">
        <f>'ETF MTD'!$DU$28/'ETF MTD'!$DU$3-1</f>
        <v/>
      </c>
      <c r="JN286" s="61">
        <f>JL286*JM286</f>
        <v/>
      </c>
      <c r="JO286" s="61" t="n"/>
      <c r="JP286" t="inlineStr">
        <is>
          <t>IPE</t>
        </is>
      </c>
      <c r="JQ286" s="57" t="n">
        <v>0</v>
      </c>
      <c r="JR286" s="61">
        <f>'ETF MTD'!$DU$28/'ETF MTD'!$DU$3-1</f>
        <v/>
      </c>
      <c r="JS286" s="61">
        <f>JQ286*JR286</f>
        <v/>
      </c>
      <c r="JT286" s="61" t="n"/>
      <c r="JU286" t="inlineStr">
        <is>
          <t>IPE</t>
        </is>
      </c>
      <c r="JV286" s="57" t="n">
        <v>0</v>
      </c>
      <c r="JW286" s="61">
        <f>'ETF MTD'!$DU$28/'ETF MTD'!$DU$3-1</f>
        <v/>
      </c>
      <c r="JX286" s="61">
        <f>JV286*JW286</f>
        <v/>
      </c>
      <c r="JY286" s="61" t="n"/>
      <c r="JZ286" t="inlineStr">
        <is>
          <t>IPE</t>
        </is>
      </c>
      <c r="KA286" s="57" t="n">
        <v>0</v>
      </c>
      <c r="KB286" s="61">
        <f>'ETF MTD'!$DU$28/'ETF MTD'!$DU$3-1</f>
        <v/>
      </c>
      <c r="KC286" s="61">
        <f>KA286*KB286</f>
        <v/>
      </c>
      <c r="KD286" s="61" t="n"/>
      <c r="KE286" t="inlineStr">
        <is>
          <t>IPE</t>
        </is>
      </c>
      <c r="KF286" s="57" t="n">
        <v>0</v>
      </c>
      <c r="KG286" s="61">
        <f>'ETF MTD'!$DU$28/'ETF MTD'!$DU$3-1</f>
        <v/>
      </c>
      <c r="KH286" s="61">
        <f>KF286*KG286</f>
        <v/>
      </c>
      <c r="KI286" s="61" t="n"/>
      <c r="KJ286" t="inlineStr">
        <is>
          <t>IPE</t>
        </is>
      </c>
      <c r="KK286" s="57" t="n">
        <v>0</v>
      </c>
      <c r="KL286" s="61">
        <f>'ETF MTD'!$DU$28/'ETF MTD'!$DU$3-1</f>
        <v/>
      </c>
      <c r="KM286" s="61">
        <f>KK286*KL286</f>
        <v/>
      </c>
      <c r="KN286" s="61" t="n"/>
      <c r="KO286" t="inlineStr">
        <is>
          <t>IPE</t>
        </is>
      </c>
      <c r="KP286" s="57" t="n">
        <v>0</v>
      </c>
      <c r="KQ286" s="61">
        <f>'ETF MTD'!$DU$28/'ETF MTD'!$DU$3-1</f>
        <v/>
      </c>
      <c r="KR286" s="61">
        <f>KP286*KQ286</f>
        <v/>
      </c>
      <c r="KS286" s="61" t="n"/>
      <c r="KT286" t="inlineStr">
        <is>
          <t>IPE</t>
        </is>
      </c>
      <c r="KU286" s="57" t="n">
        <v>0</v>
      </c>
      <c r="KV286" s="61">
        <f>'ETF MTD'!$DU$28/'ETF MTD'!$DU$3-1</f>
        <v/>
      </c>
      <c r="KW286" s="61">
        <f>KU286*KV286</f>
        <v/>
      </c>
      <c r="KX286" s="61" t="n"/>
      <c r="KY286" t="inlineStr">
        <is>
          <t>IPE</t>
        </is>
      </c>
      <c r="KZ286" s="57" t="n">
        <v>0</v>
      </c>
      <c r="LA286" s="61">
        <f>'ETF MTD'!$DU$28/'ETF MTD'!$DU$3-1</f>
        <v/>
      </c>
      <c r="LB286" s="61">
        <f>KZ286*LA286</f>
        <v/>
      </c>
      <c r="LC286" s="61" t="n"/>
      <c r="LD286" t="inlineStr">
        <is>
          <t>IPE</t>
        </is>
      </c>
      <c r="LE286" s="57" t="n">
        <v>0</v>
      </c>
      <c r="LF286" s="61">
        <f>'ETF MTD'!$DU$28/'ETF MTD'!$DU$3-1</f>
        <v/>
      </c>
      <c r="LG286" s="61">
        <f>LE286*LF286</f>
        <v/>
      </c>
      <c r="LH286" s="61" t="n"/>
      <c r="LI286" t="inlineStr">
        <is>
          <t>TIPs</t>
        </is>
      </c>
      <c r="LJ286" s="57" t="n">
        <v>0</v>
      </c>
      <c r="LK286" s="61">
        <f>'ETF MTD'!$DU$28/'ETF MTD'!$DU$3-1</f>
        <v/>
      </c>
      <c r="LL286" s="61">
        <f>LJ286*LK286</f>
        <v/>
      </c>
      <c r="LM286" s="61" t="n"/>
      <c r="LN286" t="inlineStr">
        <is>
          <t>TIPs</t>
        </is>
      </c>
      <c r="LO286" s="57" t="n">
        <v>0</v>
      </c>
      <c r="LP286" s="61">
        <f>'ETF MTD'!$DU$28/'ETF MTD'!$DU$3-1</f>
        <v/>
      </c>
      <c r="LQ286" s="61">
        <f>LO286*LP286</f>
        <v/>
      </c>
      <c r="LR286" s="61" t="n"/>
      <c r="LS286" t="inlineStr">
        <is>
          <t>TIPs</t>
        </is>
      </c>
      <c r="LT286" s="57" t="n">
        <v>0</v>
      </c>
      <c r="LU286" s="61">
        <f>'ETF MTD'!$DU$28/'ETF MTD'!$DU$3-1</f>
        <v/>
      </c>
      <c r="LV286" s="61">
        <f>LT286*LU286</f>
        <v/>
      </c>
      <c r="LW286" s="61" t="n"/>
      <c r="LX286" t="inlineStr">
        <is>
          <t>TIPs</t>
        </is>
      </c>
      <c r="LY286" s="57" t="n">
        <v>0</v>
      </c>
      <c r="LZ286" s="61">
        <f>'ETF MTD'!$DU$28/'ETF MTD'!$DU$3-1</f>
        <v/>
      </c>
      <c r="MA286" s="61">
        <f>LY286*LZ286</f>
        <v/>
      </c>
      <c r="MB286" s="61" t="n"/>
      <c r="MC286" t="inlineStr">
        <is>
          <t>TIPs</t>
        </is>
      </c>
      <c r="MD286" s="57" t="n">
        <v>0</v>
      </c>
      <c r="ME286" s="61">
        <f>'ETF MTD'!$DU$28/'ETF MTD'!$DU$3-1</f>
        <v/>
      </c>
      <c r="MF286" s="61">
        <f>MD286*ME286</f>
        <v/>
      </c>
      <c r="MG286" s="61" t="n"/>
      <c r="MH286" t="inlineStr">
        <is>
          <t>TIPs</t>
        </is>
      </c>
      <c r="MI286" s="57" t="n">
        <v>0</v>
      </c>
      <c r="MJ286" s="61">
        <f>'ETF MTD'!$DU$28/'ETF MTD'!$DU$3-1</f>
        <v/>
      </c>
      <c r="MK286" s="61">
        <f>MI286*MJ286</f>
        <v/>
      </c>
      <c r="ML286" s="61" t="n"/>
      <c r="MM286" t="inlineStr">
        <is>
          <t>TIPs</t>
        </is>
      </c>
      <c r="MN286" s="57" t="n">
        <v>0</v>
      </c>
      <c r="MO286" s="61">
        <f>'ETF MTD'!$DU$28/'ETF MTD'!$DU$3-1</f>
        <v/>
      </c>
      <c r="MP286" s="61">
        <f>MN286*MO286</f>
        <v/>
      </c>
      <c r="MR286" t="inlineStr">
        <is>
          <t>TIPs</t>
        </is>
      </c>
      <c r="MS286" s="57" t="n">
        <v>0</v>
      </c>
      <c r="MT286" s="61">
        <f>'ETF MTD'!$DU$28/'ETF MTD'!$DU$3-1</f>
        <v/>
      </c>
      <c r="MU286" s="61">
        <f>MS286*MT286</f>
        <v/>
      </c>
      <c r="MV286" s="61" t="n"/>
      <c r="MW286" t="inlineStr">
        <is>
          <t>TIPs</t>
        </is>
      </c>
      <c r="MX286" s="57" t="n">
        <v>0</v>
      </c>
      <c r="MY286" s="61">
        <f>'ETF MTD'!$DU$28/'ETF MTD'!$DU$3-1</f>
        <v/>
      </c>
      <c r="MZ286" s="61">
        <f>MX286*MY286</f>
        <v/>
      </c>
      <c r="NB286" t="inlineStr">
        <is>
          <t>TIPs</t>
        </is>
      </c>
      <c r="NC286" s="41" t="n">
        <v>0</v>
      </c>
      <c r="ND286" s="61">
        <f>'ETF MTD'!$DU$28/'ETF MTD'!$DU$3-1</f>
        <v/>
      </c>
      <c r="NE286" s="61">
        <f>NC286*ND286</f>
        <v/>
      </c>
      <c r="NG286" t="inlineStr">
        <is>
          <t>TIPs</t>
        </is>
      </c>
      <c r="NH286" s="41" t="n">
        <v>0</v>
      </c>
      <c r="NI286" s="61">
        <f>'ETF MTD'!$DU$28/'ETF MTD'!$DU$3-1</f>
        <v/>
      </c>
      <c r="NJ286" s="61">
        <f>NH286*NI286</f>
        <v/>
      </c>
      <c r="NL286" t="inlineStr">
        <is>
          <t>TIPs</t>
        </is>
      </c>
      <c r="NM286" s="41" t="n">
        <v>0</v>
      </c>
      <c r="NN286" s="61">
        <f>'ETF MTD'!$DU$28/'ETF MTD'!$DU$3-1</f>
        <v/>
      </c>
      <c r="NO286" s="61">
        <f>NM286*NN286</f>
        <v/>
      </c>
      <c r="NQ286" t="inlineStr">
        <is>
          <t>TIPs</t>
        </is>
      </c>
      <c r="NR286" s="41" t="n">
        <v>0</v>
      </c>
      <c r="NS286" s="61">
        <f>'ETF MTD'!$DU$28/'ETF MTD'!$DU$3-1</f>
        <v/>
      </c>
      <c r="NT286" s="61">
        <f>NR286*NS286</f>
        <v/>
      </c>
      <c r="NV286" t="inlineStr">
        <is>
          <t>TIPs</t>
        </is>
      </c>
      <c r="NW286" s="41" t="n">
        <v>0</v>
      </c>
      <c r="NX286" s="61">
        <f>'ETF MTD'!$DU$28/'ETF MTD'!$DU$3-1</f>
        <v/>
      </c>
      <c r="NY286" s="61">
        <f>NW286*NX286</f>
        <v/>
      </c>
      <c r="OA286" t="inlineStr">
        <is>
          <t>TIPs</t>
        </is>
      </c>
      <c r="OB286" s="41" t="n">
        <v>0</v>
      </c>
      <c r="OC286" s="61">
        <f>'ETF MTD'!$DU$28/'ETF MTD'!$DU$3-1</f>
        <v/>
      </c>
      <c r="OD286" s="61">
        <f>OB286*OC286</f>
        <v/>
      </c>
      <c r="OF286" t="inlineStr">
        <is>
          <t>TIPs</t>
        </is>
      </c>
      <c r="OG286" s="41" t="n">
        <v>0</v>
      </c>
      <c r="OH286" s="61">
        <f>'ETF MTD'!$DU$28/'ETF MTD'!$DU$3-1</f>
        <v/>
      </c>
      <c r="OI286" s="61">
        <f>OG286*OH286</f>
        <v/>
      </c>
      <c r="OK286" t="inlineStr">
        <is>
          <t>TIPs</t>
        </is>
      </c>
      <c r="OL286" s="41" t="n">
        <v>0</v>
      </c>
      <c r="OM286" s="61">
        <f>'ETF MTD'!$DU$28/'ETF MTD'!$DU$3-1</f>
        <v/>
      </c>
      <c r="ON286" s="61">
        <f>OL286*OM286</f>
        <v/>
      </c>
      <c r="OP286" t="inlineStr">
        <is>
          <t>TIPs</t>
        </is>
      </c>
      <c r="OQ286" s="41" t="n">
        <v>0</v>
      </c>
      <c r="OR286" s="61">
        <f>'ETF MTD'!$DU$28/'ETF MTD'!$DU$3-1</f>
        <v/>
      </c>
      <c r="OS286" s="61">
        <f>OQ286*OR286</f>
        <v/>
      </c>
      <c r="OU286" t="inlineStr">
        <is>
          <t>TIPs</t>
        </is>
      </c>
      <c r="OV286" s="41" t="n">
        <v>0</v>
      </c>
      <c r="OW286" s="61">
        <f>'ETF MTD'!$DU$28/'ETF MTD'!$DU$3-1</f>
        <v/>
      </c>
      <c r="OX286" s="61">
        <f>OV286*OW286</f>
        <v/>
      </c>
      <c r="OZ286" t="inlineStr">
        <is>
          <t>TIPs</t>
        </is>
      </c>
      <c r="PA286" s="41" t="n">
        <v>0</v>
      </c>
      <c r="PB286" s="61">
        <f>'ETF MTD'!$DU$28/'ETF MTD'!$DU$3-1</f>
        <v/>
      </c>
      <c r="PC286" s="61">
        <f>PA286*PB286</f>
        <v/>
      </c>
      <c r="PE286" t="inlineStr">
        <is>
          <t>TIPs</t>
        </is>
      </c>
      <c r="PF286" s="41" t="n">
        <v>0</v>
      </c>
      <c r="PG286" s="61">
        <f>'ETF MTD'!$DU$28/'ETF MTD'!$DU$3-1</f>
        <v/>
      </c>
      <c r="PH286" s="61">
        <f>PF286*PG286</f>
        <v/>
      </c>
      <c r="PJ286" t="inlineStr">
        <is>
          <t>TIPs</t>
        </is>
      </c>
      <c r="PK286" s="41" t="n">
        <v>0</v>
      </c>
      <c r="PL286" s="61">
        <f>'ETF MTD'!$DU$28/'ETF MTD'!$DU$3-1</f>
        <v/>
      </c>
      <c r="PM286" s="61">
        <f>PK286*PL286</f>
        <v/>
      </c>
      <c r="PO286" t="inlineStr">
        <is>
          <t>TIPs</t>
        </is>
      </c>
      <c r="PP286" s="41" t="n">
        <v>0</v>
      </c>
      <c r="PQ286" s="61">
        <f>'ETF MTD'!$DU$28/'ETF MTD'!$DU$3-1</f>
        <v/>
      </c>
      <c r="PR286" s="61">
        <f>PP286*PQ286</f>
        <v/>
      </c>
      <c r="PT286" t="inlineStr">
        <is>
          <t>TIPs</t>
        </is>
      </c>
      <c r="PU286" s="41" t="n">
        <v>0</v>
      </c>
      <c r="PV286" s="61">
        <f>'ETF MTD'!$DU$28/'ETF MTD'!$DU$3-1</f>
        <v/>
      </c>
      <c r="PW286" s="61">
        <f>PU286*PV286</f>
        <v/>
      </c>
      <c r="PY286" t="inlineStr">
        <is>
          <t>TIPs</t>
        </is>
      </c>
      <c r="PZ286" s="41" t="n">
        <v>0</v>
      </c>
      <c r="QA286" s="61">
        <f>'ETF MTD'!$DU$28/'ETF MTD'!$DU$3-1</f>
        <v/>
      </c>
      <c r="QB286" s="61">
        <f>PZ286*QA286</f>
        <v/>
      </c>
      <c r="QD286" t="inlineStr">
        <is>
          <t>TIPs</t>
        </is>
      </c>
      <c r="QE286" s="41" t="n">
        <v>0</v>
      </c>
      <c r="QF286" s="61">
        <f>'ETF MTD'!$DU$28/'ETF MTD'!$DU$3-1</f>
        <v/>
      </c>
      <c r="QG286" s="61">
        <f>QE286*QF286</f>
        <v/>
      </c>
      <c r="QH286" s="61" t="n"/>
      <c r="QI286" t="inlineStr">
        <is>
          <t>TIPs</t>
        </is>
      </c>
      <c r="QJ286" s="41" t="n">
        <v>0</v>
      </c>
      <c r="QK286" s="61">
        <f>'ETF MTD'!$DU$28/'ETF MTD'!$DU$3-1</f>
        <v/>
      </c>
      <c r="QL286" s="61">
        <f>QJ286*QK286</f>
        <v/>
      </c>
      <c r="QN286" t="inlineStr">
        <is>
          <t>TIPs</t>
        </is>
      </c>
      <c r="QO286" s="41" t="n">
        <v>0</v>
      </c>
      <c r="QP286" s="61">
        <f>'ETF MTD'!$DU$28/'ETF MTD'!$DU$3-1</f>
        <v/>
      </c>
      <c r="QQ286" s="61">
        <f>QO286*QP286</f>
        <v/>
      </c>
      <c r="QS286" t="inlineStr">
        <is>
          <t>TIPs</t>
        </is>
      </c>
      <c r="QT286" s="41" t="n">
        <v>0</v>
      </c>
      <c r="QU286" s="61">
        <f>'ETF MTD'!$DU$28/'ETF MTD'!$DU$3-1</f>
        <v/>
      </c>
      <c r="QV286" s="61">
        <f>QT286*QU286</f>
        <v/>
      </c>
      <c r="QX286" t="inlineStr">
        <is>
          <t>TIPs</t>
        </is>
      </c>
      <c r="QY286" s="41" t="n">
        <v>0</v>
      </c>
      <c r="QZ286" s="61">
        <f>'ETF MTD'!$DU$28/'ETF MTD'!$DU$3-1</f>
        <v/>
      </c>
      <c r="RA286" s="61">
        <f>QY286*QZ286</f>
        <v/>
      </c>
      <c r="RC286" t="inlineStr">
        <is>
          <t>TIPs</t>
        </is>
      </c>
      <c r="RD286" s="41" t="n">
        <v>0</v>
      </c>
      <c r="RE286" s="61">
        <f>'ETF MTD'!$DU$28/'ETF MTD'!$DU$3-1</f>
        <v/>
      </c>
      <c r="RF286" s="61">
        <f>RD286*RE286</f>
        <v/>
      </c>
      <c r="RH286" t="inlineStr">
        <is>
          <t>TIPs</t>
        </is>
      </c>
      <c r="RI286" s="41" t="n">
        <v>0</v>
      </c>
      <c r="RJ286" s="61">
        <f>'ETF MTD'!$DU$28/'ETF MTD'!$DU$3-1</f>
        <v/>
      </c>
      <c r="RK286" s="61">
        <f>RI286*RJ286</f>
        <v/>
      </c>
      <c r="RM286" s="42" t="n">
        <v>0</v>
      </c>
      <c r="RN286" s="43">
        <f>0.2*RM286</f>
        <v/>
      </c>
      <c r="RO286" s="44">
        <f>RM286*0.4</f>
        <v/>
      </c>
      <c r="RP286" s="44">
        <f>RI286-SUM(RN286:RO286)</f>
        <v/>
      </c>
    </row>
    <row r="287">
      <c r="IQ287" s="33" t="inlineStr">
        <is>
          <t>IAU</t>
        </is>
      </c>
      <c r="IR287" s="57" t="n">
        <v>0</v>
      </c>
      <c r="IS287" s="61">
        <f>'ETF MTD'!$IK$28/'ETF MTD'!$IK$3-1</f>
        <v/>
      </c>
      <c r="IT287" s="61">
        <f>IR287*IS287</f>
        <v/>
      </c>
      <c r="IU287" s="61" t="n"/>
      <c r="IV287" s="33" t="inlineStr">
        <is>
          <t>IAU</t>
        </is>
      </c>
      <c r="IW287" s="57" t="n">
        <v>0</v>
      </c>
      <c r="IX287" s="61">
        <f>'ETF MTD'!$IK$28/'ETF MTD'!$IK$3-1</f>
        <v/>
      </c>
      <c r="IY287" s="61">
        <f>IW287*IX287</f>
        <v/>
      </c>
      <c r="IZ287" s="61" t="n"/>
      <c r="JA287" s="33" t="inlineStr">
        <is>
          <t>IAU</t>
        </is>
      </c>
      <c r="JB287" s="57" t="n">
        <v>0</v>
      </c>
      <c r="JC287" s="61">
        <f>'ETF MTD'!$IK$28/'ETF MTD'!$IK$3-1</f>
        <v/>
      </c>
      <c r="JD287" s="61">
        <f>JB287*JC287</f>
        <v/>
      </c>
      <c r="JE287" s="61" t="n"/>
      <c r="JF287" s="33" t="inlineStr">
        <is>
          <t>IAU</t>
        </is>
      </c>
      <c r="JG287" s="57" t="n">
        <v>0</v>
      </c>
      <c r="JH287" s="61">
        <f>'ETF MTD'!$IK$28/'ETF MTD'!$IK$3-1</f>
        <v/>
      </c>
      <c r="JI287" s="61">
        <f>JG287*JH287</f>
        <v/>
      </c>
      <c r="JJ287" s="61" t="n"/>
      <c r="JK287" s="33" t="inlineStr">
        <is>
          <t>IAU</t>
        </is>
      </c>
      <c r="JL287" s="57" t="n">
        <v>0</v>
      </c>
      <c r="JM287" s="61">
        <f>'ETF MTD'!$IK$28/'ETF MTD'!$IK$3-1</f>
        <v/>
      </c>
      <c r="JN287" s="61">
        <f>JL287*JM287</f>
        <v/>
      </c>
      <c r="JO287" s="61" t="n"/>
      <c r="JP287" s="33" t="inlineStr">
        <is>
          <t>IAU</t>
        </is>
      </c>
      <c r="JQ287" s="57" t="n">
        <v>0</v>
      </c>
      <c r="JR287" s="61">
        <f>'ETF MTD'!$IK$28/'ETF MTD'!$IK$3-1</f>
        <v/>
      </c>
      <c r="JS287" s="61">
        <f>JQ287*JR287</f>
        <v/>
      </c>
      <c r="JT287" s="61" t="n"/>
      <c r="JU287" s="33" t="inlineStr">
        <is>
          <t>IAU</t>
        </is>
      </c>
      <c r="JV287" s="57" t="n">
        <v>0</v>
      </c>
      <c r="JW287" s="61">
        <f>'ETF MTD'!$IK$28/'ETF MTD'!$IK$3-1</f>
        <v/>
      </c>
      <c r="JX287" s="61">
        <f>JV287*JW287</f>
        <v/>
      </c>
      <c r="JY287" s="61" t="n"/>
      <c r="JZ287" s="33" t="inlineStr">
        <is>
          <t>IAU</t>
        </is>
      </c>
      <c r="KA287" s="57" t="n">
        <v>0</v>
      </c>
      <c r="KB287" s="61">
        <f>'ETF MTD'!$IK$28/'ETF MTD'!$IK$3-1</f>
        <v/>
      </c>
      <c r="KC287" s="61">
        <f>KA287*KB287</f>
        <v/>
      </c>
      <c r="KD287" s="61" t="n"/>
      <c r="KE287" s="33" t="inlineStr">
        <is>
          <t>IAU</t>
        </is>
      </c>
      <c r="KF287" s="57" t="n">
        <v>0</v>
      </c>
      <c r="KG287" s="61">
        <f>'ETF MTD'!$IK$28/'ETF MTD'!$IK$3-1</f>
        <v/>
      </c>
      <c r="KH287" s="61">
        <f>KF287*KG287</f>
        <v/>
      </c>
      <c r="KI287" s="61" t="n"/>
      <c r="KJ287" s="33" t="inlineStr">
        <is>
          <t>IAU</t>
        </is>
      </c>
      <c r="KK287" s="57" t="n">
        <v>0</v>
      </c>
      <c r="KL287" s="61">
        <f>'ETF MTD'!$IK$28/'ETF MTD'!$IK$3-1</f>
        <v/>
      </c>
      <c r="KM287" s="61">
        <f>KK287*KL287</f>
        <v/>
      </c>
      <c r="KN287" s="61" t="n"/>
      <c r="KO287" s="33" t="inlineStr">
        <is>
          <t>IAU</t>
        </is>
      </c>
      <c r="KP287" s="57" t="n">
        <v>0</v>
      </c>
      <c r="KQ287" s="61">
        <f>'ETF MTD'!$IK$28/'ETF MTD'!$IK$3-1</f>
        <v/>
      </c>
      <c r="KR287" s="61">
        <f>KP287*KQ287</f>
        <v/>
      </c>
      <c r="KS287" s="61" t="n"/>
      <c r="KT287" s="33" t="inlineStr">
        <is>
          <t>IAU</t>
        </is>
      </c>
      <c r="KU287" s="57" t="n">
        <v>0</v>
      </c>
      <c r="KV287" s="61">
        <f>'ETF MTD'!$IK$28/'ETF MTD'!$IK$3-1</f>
        <v/>
      </c>
      <c r="KW287" s="61">
        <f>KU287*KV287</f>
        <v/>
      </c>
      <c r="KX287" s="61" t="n"/>
      <c r="KY287" s="33" t="inlineStr">
        <is>
          <t>IAU</t>
        </is>
      </c>
      <c r="KZ287" s="57" t="n">
        <v>0</v>
      </c>
      <c r="LA287" s="61">
        <f>'ETF MTD'!$IK$28/'ETF MTD'!$IK$3-1</f>
        <v/>
      </c>
      <c r="LB287" s="61">
        <f>KZ287*LA287</f>
        <v/>
      </c>
      <c r="LC287" s="61" t="n"/>
      <c r="LD287" s="33" t="inlineStr">
        <is>
          <t>IAU</t>
        </is>
      </c>
      <c r="LE287" s="57" t="n">
        <v>0</v>
      </c>
      <c r="LF287" s="61">
        <f>'ETF MTD'!$IK$28/'ETF MTD'!$IK$3-1</f>
        <v/>
      </c>
      <c r="LG287" s="61">
        <f>LE287*LF287</f>
        <v/>
      </c>
      <c r="LH287" s="61" t="n"/>
      <c r="LI287" t="inlineStr">
        <is>
          <t>Gold</t>
        </is>
      </c>
      <c r="LJ287" s="57" t="n">
        <v>0</v>
      </c>
      <c r="LK287" s="61">
        <f>'ETF MTD'!$IK$28/'ETF MTD'!$IK$3-1</f>
        <v/>
      </c>
      <c r="LL287" s="61">
        <f>LJ287*LK287</f>
        <v/>
      </c>
      <c r="LM287" s="61" t="n"/>
      <c r="LN287" t="inlineStr">
        <is>
          <t>Gold</t>
        </is>
      </c>
      <c r="LO287" s="57" t="n">
        <v>0</v>
      </c>
      <c r="LP287" s="61">
        <f>'ETF MTD'!$IK$28/'ETF MTD'!$IK$3-1</f>
        <v/>
      </c>
      <c r="LQ287" s="61">
        <f>LO287*LP287</f>
        <v/>
      </c>
      <c r="LR287" s="61" t="n"/>
      <c r="LS287" t="inlineStr">
        <is>
          <t>Gold</t>
        </is>
      </c>
      <c r="LT287" s="57" t="n">
        <v>0</v>
      </c>
      <c r="LU287" s="61">
        <f>'ETF MTD'!$IK$28/'ETF MTD'!$IK$3-1</f>
        <v/>
      </c>
      <c r="LV287" s="61">
        <f>LT287*LU287</f>
        <v/>
      </c>
      <c r="LW287" s="61" t="n"/>
      <c r="LX287" t="inlineStr">
        <is>
          <t>Gold</t>
        </is>
      </c>
      <c r="LY287" s="57" t="n">
        <v>0</v>
      </c>
      <c r="LZ287" s="61">
        <f>'ETF MTD'!$IK$28/'ETF MTD'!$IK$3-1</f>
        <v/>
      </c>
      <c r="MA287" s="61">
        <f>LY287*LZ287</f>
        <v/>
      </c>
      <c r="MB287" s="61" t="n"/>
      <c r="MC287" t="inlineStr">
        <is>
          <t>Gold</t>
        </is>
      </c>
      <c r="MD287" s="57" t="n">
        <v>0</v>
      </c>
      <c r="ME287" s="61">
        <f>'ETF MTD'!$IK$28/'ETF MTD'!$IK$3-1</f>
        <v/>
      </c>
      <c r="MF287" s="61">
        <f>MD287*ME287</f>
        <v/>
      </c>
      <c r="MG287" s="61" t="n"/>
      <c r="MH287" t="inlineStr">
        <is>
          <t>Gold</t>
        </is>
      </c>
      <c r="MI287" s="57" t="n">
        <v>0</v>
      </c>
      <c r="MJ287" s="61">
        <f>'ETF MTD'!$IK$28/'ETF MTD'!$IK$3-1</f>
        <v/>
      </c>
      <c r="MK287" s="61">
        <f>MI287*MJ287</f>
        <v/>
      </c>
      <c r="ML287" s="61" t="n"/>
      <c r="MM287" t="inlineStr">
        <is>
          <t>Gold</t>
        </is>
      </c>
      <c r="MN287" s="57" t="n">
        <v>0</v>
      </c>
      <c r="MO287" s="61">
        <f>'ETF MTD'!$IK$28/'ETF MTD'!$IK$3-1</f>
        <v/>
      </c>
      <c r="MP287" s="61">
        <f>MN287*MO287</f>
        <v/>
      </c>
      <c r="MR287" t="inlineStr">
        <is>
          <t>Gold</t>
        </is>
      </c>
      <c r="MS287" s="57" t="n">
        <v>0</v>
      </c>
      <c r="MT287" s="61">
        <f>'ETF MTD'!$IK$28/'ETF MTD'!$IK$3-1</f>
        <v/>
      </c>
      <c r="MU287" s="61">
        <f>MS287*MT287</f>
        <v/>
      </c>
      <c r="MV287" s="61" t="n"/>
      <c r="MW287" t="inlineStr">
        <is>
          <t>Gold</t>
        </is>
      </c>
      <c r="MX287" s="57" t="n">
        <v>0</v>
      </c>
      <c r="MY287" s="61">
        <f>'ETF MTD'!$IK$28/'ETF MTD'!$IK$3-1</f>
        <v/>
      </c>
      <c r="MZ287" s="61">
        <f>MX287*MY287</f>
        <v/>
      </c>
      <c r="NB287" t="inlineStr">
        <is>
          <t>Gold</t>
        </is>
      </c>
      <c r="NC287" s="41" t="n">
        <v>0</v>
      </c>
      <c r="ND287" s="61">
        <f>'ETF MTD'!$IK$28/'ETF MTD'!$IK$3-1</f>
        <v/>
      </c>
      <c r="NE287" s="61">
        <f>NC287*ND287</f>
        <v/>
      </c>
      <c r="NG287" t="inlineStr">
        <is>
          <t>Gold</t>
        </is>
      </c>
      <c r="NH287" s="41" t="n">
        <v>0</v>
      </c>
      <c r="NI287" s="61">
        <f>'ETF MTD'!$IK$28/'ETF MTD'!$IK$3-1</f>
        <v/>
      </c>
      <c r="NJ287" s="61">
        <f>NH287*NI287</f>
        <v/>
      </c>
      <c r="NL287" t="inlineStr">
        <is>
          <t>Gold</t>
        </is>
      </c>
      <c r="NM287" s="41" t="n">
        <v>0</v>
      </c>
      <c r="NN287" s="61">
        <f>'ETF MTD'!$IK$28/'ETF MTD'!$IK$3-1</f>
        <v/>
      </c>
      <c r="NO287" s="61">
        <f>NM287*NN287</f>
        <v/>
      </c>
      <c r="NQ287" t="inlineStr">
        <is>
          <t>Gold</t>
        </is>
      </c>
      <c r="NR287" s="41" t="n">
        <v>0</v>
      </c>
      <c r="NS287" s="61">
        <f>'ETF MTD'!$IK$28/'ETF MTD'!$IK$3-1</f>
        <v/>
      </c>
      <c r="NT287" s="61">
        <f>NR287*NS287</f>
        <v/>
      </c>
      <c r="NV287" t="inlineStr">
        <is>
          <t>Gold</t>
        </is>
      </c>
      <c r="NW287" s="41" t="n">
        <v>0</v>
      </c>
      <c r="NX287" s="61">
        <f>'ETF MTD'!$IK$28/'ETF MTD'!$IK$3-1</f>
        <v/>
      </c>
      <c r="NY287" s="61">
        <f>NW287*NX287</f>
        <v/>
      </c>
      <c r="OA287" t="inlineStr">
        <is>
          <t>Gold</t>
        </is>
      </c>
      <c r="OB287" s="41" t="n">
        <v>0</v>
      </c>
      <c r="OC287" s="61">
        <f>'ETF MTD'!$IK$28/'ETF MTD'!$IK$3-1</f>
        <v/>
      </c>
      <c r="OD287" s="61">
        <f>OB287*OC287</f>
        <v/>
      </c>
      <c r="OF287" t="inlineStr">
        <is>
          <t>Trend</t>
        </is>
      </c>
      <c r="OG287" s="41" t="n">
        <v>0</v>
      </c>
      <c r="OH287" s="61">
        <f>'ETF MTD'!$IK$28/'ETF MTD'!$IK$3-1</f>
        <v/>
      </c>
      <c r="OI287" s="61">
        <f>OG287*OH287</f>
        <v/>
      </c>
      <c r="OK287" t="inlineStr">
        <is>
          <t>Trend</t>
        </is>
      </c>
      <c r="OL287" s="41" t="n">
        <v>0</v>
      </c>
      <c r="OM287" s="61">
        <f>'ETF MTD'!$IK$28/'ETF MTD'!$IK$3-1</f>
        <v/>
      </c>
      <c r="ON287" s="61">
        <f>OL287*OM287</f>
        <v/>
      </c>
      <c r="OP287" t="inlineStr">
        <is>
          <t>Trend</t>
        </is>
      </c>
      <c r="OQ287" s="41" t="n">
        <v>0</v>
      </c>
      <c r="OR287" s="61">
        <f>'ETF MTD'!$IK$28/'ETF MTD'!$IK$3-1</f>
        <v/>
      </c>
      <c r="OS287" s="61">
        <f>OQ287*OR287</f>
        <v/>
      </c>
      <c r="OU287" t="inlineStr">
        <is>
          <t>Trend</t>
        </is>
      </c>
      <c r="OV287" s="41" t="n">
        <v>0</v>
      </c>
      <c r="OW287" s="61">
        <f>'ETF MTD'!$IK$28/'ETF MTD'!$IK$3-1</f>
        <v/>
      </c>
      <c r="OX287" s="61">
        <f>OV287*OW287</f>
        <v/>
      </c>
      <c r="OZ287" t="inlineStr">
        <is>
          <t>Trend</t>
        </is>
      </c>
      <c r="PA287" s="41" t="n">
        <v>0</v>
      </c>
      <c r="PB287" s="61">
        <f>'ETF MTD'!$IK$28/'ETF MTD'!$IK$3-1</f>
        <v/>
      </c>
      <c r="PC287" s="61">
        <f>PA287*PB287</f>
        <v/>
      </c>
      <c r="PE287" t="inlineStr">
        <is>
          <t>Trend</t>
        </is>
      </c>
      <c r="PF287" s="41" t="n">
        <v>0</v>
      </c>
      <c r="PG287" s="61">
        <f>'ETF MTD'!$IK$28/'ETF MTD'!$IK$3-1</f>
        <v/>
      </c>
      <c r="PH287" s="61">
        <f>PF287*PG287</f>
        <v/>
      </c>
      <c r="PJ287" t="inlineStr">
        <is>
          <t>Trend</t>
        </is>
      </c>
      <c r="PK287" s="41" t="n">
        <v>0</v>
      </c>
      <c r="PL287" s="61">
        <f>'ETF MTD'!$IK$28/'ETF MTD'!$IK$3-1</f>
        <v/>
      </c>
      <c r="PM287" s="61">
        <f>PK287*PL287</f>
        <v/>
      </c>
      <c r="PO287" t="inlineStr">
        <is>
          <t>Trend</t>
        </is>
      </c>
      <c r="PP287" s="41" t="n">
        <v>0</v>
      </c>
      <c r="PQ287" s="61">
        <f>'ETF MTD'!$IK$28/'ETF MTD'!$IK$3-1</f>
        <v/>
      </c>
      <c r="PR287" s="61">
        <f>PP287*PQ287</f>
        <v/>
      </c>
      <c r="PT287" t="inlineStr">
        <is>
          <t>Trend</t>
        </is>
      </c>
      <c r="PU287" s="41" t="n">
        <v>0</v>
      </c>
      <c r="PV287" s="61">
        <f>'ETF MTD'!$IK$28/'ETF MTD'!$IK$3-1</f>
        <v/>
      </c>
      <c r="PW287" s="61">
        <f>PU287*PV287</f>
        <v/>
      </c>
      <c r="PY287" t="inlineStr">
        <is>
          <t>Trend</t>
        </is>
      </c>
      <c r="PZ287" s="41" t="n">
        <v>0</v>
      </c>
      <c r="QA287" s="61">
        <f>'ETF MTD'!$IK$28/'ETF MTD'!$IK$3-1</f>
        <v/>
      </c>
      <c r="QB287" s="61">
        <f>PZ287*QA287</f>
        <v/>
      </c>
      <c r="QD287" t="inlineStr">
        <is>
          <t>Trend</t>
        </is>
      </c>
      <c r="QE287" s="41" t="n">
        <v>0</v>
      </c>
      <c r="QF287" s="61">
        <f>'ETF MTD'!$IK$28/'ETF MTD'!$IK$3-1</f>
        <v/>
      </c>
      <c r="QG287" s="61">
        <f>QE287*QF287</f>
        <v/>
      </c>
      <c r="QH287" s="61" t="n"/>
      <c r="QI287" t="inlineStr">
        <is>
          <t>Trend</t>
        </is>
      </c>
      <c r="QJ287" s="41" t="n">
        <v>0</v>
      </c>
      <c r="QK287" s="61">
        <f>'ETF MTD'!$IK$28/'ETF MTD'!$IK$3-1</f>
        <v/>
      </c>
      <c r="QL287" s="61">
        <f>QJ287*QK287</f>
        <v/>
      </c>
      <c r="QN287" t="inlineStr">
        <is>
          <t>Trend</t>
        </is>
      </c>
      <c r="QO287" s="41" t="n">
        <v>0</v>
      </c>
      <c r="QP287" s="61">
        <f>'ETF MTD'!$IK$28/'ETF MTD'!$IK$3-1</f>
        <v/>
      </c>
      <c r="QQ287" s="61">
        <f>QO287*QP287</f>
        <v/>
      </c>
      <c r="QS287" t="inlineStr">
        <is>
          <t>Trend</t>
        </is>
      </c>
      <c r="QT287" s="41" t="n">
        <v>0</v>
      </c>
      <c r="QU287" s="61">
        <f>'ETF MTD'!$IK$28/'ETF MTD'!$IK$3-1</f>
        <v/>
      </c>
      <c r="QV287" s="61">
        <f>QT287*QU287</f>
        <v/>
      </c>
      <c r="QX287" t="inlineStr">
        <is>
          <t>Trend</t>
        </is>
      </c>
      <c r="QY287" s="41" t="n">
        <v>0</v>
      </c>
      <c r="QZ287" s="61">
        <f>'ETF MTD'!$IK$28/'ETF MTD'!$IK$3-1</f>
        <v/>
      </c>
      <c r="RA287" s="61">
        <f>QY287*QZ287</f>
        <v/>
      </c>
      <c r="RC287" t="inlineStr">
        <is>
          <t>Trend</t>
        </is>
      </c>
      <c r="RD287" s="41" t="n">
        <v>0</v>
      </c>
      <c r="RE287" s="61">
        <f>'ETF MTD'!$IK$28/'ETF MTD'!$IK$3-1</f>
        <v/>
      </c>
      <c r="RF287" s="61">
        <f>RD287*RE287</f>
        <v/>
      </c>
      <c r="RH287" t="inlineStr">
        <is>
          <t>Trend</t>
        </is>
      </c>
      <c r="RI287" s="41" t="n">
        <v>0</v>
      </c>
      <c r="RJ287" s="61">
        <f>'ETF MTD'!$IK$28/'ETF MTD'!$IK$3-1</f>
        <v/>
      </c>
      <c r="RK287" s="61">
        <f>RI287*RJ287</f>
        <v/>
      </c>
      <c r="RM287" s="42" t="n">
        <v>0</v>
      </c>
      <c r="RN287" s="43">
        <f>0.2*RM287</f>
        <v/>
      </c>
      <c r="RO287" s="44">
        <f>RM287*0.4</f>
        <v/>
      </c>
      <c r="RP287" s="44">
        <f>RI287-SUM(RN287:RO287)</f>
        <v/>
      </c>
    </row>
    <row r="288">
      <c r="IQ288" s="61" t="inlineStr">
        <is>
          <t>SHY</t>
        </is>
      </c>
      <c r="IR288" s="57" t="n">
        <v>0</v>
      </c>
      <c r="IS288" s="61">
        <f>'ETF MTD'!$ES$28/'ETF MTD'!$ES$3-1</f>
        <v/>
      </c>
      <c r="IT288" s="61">
        <f>IR288*IS288</f>
        <v/>
      </c>
      <c r="IU288" s="61" t="n"/>
      <c r="IV288" s="61" t="inlineStr">
        <is>
          <t>SHY</t>
        </is>
      </c>
      <c r="IW288" s="57" t="n">
        <v>0</v>
      </c>
      <c r="IX288" s="61">
        <f>'ETF MTD'!$ES$28/'ETF MTD'!$ES$3-1</f>
        <v/>
      </c>
      <c r="IY288" s="61">
        <f>IW288*IX288</f>
        <v/>
      </c>
      <c r="IZ288" s="61" t="n"/>
      <c r="JA288" s="61" t="inlineStr">
        <is>
          <t>SHY</t>
        </is>
      </c>
      <c r="JB288" s="57" t="n">
        <v>0</v>
      </c>
      <c r="JC288" s="61">
        <f>'ETF MTD'!$ES$28/'ETF MTD'!$ES$3-1</f>
        <v/>
      </c>
      <c r="JD288" s="61">
        <f>JB288*JC288</f>
        <v/>
      </c>
      <c r="JE288" s="61" t="n"/>
      <c r="JF288" s="61" t="inlineStr">
        <is>
          <t>SHY</t>
        </is>
      </c>
      <c r="JG288" s="57" t="n">
        <v>0</v>
      </c>
      <c r="JH288" s="61">
        <f>'ETF MTD'!$ES$28/'ETF MTD'!$ES$3-1</f>
        <v/>
      </c>
      <c r="JI288" s="61">
        <f>JG288*JH288</f>
        <v/>
      </c>
      <c r="JJ288" s="61" t="n"/>
      <c r="JK288" s="61" t="inlineStr">
        <is>
          <t>SHY</t>
        </is>
      </c>
      <c r="JL288" s="57" t="n">
        <v>0</v>
      </c>
      <c r="JM288" s="61">
        <f>'ETF MTD'!$ES$28/'ETF MTD'!$ES$3-1</f>
        <v/>
      </c>
      <c r="JN288" s="61">
        <f>JL288*JM288</f>
        <v/>
      </c>
      <c r="JO288" s="61" t="n"/>
      <c r="JP288" s="61" t="inlineStr">
        <is>
          <t>SHY</t>
        </is>
      </c>
      <c r="JQ288" s="57" t="n">
        <v>0</v>
      </c>
      <c r="JR288" s="61">
        <f>'ETF MTD'!$ES$28/'ETF MTD'!$ES$3-1</f>
        <v/>
      </c>
      <c r="JS288" s="61">
        <f>JQ288*JR288</f>
        <v/>
      </c>
      <c r="JT288" s="61" t="n"/>
      <c r="JU288" s="61" t="inlineStr">
        <is>
          <t>SHY</t>
        </is>
      </c>
      <c r="JV288" s="57" t="n">
        <v>0</v>
      </c>
      <c r="JW288" s="61">
        <f>'ETF MTD'!$ES$28/'ETF MTD'!$ES$3-1</f>
        <v/>
      </c>
      <c r="JX288" s="61">
        <f>JV288*JW288</f>
        <v/>
      </c>
      <c r="JY288" s="61" t="n"/>
      <c r="JZ288" s="61" t="inlineStr">
        <is>
          <t>SHY</t>
        </is>
      </c>
      <c r="KA288" s="57" t="n">
        <v>0</v>
      </c>
      <c r="KB288" s="61">
        <f>'ETF MTD'!$ES$28/'ETF MTD'!$ES$3-1</f>
        <v/>
      </c>
      <c r="KC288" s="61">
        <f>KA288*KB288</f>
        <v/>
      </c>
      <c r="KD288" s="61" t="n"/>
      <c r="KE288" s="61" t="inlineStr">
        <is>
          <t>SHY</t>
        </is>
      </c>
      <c r="KF288" s="57" t="n">
        <v>0</v>
      </c>
      <c r="KG288" s="61">
        <f>'ETF MTD'!$ES$28/'ETF MTD'!$ES$3-1</f>
        <v/>
      </c>
      <c r="KH288" s="61">
        <f>KF288*KG288</f>
        <v/>
      </c>
      <c r="KI288" s="61" t="n"/>
      <c r="KJ288" s="61" t="inlineStr">
        <is>
          <t>SHY</t>
        </is>
      </c>
      <c r="KK288" s="57" t="n">
        <v>0</v>
      </c>
      <c r="KL288" s="61">
        <f>'ETF MTD'!$ES$28/'ETF MTD'!$ES$3-1</f>
        <v/>
      </c>
      <c r="KM288" s="61">
        <f>KK288*KL288</f>
        <v/>
      </c>
      <c r="KN288" s="61" t="n"/>
      <c r="KO288" s="61" t="inlineStr">
        <is>
          <t>SHY</t>
        </is>
      </c>
      <c r="KP288" s="57" t="n">
        <v>0</v>
      </c>
      <c r="KQ288" s="61">
        <f>'ETF MTD'!$ES$28/'ETF MTD'!$ES$3-1</f>
        <v/>
      </c>
      <c r="KR288" s="61">
        <f>KP288*KQ288</f>
        <v/>
      </c>
      <c r="KS288" s="61" t="n"/>
      <c r="KT288" s="61" t="inlineStr">
        <is>
          <t>SHY</t>
        </is>
      </c>
      <c r="KU288" s="57" t="n">
        <v>0.41</v>
      </c>
      <c r="KV288" s="61">
        <f>'ETF MTD'!$ES$28/'ETF MTD'!$ES$3-1</f>
        <v/>
      </c>
      <c r="KW288" s="61">
        <f>KU288*KV288</f>
        <v/>
      </c>
      <c r="KX288" s="61" t="n"/>
      <c r="KY288" s="61" t="inlineStr">
        <is>
          <t>SHY</t>
        </is>
      </c>
      <c r="KZ288" s="57" t="n">
        <v>0.41</v>
      </c>
      <c r="LA288" s="61">
        <f>'ETF MTD'!$ES$28/'ETF MTD'!$ES$3-1</f>
        <v/>
      </c>
      <c r="LB288" s="61">
        <f>KZ288*LA288</f>
        <v/>
      </c>
      <c r="LC288" s="61" t="n"/>
      <c r="LD288" s="61" t="inlineStr">
        <is>
          <t>SHY</t>
        </is>
      </c>
      <c r="LE288" s="57" t="n">
        <v>0</v>
      </c>
      <c r="LF288" s="61">
        <f>'ETF MTD'!$ES$28/'ETF MTD'!$ES$3-1</f>
        <v/>
      </c>
      <c r="LG288" s="61">
        <f>LE288*LF288</f>
        <v/>
      </c>
      <c r="LH288" s="61" t="n"/>
      <c r="LI288" t="inlineStr">
        <is>
          <t>U.S. Govt ST</t>
        </is>
      </c>
      <c r="LJ288" s="57" t="n">
        <v>0</v>
      </c>
      <c r="LK288" s="61">
        <f>'ETF MTD'!$ES$28/'ETF MTD'!$ES$3-1</f>
        <v/>
      </c>
      <c r="LL288" s="61">
        <f>LJ288*LK288</f>
        <v/>
      </c>
      <c r="LM288" s="61" t="n"/>
      <c r="LN288" t="inlineStr">
        <is>
          <t>U.S. Govt ST</t>
        </is>
      </c>
      <c r="LO288" s="57" t="n">
        <v>0</v>
      </c>
      <c r="LP288" s="61">
        <f>'ETF MTD'!$ES$28/'ETF MTD'!$ES$3-1</f>
        <v/>
      </c>
      <c r="LQ288" s="61">
        <f>LO288*LP288</f>
        <v/>
      </c>
      <c r="LR288" s="61" t="n"/>
      <c r="LS288" t="inlineStr">
        <is>
          <t>U.S. Govt ST</t>
        </is>
      </c>
      <c r="LT288" s="57" t="n">
        <v>0</v>
      </c>
      <c r="LU288" s="61">
        <f>'ETF MTD'!$ES$28/'ETF MTD'!$ES$3-1</f>
        <v/>
      </c>
      <c r="LV288" s="61">
        <f>LT288*LU288</f>
        <v/>
      </c>
      <c r="LW288" s="61" t="n"/>
      <c r="LX288" t="inlineStr">
        <is>
          <t>U.S. Govt ST</t>
        </is>
      </c>
      <c r="LY288" s="57" t="n">
        <v>0</v>
      </c>
      <c r="LZ288" s="61">
        <f>'ETF MTD'!$ES$28/'ETF MTD'!$ES$3-1</f>
        <v/>
      </c>
      <c r="MA288" s="61">
        <f>LY288*LZ288</f>
        <v/>
      </c>
      <c r="MB288" s="61" t="n"/>
      <c r="MC288" t="inlineStr">
        <is>
          <t>U.S. Govt ST</t>
        </is>
      </c>
      <c r="MD288" s="57" t="n">
        <v>0</v>
      </c>
      <c r="ME288" s="61">
        <f>'ETF MTD'!$ES$28/'ETF MTD'!$ES$3-1</f>
        <v/>
      </c>
      <c r="MF288" s="61">
        <f>MD288*ME288</f>
        <v/>
      </c>
      <c r="MG288" s="61" t="n"/>
      <c r="MH288" t="inlineStr">
        <is>
          <t>U.S. Govt ST</t>
        </is>
      </c>
      <c r="MI288" s="57" t="n">
        <v>0</v>
      </c>
      <c r="MJ288" s="61">
        <f>'ETF MTD'!$ES$28/'ETF MTD'!$ES$3-1</f>
        <v/>
      </c>
      <c r="MK288" s="61">
        <f>MI288*MJ288</f>
        <v/>
      </c>
      <c r="ML288" s="61" t="n"/>
      <c r="MM288" t="inlineStr">
        <is>
          <t>U.S. Govt ST</t>
        </is>
      </c>
      <c r="MN288" s="57" t="n">
        <v>0</v>
      </c>
      <c r="MO288" s="61">
        <f>'ETF MTD'!$ES$28/'ETF MTD'!$ES$3-1</f>
        <v/>
      </c>
      <c r="MP288" s="61">
        <f>MN288*MO288</f>
        <v/>
      </c>
      <c r="MR288" t="inlineStr">
        <is>
          <t>U.S. Govt ST</t>
        </is>
      </c>
      <c r="MS288" s="57" t="n">
        <v>0</v>
      </c>
      <c r="MT288" s="61">
        <f>'ETF MTD'!$ES$28/'ETF MTD'!$ES$3-1</f>
        <v/>
      </c>
      <c r="MU288" s="61">
        <f>MS288*MT288</f>
        <v/>
      </c>
      <c r="MV288" s="61" t="n"/>
      <c r="MW288" t="inlineStr">
        <is>
          <t>U.S. Govt ST</t>
        </is>
      </c>
      <c r="MX288" s="57" t="n">
        <v>0</v>
      </c>
      <c r="MY288" s="61">
        <f>'ETF MTD'!$ES$28/'ETF MTD'!$ES$3-1</f>
        <v/>
      </c>
      <c r="MZ288" s="61">
        <f>MX288*MY288</f>
        <v/>
      </c>
      <c r="NB288" t="inlineStr">
        <is>
          <t>U.S. Govt ST</t>
        </is>
      </c>
      <c r="NC288" s="41" t="n">
        <v>0</v>
      </c>
      <c r="ND288" s="61">
        <f>'ETF MTD'!$ES$28/'ETF MTD'!$ES$3-1</f>
        <v/>
      </c>
      <c r="NE288" s="61">
        <f>NC288*ND288</f>
        <v/>
      </c>
      <c r="NG288" t="inlineStr">
        <is>
          <t>U.S. Govt ST</t>
        </is>
      </c>
      <c r="NH288" s="41" t="n">
        <v>0</v>
      </c>
      <c r="NI288" s="61">
        <f>'ETF MTD'!$ES$28/'ETF MTD'!$ES$3-1</f>
        <v/>
      </c>
      <c r="NJ288" s="61">
        <f>NH288*NI288</f>
        <v/>
      </c>
      <c r="NL288" t="inlineStr">
        <is>
          <t>U.S. Govt ST</t>
        </is>
      </c>
      <c r="NM288" s="41" t="n">
        <v>0</v>
      </c>
      <c r="NN288" s="61">
        <f>'ETF MTD'!$ES$28/'ETF MTD'!$ES$3-1</f>
        <v/>
      </c>
      <c r="NO288" s="61">
        <f>NM288*NN288</f>
        <v/>
      </c>
      <c r="NQ288" t="inlineStr">
        <is>
          <t>U.S. Govt ST</t>
        </is>
      </c>
      <c r="NR288" s="41" t="n">
        <v>0</v>
      </c>
      <c r="NS288" s="61">
        <f>'ETF MTD'!$ES$28/'ETF MTD'!$ES$3-1</f>
        <v/>
      </c>
      <c r="NT288" s="61">
        <f>NR288*NS288</f>
        <v/>
      </c>
      <c r="NV288" t="inlineStr">
        <is>
          <t>U.S. Govt ST</t>
        </is>
      </c>
      <c r="NW288" s="41" t="n">
        <v>0</v>
      </c>
      <c r="NX288" s="61">
        <f>'ETF MTD'!$ES$28/'ETF MTD'!$ES$3-1</f>
        <v/>
      </c>
      <c r="NY288" s="61">
        <f>NW288*NX288</f>
        <v/>
      </c>
      <c r="OA288" t="inlineStr">
        <is>
          <t>U.S. Govt ST</t>
        </is>
      </c>
      <c r="OB288" s="41" t="n">
        <v>0</v>
      </c>
      <c r="OC288" s="61">
        <f>'ETF MTD'!$ES$28/'ETF MTD'!$ES$3-1</f>
        <v/>
      </c>
      <c r="OD288" s="61">
        <f>OB288*OC288</f>
        <v/>
      </c>
      <c r="OF288" t="inlineStr">
        <is>
          <t>U.S. Govt ST</t>
        </is>
      </c>
      <c r="OG288" s="41" t="n">
        <v>0</v>
      </c>
      <c r="OH288" s="61">
        <f>'ETF MTD'!$ES$28/'ETF MTD'!$ES$3-1</f>
        <v/>
      </c>
      <c r="OI288" s="61">
        <f>OG288*OH288</f>
        <v/>
      </c>
      <c r="OK288" t="inlineStr">
        <is>
          <t>U.S. Govt ST</t>
        </is>
      </c>
      <c r="OL288" s="41" t="n">
        <v>0</v>
      </c>
      <c r="OM288" s="61">
        <f>'ETF MTD'!$ES$28/'ETF MTD'!$ES$3-1</f>
        <v/>
      </c>
      <c r="ON288" s="61">
        <f>OL288*OM288</f>
        <v/>
      </c>
      <c r="OP288" t="inlineStr">
        <is>
          <t>U.S. Govt ST</t>
        </is>
      </c>
      <c r="OQ288" s="41" t="n">
        <v>0</v>
      </c>
      <c r="OR288" s="61">
        <f>'ETF MTD'!$ES$28/'ETF MTD'!$ES$3-1</f>
        <v/>
      </c>
      <c r="OS288" s="61">
        <f>OQ288*OR288</f>
        <v/>
      </c>
      <c r="OU288" t="inlineStr">
        <is>
          <t>U.S. Govt ST</t>
        </is>
      </c>
      <c r="OV288" s="41" t="n">
        <v>0</v>
      </c>
      <c r="OW288" s="61">
        <f>'ETF MTD'!$ES$28/'ETF MTD'!$ES$3-1</f>
        <v/>
      </c>
      <c r="OX288" s="61">
        <f>OV288*OW288</f>
        <v/>
      </c>
      <c r="OZ288" t="inlineStr">
        <is>
          <t>U.S. Govt ST</t>
        </is>
      </c>
      <c r="PA288" s="41" t="n">
        <v>0</v>
      </c>
      <c r="PB288" s="61">
        <f>'ETF MTD'!$ES$28/'ETF MTD'!$ES$3-1</f>
        <v/>
      </c>
      <c r="PC288" s="61">
        <f>PA288*PB288</f>
        <v/>
      </c>
      <c r="PE288" t="inlineStr">
        <is>
          <t>U.S. Govt ST</t>
        </is>
      </c>
      <c r="PF288" s="41" t="n">
        <v>0</v>
      </c>
      <c r="PG288" s="61">
        <f>'ETF MTD'!$ES$28/'ETF MTD'!$ES$3-1</f>
        <v/>
      </c>
      <c r="PH288" s="61">
        <f>PF288*PG288</f>
        <v/>
      </c>
      <c r="PJ288" t="inlineStr">
        <is>
          <t>U.S. Govt ST</t>
        </is>
      </c>
      <c r="PK288" s="41" t="n">
        <v>0</v>
      </c>
      <c r="PL288" s="61">
        <f>'ETF MTD'!$ES$28/'ETF MTD'!$ES$3-1</f>
        <v/>
      </c>
      <c r="PM288" s="61">
        <f>PK288*PL288</f>
        <v/>
      </c>
      <c r="PO288" t="inlineStr">
        <is>
          <t>U.S. Govt ST</t>
        </is>
      </c>
      <c r="PP288" s="41" t="n">
        <v>0</v>
      </c>
      <c r="PQ288" s="61">
        <f>'ETF MTD'!$ES$28/'ETF MTD'!$ES$3-1</f>
        <v/>
      </c>
      <c r="PR288" s="61">
        <f>PP288*PQ288</f>
        <v/>
      </c>
      <c r="PT288" t="inlineStr">
        <is>
          <t>U.S. Govt ST</t>
        </is>
      </c>
      <c r="PU288" s="41" t="n">
        <v>0</v>
      </c>
      <c r="PV288" s="61">
        <f>'ETF MTD'!$ES$28/'ETF MTD'!$ES$3-1</f>
        <v/>
      </c>
      <c r="PW288" s="61">
        <f>PU288*PV288</f>
        <v/>
      </c>
      <c r="PY288" t="inlineStr">
        <is>
          <t>U.S. Govt ST</t>
        </is>
      </c>
      <c r="PZ288" s="41" t="n">
        <v>0</v>
      </c>
      <c r="QA288" s="61">
        <f>'ETF MTD'!$ES$28/'ETF MTD'!$ES$3-1</f>
        <v/>
      </c>
      <c r="QB288" s="61">
        <f>PZ288*QA288</f>
        <v/>
      </c>
      <c r="QD288" t="inlineStr">
        <is>
          <t>U.S. Govt ST</t>
        </is>
      </c>
      <c r="QE288" s="41" t="n">
        <v>0</v>
      </c>
      <c r="QF288" s="61">
        <f>'ETF MTD'!$ES$28/'ETF MTD'!$ES$3-1</f>
        <v/>
      </c>
      <c r="QG288" s="61">
        <f>QE288*QF288</f>
        <v/>
      </c>
      <c r="QH288" s="61" t="n"/>
      <c r="QI288" t="inlineStr">
        <is>
          <t>U.S. Govt ST</t>
        </is>
      </c>
      <c r="QJ288" s="41" t="n">
        <v>0</v>
      </c>
      <c r="QK288" s="61">
        <f>'ETF MTD'!$ES$28/'ETF MTD'!$ES$3-1</f>
        <v/>
      </c>
      <c r="QL288" s="61">
        <f>QJ288*QK288</f>
        <v/>
      </c>
      <c r="QN288" t="inlineStr">
        <is>
          <t>U.S. Govt ST</t>
        </is>
      </c>
      <c r="QO288" s="41" t="n">
        <v>0</v>
      </c>
      <c r="QP288" s="61">
        <f>'ETF MTD'!$ES$28/'ETF MTD'!$ES$3-1</f>
        <v/>
      </c>
      <c r="QQ288" s="61">
        <f>QO288*QP288</f>
        <v/>
      </c>
      <c r="QS288" t="inlineStr">
        <is>
          <t>U.S. Govt ST</t>
        </is>
      </c>
      <c r="QT288" s="41" t="n">
        <v>0</v>
      </c>
      <c r="QU288" s="61">
        <f>'ETF MTD'!$ES$28/'ETF MTD'!$ES$3-1</f>
        <v/>
      </c>
      <c r="QV288" s="61">
        <f>QT288*QU288</f>
        <v/>
      </c>
      <c r="QX288" t="inlineStr">
        <is>
          <t>U.S. Govt ST</t>
        </is>
      </c>
      <c r="QY288" s="41" t="n">
        <v>0</v>
      </c>
      <c r="QZ288" s="61">
        <f>'ETF MTD'!$ES$28/'ETF MTD'!$ES$3-1</f>
        <v/>
      </c>
      <c r="RA288" s="61">
        <f>QY288*QZ288</f>
        <v/>
      </c>
      <c r="RC288" t="inlineStr">
        <is>
          <t>U.S. Govt ST</t>
        </is>
      </c>
      <c r="RD288" s="41" t="n">
        <v>0</v>
      </c>
      <c r="RE288" s="61">
        <f>'ETF MTD'!$ES$28/'ETF MTD'!$ES$3-1</f>
        <v/>
      </c>
      <c r="RF288" s="61">
        <f>RD288*RE288</f>
        <v/>
      </c>
      <c r="RH288" t="inlineStr">
        <is>
          <t>U.S. Govt ST</t>
        </is>
      </c>
      <c r="RI288" s="41" t="n">
        <v>0</v>
      </c>
      <c r="RJ288" s="61">
        <f>'ETF MTD'!$ES$28/'ETF MTD'!$ES$3-1</f>
        <v/>
      </c>
      <c r="RK288" s="61">
        <f>RI288*RJ288</f>
        <v/>
      </c>
      <c r="RM288" s="42" t="n">
        <v>0</v>
      </c>
      <c r="RN288" s="43">
        <f>0.2*RM288</f>
        <v/>
      </c>
      <c r="RO288" s="44">
        <f>RM288*0.4</f>
        <v/>
      </c>
      <c r="RP288" s="44">
        <f>RI288-SUM(RN288:RO288)</f>
        <v/>
      </c>
    </row>
    <row r="289">
      <c r="IQ289" s="61" t="n"/>
      <c r="IR289" s="57" t="n"/>
      <c r="IS289" s="61" t="n"/>
      <c r="IT289" s="61" t="n"/>
      <c r="IU289" s="61" t="n"/>
      <c r="IV289" s="61" t="n"/>
      <c r="IW289" s="57" t="n"/>
      <c r="IX289" s="61" t="n"/>
      <c r="IY289" s="61" t="n"/>
      <c r="IZ289" s="61" t="n"/>
      <c r="JA289" s="61" t="n"/>
      <c r="JB289" s="57" t="n"/>
      <c r="JC289" s="61" t="n"/>
      <c r="JD289" s="61" t="n"/>
      <c r="JE289" s="61" t="n"/>
      <c r="JF289" s="61" t="n"/>
      <c r="JG289" s="57" t="n"/>
      <c r="JH289" s="61" t="n"/>
      <c r="JI289" s="61" t="n"/>
      <c r="JJ289" s="61" t="n"/>
      <c r="JK289" s="61" t="n"/>
      <c r="JL289" s="57" t="n"/>
      <c r="JM289" s="61" t="n"/>
      <c r="JN289" s="61" t="n"/>
      <c r="JO289" s="61" t="n"/>
      <c r="JP289" s="61" t="n"/>
      <c r="JQ289" s="57" t="n"/>
      <c r="JR289" s="61" t="n"/>
      <c r="JS289" s="61" t="n"/>
      <c r="JT289" s="61" t="n"/>
      <c r="JU289" s="61" t="n"/>
      <c r="JV289" s="57" t="n"/>
      <c r="JW289" s="61" t="n"/>
      <c r="JX289" s="61" t="n"/>
      <c r="JY289" s="61" t="n"/>
      <c r="JZ289" s="61" t="n"/>
      <c r="KA289" s="57" t="n"/>
      <c r="KB289" s="61" t="n"/>
      <c r="KC289" s="61" t="n"/>
      <c r="KD289" s="61" t="n"/>
      <c r="KE289" s="61" t="n"/>
      <c r="KF289" s="57" t="n"/>
      <c r="KG289" s="61" t="n"/>
      <c r="KH289" s="61" t="n"/>
      <c r="KI289" s="61" t="n"/>
      <c r="KJ289" s="61" t="n"/>
      <c r="KK289" s="57" t="n"/>
      <c r="KL289" s="61" t="n"/>
      <c r="KM289" s="61" t="n"/>
      <c r="KN289" s="61" t="n"/>
      <c r="KO289" s="61" t="n"/>
      <c r="KP289" s="57" t="n"/>
      <c r="KQ289" s="61" t="n"/>
      <c r="KR289" s="61" t="n"/>
      <c r="KS289" s="61" t="n"/>
      <c r="KT289" s="61" t="n"/>
      <c r="KU289" s="57" t="n"/>
      <c r="KV289" s="61" t="n"/>
      <c r="KW289" s="61" t="n"/>
      <c r="KX289" s="61" t="n"/>
      <c r="KY289" s="61" t="n"/>
      <c r="KZ289" s="57" t="n"/>
      <c r="LA289" s="61" t="n"/>
      <c r="LB289" s="61" t="n"/>
      <c r="LC289" s="61" t="n"/>
      <c r="LD289" s="61" t="n"/>
      <c r="LE289" s="57" t="n"/>
      <c r="LF289" s="61" t="n"/>
      <c r="LG289" s="61" t="n"/>
      <c r="LH289" s="61" t="n"/>
      <c r="LI289" t="inlineStr">
        <is>
          <t>U.S. Govt UST</t>
        </is>
      </c>
      <c r="LJ289" s="57" t="n">
        <v>0.74</v>
      </c>
      <c r="LK289" s="61" t="n">
        <v>0</v>
      </c>
      <c r="LL289" s="61">
        <f>LJ289*LK289</f>
        <v/>
      </c>
      <c r="LM289" s="61" t="n"/>
      <c r="LN289" t="inlineStr">
        <is>
          <t>U.S. Govt UST</t>
        </is>
      </c>
      <c r="LO289" s="57" t="n">
        <v>0.8</v>
      </c>
      <c r="LP289" s="61" t="n">
        <v>0</v>
      </c>
      <c r="LQ289" s="61">
        <f>LO289*LP289</f>
        <v/>
      </c>
      <c r="LR289" s="61" t="n"/>
      <c r="LS289" t="inlineStr">
        <is>
          <t>U.S. Govt UST</t>
        </is>
      </c>
      <c r="LT289" s="57" t="n">
        <v>0.8</v>
      </c>
      <c r="LU289" s="61" t="n">
        <v>0</v>
      </c>
      <c r="LV289" s="61">
        <f>LT289*LU289</f>
        <v/>
      </c>
      <c r="LW289" s="61" t="n"/>
      <c r="LX289" t="inlineStr">
        <is>
          <t>U.S. Govt UST</t>
        </is>
      </c>
      <c r="LY289" s="57" t="n">
        <v>0.8</v>
      </c>
      <c r="LZ289" s="61" t="n">
        <v>0</v>
      </c>
      <c r="MA289" s="61">
        <f>LY289*LZ289</f>
        <v/>
      </c>
      <c r="MB289" s="61" t="n"/>
      <c r="MC289" t="inlineStr">
        <is>
          <t>U.S. Govt UST</t>
        </is>
      </c>
      <c r="MD289" s="57" t="n">
        <v>0.8</v>
      </c>
      <c r="ME289" s="61" t="n">
        <v>0</v>
      </c>
      <c r="MF289" s="61">
        <f>MD289*ME289</f>
        <v/>
      </c>
      <c r="MG289" s="61" t="n"/>
      <c r="MH289" t="inlineStr">
        <is>
          <t>U.S. Govt UST</t>
        </is>
      </c>
      <c r="MI289" s="57" t="n">
        <v>0.8</v>
      </c>
      <c r="MJ289" s="61" t="n">
        <v>0</v>
      </c>
      <c r="MK289" s="61">
        <f>MI289*MJ289</f>
        <v/>
      </c>
      <c r="ML289" s="61" t="n"/>
      <c r="MM289" t="inlineStr">
        <is>
          <t>U.S. Govt UST</t>
        </is>
      </c>
      <c r="MN289" s="57" t="n">
        <v>0.8</v>
      </c>
      <c r="MO289" s="61" t="n">
        <v>0</v>
      </c>
      <c r="MP289" s="61">
        <f>MN289*MO289</f>
        <v/>
      </c>
      <c r="MR289" t="inlineStr">
        <is>
          <t>U.S. Govt UST</t>
        </is>
      </c>
      <c r="MS289" s="57" t="n">
        <v>0.392</v>
      </c>
      <c r="MT289" s="61" t="n">
        <v>0</v>
      </c>
      <c r="MU289" s="61">
        <f>MS289*MT289</f>
        <v/>
      </c>
      <c r="MV289" s="61" t="n"/>
      <c r="MW289" t="inlineStr">
        <is>
          <t>U.S. Govt UST</t>
        </is>
      </c>
      <c r="MX289" s="50">
        <f>1-SUM(MX277:MX288)-0.02</f>
        <v/>
      </c>
      <c r="MY289" s="61" t="n">
        <v>0</v>
      </c>
      <c r="MZ289" s="61">
        <f>MX289*MY289</f>
        <v/>
      </c>
      <c r="NB289" t="inlineStr">
        <is>
          <t>U.S. Govt UST</t>
        </is>
      </c>
      <c r="NC289" s="41">
        <f>1-SUM(NC277:NC288)-0.02</f>
        <v/>
      </c>
      <c r="ND289" s="61" t="n">
        <v>0</v>
      </c>
      <c r="NE289" s="61">
        <f>NC289*ND289</f>
        <v/>
      </c>
      <c r="NG289" t="inlineStr">
        <is>
          <t>U.S. Govt UST</t>
        </is>
      </c>
      <c r="NH289" s="41">
        <f>1-SUM(NH277:NH288)-0.02</f>
        <v/>
      </c>
      <c r="NI289" s="61" t="n">
        <v>0</v>
      </c>
      <c r="NJ289" s="61">
        <f>NH289*NI289</f>
        <v/>
      </c>
      <c r="NL289" t="inlineStr">
        <is>
          <t>U.S. Govt UST</t>
        </is>
      </c>
      <c r="NM289" s="41" t="n">
        <v>0.24</v>
      </c>
      <c r="NN289" s="61" t="n">
        <v>0</v>
      </c>
      <c r="NO289" s="61">
        <f>NM289*NN289</f>
        <v/>
      </c>
      <c r="NQ289" t="inlineStr">
        <is>
          <t>U.S. Govt UST</t>
        </is>
      </c>
      <c r="NR289" s="41">
        <f>1-SUM(NR277:NR288)-0.02</f>
        <v/>
      </c>
      <c r="NS289" s="61" t="n">
        <v>0</v>
      </c>
      <c r="NT289" s="61">
        <f>NR289*NS289</f>
        <v/>
      </c>
      <c r="NV289" t="inlineStr">
        <is>
          <t>U.S. Govt UST</t>
        </is>
      </c>
      <c r="NW289" s="41">
        <f>1-SUM(NW277:NW288)-0.02</f>
        <v/>
      </c>
      <c r="NX289" s="61" t="n">
        <v>0</v>
      </c>
      <c r="NY289" s="61">
        <f>NW289*NX289</f>
        <v/>
      </c>
      <c r="OA289" t="inlineStr">
        <is>
          <t>U.S. Govt UST</t>
        </is>
      </c>
      <c r="OB289" s="41">
        <f>1-SUM(OB277:OB288)-0.02</f>
        <v/>
      </c>
      <c r="OC289" s="61" t="n">
        <v>0</v>
      </c>
      <c r="OD289" s="61">
        <f>OB289*OC289</f>
        <v/>
      </c>
      <c r="OF289" t="inlineStr">
        <is>
          <t>U.S. Govt UST</t>
        </is>
      </c>
      <c r="OG289" s="41">
        <f>1-SUM(OG277:OG288)-0.02</f>
        <v/>
      </c>
      <c r="OH289" s="61" t="n">
        <v>0</v>
      </c>
      <c r="OI289" s="61">
        <f>OG289*OH289</f>
        <v/>
      </c>
      <c r="OK289" t="inlineStr">
        <is>
          <t>U.S. Govt UST</t>
        </is>
      </c>
      <c r="OL289" s="41">
        <f>1-SUM(OL277:OL288)-0.02</f>
        <v/>
      </c>
      <c r="OM289" s="61" t="n">
        <v>0</v>
      </c>
      <c r="ON289" s="61">
        <f>OL289*OM289</f>
        <v/>
      </c>
      <c r="OP289" t="inlineStr">
        <is>
          <t>U.S. Govt UST</t>
        </is>
      </c>
      <c r="OQ289" s="41" t="n">
        <v>0.4319999999999999</v>
      </c>
      <c r="OR289" s="61" t="n">
        <v>0</v>
      </c>
      <c r="OS289" s="61">
        <f>OQ289*OR289</f>
        <v/>
      </c>
      <c r="OU289" t="inlineStr">
        <is>
          <t>U.S. Govt UST</t>
        </is>
      </c>
      <c r="OV289" s="41" t="n">
        <v>0.4319999999999999</v>
      </c>
      <c r="OW289" s="61" t="n">
        <v>0</v>
      </c>
      <c r="OX289" s="61">
        <f>OV289*OW289</f>
        <v/>
      </c>
      <c r="OZ289" t="inlineStr">
        <is>
          <t>U.S. Govt UST</t>
        </is>
      </c>
      <c r="PA289" s="41" t="n">
        <v>0</v>
      </c>
      <c r="PB289" s="61" t="n">
        <v>0</v>
      </c>
      <c r="PC289" s="61">
        <f>PA289*PB289</f>
        <v/>
      </c>
      <c r="PE289" t="inlineStr">
        <is>
          <t>U.S. Govt UST</t>
        </is>
      </c>
      <c r="PF289" s="41">
        <f>0.98-SUM(PF277:PF288)</f>
        <v/>
      </c>
      <c r="PG289" s="61" t="n">
        <v>0</v>
      </c>
      <c r="PH289" s="61">
        <f>PF289*PG289</f>
        <v/>
      </c>
      <c r="PJ289" t="inlineStr">
        <is>
          <t>U.S. Govt UST</t>
        </is>
      </c>
      <c r="PK289" s="41" t="n">
        <v>0</v>
      </c>
      <c r="PL289" s="61" t="n">
        <v>0</v>
      </c>
      <c r="PM289" s="61">
        <f>PK289*PL289</f>
        <v/>
      </c>
      <c r="PO289" t="inlineStr">
        <is>
          <t>U.S. Govt UST</t>
        </is>
      </c>
      <c r="PP289" s="41" t="n">
        <v>0</v>
      </c>
      <c r="PQ289" s="61" t="n">
        <v>0</v>
      </c>
      <c r="PR289" s="61">
        <f>PP289*PQ289</f>
        <v/>
      </c>
      <c r="PT289" t="inlineStr">
        <is>
          <t>U.S. Govt UST</t>
        </is>
      </c>
      <c r="PU289" s="41" t="n">
        <v>0</v>
      </c>
      <c r="PV289" s="61" t="n">
        <v>0</v>
      </c>
      <c r="PW289" s="61">
        <f>PU289*PV289</f>
        <v/>
      </c>
      <c r="PY289" t="inlineStr">
        <is>
          <t>U.S. Govt UST</t>
        </is>
      </c>
      <c r="PZ289" s="41" t="n">
        <v>0</v>
      </c>
      <c r="QA289" s="61" t="n">
        <v>0</v>
      </c>
      <c r="QB289" s="61">
        <f>PZ289*QA289</f>
        <v/>
      </c>
      <c r="QD289" t="inlineStr">
        <is>
          <t>U.S. Govt UST</t>
        </is>
      </c>
      <c r="QE289" s="41" t="n">
        <v>0</v>
      </c>
      <c r="QF289" s="61" t="n">
        <v>0</v>
      </c>
      <c r="QG289" s="61">
        <f>QE289*QF289</f>
        <v/>
      </c>
      <c r="QH289" s="61" t="n"/>
      <c r="QI289" t="inlineStr">
        <is>
          <t>U.S. Govt UST</t>
        </is>
      </c>
      <c r="QJ289" s="41" t="n">
        <v>0</v>
      </c>
      <c r="QK289" s="61" t="n">
        <v>0</v>
      </c>
      <c r="QL289" s="61">
        <f>QJ289*QK289</f>
        <v/>
      </c>
      <c r="QN289" t="inlineStr">
        <is>
          <t>U.S. Govt UST</t>
        </is>
      </c>
      <c r="QO289" s="41" t="n">
        <v>0</v>
      </c>
      <c r="QP289" s="61" t="n">
        <v>0</v>
      </c>
      <c r="QQ289" s="61">
        <f>QO289*QP289</f>
        <v/>
      </c>
      <c r="QS289" t="inlineStr">
        <is>
          <t>U.S. Govt UST</t>
        </is>
      </c>
      <c r="QT289" s="41" t="n">
        <v>0</v>
      </c>
      <c r="QU289" s="61" t="n">
        <v>0</v>
      </c>
      <c r="QV289" s="61">
        <f>QT289*QU289</f>
        <v/>
      </c>
      <c r="QX289" t="inlineStr">
        <is>
          <t>U.S. Govt UST</t>
        </is>
      </c>
      <c r="QY289" s="41" t="n">
        <v>0</v>
      </c>
      <c r="QZ289" s="61" t="n">
        <v>0</v>
      </c>
      <c r="RA289" s="61">
        <f>QY289*QZ289</f>
        <v/>
      </c>
      <c r="RC289" t="inlineStr">
        <is>
          <t>U.S. Govt UST</t>
        </is>
      </c>
      <c r="RD289" s="41" t="n">
        <v>0</v>
      </c>
      <c r="RE289" s="61" t="n">
        <v>0</v>
      </c>
      <c r="RF289" s="61">
        <f>RD289*RE289</f>
        <v/>
      </c>
      <c r="RH289" t="inlineStr">
        <is>
          <t>U.S. Govt UST</t>
        </is>
      </c>
      <c r="RI289" s="41" t="n">
        <v>0</v>
      </c>
      <c r="RJ289" s="61" t="n">
        <v>0</v>
      </c>
      <c r="RK289" s="61">
        <f>RI289*RJ289</f>
        <v/>
      </c>
      <c r="RM289" s="42" t="n">
        <v>0</v>
      </c>
      <c r="RN289" s="43" t="n">
        <v>0</v>
      </c>
      <c r="RO289" s="44">
        <f>RI289</f>
        <v/>
      </c>
      <c r="RP289" s="44">
        <f>RI289-SUM(RN289:RO289)</f>
        <v/>
      </c>
    </row>
    <row r="290">
      <c r="IQ290" s="61" t="n"/>
      <c r="IR290" s="57" t="n"/>
      <c r="IS290" s="33" t="n"/>
      <c r="IT290" s="33" t="n"/>
      <c r="IU290" s="33" t="n"/>
      <c r="IV290" s="61" t="n"/>
      <c r="IW290" s="57" t="n"/>
      <c r="IX290" s="33" t="n"/>
      <c r="IY290" s="33" t="n"/>
      <c r="IZ290" s="33" t="n"/>
      <c r="JA290" s="61" t="n"/>
      <c r="JB290" s="57" t="n"/>
      <c r="JC290" s="33" t="n"/>
      <c r="JD290" s="33" t="n"/>
      <c r="JE290" s="33" t="n"/>
      <c r="JF290" s="61" t="n"/>
      <c r="JG290" s="57" t="n"/>
      <c r="JH290" s="33" t="n"/>
      <c r="JI290" s="33" t="n"/>
      <c r="JJ290" s="33" t="n"/>
      <c r="JK290" s="61" t="n"/>
      <c r="JL290" s="57" t="n"/>
      <c r="JM290" s="33" t="n"/>
      <c r="JN290" s="33" t="n"/>
      <c r="JO290" s="33" t="n"/>
      <c r="JP290" s="61" t="n"/>
      <c r="JQ290" s="57" t="n"/>
      <c r="JR290" s="33" t="n"/>
      <c r="JS290" s="33" t="n"/>
      <c r="JT290" s="33" t="n"/>
      <c r="JU290" s="61" t="n"/>
      <c r="JV290" s="57" t="n"/>
      <c r="JW290" s="33" t="n"/>
      <c r="JX290" s="33" t="n"/>
      <c r="JY290" s="33" t="n"/>
      <c r="JZ290" s="61" t="n"/>
      <c r="KA290" s="57" t="n"/>
      <c r="KB290" s="33" t="n"/>
      <c r="KC290" s="33" t="n"/>
      <c r="KD290" s="33" t="n"/>
      <c r="KE290" s="61" t="n"/>
      <c r="KF290" s="57" t="n"/>
      <c r="KG290" s="33" t="n"/>
      <c r="KH290" s="33" t="n"/>
      <c r="KI290" s="33" t="n"/>
      <c r="KJ290" s="61" t="n"/>
      <c r="KK290" s="57" t="n"/>
      <c r="KL290" s="33" t="n"/>
      <c r="KM290" s="33" t="n"/>
      <c r="KN290" s="33" t="n"/>
      <c r="KO290" s="61" t="n"/>
      <c r="KP290" s="57" t="n"/>
      <c r="KQ290" s="33" t="n"/>
      <c r="KR290" s="33" t="n"/>
      <c r="KS290" s="33" t="n"/>
      <c r="KT290" s="61" t="n"/>
      <c r="KU290" s="57" t="n"/>
      <c r="KV290" s="33" t="n"/>
      <c r="KW290" s="33" t="n"/>
      <c r="KX290" s="33" t="n"/>
      <c r="KY290" s="61" t="n"/>
      <c r="KZ290" s="57" t="n"/>
      <c r="LA290" s="33" t="n"/>
      <c r="LB290" s="33" t="n"/>
      <c r="LC290" s="33" t="n"/>
      <c r="LD290" s="61" t="n"/>
      <c r="LE290" s="57" t="n"/>
      <c r="LF290" s="33" t="n"/>
      <c r="LG290" s="33" t="n"/>
      <c r="LH290" s="33" t="n"/>
      <c r="LI290" s="61" t="n"/>
      <c r="LJ290" s="57" t="n"/>
      <c r="LK290" s="33" t="n"/>
      <c r="LL290" s="33" t="n"/>
      <c r="LM290" s="33" t="n"/>
      <c r="LN290" s="61" t="n"/>
      <c r="LO290" s="57" t="n"/>
      <c r="LP290" s="33" t="n"/>
      <c r="LQ290" s="33" t="n"/>
      <c r="LR290" s="33" t="n"/>
      <c r="LS290" s="61" t="n"/>
      <c r="LT290" s="57" t="n"/>
      <c r="LU290" s="33" t="n"/>
      <c r="LV290" s="33" t="n"/>
      <c r="LW290" s="33" t="n"/>
      <c r="LX290" s="61" t="n"/>
      <c r="LY290" s="57" t="n"/>
      <c r="LZ290" s="33" t="n"/>
      <c r="MA290" s="33" t="n"/>
      <c r="MB290" s="33" t="n"/>
      <c r="MC290" s="61" t="n"/>
      <c r="MD290" s="57" t="n"/>
      <c r="ME290" s="33" t="n"/>
      <c r="MF290" s="33" t="n"/>
      <c r="MG290" s="33" t="n"/>
      <c r="MH290" s="61" t="n"/>
      <c r="MI290" s="57" t="n"/>
      <c r="MJ290" s="33" t="n"/>
      <c r="MK290" s="33" t="n"/>
      <c r="ML290" s="33" t="n"/>
      <c r="MM290" s="61" t="n"/>
      <c r="MN290" s="57" t="n"/>
      <c r="MO290" s="33" t="n"/>
      <c r="MP290" s="33" t="n"/>
      <c r="MR290" s="61" t="n"/>
      <c r="MS290" s="57" t="n"/>
      <c r="MT290" s="33" t="n"/>
      <c r="MU290" s="33" t="n"/>
      <c r="MV290" s="33" t="n"/>
      <c r="MW290" s="61" t="n"/>
      <c r="MX290" s="57" t="n"/>
      <c r="MY290" s="33" t="n"/>
      <c r="MZ290" s="33" t="n"/>
      <c r="NB290" s="61" t="n"/>
      <c r="NC290" s="41" t="n"/>
      <c r="ND290" s="33" t="n"/>
      <c r="NE290" s="33" t="n"/>
      <c r="NG290" s="61" t="n"/>
      <c r="NH290" s="41" t="n"/>
      <c r="NI290" s="33" t="n"/>
      <c r="NJ290" s="33" t="n"/>
      <c r="NL290" s="61" t="n"/>
      <c r="NM290" s="41" t="n"/>
      <c r="NN290" s="33" t="n"/>
      <c r="NO290" s="33" t="n"/>
      <c r="NQ290" s="61" t="n"/>
      <c r="NR290" s="41" t="n"/>
      <c r="NS290" s="33" t="n"/>
      <c r="NT290" s="33" t="n"/>
      <c r="NV290" s="61" t="n"/>
      <c r="NW290" s="41" t="n"/>
      <c r="NX290" s="33" t="n"/>
      <c r="NY290" s="33" t="n"/>
      <c r="OA290" s="61" t="n"/>
      <c r="OB290" s="41" t="n"/>
      <c r="OC290" s="33" t="n"/>
      <c r="OD290" s="33" t="n"/>
      <c r="OF290" s="61" t="n"/>
      <c r="OG290" s="41" t="n"/>
      <c r="OH290" s="33" t="n"/>
      <c r="OI290" s="33" t="n"/>
      <c r="OK290" s="61" t="n"/>
      <c r="OL290" s="41" t="n"/>
      <c r="OM290" s="33" t="n"/>
      <c r="ON290" s="33" t="n"/>
      <c r="OP290" s="61" t="n"/>
      <c r="OQ290" s="41" t="n"/>
      <c r="OR290" s="33" t="n"/>
      <c r="OS290" s="33" t="n"/>
      <c r="OU290" s="61" t="n"/>
      <c r="OV290" s="41" t="n"/>
      <c r="OW290" s="33" t="n"/>
      <c r="OX290" s="33" t="n"/>
      <c r="OZ290" s="61" t="n"/>
      <c r="PB290" s="33" t="n"/>
      <c r="PC290" s="33" t="n"/>
      <c r="PE290" s="61" t="n"/>
      <c r="PF290" s="41" t="n"/>
      <c r="PG290" s="33" t="n"/>
      <c r="PH290" s="33" t="n"/>
      <c r="PJ290" s="61" t="n"/>
      <c r="PK290" s="41" t="n"/>
      <c r="PL290" s="33" t="n"/>
      <c r="PM290" s="33" t="n"/>
      <c r="PO290" s="61" t="n"/>
      <c r="PP290" s="41" t="n"/>
      <c r="PQ290" s="33" t="n"/>
      <c r="PR290" s="33" t="n"/>
      <c r="PT290" s="61" t="n"/>
      <c r="PU290" s="41" t="n"/>
      <c r="PV290" s="33" t="n"/>
      <c r="PW290" s="33" t="n"/>
      <c r="PY290" s="61" t="n"/>
      <c r="PZ290" s="41" t="n"/>
      <c r="QA290" s="33" t="n"/>
      <c r="QB290" s="33" t="n"/>
      <c r="QD290" s="61" t="n"/>
      <c r="QE290" s="41" t="n"/>
      <c r="QF290" s="33" t="n"/>
      <c r="QG290" s="33" t="n"/>
      <c r="QH290" s="33" t="n"/>
      <c r="QI290" s="61" t="n"/>
      <c r="QJ290" s="41" t="n"/>
      <c r="QK290" s="33" t="n"/>
      <c r="QL290" s="33" t="n"/>
      <c r="QN290" s="61" t="n"/>
      <c r="QO290" s="41" t="n"/>
      <c r="QP290" s="33" t="n"/>
      <c r="QQ290" s="33" t="n"/>
      <c r="QS290" s="61" t="n"/>
      <c r="QT290" s="41" t="n"/>
      <c r="QU290" s="33" t="n"/>
      <c r="QV290" s="33" t="n"/>
      <c r="QX290" s="61" t="n"/>
      <c r="QY290" s="41" t="n"/>
      <c r="QZ290" s="33" t="n"/>
      <c r="RA290" s="33" t="n"/>
      <c r="RC290" s="61" t="n"/>
      <c r="RD290" s="41" t="n"/>
      <c r="RE290" s="33" t="n"/>
      <c r="RF290" s="33" t="n"/>
      <c r="RH290" s="61" t="n"/>
      <c r="RI290" s="41" t="n"/>
      <c r="RJ290" s="33" t="n"/>
      <c r="RK290" s="33" t="n"/>
    </row>
    <row r="291">
      <c r="IQ291" s="33" t="inlineStr">
        <is>
          <t>Cash</t>
        </is>
      </c>
      <c r="IR291" s="57">
        <f>1-SUM(IR276:IR290)</f>
        <v/>
      </c>
      <c r="IS291" s="61" t="n">
        <v>0</v>
      </c>
      <c r="IT291" s="61">
        <f>IR291*IS291</f>
        <v/>
      </c>
      <c r="IU291" s="61" t="n"/>
      <c r="IV291" s="33" t="inlineStr">
        <is>
          <t>Cash</t>
        </is>
      </c>
      <c r="IW291" s="57">
        <f>1-SUM(IW276:IW290)</f>
        <v/>
      </c>
      <c r="IX291" s="61" t="n">
        <v>0</v>
      </c>
      <c r="IY291" s="61">
        <f>IW291*IX291</f>
        <v/>
      </c>
      <c r="IZ291" s="61" t="n"/>
      <c r="JA291" s="33" t="inlineStr">
        <is>
          <t>Cash</t>
        </is>
      </c>
      <c r="JB291" s="57">
        <f>1-SUM(JB276:JB290)</f>
        <v/>
      </c>
      <c r="JC291" s="61" t="n">
        <v>0</v>
      </c>
      <c r="JD291" s="61">
        <f>JB291*JC291</f>
        <v/>
      </c>
      <c r="JE291" s="61" t="n"/>
      <c r="JF291" s="33" t="inlineStr">
        <is>
          <t>Cash</t>
        </is>
      </c>
      <c r="JG291" s="57">
        <f>1-SUM(JG276:JG290)</f>
        <v/>
      </c>
      <c r="JH291" s="61" t="n">
        <v>0</v>
      </c>
      <c r="JI291" s="61">
        <f>JG291*JH291</f>
        <v/>
      </c>
      <c r="JJ291" s="61" t="n"/>
      <c r="JK291" s="33" t="inlineStr">
        <is>
          <t>Cash</t>
        </is>
      </c>
      <c r="JL291" s="57">
        <f>1-SUM(JL276:JL290)</f>
        <v/>
      </c>
      <c r="JM291" s="61" t="n">
        <v>0</v>
      </c>
      <c r="JN291" s="61">
        <f>JL291*JM291</f>
        <v/>
      </c>
      <c r="JO291" s="61" t="n"/>
      <c r="JP291" s="33" t="inlineStr">
        <is>
          <t>Cash</t>
        </is>
      </c>
      <c r="JQ291" s="57">
        <f>1-SUM(JQ276:JQ290)</f>
        <v/>
      </c>
      <c r="JR291" s="61" t="n">
        <v>0</v>
      </c>
      <c r="JS291" s="61">
        <f>JQ291*JR291</f>
        <v/>
      </c>
      <c r="JT291" s="61" t="n"/>
      <c r="JU291" s="33" t="inlineStr">
        <is>
          <t>Cash</t>
        </is>
      </c>
      <c r="JV291" s="57">
        <f>1-SUM(JV276:JV290)</f>
        <v/>
      </c>
      <c r="JW291" s="61" t="n">
        <v>0</v>
      </c>
      <c r="JX291" s="61">
        <f>JV291*JW291</f>
        <v/>
      </c>
      <c r="JY291" s="61" t="n"/>
      <c r="JZ291" s="33" t="inlineStr">
        <is>
          <t>Cash</t>
        </is>
      </c>
      <c r="KA291" s="57">
        <f>1-SUM(KA276:KA290)</f>
        <v/>
      </c>
      <c r="KB291" s="61" t="n">
        <v>0</v>
      </c>
      <c r="KC291" s="61">
        <f>KA291*KB291</f>
        <v/>
      </c>
      <c r="KD291" s="61" t="n"/>
      <c r="KE291" s="33" t="inlineStr">
        <is>
          <t>Cash</t>
        </is>
      </c>
      <c r="KF291" s="57">
        <f>1-SUM(KF276:KF290)</f>
        <v/>
      </c>
      <c r="KG291" s="61" t="n">
        <v>0</v>
      </c>
      <c r="KH291" s="61">
        <f>KF291*KG291</f>
        <v/>
      </c>
      <c r="KI291" s="61" t="n"/>
      <c r="KJ291" s="33" t="inlineStr">
        <is>
          <t>Cash</t>
        </is>
      </c>
      <c r="KK291" s="57">
        <f>1-SUM(KK276:KK290)</f>
        <v/>
      </c>
      <c r="KL291" s="61" t="n">
        <v>0</v>
      </c>
      <c r="KM291" s="61">
        <f>KK291*KL291</f>
        <v/>
      </c>
      <c r="KN291" s="61" t="n"/>
      <c r="KO291" s="33" t="inlineStr">
        <is>
          <t>Cash</t>
        </is>
      </c>
      <c r="KP291" s="57">
        <f>1-SUM(KP276:KP290)</f>
        <v/>
      </c>
      <c r="KQ291" s="61" t="n">
        <v>0</v>
      </c>
      <c r="KR291" s="61">
        <f>KP291*KQ291</f>
        <v/>
      </c>
      <c r="KS291" s="61" t="n"/>
      <c r="KT291" s="33" t="inlineStr">
        <is>
          <t>Cash</t>
        </is>
      </c>
      <c r="KU291" s="57">
        <f>1-SUM(KU276:KU290)</f>
        <v/>
      </c>
      <c r="KV291" s="61" t="n">
        <v>0</v>
      </c>
      <c r="KW291" s="61">
        <f>KU291*KV291</f>
        <v/>
      </c>
      <c r="KX291" s="61" t="n"/>
      <c r="KY291" s="33" t="inlineStr">
        <is>
          <t>Cash</t>
        </is>
      </c>
      <c r="KZ291" s="57">
        <f>1-SUM(KZ276:KZ290)</f>
        <v/>
      </c>
      <c r="LA291" s="61" t="n">
        <v>0</v>
      </c>
      <c r="LB291" s="61">
        <f>KZ291*LA291</f>
        <v/>
      </c>
      <c r="LC291" s="61" t="n"/>
      <c r="LD291" s="33" t="inlineStr">
        <is>
          <t>Cash</t>
        </is>
      </c>
      <c r="LE291" s="57">
        <f>1-SUM(LE276:LE290)</f>
        <v/>
      </c>
      <c r="LF291" s="61" t="n">
        <v>0</v>
      </c>
      <c r="LG291" s="61">
        <f>LE291*LF291</f>
        <v/>
      </c>
      <c r="LH291" s="61" t="n"/>
      <c r="LI291" s="33" t="inlineStr">
        <is>
          <t>Cash</t>
        </is>
      </c>
      <c r="LJ291" s="57">
        <f>1-SUM(LJ276:LJ290)</f>
        <v/>
      </c>
      <c r="LK291" s="61" t="n">
        <v>0</v>
      </c>
      <c r="LL291" s="61">
        <f>LJ291*LK291</f>
        <v/>
      </c>
      <c r="LM291" s="61" t="n"/>
      <c r="LN291" s="33" t="inlineStr">
        <is>
          <t>Cash</t>
        </is>
      </c>
      <c r="LO291" s="57">
        <f>1-SUM(LO276:LO290)</f>
        <v/>
      </c>
      <c r="LP291" s="61" t="n">
        <v>0</v>
      </c>
      <c r="LQ291" s="61">
        <f>LO291*LP291</f>
        <v/>
      </c>
      <c r="LR291" s="61" t="n"/>
      <c r="LS291" s="33" t="inlineStr">
        <is>
          <t>Cash</t>
        </is>
      </c>
      <c r="LT291" s="57">
        <f>1-SUM(LT276:LT290)</f>
        <v/>
      </c>
      <c r="LU291" s="61" t="n">
        <v>0</v>
      </c>
      <c r="LV291" s="61">
        <f>LT291*LU291</f>
        <v/>
      </c>
      <c r="LW291" s="61" t="n"/>
      <c r="LX291" s="33" t="inlineStr">
        <is>
          <t>Cash</t>
        </is>
      </c>
      <c r="LY291" s="57">
        <f>1-SUM(LY276:LY290)</f>
        <v/>
      </c>
      <c r="LZ291" s="61" t="n">
        <v>0</v>
      </c>
      <c r="MA291" s="61">
        <f>LY291*LZ291</f>
        <v/>
      </c>
      <c r="MB291" s="61" t="n"/>
      <c r="MC291" s="33" t="inlineStr">
        <is>
          <t>Cash</t>
        </is>
      </c>
      <c r="MD291" s="57">
        <f>1-SUM(MD276:MD290)</f>
        <v/>
      </c>
      <c r="ME291" s="61" t="n">
        <v>0</v>
      </c>
      <c r="MF291" s="61">
        <f>MD291*ME291</f>
        <v/>
      </c>
      <c r="MG291" s="61" t="n"/>
      <c r="MH291" s="33" t="inlineStr">
        <is>
          <t>Cash</t>
        </is>
      </c>
      <c r="MI291" s="57" t="n">
        <v>0.02000000000000002</v>
      </c>
      <c r="MJ291" s="61" t="n">
        <v>0</v>
      </c>
      <c r="MK291" s="61">
        <f>MI291*MJ291</f>
        <v/>
      </c>
      <c r="ML291" s="61" t="n"/>
      <c r="MM291" s="33" t="inlineStr">
        <is>
          <t>Cash</t>
        </is>
      </c>
      <c r="MN291" s="57" t="n">
        <v>0.02000000000000002</v>
      </c>
      <c r="MO291" s="61" t="n">
        <v>0</v>
      </c>
      <c r="MP291" s="61">
        <f>MN291*MO291</f>
        <v/>
      </c>
      <c r="MR291" s="33" t="inlineStr">
        <is>
          <t>Cash</t>
        </is>
      </c>
      <c r="MS291" s="57">
        <f>1-SUM(MS276:MS290)</f>
        <v/>
      </c>
      <c r="MT291" s="61" t="n">
        <v>0</v>
      </c>
      <c r="MU291" s="61">
        <f>MS291*MT291</f>
        <v/>
      </c>
      <c r="MV291" s="61" t="n"/>
      <c r="MW291" s="33" t="inlineStr">
        <is>
          <t>Cash</t>
        </is>
      </c>
      <c r="MX291" s="57">
        <f>1-SUM(MX276:MX290)</f>
        <v/>
      </c>
      <c r="MY291" s="61" t="n">
        <v>0</v>
      </c>
      <c r="MZ291" s="61">
        <f>MX291*MY291</f>
        <v/>
      </c>
      <c r="NB291" s="33" t="inlineStr">
        <is>
          <t>Cash</t>
        </is>
      </c>
      <c r="NC291" s="41">
        <f>1-SUM(NC276:NC290)</f>
        <v/>
      </c>
      <c r="ND291" s="61" t="n">
        <v>0</v>
      </c>
      <c r="NE291" s="61">
        <f>NC291*ND291</f>
        <v/>
      </c>
      <c r="NG291" s="33" t="inlineStr">
        <is>
          <t>Cash</t>
        </is>
      </c>
      <c r="NH291" s="41">
        <f>1-SUM(NH276:NH290)</f>
        <v/>
      </c>
      <c r="NI291" s="61" t="n">
        <v>0</v>
      </c>
      <c r="NJ291" s="61">
        <f>NH291*NI291</f>
        <v/>
      </c>
      <c r="NL291" s="33" t="inlineStr">
        <is>
          <t>Cash</t>
        </is>
      </c>
      <c r="NM291" s="41" t="n">
        <v>0.02000000000000002</v>
      </c>
      <c r="NN291" s="61" t="n">
        <v>0</v>
      </c>
      <c r="NO291" s="61">
        <f>NM291*NN291</f>
        <v/>
      </c>
      <c r="NQ291" s="33" t="inlineStr">
        <is>
          <t>Cash</t>
        </is>
      </c>
      <c r="NR291" s="41">
        <f>1-SUM(NR276:NR290)</f>
        <v/>
      </c>
      <c r="NS291" s="61" t="n">
        <v>0</v>
      </c>
      <c r="NT291" s="61">
        <f>NR291*NS291</f>
        <v/>
      </c>
      <c r="NV291" s="33" t="inlineStr">
        <is>
          <t>Cash</t>
        </is>
      </c>
      <c r="NW291" s="41">
        <f>1-SUM(NW276:NW290)</f>
        <v/>
      </c>
      <c r="NX291" s="61" t="n">
        <v>0</v>
      </c>
      <c r="NY291" s="61">
        <f>NW291*NX291</f>
        <v/>
      </c>
      <c r="OA291" s="33" t="inlineStr">
        <is>
          <t>Cash</t>
        </is>
      </c>
      <c r="OB291" s="41">
        <f>1-SUM(OB276:OB290)</f>
        <v/>
      </c>
      <c r="OC291" s="61" t="n">
        <v>0</v>
      </c>
      <c r="OD291" s="61">
        <f>OB291*OC291</f>
        <v/>
      </c>
      <c r="OF291" s="33" t="inlineStr">
        <is>
          <t>Cash</t>
        </is>
      </c>
      <c r="OG291" s="41">
        <f>1-SUM(OG276:OG290)</f>
        <v/>
      </c>
      <c r="OH291" s="61" t="n">
        <v>0</v>
      </c>
      <c r="OI291" s="61">
        <f>OG291*OH291</f>
        <v/>
      </c>
      <c r="OK291" s="33" t="inlineStr">
        <is>
          <t>Cash</t>
        </is>
      </c>
      <c r="OL291" s="41">
        <f>1-SUM(OL276:OL290)</f>
        <v/>
      </c>
      <c r="OM291" s="61" t="n">
        <v>0</v>
      </c>
      <c r="ON291" s="61">
        <f>OL291*OM291</f>
        <v/>
      </c>
      <c r="OP291" s="33" t="inlineStr">
        <is>
          <t>Cash</t>
        </is>
      </c>
      <c r="OQ291" s="41">
        <f>1-SUM(OQ276:OQ290)</f>
        <v/>
      </c>
      <c r="OR291" s="61" t="n">
        <v>0</v>
      </c>
      <c r="OS291" s="61">
        <f>OQ291*OR291</f>
        <v/>
      </c>
      <c r="OU291" s="33" t="inlineStr">
        <is>
          <t>Cash</t>
        </is>
      </c>
      <c r="OV291" s="41">
        <f>1-SUM(OV276:OV290)</f>
        <v/>
      </c>
      <c r="OW291" s="61" t="n">
        <v>0</v>
      </c>
      <c r="OX291" s="61">
        <f>OV291*OW291</f>
        <v/>
      </c>
      <c r="OZ291" s="33" t="inlineStr">
        <is>
          <t>Cash</t>
        </is>
      </c>
      <c r="PA291" s="41">
        <f>1-SUM(PA276:PA290)</f>
        <v/>
      </c>
      <c r="PB291" s="61" t="n">
        <v>0</v>
      </c>
      <c r="PC291" s="61">
        <f>PA291*PB291</f>
        <v/>
      </c>
      <c r="PE291" s="33" t="inlineStr">
        <is>
          <t>Cash</t>
        </is>
      </c>
      <c r="PF291" s="41">
        <f>1-SUM(PF276:PF290)</f>
        <v/>
      </c>
      <c r="PG291" s="61" t="n">
        <v>0</v>
      </c>
      <c r="PH291" s="61">
        <f>PF291*PG291</f>
        <v/>
      </c>
      <c r="PJ291" s="33" t="inlineStr">
        <is>
          <t>Cash</t>
        </is>
      </c>
      <c r="PK291" s="41">
        <f>1-SUM(PK276:PK290)</f>
        <v/>
      </c>
      <c r="PL291" s="61" t="n">
        <v>0</v>
      </c>
      <c r="PM291" s="61">
        <f>PK291*PL291</f>
        <v/>
      </c>
      <c r="PO291" s="33" t="inlineStr">
        <is>
          <t>Cash</t>
        </is>
      </c>
      <c r="PP291" s="41">
        <f>1-SUM(PP276:PP290)</f>
        <v/>
      </c>
      <c r="PQ291" s="61" t="n">
        <v>0</v>
      </c>
      <c r="PR291" s="61">
        <f>PP291*PQ291</f>
        <v/>
      </c>
      <c r="PT291" s="33" t="inlineStr">
        <is>
          <t>Cash</t>
        </is>
      </c>
      <c r="PU291" s="41">
        <f>1-SUM(PU276:PU290)</f>
        <v/>
      </c>
      <c r="PV291" s="61" t="n">
        <v>0</v>
      </c>
      <c r="PW291" s="61">
        <f>PU291*PV291</f>
        <v/>
      </c>
      <c r="PY291" s="33" t="inlineStr">
        <is>
          <t>Cash</t>
        </is>
      </c>
      <c r="PZ291" s="41">
        <f>1-SUM(PZ276:PZ290)</f>
        <v/>
      </c>
      <c r="QA291" s="61" t="n">
        <v>0</v>
      </c>
      <c r="QB291" s="61">
        <f>PZ291*QA291</f>
        <v/>
      </c>
      <c r="QD291" s="33" t="inlineStr">
        <is>
          <t>Cash</t>
        </is>
      </c>
      <c r="QE291" s="41">
        <f>1-SUM(QE276:QE290)</f>
        <v/>
      </c>
      <c r="QF291" s="61" t="n">
        <v>0</v>
      </c>
      <c r="QG291" s="61">
        <f>QE291*QF291</f>
        <v/>
      </c>
      <c r="QH291" s="61" t="n"/>
      <c r="QI291" s="33" t="inlineStr">
        <is>
          <t>Cash</t>
        </is>
      </c>
      <c r="QJ291" s="41">
        <f>1-SUM(QJ276:QJ290)</f>
        <v/>
      </c>
      <c r="QK291" s="61" t="n">
        <v>0</v>
      </c>
      <c r="QL291" s="61">
        <f>QJ291*QK291</f>
        <v/>
      </c>
      <c r="QN291" s="33" t="inlineStr">
        <is>
          <t>Cash</t>
        </is>
      </c>
      <c r="QO291" s="41" t="n">
        <v>0.02000000000000002</v>
      </c>
      <c r="QP291" s="61" t="n">
        <v>0</v>
      </c>
      <c r="QQ291" s="61">
        <f>QO291*QP291</f>
        <v/>
      </c>
      <c r="QS291" s="33" t="inlineStr">
        <is>
          <t>Cash</t>
        </is>
      </c>
      <c r="QT291" s="41" t="n">
        <v>0.02000000000000002</v>
      </c>
      <c r="QU291" s="61" t="n">
        <v>0</v>
      </c>
      <c r="QV291" s="61">
        <f>QT291*QU291</f>
        <v/>
      </c>
      <c r="QX291" s="33" t="inlineStr">
        <is>
          <t>Cash</t>
        </is>
      </c>
      <c r="QY291" s="41" t="n">
        <v>0.02000000000000002</v>
      </c>
      <c r="QZ291" s="61" t="n">
        <v>0</v>
      </c>
      <c r="RA291" s="61">
        <f>QY291*QZ291</f>
        <v/>
      </c>
      <c r="RC291" s="33" t="inlineStr">
        <is>
          <t>Cash</t>
        </is>
      </c>
      <c r="RD291" s="41" t="n">
        <v>0.02000000000000002</v>
      </c>
      <c r="RE291" s="61" t="n">
        <v>0</v>
      </c>
      <c r="RF291" s="61">
        <f>RD291*RE291</f>
        <v/>
      </c>
      <c r="RH291" s="33" t="inlineStr">
        <is>
          <t>Cash</t>
        </is>
      </c>
      <c r="RI291" s="41" t="n">
        <v>0.02000000000000002</v>
      </c>
      <c r="RJ291" s="61" t="n">
        <v>0</v>
      </c>
      <c r="RK291" s="61">
        <f>RI291*RJ291</f>
        <v/>
      </c>
      <c r="RM291" s="53" t="n">
        <v>0.02</v>
      </c>
      <c r="RN291" s="43" t="n">
        <v>0.02</v>
      </c>
      <c r="RO291" s="44" t="n">
        <v>0</v>
      </c>
      <c r="RP291" s="44" t="n">
        <v>0</v>
      </c>
    </row>
    <row r="292">
      <c r="IQ292" s="33" t="n"/>
      <c r="IR292" s="57" t="n"/>
      <c r="IS292" s="33" t="n"/>
      <c r="IT292" s="33" t="n"/>
      <c r="IU292" s="33" t="n"/>
      <c r="IV292" s="33" t="n"/>
      <c r="IW292" s="57" t="n"/>
      <c r="IX292" s="33" t="n"/>
      <c r="IY292" s="33" t="n"/>
      <c r="IZ292" s="33" t="n"/>
      <c r="JA292" s="33" t="n"/>
      <c r="JB292" s="57" t="n"/>
      <c r="JC292" s="33" t="n"/>
      <c r="JD292" s="33" t="n"/>
      <c r="JE292" s="33" t="n"/>
      <c r="JF292" s="33" t="n"/>
      <c r="JG292" s="57" t="n"/>
      <c r="JH292" s="33" t="n"/>
      <c r="JI292" s="33" t="n"/>
      <c r="JJ292" s="33" t="n"/>
      <c r="JK292" s="33" t="n"/>
      <c r="JL292" s="57" t="n"/>
      <c r="JM292" s="33" t="n"/>
      <c r="JN292" s="33" t="n"/>
      <c r="JO292" s="33" t="n"/>
      <c r="JP292" s="33" t="n"/>
      <c r="JQ292" s="57" t="n"/>
      <c r="JR292" s="33" t="n"/>
      <c r="JS292" s="33" t="n"/>
      <c r="JT292" s="33" t="n"/>
      <c r="JU292" s="33" t="n"/>
      <c r="JV292" s="57" t="n"/>
      <c r="JW292" s="33" t="n"/>
      <c r="JX292" s="33" t="n"/>
      <c r="JY292" s="33" t="n"/>
      <c r="JZ292" s="33" t="n"/>
      <c r="KA292" s="57" t="n"/>
      <c r="KB292" s="33" t="n"/>
      <c r="KC292" s="33" t="n"/>
      <c r="KD292" s="33" t="n"/>
      <c r="KE292" s="33" t="n"/>
      <c r="KF292" s="57" t="n"/>
      <c r="KG292" s="33" t="n"/>
      <c r="KH292" s="33" t="n"/>
      <c r="KI292" s="33" t="n"/>
      <c r="KJ292" s="33" t="n"/>
      <c r="KK292" s="57" t="n"/>
      <c r="KL292" s="33" t="n"/>
      <c r="KM292" s="33" t="n"/>
      <c r="KN292" s="33" t="n"/>
      <c r="KO292" s="33" t="n"/>
      <c r="KP292" s="57" t="n"/>
      <c r="KQ292" s="33" t="n"/>
      <c r="KR292" s="33" t="n"/>
      <c r="KS292" s="33" t="n"/>
      <c r="KT292" s="33" t="n"/>
      <c r="KU292" s="57" t="n"/>
      <c r="KV292" s="33" t="n"/>
      <c r="KW292" s="33" t="n"/>
      <c r="KX292" s="33" t="n"/>
      <c r="KY292" s="33" t="n"/>
      <c r="KZ292" s="57" t="n"/>
      <c r="LA292" s="33" t="n"/>
      <c r="LB292" s="33" t="n"/>
      <c r="LC292" s="33" t="n"/>
      <c r="LD292" s="33" t="n"/>
      <c r="LE292" s="57" t="n"/>
      <c r="LF292" s="33" t="n"/>
      <c r="LG292" s="33" t="n"/>
      <c r="LH292" s="33" t="n"/>
      <c r="LI292" s="33" t="n"/>
      <c r="LJ292" s="57" t="n"/>
      <c r="LK292" s="33" t="n"/>
      <c r="LL292" s="33" t="n"/>
      <c r="LM292" s="33" t="n"/>
      <c r="LN292" s="33" t="n"/>
      <c r="LO292" s="57" t="n"/>
      <c r="LP292" s="33" t="n"/>
      <c r="LQ292" s="33" t="n"/>
      <c r="LR292" s="33" t="n"/>
      <c r="LS292" s="33" t="n"/>
      <c r="LT292" s="57" t="n"/>
      <c r="LU292" s="33" t="n"/>
      <c r="LV292" s="33" t="n"/>
      <c r="LW292" s="33" t="n"/>
      <c r="LX292" s="33" t="n"/>
      <c r="LY292" s="57" t="n"/>
      <c r="LZ292" s="33" t="n"/>
      <c r="MA292" s="33" t="n"/>
      <c r="MB292" s="33" t="n"/>
      <c r="MC292" s="33" t="n"/>
      <c r="MD292" s="57" t="n"/>
      <c r="ME292" s="33" t="n"/>
      <c r="MF292" s="33" t="n"/>
      <c r="MG292" s="33" t="n"/>
      <c r="MH292" s="33" t="n"/>
      <c r="MI292" s="57" t="n"/>
      <c r="MJ292" s="33" t="n"/>
      <c r="MK292" s="33" t="n"/>
      <c r="ML292" s="33" t="n"/>
      <c r="MM292" s="33" t="n"/>
      <c r="MN292" s="57" t="n"/>
      <c r="MO292" s="33" t="n"/>
      <c r="MP292" s="33" t="n"/>
      <c r="MR292" s="33" t="n"/>
      <c r="MS292" s="57" t="n"/>
      <c r="MT292" s="33" t="n"/>
      <c r="MU292" s="33" t="n"/>
      <c r="MV292" s="33" t="n"/>
      <c r="MW292" s="33" t="n"/>
      <c r="MX292" s="57" t="n"/>
      <c r="MY292" s="33" t="n"/>
      <c r="MZ292" s="33" t="n"/>
      <c r="NB292" s="33" t="n"/>
      <c r="NC292" s="41" t="n"/>
      <c r="ND292" s="33" t="n"/>
      <c r="NE292" s="33" t="n"/>
      <c r="NG292" s="33" t="n"/>
      <c r="NH292" s="41" t="n"/>
      <c r="NI292" s="33" t="n"/>
      <c r="NJ292" s="33" t="n"/>
      <c r="NL292" s="33" t="n"/>
      <c r="NM292" s="41" t="n"/>
      <c r="NN292" s="33" t="n"/>
      <c r="NO292" s="33" t="n"/>
      <c r="NQ292" s="33" t="n"/>
      <c r="NR292" s="41" t="n"/>
      <c r="NS292" s="33" t="n"/>
      <c r="NT292" s="33" t="n"/>
      <c r="NV292" s="33" t="n"/>
      <c r="NW292" s="41" t="n"/>
      <c r="NX292" s="33" t="n"/>
      <c r="NY292" s="33" t="n"/>
      <c r="OA292" s="33" t="n"/>
      <c r="OB292" s="41" t="n"/>
      <c r="OC292" s="33" t="n"/>
      <c r="OD292" s="33" t="n"/>
      <c r="OF292" s="33" t="n"/>
      <c r="OG292" s="41" t="n"/>
      <c r="OH292" s="33" t="n"/>
      <c r="OI292" s="33" t="n"/>
      <c r="OK292" s="33" t="n"/>
      <c r="OL292" s="41" t="n"/>
      <c r="OM292" s="33" t="n"/>
      <c r="ON292" s="33" t="n"/>
      <c r="OP292" s="33" t="n"/>
      <c r="OQ292" s="41" t="n"/>
      <c r="OR292" s="33" t="n"/>
      <c r="OS292" s="33" t="n"/>
      <c r="OU292" s="33" t="n"/>
      <c r="OV292" s="41" t="n"/>
      <c r="OW292" s="33" t="n"/>
      <c r="OX292" s="33" t="n"/>
      <c r="PB292" s="33" t="n"/>
      <c r="PC292" s="33" t="n"/>
      <c r="PE292" s="33" t="n"/>
      <c r="PF292" s="41" t="n"/>
      <c r="PG292" s="33" t="n"/>
      <c r="PH292" s="33" t="n"/>
      <c r="PJ292" s="33" t="n"/>
      <c r="PK292" s="41" t="n"/>
      <c r="PL292" s="33" t="n"/>
      <c r="PM292" s="33" t="n"/>
      <c r="PO292" s="33" t="n"/>
      <c r="PP292" s="41" t="n"/>
      <c r="PQ292" s="33" t="n"/>
      <c r="PR292" s="33" t="n"/>
      <c r="PT292" s="33" t="n"/>
      <c r="PU292" s="41" t="n"/>
      <c r="PV292" s="33" t="n"/>
      <c r="PW292" s="33" t="n"/>
      <c r="PY292" s="33" t="n"/>
      <c r="PZ292" s="41" t="n"/>
      <c r="QA292" s="33" t="n"/>
      <c r="QB292" s="33" t="n"/>
      <c r="QD292" s="33" t="n"/>
      <c r="QE292" s="41" t="n"/>
      <c r="QF292" s="33" t="n"/>
      <c r="QG292" s="33" t="n"/>
      <c r="QH292" s="33" t="n"/>
      <c r="QI292" s="33" t="n"/>
      <c r="QJ292" s="41" t="n"/>
      <c r="QK292" s="33" t="n"/>
      <c r="QL292" s="33" t="n"/>
      <c r="QN292" s="33" t="n"/>
      <c r="QO292" s="41" t="n"/>
      <c r="QP292" s="33" t="n"/>
      <c r="QQ292" s="33" t="n"/>
      <c r="QS292" s="33" t="n"/>
      <c r="QT292" s="41" t="n"/>
      <c r="QU292" s="33" t="n"/>
      <c r="QV292" s="33" t="n"/>
      <c r="QX292" s="33" t="n"/>
      <c r="QY292" s="41" t="n"/>
      <c r="QZ292" s="33" t="n"/>
      <c r="RA292" s="33" t="n"/>
      <c r="RC292" s="33" t="n"/>
      <c r="RD292" s="41" t="n"/>
      <c r="RE292" s="33" t="n"/>
      <c r="RF292" s="33" t="n"/>
      <c r="RH292" s="33" t="n"/>
      <c r="RI292" s="41" t="n"/>
      <c r="RJ292" s="33" t="n"/>
      <c r="RK292" s="33" t="n"/>
    </row>
    <row r="293">
      <c r="IQ293" s="33" t="inlineStr">
        <is>
          <t>Total</t>
        </is>
      </c>
      <c r="IR293" s="57">
        <f>SUM(IR276:IR292)</f>
        <v/>
      </c>
      <c r="IS293" s="33" t="n"/>
      <c r="IT293" s="46">
        <f>SUM(IT276:IT291)</f>
        <v/>
      </c>
      <c r="IU293" s="46" t="n"/>
      <c r="IV293" s="33" t="inlineStr">
        <is>
          <t>Total</t>
        </is>
      </c>
      <c r="IW293" s="57">
        <f>SUM(IW276:IW292)</f>
        <v/>
      </c>
      <c r="IX293" s="33" t="n"/>
      <c r="IY293" s="46">
        <f>SUM(IY276:IY291)</f>
        <v/>
      </c>
      <c r="IZ293" s="46" t="n"/>
      <c r="JA293" s="33" t="inlineStr">
        <is>
          <t>Total</t>
        </is>
      </c>
      <c r="JB293" s="57">
        <f>SUM(JB276:JB292)</f>
        <v/>
      </c>
      <c r="JC293" s="33" t="n"/>
      <c r="JD293" s="46">
        <f>SUM(JD276:JD291)</f>
        <v/>
      </c>
      <c r="JE293" s="46" t="n"/>
      <c r="JF293" s="33" t="inlineStr">
        <is>
          <t>Total</t>
        </is>
      </c>
      <c r="JG293" s="57">
        <f>SUM(JG276:JG292)</f>
        <v/>
      </c>
      <c r="JH293" s="33" t="n"/>
      <c r="JI293" s="46">
        <f>SUM(JI276:JI291)</f>
        <v/>
      </c>
      <c r="JJ293" s="46" t="n"/>
      <c r="JK293" s="33" t="inlineStr">
        <is>
          <t>Total</t>
        </is>
      </c>
      <c r="JL293" s="57">
        <f>SUM(JL276:JL292)</f>
        <v/>
      </c>
      <c r="JM293" s="33" t="n"/>
      <c r="JN293" s="46">
        <f>SUM(JN276:JN291)</f>
        <v/>
      </c>
      <c r="JO293" s="46" t="n"/>
      <c r="JP293" s="33" t="inlineStr">
        <is>
          <t>Total</t>
        </is>
      </c>
      <c r="JQ293" s="57">
        <f>SUM(JQ276:JQ292)</f>
        <v/>
      </c>
      <c r="JR293" s="33" t="n"/>
      <c r="JS293" s="46">
        <f>SUM(JS276:JS291)</f>
        <v/>
      </c>
      <c r="JT293" s="46" t="n"/>
      <c r="JU293" s="33" t="inlineStr">
        <is>
          <t>Total</t>
        </is>
      </c>
      <c r="JV293" s="57">
        <f>SUM(JV276:JV292)</f>
        <v/>
      </c>
      <c r="JW293" s="33" t="n"/>
      <c r="JX293" s="46">
        <f>SUM(JX276:JX291)</f>
        <v/>
      </c>
      <c r="JY293" s="46" t="n"/>
      <c r="JZ293" s="33" t="inlineStr">
        <is>
          <t>Total</t>
        </is>
      </c>
      <c r="KA293" s="57">
        <f>SUM(KA276:KA292)</f>
        <v/>
      </c>
      <c r="KB293" s="33" t="n"/>
      <c r="KC293" s="46">
        <f>SUM(KC276:KC291)</f>
        <v/>
      </c>
      <c r="KD293" s="46" t="n"/>
      <c r="KE293" s="33" t="inlineStr">
        <is>
          <t>Total</t>
        </is>
      </c>
      <c r="KF293" s="57">
        <f>SUM(KF276:KF292)</f>
        <v/>
      </c>
      <c r="KG293" s="33" t="n"/>
      <c r="KH293" s="46">
        <f>SUM(KH276:KH291)</f>
        <v/>
      </c>
      <c r="KI293" s="46" t="n"/>
      <c r="KJ293" s="33" t="inlineStr">
        <is>
          <t>Total</t>
        </is>
      </c>
      <c r="KK293" s="57">
        <f>SUM(KK276:KK292)</f>
        <v/>
      </c>
      <c r="KL293" s="33" t="n"/>
      <c r="KM293" s="46">
        <f>SUM(KM276:KM291)</f>
        <v/>
      </c>
      <c r="KN293" s="46" t="n"/>
      <c r="KO293" s="33" t="inlineStr">
        <is>
          <t>Total</t>
        </is>
      </c>
      <c r="KP293" s="57">
        <f>SUM(KP276:KP292)</f>
        <v/>
      </c>
      <c r="KQ293" s="33" t="n"/>
      <c r="KR293" s="46">
        <f>SUM(KR276:KR291)</f>
        <v/>
      </c>
      <c r="KS293" s="46" t="n"/>
      <c r="KT293" s="33" t="inlineStr">
        <is>
          <t>Total</t>
        </is>
      </c>
      <c r="KU293" s="57">
        <f>SUM(KU276:KU292)</f>
        <v/>
      </c>
      <c r="KV293" s="33" t="n"/>
      <c r="KW293" s="46">
        <f>SUM(KW276:KW291)</f>
        <v/>
      </c>
      <c r="KX293" s="46" t="n"/>
      <c r="KY293" s="33" t="inlineStr">
        <is>
          <t>Total</t>
        </is>
      </c>
      <c r="KZ293" s="57">
        <f>SUM(KZ276:KZ292)</f>
        <v/>
      </c>
      <c r="LA293" s="33" t="n"/>
      <c r="LB293" s="46">
        <f>SUM(LB276:LB291)</f>
        <v/>
      </c>
      <c r="LC293" s="46" t="n"/>
      <c r="LD293" s="33" t="inlineStr">
        <is>
          <t>Total</t>
        </is>
      </c>
      <c r="LE293" s="57">
        <f>SUM(LE276:LE292)</f>
        <v/>
      </c>
      <c r="LF293" s="33" t="n"/>
      <c r="LG293" s="46">
        <f>SUM(LG276:LG291)</f>
        <v/>
      </c>
      <c r="LH293" s="46" t="n"/>
      <c r="LI293" s="33" t="inlineStr">
        <is>
          <t>Total</t>
        </is>
      </c>
      <c r="LJ293" s="57">
        <f>SUM(LJ276:LJ292)</f>
        <v/>
      </c>
      <c r="LK293" s="33" t="n"/>
      <c r="LL293" s="46">
        <f>SUM(LL276:LL291)</f>
        <v/>
      </c>
      <c r="LM293" s="46" t="n"/>
      <c r="LN293" s="33" t="inlineStr">
        <is>
          <t>Total</t>
        </is>
      </c>
      <c r="LO293" s="57">
        <f>SUM(LO276:LO292)</f>
        <v/>
      </c>
      <c r="LP293" s="33" t="n"/>
      <c r="LQ293" s="46">
        <f>SUM(LQ276:LQ291)</f>
        <v/>
      </c>
      <c r="LR293" s="46" t="n"/>
      <c r="LS293" s="33" t="inlineStr">
        <is>
          <t>Total</t>
        </is>
      </c>
      <c r="LT293" s="57">
        <f>SUM(LT276:LT292)</f>
        <v/>
      </c>
      <c r="LU293" s="33" t="n"/>
      <c r="LV293" s="46">
        <f>SUM(LV276:LV291)</f>
        <v/>
      </c>
      <c r="LW293" s="46" t="n"/>
      <c r="LX293" s="33" t="inlineStr">
        <is>
          <t>Total</t>
        </is>
      </c>
      <c r="LY293" s="57">
        <f>SUM(LY276:LY292)</f>
        <v/>
      </c>
      <c r="LZ293" s="33" t="n"/>
      <c r="MA293" s="46">
        <f>SUM(MA276:MA291)</f>
        <v/>
      </c>
      <c r="MB293" s="46" t="n"/>
      <c r="MC293" s="33" t="inlineStr">
        <is>
          <t>Total</t>
        </is>
      </c>
      <c r="MD293" s="57">
        <f>SUM(MD276:MD292)</f>
        <v/>
      </c>
      <c r="ME293" s="33" t="n"/>
      <c r="MF293" s="46">
        <f>SUM(MF276:MF291)</f>
        <v/>
      </c>
      <c r="MG293" s="46" t="n"/>
      <c r="MH293" s="33" t="inlineStr">
        <is>
          <t>Total</t>
        </is>
      </c>
      <c r="MI293" s="57" t="n">
        <v>1</v>
      </c>
      <c r="MJ293" s="33" t="n"/>
      <c r="MK293" s="46">
        <f>SUM(MK276:MK291)</f>
        <v/>
      </c>
      <c r="ML293" s="46" t="n"/>
      <c r="MM293" s="33" t="inlineStr">
        <is>
          <t>Total</t>
        </is>
      </c>
      <c r="MN293" s="57" t="n">
        <v>1</v>
      </c>
      <c r="MO293" s="33" t="n"/>
      <c r="MP293" s="46">
        <f>SUM(MP276:MP291)</f>
        <v/>
      </c>
      <c r="MR293" s="33" t="inlineStr">
        <is>
          <t>Total</t>
        </is>
      </c>
      <c r="MS293" s="57">
        <f>SUM(MS276:MS292)</f>
        <v/>
      </c>
      <c r="MT293" s="33" t="n"/>
      <c r="MU293" s="46">
        <f>SUM(MU276:MU291)</f>
        <v/>
      </c>
      <c r="MV293" s="46" t="n"/>
      <c r="MW293" s="33" t="inlineStr">
        <is>
          <t>Total</t>
        </is>
      </c>
      <c r="MX293" s="57">
        <f>SUM(MX276:MX292)</f>
        <v/>
      </c>
      <c r="MY293" s="33" t="n"/>
      <c r="MZ293" s="46">
        <f>SUM(MZ276:MZ291)</f>
        <v/>
      </c>
      <c r="NB293" s="33" t="inlineStr">
        <is>
          <t>Total</t>
        </is>
      </c>
      <c r="NC293" s="41">
        <f>SUM(NC276:NC292)</f>
        <v/>
      </c>
      <c r="ND293" s="33" t="n"/>
      <c r="NE293" s="46">
        <f>SUM(NE276:NE291)</f>
        <v/>
      </c>
      <c r="NG293" s="33" t="inlineStr">
        <is>
          <t>Total</t>
        </is>
      </c>
      <c r="NH293" s="41">
        <f>SUM(NH276:NH292)</f>
        <v/>
      </c>
      <c r="NI293" s="33" t="n"/>
      <c r="NJ293" s="46">
        <f>SUM(NJ276:NJ291)</f>
        <v/>
      </c>
      <c r="NL293" s="33" t="inlineStr">
        <is>
          <t>Total</t>
        </is>
      </c>
      <c r="NM293" s="41" t="n">
        <v>1</v>
      </c>
      <c r="NN293" s="33" t="n"/>
      <c r="NO293" s="46">
        <f>SUM(NO276:NO291)</f>
        <v/>
      </c>
      <c r="NQ293" s="33" t="inlineStr">
        <is>
          <t>Total</t>
        </is>
      </c>
      <c r="NR293" s="41">
        <f>SUM(NR276:NR292)</f>
        <v/>
      </c>
      <c r="NS293" s="33" t="n"/>
      <c r="NT293" s="46">
        <f>SUM(NT276:NT291)</f>
        <v/>
      </c>
      <c r="NV293" s="33" t="inlineStr">
        <is>
          <t>Total</t>
        </is>
      </c>
      <c r="NW293" s="41">
        <f>SUM(NW276:NW292)</f>
        <v/>
      </c>
      <c r="NX293" s="33" t="n"/>
      <c r="NY293" s="46">
        <f>SUM(NY276:NY291)</f>
        <v/>
      </c>
      <c r="OA293" s="33" t="inlineStr">
        <is>
          <t>Total</t>
        </is>
      </c>
      <c r="OB293" s="41">
        <f>SUM(OB276:OB292)</f>
        <v/>
      </c>
      <c r="OC293" s="33" t="n"/>
      <c r="OD293" s="46">
        <f>SUM(OD276:OD291)</f>
        <v/>
      </c>
      <c r="OF293" s="33" t="inlineStr">
        <is>
          <t>Total</t>
        </is>
      </c>
      <c r="OG293" s="41">
        <f>SUM(OG276:OG292)</f>
        <v/>
      </c>
      <c r="OH293" s="33" t="n"/>
      <c r="OI293" s="46">
        <f>SUM(OI276:OI291)</f>
        <v/>
      </c>
      <c r="OK293" s="33" t="inlineStr">
        <is>
          <t>Total</t>
        </is>
      </c>
      <c r="OL293" s="41">
        <f>SUM(OL276:OL292)</f>
        <v/>
      </c>
      <c r="OM293" s="33" t="n"/>
      <c r="ON293" s="46">
        <f>SUM(ON276:ON291)</f>
        <v/>
      </c>
      <c r="OP293" s="33" t="inlineStr">
        <is>
          <t>Total</t>
        </is>
      </c>
      <c r="OQ293" s="41">
        <f>SUM(OQ276:OQ292)</f>
        <v/>
      </c>
      <c r="OR293" s="33" t="n"/>
      <c r="OS293" s="46">
        <f>SUM(OS276:OS291)</f>
        <v/>
      </c>
      <c r="OU293" s="33" t="inlineStr">
        <is>
          <t>Total</t>
        </is>
      </c>
      <c r="OV293" s="41">
        <f>SUM(OV276:OV292)</f>
        <v/>
      </c>
      <c r="OW293" s="33" t="n"/>
      <c r="OX293" s="46">
        <f>SUM(OX276:OX291)</f>
        <v/>
      </c>
      <c r="OZ293" s="33" t="inlineStr">
        <is>
          <t>Total</t>
        </is>
      </c>
      <c r="PA293" s="41">
        <f>SUM(PA276:PA292)</f>
        <v/>
      </c>
      <c r="PB293" s="33" t="n"/>
      <c r="PC293" s="46">
        <f>SUM(PC276:PC291)</f>
        <v/>
      </c>
      <c r="PE293" s="33" t="inlineStr">
        <is>
          <t>Total</t>
        </is>
      </c>
      <c r="PF293" s="41">
        <f>SUM(PF276:PF292)</f>
        <v/>
      </c>
      <c r="PG293" s="33" t="n"/>
      <c r="PH293" s="46">
        <f>SUM(PH276:PH291)</f>
        <v/>
      </c>
      <c r="PJ293" s="33" t="inlineStr">
        <is>
          <t>Total</t>
        </is>
      </c>
      <c r="PK293" s="41">
        <f>SUM(PK276:PK292)</f>
        <v/>
      </c>
      <c r="PL293" s="33" t="n"/>
      <c r="PM293" s="46">
        <f>SUM(PM276:PM291)</f>
        <v/>
      </c>
      <c r="PO293" s="33" t="inlineStr">
        <is>
          <t>Total</t>
        </is>
      </c>
      <c r="PP293" s="41">
        <f>SUM(PP276:PP292)</f>
        <v/>
      </c>
      <c r="PQ293" s="33" t="n"/>
      <c r="PR293" s="46">
        <f>SUM(PR276:PR291)</f>
        <v/>
      </c>
      <c r="PT293" s="33" t="inlineStr">
        <is>
          <t>Total</t>
        </is>
      </c>
      <c r="PU293" s="41">
        <f>SUM(PU276:PU292)</f>
        <v/>
      </c>
      <c r="PV293" s="33" t="n"/>
      <c r="PW293" s="46">
        <f>SUM(PW276:PW291)</f>
        <v/>
      </c>
      <c r="PY293" s="33" t="inlineStr">
        <is>
          <t>Total</t>
        </is>
      </c>
      <c r="PZ293" s="41">
        <f>SUM(PZ276:PZ292)</f>
        <v/>
      </c>
      <c r="QA293" s="33" t="n"/>
      <c r="QB293" s="46">
        <f>SUM(QB276:QB291)</f>
        <v/>
      </c>
      <c r="QD293" s="33" t="inlineStr">
        <is>
          <t>Total</t>
        </is>
      </c>
      <c r="QE293" s="41">
        <f>SUM(QE276:QE292)</f>
        <v/>
      </c>
      <c r="QF293" s="33" t="n"/>
      <c r="QG293" s="46">
        <f>SUM(QG276:QG291)</f>
        <v/>
      </c>
      <c r="QH293" s="46" t="n"/>
      <c r="QI293" s="33" t="inlineStr">
        <is>
          <t>Total</t>
        </is>
      </c>
      <c r="QJ293" s="41">
        <f>SUM(QJ276:QJ292)</f>
        <v/>
      </c>
      <c r="QK293" s="33" t="n"/>
      <c r="QL293" s="46">
        <f>SUM(QL276:QL291)</f>
        <v/>
      </c>
      <c r="QN293" s="33" t="inlineStr">
        <is>
          <t>Total</t>
        </is>
      </c>
      <c r="QO293" s="41" t="n">
        <v>1</v>
      </c>
      <c r="QP293" s="33" t="n"/>
      <c r="QQ293" s="46">
        <f>SUM(QQ276:QQ291)</f>
        <v/>
      </c>
      <c r="QS293" s="33" t="inlineStr">
        <is>
          <t>Total</t>
        </is>
      </c>
      <c r="QT293" s="41" t="n">
        <v>1</v>
      </c>
      <c r="QU293" s="33" t="n"/>
      <c r="QV293" s="46">
        <f>SUM(QV276:QV291)</f>
        <v/>
      </c>
      <c r="QX293" s="33" t="inlineStr">
        <is>
          <t>Total</t>
        </is>
      </c>
      <c r="QY293" s="41" t="n">
        <v>1</v>
      </c>
      <c r="QZ293" s="33" t="n"/>
      <c r="RA293" s="46">
        <f>SUM(RA276:RA291)</f>
        <v/>
      </c>
      <c r="RC293" s="33" t="inlineStr">
        <is>
          <t>Total</t>
        </is>
      </c>
      <c r="RD293" s="41" t="n">
        <v>1</v>
      </c>
      <c r="RE293" s="33" t="n"/>
      <c r="RF293" s="46">
        <f>SUM(RF276:RF291)</f>
        <v/>
      </c>
      <c r="RH293" s="33" t="inlineStr">
        <is>
          <t>Total</t>
        </is>
      </c>
      <c r="RI293" s="41" t="n">
        <v>1</v>
      </c>
      <c r="RJ293" s="33" t="n"/>
      <c r="RK293" s="46">
        <f>SUM(RK276:RK291)</f>
        <v/>
      </c>
      <c r="RN293" s="47">
        <f>SUM(RN277:RN291)</f>
        <v/>
      </c>
      <c r="RO293" s="47">
        <f>SUM(RO277:RO291)</f>
        <v/>
      </c>
      <c r="RP293" s="47">
        <f>SUM(RP277:RP291)</f>
        <v/>
      </c>
    </row>
    <row r="294">
      <c r="LT294" s="34" t="n"/>
      <c r="LY294" s="34" t="n"/>
      <c r="MD294" s="34" t="n"/>
      <c r="MI294" s="34" t="n"/>
      <c r="MN294" s="34" t="n"/>
      <c r="MS294" s="34" t="n"/>
      <c r="MX294" s="34" t="n"/>
      <c r="NC294" s="41" t="n"/>
      <c r="NH294" s="41" t="n"/>
      <c r="NM294" s="41" t="n"/>
      <c r="NR294" s="41" t="n"/>
      <c r="NW294" s="41" t="n"/>
      <c r="OB294" s="41" t="n"/>
      <c r="OG294" s="41" t="n"/>
      <c r="OL294" s="41" t="n"/>
      <c r="OQ294" s="41" t="n"/>
      <c r="OV294" s="41" t="n"/>
      <c r="PF294" s="41" t="n"/>
      <c r="PK294" s="41" t="n"/>
      <c r="PP294" s="41" t="n"/>
      <c r="PU294" s="41" t="n"/>
      <c r="PZ294" s="41" t="n"/>
      <c r="QE294" s="41" t="n"/>
      <c r="QJ294" s="41" t="n"/>
      <c r="QO294" s="41" t="n"/>
      <c r="QT294" s="41" t="n"/>
      <c r="QY294" s="41" t="n"/>
      <c r="RD294" s="41" t="n"/>
      <c r="RI294" s="41" t="n"/>
    </row>
    <row r="295">
      <c r="KT295" t="inlineStr">
        <is>
          <t>Dynamic (S50) Aggressive Growth</t>
        </is>
      </c>
      <c r="KY295" t="inlineStr">
        <is>
          <t>Dynamic (S50) Aggressive Growth</t>
        </is>
      </c>
      <c r="LD295" t="inlineStr">
        <is>
          <t>Dynamic (S50) Aggressive Growth</t>
        </is>
      </c>
      <c r="LI295" t="inlineStr">
        <is>
          <t>Dynamic (S50) Aggressive Growth</t>
        </is>
      </c>
      <c r="LN295" t="inlineStr">
        <is>
          <t>Dynamic (S50) Aggressive Growth</t>
        </is>
      </c>
      <c r="LS295" t="inlineStr">
        <is>
          <t>Dynamic (S50) Aggressive Growth</t>
        </is>
      </c>
      <c r="LT295" s="34" t="n"/>
      <c r="LX295" t="inlineStr">
        <is>
          <t>Dynamic (S50) Aggressive Growth</t>
        </is>
      </c>
      <c r="LY295" s="34" t="n"/>
      <c r="MC295" t="inlineStr">
        <is>
          <t>Dynamic (S50) Aggressive Growth</t>
        </is>
      </c>
      <c r="MD295" s="34" t="n"/>
      <c r="MH295" t="inlineStr">
        <is>
          <t>Dynamic (S50) Aggressive Growth</t>
        </is>
      </c>
      <c r="MI295" s="34" t="n"/>
      <c r="MM295" t="inlineStr">
        <is>
          <t>Dynamic (S50) Aggressive Growth</t>
        </is>
      </c>
      <c r="MN295" s="34" t="n"/>
      <c r="MR295" t="inlineStr">
        <is>
          <t>Dynamic (S50) Aggressive Growth</t>
        </is>
      </c>
      <c r="MS295" s="34" t="n"/>
      <c r="MW295" t="inlineStr">
        <is>
          <t>Dynamic (S50) Aggressive Growth</t>
        </is>
      </c>
      <c r="MX295" s="34" t="n"/>
      <c r="NB295" t="inlineStr">
        <is>
          <t>Dynamic (S50) Aggressive Growth</t>
        </is>
      </c>
      <c r="NC295" s="41" t="n"/>
      <c r="NG295" t="inlineStr">
        <is>
          <t>Dynamic (S50) Aggressive Growth</t>
        </is>
      </c>
      <c r="NH295" s="41" t="n"/>
      <c r="NL295" t="inlineStr">
        <is>
          <t>Dynamic (S50) Aggressive Growth</t>
        </is>
      </c>
      <c r="NM295" s="41" t="n"/>
      <c r="NQ295" t="inlineStr">
        <is>
          <t>Dynamic (S50) Aggressive Growth</t>
        </is>
      </c>
      <c r="NR295" s="41" t="n"/>
      <c r="NV295" t="inlineStr">
        <is>
          <t>Dynamic (S50) Aggressive Growth</t>
        </is>
      </c>
      <c r="NW295" s="41" t="n"/>
      <c r="OA295" t="inlineStr">
        <is>
          <t>Dynamic (S50) Aggressive Growth</t>
        </is>
      </c>
      <c r="OB295" s="41" t="n"/>
      <c r="OF295" t="inlineStr">
        <is>
          <t>Dynamic (S50) Aggressive Growth</t>
        </is>
      </c>
      <c r="OG295" s="41" t="n"/>
      <c r="OK295" t="inlineStr">
        <is>
          <t>Dynamic (S50) Aggressive Growth</t>
        </is>
      </c>
      <c r="OL295" s="41" t="n"/>
      <c r="OP295" t="inlineStr">
        <is>
          <t>Dynamic (S50) Aggressive Growth</t>
        </is>
      </c>
      <c r="OQ295" s="41" t="n"/>
      <c r="OU295" t="inlineStr">
        <is>
          <t>Dynamic (S50) Aggressive Growth</t>
        </is>
      </c>
      <c r="OV295" s="41" t="n"/>
      <c r="OZ295" t="inlineStr">
        <is>
          <t>Dynamic (S50) Aggressive Growth</t>
        </is>
      </c>
      <c r="PE295" t="inlineStr">
        <is>
          <t>Dynamic (S50) Aggressive Growth</t>
        </is>
      </c>
      <c r="PF295" s="41" t="n"/>
      <c r="PJ295" s="95" t="inlineStr">
        <is>
          <t>Dynamic (S50) Aggressive Growth</t>
        </is>
      </c>
      <c r="PK295" s="41" t="n"/>
      <c r="PO295" t="inlineStr">
        <is>
          <t>Dynamic (S50) Aggressive Growth</t>
        </is>
      </c>
      <c r="PP295" s="41" t="n"/>
      <c r="PT295" t="inlineStr">
        <is>
          <t>Dynamic (S50) Aggressive Growth</t>
        </is>
      </c>
      <c r="PU295" s="41" t="n"/>
      <c r="PY295" t="inlineStr">
        <is>
          <t>Dynamic (S50) Aggressive Growth</t>
        </is>
      </c>
      <c r="PZ295" s="41" t="n"/>
      <c r="QD295" t="inlineStr">
        <is>
          <t>Dynamic (S50) Aggressive Growth</t>
        </is>
      </c>
      <c r="QE295" s="41" t="n"/>
      <c r="QI295" t="inlineStr">
        <is>
          <t>Dynamic (S50) Aggressive Growth</t>
        </is>
      </c>
      <c r="QJ295" s="41" t="n"/>
      <c r="QN295" t="inlineStr">
        <is>
          <t>Dynamic (S50) Aggressive Growth</t>
        </is>
      </c>
      <c r="QO295" s="41" t="n"/>
      <c r="QS295" t="inlineStr">
        <is>
          <t>Dynamic (S50) Aggressive Growth</t>
        </is>
      </c>
      <c r="QT295" s="41" t="n"/>
      <c r="QX295" t="inlineStr">
        <is>
          <t>Dynamic (S50) Aggressive Growth</t>
        </is>
      </c>
      <c r="QY295" s="41" t="n"/>
      <c r="RC295" t="inlineStr">
        <is>
          <t>Dynamic (S50) Aggressive Growth</t>
        </is>
      </c>
      <c r="RD295" s="41" t="n"/>
      <c r="RH295" t="inlineStr">
        <is>
          <t>Dynamic (S50) Aggressive Growth</t>
        </is>
      </c>
      <c r="RI295" s="41" t="n"/>
      <c r="RM295" s="28" t="inlineStr">
        <is>
          <t>Baseline</t>
        </is>
      </c>
      <c r="RN295" s="30" t="inlineStr">
        <is>
          <t>Static</t>
        </is>
      </c>
      <c r="RO295" s="30" t="inlineStr">
        <is>
          <t>Intermediate</t>
        </is>
      </c>
      <c r="RP295" s="30" t="inlineStr">
        <is>
          <t>Long-Term</t>
        </is>
      </c>
    </row>
    <row r="296">
      <c r="KT296" s="32" t="inlineStr">
        <is>
          <t>SPTM</t>
        </is>
      </c>
      <c r="KU296" s="57" t="n">
        <v>0.37</v>
      </c>
      <c r="KV296" s="61">
        <f>'ETF MTD'!$K$28/'ETF MTD'!$K$3-1</f>
        <v/>
      </c>
      <c r="KW296" s="61">
        <f>KU296*KV296</f>
        <v/>
      </c>
      <c r="KX296" s="61" t="n"/>
      <c r="KY296" s="32" t="inlineStr">
        <is>
          <t>SPTM</t>
        </is>
      </c>
      <c r="KZ296" s="57" t="n">
        <v>0.37</v>
      </c>
      <c r="LA296" s="61">
        <f>'ETF MTD'!$K$28/'ETF MTD'!$K$3-1</f>
        <v/>
      </c>
      <c r="LB296" s="61">
        <f>KZ296*LA296</f>
        <v/>
      </c>
      <c r="LC296" s="61" t="n"/>
      <c r="LD296" s="32" t="inlineStr">
        <is>
          <t>SPTM</t>
        </is>
      </c>
      <c r="LE296" s="57" t="n">
        <v>0.545</v>
      </c>
      <c r="LF296" s="61">
        <f>'ETF MTD'!$K$28/'ETF MTD'!$K$3-1</f>
        <v/>
      </c>
      <c r="LG296" s="61">
        <f>LE296*LF296</f>
        <v/>
      </c>
      <c r="LH296" s="61" t="n"/>
      <c r="LI296" s="32" t="inlineStr">
        <is>
          <t>US Large Cap</t>
        </is>
      </c>
      <c r="LJ296" s="57" t="n">
        <v>0.2</v>
      </c>
      <c r="LK296" s="61">
        <f>'ETF MTD'!$K$28/'ETF MTD'!$K$3-1</f>
        <v/>
      </c>
      <c r="LL296" s="61">
        <f>LJ296*LK296</f>
        <v/>
      </c>
      <c r="LM296" s="61" t="n"/>
      <c r="LN296" s="32" t="inlineStr">
        <is>
          <t>US Large Cap</t>
        </is>
      </c>
      <c r="LO296" s="57" t="n">
        <v>0.2</v>
      </c>
      <c r="LP296" s="61">
        <f>'ETF MTD'!$K$28/'ETF MTD'!$K$3-1</f>
        <v/>
      </c>
      <c r="LQ296" s="61">
        <f>LO296*LP296</f>
        <v/>
      </c>
      <c r="LR296" s="61" t="n"/>
      <c r="LS296" s="32" t="inlineStr">
        <is>
          <t>US Large Cap</t>
        </is>
      </c>
      <c r="LT296" s="57" t="n">
        <v>0.2</v>
      </c>
      <c r="LU296" s="61">
        <f>'ETF MTD'!$K$28/'ETF MTD'!$K$3-1</f>
        <v/>
      </c>
      <c r="LV296" s="61">
        <f>LT296*LU296</f>
        <v/>
      </c>
      <c r="LW296" s="61" t="n"/>
      <c r="LX296" s="32" t="inlineStr">
        <is>
          <t>US Large Cap</t>
        </is>
      </c>
      <c r="LY296" s="57" t="n">
        <v>0.2</v>
      </c>
      <c r="LZ296" s="61">
        <f>'ETF MTD'!$K$28/'ETF MTD'!$K$3-1</f>
        <v/>
      </c>
      <c r="MA296" s="61">
        <f>LY296*LZ296</f>
        <v/>
      </c>
      <c r="MB296" s="61" t="n"/>
      <c r="MC296" s="32" t="inlineStr">
        <is>
          <t>US Large Cap</t>
        </is>
      </c>
      <c r="MD296" s="57" t="n">
        <v>0.2</v>
      </c>
      <c r="ME296" s="61">
        <f>'ETF MTD'!$K$28/'ETF MTD'!$K$3-1</f>
        <v/>
      </c>
      <c r="MF296" s="61">
        <f>MD296*ME296</f>
        <v/>
      </c>
      <c r="MG296" s="61" t="n"/>
      <c r="MH296" s="32" t="inlineStr">
        <is>
          <t>US Large Cap</t>
        </is>
      </c>
      <c r="MI296" s="57" t="n">
        <v>0.2</v>
      </c>
      <c r="MJ296" s="61">
        <f>'ETF MTD'!$K$28/'ETF MTD'!$K$3-1</f>
        <v/>
      </c>
      <c r="MK296" s="61">
        <f>MI296*MJ296</f>
        <v/>
      </c>
      <c r="ML296" s="61" t="n"/>
      <c r="MM296" s="32" t="inlineStr">
        <is>
          <t>US Large Cap</t>
        </is>
      </c>
      <c r="MN296" s="57" t="n">
        <v>0.2</v>
      </c>
      <c r="MO296" s="61">
        <f>'ETF MTD'!$K$28/'ETF MTD'!$K$3-1</f>
        <v/>
      </c>
      <c r="MP296" s="61">
        <f>MN296*MO296</f>
        <v/>
      </c>
      <c r="MR296" s="32" t="inlineStr">
        <is>
          <t>US Large Cap</t>
        </is>
      </c>
      <c r="MS296" s="57" t="n">
        <v>0.3375</v>
      </c>
      <c r="MT296" s="61">
        <f>'ETF MTD'!$K$28/'ETF MTD'!$K$3-1</f>
        <v/>
      </c>
      <c r="MU296" s="61">
        <f>MS296*MT296</f>
        <v/>
      </c>
      <c r="MV296" s="61" t="n"/>
      <c r="MW296" s="32" t="inlineStr">
        <is>
          <t>US Large Cap</t>
        </is>
      </c>
      <c r="MX296" s="57" t="n">
        <v>0.2</v>
      </c>
      <c r="MY296" s="61">
        <f>'ETF MTD'!$K$28/'ETF MTD'!$K$3-1</f>
        <v/>
      </c>
      <c r="MZ296" s="61">
        <f>MX296*MY296</f>
        <v/>
      </c>
      <c r="NB296" s="32" t="inlineStr">
        <is>
          <t>US Large Cap</t>
        </is>
      </c>
      <c r="NC296" s="41" t="n">
        <v>0.3</v>
      </c>
      <c r="ND296" s="61">
        <f>'ETF MTD'!$K$28/'ETF MTD'!$K$3-1</f>
        <v/>
      </c>
      <c r="NE296" s="61">
        <f>NC296*ND296</f>
        <v/>
      </c>
      <c r="NG296" s="32" t="inlineStr">
        <is>
          <t>US Large Cap</t>
        </is>
      </c>
      <c r="NH296" s="41" t="n">
        <v>0.32</v>
      </c>
      <c r="NI296" s="61">
        <f>'ETF MTD'!$K$28/'ETF MTD'!$K$3-1</f>
        <v/>
      </c>
      <c r="NJ296" s="61">
        <f>NH296*NI296</f>
        <v/>
      </c>
      <c r="NL296" s="32" t="inlineStr">
        <is>
          <t>US Large Cap</t>
        </is>
      </c>
      <c r="NM296" s="41" t="n">
        <v>0.32</v>
      </c>
      <c r="NN296" s="61">
        <f>'ETF MTD'!$K$28/'ETF MTD'!$K$3-1</f>
        <v/>
      </c>
      <c r="NO296" s="61">
        <f>NM296*NN296</f>
        <v/>
      </c>
      <c r="NQ296" s="32" t="inlineStr">
        <is>
          <t>US Large Cap</t>
        </is>
      </c>
      <c r="NR296" s="41" t="n">
        <v>0.58</v>
      </c>
      <c r="NS296" s="61">
        <f>'ETF MTD'!$K$28/'ETF MTD'!$K$3-1</f>
        <v/>
      </c>
      <c r="NT296" s="61">
        <f>NR296*NS296</f>
        <v/>
      </c>
      <c r="NV296" s="32" t="inlineStr">
        <is>
          <t>US Large Cap</t>
        </is>
      </c>
      <c r="NW296" s="41" t="n">
        <v>0.58</v>
      </c>
      <c r="NX296" s="61">
        <f>'ETF MTD'!$K$28/'ETF MTD'!$K$3-1</f>
        <v/>
      </c>
      <c r="NY296" s="61">
        <f>NW296*NX296</f>
        <v/>
      </c>
      <c r="OA296" s="32" t="inlineStr">
        <is>
          <t>US Large Cap</t>
        </is>
      </c>
      <c r="OB296" s="41" t="n">
        <v>0.51</v>
      </c>
      <c r="OC296" s="61">
        <f>'ETF MTD'!$K$28/'ETF MTD'!$K$3-1</f>
        <v/>
      </c>
      <c r="OD296" s="61">
        <f>OB296*OC296</f>
        <v/>
      </c>
      <c r="OF296" s="32" t="inlineStr">
        <is>
          <t>US Large Cap</t>
        </is>
      </c>
      <c r="OG296" s="41" t="n">
        <v>0.455</v>
      </c>
      <c r="OH296" s="61">
        <f>'ETF MTD'!$K$28/'ETF MTD'!$K$3-1</f>
        <v/>
      </c>
      <c r="OI296" s="61">
        <f>OG296*OH296</f>
        <v/>
      </c>
      <c r="OK296" s="32" t="inlineStr">
        <is>
          <t>US Large Cap</t>
        </is>
      </c>
      <c r="OL296" s="41" t="n">
        <v>0.5679999999999999</v>
      </c>
      <c r="OM296" s="61">
        <f>'ETF MTD'!$K$28/'ETF MTD'!$K$3-1</f>
        <v/>
      </c>
      <c r="ON296" s="61">
        <f>OL296*OM296</f>
        <v/>
      </c>
      <c r="OP296" s="32" t="inlineStr">
        <is>
          <t>US Large Cap</t>
        </is>
      </c>
      <c r="OQ296" s="41" t="n">
        <v>0.3475</v>
      </c>
      <c r="OR296" s="61">
        <f>'ETF MTD'!$K$28/'ETF MTD'!$K$3-1</f>
        <v/>
      </c>
      <c r="OS296" s="61">
        <f>OQ296*OR296</f>
        <v/>
      </c>
      <c r="OU296" s="32" t="inlineStr">
        <is>
          <t>US Large Cap</t>
        </is>
      </c>
      <c r="OV296" s="41" t="n">
        <v>0.3475</v>
      </c>
      <c r="OW296" s="61">
        <f>'ETF MTD'!$K$28/'ETF MTD'!$K$3-1</f>
        <v/>
      </c>
      <c r="OX296" s="61">
        <f>OV296*OW296</f>
        <v/>
      </c>
      <c r="OZ296" s="32" t="inlineStr">
        <is>
          <t>US Large Cap</t>
        </is>
      </c>
      <c r="PA296" s="41" t="n">
        <v>0.543</v>
      </c>
      <c r="PB296" s="61">
        <f>'ETF MTD'!$K$28/'ETF MTD'!$K$3-1</f>
        <v/>
      </c>
      <c r="PC296" s="61">
        <f>PA296*PB296</f>
        <v/>
      </c>
      <c r="PE296" s="32" t="inlineStr">
        <is>
          <t>US Large Cap</t>
        </is>
      </c>
      <c r="PF296" s="41" t="n">
        <v>0.505</v>
      </c>
      <c r="PG296" s="61">
        <f>'ETF MTD'!$K$28/'ETF MTD'!$K$3-1</f>
        <v/>
      </c>
      <c r="PH296" s="61">
        <f>PF296*PG296</f>
        <v/>
      </c>
      <c r="PJ296" s="32" t="inlineStr">
        <is>
          <t>US Large Cap</t>
        </is>
      </c>
      <c r="PK296" s="41" t="n">
        <v>0.52</v>
      </c>
      <c r="PL296" s="61">
        <f>'ETF MTD'!$K$28/'ETF MTD'!$K$3-1</f>
        <v/>
      </c>
      <c r="PM296" s="61">
        <f>PK296*PL296</f>
        <v/>
      </c>
      <c r="PO296" s="32" t="inlineStr">
        <is>
          <t>US Large Cap</t>
        </is>
      </c>
      <c r="PP296" s="41" t="n">
        <v>0.495</v>
      </c>
      <c r="PQ296" s="61">
        <f>'ETF MTD'!$K$28/'ETF MTD'!$K$3-1</f>
        <v/>
      </c>
      <c r="PR296" s="61">
        <f>PP296*PQ296</f>
        <v/>
      </c>
      <c r="PT296" s="32" t="inlineStr">
        <is>
          <t>US Large Cap</t>
        </is>
      </c>
      <c r="PU296" s="41" t="n">
        <v>0.495</v>
      </c>
      <c r="PV296" s="61">
        <f>'ETF MTD'!$K$28/'ETF MTD'!$K$3-1</f>
        <v/>
      </c>
      <c r="PW296" s="61">
        <f>PU296*PV296</f>
        <v/>
      </c>
      <c r="PY296" s="32" t="inlineStr">
        <is>
          <t>US Large Cap</t>
        </is>
      </c>
      <c r="PZ296" s="41" t="n">
        <v>0.505</v>
      </c>
      <c r="QA296" s="61">
        <f>'ETF MTD'!$K$28/'ETF MTD'!$K$3-1</f>
        <v/>
      </c>
      <c r="QB296" s="61">
        <f>PZ296*QA296</f>
        <v/>
      </c>
      <c r="QD296" s="32" t="inlineStr">
        <is>
          <t>US Large Cap</t>
        </is>
      </c>
      <c r="QE296" s="41" t="n">
        <v>0.505</v>
      </c>
      <c r="QF296" s="61">
        <f>'ETF MTD'!$K$28/'ETF MTD'!$K$3-1</f>
        <v/>
      </c>
      <c r="QG296" s="61">
        <f>QE296*QF296</f>
        <v/>
      </c>
      <c r="QH296" s="61" t="n"/>
      <c r="QI296" s="32" t="inlineStr">
        <is>
          <t>US Large Cap</t>
        </is>
      </c>
      <c r="QJ296" s="41" t="n">
        <v>0.467</v>
      </c>
      <c r="QK296" s="61">
        <f>'ETF MTD'!$K$28/'ETF MTD'!$K$3-1</f>
        <v/>
      </c>
      <c r="QL296" s="61">
        <f>QJ296*QK296</f>
        <v/>
      </c>
      <c r="QN296" s="32" t="inlineStr">
        <is>
          <t>US Large Cap</t>
        </is>
      </c>
      <c r="QO296" s="41" t="n">
        <v>0.45</v>
      </c>
      <c r="QP296" s="61">
        <f>'ETF MTD'!$K$28/'ETF MTD'!$K$3-1</f>
        <v/>
      </c>
      <c r="QQ296" s="61">
        <f>QO296*QP296</f>
        <v/>
      </c>
      <c r="QS296" s="32" t="inlineStr">
        <is>
          <t>US Large Cap</t>
        </is>
      </c>
      <c r="QT296" s="41" t="n">
        <v>0.45</v>
      </c>
      <c r="QU296" s="61">
        <f>'ETF MTD'!$K$28/'ETF MTD'!$K$3-1</f>
        <v/>
      </c>
      <c r="QV296" s="61">
        <f>QT296*QU296</f>
        <v/>
      </c>
      <c r="QX296" s="32" t="inlineStr">
        <is>
          <t>US Large Cap</t>
        </is>
      </c>
      <c r="QY296" s="41" t="n">
        <v>0.43</v>
      </c>
      <c r="QZ296" s="61">
        <f>'ETF MTD'!$K$28/'ETF MTD'!$K$3-1</f>
        <v/>
      </c>
      <c r="RA296" s="61">
        <f>QY296*QZ296</f>
        <v/>
      </c>
      <c r="RC296" s="32" t="inlineStr">
        <is>
          <t>US Large Cap</t>
        </is>
      </c>
      <c r="RD296" s="41" t="n">
        <v>0.43</v>
      </c>
      <c r="RE296" s="61">
        <f>'ETF MTD'!$K$28/'ETF MTD'!$K$3-1</f>
        <v/>
      </c>
      <c r="RF296" s="61">
        <f>RD296*RE296</f>
        <v/>
      </c>
      <c r="RH296" s="32" t="inlineStr">
        <is>
          <t>US Large Cap</t>
        </is>
      </c>
      <c r="RI296" s="41" t="n">
        <v>0.4925</v>
      </c>
      <c r="RJ296" s="61">
        <f>'ETF MTD'!$K$28/'ETF MTD'!$K$3-1</f>
        <v/>
      </c>
      <c r="RK296" s="61">
        <f>RI296*RJ296</f>
        <v/>
      </c>
      <c r="RM296" s="42" t="n">
        <v>0.43</v>
      </c>
      <c r="RN296" s="43">
        <f>0.5*RM296</f>
        <v/>
      </c>
      <c r="RO296" s="44">
        <f>(RM296-RN296)/2</f>
        <v/>
      </c>
      <c r="RP296" s="44">
        <f>RI296-SUM(RN296:RO296)</f>
        <v/>
      </c>
    </row>
    <row r="297">
      <c r="KT297" t="inlineStr">
        <is>
          <t>SPMD</t>
        </is>
      </c>
      <c r="KU297" s="57" t="n">
        <v>0.11</v>
      </c>
      <c r="KV297" s="32">
        <f>'ETF MTD'!$BM$28/'ETF MTD'!$BM$3-1</f>
        <v/>
      </c>
      <c r="KW297" s="32">
        <f>KU297*KV297</f>
        <v/>
      </c>
      <c r="KX297" s="32" t="n"/>
      <c r="KY297" t="inlineStr">
        <is>
          <t>SPMD</t>
        </is>
      </c>
      <c r="KZ297" s="57" t="n">
        <v>0.11</v>
      </c>
      <c r="LA297" s="32">
        <f>'ETF MTD'!$BM$28/'ETF MTD'!$BM$3-1</f>
        <v/>
      </c>
      <c r="LB297" s="32">
        <f>KZ297*LA297</f>
        <v/>
      </c>
      <c r="LC297" s="32" t="n"/>
      <c r="LD297" t="inlineStr">
        <is>
          <t>SPMD</t>
        </is>
      </c>
      <c r="LE297" s="57" t="n">
        <v>0.15</v>
      </c>
      <c r="LF297" s="32">
        <f>'ETF MTD'!$BM$28/'ETF MTD'!$BM$3-1</f>
        <v/>
      </c>
      <c r="LG297" s="32">
        <f>LE297*LF297</f>
        <v/>
      </c>
      <c r="LH297" s="32" t="n"/>
      <c r="LI297" t="inlineStr">
        <is>
          <t>US Mid Cap</t>
        </is>
      </c>
      <c r="LJ297" s="57" t="n">
        <v>0.075</v>
      </c>
      <c r="LK297" s="32">
        <f>'ETF MTD'!$BM$28/'ETF MTD'!$BM$3-1</f>
        <v/>
      </c>
      <c r="LL297" s="32">
        <f>LJ297*LK297</f>
        <v/>
      </c>
      <c r="LM297" s="32" t="n"/>
      <c r="LN297" t="inlineStr">
        <is>
          <t>US Mid Cap</t>
        </is>
      </c>
      <c r="LO297" s="57" t="n">
        <v>0.075</v>
      </c>
      <c r="LP297" s="32">
        <f>'ETF MTD'!$BM$28/'ETF MTD'!$BM$3-1</f>
        <v/>
      </c>
      <c r="LQ297" s="32">
        <f>LO297*LP297</f>
        <v/>
      </c>
      <c r="LR297" s="32" t="n"/>
      <c r="LS297" t="inlineStr">
        <is>
          <t>US Mid Cap</t>
        </is>
      </c>
      <c r="LT297" s="57" t="n">
        <v>0.075</v>
      </c>
      <c r="LU297" s="32">
        <f>'ETF MTD'!$BM$28/'ETF MTD'!$BM$3-1</f>
        <v/>
      </c>
      <c r="LV297" s="32">
        <f>LT297*LU297</f>
        <v/>
      </c>
      <c r="LW297" s="32" t="n"/>
      <c r="LX297" t="inlineStr">
        <is>
          <t>US Mid Cap</t>
        </is>
      </c>
      <c r="LY297" s="57" t="n">
        <v>0.075</v>
      </c>
      <c r="LZ297" s="32">
        <f>'ETF MTD'!$BM$28/'ETF MTD'!$BM$3-1</f>
        <v/>
      </c>
      <c r="MA297" s="32">
        <f>LY297*LZ297</f>
        <v/>
      </c>
      <c r="MB297" s="32" t="n"/>
      <c r="MC297" t="inlineStr">
        <is>
          <t>US Mid Cap</t>
        </is>
      </c>
      <c r="MD297" s="57" t="n">
        <v>0.075</v>
      </c>
      <c r="ME297" s="32">
        <f>'ETF MTD'!$BM$28/'ETF MTD'!$BM$3-1</f>
        <v/>
      </c>
      <c r="MF297" s="32">
        <f>MD297*ME297</f>
        <v/>
      </c>
      <c r="MG297" s="32" t="n"/>
      <c r="MH297" t="inlineStr">
        <is>
          <t>US Mid Cap</t>
        </is>
      </c>
      <c r="MI297" s="57" t="n">
        <v>0.075</v>
      </c>
      <c r="MJ297" s="32">
        <f>'ETF MTD'!$BM$28/'ETF MTD'!$BM$3-1</f>
        <v/>
      </c>
      <c r="MK297" s="32">
        <f>MI297*MJ297</f>
        <v/>
      </c>
      <c r="ML297" s="32" t="n"/>
      <c r="MM297" t="inlineStr">
        <is>
          <t>US Mid Cap</t>
        </is>
      </c>
      <c r="MN297" s="57" t="n">
        <v>0.075</v>
      </c>
      <c r="MO297" s="32">
        <f>'ETF MTD'!$BM$28/'ETF MTD'!$BM$3-1</f>
        <v/>
      </c>
      <c r="MP297" s="32">
        <f>MN297*MO297</f>
        <v/>
      </c>
      <c r="MR297" t="inlineStr">
        <is>
          <t>US Mid Cap</t>
        </is>
      </c>
      <c r="MS297" s="57" t="n">
        <v>0.12</v>
      </c>
      <c r="MT297" s="32">
        <f>'ETF MTD'!$BM$28/'ETF MTD'!$BM$3-1</f>
        <v/>
      </c>
      <c r="MU297" s="32">
        <f>MS297*MT297</f>
        <v/>
      </c>
      <c r="MV297" s="32" t="n"/>
      <c r="MW297" t="inlineStr">
        <is>
          <t>US Mid Cap</t>
        </is>
      </c>
      <c r="MX297" s="57" t="n">
        <v>0.075</v>
      </c>
      <c r="MY297" s="32">
        <f>'ETF MTD'!$BM$28/'ETF MTD'!$BM$3-1</f>
        <v/>
      </c>
      <c r="MZ297" s="32">
        <f>MX297*MY297</f>
        <v/>
      </c>
      <c r="NB297" t="inlineStr">
        <is>
          <t>US Mid Cap</t>
        </is>
      </c>
      <c r="NC297" s="41" t="n">
        <v>0.12</v>
      </c>
      <c r="ND297" s="32">
        <f>'ETF MTD'!$BM$28/'ETF MTD'!$BM$3-1</f>
        <v/>
      </c>
      <c r="NE297" s="32">
        <f>NC297*ND297</f>
        <v/>
      </c>
      <c r="NG297" t="inlineStr">
        <is>
          <t>US Mid Cap</t>
        </is>
      </c>
      <c r="NH297" s="41" t="n">
        <v>0.15</v>
      </c>
      <c r="NI297" s="32">
        <f>'ETF MTD'!$BM$28/'ETF MTD'!$BM$3-1</f>
        <v/>
      </c>
      <c r="NJ297" s="32">
        <f>NH297*NI297</f>
        <v/>
      </c>
      <c r="NL297" t="inlineStr">
        <is>
          <t>US Mid Cap</t>
        </is>
      </c>
      <c r="NM297" s="41" t="n">
        <v>0.12</v>
      </c>
      <c r="NN297" s="32">
        <f>'ETF MTD'!$BM$28/'ETF MTD'!$BM$3-1</f>
        <v/>
      </c>
      <c r="NO297" s="32">
        <f>NM297*NN297</f>
        <v/>
      </c>
      <c r="NQ297" t="inlineStr">
        <is>
          <t>US Mid Cap</t>
        </is>
      </c>
      <c r="NR297" s="41" t="n">
        <v>0.05</v>
      </c>
      <c r="NS297" s="32">
        <f>'ETF MTD'!$BM$28/'ETF MTD'!$BM$3-1</f>
        <v/>
      </c>
      <c r="NT297" s="32">
        <f>NR297*NS297</f>
        <v/>
      </c>
      <c r="NV297" t="inlineStr">
        <is>
          <t>US Mid Cap</t>
        </is>
      </c>
      <c r="NW297" s="41" t="n">
        <v>0.05</v>
      </c>
      <c r="NX297" s="32">
        <f>'ETF MTD'!$BM$28/'ETF MTD'!$BM$3-1</f>
        <v/>
      </c>
      <c r="NY297" s="32">
        <f>NW297*NX297</f>
        <v/>
      </c>
      <c r="OA297" t="inlineStr">
        <is>
          <t>US Mid Cap</t>
        </is>
      </c>
      <c r="OB297" s="41" t="n">
        <v>0.1</v>
      </c>
      <c r="OC297" s="32">
        <f>'ETF MTD'!$BM$28/'ETF MTD'!$BM$3-1</f>
        <v/>
      </c>
      <c r="OD297" s="32">
        <f>OB297*OC297</f>
        <v/>
      </c>
      <c r="OF297" t="inlineStr">
        <is>
          <t>US Mid Cap</t>
        </is>
      </c>
      <c r="OG297" s="41" t="n">
        <v>0.1</v>
      </c>
      <c r="OH297" s="32">
        <f>'ETF MTD'!$BM$28/'ETF MTD'!$BM$3-1</f>
        <v/>
      </c>
      <c r="OI297" s="32">
        <f>OG297*OH297</f>
        <v/>
      </c>
      <c r="OK297" t="inlineStr">
        <is>
          <t>US Mid Cap</t>
        </is>
      </c>
      <c r="OL297" s="41" t="n">
        <v>0.1</v>
      </c>
      <c r="OM297" s="32">
        <f>'ETF MTD'!$BM$28/'ETF MTD'!$BM$3-1</f>
        <v/>
      </c>
      <c r="ON297" s="32">
        <f>OL297*OM297</f>
        <v/>
      </c>
      <c r="OP297" t="inlineStr">
        <is>
          <t>US Mid Cap</t>
        </is>
      </c>
      <c r="OQ297" s="41" t="n">
        <v>0.075</v>
      </c>
      <c r="OR297" s="32">
        <f>'ETF MTD'!$BM$28/'ETF MTD'!$BM$3-1</f>
        <v/>
      </c>
      <c r="OS297" s="32">
        <f>OQ297*OR297</f>
        <v/>
      </c>
      <c r="OU297" t="inlineStr">
        <is>
          <t>US Mid Cap</t>
        </is>
      </c>
      <c r="OV297" s="41" t="n">
        <v>0.075</v>
      </c>
      <c r="OW297" s="32">
        <f>'ETF MTD'!$BM$28/'ETF MTD'!$BM$3-1</f>
        <v/>
      </c>
      <c r="OX297" s="32">
        <f>OV297*OW297</f>
        <v/>
      </c>
      <c r="OZ297" t="inlineStr">
        <is>
          <t>US Mid Cap</t>
        </is>
      </c>
      <c r="PA297" s="41" t="n">
        <v>0.075</v>
      </c>
      <c r="PB297" s="32">
        <f>'ETF MTD'!$BM$28/'ETF MTD'!$BM$3-1</f>
        <v/>
      </c>
      <c r="PC297" s="32">
        <f>PA297*PB297</f>
        <v/>
      </c>
      <c r="PE297" t="inlineStr">
        <is>
          <t>US Mid Cap</t>
        </is>
      </c>
      <c r="PF297" s="41" t="n">
        <v>0.08</v>
      </c>
      <c r="PG297" s="32">
        <f>'ETF MTD'!$BM$28/'ETF MTD'!$BM$3-1</f>
        <v/>
      </c>
      <c r="PH297" s="32">
        <f>PF297*PG297</f>
        <v/>
      </c>
      <c r="PJ297" t="inlineStr">
        <is>
          <t>US Mid Cap</t>
        </is>
      </c>
      <c r="PK297" s="41" t="n">
        <v>0.08</v>
      </c>
      <c r="PL297" s="32">
        <f>'ETF MTD'!$BM$28/'ETF MTD'!$BM$3-1</f>
        <v/>
      </c>
      <c r="PM297" s="32">
        <f>PK297*PL297</f>
        <v/>
      </c>
      <c r="PO297" t="inlineStr">
        <is>
          <t>US Mid Cap</t>
        </is>
      </c>
      <c r="PP297" s="41" t="n">
        <v>0.08</v>
      </c>
      <c r="PQ297" s="32">
        <f>'ETF MTD'!$BM$28/'ETF MTD'!$BM$3-1</f>
        <v/>
      </c>
      <c r="PR297" s="32">
        <f>PP297*PQ297</f>
        <v/>
      </c>
      <c r="PT297" t="inlineStr">
        <is>
          <t>US Mid Cap</t>
        </is>
      </c>
      <c r="PU297" s="41" t="n">
        <v>0.08</v>
      </c>
      <c r="PV297" s="32">
        <f>'ETF MTD'!$BM$28/'ETF MTD'!$BM$3-1</f>
        <v/>
      </c>
      <c r="PW297" s="32">
        <f>PU297*PV297</f>
        <v/>
      </c>
      <c r="PY297" t="inlineStr">
        <is>
          <t>US Mid Cap</t>
        </is>
      </c>
      <c r="PZ297" s="41" t="n">
        <v>0.1</v>
      </c>
      <c r="QA297" s="32">
        <f>'ETF MTD'!$BM$28/'ETF MTD'!$BM$3-1</f>
        <v/>
      </c>
      <c r="QB297" s="32">
        <f>PZ297*QA297</f>
        <v/>
      </c>
      <c r="QD297" t="inlineStr">
        <is>
          <t>US Mid Cap</t>
        </is>
      </c>
      <c r="QE297" s="41" t="n">
        <v>0.1</v>
      </c>
      <c r="QF297" s="32">
        <f>'ETF MTD'!$BM$28/'ETF MTD'!$BM$3-1</f>
        <v/>
      </c>
      <c r="QG297" s="32">
        <f>QE297*QF297</f>
        <v/>
      </c>
      <c r="QH297" s="32" t="n"/>
      <c r="QI297" t="inlineStr">
        <is>
          <t>US Mid Cap</t>
        </is>
      </c>
      <c r="QJ297" s="41" t="n">
        <v>0.1</v>
      </c>
      <c r="QK297" s="32">
        <f>'ETF MTD'!$BM$28/'ETF MTD'!$BM$3-1</f>
        <v/>
      </c>
      <c r="QL297" s="32">
        <f>QJ297*QK297</f>
        <v/>
      </c>
      <c r="QN297" t="inlineStr">
        <is>
          <t>US Mid Cap</t>
        </is>
      </c>
      <c r="QO297" s="41" t="n">
        <v>0.1</v>
      </c>
      <c r="QP297" s="32">
        <f>'ETF MTD'!$BM$28/'ETF MTD'!$BM$3-1</f>
        <v/>
      </c>
      <c r="QQ297" s="32">
        <f>QO297*QP297</f>
        <v/>
      </c>
      <c r="QS297" t="inlineStr">
        <is>
          <t>US Mid Cap</t>
        </is>
      </c>
      <c r="QT297" s="41" t="n">
        <v>0.1</v>
      </c>
      <c r="QU297" s="32">
        <f>'ETF MTD'!$BM$28/'ETF MTD'!$BM$3-1</f>
        <v/>
      </c>
      <c r="QV297" s="32">
        <f>QT297*QU297</f>
        <v/>
      </c>
      <c r="QX297" t="inlineStr">
        <is>
          <t>US Mid Cap</t>
        </is>
      </c>
      <c r="QY297" s="41" t="n">
        <v>0.1</v>
      </c>
      <c r="QZ297" s="32">
        <f>'ETF MTD'!$BM$28/'ETF MTD'!$BM$3-1</f>
        <v/>
      </c>
      <c r="RA297" s="32">
        <f>QY297*QZ297</f>
        <v/>
      </c>
      <c r="RC297" t="inlineStr">
        <is>
          <t>US Mid Cap</t>
        </is>
      </c>
      <c r="RD297" s="41" t="n">
        <v>0.1</v>
      </c>
      <c r="RE297" s="32">
        <f>'ETF MTD'!$BM$28/'ETF MTD'!$BM$3-1</f>
        <v/>
      </c>
      <c r="RF297" s="32">
        <f>RD297*RE297</f>
        <v/>
      </c>
      <c r="RH297" t="inlineStr">
        <is>
          <t>US Mid Cap</t>
        </is>
      </c>
      <c r="RI297" s="41" t="n">
        <v>0.1</v>
      </c>
      <c r="RJ297" s="32">
        <f>'ETF MTD'!$BM$28/'ETF MTD'!$BM$3-1</f>
        <v/>
      </c>
      <c r="RK297" s="32">
        <f>RI297*RJ297</f>
        <v/>
      </c>
      <c r="RM297" s="42" t="n">
        <v>0.09999999999999999</v>
      </c>
      <c r="RN297" s="43">
        <f>0.5*RM297</f>
        <v/>
      </c>
      <c r="RO297" s="43" t="n">
        <v>0.025</v>
      </c>
      <c r="RP297" s="44">
        <f>RI297-SUM(RN297:RO297)</f>
        <v/>
      </c>
    </row>
    <row r="298">
      <c r="KT298" t="inlineStr">
        <is>
          <t>SPSM</t>
        </is>
      </c>
      <c r="KU298" s="57" t="n">
        <v>0.09</v>
      </c>
      <c r="KV298" s="32">
        <f>'ETF MTD'!$BG$28/'ETF MTD'!$BG$3-1</f>
        <v/>
      </c>
      <c r="KW298" s="32">
        <f>KU298*KV298</f>
        <v/>
      </c>
      <c r="KX298" s="32" t="n"/>
      <c r="KY298" t="inlineStr">
        <is>
          <t>SPSM</t>
        </is>
      </c>
      <c r="KZ298" s="57" t="n">
        <v>0.09</v>
      </c>
      <c r="LA298" s="32">
        <f>'ETF MTD'!$BG$28/'ETF MTD'!$BG$3-1</f>
        <v/>
      </c>
      <c r="LB298" s="32">
        <f>KZ298*LA298</f>
        <v/>
      </c>
      <c r="LC298" s="32" t="n"/>
      <c r="LD298" t="inlineStr">
        <is>
          <t>SPSM</t>
        </is>
      </c>
      <c r="LE298" s="57" t="n">
        <v>0.09</v>
      </c>
      <c r="LF298" s="32">
        <f>'ETF MTD'!$BG$28/'ETF MTD'!$BG$3-1</f>
        <v/>
      </c>
      <c r="LG298" s="32">
        <f>LE298*LF298</f>
        <v/>
      </c>
      <c r="LH298" s="32" t="n"/>
      <c r="LI298" t="inlineStr">
        <is>
          <t>US Small Cap</t>
        </is>
      </c>
      <c r="LJ298" s="57" t="n">
        <v>0.06</v>
      </c>
      <c r="LK298" s="32">
        <f>'ETF MTD'!$BG$28/'ETF MTD'!$BG$3-1</f>
        <v/>
      </c>
      <c r="LL298" s="32">
        <f>LJ298*LK298</f>
        <v/>
      </c>
      <c r="LM298" s="32" t="n"/>
      <c r="LN298" t="inlineStr">
        <is>
          <t>US Small Cap</t>
        </is>
      </c>
      <c r="LO298" s="57" t="n">
        <v>0.06</v>
      </c>
      <c r="LP298" s="32">
        <f>'ETF MTD'!$BG$28/'ETF MTD'!$BG$3-1</f>
        <v/>
      </c>
      <c r="LQ298" s="32">
        <f>LO298*LP298</f>
        <v/>
      </c>
      <c r="LR298" s="32" t="n"/>
      <c r="LS298" t="inlineStr">
        <is>
          <t>US Small Cap</t>
        </is>
      </c>
      <c r="LT298" s="57" t="n">
        <v>0.06</v>
      </c>
      <c r="LU298" s="32">
        <f>'ETF MTD'!$BG$28/'ETF MTD'!$BG$3-1</f>
        <v/>
      </c>
      <c r="LV298" s="32">
        <f>LT298*LU298</f>
        <v/>
      </c>
      <c r="LW298" s="32" t="n"/>
      <c r="LX298" t="inlineStr">
        <is>
          <t>US Small Cap</t>
        </is>
      </c>
      <c r="LY298" s="57" t="n">
        <v>0.06</v>
      </c>
      <c r="LZ298" s="32">
        <f>'ETF MTD'!$BG$28/'ETF MTD'!$BG$3-1</f>
        <v/>
      </c>
      <c r="MA298" s="32">
        <f>LY298*LZ298</f>
        <v/>
      </c>
      <c r="MB298" s="32" t="n"/>
      <c r="MC298" t="inlineStr">
        <is>
          <t>US Small Cap</t>
        </is>
      </c>
      <c r="MD298" s="57" t="n">
        <v>0.06</v>
      </c>
      <c r="ME298" s="32">
        <f>'ETF MTD'!$BG$28/'ETF MTD'!$BG$3-1</f>
        <v/>
      </c>
      <c r="MF298" s="32">
        <f>MD298*ME298</f>
        <v/>
      </c>
      <c r="MG298" s="32" t="n"/>
      <c r="MH298" t="inlineStr">
        <is>
          <t>US Small Cap</t>
        </is>
      </c>
      <c r="MI298" s="57" t="n">
        <v>0.06</v>
      </c>
      <c r="MJ298" s="32">
        <f>'ETF MTD'!$BG$28/'ETF MTD'!$BG$3-1</f>
        <v/>
      </c>
      <c r="MK298" s="32">
        <f>MI298*MJ298</f>
        <v/>
      </c>
      <c r="ML298" s="32" t="n"/>
      <c r="MM298" t="inlineStr">
        <is>
          <t>US Small Cap</t>
        </is>
      </c>
      <c r="MN298" s="57" t="n">
        <v>0.06</v>
      </c>
      <c r="MO298" s="32">
        <f>'ETF MTD'!$BG$28/'ETF MTD'!$BG$3-1</f>
        <v/>
      </c>
      <c r="MP298" s="32">
        <f>MN298*MO298</f>
        <v/>
      </c>
      <c r="MR298" t="inlineStr">
        <is>
          <t>US Small Cap</t>
        </is>
      </c>
      <c r="MS298" s="57" t="n">
        <v>0.08</v>
      </c>
      <c r="MT298" s="32">
        <f>'ETF MTD'!$BG$28/'ETF MTD'!$BG$3-1</f>
        <v/>
      </c>
      <c r="MU298" s="32">
        <f>MS298*MT298</f>
        <v/>
      </c>
      <c r="MV298" s="32" t="n"/>
      <c r="MW298" t="inlineStr">
        <is>
          <t>US Small Cap</t>
        </is>
      </c>
      <c r="MX298" s="57" t="n">
        <v>0.06</v>
      </c>
      <c r="MY298" s="32">
        <f>'ETF MTD'!$BG$28/'ETF MTD'!$BG$3-1</f>
        <v/>
      </c>
      <c r="MZ298" s="32">
        <f>MX298*MY298</f>
        <v/>
      </c>
      <c r="NB298" t="inlineStr">
        <is>
          <t>US Small Cap</t>
        </is>
      </c>
      <c r="NC298" s="41" t="n">
        <v>0.09</v>
      </c>
      <c r="ND298" s="32">
        <f>'ETF MTD'!$BG$28/'ETF MTD'!$BG$3-1</f>
        <v/>
      </c>
      <c r="NE298" s="32">
        <f>NC298*ND298</f>
        <v/>
      </c>
      <c r="NG298" t="inlineStr">
        <is>
          <t>US Small Cap</t>
        </is>
      </c>
      <c r="NH298" s="41" t="n">
        <v>0.12</v>
      </c>
      <c r="NI298" s="32">
        <f>'ETF MTD'!$BG$28/'ETF MTD'!$BG$3-1</f>
        <v/>
      </c>
      <c r="NJ298" s="32">
        <f>NH298*NI298</f>
        <v/>
      </c>
      <c r="NL298" t="inlineStr">
        <is>
          <t>US Small Cap</t>
        </is>
      </c>
      <c r="NM298" s="57" t="n">
        <v>0.06</v>
      </c>
      <c r="NN298" s="32">
        <f>'ETF MTD'!$BG$28/'ETF MTD'!$BG$3-1</f>
        <v/>
      </c>
      <c r="NO298" s="32">
        <f>NM298*NN298</f>
        <v/>
      </c>
      <c r="NQ298" t="inlineStr">
        <is>
          <t>US Small Cap</t>
        </is>
      </c>
      <c r="NR298" s="41" t="n">
        <v>0.05</v>
      </c>
      <c r="NS298" s="32">
        <f>'ETF MTD'!$BG$28/'ETF MTD'!$BG$3-1</f>
        <v/>
      </c>
      <c r="NT298" s="32">
        <f>NR298*NS298</f>
        <v/>
      </c>
      <c r="NV298" t="inlineStr">
        <is>
          <t>US Small Cap</t>
        </is>
      </c>
      <c r="NW298" s="41" t="n">
        <v>0.05</v>
      </c>
      <c r="NX298" s="32">
        <f>'ETF MTD'!$BG$28/'ETF MTD'!$BG$3-1</f>
        <v/>
      </c>
      <c r="NY298" s="32">
        <f>NW298*NX298</f>
        <v/>
      </c>
      <c r="OA298" t="inlineStr">
        <is>
          <t>US Small Cap</t>
        </is>
      </c>
      <c r="OB298" s="41" t="n">
        <v>0.07000000000000001</v>
      </c>
      <c r="OC298" s="32">
        <f>'ETF MTD'!$BG$28/'ETF MTD'!$BG$3-1</f>
        <v/>
      </c>
      <c r="OD298" s="32">
        <f>OB298*OC298</f>
        <v/>
      </c>
      <c r="OF298" t="inlineStr">
        <is>
          <t>US Small Cap</t>
        </is>
      </c>
      <c r="OG298" s="41" t="n">
        <v>0.1</v>
      </c>
      <c r="OH298" s="32">
        <f>'ETF MTD'!$BG$28/'ETF MTD'!$BG$3-1</f>
        <v/>
      </c>
      <c r="OI298" s="32">
        <f>OG298*OH298</f>
        <v/>
      </c>
      <c r="OK298" t="inlineStr">
        <is>
          <t>US Small Cap</t>
        </is>
      </c>
      <c r="OL298" s="41" t="n">
        <v>0.075</v>
      </c>
      <c r="OM298" s="32">
        <f>'ETF MTD'!$BG$28/'ETF MTD'!$BG$3-1</f>
        <v/>
      </c>
      <c r="ON298" s="32">
        <f>OL298*OM298</f>
        <v/>
      </c>
      <c r="OP298" t="inlineStr">
        <is>
          <t>US Small Cap</t>
        </is>
      </c>
      <c r="OQ298" s="41" t="n">
        <v>0.05</v>
      </c>
      <c r="OR298" s="32">
        <f>'ETF MTD'!$BG$28/'ETF MTD'!$BG$3-1</f>
        <v/>
      </c>
      <c r="OS298" s="32">
        <f>OQ298*OR298</f>
        <v/>
      </c>
      <c r="OU298" t="inlineStr">
        <is>
          <t>US Small Cap</t>
        </is>
      </c>
      <c r="OV298" s="41" t="n">
        <v>0.05</v>
      </c>
      <c r="OW298" s="32">
        <f>'ETF MTD'!$BG$28/'ETF MTD'!$BG$3-1</f>
        <v/>
      </c>
      <c r="OX298" s="32">
        <f>OV298*OW298</f>
        <v/>
      </c>
      <c r="OZ298" t="inlineStr">
        <is>
          <t>US Small Cap</t>
        </is>
      </c>
      <c r="PA298" s="41" t="n">
        <v>0.075</v>
      </c>
      <c r="PB298" s="32">
        <f>'ETF MTD'!$BG$28/'ETF MTD'!$BG$3-1</f>
        <v/>
      </c>
      <c r="PC298" s="32">
        <f>PA298*PB298</f>
        <v/>
      </c>
      <c r="PE298" t="inlineStr">
        <is>
          <t>US Small Cap</t>
        </is>
      </c>
      <c r="PF298" s="41" t="n">
        <v>0.08</v>
      </c>
      <c r="PG298" s="32">
        <f>'ETF MTD'!$BG$28/'ETF MTD'!$BG$3-1</f>
        <v/>
      </c>
      <c r="PH298" s="32">
        <f>PF298*PG298</f>
        <v/>
      </c>
      <c r="PJ298" t="inlineStr">
        <is>
          <t>US Small Cap</t>
        </is>
      </c>
      <c r="PK298" s="41" t="n">
        <v>0.08</v>
      </c>
      <c r="PL298" s="32">
        <f>'ETF MTD'!$BG$28/'ETF MTD'!$BG$3-1</f>
        <v/>
      </c>
      <c r="PM298" s="32">
        <f>PK298*PL298</f>
        <v/>
      </c>
      <c r="PO298" t="inlineStr">
        <is>
          <t>US Small Cap</t>
        </is>
      </c>
      <c r="PP298" s="41" t="n">
        <v>0.08</v>
      </c>
      <c r="PQ298" s="32">
        <f>'ETF MTD'!$BG$28/'ETF MTD'!$BG$3-1</f>
        <v/>
      </c>
      <c r="PR298" s="32">
        <f>PP298*PQ298</f>
        <v/>
      </c>
      <c r="PT298" t="inlineStr">
        <is>
          <t>US Small Cap</t>
        </is>
      </c>
      <c r="PU298" s="41" t="n">
        <v>0.08</v>
      </c>
      <c r="PV298" s="32">
        <f>'ETF MTD'!$BG$28/'ETF MTD'!$BG$3-1</f>
        <v/>
      </c>
      <c r="PW298" s="32">
        <f>PU298*PV298</f>
        <v/>
      </c>
      <c r="PY298" t="inlineStr">
        <is>
          <t>US Small Cap</t>
        </is>
      </c>
      <c r="PZ298" s="41" t="n">
        <v>0.1</v>
      </c>
      <c r="QA298" s="32">
        <f>'ETF MTD'!$BG$28/'ETF MTD'!$BG$3-1</f>
        <v/>
      </c>
      <c r="QB298" s="32">
        <f>PZ298*QA298</f>
        <v/>
      </c>
      <c r="QD298" t="inlineStr">
        <is>
          <t>US Small Cap</t>
        </is>
      </c>
      <c r="QE298" s="41" t="n">
        <v>0.1</v>
      </c>
      <c r="QF298" s="32">
        <f>'ETF MTD'!$BG$28/'ETF MTD'!$BG$3-1</f>
        <v/>
      </c>
      <c r="QG298" s="32">
        <f>QE298*QF298</f>
        <v/>
      </c>
      <c r="QH298" s="32" t="n"/>
      <c r="QI298" t="inlineStr">
        <is>
          <t>US Small Cap</t>
        </is>
      </c>
      <c r="QJ298" s="41" t="n">
        <v>0.1</v>
      </c>
      <c r="QK298" s="32">
        <f>'ETF MTD'!$BG$28/'ETF MTD'!$BG$3-1</f>
        <v/>
      </c>
      <c r="QL298" s="32">
        <f>QJ298*QK298</f>
        <v/>
      </c>
      <c r="QN298" t="inlineStr">
        <is>
          <t>US Small Cap</t>
        </is>
      </c>
      <c r="QO298" s="41" t="n">
        <v>0.1</v>
      </c>
      <c r="QP298" s="32">
        <f>'ETF MTD'!$BG$28/'ETF MTD'!$BG$3-1</f>
        <v/>
      </c>
      <c r="QQ298" s="32">
        <f>QO298*QP298</f>
        <v/>
      </c>
      <c r="QS298" t="inlineStr">
        <is>
          <t>US Small Cap</t>
        </is>
      </c>
      <c r="QT298" s="41" t="n">
        <v>0.1</v>
      </c>
      <c r="QU298" s="32">
        <f>'ETF MTD'!$BG$28/'ETF MTD'!$BG$3-1</f>
        <v/>
      </c>
      <c r="QV298" s="32">
        <f>QT298*QU298</f>
        <v/>
      </c>
      <c r="QX298" t="inlineStr">
        <is>
          <t>US Small Cap</t>
        </is>
      </c>
      <c r="QY298" s="41" t="n">
        <v>0.1</v>
      </c>
      <c r="QZ298" s="32">
        <f>'ETF MTD'!$BG$28/'ETF MTD'!$BG$3-1</f>
        <v/>
      </c>
      <c r="RA298" s="32">
        <f>QY298*QZ298</f>
        <v/>
      </c>
      <c r="RC298" t="inlineStr">
        <is>
          <t>US Small Cap</t>
        </is>
      </c>
      <c r="RD298" s="41" t="n">
        <v>0.1</v>
      </c>
      <c r="RE298" s="32">
        <f>'ETF MTD'!$BG$28/'ETF MTD'!$BG$3-1</f>
        <v/>
      </c>
      <c r="RF298" s="32">
        <f>RD298*RE298</f>
        <v/>
      </c>
      <c r="RH298" t="inlineStr">
        <is>
          <t>US Small Cap</t>
        </is>
      </c>
      <c r="RI298" s="41" t="n">
        <v>0.1</v>
      </c>
      <c r="RJ298" s="32">
        <f>'ETF MTD'!$BG$28/'ETF MTD'!$BG$3-1</f>
        <v/>
      </c>
      <c r="RK298" s="32">
        <f>RI298*RJ298</f>
        <v/>
      </c>
      <c r="RM298" s="42" t="n">
        <v>0.09999999999999999</v>
      </c>
      <c r="RN298" s="43">
        <f>0.5*RM298</f>
        <v/>
      </c>
      <c r="RO298" s="43" t="n">
        <v>0.025</v>
      </c>
      <c r="RP298" s="44">
        <f>RI298-SUM(RN298:RO298)</f>
        <v/>
      </c>
    </row>
    <row r="299">
      <c r="KT299" t="inlineStr">
        <is>
          <t>SPDW</t>
        </is>
      </c>
      <c r="KU299" s="57" t="n">
        <v>0.075</v>
      </c>
      <c r="KV299" s="61">
        <f>'ETF MTD'!$VO$28/'ETF MTD'!$VO$3-1</f>
        <v/>
      </c>
      <c r="KW299" s="61">
        <f>KU299*KV299</f>
        <v/>
      </c>
      <c r="KX299" s="61" t="n"/>
      <c r="KY299" t="inlineStr">
        <is>
          <t>SPDW</t>
        </is>
      </c>
      <c r="KZ299" s="57" t="n">
        <v>0.075</v>
      </c>
      <c r="LA299" s="61">
        <f>'ETF MTD'!$VO$28/'ETF MTD'!$VO$3-1</f>
        <v/>
      </c>
      <c r="LB299" s="61">
        <f>KZ299*LA299</f>
        <v/>
      </c>
      <c r="LC299" s="61" t="n"/>
      <c r="LD299" t="inlineStr">
        <is>
          <t>SPDW</t>
        </is>
      </c>
      <c r="LE299" s="57" t="n">
        <v>0.075</v>
      </c>
      <c r="LF299" s="61">
        <f>'ETF MTD'!$VO$28/'ETF MTD'!$VO$3-1</f>
        <v/>
      </c>
      <c r="LG299" s="61">
        <f>LE299*LF299</f>
        <v/>
      </c>
      <c r="LH299" s="61" t="n"/>
      <c r="LI299" t="inlineStr">
        <is>
          <t>Foreign Developed</t>
        </is>
      </c>
      <c r="LJ299" s="57" t="n">
        <v>0.075</v>
      </c>
      <c r="LK299" s="61">
        <f>'ETF MTD'!$VO$28/'ETF MTD'!$VO$3-1</f>
        <v/>
      </c>
      <c r="LL299" s="61">
        <f>LJ299*LK299</f>
        <v/>
      </c>
      <c r="LM299" s="61" t="n"/>
      <c r="LN299" t="inlineStr">
        <is>
          <t>Foreign Developed</t>
        </is>
      </c>
      <c r="LO299" s="57" t="n">
        <v>0.075</v>
      </c>
      <c r="LP299" s="61">
        <f>'ETF MTD'!$VO$28/'ETF MTD'!$VO$3-1</f>
        <v/>
      </c>
      <c r="LQ299" s="61">
        <f>LO299*LP299</f>
        <v/>
      </c>
      <c r="LR299" s="61" t="n"/>
      <c r="LS299" t="inlineStr">
        <is>
          <t>Foreign Developed</t>
        </is>
      </c>
      <c r="LT299" s="57" t="n">
        <v>0.075</v>
      </c>
      <c r="LU299" s="61">
        <f>'ETF MTD'!$VO$28/'ETF MTD'!$VO$3-1</f>
        <v/>
      </c>
      <c r="LV299" s="61">
        <f>LT299*LU299</f>
        <v/>
      </c>
      <c r="LW299" s="61" t="n"/>
      <c r="LX299" t="inlineStr">
        <is>
          <t>Foreign Developed</t>
        </is>
      </c>
      <c r="LY299" s="57" t="n">
        <v>0.075</v>
      </c>
      <c r="LZ299" s="61">
        <f>'ETF MTD'!$VO$28/'ETF MTD'!$VO$3-1</f>
        <v/>
      </c>
      <c r="MA299" s="61">
        <f>LY299*LZ299</f>
        <v/>
      </c>
      <c r="MB299" s="61" t="n"/>
      <c r="MC299" t="inlineStr">
        <is>
          <t>Foreign Developed</t>
        </is>
      </c>
      <c r="MD299" s="57" t="n">
        <v>0.075</v>
      </c>
      <c r="ME299" s="61">
        <f>'ETF MTD'!$VO$28/'ETF MTD'!$VO$3-1</f>
        <v/>
      </c>
      <c r="MF299" s="61">
        <f>MD299*ME299</f>
        <v/>
      </c>
      <c r="MG299" s="61" t="n"/>
      <c r="MH299" t="inlineStr">
        <is>
          <t>Foreign Developed</t>
        </is>
      </c>
      <c r="MI299" s="57" t="n">
        <v>0.075</v>
      </c>
      <c r="MJ299" s="61">
        <f>'ETF MTD'!$VO$28/'ETF MTD'!$VO$3-1</f>
        <v/>
      </c>
      <c r="MK299" s="61">
        <f>MI299*MJ299</f>
        <v/>
      </c>
      <c r="ML299" s="61" t="n"/>
      <c r="MM299" t="inlineStr">
        <is>
          <t>Foreign Developed</t>
        </is>
      </c>
      <c r="MN299" s="57" t="n">
        <v>0.075</v>
      </c>
      <c r="MO299" s="61">
        <f>'ETF MTD'!$VO$28/'ETF MTD'!$VO$3-1</f>
        <v/>
      </c>
      <c r="MP299" s="61">
        <f>MN299*MO299</f>
        <v/>
      </c>
      <c r="MR299" t="inlineStr">
        <is>
          <t>Foreign Developed</t>
        </is>
      </c>
      <c r="MS299" s="57" t="n">
        <v>0.14</v>
      </c>
      <c r="MT299" s="61">
        <f>'ETF MTD'!$VO$28/'ETF MTD'!$VO$3-1</f>
        <v/>
      </c>
      <c r="MU299" s="61">
        <f>MS299*MT299</f>
        <v/>
      </c>
      <c r="MV299" s="61" t="n"/>
      <c r="MW299" t="inlineStr">
        <is>
          <t>Foreign Developed</t>
        </is>
      </c>
      <c r="MX299" s="57" t="n">
        <v>0.14</v>
      </c>
      <c r="MY299" s="61">
        <f>'ETF MTD'!$VO$28/'ETF MTD'!$VO$3-1</f>
        <v/>
      </c>
      <c r="MZ299" s="61">
        <f>MX299*MY299</f>
        <v/>
      </c>
      <c r="NB299" t="inlineStr">
        <is>
          <t>Foreign Developed</t>
        </is>
      </c>
      <c r="NC299" s="41" t="n">
        <v>0.19</v>
      </c>
      <c r="ND299" s="61">
        <f>'ETF MTD'!$VO$28/'ETF MTD'!$VO$3-1</f>
        <v/>
      </c>
      <c r="NE299" s="61">
        <f>NC299*ND299</f>
        <v/>
      </c>
      <c r="NG299" t="inlineStr">
        <is>
          <t>Foreign Developed</t>
        </is>
      </c>
      <c r="NH299" s="41" t="n">
        <v>0.21</v>
      </c>
      <c r="NI299" s="61">
        <f>'ETF MTD'!$VO$28/'ETF MTD'!$VO$3-1</f>
        <v/>
      </c>
      <c r="NJ299" s="61">
        <f>NH299*NI299</f>
        <v/>
      </c>
      <c r="NL299" t="inlineStr">
        <is>
          <t>Foreign Developed</t>
        </is>
      </c>
      <c r="NM299" s="41" t="n">
        <v>0.21</v>
      </c>
      <c r="NN299" s="61">
        <f>'ETF MTD'!$VO$28/'ETF MTD'!$VO$3-1</f>
        <v/>
      </c>
      <c r="NO299" s="61">
        <f>NM299*NN299</f>
        <v/>
      </c>
      <c r="NQ299" t="inlineStr">
        <is>
          <t>Foreign Developed</t>
        </is>
      </c>
      <c r="NR299" s="41" t="n">
        <v>0.2</v>
      </c>
      <c r="NS299" s="61">
        <f>'ETF MTD'!$VO$28/'ETF MTD'!$VO$3-1</f>
        <v/>
      </c>
      <c r="NT299" s="61">
        <f>NR299*NS299</f>
        <v/>
      </c>
      <c r="NV299" t="inlineStr">
        <is>
          <t>Foreign Developed</t>
        </is>
      </c>
      <c r="NW299" s="41" t="n">
        <v>0.2</v>
      </c>
      <c r="NX299" s="61">
        <f>'ETF MTD'!$VO$28/'ETF MTD'!$VO$3-1</f>
        <v/>
      </c>
      <c r="NY299" s="61">
        <f>NW299*NX299</f>
        <v/>
      </c>
      <c r="OA299" t="inlineStr">
        <is>
          <t>Foreign Developed</t>
        </is>
      </c>
      <c r="OB299" s="41" t="n">
        <v>0.18</v>
      </c>
      <c r="OC299" s="61">
        <f>'ETF MTD'!$VO$28/'ETF MTD'!$VO$3-1</f>
        <v/>
      </c>
      <c r="OD299" s="61">
        <f>OB299*OC299</f>
        <v/>
      </c>
      <c r="OF299" t="inlineStr">
        <is>
          <t>Foreign Developed</t>
        </is>
      </c>
      <c r="OG299" s="41" t="n">
        <v>0.15</v>
      </c>
      <c r="OH299" s="61">
        <f>'ETF MTD'!$VO$28/'ETF MTD'!$VO$3-1</f>
        <v/>
      </c>
      <c r="OI299" s="61">
        <f>OG299*OH299</f>
        <v/>
      </c>
      <c r="OK299" t="inlineStr">
        <is>
          <t>Foreign Developed</t>
        </is>
      </c>
      <c r="OL299" s="41">
        <f>RI299+RJ299</f>
        <v/>
      </c>
      <c r="OM299" s="61">
        <f>'ETF MTD'!$VO$28/'ETF MTD'!$VO$3-1</f>
        <v/>
      </c>
      <c r="ON299" s="61">
        <f>OL299*OM299</f>
        <v/>
      </c>
      <c r="OP299" t="inlineStr">
        <is>
          <t>Foreign Developed</t>
        </is>
      </c>
      <c r="OQ299" s="41">
        <f>13.75%+2.5%</f>
        <v/>
      </c>
      <c r="OR299" s="61">
        <f>'ETF MTD'!$VO$28/'ETF MTD'!$VO$3-1</f>
        <v/>
      </c>
      <c r="OS299" s="61">
        <f>OQ299*OR299</f>
        <v/>
      </c>
      <c r="OU299" t="inlineStr">
        <is>
          <t>Foreign Developed</t>
        </is>
      </c>
      <c r="OV299" s="41" t="n">
        <v>0.075</v>
      </c>
      <c r="OW299" s="61">
        <f>'ETF MTD'!$VO$28/'ETF MTD'!$VO$3-1</f>
        <v/>
      </c>
      <c r="OX299" s="61">
        <f>OV299*OW299</f>
        <v/>
      </c>
      <c r="OZ299" t="inlineStr">
        <is>
          <t>Foreign Developed</t>
        </is>
      </c>
      <c r="PA299" s="41" t="n">
        <v>0.1375</v>
      </c>
      <c r="PB299" s="61">
        <f>'ETF MTD'!$VO$28/'ETF MTD'!$VO$3-1</f>
        <v/>
      </c>
      <c r="PC299" s="61">
        <f>PA299*PB299</f>
        <v/>
      </c>
      <c r="PE299" t="inlineStr">
        <is>
          <t>Foreign Developed</t>
        </is>
      </c>
      <c r="PF299" s="41" t="n">
        <v>0.14</v>
      </c>
      <c r="PG299" s="61">
        <f>'ETF MTD'!$VO$28/'ETF MTD'!$VO$3-1</f>
        <v/>
      </c>
      <c r="PH299" s="61">
        <f>PF299*PG299</f>
        <v/>
      </c>
      <c r="PJ299" t="inlineStr">
        <is>
          <t>Foreign Developed</t>
        </is>
      </c>
      <c r="PK299" s="41" t="n">
        <v>0.15</v>
      </c>
      <c r="PL299" s="61">
        <f>'ETF MTD'!$VO$28/'ETF MTD'!$VO$3-1</f>
        <v/>
      </c>
      <c r="PM299" s="61">
        <f>PK299*PL299</f>
        <v/>
      </c>
      <c r="PO299" t="inlineStr">
        <is>
          <t>Foreign Developed</t>
        </is>
      </c>
      <c r="PP299" s="41" t="n">
        <v>0.15</v>
      </c>
      <c r="PQ299" s="61">
        <f>'ETF MTD'!$VO$28/'ETF MTD'!$VO$3-1</f>
        <v/>
      </c>
      <c r="PR299" s="61">
        <f>PP299*PQ299</f>
        <v/>
      </c>
      <c r="PT299" t="inlineStr">
        <is>
          <t>Foreign Developed</t>
        </is>
      </c>
      <c r="PU299" s="41" t="n">
        <v>0.15</v>
      </c>
      <c r="PV299" s="61">
        <f>'ETF MTD'!$VO$28/'ETF MTD'!$VO$3-1</f>
        <v/>
      </c>
      <c r="PW299" s="61">
        <f>PU299*PV299</f>
        <v/>
      </c>
      <c r="PY299" t="inlineStr">
        <is>
          <t>Foreign Developed</t>
        </is>
      </c>
      <c r="PZ299" s="41" t="n">
        <v>0.15</v>
      </c>
      <c r="QA299" s="61">
        <f>'ETF MTD'!$VO$28/'ETF MTD'!$VO$3-1</f>
        <v/>
      </c>
      <c r="QB299" s="61">
        <f>PZ299*QA299</f>
        <v/>
      </c>
      <c r="QD299" t="inlineStr">
        <is>
          <t>Foreign Developed</t>
        </is>
      </c>
      <c r="QE299" s="41" t="n">
        <v>0.15</v>
      </c>
      <c r="QF299" s="61">
        <f>'ETF MTD'!$VO$28/'ETF MTD'!$VO$3-1</f>
        <v/>
      </c>
      <c r="QG299" s="61">
        <f>QE299*QF299</f>
        <v/>
      </c>
      <c r="QH299" s="61" t="n"/>
      <c r="QI299" t="inlineStr">
        <is>
          <t>Foreign Developed</t>
        </is>
      </c>
      <c r="QJ299" s="41" t="n">
        <v>0.15</v>
      </c>
      <c r="QK299" s="61">
        <f>'ETF MTD'!$VO$28/'ETF MTD'!$VO$3-1</f>
        <v/>
      </c>
      <c r="QL299" s="61">
        <f>QJ299*QK299</f>
        <v/>
      </c>
      <c r="QN299" t="inlineStr">
        <is>
          <t>Foreign Developed</t>
        </is>
      </c>
      <c r="QO299" s="41" t="n">
        <v>0.15</v>
      </c>
      <c r="QP299" s="61">
        <f>'ETF MTD'!$VO$28/'ETF MTD'!$VO$3-1</f>
        <v/>
      </c>
      <c r="QQ299" s="61">
        <f>QO299*QP299</f>
        <v/>
      </c>
      <c r="QS299" t="inlineStr">
        <is>
          <t>Foreign Developed</t>
        </is>
      </c>
      <c r="QT299" s="41" t="n">
        <v>0.15</v>
      </c>
      <c r="QU299" s="61">
        <f>'ETF MTD'!$VO$28/'ETF MTD'!$VO$3-1</f>
        <v/>
      </c>
      <c r="QV299" s="61">
        <f>QT299*QU299</f>
        <v/>
      </c>
      <c r="QX299" t="inlineStr">
        <is>
          <t>Foreign Developed</t>
        </is>
      </c>
      <c r="QY299" s="41" t="n">
        <v>0.15</v>
      </c>
      <c r="QZ299" s="61">
        <f>'ETF MTD'!$VO$28/'ETF MTD'!$VO$3-1</f>
        <v/>
      </c>
      <c r="RA299" s="61">
        <f>QY299*QZ299</f>
        <v/>
      </c>
      <c r="RC299" t="inlineStr">
        <is>
          <t>Foreign Developed</t>
        </is>
      </c>
      <c r="RD299" s="41" t="n">
        <v>0.15</v>
      </c>
      <c r="RE299" s="61">
        <f>'ETF MTD'!$VO$28/'ETF MTD'!$VO$3-1</f>
        <v/>
      </c>
      <c r="RF299" s="61">
        <f>RD299*RE299</f>
        <v/>
      </c>
      <c r="RH299" t="inlineStr">
        <is>
          <t>Foreign Developed</t>
        </is>
      </c>
      <c r="RI299" s="41" t="n">
        <v>0.1125</v>
      </c>
      <c r="RJ299" s="61">
        <f>'ETF MTD'!$VO$28/'ETF MTD'!$VO$3-1</f>
        <v/>
      </c>
      <c r="RK299" s="61">
        <f>RI299*RJ299</f>
        <v/>
      </c>
      <c r="RM299" s="42" t="n">
        <v>0.15</v>
      </c>
      <c r="RN299" s="43">
        <f>0.5*RM299</f>
        <v/>
      </c>
      <c r="RO299" s="43">
        <f>RN299/2</f>
        <v/>
      </c>
      <c r="RP299" s="44">
        <f>RI299-SUM(RN299:RO299)</f>
        <v/>
      </c>
    </row>
    <row r="300">
      <c r="KT300" t="inlineStr">
        <is>
          <t>SPEM</t>
        </is>
      </c>
      <c r="KU300" s="57" t="n">
        <v>0.04</v>
      </c>
      <c r="KV300" s="61">
        <f>'ETF MTD'!$PU$28/'ETF MTD'!$PU$3-1</f>
        <v/>
      </c>
      <c r="KW300" s="61">
        <f>KU300*KV300</f>
        <v/>
      </c>
      <c r="KX300" s="61" t="n"/>
      <c r="KY300" t="inlineStr">
        <is>
          <t>SPEM</t>
        </is>
      </c>
      <c r="KZ300" s="57" t="n">
        <v>0.04</v>
      </c>
      <c r="LA300" s="61">
        <f>'ETF MTD'!$PU$28/'ETF MTD'!$PU$3-1</f>
        <v/>
      </c>
      <c r="LB300" s="61">
        <f>KZ300*LA300</f>
        <v/>
      </c>
      <c r="LC300" s="61" t="n"/>
      <c r="LD300" t="inlineStr">
        <is>
          <t>SPEM</t>
        </is>
      </c>
      <c r="LE300" s="57" t="n">
        <v>0.04</v>
      </c>
      <c r="LF300" s="61">
        <f>'ETF MTD'!$PU$28/'ETF MTD'!$PU$3-1</f>
        <v/>
      </c>
      <c r="LG300" s="61">
        <f>LE300*LF300</f>
        <v/>
      </c>
      <c r="LH300" s="61" t="n"/>
      <c r="LI300" t="inlineStr">
        <is>
          <t>Emerging Markets</t>
        </is>
      </c>
      <c r="LJ300" s="57" t="n">
        <v>0.04</v>
      </c>
      <c r="LK300" s="61">
        <f>'ETF MTD'!$PU$28/'ETF MTD'!$PU$3-1</f>
        <v/>
      </c>
      <c r="LL300" s="61">
        <f>LJ300*LK300</f>
        <v/>
      </c>
      <c r="LM300" s="61" t="n"/>
      <c r="LN300" t="inlineStr">
        <is>
          <t>Emerging Markets</t>
        </is>
      </c>
      <c r="LO300" s="57" t="n">
        <v>0.04</v>
      </c>
      <c r="LP300" s="61">
        <f>'ETF MTD'!$PU$28/'ETF MTD'!$PU$3-1</f>
        <v/>
      </c>
      <c r="LQ300" s="61">
        <f>LO300*LP300</f>
        <v/>
      </c>
      <c r="LR300" s="61" t="n"/>
      <c r="LS300" t="inlineStr">
        <is>
          <t>Emerging Markets</t>
        </is>
      </c>
      <c r="LT300" s="57" t="n">
        <v>0.04</v>
      </c>
      <c r="LU300" s="61">
        <f>'ETF MTD'!$PU$28/'ETF MTD'!$PU$3-1</f>
        <v/>
      </c>
      <c r="LV300" s="61">
        <f>LT300*LU300</f>
        <v/>
      </c>
      <c r="LW300" s="61" t="n"/>
      <c r="LX300" t="inlineStr">
        <is>
          <t>Emerging Markets</t>
        </is>
      </c>
      <c r="LY300" s="57" t="n">
        <v>0.04</v>
      </c>
      <c r="LZ300" s="61">
        <f>'ETF MTD'!$PU$28/'ETF MTD'!$PU$3-1</f>
        <v/>
      </c>
      <c r="MA300" s="61">
        <f>LY300*LZ300</f>
        <v/>
      </c>
      <c r="MB300" s="61" t="n"/>
      <c r="MC300" t="inlineStr">
        <is>
          <t>Emerging Markets</t>
        </is>
      </c>
      <c r="MD300" s="57" t="n">
        <v>0.04</v>
      </c>
      <c r="ME300" s="61">
        <f>'ETF MTD'!$PU$28/'ETF MTD'!$PU$3-1</f>
        <v/>
      </c>
      <c r="MF300" s="61">
        <f>MD300*ME300</f>
        <v/>
      </c>
      <c r="MG300" s="61" t="n"/>
      <c r="MH300" t="inlineStr">
        <is>
          <t>Emerging Markets</t>
        </is>
      </c>
      <c r="MI300" s="57" t="n">
        <v>0.04</v>
      </c>
      <c r="MJ300" s="61">
        <f>'ETF MTD'!$PU$28/'ETF MTD'!$PU$3-1</f>
        <v/>
      </c>
      <c r="MK300" s="61">
        <f>MI300*MJ300</f>
        <v/>
      </c>
      <c r="ML300" s="61" t="n"/>
      <c r="MM300" t="inlineStr">
        <is>
          <t>Emerging Markets</t>
        </is>
      </c>
      <c r="MN300" s="57" t="n">
        <v>0.04</v>
      </c>
      <c r="MO300" s="61">
        <f>'ETF MTD'!$PU$28/'ETF MTD'!$PU$3-1</f>
        <v/>
      </c>
      <c r="MP300" s="61">
        <f>MN300*MO300</f>
        <v/>
      </c>
      <c r="MR300" t="inlineStr">
        <is>
          <t>Emerging Markets</t>
        </is>
      </c>
      <c r="MS300" s="57" t="n">
        <v>0.04</v>
      </c>
      <c r="MT300" s="61">
        <f>'ETF MTD'!$PU$28/'ETF MTD'!$PU$3-1</f>
        <v/>
      </c>
      <c r="MU300" s="61">
        <f>MS300*MT300</f>
        <v/>
      </c>
      <c r="MV300" s="61" t="n"/>
      <c r="MW300" t="inlineStr">
        <is>
          <t>Emerging Markets</t>
        </is>
      </c>
      <c r="MX300" s="57" t="n">
        <v>0.04</v>
      </c>
      <c r="MY300" s="61">
        <f>'ETF MTD'!$PU$28/'ETF MTD'!$PU$3-1</f>
        <v/>
      </c>
      <c r="MZ300" s="61">
        <f>MX300*MY300</f>
        <v/>
      </c>
      <c r="NB300" t="inlineStr">
        <is>
          <t>Emerging Markets</t>
        </is>
      </c>
      <c r="NC300" s="41" t="n">
        <v>0.06</v>
      </c>
      <c r="ND300" s="61">
        <f>'ETF MTD'!$PU$28/'ETF MTD'!$PU$3-1</f>
        <v/>
      </c>
      <c r="NE300" s="61">
        <f>NC300*ND300</f>
        <v/>
      </c>
      <c r="NG300" t="inlineStr">
        <is>
          <t>Emerging Markets</t>
        </is>
      </c>
      <c r="NH300" s="41" t="n">
        <v>0.04</v>
      </c>
      <c r="NI300" s="61">
        <f>'ETF MTD'!$PU$28/'ETF MTD'!$PU$3-1</f>
        <v/>
      </c>
      <c r="NJ300" s="61">
        <f>NH300*NI300</f>
        <v/>
      </c>
      <c r="NL300" t="inlineStr">
        <is>
          <t>Emerging Markets</t>
        </is>
      </c>
      <c r="NM300" s="41" t="n">
        <v>0.04</v>
      </c>
      <c r="NN300" s="61">
        <f>'ETF MTD'!$PU$28/'ETF MTD'!$PU$3-1</f>
        <v/>
      </c>
      <c r="NO300" s="61">
        <f>NM300*NN300</f>
        <v/>
      </c>
      <c r="NQ300" t="inlineStr">
        <is>
          <t>Emerging Markets</t>
        </is>
      </c>
      <c r="NR300" s="41" t="n">
        <v>0.05</v>
      </c>
      <c r="NS300" s="61">
        <f>'ETF MTD'!$PU$28/'ETF MTD'!$PU$3-1</f>
        <v/>
      </c>
      <c r="NT300" s="61">
        <f>NR300*NS300</f>
        <v/>
      </c>
      <c r="NV300" t="inlineStr">
        <is>
          <t>Emerging Markets</t>
        </is>
      </c>
      <c r="NW300" s="41" t="n">
        <v>0.05</v>
      </c>
      <c r="NX300" s="61">
        <f>'ETF MTD'!$PU$28/'ETF MTD'!$PU$3-1</f>
        <v/>
      </c>
      <c r="NY300" s="61">
        <f>NW300*NX300</f>
        <v/>
      </c>
      <c r="OA300" t="inlineStr">
        <is>
          <t>Emerging Markets</t>
        </is>
      </c>
      <c r="OB300" s="41" t="n">
        <v>0.07000000000000001</v>
      </c>
      <c r="OC300" s="61">
        <f>'ETF MTD'!$PU$28/'ETF MTD'!$PU$3-1</f>
        <v/>
      </c>
      <c r="OD300" s="61">
        <f>OB300*OC300</f>
        <v/>
      </c>
      <c r="OF300" t="inlineStr">
        <is>
          <t>Emerging Markets</t>
        </is>
      </c>
      <c r="OG300" s="41" t="n">
        <v>0.1</v>
      </c>
      <c r="OH300" s="61">
        <f>'ETF MTD'!$PU$28/'ETF MTD'!$PU$3-1</f>
        <v/>
      </c>
      <c r="OI300" s="61">
        <f>OG300*OH300</f>
        <v/>
      </c>
      <c r="OK300" t="inlineStr">
        <is>
          <t>Emerging Markets</t>
        </is>
      </c>
      <c r="OL300" s="41" t="n">
        <v>0.075</v>
      </c>
      <c r="OM300" s="61">
        <f>'ETF MTD'!$PU$28/'ETF MTD'!$PU$3-1</f>
        <v/>
      </c>
      <c r="ON300" s="61">
        <f>OL300*OM300</f>
        <v/>
      </c>
      <c r="OP300" t="inlineStr">
        <is>
          <t>Emerging Markets</t>
        </is>
      </c>
      <c r="OQ300" s="41" t="n">
        <v>0.05</v>
      </c>
      <c r="OR300" s="61">
        <f>'ETF MTD'!$PU$28/'ETF MTD'!$PU$3-1</f>
        <v/>
      </c>
      <c r="OS300" s="61">
        <f>OQ300*OR300</f>
        <v/>
      </c>
      <c r="OU300" t="inlineStr">
        <is>
          <t>Emerging Markets</t>
        </is>
      </c>
      <c r="OV300" s="41" t="n">
        <v>0.05</v>
      </c>
      <c r="OW300" s="61">
        <f>'ETF MTD'!$PU$28/'ETF MTD'!$PU$3-1</f>
        <v/>
      </c>
      <c r="OX300" s="61">
        <f>OV300*OW300</f>
        <v/>
      </c>
      <c r="OZ300" t="inlineStr">
        <is>
          <t>Emerging Markets</t>
        </is>
      </c>
      <c r="PA300" s="41" t="n">
        <v>0.075</v>
      </c>
      <c r="PB300" s="61">
        <f>'ETF MTD'!$PU$28/'ETF MTD'!$PU$3-1</f>
        <v/>
      </c>
      <c r="PC300" s="61">
        <f>PA300*PB300</f>
        <v/>
      </c>
      <c r="PE300" t="inlineStr">
        <is>
          <t>Emerging Markets</t>
        </is>
      </c>
      <c r="PF300" s="41" t="n">
        <v>0.075</v>
      </c>
      <c r="PG300" s="61">
        <f>'ETF MTD'!$PU$28/'ETF MTD'!$PU$3-1</f>
        <v/>
      </c>
      <c r="PH300" s="61">
        <f>PF300*PG300</f>
        <v/>
      </c>
      <c r="PJ300" t="inlineStr">
        <is>
          <t>Emerging Markets</t>
        </is>
      </c>
      <c r="PK300" s="41" t="n">
        <v>0.05</v>
      </c>
      <c r="PL300" s="61">
        <f>'ETF MTD'!$PU$28/'ETF MTD'!$PU$3-1</f>
        <v/>
      </c>
      <c r="PM300" s="61">
        <f>PK300*PL300</f>
        <v/>
      </c>
      <c r="PO300" t="inlineStr">
        <is>
          <t>Emerging Markets</t>
        </is>
      </c>
      <c r="PP300" s="41" t="n">
        <v>0.075</v>
      </c>
      <c r="PQ300" s="61">
        <f>'ETF MTD'!$PU$28/'ETF MTD'!$PU$3-1</f>
        <v/>
      </c>
      <c r="PR300" s="61">
        <f>PP300*PQ300</f>
        <v/>
      </c>
      <c r="PT300" t="inlineStr">
        <is>
          <t>Emerging Markets</t>
        </is>
      </c>
      <c r="PU300" s="41" t="n">
        <v>0.075</v>
      </c>
      <c r="PV300" s="61">
        <f>'ETF MTD'!$PU$28/'ETF MTD'!$PU$3-1</f>
        <v/>
      </c>
      <c r="PW300" s="61">
        <f>PU300*PV300</f>
        <v/>
      </c>
      <c r="PY300" t="inlineStr">
        <is>
          <t>Emerging Markets</t>
        </is>
      </c>
      <c r="PZ300" s="41" t="n">
        <v>0.075</v>
      </c>
      <c r="QA300" s="61">
        <f>'ETF MTD'!$PU$28/'ETF MTD'!$PU$3-1</f>
        <v/>
      </c>
      <c r="QB300" s="61">
        <f>PZ300*QA300</f>
        <v/>
      </c>
      <c r="QD300" t="inlineStr">
        <is>
          <t>Emerging Markets</t>
        </is>
      </c>
      <c r="QE300" s="41" t="n">
        <v>0.075</v>
      </c>
      <c r="QF300" s="61">
        <f>'ETF MTD'!$PU$28/'ETF MTD'!$PU$3-1</f>
        <v/>
      </c>
      <c r="QG300" s="61">
        <f>QE300*QF300</f>
        <v/>
      </c>
      <c r="QH300" s="61" t="n"/>
      <c r="QI300" t="inlineStr">
        <is>
          <t>Emerging Markets</t>
        </is>
      </c>
      <c r="QJ300" s="41" t="n">
        <v>0.1</v>
      </c>
      <c r="QK300" s="61">
        <f>'ETF MTD'!$PU$28/'ETF MTD'!$PU$3-1</f>
        <v/>
      </c>
      <c r="QL300" s="61">
        <f>QJ300*QK300</f>
        <v/>
      </c>
      <c r="QN300" t="inlineStr">
        <is>
          <t>Emerging Markets</t>
        </is>
      </c>
      <c r="QO300" s="41" t="n">
        <v>0.1</v>
      </c>
      <c r="QP300" s="61">
        <f>'ETF MTD'!$PU$28/'ETF MTD'!$PU$3-1</f>
        <v/>
      </c>
      <c r="QQ300" s="61">
        <f>QO300*QP300</f>
        <v/>
      </c>
      <c r="QS300" t="inlineStr">
        <is>
          <t>Emerging Markets</t>
        </is>
      </c>
      <c r="QT300" s="41" t="n">
        <v>0.1</v>
      </c>
      <c r="QU300" s="61">
        <f>'ETF MTD'!$PU$28/'ETF MTD'!$PU$3-1</f>
        <v/>
      </c>
      <c r="QV300" s="61">
        <f>QT300*QU300</f>
        <v/>
      </c>
      <c r="QX300" t="inlineStr">
        <is>
          <t>Emerging Markets</t>
        </is>
      </c>
      <c r="QY300" s="41" t="n">
        <v>0.1</v>
      </c>
      <c r="QZ300" s="61">
        <f>'ETF MTD'!$PU$28/'ETF MTD'!$PU$3-1</f>
        <v/>
      </c>
      <c r="RA300" s="61">
        <f>QY300*QZ300</f>
        <v/>
      </c>
      <c r="RC300" t="inlineStr">
        <is>
          <t>Emerging Markets</t>
        </is>
      </c>
      <c r="RD300" s="41" t="n">
        <v>0.1</v>
      </c>
      <c r="RE300" s="61">
        <f>'ETF MTD'!$PU$28/'ETF MTD'!$PU$3-1</f>
        <v/>
      </c>
      <c r="RF300" s="61">
        <f>RD300*RE300</f>
        <v/>
      </c>
      <c r="RH300" t="inlineStr">
        <is>
          <t>Emerging Markets</t>
        </is>
      </c>
      <c r="RI300" s="41" t="n">
        <v>0.075</v>
      </c>
      <c r="RJ300" s="61">
        <f>'ETF MTD'!$PU$28/'ETF MTD'!$PU$3-1</f>
        <v/>
      </c>
      <c r="RK300" s="61">
        <f>RI300*RJ300</f>
        <v/>
      </c>
      <c r="RM300" s="42" t="n">
        <v>0.09999999999999999</v>
      </c>
      <c r="RN300" s="43">
        <f>0.5*RM300</f>
        <v/>
      </c>
      <c r="RO300" s="43">
        <f>RN300/2</f>
        <v/>
      </c>
      <c r="RP300" s="44">
        <f>RI300-SUM(RN300:RO300)</f>
        <v/>
      </c>
    </row>
    <row r="301">
      <c r="KT301" t="inlineStr">
        <is>
          <t>USRT</t>
        </is>
      </c>
      <c r="KU301" s="57" t="n">
        <v>0.06</v>
      </c>
      <c r="KV301" s="61">
        <f>'ETF MTD'!$JU$28/'ETF MTD'!$JU$3-1</f>
        <v/>
      </c>
      <c r="KW301" s="61">
        <f>KU301*KV301</f>
        <v/>
      </c>
      <c r="KX301" s="61" t="n"/>
      <c r="KY301" t="inlineStr">
        <is>
          <t>USRT</t>
        </is>
      </c>
      <c r="KZ301" s="57" t="n">
        <v>0.06</v>
      </c>
      <c r="LA301" s="61">
        <f>'ETF MTD'!$JU$28/'ETF MTD'!$JU$3-1</f>
        <v/>
      </c>
      <c r="LB301" s="61">
        <f>KZ301*LA301</f>
        <v/>
      </c>
      <c r="LC301" s="61" t="n"/>
      <c r="LD301" t="inlineStr">
        <is>
          <t>USRT</t>
        </is>
      </c>
      <c r="LE301" s="57" t="n">
        <v>0.08</v>
      </c>
      <c r="LF301" s="61">
        <f>'ETF MTD'!$JU$28/'ETF MTD'!$JU$3-1</f>
        <v/>
      </c>
      <c r="LG301" s="61">
        <f>LE301*LF301</f>
        <v/>
      </c>
      <c r="LH301" s="61" t="n"/>
      <c r="LI301" t="inlineStr">
        <is>
          <t>REITS</t>
        </is>
      </c>
      <c r="LJ301" s="57" t="n">
        <v>0.08</v>
      </c>
      <c r="LK301" s="61">
        <f>'ETF MTD'!$JU$28/'ETF MTD'!$JU$3-1</f>
        <v/>
      </c>
      <c r="LL301" s="61">
        <f>LJ301*LK301</f>
        <v/>
      </c>
      <c r="LM301" s="61" t="n"/>
      <c r="LN301" t="inlineStr">
        <is>
          <t>REITS</t>
        </is>
      </c>
      <c r="LO301" s="57" t="n">
        <v>0.04</v>
      </c>
      <c r="LP301" s="61">
        <f>'ETF MTD'!$JU$28/'ETF MTD'!$JU$3-1</f>
        <v/>
      </c>
      <c r="LQ301" s="61">
        <f>LO301*LP301</f>
        <v/>
      </c>
      <c r="LR301" s="61" t="n"/>
      <c r="LS301" t="inlineStr">
        <is>
          <t>REITS</t>
        </is>
      </c>
      <c r="LT301" s="57" t="n">
        <v>0.04</v>
      </c>
      <c r="LU301" s="61">
        <f>'ETF MTD'!$JU$28/'ETF MTD'!$JU$3-1</f>
        <v/>
      </c>
      <c r="LV301" s="61">
        <f>LT301*LU301</f>
        <v/>
      </c>
      <c r="LW301" s="61" t="n"/>
      <c r="LX301" t="inlineStr">
        <is>
          <t>REITS</t>
        </is>
      </c>
      <c r="LY301" s="57" t="n">
        <v>0.04</v>
      </c>
      <c r="LZ301" s="61">
        <f>'ETF MTD'!$JU$28/'ETF MTD'!$JU$3-1</f>
        <v/>
      </c>
      <c r="MA301" s="61">
        <f>LY301*LZ301</f>
        <v/>
      </c>
      <c r="MB301" s="61" t="n"/>
      <c r="MC301" t="inlineStr">
        <is>
          <t>REITS</t>
        </is>
      </c>
      <c r="MD301" s="57" t="n">
        <v>0.04</v>
      </c>
      <c r="ME301" s="61">
        <f>'ETF MTD'!$JU$28/'ETF MTD'!$JU$3-1</f>
        <v/>
      </c>
      <c r="MF301" s="61">
        <f>MD301*ME301</f>
        <v/>
      </c>
      <c r="MG301" s="61" t="n"/>
      <c r="MH301" t="inlineStr">
        <is>
          <t>REITS</t>
        </is>
      </c>
      <c r="MI301" s="57" t="n">
        <v>0.04</v>
      </c>
      <c r="MJ301" s="61">
        <f>'ETF MTD'!$JU$28/'ETF MTD'!$JU$3-1</f>
        <v/>
      </c>
      <c r="MK301" s="61">
        <f>MI301*MJ301</f>
        <v/>
      </c>
      <c r="ML301" s="61" t="n"/>
      <c r="MM301" t="inlineStr">
        <is>
          <t>REITS</t>
        </is>
      </c>
      <c r="MN301" s="57" t="n">
        <v>0.04</v>
      </c>
      <c r="MO301" s="61">
        <f>'ETF MTD'!$JU$28/'ETF MTD'!$JU$3-1</f>
        <v/>
      </c>
      <c r="MP301" s="61">
        <f>MN301*MO301</f>
        <v/>
      </c>
      <c r="MR301" t="inlineStr">
        <is>
          <t>REITS</t>
        </is>
      </c>
      <c r="MS301" s="57" t="n">
        <v>0.04</v>
      </c>
      <c r="MT301" s="61">
        <f>'ETF MTD'!$JU$28/'ETF MTD'!$JU$3-1</f>
        <v/>
      </c>
      <c r="MU301" s="61">
        <f>MS301*MT301</f>
        <v/>
      </c>
      <c r="MV301" s="61" t="n"/>
      <c r="MW301" t="inlineStr">
        <is>
          <t>REITS</t>
        </is>
      </c>
      <c r="MX301" s="57" t="n">
        <v>0.04</v>
      </c>
      <c r="MY301" s="61">
        <f>'ETF MTD'!$JU$28/'ETF MTD'!$JU$3-1</f>
        <v/>
      </c>
      <c r="MZ301" s="61">
        <f>MX301*MY301</f>
        <v/>
      </c>
      <c r="NB301" t="inlineStr">
        <is>
          <t>REITS</t>
        </is>
      </c>
      <c r="NC301" s="41" t="n">
        <v>0.06</v>
      </c>
      <c r="ND301" s="61">
        <f>'ETF MTD'!$JU$28/'ETF MTD'!$JU$3-1</f>
        <v/>
      </c>
      <c r="NE301" s="61">
        <f>NC301*ND301</f>
        <v/>
      </c>
      <c r="NG301" t="inlineStr">
        <is>
          <t>REITS</t>
        </is>
      </c>
      <c r="NH301" s="41" t="n">
        <v>0.04</v>
      </c>
      <c r="NI301" s="61">
        <f>'ETF MTD'!$JU$28/'ETF MTD'!$JU$3-1</f>
        <v/>
      </c>
      <c r="NJ301" s="61">
        <f>NH301*NI301</f>
        <v/>
      </c>
      <c r="NL301" t="inlineStr">
        <is>
          <t>REITS</t>
        </is>
      </c>
      <c r="NM301" s="41" t="n">
        <v>0.04</v>
      </c>
      <c r="NN301" s="61">
        <f>'ETF MTD'!$JU$28/'ETF MTD'!$JU$3-1</f>
        <v/>
      </c>
      <c r="NO301" s="61">
        <f>NM301*NN301</f>
        <v/>
      </c>
      <c r="NQ301" t="inlineStr">
        <is>
          <t>REITS</t>
        </is>
      </c>
      <c r="NR301" s="41" t="n">
        <v>0.05</v>
      </c>
      <c r="NS301" s="61">
        <f>'ETF MTD'!$JU$28/'ETF MTD'!$JU$3-1</f>
        <v/>
      </c>
      <c r="NT301" s="61">
        <f>NR301*NS301</f>
        <v/>
      </c>
      <c r="NV301" t="inlineStr">
        <is>
          <t>REITS</t>
        </is>
      </c>
      <c r="NW301" s="41" t="n">
        <v>0.05</v>
      </c>
      <c r="NX301" s="61">
        <f>'ETF MTD'!$JU$28/'ETF MTD'!$JU$3-1</f>
        <v/>
      </c>
      <c r="NY301" s="61">
        <f>NW301*NX301</f>
        <v/>
      </c>
      <c r="OA301" t="inlineStr">
        <is>
          <t>REITS</t>
        </is>
      </c>
      <c r="OB301" s="41" t="n">
        <v>0.05</v>
      </c>
      <c r="OC301" s="61">
        <f>'ETF MTD'!$JU$28/'ETF MTD'!$JU$3-1</f>
        <v/>
      </c>
      <c r="OD301" s="61">
        <f>OB301*OC301</f>
        <v/>
      </c>
      <c r="OF301" t="inlineStr">
        <is>
          <t>REITS</t>
        </is>
      </c>
      <c r="OG301" s="41" t="n">
        <v>0.075</v>
      </c>
      <c r="OH301" s="61">
        <f>'ETF MTD'!$JU$28/'ETF MTD'!$JU$3-1</f>
        <v/>
      </c>
      <c r="OI301" s="61">
        <f>OG301*OH301</f>
        <v/>
      </c>
      <c r="OK301" t="inlineStr">
        <is>
          <t>REITS</t>
        </is>
      </c>
      <c r="OL301" s="41" t="n">
        <v>0.05</v>
      </c>
      <c r="OM301" s="61">
        <f>'ETF MTD'!$JU$28/'ETF MTD'!$JU$3-1</f>
        <v/>
      </c>
      <c r="ON301" s="61">
        <f>OL301*OM301</f>
        <v/>
      </c>
      <c r="OP301" t="inlineStr">
        <is>
          <t>REITS</t>
        </is>
      </c>
      <c r="OQ301" s="41" t="n">
        <v>0.05</v>
      </c>
      <c r="OR301" s="61">
        <f>'ETF MTD'!$JU$28/'ETF MTD'!$JU$3-1</f>
        <v/>
      </c>
      <c r="OS301" s="61">
        <f>OQ301*OR301</f>
        <v/>
      </c>
      <c r="OU301" t="inlineStr">
        <is>
          <t>REITS</t>
        </is>
      </c>
      <c r="OV301" s="41" t="n">
        <v>0.05</v>
      </c>
      <c r="OW301" s="61">
        <f>'ETF MTD'!$JU$28/'ETF MTD'!$JU$3-1</f>
        <v/>
      </c>
      <c r="OX301" s="61">
        <f>OV301*OW301</f>
        <v/>
      </c>
      <c r="OZ301" t="inlineStr">
        <is>
          <t>REITS</t>
        </is>
      </c>
      <c r="PA301" s="41" t="n">
        <v>0.075</v>
      </c>
      <c r="PB301" s="61">
        <f>'ETF MTD'!$JU$28/'ETF MTD'!$JU$3-1</f>
        <v/>
      </c>
      <c r="PC301" s="61">
        <f>PA301*PB301</f>
        <v/>
      </c>
      <c r="PE301" t="inlineStr">
        <is>
          <t>REITS</t>
        </is>
      </c>
      <c r="PF301" s="41" t="n">
        <v>0.1</v>
      </c>
      <c r="PG301" s="61">
        <f>'ETF MTD'!$JU$28/'ETF MTD'!$JU$3-1</f>
        <v/>
      </c>
      <c r="PH301" s="61">
        <f>PF301*PG301</f>
        <v/>
      </c>
      <c r="PJ301" t="inlineStr">
        <is>
          <t>REITS</t>
        </is>
      </c>
      <c r="PK301" s="41" t="n">
        <v>0.1</v>
      </c>
      <c r="PL301" s="61">
        <f>'ETF MTD'!$JU$28/'ETF MTD'!$JU$3-1</f>
        <v/>
      </c>
      <c r="PM301" s="61">
        <f>PK301*PL301</f>
        <v/>
      </c>
      <c r="PO301" t="inlineStr">
        <is>
          <t>REITS</t>
        </is>
      </c>
      <c r="PP301" s="41" t="n">
        <v>0.1</v>
      </c>
      <c r="PQ301" s="61">
        <f>'ETF MTD'!$JU$28/'ETF MTD'!$JU$3-1</f>
        <v/>
      </c>
      <c r="PR301" s="61">
        <f>PP301*PQ301</f>
        <v/>
      </c>
      <c r="PT301" t="inlineStr">
        <is>
          <t>REITS</t>
        </is>
      </c>
      <c r="PU301" s="41" t="n">
        <v>0.1</v>
      </c>
      <c r="PV301" s="61">
        <f>'ETF MTD'!$JU$28/'ETF MTD'!$JU$3-1</f>
        <v/>
      </c>
      <c r="PW301" s="61">
        <f>PU301*PV301</f>
        <v/>
      </c>
      <c r="PY301" t="inlineStr">
        <is>
          <t>REITS</t>
        </is>
      </c>
      <c r="PZ301" s="41" t="n">
        <v>0.05</v>
      </c>
      <c r="QA301" s="61">
        <f>'ETF MTD'!$JU$28/'ETF MTD'!$JU$3-1</f>
        <v/>
      </c>
      <c r="QB301" s="61">
        <f>PZ301*QA301</f>
        <v/>
      </c>
      <c r="QD301" t="inlineStr">
        <is>
          <t>REITS</t>
        </is>
      </c>
      <c r="QE301" s="41" t="n">
        <v>0.05</v>
      </c>
      <c r="QF301" s="61">
        <f>'ETF MTD'!$JU$28/'ETF MTD'!$JU$3-1</f>
        <v/>
      </c>
      <c r="QG301" s="61">
        <f>QE301*QF301</f>
        <v/>
      </c>
      <c r="QH301" s="61" t="n"/>
      <c r="QI301" t="inlineStr">
        <is>
          <t>REITS</t>
        </is>
      </c>
      <c r="QJ301" s="41" t="n">
        <v>0.06249999999999999</v>
      </c>
      <c r="QK301" s="61">
        <f>'ETF MTD'!$JU$28/'ETF MTD'!$JU$3-1</f>
        <v/>
      </c>
      <c r="QL301" s="61">
        <f>QJ301*QK301</f>
        <v/>
      </c>
      <c r="QN301" t="inlineStr">
        <is>
          <t>REITS</t>
        </is>
      </c>
      <c r="QO301" s="41" t="n">
        <v>0.08</v>
      </c>
      <c r="QP301" s="61">
        <f>'ETF MTD'!$JU$28/'ETF MTD'!$JU$3-1</f>
        <v/>
      </c>
      <c r="QQ301" s="61">
        <f>QO301*QP301</f>
        <v/>
      </c>
      <c r="QS301" t="inlineStr">
        <is>
          <t>REITS</t>
        </is>
      </c>
      <c r="QT301" s="41" t="n">
        <v>0.08</v>
      </c>
      <c r="QU301" s="61">
        <f>'ETF MTD'!$JU$28/'ETF MTD'!$JU$3-1</f>
        <v/>
      </c>
      <c r="QV301" s="61">
        <f>QT301*QU301</f>
        <v/>
      </c>
      <c r="QX301" t="inlineStr">
        <is>
          <t>REITS</t>
        </is>
      </c>
      <c r="QY301" s="41" t="n">
        <v>0.1</v>
      </c>
      <c r="QZ301" s="61">
        <f>'ETF MTD'!$JU$28/'ETF MTD'!$JU$3-1</f>
        <v/>
      </c>
      <c r="RA301" s="61">
        <f>QY301*QZ301</f>
        <v/>
      </c>
      <c r="RC301" t="inlineStr">
        <is>
          <t>REITS</t>
        </is>
      </c>
      <c r="RD301" s="41" t="n">
        <v>0.1</v>
      </c>
      <c r="RE301" s="61">
        <f>'ETF MTD'!$JU$28/'ETF MTD'!$JU$3-1</f>
        <v/>
      </c>
      <c r="RF301" s="61">
        <f>RD301*RE301</f>
        <v/>
      </c>
      <c r="RH301" t="inlineStr">
        <is>
          <t>REITS</t>
        </is>
      </c>
      <c r="RI301" s="41" t="n">
        <v>0.1</v>
      </c>
      <c r="RJ301" s="61">
        <f>'ETF MTD'!$JU$28/'ETF MTD'!$JU$3-1</f>
        <v/>
      </c>
      <c r="RK301" s="61">
        <f>RI301*RJ301</f>
        <v/>
      </c>
      <c r="RM301" s="42" t="n">
        <v>0.09999999999999999</v>
      </c>
      <c r="RN301" s="43">
        <f>0.5*RM301</f>
        <v/>
      </c>
      <c r="RO301" s="43">
        <f>RI301-RN301</f>
        <v/>
      </c>
      <c r="RP301" s="44" t="n">
        <v>0</v>
      </c>
    </row>
    <row r="302">
      <c r="KT302" t="inlineStr">
        <is>
          <t>SPTL</t>
        </is>
      </c>
      <c r="KU302" s="57" t="n">
        <v>0</v>
      </c>
      <c r="KV302" s="61">
        <f>'ETF MTD'!$DO$28/'ETF MTD'!$DO$3-1</f>
        <v/>
      </c>
      <c r="KW302" s="61">
        <f>KU302*KV302</f>
        <v/>
      </c>
      <c r="KX302" s="61" t="n"/>
      <c r="KY302" t="inlineStr">
        <is>
          <t>SPTL</t>
        </is>
      </c>
      <c r="KZ302" s="57" t="n">
        <v>0</v>
      </c>
      <c r="LA302" s="61">
        <f>'ETF MTD'!$DO$28/'ETF MTD'!$DO$3-1</f>
        <v/>
      </c>
      <c r="LB302" s="61">
        <f>KZ302*LA302</f>
        <v/>
      </c>
      <c r="LC302" s="61" t="n"/>
      <c r="LD302" t="inlineStr">
        <is>
          <t>SPTL</t>
        </is>
      </c>
      <c r="LE302" s="57" t="n">
        <v>0</v>
      </c>
      <c r="LF302" s="61">
        <f>'ETF MTD'!$DO$28/'ETF MTD'!$DO$3-1</f>
        <v/>
      </c>
      <c r="LG302" s="61">
        <f>LE302*LF302</f>
        <v/>
      </c>
      <c r="LH302" s="61" t="n"/>
      <c r="LI302" t="inlineStr">
        <is>
          <t>U.S. Govt LT</t>
        </is>
      </c>
      <c r="LJ302" s="57" t="n">
        <v>0</v>
      </c>
      <c r="LK302" s="61">
        <f>'ETF MTD'!$DO$28/'ETF MTD'!$DO$3-1</f>
        <v/>
      </c>
      <c r="LL302" s="61">
        <f>LJ302*LK302</f>
        <v/>
      </c>
      <c r="LM302" s="61" t="n"/>
      <c r="LN302" t="inlineStr">
        <is>
          <t>U.S. Govt LT</t>
        </is>
      </c>
      <c r="LO302" s="57" t="n">
        <v>0</v>
      </c>
      <c r="LP302" s="61">
        <f>'ETF MTD'!$DO$28/'ETF MTD'!$DO$3-1</f>
        <v/>
      </c>
      <c r="LQ302" s="61">
        <f>LO302*LP302</f>
        <v/>
      </c>
      <c r="LR302" s="61" t="n"/>
      <c r="LS302" t="inlineStr">
        <is>
          <t>U.S. Govt LT</t>
        </is>
      </c>
      <c r="LT302" s="57" t="n">
        <v>0</v>
      </c>
      <c r="LU302" s="61">
        <f>'ETF MTD'!$DO$28/'ETF MTD'!$DO$3-1</f>
        <v/>
      </c>
      <c r="LV302" s="61">
        <f>LT302*LU302</f>
        <v/>
      </c>
      <c r="LW302" s="61" t="n"/>
      <c r="LX302" t="inlineStr">
        <is>
          <t>U.S. Govt LT</t>
        </is>
      </c>
      <c r="LY302" s="57" t="n">
        <v>0</v>
      </c>
      <c r="LZ302" s="61">
        <f>'ETF MTD'!$DO$28/'ETF MTD'!$DO$3-1</f>
        <v/>
      </c>
      <c r="MA302" s="61">
        <f>LY302*LZ302</f>
        <v/>
      </c>
      <c r="MB302" s="61" t="n"/>
      <c r="MC302" t="inlineStr">
        <is>
          <t>U.S. Govt LT</t>
        </is>
      </c>
      <c r="MD302" s="57" t="n">
        <v>0</v>
      </c>
      <c r="ME302" s="61">
        <f>'ETF MTD'!$DO$28/'ETF MTD'!$DO$3-1</f>
        <v/>
      </c>
      <c r="MF302" s="61">
        <f>MD302*ME302</f>
        <v/>
      </c>
      <c r="MG302" s="61" t="n"/>
      <c r="MH302" t="inlineStr">
        <is>
          <t>U.S. Govt LT</t>
        </is>
      </c>
      <c r="MI302" s="57" t="n">
        <v>0</v>
      </c>
      <c r="MJ302" s="61">
        <f>'ETF MTD'!$DO$28/'ETF MTD'!$DO$3-1</f>
        <v/>
      </c>
      <c r="MK302" s="61">
        <f>MI302*MJ302</f>
        <v/>
      </c>
      <c r="ML302" s="61" t="n"/>
      <c r="MM302" t="inlineStr">
        <is>
          <t>U.S. Govt LT</t>
        </is>
      </c>
      <c r="MN302" s="57" t="n">
        <v>0</v>
      </c>
      <c r="MO302" s="61">
        <f>'ETF MTD'!$DO$28/'ETF MTD'!$DO$3-1</f>
        <v/>
      </c>
      <c r="MP302" s="61">
        <f>MN302*MO302</f>
        <v/>
      </c>
      <c r="MR302" t="inlineStr">
        <is>
          <t>U.S. Govt LT</t>
        </is>
      </c>
      <c r="MS302" s="57" t="n">
        <v>0</v>
      </c>
      <c r="MT302" s="61">
        <f>'ETF MTD'!$DO$28/'ETF MTD'!$DO$3-1</f>
        <v/>
      </c>
      <c r="MU302" s="61">
        <f>MS302*MT302</f>
        <v/>
      </c>
      <c r="MV302" s="61" t="n"/>
      <c r="MW302" t="inlineStr">
        <is>
          <t>U.S. Govt LT</t>
        </is>
      </c>
      <c r="MX302" s="57" t="n">
        <v>0</v>
      </c>
      <c r="MY302" s="61">
        <f>'ETF MTD'!$DO$28/'ETF MTD'!$DO$3-1</f>
        <v/>
      </c>
      <c r="MZ302" s="61">
        <f>MX302*MY302</f>
        <v/>
      </c>
      <c r="NB302" t="inlineStr">
        <is>
          <t>U.S. Govt LT</t>
        </is>
      </c>
      <c r="NC302" s="41" t="n">
        <v>0</v>
      </c>
      <c r="ND302" s="61">
        <f>'ETF MTD'!$DO$28/'ETF MTD'!$DO$3-1</f>
        <v/>
      </c>
      <c r="NE302" s="61">
        <f>NC302*ND302</f>
        <v/>
      </c>
      <c r="NG302" t="inlineStr">
        <is>
          <t>U.S. Govt LT</t>
        </is>
      </c>
      <c r="NH302" s="41" t="n">
        <v>0</v>
      </c>
      <c r="NI302" s="61">
        <f>'ETF MTD'!$DO$28/'ETF MTD'!$DO$3-1</f>
        <v/>
      </c>
      <c r="NJ302" s="61">
        <f>NH302*NI302</f>
        <v/>
      </c>
      <c r="NL302" t="inlineStr">
        <is>
          <t>U.S. Govt LT</t>
        </is>
      </c>
      <c r="NM302" s="41" t="n">
        <v>0</v>
      </c>
      <c r="NN302" s="61">
        <f>'ETF MTD'!$DO$28/'ETF MTD'!$DO$3-1</f>
        <v/>
      </c>
      <c r="NO302" s="61">
        <f>NM302*NN302</f>
        <v/>
      </c>
      <c r="NQ302" t="inlineStr">
        <is>
          <t>U.S. Govt LT</t>
        </is>
      </c>
      <c r="NR302" s="41" t="n">
        <v>0</v>
      </c>
      <c r="NS302" s="61">
        <f>'ETF MTD'!$DO$28/'ETF MTD'!$DO$3-1</f>
        <v/>
      </c>
      <c r="NT302" s="61">
        <f>NR302*NS302</f>
        <v/>
      </c>
      <c r="NV302" t="inlineStr">
        <is>
          <t>U.S. Govt LT</t>
        </is>
      </c>
      <c r="NW302" s="41" t="n">
        <v>0</v>
      </c>
      <c r="NX302" s="61">
        <f>'ETF MTD'!$DO$28/'ETF MTD'!$DO$3-1</f>
        <v/>
      </c>
      <c r="NY302" s="61">
        <f>NW302*NX302</f>
        <v/>
      </c>
      <c r="OA302" t="inlineStr">
        <is>
          <t>U.S. Govt LT</t>
        </is>
      </c>
      <c r="OB302" s="41" t="n">
        <v>0</v>
      </c>
      <c r="OC302" s="61">
        <f>'ETF MTD'!$DO$28/'ETF MTD'!$DO$3-1</f>
        <v/>
      </c>
      <c r="OD302" s="61">
        <f>OB302*OC302</f>
        <v/>
      </c>
      <c r="OF302" t="inlineStr">
        <is>
          <t>U.S. Govt LT</t>
        </is>
      </c>
      <c r="OG302" s="41" t="n">
        <v>0</v>
      </c>
      <c r="OH302" s="61">
        <f>'ETF MTD'!$DO$28/'ETF MTD'!$DO$3-1</f>
        <v/>
      </c>
      <c r="OI302" s="61">
        <f>OG302*OH302</f>
        <v/>
      </c>
      <c r="OK302" t="inlineStr">
        <is>
          <t>U.S. Govt LT</t>
        </is>
      </c>
      <c r="OL302" s="41" t="n">
        <v>0</v>
      </c>
      <c r="OM302" s="61">
        <f>'ETF MTD'!$DO$28/'ETF MTD'!$DO$3-1</f>
        <v/>
      </c>
      <c r="ON302" s="61">
        <f>OL302*OM302</f>
        <v/>
      </c>
      <c r="OP302" t="inlineStr">
        <is>
          <t>U.S. Govt LT</t>
        </is>
      </c>
      <c r="OQ302" s="41" t="n">
        <v>0</v>
      </c>
      <c r="OR302" s="61">
        <f>'ETF MTD'!$DO$28/'ETF MTD'!$DO$3-1</f>
        <v/>
      </c>
      <c r="OS302" s="61">
        <f>OQ302*OR302</f>
        <v/>
      </c>
      <c r="OU302" t="inlineStr">
        <is>
          <t>U.S. Govt LT</t>
        </is>
      </c>
      <c r="OV302" s="41" t="n">
        <v>0</v>
      </c>
      <c r="OW302" s="61">
        <f>'ETF MTD'!$DO$28/'ETF MTD'!$DO$3-1</f>
        <v/>
      </c>
      <c r="OX302" s="61">
        <f>OV302*OW302</f>
        <v/>
      </c>
      <c r="OZ302" t="inlineStr">
        <is>
          <t>U.S. Govt LT</t>
        </is>
      </c>
      <c r="PA302" s="41" t="n">
        <v>0</v>
      </c>
      <c r="PB302" s="61">
        <f>'ETF MTD'!$DO$28/'ETF MTD'!$DO$3-1</f>
        <v/>
      </c>
      <c r="PC302" s="61">
        <f>PA302*PB302</f>
        <v/>
      </c>
      <c r="PE302" t="inlineStr">
        <is>
          <t>U.S. Govt LT</t>
        </is>
      </c>
      <c r="PF302" s="41" t="n">
        <v>0</v>
      </c>
      <c r="PG302" s="61">
        <f>'ETF MTD'!$DO$28/'ETF MTD'!$DO$3-1</f>
        <v/>
      </c>
      <c r="PH302" s="61">
        <f>PF302*PG302</f>
        <v/>
      </c>
      <c r="PJ302" t="inlineStr">
        <is>
          <t>U.S. Govt LT</t>
        </is>
      </c>
      <c r="PK302" s="41" t="n">
        <v>0</v>
      </c>
      <c r="PL302" s="61">
        <f>'ETF MTD'!$DO$28/'ETF MTD'!$DO$3-1</f>
        <v/>
      </c>
      <c r="PM302" s="61">
        <f>PK302*PL302</f>
        <v/>
      </c>
      <c r="PO302" t="inlineStr">
        <is>
          <t>U.S. Govt LT</t>
        </is>
      </c>
      <c r="PP302" s="41" t="n">
        <v>0</v>
      </c>
      <c r="PQ302" s="61">
        <f>'ETF MTD'!$DO$28/'ETF MTD'!$DO$3-1</f>
        <v/>
      </c>
      <c r="PR302" s="61">
        <f>PP302*PQ302</f>
        <v/>
      </c>
      <c r="PT302" t="inlineStr">
        <is>
          <t>U.S. Govt LT</t>
        </is>
      </c>
      <c r="PU302" s="41" t="n">
        <v>0</v>
      </c>
      <c r="PV302" s="61">
        <f>'ETF MTD'!$DO$28/'ETF MTD'!$DO$3-1</f>
        <v/>
      </c>
      <c r="PW302" s="61">
        <f>PU302*PV302</f>
        <v/>
      </c>
      <c r="PY302" t="inlineStr">
        <is>
          <t>U.S. Govt LT</t>
        </is>
      </c>
      <c r="PZ302" s="41" t="n">
        <v>0</v>
      </c>
      <c r="QA302" s="61">
        <f>'ETF MTD'!$DO$28/'ETF MTD'!$DO$3-1</f>
        <v/>
      </c>
      <c r="QB302" s="61">
        <f>PZ302*QA302</f>
        <v/>
      </c>
      <c r="QD302" t="inlineStr">
        <is>
          <t>U.S. Govt LT</t>
        </is>
      </c>
      <c r="QE302" s="41" t="n">
        <v>0</v>
      </c>
      <c r="QF302" s="61">
        <f>'ETF MTD'!$DO$28/'ETF MTD'!$DO$3-1</f>
        <v/>
      </c>
      <c r="QG302" s="61">
        <f>QE302*QF302</f>
        <v/>
      </c>
      <c r="QH302" s="61" t="n"/>
      <c r="QI302" t="inlineStr">
        <is>
          <t>U.S. Govt LT</t>
        </is>
      </c>
      <c r="QJ302" s="41" t="n">
        <v>0</v>
      </c>
      <c r="QK302" s="61">
        <f>'ETF MTD'!$DO$28/'ETF MTD'!$DO$3-1</f>
        <v/>
      </c>
      <c r="QL302" s="61">
        <f>QJ302*QK302</f>
        <v/>
      </c>
      <c r="QN302" t="inlineStr">
        <is>
          <t>U.S. Govt LT</t>
        </is>
      </c>
      <c r="QO302" s="41" t="n">
        <v>0</v>
      </c>
      <c r="QP302" s="61">
        <f>'ETF MTD'!$DO$28/'ETF MTD'!$DO$3-1</f>
        <v/>
      </c>
      <c r="QQ302" s="61">
        <f>QO302*QP302</f>
        <v/>
      </c>
      <c r="QS302" t="inlineStr">
        <is>
          <t>U.S. Govt LT</t>
        </is>
      </c>
      <c r="QT302" s="41" t="n">
        <v>0</v>
      </c>
      <c r="QU302" s="61">
        <f>'ETF MTD'!$DO$28/'ETF MTD'!$DO$3-1</f>
        <v/>
      </c>
      <c r="QV302" s="61">
        <f>QT302*QU302</f>
        <v/>
      </c>
      <c r="QX302" t="inlineStr">
        <is>
          <t>U.S. Govt LT</t>
        </is>
      </c>
      <c r="QY302" s="41" t="n">
        <v>0</v>
      </c>
      <c r="QZ302" s="61">
        <f>'ETF MTD'!$DO$28/'ETF MTD'!$DO$3-1</f>
        <v/>
      </c>
      <c r="RA302" s="61">
        <f>QY302*QZ302</f>
        <v/>
      </c>
      <c r="RC302" t="inlineStr">
        <is>
          <t>U.S. Govt LT</t>
        </is>
      </c>
      <c r="RD302" s="41" t="n">
        <v>0</v>
      </c>
      <c r="RE302" s="61">
        <f>'ETF MTD'!$DO$28/'ETF MTD'!$DO$3-1</f>
        <v/>
      </c>
      <c r="RF302" s="61">
        <f>RD302*RE302</f>
        <v/>
      </c>
      <c r="RH302" t="inlineStr">
        <is>
          <t>U.S. Equity (Hedged)</t>
        </is>
      </c>
      <c r="RI302" s="41" t="n">
        <v>0</v>
      </c>
      <c r="RJ302" s="61">
        <f>'ETF MTD'!$DO$28/'ETF MTD'!$DO$3-1</f>
        <v/>
      </c>
      <c r="RK302" s="61">
        <f>RI302*RJ302</f>
        <v/>
      </c>
      <c r="RM302" s="42" t="n">
        <v>0</v>
      </c>
      <c r="RN302" s="43" t="n">
        <v>0</v>
      </c>
      <c r="RO302" s="43" t="n">
        <v>0</v>
      </c>
      <c r="RP302" s="44">
        <f>RI302-SUM(RN302:RO302)</f>
        <v/>
      </c>
    </row>
    <row r="303">
      <c r="KT303" t="inlineStr">
        <is>
          <t>GOVT</t>
        </is>
      </c>
      <c r="KU303" s="57" t="n">
        <v>0</v>
      </c>
      <c r="KV303" s="61">
        <f>'ETF MTD'!$OW$28/'ETF MTD'!$OW$3-1</f>
        <v/>
      </c>
      <c r="KW303" s="61">
        <f>KU303*KV303</f>
        <v/>
      </c>
      <c r="KX303" s="61" t="n"/>
      <c r="KY303" t="inlineStr">
        <is>
          <t>GOVT</t>
        </is>
      </c>
      <c r="KZ303" s="57" t="n">
        <v>0</v>
      </c>
      <c r="LA303" s="61">
        <f>'ETF MTD'!$OW$28/'ETF MTD'!$OW$3-1</f>
        <v/>
      </c>
      <c r="LB303" s="61">
        <f>KZ303*LA303</f>
        <v/>
      </c>
      <c r="LC303" s="61" t="n"/>
      <c r="LD303" t="inlineStr">
        <is>
          <t>GOVT</t>
        </is>
      </c>
      <c r="LE303" s="57" t="n">
        <v>0</v>
      </c>
      <c r="LF303" s="61">
        <f>'ETF MTD'!$OW$28/'ETF MTD'!$OW$3-1</f>
        <v/>
      </c>
      <c r="LG303" s="61">
        <f>LE303*LF303</f>
        <v/>
      </c>
      <c r="LH303" s="61" t="n"/>
      <c r="LI303" t="inlineStr">
        <is>
          <t>U.S. Govt IT</t>
        </is>
      </c>
      <c r="LJ303" s="57" t="n">
        <v>0</v>
      </c>
      <c r="LK303" s="61">
        <f>'ETF MTD'!$OW$28/'ETF MTD'!$OW$3-1</f>
        <v/>
      </c>
      <c r="LL303" s="61">
        <f>LJ303*LK303</f>
        <v/>
      </c>
      <c r="LM303" s="61" t="n"/>
      <c r="LN303" t="inlineStr">
        <is>
          <t>U.S. Govt IT</t>
        </is>
      </c>
      <c r="LO303" s="57" t="n">
        <v>0</v>
      </c>
      <c r="LP303" s="61">
        <f>'ETF MTD'!$OW$28/'ETF MTD'!$OW$3-1</f>
        <v/>
      </c>
      <c r="LQ303" s="61">
        <f>LO303*LP303</f>
        <v/>
      </c>
      <c r="LR303" s="61" t="n"/>
      <c r="LS303" t="inlineStr">
        <is>
          <t>U.S. Govt IT</t>
        </is>
      </c>
      <c r="LT303" s="57" t="n">
        <v>0</v>
      </c>
      <c r="LU303" s="61">
        <f>'ETF MTD'!$OW$28/'ETF MTD'!$OW$3-1</f>
        <v/>
      </c>
      <c r="LV303" s="61">
        <f>LT303*LU303</f>
        <v/>
      </c>
      <c r="LW303" s="61" t="n"/>
      <c r="LX303" t="inlineStr">
        <is>
          <t>U.S. Govt IT</t>
        </is>
      </c>
      <c r="LY303" s="57" t="n">
        <v>0</v>
      </c>
      <c r="LZ303" s="61">
        <f>'ETF MTD'!$OW$28/'ETF MTD'!$OW$3-1</f>
        <v/>
      </c>
      <c r="MA303" s="61">
        <f>LY303*LZ303</f>
        <v/>
      </c>
      <c r="MB303" s="61" t="n"/>
      <c r="MC303" t="inlineStr">
        <is>
          <t>U.S. Govt IT</t>
        </is>
      </c>
      <c r="MD303" s="57" t="n">
        <v>0</v>
      </c>
      <c r="ME303" s="61">
        <f>'ETF MTD'!$OW$28/'ETF MTD'!$OW$3-1</f>
        <v/>
      </c>
      <c r="MF303" s="61">
        <f>MD303*ME303</f>
        <v/>
      </c>
      <c r="MG303" s="61" t="n"/>
      <c r="MH303" t="inlineStr">
        <is>
          <t>U.S. Govt IT</t>
        </is>
      </c>
      <c r="MI303" s="57" t="n">
        <v>0</v>
      </c>
      <c r="MJ303" s="61">
        <f>'ETF MTD'!$OW$28/'ETF MTD'!$OW$3-1</f>
        <v/>
      </c>
      <c r="MK303" s="61">
        <f>MI303*MJ303</f>
        <v/>
      </c>
      <c r="ML303" s="61" t="n"/>
      <c r="MM303" t="inlineStr">
        <is>
          <t>U.S. Govt IT</t>
        </is>
      </c>
      <c r="MN303" s="57" t="n">
        <v>0</v>
      </c>
      <c r="MO303" s="61">
        <f>'ETF MTD'!$OW$28/'ETF MTD'!$OW$3-1</f>
        <v/>
      </c>
      <c r="MP303" s="61">
        <f>MN303*MO303</f>
        <v/>
      </c>
      <c r="MR303" t="inlineStr">
        <is>
          <t>U.S. Govt IT</t>
        </is>
      </c>
      <c r="MS303" s="57" t="n">
        <v>0</v>
      </c>
      <c r="MT303" s="61">
        <f>'ETF MTD'!$OW$28/'ETF MTD'!$OW$3-1</f>
        <v/>
      </c>
      <c r="MU303" s="61">
        <f>MS303*MT303</f>
        <v/>
      </c>
      <c r="MV303" s="61" t="n"/>
      <c r="MW303" t="inlineStr">
        <is>
          <t>U.S. Govt IT</t>
        </is>
      </c>
      <c r="MX303" s="57" t="n">
        <v>0</v>
      </c>
      <c r="MY303" s="61">
        <f>'ETF MTD'!$OW$28/'ETF MTD'!$OW$3-1</f>
        <v/>
      </c>
      <c r="MZ303" s="61">
        <f>MX303*MY303</f>
        <v/>
      </c>
      <c r="NB303" t="inlineStr">
        <is>
          <t>U.S. Govt IT</t>
        </is>
      </c>
      <c r="NC303" s="41" t="n">
        <v>0</v>
      </c>
      <c r="ND303" s="61">
        <f>'ETF MTD'!$OW$28/'ETF MTD'!$OW$3-1</f>
        <v/>
      </c>
      <c r="NE303" s="61">
        <f>NC303*ND303</f>
        <v/>
      </c>
      <c r="NG303" t="inlineStr">
        <is>
          <t>U.S. Govt IT</t>
        </is>
      </c>
      <c r="NH303" s="41" t="n">
        <v>0</v>
      </c>
      <c r="NI303" s="61">
        <f>'ETF MTD'!$OW$28/'ETF MTD'!$OW$3-1</f>
        <v/>
      </c>
      <c r="NJ303" s="61">
        <f>NH303*NI303</f>
        <v/>
      </c>
      <c r="NL303" t="inlineStr">
        <is>
          <t>U.S. Govt IT</t>
        </is>
      </c>
      <c r="NM303" s="41" t="n">
        <v>0</v>
      </c>
      <c r="NN303" s="61">
        <f>'ETF MTD'!$OW$28/'ETF MTD'!$OW$3-1</f>
        <v/>
      </c>
      <c r="NO303" s="61">
        <f>NM303*NN303</f>
        <v/>
      </c>
      <c r="NQ303" t="inlineStr">
        <is>
          <t>U.S. Govt IT</t>
        </is>
      </c>
      <c r="NR303" s="41" t="n">
        <v>0</v>
      </c>
      <c r="NS303" s="61">
        <f>'ETF MTD'!$OW$28/'ETF MTD'!$OW$3-1</f>
        <v/>
      </c>
      <c r="NT303" s="61">
        <f>NR303*NS303</f>
        <v/>
      </c>
      <c r="NV303" t="inlineStr">
        <is>
          <t>U.S. Govt IT</t>
        </is>
      </c>
      <c r="NW303" s="41" t="n">
        <v>0</v>
      </c>
      <c r="NX303" s="61">
        <f>'ETF MTD'!$OW$28/'ETF MTD'!$OW$3-1</f>
        <v/>
      </c>
      <c r="NY303" s="61">
        <f>NW303*NX303</f>
        <v/>
      </c>
      <c r="OA303" t="inlineStr">
        <is>
          <t>U.S. Govt IT</t>
        </is>
      </c>
      <c r="OB303" s="41" t="n">
        <v>0</v>
      </c>
      <c r="OC303" s="61">
        <f>'ETF MTD'!$OW$28/'ETF MTD'!$OW$3-1</f>
        <v/>
      </c>
      <c r="OD303" s="61">
        <f>OB303*OC303</f>
        <v/>
      </c>
      <c r="OF303" t="inlineStr">
        <is>
          <t>U.S. Govt IT</t>
        </is>
      </c>
      <c r="OG303" s="41" t="n">
        <v>0</v>
      </c>
      <c r="OH303" s="61">
        <f>'ETF MTD'!$OW$28/'ETF MTD'!$OW$3-1</f>
        <v/>
      </c>
      <c r="OI303" s="61">
        <f>OG303*OH303</f>
        <v/>
      </c>
      <c r="OK303" t="inlineStr">
        <is>
          <t>U.S. Govt IT</t>
        </is>
      </c>
      <c r="OL303" s="41" t="n">
        <v>0</v>
      </c>
      <c r="OM303" s="61">
        <f>'ETF MTD'!$OW$28/'ETF MTD'!$OW$3-1</f>
        <v/>
      </c>
      <c r="ON303" s="61">
        <f>OL303*OM303</f>
        <v/>
      </c>
      <c r="OP303" t="inlineStr">
        <is>
          <t>U.S. Govt IT</t>
        </is>
      </c>
      <c r="OQ303" s="41" t="n">
        <v>0</v>
      </c>
      <c r="OR303" s="61">
        <f>'ETF MTD'!$OW$28/'ETF MTD'!$OW$3-1</f>
        <v/>
      </c>
      <c r="OS303" s="61">
        <f>OQ303*OR303</f>
        <v/>
      </c>
      <c r="OU303" t="inlineStr">
        <is>
          <t>U.S. Govt IT</t>
        </is>
      </c>
      <c r="OV303" s="41" t="n">
        <v>0</v>
      </c>
      <c r="OW303" s="61">
        <f>'ETF MTD'!$OW$28/'ETF MTD'!$OW$3-1</f>
        <v/>
      </c>
      <c r="OX303" s="61">
        <f>OV303*OW303</f>
        <v/>
      </c>
      <c r="OZ303" t="inlineStr">
        <is>
          <t>U.S. Govt IT</t>
        </is>
      </c>
      <c r="PA303" s="41" t="n">
        <v>0</v>
      </c>
      <c r="PB303" s="61">
        <f>'ETF MTD'!$OW$28/'ETF MTD'!$OW$3-1</f>
        <v/>
      </c>
      <c r="PC303" s="61">
        <f>PA303*PB303</f>
        <v/>
      </c>
      <c r="PE303" t="inlineStr">
        <is>
          <t>U.S. Govt IT</t>
        </is>
      </c>
      <c r="PF303" s="41" t="n">
        <v>0</v>
      </c>
      <c r="PG303" s="61">
        <f>'ETF MTD'!$OW$28/'ETF MTD'!$OW$3-1</f>
        <v/>
      </c>
      <c r="PH303" s="61">
        <f>PF303*PG303</f>
        <v/>
      </c>
      <c r="PJ303" t="inlineStr">
        <is>
          <t>U.S. Govt IT</t>
        </is>
      </c>
      <c r="PK303" s="41" t="n">
        <v>0</v>
      </c>
      <c r="PL303" s="61">
        <f>'ETF MTD'!$OW$28/'ETF MTD'!$OW$3-1</f>
        <v/>
      </c>
      <c r="PM303" s="61">
        <f>PK303*PL303</f>
        <v/>
      </c>
      <c r="PO303" t="inlineStr">
        <is>
          <t>U.S. Govt IT</t>
        </is>
      </c>
      <c r="PP303" s="41" t="n">
        <v>0</v>
      </c>
      <c r="PQ303" s="61">
        <f>'ETF MTD'!$OW$28/'ETF MTD'!$OW$3-1</f>
        <v/>
      </c>
      <c r="PR303" s="61">
        <f>PP303*PQ303</f>
        <v/>
      </c>
      <c r="PT303" t="inlineStr">
        <is>
          <t>U.S. Govt IT</t>
        </is>
      </c>
      <c r="PU303" s="41" t="n">
        <v>0</v>
      </c>
      <c r="PV303" s="61">
        <f>'ETF MTD'!$OW$28/'ETF MTD'!$OW$3-1</f>
        <v/>
      </c>
      <c r="PW303" s="61">
        <f>PU303*PV303</f>
        <v/>
      </c>
      <c r="PY303" t="inlineStr">
        <is>
          <t>U.S. Govt IT</t>
        </is>
      </c>
      <c r="PZ303" s="41" t="n">
        <v>0</v>
      </c>
      <c r="QA303" s="61">
        <f>'ETF MTD'!$OW$28/'ETF MTD'!$OW$3-1</f>
        <v/>
      </c>
      <c r="QB303" s="61">
        <f>PZ303*QA303</f>
        <v/>
      </c>
      <c r="QD303" t="inlineStr">
        <is>
          <t>U.S. Govt IT</t>
        </is>
      </c>
      <c r="QE303" s="41" t="n">
        <v>0</v>
      </c>
      <c r="QF303" s="61">
        <f>'ETF MTD'!$OW$28/'ETF MTD'!$OW$3-1</f>
        <v/>
      </c>
      <c r="QG303" s="61">
        <f>QE303*QF303</f>
        <v/>
      </c>
      <c r="QH303" s="61" t="n"/>
      <c r="QI303" t="inlineStr">
        <is>
          <t>U.S. Govt IT</t>
        </is>
      </c>
      <c r="QJ303" s="41" t="n">
        <v>0</v>
      </c>
      <c r="QK303" s="61">
        <f>'ETF MTD'!$OW$28/'ETF MTD'!$OW$3-1</f>
        <v/>
      </c>
      <c r="QL303" s="61">
        <f>QJ303*QK303</f>
        <v/>
      </c>
      <c r="QN303" t="inlineStr">
        <is>
          <t>U.S. Govt IT</t>
        </is>
      </c>
      <c r="QO303" s="41" t="n">
        <v>0</v>
      </c>
      <c r="QP303" s="61">
        <f>'ETF MTD'!$OW$28/'ETF MTD'!$OW$3-1</f>
        <v/>
      </c>
      <c r="QQ303" s="61">
        <f>QO303*QP303</f>
        <v/>
      </c>
      <c r="QS303" t="inlineStr">
        <is>
          <t>U.S. Govt IT</t>
        </is>
      </c>
      <c r="QT303" s="41" t="n">
        <v>0</v>
      </c>
      <c r="QU303" s="61">
        <f>'ETF MTD'!$OW$28/'ETF MTD'!$OW$3-1</f>
        <v/>
      </c>
      <c r="QV303" s="61">
        <f>QT303*QU303</f>
        <v/>
      </c>
      <c r="QX303" t="inlineStr">
        <is>
          <t>U.S. Govt IT</t>
        </is>
      </c>
      <c r="QY303" s="41" t="n">
        <v>0</v>
      </c>
      <c r="QZ303" s="61">
        <f>'ETF MTD'!$OW$28/'ETF MTD'!$OW$3-1</f>
        <v/>
      </c>
      <c r="RA303" s="61">
        <f>QY303*QZ303</f>
        <v/>
      </c>
      <c r="RC303" t="inlineStr">
        <is>
          <t>U.S. Govt IT</t>
        </is>
      </c>
      <c r="RD303" s="41" t="n">
        <v>0</v>
      </c>
      <c r="RE303" s="61">
        <f>'ETF MTD'!$OW$28/'ETF MTD'!$OW$3-1</f>
        <v/>
      </c>
      <c r="RF303" s="61">
        <f>RD303*RE303</f>
        <v/>
      </c>
      <c r="RH303" t="inlineStr">
        <is>
          <t>U.S. Govt IT</t>
        </is>
      </c>
      <c r="RI303" s="41" t="n">
        <v>0</v>
      </c>
      <c r="RJ303" s="61">
        <f>'ETF MTD'!$OW$28/'ETF MTD'!$OW$3-1</f>
        <v/>
      </c>
      <c r="RK303" s="61">
        <f>RI303*RJ303</f>
        <v/>
      </c>
      <c r="RM303" s="42" t="n">
        <v>0</v>
      </c>
      <c r="RN303" s="43" t="n">
        <v>0</v>
      </c>
      <c r="RO303" s="43" t="n">
        <v>0</v>
      </c>
      <c r="RP303" s="44">
        <f>RI303-SUM(RN303:RO303)</f>
        <v/>
      </c>
    </row>
    <row r="304">
      <c r="KT304" t="inlineStr">
        <is>
          <t>IAGG</t>
        </is>
      </c>
      <c r="KU304" s="57" t="n">
        <v>0</v>
      </c>
      <c r="KV304" s="61">
        <f>'ETF MTD'!$KG$28/'ETF MTD'!$KG$3-1</f>
        <v/>
      </c>
      <c r="KW304" s="61">
        <f>KU304*KV304</f>
        <v/>
      </c>
      <c r="KX304" s="61" t="n"/>
      <c r="KY304" t="inlineStr">
        <is>
          <t>IAGG</t>
        </is>
      </c>
      <c r="KZ304" s="57" t="n">
        <v>0</v>
      </c>
      <c r="LA304" s="61">
        <f>'ETF MTD'!$KG$28/'ETF MTD'!$KG$3-1</f>
        <v/>
      </c>
      <c r="LB304" s="61">
        <f>KZ304*LA304</f>
        <v/>
      </c>
      <c r="LC304" s="61" t="n"/>
      <c r="LD304" t="inlineStr">
        <is>
          <t>IAGG</t>
        </is>
      </c>
      <c r="LE304" s="57" t="n">
        <v>0</v>
      </c>
      <c r="LF304" s="61">
        <f>'ETF MTD'!$KG$28/'ETF MTD'!$KG$3-1</f>
        <v/>
      </c>
      <c r="LG304" s="61">
        <f>LE304*LF304</f>
        <v/>
      </c>
      <c r="LH304" s="61" t="n"/>
      <c r="LI304" t="inlineStr">
        <is>
          <t>Foreign Bonds</t>
        </is>
      </c>
      <c r="LJ304" s="57" t="n">
        <v>0</v>
      </c>
      <c r="LK304" s="61">
        <f>'ETF MTD'!$KG$28/'ETF MTD'!$KG$3-1</f>
        <v/>
      </c>
      <c r="LL304" s="61">
        <f>LJ304*LK304</f>
        <v/>
      </c>
      <c r="LM304" s="61" t="n"/>
      <c r="LN304" t="inlineStr">
        <is>
          <t>Foreign Bonds</t>
        </is>
      </c>
      <c r="LO304" s="57" t="n">
        <v>0</v>
      </c>
      <c r="LP304" s="61">
        <f>'ETF MTD'!$KG$28/'ETF MTD'!$KG$3-1</f>
        <v/>
      </c>
      <c r="LQ304" s="61">
        <f>LO304*LP304</f>
        <v/>
      </c>
      <c r="LR304" s="61" t="n"/>
      <c r="LS304" t="inlineStr">
        <is>
          <t>Foreign Bonds</t>
        </is>
      </c>
      <c r="LT304" s="57" t="n">
        <v>0</v>
      </c>
      <c r="LU304" s="61">
        <f>'ETF MTD'!$KG$28/'ETF MTD'!$KG$3-1</f>
        <v/>
      </c>
      <c r="LV304" s="61">
        <f>LT304*LU304</f>
        <v/>
      </c>
      <c r="LW304" s="61" t="n"/>
      <c r="LX304" t="inlineStr">
        <is>
          <t>Foreign Bonds</t>
        </is>
      </c>
      <c r="LY304" s="57" t="n">
        <v>0</v>
      </c>
      <c r="LZ304" s="61">
        <f>'ETF MTD'!$KG$28/'ETF MTD'!$KG$3-1</f>
        <v/>
      </c>
      <c r="MA304" s="61">
        <f>LY304*LZ304</f>
        <v/>
      </c>
      <c r="MB304" s="61" t="n"/>
      <c r="MC304" t="inlineStr">
        <is>
          <t>Foreign Bonds</t>
        </is>
      </c>
      <c r="MD304" s="57" t="n">
        <v>0</v>
      </c>
      <c r="ME304" s="61">
        <f>'ETF MTD'!$KG$28/'ETF MTD'!$KG$3-1</f>
        <v/>
      </c>
      <c r="MF304" s="61">
        <f>MD304*ME304</f>
        <v/>
      </c>
      <c r="MG304" s="61" t="n"/>
      <c r="MH304" t="inlineStr">
        <is>
          <t>Foreign Bonds</t>
        </is>
      </c>
      <c r="MI304" s="57" t="n">
        <v>0</v>
      </c>
      <c r="MJ304" s="61">
        <f>'ETF MTD'!$KG$28/'ETF MTD'!$KG$3-1</f>
        <v/>
      </c>
      <c r="MK304" s="61">
        <f>MI304*MJ304</f>
        <v/>
      </c>
      <c r="ML304" s="61" t="n"/>
      <c r="MM304" t="inlineStr">
        <is>
          <t>Foreign Bonds</t>
        </is>
      </c>
      <c r="MN304" s="57" t="n">
        <v>0</v>
      </c>
      <c r="MO304" s="61">
        <f>'ETF MTD'!$KG$28/'ETF MTD'!$KG$3-1</f>
        <v/>
      </c>
      <c r="MP304" s="61">
        <f>MN304*MO304</f>
        <v/>
      </c>
      <c r="MR304" t="inlineStr">
        <is>
          <t>Foreign Bonds</t>
        </is>
      </c>
      <c r="MS304" s="57" t="n">
        <v>0</v>
      </c>
      <c r="MT304" s="61">
        <f>'ETF MTD'!$KG$28/'ETF MTD'!$KG$3-1</f>
        <v/>
      </c>
      <c r="MU304" s="61">
        <f>MS304*MT304</f>
        <v/>
      </c>
      <c r="MV304" s="61" t="n"/>
      <c r="MW304" t="inlineStr">
        <is>
          <t>Foreign Bonds</t>
        </is>
      </c>
      <c r="MX304" s="50">
        <f>MN304</f>
        <v/>
      </c>
      <c r="MY304" s="61">
        <f>'ETF MTD'!$KG$28/'ETF MTD'!$KG$3-1</f>
        <v/>
      </c>
      <c r="MZ304" s="61">
        <f>MX304*MY304</f>
        <v/>
      </c>
      <c r="NB304" t="inlineStr">
        <is>
          <t>Foreign Bonds</t>
        </is>
      </c>
      <c r="NC304" s="41">
        <f>MN304</f>
        <v/>
      </c>
      <c r="ND304" s="61">
        <f>'ETF MTD'!$KG$28/'ETF MTD'!$KG$3-1</f>
        <v/>
      </c>
      <c r="NE304" s="61">
        <f>NC304*ND304</f>
        <v/>
      </c>
      <c r="NG304" t="inlineStr">
        <is>
          <t>Foreign Bonds</t>
        </is>
      </c>
      <c r="NH304" s="41">
        <f>MN304</f>
        <v/>
      </c>
      <c r="NI304" s="61">
        <f>'ETF MTD'!$KG$28/'ETF MTD'!$KG$3-1</f>
        <v/>
      </c>
      <c r="NJ304" s="61">
        <f>NH304*NI304</f>
        <v/>
      </c>
      <c r="NL304" t="inlineStr">
        <is>
          <t>Foreign Bonds</t>
        </is>
      </c>
      <c r="NM304" s="41" t="n">
        <v>0</v>
      </c>
      <c r="NN304" s="61">
        <f>'ETF MTD'!$KG$28/'ETF MTD'!$KG$3-1</f>
        <v/>
      </c>
      <c r="NO304" s="61">
        <f>NM304*NN304</f>
        <v/>
      </c>
      <c r="NQ304" t="inlineStr">
        <is>
          <t>Foreign Bonds</t>
        </is>
      </c>
      <c r="NR304" s="41">
        <f>MN304</f>
        <v/>
      </c>
      <c r="NS304" s="61">
        <f>'ETF MTD'!$KG$28/'ETF MTD'!$KG$3-1</f>
        <v/>
      </c>
      <c r="NT304" s="61">
        <f>NR304*NS304</f>
        <v/>
      </c>
      <c r="NV304" t="inlineStr">
        <is>
          <t>Foreign Bonds</t>
        </is>
      </c>
      <c r="NW304" s="41">
        <f>MN304</f>
        <v/>
      </c>
      <c r="NX304" s="61">
        <f>'ETF MTD'!$KG$28/'ETF MTD'!$KG$3-1</f>
        <v/>
      </c>
      <c r="NY304" s="61">
        <f>NW304*NX304</f>
        <v/>
      </c>
      <c r="OA304" t="inlineStr">
        <is>
          <t>Foreign Bonds</t>
        </is>
      </c>
      <c r="OB304" s="41">
        <f>MN304</f>
        <v/>
      </c>
      <c r="OC304" s="61">
        <f>'ETF MTD'!$KG$28/'ETF MTD'!$KG$3-1</f>
        <v/>
      </c>
      <c r="OD304" s="61">
        <f>OB304*OC304</f>
        <v/>
      </c>
      <c r="OF304" t="inlineStr">
        <is>
          <t>Foreign Bonds</t>
        </is>
      </c>
      <c r="OG304" s="41">
        <f>MN304</f>
        <v/>
      </c>
      <c r="OH304" s="61">
        <f>'ETF MTD'!$KG$28/'ETF MTD'!$KG$3-1</f>
        <v/>
      </c>
      <c r="OI304" s="61">
        <f>OG304*OH304</f>
        <v/>
      </c>
      <c r="OK304" t="inlineStr">
        <is>
          <t>Foreign Bonds</t>
        </is>
      </c>
      <c r="OL304" s="41">
        <f>MN304</f>
        <v/>
      </c>
      <c r="OM304" s="61">
        <f>'ETF MTD'!$KG$28/'ETF MTD'!$KG$3-1</f>
        <v/>
      </c>
      <c r="ON304" s="61">
        <f>OL304*OM304</f>
        <v/>
      </c>
      <c r="OP304" t="inlineStr">
        <is>
          <t>Foreign Bonds</t>
        </is>
      </c>
      <c r="OQ304" s="41" t="n">
        <v>0</v>
      </c>
      <c r="OR304" s="61">
        <f>'ETF MTD'!$KG$28/'ETF MTD'!$KG$3-1</f>
        <v/>
      </c>
      <c r="OS304" s="61">
        <f>OQ304*OR304</f>
        <v/>
      </c>
      <c r="OU304" t="inlineStr">
        <is>
          <t>Foreign Bonds</t>
        </is>
      </c>
      <c r="OV304" s="41" t="n">
        <v>0</v>
      </c>
      <c r="OW304" s="61">
        <f>'ETF MTD'!$KG$28/'ETF MTD'!$KG$3-1</f>
        <v/>
      </c>
      <c r="OX304" s="61">
        <f>OV304*OW304</f>
        <v/>
      </c>
      <c r="OZ304" t="inlineStr">
        <is>
          <t>Foreign Bonds</t>
        </is>
      </c>
      <c r="PA304" s="41" t="n">
        <v>0</v>
      </c>
      <c r="PB304" s="61">
        <f>'ETF MTD'!$KG$28/'ETF MTD'!$KG$3-1</f>
        <v/>
      </c>
      <c r="PC304" s="61">
        <f>PA304*PB304</f>
        <v/>
      </c>
      <c r="PE304" t="inlineStr">
        <is>
          <t>Foreign Bonds</t>
        </is>
      </c>
      <c r="PF304" s="41" t="n">
        <v>0</v>
      </c>
      <c r="PG304" s="61">
        <f>'ETF MTD'!$KG$28/'ETF MTD'!$KG$3-1</f>
        <v/>
      </c>
      <c r="PH304" s="61">
        <f>PF304*PG304</f>
        <v/>
      </c>
      <c r="PJ304" t="inlineStr">
        <is>
          <t>Foreign Bonds</t>
        </is>
      </c>
      <c r="PK304" s="41" t="n">
        <v>0</v>
      </c>
      <c r="PL304" s="61">
        <f>'ETF MTD'!$KG$28/'ETF MTD'!$KG$3-1</f>
        <v/>
      </c>
      <c r="PM304" s="61">
        <f>PK304*PL304</f>
        <v/>
      </c>
      <c r="PO304" t="inlineStr">
        <is>
          <t>Foreign Bonds</t>
        </is>
      </c>
      <c r="PP304" s="41" t="n">
        <v>0</v>
      </c>
      <c r="PQ304" s="61">
        <f>'ETF MTD'!$KG$28/'ETF MTD'!$KG$3-1</f>
        <v/>
      </c>
      <c r="PR304" s="61">
        <f>PP304*PQ304</f>
        <v/>
      </c>
      <c r="PT304" t="inlineStr">
        <is>
          <t>Foreign Bonds</t>
        </is>
      </c>
      <c r="PU304" s="41" t="n">
        <v>0</v>
      </c>
      <c r="PV304" s="61">
        <f>'ETF MTD'!$KG$28/'ETF MTD'!$KG$3-1</f>
        <v/>
      </c>
      <c r="PW304" s="61">
        <f>PU304*PV304</f>
        <v/>
      </c>
      <c r="PY304" t="inlineStr">
        <is>
          <t>Foreign Bonds</t>
        </is>
      </c>
      <c r="PZ304" s="41" t="n">
        <v>0</v>
      </c>
      <c r="QA304" s="61">
        <f>'ETF MTD'!$KG$28/'ETF MTD'!$KG$3-1</f>
        <v/>
      </c>
      <c r="QB304" s="61">
        <f>PZ304*QA304</f>
        <v/>
      </c>
      <c r="QD304" t="inlineStr">
        <is>
          <t>Foreign Bonds</t>
        </is>
      </c>
      <c r="QE304" s="41" t="n">
        <v>0</v>
      </c>
      <c r="QF304" s="61">
        <f>'ETF MTD'!$KG$28/'ETF MTD'!$KG$3-1</f>
        <v/>
      </c>
      <c r="QG304" s="61">
        <f>QE304*QF304</f>
        <v/>
      </c>
      <c r="QH304" s="61" t="n"/>
      <c r="QI304" t="inlineStr">
        <is>
          <t>Foreign Bonds</t>
        </is>
      </c>
      <c r="QJ304" s="41" t="n">
        <v>0</v>
      </c>
      <c r="QK304" s="61">
        <f>'ETF MTD'!$KG$28/'ETF MTD'!$KG$3-1</f>
        <v/>
      </c>
      <c r="QL304" s="61">
        <f>QJ304*QK304</f>
        <v/>
      </c>
      <c r="QN304" t="inlineStr">
        <is>
          <t>Foreign Bonds</t>
        </is>
      </c>
      <c r="QO304" s="41" t="n">
        <v>0</v>
      </c>
      <c r="QP304" s="61">
        <f>'ETF MTD'!$KG$28/'ETF MTD'!$KG$3-1</f>
        <v/>
      </c>
      <c r="QQ304" s="61">
        <f>QO304*QP304</f>
        <v/>
      </c>
      <c r="QS304" t="inlineStr">
        <is>
          <t>Foreign Bonds</t>
        </is>
      </c>
      <c r="QT304" s="41" t="n">
        <v>0</v>
      </c>
      <c r="QU304" s="61">
        <f>'ETF MTD'!$KG$28/'ETF MTD'!$KG$3-1</f>
        <v/>
      </c>
      <c r="QV304" s="61">
        <f>QT304*QU304</f>
        <v/>
      </c>
      <c r="QX304" t="inlineStr">
        <is>
          <t>Foreign Bonds</t>
        </is>
      </c>
      <c r="QY304" s="41" t="n">
        <v>0</v>
      </c>
      <c r="QZ304" s="61">
        <f>'ETF MTD'!$KG$28/'ETF MTD'!$KG$3-1</f>
        <v/>
      </c>
      <c r="RA304" s="61">
        <f>QY304*QZ304</f>
        <v/>
      </c>
      <c r="RC304" t="inlineStr">
        <is>
          <t>Foreign Bonds</t>
        </is>
      </c>
      <c r="RD304" s="41" t="n">
        <v>0</v>
      </c>
      <c r="RE304" s="61">
        <f>'ETF MTD'!$KG$28/'ETF MTD'!$KG$3-1</f>
        <v/>
      </c>
      <c r="RF304" s="61">
        <f>RD304*RE304</f>
        <v/>
      </c>
      <c r="RH304" t="inlineStr">
        <is>
          <t>Foreign Bonds</t>
        </is>
      </c>
      <c r="RI304" s="41" t="n">
        <v>0</v>
      </c>
      <c r="RJ304" s="61">
        <f>'ETF MTD'!$KG$28/'ETF MTD'!$KG$3-1</f>
        <v/>
      </c>
      <c r="RK304" s="61">
        <f>RI304*RJ304</f>
        <v/>
      </c>
      <c r="RM304" s="42" t="n">
        <v>0</v>
      </c>
      <c r="RN304" s="43" t="n">
        <v>0</v>
      </c>
      <c r="RO304" s="43" t="n">
        <v>0</v>
      </c>
      <c r="RP304" s="44">
        <f>RI304-SUM(RN304:RO304)</f>
        <v/>
      </c>
    </row>
    <row r="305">
      <c r="KT305" t="inlineStr">
        <is>
          <t>IPE</t>
        </is>
      </c>
      <c r="KU305" s="57" t="n">
        <v>0</v>
      </c>
      <c r="KV305" s="61">
        <f>'ETF MTD'!$DU$28/'ETF MTD'!$DU$3-1</f>
        <v/>
      </c>
      <c r="KW305" s="61">
        <f>KU305*KV305</f>
        <v/>
      </c>
      <c r="KX305" s="61" t="n"/>
      <c r="KY305" t="inlineStr">
        <is>
          <t>IPE</t>
        </is>
      </c>
      <c r="KZ305" s="57" t="n">
        <v>0</v>
      </c>
      <c r="LA305" s="61">
        <f>'ETF MTD'!$DU$28/'ETF MTD'!$DU$3-1</f>
        <v/>
      </c>
      <c r="LB305" s="61">
        <f>KZ305*LA305</f>
        <v/>
      </c>
      <c r="LC305" s="61" t="n"/>
      <c r="LD305" t="inlineStr">
        <is>
          <t>IPE</t>
        </is>
      </c>
      <c r="LE305" s="57" t="n">
        <v>0</v>
      </c>
      <c r="LF305" s="61">
        <f>'ETF MTD'!$DU$28/'ETF MTD'!$DU$3-1</f>
        <v/>
      </c>
      <c r="LG305" s="61">
        <f>LE305*LF305</f>
        <v/>
      </c>
      <c r="LH305" s="61" t="n"/>
      <c r="LI305" t="inlineStr">
        <is>
          <t>TIPs</t>
        </is>
      </c>
      <c r="LJ305" s="57" t="n">
        <v>0</v>
      </c>
      <c r="LK305" s="61">
        <f>'ETF MTD'!$DU$28/'ETF MTD'!$DU$3-1</f>
        <v/>
      </c>
      <c r="LL305" s="61">
        <f>LJ305*LK305</f>
        <v/>
      </c>
      <c r="LM305" s="61" t="n"/>
      <c r="LN305" t="inlineStr">
        <is>
          <t>TIPs</t>
        </is>
      </c>
      <c r="LO305" s="57" t="n">
        <v>0</v>
      </c>
      <c r="LP305" s="61">
        <f>'ETF MTD'!$DU$28/'ETF MTD'!$DU$3-1</f>
        <v/>
      </c>
      <c r="LQ305" s="61">
        <f>LO305*LP305</f>
        <v/>
      </c>
      <c r="LR305" s="61" t="n"/>
      <c r="LS305" t="inlineStr">
        <is>
          <t>TIPs</t>
        </is>
      </c>
      <c r="LT305" s="57" t="n">
        <v>0</v>
      </c>
      <c r="LU305" s="61">
        <f>'ETF MTD'!$DU$28/'ETF MTD'!$DU$3-1</f>
        <v/>
      </c>
      <c r="LV305" s="61">
        <f>LT305*LU305</f>
        <v/>
      </c>
      <c r="LW305" s="61" t="n"/>
      <c r="LX305" t="inlineStr">
        <is>
          <t>TIPs</t>
        </is>
      </c>
      <c r="LY305" s="57" t="n">
        <v>0</v>
      </c>
      <c r="LZ305" s="61">
        <f>'ETF MTD'!$DU$28/'ETF MTD'!$DU$3-1</f>
        <v/>
      </c>
      <c r="MA305" s="61">
        <f>LY305*LZ305</f>
        <v/>
      </c>
      <c r="MB305" s="61" t="n"/>
      <c r="MC305" t="inlineStr">
        <is>
          <t>TIPs</t>
        </is>
      </c>
      <c r="MD305" s="57" t="n">
        <v>0</v>
      </c>
      <c r="ME305" s="61">
        <f>'ETF MTD'!$DU$28/'ETF MTD'!$DU$3-1</f>
        <v/>
      </c>
      <c r="MF305" s="61">
        <f>MD305*ME305</f>
        <v/>
      </c>
      <c r="MG305" s="61" t="n"/>
      <c r="MH305" t="inlineStr">
        <is>
          <t>TIPs</t>
        </is>
      </c>
      <c r="MI305" s="57" t="n">
        <v>0</v>
      </c>
      <c r="MJ305" s="61">
        <f>'ETF MTD'!$DU$28/'ETF MTD'!$DU$3-1</f>
        <v/>
      </c>
      <c r="MK305" s="61">
        <f>MI305*MJ305</f>
        <v/>
      </c>
      <c r="ML305" s="61" t="n"/>
      <c r="MM305" t="inlineStr">
        <is>
          <t>TIPs</t>
        </is>
      </c>
      <c r="MN305" s="57" t="n">
        <v>0</v>
      </c>
      <c r="MO305" s="61">
        <f>'ETF MTD'!$DU$28/'ETF MTD'!$DU$3-1</f>
        <v/>
      </c>
      <c r="MP305" s="61">
        <f>MN305*MO305</f>
        <v/>
      </c>
      <c r="MR305" t="inlineStr">
        <is>
          <t>TIPs</t>
        </is>
      </c>
      <c r="MS305" s="57" t="n">
        <v>0</v>
      </c>
      <c r="MT305" s="61">
        <f>'ETF MTD'!$DU$28/'ETF MTD'!$DU$3-1</f>
        <v/>
      </c>
      <c r="MU305" s="61">
        <f>MS305*MT305</f>
        <v/>
      </c>
      <c r="MV305" s="61" t="n"/>
      <c r="MW305" t="inlineStr">
        <is>
          <t>TIPs</t>
        </is>
      </c>
      <c r="MX305" s="57" t="n">
        <v>0</v>
      </c>
      <c r="MY305" s="61">
        <f>'ETF MTD'!$DU$28/'ETF MTD'!$DU$3-1</f>
        <v/>
      </c>
      <c r="MZ305" s="61">
        <f>MX305*MY305</f>
        <v/>
      </c>
      <c r="NB305" t="inlineStr">
        <is>
          <t>TIPs</t>
        </is>
      </c>
      <c r="NC305" s="41" t="n">
        <v>0</v>
      </c>
      <c r="ND305" s="61">
        <f>'ETF MTD'!$DU$28/'ETF MTD'!$DU$3-1</f>
        <v/>
      </c>
      <c r="NE305" s="61">
        <f>NC305*ND305</f>
        <v/>
      </c>
      <c r="NG305" t="inlineStr">
        <is>
          <t>TIPs</t>
        </is>
      </c>
      <c r="NH305" s="41" t="n">
        <v>0</v>
      </c>
      <c r="NI305" s="61">
        <f>'ETF MTD'!$DU$28/'ETF MTD'!$DU$3-1</f>
        <v/>
      </c>
      <c r="NJ305" s="61">
        <f>NH305*NI305</f>
        <v/>
      </c>
      <c r="NL305" t="inlineStr">
        <is>
          <t>TIPs</t>
        </is>
      </c>
      <c r="NM305" s="41" t="n">
        <v>0</v>
      </c>
      <c r="NN305" s="61">
        <f>'ETF MTD'!$DU$28/'ETF MTD'!$DU$3-1</f>
        <v/>
      </c>
      <c r="NO305" s="61">
        <f>NM305*NN305</f>
        <v/>
      </c>
      <c r="NQ305" t="inlineStr">
        <is>
          <t>TIPs</t>
        </is>
      </c>
      <c r="NR305" s="41" t="n">
        <v>0</v>
      </c>
      <c r="NS305" s="61">
        <f>'ETF MTD'!$DU$28/'ETF MTD'!$DU$3-1</f>
        <v/>
      </c>
      <c r="NT305" s="61">
        <f>NR305*NS305</f>
        <v/>
      </c>
      <c r="NV305" t="inlineStr">
        <is>
          <t>TIPs</t>
        </is>
      </c>
      <c r="NW305" s="41" t="n">
        <v>0</v>
      </c>
      <c r="NX305" s="61">
        <f>'ETF MTD'!$DU$28/'ETF MTD'!$DU$3-1</f>
        <v/>
      </c>
      <c r="NY305" s="61">
        <f>NW305*NX305</f>
        <v/>
      </c>
      <c r="OA305" t="inlineStr">
        <is>
          <t>TIPs</t>
        </is>
      </c>
      <c r="OB305" s="41" t="n">
        <v>0</v>
      </c>
      <c r="OC305" s="61">
        <f>'ETF MTD'!$DU$28/'ETF MTD'!$DU$3-1</f>
        <v/>
      </c>
      <c r="OD305" s="61">
        <f>OB305*OC305</f>
        <v/>
      </c>
      <c r="OF305" t="inlineStr">
        <is>
          <t>TIPs</t>
        </is>
      </c>
      <c r="OG305" s="41" t="n">
        <v>0</v>
      </c>
      <c r="OH305" s="61">
        <f>'ETF MTD'!$DU$28/'ETF MTD'!$DU$3-1</f>
        <v/>
      </c>
      <c r="OI305" s="61">
        <f>OG305*OH305</f>
        <v/>
      </c>
      <c r="OK305" t="inlineStr">
        <is>
          <t>TIPs</t>
        </is>
      </c>
      <c r="OL305" s="41" t="n">
        <v>0</v>
      </c>
      <c r="OM305" s="61">
        <f>'ETF MTD'!$DU$28/'ETF MTD'!$DU$3-1</f>
        <v/>
      </c>
      <c r="ON305" s="61">
        <f>OL305*OM305</f>
        <v/>
      </c>
      <c r="OP305" t="inlineStr">
        <is>
          <t>TIPs</t>
        </is>
      </c>
      <c r="OQ305" s="41" t="n">
        <v>0</v>
      </c>
      <c r="OR305" s="61">
        <f>'ETF MTD'!$DU$28/'ETF MTD'!$DU$3-1</f>
        <v/>
      </c>
      <c r="OS305" s="61">
        <f>OQ305*OR305</f>
        <v/>
      </c>
      <c r="OU305" t="inlineStr">
        <is>
          <t>TIPs</t>
        </is>
      </c>
      <c r="OV305" s="41" t="n">
        <v>0</v>
      </c>
      <c r="OW305" s="61">
        <f>'ETF MTD'!$DU$28/'ETF MTD'!$DU$3-1</f>
        <v/>
      </c>
      <c r="OX305" s="61">
        <f>OV305*OW305</f>
        <v/>
      </c>
      <c r="OZ305" t="inlineStr">
        <is>
          <t>TIPs</t>
        </is>
      </c>
      <c r="PA305" s="41" t="n">
        <v>0</v>
      </c>
      <c r="PB305" s="61">
        <f>'ETF MTD'!$DU$28/'ETF MTD'!$DU$3-1</f>
        <v/>
      </c>
      <c r="PC305" s="61">
        <f>PA305*PB305</f>
        <v/>
      </c>
      <c r="PE305" t="inlineStr">
        <is>
          <t>TIPs</t>
        </is>
      </c>
      <c r="PF305" s="41" t="n">
        <v>0</v>
      </c>
      <c r="PG305" s="61">
        <f>'ETF MTD'!$DU$28/'ETF MTD'!$DU$3-1</f>
        <v/>
      </c>
      <c r="PH305" s="61">
        <f>PF305*PG305</f>
        <v/>
      </c>
      <c r="PJ305" t="inlineStr">
        <is>
          <t>TIPs</t>
        </is>
      </c>
      <c r="PK305" s="41" t="n">
        <v>0</v>
      </c>
      <c r="PL305" s="61">
        <f>'ETF MTD'!$DU$28/'ETF MTD'!$DU$3-1</f>
        <v/>
      </c>
      <c r="PM305" s="61">
        <f>PK305*PL305</f>
        <v/>
      </c>
      <c r="PO305" t="inlineStr">
        <is>
          <t>TIPs</t>
        </is>
      </c>
      <c r="PP305" s="41" t="n">
        <v>0</v>
      </c>
      <c r="PQ305" s="61">
        <f>'ETF MTD'!$DU$28/'ETF MTD'!$DU$3-1</f>
        <v/>
      </c>
      <c r="PR305" s="61">
        <f>PP305*PQ305</f>
        <v/>
      </c>
      <c r="PT305" t="inlineStr">
        <is>
          <t>TIPs</t>
        </is>
      </c>
      <c r="PU305" s="41" t="n">
        <v>0</v>
      </c>
      <c r="PV305" s="61">
        <f>'ETF MTD'!$DU$28/'ETF MTD'!$DU$3-1</f>
        <v/>
      </c>
      <c r="PW305" s="61">
        <f>PU305*PV305</f>
        <v/>
      </c>
      <c r="PY305" t="inlineStr">
        <is>
          <t>TIPs</t>
        </is>
      </c>
      <c r="PZ305" s="41" t="n">
        <v>0</v>
      </c>
      <c r="QA305" s="61">
        <f>'ETF MTD'!$DU$28/'ETF MTD'!$DU$3-1</f>
        <v/>
      </c>
      <c r="QB305" s="61">
        <f>PZ305*QA305</f>
        <v/>
      </c>
      <c r="QD305" t="inlineStr">
        <is>
          <t>TIPs</t>
        </is>
      </c>
      <c r="QE305" s="41" t="n">
        <v>0</v>
      </c>
      <c r="QF305" s="61">
        <f>'ETF MTD'!$DU$28/'ETF MTD'!$DU$3-1</f>
        <v/>
      </c>
      <c r="QG305" s="61">
        <f>QE305*QF305</f>
        <v/>
      </c>
      <c r="QH305" s="61" t="n"/>
      <c r="QI305" t="inlineStr">
        <is>
          <t>TIPs</t>
        </is>
      </c>
      <c r="QJ305" s="41" t="n">
        <v>0</v>
      </c>
      <c r="QK305" s="61">
        <f>'ETF MTD'!$DU$28/'ETF MTD'!$DU$3-1</f>
        <v/>
      </c>
      <c r="QL305" s="61">
        <f>QJ305*QK305</f>
        <v/>
      </c>
      <c r="QN305" t="inlineStr">
        <is>
          <t>TIPs</t>
        </is>
      </c>
      <c r="QO305" s="41" t="n">
        <v>0</v>
      </c>
      <c r="QP305" s="61">
        <f>'ETF MTD'!$DU$28/'ETF MTD'!$DU$3-1</f>
        <v/>
      </c>
      <c r="QQ305" s="61">
        <f>QO305*QP305</f>
        <v/>
      </c>
      <c r="QS305" t="inlineStr">
        <is>
          <t>TIPs</t>
        </is>
      </c>
      <c r="QT305" s="41" t="n">
        <v>0</v>
      </c>
      <c r="QU305" s="61">
        <f>'ETF MTD'!$DU$28/'ETF MTD'!$DU$3-1</f>
        <v/>
      </c>
      <c r="QV305" s="61">
        <f>QT305*QU305</f>
        <v/>
      </c>
      <c r="QX305" t="inlineStr">
        <is>
          <t>TIPs</t>
        </is>
      </c>
      <c r="QY305" s="41" t="n">
        <v>0</v>
      </c>
      <c r="QZ305" s="61">
        <f>'ETF MTD'!$DU$28/'ETF MTD'!$DU$3-1</f>
        <v/>
      </c>
      <c r="RA305" s="61">
        <f>QY305*QZ305</f>
        <v/>
      </c>
      <c r="RC305" t="inlineStr">
        <is>
          <t>TIPs</t>
        </is>
      </c>
      <c r="RD305" s="41" t="n">
        <v>0</v>
      </c>
      <c r="RE305" s="61">
        <f>'ETF MTD'!$DU$28/'ETF MTD'!$DU$3-1</f>
        <v/>
      </c>
      <c r="RF305" s="61">
        <f>RD305*RE305</f>
        <v/>
      </c>
      <c r="RH305" t="inlineStr">
        <is>
          <t>TIPs</t>
        </is>
      </c>
      <c r="RI305" s="41" t="n">
        <v>0</v>
      </c>
      <c r="RJ305" s="61">
        <f>'ETF MTD'!$DU$28/'ETF MTD'!$DU$3-1</f>
        <v/>
      </c>
      <c r="RK305" s="61">
        <f>RI305*RJ305</f>
        <v/>
      </c>
      <c r="RM305" s="42" t="n">
        <v>0</v>
      </c>
      <c r="RN305" s="43" t="n">
        <v>0</v>
      </c>
      <c r="RO305" s="43" t="n">
        <v>0</v>
      </c>
      <c r="RP305" s="44">
        <f>RI305-SUM(RN305:RO305)</f>
        <v/>
      </c>
    </row>
    <row r="306">
      <c r="KT306" s="33" t="inlineStr">
        <is>
          <t>IAU</t>
        </is>
      </c>
      <c r="KU306" s="57" t="n">
        <v>0</v>
      </c>
      <c r="KV306" s="61">
        <f>'ETF MTD'!$IK$28/'ETF MTD'!$IK$3-1</f>
        <v/>
      </c>
      <c r="KW306" s="61">
        <f>KU306*KV306</f>
        <v/>
      </c>
      <c r="KX306" s="61" t="n"/>
      <c r="KY306" s="33" t="inlineStr">
        <is>
          <t>IAU</t>
        </is>
      </c>
      <c r="KZ306" s="57" t="n">
        <v>0</v>
      </c>
      <c r="LA306" s="61">
        <f>'ETF MTD'!$IK$28/'ETF MTD'!$IK$3-1</f>
        <v/>
      </c>
      <c r="LB306" s="61">
        <f>KZ306*LA306</f>
        <v/>
      </c>
      <c r="LC306" s="61" t="n"/>
      <c r="LD306" s="33" t="inlineStr">
        <is>
          <t>IAU</t>
        </is>
      </c>
      <c r="LE306" s="57" t="n">
        <v>0</v>
      </c>
      <c r="LF306" s="61">
        <f>'ETF MTD'!$IK$28/'ETF MTD'!$IK$3-1</f>
        <v/>
      </c>
      <c r="LG306" s="61">
        <f>LE306*LF306</f>
        <v/>
      </c>
      <c r="LH306" s="61" t="n"/>
      <c r="LI306" t="inlineStr">
        <is>
          <t>Gold</t>
        </is>
      </c>
      <c r="LJ306" s="57" t="n">
        <v>0</v>
      </c>
      <c r="LK306" s="61">
        <f>'ETF MTD'!$IK$28/'ETF MTD'!$IK$3-1</f>
        <v/>
      </c>
      <c r="LL306" s="61">
        <f>LJ306*LK306</f>
        <v/>
      </c>
      <c r="LM306" s="61" t="n"/>
      <c r="LN306" t="inlineStr">
        <is>
          <t>Gold</t>
        </is>
      </c>
      <c r="LO306" s="57" t="n">
        <v>0</v>
      </c>
      <c r="LP306" s="61">
        <f>'ETF MTD'!$IK$28/'ETF MTD'!$IK$3-1</f>
        <v/>
      </c>
      <c r="LQ306" s="61">
        <f>LO306*LP306</f>
        <v/>
      </c>
      <c r="LR306" s="61" t="n"/>
      <c r="LS306" t="inlineStr">
        <is>
          <t>Gold</t>
        </is>
      </c>
      <c r="LT306" s="57" t="n">
        <v>0</v>
      </c>
      <c r="LU306" s="61">
        <f>'ETF MTD'!$IK$28/'ETF MTD'!$IK$3-1</f>
        <v/>
      </c>
      <c r="LV306" s="61">
        <f>LT306*LU306</f>
        <v/>
      </c>
      <c r="LW306" s="61" t="n"/>
      <c r="LX306" t="inlineStr">
        <is>
          <t>Gold</t>
        </is>
      </c>
      <c r="LY306" s="57" t="n">
        <v>0</v>
      </c>
      <c r="LZ306" s="61">
        <f>'ETF MTD'!$IK$28/'ETF MTD'!$IK$3-1</f>
        <v/>
      </c>
      <c r="MA306" s="61">
        <f>LY306*LZ306</f>
        <v/>
      </c>
      <c r="MB306" s="61" t="n"/>
      <c r="MC306" t="inlineStr">
        <is>
          <t>Gold</t>
        </is>
      </c>
      <c r="MD306" s="57" t="n">
        <v>0</v>
      </c>
      <c r="ME306" s="61">
        <f>'ETF MTD'!$IK$28/'ETF MTD'!$IK$3-1</f>
        <v/>
      </c>
      <c r="MF306" s="61">
        <f>MD306*ME306</f>
        <v/>
      </c>
      <c r="MG306" s="61" t="n"/>
      <c r="MH306" t="inlineStr">
        <is>
          <t>Gold</t>
        </is>
      </c>
      <c r="MI306" s="57" t="n">
        <v>0</v>
      </c>
      <c r="MJ306" s="61">
        <f>'ETF MTD'!$IK$28/'ETF MTD'!$IK$3-1</f>
        <v/>
      </c>
      <c r="MK306" s="61">
        <f>MI306*MJ306</f>
        <v/>
      </c>
      <c r="ML306" s="61" t="n"/>
      <c r="MM306" t="inlineStr">
        <is>
          <t>Gold</t>
        </is>
      </c>
      <c r="MN306" s="57" t="n">
        <v>0</v>
      </c>
      <c r="MO306" s="61">
        <f>'ETF MTD'!$IK$28/'ETF MTD'!$IK$3-1</f>
        <v/>
      </c>
      <c r="MP306" s="61">
        <f>MN306*MO306</f>
        <v/>
      </c>
      <c r="MR306" t="inlineStr">
        <is>
          <t>Gold</t>
        </is>
      </c>
      <c r="MS306" s="57" t="n">
        <v>0</v>
      </c>
      <c r="MT306" s="61">
        <f>'ETF MTD'!$IK$28/'ETF MTD'!$IK$3-1</f>
        <v/>
      </c>
      <c r="MU306" s="61">
        <f>MS306*MT306</f>
        <v/>
      </c>
      <c r="MV306" s="61" t="n"/>
      <c r="MW306" t="inlineStr">
        <is>
          <t>Gold</t>
        </is>
      </c>
      <c r="MX306" s="57" t="n">
        <v>0</v>
      </c>
      <c r="MY306" s="61">
        <f>'ETF MTD'!$IK$28/'ETF MTD'!$IK$3-1</f>
        <v/>
      </c>
      <c r="MZ306" s="61">
        <f>MX306*MY306</f>
        <v/>
      </c>
      <c r="NB306" t="inlineStr">
        <is>
          <t>Gold</t>
        </is>
      </c>
      <c r="NC306" s="41" t="n">
        <v>0</v>
      </c>
      <c r="ND306" s="61">
        <f>'ETF MTD'!$IK$28/'ETF MTD'!$IK$3-1</f>
        <v/>
      </c>
      <c r="NE306" s="61">
        <f>NC306*ND306</f>
        <v/>
      </c>
      <c r="NG306" t="inlineStr">
        <is>
          <t>Gold</t>
        </is>
      </c>
      <c r="NH306" s="41" t="n">
        <v>0</v>
      </c>
      <c r="NI306" s="61">
        <f>'ETF MTD'!$IK$28/'ETF MTD'!$IK$3-1</f>
        <v/>
      </c>
      <c r="NJ306" s="61">
        <f>NH306*NI306</f>
        <v/>
      </c>
      <c r="NL306" t="inlineStr">
        <is>
          <t>Gold</t>
        </is>
      </c>
      <c r="NM306" s="41" t="n">
        <v>0</v>
      </c>
      <c r="NN306" s="61">
        <f>'ETF MTD'!$IK$28/'ETF MTD'!$IK$3-1</f>
        <v/>
      </c>
      <c r="NO306" s="61">
        <f>NM306*NN306</f>
        <v/>
      </c>
      <c r="NQ306" t="inlineStr">
        <is>
          <t>Gold</t>
        </is>
      </c>
      <c r="NR306" s="41" t="n">
        <v>0</v>
      </c>
      <c r="NS306" s="61">
        <f>'ETF MTD'!$IK$28/'ETF MTD'!$IK$3-1</f>
        <v/>
      </c>
      <c r="NT306" s="61">
        <f>NR306*NS306</f>
        <v/>
      </c>
      <c r="NV306" t="inlineStr">
        <is>
          <t>Gold</t>
        </is>
      </c>
      <c r="NW306" s="41" t="n">
        <v>0</v>
      </c>
      <c r="NX306" s="61">
        <f>'ETF MTD'!$IK$28/'ETF MTD'!$IK$3-1</f>
        <v/>
      </c>
      <c r="NY306" s="61">
        <f>NW306*NX306</f>
        <v/>
      </c>
      <c r="OA306" t="inlineStr">
        <is>
          <t>Gold</t>
        </is>
      </c>
      <c r="OB306" s="41" t="n">
        <v>0</v>
      </c>
      <c r="OC306" s="61">
        <f>'ETF MTD'!$IK$28/'ETF MTD'!$IK$3-1</f>
        <v/>
      </c>
      <c r="OD306" s="61">
        <f>OB306*OC306</f>
        <v/>
      </c>
      <c r="OF306" t="inlineStr">
        <is>
          <t>Trend</t>
        </is>
      </c>
      <c r="OG306" s="41" t="n">
        <v>0</v>
      </c>
      <c r="OH306" s="61">
        <f>'ETF MTD'!$IK$28/'ETF MTD'!$IK$3-1</f>
        <v/>
      </c>
      <c r="OI306" s="61">
        <f>OG306*OH306</f>
        <v/>
      </c>
      <c r="OK306" t="inlineStr">
        <is>
          <t>Trend</t>
        </is>
      </c>
      <c r="OL306" s="41" t="n">
        <v>0</v>
      </c>
      <c r="OM306" s="61">
        <f>'ETF MTD'!$IK$28/'ETF MTD'!$IK$3-1</f>
        <v/>
      </c>
      <c r="ON306" s="61">
        <f>OL306*OM306</f>
        <v/>
      </c>
      <c r="OP306" t="inlineStr">
        <is>
          <t>Trend</t>
        </is>
      </c>
      <c r="OQ306" s="41" t="n">
        <v>0</v>
      </c>
      <c r="OR306" s="61">
        <f>'ETF MTD'!$IK$28/'ETF MTD'!$IK$3-1</f>
        <v/>
      </c>
      <c r="OS306" s="61">
        <f>OQ306*OR306</f>
        <v/>
      </c>
      <c r="OU306" t="inlineStr">
        <is>
          <t>Trend</t>
        </is>
      </c>
      <c r="OV306" s="41" t="n">
        <v>0</v>
      </c>
      <c r="OW306" s="61">
        <f>'ETF MTD'!$IK$28/'ETF MTD'!$IK$3-1</f>
        <v/>
      </c>
      <c r="OX306" s="61">
        <f>OV306*OW306</f>
        <v/>
      </c>
      <c r="OZ306" t="inlineStr">
        <is>
          <t>Trend</t>
        </is>
      </c>
      <c r="PA306" s="41" t="n">
        <v>0</v>
      </c>
      <c r="PB306" s="61">
        <f>'ETF MTD'!$IK$28/'ETF MTD'!$IK$3-1</f>
        <v/>
      </c>
      <c r="PC306" s="61">
        <f>PA306*PB306</f>
        <v/>
      </c>
      <c r="PE306" t="inlineStr">
        <is>
          <t>Trend</t>
        </is>
      </c>
      <c r="PF306" s="41" t="n">
        <v>0</v>
      </c>
      <c r="PG306" s="61">
        <f>'ETF MTD'!$IK$28/'ETF MTD'!$IK$3-1</f>
        <v/>
      </c>
      <c r="PH306" s="61">
        <f>PF306*PG306</f>
        <v/>
      </c>
      <c r="PJ306" t="inlineStr">
        <is>
          <t>Trend</t>
        </is>
      </c>
      <c r="PK306" s="41" t="n">
        <v>0</v>
      </c>
      <c r="PL306" s="61">
        <f>'ETF MTD'!$IK$28/'ETF MTD'!$IK$3-1</f>
        <v/>
      </c>
      <c r="PM306" s="61">
        <f>PK306*PL306</f>
        <v/>
      </c>
      <c r="PO306" t="inlineStr">
        <is>
          <t>Trend</t>
        </is>
      </c>
      <c r="PP306" s="41" t="n">
        <v>0</v>
      </c>
      <c r="PQ306" s="61">
        <f>'ETF MTD'!$IK$28/'ETF MTD'!$IK$3-1</f>
        <v/>
      </c>
      <c r="PR306" s="61">
        <f>PP306*PQ306</f>
        <v/>
      </c>
      <c r="PT306" t="inlineStr">
        <is>
          <t>Trend</t>
        </is>
      </c>
      <c r="PU306" s="41" t="n">
        <v>0</v>
      </c>
      <c r="PV306" s="61">
        <f>'ETF MTD'!$IK$28/'ETF MTD'!$IK$3-1</f>
        <v/>
      </c>
      <c r="PW306" s="61">
        <f>PU306*PV306</f>
        <v/>
      </c>
      <c r="PY306" t="inlineStr">
        <is>
          <t>Trend</t>
        </is>
      </c>
      <c r="PZ306" s="41" t="n">
        <v>0</v>
      </c>
      <c r="QA306" s="61">
        <f>'ETF MTD'!$IK$28/'ETF MTD'!$IK$3-1</f>
        <v/>
      </c>
      <c r="QB306" s="61">
        <f>PZ306*QA306</f>
        <v/>
      </c>
      <c r="QD306" t="inlineStr">
        <is>
          <t>Trend</t>
        </is>
      </c>
      <c r="QE306" s="41" t="n">
        <v>0</v>
      </c>
      <c r="QF306" s="61">
        <f>'ETF MTD'!$IK$28/'ETF MTD'!$IK$3-1</f>
        <v/>
      </c>
      <c r="QG306" s="61">
        <f>QE306*QF306</f>
        <v/>
      </c>
      <c r="QH306" s="61" t="n"/>
      <c r="QI306" t="inlineStr">
        <is>
          <t>Trend</t>
        </is>
      </c>
      <c r="QJ306" s="41" t="n">
        <v>0</v>
      </c>
      <c r="QK306" s="61">
        <f>'ETF MTD'!$IK$28/'ETF MTD'!$IK$3-1</f>
        <v/>
      </c>
      <c r="QL306" s="61">
        <f>QJ306*QK306</f>
        <v/>
      </c>
      <c r="QN306" t="inlineStr">
        <is>
          <t>Trend</t>
        </is>
      </c>
      <c r="QO306" s="41" t="n">
        <v>0</v>
      </c>
      <c r="QP306" s="61">
        <f>'ETF MTD'!$IK$28/'ETF MTD'!$IK$3-1</f>
        <v/>
      </c>
      <c r="QQ306" s="61">
        <f>QO306*QP306</f>
        <v/>
      </c>
      <c r="QS306" t="inlineStr">
        <is>
          <t>Trend</t>
        </is>
      </c>
      <c r="QT306" s="41" t="n">
        <v>0</v>
      </c>
      <c r="QU306" s="61">
        <f>'ETF MTD'!$IK$28/'ETF MTD'!$IK$3-1</f>
        <v/>
      </c>
      <c r="QV306" s="61">
        <f>QT306*QU306</f>
        <v/>
      </c>
      <c r="QX306" t="inlineStr">
        <is>
          <t>Trend</t>
        </is>
      </c>
      <c r="QY306" s="41" t="n">
        <v>0</v>
      </c>
      <c r="QZ306" s="61">
        <f>'ETF MTD'!$IK$28/'ETF MTD'!$IK$3-1</f>
        <v/>
      </c>
      <c r="RA306" s="61">
        <f>QY306*QZ306</f>
        <v/>
      </c>
      <c r="RC306" t="inlineStr">
        <is>
          <t>Trend</t>
        </is>
      </c>
      <c r="RD306" s="41" t="n">
        <v>0</v>
      </c>
      <c r="RE306" s="61">
        <f>'ETF MTD'!$IK$28/'ETF MTD'!$IK$3-1</f>
        <v/>
      </c>
      <c r="RF306" s="61">
        <f>RD306*RE306</f>
        <v/>
      </c>
      <c r="RH306" t="inlineStr">
        <is>
          <t>Trend</t>
        </is>
      </c>
      <c r="RI306" s="41" t="n">
        <v>0</v>
      </c>
      <c r="RJ306" s="61">
        <f>'ETF MTD'!$IK$28/'ETF MTD'!$IK$3-1</f>
        <v/>
      </c>
      <c r="RK306" s="61">
        <f>RI306*RJ306</f>
        <v/>
      </c>
      <c r="RM306" s="42" t="n">
        <v>0</v>
      </c>
      <c r="RN306" s="43" t="n">
        <v>0</v>
      </c>
      <c r="RO306" s="43" t="n">
        <v>0</v>
      </c>
      <c r="RP306" s="44">
        <f>RI306-SUM(RN306:RO306)</f>
        <v/>
      </c>
    </row>
    <row r="307">
      <c r="KT307" s="61" t="inlineStr">
        <is>
          <t>SHY</t>
        </is>
      </c>
      <c r="KU307" s="57" t="n">
        <v>0.235</v>
      </c>
      <c r="KV307" s="61">
        <f>'ETF MTD'!$ES$28/'ETF MTD'!$ES$3-1</f>
        <v/>
      </c>
      <c r="KW307" s="61">
        <f>KU307*KV307</f>
        <v/>
      </c>
      <c r="KX307" s="61" t="n"/>
      <c r="KY307" s="61" t="inlineStr">
        <is>
          <t>SHY</t>
        </is>
      </c>
      <c r="KZ307" s="57" t="n">
        <v>0.235</v>
      </c>
      <c r="LA307" s="61">
        <f>'ETF MTD'!$ES$28/'ETF MTD'!$ES$3-1</f>
        <v/>
      </c>
      <c r="LB307" s="61">
        <f>KZ307*LA307</f>
        <v/>
      </c>
      <c r="LC307" s="61" t="n"/>
      <c r="LD307" s="61" t="inlineStr">
        <is>
          <t>SHY</t>
        </is>
      </c>
      <c r="LE307" s="57" t="n">
        <v>0</v>
      </c>
      <c r="LF307" s="61">
        <f>'ETF MTD'!$ES$28/'ETF MTD'!$ES$3-1</f>
        <v/>
      </c>
      <c r="LG307" s="61">
        <f>LE307*LF307</f>
        <v/>
      </c>
      <c r="LH307" s="61" t="n"/>
      <c r="LI307" t="inlineStr">
        <is>
          <t>U.S. Govt ST</t>
        </is>
      </c>
      <c r="LJ307" s="57" t="n">
        <v>0</v>
      </c>
      <c r="LK307" s="61">
        <f>'ETF MTD'!$ES$28/'ETF MTD'!$ES$3-1</f>
        <v/>
      </c>
      <c r="LL307" s="61">
        <f>LJ307*LK307</f>
        <v/>
      </c>
      <c r="LM307" s="61" t="n"/>
      <c r="LN307" t="inlineStr">
        <is>
          <t>U.S. Govt ST</t>
        </is>
      </c>
      <c r="LO307" s="57" t="n">
        <v>0</v>
      </c>
      <c r="LP307" s="61">
        <f>'ETF MTD'!$ES$28/'ETF MTD'!$ES$3-1</f>
        <v/>
      </c>
      <c r="LQ307" s="61">
        <f>LO307*LP307</f>
        <v/>
      </c>
      <c r="LR307" s="61" t="n"/>
      <c r="LS307" t="inlineStr">
        <is>
          <t>U.S. Govt ST</t>
        </is>
      </c>
      <c r="LT307" s="57" t="n">
        <v>0</v>
      </c>
      <c r="LU307" s="61">
        <f>'ETF MTD'!$ES$28/'ETF MTD'!$ES$3-1</f>
        <v/>
      </c>
      <c r="LV307" s="61">
        <f>LT307*LU307</f>
        <v/>
      </c>
      <c r="LW307" s="61" t="n"/>
      <c r="LX307" t="inlineStr">
        <is>
          <t>U.S. Govt ST</t>
        </is>
      </c>
      <c r="LY307" s="57" t="n">
        <v>0</v>
      </c>
      <c r="LZ307" s="61">
        <f>'ETF MTD'!$ES$28/'ETF MTD'!$ES$3-1</f>
        <v/>
      </c>
      <c r="MA307" s="61">
        <f>LY307*LZ307</f>
        <v/>
      </c>
      <c r="MB307" s="61" t="n"/>
      <c r="MC307" t="inlineStr">
        <is>
          <t>U.S. Govt ST</t>
        </is>
      </c>
      <c r="MD307" s="57" t="n">
        <v>0</v>
      </c>
      <c r="ME307" s="61">
        <f>'ETF MTD'!$ES$28/'ETF MTD'!$ES$3-1</f>
        <v/>
      </c>
      <c r="MF307" s="61">
        <f>MD307*ME307</f>
        <v/>
      </c>
      <c r="MG307" s="61" t="n"/>
      <c r="MH307" t="inlineStr">
        <is>
          <t>U.S. Govt ST</t>
        </is>
      </c>
      <c r="MI307" s="57" t="n">
        <v>0</v>
      </c>
      <c r="MJ307" s="61">
        <f>'ETF MTD'!$ES$28/'ETF MTD'!$ES$3-1</f>
        <v/>
      </c>
      <c r="MK307" s="61">
        <f>MI307*MJ307</f>
        <v/>
      </c>
      <c r="ML307" s="61" t="n"/>
      <c r="MM307" t="inlineStr">
        <is>
          <t>U.S. Govt ST</t>
        </is>
      </c>
      <c r="MN307" s="57" t="n">
        <v>0</v>
      </c>
      <c r="MO307" s="61">
        <f>'ETF MTD'!$ES$28/'ETF MTD'!$ES$3-1</f>
        <v/>
      </c>
      <c r="MP307" s="61">
        <f>MN307*MO307</f>
        <v/>
      </c>
      <c r="MR307" t="inlineStr">
        <is>
          <t>U.S. Govt ST</t>
        </is>
      </c>
      <c r="MS307" s="57" t="n">
        <v>0</v>
      </c>
      <c r="MT307" s="61">
        <f>'ETF MTD'!$ES$28/'ETF MTD'!$ES$3-1</f>
        <v/>
      </c>
      <c r="MU307" s="61">
        <f>MS307*MT307</f>
        <v/>
      </c>
      <c r="MV307" s="61" t="n"/>
      <c r="MW307" t="inlineStr">
        <is>
          <t>U.S. Govt ST</t>
        </is>
      </c>
      <c r="MX307" s="57" t="n">
        <v>0</v>
      </c>
      <c r="MY307" s="61">
        <f>'ETF MTD'!$ES$28/'ETF MTD'!$ES$3-1</f>
        <v/>
      </c>
      <c r="MZ307" s="61">
        <f>MX307*MY307</f>
        <v/>
      </c>
      <c r="NB307" t="inlineStr">
        <is>
          <t>U.S. Govt ST</t>
        </is>
      </c>
      <c r="NC307" s="41" t="n">
        <v>0</v>
      </c>
      <c r="ND307" s="61">
        <f>'ETF MTD'!$ES$28/'ETF MTD'!$ES$3-1</f>
        <v/>
      </c>
      <c r="NE307" s="61">
        <f>NC307*ND307</f>
        <v/>
      </c>
      <c r="NG307" t="inlineStr">
        <is>
          <t>U.S. Govt ST</t>
        </is>
      </c>
      <c r="NH307" s="41" t="n">
        <v>0</v>
      </c>
      <c r="NI307" s="61">
        <f>'ETF MTD'!$ES$28/'ETF MTD'!$ES$3-1</f>
        <v/>
      </c>
      <c r="NJ307" s="61">
        <f>NH307*NI307</f>
        <v/>
      </c>
      <c r="NL307" t="inlineStr">
        <is>
          <t>U.S. Govt ST</t>
        </is>
      </c>
      <c r="NM307" s="41" t="n">
        <v>0</v>
      </c>
      <c r="NN307" s="61">
        <f>'ETF MTD'!$ES$28/'ETF MTD'!$ES$3-1</f>
        <v/>
      </c>
      <c r="NO307" s="61">
        <f>NM307*NN307</f>
        <v/>
      </c>
      <c r="NQ307" t="inlineStr">
        <is>
          <t>U.S. Govt ST</t>
        </is>
      </c>
      <c r="NR307" s="41" t="n">
        <v>0</v>
      </c>
      <c r="NS307" s="61">
        <f>'ETF MTD'!$ES$28/'ETF MTD'!$ES$3-1</f>
        <v/>
      </c>
      <c r="NT307" s="61">
        <f>NR307*NS307</f>
        <v/>
      </c>
      <c r="NV307" t="inlineStr">
        <is>
          <t>U.S. Govt ST</t>
        </is>
      </c>
      <c r="NW307" s="41" t="n">
        <v>0</v>
      </c>
      <c r="NX307" s="61">
        <f>'ETF MTD'!$ES$28/'ETF MTD'!$ES$3-1</f>
        <v/>
      </c>
      <c r="NY307" s="61">
        <f>NW307*NX307</f>
        <v/>
      </c>
      <c r="OA307" t="inlineStr">
        <is>
          <t>U.S. Govt ST</t>
        </is>
      </c>
      <c r="OB307" s="41" t="n">
        <v>0</v>
      </c>
      <c r="OC307" s="61">
        <f>'ETF MTD'!$ES$28/'ETF MTD'!$ES$3-1</f>
        <v/>
      </c>
      <c r="OD307" s="61">
        <f>OB307*OC307</f>
        <v/>
      </c>
      <c r="OF307" t="inlineStr">
        <is>
          <t>U.S. Govt ST</t>
        </is>
      </c>
      <c r="OG307" s="41" t="n">
        <v>0</v>
      </c>
      <c r="OH307" s="61">
        <f>'ETF MTD'!$ES$28/'ETF MTD'!$ES$3-1</f>
        <v/>
      </c>
      <c r="OI307" s="61">
        <f>OG307*OH307</f>
        <v/>
      </c>
      <c r="OK307" t="inlineStr">
        <is>
          <t>U.S. Govt ST</t>
        </is>
      </c>
      <c r="OL307" s="41" t="n">
        <v>0</v>
      </c>
      <c r="OM307" s="61">
        <f>'ETF MTD'!$ES$28/'ETF MTD'!$ES$3-1</f>
        <v/>
      </c>
      <c r="ON307" s="61">
        <f>OL307*OM307</f>
        <v/>
      </c>
      <c r="OP307" t="inlineStr">
        <is>
          <t>U.S. Govt ST</t>
        </is>
      </c>
      <c r="OQ307" s="41" t="n">
        <v>0</v>
      </c>
      <c r="OR307" s="61">
        <f>'ETF MTD'!$ES$28/'ETF MTD'!$ES$3-1</f>
        <v/>
      </c>
      <c r="OS307" s="61">
        <f>OQ307*OR307</f>
        <v/>
      </c>
      <c r="OU307" t="inlineStr">
        <is>
          <t>U.S. Govt ST</t>
        </is>
      </c>
      <c r="OV307" s="41" t="n">
        <v>0</v>
      </c>
      <c r="OW307" s="61">
        <f>'ETF MTD'!$ES$28/'ETF MTD'!$ES$3-1</f>
        <v/>
      </c>
      <c r="OX307" s="61">
        <f>OV307*OW307</f>
        <v/>
      </c>
      <c r="OZ307" t="inlineStr">
        <is>
          <t>U.S. Govt ST</t>
        </is>
      </c>
      <c r="PA307" s="41" t="n">
        <v>0</v>
      </c>
      <c r="PB307" s="61">
        <f>'ETF MTD'!$ES$28/'ETF MTD'!$ES$3-1</f>
        <v/>
      </c>
      <c r="PC307" s="61">
        <f>PA307*PB307</f>
        <v/>
      </c>
      <c r="PE307" t="inlineStr">
        <is>
          <t>U.S. Govt ST</t>
        </is>
      </c>
      <c r="PF307" s="41" t="n">
        <v>0</v>
      </c>
      <c r="PG307" s="61">
        <f>'ETF MTD'!$ES$28/'ETF MTD'!$ES$3-1</f>
        <v/>
      </c>
      <c r="PH307" s="61">
        <f>PF307*PG307</f>
        <v/>
      </c>
      <c r="PJ307" t="inlineStr">
        <is>
          <t>U.S. Govt ST</t>
        </is>
      </c>
      <c r="PK307" s="41" t="n">
        <v>0</v>
      </c>
      <c r="PL307" s="61">
        <f>'ETF MTD'!$ES$28/'ETF MTD'!$ES$3-1</f>
        <v/>
      </c>
      <c r="PM307" s="61">
        <f>PK307*PL307</f>
        <v/>
      </c>
      <c r="PO307" t="inlineStr">
        <is>
          <t>U.S. Govt ST</t>
        </is>
      </c>
      <c r="PP307" s="41" t="n">
        <v>0</v>
      </c>
      <c r="PQ307" s="61">
        <f>'ETF MTD'!$ES$28/'ETF MTD'!$ES$3-1</f>
        <v/>
      </c>
      <c r="PR307" s="61">
        <f>PP307*PQ307</f>
        <v/>
      </c>
      <c r="PT307" t="inlineStr">
        <is>
          <t>U.S. Govt ST</t>
        </is>
      </c>
      <c r="PU307" s="41" t="n">
        <v>0</v>
      </c>
      <c r="PV307" s="61">
        <f>'ETF MTD'!$ES$28/'ETF MTD'!$ES$3-1</f>
        <v/>
      </c>
      <c r="PW307" s="61">
        <f>PU307*PV307</f>
        <v/>
      </c>
      <c r="PY307" t="inlineStr">
        <is>
          <t>U.S. Govt ST</t>
        </is>
      </c>
      <c r="PZ307" s="41" t="n">
        <v>0</v>
      </c>
      <c r="QA307" s="61">
        <f>'ETF MTD'!$ES$28/'ETF MTD'!$ES$3-1</f>
        <v/>
      </c>
      <c r="QB307" s="61">
        <f>PZ307*QA307</f>
        <v/>
      </c>
      <c r="QD307" t="inlineStr">
        <is>
          <t>U.S. Govt ST</t>
        </is>
      </c>
      <c r="QE307" s="41" t="n">
        <v>0</v>
      </c>
      <c r="QF307" s="61">
        <f>'ETF MTD'!$ES$28/'ETF MTD'!$ES$3-1</f>
        <v/>
      </c>
      <c r="QG307" s="61">
        <f>QE307*QF307</f>
        <v/>
      </c>
      <c r="QH307" s="61" t="n"/>
      <c r="QI307" t="inlineStr">
        <is>
          <t>U.S. Govt ST</t>
        </is>
      </c>
      <c r="QJ307" s="41" t="n">
        <v>0</v>
      </c>
      <c r="QK307" s="61">
        <f>'ETF MTD'!$ES$28/'ETF MTD'!$ES$3-1</f>
        <v/>
      </c>
      <c r="QL307" s="61">
        <f>QJ307*QK307</f>
        <v/>
      </c>
      <c r="QN307" t="inlineStr">
        <is>
          <t>U.S. Govt ST</t>
        </is>
      </c>
      <c r="QO307" s="41" t="n">
        <v>0</v>
      </c>
      <c r="QP307" s="61">
        <f>'ETF MTD'!$ES$28/'ETF MTD'!$ES$3-1</f>
        <v/>
      </c>
      <c r="QQ307" s="61">
        <f>QO307*QP307</f>
        <v/>
      </c>
      <c r="QS307" t="inlineStr">
        <is>
          <t>U.S. Govt ST</t>
        </is>
      </c>
      <c r="QT307" s="41" t="n">
        <v>0</v>
      </c>
      <c r="QU307" s="61">
        <f>'ETF MTD'!$ES$28/'ETF MTD'!$ES$3-1</f>
        <v/>
      </c>
      <c r="QV307" s="61">
        <f>QT307*QU307</f>
        <v/>
      </c>
      <c r="QX307" t="inlineStr">
        <is>
          <t>U.S. Govt ST</t>
        </is>
      </c>
      <c r="QY307" s="41" t="n">
        <v>0</v>
      </c>
      <c r="QZ307" s="61">
        <f>'ETF MTD'!$ES$28/'ETF MTD'!$ES$3-1</f>
        <v/>
      </c>
      <c r="RA307" s="61">
        <f>QY307*QZ307</f>
        <v/>
      </c>
      <c r="RC307" t="inlineStr">
        <is>
          <t>U.S. Govt ST</t>
        </is>
      </c>
      <c r="RD307" s="41" t="n">
        <v>0</v>
      </c>
      <c r="RE307" s="61">
        <f>'ETF MTD'!$ES$28/'ETF MTD'!$ES$3-1</f>
        <v/>
      </c>
      <c r="RF307" s="61">
        <f>RD307*RE307</f>
        <v/>
      </c>
      <c r="RH307" t="inlineStr">
        <is>
          <t>U.S. Govt ST</t>
        </is>
      </c>
      <c r="RI307" s="41" t="n">
        <v>0</v>
      </c>
      <c r="RJ307" s="61">
        <f>'ETF MTD'!$ES$28/'ETF MTD'!$ES$3-1</f>
        <v/>
      </c>
      <c r="RK307" s="61">
        <f>RI307*RJ307</f>
        <v/>
      </c>
      <c r="RM307" s="42" t="n">
        <v>0</v>
      </c>
      <c r="RN307" s="43" t="n">
        <v>0</v>
      </c>
      <c r="RO307" s="43" t="n">
        <v>0</v>
      </c>
      <c r="RP307" s="44">
        <f>RI307-SUM(RN307:RO307)</f>
        <v/>
      </c>
    </row>
    <row r="308">
      <c r="KT308" s="61" t="n"/>
      <c r="KU308" s="57" t="n"/>
      <c r="KV308" s="61" t="n"/>
      <c r="KW308" s="61" t="n"/>
      <c r="KX308" s="61" t="n"/>
      <c r="KY308" s="61" t="n"/>
      <c r="KZ308" s="57" t="n"/>
      <c r="LA308" s="61" t="n"/>
      <c r="LB308" s="61" t="n"/>
      <c r="LC308" s="61" t="n"/>
      <c r="LD308" s="61" t="n"/>
      <c r="LE308" s="57" t="n"/>
      <c r="LF308" s="61" t="n"/>
      <c r="LG308" s="61" t="n"/>
      <c r="LH308" s="61" t="n"/>
      <c r="LI308" t="inlineStr">
        <is>
          <t>U.S. Govt UST</t>
        </is>
      </c>
      <c r="LJ308" s="57" t="n">
        <v>0.45</v>
      </c>
      <c r="LK308" s="61" t="n">
        <v>0</v>
      </c>
      <c r="LL308" s="61">
        <f>LJ308*LK308</f>
        <v/>
      </c>
      <c r="LM308" s="61" t="n"/>
      <c r="LN308" t="inlineStr">
        <is>
          <t>U.S. Govt UST</t>
        </is>
      </c>
      <c r="LO308" s="57" t="n">
        <v>0.49</v>
      </c>
      <c r="LP308" s="61" t="n">
        <v>0</v>
      </c>
      <c r="LQ308" s="61">
        <f>LO308*LP308</f>
        <v/>
      </c>
      <c r="LR308" s="61" t="n"/>
      <c r="LS308" t="inlineStr">
        <is>
          <t>U.S. Govt UST</t>
        </is>
      </c>
      <c r="LT308" s="57" t="n">
        <v>0.49</v>
      </c>
      <c r="LU308" s="61" t="n">
        <v>0</v>
      </c>
      <c r="LV308" s="61">
        <f>LT308*LU308</f>
        <v/>
      </c>
      <c r="LW308" s="61" t="n"/>
      <c r="LX308" t="inlineStr">
        <is>
          <t>U.S. Govt UST</t>
        </is>
      </c>
      <c r="LY308" s="57" t="n">
        <v>0.49</v>
      </c>
      <c r="LZ308" s="61" t="n">
        <v>0</v>
      </c>
      <c r="MA308" s="61">
        <f>LY308*LZ308</f>
        <v/>
      </c>
      <c r="MB308" s="61" t="n"/>
      <c r="MC308" t="inlineStr">
        <is>
          <t>U.S. Govt UST</t>
        </is>
      </c>
      <c r="MD308" s="57" t="n">
        <v>0.49</v>
      </c>
      <c r="ME308" s="61" t="n">
        <v>0</v>
      </c>
      <c r="MF308" s="61">
        <f>MD308*ME308</f>
        <v/>
      </c>
      <c r="MG308" s="61" t="n"/>
      <c r="MH308" t="inlineStr">
        <is>
          <t>U.S. Govt UST</t>
        </is>
      </c>
      <c r="MI308" s="57" t="n">
        <v>0.49</v>
      </c>
      <c r="MJ308" s="61" t="n">
        <v>0</v>
      </c>
      <c r="MK308" s="61">
        <f>MI308*MJ308</f>
        <v/>
      </c>
      <c r="ML308" s="61" t="n"/>
      <c r="MM308" t="inlineStr">
        <is>
          <t>U.S. Govt UST</t>
        </is>
      </c>
      <c r="MN308" s="57" t="n">
        <v>0.49</v>
      </c>
      <c r="MO308" s="61" t="n">
        <v>0</v>
      </c>
      <c r="MP308" s="61">
        <f>MN308*MO308</f>
        <v/>
      </c>
      <c r="MR308" t="inlineStr">
        <is>
          <t>U.S. Govt UST</t>
        </is>
      </c>
      <c r="MS308" s="57" t="n">
        <v>0.2225</v>
      </c>
      <c r="MT308" s="61" t="n">
        <v>0</v>
      </c>
      <c r="MU308" s="61">
        <f>MS308*MT308</f>
        <v/>
      </c>
      <c r="MV308" s="61" t="n"/>
      <c r="MW308" t="inlineStr">
        <is>
          <t>U.S. Govt UST</t>
        </is>
      </c>
      <c r="MX308" s="50">
        <f>1-SUM(MX296:MX307)-0.02</f>
        <v/>
      </c>
      <c r="MY308" s="61" t="n">
        <v>0</v>
      </c>
      <c r="MZ308" s="61">
        <f>MX308*MY308</f>
        <v/>
      </c>
      <c r="NB308" t="inlineStr">
        <is>
          <t>U.S. Govt UST</t>
        </is>
      </c>
      <c r="NC308" s="41">
        <f>1-SUM(NC296:NC307)-0.02</f>
        <v/>
      </c>
      <c r="ND308" s="61" t="n">
        <v>0</v>
      </c>
      <c r="NE308" s="61">
        <f>NC308*ND308</f>
        <v/>
      </c>
      <c r="NG308" t="inlineStr">
        <is>
          <t>U.S. Govt UST</t>
        </is>
      </c>
      <c r="NH308" s="41">
        <f>1-SUM(NH296:NH307)-0.02</f>
        <v/>
      </c>
      <c r="NI308" s="61" t="n">
        <v>0</v>
      </c>
      <c r="NJ308" s="61">
        <f>NH308*NI308</f>
        <v/>
      </c>
      <c r="NL308" t="inlineStr">
        <is>
          <t>U.S. Govt UST</t>
        </is>
      </c>
      <c r="NM308" s="41" t="n">
        <v>0.19</v>
      </c>
      <c r="NN308" s="61" t="n">
        <v>0</v>
      </c>
      <c r="NO308" s="61">
        <f>NM308*NN308</f>
        <v/>
      </c>
      <c r="NQ308" t="inlineStr">
        <is>
          <t>U.S. Govt UST</t>
        </is>
      </c>
      <c r="NR308" s="41">
        <f>1-SUM(NR296:NR307)-0.02</f>
        <v/>
      </c>
      <c r="NS308" s="61" t="n">
        <v>0</v>
      </c>
      <c r="NT308" s="61">
        <f>NR308*NS308</f>
        <v/>
      </c>
      <c r="NV308" t="inlineStr">
        <is>
          <t>U.S. Govt UST</t>
        </is>
      </c>
      <c r="NW308" s="41">
        <f>1-SUM(NW296:NW307)-0.02</f>
        <v/>
      </c>
      <c r="NX308" s="61" t="n">
        <v>0</v>
      </c>
      <c r="NY308" s="61">
        <f>NW308*NX308</f>
        <v/>
      </c>
      <c r="OA308" t="inlineStr">
        <is>
          <t>U.S. Govt UST</t>
        </is>
      </c>
      <c r="OB308" s="41">
        <f>1-SUM(OB296:OB307)-0.02</f>
        <v/>
      </c>
      <c r="OC308" s="61" t="n">
        <v>0</v>
      </c>
      <c r="OD308" s="61">
        <f>OB308*OC308</f>
        <v/>
      </c>
      <c r="OF308" t="inlineStr">
        <is>
          <t>U.S. Govt UST</t>
        </is>
      </c>
      <c r="OG308" s="41">
        <f>1-SUM(OG296:OG307)-0.02</f>
        <v/>
      </c>
      <c r="OH308" s="61" t="n">
        <v>0</v>
      </c>
      <c r="OI308" s="61">
        <f>OG308*OH308</f>
        <v/>
      </c>
      <c r="OK308" t="inlineStr">
        <is>
          <t>U.S. Govt UST</t>
        </is>
      </c>
      <c r="OL308" s="41">
        <f>1-SUM(OL296:OL307)-0.02</f>
        <v/>
      </c>
      <c r="OM308" s="61" t="n">
        <v>0</v>
      </c>
      <c r="ON308" s="61">
        <f>OL308*OM308</f>
        <v/>
      </c>
      <c r="OP308" t="inlineStr">
        <is>
          <t>U.S. Govt UST</t>
        </is>
      </c>
      <c r="OQ308" s="41">
        <f>1-SUM(OQ296:OQ307)-0.02</f>
        <v/>
      </c>
      <c r="OR308" s="61" t="n">
        <v>0</v>
      </c>
      <c r="OS308" s="61">
        <f>OQ308*OR308</f>
        <v/>
      </c>
      <c r="OU308" t="inlineStr">
        <is>
          <t>U.S. Govt UST</t>
        </is>
      </c>
      <c r="OV308" s="41">
        <f>1-SUM(OV296:OV307)-0.02</f>
        <v/>
      </c>
      <c r="OW308" s="61" t="n">
        <v>0</v>
      </c>
      <c r="OX308" s="61">
        <f>OV308*OW308</f>
        <v/>
      </c>
      <c r="OZ308" t="inlineStr">
        <is>
          <t>U.S. Govt UST</t>
        </is>
      </c>
      <c r="PA308" s="41" t="n">
        <v>-0.0004999999999998339</v>
      </c>
      <c r="PB308" s="61" t="n">
        <v>0</v>
      </c>
      <c r="PC308" s="61">
        <f>PA308*PB308</f>
        <v/>
      </c>
      <c r="PE308" t="inlineStr">
        <is>
          <t>U.S. Govt UST</t>
        </is>
      </c>
      <c r="PF308" s="41">
        <f>0.98-SUM(PF296:PF307)</f>
        <v/>
      </c>
      <c r="PG308" s="61" t="n">
        <v>0</v>
      </c>
      <c r="PH308" s="61">
        <f>PF308*PG308</f>
        <v/>
      </c>
      <c r="PJ308" t="inlineStr">
        <is>
          <t>U.S. Govt UST</t>
        </is>
      </c>
      <c r="PK308" s="41">
        <f>0.98-SUM(PK296:PK307)</f>
        <v/>
      </c>
      <c r="PL308" s="61" t="n">
        <v>0</v>
      </c>
      <c r="PM308" s="61">
        <f>PK308*PL308</f>
        <v/>
      </c>
      <c r="PO308" t="inlineStr">
        <is>
          <t>U.S. Govt UST</t>
        </is>
      </c>
      <c r="PP308" s="41">
        <f>0.98-SUM(PP296:PP307)</f>
        <v/>
      </c>
      <c r="PQ308" s="61" t="n">
        <v>0</v>
      </c>
      <c r="PR308" s="61">
        <f>PP308*PQ308</f>
        <v/>
      </c>
      <c r="PT308" t="inlineStr">
        <is>
          <t>U.S. Govt UST</t>
        </is>
      </c>
      <c r="PU308" s="41">
        <f>0.98-SUM(PU296:PU307)</f>
        <v/>
      </c>
      <c r="PV308" s="61" t="n">
        <v>0</v>
      </c>
      <c r="PW308" s="61">
        <f>PU308*PV308</f>
        <v/>
      </c>
      <c r="PY308" t="inlineStr">
        <is>
          <t>U.S. Govt UST</t>
        </is>
      </c>
      <c r="PZ308" s="41">
        <f>0.98-SUM(PZ296:PZ307)</f>
        <v/>
      </c>
      <c r="QA308" s="61" t="n">
        <v>0</v>
      </c>
      <c r="QB308" s="61">
        <f>PZ308*QA308</f>
        <v/>
      </c>
      <c r="QD308" t="inlineStr">
        <is>
          <t>U.S. Govt UST</t>
        </is>
      </c>
      <c r="QE308" s="41">
        <f>0.98-SUM(QE296:QE307)</f>
        <v/>
      </c>
      <c r="QF308" s="61" t="n">
        <v>0</v>
      </c>
      <c r="QG308" s="61">
        <f>QE308*QF308</f>
        <v/>
      </c>
      <c r="QH308" s="61" t="n"/>
      <c r="QI308" t="inlineStr">
        <is>
          <t>U.S. Govt UST</t>
        </is>
      </c>
      <c r="QJ308" s="41" t="n">
        <v>0.0004999999999999449</v>
      </c>
      <c r="QK308" s="61" t="n">
        <v>0</v>
      </c>
      <c r="QL308" s="61">
        <f>QJ308*QK308</f>
        <v/>
      </c>
      <c r="QN308" t="inlineStr">
        <is>
          <t>U.S. Govt UST</t>
        </is>
      </c>
      <c r="QO308" s="41" t="n">
        <v>0</v>
      </c>
      <c r="QP308" s="61" t="n">
        <v>0</v>
      </c>
      <c r="QQ308" s="61">
        <f>QO308*QP308</f>
        <v/>
      </c>
      <c r="QS308" t="inlineStr">
        <is>
          <t>U.S. Govt UST</t>
        </is>
      </c>
      <c r="QT308" s="41" t="n">
        <v>0</v>
      </c>
      <c r="QU308" s="61" t="n">
        <v>0</v>
      </c>
      <c r="QV308" s="61">
        <f>QT308*QU308</f>
        <v/>
      </c>
      <c r="QX308" t="inlineStr">
        <is>
          <t>U.S. Govt UST</t>
        </is>
      </c>
      <c r="QY308" s="41" t="n">
        <v>0</v>
      </c>
      <c r="QZ308" s="61" t="n">
        <v>0</v>
      </c>
      <c r="RA308" s="61">
        <f>QY308*QZ308</f>
        <v/>
      </c>
      <c r="RC308" t="inlineStr">
        <is>
          <t>U.S. Govt UST</t>
        </is>
      </c>
      <c r="RD308" s="41" t="n">
        <v>0</v>
      </c>
      <c r="RE308" s="61" t="n">
        <v>0</v>
      </c>
      <c r="RF308" s="61">
        <f>RD308*RE308</f>
        <v/>
      </c>
      <c r="RH308" t="inlineStr">
        <is>
          <t>U.S. Govt UST</t>
        </is>
      </c>
      <c r="RI308" s="41" t="n">
        <v>0</v>
      </c>
      <c r="RJ308" s="61" t="n">
        <v>0</v>
      </c>
      <c r="RK308" s="61">
        <f>RI308*RJ308</f>
        <v/>
      </c>
      <c r="RM308" s="50" t="n">
        <v>0.02</v>
      </c>
      <c r="RN308" s="199" t="n">
        <v>0</v>
      </c>
      <c r="RO308" s="207">
        <f>RI308</f>
        <v/>
      </c>
      <c r="RP308" s="44" t="n">
        <v>0</v>
      </c>
    </row>
    <row r="309">
      <c r="KT309" s="61" t="n"/>
      <c r="KU309" s="57" t="n"/>
      <c r="KV309" s="33" t="n"/>
      <c r="KW309" s="33" t="n"/>
      <c r="KX309" s="33" t="n"/>
      <c r="KY309" s="61" t="n"/>
      <c r="KZ309" s="57" t="n"/>
      <c r="LA309" s="33" t="n"/>
      <c r="LB309" s="33" t="n"/>
      <c r="LC309" s="33" t="n"/>
      <c r="LD309" s="61" t="n"/>
      <c r="LE309" s="57" t="n"/>
      <c r="LF309" s="33" t="n"/>
      <c r="LG309" s="33" t="n"/>
      <c r="LH309" s="33" t="n"/>
      <c r="LI309" s="61" t="n"/>
      <c r="LJ309" s="57" t="n"/>
      <c r="LK309" s="33" t="n"/>
      <c r="LL309" s="33" t="n"/>
      <c r="LM309" s="33" t="n"/>
      <c r="LN309" s="61" t="n"/>
      <c r="LO309" s="57" t="n"/>
      <c r="LP309" s="33" t="n"/>
      <c r="LQ309" s="33" t="n"/>
      <c r="LR309" s="33" t="n"/>
      <c r="LS309" s="61" t="n"/>
      <c r="LT309" s="57" t="n"/>
      <c r="LU309" s="33" t="n"/>
      <c r="LV309" s="33" t="n"/>
      <c r="LW309" s="33" t="n"/>
      <c r="LX309" s="61" t="n"/>
      <c r="LY309" s="57" t="n"/>
      <c r="LZ309" s="33" t="n"/>
      <c r="MA309" s="33" t="n"/>
      <c r="MB309" s="33" t="n"/>
      <c r="MC309" s="61" t="n"/>
      <c r="MD309" s="57" t="n"/>
      <c r="ME309" s="33" t="n"/>
      <c r="MF309" s="33" t="n"/>
      <c r="MG309" s="33" t="n"/>
      <c r="MH309" s="61" t="n"/>
      <c r="MI309" s="57" t="n"/>
      <c r="MJ309" s="33" t="n"/>
      <c r="MK309" s="33" t="n"/>
      <c r="ML309" s="33" t="n"/>
      <c r="MM309" s="61" t="n"/>
      <c r="MN309" s="57" t="n"/>
      <c r="MO309" s="33" t="n"/>
      <c r="MP309" s="33" t="n"/>
      <c r="MR309" s="61" t="n"/>
      <c r="MS309" s="57" t="n"/>
      <c r="MT309" s="33" t="n"/>
      <c r="MU309" s="33" t="n"/>
      <c r="MV309" s="33" t="n"/>
      <c r="MW309" s="61" t="n"/>
      <c r="MX309" s="57" t="n"/>
      <c r="MY309" s="33" t="n"/>
      <c r="MZ309" s="33" t="n"/>
      <c r="NB309" s="61" t="n"/>
      <c r="NC309" s="41" t="n"/>
      <c r="ND309" s="33" t="n"/>
      <c r="NE309" s="33" t="n"/>
      <c r="NG309" s="61" t="n"/>
      <c r="NH309" s="41" t="n"/>
      <c r="NI309" s="33" t="n"/>
      <c r="NJ309" s="33" t="n"/>
      <c r="NL309" s="61" t="n"/>
      <c r="NM309" s="41" t="n"/>
      <c r="NN309" s="33" t="n"/>
      <c r="NO309" s="33" t="n"/>
      <c r="NQ309" s="61" t="n"/>
      <c r="NR309" s="41" t="n"/>
      <c r="NS309" s="33" t="n"/>
      <c r="NT309" s="33" t="n"/>
      <c r="NV309" s="61" t="n"/>
      <c r="NW309" s="41" t="n"/>
      <c r="NX309" s="33" t="n"/>
      <c r="NY309" s="33" t="n"/>
      <c r="OA309" s="61" t="n"/>
      <c r="OB309" s="41" t="n"/>
      <c r="OC309" s="33" t="n"/>
      <c r="OD309" s="33" t="n"/>
      <c r="OF309" s="61" t="n"/>
      <c r="OG309" s="41" t="n"/>
      <c r="OH309" s="33" t="n"/>
      <c r="OI309" s="33" t="n"/>
      <c r="OK309" s="61" t="n"/>
      <c r="OL309" s="41" t="n"/>
      <c r="OM309" s="33" t="n"/>
      <c r="ON309" s="33" t="n"/>
      <c r="OP309" s="61" t="n"/>
      <c r="OQ309" s="41" t="n"/>
      <c r="OR309" s="33" t="n"/>
      <c r="OS309" s="33" t="n"/>
      <c r="OU309" s="61" t="n"/>
      <c r="OV309" s="41" t="n"/>
      <c r="OW309" s="33" t="n"/>
      <c r="OX309" s="33" t="n"/>
      <c r="OZ309" s="61" t="n"/>
      <c r="PB309" s="33" t="n"/>
      <c r="PC309" s="33" t="n"/>
      <c r="PE309" s="61" t="n"/>
      <c r="PF309" s="41" t="n"/>
      <c r="PG309" s="33" t="n"/>
      <c r="PH309" s="33" t="n"/>
      <c r="PJ309" s="61" t="n"/>
      <c r="PK309" s="41" t="n"/>
      <c r="PL309" s="33" t="n"/>
      <c r="PM309" s="33" t="n"/>
      <c r="PO309" s="61" t="n"/>
      <c r="PP309" s="41" t="n"/>
      <c r="PQ309" s="33" t="n"/>
      <c r="PR309" s="33" t="n"/>
      <c r="PT309" s="61" t="n"/>
      <c r="PU309" s="41" t="n"/>
      <c r="PV309" s="33" t="n"/>
      <c r="PW309" s="33" t="n"/>
      <c r="PY309" s="61" t="n"/>
      <c r="PZ309" s="41" t="n"/>
      <c r="QA309" s="33" t="n"/>
      <c r="QB309" s="33" t="n"/>
      <c r="QD309" s="61" t="n"/>
      <c r="QE309" s="41" t="n"/>
      <c r="QF309" s="33" t="n"/>
      <c r="QG309" s="33" t="n"/>
      <c r="QH309" s="33" t="n"/>
      <c r="QI309" s="61" t="n"/>
      <c r="QJ309" s="41" t="n"/>
      <c r="QK309" s="33" t="n"/>
      <c r="QL309" s="33" t="n"/>
      <c r="QN309" s="61" t="n"/>
      <c r="QO309" s="41" t="n"/>
      <c r="QP309" s="33" t="n"/>
      <c r="QQ309" s="33" t="n"/>
      <c r="QS309" s="61" t="n"/>
      <c r="QT309" s="41" t="n"/>
      <c r="QU309" s="33" t="n"/>
      <c r="QV309" s="33" t="n"/>
      <c r="QX309" s="61" t="n"/>
      <c r="QY309" s="41" t="n"/>
      <c r="QZ309" s="33" t="n"/>
      <c r="RA309" s="33" t="n"/>
      <c r="RC309" s="61" t="n"/>
      <c r="RD309" s="41" t="n"/>
      <c r="RE309" s="33" t="n"/>
      <c r="RF309" s="33" t="n"/>
      <c r="RH309" s="61" t="n"/>
      <c r="RI309" s="41" t="n"/>
      <c r="RJ309" s="33" t="n"/>
      <c r="RK309" s="33" t="n"/>
    </row>
    <row r="310">
      <c r="KT310" s="33" t="inlineStr">
        <is>
          <t>Cash</t>
        </is>
      </c>
      <c r="KU310" s="57">
        <f>1-SUM(KU295:KU309)</f>
        <v/>
      </c>
      <c r="KV310" s="61" t="n">
        <v>0</v>
      </c>
      <c r="KW310" s="61">
        <f>KU310*KV310</f>
        <v/>
      </c>
      <c r="KX310" s="61" t="n"/>
      <c r="KY310" s="33" t="inlineStr">
        <is>
          <t>Cash</t>
        </is>
      </c>
      <c r="KZ310" s="57">
        <f>1-SUM(KZ295:KZ309)</f>
        <v/>
      </c>
      <c r="LA310" s="61" t="n">
        <v>0</v>
      </c>
      <c r="LB310" s="61">
        <f>KZ310*LA310</f>
        <v/>
      </c>
      <c r="LC310" s="61" t="n"/>
      <c r="LD310" s="33" t="inlineStr">
        <is>
          <t>Cash</t>
        </is>
      </c>
      <c r="LE310" s="57">
        <f>1-SUM(LE295:LE309)</f>
        <v/>
      </c>
      <c r="LF310" s="61" t="n">
        <v>0</v>
      </c>
      <c r="LG310" s="61">
        <f>LE310*LF310</f>
        <v/>
      </c>
      <c r="LH310" s="61" t="n"/>
      <c r="LI310" s="33" t="inlineStr">
        <is>
          <t>Cash</t>
        </is>
      </c>
      <c r="LJ310" s="57">
        <f>1-SUM(LJ295:LJ309)</f>
        <v/>
      </c>
      <c r="LK310" s="61" t="n">
        <v>0</v>
      </c>
      <c r="LL310" s="61">
        <f>LJ310*LK310</f>
        <v/>
      </c>
      <c r="LM310" s="61" t="n"/>
      <c r="LN310" s="33" t="inlineStr">
        <is>
          <t>Cash</t>
        </is>
      </c>
      <c r="LO310" s="57">
        <f>1-SUM(LO295:LO309)</f>
        <v/>
      </c>
      <c r="LP310" s="61" t="n">
        <v>0</v>
      </c>
      <c r="LQ310" s="61">
        <f>LO310*LP310</f>
        <v/>
      </c>
      <c r="LR310" s="61" t="n"/>
      <c r="LS310" s="33" t="inlineStr">
        <is>
          <t>Cash</t>
        </is>
      </c>
      <c r="LT310" s="57">
        <f>1-SUM(LT295:LT309)</f>
        <v/>
      </c>
      <c r="LU310" s="61" t="n">
        <v>0</v>
      </c>
      <c r="LV310" s="61">
        <f>LT310*LU310</f>
        <v/>
      </c>
      <c r="LW310" s="61" t="n"/>
      <c r="LX310" s="33" t="inlineStr">
        <is>
          <t>Cash</t>
        </is>
      </c>
      <c r="LY310" s="57">
        <f>1-SUM(LY295:LY309)</f>
        <v/>
      </c>
      <c r="LZ310" s="61" t="n">
        <v>0</v>
      </c>
      <c r="MA310" s="61">
        <f>LY310*LZ310</f>
        <v/>
      </c>
      <c r="MB310" s="61" t="n"/>
      <c r="MC310" s="33" t="inlineStr">
        <is>
          <t>Cash</t>
        </is>
      </c>
      <c r="MD310" s="57">
        <f>1-SUM(MD295:MD309)</f>
        <v/>
      </c>
      <c r="ME310" s="61" t="n">
        <v>0</v>
      </c>
      <c r="MF310" s="61">
        <f>MD310*ME310</f>
        <v/>
      </c>
      <c r="MG310" s="61" t="n"/>
      <c r="MH310" s="33" t="inlineStr">
        <is>
          <t>Cash</t>
        </is>
      </c>
      <c r="MI310" s="57" t="n">
        <v>0.02000000000000002</v>
      </c>
      <c r="MJ310" s="61" t="n">
        <v>0</v>
      </c>
      <c r="MK310" s="61">
        <f>MI310*MJ310</f>
        <v/>
      </c>
      <c r="ML310" s="61" t="n"/>
      <c r="MM310" s="33" t="inlineStr">
        <is>
          <t>Cash</t>
        </is>
      </c>
      <c r="MN310" s="57" t="n">
        <v>0.02000000000000002</v>
      </c>
      <c r="MO310" s="61" t="n">
        <v>0</v>
      </c>
      <c r="MP310" s="61">
        <f>MN310*MO310</f>
        <v/>
      </c>
      <c r="MR310" s="33" t="inlineStr">
        <is>
          <t>Cash</t>
        </is>
      </c>
      <c r="MS310" s="57">
        <f>1-SUM(MS295:MS309)</f>
        <v/>
      </c>
      <c r="MT310" s="61" t="n">
        <v>0</v>
      </c>
      <c r="MU310" s="61">
        <f>MS310*MT310</f>
        <v/>
      </c>
      <c r="MV310" s="61" t="n"/>
      <c r="MW310" s="33" t="inlineStr">
        <is>
          <t>Cash</t>
        </is>
      </c>
      <c r="MX310" s="57">
        <f>1-SUM(MX295:MX309)</f>
        <v/>
      </c>
      <c r="MY310" s="61" t="n">
        <v>0</v>
      </c>
      <c r="MZ310" s="61">
        <f>MX310*MY310</f>
        <v/>
      </c>
      <c r="NB310" s="33" t="inlineStr">
        <is>
          <t>Cash</t>
        </is>
      </c>
      <c r="NC310" s="41">
        <f>1-SUM(NC295:NC309)</f>
        <v/>
      </c>
      <c r="ND310" s="61" t="n">
        <v>0</v>
      </c>
      <c r="NE310" s="61">
        <f>NC310*ND310</f>
        <v/>
      </c>
      <c r="NG310" s="33" t="inlineStr">
        <is>
          <t>Cash</t>
        </is>
      </c>
      <c r="NH310" s="41">
        <f>1-SUM(NH295:NH309)</f>
        <v/>
      </c>
      <c r="NI310" s="61" t="n">
        <v>0</v>
      </c>
      <c r="NJ310" s="61">
        <f>NH310*NI310</f>
        <v/>
      </c>
      <c r="NL310" s="33" t="inlineStr">
        <is>
          <t>Cash</t>
        </is>
      </c>
      <c r="NM310" s="41" t="n">
        <v>0.02000000000000002</v>
      </c>
      <c r="NN310" s="61" t="n">
        <v>0</v>
      </c>
      <c r="NO310" s="61">
        <f>NM310*NN310</f>
        <v/>
      </c>
      <c r="NQ310" s="33" t="inlineStr">
        <is>
          <t>Cash</t>
        </is>
      </c>
      <c r="NR310" s="41">
        <f>1-SUM(NR295:NR309)</f>
        <v/>
      </c>
      <c r="NS310" s="61" t="n">
        <v>0</v>
      </c>
      <c r="NT310" s="61">
        <f>NR310*NS310</f>
        <v/>
      </c>
      <c r="NV310" s="33" t="inlineStr">
        <is>
          <t>Cash</t>
        </is>
      </c>
      <c r="NW310" s="41">
        <f>1-SUM(NW295:NW309)</f>
        <v/>
      </c>
      <c r="NX310" s="61" t="n">
        <v>0</v>
      </c>
      <c r="NY310" s="61">
        <f>NW310*NX310</f>
        <v/>
      </c>
      <c r="OA310" s="33" t="inlineStr">
        <is>
          <t>Cash</t>
        </is>
      </c>
      <c r="OB310" s="41">
        <f>1-SUM(OB295:OB309)</f>
        <v/>
      </c>
      <c r="OC310" s="61" t="n">
        <v>0</v>
      </c>
      <c r="OD310" s="61">
        <f>OB310*OC310</f>
        <v/>
      </c>
      <c r="OF310" s="33" t="inlineStr">
        <is>
          <t>Cash</t>
        </is>
      </c>
      <c r="OG310" s="41">
        <f>1-SUM(OG295:OG309)</f>
        <v/>
      </c>
      <c r="OH310" s="61" t="n">
        <v>0</v>
      </c>
      <c r="OI310" s="61">
        <f>OG310*OH310</f>
        <v/>
      </c>
      <c r="OK310" s="33" t="inlineStr">
        <is>
          <t>Cash</t>
        </is>
      </c>
      <c r="OL310" s="41">
        <f>1-SUM(OL295:OL309)</f>
        <v/>
      </c>
      <c r="OM310" s="61" t="n">
        <v>0</v>
      </c>
      <c r="ON310" s="61">
        <f>OL310*OM310</f>
        <v/>
      </c>
      <c r="OP310" s="33" t="inlineStr">
        <is>
          <t>Cash</t>
        </is>
      </c>
      <c r="OQ310" s="41">
        <f>1-SUM(OQ295:OQ309)</f>
        <v/>
      </c>
      <c r="OR310" s="61" t="n">
        <v>0</v>
      </c>
      <c r="OS310" s="61">
        <f>OQ310*OR310</f>
        <v/>
      </c>
      <c r="OU310" s="33" t="inlineStr">
        <is>
          <t>Cash</t>
        </is>
      </c>
      <c r="OV310" s="41">
        <f>1-SUM(OV295:OV309)</f>
        <v/>
      </c>
      <c r="OW310" s="61" t="n">
        <v>0</v>
      </c>
      <c r="OX310" s="61">
        <f>OV310*OW310</f>
        <v/>
      </c>
      <c r="OZ310" s="33" t="inlineStr">
        <is>
          <t>Cash</t>
        </is>
      </c>
      <c r="PA310" s="41">
        <f>1-SUM(PA295:PA309)</f>
        <v/>
      </c>
      <c r="PB310" s="61" t="n">
        <v>0</v>
      </c>
      <c r="PC310" s="61">
        <f>PA310*PB310</f>
        <v/>
      </c>
      <c r="PE310" s="33" t="inlineStr">
        <is>
          <t>Cash</t>
        </is>
      </c>
      <c r="PF310" s="41">
        <f>1-SUM(PF295:PF309)</f>
        <v/>
      </c>
      <c r="PG310" s="61" t="n">
        <v>0</v>
      </c>
      <c r="PH310" s="61">
        <f>PF310*PG310</f>
        <v/>
      </c>
      <c r="PJ310" s="33" t="inlineStr">
        <is>
          <t>Cash</t>
        </is>
      </c>
      <c r="PK310" s="41">
        <f>1-SUM(PK295:PK309)</f>
        <v/>
      </c>
      <c r="PL310" s="61" t="n">
        <v>0</v>
      </c>
      <c r="PM310" s="61">
        <f>PK310*PL310</f>
        <v/>
      </c>
      <c r="PO310" s="33" t="inlineStr">
        <is>
          <t>Cash</t>
        </is>
      </c>
      <c r="PP310" s="41">
        <f>1-SUM(PP295:PP309)</f>
        <v/>
      </c>
      <c r="PQ310" s="61" t="n">
        <v>0</v>
      </c>
      <c r="PR310" s="61">
        <f>PP310*PQ310</f>
        <v/>
      </c>
      <c r="PT310" s="33" t="inlineStr">
        <is>
          <t>Cash</t>
        </is>
      </c>
      <c r="PU310" s="41">
        <f>1-SUM(PU295:PU309)</f>
        <v/>
      </c>
      <c r="PV310" s="61" t="n">
        <v>0</v>
      </c>
      <c r="PW310" s="61">
        <f>PU310*PV310</f>
        <v/>
      </c>
      <c r="PY310" s="33" t="inlineStr">
        <is>
          <t>Cash</t>
        </is>
      </c>
      <c r="PZ310" s="41">
        <f>1-SUM(PZ295:PZ309)</f>
        <v/>
      </c>
      <c r="QA310" s="61" t="n">
        <v>0</v>
      </c>
      <c r="QB310" s="61">
        <f>PZ310*QA310</f>
        <v/>
      </c>
      <c r="QD310" s="33" t="inlineStr">
        <is>
          <t>Cash</t>
        </is>
      </c>
      <c r="QE310" s="41">
        <f>1-SUM(QE295:QE309)</f>
        <v/>
      </c>
      <c r="QF310" s="61" t="n">
        <v>0</v>
      </c>
      <c r="QG310" s="61">
        <f>QE310*QF310</f>
        <v/>
      </c>
      <c r="QH310" s="61" t="n"/>
      <c r="QI310" s="33" t="inlineStr">
        <is>
          <t>Cash</t>
        </is>
      </c>
      <c r="QJ310" s="41">
        <f>1-SUM(QJ295:QJ309)</f>
        <v/>
      </c>
      <c r="QK310" s="61" t="n">
        <v>0</v>
      </c>
      <c r="QL310" s="61">
        <f>QJ310*QK310</f>
        <v/>
      </c>
      <c r="QN310" s="33" t="inlineStr">
        <is>
          <t>Cash</t>
        </is>
      </c>
      <c r="QO310" s="41" t="n">
        <v>0.02000000000000002</v>
      </c>
      <c r="QP310" s="61" t="n">
        <v>0</v>
      </c>
      <c r="QQ310" s="61">
        <f>QO310*QP310</f>
        <v/>
      </c>
      <c r="QS310" s="33" t="inlineStr">
        <is>
          <t>Cash</t>
        </is>
      </c>
      <c r="QT310" s="41" t="n">
        <v>0.02000000000000002</v>
      </c>
      <c r="QU310" s="61" t="n">
        <v>0</v>
      </c>
      <c r="QV310" s="61">
        <f>QT310*QU310</f>
        <v/>
      </c>
      <c r="QX310" s="33" t="inlineStr">
        <is>
          <t>Cash</t>
        </is>
      </c>
      <c r="QY310" s="41" t="n">
        <v>0.02000000000000002</v>
      </c>
      <c r="QZ310" s="61" t="n">
        <v>0</v>
      </c>
      <c r="RA310" s="61">
        <f>QY310*QZ310</f>
        <v/>
      </c>
      <c r="RC310" s="33" t="inlineStr">
        <is>
          <t>Cash</t>
        </is>
      </c>
      <c r="RD310" s="41" t="n">
        <v>0.02000000000000002</v>
      </c>
      <c r="RE310" s="61" t="n">
        <v>0</v>
      </c>
      <c r="RF310" s="61">
        <f>RD310*RE310</f>
        <v/>
      </c>
      <c r="RH310" s="33" t="inlineStr">
        <is>
          <t>Cash</t>
        </is>
      </c>
      <c r="RI310" s="41" t="n">
        <v>0.02000000000000002</v>
      </c>
      <c r="RJ310" s="61" t="n">
        <v>0</v>
      </c>
      <c r="RK310" s="61">
        <f>RI310*RJ310</f>
        <v/>
      </c>
      <c r="RN310" s="217" t="n">
        <v>0.02</v>
      </c>
      <c r="RO310" s="44" t="n">
        <v>0</v>
      </c>
      <c r="RP310" s="44" t="n">
        <v>0</v>
      </c>
    </row>
    <row r="311">
      <c r="KT311" s="33" t="n"/>
      <c r="KU311" s="57" t="n"/>
      <c r="KV311" s="33" t="n"/>
      <c r="KW311" s="33" t="n"/>
      <c r="KX311" s="33" t="n"/>
      <c r="KY311" s="33" t="n"/>
      <c r="KZ311" s="57" t="n"/>
      <c r="LA311" s="33" t="n"/>
      <c r="LB311" s="33" t="n"/>
      <c r="LC311" s="33" t="n"/>
      <c r="LD311" s="33" t="n"/>
      <c r="LE311" s="57" t="n"/>
      <c r="LF311" s="33" t="n"/>
      <c r="LG311" s="33" t="n"/>
      <c r="LH311" s="33" t="n"/>
      <c r="LI311" s="33" t="n"/>
      <c r="LJ311" s="57" t="n"/>
      <c r="LK311" s="33" t="n"/>
      <c r="LL311" s="33" t="n"/>
      <c r="LM311" s="33" t="n"/>
      <c r="LN311" s="33" t="n"/>
      <c r="LO311" s="57" t="n"/>
      <c r="LP311" s="33" t="n"/>
      <c r="LQ311" s="33" t="n"/>
      <c r="LR311" s="33" t="n"/>
      <c r="LS311" s="33" t="n"/>
      <c r="LT311" s="57" t="n"/>
      <c r="LU311" s="33" t="n"/>
      <c r="LV311" s="33" t="n"/>
      <c r="LW311" s="33" t="n"/>
      <c r="LX311" s="33" t="n"/>
      <c r="LY311" s="57" t="n"/>
      <c r="LZ311" s="33" t="n"/>
      <c r="MA311" s="33" t="n"/>
      <c r="MB311" s="33" t="n"/>
      <c r="MC311" s="33" t="n"/>
      <c r="MD311" s="57" t="n"/>
      <c r="ME311" s="33" t="n"/>
      <c r="MF311" s="33" t="n"/>
      <c r="MG311" s="33" t="n"/>
      <c r="MH311" s="33" t="n"/>
      <c r="MI311" s="57" t="n"/>
      <c r="MJ311" s="33" t="n"/>
      <c r="MK311" s="33" t="n"/>
      <c r="ML311" s="33" t="n"/>
      <c r="MM311" s="33" t="n"/>
      <c r="MN311" s="57" t="n"/>
      <c r="MO311" s="33" t="n"/>
      <c r="MP311" s="33" t="n"/>
      <c r="MR311" s="33" t="n"/>
      <c r="MS311" s="57" t="n"/>
      <c r="MT311" s="33" t="n"/>
      <c r="MU311" s="33" t="n"/>
      <c r="MV311" s="33" t="n"/>
      <c r="MW311" s="33" t="n"/>
      <c r="MX311" s="57" t="n"/>
      <c r="MY311" s="33" t="n"/>
      <c r="MZ311" s="33" t="n"/>
      <c r="NB311" s="33" t="n"/>
      <c r="NC311" s="41" t="n"/>
      <c r="ND311" s="33" t="n"/>
      <c r="NE311" s="33" t="n"/>
      <c r="NG311" s="33" t="n"/>
      <c r="NH311" s="41" t="n"/>
      <c r="NI311" s="33" t="n"/>
      <c r="NJ311" s="33" t="n"/>
      <c r="NL311" s="33" t="n"/>
      <c r="NM311" s="41" t="n"/>
      <c r="NN311" s="33" t="n"/>
      <c r="NO311" s="33" t="n"/>
      <c r="NQ311" s="33" t="n"/>
      <c r="NR311" s="41" t="n"/>
      <c r="NS311" s="33" t="n"/>
      <c r="NT311" s="33" t="n"/>
      <c r="NV311" s="33" t="n"/>
      <c r="NW311" s="41" t="n"/>
      <c r="NX311" s="33" t="n"/>
      <c r="NY311" s="33" t="n"/>
      <c r="OA311" s="33" t="n"/>
      <c r="OB311" s="41" t="n"/>
      <c r="OC311" s="33" t="n"/>
      <c r="OD311" s="33" t="n"/>
      <c r="OF311" s="33" t="n"/>
      <c r="OG311" s="41" t="n"/>
      <c r="OH311" s="33" t="n"/>
      <c r="OI311" s="33" t="n"/>
      <c r="OK311" s="33" t="n"/>
      <c r="OL311" s="41" t="n"/>
      <c r="OM311" s="33" t="n"/>
      <c r="ON311" s="33" t="n"/>
      <c r="OP311" s="33" t="n"/>
      <c r="OQ311" s="41" t="n"/>
      <c r="OR311" s="33" t="n"/>
      <c r="OS311" s="33" t="n"/>
      <c r="OU311" s="33" t="n"/>
      <c r="OV311" s="41" t="n"/>
      <c r="OW311" s="33" t="n"/>
      <c r="OX311" s="33" t="n"/>
      <c r="PB311" s="33" t="n"/>
      <c r="PC311" s="33" t="n"/>
      <c r="PE311" s="33" t="n"/>
      <c r="PF311" s="41" t="n"/>
      <c r="PG311" s="33" t="n"/>
      <c r="PH311" s="33" t="n"/>
      <c r="PJ311" s="33" t="n"/>
      <c r="PK311" s="41" t="n"/>
      <c r="PL311" s="33" t="n"/>
      <c r="PM311" s="33" t="n"/>
      <c r="PO311" s="33" t="n"/>
      <c r="PP311" s="41" t="n"/>
      <c r="PQ311" s="33" t="n"/>
      <c r="PR311" s="33" t="n"/>
      <c r="PT311" s="33" t="n"/>
      <c r="PU311" s="41" t="n"/>
      <c r="PV311" s="33" t="n"/>
      <c r="PW311" s="33" t="n"/>
      <c r="PY311" s="33" t="n"/>
      <c r="PZ311" s="41" t="n"/>
      <c r="QA311" s="33" t="n"/>
      <c r="QB311" s="33" t="n"/>
      <c r="QD311" s="33" t="n"/>
      <c r="QE311" s="41" t="n"/>
      <c r="QF311" s="33" t="n"/>
      <c r="QG311" s="33" t="n"/>
      <c r="QH311" s="33" t="n"/>
      <c r="QI311" s="33" t="n"/>
      <c r="QJ311" s="41" t="n"/>
      <c r="QK311" s="33" t="n"/>
      <c r="QL311" s="33" t="n"/>
      <c r="QN311" s="33" t="n"/>
      <c r="QO311" s="41" t="n"/>
      <c r="QP311" s="33" t="n"/>
      <c r="QQ311" s="33" t="n"/>
      <c r="QS311" s="33" t="n"/>
      <c r="QT311" s="41" t="n"/>
      <c r="QU311" s="33" t="n"/>
      <c r="QV311" s="33" t="n"/>
      <c r="QX311" s="33" t="n"/>
      <c r="QY311" s="41" t="n"/>
      <c r="QZ311" s="33" t="n"/>
      <c r="RA311" s="33" t="n"/>
      <c r="RC311" s="33" t="n"/>
      <c r="RD311" s="41" t="n"/>
      <c r="RE311" s="33" t="n"/>
      <c r="RF311" s="33" t="n"/>
      <c r="RH311" s="33" t="n"/>
      <c r="RI311" s="41" t="n"/>
      <c r="RJ311" s="33" t="n"/>
      <c r="RK311" s="33" t="n"/>
    </row>
    <row r="312">
      <c r="KT312" s="33" t="inlineStr">
        <is>
          <t>Total</t>
        </is>
      </c>
      <c r="KU312" s="57">
        <f>SUM(KU295:KU311)</f>
        <v/>
      </c>
      <c r="KV312" s="33" t="n"/>
      <c r="KW312" s="46">
        <f>SUM(KW295:KW310)</f>
        <v/>
      </c>
      <c r="KX312" s="46" t="n"/>
      <c r="KY312" s="33" t="inlineStr">
        <is>
          <t>Total</t>
        </is>
      </c>
      <c r="KZ312" s="57">
        <f>SUM(KZ295:KZ311)</f>
        <v/>
      </c>
      <c r="LA312" s="33" t="n"/>
      <c r="LB312" s="46">
        <f>SUM(LB295:LB310)</f>
        <v/>
      </c>
      <c r="LC312" s="46" t="n"/>
      <c r="LD312" s="33" t="inlineStr">
        <is>
          <t>Total</t>
        </is>
      </c>
      <c r="LE312" s="57">
        <f>SUM(LE295:LE311)</f>
        <v/>
      </c>
      <c r="LF312" s="33" t="n"/>
      <c r="LG312" s="46">
        <f>SUM(LG295:LG310)</f>
        <v/>
      </c>
      <c r="LH312" s="46" t="n"/>
      <c r="LI312" s="33" t="inlineStr">
        <is>
          <t>Total</t>
        </is>
      </c>
      <c r="LJ312" s="57">
        <f>SUM(LJ295:LJ311)</f>
        <v/>
      </c>
      <c r="LK312" s="33" t="n"/>
      <c r="LL312" s="46">
        <f>SUM(LL295:LL310)</f>
        <v/>
      </c>
      <c r="LM312" s="46" t="n"/>
      <c r="LN312" s="33" t="inlineStr">
        <is>
          <t>Total</t>
        </is>
      </c>
      <c r="LO312" s="57">
        <f>SUM(LO295:LO311)</f>
        <v/>
      </c>
      <c r="LP312" s="33" t="n"/>
      <c r="LQ312" s="46">
        <f>SUM(LQ295:LQ310)</f>
        <v/>
      </c>
      <c r="LR312" s="46" t="n"/>
      <c r="LS312" s="33" t="inlineStr">
        <is>
          <t>Total</t>
        </is>
      </c>
      <c r="LT312" s="57">
        <f>SUM(LT295:LT311)</f>
        <v/>
      </c>
      <c r="LU312" s="33" t="n"/>
      <c r="LV312" s="46">
        <f>SUM(LV295:LV310)</f>
        <v/>
      </c>
      <c r="LW312" s="46" t="n"/>
      <c r="LX312" s="33" t="inlineStr">
        <is>
          <t>Total</t>
        </is>
      </c>
      <c r="LY312" s="57">
        <f>SUM(LY295:LY311)</f>
        <v/>
      </c>
      <c r="LZ312" s="33" t="n"/>
      <c r="MA312" s="46">
        <f>SUM(MA295:MA310)</f>
        <v/>
      </c>
      <c r="MB312" s="46" t="n"/>
      <c r="MC312" s="33" t="inlineStr">
        <is>
          <t>Total</t>
        </is>
      </c>
      <c r="MD312" s="57">
        <f>SUM(MD295:MD311)</f>
        <v/>
      </c>
      <c r="ME312" s="33" t="n"/>
      <c r="MF312" s="46">
        <f>SUM(MF295:MF310)</f>
        <v/>
      </c>
      <c r="MG312" s="46" t="n"/>
      <c r="MH312" s="33" t="inlineStr">
        <is>
          <t>Total</t>
        </is>
      </c>
      <c r="MI312" s="57" t="n">
        <v>1</v>
      </c>
      <c r="MJ312" s="33" t="n"/>
      <c r="MK312" s="46">
        <f>SUM(MK295:MK310)</f>
        <v/>
      </c>
      <c r="ML312" s="46" t="n"/>
      <c r="MM312" s="33" t="inlineStr">
        <is>
          <t>Total</t>
        </is>
      </c>
      <c r="MN312" s="57" t="n">
        <v>1</v>
      </c>
      <c r="MO312" s="33" t="n"/>
      <c r="MP312" s="46">
        <f>SUM(MP295:MP310)</f>
        <v/>
      </c>
      <c r="MR312" s="33" t="inlineStr">
        <is>
          <t>Total</t>
        </is>
      </c>
      <c r="MS312" s="57">
        <f>SUM(MS295:MS311)</f>
        <v/>
      </c>
      <c r="MT312" s="33" t="n"/>
      <c r="MU312" s="46">
        <f>SUM(MU295:MU310)</f>
        <v/>
      </c>
      <c r="MV312" s="46" t="n"/>
      <c r="MW312" s="33" t="inlineStr">
        <is>
          <t>Total</t>
        </is>
      </c>
      <c r="MX312" s="57">
        <f>SUM(MX295:MX311)</f>
        <v/>
      </c>
      <c r="MY312" s="33" t="n"/>
      <c r="MZ312" s="46">
        <f>SUM(MZ295:MZ310)</f>
        <v/>
      </c>
      <c r="NB312" s="33" t="inlineStr">
        <is>
          <t>Total</t>
        </is>
      </c>
      <c r="NC312" s="41">
        <f>SUM(NC295:NC311)</f>
        <v/>
      </c>
      <c r="ND312" s="33" t="n"/>
      <c r="NE312" s="46">
        <f>SUM(NE295:NE310)</f>
        <v/>
      </c>
      <c r="NG312" s="33" t="inlineStr">
        <is>
          <t>Total</t>
        </is>
      </c>
      <c r="NH312" s="41">
        <f>SUM(NH295:NH311)</f>
        <v/>
      </c>
      <c r="NI312" s="33" t="n"/>
      <c r="NJ312" s="46">
        <f>SUM(NJ295:NJ310)</f>
        <v/>
      </c>
      <c r="NL312" s="33" t="inlineStr">
        <is>
          <t>Total</t>
        </is>
      </c>
      <c r="NM312" s="41" t="n">
        <v>1</v>
      </c>
      <c r="NN312" s="33" t="n"/>
      <c r="NO312" s="46">
        <f>SUM(NO295:NO310)</f>
        <v/>
      </c>
      <c r="NQ312" s="33" t="inlineStr">
        <is>
          <t>Total</t>
        </is>
      </c>
      <c r="NR312" s="41">
        <f>SUM(NR295:NR311)</f>
        <v/>
      </c>
      <c r="NS312" s="33" t="n"/>
      <c r="NT312" s="46">
        <f>SUM(NT295:NT310)</f>
        <v/>
      </c>
      <c r="NV312" s="33" t="inlineStr">
        <is>
          <t>Total</t>
        </is>
      </c>
      <c r="NW312" s="41">
        <f>SUM(NW295:NW311)</f>
        <v/>
      </c>
      <c r="NX312" s="33" t="n"/>
      <c r="NY312" s="46">
        <f>SUM(NY295:NY310)</f>
        <v/>
      </c>
      <c r="OA312" s="33" t="inlineStr">
        <is>
          <t>Total</t>
        </is>
      </c>
      <c r="OB312" s="41">
        <f>SUM(OB295:OB311)</f>
        <v/>
      </c>
      <c r="OC312" s="33" t="n"/>
      <c r="OD312" s="46">
        <f>SUM(OD295:OD310)</f>
        <v/>
      </c>
      <c r="OF312" s="33" t="inlineStr">
        <is>
          <t>Total</t>
        </is>
      </c>
      <c r="OG312" s="41">
        <f>SUM(OG295:OG311)</f>
        <v/>
      </c>
      <c r="OH312" s="33" t="n"/>
      <c r="OI312" s="46">
        <f>SUM(OI295:OI310)</f>
        <v/>
      </c>
      <c r="OK312" s="33" t="inlineStr">
        <is>
          <t>Total</t>
        </is>
      </c>
      <c r="OL312" s="41">
        <f>SUM(OL295:OL311)</f>
        <v/>
      </c>
      <c r="OM312" s="33" t="n"/>
      <c r="ON312" s="46">
        <f>SUM(ON295:ON310)</f>
        <v/>
      </c>
      <c r="OP312" s="33" t="inlineStr">
        <is>
          <t>Total</t>
        </is>
      </c>
      <c r="OQ312" s="41">
        <f>SUM(OQ295:OQ311)</f>
        <v/>
      </c>
      <c r="OR312" s="33" t="n"/>
      <c r="OS312" s="46">
        <f>SUM(OS295:OS310)</f>
        <v/>
      </c>
      <c r="OU312" s="33" t="inlineStr">
        <is>
          <t>Total</t>
        </is>
      </c>
      <c r="OV312" s="41">
        <f>SUM(OV295:OV311)</f>
        <v/>
      </c>
      <c r="OW312" s="33" t="n"/>
      <c r="OX312" s="46">
        <f>SUM(OX295:OX310)</f>
        <v/>
      </c>
      <c r="OZ312" s="33" t="inlineStr">
        <is>
          <t>Total</t>
        </is>
      </c>
      <c r="PA312" s="41">
        <f>SUM(PA295:PA311)</f>
        <v/>
      </c>
      <c r="PB312" s="33" t="n"/>
      <c r="PC312" s="46">
        <f>SUM(PC295:PC310)</f>
        <v/>
      </c>
      <c r="PE312" s="33" t="inlineStr">
        <is>
          <t>Total</t>
        </is>
      </c>
      <c r="PF312" s="41">
        <f>SUM(PF295:PF311)</f>
        <v/>
      </c>
      <c r="PG312" s="33" t="n"/>
      <c r="PH312" s="46">
        <f>SUM(PH295:PH310)</f>
        <v/>
      </c>
      <c r="PJ312" s="33" t="inlineStr">
        <is>
          <t>Total</t>
        </is>
      </c>
      <c r="PK312" s="41">
        <f>SUM(PK295:PK311)</f>
        <v/>
      </c>
      <c r="PL312" s="33" t="n"/>
      <c r="PM312" s="46">
        <f>SUM(PM295:PM310)</f>
        <v/>
      </c>
      <c r="PO312" s="33" t="inlineStr">
        <is>
          <t>Total</t>
        </is>
      </c>
      <c r="PP312" s="41">
        <f>SUM(PP295:PP311)</f>
        <v/>
      </c>
      <c r="PQ312" s="33" t="n"/>
      <c r="PR312" s="46">
        <f>SUM(PR295:PR310)</f>
        <v/>
      </c>
      <c r="PT312" s="33" t="inlineStr">
        <is>
          <t>Total</t>
        </is>
      </c>
      <c r="PU312" s="41">
        <f>SUM(PU295:PU311)</f>
        <v/>
      </c>
      <c r="PV312" s="33" t="n"/>
      <c r="PW312" s="46">
        <f>SUM(PW295:PW310)</f>
        <v/>
      </c>
      <c r="PY312" s="33" t="inlineStr">
        <is>
          <t>Total</t>
        </is>
      </c>
      <c r="PZ312" s="41">
        <f>SUM(PZ295:PZ311)</f>
        <v/>
      </c>
      <c r="QA312" s="33" t="n"/>
      <c r="QB312" s="46">
        <f>SUM(QB295:QB310)</f>
        <v/>
      </c>
      <c r="QD312" s="33" t="inlineStr">
        <is>
          <t>Total</t>
        </is>
      </c>
      <c r="QE312" s="41">
        <f>SUM(QE295:QE311)</f>
        <v/>
      </c>
      <c r="QF312" s="33" t="n"/>
      <c r="QG312" s="46">
        <f>SUM(QG295:QG310)</f>
        <v/>
      </c>
      <c r="QH312" s="46" t="n"/>
      <c r="QI312" s="33" t="inlineStr">
        <is>
          <t>Total</t>
        </is>
      </c>
      <c r="QJ312" s="41">
        <f>SUM(QJ295:QJ311)</f>
        <v/>
      </c>
      <c r="QK312" s="33" t="n"/>
      <c r="QL312" s="46">
        <f>SUM(QL295:QL310)</f>
        <v/>
      </c>
      <c r="QN312" s="33" t="inlineStr">
        <is>
          <t>Total</t>
        </is>
      </c>
      <c r="QO312" s="41" t="n">
        <v>1</v>
      </c>
      <c r="QP312" s="33" t="n"/>
      <c r="QQ312" s="46">
        <f>SUM(QQ295:QQ310)</f>
        <v/>
      </c>
      <c r="QS312" s="33" t="inlineStr">
        <is>
          <t>Total</t>
        </is>
      </c>
      <c r="QT312" s="41" t="n">
        <v>1</v>
      </c>
      <c r="QU312" s="33" t="n"/>
      <c r="QV312" s="46">
        <f>SUM(QV295:QV310)</f>
        <v/>
      </c>
      <c r="QX312" s="33" t="inlineStr">
        <is>
          <t>Total</t>
        </is>
      </c>
      <c r="QY312" s="41" t="n">
        <v>1</v>
      </c>
      <c r="QZ312" s="33" t="n"/>
      <c r="RA312" s="46">
        <f>SUM(RA295:RA310)</f>
        <v/>
      </c>
      <c r="RC312" s="33" t="inlineStr">
        <is>
          <t>Total</t>
        </is>
      </c>
      <c r="RD312" s="41" t="n">
        <v>1</v>
      </c>
      <c r="RE312" s="33" t="n"/>
      <c r="RF312" s="46">
        <f>SUM(RF295:RF310)</f>
        <v/>
      </c>
      <c r="RH312" s="33" t="inlineStr">
        <is>
          <t>Total</t>
        </is>
      </c>
      <c r="RI312" s="41" t="n">
        <v>1</v>
      </c>
      <c r="RJ312" s="33" t="n"/>
      <c r="RK312" s="46">
        <f>SUM(RK295:RK310)</f>
        <v/>
      </c>
      <c r="RN312" s="47">
        <f>SUM(RN296:RN311)</f>
        <v/>
      </c>
      <c r="RO312" s="47">
        <f>SUM(RO296:RO311)</f>
        <v/>
      </c>
      <c r="RP312" s="47">
        <f>SUM(RP296:RP311)</f>
        <v/>
      </c>
    </row>
    <row r="313">
      <c r="LT313" s="34" t="n"/>
      <c r="LY313" s="34" t="n"/>
      <c r="MD313" s="34" t="n"/>
      <c r="MI313" s="34" t="n"/>
      <c r="MN313" s="34" t="n"/>
      <c r="MS313" s="34" t="n"/>
      <c r="MX313" s="34" t="n"/>
      <c r="NC313" s="41" t="n"/>
      <c r="NH313" s="41" t="n"/>
      <c r="NM313" s="41" t="n"/>
      <c r="NR313" s="41" t="n"/>
      <c r="NW313" s="41" t="n"/>
      <c r="OB313" s="41" t="n"/>
      <c r="OG313" s="41" t="n"/>
      <c r="OL313" s="41" t="n"/>
      <c r="OQ313" s="41" t="n"/>
      <c r="OV313" s="41" t="n"/>
      <c r="PF313" s="41" t="n"/>
      <c r="PK313" s="41" t="n"/>
      <c r="PP313" s="41" t="n"/>
      <c r="PU313" s="41" t="n"/>
      <c r="PZ313" s="41" t="n"/>
      <c r="QE313" s="41" t="n"/>
      <c r="QJ313" s="41" t="n"/>
      <c r="QO313" s="41" t="n"/>
      <c r="QT313" s="41" t="n"/>
      <c r="QY313" s="41" t="n"/>
      <c r="RD313" s="41" t="n"/>
      <c r="RI313" s="41" t="n"/>
    </row>
    <row r="314">
      <c r="KT314" t="inlineStr">
        <is>
          <t>Strategic (S70) Aggressive Growth</t>
        </is>
      </c>
      <c r="KY314" t="inlineStr">
        <is>
          <t>Strategic (S70) Aggressive Growth</t>
        </is>
      </c>
      <c r="LD314" t="inlineStr">
        <is>
          <t>Strategic (S70) Aggressive Growth</t>
        </is>
      </c>
      <c r="LI314" t="inlineStr">
        <is>
          <t>Strategic (S70) Aggressive Growth</t>
        </is>
      </c>
      <c r="LN314" t="inlineStr">
        <is>
          <t>Strategic (S70) Aggressive Growth</t>
        </is>
      </c>
      <c r="LS314" t="inlineStr">
        <is>
          <t>Strategic (S70) Aggressive Growth</t>
        </is>
      </c>
      <c r="LT314" s="34" t="n"/>
      <c r="LX314" t="inlineStr">
        <is>
          <t>Strategic (S70) Aggressive Growth</t>
        </is>
      </c>
      <c r="LY314" s="34" t="n"/>
      <c r="MC314" t="inlineStr">
        <is>
          <t>Strategic (S70) Aggressive Growth</t>
        </is>
      </c>
      <c r="MD314" s="34" t="n"/>
      <c r="MH314" t="inlineStr">
        <is>
          <t>Strategic (S70) Aggressive Growth</t>
        </is>
      </c>
      <c r="MI314" s="34" t="n"/>
      <c r="MM314" t="inlineStr">
        <is>
          <t>Strategic (S70) Aggressive Growth</t>
        </is>
      </c>
      <c r="MN314" s="34" t="n"/>
      <c r="MR314" t="inlineStr">
        <is>
          <t>Strategic (S70) Aggressive Growth</t>
        </is>
      </c>
      <c r="MS314" s="34" t="n"/>
      <c r="MW314" t="inlineStr">
        <is>
          <t>Strategic (S70) Aggressive Growth</t>
        </is>
      </c>
      <c r="MX314" s="34" t="n"/>
      <c r="NB314" t="inlineStr">
        <is>
          <t>Strategic (S70) Aggressive Growth</t>
        </is>
      </c>
      <c r="NC314" s="41" t="n"/>
      <c r="NG314" t="inlineStr">
        <is>
          <t>Strategic (S70) Aggressive Growth</t>
        </is>
      </c>
      <c r="NH314" s="41" t="n"/>
      <c r="NL314" t="inlineStr">
        <is>
          <t>Strategic (S70) Aggressive Growth</t>
        </is>
      </c>
      <c r="NM314" s="41" t="n"/>
      <c r="NQ314" t="inlineStr">
        <is>
          <t>Strategic (S70) Aggressive Growth</t>
        </is>
      </c>
      <c r="NR314" s="41" t="n"/>
      <c r="NV314" t="inlineStr">
        <is>
          <t>Strategic (S70) Aggressive Growth</t>
        </is>
      </c>
      <c r="NW314" s="41" t="n"/>
      <c r="OA314" t="inlineStr">
        <is>
          <t>Strategic (S70) Aggressive Growth</t>
        </is>
      </c>
      <c r="OB314" s="41" t="n"/>
      <c r="OF314" t="inlineStr">
        <is>
          <t>Strategic (S70) Aggressive Growth</t>
        </is>
      </c>
      <c r="OG314" s="41" t="n"/>
      <c r="OK314" t="inlineStr">
        <is>
          <t>Strategic (S70) Aggressive Growth</t>
        </is>
      </c>
      <c r="OL314" s="41" t="n"/>
      <c r="OP314" t="inlineStr">
        <is>
          <t>Strategic (S70) Aggressive Growth</t>
        </is>
      </c>
      <c r="OQ314" s="41" t="n"/>
      <c r="OU314" t="inlineStr">
        <is>
          <t>Strategic (S70) Aggressive Growth</t>
        </is>
      </c>
      <c r="OV314" s="41" t="n"/>
      <c r="OZ314" t="inlineStr">
        <is>
          <t>Strategic (S70) Aggressive Growth</t>
        </is>
      </c>
      <c r="PE314" t="inlineStr">
        <is>
          <t>Strategic (S70) Aggressive Growth</t>
        </is>
      </c>
      <c r="PF314" s="41" t="n"/>
      <c r="PJ314" s="95" t="inlineStr">
        <is>
          <t>Strategic (S70) Aggressive Growth</t>
        </is>
      </c>
      <c r="PK314" s="41" t="n"/>
      <c r="PO314" t="inlineStr">
        <is>
          <t>Strategic (S70) Aggressive Growth</t>
        </is>
      </c>
      <c r="PP314" s="41" t="n"/>
      <c r="PT314" t="inlineStr">
        <is>
          <t>Strategic (S70) Aggressive Growth</t>
        </is>
      </c>
      <c r="PU314" s="41" t="n"/>
      <c r="PY314" t="inlineStr">
        <is>
          <t>Strategic (S70) Aggressive Growth</t>
        </is>
      </c>
      <c r="PZ314" s="41" t="n"/>
      <c r="QD314" t="inlineStr">
        <is>
          <t>Strategic (S70) Aggressive Growth</t>
        </is>
      </c>
      <c r="QE314" s="41" t="n"/>
      <c r="QI314" t="inlineStr">
        <is>
          <t>Strategic (S70) Aggressive Growth</t>
        </is>
      </c>
      <c r="QJ314" s="41" t="n"/>
      <c r="QN314" t="inlineStr">
        <is>
          <t>Strategic (S70) Aggressive Growth</t>
        </is>
      </c>
      <c r="QO314" s="41" t="n"/>
      <c r="QS314" t="inlineStr">
        <is>
          <t>Strategic (S70) Aggressive Growth</t>
        </is>
      </c>
      <c r="QT314" s="41" t="n"/>
      <c r="QX314" t="inlineStr">
        <is>
          <t>Strategic (S70) Aggressive Growth</t>
        </is>
      </c>
      <c r="QY314" s="41" t="n"/>
      <c r="RC314" t="inlineStr">
        <is>
          <t>Strategic (S70) Aggressive Growth</t>
        </is>
      </c>
      <c r="RD314" s="41" t="n"/>
      <c r="RH314" t="inlineStr">
        <is>
          <t>Strategic (S70) Aggressive Growth</t>
        </is>
      </c>
      <c r="RI314" s="41" t="n"/>
      <c r="RM314" s="28" t="inlineStr">
        <is>
          <t>Baseline</t>
        </is>
      </c>
      <c r="RN314" s="30" t="inlineStr">
        <is>
          <t>Static</t>
        </is>
      </c>
      <c r="RO314" s="30" t="inlineStr">
        <is>
          <t>Intermediate</t>
        </is>
      </c>
      <c r="RP314" s="30" t="inlineStr">
        <is>
          <t>Long-Term</t>
        </is>
      </c>
    </row>
    <row r="315">
      <c r="KT315" s="32" t="inlineStr">
        <is>
          <t>SPTM</t>
        </is>
      </c>
      <c r="KU315" s="57" t="n">
        <v>0.37</v>
      </c>
      <c r="KV315" s="61">
        <f>'ETF MTD'!$K$28/'ETF MTD'!$K$3-1</f>
        <v/>
      </c>
      <c r="KW315" s="61">
        <f>KU315*KV315</f>
        <v/>
      </c>
      <c r="KX315" s="61" t="n"/>
      <c r="KY315" s="32" t="inlineStr">
        <is>
          <t>SPTM</t>
        </is>
      </c>
      <c r="KZ315" s="57" t="n">
        <v>0.37</v>
      </c>
      <c r="LA315" s="61">
        <f>'ETF MTD'!$K$28/'ETF MTD'!$K$3-1</f>
        <v/>
      </c>
      <c r="LB315" s="61">
        <f>KZ315*LA315</f>
        <v/>
      </c>
      <c r="LC315" s="61" t="n"/>
      <c r="LD315" s="32" t="inlineStr">
        <is>
          <t>SPTM</t>
        </is>
      </c>
      <c r="LE315" s="57" t="n">
        <v>0.5</v>
      </c>
      <c r="LF315" s="61">
        <f>'ETF MTD'!$K$28/'ETF MTD'!$K$3-1</f>
        <v/>
      </c>
      <c r="LG315" s="61">
        <f>LE315*LF315</f>
        <v/>
      </c>
      <c r="LH315" s="61" t="n"/>
      <c r="LI315" s="32" t="inlineStr">
        <is>
          <t>US Large Cap</t>
        </is>
      </c>
      <c r="LJ315" s="57" t="n">
        <v>0.28</v>
      </c>
      <c r="LK315" s="61">
        <f>'ETF MTD'!$K$28/'ETF MTD'!$K$3-1</f>
        <v/>
      </c>
      <c r="LL315" s="61">
        <f>LJ315*LK315</f>
        <v/>
      </c>
      <c r="LM315" s="61" t="n"/>
      <c r="LN315" s="32" t="inlineStr">
        <is>
          <t>US Large Cap</t>
        </is>
      </c>
      <c r="LO315" s="57" t="n">
        <v>0.28</v>
      </c>
      <c r="LP315" s="61">
        <f>'ETF MTD'!$K$28/'ETF MTD'!$K$3-1</f>
        <v/>
      </c>
      <c r="LQ315" s="61">
        <f>LO315*LP315</f>
        <v/>
      </c>
      <c r="LR315" s="61" t="n"/>
      <c r="LS315" s="32" t="inlineStr">
        <is>
          <t>US Large Cap</t>
        </is>
      </c>
      <c r="LT315" s="57" t="n">
        <v>0.28</v>
      </c>
      <c r="LU315" s="61">
        <f>'ETF MTD'!$K$28/'ETF MTD'!$K$3-1</f>
        <v/>
      </c>
      <c r="LV315" s="61">
        <f>LT315*LU315</f>
        <v/>
      </c>
      <c r="LW315" s="61" t="n"/>
      <c r="LX315" s="32" t="inlineStr">
        <is>
          <t>US Large Cap</t>
        </is>
      </c>
      <c r="LY315" s="57" t="n">
        <v>0.28</v>
      </c>
      <c r="LZ315" s="61">
        <f>'ETF MTD'!$K$28/'ETF MTD'!$K$3-1</f>
        <v/>
      </c>
      <c r="MA315" s="61">
        <f>LY315*LZ315</f>
        <v/>
      </c>
      <c r="MB315" s="61" t="n"/>
      <c r="MC315" s="32" t="inlineStr">
        <is>
          <t>US Large Cap</t>
        </is>
      </c>
      <c r="MD315" s="57" t="n">
        <v>0.28</v>
      </c>
      <c r="ME315" s="61">
        <f>'ETF MTD'!$K$28/'ETF MTD'!$K$3-1</f>
        <v/>
      </c>
      <c r="MF315" s="61">
        <f>MD315*ME315</f>
        <v/>
      </c>
      <c r="MG315" s="61" t="n"/>
      <c r="MH315" s="32" t="inlineStr">
        <is>
          <t>US Large Cap</t>
        </is>
      </c>
      <c r="MI315" s="57" t="n">
        <v>0.28</v>
      </c>
      <c r="MJ315" s="61">
        <f>'ETF MTD'!$K$28/'ETF MTD'!$K$3-1</f>
        <v/>
      </c>
      <c r="MK315" s="61">
        <f>MI315*MJ315</f>
        <v/>
      </c>
      <c r="ML315" s="61" t="n"/>
      <c r="MM315" s="32" t="inlineStr">
        <is>
          <t>US Large Cap</t>
        </is>
      </c>
      <c r="MN315" s="57" t="n">
        <v>0.28</v>
      </c>
      <c r="MO315" s="61">
        <f>'ETF MTD'!$K$28/'ETF MTD'!$K$3-1</f>
        <v/>
      </c>
      <c r="MP315" s="61">
        <f>MN315*MO315</f>
        <v/>
      </c>
      <c r="MR315" s="32" t="inlineStr">
        <is>
          <t>US Large Cap</t>
        </is>
      </c>
      <c r="MS315" s="57" t="n">
        <v>0.43</v>
      </c>
      <c r="MT315" s="61">
        <f>'ETF MTD'!$K$28/'ETF MTD'!$K$3-1</f>
        <v/>
      </c>
      <c r="MU315" s="61">
        <f>MS315*MT315</f>
        <v/>
      </c>
      <c r="MV315" s="61" t="n"/>
      <c r="MW315" s="32" t="inlineStr">
        <is>
          <t>US Large Cap</t>
        </is>
      </c>
      <c r="MX315" s="57" t="n">
        <v>0.28</v>
      </c>
      <c r="MY315" s="61">
        <f>'ETF MTD'!$K$28/'ETF MTD'!$K$3-1</f>
        <v/>
      </c>
      <c r="MZ315" s="61">
        <f>MX315*MY315</f>
        <v/>
      </c>
      <c r="NB315" s="32" t="inlineStr">
        <is>
          <t>US Large Cap</t>
        </is>
      </c>
      <c r="NC315" s="41" t="n">
        <v>0.34</v>
      </c>
      <c r="ND315" s="61">
        <f>'ETF MTD'!$K$28/'ETF MTD'!$K$3-1</f>
        <v/>
      </c>
      <c r="NE315" s="61">
        <f>NC315*ND315</f>
        <v/>
      </c>
      <c r="NG315" s="32" t="inlineStr">
        <is>
          <t>US Large Cap</t>
        </is>
      </c>
      <c r="NH315" s="41" t="n">
        <v>0.35</v>
      </c>
      <c r="NI315" s="61">
        <f>'ETF MTD'!$K$28/'ETF MTD'!$K$3-1</f>
        <v/>
      </c>
      <c r="NJ315" s="61">
        <f>NH315*NI315</f>
        <v/>
      </c>
      <c r="NL315" s="32" t="inlineStr">
        <is>
          <t>US Large Cap</t>
        </is>
      </c>
      <c r="NM315" s="41" t="n">
        <v>0.35</v>
      </c>
      <c r="NN315" s="61">
        <f>'ETF MTD'!$K$28/'ETF MTD'!$K$3-1</f>
        <v/>
      </c>
      <c r="NO315" s="61">
        <f>NM315*NN315</f>
        <v/>
      </c>
      <c r="NQ315" s="32" t="inlineStr">
        <is>
          <t>US Large Cap</t>
        </is>
      </c>
      <c r="NR315" s="41" t="n">
        <v>0.52</v>
      </c>
      <c r="NS315" s="61">
        <f>'ETF MTD'!$K$28/'ETF MTD'!$K$3-1</f>
        <v/>
      </c>
      <c r="NT315" s="61">
        <f>NR315*NS315</f>
        <v/>
      </c>
      <c r="NV315" s="32" t="inlineStr">
        <is>
          <t>US Large Cap</t>
        </is>
      </c>
      <c r="NW315" s="41" t="n">
        <v>0.52</v>
      </c>
      <c r="NX315" s="61">
        <f>'ETF MTD'!$K$28/'ETF MTD'!$K$3-1</f>
        <v/>
      </c>
      <c r="NY315" s="61">
        <f>NW315*NX315</f>
        <v/>
      </c>
      <c r="OA315" s="32" t="inlineStr">
        <is>
          <t>US Large Cap</t>
        </is>
      </c>
      <c r="OB315" s="41" t="n">
        <v>0.475</v>
      </c>
      <c r="OC315" s="61">
        <f>'ETF MTD'!$K$28/'ETF MTD'!$K$3-1</f>
        <v/>
      </c>
      <c r="OD315" s="61">
        <f>OB315*OC315</f>
        <v/>
      </c>
      <c r="OF315" s="32" t="inlineStr">
        <is>
          <t>US Large Cap</t>
        </is>
      </c>
      <c r="OG315" s="41" t="n">
        <v>0.445</v>
      </c>
      <c r="OH315" s="61">
        <f>'ETF MTD'!$K$28/'ETF MTD'!$K$3-1</f>
        <v/>
      </c>
      <c r="OI315" s="61">
        <f>OG315*OH315</f>
        <v/>
      </c>
      <c r="OK315" s="32" t="inlineStr">
        <is>
          <t>US Large Cap</t>
        </is>
      </c>
      <c r="OL315" s="41" t="n">
        <v>0.512</v>
      </c>
      <c r="OM315" s="61">
        <f>'ETF MTD'!$K$28/'ETF MTD'!$K$3-1</f>
        <v/>
      </c>
      <c r="ON315" s="61">
        <f>OL315*OM315</f>
        <v/>
      </c>
      <c r="OP315" s="32" t="inlineStr">
        <is>
          <t>US Large Cap</t>
        </is>
      </c>
      <c r="OQ315" s="41" t="n">
        <v>0.3805</v>
      </c>
      <c r="OR315" s="61">
        <f>'ETF MTD'!$K$28/'ETF MTD'!$K$3-1</f>
        <v/>
      </c>
      <c r="OS315" s="61">
        <f>OQ315*OR315</f>
        <v/>
      </c>
      <c r="OU315" s="32" t="inlineStr">
        <is>
          <t>US Large Cap</t>
        </is>
      </c>
      <c r="OV315" s="41" t="n">
        <v>0.3805</v>
      </c>
      <c r="OW315" s="61">
        <f>'ETF MTD'!$K$28/'ETF MTD'!$K$3-1</f>
        <v/>
      </c>
      <c r="OX315" s="61">
        <f>OV315*OW315</f>
        <v/>
      </c>
      <c r="OZ315" s="32" t="inlineStr">
        <is>
          <t>US Large Cap</t>
        </is>
      </c>
      <c r="PA315" s="41" t="n">
        <v>0.495</v>
      </c>
      <c r="PB315" s="61">
        <f>'ETF MTD'!$K$28/'ETF MTD'!$K$3-1</f>
        <v/>
      </c>
      <c r="PC315" s="61">
        <f>PA315*PB315</f>
        <v/>
      </c>
      <c r="PE315" s="32" t="inlineStr">
        <is>
          <t>US Large Cap</t>
        </is>
      </c>
      <c r="PF315" s="41" t="n">
        <v>0.485</v>
      </c>
      <c r="PG315" s="61">
        <f>'ETF MTD'!$K$28/'ETF MTD'!$K$3-1</f>
        <v/>
      </c>
      <c r="PH315" s="61">
        <f>PF315*PG315</f>
        <v/>
      </c>
      <c r="PJ315" s="32" t="inlineStr">
        <is>
          <t>US Large Cap</t>
        </is>
      </c>
      <c r="PK315" s="41" t="n">
        <v>0.495</v>
      </c>
      <c r="PL315" s="61">
        <f>'ETF MTD'!$K$28/'ETF MTD'!$K$3-1</f>
        <v/>
      </c>
      <c r="PM315" s="61">
        <f>PK315*PL315</f>
        <v/>
      </c>
      <c r="PO315" s="32" t="inlineStr">
        <is>
          <t>US Large Cap</t>
        </is>
      </c>
      <c r="PP315" s="41" t="n">
        <v>0.485</v>
      </c>
      <c r="PQ315" s="61">
        <f>'ETF MTD'!$K$28/'ETF MTD'!$K$3-1</f>
        <v/>
      </c>
      <c r="PR315" s="61">
        <f>PP315*PQ315</f>
        <v/>
      </c>
      <c r="PT315" s="32" t="inlineStr">
        <is>
          <t>US Large Cap</t>
        </is>
      </c>
      <c r="PU315" s="41" t="n">
        <v>0.485</v>
      </c>
      <c r="PV315" s="61">
        <f>'ETF MTD'!$K$28/'ETF MTD'!$K$3-1</f>
        <v/>
      </c>
      <c r="PW315" s="61">
        <f>PU315*PV315</f>
        <v/>
      </c>
      <c r="PY315" s="32" t="inlineStr">
        <is>
          <t>US Large Cap</t>
        </is>
      </c>
      <c r="PZ315" s="41" t="n">
        <v>0.485</v>
      </c>
      <c r="QA315" s="61">
        <f>'ETF MTD'!$K$28/'ETF MTD'!$K$3-1</f>
        <v/>
      </c>
      <c r="QB315" s="61">
        <f>PZ315*QA315</f>
        <v/>
      </c>
      <c r="QD315" s="32" t="inlineStr">
        <is>
          <t>US Large Cap</t>
        </is>
      </c>
      <c r="QE315" s="41" t="n">
        <v>0.485</v>
      </c>
      <c r="QF315" s="61">
        <f>'ETF MTD'!$K$28/'ETF MTD'!$K$3-1</f>
        <v/>
      </c>
      <c r="QG315" s="61">
        <f>QE315*QF315</f>
        <v/>
      </c>
      <c r="QH315" s="61" t="n"/>
      <c r="QI315" s="32" t="inlineStr">
        <is>
          <t>US Large Cap</t>
        </is>
      </c>
      <c r="QJ315" s="41" t="n">
        <v>0.452</v>
      </c>
      <c r="QK315" s="61">
        <f>'ETF MTD'!$K$28/'ETF MTD'!$K$3-1</f>
        <v/>
      </c>
      <c r="QL315" s="61">
        <f>QJ315*QK315</f>
        <v/>
      </c>
      <c r="QN315" s="32" t="inlineStr">
        <is>
          <t>US Large Cap</t>
        </is>
      </c>
      <c r="QO315" s="41" t="n">
        <v>0.452</v>
      </c>
      <c r="QP315" s="61">
        <f>'ETF MTD'!$K$28/'ETF MTD'!$K$3-1</f>
        <v/>
      </c>
      <c r="QQ315" s="61">
        <f>QO315*QP315</f>
        <v/>
      </c>
      <c r="QS315" s="32" t="inlineStr">
        <is>
          <t>US Large Cap</t>
        </is>
      </c>
      <c r="QT315" s="41" t="n">
        <v>0.452</v>
      </c>
      <c r="QU315" s="61">
        <f>'ETF MTD'!$K$28/'ETF MTD'!$K$3-1</f>
        <v/>
      </c>
      <c r="QV315" s="61">
        <f>QT315*QU315</f>
        <v/>
      </c>
      <c r="QX315" s="32" t="inlineStr">
        <is>
          <t>US Large Cap</t>
        </is>
      </c>
      <c r="QY315" s="41" t="n">
        <v>0.43</v>
      </c>
      <c r="QZ315" s="61">
        <f>'ETF MTD'!$K$28/'ETF MTD'!$K$3-1</f>
        <v/>
      </c>
      <c r="RA315" s="61">
        <f>QY315*QZ315</f>
        <v/>
      </c>
      <c r="RC315" s="32" t="inlineStr">
        <is>
          <t>US Large Cap</t>
        </is>
      </c>
      <c r="RD315" s="41" t="n">
        <v>0.43</v>
      </c>
      <c r="RE315" s="61">
        <f>'ETF MTD'!$K$28/'ETF MTD'!$K$3-1</f>
        <v/>
      </c>
      <c r="RF315" s="61">
        <f>RD315*RE315</f>
        <v/>
      </c>
      <c r="RH315" s="32" t="inlineStr">
        <is>
          <t>US Large Cap</t>
        </is>
      </c>
      <c r="RI315" s="41" t="n">
        <v>0.4665</v>
      </c>
      <c r="RJ315" s="61">
        <f>'ETF MTD'!$K$28/'ETF MTD'!$K$3-1</f>
        <v/>
      </c>
      <c r="RK315" s="61">
        <f>RI315*RJ315</f>
        <v/>
      </c>
      <c r="RM315" s="42" t="n">
        <v>0.43</v>
      </c>
      <c r="RN315" s="43">
        <f>0.7*RM315</f>
        <v/>
      </c>
      <c r="RO315" s="44">
        <f>(RM315-RN315)/2</f>
        <v/>
      </c>
      <c r="RP315" s="44">
        <f>RI315-SUM(RN315:RO315)</f>
        <v/>
      </c>
    </row>
    <row r="316">
      <c r="KT316" t="inlineStr">
        <is>
          <t>SPMD</t>
        </is>
      </c>
      <c r="KU316" s="57" t="n">
        <v>0.13</v>
      </c>
      <c r="KV316" s="32">
        <f>'ETF MTD'!$BM$28/'ETF MTD'!$BM$3-1</f>
        <v/>
      </c>
      <c r="KW316" s="32">
        <f>KU316*KV316</f>
        <v/>
      </c>
      <c r="KX316" s="32" t="n"/>
      <c r="KY316" t="inlineStr">
        <is>
          <t>SPMD</t>
        </is>
      </c>
      <c r="KZ316" s="57" t="n">
        <v>0.13</v>
      </c>
      <c r="LA316" s="32">
        <f>'ETF MTD'!$BM$28/'ETF MTD'!$BM$3-1</f>
        <v/>
      </c>
      <c r="LB316" s="32">
        <f>KZ316*LA316</f>
        <v/>
      </c>
      <c r="LC316" s="32" t="n"/>
      <c r="LD316" t="inlineStr">
        <is>
          <t>SPMD</t>
        </is>
      </c>
      <c r="LE316" s="57" t="n">
        <v>0.15</v>
      </c>
      <c r="LF316" s="32">
        <f>'ETF MTD'!$BM$28/'ETF MTD'!$BM$3-1</f>
        <v/>
      </c>
      <c r="LG316" s="32">
        <f>LE316*LF316</f>
        <v/>
      </c>
      <c r="LH316" s="32" t="n"/>
      <c r="LI316" t="inlineStr">
        <is>
          <t>US Mid Cap</t>
        </is>
      </c>
      <c r="LJ316" s="57">
        <f>0.7*0.15</f>
        <v/>
      </c>
      <c r="LK316" s="32">
        <f>'ETF MTD'!$BM$28/'ETF MTD'!$BM$3-1</f>
        <v/>
      </c>
      <c r="LL316" s="32">
        <f>LJ316*LK316</f>
        <v/>
      </c>
      <c r="LM316" s="32" t="n"/>
      <c r="LN316" t="inlineStr">
        <is>
          <t>US Mid Cap</t>
        </is>
      </c>
      <c r="LO316" s="57">
        <f>0.7*0.15</f>
        <v/>
      </c>
      <c r="LP316" s="32">
        <f>'ETF MTD'!$BM$28/'ETF MTD'!$BM$3-1</f>
        <v/>
      </c>
      <c r="LQ316" s="32">
        <f>LO316*LP316</f>
        <v/>
      </c>
      <c r="LR316" s="32" t="n"/>
      <c r="LS316" t="inlineStr">
        <is>
          <t>US Mid Cap</t>
        </is>
      </c>
      <c r="LT316" s="57">
        <f>0.7*0.15</f>
        <v/>
      </c>
      <c r="LU316" s="32">
        <f>'ETF MTD'!$BM$28/'ETF MTD'!$BM$3-1</f>
        <v/>
      </c>
      <c r="LV316" s="32">
        <f>LT316*LU316</f>
        <v/>
      </c>
      <c r="LW316" s="32" t="n"/>
      <c r="LX316" t="inlineStr">
        <is>
          <t>US Mid Cap</t>
        </is>
      </c>
      <c r="LY316" s="57">
        <f>0.7*0.15</f>
        <v/>
      </c>
      <c r="LZ316" s="32">
        <f>'ETF MTD'!$BM$28/'ETF MTD'!$BM$3-1</f>
        <v/>
      </c>
      <c r="MA316" s="32">
        <f>LY316*LZ316</f>
        <v/>
      </c>
      <c r="MB316" s="32" t="n"/>
      <c r="MC316" t="inlineStr">
        <is>
          <t>US Mid Cap</t>
        </is>
      </c>
      <c r="MD316" s="57">
        <f>0.7*0.15</f>
        <v/>
      </c>
      <c r="ME316" s="32">
        <f>'ETF MTD'!$BM$28/'ETF MTD'!$BM$3-1</f>
        <v/>
      </c>
      <c r="MF316" s="32">
        <f>MD316*ME316</f>
        <v/>
      </c>
      <c r="MG316" s="32" t="n"/>
      <c r="MH316" t="inlineStr">
        <is>
          <t>US Mid Cap</t>
        </is>
      </c>
      <c r="MI316" s="57" t="n">
        <v>0.105</v>
      </c>
      <c r="MJ316" s="32">
        <f>'ETF MTD'!$BM$28/'ETF MTD'!$BM$3-1</f>
        <v/>
      </c>
      <c r="MK316" s="32">
        <f>MI316*MJ316</f>
        <v/>
      </c>
      <c r="ML316" s="32" t="n"/>
      <c r="MM316" t="inlineStr">
        <is>
          <t>US Mid Cap</t>
        </is>
      </c>
      <c r="MN316" s="57" t="n">
        <v>0.105</v>
      </c>
      <c r="MO316" s="32">
        <f>'ETF MTD'!$BM$28/'ETF MTD'!$BM$3-1</f>
        <v/>
      </c>
      <c r="MP316" s="32">
        <f>MN316*MO316</f>
        <v/>
      </c>
      <c r="MR316" t="inlineStr">
        <is>
          <t>US Mid Cap</t>
        </is>
      </c>
      <c r="MS316" s="57" t="n">
        <v>0.128</v>
      </c>
      <c r="MT316" s="32">
        <f>'ETF MTD'!$BM$28/'ETF MTD'!$BM$3-1</f>
        <v/>
      </c>
      <c r="MU316" s="32">
        <f>MS316*MT316</f>
        <v/>
      </c>
      <c r="MV316" s="32" t="n"/>
      <c r="MW316" t="inlineStr">
        <is>
          <t>US Mid Cap</t>
        </is>
      </c>
      <c r="MX316" s="57" t="n">
        <v>0.105</v>
      </c>
      <c r="MY316" s="32">
        <f>'ETF MTD'!$BM$28/'ETF MTD'!$BM$3-1</f>
        <v/>
      </c>
      <c r="MZ316" s="32">
        <f>MX316*MY316</f>
        <v/>
      </c>
      <c r="NB316" t="inlineStr">
        <is>
          <t>US Mid Cap</t>
        </is>
      </c>
      <c r="NC316" s="41" t="n">
        <v>0.125</v>
      </c>
      <c r="ND316" s="32">
        <f>'ETF MTD'!$BM$28/'ETF MTD'!$BM$3-1</f>
        <v/>
      </c>
      <c r="NE316" s="32">
        <f>NC316*ND316</f>
        <v/>
      </c>
      <c r="NG316" t="inlineStr">
        <is>
          <t>US Mid Cap</t>
        </is>
      </c>
      <c r="NH316" s="41" t="n">
        <v>0.125</v>
      </c>
      <c r="NI316" s="32">
        <f>'ETF MTD'!$BM$28/'ETF MTD'!$BM$3-1</f>
        <v/>
      </c>
      <c r="NJ316" s="32">
        <f>NH316*NI316</f>
        <v/>
      </c>
      <c r="NL316" t="inlineStr">
        <is>
          <t>US Mid Cap</t>
        </is>
      </c>
      <c r="NM316" s="41" t="n">
        <v>0.125</v>
      </c>
      <c r="NN316" s="32">
        <f>'ETF MTD'!$BM$28/'ETF MTD'!$BM$3-1</f>
        <v/>
      </c>
      <c r="NO316" s="32">
        <f>NM316*NN316</f>
        <v/>
      </c>
      <c r="NQ316" t="inlineStr">
        <is>
          <t>US Mid Cap</t>
        </is>
      </c>
      <c r="NR316" s="41" t="n">
        <v>0.07000000000000001</v>
      </c>
      <c r="NS316" s="32">
        <f>'ETF MTD'!$BM$28/'ETF MTD'!$BM$3-1</f>
        <v/>
      </c>
      <c r="NT316" s="32">
        <f>NR316*NS316</f>
        <v/>
      </c>
      <c r="NV316" t="inlineStr">
        <is>
          <t>US Mid Cap</t>
        </is>
      </c>
      <c r="NW316" s="41" t="n">
        <v>0.07000000000000001</v>
      </c>
      <c r="NX316" s="32">
        <f>'ETF MTD'!$BM$28/'ETF MTD'!$BM$3-1</f>
        <v/>
      </c>
      <c r="NY316" s="32">
        <f>NW316*NX316</f>
        <v/>
      </c>
      <c r="OA316" t="inlineStr">
        <is>
          <t>US Mid Cap</t>
        </is>
      </c>
      <c r="OB316" s="41" t="n">
        <v>0.1</v>
      </c>
      <c r="OC316" s="32">
        <f>'ETF MTD'!$BM$28/'ETF MTD'!$BM$3-1</f>
        <v/>
      </c>
      <c r="OD316" s="32">
        <f>OB316*OC316</f>
        <v/>
      </c>
      <c r="OF316" t="inlineStr">
        <is>
          <t>US Mid Cap</t>
        </is>
      </c>
      <c r="OG316" s="41" t="n">
        <v>0.1</v>
      </c>
      <c r="OH316" s="32">
        <f>'ETF MTD'!$BM$28/'ETF MTD'!$BM$3-1</f>
        <v/>
      </c>
      <c r="OI316" s="32">
        <f>OG316*OH316</f>
        <v/>
      </c>
      <c r="OK316" t="inlineStr">
        <is>
          <t>US Mid Cap</t>
        </is>
      </c>
      <c r="OL316" s="41" t="n">
        <v>0.1</v>
      </c>
      <c r="OM316" s="32">
        <f>'ETF MTD'!$BM$28/'ETF MTD'!$BM$3-1</f>
        <v/>
      </c>
      <c r="ON316" s="32">
        <f>OL316*OM316</f>
        <v/>
      </c>
      <c r="OP316" t="inlineStr">
        <is>
          <t>US Mid Cap</t>
        </is>
      </c>
      <c r="OQ316" s="41" t="n">
        <v>0.08500000000000001</v>
      </c>
      <c r="OR316" s="32">
        <f>'ETF MTD'!$BM$28/'ETF MTD'!$BM$3-1</f>
        <v/>
      </c>
      <c r="OS316" s="32">
        <f>OQ316*OR316</f>
        <v/>
      </c>
      <c r="OU316" t="inlineStr">
        <is>
          <t>US Mid Cap</t>
        </is>
      </c>
      <c r="OV316" s="41" t="n">
        <v>0.08500000000000001</v>
      </c>
      <c r="OW316" s="32">
        <f>'ETF MTD'!$BM$28/'ETF MTD'!$BM$3-1</f>
        <v/>
      </c>
      <c r="OX316" s="32">
        <f>OV316*OW316</f>
        <v/>
      </c>
      <c r="OZ316" t="inlineStr">
        <is>
          <t>US Mid Cap</t>
        </is>
      </c>
      <c r="PA316" s="41" t="n">
        <v>0.08500000000000001</v>
      </c>
      <c r="PB316" s="32">
        <f>'ETF MTD'!$BM$28/'ETF MTD'!$BM$3-1</f>
        <v/>
      </c>
      <c r="PC316" s="32">
        <f>PA316*PB316</f>
        <v/>
      </c>
      <c r="PE316" t="inlineStr">
        <is>
          <t>US Mid Cap</t>
        </is>
      </c>
      <c r="PF316" s="41" t="n">
        <v>0.08</v>
      </c>
      <c r="PG316" s="32">
        <f>'ETF MTD'!$BM$28/'ETF MTD'!$BM$3-1</f>
        <v/>
      </c>
      <c r="PH316" s="32">
        <f>PF316*PG316</f>
        <v/>
      </c>
      <c r="PJ316" t="inlineStr">
        <is>
          <t>US Mid Cap</t>
        </is>
      </c>
      <c r="PK316" s="41" t="n">
        <v>0.08</v>
      </c>
      <c r="PL316" s="32">
        <f>'ETF MTD'!$BM$28/'ETF MTD'!$BM$3-1</f>
        <v/>
      </c>
      <c r="PM316" s="32">
        <f>PK316*PL316</f>
        <v/>
      </c>
      <c r="PO316" t="inlineStr">
        <is>
          <t>US Mid Cap</t>
        </is>
      </c>
      <c r="PP316" s="41" t="n">
        <v>0.08</v>
      </c>
      <c r="PQ316" s="32">
        <f>'ETF MTD'!$BM$28/'ETF MTD'!$BM$3-1</f>
        <v/>
      </c>
      <c r="PR316" s="32">
        <f>PP316*PQ316</f>
        <v/>
      </c>
      <c r="PT316" t="inlineStr">
        <is>
          <t>US Mid Cap</t>
        </is>
      </c>
      <c r="PU316" s="41" t="n">
        <v>0.08</v>
      </c>
      <c r="PV316" s="32">
        <f>'ETF MTD'!$BM$28/'ETF MTD'!$BM$3-1</f>
        <v/>
      </c>
      <c r="PW316" s="32">
        <f>PU316*PV316</f>
        <v/>
      </c>
      <c r="PY316" t="inlineStr">
        <is>
          <t>US Mid Cap</t>
        </is>
      </c>
      <c r="PZ316" s="41" t="n">
        <v>0.1</v>
      </c>
      <c r="QA316" s="32">
        <f>'ETF MTD'!$BM$28/'ETF MTD'!$BM$3-1</f>
        <v/>
      </c>
      <c r="QB316" s="32">
        <f>PZ316*QA316</f>
        <v/>
      </c>
      <c r="QD316" t="inlineStr">
        <is>
          <t>US Mid Cap</t>
        </is>
      </c>
      <c r="QE316" s="41" t="n">
        <v>0.1</v>
      </c>
      <c r="QF316" s="32">
        <f>'ETF MTD'!$BM$28/'ETF MTD'!$BM$3-1</f>
        <v/>
      </c>
      <c r="QG316" s="32">
        <f>QE316*QF316</f>
        <v/>
      </c>
      <c r="QH316" s="32" t="n"/>
      <c r="QI316" t="inlineStr">
        <is>
          <t>US Mid Cap</t>
        </is>
      </c>
      <c r="QJ316" s="41" t="n">
        <v>0.1</v>
      </c>
      <c r="QK316" s="32">
        <f>'ETF MTD'!$BM$28/'ETF MTD'!$BM$3-1</f>
        <v/>
      </c>
      <c r="QL316" s="32">
        <f>QJ316*QK316</f>
        <v/>
      </c>
      <c r="QN316" t="inlineStr">
        <is>
          <t>US Mid Cap</t>
        </is>
      </c>
      <c r="QO316" s="41" t="n">
        <v>0.1</v>
      </c>
      <c r="QP316" s="32">
        <f>'ETF MTD'!$BM$28/'ETF MTD'!$BM$3-1</f>
        <v/>
      </c>
      <c r="QQ316" s="32">
        <f>QO316*QP316</f>
        <v/>
      </c>
      <c r="QS316" t="inlineStr">
        <is>
          <t>US Mid Cap</t>
        </is>
      </c>
      <c r="QT316" s="41" t="n">
        <v>0.1</v>
      </c>
      <c r="QU316" s="32">
        <f>'ETF MTD'!$BM$28/'ETF MTD'!$BM$3-1</f>
        <v/>
      </c>
      <c r="QV316" s="32">
        <f>QT316*QU316</f>
        <v/>
      </c>
      <c r="QX316" t="inlineStr">
        <is>
          <t>US Mid Cap</t>
        </is>
      </c>
      <c r="QY316" s="41" t="n">
        <v>0.1</v>
      </c>
      <c r="QZ316" s="32">
        <f>'ETF MTD'!$BM$28/'ETF MTD'!$BM$3-1</f>
        <v/>
      </c>
      <c r="RA316" s="32">
        <f>QY316*QZ316</f>
        <v/>
      </c>
      <c r="RC316" t="inlineStr">
        <is>
          <t>US Mid Cap</t>
        </is>
      </c>
      <c r="RD316" s="41" t="n">
        <v>0.1</v>
      </c>
      <c r="RE316" s="32">
        <f>'ETF MTD'!$BM$28/'ETF MTD'!$BM$3-1</f>
        <v/>
      </c>
      <c r="RF316" s="32">
        <f>RD316*RE316</f>
        <v/>
      </c>
      <c r="RH316" t="inlineStr">
        <is>
          <t>US Mid Cap</t>
        </is>
      </c>
      <c r="RI316" s="41" t="n">
        <v>0.1</v>
      </c>
      <c r="RJ316" s="32">
        <f>'ETF MTD'!$BM$28/'ETF MTD'!$BM$3-1</f>
        <v/>
      </c>
      <c r="RK316" s="32">
        <f>RI316*RJ316</f>
        <v/>
      </c>
      <c r="RM316" s="42" t="n">
        <v>0.09999999999999999</v>
      </c>
      <c r="RN316" s="43">
        <f>0.7*RM316</f>
        <v/>
      </c>
      <c r="RO316" s="43" t="n">
        <v>0.015</v>
      </c>
      <c r="RP316" s="44" t="n">
        <v>0.015</v>
      </c>
    </row>
    <row r="317">
      <c r="KT317" t="inlineStr">
        <is>
          <t>SPSM</t>
        </is>
      </c>
      <c r="KU317" s="57" t="n">
        <v>0.1</v>
      </c>
      <c r="KV317" s="32">
        <f>'ETF MTD'!$BG$28/'ETF MTD'!$BG$3-1</f>
        <v/>
      </c>
      <c r="KW317" s="32">
        <f>KU317*KV317</f>
        <v/>
      </c>
      <c r="KX317" s="32" t="n"/>
      <c r="KY317" t="inlineStr">
        <is>
          <t>SPSM</t>
        </is>
      </c>
      <c r="KZ317" s="57" t="n">
        <v>0.1</v>
      </c>
      <c r="LA317" s="32">
        <f>'ETF MTD'!$BG$28/'ETF MTD'!$BG$3-1</f>
        <v/>
      </c>
      <c r="LB317" s="32">
        <f>KZ317*LA317</f>
        <v/>
      </c>
      <c r="LC317" s="32" t="n"/>
      <c r="LD317" t="inlineStr">
        <is>
          <t>SPSM</t>
        </is>
      </c>
      <c r="LE317" s="57" t="n">
        <v>0.1</v>
      </c>
      <c r="LF317" s="32">
        <f>'ETF MTD'!$BG$28/'ETF MTD'!$BG$3-1</f>
        <v/>
      </c>
      <c r="LG317" s="32">
        <f>LE317*LF317</f>
        <v/>
      </c>
      <c r="LH317" s="32" t="n"/>
      <c r="LI317" t="inlineStr">
        <is>
          <t>US Small Cap</t>
        </is>
      </c>
      <c r="LJ317" s="57">
        <f>0.7*0.12</f>
        <v/>
      </c>
      <c r="LK317" s="32">
        <f>'ETF MTD'!$BG$28/'ETF MTD'!$BG$3-1</f>
        <v/>
      </c>
      <c r="LL317" s="32">
        <f>LJ317*LK317</f>
        <v/>
      </c>
      <c r="LM317" s="32" t="n"/>
      <c r="LN317" t="inlineStr">
        <is>
          <t>US Small Cap</t>
        </is>
      </c>
      <c r="LO317" s="57">
        <f>0.7*0.12</f>
        <v/>
      </c>
      <c r="LP317" s="32">
        <f>'ETF MTD'!$BG$28/'ETF MTD'!$BG$3-1</f>
        <v/>
      </c>
      <c r="LQ317" s="32">
        <f>LO317*LP317</f>
        <v/>
      </c>
      <c r="LR317" s="32" t="n"/>
      <c r="LS317" t="inlineStr">
        <is>
          <t>US Small Cap</t>
        </is>
      </c>
      <c r="LT317" s="57">
        <f>0.7*0.12</f>
        <v/>
      </c>
      <c r="LU317" s="32">
        <f>'ETF MTD'!$BG$28/'ETF MTD'!$BG$3-1</f>
        <v/>
      </c>
      <c r="LV317" s="32">
        <f>LT317*LU317</f>
        <v/>
      </c>
      <c r="LW317" s="32" t="n"/>
      <c r="LX317" t="inlineStr">
        <is>
          <t>US Small Cap</t>
        </is>
      </c>
      <c r="LY317" s="57">
        <f>0.7*0.12</f>
        <v/>
      </c>
      <c r="LZ317" s="32">
        <f>'ETF MTD'!$BG$28/'ETF MTD'!$BG$3-1</f>
        <v/>
      </c>
      <c r="MA317" s="32">
        <f>LY317*LZ317</f>
        <v/>
      </c>
      <c r="MB317" s="32" t="n"/>
      <c r="MC317" t="inlineStr">
        <is>
          <t>US Small Cap</t>
        </is>
      </c>
      <c r="MD317" s="57">
        <f>0.7*0.12</f>
        <v/>
      </c>
      <c r="ME317" s="32">
        <f>'ETF MTD'!$BG$28/'ETF MTD'!$BG$3-1</f>
        <v/>
      </c>
      <c r="MF317" s="32">
        <f>MD317*ME317</f>
        <v/>
      </c>
      <c r="MG317" s="32" t="n"/>
      <c r="MH317" t="inlineStr">
        <is>
          <t>US Small Cap</t>
        </is>
      </c>
      <c r="MI317" s="57" t="n">
        <v>0.08399999999999999</v>
      </c>
      <c r="MJ317" s="32">
        <f>'ETF MTD'!$BG$28/'ETF MTD'!$BG$3-1</f>
        <v/>
      </c>
      <c r="MK317" s="32">
        <f>MI317*MJ317</f>
        <v/>
      </c>
      <c r="ML317" s="32" t="n"/>
      <c r="MM317" t="inlineStr">
        <is>
          <t>US Small Cap</t>
        </is>
      </c>
      <c r="MN317" s="57" t="n">
        <v>0.08399999999999999</v>
      </c>
      <c r="MO317" s="32">
        <f>'ETF MTD'!$BG$28/'ETF MTD'!$BG$3-1</f>
        <v/>
      </c>
      <c r="MP317" s="32">
        <f>MN317*MO317</f>
        <v/>
      </c>
      <c r="MR317" t="inlineStr">
        <is>
          <t>US Small Cap</t>
        </is>
      </c>
      <c r="MS317" s="57" t="n">
        <v>0.102</v>
      </c>
      <c r="MT317" s="32">
        <f>'ETF MTD'!$BG$28/'ETF MTD'!$BG$3-1</f>
        <v/>
      </c>
      <c r="MU317" s="32">
        <f>MS317*MT317</f>
        <v/>
      </c>
      <c r="MV317" s="32" t="n"/>
      <c r="MW317" t="inlineStr">
        <is>
          <t>US Small Cap</t>
        </is>
      </c>
      <c r="MX317" s="57" t="n">
        <v>0.08400000000000001</v>
      </c>
      <c r="MY317" s="32">
        <f>'ETF MTD'!$BG$28/'ETF MTD'!$BG$3-1</f>
        <v/>
      </c>
      <c r="MZ317" s="32">
        <f>MX317*MY317</f>
        <v/>
      </c>
      <c r="NB317" t="inlineStr">
        <is>
          <t>US Small Cap</t>
        </is>
      </c>
      <c r="NC317" s="41" t="n">
        <v>0.105</v>
      </c>
      <c r="ND317" s="32">
        <f>'ETF MTD'!$BG$28/'ETF MTD'!$BG$3-1</f>
        <v/>
      </c>
      <c r="NE317" s="32">
        <f>NC317*ND317</f>
        <v/>
      </c>
      <c r="NG317" t="inlineStr">
        <is>
          <t>US Small Cap</t>
        </is>
      </c>
      <c r="NH317" s="41" t="n">
        <v>0.125</v>
      </c>
      <c r="NI317" s="32">
        <f>'ETF MTD'!$BG$28/'ETF MTD'!$BG$3-1</f>
        <v/>
      </c>
      <c r="NJ317" s="32">
        <f>NH317*NI317</f>
        <v/>
      </c>
      <c r="NL317" t="inlineStr">
        <is>
          <t>US Small Cap</t>
        </is>
      </c>
      <c r="NM317" s="57" t="n">
        <v>0.08400000000000001</v>
      </c>
      <c r="NN317" s="32">
        <f>'ETF MTD'!$BG$28/'ETF MTD'!$BG$3-1</f>
        <v/>
      </c>
      <c r="NO317" s="32">
        <f>NM317*NN317</f>
        <v/>
      </c>
      <c r="NQ317" t="inlineStr">
        <is>
          <t>US Small Cap</t>
        </is>
      </c>
      <c r="NR317" s="41" t="n">
        <v>0.07000000000000001</v>
      </c>
      <c r="NS317" s="32">
        <f>'ETF MTD'!$BG$28/'ETF MTD'!$BG$3-1</f>
        <v/>
      </c>
      <c r="NT317" s="32">
        <f>NR317*NS317</f>
        <v/>
      </c>
      <c r="NV317" t="inlineStr">
        <is>
          <t>US Small Cap</t>
        </is>
      </c>
      <c r="NW317" s="41" t="n">
        <v>0.07000000000000001</v>
      </c>
      <c r="NX317" s="32">
        <f>'ETF MTD'!$BG$28/'ETF MTD'!$BG$3-1</f>
        <v/>
      </c>
      <c r="NY317" s="32">
        <f>NW317*NX317</f>
        <v/>
      </c>
      <c r="OA317" t="inlineStr">
        <is>
          <t>US Small Cap</t>
        </is>
      </c>
      <c r="OB317" s="41" t="n">
        <v>0.08500000000000001</v>
      </c>
      <c r="OC317" s="32">
        <f>'ETF MTD'!$BG$28/'ETF MTD'!$BG$3-1</f>
        <v/>
      </c>
      <c r="OD317" s="32">
        <f>OB317*OC317</f>
        <v/>
      </c>
      <c r="OF317" t="inlineStr">
        <is>
          <t>US Small Cap</t>
        </is>
      </c>
      <c r="OG317" s="41" t="n">
        <v>0.1</v>
      </c>
      <c r="OH317" s="32">
        <f>'ETF MTD'!$BG$28/'ETF MTD'!$BG$3-1</f>
        <v/>
      </c>
      <c r="OI317" s="32">
        <f>OG317*OH317</f>
        <v/>
      </c>
      <c r="OK317" t="inlineStr">
        <is>
          <t>US Small Cap</t>
        </is>
      </c>
      <c r="OL317" s="41" t="n">
        <v>0.08500000000000001</v>
      </c>
      <c r="OM317" s="32">
        <f>'ETF MTD'!$BG$28/'ETF MTD'!$BG$3-1</f>
        <v/>
      </c>
      <c r="ON317" s="32">
        <f>OL317*OM317</f>
        <v/>
      </c>
      <c r="OP317" t="inlineStr">
        <is>
          <t>US Small Cap</t>
        </is>
      </c>
      <c r="OQ317" s="41" t="n">
        <v>0.07000000000000001</v>
      </c>
      <c r="OR317" s="32">
        <f>'ETF MTD'!$BG$28/'ETF MTD'!$BG$3-1</f>
        <v/>
      </c>
      <c r="OS317" s="32">
        <f>OQ317*OR317</f>
        <v/>
      </c>
      <c r="OU317" t="inlineStr">
        <is>
          <t>US Small Cap</t>
        </is>
      </c>
      <c r="OV317" s="41" t="n">
        <v>0.07000000000000001</v>
      </c>
      <c r="OW317" s="32">
        <f>'ETF MTD'!$BG$28/'ETF MTD'!$BG$3-1</f>
        <v/>
      </c>
      <c r="OX317" s="32">
        <f>OV317*OW317</f>
        <v/>
      </c>
      <c r="OZ317" t="inlineStr">
        <is>
          <t>US Small Cap</t>
        </is>
      </c>
      <c r="PA317" s="41" t="n">
        <v>0.08500000000000001</v>
      </c>
      <c r="PB317" s="32">
        <f>'ETF MTD'!$BG$28/'ETF MTD'!$BG$3-1</f>
        <v/>
      </c>
      <c r="PC317" s="32">
        <f>PA317*PB317</f>
        <v/>
      </c>
      <c r="PE317" t="inlineStr">
        <is>
          <t>US Small Cap</t>
        </is>
      </c>
      <c r="PF317" s="41" t="n">
        <v>0.08</v>
      </c>
      <c r="PG317" s="32">
        <f>'ETF MTD'!$BG$28/'ETF MTD'!$BG$3-1</f>
        <v/>
      </c>
      <c r="PH317" s="32">
        <f>PF317*PG317</f>
        <v/>
      </c>
      <c r="PJ317" t="inlineStr">
        <is>
          <t>US Small Cap</t>
        </is>
      </c>
      <c r="PK317" s="41" t="n">
        <v>0.08</v>
      </c>
      <c r="PL317" s="32">
        <f>'ETF MTD'!$BG$28/'ETF MTD'!$BG$3-1</f>
        <v/>
      </c>
      <c r="PM317" s="32">
        <f>PK317*PL317</f>
        <v/>
      </c>
      <c r="PO317" t="inlineStr">
        <is>
          <t>US Small Cap</t>
        </is>
      </c>
      <c r="PP317" s="41" t="n">
        <v>0.08</v>
      </c>
      <c r="PQ317" s="32">
        <f>'ETF MTD'!$BG$28/'ETF MTD'!$BG$3-1</f>
        <v/>
      </c>
      <c r="PR317" s="32">
        <f>PP317*PQ317</f>
        <v/>
      </c>
      <c r="PT317" t="inlineStr">
        <is>
          <t>US Small Cap</t>
        </is>
      </c>
      <c r="PU317" s="41" t="n">
        <v>0.08</v>
      </c>
      <c r="PV317" s="32">
        <f>'ETF MTD'!$BG$28/'ETF MTD'!$BG$3-1</f>
        <v/>
      </c>
      <c r="PW317" s="32">
        <f>PU317*PV317</f>
        <v/>
      </c>
      <c r="PY317" t="inlineStr">
        <is>
          <t>US Small Cap</t>
        </is>
      </c>
      <c r="PZ317" s="41" t="n">
        <v>0.09</v>
      </c>
      <c r="QA317" s="32">
        <f>'ETF MTD'!$BG$28/'ETF MTD'!$BG$3-1</f>
        <v/>
      </c>
      <c r="QB317" s="32">
        <f>PZ317*QA317</f>
        <v/>
      </c>
      <c r="QD317" t="inlineStr">
        <is>
          <t>US Small Cap</t>
        </is>
      </c>
      <c r="QE317" s="41" t="n">
        <v>0.09</v>
      </c>
      <c r="QF317" s="32">
        <f>'ETF MTD'!$BG$28/'ETF MTD'!$BG$3-1</f>
        <v/>
      </c>
      <c r="QG317" s="32">
        <f>QE317*QF317</f>
        <v/>
      </c>
      <c r="QH317" s="32" t="n"/>
      <c r="QI317" t="inlineStr">
        <is>
          <t>US Small Cap</t>
        </is>
      </c>
      <c r="QJ317" s="41" t="n">
        <v>0.1</v>
      </c>
      <c r="QK317" s="32">
        <f>'ETF MTD'!$BG$28/'ETF MTD'!$BG$3-1</f>
        <v/>
      </c>
      <c r="QL317" s="32">
        <f>QJ317*QK317</f>
        <v/>
      </c>
      <c r="QN317" t="inlineStr">
        <is>
          <t>US Small Cap</t>
        </is>
      </c>
      <c r="QO317" s="41" t="n">
        <v>0.1</v>
      </c>
      <c r="QP317" s="32">
        <f>'ETF MTD'!$BG$28/'ETF MTD'!$BG$3-1</f>
        <v/>
      </c>
      <c r="QQ317" s="32">
        <f>QO317*QP317</f>
        <v/>
      </c>
      <c r="QS317" t="inlineStr">
        <is>
          <t>US Small Cap</t>
        </is>
      </c>
      <c r="QT317" s="41" t="n">
        <v>0.1</v>
      </c>
      <c r="QU317" s="32">
        <f>'ETF MTD'!$BG$28/'ETF MTD'!$BG$3-1</f>
        <v/>
      </c>
      <c r="QV317" s="32">
        <f>QT317*QU317</f>
        <v/>
      </c>
      <c r="QX317" t="inlineStr">
        <is>
          <t>US Small Cap</t>
        </is>
      </c>
      <c r="QY317" s="41" t="n">
        <v>0.1</v>
      </c>
      <c r="QZ317" s="32">
        <f>'ETF MTD'!$BG$28/'ETF MTD'!$BG$3-1</f>
        <v/>
      </c>
      <c r="RA317" s="32">
        <f>QY317*QZ317</f>
        <v/>
      </c>
      <c r="RC317" t="inlineStr">
        <is>
          <t>US Small Cap</t>
        </is>
      </c>
      <c r="RD317" s="41" t="n">
        <v>0.1</v>
      </c>
      <c r="RE317" s="32">
        <f>'ETF MTD'!$BG$28/'ETF MTD'!$BG$3-1</f>
        <v/>
      </c>
      <c r="RF317" s="32">
        <f>RD317*RE317</f>
        <v/>
      </c>
      <c r="RH317" t="inlineStr">
        <is>
          <t>US Small Cap</t>
        </is>
      </c>
      <c r="RI317" s="41" t="n">
        <v>0.1</v>
      </c>
      <c r="RJ317" s="32">
        <f>'ETF MTD'!$BG$28/'ETF MTD'!$BG$3-1</f>
        <v/>
      </c>
      <c r="RK317" s="32">
        <f>RI317*RJ317</f>
        <v/>
      </c>
      <c r="RM317" s="42" t="n">
        <v>0.09999999999999999</v>
      </c>
      <c r="RN317" s="43">
        <f>0.7*RM317</f>
        <v/>
      </c>
      <c r="RO317" s="43" t="n">
        <v>0.015</v>
      </c>
      <c r="RP317" s="44" t="n">
        <v>0.015</v>
      </c>
    </row>
    <row r="318">
      <c r="KT318" t="inlineStr">
        <is>
          <t>SPDW</t>
        </is>
      </c>
      <c r="KU318" s="57" t="n">
        <v>0.1</v>
      </c>
      <c r="KV318" s="61">
        <f>'ETF MTD'!$VO$28/'ETF MTD'!$VO$3-1</f>
        <v/>
      </c>
      <c r="KW318" s="61">
        <f>KU318*KV318</f>
        <v/>
      </c>
      <c r="KX318" s="61" t="n"/>
      <c r="KY318" t="inlineStr">
        <is>
          <t>SPDW</t>
        </is>
      </c>
      <c r="KZ318" s="57" t="n">
        <v>0.1</v>
      </c>
      <c r="LA318" s="61">
        <f>'ETF MTD'!$VO$28/'ETF MTD'!$VO$3-1</f>
        <v/>
      </c>
      <c r="LB318" s="61">
        <f>KZ318*LA318</f>
        <v/>
      </c>
      <c r="LC318" s="61" t="n"/>
      <c r="LD318" t="inlineStr">
        <is>
          <t>SPDW</t>
        </is>
      </c>
      <c r="LE318" s="57" t="n">
        <v>0.1</v>
      </c>
      <c r="LF318" s="61">
        <f>'ETF MTD'!$VO$28/'ETF MTD'!$VO$3-1</f>
        <v/>
      </c>
      <c r="LG318" s="61">
        <f>LE318*LF318</f>
        <v/>
      </c>
      <c r="LH318" s="61" t="n"/>
      <c r="LI318" t="inlineStr">
        <is>
          <t>Foreign Developed</t>
        </is>
      </c>
      <c r="LJ318" s="57" t="n">
        <v>0.1</v>
      </c>
      <c r="LK318" s="61">
        <f>'ETF MTD'!$VO$28/'ETF MTD'!$VO$3-1</f>
        <v/>
      </c>
      <c r="LL318" s="61">
        <f>LJ318*LK318</f>
        <v/>
      </c>
      <c r="LM318" s="61" t="n"/>
      <c r="LN318" t="inlineStr">
        <is>
          <t>Foreign Developed</t>
        </is>
      </c>
      <c r="LO318" s="57" t="n">
        <v>0.1</v>
      </c>
      <c r="LP318" s="61">
        <f>'ETF MTD'!$VO$28/'ETF MTD'!$VO$3-1</f>
        <v/>
      </c>
      <c r="LQ318" s="61">
        <f>LO318*LP318</f>
        <v/>
      </c>
      <c r="LR318" s="61" t="n"/>
      <c r="LS318" t="inlineStr">
        <is>
          <t>Foreign Developed</t>
        </is>
      </c>
      <c r="LT318" s="57" t="n">
        <v>0.1</v>
      </c>
      <c r="LU318" s="61">
        <f>'ETF MTD'!$VO$28/'ETF MTD'!$VO$3-1</f>
        <v/>
      </c>
      <c r="LV318" s="61">
        <f>LT318*LU318</f>
        <v/>
      </c>
      <c r="LW318" s="61" t="n"/>
      <c r="LX318" t="inlineStr">
        <is>
          <t>Foreign Developed</t>
        </is>
      </c>
      <c r="LY318" s="57" t="n">
        <v>0.1</v>
      </c>
      <c r="LZ318" s="61">
        <f>'ETF MTD'!$VO$28/'ETF MTD'!$VO$3-1</f>
        <v/>
      </c>
      <c r="MA318" s="61">
        <f>LY318*LZ318</f>
        <v/>
      </c>
      <c r="MB318" s="61" t="n"/>
      <c r="MC318" t="inlineStr">
        <is>
          <t>Foreign Developed</t>
        </is>
      </c>
      <c r="MD318" s="57" t="n">
        <v>0.1</v>
      </c>
      <c r="ME318" s="61">
        <f>'ETF MTD'!$VO$28/'ETF MTD'!$VO$3-1</f>
        <v/>
      </c>
      <c r="MF318" s="61">
        <f>MD318*ME318</f>
        <v/>
      </c>
      <c r="MG318" s="61" t="n"/>
      <c r="MH318" t="inlineStr">
        <is>
          <t>Foreign Developed</t>
        </is>
      </c>
      <c r="MI318" s="57" t="n">
        <v>0.1</v>
      </c>
      <c r="MJ318" s="61">
        <f>'ETF MTD'!$VO$28/'ETF MTD'!$VO$3-1</f>
        <v/>
      </c>
      <c r="MK318" s="61">
        <f>MI318*MJ318</f>
        <v/>
      </c>
      <c r="ML318" s="61" t="n"/>
      <c r="MM318" t="inlineStr">
        <is>
          <t>Foreign Developed</t>
        </is>
      </c>
      <c r="MN318" s="57" t="n">
        <v>0.1</v>
      </c>
      <c r="MO318" s="61">
        <f>'ETF MTD'!$VO$28/'ETF MTD'!$VO$3-1</f>
        <v/>
      </c>
      <c r="MP318" s="61">
        <f>MN318*MO318</f>
        <v/>
      </c>
      <c r="MR318" t="inlineStr">
        <is>
          <t>Foreign Developed</t>
        </is>
      </c>
      <c r="MS318" s="57" t="n">
        <v>0.14</v>
      </c>
      <c r="MT318" s="61">
        <f>'ETF MTD'!$VO$28/'ETF MTD'!$VO$3-1</f>
        <v/>
      </c>
      <c r="MU318" s="61">
        <f>MS318*MT318</f>
        <v/>
      </c>
      <c r="MV318" s="61" t="n"/>
      <c r="MW318" t="inlineStr">
        <is>
          <t>Foreign Developed</t>
        </is>
      </c>
      <c r="MX318" s="57" t="n">
        <v>0.14</v>
      </c>
      <c r="MY318" s="61">
        <f>'ETF MTD'!$VO$28/'ETF MTD'!$VO$3-1</f>
        <v/>
      </c>
      <c r="MZ318" s="61">
        <f>MX318*MY318</f>
        <v/>
      </c>
      <c r="NB318" t="inlineStr">
        <is>
          <t>Foreign Developed</t>
        </is>
      </c>
      <c r="NC318" s="41" t="n">
        <v>0.163</v>
      </c>
      <c r="ND318" s="61">
        <f>'ETF MTD'!$VO$28/'ETF MTD'!$VO$3-1</f>
        <v/>
      </c>
      <c r="NE318" s="61">
        <f>NC318*ND318</f>
        <v/>
      </c>
      <c r="NG318" t="inlineStr">
        <is>
          <t>Foreign Developed</t>
        </is>
      </c>
      <c r="NH318" s="41" t="n">
        <v>0.175</v>
      </c>
      <c r="NI318" s="61">
        <f>'ETF MTD'!$VO$28/'ETF MTD'!$VO$3-1</f>
        <v/>
      </c>
      <c r="NJ318" s="61">
        <f>NH318*NI318</f>
        <v/>
      </c>
      <c r="NL318" t="inlineStr">
        <is>
          <t>Foreign Developed</t>
        </is>
      </c>
      <c r="NM318" s="41" t="n">
        <v>0.175</v>
      </c>
      <c r="NN318" s="61">
        <f>'ETF MTD'!$VO$28/'ETF MTD'!$VO$3-1</f>
        <v/>
      </c>
      <c r="NO318" s="61">
        <f>NM318*NN318</f>
        <v/>
      </c>
      <c r="NQ318" t="inlineStr">
        <is>
          <t>Foreign Developed</t>
        </is>
      </c>
      <c r="NR318" s="41" t="n">
        <v>0.18</v>
      </c>
      <c r="NS318" s="61">
        <f>'ETF MTD'!$VO$28/'ETF MTD'!$VO$3-1</f>
        <v/>
      </c>
      <c r="NT318" s="61">
        <f>NR318*NS318</f>
        <v/>
      </c>
      <c r="NV318" t="inlineStr">
        <is>
          <t>Foreign Developed</t>
        </is>
      </c>
      <c r="NW318" s="41" t="n">
        <v>0.18</v>
      </c>
      <c r="NX318" s="61">
        <f>'ETF MTD'!$VO$28/'ETF MTD'!$VO$3-1</f>
        <v/>
      </c>
      <c r="NY318" s="61">
        <f>NW318*NX318</f>
        <v/>
      </c>
      <c r="OA318" t="inlineStr">
        <is>
          <t>Foreign Developed</t>
        </is>
      </c>
      <c r="OB318" s="41" t="n">
        <v>0.165</v>
      </c>
      <c r="OC318" s="61">
        <f>'ETF MTD'!$VO$28/'ETF MTD'!$VO$3-1</f>
        <v/>
      </c>
      <c r="OD318" s="61">
        <f>OB318*OC318</f>
        <v/>
      </c>
      <c r="OF318" t="inlineStr">
        <is>
          <t>Foreign Developed</t>
        </is>
      </c>
      <c r="OG318" s="41" t="n">
        <v>0.15</v>
      </c>
      <c r="OH318" s="61">
        <f>'ETF MTD'!$VO$28/'ETF MTD'!$VO$3-1</f>
        <v/>
      </c>
      <c r="OI318" s="61">
        <f>OG318*OH318</f>
        <v/>
      </c>
      <c r="OK318" t="inlineStr">
        <is>
          <t>Foreign Developed</t>
        </is>
      </c>
      <c r="OL318" s="41" t="n">
        <v>0.128</v>
      </c>
      <c r="OM318" s="61">
        <f>'ETF MTD'!$VO$28/'ETF MTD'!$VO$3-1</f>
        <v/>
      </c>
      <c r="ON318" s="61">
        <f>OL318*OM318</f>
        <v/>
      </c>
      <c r="OP318" t="inlineStr">
        <is>
          <t>Foreign Developed</t>
        </is>
      </c>
      <c r="OQ318" s="41" t="n">
        <v>0.1425</v>
      </c>
      <c r="OR318" s="61">
        <f>'ETF MTD'!$VO$28/'ETF MTD'!$VO$3-1</f>
        <v/>
      </c>
      <c r="OS318" s="61">
        <f>OQ318*OR318</f>
        <v/>
      </c>
      <c r="OU318" t="inlineStr">
        <is>
          <t>Foreign Developed</t>
        </is>
      </c>
      <c r="OV318" s="41" t="n">
        <v>0.105</v>
      </c>
      <c r="OW318" s="61">
        <f>'ETF MTD'!$VO$28/'ETF MTD'!$VO$3-1</f>
        <v/>
      </c>
      <c r="OX318" s="61">
        <f>OV318*OW318</f>
        <v/>
      </c>
      <c r="OZ318" t="inlineStr">
        <is>
          <t>Foreign Developed</t>
        </is>
      </c>
      <c r="PA318" s="41" t="n">
        <v>0.145</v>
      </c>
      <c r="PB318" s="61">
        <f>'ETF MTD'!$VO$28/'ETF MTD'!$VO$3-1</f>
        <v/>
      </c>
      <c r="PC318" s="61">
        <f>PA318*PB318</f>
        <v/>
      </c>
      <c r="PE318" t="inlineStr">
        <is>
          <t>Foreign Developed</t>
        </is>
      </c>
      <c r="PF318" s="41" t="n">
        <v>0.15</v>
      </c>
      <c r="PG318" s="61">
        <f>'ETF MTD'!$VO$28/'ETF MTD'!$VO$3-1</f>
        <v/>
      </c>
      <c r="PH318" s="61">
        <f>PF318*PG318</f>
        <v/>
      </c>
      <c r="PJ318" t="inlineStr">
        <is>
          <t>Foreign Developed</t>
        </is>
      </c>
      <c r="PK318" s="41" t="n">
        <v>0.15</v>
      </c>
      <c r="PL318" s="61">
        <f>'ETF MTD'!$VO$28/'ETF MTD'!$VO$3-1</f>
        <v/>
      </c>
      <c r="PM318" s="61">
        <f>PK318*PL318</f>
        <v/>
      </c>
      <c r="PO318" t="inlineStr">
        <is>
          <t>Foreign Developed</t>
        </is>
      </c>
      <c r="PP318" s="41" t="n">
        <v>0.15</v>
      </c>
      <c r="PQ318" s="61">
        <f>'ETF MTD'!$VO$28/'ETF MTD'!$VO$3-1</f>
        <v/>
      </c>
      <c r="PR318" s="61">
        <f>PP318*PQ318</f>
        <v/>
      </c>
      <c r="PT318" t="inlineStr">
        <is>
          <t>Foreign Developed</t>
        </is>
      </c>
      <c r="PU318" s="41" t="n">
        <v>0.15</v>
      </c>
      <c r="PV318" s="61">
        <f>'ETF MTD'!$VO$28/'ETF MTD'!$VO$3-1</f>
        <v/>
      </c>
      <c r="PW318" s="61">
        <f>PU318*PV318</f>
        <v/>
      </c>
      <c r="PY318" t="inlineStr">
        <is>
          <t>Foreign Developed</t>
        </is>
      </c>
      <c r="PZ318" s="41" t="n">
        <v>0.15</v>
      </c>
      <c r="QA318" s="61">
        <f>'ETF MTD'!$VO$28/'ETF MTD'!$VO$3-1</f>
        <v/>
      </c>
      <c r="QB318" s="61">
        <f>PZ318*QA318</f>
        <v/>
      </c>
      <c r="QD318" t="inlineStr">
        <is>
          <t>Foreign Developed</t>
        </is>
      </c>
      <c r="QE318" s="41" t="n">
        <v>0.15</v>
      </c>
      <c r="QF318" s="61">
        <f>'ETF MTD'!$VO$28/'ETF MTD'!$VO$3-1</f>
        <v/>
      </c>
      <c r="QG318" s="61">
        <f>QE318*QF318</f>
        <v/>
      </c>
      <c r="QH318" s="61" t="n"/>
      <c r="QI318" t="inlineStr">
        <is>
          <t>Foreign Developed</t>
        </is>
      </c>
      <c r="QJ318" s="41" t="n">
        <v>0.15</v>
      </c>
      <c r="QK318" s="61">
        <f>'ETF MTD'!$VO$28/'ETF MTD'!$VO$3-1</f>
        <v/>
      </c>
      <c r="QL318" s="61">
        <f>QJ318*QK318</f>
        <v/>
      </c>
      <c r="QN318" t="inlineStr">
        <is>
          <t>Foreign Developed</t>
        </is>
      </c>
      <c r="QO318" s="41" t="n">
        <v>0.15</v>
      </c>
      <c r="QP318" s="61">
        <f>'ETF MTD'!$VO$28/'ETF MTD'!$VO$3-1</f>
        <v/>
      </c>
      <c r="QQ318" s="61">
        <f>QO318*QP318</f>
        <v/>
      </c>
      <c r="QS318" t="inlineStr">
        <is>
          <t>Foreign Developed</t>
        </is>
      </c>
      <c r="QT318" s="41" t="n">
        <v>0.15</v>
      </c>
      <c r="QU318" s="61">
        <f>'ETF MTD'!$VO$28/'ETF MTD'!$VO$3-1</f>
        <v/>
      </c>
      <c r="QV318" s="61">
        <f>QT318*QU318</f>
        <v/>
      </c>
      <c r="QX318" t="inlineStr">
        <is>
          <t>Foreign Developed</t>
        </is>
      </c>
      <c r="QY318" s="41" t="n">
        <v>0.15</v>
      </c>
      <c r="QZ318" s="61">
        <f>'ETF MTD'!$VO$28/'ETF MTD'!$VO$3-1</f>
        <v/>
      </c>
      <c r="RA318" s="61">
        <f>QY318*QZ318</f>
        <v/>
      </c>
      <c r="RC318" t="inlineStr">
        <is>
          <t>Foreign Developed</t>
        </is>
      </c>
      <c r="RD318" s="41" t="n">
        <v>0.15</v>
      </c>
      <c r="RE318" s="61">
        <f>'ETF MTD'!$VO$28/'ETF MTD'!$VO$3-1</f>
        <v/>
      </c>
      <c r="RF318" s="61">
        <f>RD318*RE318</f>
        <v/>
      </c>
      <c r="RH318" t="inlineStr">
        <is>
          <t>Foreign Developed</t>
        </is>
      </c>
      <c r="RI318" s="41" t="n">
        <v>0.1275</v>
      </c>
      <c r="RJ318" s="61">
        <f>'ETF MTD'!$VO$28/'ETF MTD'!$VO$3-1</f>
        <v/>
      </c>
      <c r="RK318" s="61">
        <f>RI318*RJ318</f>
        <v/>
      </c>
      <c r="RM318" s="42" t="n">
        <v>0.15</v>
      </c>
      <c r="RN318" s="43">
        <f>0.7*RM318</f>
        <v/>
      </c>
      <c r="RO318" s="43">
        <f>RM318*0.15</f>
        <v/>
      </c>
      <c r="RP318" s="44">
        <f>RI318-SUM(RN318:RO318)</f>
        <v/>
      </c>
    </row>
    <row r="319">
      <c r="KT319" t="inlineStr">
        <is>
          <t>SPEM</t>
        </is>
      </c>
      <c r="KU319" s="57" t="n">
        <v>0.05</v>
      </c>
      <c r="KV319" s="61">
        <f>'ETF MTD'!$PU$28/'ETF MTD'!$PU$3-1</f>
        <v/>
      </c>
      <c r="KW319" s="61">
        <f>KU319*KV319</f>
        <v/>
      </c>
      <c r="KX319" s="61" t="n"/>
      <c r="KY319" t="inlineStr">
        <is>
          <t>SPEM</t>
        </is>
      </c>
      <c r="KZ319" s="57" t="n">
        <v>0.05</v>
      </c>
      <c r="LA319" s="61">
        <f>'ETF MTD'!$PU$28/'ETF MTD'!$PU$3-1</f>
        <v/>
      </c>
      <c r="LB319" s="61">
        <f>KZ319*LA319</f>
        <v/>
      </c>
      <c r="LC319" s="61" t="n"/>
      <c r="LD319" t="inlineStr">
        <is>
          <t>SPEM</t>
        </is>
      </c>
      <c r="LE319" s="57" t="n">
        <v>0.05</v>
      </c>
      <c r="LF319" s="61">
        <f>'ETF MTD'!$PU$28/'ETF MTD'!$PU$3-1</f>
        <v/>
      </c>
      <c r="LG319" s="61">
        <f>LE319*LF319</f>
        <v/>
      </c>
      <c r="LH319" s="61" t="n"/>
      <c r="LI319" t="inlineStr">
        <is>
          <t>Emerging Markets</t>
        </is>
      </c>
      <c r="LJ319" s="57" t="n">
        <v>0.05</v>
      </c>
      <c r="LK319" s="61">
        <f>'ETF MTD'!$PU$28/'ETF MTD'!$PU$3-1</f>
        <v/>
      </c>
      <c r="LL319" s="61">
        <f>LJ319*LK319</f>
        <v/>
      </c>
      <c r="LM319" s="61" t="n"/>
      <c r="LN319" t="inlineStr">
        <is>
          <t>Emerging Markets</t>
        </is>
      </c>
      <c r="LO319" s="57" t="n">
        <v>0.05</v>
      </c>
      <c r="LP319" s="61">
        <f>'ETF MTD'!$PU$28/'ETF MTD'!$PU$3-1</f>
        <v/>
      </c>
      <c r="LQ319" s="61">
        <f>LO319*LP319</f>
        <v/>
      </c>
      <c r="LR319" s="61" t="n"/>
      <c r="LS319" t="inlineStr">
        <is>
          <t>Emerging Markets</t>
        </is>
      </c>
      <c r="LT319" s="57" t="n">
        <v>0.05</v>
      </c>
      <c r="LU319" s="61">
        <f>'ETF MTD'!$PU$28/'ETF MTD'!$PU$3-1</f>
        <v/>
      </c>
      <c r="LV319" s="61">
        <f>LT319*LU319</f>
        <v/>
      </c>
      <c r="LW319" s="61" t="n"/>
      <c r="LX319" t="inlineStr">
        <is>
          <t>Emerging Markets</t>
        </is>
      </c>
      <c r="LY319" s="57" t="n">
        <v>0.05</v>
      </c>
      <c r="LZ319" s="61">
        <f>'ETF MTD'!$PU$28/'ETF MTD'!$PU$3-1</f>
        <v/>
      </c>
      <c r="MA319" s="61">
        <f>LY319*LZ319</f>
        <v/>
      </c>
      <c r="MB319" s="61" t="n"/>
      <c r="MC319" t="inlineStr">
        <is>
          <t>Emerging Markets</t>
        </is>
      </c>
      <c r="MD319" s="57" t="n">
        <v>0.05</v>
      </c>
      <c r="ME319" s="61">
        <f>'ETF MTD'!$PU$28/'ETF MTD'!$PU$3-1</f>
        <v/>
      </c>
      <c r="MF319" s="61">
        <f>MD319*ME319</f>
        <v/>
      </c>
      <c r="MG319" s="61" t="n"/>
      <c r="MH319" t="inlineStr">
        <is>
          <t>Emerging Markets</t>
        </is>
      </c>
      <c r="MI319" s="57" t="n">
        <v>0.05</v>
      </c>
      <c r="MJ319" s="61">
        <f>'ETF MTD'!$PU$28/'ETF MTD'!$PU$3-1</f>
        <v/>
      </c>
      <c r="MK319" s="61">
        <f>MI319*MJ319</f>
        <v/>
      </c>
      <c r="ML319" s="61" t="n"/>
      <c r="MM319" t="inlineStr">
        <is>
          <t>Emerging Markets</t>
        </is>
      </c>
      <c r="MN319" s="57" t="n">
        <v>0.05</v>
      </c>
      <c r="MO319" s="61">
        <f>'ETF MTD'!$PU$28/'ETF MTD'!$PU$3-1</f>
        <v/>
      </c>
      <c r="MP319" s="61">
        <f>MN319*MO319</f>
        <v/>
      </c>
      <c r="MR319" t="inlineStr">
        <is>
          <t>Emerging Markets</t>
        </is>
      </c>
      <c r="MS319" s="57" t="n">
        <v>0.05</v>
      </c>
      <c r="MT319" s="61">
        <f>'ETF MTD'!$PU$28/'ETF MTD'!$PU$3-1</f>
        <v/>
      </c>
      <c r="MU319" s="61">
        <f>MS319*MT319</f>
        <v/>
      </c>
      <c r="MV319" s="61" t="n"/>
      <c r="MW319" t="inlineStr">
        <is>
          <t>Emerging Markets</t>
        </is>
      </c>
      <c r="MX319" s="57" t="n">
        <v>0.05</v>
      </c>
      <c r="MY319" s="61">
        <f>'ETF MTD'!$PU$28/'ETF MTD'!$PU$3-1</f>
        <v/>
      </c>
      <c r="MZ319" s="61">
        <f>MX319*MY319</f>
        <v/>
      </c>
      <c r="NB319" t="inlineStr">
        <is>
          <t>Emerging Markets</t>
        </is>
      </c>
      <c r="NC319" s="41" t="n">
        <v>0.062</v>
      </c>
      <c r="ND319" s="61">
        <f>'ETF MTD'!$PU$28/'ETF MTD'!$PU$3-1</f>
        <v/>
      </c>
      <c r="NE319" s="61">
        <f>NC319*ND319</f>
        <v/>
      </c>
      <c r="NG319" t="inlineStr">
        <is>
          <t>Emerging Markets</t>
        </is>
      </c>
      <c r="NH319" s="41" t="n">
        <v>0.05</v>
      </c>
      <c r="NI319" s="61">
        <f>'ETF MTD'!$PU$28/'ETF MTD'!$PU$3-1</f>
        <v/>
      </c>
      <c r="NJ319" s="61">
        <f>NH319*NI319</f>
        <v/>
      </c>
      <c r="NL319" t="inlineStr">
        <is>
          <t>Emerging Markets</t>
        </is>
      </c>
      <c r="NM319" s="41" t="n">
        <v>0.05</v>
      </c>
      <c r="NN319" s="61">
        <f>'ETF MTD'!$PU$28/'ETF MTD'!$PU$3-1</f>
        <v/>
      </c>
      <c r="NO319" s="61">
        <f>NM319*NN319</f>
        <v/>
      </c>
      <c r="NQ319" t="inlineStr">
        <is>
          <t>Emerging Markets</t>
        </is>
      </c>
      <c r="NR319" s="41" t="n">
        <v>0.07000000000000001</v>
      </c>
      <c r="NS319" s="61">
        <f>'ETF MTD'!$PU$28/'ETF MTD'!$PU$3-1</f>
        <v/>
      </c>
      <c r="NT319" s="61">
        <f>NR319*NS319</f>
        <v/>
      </c>
      <c r="NV319" t="inlineStr">
        <is>
          <t>Emerging Markets</t>
        </is>
      </c>
      <c r="NW319" s="41" t="n">
        <v>0.07000000000000001</v>
      </c>
      <c r="NX319" s="61">
        <f>'ETF MTD'!$PU$28/'ETF MTD'!$PU$3-1</f>
        <v/>
      </c>
      <c r="NY319" s="61">
        <f>NW319*NX319</f>
        <v/>
      </c>
      <c r="OA319" t="inlineStr">
        <is>
          <t>Emerging Markets</t>
        </is>
      </c>
      <c r="OB319" s="41" t="n">
        <v>0.08500000000000001</v>
      </c>
      <c r="OC319" s="61">
        <f>'ETF MTD'!$PU$28/'ETF MTD'!$PU$3-1</f>
        <v/>
      </c>
      <c r="OD319" s="61">
        <f>OB319*OC319</f>
        <v/>
      </c>
      <c r="OF319" t="inlineStr">
        <is>
          <t>Emerging Markets</t>
        </is>
      </c>
      <c r="OG319" s="41" t="n">
        <v>0.1</v>
      </c>
      <c r="OH319" s="61">
        <f>'ETF MTD'!$PU$28/'ETF MTD'!$PU$3-1</f>
        <v/>
      </c>
      <c r="OI319" s="61">
        <f>OG319*OH319</f>
        <v/>
      </c>
      <c r="OK319" t="inlineStr">
        <is>
          <t>Emerging Markets</t>
        </is>
      </c>
      <c r="OL319" s="41" t="n">
        <v>0.08500000000000001</v>
      </c>
      <c r="OM319" s="61">
        <f>'ETF MTD'!$PU$28/'ETF MTD'!$PU$3-1</f>
        <v/>
      </c>
      <c r="ON319" s="61">
        <f>OL319*OM319</f>
        <v/>
      </c>
      <c r="OP319" t="inlineStr">
        <is>
          <t>Emerging Markets</t>
        </is>
      </c>
      <c r="OQ319" s="41" t="n">
        <v>0.07000000000000001</v>
      </c>
      <c r="OR319" s="61">
        <f>'ETF MTD'!$PU$28/'ETF MTD'!$PU$3-1</f>
        <v/>
      </c>
      <c r="OS319" s="61">
        <f>OQ319*OR319</f>
        <v/>
      </c>
      <c r="OU319" t="inlineStr">
        <is>
          <t>Emerging Markets</t>
        </is>
      </c>
      <c r="OV319" s="41" t="n">
        <v>0.07000000000000001</v>
      </c>
      <c r="OW319" s="61">
        <f>'ETF MTD'!$PU$28/'ETF MTD'!$PU$3-1</f>
        <v/>
      </c>
      <c r="OX319" s="61">
        <f>OV319*OW319</f>
        <v/>
      </c>
      <c r="OZ319" t="inlineStr">
        <is>
          <t>Emerging Markets</t>
        </is>
      </c>
      <c r="PA319" s="41" t="n">
        <v>0.08500000000000001</v>
      </c>
      <c r="PB319" s="61">
        <f>'ETF MTD'!$PU$28/'ETF MTD'!$PU$3-1</f>
        <v/>
      </c>
      <c r="PC319" s="61">
        <f>PA319*PB319</f>
        <v/>
      </c>
      <c r="PE319" t="inlineStr">
        <is>
          <t>Emerging Markets</t>
        </is>
      </c>
      <c r="PF319" s="41" t="n">
        <v>0.08500000000000001</v>
      </c>
      <c r="PG319" s="61">
        <f>'ETF MTD'!$PU$28/'ETF MTD'!$PU$3-1</f>
        <v/>
      </c>
      <c r="PH319" s="61">
        <f>PF319*PG319</f>
        <v/>
      </c>
      <c r="PJ319" t="inlineStr">
        <is>
          <t>Emerging Markets</t>
        </is>
      </c>
      <c r="PK319" s="41" t="n">
        <v>0.075</v>
      </c>
      <c r="PL319" s="61">
        <f>'ETF MTD'!$PU$28/'ETF MTD'!$PU$3-1</f>
        <v/>
      </c>
      <c r="PM319" s="61">
        <f>PK319*PL319</f>
        <v/>
      </c>
      <c r="PO319" t="inlineStr">
        <is>
          <t>Emerging Markets</t>
        </is>
      </c>
      <c r="PP319" s="41" t="n">
        <v>0.08500000000000001</v>
      </c>
      <c r="PQ319" s="61">
        <f>'ETF MTD'!$PU$28/'ETF MTD'!$PU$3-1</f>
        <v/>
      </c>
      <c r="PR319" s="61">
        <f>PP319*PQ319</f>
        <v/>
      </c>
      <c r="PT319" t="inlineStr">
        <is>
          <t>Emerging Markets</t>
        </is>
      </c>
      <c r="PU319" s="41" t="n">
        <v>0.08500000000000001</v>
      </c>
      <c r="PV319" s="61">
        <f>'ETF MTD'!$PU$28/'ETF MTD'!$PU$3-1</f>
        <v/>
      </c>
      <c r="PW319" s="61">
        <f>PU319*PV319</f>
        <v/>
      </c>
      <c r="PY319" t="inlineStr">
        <is>
          <t>Emerging Markets</t>
        </is>
      </c>
      <c r="PZ319" s="41" t="n">
        <v>0.08500000000000001</v>
      </c>
      <c r="QA319" s="61">
        <f>'ETF MTD'!$PU$28/'ETF MTD'!$PU$3-1</f>
        <v/>
      </c>
      <c r="QB319" s="61">
        <f>PZ319*QA319</f>
        <v/>
      </c>
      <c r="QD319" t="inlineStr">
        <is>
          <t>Emerging Markets</t>
        </is>
      </c>
      <c r="QE319" s="41" t="n">
        <v>0.08500000000000001</v>
      </c>
      <c r="QF319" s="61">
        <f>'ETF MTD'!$PU$28/'ETF MTD'!$PU$3-1</f>
        <v/>
      </c>
      <c r="QG319" s="61">
        <f>QE319*QF319</f>
        <v/>
      </c>
      <c r="QH319" s="61" t="n"/>
      <c r="QI319" t="inlineStr">
        <is>
          <t>Emerging Markets</t>
        </is>
      </c>
      <c r="QJ319" s="41" t="n">
        <v>0.1</v>
      </c>
      <c r="QK319" s="61">
        <f>'ETF MTD'!$PU$28/'ETF MTD'!$PU$3-1</f>
        <v/>
      </c>
      <c r="QL319" s="61">
        <f>QJ319*QK319</f>
        <v/>
      </c>
      <c r="QN319" t="inlineStr">
        <is>
          <t>Emerging Markets</t>
        </is>
      </c>
      <c r="QO319" s="41" t="n">
        <v>0.1</v>
      </c>
      <c r="QP319" s="61">
        <f>'ETF MTD'!$PU$28/'ETF MTD'!$PU$3-1</f>
        <v/>
      </c>
      <c r="QQ319" s="61">
        <f>QO319*QP319</f>
        <v/>
      </c>
      <c r="QS319" t="inlineStr">
        <is>
          <t>Emerging Markets</t>
        </is>
      </c>
      <c r="QT319" s="41" t="n">
        <v>0.1</v>
      </c>
      <c r="QU319" s="61">
        <f>'ETF MTD'!$PU$28/'ETF MTD'!$PU$3-1</f>
        <v/>
      </c>
      <c r="QV319" s="61">
        <f>QT319*QU319</f>
        <v/>
      </c>
      <c r="QX319" t="inlineStr">
        <is>
          <t>Emerging Markets</t>
        </is>
      </c>
      <c r="QY319" s="41" t="n">
        <v>0.1</v>
      </c>
      <c r="QZ319" s="61">
        <f>'ETF MTD'!$PU$28/'ETF MTD'!$PU$3-1</f>
        <v/>
      </c>
      <c r="RA319" s="61">
        <f>QY319*QZ319</f>
        <v/>
      </c>
      <c r="RC319" t="inlineStr">
        <is>
          <t>Emerging Markets</t>
        </is>
      </c>
      <c r="RD319" s="41" t="n">
        <v>0.1</v>
      </c>
      <c r="RE319" s="61">
        <f>'ETF MTD'!$PU$28/'ETF MTD'!$PU$3-1</f>
        <v/>
      </c>
      <c r="RF319" s="61">
        <f>RD319*RE319</f>
        <v/>
      </c>
      <c r="RH319" t="inlineStr">
        <is>
          <t>Emerging Markets</t>
        </is>
      </c>
      <c r="RI319" s="41" t="n">
        <v>0.08500000000000001</v>
      </c>
      <c r="RJ319" s="61">
        <f>'ETF MTD'!$PU$28/'ETF MTD'!$PU$3-1</f>
        <v/>
      </c>
      <c r="RK319" s="61">
        <f>RI319*RJ319</f>
        <v/>
      </c>
      <c r="RM319" s="42" t="n">
        <v>0.09999999999999999</v>
      </c>
      <c r="RN319" s="43">
        <f>0.7*RM319</f>
        <v/>
      </c>
      <c r="RO319" s="43" t="n">
        <v>0.015</v>
      </c>
      <c r="RP319" s="44">
        <f>RI319-SUM(RN319:RO319)</f>
        <v/>
      </c>
    </row>
    <row r="320">
      <c r="KT320" t="inlineStr">
        <is>
          <t>USRT</t>
        </is>
      </c>
      <c r="KU320" s="57" t="n">
        <v>0.07000000000000001</v>
      </c>
      <c r="KV320" s="61">
        <f>'ETF MTD'!$JU$28/'ETF MTD'!$JU$3-1</f>
        <v/>
      </c>
      <c r="KW320" s="61">
        <f>KU320*KV320</f>
        <v/>
      </c>
      <c r="KX320" s="61" t="n"/>
      <c r="KY320" t="inlineStr">
        <is>
          <t>USRT</t>
        </is>
      </c>
      <c r="KZ320" s="57" t="n">
        <v>0.07000000000000001</v>
      </c>
      <c r="LA320" s="61">
        <f>'ETF MTD'!$JU$28/'ETF MTD'!$JU$3-1</f>
        <v/>
      </c>
      <c r="LB320" s="61">
        <f>KZ320*LA320</f>
        <v/>
      </c>
      <c r="LC320" s="61" t="n"/>
      <c r="LD320" t="inlineStr">
        <is>
          <t>USRT</t>
        </is>
      </c>
      <c r="LE320" s="57" t="n">
        <v>0.08</v>
      </c>
      <c r="LF320" s="61">
        <f>'ETF MTD'!$JU$28/'ETF MTD'!$JU$3-1</f>
        <v/>
      </c>
      <c r="LG320" s="61">
        <f>LE320*LF320</f>
        <v/>
      </c>
      <c r="LH320" s="61" t="n"/>
      <c r="LI320" t="inlineStr">
        <is>
          <t>REITS</t>
        </is>
      </c>
      <c r="LJ320" s="57" t="n">
        <v>0.08</v>
      </c>
      <c r="LK320" s="61">
        <f>'ETF MTD'!$JU$28/'ETF MTD'!$JU$3-1</f>
        <v/>
      </c>
      <c r="LL320" s="61">
        <f>LJ320*LK320</f>
        <v/>
      </c>
      <c r="LM320" s="61" t="n"/>
      <c r="LN320" t="inlineStr">
        <is>
          <t>REITS</t>
        </is>
      </c>
      <c r="LO320" s="57" t="n">
        <v>0.06</v>
      </c>
      <c r="LP320" s="61">
        <f>'ETF MTD'!$JU$28/'ETF MTD'!$JU$3-1</f>
        <v/>
      </c>
      <c r="LQ320" s="61">
        <f>LO320*LP320</f>
        <v/>
      </c>
      <c r="LR320" s="61" t="n"/>
      <c r="LS320" t="inlineStr">
        <is>
          <t>REITS</t>
        </is>
      </c>
      <c r="LT320" s="57" t="n">
        <v>0.06</v>
      </c>
      <c r="LU320" s="61">
        <f>'ETF MTD'!$JU$28/'ETF MTD'!$JU$3-1</f>
        <v/>
      </c>
      <c r="LV320" s="61">
        <f>LT320*LU320</f>
        <v/>
      </c>
      <c r="LW320" s="61" t="n"/>
      <c r="LX320" t="inlineStr">
        <is>
          <t>REITS</t>
        </is>
      </c>
      <c r="LY320" s="57" t="n">
        <v>0.06</v>
      </c>
      <c r="LZ320" s="61">
        <f>'ETF MTD'!$JU$28/'ETF MTD'!$JU$3-1</f>
        <v/>
      </c>
      <c r="MA320" s="61">
        <f>LY320*LZ320</f>
        <v/>
      </c>
      <c r="MB320" s="61" t="n"/>
      <c r="MC320" t="inlineStr">
        <is>
          <t>REITS</t>
        </is>
      </c>
      <c r="MD320" s="57" t="n">
        <v>0.06</v>
      </c>
      <c r="ME320" s="61">
        <f>'ETF MTD'!$JU$28/'ETF MTD'!$JU$3-1</f>
        <v/>
      </c>
      <c r="MF320" s="61">
        <f>MD320*ME320</f>
        <v/>
      </c>
      <c r="MG320" s="61" t="n"/>
      <c r="MH320" t="inlineStr">
        <is>
          <t>REITS</t>
        </is>
      </c>
      <c r="MI320" s="57" t="n">
        <v>0.06</v>
      </c>
      <c r="MJ320" s="61">
        <f>'ETF MTD'!$JU$28/'ETF MTD'!$JU$3-1</f>
        <v/>
      </c>
      <c r="MK320" s="61">
        <f>MI320*MJ320</f>
        <v/>
      </c>
      <c r="ML320" s="61" t="n"/>
      <c r="MM320" t="inlineStr">
        <is>
          <t>REITS</t>
        </is>
      </c>
      <c r="MN320" s="57" t="n">
        <v>0.06</v>
      </c>
      <c r="MO320" s="61">
        <f>'ETF MTD'!$JU$28/'ETF MTD'!$JU$3-1</f>
        <v/>
      </c>
      <c r="MP320" s="61">
        <f>MN320*MO320</f>
        <v/>
      </c>
      <c r="MR320" t="inlineStr">
        <is>
          <t>REITS</t>
        </is>
      </c>
      <c r="MS320" s="57" t="n">
        <v>0.056</v>
      </c>
      <c r="MT320" s="61">
        <f>'ETF MTD'!$JU$28/'ETF MTD'!$JU$3-1</f>
        <v/>
      </c>
      <c r="MU320" s="61">
        <f>MS320*MT320</f>
        <v/>
      </c>
      <c r="MV320" s="61" t="n"/>
      <c r="MW320" t="inlineStr">
        <is>
          <t>REITS</t>
        </is>
      </c>
      <c r="MX320" s="57" t="n">
        <v>0.06</v>
      </c>
      <c r="MY320" s="61">
        <f>'ETF MTD'!$JU$28/'ETF MTD'!$JU$3-1</f>
        <v/>
      </c>
      <c r="MZ320" s="61">
        <f>MX320*MY320</f>
        <v/>
      </c>
      <c r="NB320" t="inlineStr">
        <is>
          <t>REITS</t>
        </is>
      </c>
      <c r="NC320" s="41" t="n">
        <v>0.07000000000000001</v>
      </c>
      <c r="ND320" s="61">
        <f>'ETF MTD'!$JU$28/'ETF MTD'!$JU$3-1</f>
        <v/>
      </c>
      <c r="NE320" s="61">
        <f>NC320*ND320</f>
        <v/>
      </c>
      <c r="NG320" t="inlineStr">
        <is>
          <t>REITS</t>
        </is>
      </c>
      <c r="NH320" s="41" t="n">
        <v>0.06</v>
      </c>
      <c r="NI320" s="61">
        <f>'ETF MTD'!$JU$28/'ETF MTD'!$JU$3-1</f>
        <v/>
      </c>
      <c r="NJ320" s="61">
        <f>NH320*NI320</f>
        <v/>
      </c>
      <c r="NL320" t="inlineStr">
        <is>
          <t>REITS</t>
        </is>
      </c>
      <c r="NM320" s="41" t="n">
        <v>0.06</v>
      </c>
      <c r="NN320" s="61">
        <f>'ETF MTD'!$JU$28/'ETF MTD'!$JU$3-1</f>
        <v/>
      </c>
      <c r="NO320" s="61">
        <f>NM320*NN320</f>
        <v/>
      </c>
      <c r="NQ320" t="inlineStr">
        <is>
          <t>REITS</t>
        </is>
      </c>
      <c r="NR320" s="41" t="n">
        <v>0.07000000000000001</v>
      </c>
      <c r="NS320" s="61">
        <f>'ETF MTD'!$JU$28/'ETF MTD'!$JU$3-1</f>
        <v/>
      </c>
      <c r="NT320" s="61">
        <f>NR320*NS320</f>
        <v/>
      </c>
      <c r="NV320" t="inlineStr">
        <is>
          <t>REITS</t>
        </is>
      </c>
      <c r="NW320" s="41" t="n">
        <v>0.07000000000000001</v>
      </c>
      <c r="NX320" s="61">
        <f>'ETF MTD'!$JU$28/'ETF MTD'!$JU$3-1</f>
        <v/>
      </c>
      <c r="NY320" s="61">
        <f>NW320*NX320</f>
        <v/>
      </c>
      <c r="OA320" t="inlineStr">
        <is>
          <t>REITS</t>
        </is>
      </c>
      <c r="OB320" s="41" t="n">
        <v>0.07000000000000001</v>
      </c>
      <c r="OC320" s="61">
        <f>'ETF MTD'!$JU$28/'ETF MTD'!$JU$3-1</f>
        <v/>
      </c>
      <c r="OD320" s="61">
        <f>OB320*OC320</f>
        <v/>
      </c>
      <c r="OF320" t="inlineStr">
        <is>
          <t>REITS</t>
        </is>
      </c>
      <c r="OG320" s="41" t="n">
        <v>0.08500000000000001</v>
      </c>
      <c r="OH320" s="61">
        <f>'ETF MTD'!$JU$28/'ETF MTD'!$JU$3-1</f>
        <v/>
      </c>
      <c r="OI320" s="61">
        <f>OG320*OH320</f>
        <v/>
      </c>
      <c r="OK320" t="inlineStr">
        <is>
          <t>REITS</t>
        </is>
      </c>
      <c r="OL320" s="41" t="n">
        <v>0.07000000000000001</v>
      </c>
      <c r="OM320" s="61">
        <f>'ETF MTD'!$JU$28/'ETF MTD'!$JU$3-1</f>
        <v/>
      </c>
      <c r="ON320" s="61">
        <f>OL320*OM320</f>
        <v/>
      </c>
      <c r="OP320" t="inlineStr">
        <is>
          <t>REITS</t>
        </is>
      </c>
      <c r="OQ320" s="41" t="n">
        <v>0.07000000000000001</v>
      </c>
      <c r="OR320" s="61">
        <f>'ETF MTD'!$JU$28/'ETF MTD'!$JU$3-1</f>
        <v/>
      </c>
      <c r="OS320" s="61">
        <f>OQ320*OR320</f>
        <v/>
      </c>
      <c r="OU320" t="inlineStr">
        <is>
          <t>REITS</t>
        </is>
      </c>
      <c r="OV320" s="41" t="n">
        <v>0.07000000000000001</v>
      </c>
      <c r="OW320" s="61">
        <f>'ETF MTD'!$JU$28/'ETF MTD'!$JU$3-1</f>
        <v/>
      </c>
      <c r="OX320" s="61">
        <f>OV320*OW320</f>
        <v/>
      </c>
      <c r="OZ320" t="inlineStr">
        <is>
          <t>REITS</t>
        </is>
      </c>
      <c r="PA320" s="41" t="n">
        <v>0.08500000000000001</v>
      </c>
      <c r="PB320" s="61">
        <f>'ETF MTD'!$JU$28/'ETF MTD'!$JU$3-1</f>
        <v/>
      </c>
      <c r="PC320" s="61">
        <f>PA320*PB320</f>
        <v/>
      </c>
      <c r="PE320" t="inlineStr">
        <is>
          <t>REITS</t>
        </is>
      </c>
      <c r="PF320" s="41" t="n">
        <v>0.1</v>
      </c>
      <c r="PG320" s="61">
        <f>'ETF MTD'!$JU$28/'ETF MTD'!$JU$3-1</f>
        <v/>
      </c>
      <c r="PH320" s="61">
        <f>PF320*PG320</f>
        <v/>
      </c>
      <c r="PJ320" t="inlineStr">
        <is>
          <t>REITS</t>
        </is>
      </c>
      <c r="PK320" s="41" t="n">
        <v>0.1</v>
      </c>
      <c r="PL320" s="61">
        <f>'ETF MTD'!$JU$28/'ETF MTD'!$JU$3-1</f>
        <v/>
      </c>
      <c r="PM320" s="61">
        <f>PK320*PL320</f>
        <v/>
      </c>
      <c r="PO320" t="inlineStr">
        <is>
          <t>REITS</t>
        </is>
      </c>
      <c r="PP320" s="41" t="n">
        <v>0.1</v>
      </c>
      <c r="PQ320" s="61">
        <f>'ETF MTD'!$JU$28/'ETF MTD'!$JU$3-1</f>
        <v/>
      </c>
      <c r="PR320" s="61">
        <f>PP320*PQ320</f>
        <v/>
      </c>
      <c r="PT320" t="inlineStr">
        <is>
          <t>REITS</t>
        </is>
      </c>
      <c r="PU320" s="41" t="n">
        <v>0.1</v>
      </c>
      <c r="PV320" s="61">
        <f>'ETF MTD'!$JU$28/'ETF MTD'!$JU$3-1</f>
        <v/>
      </c>
      <c r="PW320" s="61">
        <f>PU320*PV320</f>
        <v/>
      </c>
      <c r="PY320" t="inlineStr">
        <is>
          <t>REITS</t>
        </is>
      </c>
      <c r="PZ320" s="41" t="n">
        <v>0.07000000000000001</v>
      </c>
      <c r="QA320" s="61">
        <f>'ETF MTD'!$JU$28/'ETF MTD'!$JU$3-1</f>
        <v/>
      </c>
      <c r="QB320" s="61">
        <f>PZ320*QA320</f>
        <v/>
      </c>
      <c r="QD320" t="inlineStr">
        <is>
          <t>REITS</t>
        </is>
      </c>
      <c r="QE320" s="41" t="n">
        <v>0.07000000000000001</v>
      </c>
      <c r="QF320" s="61">
        <f>'ETF MTD'!$JU$28/'ETF MTD'!$JU$3-1</f>
        <v/>
      </c>
      <c r="QG320" s="61">
        <f>QE320*QF320</f>
        <v/>
      </c>
      <c r="QH320" s="61" t="n"/>
      <c r="QI320" t="inlineStr">
        <is>
          <t>REITS</t>
        </is>
      </c>
      <c r="QJ320" s="41" t="n">
        <v>0.0775</v>
      </c>
      <c r="QK320" s="61">
        <f>'ETF MTD'!$JU$28/'ETF MTD'!$JU$3-1</f>
        <v/>
      </c>
      <c r="QL320" s="61">
        <f>QJ320*QK320</f>
        <v/>
      </c>
      <c r="QN320" t="inlineStr">
        <is>
          <t>REITS</t>
        </is>
      </c>
      <c r="QO320" s="41" t="n">
        <v>0.0775</v>
      </c>
      <c r="QP320" s="61">
        <f>'ETF MTD'!$JU$28/'ETF MTD'!$JU$3-1</f>
        <v/>
      </c>
      <c r="QQ320" s="61">
        <f>QO320*QP320</f>
        <v/>
      </c>
      <c r="QS320" t="inlineStr">
        <is>
          <t>REITS</t>
        </is>
      </c>
      <c r="QT320" s="41" t="n">
        <v>0.0775</v>
      </c>
      <c r="QU320" s="61">
        <f>'ETF MTD'!$JU$28/'ETF MTD'!$JU$3-1</f>
        <v/>
      </c>
      <c r="QV320" s="61">
        <f>QT320*QU320</f>
        <v/>
      </c>
      <c r="QX320" t="inlineStr">
        <is>
          <t>REITS</t>
        </is>
      </c>
      <c r="QY320" s="41" t="n">
        <v>0.1</v>
      </c>
      <c r="QZ320" s="61">
        <f>'ETF MTD'!$JU$28/'ETF MTD'!$JU$3-1</f>
        <v/>
      </c>
      <c r="RA320" s="61">
        <f>QY320*QZ320</f>
        <v/>
      </c>
      <c r="RC320" t="inlineStr">
        <is>
          <t>REITS</t>
        </is>
      </c>
      <c r="RD320" s="41" t="n">
        <v>0.1</v>
      </c>
      <c r="RE320" s="61">
        <f>'ETF MTD'!$JU$28/'ETF MTD'!$JU$3-1</f>
        <v/>
      </c>
      <c r="RF320" s="61">
        <f>RD320*RE320</f>
        <v/>
      </c>
      <c r="RH320" t="inlineStr">
        <is>
          <t>REITS</t>
        </is>
      </c>
      <c r="RI320" s="41" t="n">
        <v>0.1</v>
      </c>
      <c r="RJ320" s="61">
        <f>'ETF MTD'!$JU$28/'ETF MTD'!$JU$3-1</f>
        <v/>
      </c>
      <c r="RK320" s="61">
        <f>RI320*RJ320</f>
        <v/>
      </c>
      <c r="RM320" s="42" t="n">
        <v>0.09999999999999999</v>
      </c>
      <c r="RN320" s="43">
        <f>0.7*RM320</f>
        <v/>
      </c>
      <c r="RO320" s="43" t="n">
        <v>0.015</v>
      </c>
      <c r="RP320" s="44">
        <f>RI320-SUM(RN320:RO320)</f>
        <v/>
      </c>
    </row>
    <row r="321">
      <c r="KT321" t="inlineStr">
        <is>
          <t>SPTL</t>
        </is>
      </c>
      <c r="KU321" s="57" t="n">
        <v>0</v>
      </c>
      <c r="KV321" s="61">
        <f>'ETF MTD'!$DO$28/'ETF MTD'!$DO$3-1</f>
        <v/>
      </c>
      <c r="KW321" s="61">
        <f>KU321*KV321</f>
        <v/>
      </c>
      <c r="KX321" s="61" t="n"/>
      <c r="KY321" t="inlineStr">
        <is>
          <t>SPTL</t>
        </is>
      </c>
      <c r="KZ321" s="57" t="n">
        <v>0</v>
      </c>
      <c r="LA321" s="61">
        <f>'ETF MTD'!$DO$28/'ETF MTD'!$DO$3-1</f>
        <v/>
      </c>
      <c r="LB321" s="61">
        <f>KZ321*LA321</f>
        <v/>
      </c>
      <c r="LC321" s="61" t="n"/>
      <c r="LD321" t="inlineStr">
        <is>
          <t>SPTL</t>
        </is>
      </c>
      <c r="LE321" s="57" t="n">
        <v>0</v>
      </c>
      <c r="LF321" s="61">
        <f>'ETF MTD'!$DO$28/'ETF MTD'!$DO$3-1</f>
        <v/>
      </c>
      <c r="LG321" s="61">
        <f>LE321*LF321</f>
        <v/>
      </c>
      <c r="LH321" s="61" t="n"/>
      <c r="LI321" t="inlineStr">
        <is>
          <t>U.S. Govt LT</t>
        </is>
      </c>
      <c r="LJ321" s="57" t="n">
        <v>0</v>
      </c>
      <c r="LK321" s="61">
        <f>'ETF MTD'!$DO$28/'ETF MTD'!$DO$3-1</f>
        <v/>
      </c>
      <c r="LL321" s="61">
        <f>LJ321*LK321</f>
        <v/>
      </c>
      <c r="LM321" s="61" t="n"/>
      <c r="LN321" t="inlineStr">
        <is>
          <t>U.S. Govt LT</t>
        </is>
      </c>
      <c r="LO321" s="57" t="n">
        <v>0</v>
      </c>
      <c r="LP321" s="61">
        <f>'ETF MTD'!$DO$28/'ETF MTD'!$DO$3-1</f>
        <v/>
      </c>
      <c r="LQ321" s="61">
        <f>LO321*LP321</f>
        <v/>
      </c>
      <c r="LR321" s="61" t="n"/>
      <c r="LS321" t="inlineStr">
        <is>
          <t>U.S. Govt LT</t>
        </is>
      </c>
      <c r="LT321" s="57" t="n">
        <v>0</v>
      </c>
      <c r="LU321" s="61">
        <f>'ETF MTD'!$DO$28/'ETF MTD'!$DO$3-1</f>
        <v/>
      </c>
      <c r="LV321" s="61">
        <f>LT321*LU321</f>
        <v/>
      </c>
      <c r="LW321" s="61" t="n"/>
      <c r="LX321" t="inlineStr">
        <is>
          <t>U.S. Govt LT</t>
        </is>
      </c>
      <c r="LY321" s="57" t="n">
        <v>0</v>
      </c>
      <c r="LZ321" s="61">
        <f>'ETF MTD'!$DO$28/'ETF MTD'!$DO$3-1</f>
        <v/>
      </c>
      <c r="MA321" s="61">
        <f>LY321*LZ321</f>
        <v/>
      </c>
      <c r="MB321" s="61" t="n"/>
      <c r="MC321" t="inlineStr">
        <is>
          <t>U.S. Govt LT</t>
        </is>
      </c>
      <c r="MD321" s="57" t="n">
        <v>0</v>
      </c>
      <c r="ME321" s="61">
        <f>'ETF MTD'!$DO$28/'ETF MTD'!$DO$3-1</f>
        <v/>
      </c>
      <c r="MF321" s="61">
        <f>MD321*ME321</f>
        <v/>
      </c>
      <c r="MG321" s="61" t="n"/>
      <c r="MH321" t="inlineStr">
        <is>
          <t>U.S. Govt LT</t>
        </is>
      </c>
      <c r="MI321" s="57" t="n">
        <v>0</v>
      </c>
      <c r="MJ321" s="61">
        <f>'ETF MTD'!$DO$28/'ETF MTD'!$DO$3-1</f>
        <v/>
      </c>
      <c r="MK321" s="61">
        <f>MI321*MJ321</f>
        <v/>
      </c>
      <c r="ML321" s="61" t="n"/>
      <c r="MM321" t="inlineStr">
        <is>
          <t>U.S. Govt LT</t>
        </is>
      </c>
      <c r="MN321" s="57" t="n">
        <v>0</v>
      </c>
      <c r="MO321" s="61">
        <f>'ETF MTD'!$DO$28/'ETF MTD'!$DO$3-1</f>
        <v/>
      </c>
      <c r="MP321" s="61">
        <f>MN321*MO321</f>
        <v/>
      </c>
      <c r="MR321" t="inlineStr">
        <is>
          <t>U.S. Govt LT</t>
        </is>
      </c>
      <c r="MS321" s="57" t="n">
        <v>0</v>
      </c>
      <c r="MT321" s="61">
        <f>'ETF MTD'!$DO$28/'ETF MTD'!$DO$3-1</f>
        <v/>
      </c>
      <c r="MU321" s="61">
        <f>MS321*MT321</f>
        <v/>
      </c>
      <c r="MV321" s="61" t="n"/>
      <c r="MW321" t="inlineStr">
        <is>
          <t>U.S. Govt LT</t>
        </is>
      </c>
      <c r="MX321" s="57" t="n">
        <v>0</v>
      </c>
      <c r="MY321" s="61">
        <f>'ETF MTD'!$DO$28/'ETF MTD'!$DO$3-1</f>
        <v/>
      </c>
      <c r="MZ321" s="61">
        <f>MX321*MY321</f>
        <v/>
      </c>
      <c r="NB321" t="inlineStr">
        <is>
          <t>U.S. Govt LT</t>
        </is>
      </c>
      <c r="NC321" s="41" t="n">
        <v>0</v>
      </c>
      <c r="ND321" s="61">
        <f>'ETF MTD'!$DO$28/'ETF MTD'!$DO$3-1</f>
        <v/>
      </c>
      <c r="NE321" s="61">
        <f>NC321*ND321</f>
        <v/>
      </c>
      <c r="NG321" t="inlineStr">
        <is>
          <t>U.S. Govt LT</t>
        </is>
      </c>
      <c r="NH321" s="41" t="n">
        <v>0</v>
      </c>
      <c r="NI321" s="61">
        <f>'ETF MTD'!$DO$28/'ETF MTD'!$DO$3-1</f>
        <v/>
      </c>
      <c r="NJ321" s="61">
        <f>NH321*NI321</f>
        <v/>
      </c>
      <c r="NL321" t="inlineStr">
        <is>
          <t>U.S. Govt LT</t>
        </is>
      </c>
      <c r="NM321" s="41" t="n">
        <v>0</v>
      </c>
      <c r="NN321" s="61">
        <f>'ETF MTD'!$DO$28/'ETF MTD'!$DO$3-1</f>
        <v/>
      </c>
      <c r="NO321" s="61">
        <f>NM321*NN321</f>
        <v/>
      </c>
      <c r="NQ321" t="inlineStr">
        <is>
          <t>U.S. Govt LT</t>
        </is>
      </c>
      <c r="NR321" s="41" t="n">
        <v>0</v>
      </c>
      <c r="NS321" s="61">
        <f>'ETF MTD'!$DO$28/'ETF MTD'!$DO$3-1</f>
        <v/>
      </c>
      <c r="NT321" s="61">
        <f>NR321*NS321</f>
        <v/>
      </c>
      <c r="NV321" t="inlineStr">
        <is>
          <t>U.S. Govt LT</t>
        </is>
      </c>
      <c r="NW321" s="41" t="n">
        <v>0</v>
      </c>
      <c r="NX321" s="61">
        <f>'ETF MTD'!$DO$28/'ETF MTD'!$DO$3-1</f>
        <v/>
      </c>
      <c r="NY321" s="61">
        <f>NW321*NX321</f>
        <v/>
      </c>
      <c r="OA321" t="inlineStr">
        <is>
          <t>U.S. Govt LT</t>
        </is>
      </c>
      <c r="OB321" s="41" t="n">
        <v>0</v>
      </c>
      <c r="OC321" s="61">
        <f>'ETF MTD'!$DO$28/'ETF MTD'!$DO$3-1</f>
        <v/>
      </c>
      <c r="OD321" s="61">
        <f>OB321*OC321</f>
        <v/>
      </c>
      <c r="OF321" t="inlineStr">
        <is>
          <t>U.S. Govt LT</t>
        </is>
      </c>
      <c r="OG321" s="41" t="n">
        <v>0</v>
      </c>
      <c r="OH321" s="61">
        <f>'ETF MTD'!$DO$28/'ETF MTD'!$DO$3-1</f>
        <v/>
      </c>
      <c r="OI321" s="61">
        <f>OG321*OH321</f>
        <v/>
      </c>
      <c r="OK321" t="inlineStr">
        <is>
          <t>U.S. Govt LT</t>
        </is>
      </c>
      <c r="OL321" s="41" t="n">
        <v>0</v>
      </c>
      <c r="OM321" s="61">
        <f>'ETF MTD'!$DO$28/'ETF MTD'!$DO$3-1</f>
        <v/>
      </c>
      <c r="ON321" s="61">
        <f>OL321*OM321</f>
        <v/>
      </c>
      <c r="OP321" t="inlineStr">
        <is>
          <t>U.S. Govt LT</t>
        </is>
      </c>
      <c r="OQ321" s="41" t="n">
        <v>0</v>
      </c>
      <c r="OR321" s="61">
        <f>'ETF MTD'!$DO$28/'ETF MTD'!$DO$3-1</f>
        <v/>
      </c>
      <c r="OS321" s="61">
        <f>OQ321*OR321</f>
        <v/>
      </c>
      <c r="OU321" t="inlineStr">
        <is>
          <t>U.S. Govt LT</t>
        </is>
      </c>
      <c r="OV321" s="41" t="n">
        <v>0</v>
      </c>
      <c r="OW321" s="61">
        <f>'ETF MTD'!$DO$28/'ETF MTD'!$DO$3-1</f>
        <v/>
      </c>
      <c r="OX321" s="61">
        <f>OV321*OW321</f>
        <v/>
      </c>
      <c r="OZ321" t="inlineStr">
        <is>
          <t>U.S. Govt LT</t>
        </is>
      </c>
      <c r="PA321" s="41" t="n">
        <v>0</v>
      </c>
      <c r="PB321" s="61">
        <f>'ETF MTD'!$DO$28/'ETF MTD'!$DO$3-1</f>
        <v/>
      </c>
      <c r="PC321" s="61">
        <f>PA321*PB321</f>
        <v/>
      </c>
      <c r="PE321" t="inlineStr">
        <is>
          <t>U.S. Govt LT</t>
        </is>
      </c>
      <c r="PF321" s="41" t="n">
        <v>0</v>
      </c>
      <c r="PG321" s="61">
        <f>'ETF MTD'!$DO$28/'ETF MTD'!$DO$3-1</f>
        <v/>
      </c>
      <c r="PH321" s="61">
        <f>PF321*PG321</f>
        <v/>
      </c>
      <c r="PJ321" t="inlineStr">
        <is>
          <t>U.S. Govt LT</t>
        </is>
      </c>
      <c r="PK321" s="41" t="n">
        <v>0</v>
      </c>
      <c r="PL321" s="61">
        <f>'ETF MTD'!$DO$28/'ETF MTD'!$DO$3-1</f>
        <v/>
      </c>
      <c r="PM321" s="61">
        <f>PK321*PL321</f>
        <v/>
      </c>
      <c r="PO321" t="inlineStr">
        <is>
          <t>U.S. Govt LT</t>
        </is>
      </c>
      <c r="PP321" s="41" t="n">
        <v>0</v>
      </c>
      <c r="PQ321" s="61">
        <f>'ETF MTD'!$DO$28/'ETF MTD'!$DO$3-1</f>
        <v/>
      </c>
      <c r="PR321" s="61">
        <f>PP321*PQ321</f>
        <v/>
      </c>
      <c r="PT321" t="inlineStr">
        <is>
          <t>U.S. Govt LT</t>
        </is>
      </c>
      <c r="PU321" s="41" t="n">
        <v>0</v>
      </c>
      <c r="PV321" s="61">
        <f>'ETF MTD'!$DO$28/'ETF MTD'!$DO$3-1</f>
        <v/>
      </c>
      <c r="PW321" s="61">
        <f>PU321*PV321</f>
        <v/>
      </c>
      <c r="PY321" t="inlineStr">
        <is>
          <t>U.S. Govt LT</t>
        </is>
      </c>
      <c r="PZ321" s="41" t="n">
        <v>0</v>
      </c>
      <c r="QA321" s="61">
        <f>'ETF MTD'!$DO$28/'ETF MTD'!$DO$3-1</f>
        <v/>
      </c>
      <c r="QB321" s="61">
        <f>PZ321*QA321</f>
        <v/>
      </c>
      <c r="QD321" t="inlineStr">
        <is>
          <t>U.S. Govt LT</t>
        </is>
      </c>
      <c r="QE321" s="41" t="n">
        <v>0</v>
      </c>
      <c r="QF321" s="61">
        <f>'ETF MTD'!$DO$28/'ETF MTD'!$DO$3-1</f>
        <v/>
      </c>
      <c r="QG321" s="61">
        <f>QE321*QF321</f>
        <v/>
      </c>
      <c r="QH321" s="61" t="n"/>
      <c r="QI321" t="inlineStr">
        <is>
          <t>U.S. Govt LT</t>
        </is>
      </c>
      <c r="QJ321" s="41" t="n">
        <v>0</v>
      </c>
      <c r="QK321" s="61">
        <f>'ETF MTD'!$DO$28/'ETF MTD'!$DO$3-1</f>
        <v/>
      </c>
      <c r="QL321" s="61">
        <f>QJ321*QK321</f>
        <v/>
      </c>
      <c r="QN321" t="inlineStr">
        <is>
          <t>U.S. Govt LT</t>
        </is>
      </c>
      <c r="QO321" s="41" t="n">
        <v>0</v>
      </c>
      <c r="QP321" s="61">
        <f>'ETF MTD'!$DO$28/'ETF MTD'!$DO$3-1</f>
        <v/>
      </c>
      <c r="QQ321" s="61">
        <f>QO321*QP321</f>
        <v/>
      </c>
      <c r="QS321" t="inlineStr">
        <is>
          <t>U.S. Govt LT</t>
        </is>
      </c>
      <c r="QT321" s="41" t="n">
        <v>0</v>
      </c>
      <c r="QU321" s="61">
        <f>'ETF MTD'!$DO$28/'ETF MTD'!$DO$3-1</f>
        <v/>
      </c>
      <c r="QV321" s="61">
        <f>QT321*QU321</f>
        <v/>
      </c>
      <c r="QX321" t="inlineStr">
        <is>
          <t>U.S. Govt LT</t>
        </is>
      </c>
      <c r="QY321" s="41" t="n">
        <v>0</v>
      </c>
      <c r="QZ321" s="61">
        <f>'ETF MTD'!$DO$28/'ETF MTD'!$DO$3-1</f>
        <v/>
      </c>
      <c r="RA321" s="61">
        <f>QY321*QZ321</f>
        <v/>
      </c>
      <c r="RC321" t="inlineStr">
        <is>
          <t>U.S. Govt LT</t>
        </is>
      </c>
      <c r="RD321" s="41" t="n">
        <v>0</v>
      </c>
      <c r="RE321" s="61">
        <f>'ETF MTD'!$DO$28/'ETF MTD'!$DO$3-1</f>
        <v/>
      </c>
      <c r="RF321" s="61">
        <f>RD321*RE321</f>
        <v/>
      </c>
      <c r="RH321" t="inlineStr">
        <is>
          <t>U.S. Equity (Hedged)</t>
        </is>
      </c>
      <c r="RI321" s="41" t="n">
        <v>0</v>
      </c>
      <c r="RJ321" s="61">
        <f>'ETF MTD'!$DO$28/'ETF MTD'!$DO$3-1</f>
        <v/>
      </c>
      <c r="RK321" s="61">
        <f>RI321*RJ321</f>
        <v/>
      </c>
      <c r="RM321" s="42" t="n">
        <v>0</v>
      </c>
      <c r="RN321" s="43">
        <f>0.7*RM321</f>
        <v/>
      </c>
      <c r="RO321" s="43" t="n">
        <v>0</v>
      </c>
      <c r="RP321" s="44" t="n">
        <v>0</v>
      </c>
    </row>
    <row r="322">
      <c r="KT322" t="inlineStr">
        <is>
          <t>GOVT</t>
        </is>
      </c>
      <c r="KU322" s="57" t="n">
        <v>0</v>
      </c>
      <c r="KV322" s="61">
        <f>'ETF MTD'!$OW$28/'ETF MTD'!$OW$3-1</f>
        <v/>
      </c>
      <c r="KW322" s="61">
        <f>KU322*KV322</f>
        <v/>
      </c>
      <c r="KX322" s="61" t="n"/>
      <c r="KY322" t="inlineStr">
        <is>
          <t>GOVT</t>
        </is>
      </c>
      <c r="KZ322" s="57" t="n">
        <v>0</v>
      </c>
      <c r="LA322" s="61">
        <f>'ETF MTD'!$OW$28/'ETF MTD'!$OW$3-1</f>
        <v/>
      </c>
      <c r="LB322" s="61">
        <f>KZ322*LA322</f>
        <v/>
      </c>
      <c r="LC322" s="61" t="n"/>
      <c r="LD322" t="inlineStr">
        <is>
          <t>GOVT</t>
        </is>
      </c>
      <c r="LE322" s="57" t="n">
        <v>0</v>
      </c>
      <c r="LF322" s="61">
        <f>'ETF MTD'!$OW$28/'ETF MTD'!$OW$3-1</f>
        <v/>
      </c>
      <c r="LG322" s="61">
        <f>LE322*LF322</f>
        <v/>
      </c>
      <c r="LH322" s="61" t="n"/>
      <c r="LI322" t="inlineStr">
        <is>
          <t>U.S. Govt IT</t>
        </is>
      </c>
      <c r="LJ322" s="57" t="n">
        <v>0</v>
      </c>
      <c r="LK322" s="61">
        <f>'ETF MTD'!$OW$28/'ETF MTD'!$OW$3-1</f>
        <v/>
      </c>
      <c r="LL322" s="61">
        <f>LJ322*LK322</f>
        <v/>
      </c>
      <c r="LM322" s="61" t="n"/>
      <c r="LN322" t="inlineStr">
        <is>
          <t>U.S. Govt IT</t>
        </is>
      </c>
      <c r="LO322" s="57" t="n">
        <v>0</v>
      </c>
      <c r="LP322" s="61">
        <f>'ETF MTD'!$OW$28/'ETF MTD'!$OW$3-1</f>
        <v/>
      </c>
      <c r="LQ322" s="61">
        <f>LO322*LP322</f>
        <v/>
      </c>
      <c r="LR322" s="61" t="n"/>
      <c r="LS322" t="inlineStr">
        <is>
          <t>U.S. Govt IT</t>
        </is>
      </c>
      <c r="LT322" s="57" t="n">
        <v>0</v>
      </c>
      <c r="LU322" s="61">
        <f>'ETF MTD'!$OW$28/'ETF MTD'!$OW$3-1</f>
        <v/>
      </c>
      <c r="LV322" s="61">
        <f>LT322*LU322</f>
        <v/>
      </c>
      <c r="LW322" s="61" t="n"/>
      <c r="LX322" t="inlineStr">
        <is>
          <t>U.S. Govt IT</t>
        </is>
      </c>
      <c r="LY322" s="57" t="n">
        <v>0</v>
      </c>
      <c r="LZ322" s="61">
        <f>'ETF MTD'!$OW$28/'ETF MTD'!$OW$3-1</f>
        <v/>
      </c>
      <c r="MA322" s="61">
        <f>LY322*LZ322</f>
        <v/>
      </c>
      <c r="MB322" s="61" t="n"/>
      <c r="MC322" t="inlineStr">
        <is>
          <t>U.S. Govt IT</t>
        </is>
      </c>
      <c r="MD322" s="57" t="n">
        <v>0</v>
      </c>
      <c r="ME322" s="61">
        <f>'ETF MTD'!$OW$28/'ETF MTD'!$OW$3-1</f>
        <v/>
      </c>
      <c r="MF322" s="61">
        <f>MD322*ME322</f>
        <v/>
      </c>
      <c r="MG322" s="61" t="n"/>
      <c r="MH322" t="inlineStr">
        <is>
          <t>U.S. Govt IT</t>
        </is>
      </c>
      <c r="MI322" s="57" t="n">
        <v>0</v>
      </c>
      <c r="MJ322" s="61">
        <f>'ETF MTD'!$OW$28/'ETF MTD'!$OW$3-1</f>
        <v/>
      </c>
      <c r="MK322" s="61">
        <f>MI322*MJ322</f>
        <v/>
      </c>
      <c r="ML322" s="61" t="n"/>
      <c r="MM322" t="inlineStr">
        <is>
          <t>U.S. Govt IT</t>
        </is>
      </c>
      <c r="MN322" s="57" t="n">
        <v>0</v>
      </c>
      <c r="MO322" s="61">
        <f>'ETF MTD'!$OW$28/'ETF MTD'!$OW$3-1</f>
        <v/>
      </c>
      <c r="MP322" s="61">
        <f>MN322*MO322</f>
        <v/>
      </c>
      <c r="MR322" t="inlineStr">
        <is>
          <t>U.S. Govt IT</t>
        </is>
      </c>
      <c r="MS322" s="57" t="n">
        <v>0</v>
      </c>
      <c r="MT322" s="61">
        <f>'ETF MTD'!$OW$28/'ETF MTD'!$OW$3-1</f>
        <v/>
      </c>
      <c r="MU322" s="61">
        <f>MS322*MT322</f>
        <v/>
      </c>
      <c r="MV322" s="61" t="n"/>
      <c r="MW322" t="inlineStr">
        <is>
          <t>U.S. Govt IT</t>
        </is>
      </c>
      <c r="MX322" s="57" t="n">
        <v>0</v>
      </c>
      <c r="MY322" s="61">
        <f>'ETF MTD'!$OW$28/'ETF MTD'!$OW$3-1</f>
        <v/>
      </c>
      <c r="MZ322" s="61">
        <f>MX322*MY322</f>
        <v/>
      </c>
      <c r="NB322" t="inlineStr">
        <is>
          <t>U.S. Govt IT</t>
        </is>
      </c>
      <c r="NC322" s="41" t="n">
        <v>0</v>
      </c>
      <c r="ND322" s="61">
        <f>'ETF MTD'!$OW$28/'ETF MTD'!$OW$3-1</f>
        <v/>
      </c>
      <c r="NE322" s="61">
        <f>NC322*ND322</f>
        <v/>
      </c>
      <c r="NG322" t="inlineStr">
        <is>
          <t>U.S. Govt IT</t>
        </is>
      </c>
      <c r="NH322" s="41" t="n">
        <v>0</v>
      </c>
      <c r="NI322" s="61">
        <f>'ETF MTD'!$OW$28/'ETF MTD'!$OW$3-1</f>
        <v/>
      </c>
      <c r="NJ322" s="61">
        <f>NH322*NI322</f>
        <v/>
      </c>
      <c r="NL322" t="inlineStr">
        <is>
          <t>U.S. Govt IT</t>
        </is>
      </c>
      <c r="NM322" s="41" t="n">
        <v>0</v>
      </c>
      <c r="NN322" s="61">
        <f>'ETF MTD'!$OW$28/'ETF MTD'!$OW$3-1</f>
        <v/>
      </c>
      <c r="NO322" s="61">
        <f>NM322*NN322</f>
        <v/>
      </c>
      <c r="NQ322" t="inlineStr">
        <is>
          <t>U.S. Govt IT</t>
        </is>
      </c>
      <c r="NR322" s="41" t="n">
        <v>0</v>
      </c>
      <c r="NS322" s="61">
        <f>'ETF MTD'!$OW$28/'ETF MTD'!$OW$3-1</f>
        <v/>
      </c>
      <c r="NT322" s="61">
        <f>NR322*NS322</f>
        <v/>
      </c>
      <c r="NV322" t="inlineStr">
        <is>
          <t>U.S. Govt IT</t>
        </is>
      </c>
      <c r="NW322" s="41" t="n">
        <v>0</v>
      </c>
      <c r="NX322" s="61">
        <f>'ETF MTD'!$OW$28/'ETF MTD'!$OW$3-1</f>
        <v/>
      </c>
      <c r="NY322" s="61">
        <f>NW322*NX322</f>
        <v/>
      </c>
      <c r="OA322" t="inlineStr">
        <is>
          <t>U.S. Govt IT</t>
        </is>
      </c>
      <c r="OB322" s="41" t="n">
        <v>0</v>
      </c>
      <c r="OC322" s="61">
        <f>'ETF MTD'!$OW$28/'ETF MTD'!$OW$3-1</f>
        <v/>
      </c>
      <c r="OD322" s="61">
        <f>OB322*OC322</f>
        <v/>
      </c>
      <c r="OF322" t="inlineStr">
        <is>
          <t>U.S. Govt IT</t>
        </is>
      </c>
      <c r="OG322" s="41" t="n">
        <v>0</v>
      </c>
      <c r="OH322" s="61">
        <f>'ETF MTD'!$OW$28/'ETF MTD'!$OW$3-1</f>
        <v/>
      </c>
      <c r="OI322" s="61">
        <f>OG322*OH322</f>
        <v/>
      </c>
      <c r="OK322" t="inlineStr">
        <is>
          <t>U.S. Govt IT</t>
        </is>
      </c>
      <c r="OL322" s="41" t="n">
        <v>0</v>
      </c>
      <c r="OM322" s="61">
        <f>'ETF MTD'!$OW$28/'ETF MTD'!$OW$3-1</f>
        <v/>
      </c>
      <c r="ON322" s="61">
        <f>OL322*OM322</f>
        <v/>
      </c>
      <c r="OP322" t="inlineStr">
        <is>
          <t>U.S. Govt IT</t>
        </is>
      </c>
      <c r="OQ322" s="41" t="n">
        <v>0</v>
      </c>
      <c r="OR322" s="61">
        <f>'ETF MTD'!$OW$28/'ETF MTD'!$OW$3-1</f>
        <v/>
      </c>
      <c r="OS322" s="61">
        <f>OQ322*OR322</f>
        <v/>
      </c>
      <c r="OU322" t="inlineStr">
        <is>
          <t>U.S. Govt IT</t>
        </is>
      </c>
      <c r="OV322" s="41" t="n">
        <v>0</v>
      </c>
      <c r="OW322" s="61">
        <f>'ETF MTD'!$OW$28/'ETF MTD'!$OW$3-1</f>
        <v/>
      </c>
      <c r="OX322" s="61">
        <f>OV322*OW322</f>
        <v/>
      </c>
      <c r="OZ322" t="inlineStr">
        <is>
          <t>U.S. Govt IT</t>
        </is>
      </c>
      <c r="PA322" s="41" t="n">
        <v>0</v>
      </c>
      <c r="PB322" s="61">
        <f>'ETF MTD'!$OW$28/'ETF MTD'!$OW$3-1</f>
        <v/>
      </c>
      <c r="PC322" s="61">
        <f>PA322*PB322</f>
        <v/>
      </c>
      <c r="PE322" t="inlineStr">
        <is>
          <t>U.S. Govt IT</t>
        </is>
      </c>
      <c r="PF322" s="41" t="n">
        <v>0</v>
      </c>
      <c r="PG322" s="61">
        <f>'ETF MTD'!$OW$28/'ETF MTD'!$OW$3-1</f>
        <v/>
      </c>
      <c r="PH322" s="61">
        <f>PF322*PG322</f>
        <v/>
      </c>
      <c r="PJ322" t="inlineStr">
        <is>
          <t>U.S. Govt IT</t>
        </is>
      </c>
      <c r="PK322" s="41" t="n">
        <v>0</v>
      </c>
      <c r="PL322" s="61">
        <f>'ETF MTD'!$OW$28/'ETF MTD'!$OW$3-1</f>
        <v/>
      </c>
      <c r="PM322" s="61">
        <f>PK322*PL322</f>
        <v/>
      </c>
      <c r="PO322" t="inlineStr">
        <is>
          <t>U.S. Govt IT</t>
        </is>
      </c>
      <c r="PP322" s="41" t="n">
        <v>0</v>
      </c>
      <c r="PQ322" s="61">
        <f>'ETF MTD'!$OW$28/'ETF MTD'!$OW$3-1</f>
        <v/>
      </c>
      <c r="PR322" s="61">
        <f>PP322*PQ322</f>
        <v/>
      </c>
      <c r="PT322" t="inlineStr">
        <is>
          <t>U.S. Govt IT</t>
        </is>
      </c>
      <c r="PU322" s="41" t="n">
        <v>0</v>
      </c>
      <c r="PV322" s="61">
        <f>'ETF MTD'!$OW$28/'ETF MTD'!$OW$3-1</f>
        <v/>
      </c>
      <c r="PW322" s="61">
        <f>PU322*PV322</f>
        <v/>
      </c>
      <c r="PY322" t="inlineStr">
        <is>
          <t>U.S. Govt IT</t>
        </is>
      </c>
      <c r="PZ322" s="41" t="n">
        <v>0</v>
      </c>
      <c r="QA322" s="61">
        <f>'ETF MTD'!$OW$28/'ETF MTD'!$OW$3-1</f>
        <v/>
      </c>
      <c r="QB322" s="61">
        <f>PZ322*QA322</f>
        <v/>
      </c>
      <c r="QD322" t="inlineStr">
        <is>
          <t>U.S. Govt IT</t>
        </is>
      </c>
      <c r="QE322" s="41" t="n">
        <v>0</v>
      </c>
      <c r="QF322" s="61">
        <f>'ETF MTD'!$OW$28/'ETF MTD'!$OW$3-1</f>
        <v/>
      </c>
      <c r="QG322" s="61">
        <f>QE322*QF322</f>
        <v/>
      </c>
      <c r="QH322" s="61" t="n"/>
      <c r="QI322" t="inlineStr">
        <is>
          <t>U.S. Govt IT</t>
        </is>
      </c>
      <c r="QJ322" s="41" t="n">
        <v>0</v>
      </c>
      <c r="QK322" s="61">
        <f>'ETF MTD'!$OW$28/'ETF MTD'!$OW$3-1</f>
        <v/>
      </c>
      <c r="QL322" s="61">
        <f>QJ322*QK322</f>
        <v/>
      </c>
      <c r="QN322" t="inlineStr">
        <is>
          <t>U.S. Govt IT</t>
        </is>
      </c>
      <c r="QO322" s="41" t="n">
        <v>0</v>
      </c>
      <c r="QP322" s="61">
        <f>'ETF MTD'!$OW$28/'ETF MTD'!$OW$3-1</f>
        <v/>
      </c>
      <c r="QQ322" s="61">
        <f>QO322*QP322</f>
        <v/>
      </c>
      <c r="QS322" t="inlineStr">
        <is>
          <t>U.S. Govt IT</t>
        </is>
      </c>
      <c r="QT322" s="41" t="n">
        <v>0</v>
      </c>
      <c r="QU322" s="61">
        <f>'ETF MTD'!$OW$28/'ETF MTD'!$OW$3-1</f>
        <v/>
      </c>
      <c r="QV322" s="61">
        <f>QT322*QU322</f>
        <v/>
      </c>
      <c r="QX322" t="inlineStr">
        <is>
          <t>U.S. Govt IT</t>
        </is>
      </c>
      <c r="QY322" s="41" t="n">
        <v>0</v>
      </c>
      <c r="QZ322" s="61">
        <f>'ETF MTD'!$OW$28/'ETF MTD'!$OW$3-1</f>
        <v/>
      </c>
      <c r="RA322" s="61">
        <f>QY322*QZ322</f>
        <v/>
      </c>
      <c r="RC322" t="inlineStr">
        <is>
          <t>U.S. Govt IT</t>
        </is>
      </c>
      <c r="RD322" s="41" t="n">
        <v>0</v>
      </c>
      <c r="RE322" s="61">
        <f>'ETF MTD'!$OW$28/'ETF MTD'!$OW$3-1</f>
        <v/>
      </c>
      <c r="RF322" s="61">
        <f>RD322*RE322</f>
        <v/>
      </c>
      <c r="RH322" t="inlineStr">
        <is>
          <t>U.S. Govt IT</t>
        </is>
      </c>
      <c r="RI322" s="41" t="n">
        <v>0</v>
      </c>
      <c r="RJ322" s="61">
        <f>'ETF MTD'!$OW$28/'ETF MTD'!$OW$3-1</f>
        <v/>
      </c>
      <c r="RK322" s="61">
        <f>RI322*RJ322</f>
        <v/>
      </c>
      <c r="RM322" s="42" t="n">
        <v>0</v>
      </c>
      <c r="RN322" s="43">
        <f>0.7*RM322</f>
        <v/>
      </c>
      <c r="RO322" s="43" t="n">
        <v>0</v>
      </c>
      <c r="RP322" s="44">
        <f>RI322-SUM(RN322:RO322)</f>
        <v/>
      </c>
    </row>
    <row r="323">
      <c r="KT323" t="inlineStr">
        <is>
          <t>IAGG</t>
        </is>
      </c>
      <c r="KU323" s="57" t="n">
        <v>0</v>
      </c>
      <c r="KV323" s="61">
        <f>'ETF MTD'!$KG$28/'ETF MTD'!$KG$3-1</f>
        <v/>
      </c>
      <c r="KW323" s="61">
        <f>KU323*KV323</f>
        <v/>
      </c>
      <c r="KX323" s="61" t="n"/>
      <c r="KY323" t="inlineStr">
        <is>
          <t>IAGG</t>
        </is>
      </c>
      <c r="KZ323" s="57" t="n">
        <v>0</v>
      </c>
      <c r="LA323" s="61">
        <f>'ETF MTD'!$KG$28/'ETF MTD'!$KG$3-1</f>
        <v/>
      </c>
      <c r="LB323" s="61">
        <f>KZ323*LA323</f>
        <v/>
      </c>
      <c r="LC323" s="61" t="n"/>
      <c r="LD323" t="inlineStr">
        <is>
          <t>IAGG</t>
        </is>
      </c>
      <c r="LE323" s="57" t="n">
        <v>0</v>
      </c>
      <c r="LF323" s="61">
        <f>'ETF MTD'!$KG$28/'ETF MTD'!$KG$3-1</f>
        <v/>
      </c>
      <c r="LG323" s="61">
        <f>LE323*LF323</f>
        <v/>
      </c>
      <c r="LH323" s="61" t="n"/>
      <c r="LI323" t="inlineStr">
        <is>
          <t>Foreign Bonds</t>
        </is>
      </c>
      <c r="LJ323" s="57" t="n">
        <v>0</v>
      </c>
      <c r="LK323" s="61">
        <f>'ETF MTD'!$KG$28/'ETF MTD'!$KG$3-1</f>
        <v/>
      </c>
      <c r="LL323" s="61">
        <f>LJ323*LK323</f>
        <v/>
      </c>
      <c r="LM323" s="61" t="n"/>
      <c r="LN323" t="inlineStr">
        <is>
          <t>Foreign Bonds</t>
        </is>
      </c>
      <c r="LO323" s="57" t="n">
        <v>0</v>
      </c>
      <c r="LP323" s="61">
        <f>'ETF MTD'!$KG$28/'ETF MTD'!$KG$3-1</f>
        <v/>
      </c>
      <c r="LQ323" s="61">
        <f>LO323*LP323</f>
        <v/>
      </c>
      <c r="LR323" s="61" t="n"/>
      <c r="LS323" t="inlineStr">
        <is>
          <t>Foreign Bonds</t>
        </is>
      </c>
      <c r="LT323" s="57" t="n">
        <v>0</v>
      </c>
      <c r="LU323" s="61">
        <f>'ETF MTD'!$KG$28/'ETF MTD'!$KG$3-1</f>
        <v/>
      </c>
      <c r="LV323" s="61">
        <f>LT323*LU323</f>
        <v/>
      </c>
      <c r="LW323" s="61" t="n"/>
      <c r="LX323" t="inlineStr">
        <is>
          <t>Foreign Bonds</t>
        </is>
      </c>
      <c r="LY323" s="57" t="n">
        <v>0</v>
      </c>
      <c r="LZ323" s="61">
        <f>'ETF MTD'!$KG$28/'ETF MTD'!$KG$3-1</f>
        <v/>
      </c>
      <c r="MA323" s="61">
        <f>LY323*LZ323</f>
        <v/>
      </c>
      <c r="MB323" s="61" t="n"/>
      <c r="MC323" t="inlineStr">
        <is>
          <t>Foreign Bonds</t>
        </is>
      </c>
      <c r="MD323" s="57" t="n">
        <v>0</v>
      </c>
      <c r="ME323" s="61">
        <f>'ETF MTD'!$KG$28/'ETF MTD'!$KG$3-1</f>
        <v/>
      </c>
      <c r="MF323" s="61">
        <f>MD323*ME323</f>
        <v/>
      </c>
      <c r="MG323" s="61" t="n"/>
      <c r="MH323" t="inlineStr">
        <is>
          <t>Foreign Bonds</t>
        </is>
      </c>
      <c r="MI323" s="57" t="n">
        <v>0</v>
      </c>
      <c r="MJ323" s="61">
        <f>'ETF MTD'!$KG$28/'ETF MTD'!$KG$3-1</f>
        <v/>
      </c>
      <c r="MK323" s="61">
        <f>MI323*MJ323</f>
        <v/>
      </c>
      <c r="ML323" s="61" t="n"/>
      <c r="MM323" t="inlineStr">
        <is>
          <t>Foreign Bonds</t>
        </is>
      </c>
      <c r="MN323" s="57" t="n">
        <v>0</v>
      </c>
      <c r="MO323" s="61">
        <f>'ETF MTD'!$KG$28/'ETF MTD'!$KG$3-1</f>
        <v/>
      </c>
      <c r="MP323" s="61">
        <f>MN323*MO323</f>
        <v/>
      </c>
      <c r="MR323" t="inlineStr">
        <is>
          <t>Foreign Bonds</t>
        </is>
      </c>
      <c r="MS323" s="57" t="n">
        <v>0</v>
      </c>
      <c r="MT323" s="61">
        <f>'ETF MTD'!$KG$28/'ETF MTD'!$KG$3-1</f>
        <v/>
      </c>
      <c r="MU323" s="61">
        <f>MS323*MT323</f>
        <v/>
      </c>
      <c r="MV323" s="61" t="n"/>
      <c r="MW323" t="inlineStr">
        <is>
          <t>Foreign Bonds</t>
        </is>
      </c>
      <c r="MX323" s="50">
        <f>MN323</f>
        <v/>
      </c>
      <c r="MY323" s="61">
        <f>'ETF MTD'!$KG$28/'ETF MTD'!$KG$3-1</f>
        <v/>
      </c>
      <c r="MZ323" s="61">
        <f>MX323*MY323</f>
        <v/>
      </c>
      <c r="NB323" t="inlineStr">
        <is>
          <t>Foreign Bonds</t>
        </is>
      </c>
      <c r="NC323" s="41">
        <f>MN323</f>
        <v/>
      </c>
      <c r="ND323" s="61">
        <f>'ETF MTD'!$KG$28/'ETF MTD'!$KG$3-1</f>
        <v/>
      </c>
      <c r="NE323" s="61">
        <f>NC323*ND323</f>
        <v/>
      </c>
      <c r="NG323" t="inlineStr">
        <is>
          <t>Foreign Bonds</t>
        </is>
      </c>
      <c r="NH323" s="41">
        <f>MN323</f>
        <v/>
      </c>
      <c r="NI323" s="61">
        <f>'ETF MTD'!$KG$28/'ETF MTD'!$KG$3-1</f>
        <v/>
      </c>
      <c r="NJ323" s="61">
        <f>NH323*NI323</f>
        <v/>
      </c>
      <c r="NL323" t="inlineStr">
        <is>
          <t>Foreign Bonds</t>
        </is>
      </c>
      <c r="NM323" s="41" t="n">
        <v>0</v>
      </c>
      <c r="NN323" s="61">
        <f>'ETF MTD'!$KG$28/'ETF MTD'!$KG$3-1</f>
        <v/>
      </c>
      <c r="NO323" s="61">
        <f>NM323*NN323</f>
        <v/>
      </c>
      <c r="NQ323" t="inlineStr">
        <is>
          <t>Foreign Bonds</t>
        </is>
      </c>
      <c r="NR323" s="41">
        <f>MN323</f>
        <v/>
      </c>
      <c r="NS323" s="61">
        <f>'ETF MTD'!$KG$28/'ETF MTD'!$KG$3-1</f>
        <v/>
      </c>
      <c r="NT323" s="61">
        <f>NR323*NS323</f>
        <v/>
      </c>
      <c r="NV323" t="inlineStr">
        <is>
          <t>Foreign Bonds</t>
        </is>
      </c>
      <c r="NW323" s="41">
        <f>MN323</f>
        <v/>
      </c>
      <c r="NX323" s="61">
        <f>'ETF MTD'!$KG$28/'ETF MTD'!$KG$3-1</f>
        <v/>
      </c>
      <c r="NY323" s="61">
        <f>NW323*NX323</f>
        <v/>
      </c>
      <c r="OA323" t="inlineStr">
        <is>
          <t>Foreign Bonds</t>
        </is>
      </c>
      <c r="OB323" s="41">
        <f>MN323</f>
        <v/>
      </c>
      <c r="OC323" s="61">
        <f>'ETF MTD'!$KG$28/'ETF MTD'!$KG$3-1</f>
        <v/>
      </c>
      <c r="OD323" s="61">
        <f>OB323*OC323</f>
        <v/>
      </c>
      <c r="OF323" t="inlineStr">
        <is>
          <t>Foreign Bonds</t>
        </is>
      </c>
      <c r="OG323" s="41">
        <f>MN323</f>
        <v/>
      </c>
      <c r="OH323" s="61">
        <f>'ETF MTD'!$KG$28/'ETF MTD'!$KG$3-1</f>
        <v/>
      </c>
      <c r="OI323" s="61">
        <f>OG323*OH323</f>
        <v/>
      </c>
      <c r="OK323" t="inlineStr">
        <is>
          <t>Foreign Bonds</t>
        </is>
      </c>
      <c r="OL323" s="41">
        <f>MN323</f>
        <v/>
      </c>
      <c r="OM323" s="61">
        <f>'ETF MTD'!$KG$28/'ETF MTD'!$KG$3-1</f>
        <v/>
      </c>
      <c r="ON323" s="61">
        <f>OL323*OM323</f>
        <v/>
      </c>
      <c r="OP323" t="inlineStr">
        <is>
          <t>Foreign Bonds</t>
        </is>
      </c>
      <c r="OQ323" s="41" t="n">
        <v>0</v>
      </c>
      <c r="OR323" s="61">
        <f>'ETF MTD'!$KG$28/'ETF MTD'!$KG$3-1</f>
        <v/>
      </c>
      <c r="OS323" s="61">
        <f>OQ323*OR323</f>
        <v/>
      </c>
      <c r="OU323" t="inlineStr">
        <is>
          <t>Foreign Bonds</t>
        </is>
      </c>
      <c r="OV323" s="41" t="n">
        <v>0</v>
      </c>
      <c r="OW323" s="61">
        <f>'ETF MTD'!$KG$28/'ETF MTD'!$KG$3-1</f>
        <v/>
      </c>
      <c r="OX323" s="61">
        <f>OV323*OW323</f>
        <v/>
      </c>
      <c r="OZ323" t="inlineStr">
        <is>
          <t>Foreign Bonds</t>
        </is>
      </c>
      <c r="PA323" s="41" t="n">
        <v>0</v>
      </c>
      <c r="PB323" s="61">
        <f>'ETF MTD'!$KG$28/'ETF MTD'!$KG$3-1</f>
        <v/>
      </c>
      <c r="PC323" s="61">
        <f>PA323*PB323</f>
        <v/>
      </c>
      <c r="PE323" t="inlineStr">
        <is>
          <t>Foreign Bonds</t>
        </is>
      </c>
      <c r="PF323" s="41" t="n">
        <v>0</v>
      </c>
      <c r="PG323" s="61">
        <f>'ETF MTD'!$KG$28/'ETF MTD'!$KG$3-1</f>
        <v/>
      </c>
      <c r="PH323" s="61">
        <f>PF323*PG323</f>
        <v/>
      </c>
      <c r="PJ323" t="inlineStr">
        <is>
          <t>Foreign Bonds</t>
        </is>
      </c>
      <c r="PK323" s="41" t="n">
        <v>0</v>
      </c>
      <c r="PL323" s="61">
        <f>'ETF MTD'!$KG$28/'ETF MTD'!$KG$3-1</f>
        <v/>
      </c>
      <c r="PM323" s="61">
        <f>PK323*PL323</f>
        <v/>
      </c>
      <c r="PO323" t="inlineStr">
        <is>
          <t>Foreign Bonds</t>
        </is>
      </c>
      <c r="PP323" s="41" t="n">
        <v>0</v>
      </c>
      <c r="PQ323" s="61">
        <f>'ETF MTD'!$KG$28/'ETF MTD'!$KG$3-1</f>
        <v/>
      </c>
      <c r="PR323" s="61">
        <f>PP323*PQ323</f>
        <v/>
      </c>
      <c r="PT323" t="inlineStr">
        <is>
          <t>Foreign Bonds</t>
        </is>
      </c>
      <c r="PU323" s="41" t="n">
        <v>0</v>
      </c>
      <c r="PV323" s="61">
        <f>'ETF MTD'!$KG$28/'ETF MTD'!$KG$3-1</f>
        <v/>
      </c>
      <c r="PW323" s="61">
        <f>PU323*PV323</f>
        <v/>
      </c>
      <c r="PY323" t="inlineStr">
        <is>
          <t>Foreign Bonds</t>
        </is>
      </c>
      <c r="PZ323" s="41" t="n">
        <v>0</v>
      </c>
      <c r="QA323" s="61">
        <f>'ETF MTD'!$KG$28/'ETF MTD'!$KG$3-1</f>
        <v/>
      </c>
      <c r="QB323" s="61">
        <f>PZ323*QA323</f>
        <v/>
      </c>
      <c r="QD323" t="inlineStr">
        <is>
          <t>Foreign Bonds</t>
        </is>
      </c>
      <c r="QE323" s="41" t="n">
        <v>0</v>
      </c>
      <c r="QF323" s="61">
        <f>'ETF MTD'!$KG$28/'ETF MTD'!$KG$3-1</f>
        <v/>
      </c>
      <c r="QG323" s="61">
        <f>QE323*QF323</f>
        <v/>
      </c>
      <c r="QH323" s="61" t="n"/>
      <c r="QI323" t="inlineStr">
        <is>
          <t>Foreign Bonds</t>
        </is>
      </c>
      <c r="QJ323" s="41" t="n">
        <v>0</v>
      </c>
      <c r="QK323" s="61">
        <f>'ETF MTD'!$KG$28/'ETF MTD'!$KG$3-1</f>
        <v/>
      </c>
      <c r="QL323" s="61">
        <f>QJ323*QK323</f>
        <v/>
      </c>
      <c r="QN323" t="inlineStr">
        <is>
          <t>Foreign Bonds</t>
        </is>
      </c>
      <c r="QO323" s="41" t="n">
        <v>0</v>
      </c>
      <c r="QP323" s="61">
        <f>'ETF MTD'!$KG$28/'ETF MTD'!$KG$3-1</f>
        <v/>
      </c>
      <c r="QQ323" s="61">
        <f>QO323*QP323</f>
        <v/>
      </c>
      <c r="QS323" t="inlineStr">
        <is>
          <t>Foreign Bonds</t>
        </is>
      </c>
      <c r="QT323" s="41" t="n">
        <v>0</v>
      </c>
      <c r="QU323" s="61">
        <f>'ETF MTD'!$KG$28/'ETF MTD'!$KG$3-1</f>
        <v/>
      </c>
      <c r="QV323" s="61">
        <f>QT323*QU323</f>
        <v/>
      </c>
      <c r="QX323" t="inlineStr">
        <is>
          <t>Foreign Bonds</t>
        </is>
      </c>
      <c r="QY323" s="41" t="n">
        <v>0</v>
      </c>
      <c r="QZ323" s="61">
        <f>'ETF MTD'!$KG$28/'ETF MTD'!$KG$3-1</f>
        <v/>
      </c>
      <c r="RA323" s="61">
        <f>QY323*QZ323</f>
        <v/>
      </c>
      <c r="RC323" t="inlineStr">
        <is>
          <t>Foreign Bonds</t>
        </is>
      </c>
      <c r="RD323" s="41" t="n">
        <v>0</v>
      </c>
      <c r="RE323" s="61">
        <f>'ETF MTD'!$KG$28/'ETF MTD'!$KG$3-1</f>
        <v/>
      </c>
      <c r="RF323" s="61">
        <f>RD323*RE323</f>
        <v/>
      </c>
      <c r="RH323" t="inlineStr">
        <is>
          <t>Foreign Bonds</t>
        </is>
      </c>
      <c r="RI323" s="41" t="n">
        <v>0</v>
      </c>
      <c r="RJ323" s="61">
        <f>'ETF MTD'!$KG$28/'ETF MTD'!$KG$3-1</f>
        <v/>
      </c>
      <c r="RK323" s="61">
        <f>RI323*RJ323</f>
        <v/>
      </c>
      <c r="RM323" s="42" t="n">
        <v>0</v>
      </c>
      <c r="RN323" s="43">
        <f>0.7*RM323</f>
        <v/>
      </c>
      <c r="RO323" s="43" t="n">
        <v>0</v>
      </c>
      <c r="RP323" s="44">
        <f>RI323-SUM(RN323:RO323)</f>
        <v/>
      </c>
    </row>
    <row r="324">
      <c r="KT324" t="inlineStr">
        <is>
          <t>IPE</t>
        </is>
      </c>
      <c r="KU324" s="57" t="n">
        <v>0</v>
      </c>
      <c r="KV324" s="61">
        <f>'ETF MTD'!$DU$28/'ETF MTD'!$DU$3-1</f>
        <v/>
      </c>
      <c r="KW324" s="61">
        <f>KU324*KV324</f>
        <v/>
      </c>
      <c r="KX324" s="61" t="n"/>
      <c r="KY324" t="inlineStr">
        <is>
          <t>IPE</t>
        </is>
      </c>
      <c r="KZ324" s="57" t="n">
        <v>0</v>
      </c>
      <c r="LA324" s="61">
        <f>'ETF MTD'!$DU$28/'ETF MTD'!$DU$3-1</f>
        <v/>
      </c>
      <c r="LB324" s="61">
        <f>KZ324*LA324</f>
        <v/>
      </c>
      <c r="LC324" s="61" t="n"/>
      <c r="LD324" t="inlineStr">
        <is>
          <t>IPE</t>
        </is>
      </c>
      <c r="LE324" s="57" t="n">
        <v>0</v>
      </c>
      <c r="LF324" s="61">
        <f>'ETF MTD'!$DU$28/'ETF MTD'!$DU$3-1</f>
        <v/>
      </c>
      <c r="LG324" s="61">
        <f>LE324*LF324</f>
        <v/>
      </c>
      <c r="LH324" s="61" t="n"/>
      <c r="LI324" t="inlineStr">
        <is>
          <t>TIPs</t>
        </is>
      </c>
      <c r="LJ324" s="57" t="n">
        <v>0</v>
      </c>
      <c r="LK324" s="61">
        <f>'ETF MTD'!$DU$28/'ETF MTD'!$DU$3-1</f>
        <v/>
      </c>
      <c r="LL324" s="61">
        <f>LJ324*LK324</f>
        <v/>
      </c>
      <c r="LM324" s="61" t="n"/>
      <c r="LN324" t="inlineStr">
        <is>
          <t>TIPs</t>
        </is>
      </c>
      <c r="LO324" s="57" t="n">
        <v>0</v>
      </c>
      <c r="LP324" s="61">
        <f>'ETF MTD'!$DU$28/'ETF MTD'!$DU$3-1</f>
        <v/>
      </c>
      <c r="LQ324" s="61">
        <f>LO324*LP324</f>
        <v/>
      </c>
      <c r="LR324" s="61" t="n"/>
      <c r="LS324" t="inlineStr">
        <is>
          <t>TIPs</t>
        </is>
      </c>
      <c r="LT324" s="57" t="n">
        <v>0</v>
      </c>
      <c r="LU324" s="61">
        <f>'ETF MTD'!$DU$28/'ETF MTD'!$DU$3-1</f>
        <v/>
      </c>
      <c r="LV324" s="61">
        <f>LT324*LU324</f>
        <v/>
      </c>
      <c r="LW324" s="61" t="n"/>
      <c r="LX324" t="inlineStr">
        <is>
          <t>TIPs</t>
        </is>
      </c>
      <c r="LY324" s="57" t="n">
        <v>0</v>
      </c>
      <c r="LZ324" s="61">
        <f>'ETF MTD'!$DU$28/'ETF MTD'!$DU$3-1</f>
        <v/>
      </c>
      <c r="MA324" s="61">
        <f>LY324*LZ324</f>
        <v/>
      </c>
      <c r="MB324" s="61" t="n"/>
      <c r="MC324" t="inlineStr">
        <is>
          <t>TIPs</t>
        </is>
      </c>
      <c r="MD324" s="57" t="n">
        <v>0</v>
      </c>
      <c r="ME324" s="61">
        <f>'ETF MTD'!$DU$28/'ETF MTD'!$DU$3-1</f>
        <v/>
      </c>
      <c r="MF324" s="61">
        <f>MD324*ME324</f>
        <v/>
      </c>
      <c r="MG324" s="61" t="n"/>
      <c r="MH324" t="inlineStr">
        <is>
          <t>TIPs</t>
        </is>
      </c>
      <c r="MI324" s="57" t="n">
        <v>0</v>
      </c>
      <c r="MJ324" s="61">
        <f>'ETF MTD'!$DU$28/'ETF MTD'!$DU$3-1</f>
        <v/>
      </c>
      <c r="MK324" s="61">
        <f>MI324*MJ324</f>
        <v/>
      </c>
      <c r="ML324" s="61" t="n"/>
      <c r="MM324" t="inlineStr">
        <is>
          <t>TIPs</t>
        </is>
      </c>
      <c r="MN324" s="57" t="n">
        <v>0</v>
      </c>
      <c r="MO324" s="61">
        <f>'ETF MTD'!$DU$28/'ETF MTD'!$DU$3-1</f>
        <v/>
      </c>
      <c r="MP324" s="61">
        <f>MN324*MO324</f>
        <v/>
      </c>
      <c r="MR324" t="inlineStr">
        <is>
          <t>TIPs</t>
        </is>
      </c>
      <c r="MS324" s="57" t="n">
        <v>0</v>
      </c>
      <c r="MT324" s="61">
        <f>'ETF MTD'!$DU$28/'ETF MTD'!$DU$3-1</f>
        <v/>
      </c>
      <c r="MU324" s="61">
        <f>MS324*MT324</f>
        <v/>
      </c>
      <c r="MV324" s="61" t="n"/>
      <c r="MW324" t="inlineStr">
        <is>
          <t>TIPs</t>
        </is>
      </c>
      <c r="MX324" s="57" t="n">
        <v>0</v>
      </c>
      <c r="MY324" s="61">
        <f>'ETF MTD'!$DU$28/'ETF MTD'!$DU$3-1</f>
        <v/>
      </c>
      <c r="MZ324" s="61">
        <f>MX324*MY324</f>
        <v/>
      </c>
      <c r="NB324" t="inlineStr">
        <is>
          <t>TIPs</t>
        </is>
      </c>
      <c r="NC324" s="41" t="n">
        <v>0</v>
      </c>
      <c r="ND324" s="61">
        <f>'ETF MTD'!$DU$28/'ETF MTD'!$DU$3-1</f>
        <v/>
      </c>
      <c r="NE324" s="61">
        <f>NC324*ND324</f>
        <v/>
      </c>
      <c r="NG324" t="inlineStr">
        <is>
          <t>TIPs</t>
        </is>
      </c>
      <c r="NH324" s="41" t="n">
        <v>0</v>
      </c>
      <c r="NI324" s="61">
        <f>'ETF MTD'!$DU$28/'ETF MTD'!$DU$3-1</f>
        <v/>
      </c>
      <c r="NJ324" s="61">
        <f>NH324*NI324</f>
        <v/>
      </c>
      <c r="NL324" t="inlineStr">
        <is>
          <t>TIPs</t>
        </is>
      </c>
      <c r="NM324" s="41" t="n">
        <v>0</v>
      </c>
      <c r="NN324" s="61">
        <f>'ETF MTD'!$DU$28/'ETF MTD'!$DU$3-1</f>
        <v/>
      </c>
      <c r="NO324" s="61">
        <f>NM324*NN324</f>
        <v/>
      </c>
      <c r="NQ324" t="inlineStr">
        <is>
          <t>TIPs</t>
        </is>
      </c>
      <c r="NR324" s="41" t="n">
        <v>0</v>
      </c>
      <c r="NS324" s="61">
        <f>'ETF MTD'!$DU$28/'ETF MTD'!$DU$3-1</f>
        <v/>
      </c>
      <c r="NT324" s="61">
        <f>NR324*NS324</f>
        <v/>
      </c>
      <c r="NV324" t="inlineStr">
        <is>
          <t>TIPs</t>
        </is>
      </c>
      <c r="NW324" s="41" t="n">
        <v>0</v>
      </c>
      <c r="NX324" s="61">
        <f>'ETF MTD'!$DU$28/'ETF MTD'!$DU$3-1</f>
        <v/>
      </c>
      <c r="NY324" s="61">
        <f>NW324*NX324</f>
        <v/>
      </c>
      <c r="OA324" t="inlineStr">
        <is>
          <t>TIPs</t>
        </is>
      </c>
      <c r="OB324" s="41" t="n">
        <v>0</v>
      </c>
      <c r="OC324" s="61">
        <f>'ETF MTD'!$DU$28/'ETF MTD'!$DU$3-1</f>
        <v/>
      </c>
      <c r="OD324" s="61">
        <f>OB324*OC324</f>
        <v/>
      </c>
      <c r="OF324" t="inlineStr">
        <is>
          <t>TIPs</t>
        </is>
      </c>
      <c r="OG324" s="41" t="n">
        <v>0</v>
      </c>
      <c r="OH324" s="61">
        <f>'ETF MTD'!$DU$28/'ETF MTD'!$DU$3-1</f>
        <v/>
      </c>
      <c r="OI324" s="61">
        <f>OG324*OH324</f>
        <v/>
      </c>
      <c r="OK324" t="inlineStr">
        <is>
          <t>TIPs</t>
        </is>
      </c>
      <c r="OL324" s="41" t="n">
        <v>0</v>
      </c>
      <c r="OM324" s="61">
        <f>'ETF MTD'!$DU$28/'ETF MTD'!$DU$3-1</f>
        <v/>
      </c>
      <c r="ON324" s="61">
        <f>OL324*OM324</f>
        <v/>
      </c>
      <c r="OP324" t="inlineStr">
        <is>
          <t>TIPs</t>
        </is>
      </c>
      <c r="OQ324" s="41" t="n">
        <v>0</v>
      </c>
      <c r="OR324" s="61">
        <f>'ETF MTD'!$DU$28/'ETF MTD'!$DU$3-1</f>
        <v/>
      </c>
      <c r="OS324" s="61">
        <f>OQ324*OR324</f>
        <v/>
      </c>
      <c r="OU324" t="inlineStr">
        <is>
          <t>TIPs</t>
        </is>
      </c>
      <c r="OV324" s="41" t="n">
        <v>0</v>
      </c>
      <c r="OW324" s="61">
        <f>'ETF MTD'!$DU$28/'ETF MTD'!$DU$3-1</f>
        <v/>
      </c>
      <c r="OX324" s="61">
        <f>OV324*OW324</f>
        <v/>
      </c>
      <c r="OZ324" t="inlineStr">
        <is>
          <t>TIPs</t>
        </is>
      </c>
      <c r="PA324" s="41" t="n">
        <v>0</v>
      </c>
      <c r="PB324" s="61">
        <f>'ETF MTD'!$DU$28/'ETF MTD'!$DU$3-1</f>
        <v/>
      </c>
      <c r="PC324" s="61">
        <f>PA324*PB324</f>
        <v/>
      </c>
      <c r="PE324" t="inlineStr">
        <is>
          <t>TIPs</t>
        </is>
      </c>
      <c r="PF324" s="41" t="n">
        <v>0</v>
      </c>
      <c r="PG324" s="61">
        <f>'ETF MTD'!$DU$28/'ETF MTD'!$DU$3-1</f>
        <v/>
      </c>
      <c r="PH324" s="61">
        <f>PF324*PG324</f>
        <v/>
      </c>
      <c r="PJ324" t="inlineStr">
        <is>
          <t>TIPs</t>
        </is>
      </c>
      <c r="PK324" s="41" t="n">
        <v>0</v>
      </c>
      <c r="PL324" s="61">
        <f>'ETF MTD'!$DU$28/'ETF MTD'!$DU$3-1</f>
        <v/>
      </c>
      <c r="PM324" s="61">
        <f>PK324*PL324</f>
        <v/>
      </c>
      <c r="PO324" t="inlineStr">
        <is>
          <t>TIPs</t>
        </is>
      </c>
      <c r="PP324" s="41" t="n">
        <v>0</v>
      </c>
      <c r="PQ324" s="61">
        <f>'ETF MTD'!$DU$28/'ETF MTD'!$DU$3-1</f>
        <v/>
      </c>
      <c r="PR324" s="61">
        <f>PP324*PQ324</f>
        <v/>
      </c>
      <c r="PT324" t="inlineStr">
        <is>
          <t>TIPs</t>
        </is>
      </c>
      <c r="PU324" s="41" t="n">
        <v>0</v>
      </c>
      <c r="PV324" s="61">
        <f>'ETF MTD'!$DU$28/'ETF MTD'!$DU$3-1</f>
        <v/>
      </c>
      <c r="PW324" s="61">
        <f>PU324*PV324</f>
        <v/>
      </c>
      <c r="PY324" t="inlineStr">
        <is>
          <t>TIPs</t>
        </is>
      </c>
      <c r="PZ324" s="41" t="n">
        <v>0</v>
      </c>
      <c r="QA324" s="61">
        <f>'ETF MTD'!$DU$28/'ETF MTD'!$DU$3-1</f>
        <v/>
      </c>
      <c r="QB324" s="61">
        <f>PZ324*QA324</f>
        <v/>
      </c>
      <c r="QD324" t="inlineStr">
        <is>
          <t>TIPs</t>
        </is>
      </c>
      <c r="QE324" s="41" t="n">
        <v>0</v>
      </c>
      <c r="QF324" s="61">
        <f>'ETF MTD'!$DU$28/'ETF MTD'!$DU$3-1</f>
        <v/>
      </c>
      <c r="QG324" s="61">
        <f>QE324*QF324</f>
        <v/>
      </c>
      <c r="QH324" s="61" t="n"/>
      <c r="QI324" t="inlineStr">
        <is>
          <t>TIPs</t>
        </is>
      </c>
      <c r="QJ324" s="41" t="n">
        <v>0</v>
      </c>
      <c r="QK324" s="61">
        <f>'ETF MTD'!$DU$28/'ETF MTD'!$DU$3-1</f>
        <v/>
      </c>
      <c r="QL324" s="61">
        <f>QJ324*QK324</f>
        <v/>
      </c>
      <c r="QN324" t="inlineStr">
        <is>
          <t>TIPs</t>
        </is>
      </c>
      <c r="QO324" s="41" t="n">
        <v>0</v>
      </c>
      <c r="QP324" s="61">
        <f>'ETF MTD'!$DU$28/'ETF MTD'!$DU$3-1</f>
        <v/>
      </c>
      <c r="QQ324" s="61">
        <f>QO324*QP324</f>
        <v/>
      </c>
      <c r="QS324" t="inlineStr">
        <is>
          <t>TIPs</t>
        </is>
      </c>
      <c r="QT324" s="41" t="n">
        <v>0</v>
      </c>
      <c r="QU324" s="61">
        <f>'ETF MTD'!$DU$28/'ETF MTD'!$DU$3-1</f>
        <v/>
      </c>
      <c r="QV324" s="61">
        <f>QT324*QU324</f>
        <v/>
      </c>
      <c r="QX324" t="inlineStr">
        <is>
          <t>TIPs</t>
        </is>
      </c>
      <c r="QY324" s="41" t="n">
        <v>0</v>
      </c>
      <c r="QZ324" s="61">
        <f>'ETF MTD'!$DU$28/'ETF MTD'!$DU$3-1</f>
        <v/>
      </c>
      <c r="RA324" s="61">
        <f>QY324*QZ324</f>
        <v/>
      </c>
      <c r="RC324" t="inlineStr">
        <is>
          <t>TIPs</t>
        </is>
      </c>
      <c r="RD324" s="41" t="n">
        <v>0</v>
      </c>
      <c r="RE324" s="61">
        <f>'ETF MTD'!$DU$28/'ETF MTD'!$DU$3-1</f>
        <v/>
      </c>
      <c r="RF324" s="61">
        <f>RD324*RE324</f>
        <v/>
      </c>
      <c r="RH324" t="inlineStr">
        <is>
          <t>TIPs</t>
        </is>
      </c>
      <c r="RI324" s="41" t="n">
        <v>0</v>
      </c>
      <c r="RJ324" s="61">
        <f>'ETF MTD'!$DU$28/'ETF MTD'!$DU$3-1</f>
        <v/>
      </c>
      <c r="RK324" s="61">
        <f>RI324*RJ324</f>
        <v/>
      </c>
      <c r="RM324" s="42" t="n">
        <v>0</v>
      </c>
      <c r="RN324" s="43">
        <f>0.7*RM324</f>
        <v/>
      </c>
      <c r="RO324" s="43" t="n">
        <v>0</v>
      </c>
      <c r="RP324" s="44">
        <f>RI324-SUM(RN324:RO324)</f>
        <v/>
      </c>
    </row>
    <row r="325">
      <c r="KT325" s="33" t="inlineStr">
        <is>
          <t>IAU</t>
        </is>
      </c>
      <c r="KU325" s="57" t="n">
        <v>0</v>
      </c>
      <c r="KV325" s="61">
        <f>'ETF MTD'!$IK$28/'ETF MTD'!$IK$3-1</f>
        <v/>
      </c>
      <c r="KW325" s="61">
        <f>KU325*KV325</f>
        <v/>
      </c>
      <c r="KX325" s="61" t="n"/>
      <c r="KY325" s="33" t="inlineStr">
        <is>
          <t>IAU</t>
        </is>
      </c>
      <c r="KZ325" s="57" t="n">
        <v>0</v>
      </c>
      <c r="LA325" s="61">
        <f>'ETF MTD'!$IK$28/'ETF MTD'!$IK$3-1</f>
        <v/>
      </c>
      <c r="LB325" s="61">
        <f>KZ325*LA325</f>
        <v/>
      </c>
      <c r="LC325" s="61" t="n"/>
      <c r="LD325" s="33" t="inlineStr">
        <is>
          <t>IAU</t>
        </is>
      </c>
      <c r="LE325" s="57" t="n">
        <v>0</v>
      </c>
      <c r="LF325" s="61">
        <f>'ETF MTD'!$IK$28/'ETF MTD'!$IK$3-1</f>
        <v/>
      </c>
      <c r="LG325" s="61">
        <f>LE325*LF325</f>
        <v/>
      </c>
      <c r="LH325" s="61" t="n"/>
      <c r="LI325" t="inlineStr">
        <is>
          <t>Gold</t>
        </is>
      </c>
      <c r="LJ325" s="57" t="n">
        <v>0</v>
      </c>
      <c r="LK325" s="61">
        <f>'ETF MTD'!$IK$28/'ETF MTD'!$IK$3-1</f>
        <v/>
      </c>
      <c r="LL325" s="61">
        <f>LJ325*LK325</f>
        <v/>
      </c>
      <c r="LM325" s="61" t="n"/>
      <c r="LN325" t="inlineStr">
        <is>
          <t>Gold</t>
        </is>
      </c>
      <c r="LO325" s="57" t="n">
        <v>0</v>
      </c>
      <c r="LP325" s="61">
        <f>'ETF MTD'!$IK$28/'ETF MTD'!$IK$3-1</f>
        <v/>
      </c>
      <c r="LQ325" s="61">
        <f>LO325*LP325</f>
        <v/>
      </c>
      <c r="LR325" s="61" t="n"/>
      <c r="LS325" t="inlineStr">
        <is>
          <t>Gold</t>
        </is>
      </c>
      <c r="LT325" s="57" t="n">
        <v>0</v>
      </c>
      <c r="LU325" s="61">
        <f>'ETF MTD'!$IK$28/'ETF MTD'!$IK$3-1</f>
        <v/>
      </c>
      <c r="LV325" s="61">
        <f>LT325*LU325</f>
        <v/>
      </c>
      <c r="LW325" s="61" t="n"/>
      <c r="LX325" t="inlineStr">
        <is>
          <t>Gold</t>
        </is>
      </c>
      <c r="LY325" s="57" t="n">
        <v>0</v>
      </c>
      <c r="LZ325" s="61">
        <f>'ETF MTD'!$IK$28/'ETF MTD'!$IK$3-1</f>
        <v/>
      </c>
      <c r="MA325" s="61">
        <f>LY325*LZ325</f>
        <v/>
      </c>
      <c r="MB325" s="61" t="n"/>
      <c r="MC325" t="inlineStr">
        <is>
          <t>Gold</t>
        </is>
      </c>
      <c r="MD325" s="57" t="n">
        <v>0</v>
      </c>
      <c r="ME325" s="61">
        <f>'ETF MTD'!$IK$28/'ETF MTD'!$IK$3-1</f>
        <v/>
      </c>
      <c r="MF325" s="61">
        <f>MD325*ME325</f>
        <v/>
      </c>
      <c r="MG325" s="61" t="n"/>
      <c r="MH325" t="inlineStr">
        <is>
          <t>Gold</t>
        </is>
      </c>
      <c r="MI325" s="57" t="n">
        <v>0</v>
      </c>
      <c r="MJ325" s="61">
        <f>'ETF MTD'!$IK$28/'ETF MTD'!$IK$3-1</f>
        <v/>
      </c>
      <c r="MK325" s="61">
        <f>MI325*MJ325</f>
        <v/>
      </c>
      <c r="ML325" s="61" t="n"/>
      <c r="MM325" t="inlineStr">
        <is>
          <t>Gold</t>
        </is>
      </c>
      <c r="MN325" s="57" t="n">
        <v>0</v>
      </c>
      <c r="MO325" s="61">
        <f>'ETF MTD'!$IK$28/'ETF MTD'!$IK$3-1</f>
        <v/>
      </c>
      <c r="MP325" s="61">
        <f>MN325*MO325</f>
        <v/>
      </c>
      <c r="MR325" t="inlineStr">
        <is>
          <t>Gold</t>
        </is>
      </c>
      <c r="MS325" s="57" t="n">
        <v>0</v>
      </c>
      <c r="MT325" s="61">
        <f>'ETF MTD'!$IK$28/'ETF MTD'!$IK$3-1</f>
        <v/>
      </c>
      <c r="MU325" s="61">
        <f>MS325*MT325</f>
        <v/>
      </c>
      <c r="MV325" s="61" t="n"/>
      <c r="MW325" t="inlineStr">
        <is>
          <t>Gold</t>
        </is>
      </c>
      <c r="MX325" s="57" t="n">
        <v>0</v>
      </c>
      <c r="MY325" s="61">
        <f>'ETF MTD'!$IK$28/'ETF MTD'!$IK$3-1</f>
        <v/>
      </c>
      <c r="MZ325" s="61">
        <f>MX325*MY325</f>
        <v/>
      </c>
      <c r="NB325" t="inlineStr">
        <is>
          <t>Gold</t>
        </is>
      </c>
      <c r="NC325" s="41" t="n">
        <v>0</v>
      </c>
      <c r="ND325" s="61">
        <f>'ETF MTD'!$IK$28/'ETF MTD'!$IK$3-1</f>
        <v/>
      </c>
      <c r="NE325" s="61">
        <f>NC325*ND325</f>
        <v/>
      </c>
      <c r="NG325" t="inlineStr">
        <is>
          <t>Gold</t>
        </is>
      </c>
      <c r="NH325" s="41" t="n">
        <v>0</v>
      </c>
      <c r="NI325" s="61">
        <f>'ETF MTD'!$IK$28/'ETF MTD'!$IK$3-1</f>
        <v/>
      </c>
      <c r="NJ325" s="61">
        <f>NH325*NI325</f>
        <v/>
      </c>
      <c r="NL325" t="inlineStr">
        <is>
          <t>Gold</t>
        </is>
      </c>
      <c r="NM325" s="41" t="n">
        <v>0</v>
      </c>
      <c r="NN325" s="61">
        <f>'ETF MTD'!$IK$28/'ETF MTD'!$IK$3-1</f>
        <v/>
      </c>
      <c r="NO325" s="61">
        <f>NM325*NN325</f>
        <v/>
      </c>
      <c r="NQ325" t="inlineStr">
        <is>
          <t>Gold</t>
        </is>
      </c>
      <c r="NR325" s="41" t="n">
        <v>0</v>
      </c>
      <c r="NS325" s="61">
        <f>'ETF MTD'!$IK$28/'ETF MTD'!$IK$3-1</f>
        <v/>
      </c>
      <c r="NT325" s="61">
        <f>NR325*NS325</f>
        <v/>
      </c>
      <c r="NV325" t="inlineStr">
        <is>
          <t>Gold</t>
        </is>
      </c>
      <c r="NW325" s="41" t="n">
        <v>0</v>
      </c>
      <c r="NX325" s="61">
        <f>'ETF MTD'!$IK$28/'ETF MTD'!$IK$3-1</f>
        <v/>
      </c>
      <c r="NY325" s="61">
        <f>NW325*NX325</f>
        <v/>
      </c>
      <c r="OA325" t="inlineStr">
        <is>
          <t>Gold</t>
        </is>
      </c>
      <c r="OB325" s="41" t="n">
        <v>0</v>
      </c>
      <c r="OC325" s="61">
        <f>'ETF MTD'!$IK$28/'ETF MTD'!$IK$3-1</f>
        <v/>
      </c>
      <c r="OD325" s="61">
        <f>OB325*OC325</f>
        <v/>
      </c>
      <c r="OF325" t="inlineStr">
        <is>
          <t>Trend</t>
        </is>
      </c>
      <c r="OG325" s="41" t="n">
        <v>0</v>
      </c>
      <c r="OH325" s="61">
        <f>'ETF MTD'!$IK$28/'ETF MTD'!$IK$3-1</f>
        <v/>
      </c>
      <c r="OI325" s="61">
        <f>OG325*OH325</f>
        <v/>
      </c>
      <c r="OK325" t="inlineStr">
        <is>
          <t>Trend</t>
        </is>
      </c>
      <c r="OL325" s="41" t="n">
        <v>0</v>
      </c>
      <c r="OM325" s="61">
        <f>'ETF MTD'!$IK$28/'ETF MTD'!$IK$3-1</f>
        <v/>
      </c>
      <c r="ON325" s="61">
        <f>OL325*OM325</f>
        <v/>
      </c>
      <c r="OP325" t="inlineStr">
        <is>
          <t>Trend</t>
        </is>
      </c>
      <c r="OQ325" s="41" t="n">
        <v>0</v>
      </c>
      <c r="OR325" s="61">
        <f>'ETF MTD'!$IK$28/'ETF MTD'!$IK$3-1</f>
        <v/>
      </c>
      <c r="OS325" s="61">
        <f>OQ325*OR325</f>
        <v/>
      </c>
      <c r="OU325" t="inlineStr">
        <is>
          <t>Trend</t>
        </is>
      </c>
      <c r="OV325" s="41" t="n">
        <v>0</v>
      </c>
      <c r="OW325" s="61">
        <f>'ETF MTD'!$IK$28/'ETF MTD'!$IK$3-1</f>
        <v/>
      </c>
      <c r="OX325" s="61">
        <f>OV325*OW325</f>
        <v/>
      </c>
      <c r="OZ325" t="inlineStr">
        <is>
          <t>Trend</t>
        </is>
      </c>
      <c r="PA325" s="41" t="n">
        <v>0</v>
      </c>
      <c r="PB325" s="61">
        <f>'ETF MTD'!$IK$28/'ETF MTD'!$IK$3-1</f>
        <v/>
      </c>
      <c r="PC325" s="61">
        <f>PA325*PB325</f>
        <v/>
      </c>
      <c r="PE325" t="inlineStr">
        <is>
          <t>Trend</t>
        </is>
      </c>
      <c r="PF325" s="41" t="n">
        <v>0</v>
      </c>
      <c r="PG325" s="61">
        <f>'ETF MTD'!$IK$28/'ETF MTD'!$IK$3-1</f>
        <v/>
      </c>
      <c r="PH325" s="61">
        <f>PF325*PG325</f>
        <v/>
      </c>
      <c r="PJ325" t="inlineStr">
        <is>
          <t>Trend</t>
        </is>
      </c>
      <c r="PK325" s="41" t="n">
        <v>0</v>
      </c>
      <c r="PL325" s="61">
        <f>'ETF MTD'!$IK$28/'ETF MTD'!$IK$3-1</f>
        <v/>
      </c>
      <c r="PM325" s="61">
        <f>PK325*PL325</f>
        <v/>
      </c>
      <c r="PO325" t="inlineStr">
        <is>
          <t>Trend</t>
        </is>
      </c>
      <c r="PP325" s="41" t="n">
        <v>0</v>
      </c>
      <c r="PQ325" s="61">
        <f>'ETF MTD'!$IK$28/'ETF MTD'!$IK$3-1</f>
        <v/>
      </c>
      <c r="PR325" s="61">
        <f>PP325*PQ325</f>
        <v/>
      </c>
      <c r="PT325" t="inlineStr">
        <is>
          <t>Trend</t>
        </is>
      </c>
      <c r="PU325" s="41" t="n">
        <v>0</v>
      </c>
      <c r="PV325" s="61">
        <f>'ETF MTD'!$IK$28/'ETF MTD'!$IK$3-1</f>
        <v/>
      </c>
      <c r="PW325" s="61">
        <f>PU325*PV325</f>
        <v/>
      </c>
      <c r="PY325" t="inlineStr">
        <is>
          <t>Trend</t>
        </is>
      </c>
      <c r="PZ325" s="41" t="n">
        <v>0</v>
      </c>
      <c r="QA325" s="61">
        <f>'ETF MTD'!$IK$28/'ETF MTD'!$IK$3-1</f>
        <v/>
      </c>
      <c r="QB325" s="61">
        <f>PZ325*QA325</f>
        <v/>
      </c>
      <c r="QD325" t="inlineStr">
        <is>
          <t>Trend</t>
        </is>
      </c>
      <c r="QE325" s="41" t="n">
        <v>0</v>
      </c>
      <c r="QF325" s="61">
        <f>'ETF MTD'!$IK$28/'ETF MTD'!$IK$3-1</f>
        <v/>
      </c>
      <c r="QG325" s="61">
        <f>QE325*QF325</f>
        <v/>
      </c>
      <c r="QH325" s="61" t="n"/>
      <c r="QI325" t="inlineStr">
        <is>
          <t>Trend</t>
        </is>
      </c>
      <c r="QJ325" s="41" t="n">
        <v>0</v>
      </c>
      <c r="QK325" s="61">
        <f>'ETF MTD'!$IK$28/'ETF MTD'!$IK$3-1</f>
        <v/>
      </c>
      <c r="QL325" s="61">
        <f>QJ325*QK325</f>
        <v/>
      </c>
      <c r="QN325" t="inlineStr">
        <is>
          <t>Trend</t>
        </is>
      </c>
      <c r="QO325" s="41" t="n">
        <v>0</v>
      </c>
      <c r="QP325" s="61">
        <f>'ETF MTD'!$IK$28/'ETF MTD'!$IK$3-1</f>
        <v/>
      </c>
      <c r="QQ325" s="61">
        <f>QO325*QP325</f>
        <v/>
      </c>
      <c r="QS325" t="inlineStr">
        <is>
          <t>Trend</t>
        </is>
      </c>
      <c r="QT325" s="41" t="n">
        <v>0</v>
      </c>
      <c r="QU325" s="61">
        <f>'ETF MTD'!$IK$28/'ETF MTD'!$IK$3-1</f>
        <v/>
      </c>
      <c r="QV325" s="61">
        <f>QT325*QU325</f>
        <v/>
      </c>
      <c r="QX325" t="inlineStr">
        <is>
          <t>Trend</t>
        </is>
      </c>
      <c r="QY325" s="41" t="n">
        <v>0</v>
      </c>
      <c r="QZ325" s="61">
        <f>'ETF MTD'!$IK$28/'ETF MTD'!$IK$3-1</f>
        <v/>
      </c>
      <c r="RA325" s="61">
        <f>QY325*QZ325</f>
        <v/>
      </c>
      <c r="RC325" t="inlineStr">
        <is>
          <t>Trend</t>
        </is>
      </c>
      <c r="RD325" s="41" t="n">
        <v>0</v>
      </c>
      <c r="RE325" s="61">
        <f>'ETF MTD'!$IK$28/'ETF MTD'!$IK$3-1</f>
        <v/>
      </c>
      <c r="RF325" s="61">
        <f>RD325*RE325</f>
        <v/>
      </c>
      <c r="RH325" t="inlineStr">
        <is>
          <t>Trend</t>
        </is>
      </c>
      <c r="RI325" s="41" t="n">
        <v>0</v>
      </c>
      <c r="RJ325" s="61">
        <f>'ETF MTD'!$IK$28/'ETF MTD'!$IK$3-1</f>
        <v/>
      </c>
      <c r="RK325" s="61">
        <f>RI325*RJ325</f>
        <v/>
      </c>
      <c r="RM325" s="42" t="n">
        <v>0</v>
      </c>
      <c r="RN325" s="43">
        <f>0.7*RM325</f>
        <v/>
      </c>
      <c r="RO325" s="43" t="n">
        <v>0</v>
      </c>
      <c r="RP325" s="44">
        <f>RI325-SUM(RN325:RO325)</f>
        <v/>
      </c>
    </row>
    <row r="326">
      <c r="KT326" s="61" t="inlineStr">
        <is>
          <t>SHY</t>
        </is>
      </c>
      <c r="KU326" s="57" t="n">
        <v>0.16</v>
      </c>
      <c r="KV326" s="61">
        <f>'ETF MTD'!$ES$28/'ETF MTD'!$ES$3-1</f>
        <v/>
      </c>
      <c r="KW326" s="61">
        <f>KU326*KV326</f>
        <v/>
      </c>
      <c r="KX326" s="61" t="n"/>
      <c r="KY326" s="61" t="inlineStr">
        <is>
          <t>SHY</t>
        </is>
      </c>
      <c r="KZ326" s="57" t="n">
        <v>0.16</v>
      </c>
      <c r="LA326" s="61">
        <f>'ETF MTD'!$ES$28/'ETF MTD'!$ES$3-1</f>
        <v/>
      </c>
      <c r="LB326" s="61">
        <f>KZ326*LA326</f>
        <v/>
      </c>
      <c r="LC326" s="61" t="n"/>
      <c r="LD326" s="61" t="inlineStr">
        <is>
          <t>SHY</t>
        </is>
      </c>
      <c r="LE326" s="57" t="n">
        <v>0</v>
      </c>
      <c r="LF326" s="61">
        <f>'ETF MTD'!$ES$28/'ETF MTD'!$ES$3-1</f>
        <v/>
      </c>
      <c r="LG326" s="61">
        <f>LE326*LF326</f>
        <v/>
      </c>
      <c r="LH326" s="61" t="n"/>
      <c r="LI326" t="inlineStr">
        <is>
          <t>U.S. Govt ST</t>
        </is>
      </c>
      <c r="LJ326" s="57" t="n">
        <v>0</v>
      </c>
      <c r="LK326" s="61">
        <f>'ETF MTD'!$ES$28/'ETF MTD'!$ES$3-1</f>
        <v/>
      </c>
      <c r="LL326" s="61">
        <f>LJ326*LK326</f>
        <v/>
      </c>
      <c r="LM326" s="61" t="n"/>
      <c r="LN326" t="inlineStr">
        <is>
          <t>U.S. Govt ST</t>
        </is>
      </c>
      <c r="LO326" s="57" t="n">
        <v>0</v>
      </c>
      <c r="LP326" s="61">
        <f>'ETF MTD'!$ES$28/'ETF MTD'!$ES$3-1</f>
        <v/>
      </c>
      <c r="LQ326" s="61">
        <f>LO326*LP326</f>
        <v/>
      </c>
      <c r="LR326" s="61" t="n"/>
      <c r="LS326" t="inlineStr">
        <is>
          <t>U.S. Govt ST</t>
        </is>
      </c>
      <c r="LT326" s="57" t="n">
        <v>0</v>
      </c>
      <c r="LU326" s="61">
        <f>'ETF MTD'!$ES$28/'ETF MTD'!$ES$3-1</f>
        <v/>
      </c>
      <c r="LV326" s="61">
        <f>LT326*LU326</f>
        <v/>
      </c>
      <c r="LW326" s="61" t="n"/>
      <c r="LX326" t="inlineStr">
        <is>
          <t>U.S. Govt ST</t>
        </is>
      </c>
      <c r="LY326" s="57" t="n">
        <v>0</v>
      </c>
      <c r="LZ326" s="61">
        <f>'ETF MTD'!$ES$28/'ETF MTD'!$ES$3-1</f>
        <v/>
      </c>
      <c r="MA326" s="61">
        <f>LY326*LZ326</f>
        <v/>
      </c>
      <c r="MB326" s="61" t="n"/>
      <c r="MC326" t="inlineStr">
        <is>
          <t>U.S. Govt ST</t>
        </is>
      </c>
      <c r="MD326" s="57" t="n">
        <v>0</v>
      </c>
      <c r="ME326" s="61">
        <f>'ETF MTD'!$ES$28/'ETF MTD'!$ES$3-1</f>
        <v/>
      </c>
      <c r="MF326" s="61">
        <f>MD326*ME326</f>
        <v/>
      </c>
      <c r="MG326" s="61" t="n"/>
      <c r="MH326" t="inlineStr">
        <is>
          <t>U.S. Govt ST</t>
        </is>
      </c>
      <c r="MI326" s="57" t="n">
        <v>0</v>
      </c>
      <c r="MJ326" s="61">
        <f>'ETF MTD'!$ES$28/'ETF MTD'!$ES$3-1</f>
        <v/>
      </c>
      <c r="MK326" s="61">
        <f>MI326*MJ326</f>
        <v/>
      </c>
      <c r="ML326" s="61" t="n"/>
      <c r="MM326" t="inlineStr">
        <is>
          <t>U.S. Govt ST</t>
        </is>
      </c>
      <c r="MN326" s="57" t="n">
        <v>0</v>
      </c>
      <c r="MO326" s="61">
        <f>'ETF MTD'!$ES$28/'ETF MTD'!$ES$3-1</f>
        <v/>
      </c>
      <c r="MP326" s="61">
        <f>MN326*MO326</f>
        <v/>
      </c>
      <c r="MR326" t="inlineStr">
        <is>
          <t>U.S. Govt ST</t>
        </is>
      </c>
      <c r="MS326" s="57" t="n">
        <v>0</v>
      </c>
      <c r="MT326" s="61">
        <f>'ETF MTD'!$ES$28/'ETF MTD'!$ES$3-1</f>
        <v/>
      </c>
      <c r="MU326" s="61">
        <f>MS326*MT326</f>
        <v/>
      </c>
      <c r="MV326" s="61" t="n"/>
      <c r="MW326" t="inlineStr">
        <is>
          <t>U.S. Govt ST</t>
        </is>
      </c>
      <c r="MX326" s="57" t="n">
        <v>0</v>
      </c>
      <c r="MY326" s="61">
        <f>'ETF MTD'!$ES$28/'ETF MTD'!$ES$3-1</f>
        <v/>
      </c>
      <c r="MZ326" s="61">
        <f>MX326*MY326</f>
        <v/>
      </c>
      <c r="NB326" t="inlineStr">
        <is>
          <t>U.S. Govt ST</t>
        </is>
      </c>
      <c r="NC326" s="41" t="n">
        <v>0</v>
      </c>
      <c r="ND326" s="61">
        <f>'ETF MTD'!$ES$28/'ETF MTD'!$ES$3-1</f>
        <v/>
      </c>
      <c r="NE326" s="61">
        <f>NC326*ND326</f>
        <v/>
      </c>
      <c r="NG326" t="inlineStr">
        <is>
          <t>U.S. Govt ST</t>
        </is>
      </c>
      <c r="NH326" s="41" t="n">
        <v>0</v>
      </c>
      <c r="NI326" s="61">
        <f>'ETF MTD'!$ES$28/'ETF MTD'!$ES$3-1</f>
        <v/>
      </c>
      <c r="NJ326" s="61">
        <f>NH326*NI326</f>
        <v/>
      </c>
      <c r="NL326" t="inlineStr">
        <is>
          <t>U.S. Govt ST</t>
        </is>
      </c>
      <c r="NM326" s="41" t="n">
        <v>0</v>
      </c>
      <c r="NN326" s="61">
        <f>'ETF MTD'!$ES$28/'ETF MTD'!$ES$3-1</f>
        <v/>
      </c>
      <c r="NO326" s="61">
        <f>NM326*NN326</f>
        <v/>
      </c>
      <c r="NQ326" t="inlineStr">
        <is>
          <t>U.S. Govt ST</t>
        </is>
      </c>
      <c r="NR326" s="41" t="n">
        <v>0</v>
      </c>
      <c r="NS326" s="61">
        <f>'ETF MTD'!$ES$28/'ETF MTD'!$ES$3-1</f>
        <v/>
      </c>
      <c r="NT326" s="61">
        <f>NR326*NS326</f>
        <v/>
      </c>
      <c r="NV326" t="inlineStr">
        <is>
          <t>U.S. Govt ST</t>
        </is>
      </c>
      <c r="NW326" s="41" t="n">
        <v>0</v>
      </c>
      <c r="NX326" s="61">
        <f>'ETF MTD'!$ES$28/'ETF MTD'!$ES$3-1</f>
        <v/>
      </c>
      <c r="NY326" s="61">
        <f>NW326*NX326</f>
        <v/>
      </c>
      <c r="OA326" t="inlineStr">
        <is>
          <t>U.S. Govt ST</t>
        </is>
      </c>
      <c r="OB326" s="41" t="n">
        <v>0</v>
      </c>
      <c r="OC326" s="61">
        <f>'ETF MTD'!$ES$28/'ETF MTD'!$ES$3-1</f>
        <v/>
      </c>
      <c r="OD326" s="61">
        <f>OB326*OC326</f>
        <v/>
      </c>
      <c r="OF326" t="inlineStr">
        <is>
          <t>U.S. Govt ST</t>
        </is>
      </c>
      <c r="OG326" s="41" t="n">
        <v>0</v>
      </c>
      <c r="OH326" s="61">
        <f>'ETF MTD'!$ES$28/'ETF MTD'!$ES$3-1</f>
        <v/>
      </c>
      <c r="OI326" s="61">
        <f>OG326*OH326</f>
        <v/>
      </c>
      <c r="OK326" t="inlineStr">
        <is>
          <t>U.S. Govt ST</t>
        </is>
      </c>
      <c r="OL326" s="41" t="n">
        <v>0</v>
      </c>
      <c r="OM326" s="61">
        <f>'ETF MTD'!$ES$28/'ETF MTD'!$ES$3-1</f>
        <v/>
      </c>
      <c r="ON326" s="61">
        <f>OL326*OM326</f>
        <v/>
      </c>
      <c r="OP326" t="inlineStr">
        <is>
          <t>U.S. Govt ST</t>
        </is>
      </c>
      <c r="OQ326" s="41" t="n">
        <v>0</v>
      </c>
      <c r="OR326" s="61">
        <f>'ETF MTD'!$ES$28/'ETF MTD'!$ES$3-1</f>
        <v/>
      </c>
      <c r="OS326" s="61">
        <f>OQ326*OR326</f>
        <v/>
      </c>
      <c r="OU326" t="inlineStr">
        <is>
          <t>U.S. Govt ST</t>
        </is>
      </c>
      <c r="OV326" s="41" t="n">
        <v>0</v>
      </c>
      <c r="OW326" s="61">
        <f>'ETF MTD'!$ES$28/'ETF MTD'!$ES$3-1</f>
        <v/>
      </c>
      <c r="OX326" s="61">
        <f>OV326*OW326</f>
        <v/>
      </c>
      <c r="OZ326" t="inlineStr">
        <is>
          <t>U.S. Govt ST</t>
        </is>
      </c>
      <c r="PA326" s="41" t="n">
        <v>0</v>
      </c>
      <c r="PB326" s="61">
        <f>'ETF MTD'!$ES$28/'ETF MTD'!$ES$3-1</f>
        <v/>
      </c>
      <c r="PC326" s="61">
        <f>PA326*PB326</f>
        <v/>
      </c>
      <c r="PE326" t="inlineStr">
        <is>
          <t>U.S. Govt ST</t>
        </is>
      </c>
      <c r="PF326" s="41" t="n">
        <v>0</v>
      </c>
      <c r="PG326" s="61">
        <f>'ETF MTD'!$ES$28/'ETF MTD'!$ES$3-1</f>
        <v/>
      </c>
      <c r="PH326" s="61">
        <f>PF326*PG326</f>
        <v/>
      </c>
      <c r="PJ326" t="inlineStr">
        <is>
          <t>U.S. Govt ST</t>
        </is>
      </c>
      <c r="PK326" s="41" t="n">
        <v>0</v>
      </c>
      <c r="PL326" s="61">
        <f>'ETF MTD'!$ES$28/'ETF MTD'!$ES$3-1</f>
        <v/>
      </c>
      <c r="PM326" s="61">
        <f>PK326*PL326</f>
        <v/>
      </c>
      <c r="PO326" t="inlineStr">
        <is>
          <t>U.S. Govt ST</t>
        </is>
      </c>
      <c r="PP326" s="41" t="n">
        <v>0</v>
      </c>
      <c r="PQ326" s="61">
        <f>'ETF MTD'!$ES$28/'ETF MTD'!$ES$3-1</f>
        <v/>
      </c>
      <c r="PR326" s="61">
        <f>PP326*PQ326</f>
        <v/>
      </c>
      <c r="PT326" t="inlineStr">
        <is>
          <t>U.S. Govt ST</t>
        </is>
      </c>
      <c r="PU326" s="41" t="n">
        <v>0</v>
      </c>
      <c r="PV326" s="61">
        <f>'ETF MTD'!$ES$28/'ETF MTD'!$ES$3-1</f>
        <v/>
      </c>
      <c r="PW326" s="61">
        <f>PU326*PV326</f>
        <v/>
      </c>
      <c r="PY326" t="inlineStr">
        <is>
          <t>U.S. Govt ST</t>
        </is>
      </c>
      <c r="PZ326" s="41" t="n">
        <v>0</v>
      </c>
      <c r="QA326" s="61">
        <f>'ETF MTD'!$ES$28/'ETF MTD'!$ES$3-1</f>
        <v/>
      </c>
      <c r="QB326" s="61">
        <f>PZ326*QA326</f>
        <v/>
      </c>
      <c r="QD326" t="inlineStr">
        <is>
          <t>U.S. Govt ST</t>
        </is>
      </c>
      <c r="QE326" s="41" t="n">
        <v>0</v>
      </c>
      <c r="QF326" s="61">
        <f>'ETF MTD'!$ES$28/'ETF MTD'!$ES$3-1</f>
        <v/>
      </c>
      <c r="QG326" s="61">
        <f>QE326*QF326</f>
        <v/>
      </c>
      <c r="QH326" s="61" t="n"/>
      <c r="QI326" t="inlineStr">
        <is>
          <t>U.S. Govt ST</t>
        </is>
      </c>
      <c r="QJ326" s="41" t="n">
        <v>0</v>
      </c>
      <c r="QK326" s="61">
        <f>'ETF MTD'!$ES$28/'ETF MTD'!$ES$3-1</f>
        <v/>
      </c>
      <c r="QL326" s="61">
        <f>QJ326*QK326</f>
        <v/>
      </c>
      <c r="QN326" t="inlineStr">
        <is>
          <t>U.S. Govt ST</t>
        </is>
      </c>
      <c r="QO326" s="41" t="n">
        <v>0</v>
      </c>
      <c r="QP326" s="61">
        <f>'ETF MTD'!$ES$28/'ETF MTD'!$ES$3-1</f>
        <v/>
      </c>
      <c r="QQ326" s="61">
        <f>QO326*QP326</f>
        <v/>
      </c>
      <c r="QS326" t="inlineStr">
        <is>
          <t>U.S. Govt ST</t>
        </is>
      </c>
      <c r="QT326" s="41" t="n">
        <v>0</v>
      </c>
      <c r="QU326" s="61">
        <f>'ETF MTD'!$ES$28/'ETF MTD'!$ES$3-1</f>
        <v/>
      </c>
      <c r="QV326" s="61">
        <f>QT326*QU326</f>
        <v/>
      </c>
      <c r="QX326" t="inlineStr">
        <is>
          <t>U.S. Govt ST</t>
        </is>
      </c>
      <c r="QY326" s="41" t="n">
        <v>0</v>
      </c>
      <c r="QZ326" s="61">
        <f>'ETF MTD'!$ES$28/'ETF MTD'!$ES$3-1</f>
        <v/>
      </c>
      <c r="RA326" s="61">
        <f>QY326*QZ326</f>
        <v/>
      </c>
      <c r="RC326" t="inlineStr">
        <is>
          <t>U.S. Govt ST</t>
        </is>
      </c>
      <c r="RD326" s="41" t="n">
        <v>0</v>
      </c>
      <c r="RE326" s="61">
        <f>'ETF MTD'!$ES$28/'ETF MTD'!$ES$3-1</f>
        <v/>
      </c>
      <c r="RF326" s="61">
        <f>RD326*RE326</f>
        <v/>
      </c>
      <c r="RH326" t="inlineStr">
        <is>
          <t>U.S. Govt ST</t>
        </is>
      </c>
      <c r="RI326" s="41" t="n">
        <v>0</v>
      </c>
      <c r="RJ326" s="61">
        <f>'ETF MTD'!$ES$28/'ETF MTD'!$ES$3-1</f>
        <v/>
      </c>
      <c r="RK326" s="61">
        <f>RI326*RJ326</f>
        <v/>
      </c>
      <c r="RM326" s="42" t="n">
        <v>0</v>
      </c>
      <c r="RN326" s="43">
        <f>0.7*RM326</f>
        <v/>
      </c>
      <c r="RO326" s="43" t="n">
        <v>0</v>
      </c>
      <c r="RP326" s="44">
        <f>RI326-SUM(RN326:RO326)</f>
        <v/>
      </c>
    </row>
    <row r="327">
      <c r="KT327" s="61" t="n"/>
      <c r="KU327" s="57" t="n"/>
      <c r="KV327" s="61" t="n"/>
      <c r="KW327" s="61" t="n"/>
      <c r="KX327" s="61" t="n"/>
      <c r="KY327" s="61" t="n"/>
      <c r="KZ327" s="57" t="n"/>
      <c r="LA327" s="61" t="n"/>
      <c r="LB327" s="61" t="n"/>
      <c r="LC327" s="61" t="n"/>
      <c r="LD327" s="61" t="n"/>
      <c r="LE327" s="57" t="n"/>
      <c r="LF327" s="61" t="n"/>
      <c r="LG327" s="61" t="n"/>
      <c r="LH327" s="61" t="n"/>
      <c r="LI327" t="inlineStr">
        <is>
          <t>U.S. Govt UST</t>
        </is>
      </c>
      <c r="LJ327" s="57" t="n">
        <v>0.281</v>
      </c>
      <c r="LK327" s="61" t="n">
        <v>0</v>
      </c>
      <c r="LL327" s="61">
        <f>LJ327*LK327</f>
        <v/>
      </c>
      <c r="LM327" s="61" t="n"/>
      <c r="LN327" t="inlineStr">
        <is>
          <t>U.S. Govt UST</t>
        </is>
      </c>
      <c r="LO327" s="57" t="n">
        <v>0.301</v>
      </c>
      <c r="LP327" s="61" t="n">
        <v>0</v>
      </c>
      <c r="LQ327" s="61">
        <f>LO327*LP327</f>
        <v/>
      </c>
      <c r="LR327" s="61" t="n"/>
      <c r="LS327" t="inlineStr">
        <is>
          <t>U.S. Govt UST</t>
        </is>
      </c>
      <c r="LT327" s="57" t="n">
        <v>0.301</v>
      </c>
      <c r="LU327" s="61" t="n">
        <v>0</v>
      </c>
      <c r="LV327" s="61">
        <f>LT327*LU327</f>
        <v/>
      </c>
      <c r="LW327" s="61" t="n"/>
      <c r="LX327" t="inlineStr">
        <is>
          <t>U.S. Govt UST</t>
        </is>
      </c>
      <c r="LY327" s="57" t="n">
        <v>0.301</v>
      </c>
      <c r="LZ327" s="61" t="n">
        <v>0</v>
      </c>
      <c r="MA327" s="61">
        <f>LY327*LZ327</f>
        <v/>
      </c>
      <c r="MB327" s="61" t="n"/>
      <c r="MC327" t="inlineStr">
        <is>
          <t>U.S. Govt UST</t>
        </is>
      </c>
      <c r="MD327" s="57" t="n">
        <v>0.301</v>
      </c>
      <c r="ME327" s="61" t="n">
        <v>0</v>
      </c>
      <c r="MF327" s="61">
        <f>MD327*ME327</f>
        <v/>
      </c>
      <c r="MG327" s="61" t="n"/>
      <c r="MH327" t="inlineStr">
        <is>
          <t>U.S. Govt UST</t>
        </is>
      </c>
      <c r="MI327" s="57" t="n">
        <v>0.301</v>
      </c>
      <c r="MJ327" s="61" t="n">
        <v>0</v>
      </c>
      <c r="MK327" s="61">
        <f>MI327*MJ327</f>
        <v/>
      </c>
      <c r="ML327" s="61" t="n"/>
      <c r="MM327" t="inlineStr">
        <is>
          <t>U.S. Govt UST</t>
        </is>
      </c>
      <c r="MN327" s="57" t="n">
        <v>0.301</v>
      </c>
      <c r="MO327" s="61" t="n">
        <v>0</v>
      </c>
      <c r="MP327" s="61">
        <f>MN327*MO327</f>
        <v/>
      </c>
      <c r="MR327" t="inlineStr">
        <is>
          <t>U.S. Govt UST</t>
        </is>
      </c>
      <c r="MS327" s="57" t="n">
        <v>0.074</v>
      </c>
      <c r="MT327" s="61" t="n">
        <v>0</v>
      </c>
      <c r="MU327" s="61">
        <f>MS327*MT327</f>
        <v/>
      </c>
      <c r="MV327" s="61" t="n"/>
      <c r="MW327" t="inlineStr">
        <is>
          <t>U.S. Govt UST</t>
        </is>
      </c>
      <c r="MX327" s="50">
        <f>1-SUM(MX315:MX326)-0.02</f>
        <v/>
      </c>
      <c r="MY327" s="61" t="n">
        <v>0</v>
      </c>
      <c r="MZ327" s="61">
        <f>MX327*MY327</f>
        <v/>
      </c>
      <c r="NB327" t="inlineStr">
        <is>
          <t>U.S. Govt UST</t>
        </is>
      </c>
      <c r="NC327" s="41">
        <f>1-SUM(NC315:NC326)-0.02</f>
        <v/>
      </c>
      <c r="ND327" s="61" t="n">
        <v>0</v>
      </c>
      <c r="NE327" s="61">
        <f>NC327*ND327</f>
        <v/>
      </c>
      <c r="NG327" t="inlineStr">
        <is>
          <t>U.S. Govt UST</t>
        </is>
      </c>
      <c r="NH327" s="41">
        <f>1-SUM(NH315:NH326)-0.02</f>
        <v/>
      </c>
      <c r="NI327" s="61" t="n">
        <v>0</v>
      </c>
      <c r="NJ327" s="61">
        <f>NH327*NI327</f>
        <v/>
      </c>
      <c r="NL327" t="inlineStr">
        <is>
          <t>U.S. Govt UST</t>
        </is>
      </c>
      <c r="NM327" s="41" t="n">
        <v>0.1359999999999999</v>
      </c>
      <c r="NN327" s="61" t="n">
        <v>0</v>
      </c>
      <c r="NO327" s="61">
        <f>NM327*NN327</f>
        <v/>
      </c>
      <c r="NQ327" t="inlineStr">
        <is>
          <t>U.S. Govt UST</t>
        </is>
      </c>
      <c r="NR327" s="41">
        <f>1-SUM(NR315:NR326)-0.02</f>
        <v/>
      </c>
      <c r="NS327" s="61" t="n">
        <v>0</v>
      </c>
      <c r="NT327" s="61">
        <f>NR327*NS327</f>
        <v/>
      </c>
      <c r="NV327" t="inlineStr">
        <is>
          <t>U.S. Govt UST</t>
        </is>
      </c>
      <c r="NW327" s="41">
        <f>1-SUM(NW315:NW326)-0.02</f>
        <v/>
      </c>
      <c r="NX327" s="61" t="n">
        <v>0</v>
      </c>
      <c r="NY327" s="61">
        <f>NW327*NX327</f>
        <v/>
      </c>
      <c r="OA327" t="inlineStr">
        <is>
          <t>U.S. Govt UST</t>
        </is>
      </c>
      <c r="OB327" s="41">
        <f>1-SUM(OB315:OB326)-0.02</f>
        <v/>
      </c>
      <c r="OC327" s="61" t="n">
        <v>0</v>
      </c>
      <c r="OD327" s="61">
        <f>OB327*OC327</f>
        <v/>
      </c>
      <c r="OF327" t="inlineStr">
        <is>
          <t>U.S. Govt UST</t>
        </is>
      </c>
      <c r="OG327" s="41">
        <f>1-SUM(OG315:OG326)-0.02</f>
        <v/>
      </c>
      <c r="OH327" s="61" t="n">
        <v>0</v>
      </c>
      <c r="OI327" s="61">
        <f>OG327*OH327</f>
        <v/>
      </c>
      <c r="OK327" t="inlineStr">
        <is>
          <t>U.S. Govt UST</t>
        </is>
      </c>
      <c r="OL327" s="41">
        <f>1-SUM(OL315:OL326)-0.02</f>
        <v/>
      </c>
      <c r="OM327" s="61" t="n">
        <v>0</v>
      </c>
      <c r="ON327" s="61">
        <f>OL327*OM327</f>
        <v/>
      </c>
      <c r="OP327" t="inlineStr">
        <is>
          <t>U.S. Govt UST</t>
        </is>
      </c>
      <c r="OQ327" s="41">
        <f>1-SUM(OQ315:OQ326)-0.02</f>
        <v/>
      </c>
      <c r="OR327" s="61" t="n">
        <v>0</v>
      </c>
      <c r="OS327" s="61">
        <f>OQ327*OR327</f>
        <v/>
      </c>
      <c r="OU327" t="inlineStr">
        <is>
          <t>U.S. Govt UST</t>
        </is>
      </c>
      <c r="OV327" s="41">
        <f>1-SUM(OV315:OV326)-0.02</f>
        <v/>
      </c>
      <c r="OW327" s="61" t="n">
        <v>0</v>
      </c>
      <c r="OX327" s="61">
        <f>OV327*OW327</f>
        <v/>
      </c>
      <c r="OZ327" t="inlineStr">
        <is>
          <t>U.S. Govt UST</t>
        </is>
      </c>
      <c r="PA327" s="41" t="n">
        <v>0</v>
      </c>
      <c r="PB327" s="61" t="n">
        <v>0</v>
      </c>
      <c r="PC327" s="61">
        <f>PA327*PB327</f>
        <v/>
      </c>
      <c r="PE327" t="inlineStr">
        <is>
          <t>U.S. Govt UST</t>
        </is>
      </c>
      <c r="PF327" s="41">
        <f>0.98-SUM(PF315:PF326)</f>
        <v/>
      </c>
      <c r="PG327" s="61" t="n">
        <v>0</v>
      </c>
      <c r="PH327" s="61">
        <f>PF327*PG327</f>
        <v/>
      </c>
      <c r="PJ327" t="inlineStr">
        <is>
          <t>U.S. Govt UST</t>
        </is>
      </c>
      <c r="PK327" s="41">
        <f>0.98-SUM(PK315:PK326)</f>
        <v/>
      </c>
      <c r="PL327" s="61" t="n">
        <v>0</v>
      </c>
      <c r="PM327" s="61">
        <f>PK327*PL327</f>
        <v/>
      </c>
      <c r="PO327" t="inlineStr">
        <is>
          <t>U.S. Govt UST</t>
        </is>
      </c>
      <c r="PP327" s="41">
        <f>0.98-SUM(PP315:PP326)</f>
        <v/>
      </c>
      <c r="PQ327" s="61" t="n">
        <v>0</v>
      </c>
      <c r="PR327" s="61">
        <f>PP327*PQ327</f>
        <v/>
      </c>
      <c r="PT327" t="inlineStr">
        <is>
          <t>U.S. Govt UST</t>
        </is>
      </c>
      <c r="PU327" s="41">
        <f>0.98-SUM(PU315:PU326)</f>
        <v/>
      </c>
      <c r="PV327" s="61" t="n">
        <v>0</v>
      </c>
      <c r="PW327" s="61">
        <f>PU327*PV327</f>
        <v/>
      </c>
      <c r="PY327" t="inlineStr">
        <is>
          <t>U.S. Govt UST</t>
        </is>
      </c>
      <c r="PZ327" s="41">
        <f>0.98-SUM(PZ315:PZ326)</f>
        <v/>
      </c>
      <c r="QA327" s="61" t="n">
        <v>0</v>
      </c>
      <c r="QB327" s="61">
        <f>PZ327*QA327</f>
        <v/>
      </c>
      <c r="QD327" t="inlineStr">
        <is>
          <t>U.S. Govt UST</t>
        </is>
      </c>
      <c r="QE327" s="41">
        <f>0.98-SUM(QE315:QE326)</f>
        <v/>
      </c>
      <c r="QF327" s="61" t="n">
        <v>0</v>
      </c>
      <c r="QG327" s="61">
        <f>QE327*QF327</f>
        <v/>
      </c>
      <c r="QH327" s="61" t="n"/>
      <c r="QI327" t="inlineStr">
        <is>
          <t>U.S. Govt UST</t>
        </is>
      </c>
      <c r="QJ327" s="41" t="n">
        <v>0.0004999999999999449</v>
      </c>
      <c r="QK327" s="61" t="n">
        <v>0</v>
      </c>
      <c r="QL327" s="61">
        <f>QJ327*QK327</f>
        <v/>
      </c>
      <c r="QN327" t="inlineStr">
        <is>
          <t>U.S. Govt UST</t>
        </is>
      </c>
      <c r="QO327" s="41" t="n">
        <v>0.0004999999999999449</v>
      </c>
      <c r="QP327" s="61" t="n">
        <v>0</v>
      </c>
      <c r="QQ327" s="61">
        <f>QO327*QP327</f>
        <v/>
      </c>
      <c r="QS327" t="inlineStr">
        <is>
          <t>U.S. Govt UST</t>
        </is>
      </c>
      <c r="QT327" s="41" t="n">
        <v>0.0004999999999999449</v>
      </c>
      <c r="QU327" s="61" t="n">
        <v>0</v>
      </c>
      <c r="QV327" s="61">
        <f>QT327*QU327</f>
        <v/>
      </c>
      <c r="QX327" t="inlineStr">
        <is>
          <t>U.S. Govt UST</t>
        </is>
      </c>
      <c r="QY327" s="41" t="n">
        <v>0.0004999999999999449</v>
      </c>
      <c r="QZ327" s="61" t="n">
        <v>0</v>
      </c>
      <c r="RA327" s="61">
        <f>QY327*QZ327</f>
        <v/>
      </c>
      <c r="RC327" t="inlineStr">
        <is>
          <t>U.S. Govt UST</t>
        </is>
      </c>
      <c r="RD327" s="41" t="n">
        <v>0.0004999999999999449</v>
      </c>
      <c r="RE327" s="61" t="n">
        <v>0</v>
      </c>
      <c r="RF327" s="61">
        <f>RD327*RE327</f>
        <v/>
      </c>
      <c r="RH327" t="inlineStr">
        <is>
          <t>U.S. Govt UST</t>
        </is>
      </c>
      <c r="RI327" s="41" t="n">
        <v>0.0004999999999999449</v>
      </c>
      <c r="RJ327" s="61" t="n">
        <v>0</v>
      </c>
      <c r="RK327" s="61">
        <f>RI327*RJ327</f>
        <v/>
      </c>
      <c r="RM327" s="50" t="n">
        <v>0.02</v>
      </c>
      <c r="RN327" s="199" t="n">
        <v>0</v>
      </c>
      <c r="RO327" s="207">
        <f>RI327</f>
        <v/>
      </c>
      <c r="RP327" s="44">
        <f>RI327-SUM(RN327:RO327)</f>
        <v/>
      </c>
    </row>
    <row r="328">
      <c r="KT328" s="61" t="n"/>
      <c r="KU328" s="57" t="n"/>
      <c r="KV328" s="33" t="n"/>
      <c r="KW328" s="33" t="n"/>
      <c r="KX328" s="33" t="n"/>
      <c r="KY328" s="61" t="n"/>
      <c r="KZ328" s="57" t="n"/>
      <c r="LA328" s="33" t="n"/>
      <c r="LB328" s="33" t="n"/>
      <c r="LC328" s="33" t="n"/>
      <c r="LD328" s="61" t="n"/>
      <c r="LE328" s="57" t="n"/>
      <c r="LF328" s="33" t="n"/>
      <c r="LG328" s="33" t="n"/>
      <c r="LH328" s="33" t="n"/>
      <c r="LI328" s="61" t="n"/>
      <c r="LJ328" s="57" t="n"/>
      <c r="LK328" s="33" t="n"/>
      <c r="LL328" s="33" t="n"/>
      <c r="LM328" s="33" t="n"/>
      <c r="LN328" s="61" t="n"/>
      <c r="LO328" s="57" t="n"/>
      <c r="LP328" s="33" t="n"/>
      <c r="LQ328" s="33" t="n"/>
      <c r="LR328" s="33" t="n"/>
      <c r="LS328" s="61" t="n"/>
      <c r="LT328" s="57" t="n"/>
      <c r="LU328" s="33" t="n"/>
      <c r="LV328" s="33" t="n"/>
      <c r="LW328" s="33" t="n"/>
      <c r="LX328" s="61" t="n"/>
      <c r="LY328" s="57" t="n"/>
      <c r="LZ328" s="33" t="n"/>
      <c r="MA328" s="33" t="n"/>
      <c r="MB328" s="33" t="n"/>
      <c r="MC328" s="61" t="n"/>
      <c r="MD328" s="57" t="n"/>
      <c r="ME328" s="33" t="n"/>
      <c r="MF328" s="33" t="n"/>
      <c r="MG328" s="33" t="n"/>
      <c r="MH328" s="61" t="n"/>
      <c r="MI328" s="57" t="n"/>
      <c r="MJ328" s="33" t="n"/>
      <c r="MK328" s="33" t="n"/>
      <c r="ML328" s="33" t="n"/>
      <c r="MM328" s="61" t="n"/>
      <c r="MN328" s="57" t="n"/>
      <c r="MO328" s="33" t="n"/>
      <c r="MP328" s="33" t="n"/>
      <c r="MR328" s="61" t="n"/>
      <c r="MS328" s="57" t="n"/>
      <c r="MT328" s="33" t="n"/>
      <c r="MU328" s="33" t="n"/>
      <c r="MV328" s="33" t="n"/>
      <c r="MW328" s="61" t="n"/>
      <c r="MX328" s="57" t="n"/>
      <c r="MY328" s="33" t="n"/>
      <c r="MZ328" s="33" t="n"/>
      <c r="NB328" s="61" t="n"/>
      <c r="NC328" s="41" t="n"/>
      <c r="ND328" s="33" t="n"/>
      <c r="NE328" s="33" t="n"/>
      <c r="NG328" s="61" t="n"/>
      <c r="NH328" s="41" t="n"/>
      <c r="NI328" s="33" t="n"/>
      <c r="NJ328" s="33" t="n"/>
      <c r="NL328" s="61" t="n"/>
      <c r="NM328" s="41" t="n"/>
      <c r="NN328" s="33" t="n"/>
      <c r="NO328" s="33" t="n"/>
      <c r="NQ328" s="61" t="n"/>
      <c r="NR328" s="41" t="n"/>
      <c r="NS328" s="33" t="n"/>
      <c r="NT328" s="33" t="n"/>
      <c r="NV328" s="61" t="n"/>
      <c r="NW328" s="41" t="n"/>
      <c r="NX328" s="33" t="n"/>
      <c r="NY328" s="33" t="n"/>
      <c r="OA328" s="61" t="n"/>
      <c r="OB328" s="41" t="n"/>
      <c r="OC328" s="33" t="n"/>
      <c r="OD328" s="33" t="n"/>
      <c r="OF328" s="61" t="n"/>
      <c r="OG328" s="41" t="n"/>
      <c r="OH328" s="33" t="n"/>
      <c r="OI328" s="33" t="n"/>
      <c r="OK328" s="61" t="n"/>
      <c r="OL328" s="41" t="n"/>
      <c r="OM328" s="33" t="n"/>
      <c r="ON328" s="33" t="n"/>
      <c r="OP328" s="61" t="n"/>
      <c r="OQ328" s="41" t="n"/>
      <c r="OR328" s="33" t="n"/>
      <c r="OS328" s="33" t="n"/>
      <c r="OU328" s="61" t="n"/>
      <c r="OV328" s="41" t="n"/>
      <c r="OW328" s="33" t="n"/>
      <c r="OX328" s="33" t="n"/>
      <c r="OZ328" s="61" t="n"/>
      <c r="PB328" s="33" t="n"/>
      <c r="PC328" s="33" t="n"/>
      <c r="PE328" s="61" t="n"/>
      <c r="PF328" s="41" t="n"/>
      <c r="PG328" s="33" t="n"/>
      <c r="PH328" s="33" t="n"/>
      <c r="PJ328" s="61" t="n"/>
      <c r="PK328" s="41" t="n"/>
      <c r="PL328" s="33" t="n"/>
      <c r="PM328" s="33" t="n"/>
      <c r="PO328" s="61" t="n"/>
      <c r="PP328" s="41" t="n"/>
      <c r="PQ328" s="33" t="n"/>
      <c r="PR328" s="33" t="n"/>
      <c r="PT328" s="61" t="n"/>
      <c r="PU328" s="41" t="n"/>
      <c r="PV328" s="33" t="n"/>
      <c r="PW328" s="33" t="n"/>
      <c r="PY328" s="61" t="n"/>
      <c r="PZ328" s="41" t="n"/>
      <c r="QA328" s="33" t="n"/>
      <c r="QB328" s="33" t="n"/>
      <c r="QD328" s="61" t="n"/>
      <c r="QE328" s="41" t="n"/>
      <c r="QF328" s="33" t="n"/>
      <c r="QG328" s="33" t="n"/>
      <c r="QH328" s="33" t="n"/>
      <c r="QI328" s="61" t="n"/>
      <c r="QJ328" s="41" t="n"/>
      <c r="QK328" s="33" t="n"/>
      <c r="QL328" s="33" t="n"/>
      <c r="QN328" s="61" t="n"/>
      <c r="QO328" s="41" t="n"/>
      <c r="QP328" s="33" t="n"/>
      <c r="QQ328" s="33" t="n"/>
      <c r="QS328" s="61" t="n"/>
      <c r="QT328" s="41" t="n"/>
      <c r="QU328" s="33" t="n"/>
      <c r="QV328" s="33" t="n"/>
      <c r="QX328" s="61" t="n"/>
      <c r="QY328" s="41" t="n"/>
      <c r="QZ328" s="33" t="n"/>
      <c r="RA328" s="33" t="n"/>
      <c r="RC328" s="61" t="n"/>
      <c r="RD328" s="41" t="n"/>
      <c r="RE328" s="33" t="n"/>
      <c r="RF328" s="33" t="n"/>
      <c r="RH328" s="61" t="n"/>
      <c r="RI328" s="41" t="n"/>
      <c r="RJ328" s="33" t="n"/>
      <c r="RK328" s="33" t="n"/>
    </row>
    <row r="329">
      <c r="KT329" s="33" t="inlineStr">
        <is>
          <t>Cash</t>
        </is>
      </c>
      <c r="KU329" s="57">
        <f>1-SUM(KU314:KU328)</f>
        <v/>
      </c>
      <c r="KV329" s="61" t="n">
        <v>0</v>
      </c>
      <c r="KW329" s="61">
        <f>KU329*KV329</f>
        <v/>
      </c>
      <c r="KX329" s="61" t="n"/>
      <c r="KY329" s="33" t="inlineStr">
        <is>
          <t>Cash</t>
        </is>
      </c>
      <c r="KZ329" s="57">
        <f>1-SUM(KZ314:KZ328)</f>
        <v/>
      </c>
      <c r="LA329" s="61" t="n">
        <v>0</v>
      </c>
      <c r="LB329" s="61">
        <f>KZ329*LA329</f>
        <v/>
      </c>
      <c r="LC329" s="61" t="n"/>
      <c r="LD329" s="33" t="inlineStr">
        <is>
          <t>Cash</t>
        </is>
      </c>
      <c r="LE329" s="57">
        <f>1-SUM(LE314:LE328)</f>
        <v/>
      </c>
      <c r="LF329" s="61" t="n">
        <v>0</v>
      </c>
      <c r="LG329" s="61">
        <f>LE329*LF329</f>
        <v/>
      </c>
      <c r="LH329" s="61" t="n"/>
      <c r="LI329" s="33" t="inlineStr">
        <is>
          <t>Cash</t>
        </is>
      </c>
      <c r="LJ329" s="57">
        <f>1-SUM(LJ314:LJ328)</f>
        <v/>
      </c>
      <c r="LK329" s="61" t="n">
        <v>0</v>
      </c>
      <c r="LL329" s="61">
        <f>LJ329*LK329</f>
        <v/>
      </c>
      <c r="LM329" s="61" t="n"/>
      <c r="LN329" s="33" t="inlineStr">
        <is>
          <t>Cash</t>
        </is>
      </c>
      <c r="LO329" s="57">
        <f>1-SUM(LO314:LO328)</f>
        <v/>
      </c>
      <c r="LP329" s="61" t="n">
        <v>0</v>
      </c>
      <c r="LQ329" s="61">
        <f>LO329*LP329</f>
        <v/>
      </c>
      <c r="LR329" s="61" t="n"/>
      <c r="LS329" s="33" t="inlineStr">
        <is>
          <t>Cash</t>
        </is>
      </c>
      <c r="LT329" s="57">
        <f>1-SUM(LT314:LT328)</f>
        <v/>
      </c>
      <c r="LU329" s="61" t="n">
        <v>0</v>
      </c>
      <c r="LV329" s="61">
        <f>LT329*LU329</f>
        <v/>
      </c>
      <c r="LW329" s="61" t="n"/>
      <c r="LX329" s="33" t="inlineStr">
        <is>
          <t>Cash</t>
        </is>
      </c>
      <c r="LY329" s="57">
        <f>1-SUM(LY314:LY328)</f>
        <v/>
      </c>
      <c r="LZ329" s="61" t="n">
        <v>0</v>
      </c>
      <c r="MA329" s="61">
        <f>LY329*LZ329</f>
        <v/>
      </c>
      <c r="MB329" s="61" t="n"/>
      <c r="MC329" s="33" t="inlineStr">
        <is>
          <t>Cash</t>
        </is>
      </c>
      <c r="MD329" s="57">
        <f>1-SUM(MD314:MD328)</f>
        <v/>
      </c>
      <c r="ME329" s="61" t="n">
        <v>0</v>
      </c>
      <c r="MF329" s="61">
        <f>MD329*ME329</f>
        <v/>
      </c>
      <c r="MG329" s="61" t="n"/>
      <c r="MH329" s="33" t="inlineStr">
        <is>
          <t>Cash</t>
        </is>
      </c>
      <c r="MI329" s="57" t="n">
        <v>0.02000000000000002</v>
      </c>
      <c r="MJ329" s="61" t="n">
        <v>0</v>
      </c>
      <c r="MK329" s="61">
        <f>MI329*MJ329</f>
        <v/>
      </c>
      <c r="ML329" s="61" t="n"/>
      <c r="MM329" s="33" t="inlineStr">
        <is>
          <t>Cash</t>
        </is>
      </c>
      <c r="MN329" s="57" t="n">
        <v>0.02000000000000002</v>
      </c>
      <c r="MO329" s="61" t="n">
        <v>0</v>
      </c>
      <c r="MP329" s="61">
        <f>MN329*MO329</f>
        <v/>
      </c>
      <c r="MR329" s="33" t="inlineStr">
        <is>
          <t>Cash</t>
        </is>
      </c>
      <c r="MS329" s="57">
        <f>1-SUM(MS314:MS328)</f>
        <v/>
      </c>
      <c r="MT329" s="61" t="n">
        <v>0</v>
      </c>
      <c r="MU329" s="61">
        <f>MS329*MT329</f>
        <v/>
      </c>
      <c r="MV329" s="61" t="n"/>
      <c r="MW329" s="33" t="inlineStr">
        <is>
          <t>Cash</t>
        </is>
      </c>
      <c r="MX329" s="57">
        <f>1-SUM(MX314:MX328)</f>
        <v/>
      </c>
      <c r="MY329" s="61" t="n">
        <v>0</v>
      </c>
      <c r="MZ329" s="61">
        <f>MX329*MY329</f>
        <v/>
      </c>
      <c r="NB329" s="33" t="inlineStr">
        <is>
          <t>Cash</t>
        </is>
      </c>
      <c r="NC329" s="41">
        <f>1-SUM(NC314:NC328)</f>
        <v/>
      </c>
      <c r="ND329" s="61" t="n">
        <v>0</v>
      </c>
      <c r="NE329" s="61">
        <f>NC329*ND329</f>
        <v/>
      </c>
      <c r="NG329" s="33" t="inlineStr">
        <is>
          <t>Cash</t>
        </is>
      </c>
      <c r="NH329" s="41">
        <f>1-SUM(NH314:NH328)</f>
        <v/>
      </c>
      <c r="NI329" s="61" t="n">
        <v>0</v>
      </c>
      <c r="NJ329" s="61">
        <f>NH329*NI329</f>
        <v/>
      </c>
      <c r="NL329" s="33" t="inlineStr">
        <is>
          <t>Cash</t>
        </is>
      </c>
      <c r="NM329" s="41" t="n">
        <v>0.02000000000000002</v>
      </c>
      <c r="NN329" s="61" t="n">
        <v>0</v>
      </c>
      <c r="NO329" s="61">
        <f>NM329*NN329</f>
        <v/>
      </c>
      <c r="NQ329" s="33" t="inlineStr">
        <is>
          <t>Cash</t>
        </is>
      </c>
      <c r="NR329" s="41">
        <f>1-SUM(NR314:NR328)</f>
        <v/>
      </c>
      <c r="NS329" s="61" t="n">
        <v>0</v>
      </c>
      <c r="NT329" s="61">
        <f>NR329*NS329</f>
        <v/>
      </c>
      <c r="NV329" s="33" t="inlineStr">
        <is>
          <t>Cash</t>
        </is>
      </c>
      <c r="NW329" s="41">
        <f>1-SUM(NW314:NW328)</f>
        <v/>
      </c>
      <c r="NX329" s="61" t="n">
        <v>0</v>
      </c>
      <c r="NY329" s="61">
        <f>NW329*NX329</f>
        <v/>
      </c>
      <c r="OA329" s="33" t="inlineStr">
        <is>
          <t>Cash</t>
        </is>
      </c>
      <c r="OB329" s="41">
        <f>1-SUM(OB314:OB328)</f>
        <v/>
      </c>
      <c r="OC329" s="61" t="n">
        <v>0</v>
      </c>
      <c r="OD329" s="61">
        <f>OB329*OC329</f>
        <v/>
      </c>
      <c r="OF329" s="33" t="inlineStr">
        <is>
          <t>Cash</t>
        </is>
      </c>
      <c r="OG329" s="41">
        <f>1-SUM(OG314:OG328)</f>
        <v/>
      </c>
      <c r="OH329" s="61" t="n">
        <v>0</v>
      </c>
      <c r="OI329" s="61">
        <f>OG329*OH329</f>
        <v/>
      </c>
      <c r="OK329" s="33" t="inlineStr">
        <is>
          <t>Cash</t>
        </is>
      </c>
      <c r="OL329" s="41">
        <f>1-SUM(OL314:OL328)</f>
        <v/>
      </c>
      <c r="OM329" s="61" t="n">
        <v>0</v>
      </c>
      <c r="ON329" s="61">
        <f>OL329*OM329</f>
        <v/>
      </c>
      <c r="OP329" s="33" t="inlineStr">
        <is>
          <t>Cash</t>
        </is>
      </c>
      <c r="OQ329" s="41">
        <f>1-SUM(OQ314:OQ328)</f>
        <v/>
      </c>
      <c r="OR329" s="61" t="n">
        <v>0</v>
      </c>
      <c r="OS329" s="61">
        <f>OQ329*OR329</f>
        <v/>
      </c>
      <c r="OU329" s="33" t="inlineStr">
        <is>
          <t>Cash</t>
        </is>
      </c>
      <c r="OV329" s="41">
        <f>1-SUM(OV314:OV328)</f>
        <v/>
      </c>
      <c r="OW329" s="61" t="n">
        <v>0</v>
      </c>
      <c r="OX329" s="61">
        <f>OV329*OW329</f>
        <v/>
      </c>
      <c r="OZ329" s="33" t="inlineStr">
        <is>
          <t>Cash</t>
        </is>
      </c>
      <c r="PA329" s="41">
        <f>1-SUM(PA314:PA328)</f>
        <v/>
      </c>
      <c r="PB329" s="61" t="n">
        <v>0</v>
      </c>
      <c r="PC329" s="61">
        <f>PA329*PB329</f>
        <v/>
      </c>
      <c r="PE329" s="33" t="inlineStr">
        <is>
          <t>Cash</t>
        </is>
      </c>
      <c r="PF329" s="41">
        <f>1-SUM(PF314:PF328)</f>
        <v/>
      </c>
      <c r="PG329" s="61" t="n">
        <v>0</v>
      </c>
      <c r="PH329" s="61">
        <f>PF329*PG329</f>
        <v/>
      </c>
      <c r="PJ329" s="33" t="inlineStr">
        <is>
          <t>Cash</t>
        </is>
      </c>
      <c r="PK329" s="41">
        <f>1-SUM(PK314:PK328)</f>
        <v/>
      </c>
      <c r="PL329" s="61" t="n">
        <v>0</v>
      </c>
      <c r="PM329" s="61">
        <f>PK329*PL329</f>
        <v/>
      </c>
      <c r="PO329" s="33" t="inlineStr">
        <is>
          <t>Cash</t>
        </is>
      </c>
      <c r="PP329" s="41">
        <f>1-SUM(PP314:PP328)</f>
        <v/>
      </c>
      <c r="PQ329" s="61" t="n">
        <v>0</v>
      </c>
      <c r="PR329" s="61">
        <f>PP329*PQ329</f>
        <v/>
      </c>
      <c r="PT329" s="33" t="inlineStr">
        <is>
          <t>Cash</t>
        </is>
      </c>
      <c r="PU329" s="41">
        <f>1-SUM(PU314:PU328)</f>
        <v/>
      </c>
      <c r="PV329" s="61" t="n">
        <v>0</v>
      </c>
      <c r="PW329" s="61">
        <f>PU329*PV329</f>
        <v/>
      </c>
      <c r="PY329" s="33" t="inlineStr">
        <is>
          <t>Cash</t>
        </is>
      </c>
      <c r="PZ329" s="41">
        <f>1-SUM(PZ314:PZ328)</f>
        <v/>
      </c>
      <c r="QA329" s="61" t="n">
        <v>0</v>
      </c>
      <c r="QB329" s="61">
        <f>PZ329*QA329</f>
        <v/>
      </c>
      <c r="QD329" s="33" t="inlineStr">
        <is>
          <t>Cash</t>
        </is>
      </c>
      <c r="QE329" s="41">
        <f>1-SUM(QE314:QE328)</f>
        <v/>
      </c>
      <c r="QF329" s="61" t="n">
        <v>0</v>
      </c>
      <c r="QG329" s="61">
        <f>QE329*QF329</f>
        <v/>
      </c>
      <c r="QH329" s="61" t="n"/>
      <c r="QI329" s="33" t="inlineStr">
        <is>
          <t>Cash</t>
        </is>
      </c>
      <c r="QJ329" s="41">
        <f>1-SUM(QJ314:QJ328)</f>
        <v/>
      </c>
      <c r="QK329" s="61" t="n">
        <v>0</v>
      </c>
      <c r="QL329" s="61">
        <f>QJ329*QK329</f>
        <v/>
      </c>
      <c r="QN329" s="33" t="inlineStr">
        <is>
          <t>Cash</t>
        </is>
      </c>
      <c r="QO329" s="41" t="n">
        <v>0.02000000000000002</v>
      </c>
      <c r="QP329" s="61" t="n">
        <v>0</v>
      </c>
      <c r="QQ329" s="61">
        <f>QO329*QP329</f>
        <v/>
      </c>
      <c r="QS329" s="33" t="inlineStr">
        <is>
          <t>Cash</t>
        </is>
      </c>
      <c r="QT329" s="41" t="n">
        <v>0.02000000000000002</v>
      </c>
      <c r="QU329" s="61" t="n">
        <v>0</v>
      </c>
      <c r="QV329" s="61">
        <f>QT329*QU329</f>
        <v/>
      </c>
      <c r="QX329" s="33" t="inlineStr">
        <is>
          <t>Cash</t>
        </is>
      </c>
      <c r="QY329" s="41" t="n">
        <v>0.02000000000000002</v>
      </c>
      <c r="QZ329" s="61" t="n">
        <v>0</v>
      </c>
      <c r="RA329" s="61">
        <f>QY329*QZ329</f>
        <v/>
      </c>
      <c r="RC329" s="33" t="inlineStr">
        <is>
          <t>Cash</t>
        </is>
      </c>
      <c r="RD329" s="41" t="n">
        <v>0.02000000000000002</v>
      </c>
      <c r="RE329" s="61" t="n">
        <v>0</v>
      </c>
      <c r="RF329" s="61">
        <f>RD329*RE329</f>
        <v/>
      </c>
      <c r="RH329" s="33" t="inlineStr">
        <is>
          <t>Cash</t>
        </is>
      </c>
      <c r="RI329" s="41" t="n">
        <v>0.02000000000000002</v>
      </c>
      <c r="RJ329" s="61" t="n">
        <v>0</v>
      </c>
      <c r="RK329" s="61">
        <f>RI329*RJ329</f>
        <v/>
      </c>
      <c r="RN329" s="217" t="n">
        <v>0.02</v>
      </c>
      <c r="RO329" s="44" t="n">
        <v>0</v>
      </c>
      <c r="RP329" s="44" t="n">
        <v>0</v>
      </c>
    </row>
    <row r="330">
      <c r="KT330" s="33" t="n"/>
      <c r="KU330" s="57" t="n"/>
      <c r="KV330" s="33" t="n"/>
      <c r="KW330" s="33" t="n"/>
      <c r="KX330" s="33" t="n"/>
      <c r="KY330" s="33" t="n"/>
      <c r="KZ330" s="57" t="n"/>
      <c r="LA330" s="33" t="n"/>
      <c r="LB330" s="33" t="n"/>
      <c r="LC330" s="33" t="n"/>
      <c r="LD330" s="33" t="n"/>
      <c r="LE330" s="57" t="n"/>
      <c r="LF330" s="33" t="n"/>
      <c r="LG330" s="33" t="n"/>
      <c r="LH330" s="33" t="n"/>
      <c r="LI330" s="33" t="n"/>
      <c r="LJ330" s="57" t="n"/>
      <c r="LK330" s="33" t="n"/>
      <c r="LL330" s="33" t="n"/>
      <c r="LM330" s="33" t="n"/>
      <c r="LN330" s="33" t="n"/>
      <c r="LO330" s="57" t="n"/>
      <c r="LP330" s="33" t="n"/>
      <c r="LQ330" s="33" t="n"/>
      <c r="LR330" s="33" t="n"/>
      <c r="LS330" s="33" t="n"/>
      <c r="LT330" s="57" t="n"/>
      <c r="LU330" s="33" t="n"/>
      <c r="LV330" s="33" t="n"/>
      <c r="LW330" s="33" t="n"/>
      <c r="LX330" s="33" t="n"/>
      <c r="LY330" s="57" t="n"/>
      <c r="LZ330" s="33" t="n"/>
      <c r="MA330" s="33" t="n"/>
      <c r="MB330" s="33" t="n"/>
      <c r="MC330" s="33" t="n"/>
      <c r="MD330" s="57" t="n"/>
      <c r="ME330" s="33" t="n"/>
      <c r="MF330" s="33" t="n"/>
      <c r="MG330" s="33" t="n"/>
      <c r="MH330" s="33" t="n"/>
      <c r="MI330" s="57" t="n"/>
      <c r="MJ330" s="33" t="n"/>
      <c r="MK330" s="33" t="n"/>
      <c r="ML330" s="33" t="n"/>
      <c r="MM330" s="33" t="n"/>
      <c r="MN330" s="57" t="n"/>
      <c r="MO330" s="33" t="n"/>
      <c r="MP330" s="33" t="n"/>
      <c r="MR330" s="33" t="n"/>
      <c r="MS330" s="57" t="n"/>
      <c r="MT330" s="33" t="n"/>
      <c r="MU330" s="33" t="n"/>
      <c r="MV330" s="33" t="n"/>
      <c r="MW330" s="33" t="n"/>
      <c r="MX330" s="57" t="n"/>
      <c r="MY330" s="33" t="n"/>
      <c r="MZ330" s="33" t="n"/>
      <c r="NB330" s="33" t="n"/>
      <c r="NC330" s="41" t="n"/>
      <c r="ND330" s="33" t="n"/>
      <c r="NE330" s="33" t="n"/>
      <c r="NG330" s="33" t="n"/>
      <c r="NH330" s="41" t="n"/>
      <c r="NI330" s="33" t="n"/>
      <c r="NJ330" s="33" t="n"/>
      <c r="NL330" s="33" t="n"/>
      <c r="NM330" s="41" t="n"/>
      <c r="NN330" s="33" t="n"/>
      <c r="NO330" s="33" t="n"/>
      <c r="NQ330" s="33" t="n"/>
      <c r="NR330" s="41" t="n"/>
      <c r="NS330" s="33" t="n"/>
      <c r="NT330" s="33" t="n"/>
      <c r="NV330" s="33" t="n"/>
      <c r="NW330" s="41" t="n"/>
      <c r="NX330" s="33" t="n"/>
      <c r="NY330" s="33" t="n"/>
      <c r="OA330" s="33" t="n"/>
      <c r="OB330" s="41" t="n"/>
      <c r="OC330" s="33" t="n"/>
      <c r="OD330" s="33" t="n"/>
      <c r="OF330" s="33" t="n"/>
      <c r="OG330" s="41" t="n"/>
      <c r="OH330" s="33" t="n"/>
      <c r="OI330" s="33" t="n"/>
      <c r="OK330" s="33" t="n"/>
      <c r="OL330" s="41" t="n"/>
      <c r="OM330" s="33" t="n"/>
      <c r="ON330" s="33" t="n"/>
      <c r="OP330" s="33" t="n"/>
      <c r="OQ330" s="41" t="n"/>
      <c r="OR330" s="33" t="n"/>
      <c r="OS330" s="33" t="n"/>
      <c r="OU330" s="33" t="n"/>
      <c r="OV330" s="41" t="n"/>
      <c r="OW330" s="33" t="n"/>
      <c r="OX330" s="33" t="n"/>
      <c r="PB330" s="33" t="n"/>
      <c r="PC330" s="33" t="n"/>
      <c r="PE330" s="33" t="n"/>
      <c r="PF330" s="41" t="n"/>
      <c r="PG330" s="33" t="n"/>
      <c r="PH330" s="33" t="n"/>
      <c r="PJ330" s="33" t="n"/>
      <c r="PK330" s="41" t="n"/>
      <c r="PL330" s="33" t="n"/>
      <c r="PM330" s="33" t="n"/>
      <c r="PO330" s="33" t="n"/>
      <c r="PP330" s="41" t="n"/>
      <c r="PQ330" s="33" t="n"/>
      <c r="PR330" s="33" t="n"/>
      <c r="PT330" s="33" t="n"/>
      <c r="PU330" s="41" t="n"/>
      <c r="PV330" s="33" t="n"/>
      <c r="PW330" s="33" t="n"/>
      <c r="PY330" s="33" t="n"/>
      <c r="PZ330" s="41" t="n"/>
      <c r="QA330" s="33" t="n"/>
      <c r="QB330" s="33" t="n"/>
      <c r="QD330" s="33" t="n"/>
      <c r="QE330" s="41" t="n"/>
      <c r="QF330" s="33" t="n"/>
      <c r="QG330" s="33" t="n"/>
      <c r="QH330" s="33" t="n"/>
      <c r="QI330" s="33" t="n"/>
      <c r="QJ330" s="41" t="n"/>
      <c r="QK330" s="33" t="n"/>
      <c r="QL330" s="33" t="n"/>
      <c r="QN330" s="33" t="n"/>
      <c r="QO330" s="41" t="n"/>
      <c r="QP330" s="33" t="n"/>
      <c r="QQ330" s="33" t="n"/>
      <c r="QS330" s="33" t="n"/>
      <c r="QT330" s="41" t="n"/>
      <c r="QU330" s="33" t="n"/>
      <c r="QV330" s="33" t="n"/>
      <c r="QX330" s="33" t="n"/>
      <c r="QY330" s="41" t="n"/>
      <c r="QZ330" s="33" t="n"/>
      <c r="RA330" s="33" t="n"/>
      <c r="RC330" s="33" t="n"/>
      <c r="RD330" s="41" t="n"/>
      <c r="RE330" s="33" t="n"/>
      <c r="RF330" s="33" t="n"/>
      <c r="RH330" s="33" t="n"/>
      <c r="RI330" s="41" t="n"/>
      <c r="RJ330" s="33" t="n"/>
      <c r="RK330" s="33" t="n"/>
    </row>
    <row r="331">
      <c r="KT331" s="33" t="inlineStr">
        <is>
          <t>Total</t>
        </is>
      </c>
      <c r="KU331" s="57">
        <f>SUM(KU314:KU330)</f>
        <v/>
      </c>
      <c r="KV331" s="33" t="n"/>
      <c r="KW331" s="46">
        <f>SUM(KW314:KW329)</f>
        <v/>
      </c>
      <c r="KX331" s="46" t="n"/>
      <c r="KY331" s="33" t="inlineStr">
        <is>
          <t>Total</t>
        </is>
      </c>
      <c r="KZ331" s="57">
        <f>SUM(KZ314:KZ330)</f>
        <v/>
      </c>
      <c r="LA331" s="33" t="n"/>
      <c r="LB331" s="46">
        <f>SUM(LB314:LB329)</f>
        <v/>
      </c>
      <c r="LC331" s="46" t="n"/>
      <c r="LD331" s="33" t="inlineStr">
        <is>
          <t>Total</t>
        </is>
      </c>
      <c r="LE331" s="57">
        <f>SUM(LE314:LE330)</f>
        <v/>
      </c>
      <c r="LF331" s="33" t="n"/>
      <c r="LG331" s="46">
        <f>SUM(LG314:LG329)</f>
        <v/>
      </c>
      <c r="LH331" s="46" t="n"/>
      <c r="LI331" s="33" t="inlineStr">
        <is>
          <t>Total</t>
        </is>
      </c>
      <c r="LJ331" s="57">
        <f>SUM(LJ314:LJ330)</f>
        <v/>
      </c>
      <c r="LK331" s="33" t="n"/>
      <c r="LL331" s="46">
        <f>SUM(LL314:LL329)</f>
        <v/>
      </c>
      <c r="LM331" s="46" t="n"/>
      <c r="LN331" s="33" t="inlineStr">
        <is>
          <t>Total</t>
        </is>
      </c>
      <c r="LO331" s="57">
        <f>SUM(LO314:LO330)</f>
        <v/>
      </c>
      <c r="LP331" s="33" t="n"/>
      <c r="LQ331" s="46">
        <f>SUM(LQ314:LQ329)</f>
        <v/>
      </c>
      <c r="LR331" s="46" t="n"/>
      <c r="LS331" s="33" t="inlineStr">
        <is>
          <t>Total</t>
        </is>
      </c>
      <c r="LT331" s="57">
        <f>SUM(LT314:LT330)</f>
        <v/>
      </c>
      <c r="LU331" s="33" t="n"/>
      <c r="LV331" s="46">
        <f>SUM(LV314:LV329)</f>
        <v/>
      </c>
      <c r="LW331" s="46" t="n"/>
      <c r="LX331" s="33" t="inlineStr">
        <is>
          <t>Total</t>
        </is>
      </c>
      <c r="LY331" s="57">
        <f>SUM(LY314:LY330)</f>
        <v/>
      </c>
      <c r="LZ331" s="33" t="n"/>
      <c r="MA331" s="46">
        <f>SUM(MA314:MA329)</f>
        <v/>
      </c>
      <c r="MB331" s="46" t="n"/>
      <c r="MC331" s="33" t="inlineStr">
        <is>
          <t>Total</t>
        </is>
      </c>
      <c r="MD331" s="57">
        <f>SUM(MD314:MD330)</f>
        <v/>
      </c>
      <c r="ME331" s="33" t="n"/>
      <c r="MF331" s="46">
        <f>SUM(MF314:MF329)</f>
        <v/>
      </c>
      <c r="MG331" s="46" t="n"/>
      <c r="MH331" s="33" t="inlineStr">
        <is>
          <t>Total</t>
        </is>
      </c>
      <c r="MI331" s="57" t="n">
        <v>1</v>
      </c>
      <c r="MJ331" s="33" t="n"/>
      <c r="MK331" s="46">
        <f>SUM(MK314:MK329)</f>
        <v/>
      </c>
      <c r="ML331" s="46" t="n"/>
      <c r="MM331" s="33" t="inlineStr">
        <is>
          <t>Total</t>
        </is>
      </c>
      <c r="MN331" s="57" t="n">
        <v>1</v>
      </c>
      <c r="MO331" s="33" t="n"/>
      <c r="MP331" s="46">
        <f>SUM(MP314:MP329)</f>
        <v/>
      </c>
      <c r="MR331" s="33" t="inlineStr">
        <is>
          <t>Total</t>
        </is>
      </c>
      <c r="MS331" s="57">
        <f>SUM(MS314:MS330)</f>
        <v/>
      </c>
      <c r="MT331" s="33" t="n"/>
      <c r="MU331" s="46">
        <f>SUM(MU314:MU329)</f>
        <v/>
      </c>
      <c r="MV331" s="46" t="n"/>
      <c r="MW331" s="33" t="inlineStr">
        <is>
          <t>Total</t>
        </is>
      </c>
      <c r="MX331" s="57">
        <f>SUM(MX314:MX330)</f>
        <v/>
      </c>
      <c r="MY331" s="33" t="n"/>
      <c r="MZ331" s="46">
        <f>SUM(MZ314:MZ329)</f>
        <v/>
      </c>
      <c r="NB331" s="33" t="inlineStr">
        <is>
          <t>Total</t>
        </is>
      </c>
      <c r="NC331" s="41">
        <f>SUM(NC314:NC330)</f>
        <v/>
      </c>
      <c r="ND331" s="33" t="n"/>
      <c r="NE331" s="46">
        <f>SUM(NE314:NE329)</f>
        <v/>
      </c>
      <c r="NG331" s="33" t="inlineStr">
        <is>
          <t>Total</t>
        </is>
      </c>
      <c r="NH331" s="41">
        <f>SUM(NH314:NH330)</f>
        <v/>
      </c>
      <c r="NI331" s="33" t="n"/>
      <c r="NJ331" s="46">
        <f>SUM(NJ314:NJ329)</f>
        <v/>
      </c>
      <c r="NL331" s="33" t="inlineStr">
        <is>
          <t>Total</t>
        </is>
      </c>
      <c r="NM331" s="41" t="n">
        <v>1</v>
      </c>
      <c r="NN331" s="33" t="n"/>
      <c r="NO331" s="46">
        <f>SUM(NO314:NO329)</f>
        <v/>
      </c>
      <c r="NQ331" s="33" t="inlineStr">
        <is>
          <t>Total</t>
        </is>
      </c>
      <c r="NR331" s="41">
        <f>SUM(NR314:NR330)</f>
        <v/>
      </c>
      <c r="NS331" s="33" t="n"/>
      <c r="NT331" s="46">
        <f>SUM(NT314:NT329)</f>
        <v/>
      </c>
      <c r="NV331" s="33" t="inlineStr">
        <is>
          <t>Total</t>
        </is>
      </c>
      <c r="NW331" s="41">
        <f>SUM(NW314:NW330)</f>
        <v/>
      </c>
      <c r="NX331" s="33" t="n"/>
      <c r="NY331" s="46">
        <f>SUM(NY314:NY329)</f>
        <v/>
      </c>
      <c r="OA331" s="33" t="inlineStr">
        <is>
          <t>Total</t>
        </is>
      </c>
      <c r="OB331" s="41">
        <f>SUM(OB314:OB330)</f>
        <v/>
      </c>
      <c r="OC331" s="33" t="n"/>
      <c r="OD331" s="46">
        <f>SUM(OD314:OD329)</f>
        <v/>
      </c>
      <c r="OF331" s="33" t="inlineStr">
        <is>
          <t>Total</t>
        </is>
      </c>
      <c r="OG331" s="41">
        <f>SUM(OG314:OG330)</f>
        <v/>
      </c>
      <c r="OH331" s="33" t="n"/>
      <c r="OI331" s="46">
        <f>SUM(OI314:OI329)</f>
        <v/>
      </c>
      <c r="OK331" s="33" t="inlineStr">
        <is>
          <t>Total</t>
        </is>
      </c>
      <c r="OL331" s="41">
        <f>SUM(OL314:OL330)</f>
        <v/>
      </c>
      <c r="OM331" s="33" t="n"/>
      <c r="ON331" s="46">
        <f>SUM(ON314:ON329)</f>
        <v/>
      </c>
      <c r="OP331" s="33" t="inlineStr">
        <is>
          <t>Total</t>
        </is>
      </c>
      <c r="OQ331" s="41">
        <f>SUM(OQ314:OQ330)</f>
        <v/>
      </c>
      <c r="OR331" s="33" t="n"/>
      <c r="OS331" s="46">
        <f>SUM(OS314:OS329)</f>
        <v/>
      </c>
      <c r="OU331" s="33" t="inlineStr">
        <is>
          <t>Total</t>
        </is>
      </c>
      <c r="OV331" s="41">
        <f>SUM(OV314:OV330)</f>
        <v/>
      </c>
      <c r="OW331" s="33" t="n"/>
      <c r="OX331" s="46">
        <f>SUM(OX314:OX329)</f>
        <v/>
      </c>
      <c r="OZ331" s="33" t="inlineStr">
        <is>
          <t>Total</t>
        </is>
      </c>
      <c r="PA331" s="41">
        <f>SUM(PA314:PA330)</f>
        <v/>
      </c>
      <c r="PB331" s="33" t="n"/>
      <c r="PC331" s="46">
        <f>SUM(PC314:PC329)</f>
        <v/>
      </c>
      <c r="PE331" s="33" t="inlineStr">
        <is>
          <t>Total</t>
        </is>
      </c>
      <c r="PF331" s="41">
        <f>SUM(PF314:PF330)</f>
        <v/>
      </c>
      <c r="PG331" s="33" t="n"/>
      <c r="PH331" s="46">
        <f>SUM(PH314:PH329)</f>
        <v/>
      </c>
      <c r="PJ331" s="33" t="inlineStr">
        <is>
          <t>Total</t>
        </is>
      </c>
      <c r="PK331" s="41">
        <f>SUM(PK314:PK330)</f>
        <v/>
      </c>
      <c r="PL331" s="33" t="n"/>
      <c r="PM331" s="46">
        <f>SUM(PM314:PM329)</f>
        <v/>
      </c>
      <c r="PO331" s="33" t="inlineStr">
        <is>
          <t>Total</t>
        </is>
      </c>
      <c r="PP331" s="41">
        <f>SUM(PP314:PP330)</f>
        <v/>
      </c>
      <c r="PQ331" s="33" t="n"/>
      <c r="PR331" s="46">
        <f>SUM(PR314:PR329)</f>
        <v/>
      </c>
      <c r="PT331" s="33" t="inlineStr">
        <is>
          <t>Total</t>
        </is>
      </c>
      <c r="PU331" s="41">
        <f>SUM(PU314:PU330)</f>
        <v/>
      </c>
      <c r="PV331" s="33" t="n"/>
      <c r="PW331" s="46">
        <f>SUM(PW314:PW329)</f>
        <v/>
      </c>
      <c r="PY331" s="33" t="inlineStr">
        <is>
          <t>Total</t>
        </is>
      </c>
      <c r="PZ331" s="41">
        <f>SUM(PZ314:PZ330)</f>
        <v/>
      </c>
      <c r="QA331" s="33" t="n"/>
      <c r="QB331" s="46">
        <f>SUM(QB314:QB329)</f>
        <v/>
      </c>
      <c r="QD331" s="33" t="inlineStr">
        <is>
          <t>Total</t>
        </is>
      </c>
      <c r="QE331" s="41">
        <f>SUM(QE314:QE330)</f>
        <v/>
      </c>
      <c r="QF331" s="33" t="n"/>
      <c r="QG331" s="46">
        <f>SUM(QG314:QG329)</f>
        <v/>
      </c>
      <c r="QH331" s="46" t="n"/>
      <c r="QI331" s="33" t="inlineStr">
        <is>
          <t>Total</t>
        </is>
      </c>
      <c r="QJ331" s="41">
        <f>SUM(QJ314:QJ330)</f>
        <v/>
      </c>
      <c r="QK331" s="33" t="n"/>
      <c r="QL331" s="46">
        <f>SUM(QL314:QL329)</f>
        <v/>
      </c>
      <c r="QN331" s="33" t="inlineStr">
        <is>
          <t>Total</t>
        </is>
      </c>
      <c r="QO331" s="41" t="n">
        <v>1</v>
      </c>
      <c r="QP331" s="33" t="n"/>
      <c r="QQ331" s="46">
        <f>SUM(QQ314:QQ329)</f>
        <v/>
      </c>
      <c r="QS331" s="33" t="inlineStr">
        <is>
          <t>Total</t>
        </is>
      </c>
      <c r="QT331" s="41" t="n">
        <v>1</v>
      </c>
      <c r="QU331" s="33" t="n"/>
      <c r="QV331" s="46">
        <f>SUM(QV314:QV329)</f>
        <v/>
      </c>
      <c r="QX331" s="33" t="inlineStr">
        <is>
          <t>Total</t>
        </is>
      </c>
      <c r="QY331" s="41" t="n">
        <v>1</v>
      </c>
      <c r="QZ331" s="33" t="n"/>
      <c r="RA331" s="46">
        <f>SUM(RA314:RA329)</f>
        <v/>
      </c>
      <c r="RC331" s="33" t="inlineStr">
        <is>
          <t>Total</t>
        </is>
      </c>
      <c r="RD331" s="41" t="n">
        <v>1</v>
      </c>
      <c r="RE331" s="33" t="n"/>
      <c r="RF331" s="46">
        <f>SUM(RF314:RF329)</f>
        <v/>
      </c>
      <c r="RH331" s="33" t="inlineStr">
        <is>
          <t>Total</t>
        </is>
      </c>
      <c r="RI331" s="41" t="n">
        <v>1</v>
      </c>
      <c r="RJ331" s="33" t="n"/>
      <c r="RK331" s="46">
        <f>SUM(RK314:RK329)</f>
        <v/>
      </c>
      <c r="RN331" s="47">
        <f>SUM(RN315:RN330)</f>
        <v/>
      </c>
      <c r="RO331" s="47">
        <f>SUM(RO315:RO330)</f>
        <v/>
      </c>
      <c r="RP331" s="47">
        <f>SUM(RP315:RP330)</f>
        <v/>
      </c>
    </row>
  </sheetData>
  <pageMargins left="0.7" right="0.7" top="0.75" bottom="0.75" header="0.3" footer="0.3"/>
  <pageSetup orientation="portrait" horizontalDpi="300"/>
</worksheet>
</file>

<file path=xl/worksheets/sheet12.xml><?xml version="1.0" encoding="utf-8"?>
<worksheet xmlns="http://schemas.openxmlformats.org/spreadsheetml/2006/main">
  <sheetPr>
    <tabColor rgb="FFFF0000"/>
    <outlinePr summaryBelow="1" summaryRight="1"/>
    <pageSetUpPr/>
  </sheetPr>
  <dimension ref="A2:J18"/>
  <sheetViews>
    <sheetView workbookViewId="0">
      <selection activeCell="N21" sqref="N21"/>
    </sheetView>
  </sheetViews>
  <sheetFormatPr baseColWidth="8" defaultRowHeight="14.5"/>
  <cols>
    <col width="18.453125" customWidth="1" min="1" max="1"/>
    <col width="13.1796875" customWidth="1" min="7" max="7"/>
  </cols>
  <sheetData>
    <row r="2">
      <c r="A2" t="inlineStr">
        <is>
          <t>Allocations of BLUIX in SMA models and resulting asset class breakdown</t>
        </is>
      </c>
    </row>
    <row r="3">
      <c r="J3" t="inlineStr">
        <is>
          <t>2021 Yr End</t>
        </is>
      </c>
    </row>
    <row r="4">
      <c r="B4" s="75" t="n">
        <v>0.15</v>
      </c>
      <c r="C4" s="75" t="n">
        <v>0.2</v>
      </c>
      <c r="D4" s="79" t="n">
        <v>0.345</v>
      </c>
      <c r="E4" s="76" t="n">
        <v>0.375</v>
      </c>
      <c r="G4" t="inlineStr">
        <is>
          <t>For Tactical Aggressive Growth</t>
        </is>
      </c>
      <c r="J4" s="76" t="n">
        <v>0.375</v>
      </c>
    </row>
    <row r="5">
      <c r="A5" s="32" t="inlineStr">
        <is>
          <t>U.S. Equity</t>
        </is>
      </c>
      <c r="B5" s="32">
        <f>$B$4*(BLUIX!G5+BLUIX!G6+BLUIX!G7+BLUIX!G10+BLUIX!G23)</f>
        <v/>
      </c>
      <c r="C5" s="32">
        <f>$C$4*(BLUIX!G5+BLUIX!G6+BLUIX!G7+BLUIX!G10+BLUIX!G23)</f>
        <v/>
      </c>
      <c r="D5" s="32">
        <f>$D$4*(BLUIX!G5+BLUIX!G6+BLUIX!G7+BLUIX!G10+BLUIX!G23)</f>
        <v/>
      </c>
      <c r="E5" s="32">
        <f>$E$4*(BLUIX!G5+BLUIX!G6+BLUIX!G7+BLUIX!G10+BLUIX!G23)</f>
        <v/>
      </c>
      <c r="G5" s="3">
        <f>E5/SUM($E$5:$E$8)*$E$4</f>
        <v/>
      </c>
      <c r="J5" s="32" t="n">
        <v>0.2568</v>
      </c>
    </row>
    <row r="6">
      <c r="A6" t="inlineStr">
        <is>
          <t>Foreign Developed</t>
        </is>
      </c>
      <c r="B6" s="32">
        <f>$B$4*(BLUIX!G11+BLUIX!G8)</f>
        <v/>
      </c>
      <c r="C6" s="32">
        <f>$C$4*(BLUIX!G11+BLUIX!G8)</f>
        <v/>
      </c>
      <c r="D6" s="32">
        <f>$D$4*(BLUIX!G11+BLUIX!G8)</f>
        <v/>
      </c>
      <c r="E6" s="32">
        <f>$E$4*(BLUIX!G11+BLUIX!G8)</f>
        <v/>
      </c>
      <c r="G6" s="3">
        <f>E6/SUM($E$5:$E$8)*$E$4</f>
        <v/>
      </c>
      <c r="J6" s="32" t="n">
        <v>0.04245</v>
      </c>
    </row>
    <row r="7">
      <c r="A7" t="inlineStr">
        <is>
          <t>Emerging Markets</t>
        </is>
      </c>
      <c r="B7" s="32">
        <f>$B$4*(BLUIX!G12+BLUIX!G9)</f>
        <v/>
      </c>
      <c r="C7" s="32">
        <f>$C$4*(BLUIX!G12+BLUIX!G9)</f>
        <v/>
      </c>
      <c r="D7" s="32">
        <f>$D$4*(BLUIX!G12+BLUIX!G9)</f>
        <v/>
      </c>
      <c r="E7" s="32">
        <f>$E$4*(BLUIX!G12+BLUIX!G9)</f>
        <v/>
      </c>
      <c r="G7" s="3">
        <f>E7/SUM($E$5:$E$8)*$E$4</f>
        <v/>
      </c>
      <c r="J7" s="32" t="n">
        <v>0.01125</v>
      </c>
    </row>
    <row r="8">
      <c r="A8" t="inlineStr">
        <is>
          <t>REITS</t>
        </is>
      </c>
      <c r="B8" s="32">
        <f>$B$4*(BLUIX!G13+BLUIX!G4)</f>
        <v/>
      </c>
      <c r="C8" s="32">
        <f>$C$4*(BLUIX!G13+BLUIX!G4)</f>
        <v/>
      </c>
      <c r="D8" s="32">
        <f>$D$4*(BLUIX!G13+BLUIX!G4)</f>
        <v/>
      </c>
      <c r="E8" s="32">
        <f>$E$4*(BLUIX!G13+BLUIX!G4)</f>
        <v/>
      </c>
      <c r="G8" s="3">
        <f>E8/SUM($E$5:$E$8)*$E$4</f>
        <v/>
      </c>
      <c r="J8" s="32" t="n">
        <v>0.03750000000000001</v>
      </c>
    </row>
    <row r="9">
      <c r="A9" t="inlineStr">
        <is>
          <t>U.S. Govt LT</t>
        </is>
      </c>
      <c r="B9" s="32">
        <f>$B$4*BLUIX!G14</f>
        <v/>
      </c>
      <c r="C9" s="32">
        <f>$C$4*BLUIX!G14</f>
        <v/>
      </c>
      <c r="D9" s="32">
        <f>$D$4*BLUIX!G14</f>
        <v/>
      </c>
      <c r="E9" s="32">
        <f>$E$4*BLUIX!G14</f>
        <v/>
      </c>
      <c r="J9" s="32" t="n">
        <v>0.0075</v>
      </c>
    </row>
    <row r="10">
      <c r="A10" t="inlineStr">
        <is>
          <t>U.S. Govt IT</t>
        </is>
      </c>
      <c r="B10" s="32">
        <f>$B$4*BLUIX!G15</f>
        <v/>
      </c>
      <c r="C10" s="32">
        <f>$C$4*BLUIX!G15</f>
        <v/>
      </c>
      <c r="D10" s="32">
        <f>$D$4*BLUIX!G15</f>
        <v/>
      </c>
      <c r="E10" s="32">
        <f>$E$4*BLUIX!G15</f>
        <v/>
      </c>
      <c r="J10" s="32" t="n">
        <v>0</v>
      </c>
    </row>
    <row r="11">
      <c r="A11" t="inlineStr">
        <is>
          <t>Foreign Bonds</t>
        </is>
      </c>
      <c r="B11" s="32">
        <f>$B$4*BLUIX!G16</f>
        <v/>
      </c>
      <c r="C11" s="32">
        <f>$C$4*BLUIX!G16</f>
        <v/>
      </c>
      <c r="D11" s="32">
        <f>$D$4*BLUIX!G16</f>
        <v/>
      </c>
      <c r="E11" s="32">
        <f>$E$4*BLUIX!G16</f>
        <v/>
      </c>
      <c r="J11" s="32" t="n">
        <v>0</v>
      </c>
    </row>
    <row r="12">
      <c r="A12" t="inlineStr">
        <is>
          <t>TIPs</t>
        </is>
      </c>
      <c r="B12" s="32">
        <f>$B$4*BLUIX!G17</f>
        <v/>
      </c>
      <c r="C12" s="32">
        <f>$C$4*BLUIX!G17</f>
        <v/>
      </c>
      <c r="D12" s="32">
        <f>$D$4*BLUIX!G17</f>
        <v/>
      </c>
      <c r="E12" s="32">
        <f>$E$4*BLUIX!G17</f>
        <v/>
      </c>
      <c r="J12" s="32" t="n">
        <v>0.015</v>
      </c>
    </row>
    <row r="13">
      <c r="A13" t="inlineStr">
        <is>
          <t>Alternatives</t>
        </is>
      </c>
      <c r="B13" s="32">
        <f>$B$4*(BLUIX!G18+BLUIX!G21)</f>
        <v/>
      </c>
      <c r="C13" s="32">
        <f>$C$4*(BLUIX!G18+BLUIX!G21)</f>
        <v/>
      </c>
      <c r="D13" s="32">
        <f>$D$4*(BLUIX!G18+BLUIX!G21)</f>
        <v/>
      </c>
      <c r="E13" s="32">
        <f>$E$4*(BLUIX!G18+BLUIX!G21)</f>
        <v/>
      </c>
      <c r="J13" s="32" t="n">
        <v>0.00375</v>
      </c>
    </row>
    <row r="14">
      <c r="A14" t="inlineStr">
        <is>
          <t>U.S. Govt ST</t>
        </is>
      </c>
      <c r="B14" s="32">
        <f>$B$4*BLUIX!G19</f>
        <v/>
      </c>
      <c r="C14" s="32">
        <f>$C$4*BLUIX!G19</f>
        <v/>
      </c>
      <c r="D14" s="32">
        <f>$D$4*BLUIX!G19</f>
        <v/>
      </c>
      <c r="E14" s="32">
        <f>$E$4*BLUIX!G19</f>
        <v/>
      </c>
      <c r="J14" s="32" t="n">
        <v>0</v>
      </c>
    </row>
    <row r="15">
      <c r="A15" t="inlineStr">
        <is>
          <t>U.S. Govt UST</t>
        </is>
      </c>
      <c r="B15" s="32">
        <f>$B$4*(BLUIX!G22+BLUIX!G20)</f>
        <v/>
      </c>
      <c r="C15" s="32">
        <f>$C$4*(BLUIX!G22+BLUIX!G20)</f>
        <v/>
      </c>
      <c r="D15" s="32">
        <f>$D$4*(BLUIX!G22+BLUIX!G20)</f>
        <v/>
      </c>
      <c r="E15" s="32">
        <f>$E$4*(BLUIX!G22+BLUIX!G20)</f>
        <v/>
      </c>
      <c r="J15" s="32" t="n">
        <v>0.00075</v>
      </c>
    </row>
    <row r="17">
      <c r="D17" t="inlineStr">
        <is>
          <t>Conservative</t>
        </is>
      </c>
    </row>
    <row r="18">
      <c r="B18" s="9">
        <f>SUM(B5:B16)</f>
        <v/>
      </c>
      <c r="C18" s="9">
        <f>SUM(C5:C16)</f>
        <v/>
      </c>
      <c r="D18" s="9">
        <f>SUM(D5:D16)</f>
        <v/>
      </c>
      <c r="E18" s="9">
        <f>SUM(E5:E16)</f>
        <v/>
      </c>
      <c r="J18" s="9" t="n">
        <v>0.3749999999999999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FF0000"/>
    <outlinePr summaryBelow="1" summaryRight="1"/>
    <pageSetUpPr/>
  </sheetPr>
  <dimension ref="A2:W319"/>
  <sheetViews>
    <sheetView zoomScale="120" zoomScaleNormal="120" workbookViewId="0">
      <pane ySplit="4" topLeftCell="A5" activePane="bottomLeft" state="frozen"/>
      <selection activeCell="HE39" sqref="HE39"/>
      <selection pane="bottomLeft" activeCell="F7" sqref="F7:G7"/>
    </sheetView>
  </sheetViews>
  <sheetFormatPr baseColWidth="8" defaultColWidth="9.1796875" defaultRowHeight="14.5"/>
  <cols>
    <col width="26.26953125" bestFit="1" customWidth="1" min="1" max="1"/>
    <col width="14.26953125" bestFit="1" customWidth="1" style="143" min="2" max="2"/>
    <col width="14.81640625" customWidth="1" min="6" max="6"/>
    <col width="13.26953125" bestFit="1" customWidth="1" style="143" min="7" max="7"/>
    <col width="14.1796875" customWidth="1" min="11" max="11"/>
    <col width="9.1796875" customWidth="1" style="143" min="12" max="12"/>
    <col width="9.1796875" customWidth="1" style="15" min="14" max="14"/>
    <col width="16" bestFit="1" customWidth="1" min="22" max="22"/>
  </cols>
  <sheetData>
    <row r="2">
      <c r="A2" s="24" t="n">
        <v>45597</v>
      </c>
      <c r="P2" s="1" t="n"/>
    </row>
    <row r="4">
      <c r="A4" s="23" t="inlineStr">
        <is>
          <t>BLUIX WEIGHT</t>
        </is>
      </c>
      <c r="B4" s="131" t="n">
        <v>0.375</v>
      </c>
      <c r="C4" s="23" t="n"/>
      <c r="D4" s="23" t="n"/>
      <c r="E4" s="23" t="n"/>
      <c r="F4" s="23" t="inlineStr">
        <is>
          <t>BLUIX WEIGHT</t>
        </is>
      </c>
      <c r="G4" s="131" t="n">
        <v>0.25</v>
      </c>
      <c r="H4" s="23" t="n"/>
      <c r="I4" s="23" t="n"/>
      <c r="J4" s="23" t="n"/>
      <c r="K4" s="23" t="inlineStr">
        <is>
          <t>BLUIX WEIGHT</t>
        </is>
      </c>
      <c r="L4" s="131" t="n">
        <v>0.2</v>
      </c>
      <c r="R4" t="inlineStr">
        <is>
          <t>Shrader BRI</t>
        </is>
      </c>
    </row>
    <row r="5">
      <c r="A5" s="33" t="inlineStr">
        <is>
          <t>Tactical Growth</t>
        </is>
      </c>
      <c r="B5" s="49" t="inlineStr">
        <is>
          <t>Alloc</t>
        </is>
      </c>
      <c r="C5" s="33" t="inlineStr">
        <is>
          <t>MTD</t>
        </is>
      </c>
      <c r="D5" t="inlineStr">
        <is>
          <t>Attrib</t>
        </is>
      </c>
      <c r="F5" s="33" t="inlineStr">
        <is>
          <t>Tactical Growth</t>
        </is>
      </c>
      <c r="G5" s="49" t="inlineStr">
        <is>
          <t>Alloc</t>
        </is>
      </c>
      <c r="H5" s="33" t="n"/>
      <c r="I5" s="33" t="n"/>
      <c r="K5" s="33" t="inlineStr">
        <is>
          <t>Tactical Growth</t>
        </is>
      </c>
      <c r="L5" s="49" t="inlineStr">
        <is>
          <t>Alloc</t>
        </is>
      </c>
      <c r="M5" s="33" t="n"/>
      <c r="N5" s="77" t="n"/>
    </row>
    <row r="6">
      <c r="A6" t="inlineStr">
        <is>
          <t>BLUIX</t>
        </is>
      </c>
      <c r="B6" s="143">
        <f>$B$4</f>
        <v/>
      </c>
      <c r="C6" s="61">
        <f>'ETF MTD'!$ADE$28/'ETF MTD'!$ADE$3-1</f>
        <v/>
      </c>
      <c r="D6" s="61">
        <f>B6*C6</f>
        <v/>
      </c>
      <c r="F6">
        <f>A6</f>
        <v/>
      </c>
      <c r="G6" s="143" t="n">
        <v>0.25</v>
      </c>
      <c r="H6" s="61">
        <f>'ETF MTD'!$ADE$28/'ETF MTD'!$ADE$3-1</f>
        <v/>
      </c>
      <c r="I6" s="61">
        <f>G6*H6</f>
        <v/>
      </c>
      <c r="K6">
        <f>A6</f>
        <v/>
      </c>
      <c r="L6" s="143" t="n">
        <v>0.2</v>
      </c>
      <c r="M6" s="61">
        <f>'ETF MTD'!$ADE$28/'ETF MTD'!$ADE$3-1</f>
        <v/>
      </c>
      <c r="N6" s="78">
        <f>L6*M6</f>
        <v/>
      </c>
      <c r="P6" s="3">
        <f>B6</f>
        <v/>
      </c>
      <c r="R6" s="23" t="n"/>
      <c r="S6" s="23" t="n"/>
    </row>
    <row r="7">
      <c r="A7" s="32" t="inlineStr">
        <is>
          <t>SPTM</t>
        </is>
      </c>
      <c r="B7" s="49">
        <f>ROUND((0.99-B$6)*MODEL!$RI5,3)</f>
        <v/>
      </c>
      <c r="C7" s="61">
        <f>'ETF MTD'!$K$28/'ETF MTD'!$K$3-1</f>
        <v/>
      </c>
      <c r="D7" s="61">
        <f>B7*C7</f>
        <v/>
      </c>
      <c r="F7">
        <f>A7</f>
        <v/>
      </c>
      <c r="G7" s="49">
        <f>ROUND((0.99-G$6)*MODEL!$RI5,3)</f>
        <v/>
      </c>
      <c r="H7" s="61">
        <f>'ETF MTD'!$K$28/'ETF MTD'!$K$3-1</f>
        <v/>
      </c>
      <c r="I7" s="61">
        <f>G7*H7</f>
        <v/>
      </c>
      <c r="K7">
        <f>A7</f>
        <v/>
      </c>
      <c r="L7" s="49">
        <f>ROUND((0.99-L$6)*MODEL!$RI5,3)</f>
        <v/>
      </c>
      <c r="M7" s="61">
        <f>'ETF MTD'!$K$28/'ETF MTD'!$K$3-1</f>
        <v/>
      </c>
      <c r="N7" s="78">
        <f>L7*M7</f>
        <v/>
      </c>
      <c r="P7" s="32">
        <f>0.625*MODEL!RI5</f>
        <v/>
      </c>
      <c r="R7" t="inlineStr">
        <is>
          <t>BIBL</t>
        </is>
      </c>
      <c r="V7" t="inlineStr">
        <is>
          <t>TFPN Allocations</t>
        </is>
      </c>
    </row>
    <row r="8">
      <c r="A8" t="inlineStr">
        <is>
          <t>SPDW</t>
        </is>
      </c>
      <c r="B8" s="49">
        <f>ROUND((0.99-B$6)*MODEL!$RI6,3)</f>
        <v/>
      </c>
      <c r="C8" s="61">
        <f>'ETF MTD'!$VO$28/'ETF MTD'!$VO$3-1</f>
        <v/>
      </c>
      <c r="D8" s="61">
        <f>B8*C8</f>
        <v/>
      </c>
      <c r="F8">
        <f>A8</f>
        <v/>
      </c>
      <c r="G8" s="49">
        <f>ROUND((0.99-G$6)*MODEL!$RI6,3)</f>
        <v/>
      </c>
      <c r="H8" s="61">
        <f>'ETF MTD'!$VO$28/'ETF MTD'!$VO$3-1</f>
        <v/>
      </c>
      <c r="I8" s="61">
        <f>G8*H8</f>
        <v/>
      </c>
      <c r="K8">
        <f>A8</f>
        <v/>
      </c>
      <c r="L8" s="49">
        <f>ROUND((0.99-L$6)*MODEL!$RI6,3)</f>
        <v/>
      </c>
      <c r="M8" s="61">
        <f>'ETF MTD'!$VO$28/'ETF MTD'!$VO$3-1</f>
        <v/>
      </c>
      <c r="N8" s="78">
        <f>L8*M8</f>
        <v/>
      </c>
      <c r="P8" s="32">
        <f>0.625*MODEL!RI6</f>
        <v/>
      </c>
      <c r="R8" t="inlineStr">
        <is>
          <t>SCHF</t>
        </is>
      </c>
      <c r="S8" t="inlineStr">
        <is>
          <t>WWJD</t>
        </is>
      </c>
      <c r="V8" t="inlineStr">
        <is>
          <t xml:space="preserve">Tactical Growth </t>
        </is>
      </c>
      <c r="W8" s="1" t="n">
        <v>0.05</v>
      </c>
    </row>
    <row r="9">
      <c r="A9" t="inlineStr">
        <is>
          <t>SPEM</t>
        </is>
      </c>
      <c r="B9" s="49">
        <f>ROUND((0.99-B$6)*MODEL!$RI7,3)</f>
        <v/>
      </c>
      <c r="C9" s="61">
        <f>'ETF MTD'!$PU$28/'ETF MTD'!$PU$3-1</f>
        <v/>
      </c>
      <c r="D9" s="61">
        <f>B9*C9</f>
        <v/>
      </c>
      <c r="F9">
        <f>A9</f>
        <v/>
      </c>
      <c r="G9" s="49">
        <f>ROUND((0.99-G$6)*MODEL!$RI7,3)</f>
        <v/>
      </c>
      <c r="H9" s="61">
        <f>'ETF MTD'!$PU$28/'ETF MTD'!$PU$3-1</f>
        <v/>
      </c>
      <c r="I9" s="61">
        <f>G9*H9</f>
        <v/>
      </c>
      <c r="K9">
        <f>A9</f>
        <v/>
      </c>
      <c r="L9" s="49">
        <f>ROUND((0.99-L$6)*MODEL!$RI7,3)</f>
        <v/>
      </c>
      <c r="M9" s="61">
        <f>'ETF MTD'!$PU$28/'ETF MTD'!$PU$3-1</f>
        <v/>
      </c>
      <c r="N9" s="78">
        <f>L9*M9</f>
        <v/>
      </c>
      <c r="P9" s="32">
        <f>0.625*MODEL!RI7</f>
        <v/>
      </c>
      <c r="R9" t="inlineStr">
        <is>
          <t>SCHE</t>
        </is>
      </c>
    </row>
    <row r="10">
      <c r="A10" t="inlineStr">
        <is>
          <t>USRT</t>
        </is>
      </c>
      <c r="B10" s="49">
        <f>ROUND((0.99-B$6)*MODEL!$RI8,3)</f>
        <v/>
      </c>
      <c r="C10" s="61">
        <f>'ETF MTD'!$JU$28/'ETF MTD'!$JU$3-1</f>
        <v/>
      </c>
      <c r="D10" s="61">
        <f>B10*C10</f>
        <v/>
      </c>
      <c r="F10">
        <f>A10</f>
        <v/>
      </c>
      <c r="G10" s="49">
        <f>ROUND((0.99-G$6)*MODEL!$RI8,3)</f>
        <v/>
      </c>
      <c r="H10" s="61">
        <f>'ETF MTD'!$JU$28/'ETF MTD'!$JU$3-1</f>
        <v/>
      </c>
      <c r="I10" s="61">
        <f>G10*H10</f>
        <v/>
      </c>
      <c r="K10">
        <f>A10</f>
        <v/>
      </c>
      <c r="L10" s="49">
        <f>ROUND((0.99-L$6)*MODEL!$RI8,3)</f>
        <v/>
      </c>
      <c r="M10" s="61">
        <f>'ETF MTD'!$JU$28/'ETF MTD'!$JU$3-1</f>
        <v/>
      </c>
      <c r="N10" s="78">
        <f>L10*M10</f>
        <v/>
      </c>
      <c r="P10" s="32">
        <f>0.625*MODEL!RI8</f>
        <v/>
      </c>
      <c r="R10" t="inlineStr">
        <is>
          <t>SCHH</t>
        </is>
      </c>
    </row>
    <row r="11">
      <c r="A11" t="inlineStr">
        <is>
          <t>HEGD</t>
        </is>
      </c>
      <c r="B11" s="49">
        <f>ROUND((0.99-B$6)*MODEL!$RI9,3)</f>
        <v/>
      </c>
      <c r="C11" s="61">
        <f>'ETF MTD'!$DO$28/'ETF MTD'!$DO$3-1</f>
        <v/>
      </c>
      <c r="D11" s="61">
        <f>B11*C11</f>
        <v/>
      </c>
      <c r="F11">
        <f>A11</f>
        <v/>
      </c>
      <c r="G11" s="49">
        <f>ROUND((0.99-G$6)*MODEL!$RI9,3)</f>
        <v/>
      </c>
      <c r="H11" s="61">
        <f>'ETF MTD'!$DO$28/'ETF MTD'!$DO$3-1</f>
        <v/>
      </c>
      <c r="I11" s="61">
        <f>G11*H11</f>
        <v/>
      </c>
      <c r="K11">
        <f>A11</f>
        <v/>
      </c>
      <c r="L11" s="49">
        <f>ROUND((0.99-L$6)*MODEL!$RI9,3)</f>
        <v/>
      </c>
      <c r="M11" s="61">
        <f>'ETF MTD'!$DO$28/'ETF MTD'!$DO$3-1</f>
        <v/>
      </c>
      <c r="N11" s="78">
        <f>L11*M11</f>
        <v/>
      </c>
      <c r="P11" s="32">
        <f>0.625*MODEL!RI9</f>
        <v/>
      </c>
      <c r="R11" t="inlineStr">
        <is>
          <t>SCHQ</t>
        </is>
      </c>
    </row>
    <row r="12">
      <c r="A12" t="inlineStr">
        <is>
          <t>GOVT</t>
        </is>
      </c>
      <c r="B12" s="49">
        <f>ROUND((0.99-B$6)*MODEL!$RI10,3)</f>
        <v/>
      </c>
      <c r="C12" s="61">
        <f>'ETF MTD'!$OW$28/'ETF MTD'!$OW$3-1</f>
        <v/>
      </c>
      <c r="D12" s="61">
        <f>B12*C12</f>
        <v/>
      </c>
      <c r="F12">
        <f>A12</f>
        <v/>
      </c>
      <c r="G12" s="49">
        <f>ROUND((0.99-G$6)*MODEL!$RI10,3)</f>
        <v/>
      </c>
      <c r="H12" s="61">
        <f>'ETF MTD'!$OW$28/'ETF MTD'!$OW$3-1</f>
        <v/>
      </c>
      <c r="I12" s="61">
        <f>G12*H12</f>
        <v/>
      </c>
      <c r="K12">
        <f>A12</f>
        <v/>
      </c>
      <c r="L12" s="49">
        <f>ROUND((0.99-L$6)*MODEL!$RI10,3)</f>
        <v/>
      </c>
      <c r="M12" s="61">
        <f>'ETF MTD'!$OW$28/'ETF MTD'!$OW$3-1</f>
        <v/>
      </c>
      <c r="N12" s="78">
        <f>L12*M12</f>
        <v/>
      </c>
      <c r="P12" s="32">
        <f>0.625*MODEL!RI10</f>
        <v/>
      </c>
      <c r="R12" t="inlineStr">
        <is>
          <t>SCHR</t>
        </is>
      </c>
    </row>
    <row r="13">
      <c r="A13" t="inlineStr">
        <is>
          <t>BWX</t>
        </is>
      </c>
      <c r="B13" s="49">
        <f>ROUND((0.99-B$6)*MODEL!$RI11,3)</f>
        <v/>
      </c>
      <c r="C13" s="61">
        <f>'ETF MTD'!$KG$28/'ETF MTD'!$KG$3-1</f>
        <v/>
      </c>
      <c r="D13" s="61">
        <f>B13*C13</f>
        <v/>
      </c>
      <c r="F13">
        <f>A13</f>
        <v/>
      </c>
      <c r="G13" s="49">
        <f>ROUND((0.99-G$6)*MODEL!$RI11,3)</f>
        <v/>
      </c>
      <c r="H13" s="61">
        <f>'ETF MTD'!$KG$28/'ETF MTD'!$KG$3-1</f>
        <v/>
      </c>
      <c r="I13" s="61">
        <f>G13*H13</f>
        <v/>
      </c>
      <c r="K13">
        <f>A13</f>
        <v/>
      </c>
      <c r="L13" s="49">
        <f>ROUND((0.99-L$6)*MODEL!$RI11,3)</f>
        <v/>
      </c>
      <c r="M13" s="61">
        <f>'ETF MTD'!$KG$28/'ETF MTD'!$KG$3-1</f>
        <v/>
      </c>
      <c r="N13" s="78">
        <f>L13*M13</f>
        <v/>
      </c>
      <c r="P13" s="32">
        <f>0.625*MODEL!RI11</f>
        <v/>
      </c>
      <c r="R13" s="33" t="inlineStr">
        <is>
          <t>BWX</t>
        </is>
      </c>
    </row>
    <row r="14">
      <c r="A14" t="inlineStr">
        <is>
          <t>SPIP</t>
        </is>
      </c>
      <c r="B14" s="49">
        <f>ROUND((0.99-B$6)*MODEL!$RI12,3)</f>
        <v/>
      </c>
      <c r="C14" s="61">
        <f>'ETF MTD'!$DU$28/'ETF MTD'!$DU$3-1</f>
        <v/>
      </c>
      <c r="D14" s="61">
        <f>B14*C14</f>
        <v/>
      </c>
      <c r="F14">
        <f>A14</f>
        <v/>
      </c>
      <c r="G14" s="49">
        <f>ROUND((0.99-G$6)*MODEL!$RI12,3)</f>
        <v/>
      </c>
      <c r="H14" s="61">
        <f>'ETF MTD'!$DU$28/'ETF MTD'!$DU$3-1</f>
        <v/>
      </c>
      <c r="I14" s="61">
        <f>G14*H14</f>
        <v/>
      </c>
      <c r="K14">
        <f>A14</f>
        <v/>
      </c>
      <c r="L14" s="49">
        <f>ROUND((0.99-L$6)*MODEL!$RI12,3)</f>
        <v/>
      </c>
      <c r="M14" s="61">
        <f>'ETF MTD'!$DU$28/'ETF MTD'!$DU$3-1</f>
        <v/>
      </c>
      <c r="N14" s="78">
        <f>L14*M14</f>
        <v/>
      </c>
      <c r="P14" s="32">
        <f>0.625*MODEL!RI12</f>
        <v/>
      </c>
      <c r="R14" t="inlineStr">
        <is>
          <t>SCHP</t>
        </is>
      </c>
    </row>
    <row r="15">
      <c r="A15" s="33" t="inlineStr">
        <is>
          <t>TFPN</t>
        </is>
      </c>
      <c r="B15" s="49">
        <f>ROUND((0.99-B$6)*MODEL!$RI13,3)</f>
        <v/>
      </c>
      <c r="C15" s="61">
        <f>'ETF MTD'!$ALS$28/'ETF MTD'!$ALS$3-1</f>
        <v/>
      </c>
      <c r="D15" s="61">
        <f>B15*C15</f>
        <v/>
      </c>
      <c r="F15">
        <f>A15</f>
        <v/>
      </c>
      <c r="G15" s="49">
        <f>ROUND((0.99-G$6)*MODEL!$RI13,3)</f>
        <v/>
      </c>
      <c r="H15" s="61">
        <f>'ETF MTD'!$ALS$28/'ETF MTD'!$ALS$3-1</f>
        <v/>
      </c>
      <c r="I15" s="61">
        <f>G15*H15</f>
        <v/>
      </c>
      <c r="K15">
        <f>A15</f>
        <v/>
      </c>
      <c r="L15" s="49">
        <f>ROUND((0.99-L$6)*MODEL!$RI13,3)</f>
        <v/>
      </c>
      <c r="M15" s="61">
        <f>'ETF MTD'!$ALS$28/'ETF MTD'!$ALS$3-1</f>
        <v/>
      </c>
      <c r="N15" s="78">
        <f>L15*M15</f>
        <v/>
      </c>
      <c r="P15" s="32">
        <f>0.625*MODEL!RI13</f>
        <v/>
      </c>
      <c r="R15" t="inlineStr">
        <is>
          <t>GLD</t>
        </is>
      </c>
    </row>
    <row r="16">
      <c r="A16" s="32" t="inlineStr">
        <is>
          <t>SHY</t>
        </is>
      </c>
      <c r="B16" s="49">
        <f>ROUND((0.99-B$6)*MODEL!$RI14,3)</f>
        <v/>
      </c>
      <c r="C16" s="61">
        <f>'ETF MTD'!$ES$28/'ETF MTD'!$ES$3-1</f>
        <v/>
      </c>
      <c r="D16" s="61">
        <f>B16*C16</f>
        <v/>
      </c>
      <c r="F16">
        <f>A16</f>
        <v/>
      </c>
      <c r="G16" s="49">
        <f>ROUND((0.99-G$6)*MODEL!$RI14,3)</f>
        <v/>
      </c>
      <c r="H16" s="61">
        <f>'ETF MTD'!$ES$28/'ETF MTD'!$ES$3-1</f>
        <v/>
      </c>
      <c r="I16" s="61">
        <f>G16*H16</f>
        <v/>
      </c>
      <c r="K16">
        <f>A16</f>
        <v/>
      </c>
      <c r="L16" s="49">
        <f>ROUND((0.99-L$6)*MODEL!$RI14,3)</f>
        <v/>
      </c>
      <c r="M16" s="61">
        <f>'ETF MTD'!$ES$28/'ETF MTD'!$ES$3-1</f>
        <v/>
      </c>
      <c r="N16" s="78">
        <f>L16*M16</f>
        <v/>
      </c>
      <c r="P16" s="32">
        <f>0.625*MODEL!RI14</f>
        <v/>
      </c>
      <c r="R16" s="32" t="inlineStr">
        <is>
          <t>SCHO</t>
        </is>
      </c>
    </row>
    <row r="17">
      <c r="A17" t="inlineStr">
        <is>
          <t>OPER</t>
        </is>
      </c>
      <c r="B17" s="49">
        <f>ROUND((1-B$6)*MODEL!$RI15,3)</f>
        <v/>
      </c>
      <c r="C17" s="61" t="n">
        <v>0</v>
      </c>
      <c r="D17" s="61">
        <f>B17*C17</f>
        <v/>
      </c>
      <c r="F17">
        <f>A17</f>
        <v/>
      </c>
      <c r="G17" s="49">
        <f>ROUND((1-G$6)*MODEL!$RI15,3)</f>
        <v/>
      </c>
      <c r="H17" s="61" t="n">
        <v>0</v>
      </c>
      <c r="I17" s="61">
        <f>G17*H17</f>
        <v/>
      </c>
      <c r="K17">
        <f>A17</f>
        <v/>
      </c>
      <c r="L17" s="49">
        <f>ROUND((1-L$6)*MODEL!$RI15,3)</f>
        <v/>
      </c>
      <c r="M17" s="61" t="n">
        <v>0</v>
      </c>
      <c r="N17" s="61">
        <f>L17*M17</f>
        <v/>
      </c>
      <c r="P17" s="32">
        <f>98%-SUM(P6:P16)</f>
        <v/>
      </c>
      <c r="R17" s="32" t="inlineStr">
        <is>
          <t>OPER</t>
        </is>
      </c>
    </row>
    <row r="18">
      <c r="A18" t="inlineStr">
        <is>
          <t>BIL</t>
        </is>
      </c>
      <c r="B18" s="49" t="n">
        <v>0</v>
      </c>
      <c r="C18" s="61" t="n">
        <v>0</v>
      </c>
      <c r="D18" s="61">
        <f>B18*C18</f>
        <v/>
      </c>
      <c r="F18">
        <f>A18</f>
        <v/>
      </c>
      <c r="G18" s="143" t="n">
        <v>0</v>
      </c>
      <c r="H18" s="61" t="n">
        <v>0</v>
      </c>
      <c r="I18" s="61">
        <f>G18*H18</f>
        <v/>
      </c>
      <c r="K18">
        <f>A18</f>
        <v/>
      </c>
      <c r="L18" s="143" t="n">
        <v>0</v>
      </c>
      <c r="M18" s="61" t="n">
        <v>0</v>
      </c>
      <c r="N18" s="61">
        <f>L18*M18</f>
        <v/>
      </c>
      <c r="P18" s="32" t="n"/>
      <c r="R18" s="32" t="n"/>
    </row>
    <row r="19">
      <c r="A19" t="inlineStr">
        <is>
          <t>SHV</t>
        </is>
      </c>
      <c r="B19" s="49" t="n">
        <v>0</v>
      </c>
      <c r="C19" s="61" t="n">
        <v>0</v>
      </c>
      <c r="D19" s="61">
        <f>B19*C19</f>
        <v/>
      </c>
      <c r="F19">
        <f>A19</f>
        <v/>
      </c>
      <c r="G19" s="143" t="n">
        <v>0</v>
      </c>
      <c r="H19" s="61" t="n">
        <v>0</v>
      </c>
      <c r="I19" s="61">
        <f>G19*H19</f>
        <v/>
      </c>
      <c r="K19">
        <f>A19</f>
        <v/>
      </c>
      <c r="L19" s="143" t="n">
        <v>0</v>
      </c>
      <c r="M19" s="61" t="n">
        <v>0</v>
      </c>
      <c r="N19" s="61">
        <f>L19*M19</f>
        <v/>
      </c>
      <c r="P19" s="32" t="n"/>
      <c r="R19" t="inlineStr">
        <is>
          <t>BIL</t>
        </is>
      </c>
    </row>
    <row r="20">
      <c r="A20" s="33" t="inlineStr">
        <is>
          <t>Cash</t>
        </is>
      </c>
      <c r="B20" s="49">
        <f>1-SUM(B6:B19)</f>
        <v/>
      </c>
      <c r="C20" s="61" t="n">
        <v>0</v>
      </c>
      <c r="D20" s="61">
        <f>B20*C20</f>
        <v/>
      </c>
      <c r="F20">
        <f>A20</f>
        <v/>
      </c>
      <c r="G20" s="49">
        <f>1-SUM(G6:G19)</f>
        <v/>
      </c>
      <c r="H20" s="61" t="n">
        <v>0</v>
      </c>
      <c r="I20" s="61">
        <f>G20*H20</f>
        <v/>
      </c>
      <c r="K20">
        <f>A20</f>
        <v/>
      </c>
      <c r="L20" s="49">
        <f>1-SUM(L6:L19)</f>
        <v/>
      </c>
      <c r="M20" s="61" t="n">
        <v>0</v>
      </c>
      <c r="N20" s="78">
        <f>L20*M20</f>
        <v/>
      </c>
      <c r="P20" s="290" t="n">
        <v>0.02</v>
      </c>
    </row>
    <row r="21">
      <c r="A21" s="33" t="n"/>
      <c r="B21" s="49" t="n"/>
      <c r="C21" s="33" t="n"/>
      <c r="D21" s="33" t="n"/>
      <c r="F21" s="33" t="n"/>
      <c r="G21" s="49" t="n"/>
      <c r="H21" s="33" t="n"/>
      <c r="I21" s="33" t="n"/>
    </row>
    <row r="22">
      <c r="A22" s="33" t="inlineStr">
        <is>
          <t>Total</t>
        </is>
      </c>
      <c r="B22" s="49">
        <f>SUM(B6:B20)</f>
        <v/>
      </c>
      <c r="C22" s="33" t="n"/>
      <c r="D22" s="46">
        <f>SUM(D6:D20)</f>
        <v/>
      </c>
      <c r="F22" s="33" t="inlineStr">
        <is>
          <t>Total</t>
        </is>
      </c>
      <c r="G22" s="49">
        <f>SUM(G6:G20)</f>
        <v/>
      </c>
      <c r="H22" s="33" t="n"/>
      <c r="I22" s="46">
        <f>SUM(I6:I20)</f>
        <v/>
      </c>
      <c r="K22" s="33" t="inlineStr">
        <is>
          <t>Total</t>
        </is>
      </c>
      <c r="L22" s="49">
        <f>SUM(L6:L20)</f>
        <v/>
      </c>
      <c r="M22" s="33" t="n"/>
      <c r="N22" s="74">
        <f>SUM(N6:N20)</f>
        <v/>
      </c>
    </row>
    <row r="23">
      <c r="A23" s="33" t="n"/>
      <c r="B23" s="49" t="n"/>
      <c r="C23" s="33" t="n"/>
      <c r="D23" s="46" t="n"/>
    </row>
    <row r="24">
      <c r="A24" s="33" t="inlineStr">
        <is>
          <t>Tactical Mod Growth</t>
        </is>
      </c>
      <c r="B24" s="49" t="n"/>
      <c r="C24" s="33" t="n"/>
      <c r="D24" s="33" t="n"/>
      <c r="F24" s="33" t="inlineStr">
        <is>
          <t>Tactical Mod Growth</t>
        </is>
      </c>
      <c r="G24" s="49" t="n"/>
      <c r="H24" s="33" t="n"/>
      <c r="I24" s="33" t="n"/>
      <c r="K24" s="33" t="inlineStr">
        <is>
          <t>Tactical Mod Growth</t>
        </is>
      </c>
      <c r="L24" s="49" t="n"/>
      <c r="M24" s="33" t="n"/>
      <c r="N24" s="77" t="n"/>
    </row>
    <row r="25">
      <c r="A25" t="inlineStr">
        <is>
          <t>BLUIX</t>
        </is>
      </c>
      <c r="B25" s="143">
        <f>$B$4</f>
        <v/>
      </c>
      <c r="C25" s="61">
        <f>'ETF MTD'!$ADE$28/'ETF MTD'!$ADE$3-1</f>
        <v/>
      </c>
      <c r="D25" s="61">
        <f>B25*C25</f>
        <v/>
      </c>
      <c r="F25">
        <f>A25</f>
        <v/>
      </c>
      <c r="G25" s="143" t="n">
        <v>0.25</v>
      </c>
      <c r="H25" s="61">
        <f>'ETF MTD'!$ADE$28/'ETF MTD'!$ADE$3-1</f>
        <v/>
      </c>
      <c r="I25" s="61">
        <f>G25*H25</f>
        <v/>
      </c>
      <c r="K25">
        <f>A25</f>
        <v/>
      </c>
      <c r="L25" s="143" t="n">
        <v>0.2</v>
      </c>
      <c r="M25" s="61">
        <f>'ETF MTD'!$ADE$28/'ETF MTD'!$ADE$3-1</f>
        <v/>
      </c>
      <c r="N25" s="78">
        <f>L25*M25</f>
        <v/>
      </c>
    </row>
    <row r="26">
      <c r="A26" s="32" t="inlineStr">
        <is>
          <t>SPTM</t>
        </is>
      </c>
      <c r="B26" s="49">
        <f>ROUND((0.99-B$25)*MODEL!$RI22,3)</f>
        <v/>
      </c>
      <c r="C26" s="61">
        <f>'ETF MTD'!$K$28/'ETF MTD'!$K$3-1</f>
        <v/>
      </c>
      <c r="D26" s="61">
        <f>B26*C26</f>
        <v/>
      </c>
      <c r="F26">
        <f>A26</f>
        <v/>
      </c>
      <c r="G26" s="49">
        <f>ROUND((0.99-G$25)*MODEL!$RI22,3)</f>
        <v/>
      </c>
      <c r="H26" s="61">
        <f>'ETF MTD'!$K$28/'ETF MTD'!$K$3-1</f>
        <v/>
      </c>
      <c r="I26" s="61">
        <f>G26*H26</f>
        <v/>
      </c>
      <c r="K26">
        <f>A26</f>
        <v/>
      </c>
      <c r="L26" s="49">
        <f>ROUND((0.99-L$25)*MODEL!$RI22,3)</f>
        <v/>
      </c>
      <c r="M26" s="61">
        <f>'ETF MTD'!$K$28/'ETF MTD'!$K$3-1</f>
        <v/>
      </c>
      <c r="N26" s="78">
        <f>L26*M26</f>
        <v/>
      </c>
    </row>
    <row r="27">
      <c r="A27" t="inlineStr">
        <is>
          <t>SPDW</t>
        </is>
      </c>
      <c r="B27" s="49">
        <f>ROUND((0.99-B$25)*MODEL!$RI23,3)</f>
        <v/>
      </c>
      <c r="C27" s="61">
        <f>'ETF MTD'!$VO$28/'ETF MTD'!$VO$3-1</f>
        <v/>
      </c>
      <c r="D27" s="61">
        <f>B27*C27</f>
        <v/>
      </c>
      <c r="F27">
        <f>A27</f>
        <v/>
      </c>
      <c r="G27" s="49">
        <f>ROUND((0.99-G$25)*MODEL!$RI23,3)</f>
        <v/>
      </c>
      <c r="H27" s="61">
        <f>'ETF MTD'!$VO$28/'ETF MTD'!$VO$3-1</f>
        <v/>
      </c>
      <c r="I27" s="61">
        <f>G27*H27</f>
        <v/>
      </c>
      <c r="K27">
        <f>A27</f>
        <v/>
      </c>
      <c r="L27" s="49">
        <f>ROUND((0.99-L$25)*MODEL!$RI23,3)</f>
        <v/>
      </c>
      <c r="M27" s="61">
        <f>'ETF MTD'!$VO$28/'ETF MTD'!$VO$3-1</f>
        <v/>
      </c>
      <c r="N27" s="78">
        <f>L27*M27</f>
        <v/>
      </c>
    </row>
    <row r="28">
      <c r="A28" t="inlineStr">
        <is>
          <t>SPEM</t>
        </is>
      </c>
      <c r="B28" s="49">
        <f>ROUND((0.99-B$25)*MODEL!$RI24,3)</f>
        <v/>
      </c>
      <c r="C28" s="61">
        <f>'ETF MTD'!$PU$28/'ETF MTD'!$PU$3-1</f>
        <v/>
      </c>
      <c r="D28" s="61">
        <f>B28*C28</f>
        <v/>
      </c>
      <c r="F28">
        <f>A28</f>
        <v/>
      </c>
      <c r="G28" s="49">
        <f>ROUND((0.99-G$25)*MODEL!$RI24,3)</f>
        <v/>
      </c>
      <c r="H28" s="61">
        <f>'ETF MTD'!$PU$28/'ETF MTD'!$PU$3-1</f>
        <v/>
      </c>
      <c r="I28" s="61">
        <f>G28*H28</f>
        <v/>
      </c>
      <c r="K28">
        <f>A28</f>
        <v/>
      </c>
      <c r="L28" s="49">
        <f>ROUND((0.99-L$25)*MODEL!$RI24,3)</f>
        <v/>
      </c>
      <c r="M28" s="61">
        <f>'ETF MTD'!$PU$28/'ETF MTD'!$PU$3-1</f>
        <v/>
      </c>
      <c r="N28" s="78">
        <f>L28*M28</f>
        <v/>
      </c>
    </row>
    <row r="29">
      <c r="A29" t="inlineStr">
        <is>
          <t>USRT</t>
        </is>
      </c>
      <c r="B29" s="49">
        <f>ROUND((0.99-B$25)*MODEL!$RI25,3)</f>
        <v/>
      </c>
      <c r="C29" s="61">
        <f>'ETF MTD'!$JU$28/'ETF MTD'!$JU$3-1</f>
        <v/>
      </c>
      <c r="D29" s="61">
        <f>B29*C29</f>
        <v/>
      </c>
      <c r="F29">
        <f>A29</f>
        <v/>
      </c>
      <c r="G29" s="49">
        <f>ROUND((0.99-G$25)*MODEL!$RI25,3)</f>
        <v/>
      </c>
      <c r="H29" s="61">
        <f>'ETF MTD'!$JU$28/'ETF MTD'!$JU$3-1</f>
        <v/>
      </c>
      <c r="I29" s="61">
        <f>G29*H29</f>
        <v/>
      </c>
      <c r="K29">
        <f>A29</f>
        <v/>
      </c>
      <c r="L29" s="49">
        <f>ROUND((0.99-L$25)*MODEL!$RI25,3)</f>
        <v/>
      </c>
      <c r="M29" s="61">
        <f>'ETF MTD'!$JU$28/'ETF MTD'!$JU$3-1</f>
        <v/>
      </c>
      <c r="N29" s="78">
        <f>L29*M29</f>
        <v/>
      </c>
    </row>
    <row r="30">
      <c r="A30" t="inlineStr">
        <is>
          <t>HEGD</t>
        </is>
      </c>
      <c r="B30" s="49">
        <f>ROUND((0.99-B$25)*MODEL!$RI26,3)</f>
        <v/>
      </c>
      <c r="C30" s="61">
        <f>'ETF MTD'!$DO$28/'ETF MTD'!$DO$3-1</f>
        <v/>
      </c>
      <c r="D30" s="61">
        <f>B30*C30</f>
        <v/>
      </c>
      <c r="F30">
        <f>A30</f>
        <v/>
      </c>
      <c r="G30" s="49">
        <f>ROUND((0.99-G$25)*MODEL!$RI26,3)</f>
        <v/>
      </c>
      <c r="H30" s="61">
        <f>'ETF MTD'!$DO$28/'ETF MTD'!$DO$3-1</f>
        <v/>
      </c>
      <c r="I30" s="61">
        <f>G30*H30</f>
        <v/>
      </c>
      <c r="K30">
        <f>A30</f>
        <v/>
      </c>
      <c r="L30" s="49">
        <f>ROUND((0.99-L$25)*MODEL!$RI26,3)</f>
        <v/>
      </c>
      <c r="M30" s="61">
        <f>'ETF MTD'!$DO$28/'ETF MTD'!$DO$3-1</f>
        <v/>
      </c>
      <c r="N30" s="78">
        <f>L30*M30</f>
        <v/>
      </c>
    </row>
    <row r="31">
      <c r="A31" t="inlineStr">
        <is>
          <t>GOVT</t>
        </is>
      </c>
      <c r="B31" s="49">
        <f>ROUND((0.99-B$25)*MODEL!$RI27,3)</f>
        <v/>
      </c>
      <c r="C31" s="61">
        <f>'ETF MTD'!$OW$28/'ETF MTD'!$OW$3-1</f>
        <v/>
      </c>
      <c r="D31" s="61">
        <f>B31*C31</f>
        <v/>
      </c>
      <c r="F31">
        <f>A31</f>
        <v/>
      </c>
      <c r="G31" s="49">
        <f>ROUND((0.99-G$25)*MODEL!$RI27,3)</f>
        <v/>
      </c>
      <c r="H31" s="61">
        <f>'ETF MTD'!$OW$28/'ETF MTD'!$OW$3-1</f>
        <v/>
      </c>
      <c r="I31" s="61">
        <f>G31*H31</f>
        <v/>
      </c>
      <c r="K31">
        <f>A31</f>
        <v/>
      </c>
      <c r="L31" s="49">
        <f>ROUND((0.99-L$25)*MODEL!$RI27,3)</f>
        <v/>
      </c>
      <c r="M31" s="61">
        <f>'ETF MTD'!$OW$28/'ETF MTD'!$OW$3-1</f>
        <v/>
      </c>
      <c r="N31" s="78">
        <f>L31*M31</f>
        <v/>
      </c>
    </row>
    <row r="32">
      <c r="A32" t="inlineStr">
        <is>
          <t>BWX</t>
        </is>
      </c>
      <c r="B32" s="49">
        <f>ROUND((0.99-B$25)*MODEL!$RI28,3)</f>
        <v/>
      </c>
      <c r="C32" s="61">
        <f>'ETF MTD'!$KG$28/'ETF MTD'!$KG$3-1</f>
        <v/>
      </c>
      <c r="D32" s="61">
        <f>B32*C32</f>
        <v/>
      </c>
      <c r="F32">
        <f>A32</f>
        <v/>
      </c>
      <c r="G32" s="49">
        <f>ROUND((0.99-G$25)*MODEL!$RI28,3)</f>
        <v/>
      </c>
      <c r="H32" s="61">
        <f>'ETF MTD'!$KG$28/'ETF MTD'!$KG$3-1</f>
        <v/>
      </c>
      <c r="I32" s="61">
        <f>G32*H32</f>
        <v/>
      </c>
      <c r="K32">
        <f>A32</f>
        <v/>
      </c>
      <c r="L32" s="49">
        <f>ROUND((0.99-L$25)*MODEL!$RI28,3)</f>
        <v/>
      </c>
      <c r="M32" s="61">
        <f>'ETF MTD'!$KG$28/'ETF MTD'!$KG$3-1</f>
        <v/>
      </c>
      <c r="N32" s="78">
        <f>L32*M32</f>
        <v/>
      </c>
    </row>
    <row r="33">
      <c r="A33" t="inlineStr">
        <is>
          <t>SPIP</t>
        </is>
      </c>
      <c r="B33" s="49">
        <f>ROUND((0.99-B$25)*MODEL!$RI29,3)</f>
        <v/>
      </c>
      <c r="C33" s="61">
        <f>'ETF MTD'!$DU$28/'ETF MTD'!$DU$3-1</f>
        <v/>
      </c>
      <c r="D33" s="61">
        <f>B33*C33</f>
        <v/>
      </c>
      <c r="F33">
        <f>A33</f>
        <v/>
      </c>
      <c r="G33" s="49">
        <f>ROUND((0.99-G$25)*MODEL!$RI29,3)</f>
        <v/>
      </c>
      <c r="H33" s="61">
        <f>'ETF MTD'!$DU$28/'ETF MTD'!$DU$3-1</f>
        <v/>
      </c>
      <c r="I33" s="61">
        <f>G33*H33</f>
        <v/>
      </c>
      <c r="K33">
        <f>A33</f>
        <v/>
      </c>
      <c r="L33" s="49">
        <f>ROUND((0.99-L$25)*MODEL!$RI29,3)</f>
        <v/>
      </c>
      <c r="M33" s="61">
        <f>'ETF MTD'!$DU$28/'ETF MTD'!$DU$3-1</f>
        <v/>
      </c>
      <c r="N33" s="78">
        <f>L33*M33</f>
        <v/>
      </c>
    </row>
    <row r="34">
      <c r="A34" s="33" t="inlineStr">
        <is>
          <t>TFPN</t>
        </is>
      </c>
      <c r="B34" s="49">
        <f>ROUND((0.99-B$25)*MODEL!$RI30,3)</f>
        <v/>
      </c>
      <c r="C34" s="61">
        <f>'ETF MTD'!$ALS$28/'ETF MTD'!$ALS$3-1</f>
        <v/>
      </c>
      <c r="D34" s="61">
        <f>B34*C34</f>
        <v/>
      </c>
      <c r="F34">
        <f>A34</f>
        <v/>
      </c>
      <c r="G34" s="49">
        <f>ROUND((0.99-G$25)*MODEL!$RI30,3)</f>
        <v/>
      </c>
      <c r="H34" s="61">
        <f>'ETF MTD'!$ALS$28/'ETF MTD'!$ALS$3-1</f>
        <v/>
      </c>
      <c r="I34" s="61">
        <f>G34*H34</f>
        <v/>
      </c>
      <c r="K34">
        <f>A34</f>
        <v/>
      </c>
      <c r="L34" s="49">
        <f>ROUND((0.99-L$25)*MODEL!$RI30,3)</f>
        <v/>
      </c>
      <c r="M34" s="61">
        <f>'ETF MTD'!$ALS$28/'ETF MTD'!$ALS$3-1</f>
        <v/>
      </c>
      <c r="N34" s="78">
        <f>L34*M34</f>
        <v/>
      </c>
    </row>
    <row r="35">
      <c r="A35" s="61" t="inlineStr">
        <is>
          <t>SHY</t>
        </is>
      </c>
      <c r="B35" s="49">
        <f>ROUND((0.99-B$25)*MODEL!$RI31,3)</f>
        <v/>
      </c>
      <c r="C35" s="61">
        <f>'ETF MTD'!$ES$28/'ETF MTD'!$ES$3-1</f>
        <v/>
      </c>
      <c r="D35" s="61">
        <f>B35*C35</f>
        <v/>
      </c>
      <c r="F35">
        <f>A35</f>
        <v/>
      </c>
      <c r="G35" s="49">
        <f>ROUND((0.99-G$25)*MODEL!$RI31,3)</f>
        <v/>
      </c>
      <c r="H35" s="61">
        <f>'ETF MTD'!$ES$28/'ETF MTD'!$ES$3-1</f>
        <v/>
      </c>
      <c r="I35" s="61">
        <f>G35*H35</f>
        <v/>
      </c>
      <c r="K35">
        <f>A35</f>
        <v/>
      </c>
      <c r="L35" s="49">
        <f>ROUND((0.99-L$25)*MODEL!$RI31,3)</f>
        <v/>
      </c>
      <c r="M35" s="61">
        <f>'ETF MTD'!$ES$28/'ETF MTD'!$ES$3-1</f>
        <v/>
      </c>
      <c r="N35" s="78">
        <f>L35*M35</f>
        <v/>
      </c>
    </row>
    <row r="36">
      <c r="A36" t="inlineStr">
        <is>
          <t>OPER</t>
        </is>
      </c>
      <c r="B36" s="49">
        <f>ROUND((1-B$25)*MODEL!$RI32/3,3)</f>
        <v/>
      </c>
      <c r="C36" s="61" t="n">
        <v>0</v>
      </c>
      <c r="D36" s="61">
        <f>B36*C36</f>
        <v/>
      </c>
      <c r="F36">
        <f>A36</f>
        <v/>
      </c>
      <c r="G36" s="49">
        <f>ROUND((1-G$25)*MODEL!$RI32/3,3)</f>
        <v/>
      </c>
      <c r="H36" s="61" t="n">
        <v>0</v>
      </c>
      <c r="I36" s="61">
        <f>G36*H36</f>
        <v/>
      </c>
      <c r="K36">
        <f>A36</f>
        <v/>
      </c>
      <c r="L36" s="49">
        <f>ROUND((1-L$25)*MODEL!$RI32/3,3)</f>
        <v/>
      </c>
      <c r="M36" s="61" t="n">
        <v>0</v>
      </c>
      <c r="N36" s="61">
        <f>L36*M36</f>
        <v/>
      </c>
    </row>
    <row r="37">
      <c r="A37" t="inlineStr">
        <is>
          <t>BIL</t>
        </is>
      </c>
      <c r="B37" s="49">
        <f>B36</f>
        <v/>
      </c>
      <c r="C37" s="61" t="n">
        <v>0</v>
      </c>
      <c r="D37" s="61">
        <f>B37*C37</f>
        <v/>
      </c>
      <c r="F37">
        <f>A37</f>
        <v/>
      </c>
      <c r="G37" s="49">
        <f>G36</f>
        <v/>
      </c>
      <c r="H37" s="61" t="n">
        <v>0</v>
      </c>
      <c r="I37" s="61">
        <f>G37*H37</f>
        <v/>
      </c>
      <c r="K37">
        <f>A37</f>
        <v/>
      </c>
      <c r="L37" s="49">
        <f>L36</f>
        <v/>
      </c>
      <c r="M37" s="61" t="n">
        <v>0</v>
      </c>
      <c r="N37" s="61">
        <f>L37*M37</f>
        <v/>
      </c>
    </row>
    <row r="38">
      <c r="A38" t="inlineStr">
        <is>
          <t>SHV</t>
        </is>
      </c>
      <c r="B38" s="49">
        <f>B36</f>
        <v/>
      </c>
      <c r="C38" s="61" t="n">
        <v>0</v>
      </c>
      <c r="D38" s="61">
        <f>B38*C38</f>
        <v/>
      </c>
      <c r="F38">
        <f>A38</f>
        <v/>
      </c>
      <c r="G38" s="49">
        <f>G36</f>
        <v/>
      </c>
      <c r="H38" s="61" t="n">
        <v>0</v>
      </c>
      <c r="I38" s="61">
        <f>G38*H38</f>
        <v/>
      </c>
      <c r="K38">
        <f>A38</f>
        <v/>
      </c>
      <c r="L38" s="49">
        <f>L36</f>
        <v/>
      </c>
      <c r="M38" s="61" t="n">
        <v>0</v>
      </c>
      <c r="N38" s="61">
        <f>L38*M38</f>
        <v/>
      </c>
    </row>
    <row r="39">
      <c r="A39" s="33" t="inlineStr">
        <is>
          <t>Cash</t>
        </is>
      </c>
      <c r="B39" s="49">
        <f>1-SUM(B25:B38)</f>
        <v/>
      </c>
      <c r="C39" s="61" t="n">
        <v>0</v>
      </c>
      <c r="D39" s="61">
        <f>B39*C39</f>
        <v/>
      </c>
      <c r="F39">
        <f>A39</f>
        <v/>
      </c>
      <c r="G39" s="49">
        <f>1-SUM(G25:G38)</f>
        <v/>
      </c>
      <c r="H39" s="61" t="n">
        <v>0</v>
      </c>
      <c r="I39" s="61">
        <f>G39*H39</f>
        <v/>
      </c>
      <c r="K39">
        <f>A39</f>
        <v/>
      </c>
      <c r="L39" s="49">
        <f>1-SUM(L25:L38)</f>
        <v/>
      </c>
      <c r="M39" s="61" t="n">
        <v>0</v>
      </c>
      <c r="N39" s="78">
        <f>L39*M39</f>
        <v/>
      </c>
    </row>
    <row r="40">
      <c r="A40" s="33" t="n"/>
      <c r="B40" s="49" t="n"/>
      <c r="C40" s="33" t="n"/>
      <c r="D40" s="33" t="n"/>
      <c r="F40" s="33" t="n"/>
      <c r="G40" s="49" t="n"/>
      <c r="H40" s="33" t="n"/>
      <c r="I40" s="33" t="n"/>
      <c r="L40" s="49" t="n"/>
    </row>
    <row r="41">
      <c r="A41" s="33" t="inlineStr">
        <is>
          <t>Total</t>
        </is>
      </c>
      <c r="B41" s="49">
        <f>SUM(B25:B40)</f>
        <v/>
      </c>
      <c r="C41" s="33" t="n"/>
      <c r="D41" s="46">
        <f>SUM(D25:D39)</f>
        <v/>
      </c>
      <c r="F41" s="33" t="inlineStr">
        <is>
          <t>Total</t>
        </is>
      </c>
      <c r="G41" s="49">
        <f>SUM(G25:G40)</f>
        <v/>
      </c>
      <c r="H41" s="33" t="n"/>
      <c r="I41" s="46">
        <f>SUM(I25:I39)</f>
        <v/>
      </c>
      <c r="K41" s="33" t="inlineStr">
        <is>
          <t>Total</t>
        </is>
      </c>
      <c r="L41" s="49">
        <f>SUM(L25:L40)</f>
        <v/>
      </c>
      <c r="M41" s="33" t="n"/>
      <c r="N41" s="74">
        <f>SUM(N25:N39)</f>
        <v/>
      </c>
    </row>
    <row r="43">
      <c r="A43" s="33" t="inlineStr">
        <is>
          <t xml:space="preserve">Tactical Balanced </t>
        </is>
      </c>
      <c r="B43" s="49" t="n"/>
      <c r="C43" s="33" t="n"/>
      <c r="D43" s="33" t="n"/>
      <c r="F43" s="33" t="inlineStr">
        <is>
          <t xml:space="preserve">Tactical Balanced </t>
        </is>
      </c>
      <c r="K43" s="33" t="inlineStr">
        <is>
          <t xml:space="preserve">Tactical Balanced </t>
        </is>
      </c>
    </row>
    <row r="44">
      <c r="A44" t="inlineStr">
        <is>
          <t>BLUIX</t>
        </is>
      </c>
      <c r="B44" s="143">
        <f>$B$4</f>
        <v/>
      </c>
      <c r="C44" s="61">
        <f>'ETF MTD'!$ADE$28/'ETF MTD'!$ADE$3-1</f>
        <v/>
      </c>
      <c r="D44" s="61">
        <f>B44*C44</f>
        <v/>
      </c>
      <c r="F44">
        <f>A44</f>
        <v/>
      </c>
      <c r="G44" s="143" t="n">
        <v>0.25</v>
      </c>
      <c r="H44" s="61">
        <f>'ETF MTD'!$ADE$28/'ETF MTD'!$ADE$3-1</f>
        <v/>
      </c>
      <c r="I44" s="61">
        <f>G44*H44</f>
        <v/>
      </c>
      <c r="K44">
        <f>A44</f>
        <v/>
      </c>
      <c r="L44" s="143" t="n">
        <v>0.2</v>
      </c>
      <c r="M44" s="61">
        <f>'ETF MTD'!$ADE$28/'ETF MTD'!$ADE$3-1</f>
        <v/>
      </c>
      <c r="N44" s="78">
        <f>L44*M44</f>
        <v/>
      </c>
    </row>
    <row r="45">
      <c r="A45" s="32" t="inlineStr">
        <is>
          <t>SPTM</t>
        </is>
      </c>
      <c r="B45" s="49">
        <f>ROUND((0.99-B$44)*MODEL!$RI39,3)</f>
        <v/>
      </c>
      <c r="C45" s="61">
        <f>'ETF MTD'!$K$28/'ETF MTD'!$K$3-1</f>
        <v/>
      </c>
      <c r="D45" s="61">
        <f>B45*C45</f>
        <v/>
      </c>
      <c r="F45">
        <f>A45</f>
        <v/>
      </c>
      <c r="G45" s="49">
        <f>ROUND((0.99-G$44)*MODEL!$RI39,3)</f>
        <v/>
      </c>
      <c r="H45" s="61">
        <f>'ETF MTD'!$K$28/'ETF MTD'!$K$3-1</f>
        <v/>
      </c>
      <c r="I45" s="61">
        <f>G45*H45</f>
        <v/>
      </c>
      <c r="K45">
        <f>A45</f>
        <v/>
      </c>
      <c r="L45" s="49">
        <f>ROUND((0.99-L$44)*MODEL!$RI39,3)</f>
        <v/>
      </c>
      <c r="M45" s="61">
        <f>'ETF MTD'!$K$28/'ETF MTD'!$K$3-1</f>
        <v/>
      </c>
      <c r="N45" s="78">
        <f>L45*M45</f>
        <v/>
      </c>
    </row>
    <row r="46">
      <c r="A46" t="inlineStr">
        <is>
          <t>SPDW</t>
        </is>
      </c>
      <c r="B46" s="49">
        <f>ROUND((0.99-B$44)*MODEL!$RI40,3)</f>
        <v/>
      </c>
      <c r="C46" s="61">
        <f>'ETF MTD'!$VO$28/'ETF MTD'!$VO$3-1</f>
        <v/>
      </c>
      <c r="D46" s="61">
        <f>B46*C46</f>
        <v/>
      </c>
      <c r="F46">
        <f>A46</f>
        <v/>
      </c>
      <c r="G46" s="49">
        <f>ROUND((0.99-G$44)*MODEL!$RI40,3)</f>
        <v/>
      </c>
      <c r="H46" s="61">
        <f>'ETF MTD'!$VO$28/'ETF MTD'!$VO$3-1</f>
        <v/>
      </c>
      <c r="I46" s="61">
        <f>G46*H46</f>
        <v/>
      </c>
      <c r="K46">
        <f>A46</f>
        <v/>
      </c>
      <c r="L46" s="49">
        <f>ROUND((0.99-L$44)*MODEL!$RI40,3)</f>
        <v/>
      </c>
      <c r="M46" s="61">
        <f>'ETF MTD'!$VO$28/'ETF MTD'!$VO$3-1</f>
        <v/>
      </c>
      <c r="N46" s="78">
        <f>L46*M46</f>
        <v/>
      </c>
    </row>
    <row r="47">
      <c r="A47" t="inlineStr">
        <is>
          <t>SPEM</t>
        </is>
      </c>
      <c r="B47" s="49">
        <f>ROUND((0.99-B$44)*MODEL!$RI41,3)</f>
        <v/>
      </c>
      <c r="C47" s="61">
        <f>'ETF MTD'!$PU$28/'ETF MTD'!$PU$3-1</f>
        <v/>
      </c>
      <c r="D47" s="61">
        <f>B47*C47</f>
        <v/>
      </c>
      <c r="F47">
        <f>A47</f>
        <v/>
      </c>
      <c r="G47" s="49">
        <f>ROUND((0.99-G$44)*MODEL!$RI41,3)</f>
        <v/>
      </c>
      <c r="H47" s="61">
        <f>'ETF MTD'!$PU$28/'ETF MTD'!$PU$3-1</f>
        <v/>
      </c>
      <c r="I47" s="61">
        <f>G47*H47</f>
        <v/>
      </c>
      <c r="K47">
        <f>A47</f>
        <v/>
      </c>
      <c r="L47" s="49">
        <f>ROUND((0.99-L$44)*MODEL!$RI41,3)</f>
        <v/>
      </c>
      <c r="M47" s="61">
        <f>'ETF MTD'!$PU$28/'ETF MTD'!$PU$3-1</f>
        <v/>
      </c>
      <c r="N47" s="78">
        <f>L47*M47</f>
        <v/>
      </c>
    </row>
    <row r="48">
      <c r="A48" t="inlineStr">
        <is>
          <t>USRT</t>
        </is>
      </c>
      <c r="B48" s="49">
        <f>ROUND((0.99-B$44)*MODEL!$RI42,3)</f>
        <v/>
      </c>
      <c r="C48" s="61">
        <f>'ETF MTD'!$JU$28/'ETF MTD'!$JU$3-1</f>
        <v/>
      </c>
      <c r="D48" s="61">
        <f>B48*C48</f>
        <v/>
      </c>
      <c r="F48">
        <f>A48</f>
        <v/>
      </c>
      <c r="G48" s="49">
        <f>ROUND((0.99-G$44)*MODEL!$RI42,3)</f>
        <v/>
      </c>
      <c r="H48" s="61">
        <f>'ETF MTD'!$JU$28/'ETF MTD'!$JU$3-1</f>
        <v/>
      </c>
      <c r="I48" s="61">
        <f>G48*H48</f>
        <v/>
      </c>
      <c r="K48">
        <f>A48</f>
        <v/>
      </c>
      <c r="L48" s="49">
        <f>ROUND((0.99-L$44)*MODEL!$RI42,3)</f>
        <v/>
      </c>
      <c r="M48" s="61">
        <f>'ETF MTD'!$JU$28/'ETF MTD'!$JU$3-1</f>
        <v/>
      </c>
      <c r="N48" s="78">
        <f>L48*M48</f>
        <v/>
      </c>
    </row>
    <row r="49">
      <c r="A49" t="inlineStr">
        <is>
          <t>HEGD</t>
        </is>
      </c>
      <c r="B49" s="49">
        <f>ROUND((0.99-B$44)*MODEL!$RI43,3)</f>
        <v/>
      </c>
      <c r="C49" s="61">
        <f>'ETF MTD'!$DO$28/'ETF MTD'!$DO$3-1</f>
        <v/>
      </c>
      <c r="D49" s="61">
        <f>B49*C49</f>
        <v/>
      </c>
      <c r="F49">
        <f>A49</f>
        <v/>
      </c>
      <c r="G49" s="49">
        <f>ROUND((0.99-G$44)*MODEL!$RI43,3)</f>
        <v/>
      </c>
      <c r="H49" s="61">
        <f>'ETF MTD'!$DO$28/'ETF MTD'!$DO$3-1</f>
        <v/>
      </c>
      <c r="I49" s="61">
        <f>G49*H49</f>
        <v/>
      </c>
      <c r="K49">
        <f>A49</f>
        <v/>
      </c>
      <c r="L49" s="49">
        <f>ROUND((0.99-L$44)*MODEL!$RI43,3)</f>
        <v/>
      </c>
      <c r="M49" s="61">
        <f>'ETF MTD'!$DO$28/'ETF MTD'!$DO$3-1</f>
        <v/>
      </c>
      <c r="N49" s="78">
        <f>L49*M49</f>
        <v/>
      </c>
    </row>
    <row r="50">
      <c r="A50" t="inlineStr">
        <is>
          <t>GOVT</t>
        </is>
      </c>
      <c r="B50" s="49">
        <f>ROUND((0.99-B$44)*MODEL!$RI44,3)</f>
        <v/>
      </c>
      <c r="C50" s="61">
        <f>'ETF MTD'!$OW$28/'ETF MTD'!$OW$3-1</f>
        <v/>
      </c>
      <c r="D50" s="61">
        <f>B50*C50</f>
        <v/>
      </c>
      <c r="F50">
        <f>A50</f>
        <v/>
      </c>
      <c r="G50" s="49">
        <f>ROUND((0.99-G$44)*MODEL!$RI44,3)</f>
        <v/>
      </c>
      <c r="H50" s="61">
        <f>'ETF MTD'!$OW$28/'ETF MTD'!$OW$3-1</f>
        <v/>
      </c>
      <c r="I50" s="61">
        <f>G50*H50</f>
        <v/>
      </c>
      <c r="K50">
        <f>A50</f>
        <v/>
      </c>
      <c r="L50" s="49">
        <f>ROUND((0.99-L$44)*MODEL!$RI44,3)</f>
        <v/>
      </c>
      <c r="M50" s="61">
        <f>'ETF MTD'!$OW$28/'ETF MTD'!$OW$3-1</f>
        <v/>
      </c>
      <c r="N50" s="78">
        <f>L50*M50</f>
        <v/>
      </c>
    </row>
    <row r="51">
      <c r="A51" t="inlineStr">
        <is>
          <t>BWX</t>
        </is>
      </c>
      <c r="B51" s="49">
        <f>ROUND((0.99-B$44)*MODEL!$RI45,3)</f>
        <v/>
      </c>
      <c r="C51" s="61">
        <f>'ETF MTD'!$KG$28/'ETF MTD'!$KG$3-1</f>
        <v/>
      </c>
      <c r="D51" s="61">
        <f>B51*C51</f>
        <v/>
      </c>
      <c r="F51">
        <f>A51</f>
        <v/>
      </c>
      <c r="G51" s="49">
        <f>ROUND((0.99-G$44)*MODEL!$RI45,3)</f>
        <v/>
      </c>
      <c r="H51" s="61">
        <f>'ETF MTD'!$KG$28/'ETF MTD'!$KG$3-1</f>
        <v/>
      </c>
      <c r="I51" s="61">
        <f>G51*H51</f>
        <v/>
      </c>
      <c r="K51">
        <f>A51</f>
        <v/>
      </c>
      <c r="L51" s="49">
        <f>ROUND((0.99-L$44)*MODEL!$RI45,3)</f>
        <v/>
      </c>
      <c r="M51" s="61">
        <f>'ETF MTD'!$KG$28/'ETF MTD'!$KG$3-1</f>
        <v/>
      </c>
      <c r="N51" s="78">
        <f>L51*M51</f>
        <v/>
      </c>
    </row>
    <row r="52">
      <c r="A52" t="inlineStr">
        <is>
          <t>SPIP</t>
        </is>
      </c>
      <c r="B52" s="49">
        <f>ROUND((0.99-B$44)*MODEL!$RI46,3)</f>
        <v/>
      </c>
      <c r="C52" s="61">
        <f>'ETF MTD'!$DU$28/'ETF MTD'!$DU$3-1</f>
        <v/>
      </c>
      <c r="D52" s="61">
        <f>B52*C52</f>
        <v/>
      </c>
      <c r="F52">
        <f>A52</f>
        <v/>
      </c>
      <c r="G52" s="49">
        <f>ROUND((0.99-G$44)*MODEL!$RI46,3)</f>
        <v/>
      </c>
      <c r="H52" s="61">
        <f>'ETF MTD'!$DU$28/'ETF MTD'!$DU$3-1</f>
        <v/>
      </c>
      <c r="I52" s="61">
        <f>G52*H52</f>
        <v/>
      </c>
      <c r="K52">
        <f>A52</f>
        <v/>
      </c>
      <c r="L52" s="49">
        <f>ROUND((0.99-L$44)*MODEL!$RI46,3)</f>
        <v/>
      </c>
      <c r="M52" s="61">
        <f>'ETF MTD'!$DU$28/'ETF MTD'!$DU$3-1</f>
        <v/>
      </c>
      <c r="N52" s="78">
        <f>L52*M52</f>
        <v/>
      </c>
    </row>
    <row r="53">
      <c r="A53" s="33" t="inlineStr">
        <is>
          <t>TFPN</t>
        </is>
      </c>
      <c r="B53" s="49">
        <f>ROUND((0.99-B$44)*MODEL!$RI47,3)</f>
        <v/>
      </c>
      <c r="C53" s="61">
        <f>'ETF MTD'!$ALS$28/'ETF MTD'!$ALS$3-1</f>
        <v/>
      </c>
      <c r="D53" s="61">
        <f>B53*C53</f>
        <v/>
      </c>
      <c r="F53">
        <f>A53</f>
        <v/>
      </c>
      <c r="G53" s="49">
        <f>ROUND((0.99-G$44)*MODEL!$RI47,3)</f>
        <v/>
      </c>
      <c r="H53" s="61">
        <f>'ETF MTD'!$ALS$28/'ETF MTD'!$ALS$3-1</f>
        <v/>
      </c>
      <c r="I53" s="61">
        <f>G53*H53</f>
        <v/>
      </c>
      <c r="K53">
        <f>A53</f>
        <v/>
      </c>
      <c r="L53" s="49">
        <f>ROUND((0.99-L$44)*MODEL!$RI47,3)</f>
        <v/>
      </c>
      <c r="M53" s="61">
        <f>'ETF MTD'!$ALS$28/'ETF MTD'!$ALS$3-1</f>
        <v/>
      </c>
      <c r="N53" s="78">
        <f>L53*M53</f>
        <v/>
      </c>
    </row>
    <row r="54">
      <c r="A54" s="33" t="inlineStr">
        <is>
          <t>SHY</t>
        </is>
      </c>
      <c r="B54" s="49">
        <f>ROUND((0.99-B$44)*MODEL!$RI48,3)</f>
        <v/>
      </c>
      <c r="C54" s="61">
        <f>'ETF MTD'!$ES$28/'ETF MTD'!$ES$3-1</f>
        <v/>
      </c>
      <c r="D54" s="61">
        <f>B54*C54</f>
        <v/>
      </c>
      <c r="F54">
        <f>A54</f>
        <v/>
      </c>
      <c r="G54" s="49">
        <f>ROUND((0.99-G$44)*MODEL!$RI48,3)</f>
        <v/>
      </c>
      <c r="H54" s="61">
        <f>'ETF MTD'!$ES$28/'ETF MTD'!$ES$3-1</f>
        <v/>
      </c>
      <c r="I54" s="61">
        <f>G54*H54</f>
        <v/>
      </c>
      <c r="K54">
        <f>A54</f>
        <v/>
      </c>
      <c r="L54" s="49">
        <f>ROUND((0.99-L$44)*MODEL!$RI48,3)</f>
        <v/>
      </c>
      <c r="M54" s="61">
        <f>'ETF MTD'!$ES$28/'ETF MTD'!$ES$3-1</f>
        <v/>
      </c>
      <c r="N54" s="78">
        <f>L54*M54</f>
        <v/>
      </c>
    </row>
    <row r="55">
      <c r="A55" t="inlineStr">
        <is>
          <t>OPER</t>
        </is>
      </c>
      <c r="B55" s="49">
        <f>ROUND((1-B$44)*MODEL!$RI49/3,3)</f>
        <v/>
      </c>
      <c r="C55" s="61" t="n">
        <v>0</v>
      </c>
      <c r="D55" s="61">
        <f>B55*C55</f>
        <v/>
      </c>
      <c r="F55">
        <f>A55</f>
        <v/>
      </c>
      <c r="G55" s="49">
        <f>ROUND((1-G$44)*MODEL!$RI49/3,3)</f>
        <v/>
      </c>
      <c r="H55" s="61" t="n">
        <v>0</v>
      </c>
      <c r="I55" s="61">
        <f>G55*H55</f>
        <v/>
      </c>
      <c r="K55">
        <f>A55</f>
        <v/>
      </c>
      <c r="L55" s="49">
        <f>ROUND((1-L$44)*MODEL!$RI49/3,3)</f>
        <v/>
      </c>
      <c r="M55" s="61" t="n">
        <v>0</v>
      </c>
      <c r="N55" s="61">
        <f>L55*M55</f>
        <v/>
      </c>
    </row>
    <row r="56">
      <c r="A56" t="inlineStr">
        <is>
          <t>BIL</t>
        </is>
      </c>
      <c r="B56" s="49">
        <f>B55</f>
        <v/>
      </c>
      <c r="C56" s="61" t="n">
        <v>0</v>
      </c>
      <c r="D56" s="61">
        <f>B56*C56</f>
        <v/>
      </c>
      <c r="F56">
        <f>A56</f>
        <v/>
      </c>
      <c r="G56" s="143">
        <f>G55</f>
        <v/>
      </c>
      <c r="H56" s="61" t="n">
        <v>0</v>
      </c>
      <c r="I56" s="61">
        <f>G56*H56</f>
        <v/>
      </c>
      <c r="K56">
        <f>A56</f>
        <v/>
      </c>
      <c r="L56" s="143">
        <f>L55</f>
        <v/>
      </c>
      <c r="M56" s="61" t="n">
        <v>0</v>
      </c>
      <c r="N56" s="61">
        <f>L56*M56</f>
        <v/>
      </c>
    </row>
    <row r="57">
      <c r="A57" t="inlineStr">
        <is>
          <t>SHV</t>
        </is>
      </c>
      <c r="B57" s="49">
        <f>B55</f>
        <v/>
      </c>
      <c r="C57" s="61" t="n">
        <v>0</v>
      </c>
      <c r="D57" s="61">
        <f>B57*C57</f>
        <v/>
      </c>
      <c r="F57">
        <f>A57</f>
        <v/>
      </c>
      <c r="G57" s="143">
        <f>G55</f>
        <v/>
      </c>
      <c r="H57" s="61" t="n">
        <v>0</v>
      </c>
      <c r="I57" s="61">
        <f>G57*H57</f>
        <v/>
      </c>
      <c r="K57">
        <f>A57</f>
        <v/>
      </c>
      <c r="L57" s="143">
        <f>L55</f>
        <v/>
      </c>
      <c r="M57" s="61" t="n">
        <v>0</v>
      </c>
      <c r="N57" s="61">
        <f>L57*M57</f>
        <v/>
      </c>
    </row>
    <row r="58">
      <c r="A58" s="33" t="inlineStr">
        <is>
          <t>Cash</t>
        </is>
      </c>
      <c r="B58" s="49">
        <f>1-SUM(B44:B57)</f>
        <v/>
      </c>
      <c r="C58" s="61" t="n">
        <v>0</v>
      </c>
      <c r="D58" s="61">
        <f>B58*C58</f>
        <v/>
      </c>
      <c r="F58">
        <f>A58</f>
        <v/>
      </c>
      <c r="G58" s="49">
        <f>1-SUM(G44:G57)</f>
        <v/>
      </c>
      <c r="H58" s="61" t="n">
        <v>0</v>
      </c>
      <c r="I58" s="61">
        <f>G58*H58</f>
        <v/>
      </c>
      <c r="K58">
        <f>A58</f>
        <v/>
      </c>
      <c r="L58" s="49">
        <f>1-SUM(L44:L57)</f>
        <v/>
      </c>
      <c r="M58" s="61" t="n">
        <v>0</v>
      </c>
      <c r="N58" s="78">
        <f>L58*M58</f>
        <v/>
      </c>
    </row>
    <row r="59">
      <c r="A59" s="33" t="n"/>
      <c r="B59" s="49" t="n"/>
      <c r="C59" s="33" t="n"/>
      <c r="D59" s="33" t="n"/>
      <c r="F59" s="33" t="n"/>
      <c r="G59" s="49" t="n"/>
      <c r="H59" s="33" t="n"/>
      <c r="I59" s="33" t="n"/>
    </row>
    <row r="60">
      <c r="A60" s="33" t="inlineStr">
        <is>
          <t>Total</t>
        </is>
      </c>
      <c r="B60" s="49">
        <f>SUM(B44:B59)</f>
        <v/>
      </c>
      <c r="C60" s="33" t="n"/>
      <c r="D60" s="46">
        <f>SUM(D44:D58)</f>
        <v/>
      </c>
      <c r="F60" s="33" t="inlineStr">
        <is>
          <t>Total</t>
        </is>
      </c>
      <c r="G60" s="49">
        <f>SUM(G44:G59)</f>
        <v/>
      </c>
      <c r="H60" s="33" t="n"/>
      <c r="I60" s="46">
        <f>SUM(I44:I58)</f>
        <v/>
      </c>
      <c r="K60" s="33" t="inlineStr">
        <is>
          <t>Total</t>
        </is>
      </c>
      <c r="L60" s="49">
        <f>SUM(L44:L59)</f>
        <v/>
      </c>
      <c r="M60" s="33" t="n"/>
      <c r="N60" s="74">
        <f>SUM(N44:N58)</f>
        <v/>
      </c>
    </row>
    <row r="62">
      <c r="A62" s="33" t="inlineStr">
        <is>
          <t xml:space="preserve">Tactical Conservative </t>
        </is>
      </c>
      <c r="B62" s="49" t="n"/>
      <c r="C62" s="33" t="n"/>
      <c r="D62" s="33" t="n"/>
      <c r="F62" s="33" t="inlineStr">
        <is>
          <t xml:space="preserve">Tactical Conservative </t>
        </is>
      </c>
      <c r="K62" s="33" t="inlineStr">
        <is>
          <t xml:space="preserve">Tactical Conservative </t>
        </is>
      </c>
    </row>
    <row r="63">
      <c r="A63" t="inlineStr">
        <is>
          <t>BLUIX</t>
        </is>
      </c>
      <c r="B63" s="143">
        <f>'BLUIX in Models'!$D$4</f>
        <v/>
      </c>
      <c r="C63" s="61">
        <f>'ETF MTD'!$ADE$28/'ETF MTD'!$ADE$3-1</f>
        <v/>
      </c>
      <c r="D63" s="61">
        <f>B63*C63</f>
        <v/>
      </c>
      <c r="F63">
        <f>A63</f>
        <v/>
      </c>
      <c r="G63" s="143" t="n">
        <v>0.25</v>
      </c>
      <c r="H63" s="61">
        <f>'ETF MTD'!$ADE$28/'ETF MTD'!$ADE$3-1</f>
        <v/>
      </c>
      <c r="I63" s="61">
        <f>G63*H63</f>
        <v/>
      </c>
      <c r="K63">
        <f>A63</f>
        <v/>
      </c>
      <c r="L63" s="143" t="n">
        <v>0.2</v>
      </c>
      <c r="M63" s="61">
        <f>'ETF MTD'!$ADE$28/'ETF MTD'!$ADE$3-1</f>
        <v/>
      </c>
      <c r="N63" s="78">
        <f>L63*M63</f>
        <v/>
      </c>
    </row>
    <row r="64">
      <c r="A64" s="32" t="inlineStr">
        <is>
          <t>SPTM</t>
        </is>
      </c>
      <c r="B64" s="49">
        <f>ROUND((0.99-B$63)*MODEL!$RI56,3)</f>
        <v/>
      </c>
      <c r="C64" s="61">
        <f>'ETF MTD'!$K$28/'ETF MTD'!$K$3-1</f>
        <v/>
      </c>
      <c r="D64" s="61">
        <f>B64*C64</f>
        <v/>
      </c>
      <c r="F64">
        <f>A64</f>
        <v/>
      </c>
      <c r="G64" s="49">
        <f>ROUND((0.99-G$63)*MODEL!$RI56,3)</f>
        <v/>
      </c>
      <c r="H64" s="61">
        <f>'ETF MTD'!$K$28/'ETF MTD'!$K$3-1</f>
        <v/>
      </c>
      <c r="I64" s="61">
        <f>G64*H64</f>
        <v/>
      </c>
      <c r="K64">
        <f>A64</f>
        <v/>
      </c>
      <c r="L64" s="49">
        <f>ROUND((0.99-L$63)*MODEL!$RI56,3)</f>
        <v/>
      </c>
      <c r="M64" s="61">
        <f>'ETF MTD'!$K$28/'ETF MTD'!$K$3-1</f>
        <v/>
      </c>
      <c r="N64" s="78">
        <f>L64*M64</f>
        <v/>
      </c>
    </row>
    <row r="65">
      <c r="A65" t="inlineStr">
        <is>
          <t>SPDW</t>
        </is>
      </c>
      <c r="B65" s="49">
        <f>ROUND((0.99-B$63)*MODEL!$RI57,3)</f>
        <v/>
      </c>
      <c r="C65" s="61">
        <f>'ETF MTD'!$VO$28/'ETF MTD'!$VO$3-1</f>
        <v/>
      </c>
      <c r="D65" s="61">
        <f>B65*C65</f>
        <v/>
      </c>
      <c r="F65">
        <f>A65</f>
        <v/>
      </c>
      <c r="G65" s="49">
        <f>ROUND((0.99-G$63)*MODEL!$RI57,3)</f>
        <v/>
      </c>
      <c r="H65" s="61">
        <f>'ETF MTD'!$VO$28/'ETF MTD'!$VO$3-1</f>
        <v/>
      </c>
      <c r="I65" s="61">
        <f>G65*H65</f>
        <v/>
      </c>
      <c r="K65">
        <f>A65</f>
        <v/>
      </c>
      <c r="L65" s="49">
        <f>ROUND((0.99-L$63)*MODEL!$RI57,3)</f>
        <v/>
      </c>
      <c r="M65" s="61">
        <f>'ETF MTD'!$VO$28/'ETF MTD'!$VO$3-1</f>
        <v/>
      </c>
      <c r="N65" s="78">
        <f>L65*M65</f>
        <v/>
      </c>
    </row>
    <row r="66">
      <c r="A66" t="inlineStr">
        <is>
          <t>SPEM</t>
        </is>
      </c>
      <c r="B66" s="49">
        <f>ROUND((0.99-B$63)*MODEL!$RI58,3)</f>
        <v/>
      </c>
      <c r="C66" s="61">
        <f>'ETF MTD'!$PU$28/'ETF MTD'!$PU$3-1</f>
        <v/>
      </c>
      <c r="D66" s="61">
        <f>B66*C66</f>
        <v/>
      </c>
      <c r="F66">
        <f>A66</f>
        <v/>
      </c>
      <c r="G66" s="49">
        <f>ROUND((0.99-G$63)*MODEL!$RI58,3)</f>
        <v/>
      </c>
      <c r="H66" s="61">
        <f>'ETF MTD'!$PU$28/'ETF MTD'!$PU$3-1</f>
        <v/>
      </c>
      <c r="I66" s="61">
        <f>G66*H66</f>
        <v/>
      </c>
      <c r="K66">
        <f>A66</f>
        <v/>
      </c>
      <c r="L66" s="49">
        <f>ROUND((0.99-L$63)*MODEL!$RI58,3)</f>
        <v/>
      </c>
      <c r="M66" s="61">
        <f>'ETF MTD'!$PU$28/'ETF MTD'!$PU$3-1</f>
        <v/>
      </c>
      <c r="N66" s="78">
        <f>L66*M66</f>
        <v/>
      </c>
    </row>
    <row r="67">
      <c r="A67" t="inlineStr">
        <is>
          <t>USRT</t>
        </is>
      </c>
      <c r="B67" s="49">
        <f>ROUND((0.99-B$63)*MODEL!$RI59,3)</f>
        <v/>
      </c>
      <c r="C67" s="61">
        <f>'ETF MTD'!$JU$28/'ETF MTD'!$JU$3-1</f>
        <v/>
      </c>
      <c r="D67" s="61">
        <f>B67*C67</f>
        <v/>
      </c>
      <c r="F67">
        <f>A67</f>
        <v/>
      </c>
      <c r="G67" s="49">
        <f>ROUND((0.99-G$63)*MODEL!$RI59,3)</f>
        <v/>
      </c>
      <c r="H67" s="61">
        <f>'ETF MTD'!$JU$28/'ETF MTD'!$JU$3-1</f>
        <v/>
      </c>
      <c r="I67" s="61">
        <f>G67*H67</f>
        <v/>
      </c>
      <c r="K67">
        <f>A67</f>
        <v/>
      </c>
      <c r="L67" s="49">
        <f>ROUND((0.99-L$63)*MODEL!$RI59,3)</f>
        <v/>
      </c>
      <c r="M67" s="61">
        <f>'ETF MTD'!$JU$28/'ETF MTD'!$JU$3-1</f>
        <v/>
      </c>
      <c r="N67" s="78">
        <f>L67*M67</f>
        <v/>
      </c>
    </row>
    <row r="68">
      <c r="A68" t="inlineStr">
        <is>
          <t>SPTL</t>
        </is>
      </c>
      <c r="B68" s="49">
        <f>ROUND((0.99-B$63)*MODEL!$RI60,3)</f>
        <v/>
      </c>
      <c r="C68" s="61">
        <f>'ETF MTD'!$DO$28/'ETF MTD'!$DO$3-1</f>
        <v/>
      </c>
      <c r="D68" s="61">
        <f>B68*C68</f>
        <v/>
      </c>
      <c r="F68">
        <f>A68</f>
        <v/>
      </c>
      <c r="G68" s="49">
        <f>ROUND((0.99-G$63)*MODEL!$RI60,3)</f>
        <v/>
      </c>
      <c r="H68" s="61">
        <f>'ETF MTD'!$DO$28/'ETF MTD'!$DO$3-1</f>
        <v/>
      </c>
      <c r="I68" s="61">
        <f>G68*H68</f>
        <v/>
      </c>
      <c r="K68">
        <f>A68</f>
        <v/>
      </c>
      <c r="L68" s="49">
        <f>ROUND((0.99-L$63)*MODEL!$RI60,3)</f>
        <v/>
      </c>
      <c r="M68" s="61">
        <f>'ETF MTD'!$DO$28/'ETF MTD'!$DO$3-1</f>
        <v/>
      </c>
      <c r="N68" s="78">
        <f>L68*M68</f>
        <v/>
      </c>
    </row>
    <row r="69">
      <c r="A69" t="inlineStr">
        <is>
          <t>GOVT</t>
        </is>
      </c>
      <c r="B69" s="49">
        <f>ROUND((0.99-B$63)*MODEL!$RI61,3)</f>
        <v/>
      </c>
      <c r="C69" s="61">
        <f>'ETF MTD'!$OW$28/'ETF MTD'!$OW$3-1</f>
        <v/>
      </c>
      <c r="D69" s="61">
        <f>B69*C69</f>
        <v/>
      </c>
      <c r="F69">
        <f>A69</f>
        <v/>
      </c>
      <c r="G69" s="49">
        <f>ROUND((0.99-G$63)*MODEL!$RI61,3)</f>
        <v/>
      </c>
      <c r="H69" s="61">
        <f>'ETF MTD'!$OW$28/'ETF MTD'!$OW$3-1</f>
        <v/>
      </c>
      <c r="I69" s="61">
        <f>G69*H69</f>
        <v/>
      </c>
      <c r="K69">
        <f>A69</f>
        <v/>
      </c>
      <c r="L69" s="49">
        <f>ROUND((0.99-L$63)*MODEL!$RI61,3)</f>
        <v/>
      </c>
      <c r="M69" s="61">
        <f>'ETF MTD'!$OW$28/'ETF MTD'!$OW$3-1</f>
        <v/>
      </c>
      <c r="N69" s="78">
        <f>L69*M69</f>
        <v/>
      </c>
    </row>
    <row r="70">
      <c r="A70" t="inlineStr">
        <is>
          <t>BWX</t>
        </is>
      </c>
      <c r="B70" s="49">
        <f>ROUND((0.99-B$63)*MODEL!$RI62,3)</f>
        <v/>
      </c>
      <c r="C70" s="61">
        <f>'ETF MTD'!$KG$28/'ETF MTD'!$KG$3-1</f>
        <v/>
      </c>
      <c r="D70" s="61">
        <f>B70*C70</f>
        <v/>
      </c>
      <c r="F70">
        <f>A70</f>
        <v/>
      </c>
      <c r="G70" s="49">
        <f>ROUND((0.99-G$63)*MODEL!$RI62,3)</f>
        <v/>
      </c>
      <c r="H70" s="61">
        <f>'ETF MTD'!$KG$28/'ETF MTD'!$KG$3-1</f>
        <v/>
      </c>
      <c r="I70" s="61">
        <f>G70*H70</f>
        <v/>
      </c>
      <c r="K70">
        <f>A70</f>
        <v/>
      </c>
      <c r="L70" s="49">
        <f>ROUND((0.99-L$63)*MODEL!$RI62,3)</f>
        <v/>
      </c>
      <c r="M70" s="61">
        <f>'ETF MTD'!$KG$28/'ETF MTD'!$KG$3-1</f>
        <v/>
      </c>
      <c r="N70" s="78">
        <f>L70*M70</f>
        <v/>
      </c>
    </row>
    <row r="71">
      <c r="A71" t="inlineStr">
        <is>
          <t>SPIP</t>
        </is>
      </c>
      <c r="B71" s="49">
        <f>ROUND((0.99-B$63)*MODEL!$RI63,3)</f>
        <v/>
      </c>
      <c r="C71" s="61">
        <f>'ETF MTD'!$DU$28/'ETF MTD'!$DU$3-1</f>
        <v/>
      </c>
      <c r="D71" s="61">
        <f>B71*C71</f>
        <v/>
      </c>
      <c r="F71">
        <f>A71</f>
        <v/>
      </c>
      <c r="G71" s="49">
        <f>ROUND((0.99-G$63)*MODEL!$RI63,3)</f>
        <v/>
      </c>
      <c r="H71" s="61">
        <f>'ETF MTD'!$DU$28/'ETF MTD'!$DU$3-1</f>
        <v/>
      </c>
      <c r="I71" s="61">
        <f>G71*H71</f>
        <v/>
      </c>
      <c r="K71">
        <f>A71</f>
        <v/>
      </c>
      <c r="L71" s="49">
        <f>ROUND((0.99-L$63)*MODEL!$RI63,3)</f>
        <v/>
      </c>
      <c r="M71" s="61">
        <f>'ETF MTD'!$DU$28/'ETF MTD'!$DU$3-1</f>
        <v/>
      </c>
      <c r="N71" s="78">
        <f>L71*M71</f>
        <v/>
      </c>
    </row>
    <row r="72">
      <c r="A72" s="33" t="inlineStr">
        <is>
          <t>TFPN</t>
        </is>
      </c>
      <c r="B72" s="49">
        <f>ROUND((0.99-B$63)*MODEL!$RI64,3)</f>
        <v/>
      </c>
      <c r="C72" s="61">
        <f>'ETF MTD'!$ALS$28/'ETF MTD'!$ALS$3-1</f>
        <v/>
      </c>
      <c r="D72" s="61">
        <f>B72*C72</f>
        <v/>
      </c>
      <c r="F72">
        <f>A72</f>
        <v/>
      </c>
      <c r="G72" s="49">
        <f>ROUND((0.99-G$63)*MODEL!$RI64,3)</f>
        <v/>
      </c>
      <c r="H72" s="61">
        <f>'ETF MTD'!$ALS$28/'ETF MTD'!$ALS$3-1</f>
        <v/>
      </c>
      <c r="I72" s="61">
        <f>G72*H72</f>
        <v/>
      </c>
      <c r="K72">
        <f>A72</f>
        <v/>
      </c>
      <c r="L72" s="49">
        <f>ROUND((0.99-L$63)*MODEL!$RI64,3)</f>
        <v/>
      </c>
      <c r="M72" s="61">
        <f>'ETF MTD'!$ALS$28/'ETF MTD'!$ALS$3-1</f>
        <v/>
      </c>
      <c r="N72" s="78">
        <f>L72*M72</f>
        <v/>
      </c>
    </row>
    <row r="73">
      <c r="A73" s="33" t="inlineStr">
        <is>
          <t>SHY</t>
        </is>
      </c>
      <c r="B73" s="49">
        <f>ROUND((0.99-B$63)*MODEL!$RI65,3)</f>
        <v/>
      </c>
      <c r="C73" s="61">
        <f>'ETF MTD'!$ES$28/'ETF MTD'!$ES$3-1</f>
        <v/>
      </c>
      <c r="D73" s="61">
        <f>B73*C73</f>
        <v/>
      </c>
      <c r="F73">
        <f>A73</f>
        <v/>
      </c>
      <c r="G73" s="49">
        <f>ROUND((0.99-G$63)*MODEL!$RI65,3)</f>
        <v/>
      </c>
      <c r="H73" s="61">
        <f>'ETF MTD'!$ES$28/'ETF MTD'!$ES$3-1</f>
        <v/>
      </c>
      <c r="I73" s="61">
        <f>G73*H73</f>
        <v/>
      </c>
      <c r="K73">
        <f>A73</f>
        <v/>
      </c>
      <c r="L73" s="49">
        <f>ROUND((0.99-L$63)*MODEL!$RI65,3)</f>
        <v/>
      </c>
      <c r="M73" s="61">
        <f>'ETF MTD'!$ES$28/'ETF MTD'!$ES$3-1</f>
        <v/>
      </c>
      <c r="N73" s="78">
        <f>L73*M73</f>
        <v/>
      </c>
    </row>
    <row r="74">
      <c r="A74" t="inlineStr">
        <is>
          <t>OPER</t>
        </is>
      </c>
      <c r="B74" s="49">
        <f>ROUND((1-B$63)*MODEL!$RI66/3,3)</f>
        <v/>
      </c>
      <c r="C74" s="61" t="n">
        <v>0</v>
      </c>
      <c r="D74" s="61">
        <f>B74*C74</f>
        <v/>
      </c>
      <c r="F74">
        <f>A74</f>
        <v/>
      </c>
      <c r="G74" s="49">
        <f>ROUND((1-G$63)*MODEL!$RI66/3,3)</f>
        <v/>
      </c>
      <c r="H74" s="61" t="n">
        <v>0</v>
      </c>
      <c r="I74" s="61">
        <f>G74*H74</f>
        <v/>
      </c>
      <c r="K74">
        <f>A74</f>
        <v/>
      </c>
      <c r="L74" s="49">
        <f>ROUND((1-L$63)*MODEL!$RI66/3,3)</f>
        <v/>
      </c>
      <c r="M74" s="61" t="n">
        <v>0</v>
      </c>
      <c r="N74" s="61">
        <f>L74*M74</f>
        <v/>
      </c>
    </row>
    <row r="75">
      <c r="A75" t="inlineStr">
        <is>
          <t>BIL</t>
        </is>
      </c>
      <c r="B75" s="49">
        <f>B74</f>
        <v/>
      </c>
      <c r="C75" s="61" t="n">
        <v>0</v>
      </c>
      <c r="D75" s="61">
        <f>B75*C75</f>
        <v/>
      </c>
      <c r="F75">
        <f>A75</f>
        <v/>
      </c>
      <c r="G75" s="143">
        <f>G74</f>
        <v/>
      </c>
      <c r="H75" s="61" t="n">
        <v>0</v>
      </c>
      <c r="I75" s="61">
        <f>G75*H75</f>
        <v/>
      </c>
      <c r="K75">
        <f>A75</f>
        <v/>
      </c>
      <c r="L75" s="143">
        <f>L74</f>
        <v/>
      </c>
      <c r="M75" s="61" t="n">
        <v>0</v>
      </c>
      <c r="N75" s="61">
        <f>L75*M75</f>
        <v/>
      </c>
    </row>
    <row r="76">
      <c r="A76" t="inlineStr">
        <is>
          <t>SHV</t>
        </is>
      </c>
      <c r="B76" s="49">
        <f>B74</f>
        <v/>
      </c>
      <c r="C76" s="61" t="n">
        <v>0</v>
      </c>
      <c r="D76" s="61">
        <f>B76*C76</f>
        <v/>
      </c>
      <c r="F76">
        <f>A76</f>
        <v/>
      </c>
      <c r="G76" s="143">
        <f>G74</f>
        <v/>
      </c>
      <c r="H76" s="61" t="n">
        <v>0</v>
      </c>
      <c r="I76" s="61">
        <f>G76*H76</f>
        <v/>
      </c>
      <c r="K76">
        <f>A76</f>
        <v/>
      </c>
      <c r="L76" s="143">
        <f>L74</f>
        <v/>
      </c>
      <c r="M76" s="61" t="n">
        <v>0</v>
      </c>
      <c r="N76" s="61">
        <f>L76*M76</f>
        <v/>
      </c>
    </row>
    <row r="77">
      <c r="A77" s="33" t="inlineStr">
        <is>
          <t>Cash</t>
        </is>
      </c>
      <c r="B77" s="49">
        <f>1-SUM(B63:B76)</f>
        <v/>
      </c>
      <c r="C77" s="61" t="n">
        <v>0</v>
      </c>
      <c r="D77" s="61">
        <f>B77*C77</f>
        <v/>
      </c>
      <c r="F77">
        <f>A77</f>
        <v/>
      </c>
      <c r="G77" s="49">
        <f>1-SUM(G63:G76)</f>
        <v/>
      </c>
      <c r="H77" s="61" t="n">
        <v>0</v>
      </c>
      <c r="I77" s="61">
        <f>G77*H77</f>
        <v/>
      </c>
      <c r="K77">
        <f>A77</f>
        <v/>
      </c>
      <c r="L77" s="49">
        <f>1-SUM(L63:L76)</f>
        <v/>
      </c>
      <c r="M77" s="61" t="n">
        <v>0</v>
      </c>
      <c r="N77" s="78">
        <f>L77*M77</f>
        <v/>
      </c>
    </row>
    <row r="78">
      <c r="A78" s="33" t="n"/>
      <c r="B78" s="49" t="n"/>
      <c r="C78" s="33" t="n"/>
      <c r="D78" s="33" t="n"/>
      <c r="F78" s="33" t="n"/>
      <c r="G78" s="49" t="n"/>
      <c r="H78" s="33" t="n"/>
      <c r="I78" s="33" t="n"/>
    </row>
    <row r="79">
      <c r="A79" s="33" t="inlineStr">
        <is>
          <t>Total</t>
        </is>
      </c>
      <c r="B79" s="49">
        <f>SUM(B63:B78)</f>
        <v/>
      </c>
      <c r="C79" s="33" t="n"/>
      <c r="D79" s="46">
        <f>SUM(D63:D77)</f>
        <v/>
      </c>
      <c r="F79" s="33" t="inlineStr">
        <is>
          <t>Total</t>
        </is>
      </c>
      <c r="G79" s="49">
        <f>SUM(G63:G78)</f>
        <v/>
      </c>
      <c r="H79" s="33" t="n"/>
      <c r="I79" s="46">
        <f>SUM(I63:I77)</f>
        <v/>
      </c>
      <c r="K79" s="33" t="inlineStr">
        <is>
          <t>Total</t>
        </is>
      </c>
      <c r="L79" s="49">
        <f>SUM(L63:L78)</f>
        <v/>
      </c>
      <c r="M79" s="33" t="n"/>
      <c r="N79" s="74">
        <f>SUM(N63:N77)</f>
        <v/>
      </c>
    </row>
    <row r="82">
      <c r="A82" s="33" t="inlineStr">
        <is>
          <t>Dynamic Growth</t>
        </is>
      </c>
      <c r="B82" s="49" t="n"/>
      <c r="C82" s="33" t="n"/>
      <c r="D82" s="33" t="n"/>
      <c r="F82" s="33" t="inlineStr">
        <is>
          <t>Dynamic Growth</t>
        </is>
      </c>
      <c r="G82" s="49" t="n"/>
      <c r="H82" s="33" t="n"/>
      <c r="I82" s="33" t="n"/>
      <c r="K82" s="33" t="inlineStr">
        <is>
          <t>Dynamic Growth</t>
        </is>
      </c>
      <c r="L82" s="49" t="n"/>
      <c r="M82" s="33" t="n"/>
      <c r="N82" s="77" t="n"/>
    </row>
    <row r="83">
      <c r="A83" t="inlineStr">
        <is>
          <t>BLUIX</t>
        </is>
      </c>
      <c r="B83" s="143">
        <f>$B$4</f>
        <v/>
      </c>
      <c r="C83" s="61">
        <f>'ETF MTD'!$ADE$28/'ETF MTD'!$ADE$3-1</f>
        <v/>
      </c>
      <c r="D83" s="61">
        <f>B83*C83</f>
        <v/>
      </c>
      <c r="F83">
        <f>A83</f>
        <v/>
      </c>
      <c r="G83" s="143" t="n">
        <v>0.25</v>
      </c>
      <c r="H83" s="61">
        <f>'ETF MTD'!$ADE$28/'ETF MTD'!$ADE$3-1</f>
        <v/>
      </c>
      <c r="I83" s="61">
        <f>G83*H83</f>
        <v/>
      </c>
      <c r="K83">
        <f>A83</f>
        <v/>
      </c>
      <c r="L83" s="143" t="n">
        <v>0.2</v>
      </c>
      <c r="M83" s="61">
        <f>'ETF MTD'!$ADE$28/'ETF MTD'!$ADE$3-1</f>
        <v/>
      </c>
      <c r="N83" s="78">
        <f>L83*M83</f>
        <v/>
      </c>
    </row>
    <row r="84">
      <c r="A84" s="32" t="inlineStr">
        <is>
          <t>SPTM</t>
        </is>
      </c>
      <c r="B84" s="49">
        <f>ROUND((0.99-B$83)*MODEL!$RI209,3)</f>
        <v/>
      </c>
      <c r="C84" s="61">
        <f>'ETF MTD'!$K$28/'ETF MTD'!$K$3-1</f>
        <v/>
      </c>
      <c r="D84" s="61">
        <f>B84*C84</f>
        <v/>
      </c>
      <c r="F84">
        <f>A84</f>
        <v/>
      </c>
      <c r="G84" s="49">
        <f>ROUND((0.99-G$83)*MODEL!$RI209,3)</f>
        <v/>
      </c>
      <c r="H84" s="61">
        <f>'ETF MTD'!$K$28/'ETF MTD'!$K$3-1</f>
        <v/>
      </c>
      <c r="I84" s="61">
        <f>G84*H84</f>
        <v/>
      </c>
      <c r="K84">
        <f>A84</f>
        <v/>
      </c>
      <c r="L84" s="49">
        <f>ROUND((0.99-L$83)*MODEL!$RI209,3)</f>
        <v/>
      </c>
      <c r="M84" s="61">
        <f>'ETF MTD'!$K$28/'ETF MTD'!$K$3-1</f>
        <v/>
      </c>
      <c r="N84" s="78">
        <f>L84*M84</f>
        <v/>
      </c>
    </row>
    <row r="85">
      <c r="A85" t="inlineStr">
        <is>
          <t>SPDW</t>
        </is>
      </c>
      <c r="B85" s="49">
        <f>ROUND((0.99-B$83)*MODEL!$RI210,3)</f>
        <v/>
      </c>
      <c r="C85" s="61">
        <f>'ETF MTD'!$VO$28/'ETF MTD'!$VO$3-1</f>
        <v/>
      </c>
      <c r="D85" s="61">
        <f>B85*C85</f>
        <v/>
      </c>
      <c r="F85">
        <f>A85</f>
        <v/>
      </c>
      <c r="G85" s="49">
        <f>ROUND((0.99-G$83)*MODEL!$RI210,3)</f>
        <v/>
      </c>
      <c r="H85" s="61">
        <f>'ETF MTD'!$VO$28/'ETF MTD'!$VO$3-1</f>
        <v/>
      </c>
      <c r="I85" s="61">
        <f>G85*H85</f>
        <v/>
      </c>
      <c r="K85">
        <f>A85</f>
        <v/>
      </c>
      <c r="L85" s="49">
        <f>ROUND((0.99-L$83)*MODEL!$RI210,3)</f>
        <v/>
      </c>
      <c r="M85" s="61">
        <f>'ETF MTD'!$VO$28/'ETF MTD'!$VO$3-1</f>
        <v/>
      </c>
      <c r="N85" s="78">
        <f>L85*M85</f>
        <v/>
      </c>
    </row>
    <row r="86">
      <c r="A86" t="inlineStr">
        <is>
          <t>SPEM</t>
        </is>
      </c>
      <c r="B86" s="49">
        <f>ROUND((0.99-B$83)*MODEL!$RI211,3)</f>
        <v/>
      </c>
      <c r="C86" s="61">
        <f>'ETF MTD'!$PU$28/'ETF MTD'!$PU$3-1</f>
        <v/>
      </c>
      <c r="D86" s="61">
        <f>B86*C86</f>
        <v/>
      </c>
      <c r="F86">
        <f>A86</f>
        <v/>
      </c>
      <c r="G86" s="49">
        <f>ROUND((0.99-G$83)*MODEL!$RI211,3)</f>
        <v/>
      </c>
      <c r="H86" s="61">
        <f>'ETF MTD'!$PU$28/'ETF MTD'!$PU$3-1</f>
        <v/>
      </c>
      <c r="I86" s="61">
        <f>G86*H86</f>
        <v/>
      </c>
      <c r="K86">
        <f>A86</f>
        <v/>
      </c>
      <c r="L86" s="49">
        <f>ROUND((0.99-L$83)*MODEL!$RI211,3)</f>
        <v/>
      </c>
      <c r="M86" s="61">
        <f>'ETF MTD'!$PU$28/'ETF MTD'!$PU$3-1</f>
        <v/>
      </c>
      <c r="N86" s="78">
        <f>L86*M86</f>
        <v/>
      </c>
    </row>
    <row r="87">
      <c r="A87" t="inlineStr">
        <is>
          <t>USRT</t>
        </is>
      </c>
      <c r="B87" s="49">
        <f>ROUND((0.99-B$83)*MODEL!$RI212,3)</f>
        <v/>
      </c>
      <c r="C87" s="61">
        <f>'ETF MTD'!$JU$28/'ETF MTD'!$JU$3-1</f>
        <v/>
      </c>
      <c r="D87" s="61">
        <f>B87*C87</f>
        <v/>
      </c>
      <c r="F87">
        <f>A87</f>
        <v/>
      </c>
      <c r="G87" s="49">
        <f>ROUND((0.99-G$83)*MODEL!$RI212,3)</f>
        <v/>
      </c>
      <c r="H87" s="61">
        <f>'ETF MTD'!$JU$28/'ETF MTD'!$JU$3-1</f>
        <v/>
      </c>
      <c r="I87" s="61">
        <f>G87*H87</f>
        <v/>
      </c>
      <c r="K87">
        <f>A87</f>
        <v/>
      </c>
      <c r="L87" s="49">
        <f>ROUND((0.99-L$83)*MODEL!$RI212,3)</f>
        <v/>
      </c>
      <c r="M87" s="61">
        <f>'ETF MTD'!$JU$28/'ETF MTD'!$JU$3-1</f>
        <v/>
      </c>
      <c r="N87" s="78">
        <f>L87*M87</f>
        <v/>
      </c>
    </row>
    <row r="88">
      <c r="A88" t="inlineStr">
        <is>
          <t>SPTL</t>
        </is>
      </c>
      <c r="B88" s="49">
        <f>ROUND((0.99-B$83)*MODEL!$RI213,3)</f>
        <v/>
      </c>
      <c r="C88" s="61">
        <f>'ETF MTD'!$DO$28/'ETF MTD'!$DO$3-1</f>
        <v/>
      </c>
      <c r="D88" s="61">
        <f>B88*C88</f>
        <v/>
      </c>
      <c r="F88">
        <f>A88</f>
        <v/>
      </c>
      <c r="G88" s="49">
        <f>ROUND((0.99-G$83)*MODEL!$RI213,3)</f>
        <v/>
      </c>
      <c r="H88" s="61">
        <f>'ETF MTD'!$DO$28/'ETF MTD'!$DO$3-1</f>
        <v/>
      </c>
      <c r="I88" s="61">
        <f>G88*H88</f>
        <v/>
      </c>
      <c r="K88">
        <f>A88</f>
        <v/>
      </c>
      <c r="L88" s="49">
        <f>ROUND((0.99-L$83)*MODEL!$RI213,3)</f>
        <v/>
      </c>
      <c r="M88" s="61">
        <f>'ETF MTD'!$DO$28/'ETF MTD'!$DO$3-1</f>
        <v/>
      </c>
      <c r="N88" s="78">
        <f>L88*M88</f>
        <v/>
      </c>
    </row>
    <row r="89">
      <c r="A89" t="inlineStr">
        <is>
          <t>GOVT</t>
        </is>
      </c>
      <c r="B89" s="49">
        <f>ROUND((0.99-B$83)*MODEL!$RI214,3)</f>
        <v/>
      </c>
      <c r="C89" s="61">
        <f>'ETF MTD'!$OW$28/'ETF MTD'!$OW$3-1</f>
        <v/>
      </c>
      <c r="D89" s="61">
        <f>B89*C89</f>
        <v/>
      </c>
      <c r="F89">
        <f>A89</f>
        <v/>
      </c>
      <c r="G89" s="49">
        <f>ROUND((0.99-G$83)*MODEL!$RI214,3)</f>
        <v/>
      </c>
      <c r="H89" s="61">
        <f>'ETF MTD'!$OW$28/'ETF MTD'!$OW$3-1</f>
        <v/>
      </c>
      <c r="I89" s="61">
        <f>G89*H89</f>
        <v/>
      </c>
      <c r="K89">
        <f>A89</f>
        <v/>
      </c>
      <c r="L89" s="49">
        <f>ROUND((0.99-L$83)*MODEL!$RI214,3)</f>
        <v/>
      </c>
      <c r="M89" s="61">
        <f>'ETF MTD'!$OW$28/'ETF MTD'!$OW$3-1</f>
        <v/>
      </c>
      <c r="N89" s="78">
        <f>L89*M89</f>
        <v/>
      </c>
    </row>
    <row r="90">
      <c r="A90" t="inlineStr">
        <is>
          <t>BWX</t>
        </is>
      </c>
      <c r="B90" s="49">
        <f>ROUND((0.99-B$83)*MODEL!$RI215,3)</f>
        <v/>
      </c>
      <c r="C90" s="61">
        <f>'ETF MTD'!$KG$28/'ETF MTD'!$KG$3-1</f>
        <v/>
      </c>
      <c r="D90" s="61">
        <f>B90*C90</f>
        <v/>
      </c>
      <c r="F90">
        <f>A90</f>
        <v/>
      </c>
      <c r="G90" s="49">
        <f>ROUND((0.99-G$83)*MODEL!$RI215,3)</f>
        <v/>
      </c>
      <c r="H90" s="61">
        <f>'ETF MTD'!$KG$28/'ETF MTD'!$KG$3-1</f>
        <v/>
      </c>
      <c r="I90" s="61">
        <f>G90*H90</f>
        <v/>
      </c>
      <c r="K90">
        <f>A90</f>
        <v/>
      </c>
      <c r="L90" s="49">
        <f>ROUND((0.99-L$83)*MODEL!$RI215,3)</f>
        <v/>
      </c>
      <c r="M90" s="61">
        <f>'ETF MTD'!$KG$28/'ETF MTD'!$KG$3-1</f>
        <v/>
      </c>
      <c r="N90" s="78">
        <f>L90*M90</f>
        <v/>
      </c>
    </row>
    <row r="91">
      <c r="A91" t="inlineStr">
        <is>
          <t>SPIP</t>
        </is>
      </c>
      <c r="B91" s="49">
        <f>ROUND((0.99-B$83)*MODEL!$RI216,3)</f>
        <v/>
      </c>
      <c r="C91" s="61">
        <f>'ETF MTD'!$DU$28/'ETF MTD'!$DU$3-1</f>
        <v/>
      </c>
      <c r="D91" s="61">
        <f>B91*C91</f>
        <v/>
      </c>
      <c r="F91">
        <f>A91</f>
        <v/>
      </c>
      <c r="G91" s="49">
        <f>ROUND((0.99-G$83)*MODEL!$RI216,3)</f>
        <v/>
      </c>
      <c r="H91" s="61">
        <f>'ETF MTD'!$DU$28/'ETF MTD'!$DU$3-1</f>
        <v/>
      </c>
      <c r="I91" s="61">
        <f>G91*H91</f>
        <v/>
      </c>
      <c r="K91">
        <f>A91</f>
        <v/>
      </c>
      <c r="L91" s="49">
        <f>ROUND((0.99-L$83)*MODEL!$RI216,3)</f>
        <v/>
      </c>
      <c r="M91" s="61">
        <f>'ETF MTD'!$DU$28/'ETF MTD'!$DU$3-1</f>
        <v/>
      </c>
      <c r="N91" s="78">
        <f>L91*M91</f>
        <v/>
      </c>
    </row>
    <row r="92">
      <c r="A92" s="33" t="inlineStr">
        <is>
          <t>TFPN</t>
        </is>
      </c>
      <c r="B92" s="49">
        <f>ROUND((0.99-B$83)*MODEL!$RI217,3)</f>
        <v/>
      </c>
      <c r="C92" s="61">
        <f>'ETF MTD'!$ALS$28/'ETF MTD'!$ALS$3-1</f>
        <v/>
      </c>
      <c r="D92" s="61">
        <f>B92*C92</f>
        <v/>
      </c>
      <c r="F92">
        <f>A92</f>
        <v/>
      </c>
      <c r="G92" s="49">
        <f>ROUND((0.99-G$83)*MODEL!$RI217,3)</f>
        <v/>
      </c>
      <c r="H92" s="61">
        <f>'ETF MTD'!$ALS$28/'ETF MTD'!$ALS$3-1</f>
        <v/>
      </c>
      <c r="I92" s="61">
        <f>G92*H92</f>
        <v/>
      </c>
      <c r="K92">
        <f>A92</f>
        <v/>
      </c>
      <c r="L92" s="49">
        <f>ROUND((0.99-L$83)*MODEL!$RI217,3)</f>
        <v/>
      </c>
      <c r="M92" s="61">
        <f>'ETF MTD'!$ALS$28/'ETF MTD'!$ALS$3-1</f>
        <v/>
      </c>
      <c r="N92" s="78">
        <f>L92*M92</f>
        <v/>
      </c>
    </row>
    <row r="93">
      <c r="A93" s="32" t="inlineStr">
        <is>
          <t>SHY</t>
        </is>
      </c>
      <c r="B93" s="49">
        <f>ROUND((0.99-B$83)*MODEL!$RI218,3)</f>
        <v/>
      </c>
      <c r="C93" s="61">
        <f>'ETF MTD'!$ES$28/'ETF MTD'!$ES$3-1</f>
        <v/>
      </c>
      <c r="D93" s="61">
        <f>B93*C93</f>
        <v/>
      </c>
      <c r="F93">
        <f>A93</f>
        <v/>
      </c>
      <c r="G93" s="49">
        <f>ROUND((0.99-G$83)*MODEL!$RI218,3)</f>
        <v/>
      </c>
      <c r="H93" s="61">
        <f>'ETF MTD'!$ES$28/'ETF MTD'!$ES$3-1</f>
        <v/>
      </c>
      <c r="I93" s="61">
        <f>G93*H93</f>
        <v/>
      </c>
      <c r="K93">
        <f>A93</f>
        <v/>
      </c>
      <c r="L93" s="49">
        <f>ROUND((0.99-L$83)*MODEL!$RI218,3)</f>
        <v/>
      </c>
      <c r="M93" s="61">
        <f>'ETF MTD'!$ES$28/'ETF MTD'!$ES$3-1</f>
        <v/>
      </c>
      <c r="N93" s="78">
        <f>L93*M93</f>
        <v/>
      </c>
    </row>
    <row r="94">
      <c r="A94" t="inlineStr">
        <is>
          <t>OPER</t>
        </is>
      </c>
      <c r="B94" s="49">
        <f>ROUND((1-B$83)*MODEL!$RI219/3,3)</f>
        <v/>
      </c>
      <c r="C94" s="61" t="n">
        <v>0</v>
      </c>
      <c r="D94" s="61">
        <f>B94*C94</f>
        <v/>
      </c>
      <c r="F94">
        <f>A94</f>
        <v/>
      </c>
      <c r="G94" s="49">
        <f>ROUND((1-G$83)*MODEL!$RI219/3,3)</f>
        <v/>
      </c>
      <c r="H94" s="61" t="n">
        <v>0</v>
      </c>
      <c r="I94" s="61">
        <f>G94*H94</f>
        <v/>
      </c>
      <c r="K94">
        <f>A94</f>
        <v/>
      </c>
      <c r="L94" s="49">
        <f>ROUND((1-L$83)*MODEL!$RI219/3,3)</f>
        <v/>
      </c>
      <c r="M94" s="61" t="n">
        <v>0</v>
      </c>
      <c r="N94" s="78">
        <f>L94*M94</f>
        <v/>
      </c>
    </row>
    <row r="95">
      <c r="A95" t="inlineStr">
        <is>
          <t>BIL</t>
        </is>
      </c>
      <c r="B95" s="49">
        <f>B94</f>
        <v/>
      </c>
      <c r="C95" s="61" t="n">
        <v>0</v>
      </c>
      <c r="D95" s="61">
        <f>B95*C95</f>
        <v/>
      </c>
      <c r="F95">
        <f>A95</f>
        <v/>
      </c>
      <c r="G95" s="143">
        <f>G94</f>
        <v/>
      </c>
      <c r="H95" s="61" t="n">
        <v>0</v>
      </c>
      <c r="I95" s="61">
        <f>G95*H95</f>
        <v/>
      </c>
      <c r="K95">
        <f>A95</f>
        <v/>
      </c>
      <c r="L95" s="143">
        <f>L94</f>
        <v/>
      </c>
      <c r="M95" s="61" t="n">
        <v>0</v>
      </c>
      <c r="N95" s="78">
        <f>L95*M95</f>
        <v/>
      </c>
    </row>
    <row r="96">
      <c r="A96" t="inlineStr">
        <is>
          <t>SHV</t>
        </is>
      </c>
      <c r="B96" s="49">
        <f>B94</f>
        <v/>
      </c>
      <c r="C96" s="61" t="n">
        <v>0</v>
      </c>
      <c r="D96" s="61">
        <f>B96*C96</f>
        <v/>
      </c>
      <c r="F96">
        <f>A96</f>
        <v/>
      </c>
      <c r="G96" s="143">
        <f>G94</f>
        <v/>
      </c>
      <c r="H96" s="61" t="n">
        <v>0</v>
      </c>
      <c r="I96" s="61">
        <f>G96*H96</f>
        <v/>
      </c>
      <c r="K96">
        <f>A96</f>
        <v/>
      </c>
      <c r="L96" s="143">
        <f>L94</f>
        <v/>
      </c>
      <c r="M96" s="61" t="n">
        <v>0</v>
      </c>
      <c r="N96" s="78">
        <f>L96*M96</f>
        <v/>
      </c>
    </row>
    <row r="97">
      <c r="A97" s="33" t="inlineStr">
        <is>
          <t>Cash</t>
        </is>
      </c>
      <c r="B97" s="49">
        <f>1-SUM(B83:B96)</f>
        <v/>
      </c>
      <c r="C97" s="61" t="n">
        <v>0</v>
      </c>
      <c r="D97" s="61">
        <f>B97*C97</f>
        <v/>
      </c>
      <c r="F97">
        <f>A97</f>
        <v/>
      </c>
      <c r="G97" s="49">
        <f>1-SUM(G83:G96)</f>
        <v/>
      </c>
      <c r="H97" s="61" t="n">
        <v>0</v>
      </c>
      <c r="I97" s="61">
        <f>G97*H97</f>
        <v/>
      </c>
      <c r="K97">
        <f>A97</f>
        <v/>
      </c>
      <c r="L97" s="49">
        <f>1-SUM(L83:L96)</f>
        <v/>
      </c>
      <c r="M97" s="61" t="n">
        <v>0</v>
      </c>
      <c r="N97" s="78">
        <f>L97*M97</f>
        <v/>
      </c>
    </row>
    <row r="98">
      <c r="A98" s="33" t="n"/>
      <c r="B98" s="49" t="n"/>
      <c r="C98" s="33" t="n"/>
      <c r="D98" s="33" t="n"/>
      <c r="F98" s="33" t="n"/>
      <c r="G98" s="49" t="n"/>
      <c r="H98" s="33" t="n"/>
      <c r="I98" s="33" t="n"/>
      <c r="K98" s="33" t="n"/>
      <c r="L98" s="49" t="n"/>
      <c r="M98" s="33" t="n"/>
      <c r="N98" s="77" t="n"/>
    </row>
    <row r="99">
      <c r="A99" s="33" t="inlineStr">
        <is>
          <t>Total</t>
        </is>
      </c>
      <c r="B99" s="49">
        <f>SUM(B83:B98)</f>
        <v/>
      </c>
      <c r="C99" s="33" t="n"/>
      <c r="D99" s="46">
        <f>SUM(D83:D97)</f>
        <v/>
      </c>
      <c r="F99" s="33" t="inlineStr">
        <is>
          <t>Total</t>
        </is>
      </c>
      <c r="G99" s="49">
        <f>SUM(G83:G98)</f>
        <v/>
      </c>
      <c r="H99" s="33" t="n"/>
      <c r="I99" s="46">
        <f>SUM(I83:I97)</f>
        <v/>
      </c>
      <c r="K99" s="33" t="inlineStr">
        <is>
          <t>Total</t>
        </is>
      </c>
      <c r="L99" s="49">
        <f>SUM(L83:L98)</f>
        <v/>
      </c>
      <c r="M99" s="33" t="n"/>
      <c r="N99" s="74">
        <f>SUM(N83:N97)</f>
        <v/>
      </c>
    </row>
    <row r="100">
      <c r="A100" s="33" t="n"/>
      <c r="B100" s="49" t="n"/>
      <c r="C100" s="33" t="n"/>
      <c r="D100" s="33" t="n"/>
    </row>
    <row r="101">
      <c r="A101" t="inlineStr">
        <is>
          <t>Dynamic Mod Growth</t>
        </is>
      </c>
      <c r="B101" s="49" t="n"/>
      <c r="C101" s="33" t="n"/>
      <c r="D101" s="33" t="n"/>
      <c r="F101" t="inlineStr">
        <is>
          <t>Dynamic Mod Growth</t>
        </is>
      </c>
      <c r="G101" s="49" t="n"/>
      <c r="H101" s="33" t="n"/>
      <c r="I101" s="33" t="n"/>
      <c r="K101" t="inlineStr">
        <is>
          <t>Dynamic Mod Growth</t>
        </is>
      </c>
      <c r="L101" s="49" t="n"/>
      <c r="M101" s="33" t="n"/>
      <c r="N101" s="77" t="n"/>
    </row>
    <row r="102">
      <c r="A102" t="inlineStr">
        <is>
          <t>BLUIX</t>
        </is>
      </c>
      <c r="B102" s="143">
        <f>$B$4</f>
        <v/>
      </c>
      <c r="C102" s="61">
        <f>'ETF MTD'!$ADE$28/'ETF MTD'!$ADE$3-1</f>
        <v/>
      </c>
      <c r="D102" s="61">
        <f>B102*C102</f>
        <v/>
      </c>
      <c r="F102">
        <f>A102</f>
        <v/>
      </c>
      <c r="G102" s="143" t="n">
        <v>0.25</v>
      </c>
      <c r="H102" s="61">
        <f>'ETF MTD'!$ADE$28/'ETF MTD'!$ADE$3-1</f>
        <v/>
      </c>
      <c r="I102" s="61">
        <f>G102*H102</f>
        <v/>
      </c>
      <c r="K102">
        <f>A102</f>
        <v/>
      </c>
      <c r="L102" s="143" t="n">
        <v>0.2</v>
      </c>
      <c r="M102" s="61">
        <f>'ETF MTD'!$ADE$28/'ETF MTD'!$ADE$3-1</f>
        <v/>
      </c>
      <c r="N102" s="78">
        <f>L102*M102</f>
        <v/>
      </c>
    </row>
    <row r="103">
      <c r="A103" s="32" t="inlineStr">
        <is>
          <t>SPTM</t>
        </is>
      </c>
      <c r="B103" s="49">
        <f>ROUND((0.99-B$102)*MODEL!$RI226,3)</f>
        <v/>
      </c>
      <c r="C103" s="61">
        <f>'ETF MTD'!$K$28/'ETF MTD'!$K$3-1</f>
        <v/>
      </c>
      <c r="D103" s="61">
        <f>B103*C103</f>
        <v/>
      </c>
      <c r="F103">
        <f>A103</f>
        <v/>
      </c>
      <c r="G103" s="49">
        <f>ROUND((0.99-G$102)*MODEL!$RI226,3)</f>
        <v/>
      </c>
      <c r="H103" s="61">
        <f>'ETF MTD'!$K$28/'ETF MTD'!$K$3-1</f>
        <v/>
      </c>
      <c r="I103" s="61">
        <f>G103*H103</f>
        <v/>
      </c>
      <c r="K103">
        <f>A103</f>
        <v/>
      </c>
      <c r="L103" s="49">
        <f>ROUND((0.99-L$102)*MODEL!$RI226,3)</f>
        <v/>
      </c>
      <c r="M103" s="61">
        <f>'ETF MTD'!$K$28/'ETF MTD'!$K$3-1</f>
        <v/>
      </c>
      <c r="N103" s="78">
        <f>L103*M103</f>
        <v/>
      </c>
    </row>
    <row r="104">
      <c r="A104" t="inlineStr">
        <is>
          <t>SPDW</t>
        </is>
      </c>
      <c r="B104" s="49">
        <f>ROUND((0.99-B$102)*MODEL!$RI227,3)</f>
        <v/>
      </c>
      <c r="C104" s="61">
        <f>'ETF MTD'!$VO$28/'ETF MTD'!$VO$3-1</f>
        <v/>
      </c>
      <c r="D104" s="61">
        <f>B104*C104</f>
        <v/>
      </c>
      <c r="F104">
        <f>A104</f>
        <v/>
      </c>
      <c r="G104" s="49">
        <f>ROUND((0.99-G$102)*MODEL!$RI227,3)</f>
        <v/>
      </c>
      <c r="H104" s="61">
        <f>'ETF MTD'!$VO$28/'ETF MTD'!$VO$3-1</f>
        <v/>
      </c>
      <c r="I104" s="61">
        <f>G104*H104</f>
        <v/>
      </c>
      <c r="K104">
        <f>A104</f>
        <v/>
      </c>
      <c r="L104" s="49">
        <f>ROUND((0.99-L$102)*MODEL!$RI227,3)</f>
        <v/>
      </c>
      <c r="M104" s="61">
        <f>'ETF MTD'!$VO$28/'ETF MTD'!$VO$3-1</f>
        <v/>
      </c>
      <c r="N104" s="78">
        <f>L104*M104</f>
        <v/>
      </c>
    </row>
    <row r="105">
      <c r="A105" t="inlineStr">
        <is>
          <t>SPEM</t>
        </is>
      </c>
      <c r="B105" s="49">
        <f>ROUND((0.99-B$102)*MODEL!$RI228,3)</f>
        <v/>
      </c>
      <c r="C105" s="61">
        <f>'ETF MTD'!$PU$28/'ETF MTD'!$PU$3-1</f>
        <v/>
      </c>
      <c r="D105" s="61">
        <f>B105*C105</f>
        <v/>
      </c>
      <c r="F105">
        <f>A105</f>
        <v/>
      </c>
      <c r="G105" s="49">
        <f>ROUND((0.99-G$102)*MODEL!$RI228,3)</f>
        <v/>
      </c>
      <c r="H105" s="61">
        <f>'ETF MTD'!$PU$28/'ETF MTD'!$PU$3-1</f>
        <v/>
      </c>
      <c r="I105" s="61">
        <f>G105*H105</f>
        <v/>
      </c>
      <c r="K105">
        <f>A105</f>
        <v/>
      </c>
      <c r="L105" s="49">
        <f>ROUND((0.99-L$102)*MODEL!$RI228,3)</f>
        <v/>
      </c>
      <c r="M105" s="61">
        <f>'ETF MTD'!$PU$28/'ETF MTD'!$PU$3-1</f>
        <v/>
      </c>
      <c r="N105" s="78">
        <f>L105*M105</f>
        <v/>
      </c>
    </row>
    <row r="106">
      <c r="A106" t="inlineStr">
        <is>
          <t>USRT</t>
        </is>
      </c>
      <c r="B106" s="49">
        <f>ROUND((0.99-B$102)*MODEL!$RI229,3)</f>
        <v/>
      </c>
      <c r="C106" s="61">
        <f>'ETF MTD'!$JU$28/'ETF MTD'!$JU$3-1</f>
        <v/>
      </c>
      <c r="D106" s="61">
        <f>B106*C106</f>
        <v/>
      </c>
      <c r="F106">
        <f>A106</f>
        <v/>
      </c>
      <c r="G106" s="49">
        <f>ROUND((0.99-G$102)*MODEL!$RI229,3)</f>
        <v/>
      </c>
      <c r="H106" s="61">
        <f>'ETF MTD'!$JU$28/'ETF MTD'!$JU$3-1</f>
        <v/>
      </c>
      <c r="I106" s="61">
        <f>G106*H106</f>
        <v/>
      </c>
      <c r="K106">
        <f>A106</f>
        <v/>
      </c>
      <c r="L106" s="49">
        <f>ROUND((0.99-L$102)*MODEL!$RI229,3)</f>
        <v/>
      </c>
      <c r="M106" s="61">
        <f>'ETF MTD'!$JU$28/'ETF MTD'!$JU$3-1</f>
        <v/>
      </c>
      <c r="N106" s="78">
        <f>L106*M106</f>
        <v/>
      </c>
    </row>
    <row r="107">
      <c r="A107" t="inlineStr">
        <is>
          <t>HEGD</t>
        </is>
      </c>
      <c r="B107" s="49">
        <f>ROUND((0.99-B$102)*MODEL!$RI230,3)</f>
        <v/>
      </c>
      <c r="C107" s="61">
        <f>'ETF MTD'!$DO$28/'ETF MTD'!$DO$3-1</f>
        <v/>
      </c>
      <c r="D107" s="61">
        <f>B107*C107</f>
        <v/>
      </c>
      <c r="F107">
        <f>A107</f>
        <v/>
      </c>
      <c r="G107" s="49">
        <f>ROUND((0.99-G$102)*MODEL!$RI230,3)</f>
        <v/>
      </c>
      <c r="H107" s="61">
        <f>'ETF MTD'!$DO$28/'ETF MTD'!$DO$3-1</f>
        <v/>
      </c>
      <c r="I107" s="61">
        <f>G107*H107</f>
        <v/>
      </c>
      <c r="K107">
        <f>A107</f>
        <v/>
      </c>
      <c r="L107" s="49">
        <f>ROUND((0.99-L$102)*MODEL!$RI230,3)</f>
        <v/>
      </c>
      <c r="M107" s="61">
        <f>'ETF MTD'!$DO$28/'ETF MTD'!$DO$3-1</f>
        <v/>
      </c>
      <c r="N107" s="78">
        <f>L107*M107</f>
        <v/>
      </c>
    </row>
    <row r="108">
      <c r="A108" t="inlineStr">
        <is>
          <t>GOVT</t>
        </is>
      </c>
      <c r="B108" s="49">
        <f>ROUND((0.99-B$102)*MODEL!$RI231,3)</f>
        <v/>
      </c>
      <c r="C108" s="61">
        <f>'ETF MTD'!$OW$28/'ETF MTD'!$OW$3-1</f>
        <v/>
      </c>
      <c r="D108" s="61">
        <f>B108*C108</f>
        <v/>
      </c>
      <c r="F108">
        <f>A108</f>
        <v/>
      </c>
      <c r="G108" s="49">
        <f>ROUND((0.99-G$102)*MODEL!$RI231,3)</f>
        <v/>
      </c>
      <c r="H108" s="61">
        <f>'ETF MTD'!$OW$28/'ETF MTD'!$OW$3-1</f>
        <v/>
      </c>
      <c r="I108" s="61">
        <f>G108*H108</f>
        <v/>
      </c>
      <c r="K108">
        <f>A108</f>
        <v/>
      </c>
      <c r="L108" s="49">
        <f>ROUND((0.99-L$102)*MODEL!$RI231,3)</f>
        <v/>
      </c>
      <c r="M108" s="61">
        <f>'ETF MTD'!$OW$28/'ETF MTD'!$OW$3-1</f>
        <v/>
      </c>
      <c r="N108" s="78">
        <f>L108*M108</f>
        <v/>
      </c>
    </row>
    <row r="109">
      <c r="A109" t="inlineStr">
        <is>
          <t>BWX</t>
        </is>
      </c>
      <c r="B109" s="49">
        <f>ROUND((0.99-B$102)*MODEL!$RI232,3)</f>
        <v/>
      </c>
      <c r="C109" s="61">
        <f>'ETF MTD'!$KG$28/'ETF MTD'!$KG$3-1</f>
        <v/>
      </c>
      <c r="D109" s="61">
        <f>B109*C109</f>
        <v/>
      </c>
      <c r="F109">
        <f>A109</f>
        <v/>
      </c>
      <c r="G109" s="49">
        <f>ROUND((0.99-G$102)*MODEL!$RI232,3)</f>
        <v/>
      </c>
      <c r="H109" s="61">
        <f>'ETF MTD'!$KG$28/'ETF MTD'!$KG$3-1</f>
        <v/>
      </c>
      <c r="I109" s="61">
        <f>G109*H109</f>
        <v/>
      </c>
      <c r="K109">
        <f>A109</f>
        <v/>
      </c>
      <c r="L109" s="49">
        <f>ROUND((0.99-L$102)*MODEL!$RI232,3)</f>
        <v/>
      </c>
      <c r="M109" s="61">
        <f>'ETF MTD'!$KG$28/'ETF MTD'!$KG$3-1</f>
        <v/>
      </c>
      <c r="N109" s="78">
        <f>L109*M109</f>
        <v/>
      </c>
    </row>
    <row r="110">
      <c r="A110" t="inlineStr">
        <is>
          <t>SPIP</t>
        </is>
      </c>
      <c r="B110" s="49">
        <f>ROUND((0.99-B$102)*MODEL!$RI233,3)</f>
        <v/>
      </c>
      <c r="C110" s="61">
        <f>'ETF MTD'!$DU$28/'ETF MTD'!$DU$3-1</f>
        <v/>
      </c>
      <c r="D110" s="61">
        <f>B110*C110</f>
        <v/>
      </c>
      <c r="F110">
        <f>A110</f>
        <v/>
      </c>
      <c r="G110" s="49">
        <f>ROUND((0.99-G$102)*MODEL!$RI233,3)</f>
        <v/>
      </c>
      <c r="H110" s="61">
        <f>'ETF MTD'!$DU$28/'ETF MTD'!$DU$3-1</f>
        <v/>
      </c>
      <c r="I110" s="61">
        <f>G110*H110</f>
        <v/>
      </c>
      <c r="K110">
        <f>A110</f>
        <v/>
      </c>
      <c r="L110" s="49">
        <f>ROUND((0.99-L$102)*MODEL!$RI233,3)</f>
        <v/>
      </c>
      <c r="M110" s="61">
        <f>'ETF MTD'!$DU$28/'ETF MTD'!$DU$3-1</f>
        <v/>
      </c>
      <c r="N110" s="78">
        <f>L110*M110</f>
        <v/>
      </c>
    </row>
    <row r="111">
      <c r="A111" s="33" t="inlineStr">
        <is>
          <t>TFPN</t>
        </is>
      </c>
      <c r="B111" s="49">
        <f>ROUND((0.99-B$102)*MODEL!$RI234,3)</f>
        <v/>
      </c>
      <c r="C111" s="61">
        <f>'ETF MTD'!$ALS$28/'ETF MTD'!$ALS$3-1</f>
        <v/>
      </c>
      <c r="D111" s="61">
        <f>B111*C111</f>
        <v/>
      </c>
      <c r="F111">
        <f>A111</f>
        <v/>
      </c>
      <c r="G111" s="49">
        <f>ROUND((0.99-G$102)*MODEL!$RI234,3)</f>
        <v/>
      </c>
      <c r="H111" s="61">
        <f>'ETF MTD'!$ALS$28/'ETF MTD'!$ALS$3-1</f>
        <v/>
      </c>
      <c r="I111" s="61">
        <f>G111*H111</f>
        <v/>
      </c>
      <c r="K111">
        <f>A111</f>
        <v/>
      </c>
      <c r="L111" s="49">
        <f>ROUND((0.99-L$102)*MODEL!$RI234,3)</f>
        <v/>
      </c>
      <c r="M111" s="61">
        <f>'ETF MTD'!$ALS$28/'ETF MTD'!$ALS$3-1</f>
        <v/>
      </c>
      <c r="N111" s="78">
        <f>L111*M111</f>
        <v/>
      </c>
    </row>
    <row r="112">
      <c r="A112" s="32" t="inlineStr">
        <is>
          <t>SHY</t>
        </is>
      </c>
      <c r="B112" s="49">
        <f>ROUND((0.99-B$102)*MODEL!$RI235,3)</f>
        <v/>
      </c>
      <c r="C112" s="61">
        <f>'ETF MTD'!$ES$28/'ETF MTD'!$ES$3-1</f>
        <v/>
      </c>
      <c r="D112" s="61">
        <f>B112*C112</f>
        <v/>
      </c>
      <c r="F112">
        <f>A112</f>
        <v/>
      </c>
      <c r="G112" s="49">
        <f>ROUND((0.99-G$102)*MODEL!$RI235,3)</f>
        <v/>
      </c>
      <c r="H112" s="61">
        <f>'ETF MTD'!$ES$28/'ETF MTD'!$ES$3-1</f>
        <v/>
      </c>
      <c r="I112" s="61">
        <f>G112*H112</f>
        <v/>
      </c>
      <c r="K112">
        <f>A112</f>
        <v/>
      </c>
      <c r="L112" s="49">
        <f>ROUND((0.99-L$102)*MODEL!$RI235,3)</f>
        <v/>
      </c>
      <c r="M112" s="61">
        <f>'ETF MTD'!$ES$28/'ETF MTD'!$ES$3-1</f>
        <v/>
      </c>
      <c r="N112" s="78">
        <f>L112*M112</f>
        <v/>
      </c>
    </row>
    <row r="113">
      <c r="A113" t="inlineStr">
        <is>
          <t>OPER</t>
        </is>
      </c>
      <c r="B113" s="49">
        <f>ROUND((1-B$102)*MODEL!$RI236/3,3)</f>
        <v/>
      </c>
      <c r="C113" s="61" t="n">
        <v>0</v>
      </c>
      <c r="D113" s="61">
        <f>B113*C113</f>
        <v/>
      </c>
      <c r="F113">
        <f>A113</f>
        <v/>
      </c>
      <c r="G113" s="49">
        <f>ROUND((1-G$102)*MODEL!$RI236/3,3)</f>
        <v/>
      </c>
      <c r="H113" s="61" t="n">
        <v>0</v>
      </c>
      <c r="I113" s="61">
        <f>G113*H113</f>
        <v/>
      </c>
      <c r="K113">
        <f>A113</f>
        <v/>
      </c>
      <c r="L113" s="49">
        <f>ROUND((1-L$102)*MODEL!$RI236/3,3)</f>
        <v/>
      </c>
      <c r="M113" s="61" t="n">
        <v>0</v>
      </c>
      <c r="N113" s="78">
        <f>L113*M113</f>
        <v/>
      </c>
    </row>
    <row r="114">
      <c r="A114" t="inlineStr">
        <is>
          <t>BIL</t>
        </is>
      </c>
      <c r="B114" s="49">
        <f>B113</f>
        <v/>
      </c>
      <c r="C114" s="61" t="n">
        <v>0</v>
      </c>
      <c r="D114" s="61">
        <f>B114*C114</f>
        <v/>
      </c>
      <c r="F114">
        <f>A114</f>
        <v/>
      </c>
      <c r="G114" s="143">
        <f>G113</f>
        <v/>
      </c>
      <c r="H114" s="61" t="n">
        <v>0</v>
      </c>
      <c r="I114" s="61">
        <f>G114*H114</f>
        <v/>
      </c>
      <c r="K114">
        <f>A114</f>
        <v/>
      </c>
      <c r="L114" s="143">
        <f>L113</f>
        <v/>
      </c>
      <c r="M114" s="61" t="n">
        <v>0</v>
      </c>
      <c r="N114" s="78">
        <f>L114*M114</f>
        <v/>
      </c>
    </row>
    <row r="115">
      <c r="A115" t="inlineStr">
        <is>
          <t>SHV</t>
        </is>
      </c>
      <c r="B115" s="49">
        <f>B113</f>
        <v/>
      </c>
      <c r="C115" s="61" t="n">
        <v>0</v>
      </c>
      <c r="D115" s="61">
        <f>B115*C115</f>
        <v/>
      </c>
      <c r="F115">
        <f>A115</f>
        <v/>
      </c>
      <c r="G115" s="143">
        <f>G113</f>
        <v/>
      </c>
      <c r="H115" s="61" t="n">
        <v>0</v>
      </c>
      <c r="I115" s="61">
        <f>G115*H115</f>
        <v/>
      </c>
      <c r="K115">
        <f>A115</f>
        <v/>
      </c>
      <c r="L115" s="143">
        <f>L113</f>
        <v/>
      </c>
      <c r="M115" s="61" t="n">
        <v>0</v>
      </c>
      <c r="N115" s="78">
        <f>L115*M115</f>
        <v/>
      </c>
    </row>
    <row r="116">
      <c r="A116" s="33" t="inlineStr">
        <is>
          <t>Cash</t>
        </is>
      </c>
      <c r="B116" s="49">
        <f>1-SUM(B102:B115)</f>
        <v/>
      </c>
      <c r="C116" s="61" t="n">
        <v>0</v>
      </c>
      <c r="D116" s="61">
        <f>B116*C116</f>
        <v/>
      </c>
      <c r="F116">
        <f>A116</f>
        <v/>
      </c>
      <c r="G116" s="49">
        <f>1-SUM(G102:G115)</f>
        <v/>
      </c>
      <c r="H116" s="61" t="n">
        <v>0</v>
      </c>
      <c r="I116" s="61">
        <f>G116*H116</f>
        <v/>
      </c>
      <c r="K116">
        <f>A116</f>
        <v/>
      </c>
      <c r="L116" s="49">
        <f>1-SUM(L102:L115)</f>
        <v/>
      </c>
      <c r="M116" s="61" t="n">
        <v>0</v>
      </c>
      <c r="N116" s="78">
        <f>L116*M116</f>
        <v/>
      </c>
    </row>
    <row r="117">
      <c r="A117" s="33" t="n"/>
      <c r="B117" s="49" t="n"/>
      <c r="C117" s="33" t="n"/>
      <c r="D117" s="33" t="n"/>
      <c r="F117" s="33" t="n"/>
      <c r="G117" s="49" t="n"/>
      <c r="H117" s="33" t="n"/>
      <c r="I117" s="33" t="n"/>
      <c r="K117" s="33" t="n"/>
      <c r="L117" s="49" t="n"/>
      <c r="M117" s="33" t="n"/>
      <c r="N117" s="77" t="n"/>
    </row>
    <row r="118">
      <c r="A118" s="33" t="inlineStr">
        <is>
          <t>Total</t>
        </is>
      </c>
      <c r="B118" s="49">
        <f>SUM(B102:B117)</f>
        <v/>
      </c>
      <c r="C118" s="33" t="n"/>
      <c r="D118" s="46">
        <f>SUM(D102:D116)</f>
        <v/>
      </c>
      <c r="F118" s="33" t="inlineStr">
        <is>
          <t>Total</t>
        </is>
      </c>
      <c r="G118" s="49">
        <f>SUM(G102:G117)</f>
        <v/>
      </c>
      <c r="H118" s="33" t="n"/>
      <c r="I118" s="46">
        <f>SUM(I102:I116)</f>
        <v/>
      </c>
      <c r="K118" s="33" t="inlineStr">
        <is>
          <t>Total</t>
        </is>
      </c>
      <c r="L118" s="49">
        <f>SUM(L102:L117)</f>
        <v/>
      </c>
      <c r="M118" s="33" t="n"/>
      <c r="N118" s="74">
        <f>SUM(N102:N116)</f>
        <v/>
      </c>
    </row>
    <row r="120">
      <c r="A120" s="33" t="inlineStr">
        <is>
          <t xml:space="preserve">Dynamic Balanced </t>
        </is>
      </c>
      <c r="B120" s="49" t="n"/>
      <c r="C120" s="33" t="n"/>
      <c r="D120" s="33" t="n"/>
      <c r="F120" s="33" t="inlineStr">
        <is>
          <t xml:space="preserve">Dynamic Balanced </t>
        </is>
      </c>
      <c r="G120" s="49" t="n"/>
      <c r="H120" s="33" t="n"/>
      <c r="I120" s="33" t="n"/>
      <c r="K120" s="33" t="inlineStr">
        <is>
          <t xml:space="preserve">Dynamic Balanced </t>
        </is>
      </c>
      <c r="L120" s="49" t="n"/>
      <c r="M120" s="33" t="n"/>
      <c r="N120" s="77" t="n"/>
    </row>
    <row r="121">
      <c r="A121" t="inlineStr">
        <is>
          <t>BLUIX</t>
        </is>
      </c>
      <c r="B121" s="143">
        <f>$B$4</f>
        <v/>
      </c>
      <c r="C121" s="61">
        <f>'ETF MTD'!$ADE$28/'ETF MTD'!$ADE$3-1</f>
        <v/>
      </c>
      <c r="D121" s="61">
        <f>B121*C121</f>
        <v/>
      </c>
      <c r="F121">
        <f>A121</f>
        <v/>
      </c>
      <c r="G121" s="49" t="n">
        <v>0.25</v>
      </c>
      <c r="H121" s="61">
        <f>'ETF MTD'!$ADE$28/'ETF MTD'!$ADE$3-1</f>
        <v/>
      </c>
      <c r="I121" s="61">
        <f>G121*H121</f>
        <v/>
      </c>
      <c r="K121">
        <f>A121</f>
        <v/>
      </c>
      <c r="L121" s="49" t="n">
        <v>0.2</v>
      </c>
      <c r="M121" s="61">
        <f>'ETF MTD'!$ADE$28/'ETF MTD'!$ADE$3-1</f>
        <v/>
      </c>
      <c r="N121" s="78">
        <f>L121*M121</f>
        <v/>
      </c>
    </row>
    <row r="122">
      <c r="A122" s="32" t="inlineStr">
        <is>
          <t>SPTM</t>
        </is>
      </c>
      <c r="B122" s="49">
        <f>ROUND((0.99-B$121)*MODEL!$RI243,3)</f>
        <v/>
      </c>
      <c r="C122" s="61">
        <f>'ETF MTD'!$K$28/'ETF MTD'!$K$3-1</f>
        <v/>
      </c>
      <c r="D122" s="61">
        <f>B122*C122</f>
        <v/>
      </c>
      <c r="F122">
        <f>A122</f>
        <v/>
      </c>
      <c r="G122" s="49">
        <f>ROUND((0.99-G$121)*MODEL!$RI243,3)</f>
        <v/>
      </c>
      <c r="H122" s="61">
        <f>'ETF MTD'!$K$28/'ETF MTD'!$K$3-1</f>
        <v/>
      </c>
      <c r="I122" s="61">
        <f>G122*H122</f>
        <v/>
      </c>
      <c r="K122">
        <f>A122</f>
        <v/>
      </c>
      <c r="L122" s="49">
        <f>ROUND((0.99-L$121)*MODEL!$RI243,3)</f>
        <v/>
      </c>
      <c r="M122" s="61">
        <f>'ETF MTD'!$K$28/'ETF MTD'!$K$3-1</f>
        <v/>
      </c>
      <c r="N122" s="78">
        <f>L122*M122</f>
        <v/>
      </c>
    </row>
    <row r="123">
      <c r="A123" t="inlineStr">
        <is>
          <t>SPDW</t>
        </is>
      </c>
      <c r="B123" s="49">
        <f>ROUND((0.99-B$121)*MODEL!$RI244,3)</f>
        <v/>
      </c>
      <c r="C123" s="61">
        <f>'ETF MTD'!$VO$28/'ETF MTD'!$VO$3-1</f>
        <v/>
      </c>
      <c r="D123" s="61">
        <f>B123*C123</f>
        <v/>
      </c>
      <c r="F123">
        <f>A123</f>
        <v/>
      </c>
      <c r="G123" s="49">
        <f>ROUND((0.99-G$121)*MODEL!$RI244,3)</f>
        <v/>
      </c>
      <c r="H123" s="61">
        <f>'ETF MTD'!$VO$28/'ETF MTD'!$VO$3-1</f>
        <v/>
      </c>
      <c r="I123" s="61">
        <f>G123*H123</f>
        <v/>
      </c>
      <c r="K123">
        <f>A123</f>
        <v/>
      </c>
      <c r="L123" s="49">
        <f>ROUND((0.99-L$121)*MODEL!$RI244,3)</f>
        <v/>
      </c>
      <c r="M123" s="61">
        <f>'ETF MTD'!$VO$28/'ETF MTD'!$VO$3-1</f>
        <v/>
      </c>
      <c r="N123" s="78">
        <f>L123*M123</f>
        <v/>
      </c>
    </row>
    <row r="124">
      <c r="A124" t="inlineStr">
        <is>
          <t>SPEM</t>
        </is>
      </c>
      <c r="B124" s="49">
        <f>ROUND((0.99-B$121)*MODEL!$RI245,3)</f>
        <v/>
      </c>
      <c r="C124" s="61">
        <f>'ETF MTD'!$PU$28/'ETF MTD'!$PU$3-1</f>
        <v/>
      </c>
      <c r="D124" s="61">
        <f>B124*C124</f>
        <v/>
      </c>
      <c r="F124">
        <f>A124</f>
        <v/>
      </c>
      <c r="G124" s="49">
        <f>ROUND((0.99-G$121)*MODEL!$RI245,3)</f>
        <v/>
      </c>
      <c r="H124" s="61">
        <f>'ETF MTD'!$PU$28/'ETF MTD'!$PU$3-1</f>
        <v/>
      </c>
      <c r="I124" s="61">
        <f>G124*H124</f>
        <v/>
      </c>
      <c r="K124">
        <f>A124</f>
        <v/>
      </c>
      <c r="L124" s="49">
        <f>ROUND((0.99-L$121)*MODEL!$RI245,3)</f>
        <v/>
      </c>
      <c r="M124" s="61">
        <f>'ETF MTD'!$PU$28/'ETF MTD'!$PU$3-1</f>
        <v/>
      </c>
      <c r="N124" s="78">
        <f>L124*M124</f>
        <v/>
      </c>
    </row>
    <row r="125">
      <c r="A125" t="inlineStr">
        <is>
          <t>USRT</t>
        </is>
      </c>
      <c r="B125" s="49">
        <f>ROUND((0.99-B$121)*MODEL!$RI246,3)</f>
        <v/>
      </c>
      <c r="C125" s="61">
        <f>'ETF MTD'!$JU$28/'ETF MTD'!$JU$3-1</f>
        <v/>
      </c>
      <c r="D125" s="61">
        <f>B125*C125</f>
        <v/>
      </c>
      <c r="F125">
        <f>A125</f>
        <v/>
      </c>
      <c r="G125" s="49">
        <f>ROUND((0.99-G$121)*MODEL!$RI246,3)</f>
        <v/>
      </c>
      <c r="H125" s="61">
        <f>'ETF MTD'!$JU$28/'ETF MTD'!$JU$3-1</f>
        <v/>
      </c>
      <c r="I125" s="61">
        <f>G125*H125</f>
        <v/>
      </c>
      <c r="K125">
        <f>A125</f>
        <v/>
      </c>
      <c r="L125" s="49">
        <f>ROUND((0.99-L$121)*MODEL!$RI246,3)</f>
        <v/>
      </c>
      <c r="M125" s="61">
        <f>'ETF MTD'!$JU$28/'ETF MTD'!$JU$3-1</f>
        <v/>
      </c>
      <c r="N125" s="78">
        <f>L125*M125</f>
        <v/>
      </c>
    </row>
    <row r="126">
      <c r="A126" t="inlineStr">
        <is>
          <t>HEGD</t>
        </is>
      </c>
      <c r="B126" s="49">
        <f>ROUND((0.99-B$121)*MODEL!$RI247,3)</f>
        <v/>
      </c>
      <c r="C126" s="61">
        <f>'ETF MTD'!$DO$28/'ETF MTD'!$DO$3-1</f>
        <v/>
      </c>
      <c r="D126" s="61">
        <f>B126*C126</f>
        <v/>
      </c>
      <c r="F126">
        <f>A126</f>
        <v/>
      </c>
      <c r="G126" s="49">
        <f>ROUND((0.99-G$121)*MODEL!$RI247,3)</f>
        <v/>
      </c>
      <c r="H126" s="61">
        <f>'ETF MTD'!$DO$28/'ETF MTD'!$DO$3-1</f>
        <v/>
      </c>
      <c r="I126" s="61">
        <f>G126*H126</f>
        <v/>
      </c>
      <c r="K126">
        <f>A126</f>
        <v/>
      </c>
      <c r="L126" s="49">
        <f>ROUND((0.99-L$121)*MODEL!$RI247,3)</f>
        <v/>
      </c>
      <c r="M126" s="61">
        <f>'ETF MTD'!$DO$28/'ETF MTD'!$DO$3-1</f>
        <v/>
      </c>
      <c r="N126" s="78">
        <f>L126*M126</f>
        <v/>
      </c>
    </row>
    <row r="127">
      <c r="A127" t="inlineStr">
        <is>
          <t>GOVT</t>
        </is>
      </c>
      <c r="B127" s="49">
        <f>ROUND((0.99-B$121)*MODEL!$RI248,3)</f>
        <v/>
      </c>
      <c r="C127" s="61">
        <f>'ETF MTD'!$OW$28/'ETF MTD'!$OW$3-1</f>
        <v/>
      </c>
      <c r="D127" s="61">
        <f>B127*C127</f>
        <v/>
      </c>
      <c r="F127">
        <f>A127</f>
        <v/>
      </c>
      <c r="G127" s="49">
        <f>ROUND((0.99-G$121)*MODEL!$RI248,3)</f>
        <v/>
      </c>
      <c r="H127" s="61">
        <f>'ETF MTD'!$OW$28/'ETF MTD'!$OW$3-1</f>
        <v/>
      </c>
      <c r="I127" s="61">
        <f>G127*H127</f>
        <v/>
      </c>
      <c r="K127">
        <f>A127</f>
        <v/>
      </c>
      <c r="L127" s="49">
        <f>ROUND((0.99-L$121)*MODEL!$RI248,3)</f>
        <v/>
      </c>
      <c r="M127" s="61">
        <f>'ETF MTD'!$OW$28/'ETF MTD'!$OW$3-1</f>
        <v/>
      </c>
      <c r="N127" s="78">
        <f>L127*M127</f>
        <v/>
      </c>
    </row>
    <row r="128">
      <c r="A128" t="inlineStr">
        <is>
          <t>BWX</t>
        </is>
      </c>
      <c r="B128" s="49">
        <f>ROUND((0.99-B$121)*MODEL!$RI249,3)</f>
        <v/>
      </c>
      <c r="C128" s="61">
        <f>'ETF MTD'!$KG$28/'ETF MTD'!$KG$3-1</f>
        <v/>
      </c>
      <c r="D128" s="61">
        <f>B128*C128</f>
        <v/>
      </c>
      <c r="F128">
        <f>A128</f>
        <v/>
      </c>
      <c r="G128" s="49">
        <f>ROUND((0.99-G$121)*MODEL!$RI249,3)</f>
        <v/>
      </c>
      <c r="H128" s="61">
        <f>'ETF MTD'!$KG$28/'ETF MTD'!$KG$3-1</f>
        <v/>
      </c>
      <c r="I128" s="61">
        <f>G128*H128</f>
        <v/>
      </c>
      <c r="K128">
        <f>A128</f>
        <v/>
      </c>
      <c r="L128" s="49">
        <f>ROUND((0.99-L$121)*MODEL!$RI249,3)</f>
        <v/>
      </c>
      <c r="M128" s="61">
        <f>'ETF MTD'!$KG$28/'ETF MTD'!$KG$3-1</f>
        <v/>
      </c>
      <c r="N128" s="78">
        <f>L128*M128</f>
        <v/>
      </c>
    </row>
    <row r="129">
      <c r="A129" t="inlineStr">
        <is>
          <t>SPIP</t>
        </is>
      </c>
      <c r="B129" s="49">
        <f>ROUND((0.99-B$121)*MODEL!$RI250,3)</f>
        <v/>
      </c>
      <c r="C129" s="61">
        <f>'ETF MTD'!$DU$28/'ETF MTD'!$DU$3-1</f>
        <v/>
      </c>
      <c r="D129" s="61">
        <f>B129*C129</f>
        <v/>
      </c>
      <c r="F129">
        <f>A129</f>
        <v/>
      </c>
      <c r="G129" s="49">
        <f>ROUND((0.99-G$121)*MODEL!$RI250,3)</f>
        <v/>
      </c>
      <c r="H129" s="61">
        <f>'ETF MTD'!$DU$28/'ETF MTD'!$DU$3-1</f>
        <v/>
      </c>
      <c r="I129" s="61">
        <f>G129*H129</f>
        <v/>
      </c>
      <c r="K129">
        <f>A129</f>
        <v/>
      </c>
      <c r="L129" s="49">
        <f>ROUND((0.99-L$121)*MODEL!$RI250,3)</f>
        <v/>
      </c>
      <c r="M129" s="61">
        <f>'ETF MTD'!$DU$28/'ETF MTD'!$DU$3-1</f>
        <v/>
      </c>
      <c r="N129" s="78">
        <f>L129*M129</f>
        <v/>
      </c>
    </row>
    <row r="130">
      <c r="A130" s="33" t="inlineStr">
        <is>
          <t>TFPN</t>
        </is>
      </c>
      <c r="B130" s="49">
        <f>ROUND((0.99-B$121)*MODEL!$RI251,3)</f>
        <v/>
      </c>
      <c r="C130" s="61">
        <f>'ETF MTD'!$ALS$28/'ETF MTD'!$ALS$3-1</f>
        <v/>
      </c>
      <c r="D130" s="61">
        <f>B130*C130</f>
        <v/>
      </c>
      <c r="F130">
        <f>A130</f>
        <v/>
      </c>
      <c r="G130" s="49">
        <f>ROUND((0.99-G$121)*MODEL!$RI251,3)</f>
        <v/>
      </c>
      <c r="H130" s="61">
        <f>'ETF MTD'!$ALS$28/'ETF MTD'!$ALS$3-1</f>
        <v/>
      </c>
      <c r="I130" s="61">
        <f>G130*H130</f>
        <v/>
      </c>
      <c r="K130">
        <f>A130</f>
        <v/>
      </c>
      <c r="L130" s="49">
        <f>ROUND((0.99-L$121)*MODEL!$RI251,3)</f>
        <v/>
      </c>
      <c r="M130" s="61">
        <f>'ETF MTD'!$ALS$28/'ETF MTD'!$ALS$3-1</f>
        <v/>
      </c>
      <c r="N130" s="78">
        <f>L130*M130</f>
        <v/>
      </c>
    </row>
    <row r="131">
      <c r="A131" s="32" t="inlineStr">
        <is>
          <t>SHY</t>
        </is>
      </c>
      <c r="B131" s="49">
        <f>ROUND((0.99-B$121)*MODEL!$RI252,3)</f>
        <v/>
      </c>
      <c r="C131" s="61">
        <f>'ETF MTD'!$ES$28/'ETF MTD'!$ES$3-1</f>
        <v/>
      </c>
      <c r="D131" s="61">
        <f>B131*C131</f>
        <v/>
      </c>
      <c r="F131">
        <f>A131</f>
        <v/>
      </c>
      <c r="G131" s="49">
        <f>ROUND((0.99-G$121)*MODEL!$RI252,3)</f>
        <v/>
      </c>
      <c r="H131" s="61">
        <f>'ETF MTD'!$ES$28/'ETF MTD'!$ES$3-1</f>
        <v/>
      </c>
      <c r="I131" s="61">
        <f>G131*H131</f>
        <v/>
      </c>
      <c r="K131">
        <f>A131</f>
        <v/>
      </c>
      <c r="L131" s="49">
        <f>ROUND((0.99-L$121)*MODEL!$RI252,3)</f>
        <v/>
      </c>
      <c r="M131" s="61">
        <f>'ETF MTD'!$ES$28/'ETF MTD'!$ES$3-1</f>
        <v/>
      </c>
      <c r="N131" s="78">
        <f>L131*M131</f>
        <v/>
      </c>
    </row>
    <row r="132">
      <c r="A132" t="inlineStr">
        <is>
          <t>OPER</t>
        </is>
      </c>
      <c r="B132" s="49">
        <f>ROUND((1-B$121)*MODEL!$RI253/3,3)</f>
        <v/>
      </c>
      <c r="C132" s="61" t="n">
        <v>0</v>
      </c>
      <c r="D132" s="61">
        <f>B132*C132</f>
        <v/>
      </c>
      <c r="F132">
        <f>A132</f>
        <v/>
      </c>
      <c r="G132" s="49">
        <f>ROUND((1-G$121)*MODEL!$RI253/3,3)</f>
        <v/>
      </c>
      <c r="H132" s="61" t="n">
        <v>0</v>
      </c>
      <c r="I132" s="61">
        <f>G132*H132</f>
        <v/>
      </c>
      <c r="K132">
        <f>A132</f>
        <v/>
      </c>
      <c r="L132" s="49">
        <f>ROUND((1-L$121)*MODEL!$RI253/3,3)</f>
        <v/>
      </c>
      <c r="M132" s="61" t="n">
        <v>0</v>
      </c>
      <c r="N132" s="78">
        <f>L132*M132</f>
        <v/>
      </c>
    </row>
    <row r="133">
      <c r="A133" t="inlineStr">
        <is>
          <t>BIL</t>
        </is>
      </c>
      <c r="B133" s="49">
        <f>B132</f>
        <v/>
      </c>
      <c r="C133" s="61" t="n">
        <v>0</v>
      </c>
      <c r="D133" s="61">
        <f>B133*C133</f>
        <v/>
      </c>
      <c r="F133">
        <f>A133</f>
        <v/>
      </c>
      <c r="G133" s="49">
        <f>G132</f>
        <v/>
      </c>
      <c r="H133" s="61" t="n">
        <v>0</v>
      </c>
      <c r="I133" s="61">
        <f>G133*H133</f>
        <v/>
      </c>
      <c r="K133">
        <f>A133</f>
        <v/>
      </c>
      <c r="L133" s="49">
        <f>L132</f>
        <v/>
      </c>
      <c r="M133" s="61" t="n">
        <v>0</v>
      </c>
      <c r="N133" s="78">
        <f>L133*M133</f>
        <v/>
      </c>
    </row>
    <row r="134">
      <c r="A134" t="inlineStr">
        <is>
          <t>SHV</t>
        </is>
      </c>
      <c r="B134" s="49">
        <f>B132</f>
        <v/>
      </c>
      <c r="C134" s="61" t="n">
        <v>0</v>
      </c>
      <c r="D134" s="61">
        <f>B134*C134</f>
        <v/>
      </c>
      <c r="F134">
        <f>A134</f>
        <v/>
      </c>
      <c r="G134" s="49">
        <f>G132</f>
        <v/>
      </c>
      <c r="H134" s="61" t="n">
        <v>0</v>
      </c>
      <c r="I134" s="61">
        <f>G134*H134</f>
        <v/>
      </c>
      <c r="K134">
        <f>A134</f>
        <v/>
      </c>
      <c r="L134" s="49">
        <f>L132</f>
        <v/>
      </c>
      <c r="M134" s="61" t="n">
        <v>0</v>
      </c>
      <c r="N134" s="78">
        <f>L134*M134</f>
        <v/>
      </c>
    </row>
    <row r="135">
      <c r="A135" s="33" t="inlineStr">
        <is>
          <t>Cash</t>
        </is>
      </c>
      <c r="B135" s="49">
        <f>1-SUM(B121:B134)</f>
        <v/>
      </c>
      <c r="C135" s="61" t="n">
        <v>0</v>
      </c>
      <c r="D135" s="61">
        <f>B135*C135</f>
        <v/>
      </c>
      <c r="F135">
        <f>A135</f>
        <v/>
      </c>
      <c r="G135" s="49">
        <f>1-SUM(G121:G134)</f>
        <v/>
      </c>
      <c r="H135" s="61" t="n">
        <v>0</v>
      </c>
      <c r="I135" s="61">
        <f>G135*H135</f>
        <v/>
      </c>
      <c r="K135">
        <f>A135</f>
        <v/>
      </c>
      <c r="L135" s="49">
        <f>1-SUM(L121:L134)</f>
        <v/>
      </c>
      <c r="M135" s="61" t="n">
        <v>0</v>
      </c>
      <c r="N135" s="78">
        <f>L135*M135</f>
        <v/>
      </c>
    </row>
    <row r="136">
      <c r="A136" s="33" t="n"/>
      <c r="B136" s="49" t="n"/>
      <c r="C136" s="33" t="n"/>
      <c r="D136" s="33" t="n"/>
      <c r="F136" s="33" t="n"/>
      <c r="G136" s="49" t="n"/>
      <c r="H136" s="33" t="n"/>
      <c r="I136" s="33" t="n"/>
      <c r="K136" s="33" t="n"/>
      <c r="L136" s="49" t="n"/>
      <c r="M136" s="33" t="n"/>
      <c r="N136" s="77" t="n"/>
    </row>
    <row r="137">
      <c r="A137" s="33" t="inlineStr">
        <is>
          <t>Total</t>
        </is>
      </c>
      <c r="B137" s="49">
        <f>SUM(B121:B136)</f>
        <v/>
      </c>
      <c r="C137" s="33" t="n"/>
      <c r="D137" s="46">
        <f>SUM(D121:D135)</f>
        <v/>
      </c>
      <c r="F137" s="33" t="inlineStr">
        <is>
          <t>Total</t>
        </is>
      </c>
      <c r="G137" s="49">
        <f>SUM(G121:G136)</f>
        <v/>
      </c>
      <c r="H137" s="33" t="n"/>
      <c r="I137" s="46">
        <f>SUM(I121:I135)</f>
        <v/>
      </c>
      <c r="K137" s="33" t="inlineStr">
        <is>
          <t>Total</t>
        </is>
      </c>
      <c r="L137" s="49">
        <f>SUM(L121:L136)</f>
        <v/>
      </c>
      <c r="M137" s="33" t="n"/>
      <c r="N137" s="74">
        <f>SUM(N121:N135)</f>
        <v/>
      </c>
    </row>
    <row r="139">
      <c r="A139" s="33" t="inlineStr">
        <is>
          <t xml:space="preserve">Dynamic Conservative </t>
        </is>
      </c>
      <c r="B139" s="49" t="n"/>
      <c r="C139" s="33" t="n"/>
      <c r="D139" s="33" t="n"/>
      <c r="F139" s="33" t="inlineStr">
        <is>
          <t xml:space="preserve">Dynamic Conservative </t>
        </is>
      </c>
      <c r="G139" s="49" t="n"/>
      <c r="H139" s="33" t="n"/>
      <c r="I139" s="33" t="n"/>
      <c r="K139" s="33" t="inlineStr">
        <is>
          <t xml:space="preserve">Dynamic Conservative </t>
        </is>
      </c>
      <c r="L139" s="49" t="n"/>
      <c r="M139" s="33" t="n"/>
      <c r="N139" s="77" t="n"/>
    </row>
    <row r="140">
      <c r="A140" t="inlineStr">
        <is>
          <t>BLUIX</t>
        </is>
      </c>
      <c r="B140" s="143">
        <f>'BLUIX in Models'!$D$4</f>
        <v/>
      </c>
      <c r="C140" s="61">
        <f>'ETF MTD'!$ADE$28/'ETF MTD'!$ADE$3-1</f>
        <v/>
      </c>
      <c r="D140" s="61">
        <f>B140*C140</f>
        <v/>
      </c>
      <c r="F140">
        <f>A140</f>
        <v/>
      </c>
      <c r="G140" s="143" t="n">
        <v>0.25</v>
      </c>
      <c r="H140" s="61">
        <f>'ETF MTD'!$ADE$28/'ETF MTD'!$ADE$3-1</f>
        <v/>
      </c>
      <c r="I140" s="61">
        <f>G140*H140</f>
        <v/>
      </c>
      <c r="K140">
        <f>A140</f>
        <v/>
      </c>
      <c r="L140" s="143" t="n">
        <v>0.2</v>
      </c>
      <c r="M140" s="61">
        <f>'ETF MTD'!$ADE$28/'ETF MTD'!$ADE$3-1</f>
        <v/>
      </c>
      <c r="N140" s="78">
        <f>L140*M140</f>
        <v/>
      </c>
    </row>
    <row r="141">
      <c r="A141" s="32" t="inlineStr">
        <is>
          <t>SPTM</t>
        </is>
      </c>
      <c r="B141" s="49">
        <f>(0.99-B$140)*MODEL!$RI260</f>
        <v/>
      </c>
      <c r="C141" s="61">
        <f>'ETF MTD'!$K$28/'ETF MTD'!$K$3-1</f>
        <v/>
      </c>
      <c r="D141" s="61">
        <f>B141*C141</f>
        <v/>
      </c>
      <c r="F141">
        <f>A141</f>
        <v/>
      </c>
      <c r="G141" s="143">
        <f>(0.99-G$140)*MODEL!$RI260</f>
        <v/>
      </c>
      <c r="H141" s="61">
        <f>'ETF MTD'!$K$28/'ETF MTD'!$K$3-1</f>
        <v/>
      </c>
      <c r="I141" s="61">
        <f>G141*H141</f>
        <v/>
      </c>
      <c r="K141">
        <f>A141</f>
        <v/>
      </c>
      <c r="L141" s="143">
        <f>(0.99-L$140)*MODEL!$RI260</f>
        <v/>
      </c>
      <c r="M141" s="61">
        <f>'ETF MTD'!$K$28/'ETF MTD'!$K$3-1</f>
        <v/>
      </c>
      <c r="N141" s="78">
        <f>L141*M141</f>
        <v/>
      </c>
    </row>
    <row r="142">
      <c r="A142" t="inlineStr">
        <is>
          <t>SPDW</t>
        </is>
      </c>
      <c r="B142" s="49">
        <f>(0.99-B$140)*MODEL!$RI261</f>
        <v/>
      </c>
      <c r="C142" s="61">
        <f>'ETF MTD'!$VO$28/'ETF MTD'!$VO$3-1</f>
        <v/>
      </c>
      <c r="D142" s="61">
        <f>B142*C142</f>
        <v/>
      </c>
      <c r="F142">
        <f>A142</f>
        <v/>
      </c>
      <c r="G142" s="143">
        <f>(0.99-G$140)*MODEL!$RI261</f>
        <v/>
      </c>
      <c r="H142" s="61">
        <f>'ETF MTD'!$VO$28/'ETF MTD'!$VO$3-1</f>
        <v/>
      </c>
      <c r="I142" s="61">
        <f>G142*H142</f>
        <v/>
      </c>
      <c r="K142">
        <f>A142</f>
        <v/>
      </c>
      <c r="L142" s="143">
        <f>(0.99-L$140)*MODEL!$RI261</f>
        <v/>
      </c>
      <c r="M142" s="61">
        <f>'ETF MTD'!$VO$28/'ETF MTD'!$VO$3-1</f>
        <v/>
      </c>
      <c r="N142" s="78">
        <f>L142*M142</f>
        <v/>
      </c>
    </row>
    <row r="143">
      <c r="A143" t="inlineStr">
        <is>
          <t>SPEM</t>
        </is>
      </c>
      <c r="B143" s="49">
        <f>(0.99-B$140)*MODEL!$RI262</f>
        <v/>
      </c>
      <c r="C143" s="61">
        <f>'ETF MTD'!$PU$28/'ETF MTD'!$PU$3-1</f>
        <v/>
      </c>
      <c r="D143" s="61">
        <f>B143*C143</f>
        <v/>
      </c>
      <c r="F143">
        <f>A143</f>
        <v/>
      </c>
      <c r="G143" s="143">
        <f>(0.99-G$140)*MODEL!$RI262</f>
        <v/>
      </c>
      <c r="H143" s="61">
        <f>'ETF MTD'!$PU$28/'ETF MTD'!$PU$3-1</f>
        <v/>
      </c>
      <c r="I143" s="61">
        <f>G143*H143</f>
        <v/>
      </c>
      <c r="K143">
        <f>A143</f>
        <v/>
      </c>
      <c r="L143" s="143">
        <f>(0.99-L$140)*MODEL!$RI262</f>
        <v/>
      </c>
      <c r="M143" s="61">
        <f>'ETF MTD'!$PU$28/'ETF MTD'!$PU$3-1</f>
        <v/>
      </c>
      <c r="N143" s="78">
        <f>L143*M143</f>
        <v/>
      </c>
    </row>
    <row r="144">
      <c r="A144" t="inlineStr">
        <is>
          <t>USRT</t>
        </is>
      </c>
      <c r="B144" s="49">
        <f>(0.99-B$140)*MODEL!$RI263</f>
        <v/>
      </c>
      <c r="C144" s="61">
        <f>'ETF MTD'!$JU$28/'ETF MTD'!$JU$3-1</f>
        <v/>
      </c>
      <c r="D144" s="61">
        <f>B144*C144</f>
        <v/>
      </c>
      <c r="F144">
        <f>A144</f>
        <v/>
      </c>
      <c r="G144" s="143">
        <f>(0.99-G$140)*MODEL!$RI263</f>
        <v/>
      </c>
      <c r="H144" s="61">
        <f>'ETF MTD'!$JU$28/'ETF MTD'!$JU$3-1</f>
        <v/>
      </c>
      <c r="I144" s="61">
        <f>G144*H144</f>
        <v/>
      </c>
      <c r="K144">
        <f>A144</f>
        <v/>
      </c>
      <c r="L144" s="143">
        <f>(0.99-L$140)*MODEL!$RI263</f>
        <v/>
      </c>
      <c r="M144" s="61">
        <f>'ETF MTD'!$JU$28/'ETF MTD'!$JU$3-1</f>
        <v/>
      </c>
      <c r="N144" s="78">
        <f>L144*M144</f>
        <v/>
      </c>
    </row>
    <row r="145">
      <c r="A145" t="inlineStr">
        <is>
          <t>SPTL</t>
        </is>
      </c>
      <c r="B145" s="49">
        <f>(0.99-B$140)*MODEL!$RI264</f>
        <v/>
      </c>
      <c r="C145" s="61">
        <f>'ETF MTD'!$DO$28/'ETF MTD'!$DO$3-1</f>
        <v/>
      </c>
      <c r="D145" s="61">
        <f>B145*C145</f>
        <v/>
      </c>
      <c r="F145">
        <f>A145</f>
        <v/>
      </c>
      <c r="G145" s="143">
        <f>(0.99-G$140)*MODEL!$RI264</f>
        <v/>
      </c>
      <c r="H145" s="61">
        <f>'ETF MTD'!$DO$28/'ETF MTD'!$DO$3-1</f>
        <v/>
      </c>
      <c r="I145" s="61">
        <f>G145*H145</f>
        <v/>
      </c>
      <c r="K145">
        <f>A145</f>
        <v/>
      </c>
      <c r="L145" s="143">
        <f>(0.99-L$140)*MODEL!$RI264</f>
        <v/>
      </c>
      <c r="M145" s="61">
        <f>'ETF MTD'!$DO$28/'ETF MTD'!$DO$3-1</f>
        <v/>
      </c>
      <c r="N145" s="78">
        <f>L145*M145</f>
        <v/>
      </c>
    </row>
    <row r="146">
      <c r="A146" t="inlineStr">
        <is>
          <t>GOVT</t>
        </is>
      </c>
      <c r="B146" s="49">
        <f>(0.99-B$140)*MODEL!$RI265</f>
        <v/>
      </c>
      <c r="C146" s="61">
        <f>'ETF MTD'!$OW$28/'ETF MTD'!$OW$3-1</f>
        <v/>
      </c>
      <c r="D146" s="61">
        <f>B146*C146</f>
        <v/>
      </c>
      <c r="F146">
        <f>A146</f>
        <v/>
      </c>
      <c r="G146" s="143">
        <f>(0.99-G$140)*MODEL!$RI265</f>
        <v/>
      </c>
      <c r="H146" s="61">
        <f>'ETF MTD'!$OW$28/'ETF MTD'!$OW$3-1</f>
        <v/>
      </c>
      <c r="I146" s="61">
        <f>G146*H146</f>
        <v/>
      </c>
      <c r="K146">
        <f>A146</f>
        <v/>
      </c>
      <c r="L146" s="143">
        <f>(0.99-L$140)*MODEL!$RI265</f>
        <v/>
      </c>
      <c r="M146" s="61">
        <f>'ETF MTD'!$OW$28/'ETF MTD'!$OW$3-1</f>
        <v/>
      </c>
      <c r="N146" s="78">
        <f>L146*M146</f>
        <v/>
      </c>
    </row>
    <row r="147">
      <c r="A147" t="inlineStr">
        <is>
          <t>BWX</t>
        </is>
      </c>
      <c r="B147" s="49">
        <f>(0.99-B$140)*MODEL!$RI266</f>
        <v/>
      </c>
      <c r="C147" s="61">
        <f>'ETF MTD'!$KG$28/'ETF MTD'!$KG$3-1</f>
        <v/>
      </c>
      <c r="D147" s="61">
        <f>B147*C147</f>
        <v/>
      </c>
      <c r="F147">
        <f>A147</f>
        <v/>
      </c>
      <c r="G147" s="143">
        <f>(0.99-G$140)*MODEL!$RI266</f>
        <v/>
      </c>
      <c r="H147" s="61">
        <f>'ETF MTD'!$KG$28/'ETF MTD'!$KG$3-1</f>
        <v/>
      </c>
      <c r="I147" s="61">
        <f>G147*H147</f>
        <v/>
      </c>
      <c r="K147">
        <f>A147</f>
        <v/>
      </c>
      <c r="L147" s="143">
        <f>(0.99-L$140)*MODEL!$RI266</f>
        <v/>
      </c>
      <c r="M147" s="61">
        <f>'ETF MTD'!$KG$28/'ETF MTD'!$KG$3-1</f>
        <v/>
      </c>
      <c r="N147" s="78">
        <f>L147*M147</f>
        <v/>
      </c>
    </row>
    <row r="148">
      <c r="A148" t="inlineStr">
        <is>
          <t>SPIP</t>
        </is>
      </c>
      <c r="B148" s="49">
        <f>(0.99-B$140)*MODEL!$RI267</f>
        <v/>
      </c>
      <c r="C148" s="61">
        <f>'ETF MTD'!$DU$28/'ETF MTD'!$DU$3-1</f>
        <v/>
      </c>
      <c r="D148" s="61">
        <f>B148*C148</f>
        <v/>
      </c>
      <c r="F148">
        <f>A148</f>
        <v/>
      </c>
      <c r="G148" s="143">
        <f>(0.99-G$140)*MODEL!$RI267</f>
        <v/>
      </c>
      <c r="H148" s="61">
        <f>'ETF MTD'!$DU$28/'ETF MTD'!$DU$3-1</f>
        <v/>
      </c>
      <c r="I148" s="61">
        <f>G148*H148</f>
        <v/>
      </c>
      <c r="K148">
        <f>A148</f>
        <v/>
      </c>
      <c r="L148" s="143">
        <f>(0.99-L$140)*MODEL!$RI267</f>
        <v/>
      </c>
      <c r="M148" s="61">
        <f>'ETF MTD'!$DU$28/'ETF MTD'!$DU$3-1</f>
        <v/>
      </c>
      <c r="N148" s="78">
        <f>L148*M148</f>
        <v/>
      </c>
    </row>
    <row r="149">
      <c r="A149" s="33" t="inlineStr">
        <is>
          <t>TFPN</t>
        </is>
      </c>
      <c r="B149" s="49">
        <f>(0.99-B$140)*MODEL!$RI268</f>
        <v/>
      </c>
      <c r="C149" s="61">
        <f>'ETF MTD'!$ALS$28/'ETF MTD'!$ALS$3-1</f>
        <v/>
      </c>
      <c r="D149" s="61">
        <f>B149*C149</f>
        <v/>
      </c>
      <c r="F149">
        <f>A149</f>
        <v/>
      </c>
      <c r="G149" s="143">
        <f>(0.99-G$140)*MODEL!$RI268</f>
        <v/>
      </c>
      <c r="H149" s="61">
        <f>'ETF MTD'!$ALS$28/'ETF MTD'!$ALS$3-1</f>
        <v/>
      </c>
      <c r="I149" s="61">
        <f>G149*H149</f>
        <v/>
      </c>
      <c r="K149">
        <f>A149</f>
        <v/>
      </c>
      <c r="L149" s="143">
        <f>(0.99-L$140)*MODEL!$RI268</f>
        <v/>
      </c>
      <c r="M149" s="61">
        <f>'ETF MTD'!$ALS$28/'ETF MTD'!$ALS$3-1</f>
        <v/>
      </c>
      <c r="N149" s="78">
        <f>L149*M149</f>
        <v/>
      </c>
    </row>
    <row r="150">
      <c r="A150" s="32" t="inlineStr">
        <is>
          <t>SHY</t>
        </is>
      </c>
      <c r="B150" s="49">
        <f>(0.99-B$140)*MODEL!$RI269</f>
        <v/>
      </c>
      <c r="C150" s="61">
        <f>'ETF MTD'!$ES$28/'ETF MTD'!$ES$3-1</f>
        <v/>
      </c>
      <c r="D150" s="61">
        <f>B150*C150</f>
        <v/>
      </c>
      <c r="F150">
        <f>A150</f>
        <v/>
      </c>
      <c r="G150" s="143">
        <f>(0.99-G$140)*MODEL!$RI269</f>
        <v/>
      </c>
      <c r="H150" s="61">
        <f>'ETF MTD'!$ES$28/'ETF MTD'!$ES$3-1</f>
        <v/>
      </c>
      <c r="I150" s="61">
        <f>G150*H150</f>
        <v/>
      </c>
      <c r="K150">
        <f>A150</f>
        <v/>
      </c>
      <c r="L150" s="143">
        <f>(0.99-L$140)*MODEL!$RI269</f>
        <v/>
      </c>
      <c r="M150" s="61">
        <f>'ETF MTD'!$ES$28/'ETF MTD'!$ES$3-1</f>
        <v/>
      </c>
      <c r="N150" s="78">
        <f>L150*M150</f>
        <v/>
      </c>
    </row>
    <row r="151">
      <c r="A151" t="inlineStr">
        <is>
          <t>OPER</t>
        </is>
      </c>
      <c r="B151" s="49">
        <f>(1-B$140)*MODEL!$RI270/3</f>
        <v/>
      </c>
      <c r="C151" s="61" t="n">
        <v>0</v>
      </c>
      <c r="D151" s="61">
        <f>B151*C151</f>
        <v/>
      </c>
      <c r="F151">
        <f>A151</f>
        <v/>
      </c>
      <c r="G151" s="143">
        <f>(1-G$140)*MODEL!$RI270/3</f>
        <v/>
      </c>
      <c r="H151" s="61" t="n">
        <v>0</v>
      </c>
      <c r="I151" s="61">
        <f>G151*H151</f>
        <v/>
      </c>
      <c r="K151">
        <f>A151</f>
        <v/>
      </c>
      <c r="L151" s="143">
        <f>(1-L$140)*MODEL!$RI270/3</f>
        <v/>
      </c>
      <c r="M151" s="61" t="n">
        <v>0</v>
      </c>
      <c r="N151" s="78">
        <f>L151*M151</f>
        <v/>
      </c>
    </row>
    <row r="152">
      <c r="A152" t="inlineStr">
        <is>
          <t>BIL</t>
        </is>
      </c>
      <c r="B152" s="49">
        <f>B151</f>
        <v/>
      </c>
      <c r="C152" s="61" t="n">
        <v>0</v>
      </c>
      <c r="D152" s="61">
        <f>B152*C152</f>
        <v/>
      </c>
      <c r="F152">
        <f>A152</f>
        <v/>
      </c>
      <c r="G152" s="143">
        <f>G151</f>
        <v/>
      </c>
      <c r="H152" s="61" t="n">
        <v>0</v>
      </c>
      <c r="I152" s="61">
        <f>G152*H152</f>
        <v/>
      </c>
      <c r="K152">
        <f>A152</f>
        <v/>
      </c>
      <c r="L152" s="143">
        <f>L151</f>
        <v/>
      </c>
      <c r="M152" s="61" t="n">
        <v>0</v>
      </c>
      <c r="N152" s="78">
        <f>L152*M152</f>
        <v/>
      </c>
    </row>
    <row r="153">
      <c r="A153" t="inlineStr">
        <is>
          <t>SHV</t>
        </is>
      </c>
      <c r="B153" s="49">
        <f>B151</f>
        <v/>
      </c>
      <c r="C153" s="61" t="n">
        <v>0</v>
      </c>
      <c r="D153" s="61">
        <f>B153*C153</f>
        <v/>
      </c>
      <c r="F153">
        <f>A153</f>
        <v/>
      </c>
      <c r="G153" s="143">
        <f>G151</f>
        <v/>
      </c>
      <c r="H153" s="61" t="n">
        <v>0</v>
      </c>
      <c r="I153" s="61">
        <f>G153*H153</f>
        <v/>
      </c>
      <c r="K153">
        <f>A153</f>
        <v/>
      </c>
      <c r="L153" s="143">
        <f>L151</f>
        <v/>
      </c>
      <c r="M153" s="61" t="n">
        <v>0</v>
      </c>
      <c r="N153" s="78">
        <f>L153*M153</f>
        <v/>
      </c>
    </row>
    <row r="154">
      <c r="A154" s="33" t="inlineStr">
        <is>
          <t>Cash</t>
        </is>
      </c>
      <c r="B154" s="49">
        <f>1-SUM(B140:B153)</f>
        <v/>
      </c>
      <c r="C154" s="61" t="n">
        <v>0</v>
      </c>
      <c r="D154" s="61">
        <f>B154*C154</f>
        <v/>
      </c>
      <c r="F154">
        <f>A154</f>
        <v/>
      </c>
      <c r="G154" s="49">
        <f>1-SUM(G140:G153)</f>
        <v/>
      </c>
      <c r="H154" s="61" t="n">
        <v>0</v>
      </c>
      <c r="I154" s="61">
        <f>G154*H154</f>
        <v/>
      </c>
      <c r="K154">
        <f>A154</f>
        <v/>
      </c>
      <c r="L154" s="49">
        <f>1-SUM(L140:L153)</f>
        <v/>
      </c>
      <c r="M154" s="61" t="n">
        <v>0</v>
      </c>
      <c r="N154" s="78">
        <f>L154*M154</f>
        <v/>
      </c>
    </row>
    <row r="155">
      <c r="A155" s="33" t="n"/>
      <c r="B155" s="49" t="n"/>
      <c r="C155" s="33" t="n"/>
      <c r="D155" s="33" t="n"/>
      <c r="F155" s="33" t="n"/>
      <c r="G155" s="49" t="n"/>
      <c r="H155" s="33" t="n"/>
      <c r="I155" s="33" t="n"/>
      <c r="K155" s="33" t="n"/>
      <c r="L155" s="49" t="n"/>
      <c r="M155" s="33" t="n"/>
      <c r="N155" s="77" t="n"/>
    </row>
    <row r="156">
      <c r="A156" s="33" t="inlineStr">
        <is>
          <t>Total</t>
        </is>
      </c>
      <c r="B156" s="49">
        <f>SUM(B140:B155)</f>
        <v/>
      </c>
      <c r="C156" s="33" t="n"/>
      <c r="D156" s="46">
        <f>SUM(D140:D154)</f>
        <v/>
      </c>
      <c r="F156" s="33" t="inlineStr">
        <is>
          <t>Total</t>
        </is>
      </c>
      <c r="G156" s="49">
        <f>SUM(G140:G155)</f>
        <v/>
      </c>
      <c r="H156" s="33" t="n"/>
      <c r="I156" s="46">
        <f>SUM(I140:I154)</f>
        <v/>
      </c>
      <c r="K156" s="33" t="inlineStr">
        <is>
          <t>Total</t>
        </is>
      </c>
      <c r="L156" s="49">
        <f>SUM(L140:L155)</f>
        <v/>
      </c>
      <c r="M156" s="33" t="n"/>
      <c r="N156" s="74">
        <f>SUM(N140:N154)</f>
        <v/>
      </c>
    </row>
    <row r="157">
      <c r="F157" s="33" t="n"/>
      <c r="G157" s="49" t="n"/>
      <c r="H157" s="33" t="n"/>
      <c r="I157" s="46" t="n"/>
    </row>
    <row r="158">
      <c r="F158" s="33" t="n"/>
      <c r="G158" s="49" t="n"/>
      <c r="H158" s="33" t="n"/>
      <c r="I158" s="46" t="n"/>
    </row>
    <row r="160">
      <c r="A160" t="inlineStr">
        <is>
          <t>Strategic Growth</t>
        </is>
      </c>
      <c r="B160" s="49" t="n"/>
      <c r="C160" s="33" t="n"/>
      <c r="D160" s="33" t="n"/>
      <c r="F160" t="inlineStr">
        <is>
          <t>Strategic Growth</t>
        </is>
      </c>
      <c r="K160" t="inlineStr">
        <is>
          <t>Strategic Growth</t>
        </is>
      </c>
    </row>
    <row r="161">
      <c r="A161" t="inlineStr">
        <is>
          <t>BLUIX</t>
        </is>
      </c>
      <c r="B161" s="143">
        <f>$B$4</f>
        <v/>
      </c>
      <c r="C161" s="61">
        <f>'ETF MTD'!$ADE$28/'ETF MTD'!$ADE$3-1</f>
        <v/>
      </c>
      <c r="D161" s="61">
        <f>B161*C161</f>
        <v/>
      </c>
      <c r="F161">
        <f>A161</f>
        <v/>
      </c>
      <c r="G161" s="143" t="n">
        <v>0.25</v>
      </c>
      <c r="H161" s="61">
        <f>'ETF MTD'!$ADE$28/'ETF MTD'!$ADE$3-1</f>
        <v/>
      </c>
      <c r="I161" s="61">
        <f>G161*H161</f>
        <v/>
      </c>
      <c r="K161">
        <f>A161</f>
        <v/>
      </c>
      <c r="L161" s="143" t="n">
        <v>0.2</v>
      </c>
      <c r="M161" s="61">
        <f>'ETF MTD'!$ADE$28/'ETF MTD'!$ADE$3-1</f>
        <v/>
      </c>
      <c r="N161" s="78">
        <f>L161*M161</f>
        <v/>
      </c>
    </row>
    <row r="162">
      <c r="A162" s="32" t="inlineStr">
        <is>
          <t>SPTM</t>
        </is>
      </c>
      <c r="B162" s="49">
        <f>(0.99-B$161)*MODEL!$RI90</f>
        <v/>
      </c>
      <c r="C162" s="61">
        <f>'ETF MTD'!$K$28/'ETF MTD'!$K$3-1</f>
        <v/>
      </c>
      <c r="D162" s="61">
        <f>B162*C162</f>
        <v/>
      </c>
      <c r="F162">
        <f>A162</f>
        <v/>
      </c>
      <c r="G162" s="143">
        <f>(0.99-G$161)*MODEL!$RI90</f>
        <v/>
      </c>
      <c r="H162" s="61">
        <f>'ETF MTD'!$K$28/'ETF MTD'!$K$3-1</f>
        <v/>
      </c>
      <c r="I162" s="61">
        <f>G162*H162</f>
        <v/>
      </c>
      <c r="K162">
        <f>A162</f>
        <v/>
      </c>
      <c r="L162" s="143">
        <f>(0.99-L$161)*MODEL!$RI90</f>
        <v/>
      </c>
      <c r="M162" s="61">
        <f>'ETF MTD'!$K$28/'ETF MTD'!$K$3-1</f>
        <v/>
      </c>
      <c r="N162" s="78">
        <f>L162*M162</f>
        <v/>
      </c>
    </row>
    <row r="163">
      <c r="A163" t="inlineStr">
        <is>
          <t>SPDW</t>
        </is>
      </c>
      <c r="B163" s="49">
        <f>(0.99-B$161)*MODEL!$RI91</f>
        <v/>
      </c>
      <c r="C163" s="61">
        <f>'ETF MTD'!$VO$28/'ETF MTD'!$VO$3-1</f>
        <v/>
      </c>
      <c r="D163" s="61">
        <f>B163*C163</f>
        <v/>
      </c>
      <c r="F163">
        <f>A163</f>
        <v/>
      </c>
      <c r="G163" s="143">
        <f>(0.99-G$161)*MODEL!$RI91</f>
        <v/>
      </c>
      <c r="H163" s="61">
        <f>'ETF MTD'!$VO$28/'ETF MTD'!$VO$3-1</f>
        <v/>
      </c>
      <c r="I163" s="61">
        <f>G163*H163</f>
        <v/>
      </c>
      <c r="K163">
        <f>A163</f>
        <v/>
      </c>
      <c r="L163" s="143">
        <f>(0.99-L$161)*MODEL!$RI91</f>
        <v/>
      </c>
      <c r="M163" s="61">
        <f>'ETF MTD'!$VO$28/'ETF MTD'!$VO$3-1</f>
        <v/>
      </c>
      <c r="N163" s="78">
        <f>L163*M163</f>
        <v/>
      </c>
    </row>
    <row r="164">
      <c r="A164" t="inlineStr">
        <is>
          <t>SPEM</t>
        </is>
      </c>
      <c r="B164" s="49">
        <f>(0.99-B$161)*MODEL!$RI92</f>
        <v/>
      </c>
      <c r="C164" s="61">
        <f>'ETF MTD'!$PU$28/'ETF MTD'!$PU$3-1</f>
        <v/>
      </c>
      <c r="D164" s="61">
        <f>B164*C164</f>
        <v/>
      </c>
      <c r="F164">
        <f>A164</f>
        <v/>
      </c>
      <c r="G164" s="143">
        <f>(0.99-G$161)*MODEL!$RI92</f>
        <v/>
      </c>
      <c r="H164" s="61">
        <f>'ETF MTD'!$PU$28/'ETF MTD'!$PU$3-1</f>
        <v/>
      </c>
      <c r="I164" s="61">
        <f>G164*H164</f>
        <v/>
      </c>
      <c r="K164">
        <f>A164</f>
        <v/>
      </c>
      <c r="L164" s="143">
        <f>(0.99-L$161)*MODEL!$RI92</f>
        <v/>
      </c>
      <c r="M164" s="61">
        <f>'ETF MTD'!$PU$28/'ETF MTD'!$PU$3-1</f>
        <v/>
      </c>
      <c r="N164" s="78">
        <f>L164*M164</f>
        <v/>
      </c>
    </row>
    <row r="165">
      <c r="A165" t="inlineStr">
        <is>
          <t>USRT</t>
        </is>
      </c>
      <c r="B165" s="49">
        <f>(0.99-B$161)*MODEL!$RI93</f>
        <v/>
      </c>
      <c r="C165" s="61">
        <f>'ETF MTD'!$JU$28/'ETF MTD'!$JU$3-1</f>
        <v/>
      </c>
      <c r="D165" s="61">
        <f>B165*C165</f>
        <v/>
      </c>
      <c r="F165">
        <f>A165</f>
        <v/>
      </c>
      <c r="G165" s="143">
        <f>(0.99-G$161)*MODEL!$RI93</f>
        <v/>
      </c>
      <c r="H165" s="61">
        <f>'ETF MTD'!$JU$28/'ETF MTD'!$JU$3-1</f>
        <v/>
      </c>
      <c r="I165" s="61">
        <f>G165*H165</f>
        <v/>
      </c>
      <c r="K165">
        <f>A165</f>
        <v/>
      </c>
      <c r="L165" s="143">
        <f>(0.99-L$161)*MODEL!$RI93</f>
        <v/>
      </c>
      <c r="M165" s="61">
        <f>'ETF MTD'!$JU$28/'ETF MTD'!$JU$3-1</f>
        <v/>
      </c>
      <c r="N165" s="78">
        <f>L165*M165</f>
        <v/>
      </c>
    </row>
    <row r="166">
      <c r="A166" t="inlineStr">
        <is>
          <t>SPTL</t>
        </is>
      </c>
      <c r="B166" s="49">
        <f>(0.99-B$161)*MODEL!$RI94</f>
        <v/>
      </c>
      <c r="C166" s="61">
        <f>'ETF MTD'!$DO$28/'ETF MTD'!$DO$3-1</f>
        <v/>
      </c>
      <c r="D166" s="61">
        <f>B166*C166</f>
        <v/>
      </c>
      <c r="F166">
        <f>A166</f>
        <v/>
      </c>
      <c r="G166" s="143">
        <f>(0.99-G$161)*MODEL!$RI94</f>
        <v/>
      </c>
      <c r="H166" s="61">
        <f>'ETF MTD'!$DO$28/'ETF MTD'!$DO$3-1</f>
        <v/>
      </c>
      <c r="I166" s="61">
        <f>G166*H166</f>
        <v/>
      </c>
      <c r="K166">
        <f>A166</f>
        <v/>
      </c>
      <c r="L166" s="143">
        <f>(0.99-L$161)*MODEL!$RI94</f>
        <v/>
      </c>
      <c r="M166" s="61">
        <f>'ETF MTD'!$DO$28/'ETF MTD'!$DO$3-1</f>
        <v/>
      </c>
      <c r="N166" s="78">
        <f>L166*M166</f>
        <v/>
      </c>
    </row>
    <row r="167">
      <c r="A167" t="inlineStr">
        <is>
          <t>GOVT</t>
        </is>
      </c>
      <c r="B167" s="49">
        <f>(0.99-B$161)*MODEL!$RI95</f>
        <v/>
      </c>
      <c r="C167" s="61">
        <f>'ETF MTD'!$OW$28/'ETF MTD'!$OW$3-1</f>
        <v/>
      </c>
      <c r="D167" s="61">
        <f>B167*C167</f>
        <v/>
      </c>
      <c r="F167">
        <f>A167</f>
        <v/>
      </c>
      <c r="G167" s="143">
        <f>(0.99-G$161)*MODEL!$RI95</f>
        <v/>
      </c>
      <c r="H167" s="61">
        <f>'ETF MTD'!$OW$28/'ETF MTD'!$OW$3-1</f>
        <v/>
      </c>
      <c r="I167" s="61">
        <f>G167*H167</f>
        <v/>
      </c>
      <c r="K167">
        <f>A167</f>
        <v/>
      </c>
      <c r="L167" s="143">
        <f>(0.99-L$161)*MODEL!$RI95</f>
        <v/>
      </c>
      <c r="M167" s="61">
        <f>'ETF MTD'!$OW$28/'ETF MTD'!$OW$3-1</f>
        <v/>
      </c>
      <c r="N167" s="78">
        <f>L167*M167</f>
        <v/>
      </c>
    </row>
    <row r="168">
      <c r="A168" t="inlineStr">
        <is>
          <t>BWX</t>
        </is>
      </c>
      <c r="B168" s="49">
        <f>(0.99-B$161)*MODEL!$RI96</f>
        <v/>
      </c>
      <c r="C168" s="61">
        <f>'ETF MTD'!$VI$28/'ETF MTD'!$VI$3-1</f>
        <v/>
      </c>
      <c r="D168" s="61">
        <f>B168*C168</f>
        <v/>
      </c>
      <c r="F168">
        <f>A168</f>
        <v/>
      </c>
      <c r="G168" s="143">
        <f>(0.99-G$161)*MODEL!$RI96</f>
        <v/>
      </c>
      <c r="H168" s="61">
        <f>'ETF MTD'!$KG$28/'ETF MTD'!$KG$3-1</f>
        <v/>
      </c>
      <c r="I168" s="61">
        <f>G168*H168</f>
        <v/>
      </c>
      <c r="K168">
        <f>A168</f>
        <v/>
      </c>
      <c r="L168" s="143">
        <f>(0.99-L$161)*MODEL!$RI96</f>
        <v/>
      </c>
      <c r="M168" s="61">
        <f>'ETF MTD'!$KG$28/'ETF MTD'!$KG$3-1</f>
        <v/>
      </c>
      <c r="N168" s="78">
        <f>L168*M168</f>
        <v/>
      </c>
    </row>
    <row r="169">
      <c r="A169" t="inlineStr">
        <is>
          <t>SPIP</t>
        </is>
      </c>
      <c r="B169" s="49">
        <f>(0.99-B$161)*MODEL!$RI97</f>
        <v/>
      </c>
      <c r="C169" s="61">
        <f>'ETF MTD'!$DU$28/'ETF MTD'!$DU$3-1</f>
        <v/>
      </c>
      <c r="D169" s="61">
        <f>B169*C169</f>
        <v/>
      </c>
      <c r="F169">
        <f>A169</f>
        <v/>
      </c>
      <c r="G169" s="143">
        <f>(0.99-G$161)*MODEL!$RI97</f>
        <v/>
      </c>
      <c r="H169" s="61">
        <f>'ETF MTD'!$DU$28/'ETF MTD'!$DU$3-1</f>
        <v/>
      </c>
      <c r="I169" s="61">
        <f>G169*H169</f>
        <v/>
      </c>
      <c r="K169">
        <f>A169</f>
        <v/>
      </c>
      <c r="L169" s="143">
        <f>(0.99-L$161)*MODEL!$RI97</f>
        <v/>
      </c>
      <c r="M169" s="61">
        <f>'ETF MTD'!$DU$28/'ETF MTD'!$DU$3-1</f>
        <v/>
      </c>
      <c r="N169" s="78">
        <f>L169*M169</f>
        <v/>
      </c>
    </row>
    <row r="170">
      <c r="A170" s="33" t="inlineStr">
        <is>
          <t>TFPN</t>
        </is>
      </c>
      <c r="B170" s="49">
        <f>(0.99-B$161)*MODEL!$RI98</f>
        <v/>
      </c>
      <c r="C170" s="61">
        <f>'ETF MTD'!$ALS$28/'ETF MTD'!$ALS$3-1</f>
        <v/>
      </c>
      <c r="D170" s="61">
        <f>B170*C170</f>
        <v/>
      </c>
      <c r="F170">
        <f>A170</f>
        <v/>
      </c>
      <c r="G170" s="143">
        <f>(0.99-G$161)*MODEL!$RI98</f>
        <v/>
      </c>
      <c r="H170" s="61">
        <f>'ETF MTD'!$ALS$28/'ETF MTD'!$ALS$3-1</f>
        <v/>
      </c>
      <c r="I170" s="61">
        <f>G170*H170</f>
        <v/>
      </c>
      <c r="K170">
        <f>A170</f>
        <v/>
      </c>
      <c r="L170" s="143">
        <f>(0.99-L$161)*MODEL!$RI98</f>
        <v/>
      </c>
      <c r="M170" s="61">
        <f>'ETF MTD'!$ALS$28/'ETF MTD'!$ALS$3-1</f>
        <v/>
      </c>
      <c r="N170" s="78">
        <f>L170*M170</f>
        <v/>
      </c>
    </row>
    <row r="171">
      <c r="A171" s="32" t="inlineStr">
        <is>
          <t>SHY</t>
        </is>
      </c>
      <c r="B171" s="49">
        <f>(0.99-B$161)*MODEL!$RI99</f>
        <v/>
      </c>
      <c r="C171" s="61">
        <f>'ETF MTD'!$ES$28/'ETF MTD'!$ES$3-1</f>
        <v/>
      </c>
      <c r="D171" s="61">
        <f>B171*C171</f>
        <v/>
      </c>
      <c r="F171">
        <f>A171</f>
        <v/>
      </c>
      <c r="G171" s="143">
        <f>(0.99-G$161)*MODEL!$RI99</f>
        <v/>
      </c>
      <c r="H171" s="61">
        <f>'ETF MTD'!$ES$28/'ETF MTD'!$ES$3-1</f>
        <v/>
      </c>
      <c r="I171" s="61">
        <f>G171*H171</f>
        <v/>
      </c>
      <c r="K171">
        <f>A171</f>
        <v/>
      </c>
      <c r="L171" s="143">
        <f>(0.99-L$161)*MODEL!$RI99</f>
        <v/>
      </c>
      <c r="M171" s="61">
        <f>'ETF MTD'!$ES$28/'ETF MTD'!$ES$3-1</f>
        <v/>
      </c>
      <c r="N171" s="78">
        <f>L171*M171</f>
        <v/>
      </c>
    </row>
    <row r="172">
      <c r="A172" t="inlineStr">
        <is>
          <t>OPER</t>
        </is>
      </c>
      <c r="B172" s="49">
        <f>(1-B$161)*MODEL!$RI100/3</f>
        <v/>
      </c>
      <c r="C172" s="61" t="n">
        <v>0</v>
      </c>
      <c r="D172" s="61">
        <f>B172*C172</f>
        <v/>
      </c>
      <c r="F172">
        <f>A172</f>
        <v/>
      </c>
      <c r="G172" s="143">
        <f>(1-G$161)*MODEL!$RI100/3</f>
        <v/>
      </c>
      <c r="H172" s="61" t="n">
        <v>0</v>
      </c>
      <c r="I172" s="61">
        <f>G172*H172</f>
        <v/>
      </c>
      <c r="K172">
        <f>A172</f>
        <v/>
      </c>
      <c r="L172" s="143">
        <f>(1-L$161)*MODEL!$RI100/3</f>
        <v/>
      </c>
      <c r="M172" s="61" t="n">
        <v>0</v>
      </c>
      <c r="N172" s="78">
        <f>L172*M172</f>
        <v/>
      </c>
    </row>
    <row r="173">
      <c r="A173" t="inlineStr">
        <is>
          <t>BIL</t>
        </is>
      </c>
      <c r="B173" s="49">
        <f>B172</f>
        <v/>
      </c>
      <c r="C173" s="61" t="n">
        <v>0</v>
      </c>
      <c r="D173" s="61">
        <f>B173*C173</f>
        <v/>
      </c>
      <c r="F173">
        <f>A173</f>
        <v/>
      </c>
      <c r="G173" s="143">
        <f>G172</f>
        <v/>
      </c>
      <c r="H173" s="61" t="n">
        <v>0</v>
      </c>
      <c r="I173" s="61">
        <f>G173*H173</f>
        <v/>
      </c>
      <c r="K173">
        <f>A173</f>
        <v/>
      </c>
      <c r="L173" s="143">
        <f>L172</f>
        <v/>
      </c>
      <c r="M173" s="61" t="n">
        <v>0</v>
      </c>
      <c r="N173" s="78">
        <f>L173*M173</f>
        <v/>
      </c>
    </row>
    <row r="174">
      <c r="A174" t="inlineStr">
        <is>
          <t>SHV</t>
        </is>
      </c>
      <c r="B174" s="49">
        <f>B172</f>
        <v/>
      </c>
      <c r="C174" s="61" t="n">
        <v>0</v>
      </c>
      <c r="D174" s="61">
        <f>B174*C174</f>
        <v/>
      </c>
      <c r="F174">
        <f>A174</f>
        <v/>
      </c>
      <c r="G174" s="143">
        <f>G172</f>
        <v/>
      </c>
      <c r="H174" s="61" t="n">
        <v>0</v>
      </c>
      <c r="I174" s="61">
        <f>G174*H174</f>
        <v/>
      </c>
      <c r="K174">
        <f>A174</f>
        <v/>
      </c>
      <c r="L174" s="143">
        <f>L172</f>
        <v/>
      </c>
      <c r="M174" s="61" t="n">
        <v>0</v>
      </c>
      <c r="N174" s="78">
        <f>L174*M174</f>
        <v/>
      </c>
    </row>
    <row r="175">
      <c r="A175" s="33" t="inlineStr">
        <is>
          <t>Cash</t>
        </is>
      </c>
      <c r="B175" s="49">
        <f>1-SUM(B161:B174)</f>
        <v/>
      </c>
      <c r="C175" s="61" t="n">
        <v>0</v>
      </c>
      <c r="D175" s="61">
        <f>B175*C175</f>
        <v/>
      </c>
      <c r="F175">
        <f>A175</f>
        <v/>
      </c>
      <c r="G175" s="49">
        <f>1-SUM(G161:G174)</f>
        <v/>
      </c>
      <c r="I175" s="61">
        <f>G175*H175</f>
        <v/>
      </c>
      <c r="K175">
        <f>A175</f>
        <v/>
      </c>
      <c r="L175" s="49">
        <f>1-SUM(L161:L174)</f>
        <v/>
      </c>
      <c r="N175" s="78">
        <f>L175*M175</f>
        <v/>
      </c>
    </row>
    <row r="176">
      <c r="A176" s="33" t="n"/>
      <c r="B176" s="49" t="n"/>
      <c r="C176" s="33" t="n"/>
      <c r="D176" s="33" t="n"/>
      <c r="F176" s="33" t="n"/>
      <c r="I176" s="33" t="n"/>
      <c r="K176" s="33" t="n"/>
      <c r="N176" s="77" t="n"/>
    </row>
    <row r="177">
      <c r="A177" s="33" t="inlineStr">
        <is>
          <t>Total</t>
        </is>
      </c>
      <c r="B177" s="49">
        <f>SUM(B161:B176)</f>
        <v/>
      </c>
      <c r="C177" s="33" t="n"/>
      <c r="D177" s="46">
        <f>SUM(D161:D175)</f>
        <v/>
      </c>
      <c r="F177" s="33" t="inlineStr">
        <is>
          <t>Total</t>
        </is>
      </c>
      <c r="G177" s="49">
        <f>SUM(G161:G176)</f>
        <v/>
      </c>
      <c r="I177" s="46">
        <f>SUM(I161:I175)</f>
        <v/>
      </c>
      <c r="K177" s="33" t="inlineStr">
        <is>
          <t>Total</t>
        </is>
      </c>
      <c r="L177" s="49">
        <f>SUM(L161:L176)</f>
        <v/>
      </c>
      <c r="N177" s="74">
        <f>SUM(N161:N175)</f>
        <v/>
      </c>
    </row>
    <row r="179">
      <c r="A179" s="33" t="inlineStr">
        <is>
          <t>Strategic Mod Growth</t>
        </is>
      </c>
      <c r="B179" s="49" t="n"/>
      <c r="C179" s="33" t="n"/>
      <c r="D179" s="33" t="n"/>
      <c r="F179" s="33" t="inlineStr">
        <is>
          <t>Strategic Mod Growth</t>
        </is>
      </c>
      <c r="K179" s="33" t="inlineStr">
        <is>
          <t>Strategic Mod Growth</t>
        </is>
      </c>
    </row>
    <row r="180">
      <c r="A180" t="inlineStr">
        <is>
          <t>BLUIX</t>
        </is>
      </c>
      <c r="B180" s="143">
        <f>$B$4</f>
        <v/>
      </c>
      <c r="C180" s="61">
        <f>'ETF MTD'!$ADE$28/'ETF MTD'!$ADE$3-1</f>
        <v/>
      </c>
      <c r="D180" s="61">
        <f>B180*C180</f>
        <v/>
      </c>
      <c r="F180">
        <f>A180</f>
        <v/>
      </c>
      <c r="G180" s="143" t="n">
        <v>0.25</v>
      </c>
      <c r="H180" s="61">
        <f>'ETF MTD'!$ADE$28/'ETF MTD'!$ADE$3-1</f>
        <v/>
      </c>
      <c r="I180" s="61">
        <f>G180*H180</f>
        <v/>
      </c>
      <c r="K180">
        <f>A180</f>
        <v/>
      </c>
      <c r="L180" s="143" t="n">
        <v>0.2</v>
      </c>
      <c r="M180" s="61">
        <f>'ETF MTD'!$ADE$28/'ETF MTD'!$ADE$3-1</f>
        <v/>
      </c>
      <c r="N180" s="78">
        <f>L180*M180</f>
        <v/>
      </c>
    </row>
    <row r="181">
      <c r="A181" s="32" t="inlineStr">
        <is>
          <t>SPTM</t>
        </is>
      </c>
      <c r="B181" s="49">
        <f>(0.99-B$180)*MODEL!$RI107</f>
        <v/>
      </c>
      <c r="C181" s="61">
        <f>'ETF MTD'!$K$28/'ETF MTD'!$K$3-1</f>
        <v/>
      </c>
      <c r="D181" s="61">
        <f>B181*C181</f>
        <v/>
      </c>
      <c r="F181">
        <f>A181</f>
        <v/>
      </c>
      <c r="G181" s="143">
        <f>(0.99-G$180)*MODEL!$RI107</f>
        <v/>
      </c>
      <c r="H181" s="61">
        <f>'ETF MTD'!$K$28/'ETF MTD'!$K$3-1</f>
        <v/>
      </c>
      <c r="I181" s="61">
        <f>G181*H181</f>
        <v/>
      </c>
      <c r="K181">
        <f>A181</f>
        <v/>
      </c>
      <c r="L181" s="143">
        <f>(0.99-L$180)*MODEL!$RI107</f>
        <v/>
      </c>
      <c r="M181" s="61">
        <f>'ETF MTD'!$K$28/'ETF MTD'!$K$3-1</f>
        <v/>
      </c>
      <c r="N181" s="78">
        <f>L181*M181</f>
        <v/>
      </c>
    </row>
    <row r="182">
      <c r="A182" t="inlineStr">
        <is>
          <t>SPDW</t>
        </is>
      </c>
      <c r="B182" s="49">
        <f>(0.99-B$180)*MODEL!$RI108</f>
        <v/>
      </c>
      <c r="C182" s="61">
        <f>'ETF MTD'!$VO$28/'ETF MTD'!$VO$3-1</f>
        <v/>
      </c>
      <c r="D182" s="61">
        <f>B182*C182</f>
        <v/>
      </c>
      <c r="F182">
        <f>A182</f>
        <v/>
      </c>
      <c r="G182" s="143">
        <f>(0.99-G$180)*MODEL!$RI108</f>
        <v/>
      </c>
      <c r="H182" s="61">
        <f>'ETF MTD'!$VO$28/'ETF MTD'!$VO$3-1</f>
        <v/>
      </c>
      <c r="I182" s="61">
        <f>G182*H182</f>
        <v/>
      </c>
      <c r="K182">
        <f>A182</f>
        <v/>
      </c>
      <c r="L182" s="143">
        <f>(0.99-L$180)*MODEL!$RI108</f>
        <v/>
      </c>
      <c r="M182" s="61">
        <f>'ETF MTD'!$VO$28/'ETF MTD'!$VO$3-1</f>
        <v/>
      </c>
      <c r="N182" s="78">
        <f>L182*M182</f>
        <v/>
      </c>
    </row>
    <row r="183">
      <c r="A183" t="inlineStr">
        <is>
          <t>SPEM</t>
        </is>
      </c>
      <c r="B183" s="49">
        <f>(0.99-B$180)*MODEL!$RI109</f>
        <v/>
      </c>
      <c r="C183" s="61">
        <f>'ETF MTD'!$PU$28/'ETF MTD'!$PU$3-1</f>
        <v/>
      </c>
      <c r="D183" s="61">
        <f>B183*C183</f>
        <v/>
      </c>
      <c r="F183">
        <f>A183</f>
        <v/>
      </c>
      <c r="G183" s="143">
        <f>(0.99-G$180)*MODEL!$RI109</f>
        <v/>
      </c>
      <c r="H183" s="61">
        <f>'ETF MTD'!$PU$28/'ETF MTD'!$PU$3-1</f>
        <v/>
      </c>
      <c r="I183" s="61">
        <f>G183*H183</f>
        <v/>
      </c>
      <c r="K183">
        <f>A183</f>
        <v/>
      </c>
      <c r="L183" s="143">
        <f>(0.99-L$180)*MODEL!$RI109</f>
        <v/>
      </c>
      <c r="M183" s="61">
        <f>'ETF MTD'!$PU$28/'ETF MTD'!$PU$3-1</f>
        <v/>
      </c>
      <c r="N183" s="78">
        <f>L183*M183</f>
        <v/>
      </c>
    </row>
    <row r="184">
      <c r="A184" t="inlineStr">
        <is>
          <t>USRT</t>
        </is>
      </c>
      <c r="B184" s="49">
        <f>(0.99-B$180)*MODEL!$RI110</f>
        <v/>
      </c>
      <c r="C184" s="61">
        <f>'ETF MTD'!$JU$28/'ETF MTD'!$JU$3-1</f>
        <v/>
      </c>
      <c r="D184" s="61">
        <f>B184*C184</f>
        <v/>
      </c>
      <c r="F184">
        <f>A184</f>
        <v/>
      </c>
      <c r="G184" s="143">
        <f>(0.99-G$180)*MODEL!$RI110</f>
        <v/>
      </c>
      <c r="H184" s="61">
        <f>'ETF MTD'!$JU$28/'ETF MTD'!$JU$3-1</f>
        <v/>
      </c>
      <c r="I184" s="61">
        <f>G184*H184</f>
        <v/>
      </c>
      <c r="K184">
        <f>A184</f>
        <v/>
      </c>
      <c r="L184" s="143">
        <f>(0.99-L$180)*MODEL!$RI110</f>
        <v/>
      </c>
      <c r="M184" s="61">
        <f>'ETF MTD'!$JU$28/'ETF MTD'!$JU$3-1</f>
        <v/>
      </c>
      <c r="N184" s="78">
        <f>L184*M184</f>
        <v/>
      </c>
    </row>
    <row r="185">
      <c r="A185" t="inlineStr">
        <is>
          <t>SPTL</t>
        </is>
      </c>
      <c r="B185" s="49">
        <f>(0.99-B$180)*MODEL!$RI111</f>
        <v/>
      </c>
      <c r="C185" s="61">
        <f>'ETF MTD'!$DO$28/'ETF MTD'!$DO$3-1</f>
        <v/>
      </c>
      <c r="D185" s="61">
        <f>B185*C185</f>
        <v/>
      </c>
      <c r="F185">
        <f>A185</f>
        <v/>
      </c>
      <c r="G185" s="143">
        <f>(0.99-G$180)*MODEL!$RI111</f>
        <v/>
      </c>
      <c r="H185" s="61">
        <f>'ETF MTD'!$DO$28/'ETF MTD'!$DO$3-1</f>
        <v/>
      </c>
      <c r="I185" s="61">
        <f>G185*H185</f>
        <v/>
      </c>
      <c r="K185">
        <f>A185</f>
        <v/>
      </c>
      <c r="L185" s="143">
        <f>(0.99-L$180)*MODEL!$RI111</f>
        <v/>
      </c>
      <c r="M185" s="61">
        <f>'ETF MTD'!$DO$28/'ETF MTD'!$DO$3-1</f>
        <v/>
      </c>
      <c r="N185" s="78">
        <f>L185*M185</f>
        <v/>
      </c>
    </row>
    <row r="186">
      <c r="A186" t="inlineStr">
        <is>
          <t>GOVT</t>
        </is>
      </c>
      <c r="B186" s="49">
        <f>(0.99-B$180)*MODEL!$RI112</f>
        <v/>
      </c>
      <c r="C186" s="61">
        <f>'ETF MTD'!$OW$28/'ETF MTD'!$OW$3-1</f>
        <v/>
      </c>
      <c r="D186" s="61">
        <f>B186*C186</f>
        <v/>
      </c>
      <c r="F186">
        <f>A186</f>
        <v/>
      </c>
      <c r="G186" s="143">
        <f>(0.99-G$180)*MODEL!$RI112</f>
        <v/>
      </c>
      <c r="H186" s="61">
        <f>'ETF MTD'!$OW$28/'ETF MTD'!$OW$3-1</f>
        <v/>
      </c>
      <c r="I186" s="61">
        <f>G186*H186</f>
        <v/>
      </c>
      <c r="K186">
        <f>A186</f>
        <v/>
      </c>
      <c r="L186" s="143">
        <f>(0.99-L$180)*MODEL!$RI112</f>
        <v/>
      </c>
      <c r="M186" s="61">
        <f>'ETF MTD'!$OW$28/'ETF MTD'!$OW$3-1</f>
        <v/>
      </c>
      <c r="N186" s="78">
        <f>L186*M186</f>
        <v/>
      </c>
    </row>
    <row r="187">
      <c r="A187" t="inlineStr">
        <is>
          <t>BWX</t>
        </is>
      </c>
      <c r="B187" s="49">
        <f>(0.99-B$180)*MODEL!$RI113</f>
        <v/>
      </c>
      <c r="C187" s="61">
        <f>'ETF MTD'!$VI$28/'ETF MTD'!$VI$3-1</f>
        <v/>
      </c>
      <c r="D187" s="61">
        <f>B187*C187</f>
        <v/>
      </c>
      <c r="F187">
        <f>A187</f>
        <v/>
      </c>
      <c r="G187" s="143">
        <f>(0.99-G$180)*MODEL!$RI113</f>
        <v/>
      </c>
      <c r="H187" s="61">
        <f>'ETF MTD'!$KG$28/'ETF MTD'!$KG$3-1</f>
        <v/>
      </c>
      <c r="I187" s="61">
        <f>G187*H187</f>
        <v/>
      </c>
      <c r="K187">
        <f>A187</f>
        <v/>
      </c>
      <c r="L187" s="143">
        <f>(0.99-L$180)*MODEL!$RI113</f>
        <v/>
      </c>
      <c r="M187" s="61">
        <f>'ETF MTD'!$KG$28/'ETF MTD'!$KG$3-1</f>
        <v/>
      </c>
      <c r="N187" s="78">
        <f>L187*M187</f>
        <v/>
      </c>
    </row>
    <row r="188">
      <c r="A188" t="inlineStr">
        <is>
          <t>SPIP</t>
        </is>
      </c>
      <c r="B188" s="49">
        <f>(0.99-B$180)*MODEL!$RI114</f>
        <v/>
      </c>
      <c r="C188" s="61">
        <f>'ETF MTD'!$DU$28/'ETF MTD'!$DU$3-1</f>
        <v/>
      </c>
      <c r="D188" s="61">
        <f>B188*C188</f>
        <v/>
      </c>
      <c r="F188">
        <f>A188</f>
        <v/>
      </c>
      <c r="G188" s="143">
        <f>(0.99-G$180)*MODEL!$RI114</f>
        <v/>
      </c>
      <c r="H188" s="61">
        <f>'ETF MTD'!$DU$28/'ETF MTD'!$DU$3-1</f>
        <v/>
      </c>
      <c r="I188" s="61">
        <f>G188*H188</f>
        <v/>
      </c>
      <c r="K188">
        <f>A188</f>
        <v/>
      </c>
      <c r="L188" s="143">
        <f>(0.99-L$180)*MODEL!$RI114</f>
        <v/>
      </c>
      <c r="M188" s="61">
        <f>'ETF MTD'!$DU$28/'ETF MTD'!$DU$3-1</f>
        <v/>
      </c>
      <c r="N188" s="78">
        <f>L188*M188</f>
        <v/>
      </c>
    </row>
    <row r="189">
      <c r="A189" s="33" t="inlineStr">
        <is>
          <t>TFPN</t>
        </is>
      </c>
      <c r="B189" s="49">
        <f>(0.99-B$180)*MODEL!$RI115</f>
        <v/>
      </c>
      <c r="C189" s="61">
        <f>'ETF MTD'!$ALS$28/'ETF MTD'!$ALS$3-1</f>
        <v/>
      </c>
      <c r="D189" s="61">
        <f>B189*C189</f>
        <v/>
      </c>
      <c r="F189">
        <f>A189</f>
        <v/>
      </c>
      <c r="G189" s="143">
        <f>(0.99-G$180)*MODEL!$RI115</f>
        <v/>
      </c>
      <c r="H189" s="61">
        <f>'ETF MTD'!$ALS$28/'ETF MTD'!$ALS$3-1</f>
        <v/>
      </c>
      <c r="I189" s="61">
        <f>G189*H189</f>
        <v/>
      </c>
      <c r="K189">
        <f>A189</f>
        <v/>
      </c>
      <c r="L189" s="143">
        <f>(0.99-L$180)*MODEL!$RI115</f>
        <v/>
      </c>
      <c r="M189" s="61">
        <f>'ETF MTD'!$ALS$28/'ETF MTD'!$ALS$3-1</f>
        <v/>
      </c>
      <c r="N189" s="78">
        <f>L189*M189</f>
        <v/>
      </c>
    </row>
    <row r="190">
      <c r="A190" s="32" t="inlineStr">
        <is>
          <t>SHY</t>
        </is>
      </c>
      <c r="B190" s="49">
        <f>(0.99-B$180)*MODEL!$RI116</f>
        <v/>
      </c>
      <c r="C190" s="61">
        <f>'ETF MTD'!$ES$28/'ETF MTD'!$ES$3-1</f>
        <v/>
      </c>
      <c r="D190" s="61">
        <f>B190*C190</f>
        <v/>
      </c>
      <c r="F190">
        <f>A190</f>
        <v/>
      </c>
      <c r="G190" s="143">
        <f>(0.99-G$180)*MODEL!$RI116</f>
        <v/>
      </c>
      <c r="H190" s="61">
        <f>'ETF MTD'!$ES$28/'ETF MTD'!$ES$3-1</f>
        <v/>
      </c>
      <c r="I190" s="61">
        <f>G190*H190</f>
        <v/>
      </c>
      <c r="K190">
        <f>A190</f>
        <v/>
      </c>
      <c r="L190" s="143">
        <f>(0.99-L$180)*MODEL!$RI116</f>
        <v/>
      </c>
      <c r="M190" s="61">
        <f>'ETF MTD'!$ES$28/'ETF MTD'!$ES$3-1</f>
        <v/>
      </c>
      <c r="N190" s="78">
        <f>L190*M190</f>
        <v/>
      </c>
    </row>
    <row r="191">
      <c r="A191" t="inlineStr">
        <is>
          <t>OPER</t>
        </is>
      </c>
      <c r="B191" s="49">
        <f>(0.99-B$180)*MODEL!$RI117/3</f>
        <v/>
      </c>
      <c r="C191" s="61" t="n">
        <v>0</v>
      </c>
      <c r="D191" s="61">
        <f>B191*C191</f>
        <v/>
      </c>
      <c r="F191">
        <f>A191</f>
        <v/>
      </c>
      <c r="G191" s="143">
        <f>(0.99-G$180)*MODEL!$RI117/3</f>
        <v/>
      </c>
      <c r="H191" s="61" t="n">
        <v>0</v>
      </c>
      <c r="I191" s="61">
        <f>G191*H191</f>
        <v/>
      </c>
      <c r="K191">
        <f>A191</f>
        <v/>
      </c>
      <c r="L191" s="143">
        <f>(0.99-L$180)*MODEL!$RI117/3</f>
        <v/>
      </c>
      <c r="M191" s="61" t="n">
        <v>0</v>
      </c>
      <c r="N191" s="78">
        <f>L191*M191</f>
        <v/>
      </c>
    </row>
    <row r="192">
      <c r="A192" t="inlineStr">
        <is>
          <t>BIL</t>
        </is>
      </c>
      <c r="B192" s="49">
        <f>B191</f>
        <v/>
      </c>
      <c r="C192" s="61" t="n">
        <v>0</v>
      </c>
      <c r="D192" s="61">
        <f>B192*C192</f>
        <v/>
      </c>
      <c r="F192">
        <f>A192</f>
        <v/>
      </c>
      <c r="G192" s="143">
        <f>G191</f>
        <v/>
      </c>
      <c r="H192" s="61" t="n">
        <v>0</v>
      </c>
      <c r="I192" s="61">
        <f>G192*H192</f>
        <v/>
      </c>
      <c r="K192">
        <f>A192</f>
        <v/>
      </c>
      <c r="L192" s="143">
        <f>L191</f>
        <v/>
      </c>
      <c r="M192" s="61" t="n">
        <v>0</v>
      </c>
      <c r="N192" s="78">
        <f>L192*M192</f>
        <v/>
      </c>
    </row>
    <row r="193">
      <c r="A193" t="inlineStr">
        <is>
          <t>SHV</t>
        </is>
      </c>
      <c r="B193" s="49">
        <f>B191</f>
        <v/>
      </c>
      <c r="C193" s="61" t="n">
        <v>0</v>
      </c>
      <c r="D193" s="61">
        <f>B193*C193</f>
        <v/>
      </c>
      <c r="F193">
        <f>A193</f>
        <v/>
      </c>
      <c r="G193" s="143">
        <f>G191</f>
        <v/>
      </c>
      <c r="H193" s="61" t="n">
        <v>0</v>
      </c>
      <c r="I193" s="61">
        <f>G193*H193</f>
        <v/>
      </c>
      <c r="K193">
        <f>A193</f>
        <v/>
      </c>
      <c r="L193" s="143">
        <f>L191</f>
        <v/>
      </c>
      <c r="M193" s="61" t="n">
        <v>0</v>
      </c>
      <c r="N193" s="78">
        <f>L193*M193</f>
        <v/>
      </c>
    </row>
    <row r="194">
      <c r="A194" s="33" t="inlineStr">
        <is>
          <t>Cash</t>
        </is>
      </c>
      <c r="B194" s="49">
        <f>1-SUM(B180:B193)</f>
        <v/>
      </c>
      <c r="C194" s="61" t="n">
        <v>0</v>
      </c>
      <c r="D194" s="61">
        <f>B194*C194</f>
        <v/>
      </c>
      <c r="F194">
        <f>A194</f>
        <v/>
      </c>
      <c r="G194" s="49">
        <f>1-SUM(G180:G193)</f>
        <v/>
      </c>
      <c r="I194" s="61">
        <f>G194*H194</f>
        <v/>
      </c>
      <c r="K194">
        <f>A194</f>
        <v/>
      </c>
      <c r="L194" s="49">
        <f>1-SUM(L180:L193)</f>
        <v/>
      </c>
      <c r="N194" s="78">
        <f>L194*M194</f>
        <v/>
      </c>
    </row>
    <row r="195">
      <c r="A195" s="33" t="n"/>
      <c r="B195" s="49" t="n"/>
      <c r="C195" s="33" t="n"/>
      <c r="D195" s="33" t="n"/>
      <c r="F195" s="33" t="n"/>
      <c r="I195" s="33" t="n"/>
      <c r="K195" s="33" t="n"/>
      <c r="N195" s="77" t="n"/>
    </row>
    <row r="196">
      <c r="A196" s="33" t="inlineStr">
        <is>
          <t>Total</t>
        </is>
      </c>
      <c r="B196" s="49">
        <f>SUM(B180:B195)</f>
        <v/>
      </c>
      <c r="C196" s="33" t="n"/>
      <c r="D196" s="46">
        <f>SUM(D180:D194)</f>
        <v/>
      </c>
      <c r="F196" s="33" t="inlineStr">
        <is>
          <t>Total</t>
        </is>
      </c>
      <c r="G196" s="49">
        <f>SUM(G180:G195)</f>
        <v/>
      </c>
      <c r="I196" s="46">
        <f>SUM(I180:I194)</f>
        <v/>
      </c>
      <c r="K196" s="33" t="inlineStr">
        <is>
          <t>Total</t>
        </is>
      </c>
      <c r="L196" s="49">
        <f>SUM(L180:L195)</f>
        <v/>
      </c>
      <c r="N196" s="74">
        <f>SUM(N180:N194)</f>
        <v/>
      </c>
    </row>
    <row r="197">
      <c r="A197" s="33" t="n"/>
      <c r="B197" s="49" t="n"/>
      <c r="C197" s="33" t="n"/>
      <c r="D197" s="46" t="n"/>
    </row>
    <row r="198">
      <c r="A198" t="inlineStr">
        <is>
          <t>Strategic Balanced</t>
        </is>
      </c>
      <c r="B198" s="49" t="n"/>
      <c r="C198" s="33" t="n"/>
      <c r="D198" s="33" t="n"/>
      <c r="F198" t="inlineStr">
        <is>
          <t>Strategic Balanced</t>
        </is>
      </c>
      <c r="K198" t="inlineStr">
        <is>
          <t>Strategic Balanced</t>
        </is>
      </c>
    </row>
    <row r="199">
      <c r="A199" t="inlineStr">
        <is>
          <t>BLUIX</t>
        </is>
      </c>
      <c r="B199" s="143">
        <f>'BLUIX in Models'!$E$4</f>
        <v/>
      </c>
      <c r="C199" s="61">
        <f>'ETF MTD'!$ADE$28/'ETF MTD'!$ADE$3-1</f>
        <v/>
      </c>
      <c r="D199" s="61">
        <f>B199*C199</f>
        <v/>
      </c>
      <c r="F199">
        <f>A199</f>
        <v/>
      </c>
      <c r="G199" s="143" t="n">
        <v>0.25</v>
      </c>
      <c r="H199" s="61">
        <f>'ETF MTD'!$ADE$28/'ETF MTD'!$ADE$3-1</f>
        <v/>
      </c>
      <c r="I199" s="61">
        <f>G199*H199</f>
        <v/>
      </c>
      <c r="K199">
        <f>A199</f>
        <v/>
      </c>
      <c r="L199" s="143" t="n">
        <v>0.2</v>
      </c>
      <c r="M199" s="61">
        <f>'ETF MTD'!$ADE$28/'ETF MTD'!$ADE$3-1</f>
        <v/>
      </c>
      <c r="N199" s="78">
        <f>L199*M199</f>
        <v/>
      </c>
    </row>
    <row r="200">
      <c r="A200" s="32" t="inlineStr">
        <is>
          <t>SPTM</t>
        </is>
      </c>
      <c r="B200" s="49">
        <f>(0.99-B$199)*MODEL!$RI124</f>
        <v/>
      </c>
      <c r="C200" s="61">
        <f>'ETF MTD'!$K$28/'ETF MTD'!$K$3-1</f>
        <v/>
      </c>
      <c r="D200" s="61">
        <f>B200*C200</f>
        <v/>
      </c>
      <c r="F200">
        <f>A200</f>
        <v/>
      </c>
      <c r="G200" s="143">
        <f>(0.99-G$199)*MODEL!$RI124</f>
        <v/>
      </c>
      <c r="H200" s="61">
        <f>'ETF MTD'!$K$28/'ETF MTD'!$K$3-1</f>
        <v/>
      </c>
      <c r="I200" s="61">
        <f>G200*H200</f>
        <v/>
      </c>
      <c r="K200">
        <f>A200</f>
        <v/>
      </c>
      <c r="L200" s="143">
        <f>(0.99-L$199)*MODEL!$RI124</f>
        <v/>
      </c>
      <c r="M200" s="61">
        <f>'ETF MTD'!$K$28/'ETF MTD'!$K$3-1</f>
        <v/>
      </c>
      <c r="N200" s="78">
        <f>L200*M200</f>
        <v/>
      </c>
    </row>
    <row r="201">
      <c r="A201" t="inlineStr">
        <is>
          <t>SPDW</t>
        </is>
      </c>
      <c r="B201" s="49">
        <f>(0.99-B$199)*MODEL!$RI125</f>
        <v/>
      </c>
      <c r="C201" s="61">
        <f>'ETF MTD'!$VO$28/'ETF MTD'!$VO$3-1</f>
        <v/>
      </c>
      <c r="D201" s="61">
        <f>B201*C201</f>
        <v/>
      </c>
      <c r="F201">
        <f>A201</f>
        <v/>
      </c>
      <c r="G201" s="143">
        <f>(0.99-G$199)*MODEL!$RI125</f>
        <v/>
      </c>
      <c r="H201" s="61">
        <f>'ETF MTD'!$VO$28/'ETF MTD'!$VO$3-1</f>
        <v/>
      </c>
      <c r="I201" s="61">
        <f>G201*H201</f>
        <v/>
      </c>
      <c r="K201">
        <f>A201</f>
        <v/>
      </c>
      <c r="L201" s="143">
        <f>(0.99-L$199)*MODEL!$RI125</f>
        <v/>
      </c>
      <c r="M201" s="61">
        <f>'ETF MTD'!$VO$28/'ETF MTD'!$VO$3-1</f>
        <v/>
      </c>
      <c r="N201" s="78">
        <f>L201*M201</f>
        <v/>
      </c>
    </row>
    <row r="202">
      <c r="A202" t="inlineStr">
        <is>
          <t>SPEM</t>
        </is>
      </c>
      <c r="B202" s="49">
        <f>(0.99-B$199)*MODEL!$RI126</f>
        <v/>
      </c>
      <c r="C202" s="61">
        <f>'ETF MTD'!$PU$28/'ETF MTD'!$PU$3-1</f>
        <v/>
      </c>
      <c r="D202" s="61">
        <f>B202*C202</f>
        <v/>
      </c>
      <c r="F202">
        <f>A202</f>
        <v/>
      </c>
      <c r="G202" s="143">
        <f>(0.99-G$199)*MODEL!$RI126</f>
        <v/>
      </c>
      <c r="H202" s="61">
        <f>'ETF MTD'!$PU$28/'ETF MTD'!$PU$3-1</f>
        <v/>
      </c>
      <c r="I202" s="61">
        <f>G202*H202</f>
        <v/>
      </c>
      <c r="K202">
        <f>A202</f>
        <v/>
      </c>
      <c r="L202" s="143">
        <f>(0.99-L$199)*MODEL!$RI126</f>
        <v/>
      </c>
      <c r="M202" s="61">
        <f>'ETF MTD'!$PU$28/'ETF MTD'!$PU$3-1</f>
        <v/>
      </c>
      <c r="N202" s="78">
        <f>L202*M202</f>
        <v/>
      </c>
    </row>
    <row r="203">
      <c r="A203" t="inlineStr">
        <is>
          <t>USRT</t>
        </is>
      </c>
      <c r="B203" s="49">
        <f>(0.99-B$199)*MODEL!$RI127</f>
        <v/>
      </c>
      <c r="C203" s="61">
        <f>'ETF MTD'!$JU$28/'ETF MTD'!$JU$3-1</f>
        <v/>
      </c>
      <c r="D203" s="61">
        <f>B203*C203</f>
        <v/>
      </c>
      <c r="F203">
        <f>A203</f>
        <v/>
      </c>
      <c r="G203" s="143">
        <f>(0.99-G$199)*MODEL!$RI127</f>
        <v/>
      </c>
      <c r="H203" s="61">
        <f>'ETF MTD'!$JU$28/'ETF MTD'!$JU$3-1</f>
        <v/>
      </c>
      <c r="I203" s="61">
        <f>G203*H203</f>
        <v/>
      </c>
      <c r="K203">
        <f>A203</f>
        <v/>
      </c>
      <c r="L203" s="143">
        <f>(0.99-L$199)*MODEL!$RI127</f>
        <v/>
      </c>
      <c r="M203" s="61">
        <f>'ETF MTD'!$JU$28/'ETF MTD'!$JU$3-1</f>
        <v/>
      </c>
      <c r="N203" s="78">
        <f>L203*M203</f>
        <v/>
      </c>
    </row>
    <row r="204">
      <c r="A204" t="inlineStr">
        <is>
          <t>SPTL</t>
        </is>
      </c>
      <c r="B204" s="49">
        <f>(0.99-B$199)*MODEL!$RI128</f>
        <v/>
      </c>
      <c r="C204" s="61">
        <f>'ETF MTD'!$DO$28/'ETF MTD'!$DO$3-1</f>
        <v/>
      </c>
      <c r="D204" s="61">
        <f>B204*C204</f>
        <v/>
      </c>
      <c r="F204">
        <f>A204</f>
        <v/>
      </c>
      <c r="G204" s="143">
        <f>(0.99-G$199)*MODEL!$RI128</f>
        <v/>
      </c>
      <c r="H204" s="61">
        <f>'ETF MTD'!$DO$28/'ETF MTD'!$DO$3-1</f>
        <v/>
      </c>
      <c r="I204" s="61">
        <f>G204*H204</f>
        <v/>
      </c>
      <c r="K204">
        <f>A204</f>
        <v/>
      </c>
      <c r="L204" s="143">
        <f>(0.99-L$199)*MODEL!$RI128</f>
        <v/>
      </c>
      <c r="M204" s="61">
        <f>'ETF MTD'!$DO$28/'ETF MTD'!$DO$3-1</f>
        <v/>
      </c>
      <c r="N204" s="78">
        <f>L204*M204</f>
        <v/>
      </c>
    </row>
    <row r="205">
      <c r="A205" t="inlineStr">
        <is>
          <t>GOVT</t>
        </is>
      </c>
      <c r="B205" s="49">
        <f>(0.99-B$199)*MODEL!$RI129</f>
        <v/>
      </c>
      <c r="C205" s="61">
        <f>'ETF MTD'!$OW$28/'ETF MTD'!$OW$3-1</f>
        <v/>
      </c>
      <c r="D205" s="61">
        <f>B205*C205</f>
        <v/>
      </c>
      <c r="F205">
        <f>A205</f>
        <v/>
      </c>
      <c r="G205" s="143">
        <f>(0.99-G$199)*MODEL!$RI129</f>
        <v/>
      </c>
      <c r="H205" s="61">
        <f>'ETF MTD'!$OW$28/'ETF MTD'!$OW$3-1</f>
        <v/>
      </c>
      <c r="I205" s="61">
        <f>G205*H205</f>
        <v/>
      </c>
      <c r="K205">
        <f>A205</f>
        <v/>
      </c>
      <c r="L205" s="143">
        <f>(0.99-L$199)*MODEL!$RI129</f>
        <v/>
      </c>
      <c r="M205" s="61">
        <f>'ETF MTD'!$OW$28/'ETF MTD'!$OW$3-1</f>
        <v/>
      </c>
      <c r="N205" s="78">
        <f>L205*M205</f>
        <v/>
      </c>
    </row>
    <row r="206">
      <c r="A206" t="inlineStr">
        <is>
          <t>BWX</t>
        </is>
      </c>
      <c r="B206" s="49">
        <f>(0.99-B$199)*MODEL!$RI130</f>
        <v/>
      </c>
      <c r="C206" s="61">
        <f>'ETF MTD'!$VI$28/'ETF MTD'!$VI$3-1</f>
        <v/>
      </c>
      <c r="D206" s="61">
        <f>B206*C206</f>
        <v/>
      </c>
      <c r="F206">
        <f>A206</f>
        <v/>
      </c>
      <c r="G206" s="143">
        <f>(0.99-G$199)*MODEL!$RI130</f>
        <v/>
      </c>
      <c r="H206" s="61">
        <f>'ETF MTD'!$KG$28/'ETF MTD'!$KG$3-1</f>
        <v/>
      </c>
      <c r="I206" s="61">
        <f>G206*H206</f>
        <v/>
      </c>
      <c r="K206">
        <f>A206</f>
        <v/>
      </c>
      <c r="L206" s="143">
        <f>(0.99-L$199)*MODEL!$RI130</f>
        <v/>
      </c>
      <c r="M206" s="61">
        <f>'ETF MTD'!$KG$28/'ETF MTD'!$KG$3-1</f>
        <v/>
      </c>
      <c r="N206" s="78">
        <f>L206*M206</f>
        <v/>
      </c>
    </row>
    <row r="207">
      <c r="A207" t="inlineStr">
        <is>
          <t>SPIP</t>
        </is>
      </c>
      <c r="B207" s="49">
        <f>(0.99-B$199)*MODEL!$RI131</f>
        <v/>
      </c>
      <c r="C207" s="61">
        <f>'ETF MTD'!$DU$28/'ETF MTD'!$DU$3-1</f>
        <v/>
      </c>
      <c r="D207" s="61">
        <f>B207*C207</f>
        <v/>
      </c>
      <c r="F207">
        <f>A207</f>
        <v/>
      </c>
      <c r="G207" s="143">
        <f>(0.99-G$199)*MODEL!$RI131</f>
        <v/>
      </c>
      <c r="H207" s="61">
        <f>'ETF MTD'!$DU$28/'ETF MTD'!$DU$3-1</f>
        <v/>
      </c>
      <c r="I207" s="61">
        <f>G207*H207</f>
        <v/>
      </c>
      <c r="K207">
        <f>A207</f>
        <v/>
      </c>
      <c r="L207" s="143">
        <f>(0.99-L$199)*MODEL!$RI131</f>
        <v/>
      </c>
      <c r="M207" s="61">
        <f>'ETF MTD'!$DU$28/'ETF MTD'!$DU$3-1</f>
        <v/>
      </c>
      <c r="N207" s="78">
        <f>L207*M207</f>
        <v/>
      </c>
    </row>
    <row r="208">
      <c r="A208" s="33" t="inlineStr">
        <is>
          <t>TFPN</t>
        </is>
      </c>
      <c r="B208" s="49">
        <f>(0.99-B$199)*MODEL!$RI132</f>
        <v/>
      </c>
      <c r="C208" s="61">
        <f>'ETF MTD'!$ALS$28/'ETF MTD'!$ALS$3-1</f>
        <v/>
      </c>
      <c r="D208" s="61">
        <f>B208*C208</f>
        <v/>
      </c>
      <c r="F208">
        <f>A208</f>
        <v/>
      </c>
      <c r="G208" s="143">
        <f>(0.99-G$199)*MODEL!$RI132</f>
        <v/>
      </c>
      <c r="H208" s="61">
        <f>'ETF MTD'!$ALS$28/'ETF MTD'!$ALS$3-1</f>
        <v/>
      </c>
      <c r="I208" s="61">
        <f>G208*H208</f>
        <v/>
      </c>
      <c r="K208">
        <f>A208</f>
        <v/>
      </c>
      <c r="L208" s="143">
        <f>(0.99-L$199)*MODEL!$RI132</f>
        <v/>
      </c>
      <c r="M208" s="61">
        <f>'ETF MTD'!$ALS$28/'ETF MTD'!$ALS$3-1</f>
        <v/>
      </c>
      <c r="N208" s="78">
        <f>L208*M208</f>
        <v/>
      </c>
    </row>
    <row r="209">
      <c r="A209" s="32" t="inlineStr">
        <is>
          <t>SHY</t>
        </is>
      </c>
      <c r="B209" s="49">
        <f>(0.99-B$199)*MODEL!$RI133</f>
        <v/>
      </c>
      <c r="C209" s="61">
        <f>'ETF MTD'!$ES$28/'ETF MTD'!$ES$3-1</f>
        <v/>
      </c>
      <c r="D209" s="61">
        <f>B209*C209</f>
        <v/>
      </c>
      <c r="F209">
        <f>A209</f>
        <v/>
      </c>
      <c r="G209" s="143">
        <f>(0.99-G$199)*MODEL!$RI133</f>
        <v/>
      </c>
      <c r="H209" s="61">
        <f>'ETF MTD'!$ES$28/'ETF MTD'!$ES$3-1</f>
        <v/>
      </c>
      <c r="I209" s="61">
        <f>G209*H209</f>
        <v/>
      </c>
      <c r="K209">
        <f>A209</f>
        <v/>
      </c>
      <c r="L209" s="143">
        <f>(0.99-L$199)*MODEL!$RI133</f>
        <v/>
      </c>
      <c r="M209" s="61">
        <f>'ETF MTD'!$ES$28/'ETF MTD'!$ES$3-1</f>
        <v/>
      </c>
      <c r="N209" s="78">
        <f>L209*M209</f>
        <v/>
      </c>
    </row>
    <row r="210">
      <c r="A210" t="inlineStr">
        <is>
          <t>OPER</t>
        </is>
      </c>
      <c r="B210" s="49">
        <f>(1-B$199)*MODEL!$RI134/3</f>
        <v/>
      </c>
      <c r="C210" s="61" t="n">
        <v>0</v>
      </c>
      <c r="D210" s="61">
        <f>B210*C210</f>
        <v/>
      </c>
      <c r="F210">
        <f>A210</f>
        <v/>
      </c>
      <c r="G210" s="143">
        <f>(1-G$199)*MODEL!$RI134/3</f>
        <v/>
      </c>
      <c r="H210" s="61" t="n">
        <v>0</v>
      </c>
      <c r="I210" s="61">
        <f>G210*H210</f>
        <v/>
      </c>
      <c r="K210">
        <f>A210</f>
        <v/>
      </c>
      <c r="L210" s="143">
        <f>(1-L$199)*MODEL!$RI134/3</f>
        <v/>
      </c>
      <c r="M210" s="61" t="n">
        <v>0</v>
      </c>
      <c r="N210" s="78">
        <f>L210*M210</f>
        <v/>
      </c>
    </row>
    <row r="211">
      <c r="A211" t="inlineStr">
        <is>
          <t>BIL</t>
        </is>
      </c>
      <c r="B211" s="49">
        <f>B210</f>
        <v/>
      </c>
      <c r="C211" s="61" t="n">
        <v>0</v>
      </c>
      <c r="D211" s="61">
        <f>B211*C211</f>
        <v/>
      </c>
      <c r="F211">
        <f>A211</f>
        <v/>
      </c>
      <c r="G211" s="143">
        <f>G210</f>
        <v/>
      </c>
      <c r="H211" s="61" t="n">
        <v>0</v>
      </c>
      <c r="I211" s="61">
        <f>G211*H211</f>
        <v/>
      </c>
      <c r="K211">
        <f>A211</f>
        <v/>
      </c>
      <c r="L211" s="143">
        <f>L210</f>
        <v/>
      </c>
      <c r="M211" s="61" t="n">
        <v>0</v>
      </c>
      <c r="N211" s="78">
        <f>L211*M211</f>
        <v/>
      </c>
    </row>
    <row r="212">
      <c r="A212" t="inlineStr">
        <is>
          <t>SHV</t>
        </is>
      </c>
      <c r="B212" s="49">
        <f>B210</f>
        <v/>
      </c>
      <c r="C212" s="61" t="n">
        <v>0</v>
      </c>
      <c r="D212" s="61">
        <f>B212*C212</f>
        <v/>
      </c>
      <c r="F212">
        <f>A212</f>
        <v/>
      </c>
      <c r="G212" s="143">
        <f>G210</f>
        <v/>
      </c>
      <c r="H212" s="61" t="n">
        <v>0</v>
      </c>
      <c r="I212" s="61">
        <f>G212*H212</f>
        <v/>
      </c>
      <c r="K212">
        <f>A212</f>
        <v/>
      </c>
      <c r="L212" s="143">
        <f>L210</f>
        <v/>
      </c>
      <c r="M212" s="61" t="n">
        <v>0</v>
      </c>
      <c r="N212" s="78">
        <f>L212*M212</f>
        <v/>
      </c>
    </row>
    <row r="213">
      <c r="A213" s="33" t="inlineStr">
        <is>
          <t>Cash</t>
        </is>
      </c>
      <c r="B213" s="49">
        <f>1-SUM(B199:B212)</f>
        <v/>
      </c>
      <c r="C213" s="61" t="n">
        <v>0</v>
      </c>
      <c r="D213" s="61">
        <f>B213*C213</f>
        <v/>
      </c>
      <c r="F213">
        <f>A213</f>
        <v/>
      </c>
      <c r="G213" s="49">
        <f>1-SUM(G199:G212)</f>
        <v/>
      </c>
      <c r="I213" s="61">
        <f>G213*H213</f>
        <v/>
      </c>
      <c r="K213">
        <f>A213</f>
        <v/>
      </c>
      <c r="L213" s="49">
        <f>1-SUM(L199:L212)</f>
        <v/>
      </c>
      <c r="N213" s="78">
        <f>L213*M213</f>
        <v/>
      </c>
    </row>
    <row r="214">
      <c r="A214" s="33" t="n"/>
      <c r="B214" s="49" t="n"/>
      <c r="C214" s="33" t="n"/>
      <c r="D214" s="33" t="n"/>
      <c r="F214" s="33" t="n"/>
      <c r="I214" s="33" t="n"/>
      <c r="K214" s="33" t="n"/>
      <c r="N214" s="77" t="n"/>
    </row>
    <row r="215">
      <c r="A215" s="33" t="inlineStr">
        <is>
          <t>Total</t>
        </is>
      </c>
      <c r="B215" s="49">
        <f>SUM(B199:B214)</f>
        <v/>
      </c>
      <c r="C215" s="33" t="n"/>
      <c r="D215" s="46">
        <f>SUM(D199:D213)</f>
        <v/>
      </c>
      <c r="F215" s="33" t="inlineStr">
        <is>
          <t>Total</t>
        </is>
      </c>
      <c r="G215" s="49">
        <f>SUM(G199:G214)</f>
        <v/>
      </c>
      <c r="I215" s="46">
        <f>SUM(I199:I213)</f>
        <v/>
      </c>
      <c r="K215" s="33" t="inlineStr">
        <is>
          <t>Total</t>
        </is>
      </c>
      <c r="L215" s="49">
        <f>SUM(L199:L214)</f>
        <v/>
      </c>
      <c r="N215" s="74">
        <f>SUM(N199:N213)</f>
        <v/>
      </c>
    </row>
    <row r="216">
      <c r="A216" s="33" t="n"/>
      <c r="B216" s="49" t="n"/>
      <c r="C216" s="33" t="n"/>
      <c r="D216" s="33" t="n"/>
    </row>
    <row r="217">
      <c r="A217" t="inlineStr">
        <is>
          <t>Strategic Conservative</t>
        </is>
      </c>
      <c r="B217" s="49" t="n"/>
      <c r="C217" s="33" t="n"/>
      <c r="D217" s="33" t="n"/>
      <c r="F217" t="inlineStr">
        <is>
          <t>Strategic Conservative</t>
        </is>
      </c>
      <c r="K217" t="inlineStr">
        <is>
          <t>Strategic Conservative</t>
        </is>
      </c>
    </row>
    <row r="218">
      <c r="A218" t="inlineStr">
        <is>
          <t>BLUIX</t>
        </is>
      </c>
      <c r="B218" s="143">
        <f>'BLUIX in Models'!$D$4</f>
        <v/>
      </c>
      <c r="C218" s="61">
        <f>'ETF MTD'!$ADE$28/'ETF MTD'!$ADE$3-1</f>
        <v/>
      </c>
      <c r="D218" s="61">
        <f>B218*C218</f>
        <v/>
      </c>
      <c r="F218">
        <f>A218</f>
        <v/>
      </c>
      <c r="G218" s="143" t="n">
        <v>0.25</v>
      </c>
      <c r="H218" s="61">
        <f>'ETF MTD'!$ADE$28/'ETF MTD'!$ADE$3-1</f>
        <v/>
      </c>
      <c r="I218" s="61">
        <f>G218*H218</f>
        <v/>
      </c>
      <c r="K218">
        <f>A218</f>
        <v/>
      </c>
      <c r="L218" s="143" t="n">
        <v>0.2</v>
      </c>
      <c r="M218" s="61">
        <f>'ETF MTD'!$ADE$28/'ETF MTD'!$ADE$3-1</f>
        <v/>
      </c>
      <c r="N218" s="78">
        <f>L218*M218</f>
        <v/>
      </c>
    </row>
    <row r="219">
      <c r="A219" s="32" t="inlineStr">
        <is>
          <t>SPTM</t>
        </is>
      </c>
      <c r="B219" s="143">
        <f>(0.99-B$218)*MODEL!$RI141</f>
        <v/>
      </c>
      <c r="C219" s="61">
        <f>'ETF MTD'!$K$28/'ETF MTD'!$K$3-1</f>
        <v/>
      </c>
      <c r="D219" s="61">
        <f>B219*C219</f>
        <v/>
      </c>
      <c r="F219">
        <f>A219</f>
        <v/>
      </c>
      <c r="G219" s="143">
        <f>(0.99-G$218)*MODEL!$RI141</f>
        <v/>
      </c>
      <c r="H219" s="61">
        <f>'ETF MTD'!$K$28/'ETF MTD'!$K$3-1</f>
        <v/>
      </c>
      <c r="I219" s="61">
        <f>G219*H219</f>
        <v/>
      </c>
      <c r="K219">
        <f>A219</f>
        <v/>
      </c>
      <c r="L219" s="143">
        <f>(0.99-L$218)*MODEL!$RI141</f>
        <v/>
      </c>
      <c r="M219" s="61">
        <f>'ETF MTD'!$K$28/'ETF MTD'!$K$3-1</f>
        <v/>
      </c>
      <c r="N219" s="78">
        <f>L219*M219</f>
        <v/>
      </c>
    </row>
    <row r="220">
      <c r="A220" t="inlineStr">
        <is>
          <t>SPDW</t>
        </is>
      </c>
      <c r="B220" s="143">
        <f>(0.99-B$218)*MODEL!$RI142</f>
        <v/>
      </c>
      <c r="C220" s="61">
        <f>'ETF MTD'!$VO$28/'ETF MTD'!$VO$3-1</f>
        <v/>
      </c>
      <c r="D220" s="61">
        <f>B220*C220</f>
        <v/>
      </c>
      <c r="F220">
        <f>A220</f>
        <v/>
      </c>
      <c r="G220" s="143">
        <f>(0.99-G$218)*MODEL!$RI142</f>
        <v/>
      </c>
      <c r="H220" s="61">
        <f>'ETF MTD'!$VO$28/'ETF MTD'!$VO$3-1</f>
        <v/>
      </c>
      <c r="I220" s="61">
        <f>G220*H220</f>
        <v/>
      </c>
      <c r="K220">
        <f>A220</f>
        <v/>
      </c>
      <c r="L220" s="143">
        <f>(0.99-L$218)*MODEL!$RI142</f>
        <v/>
      </c>
      <c r="M220" s="61">
        <f>'ETF MTD'!$VO$28/'ETF MTD'!$VO$3-1</f>
        <v/>
      </c>
      <c r="N220" s="78">
        <f>L220*M220</f>
        <v/>
      </c>
    </row>
    <row r="221">
      <c r="A221" t="inlineStr">
        <is>
          <t>SPEM</t>
        </is>
      </c>
      <c r="B221" s="143">
        <f>(0.99-B$218)*MODEL!$RI143</f>
        <v/>
      </c>
      <c r="C221" s="61">
        <f>'ETF MTD'!$PU$28/'ETF MTD'!$PU$3-1</f>
        <v/>
      </c>
      <c r="D221" s="61">
        <f>B221*C221</f>
        <v/>
      </c>
      <c r="F221">
        <f>A221</f>
        <v/>
      </c>
      <c r="G221" s="143">
        <f>(0.99-G$218)*MODEL!$RI143</f>
        <v/>
      </c>
      <c r="H221" s="61">
        <f>'ETF MTD'!$PU$28/'ETF MTD'!$PU$3-1</f>
        <v/>
      </c>
      <c r="I221" s="61">
        <f>G221*H221</f>
        <v/>
      </c>
      <c r="K221">
        <f>A221</f>
        <v/>
      </c>
      <c r="L221" s="143">
        <f>(0.99-L$218)*MODEL!$RI143</f>
        <v/>
      </c>
      <c r="M221" s="61">
        <f>'ETF MTD'!$PU$28/'ETF MTD'!$PU$3-1</f>
        <v/>
      </c>
      <c r="N221" s="78">
        <f>L221*M221</f>
        <v/>
      </c>
    </row>
    <row r="222">
      <c r="A222" t="inlineStr">
        <is>
          <t>USRT</t>
        </is>
      </c>
      <c r="B222" s="143">
        <f>(0.99-B$218)*MODEL!$RI144</f>
        <v/>
      </c>
      <c r="C222" s="61">
        <f>'ETF MTD'!$JU$28/'ETF MTD'!$JU$3-1</f>
        <v/>
      </c>
      <c r="D222" s="61">
        <f>B222*C222</f>
        <v/>
      </c>
      <c r="F222">
        <f>A222</f>
        <v/>
      </c>
      <c r="G222" s="143">
        <f>(0.99-G$218)*MODEL!$RI144</f>
        <v/>
      </c>
      <c r="H222" s="61">
        <f>'ETF MTD'!$JU$28/'ETF MTD'!$JU$3-1</f>
        <v/>
      </c>
      <c r="I222" s="61">
        <f>G222*H222</f>
        <v/>
      </c>
      <c r="K222">
        <f>A222</f>
        <v/>
      </c>
      <c r="L222" s="143">
        <f>(0.99-L$218)*MODEL!$RI144</f>
        <v/>
      </c>
      <c r="M222" s="61">
        <f>'ETF MTD'!$JU$28/'ETF MTD'!$JU$3-1</f>
        <v/>
      </c>
      <c r="N222" s="78">
        <f>L222*M222</f>
        <v/>
      </c>
    </row>
    <row r="223">
      <c r="A223" t="inlineStr">
        <is>
          <t>SPTL</t>
        </is>
      </c>
      <c r="B223" s="143">
        <f>(0.99-B$218)*MODEL!$RI145</f>
        <v/>
      </c>
      <c r="C223" s="61">
        <f>'ETF MTD'!$DO$28/'ETF MTD'!$DO$3-1</f>
        <v/>
      </c>
      <c r="D223" s="61">
        <f>B223*C223</f>
        <v/>
      </c>
      <c r="F223">
        <f>A223</f>
        <v/>
      </c>
      <c r="G223" s="143">
        <f>(0.99-G$218)*MODEL!$RI145</f>
        <v/>
      </c>
      <c r="H223" s="61">
        <f>'ETF MTD'!$DO$28/'ETF MTD'!$DO$3-1</f>
        <v/>
      </c>
      <c r="I223" s="61">
        <f>G223*H223</f>
        <v/>
      </c>
      <c r="K223">
        <f>A223</f>
        <v/>
      </c>
      <c r="L223" s="143">
        <f>(0.99-L$218)*MODEL!$RI145</f>
        <v/>
      </c>
      <c r="M223" s="61">
        <f>'ETF MTD'!$DO$28/'ETF MTD'!$DO$3-1</f>
        <v/>
      </c>
      <c r="N223" s="78">
        <f>L223*M223</f>
        <v/>
      </c>
    </row>
    <row r="224">
      <c r="A224" t="inlineStr">
        <is>
          <t>GOVT</t>
        </is>
      </c>
      <c r="B224" s="143">
        <f>(0.99-B$218)*MODEL!$RI146</f>
        <v/>
      </c>
      <c r="C224" s="61">
        <f>'ETF MTD'!$OW$28/'ETF MTD'!$OW$3-1</f>
        <v/>
      </c>
      <c r="D224" s="61">
        <f>B224*C224</f>
        <v/>
      </c>
      <c r="F224">
        <f>A224</f>
        <v/>
      </c>
      <c r="G224" s="143">
        <f>(0.99-G$218)*MODEL!$RI146</f>
        <v/>
      </c>
      <c r="H224" s="61">
        <f>'ETF MTD'!$OW$28/'ETF MTD'!$OW$3-1</f>
        <v/>
      </c>
      <c r="I224" s="61">
        <f>G224*H224</f>
        <v/>
      </c>
      <c r="K224">
        <f>A224</f>
        <v/>
      </c>
      <c r="L224" s="143">
        <f>(0.99-L$218)*MODEL!$RI146</f>
        <v/>
      </c>
      <c r="M224" s="61">
        <f>'ETF MTD'!$OW$28/'ETF MTD'!$OW$3-1</f>
        <v/>
      </c>
      <c r="N224" s="78">
        <f>L224*M224</f>
        <v/>
      </c>
    </row>
    <row r="225">
      <c r="A225" t="inlineStr">
        <is>
          <t>BWX</t>
        </is>
      </c>
      <c r="B225" s="143">
        <f>(0.99-B$218)*MODEL!$RI147</f>
        <v/>
      </c>
      <c r="C225" s="61">
        <f>'ETF MTD'!$VI$28/'ETF MTD'!$VI$3-1</f>
        <v/>
      </c>
      <c r="D225" s="61">
        <f>B225*C225</f>
        <v/>
      </c>
      <c r="F225">
        <f>A225</f>
        <v/>
      </c>
      <c r="G225" s="143">
        <f>(0.99-G$218)*MODEL!$RI147</f>
        <v/>
      </c>
      <c r="H225" s="61">
        <f>'ETF MTD'!$KG$28/'ETF MTD'!$KG$3-1</f>
        <v/>
      </c>
      <c r="I225" s="61">
        <f>G225*H225</f>
        <v/>
      </c>
      <c r="K225">
        <f>A225</f>
        <v/>
      </c>
      <c r="L225" s="143">
        <f>(0.99-L$218)*MODEL!$RI147</f>
        <v/>
      </c>
      <c r="M225" s="61">
        <f>'ETF MTD'!$KG$28/'ETF MTD'!$KG$3-1</f>
        <v/>
      </c>
      <c r="N225" s="78">
        <f>L225*M225</f>
        <v/>
      </c>
    </row>
    <row r="226">
      <c r="A226" t="inlineStr">
        <is>
          <t>SPIP</t>
        </is>
      </c>
      <c r="B226" s="143">
        <f>(0.99-B$218)*MODEL!$RI148</f>
        <v/>
      </c>
      <c r="C226" s="61">
        <f>'ETF MTD'!$DU$28/'ETF MTD'!$DU$3-1</f>
        <v/>
      </c>
      <c r="D226" s="61">
        <f>B226*C226</f>
        <v/>
      </c>
      <c r="F226">
        <f>A226</f>
        <v/>
      </c>
      <c r="G226" s="143">
        <f>(0.99-G$218)*MODEL!$RI148</f>
        <v/>
      </c>
      <c r="H226" s="61">
        <f>'ETF MTD'!$DU$28/'ETF MTD'!$DU$3-1</f>
        <v/>
      </c>
      <c r="I226" s="61">
        <f>G226*H226</f>
        <v/>
      </c>
      <c r="K226">
        <f>A226</f>
        <v/>
      </c>
      <c r="L226" s="143">
        <f>(0.99-L$218)*MODEL!$RI148</f>
        <v/>
      </c>
      <c r="M226" s="61">
        <f>'ETF MTD'!$DU$28/'ETF MTD'!$DU$3-1</f>
        <v/>
      </c>
      <c r="N226" s="78">
        <f>L226*M226</f>
        <v/>
      </c>
    </row>
    <row r="227">
      <c r="A227" s="33" t="inlineStr">
        <is>
          <t>TFPN</t>
        </is>
      </c>
      <c r="B227" s="143">
        <f>(0.99-B$218)*MODEL!$RI149</f>
        <v/>
      </c>
      <c r="C227" s="61">
        <f>'ETF MTD'!$ALS$28/'ETF MTD'!$ALS$3-1</f>
        <v/>
      </c>
      <c r="D227" s="61">
        <f>B227*C227</f>
        <v/>
      </c>
      <c r="F227">
        <f>A227</f>
        <v/>
      </c>
      <c r="G227" s="143">
        <f>(0.99-G$218)*MODEL!$RI149</f>
        <v/>
      </c>
      <c r="H227" s="61">
        <f>'ETF MTD'!$ALS$28/'ETF MTD'!$ALS$3-1</f>
        <v/>
      </c>
      <c r="I227" s="61">
        <f>G227*H227</f>
        <v/>
      </c>
      <c r="K227">
        <f>A227</f>
        <v/>
      </c>
      <c r="L227" s="143">
        <f>(0.99-L$218)*MODEL!$RI149</f>
        <v/>
      </c>
      <c r="M227" s="61">
        <f>'ETF MTD'!$ALS$28/'ETF MTD'!$ALS$3-1</f>
        <v/>
      </c>
      <c r="N227" s="78">
        <f>L227*M227</f>
        <v/>
      </c>
    </row>
    <row r="228">
      <c r="A228" s="32" t="inlineStr">
        <is>
          <t>SHY</t>
        </is>
      </c>
      <c r="B228" s="143">
        <f>(0.99-B$218)*MODEL!$RI150</f>
        <v/>
      </c>
      <c r="C228" s="61">
        <f>'ETF MTD'!$ES$28/'ETF MTD'!$ES$3-1</f>
        <v/>
      </c>
      <c r="D228" s="61">
        <f>B228*C228</f>
        <v/>
      </c>
      <c r="F228">
        <f>A228</f>
        <v/>
      </c>
      <c r="G228" s="143">
        <f>(0.99-G$218)*MODEL!$RI150</f>
        <v/>
      </c>
      <c r="H228" s="61">
        <f>'ETF MTD'!$ES$28/'ETF MTD'!$ES$3-1</f>
        <v/>
      </c>
      <c r="I228" s="61">
        <f>G228*H228</f>
        <v/>
      </c>
      <c r="K228">
        <f>A228</f>
        <v/>
      </c>
      <c r="L228" s="143">
        <f>(0.99-L$218)*MODEL!$RI150</f>
        <v/>
      </c>
      <c r="M228" s="61">
        <f>'ETF MTD'!$ES$28/'ETF MTD'!$ES$3-1</f>
        <v/>
      </c>
      <c r="N228" s="78">
        <f>L228*M228</f>
        <v/>
      </c>
    </row>
    <row r="229">
      <c r="A229" t="inlineStr">
        <is>
          <t>OPER</t>
        </is>
      </c>
      <c r="B229" s="143">
        <f>(1-B$218)*MODEL!$RI151/3</f>
        <v/>
      </c>
      <c r="C229" s="61" t="n">
        <v>0</v>
      </c>
      <c r="D229" s="61">
        <f>B229*C229</f>
        <v/>
      </c>
      <c r="F229">
        <f>A229</f>
        <v/>
      </c>
      <c r="G229" s="143">
        <f>(1-G$218)*MODEL!$RI151/3</f>
        <v/>
      </c>
      <c r="H229" s="61" t="n">
        <v>0</v>
      </c>
      <c r="I229" s="61">
        <f>G229*H229</f>
        <v/>
      </c>
      <c r="K229">
        <f>A229</f>
        <v/>
      </c>
      <c r="L229" s="143">
        <f>(1-L$218)*MODEL!$RI151/3</f>
        <v/>
      </c>
      <c r="M229" s="61" t="n">
        <v>0</v>
      </c>
      <c r="N229" s="78">
        <f>L229*M229</f>
        <v/>
      </c>
    </row>
    <row r="230">
      <c r="A230" t="inlineStr">
        <is>
          <t>BIL</t>
        </is>
      </c>
      <c r="B230" s="49">
        <f>B229</f>
        <v/>
      </c>
      <c r="C230" s="61" t="n">
        <v>0</v>
      </c>
      <c r="D230" s="61">
        <f>B230*C230</f>
        <v/>
      </c>
      <c r="F230">
        <f>A230</f>
        <v/>
      </c>
      <c r="G230" s="143">
        <f>G229</f>
        <v/>
      </c>
      <c r="H230" s="61" t="n">
        <v>0</v>
      </c>
      <c r="I230" s="61">
        <f>G230*H230</f>
        <v/>
      </c>
      <c r="K230">
        <f>A230</f>
        <v/>
      </c>
      <c r="L230" s="143">
        <f>L229</f>
        <v/>
      </c>
      <c r="M230" s="61" t="n">
        <v>0</v>
      </c>
      <c r="N230" s="78">
        <f>L230*M230</f>
        <v/>
      </c>
    </row>
    <row r="231">
      <c r="A231" t="inlineStr">
        <is>
          <t>SHV</t>
        </is>
      </c>
      <c r="B231" s="49">
        <f>B229</f>
        <v/>
      </c>
      <c r="C231" s="61" t="n">
        <v>0</v>
      </c>
      <c r="D231" s="61">
        <f>B231*C231</f>
        <v/>
      </c>
      <c r="F231">
        <f>A231</f>
        <v/>
      </c>
      <c r="G231" s="143">
        <f>G229</f>
        <v/>
      </c>
      <c r="H231" s="61" t="n">
        <v>0</v>
      </c>
      <c r="I231" s="61">
        <f>G231*H231</f>
        <v/>
      </c>
      <c r="K231">
        <f>A231</f>
        <v/>
      </c>
      <c r="L231" s="143">
        <f>L229</f>
        <v/>
      </c>
      <c r="M231" s="61" t="n">
        <v>0</v>
      </c>
      <c r="N231" s="78">
        <f>L231*M231</f>
        <v/>
      </c>
    </row>
    <row r="232">
      <c r="A232" s="33" t="inlineStr">
        <is>
          <t>Cash</t>
        </is>
      </c>
      <c r="B232" s="49">
        <f>1-SUM(B218:B231)</f>
        <v/>
      </c>
      <c r="C232" s="61" t="n"/>
      <c r="D232" s="61">
        <f>B232*C232</f>
        <v/>
      </c>
      <c r="F232">
        <f>A232</f>
        <v/>
      </c>
      <c r="G232" s="49">
        <f>1-SUM(G218:G231)</f>
        <v/>
      </c>
      <c r="I232" s="61">
        <f>G232*H232</f>
        <v/>
      </c>
      <c r="K232">
        <f>A232</f>
        <v/>
      </c>
      <c r="L232" s="49">
        <f>1-SUM(L218:L231)</f>
        <v/>
      </c>
      <c r="N232" s="78">
        <f>L232*M232</f>
        <v/>
      </c>
    </row>
    <row r="233">
      <c r="A233" s="33" t="n"/>
      <c r="B233" s="49" t="n"/>
      <c r="C233" s="33" t="n"/>
      <c r="D233" s="33" t="n"/>
      <c r="F233" s="33" t="n"/>
      <c r="I233" s="33" t="n"/>
      <c r="K233" s="33" t="n"/>
      <c r="N233" s="77" t="n"/>
    </row>
    <row r="234">
      <c r="A234" s="33" t="inlineStr">
        <is>
          <t>Total</t>
        </is>
      </c>
      <c r="B234" s="49">
        <f>SUM(B218:B233)</f>
        <v/>
      </c>
      <c r="C234" s="33" t="n"/>
      <c r="D234" s="46">
        <f>SUM(D218:D232)</f>
        <v/>
      </c>
      <c r="F234" s="33" t="inlineStr">
        <is>
          <t>Total</t>
        </is>
      </c>
      <c r="G234" s="49">
        <f>SUM(G218:G233)</f>
        <v/>
      </c>
      <c r="I234" s="46">
        <f>SUM(I218:I232)</f>
        <v/>
      </c>
      <c r="K234" s="33" t="inlineStr">
        <is>
          <t>Total</t>
        </is>
      </c>
      <c r="L234" s="49">
        <f>SUM(L218:L233)</f>
        <v/>
      </c>
      <c r="N234" s="74">
        <f>SUM(N218:N232)</f>
        <v/>
      </c>
    </row>
    <row r="237">
      <c r="A237" t="inlineStr">
        <is>
          <t>Tactical ESG Global Equity</t>
        </is>
      </c>
      <c r="F237" t="inlineStr">
        <is>
          <t>Tactical ESG Global Equity</t>
        </is>
      </c>
      <c r="K237" t="inlineStr">
        <is>
          <t>Tactical ESG Global Equity</t>
        </is>
      </c>
    </row>
    <row r="238">
      <c r="A238" t="inlineStr">
        <is>
          <t>ESGU</t>
        </is>
      </c>
      <c r="B238" s="49">
        <f>MODEL!$RI73</f>
        <v/>
      </c>
      <c r="C238" s="61">
        <f>'ETF MTD'!$K$28/'ETF MTD'!$K$3-1</f>
        <v/>
      </c>
      <c r="D238" s="61">
        <f>B238*C238</f>
        <v/>
      </c>
      <c r="F238">
        <f>A238</f>
        <v/>
      </c>
      <c r="G238" s="49">
        <f>MODEL!$RI73</f>
        <v/>
      </c>
      <c r="H238" s="61">
        <f>C238</f>
        <v/>
      </c>
      <c r="I238" s="61">
        <f>D238</f>
        <v/>
      </c>
      <c r="K238">
        <f>A238</f>
        <v/>
      </c>
      <c r="L238" s="49">
        <f>MODEL!$RI73</f>
        <v/>
      </c>
      <c r="M238" s="61">
        <f>C238</f>
        <v/>
      </c>
      <c r="N238" s="61">
        <f>D238</f>
        <v/>
      </c>
    </row>
    <row r="239">
      <c r="A239" t="inlineStr">
        <is>
          <t>ESGD</t>
        </is>
      </c>
      <c r="B239" s="49">
        <f>MODEL!$RI74</f>
        <v/>
      </c>
      <c r="C239" s="61">
        <f>'ETF MTD'!$VO$28/'ETF MTD'!$VO$3-1</f>
        <v/>
      </c>
      <c r="D239" s="61">
        <f>B239*C239</f>
        <v/>
      </c>
      <c r="F239">
        <f>A239</f>
        <v/>
      </c>
      <c r="G239" s="49">
        <f>MODEL!$RI74</f>
        <v/>
      </c>
      <c r="H239" s="61">
        <f>C239</f>
        <v/>
      </c>
      <c r="I239" s="61">
        <f>D239</f>
        <v/>
      </c>
      <c r="K239">
        <f>A239</f>
        <v/>
      </c>
      <c r="L239" s="49">
        <f>MODEL!$RI74</f>
        <v/>
      </c>
      <c r="M239" s="61">
        <f>C239</f>
        <v/>
      </c>
      <c r="N239" s="61">
        <f>D239</f>
        <v/>
      </c>
    </row>
    <row r="240">
      <c r="A240" t="inlineStr">
        <is>
          <t>ESGE</t>
        </is>
      </c>
      <c r="B240" s="49">
        <f>MODEL!$RI75</f>
        <v/>
      </c>
      <c r="C240" s="61">
        <f>'ETF MTD'!$PU$28/'ETF MTD'!$PU$3-1</f>
        <v/>
      </c>
      <c r="D240" s="61">
        <f>B240*C240</f>
        <v/>
      </c>
      <c r="F240">
        <f>A240</f>
        <v/>
      </c>
      <c r="G240" s="49">
        <f>MODEL!$RI75</f>
        <v/>
      </c>
      <c r="H240" s="61">
        <f>C240</f>
        <v/>
      </c>
      <c r="I240" s="61">
        <f>D240</f>
        <v/>
      </c>
      <c r="K240">
        <f>A240</f>
        <v/>
      </c>
      <c r="L240" s="49">
        <f>MODEL!$RI75</f>
        <v/>
      </c>
      <c r="M240" s="61">
        <f>C240</f>
        <v/>
      </c>
      <c r="N240" s="61">
        <f>D240</f>
        <v/>
      </c>
    </row>
    <row r="241">
      <c r="A241" t="inlineStr">
        <is>
          <t>XLRE</t>
        </is>
      </c>
      <c r="B241" s="49">
        <f>MODEL!$RI76</f>
        <v/>
      </c>
      <c r="C241" s="61">
        <f>'ETF MTD'!$JU$28/'ETF MTD'!$JU$3-1</f>
        <v/>
      </c>
      <c r="D241" s="61">
        <f>B241*C241</f>
        <v/>
      </c>
      <c r="F241">
        <f>A241</f>
        <v/>
      </c>
      <c r="G241" s="49">
        <f>MODEL!$RI76</f>
        <v/>
      </c>
      <c r="H241" s="61">
        <f>C241</f>
        <v/>
      </c>
      <c r="I241" s="61">
        <f>D241</f>
        <v/>
      </c>
      <c r="K241">
        <f>A241</f>
        <v/>
      </c>
      <c r="L241" s="49">
        <f>MODEL!$RI76</f>
        <v/>
      </c>
      <c r="M241" s="61">
        <f>C241</f>
        <v/>
      </c>
      <c r="N241" s="61">
        <f>D241</f>
        <v/>
      </c>
    </row>
    <row r="242">
      <c r="A242" t="inlineStr">
        <is>
          <t>SPTL</t>
        </is>
      </c>
      <c r="B242" s="49">
        <f>MODEL!$RI77</f>
        <v/>
      </c>
      <c r="C242" s="61">
        <f>'ETF MTD'!$DO$28/'ETF MTD'!$DO$3-1</f>
        <v/>
      </c>
      <c r="D242" s="61">
        <f>B242*C242</f>
        <v/>
      </c>
      <c r="F242">
        <f>A242</f>
        <v/>
      </c>
      <c r="G242" s="49">
        <f>MODEL!$RI77</f>
        <v/>
      </c>
      <c r="H242" s="61">
        <f>C242</f>
        <v/>
      </c>
      <c r="I242" s="61">
        <f>D242</f>
        <v/>
      </c>
      <c r="K242">
        <f>A242</f>
        <v/>
      </c>
      <c r="L242" s="49">
        <f>MODEL!$RI77</f>
        <v/>
      </c>
      <c r="M242" s="61">
        <f>C242</f>
        <v/>
      </c>
      <c r="N242" s="61">
        <f>D242</f>
        <v/>
      </c>
    </row>
    <row r="243">
      <c r="A243" t="inlineStr">
        <is>
          <t>GOVT</t>
        </is>
      </c>
      <c r="B243" s="60" t="n">
        <v>0</v>
      </c>
      <c r="C243" s="61">
        <f>'ETF MTD'!$OW$28/'ETF MTD'!$OW$3-1</f>
        <v/>
      </c>
      <c r="D243" s="61">
        <f>B243*C243</f>
        <v/>
      </c>
      <c r="F243">
        <f>A243</f>
        <v/>
      </c>
      <c r="G243" s="49">
        <f>MODEL!$RI78</f>
        <v/>
      </c>
      <c r="H243" s="61">
        <f>C243</f>
        <v/>
      </c>
      <c r="I243" s="61">
        <f>D243</f>
        <v/>
      </c>
      <c r="K243">
        <f>A243</f>
        <v/>
      </c>
      <c r="L243" s="49">
        <f>MODEL!$RI78</f>
        <v/>
      </c>
      <c r="M243" s="61">
        <f>C243</f>
        <v/>
      </c>
      <c r="N243" s="61">
        <f>D243</f>
        <v/>
      </c>
    </row>
    <row r="244">
      <c r="A244" t="inlineStr">
        <is>
          <t>BWX</t>
        </is>
      </c>
      <c r="B244" s="49">
        <f>MODEL!$RI79</f>
        <v/>
      </c>
      <c r="C244" s="61">
        <f>'ETF MTD'!$VI$28/'ETF MTD'!$VI$3-1</f>
        <v/>
      </c>
      <c r="D244" s="61">
        <f>B244*C244</f>
        <v/>
      </c>
      <c r="F244">
        <f>A244</f>
        <v/>
      </c>
      <c r="G244" s="49">
        <f>MODEL!$RI79</f>
        <v/>
      </c>
      <c r="H244" s="61">
        <f>C244</f>
        <v/>
      </c>
      <c r="I244" s="61">
        <f>D244</f>
        <v/>
      </c>
      <c r="K244">
        <f>A244</f>
        <v/>
      </c>
      <c r="L244" s="49">
        <f>MODEL!$RI79</f>
        <v/>
      </c>
      <c r="M244" s="61">
        <f>C244</f>
        <v/>
      </c>
      <c r="N244" s="61">
        <f>D244</f>
        <v/>
      </c>
    </row>
    <row r="245">
      <c r="A245" t="inlineStr">
        <is>
          <t>SPIP</t>
        </is>
      </c>
      <c r="B245" s="49">
        <f>MODEL!$RI80</f>
        <v/>
      </c>
      <c r="C245" s="61">
        <f>'ETF MTD'!$DU$28/'ETF MTD'!$DU$3-1</f>
        <v/>
      </c>
      <c r="D245" s="61">
        <f>B245*C245</f>
        <v/>
      </c>
      <c r="F245">
        <f>A245</f>
        <v/>
      </c>
      <c r="G245" s="49">
        <f>MODEL!$RI80</f>
        <v/>
      </c>
      <c r="H245" s="61">
        <f>C245</f>
        <v/>
      </c>
      <c r="I245" s="61">
        <f>D245</f>
        <v/>
      </c>
      <c r="K245">
        <f>A245</f>
        <v/>
      </c>
      <c r="L245" s="49">
        <f>MODEL!$RI80</f>
        <v/>
      </c>
      <c r="M245" s="61">
        <f>C245</f>
        <v/>
      </c>
      <c r="N245" s="61">
        <f>D245</f>
        <v/>
      </c>
    </row>
    <row r="246">
      <c r="A246" s="33" t="inlineStr">
        <is>
          <t>TFPN</t>
        </is>
      </c>
      <c r="B246" s="49">
        <f>MODEL!$RI81</f>
        <v/>
      </c>
      <c r="C246" s="61">
        <f>'ETF MTD'!$ALS$28/'ETF MTD'!$ALS$3-1</f>
        <v/>
      </c>
      <c r="D246" s="61">
        <f>B246*C246</f>
        <v/>
      </c>
      <c r="F246">
        <f>A246</f>
        <v/>
      </c>
      <c r="G246" s="49">
        <f>MODEL!$RI81</f>
        <v/>
      </c>
      <c r="H246" s="61">
        <f>'ETF MTD'!$ALS$28/'ETF MTD'!$ALS$3-1</f>
        <v/>
      </c>
      <c r="I246" s="61">
        <f>D246</f>
        <v/>
      </c>
      <c r="K246">
        <f>A246</f>
        <v/>
      </c>
      <c r="L246" s="49">
        <f>MODEL!$RI81</f>
        <v/>
      </c>
      <c r="M246" s="61">
        <f>C246</f>
        <v/>
      </c>
      <c r="N246" s="61">
        <f>D246</f>
        <v/>
      </c>
    </row>
    <row r="247">
      <c r="A247" s="32" t="inlineStr">
        <is>
          <t>SHY</t>
        </is>
      </c>
      <c r="B247" s="49">
        <f>MODEL!$RI82</f>
        <v/>
      </c>
      <c r="C247" s="61" t="n">
        <v>0</v>
      </c>
      <c r="D247" s="61">
        <f>B247*C247</f>
        <v/>
      </c>
      <c r="F247">
        <f>A247</f>
        <v/>
      </c>
      <c r="G247" s="49">
        <f>MODEL!$RI82</f>
        <v/>
      </c>
      <c r="H247" s="61">
        <f>C247</f>
        <v/>
      </c>
      <c r="I247" s="61">
        <f>D247</f>
        <v/>
      </c>
      <c r="K247">
        <f>A247</f>
        <v/>
      </c>
      <c r="L247" s="49">
        <f>MODEL!$RI82</f>
        <v/>
      </c>
      <c r="M247" s="61">
        <f>C247</f>
        <v/>
      </c>
      <c r="N247" s="61">
        <f>D247</f>
        <v/>
      </c>
    </row>
    <row r="248">
      <c r="A248" t="inlineStr">
        <is>
          <t>OPER</t>
        </is>
      </c>
      <c r="B248" s="49">
        <f>MIN(10%,98%-SUM(B238:B247))</f>
        <v/>
      </c>
      <c r="C248" s="61" t="n">
        <v>0</v>
      </c>
      <c r="D248" s="61">
        <f>B248*C248</f>
        <v/>
      </c>
      <c r="F248">
        <f>A248</f>
        <v/>
      </c>
      <c r="G248" s="49">
        <f>MIN(10%,98%-SUM(G238:G247))</f>
        <v/>
      </c>
      <c r="H248" s="61">
        <f>C248</f>
        <v/>
      </c>
      <c r="I248" s="61">
        <f>D248</f>
        <v/>
      </c>
      <c r="K248">
        <f>A248</f>
        <v/>
      </c>
      <c r="L248" s="49">
        <f>MIN(10%,98%-SUM(L238:L247))</f>
        <v/>
      </c>
      <c r="M248" s="61">
        <f>C248</f>
        <v/>
      </c>
      <c r="N248" s="61">
        <f>D248</f>
        <v/>
      </c>
    </row>
    <row r="249">
      <c r="A249" t="inlineStr">
        <is>
          <t>BIL</t>
        </is>
      </c>
      <c r="B249" s="49">
        <f>(98%-SUM(B238:B248))/2</f>
        <v/>
      </c>
      <c r="C249" s="61" t="n">
        <v>0</v>
      </c>
      <c r="D249" s="61">
        <f>B249*C249</f>
        <v/>
      </c>
      <c r="F249">
        <f>A249</f>
        <v/>
      </c>
      <c r="G249" s="49">
        <f>(98%-SUM(G238:G248))/2</f>
        <v/>
      </c>
      <c r="H249" s="61">
        <f>C249</f>
        <v/>
      </c>
      <c r="I249" s="61">
        <f>D249</f>
        <v/>
      </c>
      <c r="K249">
        <f>A249</f>
        <v/>
      </c>
      <c r="L249" s="49">
        <f>(98%-SUM(L238:L248))/2</f>
        <v/>
      </c>
      <c r="M249" s="61">
        <f>C249</f>
        <v/>
      </c>
      <c r="N249" s="61">
        <f>D249</f>
        <v/>
      </c>
    </row>
    <row r="250">
      <c r="A250" t="inlineStr">
        <is>
          <t>SHV</t>
        </is>
      </c>
      <c r="B250" s="49">
        <f>(98%-SUM(B238:B248))/2</f>
        <v/>
      </c>
      <c r="C250" s="61" t="n">
        <v>0</v>
      </c>
      <c r="D250" s="61">
        <f>B250*C250</f>
        <v/>
      </c>
      <c r="F250">
        <f>A250</f>
        <v/>
      </c>
      <c r="G250" s="49">
        <f>(98%-SUM(G238:G248))/2</f>
        <v/>
      </c>
      <c r="H250" s="61">
        <f>C250</f>
        <v/>
      </c>
      <c r="I250" s="61">
        <f>D250</f>
        <v/>
      </c>
      <c r="K250">
        <f>A250</f>
        <v/>
      </c>
      <c r="L250" s="49">
        <f>(98%-SUM(L238:L248))/2</f>
        <v/>
      </c>
      <c r="M250" s="61">
        <f>C250</f>
        <v/>
      </c>
      <c r="N250" s="61">
        <f>D250</f>
        <v/>
      </c>
    </row>
    <row r="251">
      <c r="A251" s="33" t="inlineStr">
        <is>
          <t>Cash</t>
        </is>
      </c>
      <c r="B251" s="49">
        <f>1-SUM(B238:B250)</f>
        <v/>
      </c>
      <c r="D251" s="61">
        <f>B251*C251</f>
        <v/>
      </c>
      <c r="F251">
        <f>A251</f>
        <v/>
      </c>
      <c r="G251" s="49">
        <f>1-SUM(G238:G250)</f>
        <v/>
      </c>
      <c r="H251" s="61">
        <f>C251</f>
        <v/>
      </c>
      <c r="I251" s="61">
        <f>D251</f>
        <v/>
      </c>
      <c r="K251">
        <f>A251</f>
        <v/>
      </c>
      <c r="L251" s="49">
        <f>1-SUM(L238:L250)</f>
        <v/>
      </c>
      <c r="M251" s="61">
        <f>C251</f>
        <v/>
      </c>
      <c r="N251" s="61">
        <f>D251</f>
        <v/>
      </c>
    </row>
    <row r="252">
      <c r="B252" s="49" t="n"/>
      <c r="G252" s="49" t="n"/>
      <c r="H252" s="61" t="n"/>
      <c r="I252" s="61" t="n"/>
    </row>
    <row r="253">
      <c r="A253" s="33" t="inlineStr">
        <is>
          <t>Total</t>
        </is>
      </c>
      <c r="B253" s="49">
        <f>SUM(B238:B252)</f>
        <v/>
      </c>
      <c r="D253" s="46">
        <f>SUM(D238:D251)</f>
        <v/>
      </c>
      <c r="F253">
        <f>A253</f>
        <v/>
      </c>
      <c r="G253" s="49">
        <f>SUM(G238:G252)</f>
        <v/>
      </c>
      <c r="H253" s="61">
        <f>C253</f>
        <v/>
      </c>
      <c r="I253" s="61">
        <f>D253</f>
        <v/>
      </c>
      <c r="K253">
        <f>A253</f>
        <v/>
      </c>
      <c r="L253" s="49">
        <f>SUM(L238:L252)</f>
        <v/>
      </c>
      <c r="M253" s="61">
        <f>C253</f>
        <v/>
      </c>
      <c r="N253" s="61">
        <f>D253</f>
        <v/>
      </c>
    </row>
    <row r="256">
      <c r="A256" t="inlineStr">
        <is>
          <t>Tactical Aggressive Growth</t>
        </is>
      </c>
      <c r="B256" s="49" t="n"/>
      <c r="C256" s="33" t="n"/>
      <c r="D256" s="33" t="n"/>
      <c r="F256" t="inlineStr">
        <is>
          <t>Tactical Aggressive Growth</t>
        </is>
      </c>
      <c r="K256" t="inlineStr">
        <is>
          <t>Tactical Aggressive Growth</t>
        </is>
      </c>
    </row>
    <row r="257">
      <c r="A257" t="inlineStr">
        <is>
          <t>BLUIX</t>
        </is>
      </c>
      <c r="B257" s="143">
        <f>'BLUIX in Models'!$E$4</f>
        <v/>
      </c>
      <c r="C257" s="61">
        <f>'ETF MTD'!$ADE$28/'ETF MTD'!$ADE$3-1</f>
        <v/>
      </c>
      <c r="D257" s="61">
        <f>B257*C257</f>
        <v/>
      </c>
      <c r="F257">
        <f>A257</f>
        <v/>
      </c>
      <c r="G257" s="49" t="n">
        <v>0.25</v>
      </c>
      <c r="H257" s="61">
        <f>C257</f>
        <v/>
      </c>
      <c r="I257" s="61">
        <f>D257</f>
        <v/>
      </c>
      <c r="K257">
        <f>A257</f>
        <v/>
      </c>
      <c r="L257" s="49" t="n">
        <v>0.2</v>
      </c>
      <c r="M257" s="61">
        <f>C257</f>
        <v/>
      </c>
      <c r="N257" s="61">
        <f>D257</f>
        <v/>
      </c>
    </row>
    <row r="258">
      <c r="A258" s="32" t="inlineStr">
        <is>
          <t>SPTM</t>
        </is>
      </c>
      <c r="B258" s="49">
        <f>(0.99-B$257)*MODEL!$RI277</f>
        <v/>
      </c>
      <c r="C258" s="61">
        <f>'ETF MTD'!$K$28/'ETF MTD'!$K$3-1</f>
        <v/>
      </c>
      <c r="D258" s="61">
        <f>B258*C258</f>
        <v/>
      </c>
      <c r="F258">
        <f>A258</f>
        <v/>
      </c>
      <c r="G258" s="49">
        <f>(0.99-G$257)*MODEL!$RI277</f>
        <v/>
      </c>
      <c r="H258" s="61">
        <f>C258</f>
        <v/>
      </c>
      <c r="I258" s="61">
        <f>D258</f>
        <v/>
      </c>
      <c r="K258">
        <f>A258</f>
        <v/>
      </c>
      <c r="L258" s="49">
        <f>(0.99-L$257)*MODEL!$RI277</f>
        <v/>
      </c>
      <c r="M258" s="61">
        <f>C258</f>
        <v/>
      </c>
      <c r="N258" s="61">
        <f>D258</f>
        <v/>
      </c>
    </row>
    <row r="259">
      <c r="A259" t="inlineStr">
        <is>
          <t>SPMD</t>
        </is>
      </c>
      <c r="B259" s="49">
        <f>(1-B$257)*MODEL!$RI278</f>
        <v/>
      </c>
      <c r="C259" s="32">
        <f>'ETF MTD'!$BM$28/'ETF MTD'!$BM$3-1</f>
        <v/>
      </c>
      <c r="D259" s="32">
        <f>B259*C259</f>
        <v/>
      </c>
      <c r="F259">
        <f>A259</f>
        <v/>
      </c>
      <c r="G259" s="49">
        <f>(1-G$257)*MODEL!$RI278</f>
        <v/>
      </c>
      <c r="H259" s="61">
        <f>C259</f>
        <v/>
      </c>
      <c r="I259" s="61">
        <f>D259</f>
        <v/>
      </c>
      <c r="K259">
        <f>A259</f>
        <v/>
      </c>
      <c r="L259" s="49">
        <f>(1-L$257)*MODEL!$RI278</f>
        <v/>
      </c>
      <c r="M259" s="61">
        <f>C259</f>
        <v/>
      </c>
      <c r="N259" s="61">
        <f>D259</f>
        <v/>
      </c>
    </row>
    <row r="260">
      <c r="A260" t="inlineStr">
        <is>
          <t>SPSM</t>
        </is>
      </c>
      <c r="B260" s="49">
        <f>(1-B$257)*MODEL!$RI279</f>
        <v/>
      </c>
      <c r="C260" s="32">
        <f>'ETF MTD'!$BG$28/'ETF MTD'!$BG$3-1</f>
        <v/>
      </c>
      <c r="D260" s="32">
        <f>B260*C260</f>
        <v/>
      </c>
      <c r="F260">
        <f>A260</f>
        <v/>
      </c>
      <c r="G260" s="49">
        <f>(1-G$257)*MODEL!$RI279</f>
        <v/>
      </c>
      <c r="H260" s="61">
        <f>C260</f>
        <v/>
      </c>
      <c r="I260" s="61">
        <f>D260</f>
        <v/>
      </c>
      <c r="K260">
        <f>A260</f>
        <v/>
      </c>
      <c r="L260" s="49">
        <f>(1-L$257)*MODEL!$RI279</f>
        <v/>
      </c>
      <c r="M260" s="61">
        <f>C260</f>
        <v/>
      </c>
      <c r="N260" s="61">
        <f>D260</f>
        <v/>
      </c>
    </row>
    <row r="261">
      <c r="A261" t="inlineStr">
        <is>
          <t>SPDW</t>
        </is>
      </c>
      <c r="B261" s="49">
        <f>(0.99-B$257)*MODEL!$RI280</f>
        <v/>
      </c>
      <c r="C261" s="61">
        <f>'ETF MTD'!$VO$28/'ETF MTD'!$VO$3-1</f>
        <v/>
      </c>
      <c r="D261" s="61">
        <f>B261*C261</f>
        <v/>
      </c>
      <c r="F261">
        <f>A261</f>
        <v/>
      </c>
      <c r="G261" s="49">
        <f>(0.99-G$257)*MODEL!$RI280</f>
        <v/>
      </c>
      <c r="H261" s="61">
        <f>C261</f>
        <v/>
      </c>
      <c r="I261" s="61">
        <f>D261</f>
        <v/>
      </c>
      <c r="K261">
        <f>A261</f>
        <v/>
      </c>
      <c r="L261" s="49">
        <f>(0.99-L$257)*MODEL!$RI280</f>
        <v/>
      </c>
      <c r="M261" s="61">
        <f>C261</f>
        <v/>
      </c>
      <c r="N261" s="61">
        <f>D261</f>
        <v/>
      </c>
    </row>
    <row r="262">
      <c r="A262" t="inlineStr">
        <is>
          <t>SPEM</t>
        </is>
      </c>
      <c r="B262" s="49">
        <f>(1-B$257)*MODEL!$RI281</f>
        <v/>
      </c>
      <c r="C262" s="61">
        <f>'ETF MTD'!$PU$28/'ETF MTD'!$PU$3-1</f>
        <v/>
      </c>
      <c r="D262" s="61">
        <f>B262*C262</f>
        <v/>
      </c>
      <c r="F262">
        <f>A262</f>
        <v/>
      </c>
      <c r="G262" s="49">
        <f>(1-G$257)*MODEL!$RI281</f>
        <v/>
      </c>
      <c r="H262" s="61">
        <f>C262</f>
        <v/>
      </c>
      <c r="I262" s="61">
        <f>D262</f>
        <v/>
      </c>
      <c r="K262">
        <f>A262</f>
        <v/>
      </c>
      <c r="L262" s="49">
        <f>(1-L$257)*MODEL!$RI281</f>
        <v/>
      </c>
      <c r="M262" s="61">
        <f>C262</f>
        <v/>
      </c>
      <c r="N262" s="61">
        <f>D262</f>
        <v/>
      </c>
    </row>
    <row r="263">
      <c r="A263" t="inlineStr">
        <is>
          <t>USRT</t>
        </is>
      </c>
      <c r="B263" s="49">
        <f>(0.99-B$257)*MODEL!$RI282</f>
        <v/>
      </c>
      <c r="C263" s="61">
        <f>'ETF MTD'!$JU$28/'ETF MTD'!$JU$3-1</f>
        <v/>
      </c>
      <c r="D263" s="61">
        <f>B263*C263</f>
        <v/>
      </c>
      <c r="F263">
        <f>A263</f>
        <v/>
      </c>
      <c r="G263" s="49">
        <f>(0.99-G$257)*MODEL!$RI282</f>
        <v/>
      </c>
      <c r="H263" s="61">
        <f>C263</f>
        <v/>
      </c>
      <c r="I263" s="61">
        <f>D263</f>
        <v/>
      </c>
      <c r="K263">
        <f>A263</f>
        <v/>
      </c>
      <c r="L263" s="49">
        <f>(0.99-L$257)*MODEL!$RI282</f>
        <v/>
      </c>
      <c r="M263" s="61">
        <f>C263</f>
        <v/>
      </c>
      <c r="N263" s="61">
        <f>D263</f>
        <v/>
      </c>
    </row>
    <row r="264">
      <c r="A264" t="inlineStr">
        <is>
          <t>SPTL</t>
        </is>
      </c>
      <c r="B264" s="49">
        <f>(0.99-B$257)*MODEL!$RI283</f>
        <v/>
      </c>
      <c r="C264" s="61">
        <f>'ETF MTD'!$DO$28/'ETF MTD'!$DO$3-1</f>
        <v/>
      </c>
      <c r="D264" s="61">
        <f>B264*C264</f>
        <v/>
      </c>
      <c r="F264">
        <f>A264</f>
        <v/>
      </c>
      <c r="G264" s="49">
        <f>(0.99-G$257)*MODEL!$RI283</f>
        <v/>
      </c>
      <c r="H264" s="61">
        <f>C264</f>
        <v/>
      </c>
      <c r="I264" s="61">
        <f>D264</f>
        <v/>
      </c>
      <c r="K264">
        <f>A264</f>
        <v/>
      </c>
      <c r="L264" s="49">
        <f>(0.99-L$257)*MODEL!$RI283</f>
        <v/>
      </c>
      <c r="M264" s="61">
        <f>C264</f>
        <v/>
      </c>
      <c r="N264" s="61">
        <f>D264</f>
        <v/>
      </c>
    </row>
    <row r="265">
      <c r="A265" t="inlineStr">
        <is>
          <t>GOVT</t>
        </is>
      </c>
      <c r="B265" s="49">
        <f>(0.99-B$257)*MODEL!$RI284</f>
        <v/>
      </c>
      <c r="C265" s="61">
        <f>'ETF MTD'!$OW$28/'ETF MTD'!$OW$3-1</f>
        <v/>
      </c>
      <c r="D265" s="61">
        <f>B265*C265</f>
        <v/>
      </c>
      <c r="F265">
        <f>A265</f>
        <v/>
      </c>
      <c r="G265" s="49">
        <f>(0.99-G$257)*MODEL!$RI284</f>
        <v/>
      </c>
      <c r="H265" s="61">
        <f>C265</f>
        <v/>
      </c>
      <c r="I265" s="61">
        <f>D265</f>
        <v/>
      </c>
      <c r="K265">
        <f>A265</f>
        <v/>
      </c>
      <c r="L265" s="49">
        <f>(0.99-L$257)*MODEL!$RI284</f>
        <v/>
      </c>
      <c r="M265" s="61">
        <f>C265</f>
        <v/>
      </c>
      <c r="N265" s="61">
        <f>D265</f>
        <v/>
      </c>
    </row>
    <row r="266">
      <c r="A266" t="inlineStr">
        <is>
          <t>BWX</t>
        </is>
      </c>
      <c r="B266" s="49">
        <f>(0.99-B$257)*MODEL!$RI285</f>
        <v/>
      </c>
      <c r="C266" s="61">
        <f>'ETF MTD'!$KG$28/'ETF MTD'!$KG$3-1</f>
        <v/>
      </c>
      <c r="D266" s="61">
        <f>B266*C266</f>
        <v/>
      </c>
      <c r="F266">
        <f>A266</f>
        <v/>
      </c>
      <c r="G266" s="49">
        <f>(0.99-G$257)*MODEL!$RI285</f>
        <v/>
      </c>
      <c r="H266" s="61">
        <f>C266</f>
        <v/>
      </c>
      <c r="I266" s="61">
        <f>D266</f>
        <v/>
      </c>
      <c r="K266">
        <f>A266</f>
        <v/>
      </c>
      <c r="L266" s="49">
        <f>(0.99-L$257)*MODEL!$RI285</f>
        <v/>
      </c>
      <c r="M266" s="61">
        <f>C266</f>
        <v/>
      </c>
      <c r="N266" s="61">
        <f>D266</f>
        <v/>
      </c>
    </row>
    <row r="267">
      <c r="A267" t="inlineStr">
        <is>
          <t>SPIP</t>
        </is>
      </c>
      <c r="B267" s="49">
        <f>(0.99-B$257)*MODEL!$RI286</f>
        <v/>
      </c>
      <c r="C267" s="61">
        <f>'ETF MTD'!$DU$28/'ETF MTD'!$DU$3-1</f>
        <v/>
      </c>
      <c r="D267" s="61">
        <f>B267*C267</f>
        <v/>
      </c>
      <c r="F267">
        <f>A267</f>
        <v/>
      </c>
      <c r="G267" s="49">
        <f>(0.99-G$257)*MODEL!$RI286</f>
        <v/>
      </c>
      <c r="H267" s="61">
        <f>C267</f>
        <v/>
      </c>
      <c r="I267" s="61">
        <f>D267</f>
        <v/>
      </c>
      <c r="K267">
        <f>A267</f>
        <v/>
      </c>
      <c r="L267" s="49">
        <f>(0.99-L$257)*MODEL!$RI286</f>
        <v/>
      </c>
      <c r="M267" s="61">
        <f>C267</f>
        <v/>
      </c>
      <c r="N267" s="61">
        <f>D267</f>
        <v/>
      </c>
    </row>
    <row r="268">
      <c r="A268" s="33" t="inlineStr">
        <is>
          <t>TFPN</t>
        </is>
      </c>
      <c r="B268" s="49">
        <f>(0.99-B$257)*MODEL!$RI287</f>
        <v/>
      </c>
      <c r="C268" s="61">
        <f>'ETF MTD'!$ALS$28/'ETF MTD'!$ALS$3-1</f>
        <v/>
      </c>
      <c r="D268" s="61">
        <f>B268*C268</f>
        <v/>
      </c>
      <c r="F268">
        <f>A268</f>
        <v/>
      </c>
      <c r="G268" s="49">
        <f>(0.99-G$257)*MODEL!$RI287</f>
        <v/>
      </c>
      <c r="H268" s="61">
        <f>C268</f>
        <v/>
      </c>
      <c r="I268" s="61">
        <f>D268</f>
        <v/>
      </c>
      <c r="K268">
        <f>A268</f>
        <v/>
      </c>
      <c r="L268" s="49">
        <f>(0.99-L$257)*MODEL!$RI287</f>
        <v/>
      </c>
      <c r="M268" s="61">
        <f>C268</f>
        <v/>
      </c>
      <c r="N268" s="61">
        <f>D268</f>
        <v/>
      </c>
    </row>
    <row r="269">
      <c r="A269" s="32" t="inlineStr">
        <is>
          <t>SHY</t>
        </is>
      </c>
      <c r="B269" s="49">
        <f>(0.99-B$257)*MODEL!$RI288</f>
        <v/>
      </c>
      <c r="C269" s="61">
        <f>'ETF MTD'!$ES$28/'ETF MTD'!$ES$3-1</f>
        <v/>
      </c>
      <c r="D269" s="61">
        <f>B269*C269</f>
        <v/>
      </c>
      <c r="F269">
        <f>A269</f>
        <v/>
      </c>
      <c r="G269" s="49">
        <f>(0.99-G$257)*MODEL!$RI288</f>
        <v/>
      </c>
      <c r="H269" s="61">
        <f>C269</f>
        <v/>
      </c>
      <c r="I269" s="61">
        <f>D269</f>
        <v/>
      </c>
      <c r="K269">
        <f>A269</f>
        <v/>
      </c>
      <c r="L269" s="49">
        <f>(0.99-L$257)*MODEL!$RI288</f>
        <v/>
      </c>
      <c r="M269" s="61">
        <f>C269</f>
        <v/>
      </c>
      <c r="N269" s="61">
        <f>D269</f>
        <v/>
      </c>
    </row>
    <row r="270">
      <c r="A270" t="inlineStr">
        <is>
          <t>OPER</t>
        </is>
      </c>
      <c r="B270" s="60" t="n">
        <v>0</v>
      </c>
      <c r="C270" s="61" t="n">
        <v>0</v>
      </c>
      <c r="D270" s="61">
        <f>B270*C270</f>
        <v/>
      </c>
      <c r="F270">
        <f>A270</f>
        <v/>
      </c>
      <c r="G270" s="49">
        <f>MIN(10%,98%-SUM(G257:G269))</f>
        <v/>
      </c>
      <c r="H270" s="61">
        <f>C270</f>
        <v/>
      </c>
      <c r="I270" s="61">
        <f>D270</f>
        <v/>
      </c>
      <c r="K270">
        <f>A270</f>
        <v/>
      </c>
      <c r="L270" s="49">
        <f>MIN(10%,98%-SUM(L257:L269))</f>
        <v/>
      </c>
      <c r="M270" s="61">
        <f>C270</f>
        <v/>
      </c>
      <c r="N270" s="61">
        <f>D270</f>
        <v/>
      </c>
    </row>
    <row r="271">
      <c r="A271" t="inlineStr">
        <is>
          <t>BIL</t>
        </is>
      </c>
      <c r="B271" s="60" t="n">
        <v>0</v>
      </c>
      <c r="C271" s="61" t="n">
        <v>0</v>
      </c>
      <c r="D271" s="61">
        <f>B271*C271</f>
        <v/>
      </c>
      <c r="F271">
        <f>A271</f>
        <v/>
      </c>
      <c r="G271" s="49">
        <f>(98%-SUM(G257:G270))/2</f>
        <v/>
      </c>
      <c r="H271" s="61">
        <f>C271</f>
        <v/>
      </c>
      <c r="I271" s="61">
        <f>D271</f>
        <v/>
      </c>
      <c r="K271">
        <f>A271</f>
        <v/>
      </c>
      <c r="L271" s="49">
        <f>(98%-SUM(L257:L270))/2</f>
        <v/>
      </c>
      <c r="M271" s="61">
        <f>C271</f>
        <v/>
      </c>
      <c r="N271" s="61">
        <f>D271</f>
        <v/>
      </c>
    </row>
    <row r="272">
      <c r="A272" t="inlineStr">
        <is>
          <t>SHV</t>
        </is>
      </c>
      <c r="B272" s="60" t="n">
        <v>0</v>
      </c>
      <c r="C272" s="61" t="n">
        <v>0</v>
      </c>
      <c r="D272" s="61">
        <f>B272*C272</f>
        <v/>
      </c>
      <c r="F272">
        <f>A272</f>
        <v/>
      </c>
      <c r="G272" s="49">
        <f>(98%-SUM(G257:G270))/2</f>
        <v/>
      </c>
      <c r="H272" s="61">
        <f>C272</f>
        <v/>
      </c>
      <c r="I272" s="61">
        <f>D272</f>
        <v/>
      </c>
      <c r="K272">
        <f>A272</f>
        <v/>
      </c>
      <c r="L272" s="49">
        <f>(98%-SUM(L257:L270))/2</f>
        <v/>
      </c>
      <c r="M272" s="61">
        <f>C272</f>
        <v/>
      </c>
      <c r="N272" s="61">
        <f>D272</f>
        <v/>
      </c>
    </row>
    <row r="273">
      <c r="A273" s="33" t="inlineStr">
        <is>
          <t>Cash</t>
        </is>
      </c>
      <c r="B273" s="49">
        <f>1-SUM(B257:B272)</f>
        <v/>
      </c>
      <c r="C273" s="61" t="n">
        <v>0</v>
      </c>
      <c r="D273" s="61">
        <f>B273*C273</f>
        <v/>
      </c>
      <c r="F273">
        <f>A273</f>
        <v/>
      </c>
      <c r="G273" s="49">
        <f>1-SUM(G257:G272)</f>
        <v/>
      </c>
      <c r="H273" s="61">
        <f>C273</f>
        <v/>
      </c>
      <c r="I273" s="61">
        <f>D273</f>
        <v/>
      </c>
      <c r="K273">
        <f>A273</f>
        <v/>
      </c>
      <c r="L273" s="49">
        <f>1-SUM(L257:L272)</f>
        <v/>
      </c>
      <c r="M273" s="61">
        <f>C273</f>
        <v/>
      </c>
      <c r="N273" s="61">
        <f>D273</f>
        <v/>
      </c>
    </row>
    <row r="274">
      <c r="A274" s="33" t="n"/>
      <c r="B274" s="49" t="n"/>
      <c r="C274" s="33" t="n"/>
      <c r="D274" s="33" t="n"/>
    </row>
    <row r="275">
      <c r="A275" s="33" t="inlineStr">
        <is>
          <t>Total</t>
        </is>
      </c>
      <c r="B275" s="49">
        <f>SUM(B257:B273)</f>
        <v/>
      </c>
      <c r="C275" s="33" t="n"/>
      <c r="D275" s="46">
        <f>SUM(D257:D273)</f>
        <v/>
      </c>
      <c r="F275">
        <f>A275</f>
        <v/>
      </c>
      <c r="G275" s="49">
        <f>SUM(G257:G273)</f>
        <v/>
      </c>
      <c r="H275" s="61">
        <f>C275</f>
        <v/>
      </c>
      <c r="I275" s="61">
        <f>D275</f>
        <v/>
      </c>
      <c r="K275">
        <f>A275</f>
        <v/>
      </c>
      <c r="L275" s="49">
        <f>SUM(L257:L273)</f>
        <v/>
      </c>
      <c r="M275" s="61">
        <f>C275</f>
        <v/>
      </c>
      <c r="N275" s="61">
        <f>D275</f>
        <v/>
      </c>
    </row>
    <row r="278">
      <c r="A278" t="inlineStr">
        <is>
          <t>Dynamic Aggressive Growth</t>
        </is>
      </c>
      <c r="B278" s="49" t="n"/>
      <c r="C278" s="33" t="n"/>
      <c r="D278" s="33" t="n"/>
      <c r="F278" t="inlineStr">
        <is>
          <t>Dynamic Aggressive Growth</t>
        </is>
      </c>
      <c r="K278" t="inlineStr">
        <is>
          <t>Dynamic Aggressive Growth</t>
        </is>
      </c>
    </row>
    <row r="279">
      <c r="A279" t="inlineStr">
        <is>
          <t>BLUIX</t>
        </is>
      </c>
      <c r="B279" s="143">
        <f>'BLUIX in Models'!$E$4</f>
        <v/>
      </c>
      <c r="C279" s="61">
        <f>'ETF MTD'!$ADE$28/'ETF MTD'!$ADE$3-1</f>
        <v/>
      </c>
      <c r="D279" s="61">
        <f>B279*C279</f>
        <v/>
      </c>
      <c r="F279">
        <f>A279</f>
        <v/>
      </c>
      <c r="G279" s="49" t="n">
        <v>0.25</v>
      </c>
      <c r="H279" s="61">
        <f>C279</f>
        <v/>
      </c>
      <c r="I279" s="61">
        <f>D279</f>
        <v/>
      </c>
      <c r="K279">
        <f>A279</f>
        <v/>
      </c>
      <c r="L279" s="49" t="n">
        <v>0.2</v>
      </c>
      <c r="M279" s="61">
        <f>C279</f>
        <v/>
      </c>
      <c r="N279" s="61">
        <f>D279</f>
        <v/>
      </c>
    </row>
    <row r="280">
      <c r="A280" s="32" t="inlineStr">
        <is>
          <t>SPTM</t>
        </is>
      </c>
      <c r="B280" s="49">
        <f>ROUND((0.99-B$279)*MODEL!$RI296,3)</f>
        <v/>
      </c>
      <c r="C280" s="61">
        <f>'ETF MTD'!$K$28/'ETF MTD'!$K$3-1</f>
        <v/>
      </c>
      <c r="D280" s="61">
        <f>B280*C280</f>
        <v/>
      </c>
      <c r="F280">
        <f>A280</f>
        <v/>
      </c>
      <c r="G280" s="49">
        <f>ROUND((0.99-G$279)*MODEL!$RI296,3)</f>
        <v/>
      </c>
      <c r="H280" s="61">
        <f>C280</f>
        <v/>
      </c>
      <c r="I280" s="61">
        <f>D280</f>
        <v/>
      </c>
      <c r="K280">
        <f>A280</f>
        <v/>
      </c>
      <c r="L280" s="49">
        <f>ROUND((0.99-L$279)*MODEL!$RI296,3)</f>
        <v/>
      </c>
      <c r="M280" s="61">
        <f>C280</f>
        <v/>
      </c>
      <c r="N280" s="61">
        <f>D280</f>
        <v/>
      </c>
    </row>
    <row r="281">
      <c r="A281" t="inlineStr">
        <is>
          <t>SPMD</t>
        </is>
      </c>
      <c r="B281" s="49">
        <f>ROUND((0.99-B$279)*MODEL!$RI297,3)</f>
        <v/>
      </c>
      <c r="C281" s="32">
        <f>'ETF MTD'!$BM$28/'ETF MTD'!$BM$3-1</f>
        <v/>
      </c>
      <c r="D281" s="32">
        <f>B281*C281</f>
        <v/>
      </c>
      <c r="F281">
        <f>A281</f>
        <v/>
      </c>
      <c r="G281" s="49">
        <f>ROUND((0.99-G$279)*MODEL!$RI297,3)</f>
        <v/>
      </c>
      <c r="H281" s="61">
        <f>C281</f>
        <v/>
      </c>
      <c r="I281" s="61">
        <f>D281</f>
        <v/>
      </c>
      <c r="K281">
        <f>A281</f>
        <v/>
      </c>
      <c r="L281" s="49">
        <f>ROUND((0.99-L$279)*MODEL!$RI297,3)</f>
        <v/>
      </c>
      <c r="M281" s="61">
        <f>C281</f>
        <v/>
      </c>
      <c r="N281" s="61">
        <f>D281</f>
        <v/>
      </c>
    </row>
    <row r="282">
      <c r="A282" t="inlineStr">
        <is>
          <t>SPSM</t>
        </is>
      </c>
      <c r="B282" s="49">
        <f>ROUND((0.99-B$279)*MODEL!$RI298,3)</f>
        <v/>
      </c>
      <c r="C282" s="32">
        <f>'ETF MTD'!$BG$28/'ETF MTD'!$BG$3-1</f>
        <v/>
      </c>
      <c r="D282" s="32">
        <f>B282*C282</f>
        <v/>
      </c>
      <c r="F282">
        <f>A282</f>
        <v/>
      </c>
      <c r="G282" s="49">
        <f>ROUND((0.99-G$279)*MODEL!$RI298,3)</f>
        <v/>
      </c>
      <c r="H282" s="61">
        <f>C282</f>
        <v/>
      </c>
      <c r="I282" s="61">
        <f>D282</f>
        <v/>
      </c>
      <c r="K282">
        <f>A282</f>
        <v/>
      </c>
      <c r="L282" s="49">
        <f>ROUND((0.99-L$279)*MODEL!$RI298,3)</f>
        <v/>
      </c>
      <c r="M282" s="61">
        <f>C282</f>
        <v/>
      </c>
      <c r="N282" s="61">
        <f>D282</f>
        <v/>
      </c>
    </row>
    <row r="283">
      <c r="A283" t="inlineStr">
        <is>
          <t>SPDW</t>
        </is>
      </c>
      <c r="B283" s="49">
        <f>ROUND((0.99-B$279)*MODEL!$RI299,3)</f>
        <v/>
      </c>
      <c r="C283" s="61">
        <f>'ETF MTD'!$VO$28/'ETF MTD'!$VO$3-1</f>
        <v/>
      </c>
      <c r="D283" s="61">
        <f>B283*C283</f>
        <v/>
      </c>
      <c r="F283">
        <f>A283</f>
        <v/>
      </c>
      <c r="G283" s="49">
        <f>ROUND((0.99-G$279)*MODEL!$RI299,3)</f>
        <v/>
      </c>
      <c r="H283" s="61">
        <f>C283</f>
        <v/>
      </c>
      <c r="I283" s="61">
        <f>D283</f>
        <v/>
      </c>
      <c r="K283">
        <f>A283</f>
        <v/>
      </c>
      <c r="L283" s="49">
        <f>ROUND((0.99-L$279)*MODEL!$RI299,3)</f>
        <v/>
      </c>
      <c r="M283" s="61">
        <f>C283</f>
        <v/>
      </c>
      <c r="N283" s="61">
        <f>D283</f>
        <v/>
      </c>
    </row>
    <row r="284">
      <c r="A284" t="inlineStr">
        <is>
          <t>SPEM</t>
        </is>
      </c>
      <c r="B284" s="49">
        <f>ROUND((0.99-B$279)*MODEL!$RI300,3)</f>
        <v/>
      </c>
      <c r="C284" s="61">
        <f>'ETF MTD'!$PU$28/'ETF MTD'!$PU$3-1</f>
        <v/>
      </c>
      <c r="D284" s="61">
        <f>B284*C284</f>
        <v/>
      </c>
      <c r="F284">
        <f>A284</f>
        <v/>
      </c>
      <c r="G284" s="49">
        <f>ROUND((0.99-G$279)*MODEL!$RI300,3)</f>
        <v/>
      </c>
      <c r="H284" s="61">
        <f>C284</f>
        <v/>
      </c>
      <c r="I284" s="61">
        <f>D284</f>
        <v/>
      </c>
      <c r="K284">
        <f>A284</f>
        <v/>
      </c>
      <c r="L284" s="49">
        <f>ROUND((0.99-L$279)*MODEL!$RI300,3)</f>
        <v/>
      </c>
      <c r="M284" s="61">
        <f>C284</f>
        <v/>
      </c>
      <c r="N284" s="61">
        <f>D284</f>
        <v/>
      </c>
    </row>
    <row r="285">
      <c r="A285" t="inlineStr">
        <is>
          <t>USRT</t>
        </is>
      </c>
      <c r="B285" s="49">
        <f>ROUND((0.99-B$279)*MODEL!$RI301,3)</f>
        <v/>
      </c>
      <c r="C285" s="61">
        <f>'ETF MTD'!$JU$28/'ETF MTD'!$JU$3-1</f>
        <v/>
      </c>
      <c r="D285" s="61">
        <f>B285*C285</f>
        <v/>
      </c>
      <c r="F285">
        <f>A285</f>
        <v/>
      </c>
      <c r="G285" s="49">
        <f>ROUND((0.99-G$279)*MODEL!$RI301,3)</f>
        <v/>
      </c>
      <c r="H285" s="61">
        <f>C285</f>
        <v/>
      </c>
      <c r="I285" s="61">
        <f>D285</f>
        <v/>
      </c>
      <c r="K285">
        <f>A285</f>
        <v/>
      </c>
      <c r="L285" s="49">
        <f>ROUND((0.99-L$279)*MODEL!$RI301,3)</f>
        <v/>
      </c>
      <c r="M285" s="61">
        <f>C285</f>
        <v/>
      </c>
      <c r="N285" s="61">
        <f>D285</f>
        <v/>
      </c>
    </row>
    <row r="286">
      <c r="A286" t="inlineStr">
        <is>
          <t>SPTL</t>
        </is>
      </c>
      <c r="B286" s="49">
        <f>ROUND((0.99-B$279)*MODEL!$RI302,3)</f>
        <v/>
      </c>
      <c r="C286" s="61">
        <f>'ETF MTD'!$DO$28/'ETF MTD'!$DO$3-1</f>
        <v/>
      </c>
      <c r="D286" s="61">
        <f>B286*C286</f>
        <v/>
      </c>
      <c r="F286">
        <f>A286</f>
        <v/>
      </c>
      <c r="G286" s="49">
        <f>ROUND((0.99-G$279)*MODEL!$RI302,3)</f>
        <v/>
      </c>
      <c r="H286" s="61">
        <f>C286</f>
        <v/>
      </c>
      <c r="I286" s="61">
        <f>D286</f>
        <v/>
      </c>
      <c r="K286">
        <f>A286</f>
        <v/>
      </c>
      <c r="L286" s="49">
        <f>ROUND((0.99-L$279)*MODEL!$RI302,3)</f>
        <v/>
      </c>
      <c r="M286" s="61">
        <f>C286</f>
        <v/>
      </c>
      <c r="N286" s="61">
        <f>D286</f>
        <v/>
      </c>
    </row>
    <row r="287">
      <c r="A287" t="inlineStr">
        <is>
          <t>GOVT</t>
        </is>
      </c>
      <c r="B287" s="49">
        <f>ROUND((0.99-B$279)*MODEL!$RI303,3)</f>
        <v/>
      </c>
      <c r="C287" s="61">
        <f>'ETF MTD'!$OW$28/'ETF MTD'!$OW$3-1</f>
        <v/>
      </c>
      <c r="D287" s="61">
        <f>B287*C287</f>
        <v/>
      </c>
      <c r="F287">
        <f>A287</f>
        <v/>
      </c>
      <c r="G287" s="49">
        <f>ROUND((0.99-G$279)*MODEL!$RI303,3)</f>
        <v/>
      </c>
      <c r="H287" s="61">
        <f>C287</f>
        <v/>
      </c>
      <c r="I287" s="61">
        <f>D287</f>
        <v/>
      </c>
      <c r="K287">
        <f>A287</f>
        <v/>
      </c>
      <c r="L287" s="49">
        <f>ROUND((0.99-L$279)*MODEL!$RI303,3)</f>
        <v/>
      </c>
      <c r="M287" s="61">
        <f>C287</f>
        <v/>
      </c>
      <c r="N287" s="61">
        <f>D287</f>
        <v/>
      </c>
    </row>
    <row r="288">
      <c r="A288" t="inlineStr">
        <is>
          <t>BWX</t>
        </is>
      </c>
      <c r="B288" s="49">
        <f>ROUND((0.99-B$279)*MODEL!$RI304,3)</f>
        <v/>
      </c>
      <c r="C288" s="61">
        <f>'ETF MTD'!$KG$28/'ETF MTD'!$KG$3-1</f>
        <v/>
      </c>
      <c r="D288" s="61">
        <f>B288*C288</f>
        <v/>
      </c>
      <c r="F288">
        <f>A288</f>
        <v/>
      </c>
      <c r="G288" s="49">
        <f>ROUND((0.99-G$279)*MODEL!$RI304,3)</f>
        <v/>
      </c>
      <c r="H288" s="61">
        <f>C288</f>
        <v/>
      </c>
      <c r="I288" s="61">
        <f>D288</f>
        <v/>
      </c>
      <c r="K288">
        <f>A288</f>
        <v/>
      </c>
      <c r="L288" s="49">
        <f>ROUND((0.99-L$279)*MODEL!$RI304,3)</f>
        <v/>
      </c>
      <c r="M288" s="61">
        <f>C288</f>
        <v/>
      </c>
      <c r="N288" s="61">
        <f>D288</f>
        <v/>
      </c>
    </row>
    <row r="289">
      <c r="A289" t="inlineStr">
        <is>
          <t>SPIP</t>
        </is>
      </c>
      <c r="B289" s="49">
        <f>ROUND((0.99-B$279)*MODEL!$RI305,3)</f>
        <v/>
      </c>
      <c r="C289" s="61">
        <f>'ETF MTD'!$DU$28/'ETF MTD'!$DU$3-1</f>
        <v/>
      </c>
      <c r="D289" s="61">
        <f>B289*C289</f>
        <v/>
      </c>
      <c r="F289">
        <f>A289</f>
        <v/>
      </c>
      <c r="G289" s="49">
        <f>ROUND((0.99-G$279)*MODEL!$RI305,3)</f>
        <v/>
      </c>
      <c r="H289" s="61">
        <f>C289</f>
        <v/>
      </c>
      <c r="I289" s="61">
        <f>D289</f>
        <v/>
      </c>
      <c r="K289">
        <f>A289</f>
        <v/>
      </c>
      <c r="L289" s="49">
        <f>ROUND((0.99-L$279)*MODEL!$RI305,3)</f>
        <v/>
      </c>
      <c r="M289" s="61">
        <f>C289</f>
        <v/>
      </c>
      <c r="N289" s="61">
        <f>D289</f>
        <v/>
      </c>
    </row>
    <row r="290">
      <c r="A290" s="33" t="inlineStr">
        <is>
          <t>TFPN</t>
        </is>
      </c>
      <c r="B290" s="49">
        <f>ROUND((0.99-B$279)*MODEL!$RI306,3)</f>
        <v/>
      </c>
      <c r="C290" s="61">
        <f>'ETF MTD'!$ALS$28/'ETF MTD'!$ALS$3-1</f>
        <v/>
      </c>
      <c r="D290" s="61">
        <f>B290*C290</f>
        <v/>
      </c>
      <c r="F290">
        <f>A290</f>
        <v/>
      </c>
      <c r="G290" s="49">
        <f>ROUND((0.99-G$279)*MODEL!$RI306,3)</f>
        <v/>
      </c>
      <c r="H290" s="61">
        <f>C290</f>
        <v/>
      </c>
      <c r="I290" s="61">
        <f>D290</f>
        <v/>
      </c>
      <c r="K290">
        <f>A290</f>
        <v/>
      </c>
      <c r="L290" s="49">
        <f>ROUND((0.99-L$279)*MODEL!$RI306,3)</f>
        <v/>
      </c>
      <c r="M290" s="61">
        <f>C290</f>
        <v/>
      </c>
      <c r="N290" s="61">
        <f>D290</f>
        <v/>
      </c>
    </row>
    <row r="291">
      <c r="A291" s="32" t="inlineStr">
        <is>
          <t>SHY</t>
        </is>
      </c>
      <c r="B291" s="49">
        <f>ROUND((0.99-B$279)*MODEL!$RI307,3)</f>
        <v/>
      </c>
      <c r="C291" s="61">
        <f>'ETF MTD'!$ES$28/'ETF MTD'!$ES$3-1</f>
        <v/>
      </c>
      <c r="D291" s="61">
        <f>B291*C291</f>
        <v/>
      </c>
      <c r="F291">
        <f>A291</f>
        <v/>
      </c>
      <c r="G291" s="49">
        <f>ROUND((0.99-G$279)*MODEL!$RI307,3)</f>
        <v/>
      </c>
      <c r="H291" s="61">
        <f>C291</f>
        <v/>
      </c>
      <c r="I291" s="61">
        <f>D291</f>
        <v/>
      </c>
      <c r="K291">
        <f>A291</f>
        <v/>
      </c>
      <c r="L291" s="49">
        <f>ROUND((0.99-L$279)*MODEL!$RI307,3)</f>
        <v/>
      </c>
      <c r="M291" s="61">
        <f>C291</f>
        <v/>
      </c>
      <c r="N291" s="61">
        <f>D291</f>
        <v/>
      </c>
    </row>
    <row r="292">
      <c r="A292" t="inlineStr">
        <is>
          <t>OPER</t>
        </is>
      </c>
      <c r="B292" s="60" t="n">
        <v>0</v>
      </c>
      <c r="C292" s="61" t="n">
        <v>0</v>
      </c>
      <c r="D292" s="61">
        <f>B292*C292</f>
        <v/>
      </c>
      <c r="F292">
        <f>A292</f>
        <v/>
      </c>
      <c r="G292" s="49">
        <f>MIN(10%,98%-SUM(G279:G291))</f>
        <v/>
      </c>
      <c r="H292" s="61">
        <f>C292</f>
        <v/>
      </c>
      <c r="I292" s="61">
        <f>D292</f>
        <v/>
      </c>
      <c r="K292">
        <f>A292</f>
        <v/>
      </c>
      <c r="L292" s="49">
        <f>MIN(10%,98%-SUM(L279:L291))</f>
        <v/>
      </c>
      <c r="M292" s="61">
        <f>C292</f>
        <v/>
      </c>
      <c r="N292" s="61">
        <f>D292</f>
        <v/>
      </c>
    </row>
    <row r="293">
      <c r="A293" t="inlineStr">
        <is>
          <t>BIL</t>
        </is>
      </c>
      <c r="B293" s="60" t="n">
        <v>0</v>
      </c>
      <c r="C293" s="61" t="n">
        <v>0</v>
      </c>
      <c r="D293" s="61">
        <f>B293*C293</f>
        <v/>
      </c>
      <c r="F293">
        <f>A293</f>
        <v/>
      </c>
      <c r="G293" s="49">
        <f>(98%-SUM(G279:G292))/2</f>
        <v/>
      </c>
      <c r="H293" s="61">
        <f>C293</f>
        <v/>
      </c>
      <c r="I293" s="61">
        <f>D293</f>
        <v/>
      </c>
      <c r="K293">
        <f>A293</f>
        <v/>
      </c>
      <c r="L293" s="49">
        <f>(98%-SUM(L279:L292))/2</f>
        <v/>
      </c>
      <c r="M293" s="61">
        <f>C293</f>
        <v/>
      </c>
      <c r="N293" s="61">
        <f>D293</f>
        <v/>
      </c>
    </row>
    <row r="294">
      <c r="A294" t="inlineStr">
        <is>
          <t>SHV</t>
        </is>
      </c>
      <c r="B294" s="60" t="n">
        <v>0</v>
      </c>
      <c r="C294" s="61" t="n">
        <v>0</v>
      </c>
      <c r="D294" s="61">
        <f>B294*C294</f>
        <v/>
      </c>
      <c r="F294">
        <f>A294</f>
        <v/>
      </c>
      <c r="G294" s="49">
        <f>(98%-SUM(G279:G292))/2</f>
        <v/>
      </c>
      <c r="H294" s="61">
        <f>C294</f>
        <v/>
      </c>
      <c r="I294" s="61">
        <f>D294</f>
        <v/>
      </c>
      <c r="K294">
        <f>A294</f>
        <v/>
      </c>
      <c r="L294" s="49">
        <f>(98%-SUM(L279:L292))/2</f>
        <v/>
      </c>
      <c r="M294" s="61">
        <f>C294</f>
        <v/>
      </c>
      <c r="N294" s="61">
        <f>D294</f>
        <v/>
      </c>
    </row>
    <row r="295">
      <c r="A295" s="33" t="inlineStr">
        <is>
          <t>Cash</t>
        </is>
      </c>
      <c r="B295" s="49">
        <f>1-SUM(B279:B294)</f>
        <v/>
      </c>
      <c r="C295" s="61" t="n">
        <v>0</v>
      </c>
      <c r="D295" s="61">
        <f>B295*C295</f>
        <v/>
      </c>
      <c r="F295">
        <f>A295</f>
        <v/>
      </c>
      <c r="G295" s="49">
        <f>1-SUM(G279:G294)</f>
        <v/>
      </c>
      <c r="H295" s="61">
        <f>C295</f>
        <v/>
      </c>
      <c r="I295" s="61">
        <f>D295</f>
        <v/>
      </c>
      <c r="K295">
        <f>A295</f>
        <v/>
      </c>
      <c r="L295" s="49">
        <f>1-SUM(L279:L294)</f>
        <v/>
      </c>
      <c r="M295" s="61">
        <f>C295</f>
        <v/>
      </c>
      <c r="N295" s="61">
        <f>D295</f>
        <v/>
      </c>
    </row>
    <row r="296">
      <c r="A296" s="33" t="n"/>
      <c r="B296" s="49" t="n"/>
      <c r="C296" s="33" t="n"/>
      <c r="D296" s="33" t="n"/>
    </row>
    <row r="297">
      <c r="A297" s="33" t="inlineStr">
        <is>
          <t>Total</t>
        </is>
      </c>
      <c r="B297" s="49">
        <f>SUM(B279:B295)</f>
        <v/>
      </c>
      <c r="C297" s="33" t="n"/>
      <c r="D297" s="46">
        <f>SUM(D279:D295)</f>
        <v/>
      </c>
      <c r="F297">
        <f>A297</f>
        <v/>
      </c>
      <c r="G297" s="49">
        <f>SUM(G279:G295)</f>
        <v/>
      </c>
      <c r="H297" s="61">
        <f>C297</f>
        <v/>
      </c>
      <c r="I297" s="61">
        <f>D297</f>
        <v/>
      </c>
      <c r="K297">
        <f>A297</f>
        <v/>
      </c>
      <c r="L297" s="49">
        <f>SUM(L279:L295)</f>
        <v/>
      </c>
      <c r="M297" s="61">
        <f>C297</f>
        <v/>
      </c>
      <c r="N297" s="61">
        <f>D297</f>
        <v/>
      </c>
    </row>
    <row r="300">
      <c r="A300" t="inlineStr">
        <is>
          <t>Strategic Aggressive Growth</t>
        </is>
      </c>
      <c r="B300" s="49" t="n"/>
      <c r="C300" s="33" t="n"/>
      <c r="D300" s="33" t="n"/>
      <c r="F300" t="inlineStr">
        <is>
          <t>Strategic Aggressive Growth</t>
        </is>
      </c>
      <c r="K300" t="inlineStr">
        <is>
          <t>Strategic Aggressive Growth</t>
        </is>
      </c>
    </row>
    <row r="301">
      <c r="A301" t="inlineStr">
        <is>
          <t>BLUIX</t>
        </is>
      </c>
      <c r="B301" s="143">
        <f>'BLUIX in Models'!$E$4</f>
        <v/>
      </c>
      <c r="C301" s="61">
        <f>'ETF MTD'!$ADE$28/'ETF MTD'!$ADE$3-1</f>
        <v/>
      </c>
      <c r="D301" s="61">
        <f>B301*C301</f>
        <v/>
      </c>
      <c r="F301">
        <f>A301</f>
        <v/>
      </c>
      <c r="G301" s="49" t="n">
        <v>0.25</v>
      </c>
      <c r="H301" s="61">
        <f>C301</f>
        <v/>
      </c>
      <c r="I301" s="61">
        <f>D301</f>
        <v/>
      </c>
      <c r="K301">
        <f>A301</f>
        <v/>
      </c>
      <c r="L301" s="49" t="n">
        <v>0.2</v>
      </c>
      <c r="M301" s="61">
        <f>C301</f>
        <v/>
      </c>
      <c r="N301" s="61">
        <f>D301</f>
        <v/>
      </c>
    </row>
    <row r="302">
      <c r="A302" s="32" t="inlineStr">
        <is>
          <t>SPTM</t>
        </is>
      </c>
      <c r="B302" s="49">
        <f>(0.99-B$301)*MODEL!$RI315</f>
        <v/>
      </c>
      <c r="C302" s="61">
        <f>'ETF MTD'!$K$28/'ETF MTD'!$K$3-1</f>
        <v/>
      </c>
      <c r="D302" s="61">
        <f>B302*C302</f>
        <v/>
      </c>
      <c r="F302">
        <f>A302</f>
        <v/>
      </c>
      <c r="G302" s="49">
        <f>(0.99-G$301)*MODEL!$RI315</f>
        <v/>
      </c>
      <c r="H302" s="61">
        <f>C302</f>
        <v/>
      </c>
      <c r="I302" s="61">
        <f>D302</f>
        <v/>
      </c>
      <c r="K302">
        <f>A302</f>
        <v/>
      </c>
      <c r="L302" s="49">
        <f>(0.99-L$301)*MODEL!$RI315</f>
        <v/>
      </c>
      <c r="M302" s="61">
        <f>C302</f>
        <v/>
      </c>
      <c r="N302" s="61">
        <f>D302</f>
        <v/>
      </c>
    </row>
    <row r="303">
      <c r="A303" t="inlineStr">
        <is>
          <t>SPMD</t>
        </is>
      </c>
      <c r="B303" s="49">
        <f>(1-B$301)*MODEL!$RI316</f>
        <v/>
      </c>
      <c r="C303" s="32">
        <f>'ETF MTD'!$BM$28/'ETF MTD'!$BM$3-1</f>
        <v/>
      </c>
      <c r="D303" s="32">
        <f>B303*C303</f>
        <v/>
      </c>
      <c r="F303">
        <f>A303</f>
        <v/>
      </c>
      <c r="G303" s="49">
        <f>(1-G$301)*MODEL!$RI316</f>
        <v/>
      </c>
      <c r="H303" s="61">
        <f>C303</f>
        <v/>
      </c>
      <c r="I303" s="61">
        <f>D303</f>
        <v/>
      </c>
      <c r="K303">
        <f>A303</f>
        <v/>
      </c>
      <c r="L303" s="49">
        <f>(1-L$301)*MODEL!$RI316</f>
        <v/>
      </c>
      <c r="M303" s="61">
        <f>C303</f>
        <v/>
      </c>
      <c r="N303" s="61">
        <f>D303</f>
        <v/>
      </c>
    </row>
    <row r="304">
      <c r="A304" t="inlineStr">
        <is>
          <t>SPSM</t>
        </is>
      </c>
      <c r="B304" s="49">
        <f>(1-B$301)*MODEL!$RI317</f>
        <v/>
      </c>
      <c r="C304" s="32">
        <f>'ETF MTD'!$BG$28/'ETF MTD'!$BG$3-1</f>
        <v/>
      </c>
      <c r="D304" s="32">
        <f>B304*C304</f>
        <v/>
      </c>
      <c r="F304">
        <f>A304</f>
        <v/>
      </c>
      <c r="G304" s="49">
        <f>(1-G$301)*MODEL!$RI317</f>
        <v/>
      </c>
      <c r="H304" s="61">
        <f>C304</f>
        <v/>
      </c>
      <c r="I304" s="61">
        <f>D304</f>
        <v/>
      </c>
      <c r="K304">
        <f>A304</f>
        <v/>
      </c>
      <c r="L304" s="49">
        <f>(1-L$301)*MODEL!$RI317</f>
        <v/>
      </c>
      <c r="M304" s="61">
        <f>C304</f>
        <v/>
      </c>
      <c r="N304" s="61">
        <f>D304</f>
        <v/>
      </c>
    </row>
    <row r="305">
      <c r="A305" t="inlineStr">
        <is>
          <t>SPDW</t>
        </is>
      </c>
      <c r="B305" s="49">
        <f>(0.99-B$301)*MODEL!$RI318</f>
        <v/>
      </c>
      <c r="C305" s="61">
        <f>'ETF MTD'!$VO$28/'ETF MTD'!$VO$3-1</f>
        <v/>
      </c>
      <c r="D305" s="61">
        <f>B305*C305</f>
        <v/>
      </c>
      <c r="F305">
        <f>A305</f>
        <v/>
      </c>
      <c r="G305" s="49">
        <f>(0.99-G$301)*MODEL!$RI318</f>
        <v/>
      </c>
      <c r="H305" s="61">
        <f>C305</f>
        <v/>
      </c>
      <c r="I305" s="61">
        <f>D305</f>
        <v/>
      </c>
      <c r="K305">
        <f>A305</f>
        <v/>
      </c>
      <c r="L305" s="49">
        <f>(0.99-L$301)*MODEL!$RI318</f>
        <v/>
      </c>
      <c r="M305" s="61">
        <f>C305</f>
        <v/>
      </c>
      <c r="N305" s="61">
        <f>D305</f>
        <v/>
      </c>
    </row>
    <row r="306">
      <c r="A306" t="inlineStr">
        <is>
          <t>SPEM</t>
        </is>
      </c>
      <c r="B306" s="49">
        <f>(1-B$301)*MODEL!$RI319</f>
        <v/>
      </c>
      <c r="C306" s="61">
        <f>'ETF MTD'!$PU$28/'ETF MTD'!$PU$3-1</f>
        <v/>
      </c>
      <c r="D306" s="61">
        <f>B306*C306</f>
        <v/>
      </c>
      <c r="F306">
        <f>A306</f>
        <v/>
      </c>
      <c r="G306" s="49">
        <f>(1-G$301)*MODEL!$RI319</f>
        <v/>
      </c>
      <c r="H306" s="61">
        <f>C306</f>
        <v/>
      </c>
      <c r="I306" s="61">
        <f>D306</f>
        <v/>
      </c>
      <c r="K306">
        <f>A306</f>
        <v/>
      </c>
      <c r="L306" s="49">
        <f>(1-L$301)*MODEL!$RI319</f>
        <v/>
      </c>
      <c r="M306" s="61">
        <f>C306</f>
        <v/>
      </c>
      <c r="N306" s="61">
        <f>D306</f>
        <v/>
      </c>
    </row>
    <row r="307">
      <c r="A307" t="inlineStr">
        <is>
          <t>USRT</t>
        </is>
      </c>
      <c r="B307" s="49">
        <f>(0.99-B$301)*MODEL!$RI320</f>
        <v/>
      </c>
      <c r="C307" s="61">
        <f>'ETF MTD'!$JU$28/'ETF MTD'!$JU$3-1</f>
        <v/>
      </c>
      <c r="D307" s="61">
        <f>B307*C307</f>
        <v/>
      </c>
      <c r="F307">
        <f>A307</f>
        <v/>
      </c>
      <c r="G307" s="49">
        <f>(0.99-G$301)*MODEL!$RI320</f>
        <v/>
      </c>
      <c r="H307" s="61">
        <f>C307</f>
        <v/>
      </c>
      <c r="I307" s="61">
        <f>D307</f>
        <v/>
      </c>
      <c r="K307">
        <f>A307</f>
        <v/>
      </c>
      <c r="L307" s="49">
        <f>(0.99-L$301)*MODEL!$RI320</f>
        <v/>
      </c>
      <c r="M307" s="61">
        <f>C307</f>
        <v/>
      </c>
      <c r="N307" s="61">
        <f>D307</f>
        <v/>
      </c>
    </row>
    <row r="308">
      <c r="A308" t="inlineStr">
        <is>
          <t>SPTL</t>
        </is>
      </c>
      <c r="B308" s="49">
        <f>(0.99-B$301)*MODEL!$RI321</f>
        <v/>
      </c>
      <c r="C308" s="61">
        <f>'ETF MTD'!$DO$28/'ETF MTD'!$DO$3-1</f>
        <v/>
      </c>
      <c r="D308" s="61">
        <f>B308*C308</f>
        <v/>
      </c>
      <c r="F308">
        <f>A308</f>
        <v/>
      </c>
      <c r="G308" s="49">
        <f>(0.99-G$301)*MODEL!$RI321</f>
        <v/>
      </c>
      <c r="H308" s="61">
        <f>C308</f>
        <v/>
      </c>
      <c r="I308" s="61">
        <f>D308</f>
        <v/>
      </c>
      <c r="K308">
        <f>A308</f>
        <v/>
      </c>
      <c r="L308" s="49">
        <f>(0.99-L$301)*MODEL!$RI321</f>
        <v/>
      </c>
      <c r="M308" s="61">
        <f>C308</f>
        <v/>
      </c>
      <c r="N308" s="61">
        <f>D308</f>
        <v/>
      </c>
    </row>
    <row r="309">
      <c r="A309" t="inlineStr">
        <is>
          <t>GOVT</t>
        </is>
      </c>
      <c r="B309" s="49">
        <f>(0.99-B$301)*MODEL!$RI322</f>
        <v/>
      </c>
      <c r="C309" s="61">
        <f>'ETF MTD'!$OW$28/'ETF MTD'!$OW$3-1</f>
        <v/>
      </c>
      <c r="D309" s="61">
        <f>B309*C309</f>
        <v/>
      </c>
      <c r="F309">
        <f>A309</f>
        <v/>
      </c>
      <c r="G309" s="49">
        <f>(0.99-G$301)*MODEL!$RI322</f>
        <v/>
      </c>
      <c r="H309" s="61">
        <f>C309</f>
        <v/>
      </c>
      <c r="I309" s="61">
        <f>D309</f>
        <v/>
      </c>
      <c r="K309">
        <f>A309</f>
        <v/>
      </c>
      <c r="L309" s="49">
        <f>(0.99-L$301)*MODEL!$RI322</f>
        <v/>
      </c>
      <c r="M309" s="61">
        <f>C309</f>
        <v/>
      </c>
      <c r="N309" s="61">
        <f>D309</f>
        <v/>
      </c>
    </row>
    <row r="310">
      <c r="A310" t="inlineStr">
        <is>
          <t>BWX</t>
        </is>
      </c>
      <c r="B310" s="49">
        <f>(0.99-B$301)*MODEL!$RI323</f>
        <v/>
      </c>
      <c r="C310" s="61">
        <f>'ETF MTD'!$KG$28/'ETF MTD'!$KG$3-1</f>
        <v/>
      </c>
      <c r="D310" s="61">
        <f>B310*C310</f>
        <v/>
      </c>
      <c r="F310">
        <f>A310</f>
        <v/>
      </c>
      <c r="G310" s="49">
        <f>(0.99-G$301)*MODEL!$RI323</f>
        <v/>
      </c>
      <c r="H310" s="61">
        <f>C310</f>
        <v/>
      </c>
      <c r="I310" s="61">
        <f>D310</f>
        <v/>
      </c>
      <c r="K310">
        <f>A310</f>
        <v/>
      </c>
      <c r="L310" s="49">
        <f>(0.99-L$301)*MODEL!$RI323</f>
        <v/>
      </c>
      <c r="M310" s="61">
        <f>C310</f>
        <v/>
      </c>
      <c r="N310" s="61">
        <f>D310</f>
        <v/>
      </c>
    </row>
    <row r="311">
      <c r="A311" t="inlineStr">
        <is>
          <t>SPIP</t>
        </is>
      </c>
      <c r="B311" s="49">
        <f>(0.99-B$301)*MODEL!$RI324</f>
        <v/>
      </c>
      <c r="C311" s="61">
        <f>'ETF MTD'!$DU$28/'ETF MTD'!$DU$3-1</f>
        <v/>
      </c>
      <c r="D311" s="61">
        <f>B311*C311</f>
        <v/>
      </c>
      <c r="F311">
        <f>A311</f>
        <v/>
      </c>
      <c r="G311" s="49">
        <f>(0.99-G$301)*MODEL!$RI324</f>
        <v/>
      </c>
      <c r="H311" s="61">
        <f>C311</f>
        <v/>
      </c>
      <c r="I311" s="61">
        <f>D311</f>
        <v/>
      </c>
      <c r="K311">
        <f>A311</f>
        <v/>
      </c>
      <c r="L311" s="49">
        <f>(0.99-L$301)*MODEL!$RI324</f>
        <v/>
      </c>
      <c r="M311" s="61">
        <f>C311</f>
        <v/>
      </c>
      <c r="N311" s="61">
        <f>D311</f>
        <v/>
      </c>
    </row>
    <row r="312">
      <c r="A312" s="33" t="inlineStr">
        <is>
          <t>TFPN</t>
        </is>
      </c>
      <c r="B312" s="49">
        <f>(0.99-B$301)*MODEL!$RI325</f>
        <v/>
      </c>
      <c r="C312" s="61">
        <f>'ETF MTD'!$ALS$28/'ETF MTD'!$ALS$3-1</f>
        <v/>
      </c>
      <c r="D312" s="61">
        <f>B312*C312</f>
        <v/>
      </c>
      <c r="F312">
        <f>A312</f>
        <v/>
      </c>
      <c r="G312" s="49">
        <f>(0.99-G$301)*MODEL!$RI325</f>
        <v/>
      </c>
      <c r="H312" s="61">
        <f>C312</f>
        <v/>
      </c>
      <c r="I312" s="61">
        <f>D312</f>
        <v/>
      </c>
      <c r="K312">
        <f>A312</f>
        <v/>
      </c>
      <c r="L312" s="49">
        <f>(0.99-L$301)*MODEL!$RI325</f>
        <v/>
      </c>
      <c r="M312" s="61">
        <f>C312</f>
        <v/>
      </c>
      <c r="N312" s="61">
        <f>D312</f>
        <v/>
      </c>
    </row>
    <row r="313">
      <c r="A313" s="32" t="inlineStr">
        <is>
          <t>SHY</t>
        </is>
      </c>
      <c r="B313" s="49">
        <f>(0.99-B$301)*MODEL!$RI326</f>
        <v/>
      </c>
      <c r="C313" s="61">
        <f>'ETF MTD'!$ES$28/'ETF MTD'!$ES$3-1</f>
        <v/>
      </c>
      <c r="D313" s="61">
        <f>B313*C313</f>
        <v/>
      </c>
      <c r="F313">
        <f>A313</f>
        <v/>
      </c>
      <c r="G313" s="49">
        <f>(0.99-G$301)*MODEL!$RI326</f>
        <v/>
      </c>
      <c r="H313" s="61">
        <f>C313</f>
        <v/>
      </c>
      <c r="I313" s="61">
        <f>D313</f>
        <v/>
      </c>
      <c r="K313">
        <f>A313</f>
        <v/>
      </c>
      <c r="L313" s="49">
        <f>(0.99-L$301)*MODEL!$RI326</f>
        <v/>
      </c>
      <c r="M313" s="61">
        <f>C313</f>
        <v/>
      </c>
      <c r="N313" s="61">
        <f>D313</f>
        <v/>
      </c>
    </row>
    <row r="314">
      <c r="A314" t="inlineStr">
        <is>
          <t>OPER</t>
        </is>
      </c>
      <c r="B314" s="60" t="n">
        <v>0</v>
      </c>
      <c r="C314" s="61" t="n">
        <v>0</v>
      </c>
      <c r="D314" s="61">
        <f>B314*C314</f>
        <v/>
      </c>
      <c r="F314">
        <f>A314</f>
        <v/>
      </c>
      <c r="G314" s="49">
        <f>MIN(10%,98%-SUM(G301:G313))</f>
        <v/>
      </c>
      <c r="H314" s="61">
        <f>C314</f>
        <v/>
      </c>
      <c r="I314" s="61">
        <f>D314</f>
        <v/>
      </c>
      <c r="K314">
        <f>A314</f>
        <v/>
      </c>
      <c r="L314" s="49">
        <f>MIN(10%,98%-SUM(L301:L313))</f>
        <v/>
      </c>
      <c r="M314" s="61">
        <f>C314</f>
        <v/>
      </c>
      <c r="N314" s="61">
        <f>D314</f>
        <v/>
      </c>
    </row>
    <row r="315">
      <c r="A315" t="inlineStr">
        <is>
          <t>BIL</t>
        </is>
      </c>
      <c r="B315" s="60" t="n">
        <v>0</v>
      </c>
      <c r="C315" s="61" t="n">
        <v>0</v>
      </c>
      <c r="D315" s="61">
        <f>B315*C315</f>
        <v/>
      </c>
      <c r="F315">
        <f>A315</f>
        <v/>
      </c>
      <c r="G315" s="49">
        <f>(98%-SUM(G301:G314))/2</f>
        <v/>
      </c>
      <c r="H315" s="61">
        <f>C315</f>
        <v/>
      </c>
      <c r="I315" s="61">
        <f>D315</f>
        <v/>
      </c>
      <c r="K315">
        <f>A315</f>
        <v/>
      </c>
      <c r="L315" s="49">
        <f>(98%-SUM(L301:L314))/2</f>
        <v/>
      </c>
      <c r="M315" s="61">
        <f>C315</f>
        <v/>
      </c>
      <c r="N315" s="61">
        <f>D315</f>
        <v/>
      </c>
    </row>
    <row r="316">
      <c r="A316" t="inlineStr">
        <is>
          <t>SHV</t>
        </is>
      </c>
      <c r="B316" s="60" t="n">
        <v>0</v>
      </c>
      <c r="C316" s="61" t="n">
        <v>0</v>
      </c>
      <c r="D316" s="61">
        <f>B316*C316</f>
        <v/>
      </c>
      <c r="F316">
        <f>A316</f>
        <v/>
      </c>
      <c r="G316" s="49">
        <f>(98%-SUM(G301:G314))/2</f>
        <v/>
      </c>
      <c r="H316" s="61">
        <f>C316</f>
        <v/>
      </c>
      <c r="I316" s="61">
        <f>D316</f>
        <v/>
      </c>
      <c r="K316">
        <f>A316</f>
        <v/>
      </c>
      <c r="L316" s="49">
        <f>(98%-SUM(L301:L314))/2</f>
        <v/>
      </c>
      <c r="M316" s="61">
        <f>C316</f>
        <v/>
      </c>
      <c r="N316" s="61">
        <f>D316</f>
        <v/>
      </c>
    </row>
    <row r="317">
      <c r="A317" s="33" t="inlineStr">
        <is>
          <t>Cash</t>
        </is>
      </c>
      <c r="B317" s="49">
        <f>1-SUM(B301:B316)</f>
        <v/>
      </c>
      <c r="C317" s="61" t="n">
        <v>0</v>
      </c>
      <c r="D317" s="61">
        <f>B317*C317</f>
        <v/>
      </c>
      <c r="F317">
        <f>A317</f>
        <v/>
      </c>
      <c r="G317" s="49">
        <f>1-SUM(G301:G316)</f>
        <v/>
      </c>
      <c r="H317" s="61">
        <f>C317</f>
        <v/>
      </c>
      <c r="I317" s="61">
        <f>D317</f>
        <v/>
      </c>
      <c r="K317">
        <f>A317</f>
        <v/>
      </c>
      <c r="L317" s="49">
        <f>1-SUM(L301:L316)</f>
        <v/>
      </c>
      <c r="M317" s="61">
        <f>C317</f>
        <v/>
      </c>
      <c r="N317" s="61">
        <f>D317</f>
        <v/>
      </c>
    </row>
    <row r="318">
      <c r="A318" s="33" t="n"/>
      <c r="B318" s="49" t="n"/>
      <c r="C318" s="33" t="n"/>
      <c r="D318" s="33" t="n"/>
    </row>
    <row r="319">
      <c r="A319" s="33" t="inlineStr">
        <is>
          <t>Total</t>
        </is>
      </c>
      <c r="B319" s="49">
        <f>SUM(B301:B317)</f>
        <v/>
      </c>
      <c r="C319" s="33" t="n"/>
      <c r="D319" s="46">
        <f>SUM(D301:D317)</f>
        <v/>
      </c>
      <c r="F319">
        <f>A319</f>
        <v/>
      </c>
      <c r="G319" s="49">
        <f>SUM(G301:G317)</f>
        <v/>
      </c>
      <c r="H319" s="61">
        <f>C319</f>
        <v/>
      </c>
      <c r="I319" s="61">
        <f>D319</f>
        <v/>
      </c>
      <c r="K319">
        <f>A319</f>
        <v/>
      </c>
      <c r="L319" s="49">
        <f>SUM(L301:L317)</f>
        <v/>
      </c>
      <c r="M319" s="61">
        <f>C319</f>
        <v/>
      </c>
      <c r="N319" s="61">
        <f>D319</f>
        <v/>
      </c>
    </row>
  </sheetData>
  <autoFilter ref="A5:N319"/>
  <conditionalFormatting sqref="B1:B1048576 G1:G1048576 L1:L1048576">
    <cfRule type="cellIs" priority="1" operator="lessThan" dxfId="1">
      <formula>0</formula>
    </cfRule>
  </conditionalFormatting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4.xml><?xml version="1.0" encoding="utf-8"?>
<worksheet xmlns="http://schemas.openxmlformats.org/spreadsheetml/2006/main">
  <sheetPr>
    <tabColor rgb="FFFF0000"/>
    <outlinePr summaryBelow="1" summaryRight="1"/>
    <pageSetUpPr/>
  </sheetPr>
  <dimension ref="A2:S280"/>
  <sheetViews>
    <sheetView zoomScaleNormal="100" workbookViewId="0">
      <pane ySplit="4" topLeftCell="A5" activePane="bottomLeft" state="frozen"/>
      <selection activeCell="HE39" sqref="HE39"/>
      <selection pane="bottomLeft" activeCell="B13" sqref="B13"/>
    </sheetView>
  </sheetViews>
  <sheetFormatPr baseColWidth="8" defaultColWidth="9.1796875" defaultRowHeight="14.5"/>
  <cols>
    <col width="13.7265625" customWidth="1" min="1" max="1"/>
    <col width="9" customWidth="1" style="32" min="2" max="2"/>
    <col width="9.1796875" customWidth="1" style="143" min="7" max="7"/>
    <col width="9.1796875" customWidth="1" style="143" min="12" max="12"/>
    <col width="9.1796875" customWidth="1" style="15" min="14" max="14"/>
  </cols>
  <sheetData>
    <row r="2">
      <c r="A2" s="24">
        <f>'Custodial Allocations-Dec24'!A2</f>
        <v/>
      </c>
      <c r="P2" s="1" t="n"/>
    </row>
    <row r="4">
      <c r="A4" s="23" t="inlineStr">
        <is>
          <t>TDA</t>
        </is>
      </c>
      <c r="B4" s="85" t="n"/>
      <c r="C4" s="23" t="n"/>
      <c r="D4" s="23" t="n"/>
      <c r="E4" s="23" t="n"/>
      <c r="F4" s="23" t="inlineStr">
        <is>
          <t>SCHWAB</t>
        </is>
      </c>
      <c r="G4" s="131" t="n"/>
      <c r="H4" s="23" t="n"/>
      <c r="I4" s="23" t="n"/>
      <c r="J4" s="23" t="n"/>
      <c r="K4" s="23" t="inlineStr">
        <is>
          <t>FIDELITY WEALTHSCAPE</t>
        </is>
      </c>
      <c r="R4" t="inlineStr">
        <is>
          <t>Shrader BRI</t>
        </is>
      </c>
    </row>
    <row r="5">
      <c r="A5" s="33" t="inlineStr">
        <is>
          <t>Tactical Growth</t>
        </is>
      </c>
      <c r="B5" s="61" t="inlineStr">
        <is>
          <t>Alloc</t>
        </is>
      </c>
      <c r="C5" s="33" t="inlineStr">
        <is>
          <t>MTD</t>
        </is>
      </c>
      <c r="D5" t="inlineStr">
        <is>
          <t>Attrib</t>
        </is>
      </c>
      <c r="F5" s="33" t="inlineStr">
        <is>
          <t>Tactical Growth</t>
        </is>
      </c>
      <c r="G5" s="49" t="n"/>
      <c r="H5" s="33" t="n"/>
      <c r="I5" s="33" t="n"/>
      <c r="K5" s="33" t="inlineStr">
        <is>
          <t>Tactical Growth</t>
        </is>
      </c>
      <c r="L5" s="49" t="n"/>
      <c r="M5" s="33" t="n"/>
      <c r="N5" s="77" t="n"/>
    </row>
    <row r="6">
      <c r="A6" t="inlineStr">
        <is>
          <t>BLUIX</t>
        </is>
      </c>
      <c r="B6" s="32" t="n">
        <v>0</v>
      </c>
      <c r="C6" s="61">
        <f>'ETF MTD'!$ADE$28/'ETF MTD'!$ADE$3-1</f>
        <v/>
      </c>
      <c r="D6" s="61">
        <f>B6*C6</f>
        <v/>
      </c>
      <c r="F6" t="inlineStr">
        <is>
          <t>BLUIX</t>
        </is>
      </c>
      <c r="G6" s="143">
        <f>B6</f>
        <v/>
      </c>
      <c r="H6" s="61">
        <f>'ETF MTD'!$ADE$28/'ETF MTD'!$ADE$3-1</f>
        <v/>
      </c>
      <c r="I6" s="61">
        <f>G6*H6</f>
        <v/>
      </c>
      <c r="K6" t="inlineStr">
        <is>
          <t>BLUIX</t>
        </is>
      </c>
      <c r="L6" s="143">
        <f>B6</f>
        <v/>
      </c>
      <c r="M6" s="61">
        <f>'ETF MTD'!$ADE$28/'ETF MTD'!$ADE$3-1</f>
        <v/>
      </c>
      <c r="N6" s="78">
        <f>L6*M6</f>
        <v/>
      </c>
      <c r="P6" s="3">
        <f>B6</f>
        <v/>
      </c>
      <c r="R6" s="23" t="n"/>
      <c r="S6" s="23" t="n"/>
    </row>
    <row r="7">
      <c r="A7" s="32" t="inlineStr">
        <is>
          <t>SPTM</t>
        </is>
      </c>
      <c r="B7" s="61">
        <f>(1-B6)*MODEL!$RI5</f>
        <v/>
      </c>
      <c r="C7" s="61">
        <f>'ETF MTD'!$K$28/'ETF MTD'!$K$3-1</f>
        <v/>
      </c>
      <c r="D7" s="61">
        <f>B7*C7</f>
        <v/>
      </c>
      <c r="F7" s="32" t="inlineStr">
        <is>
          <t>SCHB</t>
        </is>
      </c>
      <c r="G7" s="143">
        <f>B7</f>
        <v/>
      </c>
      <c r="H7" s="61">
        <f>'ETF MTD'!$K$28/'ETF MTD'!$K$3-1</f>
        <v/>
      </c>
      <c r="I7" s="61">
        <f>G7*H7</f>
        <v/>
      </c>
      <c r="K7" s="32" t="inlineStr">
        <is>
          <t>ITOT</t>
        </is>
      </c>
      <c r="L7" s="143">
        <f>B7</f>
        <v/>
      </c>
      <c r="M7" s="61">
        <f>'ETF MTD'!$K$28/'ETF MTD'!$K$3-1</f>
        <v/>
      </c>
      <c r="N7" s="78">
        <f>L7*M7</f>
        <v/>
      </c>
      <c r="P7" s="32">
        <f>0.625*MODEL!RI5</f>
        <v/>
      </c>
      <c r="R7" t="inlineStr">
        <is>
          <t>BIBL</t>
        </is>
      </c>
    </row>
    <row r="8">
      <c r="A8" t="inlineStr">
        <is>
          <t>SPDW</t>
        </is>
      </c>
      <c r="B8" s="61">
        <f>(1-B6)*MODEL!$RI6</f>
        <v/>
      </c>
      <c r="C8" s="61">
        <f>'ETF MTD'!$VO$28/'ETF MTD'!$VO$3-1</f>
        <v/>
      </c>
      <c r="D8" s="61">
        <f>B8*C8</f>
        <v/>
      </c>
      <c r="F8" t="inlineStr">
        <is>
          <t>SCHF</t>
        </is>
      </c>
      <c r="G8" s="143">
        <f>B8</f>
        <v/>
      </c>
      <c r="H8" s="61">
        <f>'ETF MTD'!$VO$28/'ETF MTD'!$VO$3-1</f>
        <v/>
      </c>
      <c r="I8" s="61">
        <f>G8*H8</f>
        <v/>
      </c>
      <c r="K8" t="inlineStr">
        <is>
          <t>IXUS</t>
        </is>
      </c>
      <c r="L8" s="143">
        <f>B8</f>
        <v/>
      </c>
      <c r="M8" s="61">
        <f>'ETF MTD'!$VO$28/'ETF MTD'!$VO$3-1</f>
        <v/>
      </c>
      <c r="N8" s="78">
        <f>L8*M8</f>
        <v/>
      </c>
      <c r="P8" s="32">
        <f>0.625*MODEL!RI6</f>
        <v/>
      </c>
      <c r="R8" t="inlineStr">
        <is>
          <t>SCHF</t>
        </is>
      </c>
    </row>
    <row r="9">
      <c r="A9" t="inlineStr">
        <is>
          <t>SPEM</t>
        </is>
      </c>
      <c r="B9" s="61">
        <f>(1-B6)*MODEL!$RI7</f>
        <v/>
      </c>
      <c r="C9" s="61">
        <f>'ETF MTD'!$PU$28/'ETF MTD'!$PU$3-1</f>
        <v/>
      </c>
      <c r="D9" s="61">
        <f>B9*C9</f>
        <v/>
      </c>
      <c r="F9" t="inlineStr">
        <is>
          <t>SCHE</t>
        </is>
      </c>
      <c r="G9" s="143">
        <f>B9</f>
        <v/>
      </c>
      <c r="H9" s="61">
        <f>'ETF MTD'!$PU$28/'ETF MTD'!$PU$3-1</f>
        <v/>
      </c>
      <c r="I9" s="61">
        <f>G9*H9</f>
        <v/>
      </c>
      <c r="K9" t="inlineStr">
        <is>
          <t>IEMG</t>
        </is>
      </c>
      <c r="L9" s="143">
        <f>B9</f>
        <v/>
      </c>
      <c r="M9" s="61">
        <f>'ETF MTD'!$PU$28/'ETF MTD'!$PU$3-1</f>
        <v/>
      </c>
      <c r="N9" s="78">
        <f>L9*M9</f>
        <v/>
      </c>
      <c r="P9" s="32">
        <f>0.625*MODEL!RI7</f>
        <v/>
      </c>
      <c r="R9" t="inlineStr">
        <is>
          <t>SCHE</t>
        </is>
      </c>
    </row>
    <row r="10">
      <c r="A10" t="inlineStr">
        <is>
          <t>USRT</t>
        </is>
      </c>
      <c r="B10" s="61">
        <f>(1-B6)*MODEL!$RI8</f>
        <v/>
      </c>
      <c r="C10" s="61">
        <f>'ETF MTD'!$JU$28/'ETF MTD'!$JU$3-1</f>
        <v/>
      </c>
      <c r="D10" s="61">
        <f>B10*C10</f>
        <v/>
      </c>
      <c r="F10" t="inlineStr">
        <is>
          <t>SCHH</t>
        </is>
      </c>
      <c r="G10" s="143">
        <f>B10</f>
        <v/>
      </c>
      <c r="H10" s="61">
        <f>'ETF MTD'!$JU$28/'ETF MTD'!$JU$3-1</f>
        <v/>
      </c>
      <c r="I10" s="61">
        <f>G10*H10</f>
        <v/>
      </c>
      <c r="K10" t="inlineStr">
        <is>
          <t>IYR</t>
        </is>
      </c>
      <c r="L10" s="143">
        <f>B10</f>
        <v/>
      </c>
      <c r="M10" s="61">
        <f>'ETF MTD'!$JU$28/'ETF MTD'!$JU$3-1</f>
        <v/>
      </c>
      <c r="N10" s="78">
        <f>L10*M10</f>
        <v/>
      </c>
      <c r="P10" s="32">
        <f>0.625*MODEL!RI8</f>
        <v/>
      </c>
      <c r="R10" t="inlineStr">
        <is>
          <t>SCHH</t>
        </is>
      </c>
    </row>
    <row r="11">
      <c r="A11" t="inlineStr">
        <is>
          <t>HEGD</t>
        </is>
      </c>
      <c r="B11" s="61">
        <f>(1-B6)*MODEL!$RI9</f>
        <v/>
      </c>
      <c r="C11" s="61">
        <f>'ETF MTD'!$DO$28/'ETF MTD'!$DO$3-1</f>
        <v/>
      </c>
      <c r="D11" s="61">
        <f>B11*C11</f>
        <v/>
      </c>
      <c r="F11" t="inlineStr">
        <is>
          <t>HEGD</t>
        </is>
      </c>
      <c r="G11" s="143">
        <f>B11</f>
        <v/>
      </c>
      <c r="H11" s="61">
        <f>'ETF MTD'!$DO$28/'ETF MTD'!$DO$3-1</f>
        <v/>
      </c>
      <c r="I11" s="61">
        <f>G11*H11</f>
        <v/>
      </c>
      <c r="K11" t="inlineStr">
        <is>
          <t>HEGD</t>
        </is>
      </c>
      <c r="L11" s="143">
        <f>B11</f>
        <v/>
      </c>
      <c r="M11" s="61">
        <f>'ETF MTD'!$DO$28/'ETF MTD'!$DO$3-1</f>
        <v/>
      </c>
      <c r="N11" s="78">
        <f>L11*M11</f>
        <v/>
      </c>
      <c r="P11" s="32">
        <f>0.625*MODEL!RI9</f>
        <v/>
      </c>
      <c r="R11" t="inlineStr">
        <is>
          <t>SPTL</t>
        </is>
      </c>
    </row>
    <row r="12">
      <c r="A12" t="inlineStr">
        <is>
          <t>GOVT</t>
        </is>
      </c>
      <c r="B12" s="61">
        <f>(1-B6)*MODEL!$RI10</f>
        <v/>
      </c>
      <c r="C12" s="61">
        <f>'ETF MTD'!$OW$28/'ETF MTD'!$OW$3-1</f>
        <v/>
      </c>
      <c r="D12" s="61">
        <f>B12*C12</f>
        <v/>
      </c>
      <c r="F12" t="inlineStr">
        <is>
          <t>SCHR</t>
        </is>
      </c>
      <c r="G12" s="143">
        <f>B12</f>
        <v/>
      </c>
      <c r="H12" s="61">
        <f>'ETF MTD'!$OW$28/'ETF MTD'!$OW$3-1</f>
        <v/>
      </c>
      <c r="I12" s="61">
        <f>G12*H12</f>
        <v/>
      </c>
      <c r="K12" t="inlineStr">
        <is>
          <t>GOVT</t>
        </is>
      </c>
      <c r="L12" s="143">
        <f>B12</f>
        <v/>
      </c>
      <c r="M12" s="61">
        <f>'ETF MTD'!$OW$28/'ETF MTD'!$OW$3-1</f>
        <v/>
      </c>
      <c r="N12" s="78">
        <f>L12*M12</f>
        <v/>
      </c>
      <c r="P12" s="32">
        <f>0.625*MODEL!RI10</f>
        <v/>
      </c>
      <c r="R12" t="inlineStr">
        <is>
          <t>SCHR</t>
        </is>
      </c>
    </row>
    <row r="13">
      <c r="A13" t="inlineStr">
        <is>
          <t>BWX</t>
        </is>
      </c>
      <c r="B13" s="61">
        <f>(1-B6)*MODEL!$RI11</f>
        <v/>
      </c>
      <c r="C13" s="61">
        <f>'ETF MTD'!$KG$28/'ETF MTD'!$KG$3-1</f>
        <v/>
      </c>
      <c r="D13" s="61">
        <f>B13*C13</f>
        <v/>
      </c>
      <c r="F13" s="33" t="inlineStr">
        <is>
          <t>BWX</t>
        </is>
      </c>
      <c r="G13" s="143">
        <f>B13</f>
        <v/>
      </c>
      <c r="H13" s="61">
        <f>'ETF MTD'!$KG$28/'ETF MTD'!$KG$3-1</f>
        <v/>
      </c>
      <c r="I13" s="61">
        <f>G13*H13</f>
        <v/>
      </c>
      <c r="K13" t="inlineStr">
        <is>
          <t>IGOV</t>
        </is>
      </c>
      <c r="L13" s="143">
        <f>B13</f>
        <v/>
      </c>
      <c r="M13" s="61">
        <f>'ETF MTD'!$KG$28/'ETF MTD'!$KG$3-1</f>
        <v/>
      </c>
      <c r="N13" s="78">
        <f>L13*M13</f>
        <v/>
      </c>
      <c r="P13" s="32">
        <f>0.625*MODEL!RI11</f>
        <v/>
      </c>
      <c r="R13" s="33" t="inlineStr">
        <is>
          <t>BWX</t>
        </is>
      </c>
    </row>
    <row r="14">
      <c r="A14" t="inlineStr">
        <is>
          <t>SPIP</t>
        </is>
      </c>
      <c r="B14" s="61">
        <f>(1-B6)*MODEL!$RI12</f>
        <v/>
      </c>
      <c r="C14" s="61">
        <f>'ETF MTD'!$DU$28/'ETF MTD'!$DU$3-1</f>
        <v/>
      </c>
      <c r="D14" s="61">
        <f>B14*C14</f>
        <v/>
      </c>
      <c r="F14" t="inlineStr">
        <is>
          <t>SCHP</t>
        </is>
      </c>
      <c r="G14" s="143">
        <f>B14</f>
        <v/>
      </c>
      <c r="H14" s="61">
        <f>'ETF MTD'!$DU$28/'ETF MTD'!$DU$3-1</f>
        <v/>
      </c>
      <c r="I14" s="61">
        <f>G14*H14</f>
        <v/>
      </c>
      <c r="K14" t="inlineStr">
        <is>
          <t>TIP</t>
        </is>
      </c>
      <c r="L14" s="143">
        <f>B14</f>
        <v/>
      </c>
      <c r="M14" s="61">
        <f>'ETF MTD'!$DU$28/'ETF MTD'!$DU$3-1</f>
        <v/>
      </c>
      <c r="N14" s="78">
        <f>L14*M14</f>
        <v/>
      </c>
      <c r="P14" s="32">
        <f>0.625*MODEL!RI12</f>
        <v/>
      </c>
      <c r="R14" t="inlineStr">
        <is>
          <t>SCHP</t>
        </is>
      </c>
    </row>
    <row r="15">
      <c r="A15" s="33" t="inlineStr">
        <is>
          <t>TFPN</t>
        </is>
      </c>
      <c r="B15" s="61">
        <f>(1-B6)*MODEL!$RI13</f>
        <v/>
      </c>
      <c r="C15" s="61">
        <f>'ETF MTD'!$IK$28/'ETF MTD'!$IK$3-1</f>
        <v/>
      </c>
      <c r="D15" s="61">
        <f>B15*C15</f>
        <v/>
      </c>
      <c r="F15" s="33" t="inlineStr">
        <is>
          <t>TFPN</t>
        </is>
      </c>
      <c r="G15" s="143">
        <f>B15</f>
        <v/>
      </c>
      <c r="H15" s="61">
        <f>'ETF MTD'!$IK$28/'ETF MTD'!$IK$3-1</f>
        <v/>
      </c>
      <c r="I15" s="61">
        <f>G15*H15</f>
        <v/>
      </c>
      <c r="K15" t="inlineStr">
        <is>
          <t>TFPN</t>
        </is>
      </c>
      <c r="L15" s="143">
        <f>B15</f>
        <v/>
      </c>
      <c r="M15" s="61">
        <f>'ETF MTD'!$IK$28/'ETF MTD'!$IK$3-1</f>
        <v/>
      </c>
      <c r="N15" s="78">
        <f>L15*M15</f>
        <v/>
      </c>
      <c r="P15" s="32">
        <f>0.625*MODEL!RI13</f>
        <v/>
      </c>
      <c r="R15" t="inlineStr">
        <is>
          <t>GLD</t>
        </is>
      </c>
    </row>
    <row r="16">
      <c r="A16" s="32" t="inlineStr">
        <is>
          <t>SHY</t>
        </is>
      </c>
      <c r="B16" s="61">
        <f>(1-B6)*MODEL!$RI14</f>
        <v/>
      </c>
      <c r="C16" s="61">
        <f>'ETF MTD'!$ES$28/'ETF MTD'!$ES$3-1</f>
        <v/>
      </c>
      <c r="D16" s="61">
        <f>B16*C16</f>
        <v/>
      </c>
      <c r="F16" s="32" t="inlineStr">
        <is>
          <t>SCHO</t>
        </is>
      </c>
      <c r="G16" s="143">
        <f>B16</f>
        <v/>
      </c>
      <c r="H16" s="61">
        <f>'ETF MTD'!$ES$28/'ETF MTD'!$ES$3-1</f>
        <v/>
      </c>
      <c r="I16" s="61">
        <f>G16*H16</f>
        <v/>
      </c>
      <c r="K16" s="32" t="inlineStr">
        <is>
          <t>SHY</t>
        </is>
      </c>
      <c r="L16" s="143">
        <f>B16</f>
        <v/>
      </c>
      <c r="M16" s="61">
        <f>'ETF MTD'!$ES$28/'ETF MTD'!$ES$3-1</f>
        <v/>
      </c>
      <c r="N16" s="78">
        <f>L16*M16</f>
        <v/>
      </c>
      <c r="P16" s="32">
        <f>0.625*MODEL!RI14</f>
        <v/>
      </c>
      <c r="R16" s="32" t="inlineStr">
        <is>
          <t>SCHO</t>
        </is>
      </c>
    </row>
    <row r="17">
      <c r="A17" t="inlineStr">
        <is>
          <t>OPER</t>
        </is>
      </c>
      <c r="B17" s="61">
        <f>ROUND((1-B6)*MODEL!$RI15/3,3)</f>
        <v/>
      </c>
      <c r="C17" s="61" t="n">
        <v>0</v>
      </c>
      <c r="D17" s="61">
        <f>B17*C17</f>
        <v/>
      </c>
      <c r="F17" s="32" t="inlineStr">
        <is>
          <t>OPER</t>
        </is>
      </c>
      <c r="G17" s="143">
        <f>B17</f>
        <v/>
      </c>
      <c r="H17" s="61" t="n">
        <v>0</v>
      </c>
      <c r="I17" s="61">
        <f>G17*H17</f>
        <v/>
      </c>
      <c r="K17" s="32" t="inlineStr">
        <is>
          <t>OPER</t>
        </is>
      </c>
      <c r="L17" s="143">
        <f>B17</f>
        <v/>
      </c>
      <c r="M17" s="61" t="n">
        <v>0</v>
      </c>
      <c r="N17" s="61">
        <f>L17*M17</f>
        <v/>
      </c>
      <c r="P17" s="32">
        <f>98%-SUM(P6:P16)</f>
        <v/>
      </c>
      <c r="R17" s="32" t="inlineStr">
        <is>
          <t>OPER</t>
        </is>
      </c>
    </row>
    <row r="18">
      <c r="A18" t="inlineStr">
        <is>
          <t>BIL</t>
        </is>
      </c>
      <c r="B18" s="61">
        <f>B17</f>
        <v/>
      </c>
      <c r="C18" s="61" t="n">
        <v>0</v>
      </c>
      <c r="D18" s="61">
        <f>B18*C18</f>
        <v/>
      </c>
      <c r="F18" t="inlineStr">
        <is>
          <t>BIL</t>
        </is>
      </c>
      <c r="G18" s="143">
        <f>B18</f>
        <v/>
      </c>
      <c r="H18" s="61" t="n">
        <v>0</v>
      </c>
      <c r="I18" s="61">
        <f>G18*H18</f>
        <v/>
      </c>
      <c r="K18" t="inlineStr">
        <is>
          <t>BIL</t>
        </is>
      </c>
      <c r="L18" s="143">
        <f>B18</f>
        <v/>
      </c>
      <c r="M18" s="61" t="n">
        <v>0</v>
      </c>
      <c r="N18" s="61">
        <f>L18*M18</f>
        <v/>
      </c>
      <c r="P18" s="32" t="n"/>
      <c r="R18" s="32" t="n"/>
    </row>
    <row r="19">
      <c r="A19" t="inlineStr">
        <is>
          <t>SHV</t>
        </is>
      </c>
      <c r="B19" s="61">
        <f>B17</f>
        <v/>
      </c>
      <c r="C19" s="61" t="n">
        <v>0</v>
      </c>
      <c r="D19" s="61">
        <f>B19*C19</f>
        <v/>
      </c>
      <c r="F19" t="inlineStr">
        <is>
          <t>SHV</t>
        </is>
      </c>
      <c r="G19" s="143">
        <f>B19</f>
        <v/>
      </c>
      <c r="H19" s="61" t="n">
        <v>0</v>
      </c>
      <c r="I19" s="61">
        <f>G19*H19</f>
        <v/>
      </c>
      <c r="K19" t="inlineStr">
        <is>
          <t>SHV</t>
        </is>
      </c>
      <c r="L19" s="143">
        <f>B19</f>
        <v/>
      </c>
      <c r="M19" s="61" t="n">
        <v>0</v>
      </c>
      <c r="N19" s="61">
        <f>L19*M19</f>
        <v/>
      </c>
      <c r="P19" s="32" t="n"/>
      <c r="R19" s="32" t="n"/>
    </row>
    <row r="20">
      <c r="A20" s="33" t="inlineStr">
        <is>
          <t>Cash</t>
        </is>
      </c>
      <c r="B20" s="61">
        <f>1-SUM(B6:B19)</f>
        <v/>
      </c>
      <c r="C20" s="61" t="n">
        <v>0</v>
      </c>
      <c r="D20" s="61">
        <f>B20*C20</f>
        <v/>
      </c>
      <c r="F20" s="33" t="inlineStr">
        <is>
          <t>Cash</t>
        </is>
      </c>
      <c r="G20" s="49">
        <f>1-SUM(G6:G19)</f>
        <v/>
      </c>
      <c r="H20" s="61" t="n">
        <v>0</v>
      </c>
      <c r="I20" s="61">
        <f>G20*H20</f>
        <v/>
      </c>
      <c r="K20" s="33" t="inlineStr">
        <is>
          <t>Cash</t>
        </is>
      </c>
      <c r="L20" s="49">
        <f>1-SUM(L6:L19)</f>
        <v/>
      </c>
      <c r="M20" s="61" t="n">
        <v>0</v>
      </c>
      <c r="N20" s="78">
        <f>L20*M20</f>
        <v/>
      </c>
      <c r="P20" s="290" t="n">
        <v>0.02</v>
      </c>
    </row>
    <row r="21">
      <c r="A21" s="33" t="n"/>
      <c r="B21" s="61" t="n"/>
      <c r="C21" s="33" t="n"/>
      <c r="D21" s="46" t="n"/>
    </row>
    <row r="22">
      <c r="A22" s="33" t="inlineStr">
        <is>
          <t>Tactical Mod Growth</t>
        </is>
      </c>
      <c r="B22" s="61" t="n"/>
      <c r="C22" s="33" t="n"/>
      <c r="D22" s="33" t="n"/>
      <c r="F22" s="33" t="inlineStr">
        <is>
          <t>Tactical Mod Growth</t>
        </is>
      </c>
      <c r="G22" s="49" t="n"/>
      <c r="H22" s="33" t="n"/>
      <c r="I22" s="33" t="n"/>
      <c r="K22" s="33" t="inlineStr">
        <is>
          <t>Tactical Mod Growth</t>
        </is>
      </c>
      <c r="L22" s="49" t="n"/>
      <c r="M22" s="33" t="n"/>
      <c r="N22" s="77" t="n"/>
    </row>
    <row r="23">
      <c r="A23" t="inlineStr">
        <is>
          <t>BLUIX</t>
        </is>
      </c>
      <c r="B23" s="32" t="n">
        <v>0</v>
      </c>
      <c r="C23" s="61">
        <f>'ETF MTD'!$ADE$28/'ETF MTD'!$ADE$3-1</f>
        <v/>
      </c>
      <c r="D23" s="61">
        <f>B23*C23</f>
        <v/>
      </c>
      <c r="F23" t="inlineStr">
        <is>
          <t>BLUIX</t>
        </is>
      </c>
      <c r="G23" s="143">
        <f>B23</f>
        <v/>
      </c>
      <c r="H23" s="61">
        <f>'ETF MTD'!$ADE$28/'ETF MTD'!$ADE$3-1</f>
        <v/>
      </c>
      <c r="I23" s="61">
        <f>G23*H23</f>
        <v/>
      </c>
      <c r="K23" t="inlineStr">
        <is>
          <t>BLUIX</t>
        </is>
      </c>
      <c r="L23" s="143">
        <f>B23</f>
        <v/>
      </c>
      <c r="M23" s="61">
        <f>'ETF MTD'!$ADE$28/'ETF MTD'!$ADE$3-1</f>
        <v/>
      </c>
      <c r="N23" s="78">
        <f>L23*M23</f>
        <v/>
      </c>
    </row>
    <row r="24">
      <c r="A24" s="32" t="inlineStr">
        <is>
          <t>SPTM</t>
        </is>
      </c>
      <c r="B24" s="61">
        <f>(1-B23)*MODEL!$RI22</f>
        <v/>
      </c>
      <c r="C24" s="61">
        <f>'ETF MTD'!$K$28/'ETF MTD'!$K$3-1</f>
        <v/>
      </c>
      <c r="D24" s="61">
        <f>B24*C24</f>
        <v/>
      </c>
      <c r="F24" s="32" t="inlineStr">
        <is>
          <t>SCHB</t>
        </is>
      </c>
      <c r="G24" s="143">
        <f>B24</f>
        <v/>
      </c>
      <c r="H24" s="61">
        <f>'ETF MTD'!$K$28/'ETF MTD'!$K$3-1</f>
        <v/>
      </c>
      <c r="I24" s="61">
        <f>G24*H24</f>
        <v/>
      </c>
      <c r="K24" s="32" t="inlineStr">
        <is>
          <t>ITOT</t>
        </is>
      </c>
      <c r="L24" s="143">
        <f>B24</f>
        <v/>
      </c>
      <c r="M24" s="61">
        <f>'ETF MTD'!$K$28/'ETF MTD'!$K$3-1</f>
        <v/>
      </c>
      <c r="N24" s="78">
        <f>L24*M24</f>
        <v/>
      </c>
    </row>
    <row r="25">
      <c r="A25" t="inlineStr">
        <is>
          <t>SPDW</t>
        </is>
      </c>
      <c r="B25" s="61">
        <f>(1-B23)*MODEL!$RI23</f>
        <v/>
      </c>
      <c r="C25" s="61">
        <f>'ETF MTD'!$VO$28/'ETF MTD'!$VO$3-1</f>
        <v/>
      </c>
      <c r="D25" s="61">
        <f>B25*C25</f>
        <v/>
      </c>
      <c r="F25" t="inlineStr">
        <is>
          <t>SCHF</t>
        </is>
      </c>
      <c r="G25" s="143">
        <f>B25</f>
        <v/>
      </c>
      <c r="H25" s="61">
        <f>'ETF MTD'!$VO$28/'ETF MTD'!$VO$3-1</f>
        <v/>
      </c>
      <c r="I25" s="61">
        <f>G25*H25</f>
        <v/>
      </c>
      <c r="K25" t="inlineStr">
        <is>
          <t>IXUS</t>
        </is>
      </c>
      <c r="L25" s="143">
        <f>B25</f>
        <v/>
      </c>
      <c r="M25" s="61">
        <f>'ETF MTD'!$VO$28/'ETF MTD'!$VO$3-1</f>
        <v/>
      </c>
      <c r="N25" s="78">
        <f>L25*M25</f>
        <v/>
      </c>
    </row>
    <row r="26">
      <c r="A26" t="inlineStr">
        <is>
          <t>SPEM</t>
        </is>
      </c>
      <c r="B26" s="61">
        <f>(1-B23)*MODEL!$RI24</f>
        <v/>
      </c>
      <c r="C26" s="61">
        <f>'ETF MTD'!$PU$28/'ETF MTD'!$PU$3-1</f>
        <v/>
      </c>
      <c r="D26" s="61">
        <f>B26*C26</f>
        <v/>
      </c>
      <c r="F26" t="inlineStr">
        <is>
          <t>SCHE</t>
        </is>
      </c>
      <c r="G26" s="143">
        <f>B26</f>
        <v/>
      </c>
      <c r="H26" s="61">
        <f>'ETF MTD'!$PU$28/'ETF MTD'!$PU$3-1</f>
        <v/>
      </c>
      <c r="I26" s="61">
        <f>G26*H26</f>
        <v/>
      </c>
      <c r="K26" t="inlineStr">
        <is>
          <t>IEMG</t>
        </is>
      </c>
      <c r="L26" s="143">
        <f>B26</f>
        <v/>
      </c>
      <c r="M26" s="61">
        <f>'ETF MTD'!$PU$28/'ETF MTD'!$PU$3-1</f>
        <v/>
      </c>
      <c r="N26" s="78">
        <f>L26*M26</f>
        <v/>
      </c>
    </row>
    <row r="27">
      <c r="A27" t="inlineStr">
        <is>
          <t>USRT</t>
        </is>
      </c>
      <c r="B27" s="61">
        <f>(1-B23)*MODEL!$RI25</f>
        <v/>
      </c>
      <c r="C27" s="61">
        <f>'ETF MTD'!$JU$28/'ETF MTD'!$JU$3-1</f>
        <v/>
      </c>
      <c r="D27" s="61">
        <f>B27*C27</f>
        <v/>
      </c>
      <c r="F27" t="inlineStr">
        <is>
          <t>SCHH</t>
        </is>
      </c>
      <c r="G27" s="143">
        <f>B27</f>
        <v/>
      </c>
      <c r="H27" s="61">
        <f>'ETF MTD'!$JU$28/'ETF MTD'!$JU$3-1</f>
        <v/>
      </c>
      <c r="I27" s="61">
        <f>G27*H27</f>
        <v/>
      </c>
      <c r="K27" t="inlineStr">
        <is>
          <t>IYR</t>
        </is>
      </c>
      <c r="L27" s="143">
        <f>B27</f>
        <v/>
      </c>
      <c r="M27" s="61">
        <f>'ETF MTD'!$JU$28/'ETF MTD'!$JU$3-1</f>
        <v/>
      </c>
      <c r="N27" s="78">
        <f>L27*M27</f>
        <v/>
      </c>
    </row>
    <row r="28">
      <c r="A28" t="inlineStr">
        <is>
          <t>HEGD</t>
        </is>
      </c>
      <c r="B28" s="61">
        <f>(1-B23)*MODEL!$RI26</f>
        <v/>
      </c>
      <c r="C28" s="61">
        <f>'ETF MTD'!$DO$28/'ETF MTD'!$DO$3-1</f>
        <v/>
      </c>
      <c r="D28" s="61">
        <f>B28*C28</f>
        <v/>
      </c>
      <c r="F28" t="inlineStr">
        <is>
          <t>HEGD</t>
        </is>
      </c>
      <c r="G28" s="143">
        <f>B28</f>
        <v/>
      </c>
      <c r="H28" s="61">
        <f>'ETF MTD'!$DO$28/'ETF MTD'!$DO$3-1</f>
        <v/>
      </c>
      <c r="I28" s="61">
        <f>G28*H28</f>
        <v/>
      </c>
      <c r="K28" t="inlineStr">
        <is>
          <t>HEGD</t>
        </is>
      </c>
      <c r="L28" s="143">
        <f>B28</f>
        <v/>
      </c>
      <c r="M28" s="61">
        <f>'ETF MTD'!$DO$28/'ETF MTD'!$DO$3-1</f>
        <v/>
      </c>
      <c r="N28" s="78">
        <f>L28*M28</f>
        <v/>
      </c>
    </row>
    <row r="29">
      <c r="A29" t="inlineStr">
        <is>
          <t>GOVT</t>
        </is>
      </c>
      <c r="B29" s="61">
        <f>(1-B23)*MODEL!$RI27</f>
        <v/>
      </c>
      <c r="C29" s="61">
        <f>'ETF MTD'!$OW$28/'ETF MTD'!$OW$3-1</f>
        <v/>
      </c>
      <c r="D29" s="61">
        <f>B29*C29</f>
        <v/>
      </c>
      <c r="F29" t="inlineStr">
        <is>
          <t>SCHR</t>
        </is>
      </c>
      <c r="G29" s="143">
        <f>B29</f>
        <v/>
      </c>
      <c r="H29" s="61">
        <f>'ETF MTD'!$OW$28/'ETF MTD'!$OW$3-1</f>
        <v/>
      </c>
      <c r="I29" s="61">
        <f>G29*H29</f>
        <v/>
      </c>
      <c r="K29" t="inlineStr">
        <is>
          <t>GOVT</t>
        </is>
      </c>
      <c r="L29" s="143">
        <f>B29</f>
        <v/>
      </c>
      <c r="M29" s="61">
        <f>'ETF MTD'!$OW$28/'ETF MTD'!$OW$3-1</f>
        <v/>
      </c>
      <c r="N29" s="78">
        <f>L29*M29</f>
        <v/>
      </c>
    </row>
    <row r="30">
      <c r="A30" t="inlineStr">
        <is>
          <t>BWX</t>
        </is>
      </c>
      <c r="B30" s="61">
        <f>(1-B23)*MODEL!$RI28</f>
        <v/>
      </c>
      <c r="C30" s="61">
        <f>'ETF MTD'!$KG$28/'ETF MTD'!$KG$3-1</f>
        <v/>
      </c>
      <c r="D30" s="61">
        <f>B30*C30</f>
        <v/>
      </c>
      <c r="F30" s="33" t="inlineStr">
        <is>
          <t>BWX</t>
        </is>
      </c>
      <c r="G30" s="143">
        <f>B30</f>
        <v/>
      </c>
      <c r="H30" s="61">
        <f>'ETF MTD'!$KG$28/'ETF MTD'!$KG$3-1</f>
        <v/>
      </c>
      <c r="I30" s="61">
        <f>G30*H30</f>
        <v/>
      </c>
      <c r="K30" t="inlineStr">
        <is>
          <t>IGOV</t>
        </is>
      </c>
      <c r="L30" s="143">
        <f>B30</f>
        <v/>
      </c>
      <c r="M30" s="61">
        <f>'ETF MTD'!$KG$28/'ETF MTD'!$KG$3-1</f>
        <v/>
      </c>
      <c r="N30" s="78">
        <f>L30*M30</f>
        <v/>
      </c>
    </row>
    <row r="31">
      <c r="A31" t="inlineStr">
        <is>
          <t>SPIP</t>
        </is>
      </c>
      <c r="B31" s="61">
        <f>(1-B23)*MODEL!$RI29</f>
        <v/>
      </c>
      <c r="C31" s="61">
        <f>'ETF MTD'!$DU$28/'ETF MTD'!$DU$3-1</f>
        <v/>
      </c>
      <c r="D31" s="61">
        <f>B31*C31</f>
        <v/>
      </c>
      <c r="F31" t="inlineStr">
        <is>
          <t>SCHP</t>
        </is>
      </c>
      <c r="G31" s="143">
        <f>B31</f>
        <v/>
      </c>
      <c r="H31" s="61">
        <f>'ETF MTD'!$DU$28/'ETF MTD'!$DU$3-1</f>
        <v/>
      </c>
      <c r="I31" s="61">
        <f>G31*H31</f>
        <v/>
      </c>
      <c r="K31" t="inlineStr">
        <is>
          <t>TIP</t>
        </is>
      </c>
      <c r="L31" s="143">
        <f>B31</f>
        <v/>
      </c>
      <c r="M31" s="61">
        <f>'ETF MTD'!$DU$28/'ETF MTD'!$DU$3-1</f>
        <v/>
      </c>
      <c r="N31" s="78">
        <f>L31*M31</f>
        <v/>
      </c>
    </row>
    <row r="32">
      <c r="A32" s="33" t="inlineStr">
        <is>
          <t>TFPN</t>
        </is>
      </c>
      <c r="B32" s="61">
        <f>(1-B23)*MODEL!$RI30</f>
        <v/>
      </c>
      <c r="C32" s="61">
        <f>'ETF MTD'!$IK$28/'ETF MTD'!$IK$3-1</f>
        <v/>
      </c>
      <c r="D32" s="61">
        <f>B32*C32</f>
        <v/>
      </c>
      <c r="F32" s="33" t="inlineStr">
        <is>
          <t>TFPN</t>
        </is>
      </c>
      <c r="G32" s="143">
        <f>B32</f>
        <v/>
      </c>
      <c r="H32" s="61">
        <f>'ETF MTD'!$IK$28/'ETF MTD'!$IK$3-1</f>
        <v/>
      </c>
      <c r="I32" s="61">
        <f>G32*H32</f>
        <v/>
      </c>
      <c r="K32" s="33" t="inlineStr">
        <is>
          <t>TFPN</t>
        </is>
      </c>
      <c r="L32" s="143">
        <f>B32</f>
        <v/>
      </c>
      <c r="M32" s="61">
        <f>'ETF MTD'!$IK$28/'ETF MTD'!$IK$3-1</f>
        <v/>
      </c>
      <c r="N32" s="78">
        <f>L32*M32</f>
        <v/>
      </c>
    </row>
    <row r="33">
      <c r="A33" s="61" t="inlineStr">
        <is>
          <t>SHY</t>
        </is>
      </c>
      <c r="B33" s="61">
        <f>(1-B23)*MODEL!$RI31</f>
        <v/>
      </c>
      <c r="C33" s="61">
        <f>'ETF MTD'!$ES$28/'ETF MTD'!$ES$3-1</f>
        <v/>
      </c>
      <c r="D33" s="61">
        <f>B33*C33</f>
        <v/>
      </c>
      <c r="F33" s="32" t="inlineStr">
        <is>
          <t>SCHO</t>
        </is>
      </c>
      <c r="G33" s="143">
        <f>B33</f>
        <v/>
      </c>
      <c r="H33" s="61">
        <f>'ETF MTD'!$ES$28/'ETF MTD'!$ES$3-1</f>
        <v/>
      </c>
      <c r="I33" s="61">
        <f>G33*H33</f>
        <v/>
      </c>
      <c r="K33" s="32" t="inlineStr">
        <is>
          <t>SHY</t>
        </is>
      </c>
      <c r="L33" s="143">
        <f>B33</f>
        <v/>
      </c>
      <c r="M33" s="61">
        <f>'ETF MTD'!$ES$28/'ETF MTD'!$ES$3-1</f>
        <v/>
      </c>
      <c r="N33" s="78">
        <f>L33*M33</f>
        <v/>
      </c>
    </row>
    <row r="34">
      <c r="A34" t="inlineStr">
        <is>
          <t>OPER</t>
        </is>
      </c>
      <c r="B34" s="61">
        <f>ROUND((1-B23)*MODEL!$RI32/3,3)</f>
        <v/>
      </c>
      <c r="C34" s="61" t="n">
        <v>0</v>
      </c>
      <c r="D34" s="61">
        <f>B34*C34</f>
        <v/>
      </c>
      <c r="F34" s="32" t="inlineStr">
        <is>
          <t>OPER</t>
        </is>
      </c>
      <c r="G34" s="143">
        <f>B34</f>
        <v/>
      </c>
      <c r="H34" s="61" t="n">
        <v>0</v>
      </c>
      <c r="I34" s="61">
        <f>G34*H34</f>
        <v/>
      </c>
      <c r="K34" s="32" t="inlineStr">
        <is>
          <t>OPER</t>
        </is>
      </c>
      <c r="L34" s="143">
        <f>B34</f>
        <v/>
      </c>
      <c r="M34" s="61" t="n">
        <v>0</v>
      </c>
      <c r="N34" s="61">
        <f>L34*M34</f>
        <v/>
      </c>
    </row>
    <row r="35">
      <c r="A35" t="inlineStr">
        <is>
          <t>BIL</t>
        </is>
      </c>
      <c r="B35" s="61">
        <f>B34</f>
        <v/>
      </c>
      <c r="C35" s="61" t="n">
        <v>0</v>
      </c>
      <c r="D35" s="61">
        <f>B35*C35</f>
        <v/>
      </c>
      <c r="F35" t="inlineStr">
        <is>
          <t>BIL</t>
        </is>
      </c>
      <c r="G35" s="143">
        <f>B35</f>
        <v/>
      </c>
      <c r="H35" s="61" t="n">
        <v>0</v>
      </c>
      <c r="I35" s="61">
        <f>G35*H35</f>
        <v/>
      </c>
      <c r="K35" t="inlineStr">
        <is>
          <t>BIL</t>
        </is>
      </c>
      <c r="L35" s="143">
        <f>B35</f>
        <v/>
      </c>
      <c r="M35" s="61" t="n">
        <v>0</v>
      </c>
      <c r="N35" s="61">
        <f>L35*M35</f>
        <v/>
      </c>
    </row>
    <row r="36">
      <c r="A36" t="inlineStr">
        <is>
          <t>SHV</t>
        </is>
      </c>
      <c r="B36" s="61">
        <f>B34</f>
        <v/>
      </c>
      <c r="C36" s="61" t="n">
        <v>0</v>
      </c>
      <c r="D36" s="61">
        <f>B36*C36</f>
        <v/>
      </c>
      <c r="F36" t="inlineStr">
        <is>
          <t>SHV</t>
        </is>
      </c>
      <c r="G36" s="143">
        <f>B36</f>
        <v/>
      </c>
      <c r="H36" s="61" t="n">
        <v>0</v>
      </c>
      <c r="I36" s="61">
        <f>G36*H36</f>
        <v/>
      </c>
      <c r="K36" t="inlineStr">
        <is>
          <t>SHV</t>
        </is>
      </c>
      <c r="L36" s="143">
        <f>B36</f>
        <v/>
      </c>
      <c r="M36" s="61" t="n">
        <v>0</v>
      </c>
      <c r="N36" s="61">
        <f>L36*M36</f>
        <v/>
      </c>
    </row>
    <row r="37">
      <c r="A37" s="33" t="inlineStr">
        <is>
          <t>Cash</t>
        </is>
      </c>
      <c r="B37" s="61">
        <f>1-SUM(B23:B36)</f>
        <v/>
      </c>
      <c r="C37" s="61" t="n">
        <v>0</v>
      </c>
      <c r="D37" s="61">
        <f>B37*C37</f>
        <v/>
      </c>
      <c r="F37" s="33" t="inlineStr">
        <is>
          <t>Cash</t>
        </is>
      </c>
      <c r="G37" s="49">
        <f>1-SUM(G23:G36)</f>
        <v/>
      </c>
      <c r="H37" s="61" t="n">
        <v>0</v>
      </c>
      <c r="I37" s="61">
        <f>G37*H37</f>
        <v/>
      </c>
      <c r="K37" s="33" t="inlineStr">
        <is>
          <t>Cash</t>
        </is>
      </c>
      <c r="L37" s="49">
        <f>1-SUM(L23:L36)</f>
        <v/>
      </c>
      <c r="M37" s="61" t="n">
        <v>0</v>
      </c>
      <c r="N37" s="78">
        <f>L37*M37</f>
        <v/>
      </c>
    </row>
    <row r="39">
      <c r="A39" s="33" t="inlineStr">
        <is>
          <t xml:space="preserve">Tactical Balanced </t>
        </is>
      </c>
      <c r="B39" s="61" t="n"/>
      <c r="C39" s="33" t="n"/>
      <c r="D39" s="33" t="n"/>
      <c r="F39" s="33" t="inlineStr">
        <is>
          <t xml:space="preserve">Tactical Balanced </t>
        </is>
      </c>
      <c r="K39" s="33" t="inlineStr">
        <is>
          <t xml:space="preserve">Tactical Balanced </t>
        </is>
      </c>
    </row>
    <row r="40">
      <c r="A40" t="inlineStr">
        <is>
          <t>BLUIX</t>
        </is>
      </c>
      <c r="B40" s="32" t="n">
        <v>0</v>
      </c>
      <c r="C40" s="61">
        <f>'ETF MTD'!$ADE$28/'ETF MTD'!$ADE$3-1</f>
        <v/>
      </c>
      <c r="D40" s="61">
        <f>B40*C40</f>
        <v/>
      </c>
      <c r="F40" t="inlineStr">
        <is>
          <t>BLUIX</t>
        </is>
      </c>
      <c r="G40" s="143">
        <f>B40</f>
        <v/>
      </c>
      <c r="H40" s="61">
        <f>'ETF MTD'!$ADE$28/'ETF MTD'!$ADE$3-1</f>
        <v/>
      </c>
      <c r="I40" s="61">
        <f>G40*H40</f>
        <v/>
      </c>
      <c r="K40" t="inlineStr">
        <is>
          <t>BLUIX</t>
        </is>
      </c>
      <c r="L40" s="143">
        <f>B40</f>
        <v/>
      </c>
      <c r="M40" s="61">
        <f>'ETF MTD'!$ADE$28/'ETF MTD'!$ADE$3-1</f>
        <v/>
      </c>
      <c r="N40" s="78">
        <f>L40*M40</f>
        <v/>
      </c>
    </row>
    <row r="41">
      <c r="A41" s="32" t="inlineStr">
        <is>
          <t>SPTM</t>
        </is>
      </c>
      <c r="B41" s="61">
        <f>(1-B40)*MODEL!$RI39</f>
        <v/>
      </c>
      <c r="C41" s="61">
        <f>'ETF MTD'!$K$28/'ETF MTD'!$K$3-1</f>
        <v/>
      </c>
      <c r="D41" s="61">
        <f>B41*C41</f>
        <v/>
      </c>
      <c r="F41" s="32" t="inlineStr">
        <is>
          <t>SCHB</t>
        </is>
      </c>
      <c r="G41" s="143">
        <f>B41</f>
        <v/>
      </c>
      <c r="H41" s="61">
        <f>'ETF MTD'!$K$28/'ETF MTD'!$K$3-1</f>
        <v/>
      </c>
      <c r="I41" s="61">
        <f>G41*H41</f>
        <v/>
      </c>
      <c r="K41" s="32" t="inlineStr">
        <is>
          <t>ITOT</t>
        </is>
      </c>
      <c r="L41" s="143">
        <f>B41</f>
        <v/>
      </c>
      <c r="M41" s="61">
        <f>'ETF MTD'!$K$28/'ETF MTD'!$K$3-1</f>
        <v/>
      </c>
      <c r="N41" s="78">
        <f>L41*M41</f>
        <v/>
      </c>
    </row>
    <row r="42">
      <c r="A42" t="inlineStr">
        <is>
          <t>SPDW</t>
        </is>
      </c>
      <c r="B42" s="61">
        <f>(1-B40)*MODEL!$RI40</f>
        <v/>
      </c>
      <c r="C42" s="61">
        <f>'ETF MTD'!$VO$28/'ETF MTD'!$VO$3-1</f>
        <v/>
      </c>
      <c r="D42" s="61">
        <f>B42*C42</f>
        <v/>
      </c>
      <c r="F42" t="inlineStr">
        <is>
          <t>SCHF</t>
        </is>
      </c>
      <c r="G42" s="143">
        <f>B42</f>
        <v/>
      </c>
      <c r="H42" s="61">
        <f>'ETF MTD'!$VO$28/'ETF MTD'!$VO$3-1</f>
        <v/>
      </c>
      <c r="I42" s="61">
        <f>G42*H42</f>
        <v/>
      </c>
      <c r="K42" t="inlineStr">
        <is>
          <t>IXUS</t>
        </is>
      </c>
      <c r="L42" s="143">
        <f>B42</f>
        <v/>
      </c>
      <c r="M42" s="61">
        <f>'ETF MTD'!$VO$28/'ETF MTD'!$VO$3-1</f>
        <v/>
      </c>
      <c r="N42" s="78">
        <f>L42*M42</f>
        <v/>
      </c>
    </row>
    <row r="43">
      <c r="A43" t="inlineStr">
        <is>
          <t>SPEM</t>
        </is>
      </c>
      <c r="B43" s="61">
        <f>(1-B40)*MODEL!$RI41</f>
        <v/>
      </c>
      <c r="C43" s="61">
        <f>'ETF MTD'!$PU$28/'ETF MTD'!$PU$3-1</f>
        <v/>
      </c>
      <c r="D43" s="61">
        <f>B43*C43</f>
        <v/>
      </c>
      <c r="F43" t="inlineStr">
        <is>
          <t>SCHE</t>
        </is>
      </c>
      <c r="G43" s="143">
        <f>B43</f>
        <v/>
      </c>
      <c r="H43" s="61">
        <f>'ETF MTD'!$PU$28/'ETF MTD'!$PU$3-1</f>
        <v/>
      </c>
      <c r="I43" s="61">
        <f>G43*H43</f>
        <v/>
      </c>
      <c r="K43" t="inlineStr">
        <is>
          <t>IEMG</t>
        </is>
      </c>
      <c r="L43" s="143">
        <f>B43</f>
        <v/>
      </c>
      <c r="M43" s="61">
        <f>'ETF MTD'!$PU$28/'ETF MTD'!$PU$3-1</f>
        <v/>
      </c>
      <c r="N43" s="78">
        <f>L43*M43</f>
        <v/>
      </c>
    </row>
    <row r="44">
      <c r="A44" t="inlineStr">
        <is>
          <t>USRT</t>
        </is>
      </c>
      <c r="B44" s="61">
        <f>(1-B40)*MODEL!$RI42</f>
        <v/>
      </c>
      <c r="C44" s="61">
        <f>'ETF MTD'!$JU$28/'ETF MTD'!$JU$3-1</f>
        <v/>
      </c>
      <c r="D44" s="61">
        <f>B44*C44</f>
        <v/>
      </c>
      <c r="F44" t="inlineStr">
        <is>
          <t>SCHH</t>
        </is>
      </c>
      <c r="G44" s="143">
        <f>B44</f>
        <v/>
      </c>
      <c r="H44" s="61">
        <f>'ETF MTD'!$JU$28/'ETF MTD'!$JU$3-1</f>
        <v/>
      </c>
      <c r="I44" s="61">
        <f>G44*H44</f>
        <v/>
      </c>
      <c r="K44" t="inlineStr">
        <is>
          <t>IYR</t>
        </is>
      </c>
      <c r="L44" s="143">
        <f>B44</f>
        <v/>
      </c>
      <c r="M44" s="61">
        <f>'ETF MTD'!$JU$28/'ETF MTD'!$JU$3-1</f>
        <v/>
      </c>
      <c r="N44" s="78">
        <f>L44*M44</f>
        <v/>
      </c>
    </row>
    <row r="45">
      <c r="A45" t="inlineStr">
        <is>
          <t>HEGD</t>
        </is>
      </c>
      <c r="B45" s="61">
        <f>(1-B40)*MODEL!$RI43</f>
        <v/>
      </c>
      <c r="C45" s="61">
        <f>'ETF MTD'!$DO$28/'ETF MTD'!$DO$3-1</f>
        <v/>
      </c>
      <c r="D45" s="61">
        <f>B45*C45</f>
        <v/>
      </c>
      <c r="F45" t="inlineStr">
        <is>
          <t>HEGD</t>
        </is>
      </c>
      <c r="G45" s="143">
        <f>B45</f>
        <v/>
      </c>
      <c r="H45" s="61">
        <f>'ETF MTD'!$DO$28/'ETF MTD'!$DO$3-1</f>
        <v/>
      </c>
      <c r="I45" s="61">
        <f>G45*H45</f>
        <v/>
      </c>
      <c r="K45" t="inlineStr">
        <is>
          <t>HEGD</t>
        </is>
      </c>
      <c r="L45" s="143">
        <f>B45</f>
        <v/>
      </c>
      <c r="M45" s="61">
        <f>'ETF MTD'!$DO$28/'ETF MTD'!$DO$3-1</f>
        <v/>
      </c>
      <c r="N45" s="78">
        <f>L45*M45</f>
        <v/>
      </c>
    </row>
    <row r="46">
      <c r="A46" t="inlineStr">
        <is>
          <t>GOVT</t>
        </is>
      </c>
      <c r="B46" s="61">
        <f>(1-B40)*MODEL!$RI44</f>
        <v/>
      </c>
      <c r="C46" s="61">
        <f>'ETF MTD'!$OW$28/'ETF MTD'!$OW$3-1</f>
        <v/>
      </c>
      <c r="D46" s="61">
        <f>B46*C46</f>
        <v/>
      </c>
      <c r="F46" t="inlineStr">
        <is>
          <t>SCHR</t>
        </is>
      </c>
      <c r="G46" s="143">
        <f>B46</f>
        <v/>
      </c>
      <c r="H46" s="61">
        <f>'ETF MTD'!$OW$28/'ETF MTD'!$OW$3-1</f>
        <v/>
      </c>
      <c r="I46" s="61">
        <f>G46*H46</f>
        <v/>
      </c>
      <c r="K46" t="inlineStr">
        <is>
          <t>GOVT</t>
        </is>
      </c>
      <c r="L46" s="143">
        <f>B46</f>
        <v/>
      </c>
      <c r="M46" s="61">
        <f>'ETF MTD'!$OW$28/'ETF MTD'!$OW$3-1</f>
        <v/>
      </c>
      <c r="N46" s="78">
        <f>L46*M46</f>
        <v/>
      </c>
    </row>
    <row r="47">
      <c r="A47" t="inlineStr">
        <is>
          <t>BWX</t>
        </is>
      </c>
      <c r="B47" s="61">
        <f>(1-B40)*MODEL!$RI45</f>
        <v/>
      </c>
      <c r="C47" s="61">
        <f>'ETF MTD'!$KG$28/'ETF MTD'!$KG$3-1</f>
        <v/>
      </c>
      <c r="D47" s="61">
        <f>B47*C47</f>
        <v/>
      </c>
      <c r="F47" s="33" t="inlineStr">
        <is>
          <t>BWX</t>
        </is>
      </c>
      <c r="G47" s="143">
        <f>B47</f>
        <v/>
      </c>
      <c r="H47" s="61">
        <f>'ETF MTD'!$KG$28/'ETF MTD'!$KG$3-1</f>
        <v/>
      </c>
      <c r="I47" s="61">
        <f>G47*H47</f>
        <v/>
      </c>
      <c r="K47" t="inlineStr">
        <is>
          <t>IGOV</t>
        </is>
      </c>
      <c r="L47" s="143">
        <f>B47</f>
        <v/>
      </c>
      <c r="M47" s="61">
        <f>'ETF MTD'!$KG$28/'ETF MTD'!$KG$3-1</f>
        <v/>
      </c>
      <c r="N47" s="78">
        <f>L47*M47</f>
        <v/>
      </c>
    </row>
    <row r="48">
      <c r="A48" t="inlineStr">
        <is>
          <t>SPIP</t>
        </is>
      </c>
      <c r="B48" s="61">
        <f>(1-B40)*MODEL!$RI46</f>
        <v/>
      </c>
      <c r="C48" s="61">
        <f>'ETF MTD'!$DU$28/'ETF MTD'!$DU$3-1</f>
        <v/>
      </c>
      <c r="D48" s="61">
        <f>B48*C48</f>
        <v/>
      </c>
      <c r="F48" t="inlineStr">
        <is>
          <t>SCHP</t>
        </is>
      </c>
      <c r="G48" s="143">
        <f>B48</f>
        <v/>
      </c>
      <c r="H48" s="61">
        <f>'ETF MTD'!$DU$28/'ETF MTD'!$DU$3-1</f>
        <v/>
      </c>
      <c r="I48" s="61">
        <f>G48*H48</f>
        <v/>
      </c>
      <c r="K48" t="inlineStr">
        <is>
          <t>TIP</t>
        </is>
      </c>
      <c r="L48" s="143">
        <f>B48</f>
        <v/>
      </c>
      <c r="M48" s="61">
        <f>'ETF MTD'!$DU$28/'ETF MTD'!$DU$3-1</f>
        <v/>
      </c>
      <c r="N48" s="78">
        <f>L48*M48</f>
        <v/>
      </c>
    </row>
    <row r="49">
      <c r="A49" s="33" t="inlineStr">
        <is>
          <t>TFPN</t>
        </is>
      </c>
      <c r="B49" s="61">
        <f>(1-B40)*MODEL!$RI47</f>
        <v/>
      </c>
      <c r="C49" s="61">
        <f>'ETF MTD'!$IK$28/'ETF MTD'!$IK$3-1</f>
        <v/>
      </c>
      <c r="D49" s="61">
        <f>B49*C49</f>
        <v/>
      </c>
      <c r="F49" s="33" t="inlineStr">
        <is>
          <t>TFPN</t>
        </is>
      </c>
      <c r="G49" s="143">
        <f>B49</f>
        <v/>
      </c>
      <c r="H49" s="61">
        <f>'ETF MTD'!$IK$28/'ETF MTD'!$IK$3-1</f>
        <v/>
      </c>
      <c r="I49" s="61">
        <f>G49*H49</f>
        <v/>
      </c>
      <c r="K49" s="33" t="inlineStr">
        <is>
          <t>TFPN</t>
        </is>
      </c>
      <c r="L49" s="143">
        <f>B49</f>
        <v/>
      </c>
      <c r="M49" s="61">
        <f>'ETF MTD'!$IK$28/'ETF MTD'!$IK$3-1</f>
        <v/>
      </c>
      <c r="N49" s="78">
        <f>L49*M49</f>
        <v/>
      </c>
    </row>
    <row r="50">
      <c r="A50" s="33" t="inlineStr">
        <is>
          <t>SHY</t>
        </is>
      </c>
      <c r="B50" s="61">
        <f>(1-B40)*MODEL!$RI48</f>
        <v/>
      </c>
      <c r="C50" s="61">
        <f>'ETF MTD'!$ES$28/'ETF MTD'!$ES$3-1</f>
        <v/>
      </c>
      <c r="D50" s="61">
        <f>B50*C50</f>
        <v/>
      </c>
      <c r="F50" s="32" t="inlineStr">
        <is>
          <t>SCHO</t>
        </is>
      </c>
      <c r="G50" s="143">
        <f>B50</f>
        <v/>
      </c>
      <c r="H50" s="61">
        <f>'ETF MTD'!$ES$28/'ETF MTD'!$ES$3-1</f>
        <v/>
      </c>
      <c r="I50" s="61">
        <f>G50*H50</f>
        <v/>
      </c>
      <c r="K50" s="32" t="inlineStr">
        <is>
          <t>SHY</t>
        </is>
      </c>
      <c r="L50" s="143">
        <f>B50</f>
        <v/>
      </c>
      <c r="M50" s="61">
        <f>'ETF MTD'!$ES$28/'ETF MTD'!$ES$3-1</f>
        <v/>
      </c>
      <c r="N50" s="78">
        <f>L50*M50</f>
        <v/>
      </c>
    </row>
    <row r="51">
      <c r="A51" t="inlineStr">
        <is>
          <t>OPER</t>
        </is>
      </c>
      <c r="B51" s="61">
        <f>ROUND((1-B40)*MODEL!$RI49/3,3)</f>
        <v/>
      </c>
      <c r="C51" s="61" t="n">
        <v>0</v>
      </c>
      <c r="D51" s="61">
        <f>B51*C51</f>
        <v/>
      </c>
      <c r="F51" s="32" t="inlineStr">
        <is>
          <t>OPER</t>
        </is>
      </c>
      <c r="G51" s="143">
        <f>B51</f>
        <v/>
      </c>
      <c r="H51" s="61" t="n">
        <v>0</v>
      </c>
      <c r="I51" s="61">
        <f>G51*H51</f>
        <v/>
      </c>
      <c r="K51" s="32" t="inlineStr">
        <is>
          <t>OPER</t>
        </is>
      </c>
      <c r="L51" s="143">
        <f>B51</f>
        <v/>
      </c>
      <c r="M51" s="61" t="n">
        <v>0</v>
      </c>
      <c r="N51" s="61">
        <f>L51*M51</f>
        <v/>
      </c>
    </row>
    <row r="52">
      <c r="A52" t="inlineStr">
        <is>
          <t>BIL</t>
        </is>
      </c>
      <c r="B52" s="61">
        <f>B51</f>
        <v/>
      </c>
      <c r="C52" s="61" t="n">
        <v>0</v>
      </c>
      <c r="D52" s="61">
        <f>B52*C52</f>
        <v/>
      </c>
      <c r="F52" t="inlineStr">
        <is>
          <t>BIL</t>
        </is>
      </c>
      <c r="G52" s="143">
        <f>B52</f>
        <v/>
      </c>
      <c r="H52" s="61" t="n">
        <v>0</v>
      </c>
      <c r="I52" s="61">
        <f>G52*H52</f>
        <v/>
      </c>
      <c r="K52" t="inlineStr">
        <is>
          <t>BIL</t>
        </is>
      </c>
      <c r="L52" s="143">
        <f>B52</f>
        <v/>
      </c>
      <c r="M52" s="61" t="n">
        <v>0</v>
      </c>
      <c r="N52" s="61">
        <f>L52*M52</f>
        <v/>
      </c>
    </row>
    <row r="53">
      <c r="A53" t="inlineStr">
        <is>
          <t>SHV</t>
        </is>
      </c>
      <c r="B53" s="61">
        <f>B51</f>
        <v/>
      </c>
      <c r="C53" s="61" t="n">
        <v>0</v>
      </c>
      <c r="D53" s="61">
        <f>B53*C53</f>
        <v/>
      </c>
      <c r="F53" t="inlineStr">
        <is>
          <t>SHV</t>
        </is>
      </c>
      <c r="G53" s="143">
        <f>B53</f>
        <v/>
      </c>
      <c r="H53" s="61" t="n">
        <v>0</v>
      </c>
      <c r="I53" s="61">
        <f>G53*H53</f>
        <v/>
      </c>
      <c r="K53" t="inlineStr">
        <is>
          <t>SHV</t>
        </is>
      </c>
      <c r="L53" s="143">
        <f>B53</f>
        <v/>
      </c>
      <c r="M53" s="61" t="n">
        <v>0</v>
      </c>
      <c r="N53" s="61">
        <f>L53*M53</f>
        <v/>
      </c>
    </row>
    <row r="54">
      <c r="A54" s="33" t="inlineStr">
        <is>
          <t>Cash</t>
        </is>
      </c>
      <c r="B54" s="61">
        <f>1-SUM(B40:B53)</f>
        <v/>
      </c>
      <c r="C54" s="61" t="n">
        <v>0</v>
      </c>
      <c r="D54" s="61">
        <f>B54*C54</f>
        <v/>
      </c>
      <c r="F54" s="33" t="inlineStr">
        <is>
          <t>Cash</t>
        </is>
      </c>
      <c r="G54" s="49">
        <f>1-SUM(G40:G53)</f>
        <v/>
      </c>
      <c r="H54" s="61" t="n">
        <v>0</v>
      </c>
      <c r="I54" s="61">
        <f>G54*H54</f>
        <v/>
      </c>
      <c r="K54" s="33" t="inlineStr">
        <is>
          <t>Cash</t>
        </is>
      </c>
      <c r="L54" s="49">
        <f>1-SUM(L40:L53)</f>
        <v/>
      </c>
      <c r="M54" s="61" t="n">
        <v>0</v>
      </c>
      <c r="N54" s="78">
        <f>L54*M54</f>
        <v/>
      </c>
    </row>
    <row r="56">
      <c r="A56" s="33" t="inlineStr">
        <is>
          <t xml:space="preserve">Tactical Conservative </t>
        </is>
      </c>
      <c r="B56" s="61" t="n"/>
      <c r="C56" s="33" t="n"/>
      <c r="D56" s="33" t="n"/>
      <c r="F56" s="33" t="inlineStr">
        <is>
          <t xml:space="preserve">Tactical Conservative </t>
        </is>
      </c>
      <c r="K56" s="33" t="inlineStr">
        <is>
          <t xml:space="preserve">Tactical Conservative </t>
        </is>
      </c>
    </row>
    <row r="57">
      <c r="A57" t="inlineStr">
        <is>
          <t>BLUIX</t>
        </is>
      </c>
      <c r="B57" s="32" t="n">
        <v>0</v>
      </c>
      <c r="C57" s="61">
        <f>'ETF MTD'!$ADE$28/'ETF MTD'!$ADE$3-1</f>
        <v/>
      </c>
      <c r="D57" s="61">
        <f>B57*C57</f>
        <v/>
      </c>
      <c r="F57" t="inlineStr">
        <is>
          <t>BLUIX</t>
        </is>
      </c>
      <c r="G57" s="143">
        <f>B57</f>
        <v/>
      </c>
      <c r="H57" s="61">
        <f>'ETF MTD'!$ADE$28/'ETF MTD'!$ADE$3-1</f>
        <v/>
      </c>
      <c r="I57" s="61">
        <f>G57*H57</f>
        <v/>
      </c>
      <c r="K57" t="inlineStr">
        <is>
          <t>BLUIX</t>
        </is>
      </c>
      <c r="L57" s="143">
        <f>B57</f>
        <v/>
      </c>
      <c r="M57" s="61">
        <f>'ETF MTD'!$ADE$28/'ETF MTD'!$ADE$3-1</f>
        <v/>
      </c>
      <c r="N57" s="78">
        <f>L57*M57</f>
        <v/>
      </c>
    </row>
    <row r="58">
      <c r="A58" s="32" t="inlineStr">
        <is>
          <t>SPTM</t>
        </is>
      </c>
      <c r="B58" s="61">
        <f>(1-B57)*MODEL!$RI56</f>
        <v/>
      </c>
      <c r="C58" s="61">
        <f>'ETF MTD'!$K$28/'ETF MTD'!$K$3-1</f>
        <v/>
      </c>
      <c r="D58" s="61">
        <f>B58*C58</f>
        <v/>
      </c>
      <c r="F58" s="32" t="inlineStr">
        <is>
          <t>SCHB</t>
        </is>
      </c>
      <c r="G58" s="143">
        <f>B58</f>
        <v/>
      </c>
      <c r="H58" s="61">
        <f>'ETF MTD'!$K$28/'ETF MTD'!$K$3-1</f>
        <v/>
      </c>
      <c r="I58" s="61">
        <f>G58*H58</f>
        <v/>
      </c>
      <c r="K58" s="32" t="inlineStr">
        <is>
          <t>ITOT</t>
        </is>
      </c>
      <c r="L58" s="143">
        <f>B58</f>
        <v/>
      </c>
      <c r="M58" s="61">
        <f>'ETF MTD'!$K$28/'ETF MTD'!$K$3-1</f>
        <v/>
      </c>
      <c r="N58" s="78">
        <f>L58*M58</f>
        <v/>
      </c>
    </row>
    <row r="59">
      <c r="A59" t="inlineStr">
        <is>
          <t>SPDW</t>
        </is>
      </c>
      <c r="B59" s="61">
        <f>(1-B57)*MODEL!$RI57</f>
        <v/>
      </c>
      <c r="C59" s="61">
        <f>'ETF MTD'!$VO$28/'ETF MTD'!$VO$3-1</f>
        <v/>
      </c>
      <c r="D59" s="61">
        <f>B59*C59</f>
        <v/>
      </c>
      <c r="F59" t="inlineStr">
        <is>
          <t>SCHF</t>
        </is>
      </c>
      <c r="G59" s="143">
        <f>B59</f>
        <v/>
      </c>
      <c r="H59" s="61">
        <f>'ETF MTD'!$VO$28/'ETF MTD'!$VO$3-1</f>
        <v/>
      </c>
      <c r="I59" s="61">
        <f>G59*H59</f>
        <v/>
      </c>
      <c r="K59" t="inlineStr">
        <is>
          <t>IXUS</t>
        </is>
      </c>
      <c r="L59" s="143">
        <f>B59</f>
        <v/>
      </c>
      <c r="M59" s="61">
        <f>'ETF MTD'!$VO$28/'ETF MTD'!$VO$3-1</f>
        <v/>
      </c>
      <c r="N59" s="78">
        <f>L59*M59</f>
        <v/>
      </c>
    </row>
    <row r="60">
      <c r="A60" t="inlineStr">
        <is>
          <t>SPEM</t>
        </is>
      </c>
      <c r="B60" s="61">
        <f>(1-B57)*MODEL!$RI58</f>
        <v/>
      </c>
      <c r="C60" s="61">
        <f>'ETF MTD'!$PU$28/'ETF MTD'!$PU$3-1</f>
        <v/>
      </c>
      <c r="D60" s="61">
        <f>B60*C60</f>
        <v/>
      </c>
      <c r="F60" t="inlineStr">
        <is>
          <t>SCHE</t>
        </is>
      </c>
      <c r="G60" s="143">
        <f>B60</f>
        <v/>
      </c>
      <c r="H60" s="61">
        <f>'ETF MTD'!$PU$28/'ETF MTD'!$PU$3-1</f>
        <v/>
      </c>
      <c r="I60" s="61">
        <f>G60*H60</f>
        <v/>
      </c>
      <c r="K60" t="inlineStr">
        <is>
          <t>IEMG</t>
        </is>
      </c>
      <c r="L60" s="143">
        <f>B60</f>
        <v/>
      </c>
      <c r="M60" s="61">
        <f>'ETF MTD'!$PU$28/'ETF MTD'!$PU$3-1</f>
        <v/>
      </c>
      <c r="N60" s="78">
        <f>L60*M60</f>
        <v/>
      </c>
    </row>
    <row r="61">
      <c r="A61" t="inlineStr">
        <is>
          <t>USRT</t>
        </is>
      </c>
      <c r="B61" s="61">
        <f>(1-B57)*MODEL!$RI59</f>
        <v/>
      </c>
      <c r="C61" s="61">
        <f>'ETF MTD'!$JU$28/'ETF MTD'!$JU$3-1</f>
        <v/>
      </c>
      <c r="D61" s="61">
        <f>B61*C61</f>
        <v/>
      </c>
      <c r="F61" t="inlineStr">
        <is>
          <t>SCHH</t>
        </is>
      </c>
      <c r="G61" s="143">
        <f>B61</f>
        <v/>
      </c>
      <c r="H61" s="61">
        <f>'ETF MTD'!$JU$28/'ETF MTD'!$JU$3-1</f>
        <v/>
      </c>
      <c r="I61" s="61">
        <f>G61*H61</f>
        <v/>
      </c>
      <c r="K61" t="inlineStr">
        <is>
          <t>IYR</t>
        </is>
      </c>
      <c r="L61" s="143">
        <f>B61</f>
        <v/>
      </c>
      <c r="M61" s="61">
        <f>'ETF MTD'!$JU$28/'ETF MTD'!$JU$3-1</f>
        <v/>
      </c>
      <c r="N61" s="78">
        <f>L61*M61</f>
        <v/>
      </c>
    </row>
    <row r="62">
      <c r="A62" t="inlineStr">
        <is>
          <t>SPTL</t>
        </is>
      </c>
      <c r="B62" s="61">
        <f>(1-B57)*MODEL!$RI60</f>
        <v/>
      </c>
      <c r="C62" s="61">
        <f>'ETF MTD'!$DO$28/'ETF MTD'!$DO$3-1</f>
        <v/>
      </c>
      <c r="D62" s="61">
        <f>B62*C62</f>
        <v/>
      </c>
      <c r="F62" t="inlineStr">
        <is>
          <t>SPTL</t>
        </is>
      </c>
      <c r="G62" s="143">
        <f>B62</f>
        <v/>
      </c>
      <c r="H62" s="61">
        <f>'ETF MTD'!$DO$28/'ETF MTD'!$DO$3-1</f>
        <v/>
      </c>
      <c r="I62" s="61">
        <f>G62*H62</f>
        <v/>
      </c>
      <c r="K62" t="inlineStr">
        <is>
          <t>ILTB</t>
        </is>
      </c>
      <c r="L62" s="143">
        <f>B62</f>
        <v/>
      </c>
      <c r="M62" s="61">
        <f>'ETF MTD'!$DO$28/'ETF MTD'!$DO$3-1</f>
        <v/>
      </c>
      <c r="N62" s="78">
        <f>L62*M62</f>
        <v/>
      </c>
    </row>
    <row r="63">
      <c r="A63" t="inlineStr">
        <is>
          <t>GOVT</t>
        </is>
      </c>
      <c r="B63" s="61">
        <f>(1-B57)*MODEL!$RI61</f>
        <v/>
      </c>
      <c r="C63" s="61">
        <f>'ETF MTD'!$OW$28/'ETF MTD'!$OW$3-1</f>
        <v/>
      </c>
      <c r="D63" s="61">
        <f>B63*C63</f>
        <v/>
      </c>
      <c r="F63" t="inlineStr">
        <is>
          <t>SCHR</t>
        </is>
      </c>
      <c r="G63" s="143">
        <f>B63</f>
        <v/>
      </c>
      <c r="H63" s="61">
        <f>'ETF MTD'!$OW$28/'ETF MTD'!$OW$3-1</f>
        <v/>
      </c>
      <c r="I63" s="61">
        <f>G63*H63</f>
        <v/>
      </c>
      <c r="K63" t="inlineStr">
        <is>
          <t>GOVT</t>
        </is>
      </c>
      <c r="L63" s="143">
        <f>B63</f>
        <v/>
      </c>
      <c r="M63" s="61">
        <f>'ETF MTD'!$OW$28/'ETF MTD'!$OW$3-1</f>
        <v/>
      </c>
      <c r="N63" s="78">
        <f>L63*M63</f>
        <v/>
      </c>
    </row>
    <row r="64">
      <c r="A64" t="inlineStr">
        <is>
          <t>BWX</t>
        </is>
      </c>
      <c r="B64" s="61">
        <f>(1-B57)*MODEL!$RI62</f>
        <v/>
      </c>
      <c r="C64" s="61">
        <f>'ETF MTD'!$KG$28/'ETF MTD'!$KG$3-1</f>
        <v/>
      </c>
      <c r="D64" s="61">
        <f>B64*C64</f>
        <v/>
      </c>
      <c r="F64" s="33" t="inlineStr">
        <is>
          <t>BWX</t>
        </is>
      </c>
      <c r="G64" s="143">
        <f>B64</f>
        <v/>
      </c>
      <c r="H64" s="61">
        <f>'ETF MTD'!$KG$28/'ETF MTD'!$KG$3-1</f>
        <v/>
      </c>
      <c r="I64" s="61">
        <f>G64*H64</f>
        <v/>
      </c>
      <c r="K64" t="inlineStr">
        <is>
          <t>IGOV</t>
        </is>
      </c>
      <c r="L64" s="143">
        <f>B64</f>
        <v/>
      </c>
      <c r="M64" s="61">
        <f>'ETF MTD'!$KG$28/'ETF MTD'!$KG$3-1</f>
        <v/>
      </c>
      <c r="N64" s="78">
        <f>L64*M64</f>
        <v/>
      </c>
    </row>
    <row r="65">
      <c r="A65" t="inlineStr">
        <is>
          <t>SPIP</t>
        </is>
      </c>
      <c r="B65" s="61">
        <f>(1-B57)*MODEL!$RI63</f>
        <v/>
      </c>
      <c r="C65" s="61">
        <f>'ETF MTD'!$DU$28/'ETF MTD'!$DU$3-1</f>
        <v/>
      </c>
      <c r="D65" s="61">
        <f>B65*C65</f>
        <v/>
      </c>
      <c r="F65" t="inlineStr">
        <is>
          <t>SCHP</t>
        </is>
      </c>
      <c r="G65" s="143">
        <f>B65</f>
        <v/>
      </c>
      <c r="H65" s="61">
        <f>'ETF MTD'!$DU$28/'ETF MTD'!$DU$3-1</f>
        <v/>
      </c>
      <c r="I65" s="61">
        <f>G65*H65</f>
        <v/>
      </c>
      <c r="K65" t="inlineStr">
        <is>
          <t>TIP</t>
        </is>
      </c>
      <c r="L65" s="143">
        <f>B65</f>
        <v/>
      </c>
      <c r="M65" s="61">
        <f>'ETF MTD'!$DU$28/'ETF MTD'!$DU$3-1</f>
        <v/>
      </c>
      <c r="N65" s="78">
        <f>L65*M65</f>
        <v/>
      </c>
    </row>
    <row r="66">
      <c r="A66" s="33" t="inlineStr">
        <is>
          <t>TFPN</t>
        </is>
      </c>
      <c r="B66" s="61">
        <f>(1-B57)*MODEL!$RI64</f>
        <v/>
      </c>
      <c r="C66" s="61">
        <f>'ETF MTD'!$IK$28/'ETF MTD'!$IK$3-1</f>
        <v/>
      </c>
      <c r="D66" s="61">
        <f>B66*C66</f>
        <v/>
      </c>
      <c r="F66" s="33" t="inlineStr">
        <is>
          <t>TFPN</t>
        </is>
      </c>
      <c r="G66" s="143">
        <f>B66</f>
        <v/>
      </c>
      <c r="H66" s="61">
        <f>'ETF MTD'!$IK$28/'ETF MTD'!$IK$3-1</f>
        <v/>
      </c>
      <c r="I66" s="61">
        <f>G66*H66</f>
        <v/>
      </c>
      <c r="K66" s="33" t="inlineStr">
        <is>
          <t>TFPN</t>
        </is>
      </c>
      <c r="L66" s="143">
        <f>B66</f>
        <v/>
      </c>
      <c r="M66" s="61">
        <f>'ETF MTD'!$IK$28/'ETF MTD'!$IK$3-1</f>
        <v/>
      </c>
      <c r="N66" s="78">
        <f>L66*M66</f>
        <v/>
      </c>
    </row>
    <row r="67">
      <c r="A67" s="33" t="inlineStr">
        <is>
          <t>SHY</t>
        </is>
      </c>
      <c r="B67" s="61">
        <f>MODEL!RI65</f>
        <v/>
      </c>
      <c r="C67" s="61">
        <f>'ETF MTD'!$ES$28/'ETF MTD'!$ES$3-1</f>
        <v/>
      </c>
      <c r="D67" s="61">
        <f>B67*C67</f>
        <v/>
      </c>
      <c r="F67" s="32" t="inlineStr">
        <is>
          <t>SCHO</t>
        </is>
      </c>
      <c r="G67" s="143">
        <f>B67</f>
        <v/>
      </c>
      <c r="H67" s="61">
        <f>'ETF MTD'!$ES$28/'ETF MTD'!$ES$3-1</f>
        <v/>
      </c>
      <c r="I67" s="61">
        <f>G67*H67</f>
        <v/>
      </c>
      <c r="K67" s="32" t="inlineStr">
        <is>
          <t>SHY</t>
        </is>
      </c>
      <c r="L67" s="143">
        <f>B67</f>
        <v/>
      </c>
      <c r="M67" s="61">
        <f>'ETF MTD'!$ES$28/'ETF MTD'!$ES$3-1</f>
        <v/>
      </c>
      <c r="N67" s="78">
        <f>L67*M67</f>
        <v/>
      </c>
    </row>
    <row r="68">
      <c r="A68" t="inlineStr">
        <is>
          <t>OPER</t>
        </is>
      </c>
      <c r="B68" s="61">
        <f>ROUND((1-B57)*MODEL!$RI66/3,3)</f>
        <v/>
      </c>
      <c r="C68" s="61" t="n">
        <v>0</v>
      </c>
      <c r="D68" s="61">
        <f>B68*C68</f>
        <v/>
      </c>
      <c r="F68" s="32" t="inlineStr">
        <is>
          <t>OPER</t>
        </is>
      </c>
      <c r="G68" s="143">
        <f>B68</f>
        <v/>
      </c>
      <c r="H68" s="61" t="n">
        <v>0</v>
      </c>
      <c r="I68" s="61">
        <f>G68*H68</f>
        <v/>
      </c>
      <c r="K68" s="32" t="inlineStr">
        <is>
          <t>OPER</t>
        </is>
      </c>
      <c r="L68" s="143">
        <f>B68</f>
        <v/>
      </c>
      <c r="M68" s="61" t="n">
        <v>0</v>
      </c>
      <c r="N68" s="61">
        <f>L68*M68</f>
        <v/>
      </c>
    </row>
    <row r="69">
      <c r="A69" t="inlineStr">
        <is>
          <t>BIL</t>
        </is>
      </c>
      <c r="B69" s="61">
        <f>B68</f>
        <v/>
      </c>
      <c r="C69" s="61" t="n">
        <v>0</v>
      </c>
      <c r="D69" s="61">
        <f>B69*C69</f>
        <v/>
      </c>
      <c r="F69" t="inlineStr">
        <is>
          <t>BIL</t>
        </is>
      </c>
      <c r="G69" s="143">
        <f>B69</f>
        <v/>
      </c>
      <c r="H69" s="61" t="n">
        <v>0</v>
      </c>
      <c r="I69" s="61">
        <f>G69*H69</f>
        <v/>
      </c>
      <c r="K69" t="inlineStr">
        <is>
          <t>BIL</t>
        </is>
      </c>
      <c r="L69" s="143">
        <f>B69</f>
        <v/>
      </c>
      <c r="M69" s="61" t="n">
        <v>0</v>
      </c>
      <c r="N69" s="61">
        <f>L69*M69</f>
        <v/>
      </c>
    </row>
    <row r="70">
      <c r="A70" t="inlineStr">
        <is>
          <t>SHV</t>
        </is>
      </c>
      <c r="B70" s="61">
        <f>B68</f>
        <v/>
      </c>
      <c r="C70" s="61" t="n">
        <v>0</v>
      </c>
      <c r="D70" s="61">
        <f>B70*C70</f>
        <v/>
      </c>
      <c r="F70" t="inlineStr">
        <is>
          <t>SHV</t>
        </is>
      </c>
      <c r="G70" s="143">
        <f>B70</f>
        <v/>
      </c>
      <c r="H70" s="61" t="n">
        <v>0</v>
      </c>
      <c r="I70" s="61">
        <f>G70*H70</f>
        <v/>
      </c>
      <c r="K70" t="inlineStr">
        <is>
          <t>SHV</t>
        </is>
      </c>
      <c r="L70" s="143">
        <f>B70</f>
        <v/>
      </c>
      <c r="M70" s="61" t="n">
        <v>0</v>
      </c>
      <c r="N70" s="61">
        <f>L70*M70</f>
        <v/>
      </c>
    </row>
    <row r="71">
      <c r="A71" s="33" t="inlineStr">
        <is>
          <t>Cash</t>
        </is>
      </c>
      <c r="B71" s="61">
        <f>1-SUM(B57:B70)</f>
        <v/>
      </c>
      <c r="C71" s="61" t="n">
        <v>0</v>
      </c>
      <c r="D71" s="61">
        <f>B71*C71</f>
        <v/>
      </c>
      <c r="F71" s="33" t="inlineStr">
        <is>
          <t>Cash</t>
        </is>
      </c>
      <c r="G71" s="49">
        <f>1-SUM(G57:G70)</f>
        <v/>
      </c>
      <c r="H71" s="61" t="n">
        <v>0</v>
      </c>
      <c r="I71" s="61">
        <f>G71*H71</f>
        <v/>
      </c>
      <c r="K71" s="33" t="inlineStr">
        <is>
          <t>Cash</t>
        </is>
      </c>
      <c r="L71" s="49">
        <f>1-SUM(L57:L70)</f>
        <v/>
      </c>
      <c r="M71" s="61" t="n">
        <v>0</v>
      </c>
      <c r="N71" s="78">
        <f>L71*M71</f>
        <v/>
      </c>
    </row>
    <row r="73">
      <c r="A73" s="33" t="inlineStr">
        <is>
          <t>Dynamic Growth</t>
        </is>
      </c>
      <c r="B73" s="61" t="n"/>
      <c r="C73" s="33" t="n"/>
      <c r="D73" s="33" t="n"/>
      <c r="F73" s="33" t="inlineStr">
        <is>
          <t>Dynamic Growth</t>
        </is>
      </c>
      <c r="G73" s="49" t="n"/>
      <c r="H73" s="33" t="n"/>
      <c r="I73" s="33" t="n"/>
      <c r="K73" s="33" t="inlineStr">
        <is>
          <t>Dynamic Growth</t>
        </is>
      </c>
      <c r="L73" s="49" t="n"/>
      <c r="M73" s="33" t="n"/>
      <c r="N73" s="77" t="n"/>
    </row>
    <row r="74">
      <c r="A74" t="inlineStr">
        <is>
          <t>BLUIX</t>
        </is>
      </c>
      <c r="B74" s="32" t="n">
        <v>0</v>
      </c>
      <c r="C74" s="61">
        <f>'ETF MTD'!$ADE$28/'ETF MTD'!$ADE$3-1</f>
        <v/>
      </c>
      <c r="D74" s="61">
        <f>B74*C74</f>
        <v/>
      </c>
      <c r="F74" t="inlineStr">
        <is>
          <t>BLUIX</t>
        </is>
      </c>
      <c r="G74" s="143">
        <f>B74</f>
        <v/>
      </c>
      <c r="H74" s="61">
        <f>'ETF MTD'!$ADE$28/'ETF MTD'!$ADE$3-1</f>
        <v/>
      </c>
      <c r="I74" s="61">
        <f>G74*H74</f>
        <v/>
      </c>
      <c r="K74" t="inlineStr">
        <is>
          <t>BLUIX</t>
        </is>
      </c>
      <c r="L74" s="143">
        <f>B74</f>
        <v/>
      </c>
      <c r="M74" s="61">
        <f>'ETF MTD'!$ADE$28/'ETF MTD'!$ADE$3-1</f>
        <v/>
      </c>
      <c r="N74" s="78">
        <f>L74*M74</f>
        <v/>
      </c>
    </row>
    <row r="75">
      <c r="A75" s="32" t="inlineStr">
        <is>
          <t>SPTM</t>
        </is>
      </c>
      <c r="B75" s="61">
        <f>(1-B74)*MODEL!$RI209</f>
        <v/>
      </c>
      <c r="C75" s="61">
        <f>'ETF MTD'!$K$28/'ETF MTD'!$K$3-1</f>
        <v/>
      </c>
      <c r="D75" s="61">
        <f>B75*C75</f>
        <v/>
      </c>
      <c r="F75" s="32" t="inlineStr">
        <is>
          <t>SCHB</t>
        </is>
      </c>
      <c r="G75" s="143">
        <f>B75</f>
        <v/>
      </c>
      <c r="H75" s="61">
        <f>'ETF MTD'!$K$28/'ETF MTD'!$K$3-1</f>
        <v/>
      </c>
      <c r="I75" s="61">
        <f>G75*H75</f>
        <v/>
      </c>
      <c r="K75" s="32" t="inlineStr">
        <is>
          <t>ITOT</t>
        </is>
      </c>
      <c r="L75" s="143">
        <f>B75</f>
        <v/>
      </c>
      <c r="M75" s="61">
        <f>'ETF MTD'!$K$28/'ETF MTD'!$K$3-1</f>
        <v/>
      </c>
      <c r="N75" s="78">
        <f>L75*M75</f>
        <v/>
      </c>
    </row>
    <row r="76">
      <c r="A76" t="inlineStr">
        <is>
          <t>SPDW</t>
        </is>
      </c>
      <c r="B76" s="61">
        <f>(1-B74)*MODEL!$RI210</f>
        <v/>
      </c>
      <c r="C76" s="61">
        <f>'ETF MTD'!$VO$28/'ETF MTD'!$VO$3-1</f>
        <v/>
      </c>
      <c r="D76" s="61">
        <f>B76*C76</f>
        <v/>
      </c>
      <c r="F76" t="inlineStr">
        <is>
          <t>SCHF</t>
        </is>
      </c>
      <c r="G76" s="143">
        <f>B76</f>
        <v/>
      </c>
      <c r="H76" s="61">
        <f>'ETF MTD'!$VO$28/'ETF MTD'!$VO$3-1</f>
        <v/>
      </c>
      <c r="I76" s="61">
        <f>G76*H76</f>
        <v/>
      </c>
      <c r="K76" t="inlineStr">
        <is>
          <t>IXUS</t>
        </is>
      </c>
      <c r="L76" s="143">
        <f>B76</f>
        <v/>
      </c>
      <c r="M76" s="61">
        <f>'ETF MTD'!$VO$28/'ETF MTD'!$VO$3-1</f>
        <v/>
      </c>
      <c r="N76" s="78">
        <f>L76*M76</f>
        <v/>
      </c>
    </row>
    <row r="77">
      <c r="A77" t="inlineStr">
        <is>
          <t>SPEM</t>
        </is>
      </c>
      <c r="B77" s="61">
        <f>(1-B74)*MODEL!$RI211</f>
        <v/>
      </c>
      <c r="C77" s="61">
        <f>'ETF MTD'!$PU$28/'ETF MTD'!$PU$3-1</f>
        <v/>
      </c>
      <c r="D77" s="61">
        <f>B77*C77</f>
        <v/>
      </c>
      <c r="F77" t="inlineStr">
        <is>
          <t>SCHE</t>
        </is>
      </c>
      <c r="G77" s="143">
        <f>B77</f>
        <v/>
      </c>
      <c r="H77" s="61">
        <f>'ETF MTD'!$PU$28/'ETF MTD'!$PU$3-1</f>
        <v/>
      </c>
      <c r="I77" s="61">
        <f>G77*H77</f>
        <v/>
      </c>
      <c r="K77" t="inlineStr">
        <is>
          <t>IEMG</t>
        </is>
      </c>
      <c r="L77" s="143">
        <f>B77</f>
        <v/>
      </c>
      <c r="M77" s="61">
        <f>'ETF MTD'!$PU$28/'ETF MTD'!$PU$3-1</f>
        <v/>
      </c>
      <c r="N77" s="78">
        <f>L77*M77</f>
        <v/>
      </c>
    </row>
    <row r="78">
      <c r="A78" t="inlineStr">
        <is>
          <t>USRT</t>
        </is>
      </c>
      <c r="B78" s="61">
        <f>(1-B74)*MODEL!$RI212</f>
        <v/>
      </c>
      <c r="C78" s="61">
        <f>'ETF MTD'!$JU$28/'ETF MTD'!$JU$3-1</f>
        <v/>
      </c>
      <c r="D78" s="61">
        <f>B78*C78</f>
        <v/>
      </c>
      <c r="F78" t="inlineStr">
        <is>
          <t>SCHH</t>
        </is>
      </c>
      <c r="G78" s="143">
        <f>B78</f>
        <v/>
      </c>
      <c r="H78" s="61">
        <f>'ETF MTD'!$JU$28/'ETF MTD'!$JU$3-1</f>
        <v/>
      </c>
      <c r="I78" s="61">
        <f>G78*H78</f>
        <v/>
      </c>
      <c r="K78" t="inlineStr">
        <is>
          <t>IYR</t>
        </is>
      </c>
      <c r="L78" s="143">
        <f>B78</f>
        <v/>
      </c>
      <c r="M78" s="61">
        <f>'ETF MTD'!$JU$28/'ETF MTD'!$JU$3-1</f>
        <v/>
      </c>
      <c r="N78" s="78">
        <f>L78*M78</f>
        <v/>
      </c>
    </row>
    <row r="79">
      <c r="A79" t="inlineStr">
        <is>
          <t>SPTL</t>
        </is>
      </c>
      <c r="B79" s="61">
        <f>(1-B74)*MODEL!$RI213</f>
        <v/>
      </c>
      <c r="C79" s="61">
        <f>'ETF MTD'!$DO$28/'ETF MTD'!$DO$3-1</f>
        <v/>
      </c>
      <c r="D79" s="61">
        <f>B79*C79</f>
        <v/>
      </c>
      <c r="F79" t="inlineStr">
        <is>
          <t>SPTL</t>
        </is>
      </c>
      <c r="G79" s="143">
        <f>B79</f>
        <v/>
      </c>
      <c r="H79" s="61">
        <f>'ETF MTD'!$DO$28/'ETF MTD'!$DO$3-1</f>
        <v/>
      </c>
      <c r="I79" s="61">
        <f>G79*H79</f>
        <v/>
      </c>
      <c r="K79" t="inlineStr">
        <is>
          <t>ILTB</t>
        </is>
      </c>
      <c r="L79" s="143">
        <f>B79</f>
        <v/>
      </c>
      <c r="M79" s="61">
        <f>'ETF MTD'!$DO$28/'ETF MTD'!$DO$3-1</f>
        <v/>
      </c>
      <c r="N79" s="78">
        <f>L79*M79</f>
        <v/>
      </c>
    </row>
    <row r="80">
      <c r="A80" t="inlineStr">
        <is>
          <t>GOVT</t>
        </is>
      </c>
      <c r="B80" s="61">
        <f>(1-B74)*MODEL!$RI214</f>
        <v/>
      </c>
      <c r="C80" s="61">
        <f>'ETF MTD'!$OW$28/'ETF MTD'!$OW$3-1</f>
        <v/>
      </c>
      <c r="D80" s="61">
        <f>B80*C80</f>
        <v/>
      </c>
      <c r="F80" t="inlineStr">
        <is>
          <t>SCHR</t>
        </is>
      </c>
      <c r="G80" s="143">
        <f>B80</f>
        <v/>
      </c>
      <c r="H80" s="61">
        <f>'ETF MTD'!$OW$28/'ETF MTD'!$OW$3-1</f>
        <v/>
      </c>
      <c r="I80" s="61">
        <f>G80*H80</f>
        <v/>
      </c>
      <c r="K80" t="inlineStr">
        <is>
          <t>GOVT</t>
        </is>
      </c>
      <c r="L80" s="143">
        <f>B80</f>
        <v/>
      </c>
      <c r="M80" s="61">
        <f>'ETF MTD'!$OW$28/'ETF MTD'!$OW$3-1</f>
        <v/>
      </c>
      <c r="N80" s="78">
        <f>L80*M80</f>
        <v/>
      </c>
    </row>
    <row r="81">
      <c r="A81" t="inlineStr">
        <is>
          <t>BWX</t>
        </is>
      </c>
      <c r="B81" s="61">
        <f>(1-B74)*MODEL!$RI215</f>
        <v/>
      </c>
      <c r="C81" s="61">
        <f>'ETF MTD'!$KG$28/'ETF MTD'!$KG$3-1</f>
        <v/>
      </c>
      <c r="D81" s="61">
        <f>B81*C81</f>
        <v/>
      </c>
      <c r="F81" s="33" t="inlineStr">
        <is>
          <t>BWX</t>
        </is>
      </c>
      <c r="G81" s="143">
        <f>B81</f>
        <v/>
      </c>
      <c r="H81" s="61">
        <f>'ETF MTD'!$KG$28/'ETF MTD'!$KG$3-1</f>
        <v/>
      </c>
      <c r="I81" s="61">
        <f>G81*H81</f>
        <v/>
      </c>
      <c r="K81" t="inlineStr">
        <is>
          <t>IGOV</t>
        </is>
      </c>
      <c r="L81" s="143">
        <f>B81</f>
        <v/>
      </c>
      <c r="M81" s="61">
        <f>'ETF MTD'!$KG$28/'ETF MTD'!$KG$3-1</f>
        <v/>
      </c>
      <c r="N81" s="78">
        <f>L81*M81</f>
        <v/>
      </c>
    </row>
    <row r="82">
      <c r="A82" t="inlineStr">
        <is>
          <t>SPIP</t>
        </is>
      </c>
      <c r="B82" s="61">
        <f>(1-B74)*MODEL!$RI216</f>
        <v/>
      </c>
      <c r="C82" s="61">
        <f>'ETF MTD'!$DU$28/'ETF MTD'!$DU$3-1</f>
        <v/>
      </c>
      <c r="D82" s="61">
        <f>B82*C82</f>
        <v/>
      </c>
      <c r="F82" t="inlineStr">
        <is>
          <t>SCHP</t>
        </is>
      </c>
      <c r="G82" s="143">
        <f>B82</f>
        <v/>
      </c>
      <c r="H82" s="61">
        <f>'ETF MTD'!$DU$28/'ETF MTD'!$DU$3-1</f>
        <v/>
      </c>
      <c r="I82" s="61">
        <f>G82*H82</f>
        <v/>
      </c>
      <c r="K82" t="inlineStr">
        <is>
          <t>TIP</t>
        </is>
      </c>
      <c r="L82" s="143">
        <f>B82</f>
        <v/>
      </c>
      <c r="M82" s="61">
        <f>'ETF MTD'!$DU$28/'ETF MTD'!$DU$3-1</f>
        <v/>
      </c>
      <c r="N82" s="78">
        <f>L82*M82</f>
        <v/>
      </c>
    </row>
    <row r="83">
      <c r="A83" s="33" t="inlineStr">
        <is>
          <t>TFPN</t>
        </is>
      </c>
      <c r="B83" s="61">
        <f>(1-B74)*MODEL!$RI217</f>
        <v/>
      </c>
      <c r="C83" s="61">
        <f>'ETF MTD'!$IK$28/'ETF MTD'!$IK$3-1</f>
        <v/>
      </c>
      <c r="D83" s="61">
        <f>B83*C83</f>
        <v/>
      </c>
      <c r="F83" s="33" t="inlineStr">
        <is>
          <t>TFPN</t>
        </is>
      </c>
      <c r="G83" s="143">
        <f>B83</f>
        <v/>
      </c>
      <c r="H83" s="61">
        <f>'ETF MTD'!$IK$28/'ETF MTD'!$IK$3-1</f>
        <v/>
      </c>
      <c r="I83" s="61">
        <f>G83*H83</f>
        <v/>
      </c>
      <c r="K83" s="33" t="inlineStr">
        <is>
          <t>TFPN</t>
        </is>
      </c>
      <c r="L83" s="143">
        <f>B83</f>
        <v/>
      </c>
      <c r="M83" s="61">
        <f>'ETF MTD'!$IK$28/'ETF MTD'!$IK$3-1</f>
        <v/>
      </c>
      <c r="N83" s="78">
        <f>L83*M83</f>
        <v/>
      </c>
    </row>
    <row r="84">
      <c r="A84" s="32" t="inlineStr">
        <is>
          <t>SHY</t>
        </is>
      </c>
      <c r="B84" s="61">
        <f>(1-B75)*MODEL!$RI218</f>
        <v/>
      </c>
      <c r="C84" s="61">
        <f>'ETF MTD'!$ES$28/'ETF MTD'!$ES$3-1</f>
        <v/>
      </c>
      <c r="D84" s="61">
        <f>B84*C84</f>
        <v/>
      </c>
      <c r="F84" s="32" t="inlineStr">
        <is>
          <t>SCHO</t>
        </is>
      </c>
      <c r="G84" s="143">
        <f>B84</f>
        <v/>
      </c>
      <c r="H84" s="61">
        <f>'ETF MTD'!$ES$28/'ETF MTD'!$ES$3-1</f>
        <v/>
      </c>
      <c r="I84" s="61">
        <f>G84*H84</f>
        <v/>
      </c>
      <c r="K84" s="32" t="inlineStr">
        <is>
          <t>SHY</t>
        </is>
      </c>
      <c r="L84" s="143">
        <f>B84</f>
        <v/>
      </c>
      <c r="M84" s="61">
        <f>'ETF MTD'!$ES$28/'ETF MTD'!$ES$3-1</f>
        <v/>
      </c>
      <c r="N84" s="78">
        <f>L84*M84</f>
        <v/>
      </c>
    </row>
    <row r="85">
      <c r="A85" t="inlineStr">
        <is>
          <t>OPER</t>
        </is>
      </c>
      <c r="B85" s="61">
        <f>(ROUND((1-B74)*MODEL!$RI219/3,3))</f>
        <v/>
      </c>
      <c r="C85" s="61" t="n">
        <v>0</v>
      </c>
      <c r="D85" s="61">
        <f>B85*C85</f>
        <v/>
      </c>
      <c r="F85" s="32" t="inlineStr">
        <is>
          <t>OPER</t>
        </is>
      </c>
      <c r="G85" s="143">
        <f>B85</f>
        <v/>
      </c>
      <c r="H85" s="61" t="n">
        <v>0</v>
      </c>
      <c r="I85" s="61">
        <f>G85*H85</f>
        <v/>
      </c>
      <c r="K85" s="32" t="inlineStr">
        <is>
          <t>OPER</t>
        </is>
      </c>
      <c r="L85" s="143">
        <f>B85</f>
        <v/>
      </c>
      <c r="M85" s="61" t="n">
        <v>0</v>
      </c>
      <c r="N85" s="78">
        <f>L85*M85</f>
        <v/>
      </c>
    </row>
    <row r="86">
      <c r="A86" t="inlineStr">
        <is>
          <t>BIL</t>
        </is>
      </c>
      <c r="B86" s="61">
        <f>B85</f>
        <v/>
      </c>
      <c r="C86" s="61" t="n">
        <v>0</v>
      </c>
      <c r="D86" s="61">
        <f>B86*C86</f>
        <v/>
      </c>
      <c r="F86" t="inlineStr">
        <is>
          <t>BIL</t>
        </is>
      </c>
      <c r="G86" s="143">
        <f>B86</f>
        <v/>
      </c>
      <c r="H86" s="61" t="n">
        <v>0</v>
      </c>
      <c r="I86" s="61">
        <f>G86*H86</f>
        <v/>
      </c>
      <c r="K86" t="inlineStr">
        <is>
          <t>BIL</t>
        </is>
      </c>
      <c r="L86" s="143">
        <f>B86</f>
        <v/>
      </c>
      <c r="M86" s="61" t="n">
        <v>0</v>
      </c>
      <c r="N86" s="78">
        <f>L86*M86</f>
        <v/>
      </c>
    </row>
    <row r="87">
      <c r="A87" t="inlineStr">
        <is>
          <t>SHV</t>
        </is>
      </c>
      <c r="B87" s="61">
        <f>B86</f>
        <v/>
      </c>
      <c r="C87" s="61" t="n">
        <v>0</v>
      </c>
      <c r="D87" s="61">
        <f>B87*C87</f>
        <v/>
      </c>
      <c r="F87" t="inlineStr">
        <is>
          <t>SHV</t>
        </is>
      </c>
      <c r="G87" s="143">
        <f>B87</f>
        <v/>
      </c>
      <c r="H87" s="61" t="n">
        <v>0</v>
      </c>
      <c r="I87" s="61">
        <f>G87*H87</f>
        <v/>
      </c>
      <c r="K87" t="inlineStr">
        <is>
          <t>SHV</t>
        </is>
      </c>
      <c r="L87" s="143">
        <f>B87</f>
        <v/>
      </c>
      <c r="M87" s="61" t="n">
        <v>0</v>
      </c>
      <c r="N87" s="78">
        <f>L87*M87</f>
        <v/>
      </c>
    </row>
    <row r="88">
      <c r="A88" s="33" t="inlineStr">
        <is>
          <t>Cash</t>
        </is>
      </c>
      <c r="B88" s="61">
        <f>1-SUM(B74:B87)</f>
        <v/>
      </c>
      <c r="C88" s="61" t="n">
        <v>0</v>
      </c>
      <c r="D88" s="61">
        <f>B88*C88</f>
        <v/>
      </c>
      <c r="F88" s="33" t="inlineStr">
        <is>
          <t>Cash</t>
        </is>
      </c>
      <c r="G88" s="49">
        <f>1-SUM(G74:G87)</f>
        <v/>
      </c>
      <c r="H88" s="61" t="n">
        <v>0</v>
      </c>
      <c r="I88" s="61">
        <f>G88*H88</f>
        <v/>
      </c>
      <c r="K88" s="33" t="inlineStr">
        <is>
          <t>Cash</t>
        </is>
      </c>
      <c r="L88" s="49">
        <f>1-SUM(L74:L87)</f>
        <v/>
      </c>
      <c r="M88" s="61" t="n">
        <v>0</v>
      </c>
      <c r="N88" s="78">
        <f>L88*M88</f>
        <v/>
      </c>
    </row>
    <row r="89">
      <c r="A89" s="33" t="n"/>
      <c r="B89" s="61" t="n"/>
      <c r="C89" s="33" t="n"/>
      <c r="D89" s="33" t="n"/>
    </row>
    <row r="90">
      <c r="A90" t="inlineStr">
        <is>
          <t>Dynamic Mod Growth</t>
        </is>
      </c>
      <c r="B90" s="61" t="n"/>
      <c r="C90" s="33" t="n"/>
      <c r="D90" s="33" t="n"/>
      <c r="F90" t="inlineStr">
        <is>
          <t>Dynamic Mod Growth</t>
        </is>
      </c>
      <c r="G90" s="49" t="n"/>
      <c r="H90" s="33" t="n"/>
      <c r="I90" s="33" t="n"/>
      <c r="K90" t="inlineStr">
        <is>
          <t>Dynamic Mod Growth</t>
        </is>
      </c>
      <c r="L90" s="49" t="n"/>
      <c r="M90" s="33" t="n"/>
      <c r="N90" s="77" t="n"/>
    </row>
    <row r="91">
      <c r="A91" t="inlineStr">
        <is>
          <t>BLUIX</t>
        </is>
      </c>
      <c r="B91" s="32" t="n">
        <v>0</v>
      </c>
      <c r="C91" s="61">
        <f>'ETF MTD'!$ADE$28/'ETF MTD'!$ADE$3-1</f>
        <v/>
      </c>
      <c r="D91" s="61">
        <f>B91*C91</f>
        <v/>
      </c>
      <c r="F91" t="inlineStr">
        <is>
          <t>BLUIX</t>
        </is>
      </c>
      <c r="G91" s="143">
        <f>B91</f>
        <v/>
      </c>
      <c r="H91" s="61">
        <f>'ETF MTD'!$ADE$28/'ETF MTD'!$ADE$3-1</f>
        <v/>
      </c>
      <c r="I91" s="61">
        <f>G91*H91</f>
        <v/>
      </c>
      <c r="K91" t="inlineStr">
        <is>
          <t>BLUIX</t>
        </is>
      </c>
      <c r="L91" s="143">
        <f>B91</f>
        <v/>
      </c>
      <c r="M91" s="61">
        <f>'ETF MTD'!$ADE$28/'ETF MTD'!$ADE$3-1</f>
        <v/>
      </c>
      <c r="N91" s="78">
        <f>L91*M91</f>
        <v/>
      </c>
    </row>
    <row r="92">
      <c r="A92" s="32" t="inlineStr">
        <is>
          <t>SPTM</t>
        </is>
      </c>
      <c r="B92" s="61">
        <f>(1-B$91)*MODEL!$RI226</f>
        <v/>
      </c>
      <c r="C92" s="61">
        <f>'ETF MTD'!$K$28/'ETF MTD'!$K$3-1</f>
        <v/>
      </c>
      <c r="D92" s="61">
        <f>B92*C92</f>
        <v/>
      </c>
      <c r="F92" s="32" t="inlineStr">
        <is>
          <t>SCHB</t>
        </is>
      </c>
      <c r="G92" s="143">
        <f>B92</f>
        <v/>
      </c>
      <c r="H92" s="61">
        <f>'ETF MTD'!$K$28/'ETF MTD'!$K$3-1</f>
        <v/>
      </c>
      <c r="I92" s="61">
        <f>G92*H92</f>
        <v/>
      </c>
      <c r="K92" s="32" t="inlineStr">
        <is>
          <t>ITOT</t>
        </is>
      </c>
      <c r="L92" s="143">
        <f>B92</f>
        <v/>
      </c>
      <c r="M92" s="61">
        <f>'ETF MTD'!$K$28/'ETF MTD'!$K$3-1</f>
        <v/>
      </c>
      <c r="N92" s="78">
        <f>L92*M92</f>
        <v/>
      </c>
    </row>
    <row r="93">
      <c r="A93" t="inlineStr">
        <is>
          <t>SPDW</t>
        </is>
      </c>
      <c r="B93" s="61">
        <f>(1-B$91)*MODEL!$RI227</f>
        <v/>
      </c>
      <c r="C93" s="61">
        <f>'ETF MTD'!$VO$28/'ETF MTD'!$VO$3-1</f>
        <v/>
      </c>
      <c r="D93" s="61">
        <f>B93*C93</f>
        <v/>
      </c>
      <c r="F93" t="inlineStr">
        <is>
          <t>SCHF</t>
        </is>
      </c>
      <c r="G93" s="143">
        <f>B93</f>
        <v/>
      </c>
      <c r="H93" s="61">
        <f>'ETF MTD'!$VO$28/'ETF MTD'!$VO$3-1</f>
        <v/>
      </c>
      <c r="I93" s="61">
        <f>G93*H93</f>
        <v/>
      </c>
      <c r="K93" t="inlineStr">
        <is>
          <t>IXUS</t>
        </is>
      </c>
      <c r="L93" s="143">
        <f>B93</f>
        <v/>
      </c>
      <c r="M93" s="61">
        <f>'ETF MTD'!$VO$28/'ETF MTD'!$VO$3-1</f>
        <v/>
      </c>
      <c r="N93" s="78">
        <f>L93*M93</f>
        <v/>
      </c>
    </row>
    <row r="94">
      <c r="A94" t="inlineStr">
        <is>
          <t>SPEM</t>
        </is>
      </c>
      <c r="B94" s="61">
        <f>(1-B$91)*MODEL!$RI228</f>
        <v/>
      </c>
      <c r="C94" s="61">
        <f>'ETF MTD'!$PU$28/'ETF MTD'!$PU$3-1</f>
        <v/>
      </c>
      <c r="D94" s="61">
        <f>B94*C94</f>
        <v/>
      </c>
      <c r="F94" t="inlineStr">
        <is>
          <t>SCHE</t>
        </is>
      </c>
      <c r="G94" s="143">
        <f>B94</f>
        <v/>
      </c>
      <c r="H94" s="61">
        <f>'ETF MTD'!$PU$28/'ETF MTD'!$PU$3-1</f>
        <v/>
      </c>
      <c r="I94" s="61">
        <f>G94*H94</f>
        <v/>
      </c>
      <c r="K94" t="inlineStr">
        <is>
          <t>IEMG</t>
        </is>
      </c>
      <c r="L94" s="143">
        <f>B94</f>
        <v/>
      </c>
      <c r="M94" s="61">
        <f>'ETF MTD'!$PU$28/'ETF MTD'!$PU$3-1</f>
        <v/>
      </c>
      <c r="N94" s="78">
        <f>L94*M94</f>
        <v/>
      </c>
    </row>
    <row r="95">
      <c r="A95" t="inlineStr">
        <is>
          <t>USRT</t>
        </is>
      </c>
      <c r="B95" s="61">
        <f>(1-B$91)*MODEL!$RI229</f>
        <v/>
      </c>
      <c r="C95" s="61">
        <f>'ETF MTD'!$JU$28/'ETF MTD'!$JU$3-1</f>
        <v/>
      </c>
      <c r="D95" s="61">
        <f>B95*C95</f>
        <v/>
      </c>
      <c r="F95" t="inlineStr">
        <is>
          <t>SCHH</t>
        </is>
      </c>
      <c r="G95" s="143">
        <f>B95</f>
        <v/>
      </c>
      <c r="H95" s="61">
        <f>'ETF MTD'!$JU$28/'ETF MTD'!$JU$3-1</f>
        <v/>
      </c>
      <c r="I95" s="61">
        <f>G95*H95</f>
        <v/>
      </c>
      <c r="K95" t="inlineStr">
        <is>
          <t>IYR</t>
        </is>
      </c>
      <c r="L95" s="143">
        <f>B95</f>
        <v/>
      </c>
      <c r="M95" s="61">
        <f>'ETF MTD'!$JU$28/'ETF MTD'!$JU$3-1</f>
        <v/>
      </c>
      <c r="N95" s="78">
        <f>L95*M95</f>
        <v/>
      </c>
    </row>
    <row r="96">
      <c r="A96" t="inlineStr">
        <is>
          <t>HEGD</t>
        </is>
      </c>
      <c r="B96" s="61">
        <f>(1-B$91)*MODEL!$RI230</f>
        <v/>
      </c>
      <c r="C96" s="61">
        <f>'ETF MTD'!$DO$28/'ETF MTD'!$DO$3-1</f>
        <v/>
      </c>
      <c r="D96" s="61">
        <f>B96*C96</f>
        <v/>
      </c>
      <c r="F96" t="inlineStr">
        <is>
          <t>HEGD</t>
        </is>
      </c>
      <c r="G96" s="143">
        <f>B96</f>
        <v/>
      </c>
      <c r="H96" s="61">
        <f>'ETF MTD'!$DO$28/'ETF MTD'!$DO$3-1</f>
        <v/>
      </c>
      <c r="I96" s="61">
        <f>G96*H96</f>
        <v/>
      </c>
      <c r="K96" t="inlineStr">
        <is>
          <t>HEGD</t>
        </is>
      </c>
      <c r="L96" s="143">
        <f>B96</f>
        <v/>
      </c>
      <c r="M96" s="61">
        <f>'ETF MTD'!$DO$28/'ETF MTD'!$DO$3-1</f>
        <v/>
      </c>
      <c r="N96" s="78">
        <f>L96*M96</f>
        <v/>
      </c>
    </row>
    <row r="97">
      <c r="A97" t="inlineStr">
        <is>
          <t>GOVT</t>
        </is>
      </c>
      <c r="B97" s="61">
        <f>(1-B$91)*MODEL!$RI231</f>
        <v/>
      </c>
      <c r="C97" s="61">
        <f>'ETF MTD'!$OW$28/'ETF MTD'!$OW$3-1</f>
        <v/>
      </c>
      <c r="D97" s="61">
        <f>B97*C97</f>
        <v/>
      </c>
      <c r="F97" t="inlineStr">
        <is>
          <t>SCHR</t>
        </is>
      </c>
      <c r="G97" s="143">
        <f>B97</f>
        <v/>
      </c>
      <c r="H97" s="61">
        <f>'ETF MTD'!$OW$28/'ETF MTD'!$OW$3-1</f>
        <v/>
      </c>
      <c r="I97" s="61">
        <f>G97*H97</f>
        <v/>
      </c>
      <c r="K97" t="inlineStr">
        <is>
          <t>GOVT</t>
        </is>
      </c>
      <c r="L97" s="143">
        <f>B97</f>
        <v/>
      </c>
      <c r="M97" s="61">
        <f>'ETF MTD'!$OW$28/'ETF MTD'!$OW$3-1</f>
        <v/>
      </c>
      <c r="N97" s="78">
        <f>L97*M97</f>
        <v/>
      </c>
    </row>
    <row r="98">
      <c r="A98" t="inlineStr">
        <is>
          <t>BWX</t>
        </is>
      </c>
      <c r="B98" s="61">
        <f>(1-B$91)*MODEL!$RI232</f>
        <v/>
      </c>
      <c r="C98" s="61">
        <f>'ETF MTD'!$KG$28/'ETF MTD'!$KG$3-1</f>
        <v/>
      </c>
      <c r="D98" s="61">
        <f>B98*C98</f>
        <v/>
      </c>
      <c r="F98" s="33" t="inlineStr">
        <is>
          <t>BWX</t>
        </is>
      </c>
      <c r="G98" s="143">
        <f>B98</f>
        <v/>
      </c>
      <c r="H98" s="61">
        <f>'ETF MTD'!$KG$28/'ETF MTD'!$KG$3-1</f>
        <v/>
      </c>
      <c r="I98" s="61">
        <f>G98*H98</f>
        <v/>
      </c>
      <c r="K98" t="inlineStr">
        <is>
          <t>IGOV</t>
        </is>
      </c>
      <c r="L98" s="143">
        <f>B98</f>
        <v/>
      </c>
      <c r="M98" s="61">
        <f>'ETF MTD'!$KG$28/'ETF MTD'!$KG$3-1</f>
        <v/>
      </c>
      <c r="N98" s="78">
        <f>L98*M98</f>
        <v/>
      </c>
    </row>
    <row r="99">
      <c r="A99" t="inlineStr">
        <is>
          <t>SPIP</t>
        </is>
      </c>
      <c r="B99" s="61">
        <f>(1-B$91)*MODEL!$RI233</f>
        <v/>
      </c>
      <c r="C99" s="61">
        <f>'ETF MTD'!$DU$28/'ETF MTD'!$DU$3-1</f>
        <v/>
      </c>
      <c r="D99" s="61">
        <f>B99*C99</f>
        <v/>
      </c>
      <c r="F99" t="inlineStr">
        <is>
          <t>SCHP</t>
        </is>
      </c>
      <c r="G99" s="143">
        <f>B99</f>
        <v/>
      </c>
      <c r="H99" s="61">
        <f>'ETF MTD'!$DU$28/'ETF MTD'!$DU$3-1</f>
        <v/>
      </c>
      <c r="I99" s="61">
        <f>G99*H99</f>
        <v/>
      </c>
      <c r="K99" t="inlineStr">
        <is>
          <t>TIP</t>
        </is>
      </c>
      <c r="L99" s="143">
        <f>B99</f>
        <v/>
      </c>
      <c r="M99" s="61">
        <f>'ETF MTD'!$DU$28/'ETF MTD'!$DU$3-1</f>
        <v/>
      </c>
      <c r="N99" s="78">
        <f>L99*M99</f>
        <v/>
      </c>
    </row>
    <row r="100">
      <c r="A100" s="33" t="inlineStr">
        <is>
          <t>TFPN</t>
        </is>
      </c>
      <c r="B100" s="61">
        <f>(1-B$91)*MODEL!$RI234</f>
        <v/>
      </c>
      <c r="C100" s="61">
        <f>'ETF MTD'!$IK$28/'ETF MTD'!$IK$3-1</f>
        <v/>
      </c>
      <c r="D100" s="61">
        <f>B100*C100</f>
        <v/>
      </c>
      <c r="F100" s="33" t="inlineStr">
        <is>
          <t>TFPN</t>
        </is>
      </c>
      <c r="G100" s="143">
        <f>B100</f>
        <v/>
      </c>
      <c r="H100" s="61">
        <f>'ETF MTD'!$IK$28/'ETF MTD'!$IK$3-1</f>
        <v/>
      </c>
      <c r="I100" s="61">
        <f>G100*H100</f>
        <v/>
      </c>
      <c r="K100" s="33" t="inlineStr">
        <is>
          <t>TFPN</t>
        </is>
      </c>
      <c r="L100" s="143">
        <f>B100</f>
        <v/>
      </c>
      <c r="M100" s="61">
        <f>'ETF MTD'!$IK$28/'ETF MTD'!$IK$3-1</f>
        <v/>
      </c>
      <c r="N100" s="78">
        <f>L100*M100</f>
        <v/>
      </c>
    </row>
    <row r="101">
      <c r="A101" s="32" t="inlineStr">
        <is>
          <t>SHY</t>
        </is>
      </c>
      <c r="B101" s="61">
        <f>(1-B$91)*MODEL!$RI235</f>
        <v/>
      </c>
      <c r="C101" s="61">
        <f>'ETF MTD'!$ES$28/'ETF MTD'!$ES$3-1</f>
        <v/>
      </c>
      <c r="D101" s="61">
        <f>B101*C101</f>
        <v/>
      </c>
      <c r="F101" s="32" t="inlineStr">
        <is>
          <t>SCHO</t>
        </is>
      </c>
      <c r="G101" s="143">
        <f>B101</f>
        <v/>
      </c>
      <c r="H101" s="61">
        <f>'ETF MTD'!$ES$28/'ETF MTD'!$ES$3-1</f>
        <v/>
      </c>
      <c r="I101" s="61">
        <f>G101*H101</f>
        <v/>
      </c>
      <c r="K101" s="32" t="inlineStr">
        <is>
          <t>SHY</t>
        </is>
      </c>
      <c r="L101" s="143">
        <f>B101</f>
        <v/>
      </c>
      <c r="M101" s="61">
        <f>'ETF MTD'!$ES$28/'ETF MTD'!$ES$3-1</f>
        <v/>
      </c>
      <c r="N101" s="78">
        <f>L101*M101</f>
        <v/>
      </c>
    </row>
    <row r="102">
      <c r="A102" t="inlineStr">
        <is>
          <t>OPER</t>
        </is>
      </c>
      <c r="B102" s="61">
        <f>(ROUND((1-B91)*MODEL!$RI236/3,3))</f>
        <v/>
      </c>
      <c r="C102" s="61" t="n">
        <v>0</v>
      </c>
      <c r="D102" s="61">
        <f>B102*C102</f>
        <v/>
      </c>
      <c r="F102" s="32" t="inlineStr">
        <is>
          <t>OPER</t>
        </is>
      </c>
      <c r="G102" s="143">
        <f>B102</f>
        <v/>
      </c>
      <c r="H102" s="61" t="n">
        <v>0</v>
      </c>
      <c r="I102" s="61">
        <f>G102*H102</f>
        <v/>
      </c>
      <c r="K102" s="32" t="inlineStr">
        <is>
          <t>OPER</t>
        </is>
      </c>
      <c r="L102" s="143">
        <f>B102</f>
        <v/>
      </c>
      <c r="M102" s="61" t="n">
        <v>0</v>
      </c>
      <c r="N102" s="78">
        <f>L102*M102</f>
        <v/>
      </c>
    </row>
    <row r="103">
      <c r="A103" t="inlineStr">
        <is>
          <t>BIL</t>
        </is>
      </c>
      <c r="B103" s="61">
        <f>B102</f>
        <v/>
      </c>
      <c r="C103" s="61" t="n">
        <v>0</v>
      </c>
      <c r="D103" s="61">
        <f>B103*C103</f>
        <v/>
      </c>
      <c r="F103" t="inlineStr">
        <is>
          <t>BIL</t>
        </is>
      </c>
      <c r="G103" s="143">
        <f>B103</f>
        <v/>
      </c>
      <c r="H103" s="61" t="n">
        <v>0</v>
      </c>
      <c r="I103" s="61">
        <f>G103*H103</f>
        <v/>
      </c>
      <c r="K103" t="inlineStr">
        <is>
          <t>BIL</t>
        </is>
      </c>
      <c r="L103" s="143">
        <f>B103</f>
        <v/>
      </c>
      <c r="M103" s="61" t="n">
        <v>0</v>
      </c>
      <c r="N103" s="78">
        <f>L103*M103</f>
        <v/>
      </c>
    </row>
    <row r="104">
      <c r="A104" t="inlineStr">
        <is>
          <t>SHV</t>
        </is>
      </c>
      <c r="B104" s="61">
        <f>B103</f>
        <v/>
      </c>
      <c r="C104" s="61" t="n">
        <v>0</v>
      </c>
      <c r="D104" s="61">
        <f>B104*C104</f>
        <v/>
      </c>
      <c r="F104" t="inlineStr">
        <is>
          <t>SHV</t>
        </is>
      </c>
      <c r="G104" s="143">
        <f>B104</f>
        <v/>
      </c>
      <c r="H104" s="61" t="n">
        <v>0</v>
      </c>
      <c r="I104" s="61">
        <f>G104*H104</f>
        <v/>
      </c>
      <c r="K104" t="inlineStr">
        <is>
          <t>SHV</t>
        </is>
      </c>
      <c r="L104" s="143">
        <f>B104</f>
        <v/>
      </c>
      <c r="M104" s="61" t="n">
        <v>0</v>
      </c>
      <c r="N104" s="78">
        <f>L104*M104</f>
        <v/>
      </c>
    </row>
    <row r="105">
      <c r="A105" s="33" t="inlineStr">
        <is>
          <t>Cash</t>
        </is>
      </c>
      <c r="B105" s="61">
        <f>1-SUM(B91:B104)</f>
        <v/>
      </c>
      <c r="C105" s="61" t="n">
        <v>0</v>
      </c>
      <c r="D105" s="61">
        <f>B105*C105</f>
        <v/>
      </c>
      <c r="F105" s="33" t="inlineStr">
        <is>
          <t>Cash</t>
        </is>
      </c>
      <c r="G105" s="49">
        <f>1-SUM(G91:G104)</f>
        <v/>
      </c>
      <c r="H105" s="61" t="n">
        <v>0</v>
      </c>
      <c r="I105" s="61">
        <f>G105*H105</f>
        <v/>
      </c>
      <c r="K105" s="33" t="inlineStr">
        <is>
          <t>Cash</t>
        </is>
      </c>
      <c r="L105" s="49">
        <f>1-SUM(L91:L104)</f>
        <v/>
      </c>
      <c r="M105" s="61" t="n">
        <v>0</v>
      </c>
      <c r="N105" s="78">
        <f>L105*M105</f>
        <v/>
      </c>
    </row>
    <row r="107">
      <c r="A107" s="33" t="inlineStr">
        <is>
          <t xml:space="preserve">Dynamic Balanced </t>
        </is>
      </c>
      <c r="B107" s="61" t="n"/>
      <c r="C107" s="33" t="n"/>
      <c r="D107" s="33" t="n"/>
      <c r="F107" s="33" t="inlineStr">
        <is>
          <t xml:space="preserve">Dynamic Balanced </t>
        </is>
      </c>
      <c r="G107" s="49" t="n"/>
      <c r="H107" s="33" t="n"/>
      <c r="I107" s="33" t="n"/>
      <c r="K107" s="33" t="inlineStr">
        <is>
          <t xml:space="preserve">Dynamic Balanced </t>
        </is>
      </c>
      <c r="L107" s="49" t="n"/>
      <c r="M107" s="33" t="n"/>
      <c r="N107" s="77" t="n"/>
    </row>
    <row r="108">
      <c r="A108" t="inlineStr">
        <is>
          <t>BLUIX</t>
        </is>
      </c>
      <c r="B108" s="32" t="n">
        <v>0</v>
      </c>
      <c r="C108" s="61">
        <f>'ETF MTD'!$ADE$28/'ETF MTD'!$ADE$3-1</f>
        <v/>
      </c>
      <c r="D108" s="61">
        <f>B108*C108</f>
        <v/>
      </c>
      <c r="F108" t="inlineStr">
        <is>
          <t>BLUIX</t>
        </is>
      </c>
      <c r="G108" s="49">
        <f>B108</f>
        <v/>
      </c>
      <c r="H108" s="61">
        <f>'ETF MTD'!$ADE$28/'ETF MTD'!$ADE$3-1</f>
        <v/>
      </c>
      <c r="I108" s="61">
        <f>G108*H108</f>
        <v/>
      </c>
      <c r="K108" t="inlineStr">
        <is>
          <t>BLUIX</t>
        </is>
      </c>
      <c r="L108" s="49">
        <f>B108</f>
        <v/>
      </c>
      <c r="M108" s="61">
        <f>'ETF MTD'!$ADE$28/'ETF MTD'!$ADE$3-1</f>
        <v/>
      </c>
      <c r="N108" s="78">
        <f>L108*M108</f>
        <v/>
      </c>
    </row>
    <row r="109">
      <c r="A109" s="32" t="inlineStr">
        <is>
          <t>SPTM</t>
        </is>
      </c>
      <c r="B109" s="61">
        <f>(1-B$108)*MODEL!$RI243</f>
        <v/>
      </c>
      <c r="C109" s="61">
        <f>'ETF MTD'!$K$28/'ETF MTD'!$K$3-1</f>
        <v/>
      </c>
      <c r="D109" s="61">
        <f>B109*C109</f>
        <v/>
      </c>
      <c r="E109" s="143" t="n"/>
      <c r="F109" s="32" t="inlineStr">
        <is>
          <t>SCHB</t>
        </is>
      </c>
      <c r="G109" s="49">
        <f>B109</f>
        <v/>
      </c>
      <c r="H109" s="61">
        <f>'ETF MTD'!$K$28/'ETF MTD'!$K$3-1</f>
        <v/>
      </c>
      <c r="I109" s="61">
        <f>G109*H109</f>
        <v/>
      </c>
      <c r="K109" s="32" t="inlineStr">
        <is>
          <t>ITOT</t>
        </is>
      </c>
      <c r="L109" s="49">
        <f>B109</f>
        <v/>
      </c>
      <c r="M109" s="61">
        <f>'ETF MTD'!$K$28/'ETF MTD'!$K$3-1</f>
        <v/>
      </c>
      <c r="N109" s="78">
        <f>L109*M109</f>
        <v/>
      </c>
    </row>
    <row r="110">
      <c r="A110" t="inlineStr">
        <is>
          <t>SPDW</t>
        </is>
      </c>
      <c r="B110" s="61">
        <f>(1-B$108)*MODEL!$RI244</f>
        <v/>
      </c>
      <c r="C110" s="61">
        <f>'ETF MTD'!$VO$28/'ETF MTD'!$VO$3-1</f>
        <v/>
      </c>
      <c r="D110" s="61">
        <f>B110*C110</f>
        <v/>
      </c>
      <c r="E110" s="143" t="n"/>
      <c r="F110" t="inlineStr">
        <is>
          <t>SCHF</t>
        </is>
      </c>
      <c r="G110" s="49">
        <f>B110</f>
        <v/>
      </c>
      <c r="H110" s="61">
        <f>'ETF MTD'!$VO$28/'ETF MTD'!$VO$3-1</f>
        <v/>
      </c>
      <c r="I110" s="61">
        <f>G110*H110</f>
        <v/>
      </c>
      <c r="K110" t="inlineStr">
        <is>
          <t>IXUS</t>
        </is>
      </c>
      <c r="L110" s="49">
        <f>B110</f>
        <v/>
      </c>
      <c r="M110" s="61">
        <f>'ETF MTD'!$VO$28/'ETF MTD'!$VO$3-1</f>
        <v/>
      </c>
      <c r="N110" s="78">
        <f>L110*M110</f>
        <v/>
      </c>
    </row>
    <row r="111">
      <c r="A111" t="inlineStr">
        <is>
          <t>SPEM</t>
        </is>
      </c>
      <c r="B111" s="61">
        <f>(1-B$108)*MODEL!$RI245</f>
        <v/>
      </c>
      <c r="C111" s="61">
        <f>'ETF MTD'!$PU$28/'ETF MTD'!$PU$3-1</f>
        <v/>
      </c>
      <c r="D111" s="61">
        <f>B111*C111</f>
        <v/>
      </c>
      <c r="E111" s="143" t="n"/>
      <c r="F111" t="inlineStr">
        <is>
          <t>SCHE</t>
        </is>
      </c>
      <c r="G111" s="49">
        <f>B111</f>
        <v/>
      </c>
      <c r="H111" s="61">
        <f>'ETF MTD'!$PU$28/'ETF MTD'!$PU$3-1</f>
        <v/>
      </c>
      <c r="I111" s="61">
        <f>G111*H111</f>
        <v/>
      </c>
      <c r="K111" t="inlineStr">
        <is>
          <t>IEMG</t>
        </is>
      </c>
      <c r="L111" s="49">
        <f>B111</f>
        <v/>
      </c>
      <c r="M111" s="61">
        <f>'ETF MTD'!$PU$28/'ETF MTD'!$PU$3-1</f>
        <v/>
      </c>
      <c r="N111" s="78">
        <f>L111*M111</f>
        <v/>
      </c>
    </row>
    <row r="112">
      <c r="A112" t="inlineStr">
        <is>
          <t>USRT</t>
        </is>
      </c>
      <c r="B112" s="61">
        <f>(1-B$108)*MODEL!$RI246</f>
        <v/>
      </c>
      <c r="C112" s="61">
        <f>'ETF MTD'!$JU$28/'ETF MTD'!$JU$3-1</f>
        <v/>
      </c>
      <c r="D112" s="61">
        <f>B112*C112</f>
        <v/>
      </c>
      <c r="E112" s="143" t="n"/>
      <c r="F112" t="inlineStr">
        <is>
          <t>SCHH</t>
        </is>
      </c>
      <c r="G112" s="49">
        <f>B112</f>
        <v/>
      </c>
      <c r="H112" s="61">
        <f>'ETF MTD'!$JU$28/'ETF MTD'!$JU$3-1</f>
        <v/>
      </c>
      <c r="I112" s="61">
        <f>G112*H112</f>
        <v/>
      </c>
      <c r="K112" t="inlineStr">
        <is>
          <t>IYR</t>
        </is>
      </c>
      <c r="L112" s="49">
        <f>B112</f>
        <v/>
      </c>
      <c r="M112" s="61">
        <f>'ETF MTD'!$JU$28/'ETF MTD'!$JU$3-1</f>
        <v/>
      </c>
      <c r="N112" s="78">
        <f>L112*M112</f>
        <v/>
      </c>
    </row>
    <row r="113">
      <c r="A113" t="inlineStr">
        <is>
          <t>HEGD</t>
        </is>
      </c>
      <c r="B113" s="61">
        <f>(1-B$108)*MODEL!$RI247</f>
        <v/>
      </c>
      <c r="C113" s="61">
        <f>'ETF MTD'!$DO$28/'ETF MTD'!$DO$3-1</f>
        <v/>
      </c>
      <c r="D113" s="61">
        <f>B113*C113</f>
        <v/>
      </c>
      <c r="E113" s="143" t="n"/>
      <c r="F113" t="inlineStr">
        <is>
          <t>HEGD</t>
        </is>
      </c>
      <c r="G113" s="49">
        <f>B113</f>
        <v/>
      </c>
      <c r="H113" s="61">
        <f>'ETF MTD'!$DO$28/'ETF MTD'!$DO$3-1</f>
        <v/>
      </c>
      <c r="I113" s="61">
        <f>G113*H113</f>
        <v/>
      </c>
      <c r="K113" t="inlineStr">
        <is>
          <t>HEGD</t>
        </is>
      </c>
      <c r="L113" s="49">
        <f>B113</f>
        <v/>
      </c>
      <c r="M113" s="61">
        <f>'ETF MTD'!$DO$28/'ETF MTD'!$DO$3-1</f>
        <v/>
      </c>
      <c r="N113" s="78">
        <f>L113*M113</f>
        <v/>
      </c>
    </row>
    <row r="114">
      <c r="A114" t="inlineStr">
        <is>
          <t>GOVT</t>
        </is>
      </c>
      <c r="B114" s="61">
        <f>(1-B$108)*MODEL!$RI248</f>
        <v/>
      </c>
      <c r="C114" s="61">
        <f>'ETF MTD'!$OW$28/'ETF MTD'!$OW$3-1</f>
        <v/>
      </c>
      <c r="D114" s="61">
        <f>B114*C114</f>
        <v/>
      </c>
      <c r="E114" s="143" t="n"/>
      <c r="F114" t="inlineStr">
        <is>
          <t>SCHR</t>
        </is>
      </c>
      <c r="G114" s="49">
        <f>B114</f>
        <v/>
      </c>
      <c r="H114" s="61">
        <f>'ETF MTD'!$OW$28/'ETF MTD'!$OW$3-1</f>
        <v/>
      </c>
      <c r="I114" s="61">
        <f>G114*H114</f>
        <v/>
      </c>
      <c r="K114" t="inlineStr">
        <is>
          <t>GOVT</t>
        </is>
      </c>
      <c r="L114" s="49">
        <f>B114</f>
        <v/>
      </c>
      <c r="M114" s="61">
        <f>'ETF MTD'!$OW$28/'ETF MTD'!$OW$3-1</f>
        <v/>
      </c>
      <c r="N114" s="78">
        <f>L114*M114</f>
        <v/>
      </c>
    </row>
    <row r="115">
      <c r="A115" t="inlineStr">
        <is>
          <t>BWX</t>
        </is>
      </c>
      <c r="B115" s="61">
        <f>(1-B$108)*MODEL!$RI249</f>
        <v/>
      </c>
      <c r="C115" s="61">
        <f>'ETF MTD'!$KG$28/'ETF MTD'!$KG$3-1</f>
        <v/>
      </c>
      <c r="D115" s="61">
        <f>B115*C115</f>
        <v/>
      </c>
      <c r="E115" s="143" t="n"/>
      <c r="F115" s="33" t="inlineStr">
        <is>
          <t>BWX</t>
        </is>
      </c>
      <c r="G115" s="49">
        <f>B115</f>
        <v/>
      </c>
      <c r="H115" s="61">
        <f>'ETF MTD'!$KG$28/'ETF MTD'!$KG$3-1</f>
        <v/>
      </c>
      <c r="I115" s="61">
        <f>G115*H115</f>
        <v/>
      </c>
      <c r="K115" t="inlineStr">
        <is>
          <t>IGOV</t>
        </is>
      </c>
      <c r="L115" s="49">
        <f>B115</f>
        <v/>
      </c>
      <c r="M115" s="61">
        <f>'ETF MTD'!$KG$28/'ETF MTD'!$KG$3-1</f>
        <v/>
      </c>
      <c r="N115" s="78">
        <f>L115*M115</f>
        <v/>
      </c>
    </row>
    <row r="116">
      <c r="A116" t="inlineStr">
        <is>
          <t>SPIP</t>
        </is>
      </c>
      <c r="B116" s="61">
        <f>(1-B$108)*MODEL!$RI250</f>
        <v/>
      </c>
      <c r="C116" s="61">
        <f>'ETF MTD'!$DU$28/'ETF MTD'!$DU$3-1</f>
        <v/>
      </c>
      <c r="D116" s="61">
        <f>B116*C116</f>
        <v/>
      </c>
      <c r="E116" s="143" t="n"/>
      <c r="F116" t="inlineStr">
        <is>
          <t>SCHP</t>
        </is>
      </c>
      <c r="G116" s="49">
        <f>B116</f>
        <v/>
      </c>
      <c r="H116" s="61">
        <f>'ETF MTD'!$DU$28/'ETF MTD'!$DU$3-1</f>
        <v/>
      </c>
      <c r="I116" s="61">
        <f>G116*H116</f>
        <v/>
      </c>
      <c r="K116" t="inlineStr">
        <is>
          <t>TIP</t>
        </is>
      </c>
      <c r="L116" s="49">
        <f>B116</f>
        <v/>
      </c>
      <c r="M116" s="61">
        <f>'ETF MTD'!$DU$28/'ETF MTD'!$DU$3-1</f>
        <v/>
      </c>
      <c r="N116" s="78">
        <f>L116*M116</f>
        <v/>
      </c>
    </row>
    <row r="117">
      <c r="A117" s="33" t="inlineStr">
        <is>
          <t>TFPN</t>
        </is>
      </c>
      <c r="B117" s="61">
        <f>(1-B$108)*MODEL!$RI251</f>
        <v/>
      </c>
      <c r="C117" s="61">
        <f>'ETF MTD'!$IK$28/'ETF MTD'!$IK$3-1</f>
        <v/>
      </c>
      <c r="D117" s="61">
        <f>B117*C117</f>
        <v/>
      </c>
      <c r="E117" s="143" t="n"/>
      <c r="F117" s="33" t="inlineStr">
        <is>
          <t>TFPN</t>
        </is>
      </c>
      <c r="G117" s="49">
        <f>B117</f>
        <v/>
      </c>
      <c r="H117" s="61">
        <f>'ETF MTD'!$IK$28/'ETF MTD'!$IK$3-1</f>
        <v/>
      </c>
      <c r="I117" s="61">
        <f>G117*H117</f>
        <v/>
      </c>
      <c r="K117" s="33" t="inlineStr">
        <is>
          <t>TFPN</t>
        </is>
      </c>
      <c r="L117" s="49">
        <f>B117</f>
        <v/>
      </c>
      <c r="M117" s="61">
        <f>'ETF MTD'!$IK$28/'ETF MTD'!$IK$3-1</f>
        <v/>
      </c>
      <c r="N117" s="78">
        <f>L117*M117</f>
        <v/>
      </c>
    </row>
    <row r="118">
      <c r="A118" s="32" t="inlineStr">
        <is>
          <t>SHY</t>
        </is>
      </c>
      <c r="B118" s="61">
        <f>(1-B$108)*MODEL!$RI252</f>
        <v/>
      </c>
      <c r="C118" s="61">
        <f>'ETF MTD'!$ES$28/'ETF MTD'!$ES$3-1</f>
        <v/>
      </c>
      <c r="D118" s="61">
        <f>B118*C118</f>
        <v/>
      </c>
      <c r="E118" s="143" t="n"/>
      <c r="F118" s="32" t="inlineStr">
        <is>
          <t>SCHO</t>
        </is>
      </c>
      <c r="G118" s="49">
        <f>B118</f>
        <v/>
      </c>
      <c r="H118" s="61">
        <f>'ETF MTD'!$ES$28/'ETF MTD'!$ES$3-1</f>
        <v/>
      </c>
      <c r="I118" s="61">
        <f>G118*H118</f>
        <v/>
      </c>
      <c r="K118" s="32" t="inlineStr">
        <is>
          <t>SHY</t>
        </is>
      </c>
      <c r="L118" s="49">
        <f>B118</f>
        <v/>
      </c>
      <c r="M118" s="61">
        <f>'ETF MTD'!$ES$28/'ETF MTD'!$ES$3-1</f>
        <v/>
      </c>
      <c r="N118" s="78">
        <f>L118*M118</f>
        <v/>
      </c>
    </row>
    <row r="119">
      <c r="A119" t="inlineStr">
        <is>
          <t>OPER</t>
        </is>
      </c>
      <c r="B119" s="61">
        <f>(ROUND((1-B108)*MODEL!$RI253/3,3))</f>
        <v/>
      </c>
      <c r="C119" s="61" t="n">
        <v>0</v>
      </c>
      <c r="D119" s="61">
        <f>B119*C119</f>
        <v/>
      </c>
      <c r="E119" s="143" t="n"/>
      <c r="F119" s="32" t="inlineStr">
        <is>
          <t>OPER</t>
        </is>
      </c>
      <c r="G119" s="49">
        <f>B119</f>
        <v/>
      </c>
      <c r="H119" s="61" t="n">
        <v>0</v>
      </c>
      <c r="I119" s="61">
        <f>G119*H119</f>
        <v/>
      </c>
      <c r="K119" s="32" t="inlineStr">
        <is>
          <t>OPER</t>
        </is>
      </c>
      <c r="L119" s="49">
        <f>B119</f>
        <v/>
      </c>
      <c r="M119" s="61" t="n">
        <v>0</v>
      </c>
      <c r="N119" s="78">
        <f>L119*M119</f>
        <v/>
      </c>
    </row>
    <row r="120">
      <c r="A120" t="inlineStr">
        <is>
          <t>BIL</t>
        </is>
      </c>
      <c r="B120" s="61">
        <f>B119</f>
        <v/>
      </c>
      <c r="C120" s="61" t="n">
        <v>0</v>
      </c>
      <c r="D120" s="61">
        <f>B120*C120</f>
        <v/>
      </c>
      <c r="F120" t="inlineStr">
        <is>
          <t>BIL</t>
        </is>
      </c>
      <c r="G120" s="49">
        <f>B120</f>
        <v/>
      </c>
      <c r="H120" s="61" t="n">
        <v>0</v>
      </c>
      <c r="I120" s="61">
        <f>G120*H120</f>
        <v/>
      </c>
      <c r="K120" t="inlineStr">
        <is>
          <t>BIL</t>
        </is>
      </c>
      <c r="L120" s="49">
        <f>B120</f>
        <v/>
      </c>
      <c r="M120" s="61" t="n">
        <v>0</v>
      </c>
      <c r="N120" s="78">
        <f>L120*M120</f>
        <v/>
      </c>
    </row>
    <row r="121">
      <c r="A121" t="inlineStr">
        <is>
          <t>SHV</t>
        </is>
      </c>
      <c r="B121" s="61">
        <f>B120</f>
        <v/>
      </c>
      <c r="C121" s="61" t="n">
        <v>0</v>
      </c>
      <c r="D121" s="61">
        <f>B121*C121</f>
        <v/>
      </c>
      <c r="F121" t="inlineStr">
        <is>
          <t>SHV</t>
        </is>
      </c>
      <c r="G121" s="49">
        <f>B121</f>
        <v/>
      </c>
      <c r="H121" s="61" t="n">
        <v>0</v>
      </c>
      <c r="I121" s="61">
        <f>G121*H121</f>
        <v/>
      </c>
      <c r="K121" t="inlineStr">
        <is>
          <t>SHV</t>
        </is>
      </c>
      <c r="L121" s="49">
        <f>B121</f>
        <v/>
      </c>
      <c r="M121" s="61" t="n">
        <v>0</v>
      </c>
      <c r="N121" s="78">
        <f>L121*M121</f>
        <v/>
      </c>
    </row>
    <row r="122">
      <c r="A122" s="33" t="inlineStr">
        <is>
          <t>Cash</t>
        </is>
      </c>
      <c r="B122" s="61">
        <f>1-SUM(B108:B121)</f>
        <v/>
      </c>
      <c r="C122" s="61" t="n">
        <v>0</v>
      </c>
      <c r="D122" s="61">
        <f>B122*C122</f>
        <v/>
      </c>
      <c r="F122" s="33" t="inlineStr">
        <is>
          <t>Cash</t>
        </is>
      </c>
      <c r="G122" s="49">
        <f>1-SUM(G108:G121)</f>
        <v/>
      </c>
      <c r="H122" s="61" t="n">
        <v>0</v>
      </c>
      <c r="I122" s="61">
        <f>G122*H122</f>
        <v/>
      </c>
      <c r="K122" s="33" t="inlineStr">
        <is>
          <t>Cash</t>
        </is>
      </c>
      <c r="L122" s="49">
        <f>1-SUM(L108:L121)</f>
        <v/>
      </c>
      <c r="M122" s="61" t="n">
        <v>0</v>
      </c>
      <c r="N122" s="78">
        <f>L122*M122</f>
        <v/>
      </c>
    </row>
    <row r="124">
      <c r="A124" s="33" t="inlineStr">
        <is>
          <t xml:space="preserve">Dynamic Conservative </t>
        </is>
      </c>
      <c r="B124" s="61" t="n"/>
      <c r="C124" s="33" t="n"/>
      <c r="D124" s="33" t="n"/>
      <c r="F124" s="33" t="inlineStr">
        <is>
          <t xml:space="preserve">Dynamic Conservative </t>
        </is>
      </c>
      <c r="G124" s="49" t="n"/>
      <c r="H124" s="33" t="n"/>
      <c r="I124" s="33" t="n"/>
      <c r="K124" s="33" t="inlineStr">
        <is>
          <t xml:space="preserve">Dynamic Conservative </t>
        </is>
      </c>
      <c r="L124" s="49" t="n"/>
      <c r="M124" s="33" t="n"/>
      <c r="N124" s="77" t="n"/>
    </row>
    <row r="125">
      <c r="A125" t="inlineStr">
        <is>
          <t>BLUIX</t>
        </is>
      </c>
      <c r="B125" s="32" t="n">
        <v>0</v>
      </c>
      <c r="C125" s="61">
        <f>'ETF MTD'!$ADE$28/'ETF MTD'!$ADE$3-1</f>
        <v/>
      </c>
      <c r="D125" s="61">
        <f>B125*C125</f>
        <v/>
      </c>
      <c r="F125" t="inlineStr">
        <is>
          <t>BLUIX</t>
        </is>
      </c>
      <c r="G125" s="143">
        <f>B125</f>
        <v/>
      </c>
      <c r="H125" s="61">
        <f>'ETF MTD'!$ADE$28/'ETF MTD'!$ADE$3-1</f>
        <v/>
      </c>
      <c r="I125" s="61">
        <f>G125*H125</f>
        <v/>
      </c>
      <c r="K125" t="inlineStr">
        <is>
          <t>BLUIX</t>
        </is>
      </c>
      <c r="L125" s="143">
        <f>B125</f>
        <v/>
      </c>
      <c r="M125" s="61">
        <f>'ETF MTD'!$ADE$28/'ETF MTD'!$ADE$3-1</f>
        <v/>
      </c>
      <c r="N125" s="78">
        <f>L125*M125</f>
        <v/>
      </c>
    </row>
    <row r="126">
      <c r="A126" s="32" t="inlineStr">
        <is>
          <t>SPTM</t>
        </is>
      </c>
      <c r="B126" s="61">
        <f>(1-B$125)*MODEL!$RI260</f>
        <v/>
      </c>
      <c r="C126" s="61">
        <f>'ETF MTD'!$K$28/'ETF MTD'!$K$3-1</f>
        <v/>
      </c>
      <c r="D126" s="61">
        <f>B126*C126</f>
        <v/>
      </c>
      <c r="F126" s="32" t="inlineStr">
        <is>
          <t>SCHB</t>
        </is>
      </c>
      <c r="G126" s="143">
        <f>B126</f>
        <v/>
      </c>
      <c r="H126" s="61">
        <f>'ETF MTD'!$K$28/'ETF MTD'!$K$3-1</f>
        <v/>
      </c>
      <c r="I126" s="61">
        <f>G126*H126</f>
        <v/>
      </c>
      <c r="K126" s="32" t="inlineStr">
        <is>
          <t>ITOT</t>
        </is>
      </c>
      <c r="L126" s="143">
        <f>B126</f>
        <v/>
      </c>
      <c r="M126" s="61">
        <f>'ETF MTD'!$K$28/'ETF MTD'!$K$3-1</f>
        <v/>
      </c>
      <c r="N126" s="78">
        <f>L126*M126</f>
        <v/>
      </c>
    </row>
    <row r="127">
      <c r="A127" t="inlineStr">
        <is>
          <t>SPDW</t>
        </is>
      </c>
      <c r="B127" s="61">
        <f>(1-B$125)*MODEL!$RI261</f>
        <v/>
      </c>
      <c r="C127" s="61">
        <f>'ETF MTD'!$VO$28/'ETF MTD'!$VO$3-1</f>
        <v/>
      </c>
      <c r="D127" s="61">
        <f>B127*C127</f>
        <v/>
      </c>
      <c r="F127" t="inlineStr">
        <is>
          <t>SCHF</t>
        </is>
      </c>
      <c r="G127" s="143">
        <f>B127</f>
        <v/>
      </c>
      <c r="H127" s="61">
        <f>'ETF MTD'!$VO$28/'ETF MTD'!$VO$3-1</f>
        <v/>
      </c>
      <c r="I127" s="61">
        <f>G127*H127</f>
        <v/>
      </c>
      <c r="K127" t="inlineStr">
        <is>
          <t>IXUS</t>
        </is>
      </c>
      <c r="L127" s="143">
        <f>B127</f>
        <v/>
      </c>
      <c r="M127" s="61">
        <f>'ETF MTD'!$VO$28/'ETF MTD'!$VO$3-1</f>
        <v/>
      </c>
      <c r="N127" s="78">
        <f>L127*M127</f>
        <v/>
      </c>
    </row>
    <row r="128">
      <c r="A128" t="inlineStr">
        <is>
          <t>SPEM</t>
        </is>
      </c>
      <c r="B128" s="61">
        <f>(1-B$125)*MODEL!$RI262</f>
        <v/>
      </c>
      <c r="C128" s="61">
        <f>'ETF MTD'!$PU$28/'ETF MTD'!$PU$3-1</f>
        <v/>
      </c>
      <c r="D128" s="61">
        <f>B128*C128</f>
        <v/>
      </c>
      <c r="F128" t="inlineStr">
        <is>
          <t>SCHE</t>
        </is>
      </c>
      <c r="G128" s="143">
        <f>B128</f>
        <v/>
      </c>
      <c r="H128" s="61">
        <f>'ETF MTD'!$PU$28/'ETF MTD'!$PU$3-1</f>
        <v/>
      </c>
      <c r="I128" s="61">
        <f>G128*H128</f>
        <v/>
      </c>
      <c r="K128" t="inlineStr">
        <is>
          <t>IEMG</t>
        </is>
      </c>
      <c r="L128" s="143">
        <f>B128</f>
        <v/>
      </c>
      <c r="M128" s="61">
        <f>'ETF MTD'!$PU$28/'ETF MTD'!$PU$3-1</f>
        <v/>
      </c>
      <c r="N128" s="78">
        <f>L128*M128</f>
        <v/>
      </c>
    </row>
    <row r="129">
      <c r="A129" t="inlineStr">
        <is>
          <t>USRT</t>
        </is>
      </c>
      <c r="B129" s="61">
        <f>(1-B$125)*MODEL!$RI263</f>
        <v/>
      </c>
      <c r="C129" s="61">
        <f>'ETF MTD'!$JU$28/'ETF MTD'!$JU$3-1</f>
        <v/>
      </c>
      <c r="D129" s="61">
        <f>B129*C129</f>
        <v/>
      </c>
      <c r="F129" t="inlineStr">
        <is>
          <t>SCHH</t>
        </is>
      </c>
      <c r="G129" s="143">
        <f>B129</f>
        <v/>
      </c>
      <c r="H129" s="61">
        <f>'ETF MTD'!$JU$28/'ETF MTD'!$JU$3-1</f>
        <v/>
      </c>
      <c r="I129" s="61">
        <f>G129*H129</f>
        <v/>
      </c>
      <c r="K129" t="inlineStr">
        <is>
          <t>IYR</t>
        </is>
      </c>
      <c r="L129" s="143">
        <f>B129</f>
        <v/>
      </c>
      <c r="M129" s="61">
        <f>'ETF MTD'!$JU$28/'ETF MTD'!$JU$3-1</f>
        <v/>
      </c>
      <c r="N129" s="78">
        <f>L129*M129</f>
        <v/>
      </c>
    </row>
    <row r="130">
      <c r="A130" t="inlineStr">
        <is>
          <t>SPTL</t>
        </is>
      </c>
      <c r="B130" s="61">
        <f>(1-B$125)*MODEL!$RI264</f>
        <v/>
      </c>
      <c r="C130" s="61">
        <f>'ETF MTD'!$DO$28/'ETF MTD'!$DO$3-1</f>
        <v/>
      </c>
      <c r="D130" s="61">
        <f>B130*C130</f>
        <v/>
      </c>
      <c r="F130" t="inlineStr">
        <is>
          <t>SPTL</t>
        </is>
      </c>
      <c r="G130" s="143">
        <f>B130</f>
        <v/>
      </c>
      <c r="H130" s="61">
        <f>'ETF MTD'!$DO$28/'ETF MTD'!$DO$3-1</f>
        <v/>
      </c>
      <c r="I130" s="61">
        <f>G130*H130</f>
        <v/>
      </c>
      <c r="K130" t="inlineStr">
        <is>
          <t>ILTB</t>
        </is>
      </c>
      <c r="L130" s="143">
        <f>B130</f>
        <v/>
      </c>
      <c r="M130" s="61">
        <f>'ETF MTD'!$DO$28/'ETF MTD'!$DO$3-1</f>
        <v/>
      </c>
      <c r="N130" s="78">
        <f>L130*M130</f>
        <v/>
      </c>
    </row>
    <row r="131">
      <c r="A131" t="inlineStr">
        <is>
          <t>GOVT</t>
        </is>
      </c>
      <c r="B131" s="61">
        <f>(1-B$125)*MODEL!$RI265</f>
        <v/>
      </c>
      <c r="C131" s="61">
        <f>'ETF MTD'!$OW$28/'ETF MTD'!$OW$3-1</f>
        <v/>
      </c>
      <c r="D131" s="61">
        <f>B131*C131</f>
        <v/>
      </c>
      <c r="F131" t="inlineStr">
        <is>
          <t>SCHR</t>
        </is>
      </c>
      <c r="G131" s="143">
        <f>B131</f>
        <v/>
      </c>
      <c r="H131" s="61">
        <f>'ETF MTD'!$OW$28/'ETF MTD'!$OW$3-1</f>
        <v/>
      </c>
      <c r="I131" s="61">
        <f>G131*H131</f>
        <v/>
      </c>
      <c r="K131" t="inlineStr">
        <is>
          <t>GOVT</t>
        </is>
      </c>
      <c r="L131" s="143">
        <f>B131</f>
        <v/>
      </c>
      <c r="M131" s="61">
        <f>'ETF MTD'!$OW$28/'ETF MTD'!$OW$3-1</f>
        <v/>
      </c>
      <c r="N131" s="78">
        <f>L131*M131</f>
        <v/>
      </c>
    </row>
    <row r="132">
      <c r="A132" t="inlineStr">
        <is>
          <t>BWX</t>
        </is>
      </c>
      <c r="B132" s="61">
        <f>(1-B$125)*MODEL!$RI266</f>
        <v/>
      </c>
      <c r="C132" s="61">
        <f>'ETF MTD'!$KG$28/'ETF MTD'!$KG$3-1</f>
        <v/>
      </c>
      <c r="D132" s="61">
        <f>B132*C132</f>
        <v/>
      </c>
      <c r="F132" s="33" t="inlineStr">
        <is>
          <t>BWX</t>
        </is>
      </c>
      <c r="G132" s="143">
        <f>B132</f>
        <v/>
      </c>
      <c r="H132" s="61">
        <f>'ETF MTD'!$KG$28/'ETF MTD'!$KG$3-1</f>
        <v/>
      </c>
      <c r="I132" s="61">
        <f>G132*H132</f>
        <v/>
      </c>
      <c r="K132" t="inlineStr">
        <is>
          <t>IGOV</t>
        </is>
      </c>
      <c r="L132" s="143">
        <f>B132</f>
        <v/>
      </c>
      <c r="M132" s="61">
        <f>'ETF MTD'!$KG$28/'ETF MTD'!$KG$3-1</f>
        <v/>
      </c>
      <c r="N132" s="78">
        <f>L132*M132</f>
        <v/>
      </c>
    </row>
    <row r="133">
      <c r="A133" t="inlineStr">
        <is>
          <t>SPIP</t>
        </is>
      </c>
      <c r="B133" s="61">
        <f>(1-B$125)*MODEL!$RI267</f>
        <v/>
      </c>
      <c r="C133" s="61">
        <f>'ETF MTD'!$DU$28/'ETF MTD'!$DU$3-1</f>
        <v/>
      </c>
      <c r="D133" s="61">
        <f>B133*C133</f>
        <v/>
      </c>
      <c r="F133" t="inlineStr">
        <is>
          <t>SCHP</t>
        </is>
      </c>
      <c r="G133" s="143">
        <f>B133</f>
        <v/>
      </c>
      <c r="H133" s="61">
        <f>'ETF MTD'!$DU$28/'ETF MTD'!$DU$3-1</f>
        <v/>
      </c>
      <c r="I133" s="61">
        <f>G133*H133</f>
        <v/>
      </c>
      <c r="K133" t="inlineStr">
        <is>
          <t>TIP</t>
        </is>
      </c>
      <c r="L133" s="143">
        <f>B133</f>
        <v/>
      </c>
      <c r="M133" s="61">
        <f>'ETF MTD'!$DU$28/'ETF MTD'!$DU$3-1</f>
        <v/>
      </c>
      <c r="N133" s="78">
        <f>L133*M133</f>
        <v/>
      </c>
    </row>
    <row r="134">
      <c r="A134" s="33" t="inlineStr">
        <is>
          <t>TFPN</t>
        </is>
      </c>
      <c r="B134" s="61">
        <f>(1-B$125)*MODEL!$RI268</f>
        <v/>
      </c>
      <c r="C134" s="61">
        <f>'ETF MTD'!$IK$28/'ETF MTD'!$IK$3-1</f>
        <v/>
      </c>
      <c r="D134" s="61">
        <f>B134*C134</f>
        <v/>
      </c>
      <c r="F134" s="33" t="inlineStr">
        <is>
          <t>TFPN</t>
        </is>
      </c>
      <c r="G134" s="143">
        <f>B134</f>
        <v/>
      </c>
      <c r="H134" s="61">
        <f>'ETF MTD'!$IK$28/'ETF MTD'!$IK$3-1</f>
        <v/>
      </c>
      <c r="I134" s="61">
        <f>G134*H134</f>
        <v/>
      </c>
      <c r="K134" s="33" t="inlineStr">
        <is>
          <t>TFPN</t>
        </is>
      </c>
      <c r="L134" s="143">
        <f>B134</f>
        <v/>
      </c>
      <c r="M134" s="61">
        <f>'ETF MTD'!$IK$28/'ETF MTD'!$IK$3-1</f>
        <v/>
      </c>
      <c r="N134" s="78">
        <f>L134*M134</f>
        <v/>
      </c>
    </row>
    <row r="135">
      <c r="A135" s="32" t="inlineStr">
        <is>
          <t>SHY</t>
        </is>
      </c>
      <c r="B135" s="61">
        <f>(1-B$125)*MODEL!$RI269</f>
        <v/>
      </c>
      <c r="C135" s="61">
        <f>'ETF MTD'!$ES$28/'ETF MTD'!$ES$3-1</f>
        <v/>
      </c>
      <c r="D135" s="61">
        <f>B135*C135</f>
        <v/>
      </c>
      <c r="F135" s="32" t="inlineStr">
        <is>
          <t>SCHO</t>
        </is>
      </c>
      <c r="G135" s="143">
        <f>B135</f>
        <v/>
      </c>
      <c r="H135" s="61">
        <f>'ETF MTD'!$ES$28/'ETF MTD'!$ES$3-1</f>
        <v/>
      </c>
      <c r="I135" s="61">
        <f>G135*H135</f>
        <v/>
      </c>
      <c r="K135" s="32" t="inlineStr">
        <is>
          <t>SHY</t>
        </is>
      </c>
      <c r="L135" s="143">
        <f>B135</f>
        <v/>
      </c>
      <c r="M135" s="61">
        <f>'ETF MTD'!$ES$28/'ETF MTD'!$ES$3-1</f>
        <v/>
      </c>
      <c r="N135" s="78">
        <f>L135*M135</f>
        <v/>
      </c>
    </row>
    <row r="136">
      <c r="A136" t="inlineStr">
        <is>
          <t>OPER</t>
        </is>
      </c>
      <c r="B136" s="61">
        <f>(ROUND((1-B125)*MODEL!$RI270/3,3))</f>
        <v/>
      </c>
      <c r="C136" s="61" t="n">
        <v>0</v>
      </c>
      <c r="D136" s="61">
        <f>B136*C136</f>
        <v/>
      </c>
      <c r="F136" s="32" t="inlineStr">
        <is>
          <t>OPER</t>
        </is>
      </c>
      <c r="G136" s="143">
        <f>B136</f>
        <v/>
      </c>
      <c r="H136" s="61" t="n">
        <v>0</v>
      </c>
      <c r="I136" s="61">
        <f>G136*H136</f>
        <v/>
      </c>
      <c r="K136" s="32" t="inlineStr">
        <is>
          <t>OPER</t>
        </is>
      </c>
      <c r="L136" s="143">
        <f>B136</f>
        <v/>
      </c>
      <c r="M136" s="61" t="n">
        <v>0</v>
      </c>
      <c r="N136" s="78">
        <f>L136*M136</f>
        <v/>
      </c>
    </row>
    <row r="137">
      <c r="A137" t="inlineStr">
        <is>
          <t>BIL</t>
        </is>
      </c>
      <c r="B137" s="61">
        <f>B136</f>
        <v/>
      </c>
      <c r="C137" s="61" t="n">
        <v>0</v>
      </c>
      <c r="D137" s="61">
        <f>B137*C137</f>
        <v/>
      </c>
      <c r="F137" t="inlineStr">
        <is>
          <t>BIL</t>
        </is>
      </c>
      <c r="G137" s="143">
        <f>B137</f>
        <v/>
      </c>
      <c r="H137" s="61" t="n">
        <v>0</v>
      </c>
      <c r="I137" s="61">
        <f>G137*H137</f>
        <v/>
      </c>
      <c r="K137" t="inlineStr">
        <is>
          <t>BIL</t>
        </is>
      </c>
      <c r="L137" s="143">
        <f>B137</f>
        <v/>
      </c>
      <c r="M137" s="61" t="n">
        <v>0</v>
      </c>
      <c r="N137" s="78">
        <f>L137*M137</f>
        <v/>
      </c>
    </row>
    <row r="138">
      <c r="A138" t="inlineStr">
        <is>
          <t>SHV</t>
        </is>
      </c>
      <c r="B138" s="61">
        <f>B137</f>
        <v/>
      </c>
      <c r="C138" s="61" t="n">
        <v>0</v>
      </c>
      <c r="D138" s="61">
        <f>B138*C138</f>
        <v/>
      </c>
      <c r="F138" t="inlineStr">
        <is>
          <t>SHV</t>
        </is>
      </c>
      <c r="G138" s="143">
        <f>B138</f>
        <v/>
      </c>
      <c r="H138" s="61" t="n">
        <v>0</v>
      </c>
      <c r="I138" s="61">
        <f>G138*H138</f>
        <v/>
      </c>
      <c r="K138" t="inlineStr">
        <is>
          <t>SHV</t>
        </is>
      </c>
      <c r="L138" s="143">
        <f>B138</f>
        <v/>
      </c>
      <c r="M138" s="61" t="n">
        <v>0</v>
      </c>
      <c r="N138" s="78">
        <f>L138*M138</f>
        <v/>
      </c>
    </row>
    <row r="139">
      <c r="A139" s="33" t="inlineStr">
        <is>
          <t>Cash</t>
        </is>
      </c>
      <c r="B139" s="61">
        <f>1-SUM(B125:B138)</f>
        <v/>
      </c>
      <c r="C139" s="61" t="n">
        <v>0</v>
      </c>
      <c r="D139" s="61">
        <f>B139*C139</f>
        <v/>
      </c>
      <c r="F139" s="33" t="inlineStr">
        <is>
          <t>Cash</t>
        </is>
      </c>
      <c r="G139" s="49">
        <f>1-SUM(G125:G138)</f>
        <v/>
      </c>
      <c r="H139" s="61" t="n">
        <v>0</v>
      </c>
      <c r="I139" s="61">
        <f>G139*H139</f>
        <v/>
      </c>
      <c r="K139" s="33" t="inlineStr">
        <is>
          <t>Cash</t>
        </is>
      </c>
      <c r="L139" s="49">
        <f>1-SUM(L125:L138)</f>
        <v/>
      </c>
      <c r="M139" s="61" t="n">
        <v>0</v>
      </c>
      <c r="N139" s="78">
        <f>L139*M139</f>
        <v/>
      </c>
    </row>
    <row r="141">
      <c r="A141" t="inlineStr">
        <is>
          <t>Strategic Growth</t>
        </is>
      </c>
      <c r="B141" s="61" t="n"/>
      <c r="C141" s="33" t="n"/>
      <c r="D141" s="33" t="n"/>
      <c r="F141" t="inlineStr">
        <is>
          <t>Strategic Growth</t>
        </is>
      </c>
      <c r="K141" t="inlineStr">
        <is>
          <t>Strategic Growth</t>
        </is>
      </c>
    </row>
    <row r="142">
      <c r="A142" t="inlineStr">
        <is>
          <t>BLUIX</t>
        </is>
      </c>
      <c r="B142" s="32" t="n">
        <v>0</v>
      </c>
      <c r="C142" s="61">
        <f>'ETF MTD'!$ADE$28/'ETF MTD'!$ADE$3-1</f>
        <v/>
      </c>
      <c r="D142" s="61">
        <f>B142*C142</f>
        <v/>
      </c>
      <c r="F142" t="inlineStr">
        <is>
          <t>BLUIX</t>
        </is>
      </c>
      <c r="G142" s="143" t="n">
        <v>0</v>
      </c>
      <c r="H142" s="61">
        <f>'ETF MTD'!$ADE$28/'ETF MTD'!$ADE$3-1</f>
        <v/>
      </c>
      <c r="I142" s="61">
        <f>G142*H142</f>
        <v/>
      </c>
      <c r="K142" t="inlineStr">
        <is>
          <t>BLUIX</t>
        </is>
      </c>
      <c r="L142" s="143" t="n">
        <v>0</v>
      </c>
      <c r="M142" s="61">
        <f>'ETF MTD'!$ADE$28/'ETF MTD'!$ADE$3-1</f>
        <v/>
      </c>
      <c r="N142" s="78">
        <f>L142*M142</f>
        <v/>
      </c>
    </row>
    <row r="143">
      <c r="A143" s="32" t="inlineStr">
        <is>
          <t>SPTM</t>
        </is>
      </c>
      <c r="B143" s="61">
        <f>(1-B$142)*MODEL!$RI90</f>
        <v/>
      </c>
      <c r="C143" s="61">
        <f>'ETF MTD'!$K$28/'ETF MTD'!$K$3-1</f>
        <v/>
      </c>
      <c r="D143" s="61">
        <f>B143*C143</f>
        <v/>
      </c>
      <c r="F143" s="32" t="inlineStr">
        <is>
          <t>SCHB</t>
        </is>
      </c>
      <c r="G143" s="143">
        <f>B143</f>
        <v/>
      </c>
      <c r="H143" s="61">
        <f>'ETF MTD'!$K$28/'ETF MTD'!$K$3-1</f>
        <v/>
      </c>
      <c r="I143" s="61">
        <f>G143*H143</f>
        <v/>
      </c>
      <c r="K143" s="32" t="inlineStr">
        <is>
          <t>ITOT</t>
        </is>
      </c>
      <c r="L143" s="143">
        <f>B143</f>
        <v/>
      </c>
      <c r="M143" s="61">
        <f>'ETF MTD'!$K$28/'ETF MTD'!$K$3-1</f>
        <v/>
      </c>
      <c r="N143" s="78">
        <f>L143*M143</f>
        <v/>
      </c>
    </row>
    <row r="144">
      <c r="A144" t="inlineStr">
        <is>
          <t>SPDW</t>
        </is>
      </c>
      <c r="B144" s="61">
        <f>(1-B$142)*MODEL!$RI91</f>
        <v/>
      </c>
      <c r="C144" s="61">
        <f>'ETF MTD'!$VO$28/'ETF MTD'!$VO$3-1</f>
        <v/>
      </c>
      <c r="D144" s="61">
        <f>B144*C144</f>
        <v/>
      </c>
      <c r="F144" t="inlineStr">
        <is>
          <t>SCHF</t>
        </is>
      </c>
      <c r="G144" s="143">
        <f>B144</f>
        <v/>
      </c>
      <c r="H144" s="61">
        <f>'ETF MTD'!$VO$28/'ETF MTD'!$VO$3-1</f>
        <v/>
      </c>
      <c r="I144" s="61">
        <f>G144*H144</f>
        <v/>
      </c>
      <c r="K144" t="inlineStr">
        <is>
          <t>IXUS</t>
        </is>
      </c>
      <c r="L144" s="143">
        <f>B144</f>
        <v/>
      </c>
      <c r="M144" s="61">
        <f>'ETF MTD'!$VO$28/'ETF MTD'!$VO$3-1</f>
        <v/>
      </c>
      <c r="N144" s="78">
        <f>L144*M144</f>
        <v/>
      </c>
    </row>
    <row r="145">
      <c r="A145" t="inlineStr">
        <is>
          <t>SPEM</t>
        </is>
      </c>
      <c r="B145" s="61">
        <f>(1-B$142)*MODEL!$RI92</f>
        <v/>
      </c>
      <c r="C145" s="61">
        <f>'ETF MTD'!$PU$28/'ETF MTD'!$PU$3-1</f>
        <v/>
      </c>
      <c r="D145" s="61">
        <f>B145*C145</f>
        <v/>
      </c>
      <c r="F145" t="inlineStr">
        <is>
          <t>SCHE</t>
        </is>
      </c>
      <c r="G145" s="143">
        <f>B145</f>
        <v/>
      </c>
      <c r="H145" s="61">
        <f>'ETF MTD'!$PU$28/'ETF MTD'!$PU$3-1</f>
        <v/>
      </c>
      <c r="I145" s="61">
        <f>G145*H145</f>
        <v/>
      </c>
      <c r="K145" t="inlineStr">
        <is>
          <t>IEMG</t>
        </is>
      </c>
      <c r="L145" s="143">
        <f>B145</f>
        <v/>
      </c>
      <c r="M145" s="61">
        <f>'ETF MTD'!$PU$28/'ETF MTD'!$PU$3-1</f>
        <v/>
      </c>
      <c r="N145" s="78">
        <f>L145*M145</f>
        <v/>
      </c>
    </row>
    <row r="146">
      <c r="A146" t="inlineStr">
        <is>
          <t>USRT</t>
        </is>
      </c>
      <c r="B146" s="61">
        <f>(1-B$142)*MODEL!$RI93</f>
        <v/>
      </c>
      <c r="C146" s="61">
        <f>'ETF MTD'!$JU$28/'ETF MTD'!$JU$3-1</f>
        <v/>
      </c>
      <c r="D146" s="61">
        <f>B146*C146</f>
        <v/>
      </c>
      <c r="F146" t="inlineStr">
        <is>
          <t>SCHH</t>
        </is>
      </c>
      <c r="G146" s="143">
        <f>B146</f>
        <v/>
      </c>
      <c r="H146" s="61">
        <f>'ETF MTD'!$JU$28/'ETF MTD'!$JU$3-1</f>
        <v/>
      </c>
      <c r="I146" s="61">
        <f>G146*H146</f>
        <v/>
      </c>
      <c r="K146" t="inlineStr">
        <is>
          <t>IYR</t>
        </is>
      </c>
      <c r="L146" s="143">
        <f>B146</f>
        <v/>
      </c>
      <c r="M146" s="61">
        <f>'ETF MTD'!$JU$28/'ETF MTD'!$JU$3-1</f>
        <v/>
      </c>
      <c r="N146" s="78">
        <f>L146*M146</f>
        <v/>
      </c>
    </row>
    <row r="147">
      <c r="A147" t="inlineStr">
        <is>
          <t>SPTL</t>
        </is>
      </c>
      <c r="B147" s="61">
        <f>(1-B$142)*MODEL!$RI94</f>
        <v/>
      </c>
      <c r="C147" s="61">
        <f>'ETF MTD'!$DO$28/'ETF MTD'!$DO$3-1</f>
        <v/>
      </c>
      <c r="D147" s="61">
        <f>B147*C147</f>
        <v/>
      </c>
      <c r="F147" t="inlineStr">
        <is>
          <t>SPTL</t>
        </is>
      </c>
      <c r="G147" s="143">
        <f>B147</f>
        <v/>
      </c>
      <c r="H147" s="61">
        <f>'ETF MTD'!$DO$28/'ETF MTD'!$DO$3-1</f>
        <v/>
      </c>
      <c r="I147" s="61">
        <f>G147*H147</f>
        <v/>
      </c>
      <c r="K147" t="inlineStr">
        <is>
          <t>ILTB</t>
        </is>
      </c>
      <c r="L147" s="143">
        <f>B147</f>
        <v/>
      </c>
      <c r="M147" s="61">
        <f>'ETF MTD'!$DO$28/'ETF MTD'!$DO$3-1</f>
        <v/>
      </c>
      <c r="N147" s="78">
        <f>L147*M147</f>
        <v/>
      </c>
    </row>
    <row r="148">
      <c r="A148" t="inlineStr">
        <is>
          <t>GOVT</t>
        </is>
      </c>
      <c r="B148" s="61">
        <f>(1-B$142)*MODEL!$RI95</f>
        <v/>
      </c>
      <c r="C148" s="61">
        <f>'ETF MTD'!$OW$28/'ETF MTD'!$OW$3-1</f>
        <v/>
      </c>
      <c r="D148" s="61">
        <f>B148*C148</f>
        <v/>
      </c>
      <c r="F148" t="inlineStr">
        <is>
          <t>SCHR</t>
        </is>
      </c>
      <c r="G148" s="143">
        <f>B148</f>
        <v/>
      </c>
      <c r="H148" s="61">
        <f>'ETF MTD'!$OW$28/'ETF MTD'!$OW$3-1</f>
        <v/>
      </c>
      <c r="I148" s="61">
        <f>G148*H148</f>
        <v/>
      </c>
      <c r="K148" t="inlineStr">
        <is>
          <t>GOVT</t>
        </is>
      </c>
      <c r="L148" s="143">
        <f>B148</f>
        <v/>
      </c>
      <c r="M148" s="61">
        <f>'ETF MTD'!$OW$28/'ETF MTD'!$OW$3-1</f>
        <v/>
      </c>
      <c r="N148" s="78">
        <f>L148*M148</f>
        <v/>
      </c>
    </row>
    <row r="149">
      <c r="A149" t="inlineStr">
        <is>
          <t>BWX</t>
        </is>
      </c>
      <c r="B149" s="61">
        <f>(1-B$142)*MODEL!$RI96</f>
        <v/>
      </c>
      <c r="C149" s="61">
        <f>'ETF MTD'!$VI$28/'ETF MTD'!$VI$3-1</f>
        <v/>
      </c>
      <c r="D149" s="61">
        <f>B149*C149</f>
        <v/>
      </c>
      <c r="F149" s="33" t="inlineStr">
        <is>
          <t>BWX</t>
        </is>
      </c>
      <c r="G149" s="143">
        <f>B149</f>
        <v/>
      </c>
      <c r="H149" s="61">
        <f>'ETF MTD'!$KG$28/'ETF MTD'!$KG$3-1</f>
        <v/>
      </c>
      <c r="I149" s="61">
        <f>G149*H149</f>
        <v/>
      </c>
      <c r="K149" t="inlineStr">
        <is>
          <t>IGOV</t>
        </is>
      </c>
      <c r="L149" s="143">
        <f>B149</f>
        <v/>
      </c>
      <c r="M149" s="61">
        <f>'ETF MTD'!$KG$28/'ETF MTD'!$KG$3-1</f>
        <v/>
      </c>
      <c r="N149" s="78">
        <f>L149*M149</f>
        <v/>
      </c>
    </row>
    <row r="150">
      <c r="A150" t="inlineStr">
        <is>
          <t>SPIP</t>
        </is>
      </c>
      <c r="B150" s="61">
        <f>(1-B$142)*MODEL!$RI97</f>
        <v/>
      </c>
      <c r="C150" s="61">
        <f>'ETF MTD'!$DU$28/'ETF MTD'!$DU$3-1</f>
        <v/>
      </c>
      <c r="D150" s="61">
        <f>B150*C150</f>
        <v/>
      </c>
      <c r="F150" t="inlineStr">
        <is>
          <t>SCHP</t>
        </is>
      </c>
      <c r="G150" s="143">
        <f>B150</f>
        <v/>
      </c>
      <c r="H150" s="61">
        <f>'ETF MTD'!$DU$28/'ETF MTD'!$DU$3-1</f>
        <v/>
      </c>
      <c r="I150" s="61">
        <f>G150*H150</f>
        <v/>
      </c>
      <c r="K150" t="inlineStr">
        <is>
          <t>TIP</t>
        </is>
      </c>
      <c r="L150" s="143">
        <f>B150</f>
        <v/>
      </c>
      <c r="M150" s="61">
        <f>'ETF MTD'!$DU$28/'ETF MTD'!$DU$3-1</f>
        <v/>
      </c>
      <c r="N150" s="78">
        <f>L150*M150</f>
        <v/>
      </c>
    </row>
    <row r="151">
      <c r="A151" s="33" t="inlineStr">
        <is>
          <t>TFPN</t>
        </is>
      </c>
      <c r="B151" s="61">
        <f>(1-B$142)*MODEL!$RI98</f>
        <v/>
      </c>
      <c r="C151" s="61">
        <f>'ETF MTD'!$IK$28/'ETF MTD'!$IK$3-1</f>
        <v/>
      </c>
      <c r="D151" s="61">
        <f>B151*C151</f>
        <v/>
      </c>
      <c r="F151" s="33" t="inlineStr">
        <is>
          <t>TFPN</t>
        </is>
      </c>
      <c r="G151" s="143">
        <f>B151</f>
        <v/>
      </c>
      <c r="H151" s="61">
        <f>'ETF MTD'!$IK$28/'ETF MTD'!$IK$3-1</f>
        <v/>
      </c>
      <c r="I151" s="61">
        <f>G151*H151</f>
        <v/>
      </c>
      <c r="K151" s="33" t="inlineStr">
        <is>
          <t>TFPN</t>
        </is>
      </c>
      <c r="L151" s="143">
        <f>B151</f>
        <v/>
      </c>
      <c r="M151" s="61">
        <f>'ETF MTD'!$IK$28/'ETF MTD'!$IK$3-1</f>
        <v/>
      </c>
      <c r="N151" s="78">
        <f>L151*M151</f>
        <v/>
      </c>
    </row>
    <row r="152">
      <c r="A152" s="32" t="inlineStr">
        <is>
          <t>SHY</t>
        </is>
      </c>
      <c r="B152" s="61">
        <f>(1-B$142)*MODEL!$RI99</f>
        <v/>
      </c>
      <c r="C152" s="61">
        <f>'ETF MTD'!$ES$28/'ETF MTD'!$ES$3-1</f>
        <v/>
      </c>
      <c r="D152" s="61">
        <f>B152*C152</f>
        <v/>
      </c>
      <c r="F152" s="32" t="inlineStr">
        <is>
          <t>SCHO</t>
        </is>
      </c>
      <c r="G152" s="143">
        <f>B152</f>
        <v/>
      </c>
      <c r="H152" s="61">
        <f>'ETF MTD'!$ES$28/'ETF MTD'!$ES$3-1</f>
        <v/>
      </c>
      <c r="I152" s="61">
        <f>G152*H152</f>
        <v/>
      </c>
      <c r="K152" s="32" t="inlineStr">
        <is>
          <t>SHY</t>
        </is>
      </c>
      <c r="L152" s="143">
        <f>B152</f>
        <v/>
      </c>
      <c r="M152" s="61">
        <f>'ETF MTD'!$ES$28/'ETF MTD'!$ES$3-1</f>
        <v/>
      </c>
      <c r="N152" s="78">
        <f>L152*M152</f>
        <v/>
      </c>
    </row>
    <row r="153">
      <c r="A153" t="inlineStr">
        <is>
          <t>OPER</t>
        </is>
      </c>
      <c r="B153" s="61">
        <f>(1-B$142)*MODEL!$RI100</f>
        <v/>
      </c>
      <c r="C153" s="61" t="n">
        <v>0</v>
      </c>
      <c r="D153" s="61">
        <f>B153*C153</f>
        <v/>
      </c>
      <c r="F153" s="32" t="inlineStr">
        <is>
          <t>OPER</t>
        </is>
      </c>
      <c r="G153" s="143">
        <f>B153</f>
        <v/>
      </c>
      <c r="H153" s="61" t="n">
        <v>0</v>
      </c>
      <c r="I153" s="61">
        <f>G153*H153</f>
        <v/>
      </c>
      <c r="K153" s="32" t="inlineStr">
        <is>
          <t>OPER</t>
        </is>
      </c>
      <c r="L153" s="143">
        <f>B153</f>
        <v/>
      </c>
      <c r="M153" s="61" t="n">
        <v>0</v>
      </c>
      <c r="N153" s="78">
        <f>L153*M153</f>
        <v/>
      </c>
    </row>
    <row r="154">
      <c r="A154" t="inlineStr">
        <is>
          <t>BIL</t>
        </is>
      </c>
      <c r="B154" s="61" t="n">
        <v>0</v>
      </c>
      <c r="C154" s="61" t="n">
        <v>0</v>
      </c>
      <c r="D154" s="61">
        <f>B154*C154</f>
        <v/>
      </c>
      <c r="F154" t="inlineStr">
        <is>
          <t>BIL</t>
        </is>
      </c>
      <c r="G154" s="143">
        <f>B154</f>
        <v/>
      </c>
      <c r="H154" s="61" t="n">
        <v>0</v>
      </c>
      <c r="I154" s="61">
        <f>G154*H154</f>
        <v/>
      </c>
      <c r="K154" t="inlineStr">
        <is>
          <t>BIL</t>
        </is>
      </c>
      <c r="L154" s="143">
        <f>B154</f>
        <v/>
      </c>
      <c r="M154" s="61" t="n">
        <v>0</v>
      </c>
      <c r="N154" s="78">
        <f>L154*M154</f>
        <v/>
      </c>
    </row>
    <row r="155">
      <c r="A155" t="inlineStr">
        <is>
          <t>SHV</t>
        </is>
      </c>
      <c r="B155" s="61" t="n">
        <v>0</v>
      </c>
      <c r="C155" s="61" t="n">
        <v>0</v>
      </c>
      <c r="D155" s="61">
        <f>B155*C155</f>
        <v/>
      </c>
      <c r="F155" t="inlineStr">
        <is>
          <t>SHV</t>
        </is>
      </c>
      <c r="G155" s="143">
        <f>B155</f>
        <v/>
      </c>
      <c r="H155" s="61" t="n">
        <v>0</v>
      </c>
      <c r="I155" s="61">
        <f>G155*H155</f>
        <v/>
      </c>
      <c r="K155" t="inlineStr">
        <is>
          <t>SHV</t>
        </is>
      </c>
      <c r="L155" s="143">
        <f>B155</f>
        <v/>
      </c>
      <c r="M155" s="61" t="n">
        <v>0</v>
      </c>
      <c r="N155" s="78">
        <f>L155*M155</f>
        <v/>
      </c>
    </row>
    <row r="156">
      <c r="A156" s="33" t="inlineStr">
        <is>
          <t>Cash</t>
        </is>
      </c>
      <c r="B156" s="61">
        <f>1-SUM(B142:B155)</f>
        <v/>
      </c>
      <c r="C156" s="61" t="n">
        <v>0</v>
      </c>
      <c r="D156" s="61">
        <f>B156*C156</f>
        <v/>
      </c>
      <c r="F156" s="33" t="inlineStr">
        <is>
          <t>Cash</t>
        </is>
      </c>
      <c r="G156" s="49">
        <f>1-SUM(G142:G155)</f>
        <v/>
      </c>
      <c r="I156" s="61">
        <f>G156*H156</f>
        <v/>
      </c>
      <c r="K156" s="33" t="inlineStr">
        <is>
          <t>Cash</t>
        </is>
      </c>
      <c r="L156" s="49">
        <f>1-SUM(L142:L155)</f>
        <v/>
      </c>
      <c r="N156" s="78">
        <f>L156*M156</f>
        <v/>
      </c>
    </row>
    <row r="158">
      <c r="A158" s="33" t="inlineStr">
        <is>
          <t>Strategic Mod Growth</t>
        </is>
      </c>
      <c r="B158" s="61" t="n"/>
      <c r="C158" s="33" t="n"/>
      <c r="D158" s="33" t="n"/>
      <c r="F158" s="33" t="inlineStr">
        <is>
          <t>Strategic Mod Growth</t>
        </is>
      </c>
      <c r="K158" s="33" t="inlineStr">
        <is>
          <t>Strategic Mod Growth</t>
        </is>
      </c>
    </row>
    <row r="159">
      <c r="A159" t="inlineStr">
        <is>
          <t>BLUIX</t>
        </is>
      </c>
      <c r="B159" s="32" t="n">
        <v>0</v>
      </c>
      <c r="C159" s="61">
        <f>'ETF MTD'!$ADE$28/'ETF MTD'!$ADE$3-1</f>
        <v/>
      </c>
      <c r="D159" s="61">
        <f>B159*C159</f>
        <v/>
      </c>
      <c r="F159" t="inlineStr">
        <is>
          <t>BLUIX</t>
        </is>
      </c>
      <c r="G159" s="143">
        <f>B159</f>
        <v/>
      </c>
      <c r="H159" s="61">
        <f>'ETF MTD'!$ADE$28/'ETF MTD'!$ADE$3-1</f>
        <v/>
      </c>
      <c r="I159" s="61">
        <f>G159*H159</f>
        <v/>
      </c>
      <c r="K159" t="inlineStr">
        <is>
          <t>BLUIX</t>
        </is>
      </c>
      <c r="L159" s="143">
        <f>B159</f>
        <v/>
      </c>
      <c r="M159" s="61">
        <f>'ETF MTD'!$ADE$28/'ETF MTD'!$ADE$3-1</f>
        <v/>
      </c>
      <c r="N159" s="78">
        <f>L159*M159</f>
        <v/>
      </c>
    </row>
    <row r="160">
      <c r="A160" s="32" t="inlineStr">
        <is>
          <t>SPTM</t>
        </is>
      </c>
      <c r="B160" s="61">
        <f>(1-B$159)*MODEL!$RI107</f>
        <v/>
      </c>
      <c r="C160" s="61">
        <f>'ETF MTD'!$K$28/'ETF MTD'!$K$3-1</f>
        <v/>
      </c>
      <c r="D160" s="61">
        <f>B160*C160</f>
        <v/>
      </c>
      <c r="F160" s="32" t="inlineStr">
        <is>
          <t>SCHB</t>
        </is>
      </c>
      <c r="G160" s="143">
        <f>B160</f>
        <v/>
      </c>
      <c r="H160" s="61">
        <f>'ETF MTD'!$K$28/'ETF MTD'!$K$3-1</f>
        <v/>
      </c>
      <c r="I160" s="61">
        <f>G160*H160</f>
        <v/>
      </c>
      <c r="K160" s="32" t="inlineStr">
        <is>
          <t>ITOT</t>
        </is>
      </c>
      <c r="L160" s="143">
        <f>B160</f>
        <v/>
      </c>
      <c r="M160" s="61">
        <f>'ETF MTD'!$K$28/'ETF MTD'!$K$3-1</f>
        <v/>
      </c>
      <c r="N160" s="78">
        <f>L160*M160</f>
        <v/>
      </c>
    </row>
    <row r="161">
      <c r="A161" t="inlineStr">
        <is>
          <t>SPDW</t>
        </is>
      </c>
      <c r="B161" s="61">
        <f>(1-B$159)*MODEL!$RI108</f>
        <v/>
      </c>
      <c r="C161" s="61">
        <f>'ETF MTD'!$VO$28/'ETF MTD'!$VO$3-1</f>
        <v/>
      </c>
      <c r="D161" s="61">
        <f>B161*C161</f>
        <v/>
      </c>
      <c r="F161" t="inlineStr">
        <is>
          <t>SCHF</t>
        </is>
      </c>
      <c r="G161" s="143">
        <f>B161</f>
        <v/>
      </c>
      <c r="H161" s="61">
        <f>'ETF MTD'!$VO$28/'ETF MTD'!$VO$3-1</f>
        <v/>
      </c>
      <c r="I161" s="61">
        <f>G161*H161</f>
        <v/>
      </c>
      <c r="K161" t="inlineStr">
        <is>
          <t>IXUS</t>
        </is>
      </c>
      <c r="L161" s="143">
        <f>B161</f>
        <v/>
      </c>
      <c r="M161" s="61">
        <f>'ETF MTD'!$VO$28/'ETF MTD'!$VO$3-1</f>
        <v/>
      </c>
      <c r="N161" s="78">
        <f>L161*M161</f>
        <v/>
      </c>
    </row>
    <row r="162">
      <c r="A162" t="inlineStr">
        <is>
          <t>SPEM</t>
        </is>
      </c>
      <c r="B162" s="61">
        <f>(1-B$159)*MODEL!$RI109</f>
        <v/>
      </c>
      <c r="C162" s="61">
        <f>'ETF MTD'!$PU$28/'ETF MTD'!$PU$3-1</f>
        <v/>
      </c>
      <c r="D162" s="61">
        <f>B162*C162</f>
        <v/>
      </c>
      <c r="F162" t="inlineStr">
        <is>
          <t>SCHE</t>
        </is>
      </c>
      <c r="G162" s="143">
        <f>B162</f>
        <v/>
      </c>
      <c r="H162" s="61">
        <f>'ETF MTD'!$PU$28/'ETF MTD'!$PU$3-1</f>
        <v/>
      </c>
      <c r="I162" s="61">
        <f>G162*H162</f>
        <v/>
      </c>
      <c r="K162" t="inlineStr">
        <is>
          <t>IEMG</t>
        </is>
      </c>
      <c r="L162" s="143">
        <f>B162</f>
        <v/>
      </c>
      <c r="M162" s="61">
        <f>'ETF MTD'!$PU$28/'ETF MTD'!$PU$3-1</f>
        <v/>
      </c>
      <c r="N162" s="78">
        <f>L162*M162</f>
        <v/>
      </c>
    </row>
    <row r="163">
      <c r="A163" t="inlineStr">
        <is>
          <t>USRT</t>
        </is>
      </c>
      <c r="B163" s="61">
        <f>(1-B$159)*MODEL!$RI110</f>
        <v/>
      </c>
      <c r="C163" s="61">
        <f>'ETF MTD'!$JU$28/'ETF MTD'!$JU$3-1</f>
        <v/>
      </c>
      <c r="D163" s="61">
        <f>B163*C163</f>
        <v/>
      </c>
      <c r="F163" t="inlineStr">
        <is>
          <t>SCHH</t>
        </is>
      </c>
      <c r="G163" s="143">
        <f>B163</f>
        <v/>
      </c>
      <c r="H163" s="61">
        <f>'ETF MTD'!$JU$28/'ETF MTD'!$JU$3-1</f>
        <v/>
      </c>
      <c r="I163" s="61">
        <f>G163*H163</f>
        <v/>
      </c>
      <c r="K163" t="inlineStr">
        <is>
          <t>IYR</t>
        </is>
      </c>
      <c r="L163" s="143">
        <f>B163</f>
        <v/>
      </c>
      <c r="M163" s="61">
        <f>'ETF MTD'!$JU$28/'ETF MTD'!$JU$3-1</f>
        <v/>
      </c>
      <c r="N163" s="78">
        <f>L163*M163</f>
        <v/>
      </c>
    </row>
    <row r="164">
      <c r="A164" t="inlineStr">
        <is>
          <t>SPTL</t>
        </is>
      </c>
      <c r="B164" s="61">
        <f>(1-B$159)*MODEL!$RI111</f>
        <v/>
      </c>
      <c r="C164" s="61">
        <f>'ETF MTD'!$DO$28/'ETF MTD'!$DO$3-1</f>
        <v/>
      </c>
      <c r="D164" s="61">
        <f>B164*C164</f>
        <v/>
      </c>
      <c r="F164" t="inlineStr">
        <is>
          <t>SPTL</t>
        </is>
      </c>
      <c r="G164" s="143">
        <f>B164</f>
        <v/>
      </c>
      <c r="H164" s="61">
        <f>'ETF MTD'!$DO$28/'ETF MTD'!$DO$3-1</f>
        <v/>
      </c>
      <c r="I164" s="61">
        <f>G164*H164</f>
        <v/>
      </c>
      <c r="K164" t="inlineStr">
        <is>
          <t>ILTB</t>
        </is>
      </c>
      <c r="L164" s="143">
        <f>B164</f>
        <v/>
      </c>
      <c r="M164" s="61">
        <f>'ETF MTD'!$DO$28/'ETF MTD'!$DO$3-1</f>
        <v/>
      </c>
      <c r="N164" s="78">
        <f>L164*M164</f>
        <v/>
      </c>
    </row>
    <row r="165">
      <c r="A165" t="inlineStr">
        <is>
          <t>GOVT</t>
        </is>
      </c>
      <c r="B165" s="61">
        <f>(1-B$159)*MODEL!$RI112</f>
        <v/>
      </c>
      <c r="C165" s="61">
        <f>'ETF MTD'!$OW$28/'ETF MTD'!$OW$3-1</f>
        <v/>
      </c>
      <c r="D165" s="61">
        <f>B165*C165</f>
        <v/>
      </c>
      <c r="F165" t="inlineStr">
        <is>
          <t>SCHR</t>
        </is>
      </c>
      <c r="G165" s="143">
        <f>B165</f>
        <v/>
      </c>
      <c r="H165" s="61">
        <f>'ETF MTD'!$OW$28/'ETF MTD'!$OW$3-1</f>
        <v/>
      </c>
      <c r="I165" s="61">
        <f>G165*H165</f>
        <v/>
      </c>
      <c r="K165" t="inlineStr">
        <is>
          <t>GOVT</t>
        </is>
      </c>
      <c r="L165" s="143">
        <f>B165</f>
        <v/>
      </c>
      <c r="M165" s="61">
        <f>'ETF MTD'!$OW$28/'ETF MTD'!$OW$3-1</f>
        <v/>
      </c>
      <c r="N165" s="78">
        <f>L165*M165</f>
        <v/>
      </c>
    </row>
    <row r="166">
      <c r="A166" t="inlineStr">
        <is>
          <t>BWX</t>
        </is>
      </c>
      <c r="B166" s="61">
        <f>(1-B$159)*MODEL!$RI113</f>
        <v/>
      </c>
      <c r="C166" s="61">
        <f>'ETF MTD'!$VI$28/'ETF MTD'!$VI$3-1</f>
        <v/>
      </c>
      <c r="D166" s="61">
        <f>B166*C166</f>
        <v/>
      </c>
      <c r="F166" s="33" t="inlineStr">
        <is>
          <t>BWX</t>
        </is>
      </c>
      <c r="G166" s="143">
        <f>B166</f>
        <v/>
      </c>
      <c r="H166" s="61">
        <f>'ETF MTD'!$KG$28/'ETF MTD'!$KG$3-1</f>
        <v/>
      </c>
      <c r="I166" s="61">
        <f>G166*H166</f>
        <v/>
      </c>
      <c r="K166" t="inlineStr">
        <is>
          <t>IGOV</t>
        </is>
      </c>
      <c r="L166" s="143">
        <f>B166</f>
        <v/>
      </c>
      <c r="M166" s="61">
        <f>'ETF MTD'!$KG$28/'ETF MTD'!$KG$3-1</f>
        <v/>
      </c>
      <c r="N166" s="78">
        <f>L166*M166</f>
        <v/>
      </c>
    </row>
    <row r="167">
      <c r="A167" t="inlineStr">
        <is>
          <t>SPIP</t>
        </is>
      </c>
      <c r="B167" s="61">
        <f>(1-B$159)*MODEL!$RI114</f>
        <v/>
      </c>
      <c r="C167" s="61">
        <f>'ETF MTD'!$DU$28/'ETF MTD'!$DU$3-1</f>
        <v/>
      </c>
      <c r="D167" s="61">
        <f>B167*C167</f>
        <v/>
      </c>
      <c r="F167" t="inlineStr">
        <is>
          <t>SCHP</t>
        </is>
      </c>
      <c r="G167" s="143">
        <f>B167</f>
        <v/>
      </c>
      <c r="H167" s="61">
        <f>'ETF MTD'!$DU$28/'ETF MTD'!$DU$3-1</f>
        <v/>
      </c>
      <c r="I167" s="61">
        <f>G167*H167</f>
        <v/>
      </c>
      <c r="K167" t="inlineStr">
        <is>
          <t>TIP</t>
        </is>
      </c>
      <c r="L167" s="143">
        <f>B167</f>
        <v/>
      </c>
      <c r="M167" s="61">
        <f>'ETF MTD'!$DU$28/'ETF MTD'!$DU$3-1</f>
        <v/>
      </c>
      <c r="N167" s="78">
        <f>L167*M167</f>
        <v/>
      </c>
    </row>
    <row r="168">
      <c r="A168" s="33" t="inlineStr">
        <is>
          <t>TFPN</t>
        </is>
      </c>
      <c r="B168" s="61">
        <f>(1-B$159)*MODEL!$RI115</f>
        <v/>
      </c>
      <c r="C168" s="61">
        <f>'ETF MTD'!$IK$28/'ETF MTD'!$IK$3-1</f>
        <v/>
      </c>
      <c r="D168" s="61">
        <f>B168*C168</f>
        <v/>
      </c>
      <c r="F168" s="33" t="inlineStr">
        <is>
          <t>TFPN</t>
        </is>
      </c>
      <c r="G168" s="143">
        <f>B168</f>
        <v/>
      </c>
      <c r="H168" s="61">
        <f>'ETF MTD'!$IK$28/'ETF MTD'!$IK$3-1</f>
        <v/>
      </c>
      <c r="I168" s="61">
        <f>G168*H168</f>
        <v/>
      </c>
      <c r="K168" s="33" t="inlineStr">
        <is>
          <t>TFPN</t>
        </is>
      </c>
      <c r="L168" s="143">
        <f>B168</f>
        <v/>
      </c>
      <c r="M168" s="61">
        <f>'ETF MTD'!$IK$28/'ETF MTD'!$IK$3-1</f>
        <v/>
      </c>
      <c r="N168" s="78">
        <f>L168*M168</f>
        <v/>
      </c>
    </row>
    <row r="169">
      <c r="A169" s="32" t="inlineStr">
        <is>
          <t>SHY</t>
        </is>
      </c>
      <c r="B169" s="61">
        <f>(1-B$159)*MODEL!$RI116</f>
        <v/>
      </c>
      <c r="C169" s="61">
        <f>'ETF MTD'!$ES$28/'ETF MTD'!$ES$3-1</f>
        <v/>
      </c>
      <c r="D169" s="61">
        <f>B169*C169</f>
        <v/>
      </c>
      <c r="F169" s="32" t="inlineStr">
        <is>
          <t>SCHO</t>
        </is>
      </c>
      <c r="G169" s="143">
        <f>B169</f>
        <v/>
      </c>
      <c r="H169" s="61">
        <f>'ETF MTD'!$ES$28/'ETF MTD'!$ES$3-1</f>
        <v/>
      </c>
      <c r="I169" s="61">
        <f>G169*H169</f>
        <v/>
      </c>
      <c r="K169" s="32" t="inlineStr">
        <is>
          <t>SHY</t>
        </is>
      </c>
      <c r="L169" s="143">
        <f>B169</f>
        <v/>
      </c>
      <c r="M169" s="61">
        <f>'ETF MTD'!$ES$28/'ETF MTD'!$ES$3-1</f>
        <v/>
      </c>
      <c r="N169" s="78">
        <f>L169*M169</f>
        <v/>
      </c>
    </row>
    <row r="170">
      <c r="A170" t="inlineStr">
        <is>
          <t>OPER</t>
        </is>
      </c>
      <c r="B170" s="61">
        <f>ROUND((1-B$159)*MODEL!$RI117/3,3)</f>
        <v/>
      </c>
      <c r="C170" s="61" t="n">
        <v>0</v>
      </c>
      <c r="D170" s="61">
        <f>B170*C170</f>
        <v/>
      </c>
      <c r="F170" s="32" t="inlineStr">
        <is>
          <t>OPER</t>
        </is>
      </c>
      <c r="G170" s="143">
        <f>B170</f>
        <v/>
      </c>
      <c r="H170" s="61" t="n">
        <v>0</v>
      </c>
      <c r="I170" s="61">
        <f>G170*H170</f>
        <v/>
      </c>
      <c r="K170" s="32" t="inlineStr">
        <is>
          <t>OPER</t>
        </is>
      </c>
      <c r="L170" s="143">
        <f>B170</f>
        <v/>
      </c>
      <c r="M170" s="61" t="n">
        <v>0</v>
      </c>
      <c r="N170" s="78">
        <f>L170*M170</f>
        <v/>
      </c>
    </row>
    <row r="171">
      <c r="A171" t="inlineStr">
        <is>
          <t>BIL</t>
        </is>
      </c>
      <c r="B171" s="61">
        <f>B170</f>
        <v/>
      </c>
      <c r="C171" s="61" t="n">
        <v>0</v>
      </c>
      <c r="D171" s="61">
        <f>B171*C171</f>
        <v/>
      </c>
      <c r="F171" t="inlineStr">
        <is>
          <t>BIL</t>
        </is>
      </c>
      <c r="G171" s="143">
        <f>B171</f>
        <v/>
      </c>
      <c r="H171" s="61" t="n">
        <v>0</v>
      </c>
      <c r="I171" s="61">
        <f>G171*H171</f>
        <v/>
      </c>
      <c r="K171" t="inlineStr">
        <is>
          <t>BIL</t>
        </is>
      </c>
      <c r="L171" s="143">
        <f>B171</f>
        <v/>
      </c>
      <c r="M171" s="61" t="n">
        <v>0</v>
      </c>
      <c r="N171" s="78">
        <f>L171*M171</f>
        <v/>
      </c>
    </row>
    <row r="172">
      <c r="A172" t="inlineStr">
        <is>
          <t>SHV</t>
        </is>
      </c>
      <c r="B172" s="61">
        <f>B171</f>
        <v/>
      </c>
      <c r="C172" s="61" t="n">
        <v>0</v>
      </c>
      <c r="D172" s="61">
        <f>B172*C172</f>
        <v/>
      </c>
      <c r="F172" t="inlineStr">
        <is>
          <t>SHV</t>
        </is>
      </c>
      <c r="G172" s="143">
        <f>B172</f>
        <v/>
      </c>
      <c r="H172" s="61" t="n">
        <v>0</v>
      </c>
      <c r="I172" s="61">
        <f>G172*H172</f>
        <v/>
      </c>
      <c r="K172" t="inlineStr">
        <is>
          <t>SHV</t>
        </is>
      </c>
      <c r="L172" s="143">
        <f>B172</f>
        <v/>
      </c>
      <c r="M172" s="61" t="n">
        <v>0</v>
      </c>
      <c r="N172" s="78">
        <f>L172*M172</f>
        <v/>
      </c>
    </row>
    <row r="173">
      <c r="A173" s="33" t="inlineStr">
        <is>
          <t>Cash</t>
        </is>
      </c>
      <c r="B173" s="61">
        <f>1-SUM(B159:B172)</f>
        <v/>
      </c>
      <c r="C173" s="61" t="n">
        <v>0</v>
      </c>
      <c r="D173" s="61">
        <f>B173*C173</f>
        <v/>
      </c>
      <c r="F173" s="33" t="inlineStr">
        <is>
          <t>Cash</t>
        </is>
      </c>
      <c r="G173" s="49">
        <f>1-SUM(G159:G172)</f>
        <v/>
      </c>
      <c r="I173" s="61">
        <f>G173*H173</f>
        <v/>
      </c>
      <c r="K173" s="33" t="inlineStr">
        <is>
          <t>Cash</t>
        </is>
      </c>
      <c r="L173" s="49">
        <f>1-SUM(L159:L172)</f>
        <v/>
      </c>
      <c r="N173" s="78">
        <f>L173*M173</f>
        <v/>
      </c>
    </row>
    <row r="174">
      <c r="A174" s="33" t="n"/>
      <c r="B174" s="61" t="n"/>
      <c r="C174" s="33" t="n"/>
      <c r="D174" s="46" t="n"/>
    </row>
    <row r="175">
      <c r="A175" t="inlineStr">
        <is>
          <t>Strategic Balanced</t>
        </is>
      </c>
      <c r="B175" s="61" t="n"/>
      <c r="C175" s="33" t="n"/>
      <c r="D175" s="33" t="n"/>
      <c r="F175" t="inlineStr">
        <is>
          <t>Strategic Balanced</t>
        </is>
      </c>
      <c r="K175" t="inlineStr">
        <is>
          <t>Strategic Balanced</t>
        </is>
      </c>
    </row>
    <row r="176">
      <c r="A176" t="inlineStr">
        <is>
          <t>BLUIX</t>
        </is>
      </c>
      <c r="B176" s="32" t="n">
        <v>0</v>
      </c>
      <c r="C176" s="61">
        <f>'ETF MTD'!$ADE$28/'ETF MTD'!$ADE$3-1</f>
        <v/>
      </c>
      <c r="D176" s="61">
        <f>B176*C176</f>
        <v/>
      </c>
      <c r="F176" t="inlineStr">
        <is>
          <t>BLUIX</t>
        </is>
      </c>
      <c r="G176" s="143">
        <f>B176</f>
        <v/>
      </c>
      <c r="H176" s="61">
        <f>'ETF MTD'!$ADE$28/'ETF MTD'!$ADE$3-1</f>
        <v/>
      </c>
      <c r="I176" s="61">
        <f>G176*H176</f>
        <v/>
      </c>
      <c r="K176" t="inlineStr">
        <is>
          <t>BLUIX</t>
        </is>
      </c>
      <c r="L176" s="143">
        <f>B176</f>
        <v/>
      </c>
      <c r="M176" s="61">
        <f>'ETF MTD'!$ADE$28/'ETF MTD'!$ADE$3-1</f>
        <v/>
      </c>
      <c r="N176" s="78">
        <f>L176*M176</f>
        <v/>
      </c>
    </row>
    <row r="177">
      <c r="A177" s="32" t="inlineStr">
        <is>
          <t>SPTM</t>
        </is>
      </c>
      <c r="B177" s="61">
        <f>(1-B$176)*MODEL!$RI124</f>
        <v/>
      </c>
      <c r="C177" s="61">
        <f>'ETF MTD'!$K$28/'ETF MTD'!$K$3-1</f>
        <v/>
      </c>
      <c r="D177" s="61">
        <f>B177*C177</f>
        <v/>
      </c>
      <c r="F177" s="32" t="inlineStr">
        <is>
          <t>SCHB</t>
        </is>
      </c>
      <c r="G177" s="143">
        <f>B177</f>
        <v/>
      </c>
      <c r="H177" s="61">
        <f>'ETF MTD'!$K$28/'ETF MTD'!$K$3-1</f>
        <v/>
      </c>
      <c r="I177" s="61">
        <f>G177*H177</f>
        <v/>
      </c>
      <c r="K177" s="32" t="inlineStr">
        <is>
          <t>ITOT</t>
        </is>
      </c>
      <c r="L177" s="143">
        <f>B177</f>
        <v/>
      </c>
      <c r="M177" s="61">
        <f>'ETF MTD'!$K$28/'ETF MTD'!$K$3-1</f>
        <v/>
      </c>
      <c r="N177" s="78">
        <f>L177*M177</f>
        <v/>
      </c>
    </row>
    <row r="178">
      <c r="A178" t="inlineStr">
        <is>
          <t>SPDW</t>
        </is>
      </c>
      <c r="B178" s="61">
        <f>(1-B$176)*MODEL!$RI125</f>
        <v/>
      </c>
      <c r="C178" s="61">
        <f>'ETF MTD'!$VO$28/'ETF MTD'!$VO$3-1</f>
        <v/>
      </c>
      <c r="D178" s="61">
        <f>B178*C178</f>
        <v/>
      </c>
      <c r="F178" t="inlineStr">
        <is>
          <t>SCHF</t>
        </is>
      </c>
      <c r="G178" s="143">
        <f>B178</f>
        <v/>
      </c>
      <c r="H178" s="61">
        <f>'ETF MTD'!$VO$28/'ETF MTD'!$VO$3-1</f>
        <v/>
      </c>
      <c r="I178" s="61">
        <f>G178*H178</f>
        <v/>
      </c>
      <c r="K178" t="inlineStr">
        <is>
          <t>IXUS</t>
        </is>
      </c>
      <c r="L178" s="143">
        <f>B178</f>
        <v/>
      </c>
      <c r="M178" s="61">
        <f>'ETF MTD'!$VO$28/'ETF MTD'!$VO$3-1</f>
        <v/>
      </c>
      <c r="N178" s="78">
        <f>L178*M178</f>
        <v/>
      </c>
    </row>
    <row r="179">
      <c r="A179" t="inlineStr">
        <is>
          <t>SPEM</t>
        </is>
      </c>
      <c r="B179" s="61">
        <f>(1-B$176)*MODEL!$RI126</f>
        <v/>
      </c>
      <c r="C179" s="61">
        <f>'ETF MTD'!$PU$28/'ETF MTD'!$PU$3-1</f>
        <v/>
      </c>
      <c r="D179" s="61">
        <f>B179*C179</f>
        <v/>
      </c>
      <c r="F179" t="inlineStr">
        <is>
          <t>SCHE</t>
        </is>
      </c>
      <c r="G179" s="143">
        <f>B179</f>
        <v/>
      </c>
      <c r="H179" s="61">
        <f>'ETF MTD'!$PU$28/'ETF MTD'!$PU$3-1</f>
        <v/>
      </c>
      <c r="I179" s="61">
        <f>G179*H179</f>
        <v/>
      </c>
      <c r="K179" t="inlineStr">
        <is>
          <t>IEMG</t>
        </is>
      </c>
      <c r="L179" s="143">
        <f>B179</f>
        <v/>
      </c>
      <c r="M179" s="61">
        <f>'ETF MTD'!$PU$28/'ETF MTD'!$PU$3-1</f>
        <v/>
      </c>
      <c r="N179" s="78">
        <f>L179*M179</f>
        <v/>
      </c>
    </row>
    <row r="180">
      <c r="A180" t="inlineStr">
        <is>
          <t>USRT</t>
        </is>
      </c>
      <c r="B180" s="61">
        <f>(1-B$176)*MODEL!$RI127</f>
        <v/>
      </c>
      <c r="C180" s="61">
        <f>'ETF MTD'!$JU$28/'ETF MTD'!$JU$3-1</f>
        <v/>
      </c>
      <c r="D180" s="61">
        <f>B180*C180</f>
        <v/>
      </c>
      <c r="F180" t="inlineStr">
        <is>
          <t>SCHH</t>
        </is>
      </c>
      <c r="G180" s="143">
        <f>B180</f>
        <v/>
      </c>
      <c r="H180" s="61">
        <f>'ETF MTD'!$JU$28/'ETF MTD'!$JU$3-1</f>
        <v/>
      </c>
      <c r="I180" s="61">
        <f>G180*H180</f>
        <v/>
      </c>
      <c r="K180" t="inlineStr">
        <is>
          <t>IYR</t>
        </is>
      </c>
      <c r="L180" s="143">
        <f>B180</f>
        <v/>
      </c>
      <c r="M180" s="61">
        <f>'ETF MTD'!$JU$28/'ETF MTD'!$JU$3-1</f>
        <v/>
      </c>
      <c r="N180" s="78">
        <f>L180*M180</f>
        <v/>
      </c>
    </row>
    <row r="181">
      <c r="A181" t="inlineStr">
        <is>
          <t>SPTL</t>
        </is>
      </c>
      <c r="B181" s="61">
        <f>(1-B$176)*MODEL!$RI128</f>
        <v/>
      </c>
      <c r="C181" s="61">
        <f>'ETF MTD'!$DO$28/'ETF MTD'!$DO$3-1</f>
        <v/>
      </c>
      <c r="D181" s="61">
        <f>B181*C181</f>
        <v/>
      </c>
      <c r="F181" t="inlineStr">
        <is>
          <t>SPTL</t>
        </is>
      </c>
      <c r="G181" s="143">
        <f>B181</f>
        <v/>
      </c>
      <c r="H181" s="61">
        <f>'ETF MTD'!$DO$28/'ETF MTD'!$DO$3-1</f>
        <v/>
      </c>
      <c r="I181" s="61">
        <f>G181*H181</f>
        <v/>
      </c>
      <c r="K181" t="inlineStr">
        <is>
          <t>ILTB</t>
        </is>
      </c>
      <c r="L181" s="143">
        <f>B181</f>
        <v/>
      </c>
      <c r="M181" s="61">
        <f>'ETF MTD'!$DO$28/'ETF MTD'!$DO$3-1</f>
        <v/>
      </c>
      <c r="N181" s="78">
        <f>L181*M181</f>
        <v/>
      </c>
    </row>
    <row r="182">
      <c r="A182" t="inlineStr">
        <is>
          <t>GOVT</t>
        </is>
      </c>
      <c r="B182" s="61">
        <f>(1-B$176)*MODEL!$RI129</f>
        <v/>
      </c>
      <c r="C182" s="61">
        <f>'ETF MTD'!$OW$28/'ETF MTD'!$OW$3-1</f>
        <v/>
      </c>
      <c r="D182" s="61">
        <f>B182*C182</f>
        <v/>
      </c>
      <c r="F182" t="inlineStr">
        <is>
          <t>SCHR</t>
        </is>
      </c>
      <c r="G182" s="143">
        <f>B182</f>
        <v/>
      </c>
      <c r="H182" s="61">
        <f>'ETF MTD'!$OW$28/'ETF MTD'!$OW$3-1</f>
        <v/>
      </c>
      <c r="I182" s="61">
        <f>G182*H182</f>
        <v/>
      </c>
      <c r="K182" t="inlineStr">
        <is>
          <t>GOVT</t>
        </is>
      </c>
      <c r="L182" s="143">
        <f>B182</f>
        <v/>
      </c>
      <c r="M182" s="61">
        <f>'ETF MTD'!$OW$28/'ETF MTD'!$OW$3-1</f>
        <v/>
      </c>
      <c r="N182" s="78">
        <f>L182*M182</f>
        <v/>
      </c>
    </row>
    <row r="183">
      <c r="A183" t="inlineStr">
        <is>
          <t>BWX</t>
        </is>
      </c>
      <c r="B183" s="61">
        <f>(1-B$176)*MODEL!$RI130</f>
        <v/>
      </c>
      <c r="C183" s="61">
        <f>'ETF MTD'!$VI$28/'ETF MTD'!$VI$3-1</f>
        <v/>
      </c>
      <c r="D183" s="61">
        <f>B183*C183</f>
        <v/>
      </c>
      <c r="F183" s="33" t="inlineStr">
        <is>
          <t>BWX</t>
        </is>
      </c>
      <c r="G183" s="143">
        <f>B183</f>
        <v/>
      </c>
      <c r="H183" s="61">
        <f>'ETF MTD'!$KG$28/'ETF MTD'!$KG$3-1</f>
        <v/>
      </c>
      <c r="I183" s="61">
        <f>G183*H183</f>
        <v/>
      </c>
      <c r="K183" t="inlineStr">
        <is>
          <t>IGOV</t>
        </is>
      </c>
      <c r="L183" s="143">
        <f>B183</f>
        <v/>
      </c>
      <c r="M183" s="61">
        <f>'ETF MTD'!$KG$28/'ETF MTD'!$KG$3-1</f>
        <v/>
      </c>
      <c r="N183" s="78">
        <f>L183*M183</f>
        <v/>
      </c>
    </row>
    <row r="184">
      <c r="A184" t="inlineStr">
        <is>
          <t>SPIP</t>
        </is>
      </c>
      <c r="B184" s="61">
        <f>(1-B$176)*MODEL!$RI131</f>
        <v/>
      </c>
      <c r="C184" s="61">
        <f>'ETF MTD'!$DU$28/'ETF MTD'!$DU$3-1</f>
        <v/>
      </c>
      <c r="D184" s="61">
        <f>B184*C184</f>
        <v/>
      </c>
      <c r="F184" t="inlineStr">
        <is>
          <t>SCHP</t>
        </is>
      </c>
      <c r="G184" s="143">
        <f>B184</f>
        <v/>
      </c>
      <c r="H184" s="61">
        <f>'ETF MTD'!$DU$28/'ETF MTD'!$DU$3-1</f>
        <v/>
      </c>
      <c r="I184" s="61">
        <f>G184*H184</f>
        <v/>
      </c>
      <c r="K184" t="inlineStr">
        <is>
          <t>TIP</t>
        </is>
      </c>
      <c r="L184" s="143">
        <f>B184</f>
        <v/>
      </c>
      <c r="M184" s="61">
        <f>'ETF MTD'!$DU$28/'ETF MTD'!$DU$3-1</f>
        <v/>
      </c>
      <c r="N184" s="78">
        <f>L184*M184</f>
        <v/>
      </c>
    </row>
    <row r="185">
      <c r="A185" s="33" t="inlineStr">
        <is>
          <t>TFPN</t>
        </is>
      </c>
      <c r="B185" s="61">
        <f>(1-B$176)*MODEL!$RI132</f>
        <v/>
      </c>
      <c r="C185" s="61">
        <f>'ETF MTD'!$IK$28/'ETF MTD'!$IK$3-1</f>
        <v/>
      </c>
      <c r="D185" s="61">
        <f>B185*C185</f>
        <v/>
      </c>
      <c r="F185" s="33" t="inlineStr">
        <is>
          <t>TFPN</t>
        </is>
      </c>
      <c r="G185" s="143">
        <f>B185</f>
        <v/>
      </c>
      <c r="H185" s="61">
        <f>'ETF MTD'!$IK$28/'ETF MTD'!$IK$3-1</f>
        <v/>
      </c>
      <c r="I185" s="61">
        <f>G185*H185</f>
        <v/>
      </c>
      <c r="K185" s="33" t="inlineStr">
        <is>
          <t>TFPN</t>
        </is>
      </c>
      <c r="L185" s="143">
        <f>B185</f>
        <v/>
      </c>
      <c r="M185" s="61">
        <f>'ETF MTD'!$IK$28/'ETF MTD'!$IK$3-1</f>
        <v/>
      </c>
      <c r="N185" s="78">
        <f>L185*M185</f>
        <v/>
      </c>
    </row>
    <row r="186">
      <c r="A186" s="32" t="inlineStr">
        <is>
          <t>SHY</t>
        </is>
      </c>
      <c r="B186" s="61">
        <f>(1-B$176)*MODEL!$RI133</f>
        <v/>
      </c>
      <c r="C186" s="61">
        <f>'ETF MTD'!$ES$28/'ETF MTD'!$ES$3-1</f>
        <v/>
      </c>
      <c r="D186" s="61">
        <f>B186*C186</f>
        <v/>
      </c>
      <c r="F186" s="32" t="inlineStr">
        <is>
          <t>SCHO</t>
        </is>
      </c>
      <c r="G186" s="143">
        <f>B186</f>
        <v/>
      </c>
      <c r="H186" s="61">
        <f>'ETF MTD'!$ES$28/'ETF MTD'!$ES$3-1</f>
        <v/>
      </c>
      <c r="I186" s="61">
        <f>G186*H186</f>
        <v/>
      </c>
      <c r="K186" s="32" t="inlineStr">
        <is>
          <t>SHY</t>
        </is>
      </c>
      <c r="L186" s="143">
        <f>B186</f>
        <v/>
      </c>
      <c r="M186" s="61">
        <f>'ETF MTD'!$ES$28/'ETF MTD'!$ES$3-1</f>
        <v/>
      </c>
      <c r="N186" s="78">
        <f>L186*M186</f>
        <v/>
      </c>
    </row>
    <row r="187">
      <c r="A187" t="inlineStr">
        <is>
          <t>OPER</t>
        </is>
      </c>
      <c r="B187" s="61">
        <f>ROUND((1-B$159)*MODEL!$RI134/3,3)</f>
        <v/>
      </c>
      <c r="C187" s="61" t="n">
        <v>0</v>
      </c>
      <c r="D187" s="61">
        <f>B187*C187</f>
        <v/>
      </c>
      <c r="F187" s="32" t="inlineStr">
        <is>
          <t>OPER</t>
        </is>
      </c>
      <c r="G187" s="143">
        <f>B187</f>
        <v/>
      </c>
      <c r="H187" s="61" t="n">
        <v>0</v>
      </c>
      <c r="I187" s="61">
        <f>G187*H187</f>
        <v/>
      </c>
      <c r="K187" s="32" t="inlineStr">
        <is>
          <t>OPER</t>
        </is>
      </c>
      <c r="L187" s="143">
        <f>B187</f>
        <v/>
      </c>
      <c r="M187" s="61" t="n">
        <v>0</v>
      </c>
      <c r="N187" s="78">
        <f>L187*M187</f>
        <v/>
      </c>
    </row>
    <row r="188">
      <c r="A188" t="inlineStr">
        <is>
          <t>BIL</t>
        </is>
      </c>
      <c r="B188" s="61">
        <f>B187</f>
        <v/>
      </c>
      <c r="C188" s="61" t="n">
        <v>0</v>
      </c>
      <c r="D188" s="61">
        <f>B188*C188</f>
        <v/>
      </c>
      <c r="F188" t="inlineStr">
        <is>
          <t>BIL</t>
        </is>
      </c>
      <c r="G188" s="143">
        <f>B188</f>
        <v/>
      </c>
      <c r="H188" s="61" t="n">
        <v>0</v>
      </c>
      <c r="I188" s="61">
        <f>G188*H188</f>
        <v/>
      </c>
      <c r="K188" t="inlineStr">
        <is>
          <t>BIL</t>
        </is>
      </c>
      <c r="L188" s="143">
        <f>B188</f>
        <v/>
      </c>
      <c r="M188" s="61" t="n">
        <v>0</v>
      </c>
      <c r="N188" s="78">
        <f>L188*M188</f>
        <v/>
      </c>
    </row>
    <row r="189">
      <c r="A189" t="inlineStr">
        <is>
          <t>SHV</t>
        </is>
      </c>
      <c r="B189" s="61">
        <f>B188</f>
        <v/>
      </c>
      <c r="C189" s="61" t="n">
        <v>0</v>
      </c>
      <c r="D189" s="61">
        <f>B189*C189</f>
        <v/>
      </c>
      <c r="F189" t="inlineStr">
        <is>
          <t>SHV</t>
        </is>
      </c>
      <c r="G189" s="143">
        <f>B189</f>
        <v/>
      </c>
      <c r="H189" s="61" t="n">
        <v>0</v>
      </c>
      <c r="I189" s="61">
        <f>G189*H189</f>
        <v/>
      </c>
      <c r="K189" t="inlineStr">
        <is>
          <t>SHV</t>
        </is>
      </c>
      <c r="L189" s="143">
        <f>B189</f>
        <v/>
      </c>
      <c r="M189" s="61" t="n">
        <v>0</v>
      </c>
      <c r="N189" s="78">
        <f>L189*M189</f>
        <v/>
      </c>
    </row>
    <row r="190">
      <c r="A190" s="33" t="inlineStr">
        <is>
          <t>Cash</t>
        </is>
      </c>
      <c r="B190" s="61">
        <f>1-SUM(B176:B189)</f>
        <v/>
      </c>
      <c r="C190" s="61" t="n">
        <v>0</v>
      </c>
      <c r="D190" s="61">
        <f>B190*C190</f>
        <v/>
      </c>
      <c r="F190" s="33" t="inlineStr">
        <is>
          <t>Cash</t>
        </is>
      </c>
      <c r="G190" s="49">
        <f>1-SUM(G176:G189)</f>
        <v/>
      </c>
      <c r="I190" s="61">
        <f>G190*H190</f>
        <v/>
      </c>
      <c r="K190" s="33" t="inlineStr">
        <is>
          <t>Cash</t>
        </is>
      </c>
      <c r="L190" s="49">
        <f>1-SUM(L176:L189)</f>
        <v/>
      </c>
      <c r="N190" s="78">
        <f>L190*M190</f>
        <v/>
      </c>
    </row>
    <row r="191">
      <c r="A191" s="33" t="n"/>
      <c r="B191" s="61" t="n"/>
      <c r="C191" s="33" t="n"/>
      <c r="D191" s="33" t="n"/>
    </row>
    <row r="192">
      <c r="A192" t="inlineStr">
        <is>
          <t>Strategic Conservative</t>
        </is>
      </c>
      <c r="B192" s="61" t="n"/>
      <c r="C192" s="33" t="n"/>
      <c r="D192" s="33" t="n"/>
      <c r="F192" t="inlineStr">
        <is>
          <t>Strategic Conservative</t>
        </is>
      </c>
      <c r="K192" t="inlineStr">
        <is>
          <t>Strategic Conservative</t>
        </is>
      </c>
    </row>
    <row r="193">
      <c r="A193" t="inlineStr">
        <is>
          <t>BLUIX</t>
        </is>
      </c>
      <c r="B193" s="32" t="n">
        <v>0</v>
      </c>
      <c r="C193" s="61">
        <f>'ETF MTD'!$ADE$28/'ETF MTD'!$ADE$3-1</f>
        <v/>
      </c>
      <c r="D193" s="61">
        <f>B193*C193</f>
        <v/>
      </c>
      <c r="F193" t="inlineStr">
        <is>
          <t>BLUIX</t>
        </is>
      </c>
      <c r="G193" s="143">
        <f>B193</f>
        <v/>
      </c>
      <c r="H193" s="61">
        <f>'ETF MTD'!$ADE$28/'ETF MTD'!$ADE$3-1</f>
        <v/>
      </c>
      <c r="I193" s="61">
        <f>G193*H193</f>
        <v/>
      </c>
      <c r="K193" t="inlineStr">
        <is>
          <t>BLUIX</t>
        </is>
      </c>
      <c r="L193" s="143">
        <f>B193</f>
        <v/>
      </c>
      <c r="M193" s="61">
        <f>'ETF MTD'!$ADE$28/'ETF MTD'!$ADE$3-1</f>
        <v/>
      </c>
      <c r="N193" s="78">
        <f>L193*M193</f>
        <v/>
      </c>
    </row>
    <row r="194">
      <c r="A194" s="32" t="inlineStr">
        <is>
          <t>SPTM</t>
        </is>
      </c>
      <c r="B194" s="32">
        <f>(1-B$193)*MODEL!$RI141</f>
        <v/>
      </c>
      <c r="C194" s="61">
        <f>'ETF MTD'!$K$28/'ETF MTD'!$K$3-1</f>
        <v/>
      </c>
      <c r="D194" s="61">
        <f>B194*C194</f>
        <v/>
      </c>
      <c r="F194" s="32" t="inlineStr">
        <is>
          <t>SCHB</t>
        </is>
      </c>
      <c r="G194" s="143">
        <f>B194</f>
        <v/>
      </c>
      <c r="H194" s="61">
        <f>'ETF MTD'!$K$28/'ETF MTD'!$K$3-1</f>
        <v/>
      </c>
      <c r="I194" s="61">
        <f>G194*H194</f>
        <v/>
      </c>
      <c r="K194" s="32" t="inlineStr">
        <is>
          <t>ITOT</t>
        </is>
      </c>
      <c r="L194" s="143">
        <f>B194</f>
        <v/>
      </c>
      <c r="M194" s="61">
        <f>'ETF MTD'!$K$28/'ETF MTD'!$K$3-1</f>
        <v/>
      </c>
      <c r="N194" s="78">
        <f>L194*M194</f>
        <v/>
      </c>
    </row>
    <row r="195">
      <c r="A195" t="inlineStr">
        <is>
          <t>SPDW</t>
        </is>
      </c>
      <c r="B195" s="32">
        <f>(1-B$193)*MODEL!$RI142</f>
        <v/>
      </c>
      <c r="C195" s="61">
        <f>'ETF MTD'!$VO$28/'ETF MTD'!$VO$3-1</f>
        <v/>
      </c>
      <c r="D195" s="61">
        <f>B195*C195</f>
        <v/>
      </c>
      <c r="F195" t="inlineStr">
        <is>
          <t>SCHF</t>
        </is>
      </c>
      <c r="G195" s="143">
        <f>B195</f>
        <v/>
      </c>
      <c r="H195" s="61">
        <f>'ETF MTD'!$VO$28/'ETF MTD'!$VO$3-1</f>
        <v/>
      </c>
      <c r="I195" s="61">
        <f>G195*H195</f>
        <v/>
      </c>
      <c r="K195" t="inlineStr">
        <is>
          <t>IXUS</t>
        </is>
      </c>
      <c r="L195" s="143">
        <f>B195</f>
        <v/>
      </c>
      <c r="M195" s="61">
        <f>'ETF MTD'!$VO$28/'ETF MTD'!$VO$3-1</f>
        <v/>
      </c>
      <c r="N195" s="78">
        <f>L195*M195</f>
        <v/>
      </c>
    </row>
    <row r="196">
      <c r="A196" t="inlineStr">
        <is>
          <t>SPEM</t>
        </is>
      </c>
      <c r="B196" s="32">
        <f>(1-B$193)*MODEL!$RI143</f>
        <v/>
      </c>
      <c r="C196" s="61">
        <f>'ETF MTD'!$PU$28/'ETF MTD'!$PU$3-1</f>
        <v/>
      </c>
      <c r="D196" s="61">
        <f>B196*C196</f>
        <v/>
      </c>
      <c r="F196" t="inlineStr">
        <is>
          <t>SCHE</t>
        </is>
      </c>
      <c r="G196" s="143">
        <f>B196</f>
        <v/>
      </c>
      <c r="H196" s="61">
        <f>'ETF MTD'!$PU$28/'ETF MTD'!$PU$3-1</f>
        <v/>
      </c>
      <c r="I196" s="61">
        <f>G196*H196</f>
        <v/>
      </c>
      <c r="K196" t="inlineStr">
        <is>
          <t>IEMG</t>
        </is>
      </c>
      <c r="L196" s="143">
        <f>B196</f>
        <v/>
      </c>
      <c r="M196" s="61">
        <f>'ETF MTD'!$PU$28/'ETF MTD'!$PU$3-1</f>
        <v/>
      </c>
      <c r="N196" s="78">
        <f>L196*M196</f>
        <v/>
      </c>
    </row>
    <row r="197">
      <c r="A197" t="inlineStr">
        <is>
          <t>USRT</t>
        </is>
      </c>
      <c r="B197" s="32">
        <f>(1-B$193)*MODEL!$RI144</f>
        <v/>
      </c>
      <c r="C197" s="61">
        <f>'ETF MTD'!$JU$28/'ETF MTD'!$JU$3-1</f>
        <v/>
      </c>
      <c r="D197" s="61">
        <f>B197*C197</f>
        <v/>
      </c>
      <c r="F197" t="inlineStr">
        <is>
          <t>SCHH</t>
        </is>
      </c>
      <c r="G197" s="143">
        <f>B197</f>
        <v/>
      </c>
      <c r="H197" s="61">
        <f>'ETF MTD'!$JU$28/'ETF MTD'!$JU$3-1</f>
        <v/>
      </c>
      <c r="I197" s="61">
        <f>G197*H197</f>
        <v/>
      </c>
      <c r="K197" t="inlineStr">
        <is>
          <t>IYR</t>
        </is>
      </c>
      <c r="L197" s="143">
        <f>B197</f>
        <v/>
      </c>
      <c r="M197" s="61">
        <f>'ETF MTD'!$JU$28/'ETF MTD'!$JU$3-1</f>
        <v/>
      </c>
      <c r="N197" s="78">
        <f>L197*M197</f>
        <v/>
      </c>
    </row>
    <row r="198">
      <c r="A198" t="inlineStr">
        <is>
          <t>SPTL</t>
        </is>
      </c>
      <c r="B198" s="32">
        <f>(1-B$193)*MODEL!$RI145</f>
        <v/>
      </c>
      <c r="C198" s="61">
        <f>'ETF MTD'!$DO$28/'ETF MTD'!$DO$3-1</f>
        <v/>
      </c>
      <c r="D198" s="61">
        <f>B198*C198</f>
        <v/>
      </c>
      <c r="F198" t="inlineStr">
        <is>
          <t>SPTL</t>
        </is>
      </c>
      <c r="G198" s="143">
        <f>B198</f>
        <v/>
      </c>
      <c r="H198" s="61">
        <f>'ETF MTD'!$DO$28/'ETF MTD'!$DO$3-1</f>
        <v/>
      </c>
      <c r="I198" s="61">
        <f>G198*H198</f>
        <v/>
      </c>
      <c r="K198" t="inlineStr">
        <is>
          <t>ILTB</t>
        </is>
      </c>
      <c r="L198" s="143">
        <f>B198</f>
        <v/>
      </c>
      <c r="M198" s="61">
        <f>'ETF MTD'!$DO$28/'ETF MTD'!$DO$3-1</f>
        <v/>
      </c>
      <c r="N198" s="78">
        <f>L198*M198</f>
        <v/>
      </c>
    </row>
    <row r="199">
      <c r="A199" t="inlineStr">
        <is>
          <t>GOVT</t>
        </is>
      </c>
      <c r="B199" s="32">
        <f>(1-B$193)*MODEL!$RI146</f>
        <v/>
      </c>
      <c r="C199" s="61">
        <f>'ETF MTD'!$OW$28/'ETF MTD'!$OW$3-1</f>
        <v/>
      </c>
      <c r="D199" s="61">
        <f>B199*C199</f>
        <v/>
      </c>
      <c r="F199" t="inlineStr">
        <is>
          <t>SCHR</t>
        </is>
      </c>
      <c r="G199" s="143">
        <f>B199</f>
        <v/>
      </c>
      <c r="H199" s="61">
        <f>'ETF MTD'!$OW$28/'ETF MTD'!$OW$3-1</f>
        <v/>
      </c>
      <c r="I199" s="61">
        <f>G199*H199</f>
        <v/>
      </c>
      <c r="K199" t="inlineStr">
        <is>
          <t>GOVT</t>
        </is>
      </c>
      <c r="L199" s="143">
        <f>B199</f>
        <v/>
      </c>
      <c r="M199" s="61">
        <f>'ETF MTD'!$OW$28/'ETF MTD'!$OW$3-1</f>
        <v/>
      </c>
      <c r="N199" s="78">
        <f>L199*M199</f>
        <v/>
      </c>
    </row>
    <row r="200">
      <c r="A200" t="inlineStr">
        <is>
          <t>BWX</t>
        </is>
      </c>
      <c r="B200" s="32">
        <f>(1-B$193)*MODEL!$RI147</f>
        <v/>
      </c>
      <c r="C200" s="61">
        <f>'ETF MTD'!$VI$28/'ETF MTD'!$VI$3-1</f>
        <v/>
      </c>
      <c r="D200" s="61">
        <f>B200*C200</f>
        <v/>
      </c>
      <c r="F200" s="33" t="inlineStr">
        <is>
          <t>BWX</t>
        </is>
      </c>
      <c r="G200" s="143">
        <f>B200</f>
        <v/>
      </c>
      <c r="H200" s="61">
        <f>'ETF MTD'!$KG$28/'ETF MTD'!$KG$3-1</f>
        <v/>
      </c>
      <c r="I200" s="61">
        <f>G200*H200</f>
        <v/>
      </c>
      <c r="K200" t="inlineStr">
        <is>
          <t>IGOV</t>
        </is>
      </c>
      <c r="L200" s="143">
        <f>B200</f>
        <v/>
      </c>
      <c r="M200" s="61">
        <f>'ETF MTD'!$KG$28/'ETF MTD'!$KG$3-1</f>
        <v/>
      </c>
      <c r="N200" s="78">
        <f>L200*M200</f>
        <v/>
      </c>
    </row>
    <row r="201">
      <c r="A201" t="inlineStr">
        <is>
          <t>SPIP</t>
        </is>
      </c>
      <c r="B201" s="32">
        <f>(1-B$193)*MODEL!$RI148</f>
        <v/>
      </c>
      <c r="C201" s="61">
        <f>'ETF MTD'!$DU$28/'ETF MTD'!$DU$3-1</f>
        <v/>
      </c>
      <c r="D201" s="61">
        <f>B201*C201</f>
        <v/>
      </c>
      <c r="F201" t="inlineStr">
        <is>
          <t>SCHP</t>
        </is>
      </c>
      <c r="G201" s="143">
        <f>B201</f>
        <v/>
      </c>
      <c r="H201" s="61">
        <f>'ETF MTD'!$DU$28/'ETF MTD'!$DU$3-1</f>
        <v/>
      </c>
      <c r="I201" s="61">
        <f>G201*H201</f>
        <v/>
      </c>
      <c r="K201" t="inlineStr">
        <is>
          <t>TIP</t>
        </is>
      </c>
      <c r="L201" s="143">
        <f>B201</f>
        <v/>
      </c>
      <c r="M201" s="61">
        <f>'ETF MTD'!$DU$28/'ETF MTD'!$DU$3-1</f>
        <v/>
      </c>
      <c r="N201" s="78">
        <f>L201*M201</f>
        <v/>
      </c>
    </row>
    <row r="202">
      <c r="A202" s="33" t="inlineStr">
        <is>
          <t>TFPN</t>
        </is>
      </c>
      <c r="B202" s="32">
        <f>(1-B$193)*MODEL!$RI149</f>
        <v/>
      </c>
      <c r="C202" s="61">
        <f>'ETF MTD'!$IK$28/'ETF MTD'!$IK$3-1</f>
        <v/>
      </c>
      <c r="D202" s="61">
        <f>B202*C202</f>
        <v/>
      </c>
      <c r="F202" s="33" t="inlineStr">
        <is>
          <t>TFPN</t>
        </is>
      </c>
      <c r="G202" s="143">
        <f>B202</f>
        <v/>
      </c>
      <c r="H202" s="61">
        <f>'ETF MTD'!$IK$28/'ETF MTD'!$IK$3-1</f>
        <v/>
      </c>
      <c r="I202" s="61">
        <f>G202*H202</f>
        <v/>
      </c>
      <c r="K202" s="33" t="inlineStr">
        <is>
          <t>TFPN</t>
        </is>
      </c>
      <c r="L202" s="143">
        <f>B202</f>
        <v/>
      </c>
      <c r="M202" s="61">
        <f>'ETF MTD'!$IK$28/'ETF MTD'!$IK$3-1</f>
        <v/>
      </c>
      <c r="N202" s="78">
        <f>L202*M202</f>
        <v/>
      </c>
    </row>
    <row r="203">
      <c r="A203" s="32" t="inlineStr">
        <is>
          <t>SHY</t>
        </is>
      </c>
      <c r="B203" s="32">
        <f>(1-B$193)*MODEL!$RI150</f>
        <v/>
      </c>
      <c r="C203" s="61">
        <f>'ETF MTD'!$ES$28/'ETF MTD'!$ES$3-1</f>
        <v/>
      </c>
      <c r="D203" s="61">
        <f>B203*C203</f>
        <v/>
      </c>
      <c r="F203" s="32" t="inlineStr">
        <is>
          <t>SCHO</t>
        </is>
      </c>
      <c r="G203" s="143">
        <f>B203</f>
        <v/>
      </c>
      <c r="H203" s="61">
        <f>'ETF MTD'!$ES$28/'ETF MTD'!$ES$3-1</f>
        <v/>
      </c>
      <c r="I203" s="61">
        <f>G203*H203</f>
        <v/>
      </c>
      <c r="K203" s="32" t="inlineStr">
        <is>
          <t>SHY</t>
        </is>
      </c>
      <c r="L203" s="143">
        <f>B203</f>
        <v/>
      </c>
      <c r="M203" s="61">
        <f>'ETF MTD'!$ES$28/'ETF MTD'!$ES$3-1</f>
        <v/>
      </c>
      <c r="N203" s="78">
        <f>L203*M203</f>
        <v/>
      </c>
    </row>
    <row r="204">
      <c r="A204" t="inlineStr">
        <is>
          <t>OPER</t>
        </is>
      </c>
      <c r="B204" s="61">
        <f>ROUND((1-B$159)*MODEL!$RI151/3,3)</f>
        <v/>
      </c>
      <c r="C204" s="61" t="n">
        <v>0</v>
      </c>
      <c r="D204" s="61">
        <f>B204*C204</f>
        <v/>
      </c>
      <c r="F204" s="32" t="inlineStr">
        <is>
          <t>OPER</t>
        </is>
      </c>
      <c r="G204" s="143">
        <f>B204</f>
        <v/>
      </c>
      <c r="H204" s="61" t="n">
        <v>0</v>
      </c>
      <c r="I204" s="61">
        <f>G204*H204</f>
        <v/>
      </c>
      <c r="K204" s="32" t="inlineStr">
        <is>
          <t>OPER</t>
        </is>
      </c>
      <c r="L204" s="143">
        <f>B204</f>
        <v/>
      </c>
      <c r="M204" s="61" t="n">
        <v>0</v>
      </c>
      <c r="N204" s="78">
        <f>L204*M204</f>
        <v/>
      </c>
    </row>
    <row r="205">
      <c r="A205" t="inlineStr">
        <is>
          <t>BIL</t>
        </is>
      </c>
      <c r="B205" s="61">
        <f>B204</f>
        <v/>
      </c>
      <c r="C205" s="61" t="n">
        <v>0</v>
      </c>
      <c r="D205" s="61">
        <f>B205*C205</f>
        <v/>
      </c>
      <c r="F205" t="inlineStr">
        <is>
          <t>BIL</t>
        </is>
      </c>
      <c r="G205" s="143">
        <f>B205</f>
        <v/>
      </c>
      <c r="H205" s="61" t="n">
        <v>0</v>
      </c>
      <c r="I205" s="61">
        <f>G205*H205</f>
        <v/>
      </c>
      <c r="K205" t="inlineStr">
        <is>
          <t>BIL</t>
        </is>
      </c>
      <c r="L205" s="143">
        <f>B205</f>
        <v/>
      </c>
      <c r="M205" s="61" t="n">
        <v>0</v>
      </c>
      <c r="N205" s="78">
        <f>L205*M205</f>
        <v/>
      </c>
    </row>
    <row r="206">
      <c r="A206" t="inlineStr">
        <is>
          <t>SHV</t>
        </is>
      </c>
      <c r="B206" s="61">
        <f>B205</f>
        <v/>
      </c>
      <c r="C206" s="61" t="n">
        <v>0</v>
      </c>
      <c r="D206" s="61">
        <f>B206*C206</f>
        <v/>
      </c>
      <c r="F206" t="inlineStr">
        <is>
          <t>SHV</t>
        </is>
      </c>
      <c r="G206" s="143">
        <f>B206</f>
        <v/>
      </c>
      <c r="H206" s="61" t="n">
        <v>0</v>
      </c>
      <c r="I206" s="61">
        <f>G206*H206</f>
        <v/>
      </c>
      <c r="K206" t="inlineStr">
        <is>
          <t>SHV</t>
        </is>
      </c>
      <c r="L206" s="143">
        <f>B206</f>
        <v/>
      </c>
      <c r="M206" s="61" t="n">
        <v>0</v>
      </c>
      <c r="N206" s="78">
        <f>L206*M206</f>
        <v/>
      </c>
    </row>
    <row r="207">
      <c r="A207" s="33" t="inlineStr">
        <is>
          <t>Cash</t>
        </is>
      </c>
      <c r="B207" s="61">
        <f>1-SUM(B193:B206)</f>
        <v/>
      </c>
      <c r="C207" s="61" t="n"/>
      <c r="D207" s="61">
        <f>B207*C207</f>
        <v/>
      </c>
      <c r="F207" s="33" t="inlineStr">
        <is>
          <t>Cash</t>
        </is>
      </c>
      <c r="G207" s="49">
        <f>1-SUM(G193:G206)</f>
        <v/>
      </c>
      <c r="I207" s="61">
        <f>G207*H207</f>
        <v/>
      </c>
      <c r="K207" s="33" t="inlineStr">
        <is>
          <t>Cash</t>
        </is>
      </c>
      <c r="L207" s="49">
        <f>1-SUM(L193:L206)</f>
        <v/>
      </c>
      <c r="N207" s="78">
        <f>L207*M207</f>
        <v/>
      </c>
    </row>
    <row r="209">
      <c r="A209" t="inlineStr">
        <is>
          <t>Tactical ESG Global Equity</t>
        </is>
      </c>
    </row>
    <row r="210">
      <c r="A210" t="inlineStr">
        <is>
          <t>ESGU</t>
        </is>
      </c>
      <c r="B210" s="61">
        <f>MODEL!$RI73</f>
        <v/>
      </c>
      <c r="C210" s="61">
        <f>'ETF MTD'!$K$28/'ETF MTD'!$K$3-1</f>
        <v/>
      </c>
      <c r="D210" s="61">
        <f>B210*C210</f>
        <v/>
      </c>
    </row>
    <row r="211">
      <c r="A211" t="inlineStr">
        <is>
          <t>ESGD</t>
        </is>
      </c>
      <c r="B211" s="61">
        <f>MODEL!$RI74</f>
        <v/>
      </c>
      <c r="C211" s="61">
        <f>'ETF MTD'!$VO$28/'ETF MTD'!$VO$3-1</f>
        <v/>
      </c>
      <c r="D211" s="61">
        <f>B211*C211</f>
        <v/>
      </c>
    </row>
    <row r="212">
      <c r="A212" t="inlineStr">
        <is>
          <t>ESGE</t>
        </is>
      </c>
      <c r="B212" s="61">
        <f>MODEL!$RI75</f>
        <v/>
      </c>
      <c r="C212" s="61">
        <f>'ETF MTD'!$PU$28/'ETF MTD'!$PU$3-1</f>
        <v/>
      </c>
      <c r="D212" s="61">
        <f>B212*C212</f>
        <v/>
      </c>
    </row>
    <row r="213">
      <c r="A213" t="inlineStr">
        <is>
          <t>XLRE</t>
        </is>
      </c>
      <c r="B213" s="61">
        <f>MODEL!$RI76</f>
        <v/>
      </c>
      <c r="C213" s="61">
        <f>'ETF MTD'!$JU$28/'ETF MTD'!$JU$3-1</f>
        <v/>
      </c>
      <c r="D213" s="61">
        <f>B213*C213</f>
        <v/>
      </c>
    </row>
    <row r="214">
      <c r="A214" t="inlineStr">
        <is>
          <t>SPTL</t>
        </is>
      </c>
      <c r="B214" s="61">
        <f>MODEL!$RI77</f>
        <v/>
      </c>
      <c r="C214" s="61">
        <f>'ETF MTD'!$DO$28/'ETF MTD'!$DO$3-1</f>
        <v/>
      </c>
      <c r="D214" s="61">
        <f>B214*C214</f>
        <v/>
      </c>
    </row>
    <row r="215">
      <c r="A215" t="inlineStr">
        <is>
          <t>GOVT</t>
        </is>
      </c>
      <c r="B215" s="61">
        <f>MODEL!$RI78</f>
        <v/>
      </c>
      <c r="C215" s="61">
        <f>'ETF MTD'!$OW$28/'ETF MTD'!$OW$3-1</f>
        <v/>
      </c>
      <c r="D215" s="61">
        <f>B215*C215</f>
        <v/>
      </c>
    </row>
    <row r="216">
      <c r="A216" t="inlineStr">
        <is>
          <t>BWX</t>
        </is>
      </c>
      <c r="B216" s="61">
        <f>MODEL!$RI79</f>
        <v/>
      </c>
      <c r="C216" s="61">
        <f>'ETF MTD'!$VI$28/'ETF MTD'!$VI$3-1</f>
        <v/>
      </c>
      <c r="D216" s="61">
        <f>B216*C216</f>
        <v/>
      </c>
    </row>
    <row r="217">
      <c r="A217" t="inlineStr">
        <is>
          <t>SPIP</t>
        </is>
      </c>
      <c r="B217" s="61">
        <f>MODEL!$RI80</f>
        <v/>
      </c>
      <c r="C217" s="61">
        <f>'ETF MTD'!$DU$28/'ETF MTD'!$DU$3-1</f>
        <v/>
      </c>
      <c r="D217" s="61">
        <f>B217*C217</f>
        <v/>
      </c>
    </row>
    <row r="218">
      <c r="A218" s="33" t="inlineStr">
        <is>
          <t>TFPN</t>
        </is>
      </c>
      <c r="B218" s="61">
        <f>MODEL!$RI81</f>
        <v/>
      </c>
      <c r="C218" s="61">
        <f>'ETF MTD'!$IK$28/'ETF MTD'!$IK$3-1</f>
        <v/>
      </c>
      <c r="D218" s="61">
        <f>B218*C218</f>
        <v/>
      </c>
    </row>
    <row r="219">
      <c r="A219" s="32" t="inlineStr">
        <is>
          <t>SHY</t>
        </is>
      </c>
      <c r="B219" s="61">
        <f>MODEL!$RI82</f>
        <v/>
      </c>
      <c r="C219" s="61" t="n">
        <v>0</v>
      </c>
      <c r="D219" s="61">
        <f>B219*C219</f>
        <v/>
      </c>
    </row>
    <row r="220">
      <c r="A220" t="inlineStr">
        <is>
          <t>OPER</t>
        </is>
      </c>
      <c r="B220" s="61">
        <f>IF(MIN(10%,98%-SUM(B210:B219))&lt;=0,0)</f>
        <v/>
      </c>
      <c r="C220" s="61" t="n">
        <v>0</v>
      </c>
      <c r="D220" s="61">
        <f>B220*C220</f>
        <v/>
      </c>
    </row>
    <row r="221">
      <c r="A221" t="inlineStr">
        <is>
          <t>BIL</t>
        </is>
      </c>
      <c r="B221" s="61">
        <f>(98%-SUM(B210:B220))/2</f>
        <v/>
      </c>
      <c r="C221" s="61" t="n">
        <v>0</v>
      </c>
      <c r="D221" s="61">
        <f>B221*C221</f>
        <v/>
      </c>
    </row>
    <row r="222">
      <c r="A222" t="inlineStr">
        <is>
          <t>SHV</t>
        </is>
      </c>
      <c r="B222" s="61">
        <f>(98%-SUM(B210:B220))/2</f>
        <v/>
      </c>
      <c r="C222" s="61" t="n">
        <v>0</v>
      </c>
      <c r="D222" s="61">
        <f>B222*C222</f>
        <v/>
      </c>
    </row>
    <row r="223">
      <c r="A223" s="33" t="inlineStr">
        <is>
          <t>Cash</t>
        </is>
      </c>
      <c r="B223" s="61">
        <f>1-SUM(B210:B222)</f>
        <v/>
      </c>
      <c r="D223" s="61">
        <f>B223*C223</f>
        <v/>
      </c>
    </row>
    <row r="225">
      <c r="A225" t="inlineStr">
        <is>
          <t>Tactical Aggressive Growth</t>
        </is>
      </c>
      <c r="B225" s="61" t="n"/>
      <c r="C225" s="33" t="n"/>
      <c r="D225" s="33" t="n"/>
    </row>
    <row r="226">
      <c r="A226" t="inlineStr">
        <is>
          <t>BLUIX</t>
        </is>
      </c>
      <c r="B226" s="32" t="n">
        <v>0</v>
      </c>
      <c r="C226" s="61">
        <f>'ETF MTD'!$ADE$28/'ETF MTD'!$ADE$3-1</f>
        <v/>
      </c>
      <c r="D226" s="61">
        <f>B226*C226</f>
        <v/>
      </c>
    </row>
    <row r="227">
      <c r="A227" s="32" t="inlineStr">
        <is>
          <t>SPTM</t>
        </is>
      </c>
      <c r="B227" s="61">
        <f>(1-B$226)*MODEL!$RI277</f>
        <v/>
      </c>
      <c r="C227" s="61">
        <f>'ETF MTD'!$K$28/'ETF MTD'!$K$3-1</f>
        <v/>
      </c>
      <c r="D227" s="61">
        <f>B227*C227</f>
        <v/>
      </c>
    </row>
    <row r="228">
      <c r="A228" t="inlineStr">
        <is>
          <t>SPMD</t>
        </is>
      </c>
      <c r="B228" s="61">
        <f>(1-B$226)*MODEL!$RI278</f>
        <v/>
      </c>
      <c r="C228" s="32">
        <f>'ETF MTD'!$BM$28/'ETF MTD'!$BM$3-1</f>
        <v/>
      </c>
      <c r="D228" s="32">
        <f>B228*C228</f>
        <v/>
      </c>
    </row>
    <row r="229">
      <c r="A229" t="inlineStr">
        <is>
          <t>SPSM</t>
        </is>
      </c>
      <c r="B229" s="61">
        <f>(1-B$226)*MODEL!$RI279</f>
        <v/>
      </c>
      <c r="C229" s="32">
        <f>'ETF MTD'!$BG$28/'ETF MTD'!$BG$3-1</f>
        <v/>
      </c>
      <c r="D229" s="32">
        <f>B229*C229</f>
        <v/>
      </c>
      <c r="F229" s="3" t="n"/>
    </row>
    <row r="230">
      <c r="A230" t="inlineStr">
        <is>
          <t>SPDW</t>
        </is>
      </c>
      <c r="B230" s="61">
        <f>(1-B$226)*MODEL!$RI280</f>
        <v/>
      </c>
      <c r="C230" s="61">
        <f>'ETF MTD'!$VO$28/'ETF MTD'!$VO$3-1</f>
        <v/>
      </c>
      <c r="D230" s="61">
        <f>B230*C230</f>
        <v/>
      </c>
      <c r="F230" s="9" t="n"/>
    </row>
    <row r="231">
      <c r="A231" t="inlineStr">
        <is>
          <t>SPEM</t>
        </is>
      </c>
      <c r="B231" s="61">
        <f>(1-B$226)*MODEL!$RI281</f>
        <v/>
      </c>
      <c r="C231" s="61">
        <f>'ETF MTD'!$PU$28/'ETF MTD'!$PU$3-1</f>
        <v/>
      </c>
      <c r="D231" s="61">
        <f>B231*C231</f>
        <v/>
      </c>
      <c r="F231" s="3" t="n"/>
    </row>
    <row r="232">
      <c r="A232" t="inlineStr">
        <is>
          <t>USRT</t>
        </is>
      </c>
      <c r="B232" s="61">
        <f>(1-B$226)*MODEL!$RI282</f>
        <v/>
      </c>
      <c r="C232" s="61">
        <f>'ETF MTD'!$JU$28/'ETF MTD'!$JU$3-1</f>
        <v/>
      </c>
      <c r="D232" s="61">
        <f>B232*C232</f>
        <v/>
      </c>
      <c r="F232" s="3" t="n"/>
    </row>
    <row r="233">
      <c r="A233" t="inlineStr">
        <is>
          <t>SPTL</t>
        </is>
      </c>
      <c r="B233" s="61">
        <f>(1-B$226)*MODEL!$RI283</f>
        <v/>
      </c>
      <c r="C233" s="61">
        <f>'ETF MTD'!$DO$28/'ETF MTD'!$DO$3-1</f>
        <v/>
      </c>
      <c r="D233" s="61">
        <f>B233*C233</f>
        <v/>
      </c>
    </row>
    <row r="234">
      <c r="A234" t="inlineStr">
        <is>
          <t>GOVT</t>
        </is>
      </c>
      <c r="B234" s="61">
        <f>(1-B$226)*MODEL!$RI284</f>
        <v/>
      </c>
      <c r="C234" s="61">
        <f>'ETF MTD'!$OW$28/'ETF MTD'!$OW$3-1</f>
        <v/>
      </c>
      <c r="D234" s="61">
        <f>B234*C234</f>
        <v/>
      </c>
    </row>
    <row r="235">
      <c r="A235" t="inlineStr">
        <is>
          <t>BWX</t>
        </is>
      </c>
      <c r="B235" s="61">
        <f>(1-B$226)*MODEL!$RI285</f>
        <v/>
      </c>
      <c r="C235" s="61">
        <f>'ETF MTD'!$KG$28/'ETF MTD'!$KG$3-1</f>
        <v/>
      </c>
      <c r="D235" s="61">
        <f>B235*C235</f>
        <v/>
      </c>
    </row>
    <row r="236">
      <c r="A236" t="inlineStr">
        <is>
          <t>SPIP</t>
        </is>
      </c>
      <c r="B236" s="61">
        <f>(1-B$226)*MODEL!$RI286</f>
        <v/>
      </c>
      <c r="C236" s="61">
        <f>'ETF MTD'!$DU$28/'ETF MTD'!$DU$3-1</f>
        <v/>
      </c>
      <c r="D236" s="61">
        <f>B236*C236</f>
        <v/>
      </c>
    </row>
    <row r="237">
      <c r="A237" s="33" t="inlineStr">
        <is>
          <t>TFPN</t>
        </is>
      </c>
      <c r="B237" s="61">
        <f>(1-B$226)*MODEL!$RI287</f>
        <v/>
      </c>
      <c r="C237" s="61">
        <f>'ETF MTD'!$IK$28/'ETF MTD'!$IK$3-1</f>
        <v/>
      </c>
      <c r="D237" s="61">
        <f>B237*C237</f>
        <v/>
      </c>
    </row>
    <row r="238">
      <c r="A238" s="32" t="inlineStr">
        <is>
          <t>SHY</t>
        </is>
      </c>
      <c r="B238" s="61">
        <f>(1-B$226)*MODEL!$RI288</f>
        <v/>
      </c>
      <c r="C238" s="61">
        <f>'ETF MTD'!$ES$28/'ETF MTD'!$ES$3-1</f>
        <v/>
      </c>
      <c r="D238" s="61">
        <f>B238*C238</f>
        <v/>
      </c>
    </row>
    <row r="239">
      <c r="A239" t="inlineStr">
        <is>
          <t>OPER</t>
        </is>
      </c>
      <c r="B239" s="214" t="n">
        <v>0</v>
      </c>
      <c r="C239" s="61" t="n">
        <v>0</v>
      </c>
      <c r="D239" s="61">
        <f>B239*C239</f>
        <v/>
      </c>
    </row>
    <row r="240">
      <c r="A240" t="inlineStr">
        <is>
          <t>BIL</t>
        </is>
      </c>
      <c r="B240" s="61">
        <f>IF(B239=0,0,(98%-SUM(B226:B239))/2)</f>
        <v/>
      </c>
      <c r="C240" s="61" t="n">
        <v>0</v>
      </c>
      <c r="D240" s="61">
        <f>B240*C240</f>
        <v/>
      </c>
    </row>
    <row r="241">
      <c r="A241" t="inlineStr">
        <is>
          <t>SHV</t>
        </is>
      </c>
      <c r="B241" s="61">
        <f>B240</f>
        <v/>
      </c>
      <c r="C241" s="61" t="n">
        <v>0</v>
      </c>
      <c r="D241" s="61">
        <f>B241*C241</f>
        <v/>
      </c>
    </row>
    <row r="242">
      <c r="A242" s="33" t="inlineStr">
        <is>
          <t>Cash</t>
        </is>
      </c>
      <c r="B242" s="61">
        <f>1-SUM(B226:B241)</f>
        <v/>
      </c>
      <c r="C242" s="61" t="n">
        <v>0</v>
      </c>
      <c r="D242" s="61">
        <f>B242*C242</f>
        <v/>
      </c>
    </row>
    <row r="244">
      <c r="A244" t="inlineStr">
        <is>
          <t>Dynamic Aggressive Growth</t>
        </is>
      </c>
      <c r="B244" s="61" t="n"/>
      <c r="C244" s="33" t="n"/>
      <c r="D244" s="33" t="n"/>
    </row>
    <row r="245">
      <c r="A245" t="inlineStr">
        <is>
          <t>BLUIX</t>
        </is>
      </c>
      <c r="B245" s="32" t="n">
        <v>0</v>
      </c>
      <c r="C245" s="61">
        <f>'ETF MTD'!$ADE$28/'ETF MTD'!$ADE$3-1</f>
        <v/>
      </c>
      <c r="D245" s="61">
        <f>B245*C245</f>
        <v/>
      </c>
    </row>
    <row r="246">
      <c r="A246" s="32" t="inlineStr">
        <is>
          <t>SPTM</t>
        </is>
      </c>
      <c r="B246" s="61">
        <f>(1-B$245)*MODEL!$RI296</f>
        <v/>
      </c>
      <c r="C246" s="61">
        <f>'ETF MTD'!$K$28/'ETF MTD'!$K$3-1</f>
        <v/>
      </c>
      <c r="D246" s="61">
        <f>B246*C246</f>
        <v/>
      </c>
    </row>
    <row r="247">
      <c r="A247" t="inlineStr">
        <is>
          <t>SPMD</t>
        </is>
      </c>
      <c r="B247" s="61">
        <f>(1-B$226)*MODEL!$RI297</f>
        <v/>
      </c>
      <c r="C247" s="32">
        <f>'ETF MTD'!$BM$28/'ETF MTD'!$BM$3-1</f>
        <v/>
      </c>
      <c r="D247" s="32">
        <f>B247*C247</f>
        <v/>
      </c>
    </row>
    <row r="248">
      <c r="A248" t="inlineStr">
        <is>
          <t>SPSM</t>
        </is>
      </c>
      <c r="B248" s="61">
        <f>(1-B$226)*MODEL!$RI298</f>
        <v/>
      </c>
      <c r="C248" s="32">
        <f>'ETF MTD'!$BG$28/'ETF MTD'!$BG$3-1</f>
        <v/>
      </c>
      <c r="D248" s="32">
        <f>B248*C248</f>
        <v/>
      </c>
    </row>
    <row r="249">
      <c r="A249" t="inlineStr">
        <is>
          <t>SPDW</t>
        </is>
      </c>
      <c r="B249" s="61">
        <f>(1-B$226)*MODEL!$RI299</f>
        <v/>
      </c>
      <c r="C249" s="61">
        <f>'ETF MTD'!$VO$28/'ETF MTD'!$VO$3-1</f>
        <v/>
      </c>
      <c r="D249" s="61">
        <f>B249*C249</f>
        <v/>
      </c>
    </row>
    <row r="250">
      <c r="A250" t="inlineStr">
        <is>
          <t>SPEM</t>
        </is>
      </c>
      <c r="B250" s="61">
        <f>(1-B$226)*MODEL!$RI300</f>
        <v/>
      </c>
      <c r="C250" s="61">
        <f>'ETF MTD'!$PU$28/'ETF MTD'!$PU$3-1</f>
        <v/>
      </c>
      <c r="D250" s="61">
        <f>B250*C250</f>
        <v/>
      </c>
    </row>
    <row r="251">
      <c r="A251" t="inlineStr">
        <is>
          <t>USRT</t>
        </is>
      </c>
      <c r="B251" s="61">
        <f>(1-B$226)*MODEL!$RI301</f>
        <v/>
      </c>
      <c r="C251" s="61">
        <f>'ETF MTD'!$JU$28/'ETF MTD'!$JU$3-1</f>
        <v/>
      </c>
      <c r="D251" s="61">
        <f>B251*C251</f>
        <v/>
      </c>
    </row>
    <row r="252">
      <c r="A252" t="inlineStr">
        <is>
          <t>SPTL</t>
        </is>
      </c>
      <c r="B252" s="61">
        <f>(1-B$226)*MODEL!$RI302</f>
        <v/>
      </c>
      <c r="C252" s="61">
        <f>'ETF MTD'!$DO$28/'ETF MTD'!$DO$3-1</f>
        <v/>
      </c>
      <c r="D252" s="61">
        <f>B252*C252</f>
        <v/>
      </c>
    </row>
    <row r="253">
      <c r="A253" t="inlineStr">
        <is>
          <t>GOVT</t>
        </is>
      </c>
      <c r="B253" s="61">
        <f>(1-B$226)*MODEL!$RI303</f>
        <v/>
      </c>
      <c r="C253" s="61">
        <f>'ETF MTD'!$OW$28/'ETF MTD'!$OW$3-1</f>
        <v/>
      </c>
      <c r="D253" s="61">
        <f>B253*C253</f>
        <v/>
      </c>
    </row>
    <row r="254">
      <c r="A254" t="inlineStr">
        <is>
          <t>BWX</t>
        </is>
      </c>
      <c r="B254" s="61">
        <f>(1-B$226)*MODEL!$RI304</f>
        <v/>
      </c>
      <c r="C254" s="61">
        <f>'ETF MTD'!$KG$28/'ETF MTD'!$KG$3-1</f>
        <v/>
      </c>
      <c r="D254" s="61">
        <f>B254*C254</f>
        <v/>
      </c>
    </row>
    <row r="255">
      <c r="A255" t="inlineStr">
        <is>
          <t>SPIP</t>
        </is>
      </c>
      <c r="B255" s="61">
        <f>(1-B$226)*MODEL!$RI305</f>
        <v/>
      </c>
      <c r="C255" s="61">
        <f>'ETF MTD'!$DU$28/'ETF MTD'!$DU$3-1</f>
        <v/>
      </c>
      <c r="D255" s="61">
        <f>B255*C255</f>
        <v/>
      </c>
    </row>
    <row r="256">
      <c r="A256" s="33" t="inlineStr">
        <is>
          <t>TFPN</t>
        </is>
      </c>
      <c r="B256" s="61">
        <f>(1-B$226)*MODEL!$RI306</f>
        <v/>
      </c>
      <c r="C256" s="61">
        <f>'ETF MTD'!$IK$28/'ETF MTD'!$IK$3-1</f>
        <v/>
      </c>
      <c r="D256" s="61">
        <f>B256*C256</f>
        <v/>
      </c>
    </row>
    <row r="257">
      <c r="A257" s="32" t="inlineStr">
        <is>
          <t>SHY</t>
        </is>
      </c>
      <c r="B257" s="61">
        <f>(1-B$226)*MODEL!$RI307</f>
        <v/>
      </c>
      <c r="C257" s="61">
        <f>'ETF MTD'!$ES$28/'ETF MTD'!$ES$3-1</f>
        <v/>
      </c>
      <c r="D257" s="61">
        <f>B257*C257</f>
        <v/>
      </c>
    </row>
    <row r="258">
      <c r="A258" t="inlineStr">
        <is>
          <t>OPER</t>
        </is>
      </c>
      <c r="B258" s="214" t="n">
        <v>0</v>
      </c>
      <c r="C258" s="61" t="n">
        <v>0</v>
      </c>
      <c r="D258" s="61">
        <f>B258*C258</f>
        <v/>
      </c>
    </row>
    <row r="259">
      <c r="A259" t="inlineStr">
        <is>
          <t>BIL</t>
        </is>
      </c>
      <c r="B259" s="61">
        <f>IF(B258=0,0,(98%-SUM(B245:B258))/2)</f>
        <v/>
      </c>
      <c r="C259" s="61" t="n">
        <v>0</v>
      </c>
      <c r="D259" s="61">
        <f>B259*C259</f>
        <v/>
      </c>
    </row>
    <row r="260">
      <c r="A260" t="inlineStr">
        <is>
          <t>SHV</t>
        </is>
      </c>
      <c r="B260" s="61">
        <f>B259</f>
        <v/>
      </c>
      <c r="C260" s="61" t="n">
        <v>0</v>
      </c>
      <c r="D260" s="61">
        <f>B260*C260</f>
        <v/>
      </c>
    </row>
    <row r="261">
      <c r="A261" s="33" t="inlineStr">
        <is>
          <t>Cash</t>
        </is>
      </c>
      <c r="B261" s="61">
        <f>1-SUM(B245:B260)</f>
        <v/>
      </c>
      <c r="C261" s="61" t="n">
        <v>0</v>
      </c>
      <c r="D261" s="61">
        <f>B261*C261</f>
        <v/>
      </c>
    </row>
    <row r="263">
      <c r="A263" t="inlineStr">
        <is>
          <t>Strategic Aggressive Growth</t>
        </is>
      </c>
      <c r="B263" s="61" t="n"/>
      <c r="C263" s="33" t="n"/>
      <c r="D263" s="33" t="n"/>
    </row>
    <row r="264">
      <c r="A264" t="inlineStr">
        <is>
          <t>BLUIX</t>
        </is>
      </c>
      <c r="B264" s="32" t="n">
        <v>0</v>
      </c>
      <c r="C264" s="61">
        <f>'ETF MTD'!$ADE$28/'ETF MTD'!$ADE$3-1</f>
        <v/>
      </c>
      <c r="D264" s="61">
        <f>B264*C264</f>
        <v/>
      </c>
    </row>
    <row r="265">
      <c r="A265" s="32" t="inlineStr">
        <is>
          <t>SPTM</t>
        </is>
      </c>
      <c r="B265" s="61">
        <f>(1-B$264)*MODEL!$RI315</f>
        <v/>
      </c>
      <c r="C265" s="61">
        <f>'ETF MTD'!$K$28/'ETF MTD'!$K$3-1</f>
        <v/>
      </c>
      <c r="D265" s="61">
        <f>B265*C265</f>
        <v/>
      </c>
    </row>
    <row r="266">
      <c r="A266" t="inlineStr">
        <is>
          <t>SPMD</t>
        </is>
      </c>
      <c r="B266" s="61">
        <f>(1-B$264)*MODEL!$RI316</f>
        <v/>
      </c>
      <c r="C266" s="32">
        <f>'ETF MTD'!$BM$28/'ETF MTD'!$BM$3-1</f>
        <v/>
      </c>
      <c r="D266" s="32">
        <f>B266*C266</f>
        <v/>
      </c>
    </row>
    <row r="267">
      <c r="A267" t="inlineStr">
        <is>
          <t>SPSM</t>
        </is>
      </c>
      <c r="B267" s="61">
        <f>(1-B$264)*MODEL!$RI317</f>
        <v/>
      </c>
      <c r="C267" s="32">
        <f>'ETF MTD'!$BG$28/'ETF MTD'!$BG$3-1</f>
        <v/>
      </c>
      <c r="D267" s="32">
        <f>B267*C267</f>
        <v/>
      </c>
    </row>
    <row r="268">
      <c r="A268" t="inlineStr">
        <is>
          <t>SPDW</t>
        </is>
      </c>
      <c r="B268" s="61">
        <f>(1-B$264)*MODEL!$RI318</f>
        <v/>
      </c>
      <c r="C268" s="61">
        <f>'ETF MTD'!$VO$28/'ETF MTD'!$VO$3-1</f>
        <v/>
      </c>
      <c r="D268" s="61">
        <f>B268*C268</f>
        <v/>
      </c>
    </row>
    <row r="269">
      <c r="A269" t="inlineStr">
        <is>
          <t>SPEM</t>
        </is>
      </c>
      <c r="B269" s="61">
        <f>(1-B$264)*MODEL!$RI319</f>
        <v/>
      </c>
      <c r="C269" s="61">
        <f>'ETF MTD'!$PU$28/'ETF MTD'!$PU$3-1</f>
        <v/>
      </c>
      <c r="D269" s="61">
        <f>B269*C269</f>
        <v/>
      </c>
    </row>
    <row r="270">
      <c r="A270" t="inlineStr">
        <is>
          <t>USRT</t>
        </is>
      </c>
      <c r="B270" s="61">
        <f>(1-B$264)*MODEL!$RI320</f>
        <v/>
      </c>
      <c r="C270" s="61">
        <f>'ETF MTD'!$JU$28/'ETF MTD'!$JU$3-1</f>
        <v/>
      </c>
      <c r="D270" s="61">
        <f>B270*C270</f>
        <v/>
      </c>
    </row>
    <row r="271">
      <c r="A271" t="inlineStr">
        <is>
          <t>SPTL</t>
        </is>
      </c>
      <c r="B271" s="61">
        <f>(1-B$264)*MODEL!$RI321</f>
        <v/>
      </c>
      <c r="C271" s="61">
        <f>'ETF MTD'!$DO$28/'ETF MTD'!$DO$3-1</f>
        <v/>
      </c>
      <c r="D271" s="61">
        <f>B271*C271</f>
        <v/>
      </c>
    </row>
    <row r="272">
      <c r="A272" t="inlineStr">
        <is>
          <t>GOVT</t>
        </is>
      </c>
      <c r="B272" s="61">
        <f>(1-B$264)*MODEL!$RI322</f>
        <v/>
      </c>
      <c r="C272" s="61">
        <f>'ETF MTD'!$OW$28/'ETF MTD'!$OW$3-1</f>
        <v/>
      </c>
      <c r="D272" s="61">
        <f>B272*C272</f>
        <v/>
      </c>
    </row>
    <row r="273">
      <c r="A273" t="inlineStr">
        <is>
          <t>BWX</t>
        </is>
      </c>
      <c r="B273" s="61">
        <f>(1-B$264)*MODEL!$RI323</f>
        <v/>
      </c>
      <c r="C273" s="61">
        <f>'ETF MTD'!$KG$28/'ETF MTD'!$KG$3-1</f>
        <v/>
      </c>
      <c r="D273" s="61">
        <f>B273*C273</f>
        <v/>
      </c>
    </row>
    <row r="274">
      <c r="A274" t="inlineStr">
        <is>
          <t>SPIP</t>
        </is>
      </c>
      <c r="B274" s="61">
        <f>(1-B$264)*MODEL!$RI324</f>
        <v/>
      </c>
      <c r="C274" s="61">
        <f>'ETF MTD'!$DU$28/'ETF MTD'!$DU$3-1</f>
        <v/>
      </c>
      <c r="D274" s="61">
        <f>B274*C274</f>
        <v/>
      </c>
    </row>
    <row r="275">
      <c r="A275" s="33" t="inlineStr">
        <is>
          <t>TFPN</t>
        </is>
      </c>
      <c r="B275" s="61">
        <f>(1-B$264)*MODEL!$RI325</f>
        <v/>
      </c>
      <c r="C275" s="61">
        <f>'ETF MTD'!$IK$28/'ETF MTD'!$IK$3-1</f>
        <v/>
      </c>
      <c r="D275" s="61">
        <f>B275*C275</f>
        <v/>
      </c>
    </row>
    <row r="276">
      <c r="A276" s="32" t="inlineStr">
        <is>
          <t>SHY</t>
        </is>
      </c>
      <c r="B276" s="61">
        <f>(1-B$264)*MODEL!$RI326</f>
        <v/>
      </c>
      <c r="C276" s="61">
        <f>'ETF MTD'!$ES$28/'ETF MTD'!$ES$3-1</f>
        <v/>
      </c>
      <c r="D276" s="61">
        <f>B276*C276</f>
        <v/>
      </c>
    </row>
    <row r="277">
      <c r="A277" t="inlineStr">
        <is>
          <t>OPER</t>
        </is>
      </c>
      <c r="B277" s="214" t="n">
        <v>0</v>
      </c>
      <c r="C277" s="61" t="n">
        <v>0</v>
      </c>
      <c r="D277" s="61">
        <f>B277*C277</f>
        <v/>
      </c>
    </row>
    <row r="278">
      <c r="A278" t="inlineStr">
        <is>
          <t>BIL</t>
        </is>
      </c>
      <c r="B278" s="61">
        <f>IF(B277=0,0,(98%-SUM(B264:B277))/2)</f>
        <v/>
      </c>
      <c r="C278" s="61" t="n">
        <v>0</v>
      </c>
      <c r="D278" s="61">
        <f>B278*C278</f>
        <v/>
      </c>
    </row>
    <row r="279">
      <c r="A279" t="inlineStr">
        <is>
          <t>SHV</t>
        </is>
      </c>
      <c r="B279" s="61">
        <f>B278</f>
        <v/>
      </c>
      <c r="C279" s="61" t="n">
        <v>0</v>
      </c>
      <c r="D279" s="61">
        <f>B279*C279</f>
        <v/>
      </c>
    </row>
    <row r="280">
      <c r="A280" s="33" t="inlineStr">
        <is>
          <t>Cash</t>
        </is>
      </c>
      <c r="B280" s="61">
        <f>1-SUM(B264:B279)</f>
        <v/>
      </c>
      <c r="C280" s="61" t="n">
        <v>0</v>
      </c>
      <c r="D280" s="61">
        <f>B280*C280</f>
        <v/>
      </c>
    </row>
  </sheetData>
  <autoFilter ref="A5:N280"/>
  <conditionalFormatting sqref="B1:B1048576 G1:G1048576 L1:L1048576">
    <cfRule type="cellIs" priority="1" operator="lessThan" dxfId="1">
      <formula>0</formula>
    </cfRule>
  </conditionalFormatting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5.xml><?xml version="1.0" encoding="utf-8"?>
<worksheet xmlns="http://schemas.openxmlformats.org/spreadsheetml/2006/main">
  <sheetPr>
    <tabColor theme="4"/>
    <outlinePr summaryBelow="1" summaryRight="1"/>
    <pageSetUpPr/>
  </sheetPr>
  <dimension ref="A1:F2507"/>
  <sheetViews>
    <sheetView workbookViewId="0">
      <pane ySplit="1" topLeftCell="A8" activePane="bottomLeft" state="frozen"/>
      <selection pane="bottomLeft" activeCell="C124" sqref="C124"/>
    </sheetView>
  </sheetViews>
  <sheetFormatPr baseColWidth="8" defaultRowHeight="14.5"/>
  <cols>
    <col width="38.81640625" bestFit="1" customWidth="1" min="1" max="1"/>
    <col width="11" customWidth="1" min="3" max="3"/>
    <col width="11.54296875" customWidth="1" min="4" max="4"/>
    <col width="17" bestFit="1" customWidth="1" min="5" max="5"/>
    <col width="17.453125" bestFit="1" customWidth="1" min="6" max="6"/>
  </cols>
  <sheetData>
    <row r="1">
      <c r="A1" t="inlineStr">
        <is>
          <t>Model</t>
        </is>
      </c>
      <c r="B1" t="inlineStr">
        <is>
          <t>Description</t>
        </is>
      </c>
      <c r="C1" t="inlineStr">
        <is>
          <t>Symbol</t>
        </is>
      </c>
      <c r="D1" t="inlineStr">
        <is>
          <t>Target Percent</t>
        </is>
      </c>
      <c r="E1" t="inlineStr">
        <is>
          <t>Minimum Percent</t>
        </is>
      </c>
      <c r="F1" t="inlineStr">
        <is>
          <t>Maximum Percent</t>
        </is>
      </c>
    </row>
    <row r="2">
      <c r="A2" t="inlineStr">
        <is>
          <t>Blend: Dynamic Con OEF 50/50</t>
        </is>
      </c>
      <c r="C2" s="13">
        <f>Spartan!BH6</f>
        <v/>
      </c>
      <c r="D2">
        <f>ROUND(Spartan!BI6,1)</f>
        <v/>
      </c>
      <c r="E2" t="inlineStr">
        <is>
          <t>global</t>
        </is>
      </c>
      <c r="F2" t="inlineStr">
        <is>
          <t>global</t>
        </is>
      </c>
    </row>
    <row r="3">
      <c r="A3" t="inlineStr">
        <is>
          <t>Blend: Dynamic Con OEF 50/50</t>
        </is>
      </c>
      <c r="C3" s="13">
        <f>Spartan!BH7</f>
        <v/>
      </c>
      <c r="D3">
        <f>ROUND(Spartan!BI7,1)</f>
        <v/>
      </c>
      <c r="E3" t="inlineStr">
        <is>
          <t>global</t>
        </is>
      </c>
      <c r="F3" t="inlineStr">
        <is>
          <t>global</t>
        </is>
      </c>
    </row>
    <row r="4">
      <c r="A4" t="inlineStr">
        <is>
          <t>Blend: Dynamic Con OEF 50/50</t>
        </is>
      </c>
      <c r="C4" s="13">
        <f>Spartan!BH8</f>
        <v/>
      </c>
      <c r="D4">
        <f>ROUND(Spartan!BI8,1)</f>
        <v/>
      </c>
      <c r="E4" t="inlineStr">
        <is>
          <t>global</t>
        </is>
      </c>
      <c r="F4" t="inlineStr">
        <is>
          <t>global</t>
        </is>
      </c>
    </row>
    <row r="5">
      <c r="A5" t="inlineStr">
        <is>
          <t>Blend: Dynamic Con OEF 50/50</t>
        </is>
      </c>
      <c r="C5" s="13">
        <f>Spartan!BH9</f>
        <v/>
      </c>
      <c r="D5">
        <f>ROUND(Spartan!BI9,1)</f>
        <v/>
      </c>
      <c r="E5" t="inlineStr">
        <is>
          <t>global</t>
        </is>
      </c>
      <c r="F5" t="inlineStr">
        <is>
          <t>global</t>
        </is>
      </c>
    </row>
    <row r="6">
      <c r="A6" t="inlineStr">
        <is>
          <t>Blend: Dynamic Con OEF 50/50</t>
        </is>
      </c>
      <c r="C6" s="13">
        <f>Spartan!BH10</f>
        <v/>
      </c>
      <c r="D6">
        <f>ROUND(Spartan!BI10,1)</f>
        <v/>
      </c>
      <c r="E6" t="inlineStr">
        <is>
          <t>global</t>
        </is>
      </c>
      <c r="F6" t="inlineStr">
        <is>
          <t>global</t>
        </is>
      </c>
    </row>
    <row r="7">
      <c r="A7" t="inlineStr">
        <is>
          <t>Blend: Dynamic Con OEF 50/50</t>
        </is>
      </c>
      <c r="C7" s="13">
        <f>Spartan!BH11</f>
        <v/>
      </c>
      <c r="D7">
        <f>ROUND(Spartan!BI11,1)</f>
        <v/>
      </c>
      <c r="E7" t="inlineStr">
        <is>
          <t>global</t>
        </is>
      </c>
      <c r="F7" t="inlineStr">
        <is>
          <t>global</t>
        </is>
      </c>
    </row>
    <row r="8">
      <c r="A8" t="inlineStr">
        <is>
          <t>Blend: Dynamic Con OEF 50/50</t>
        </is>
      </c>
      <c r="C8" s="13">
        <f>Spartan!BH12</f>
        <v/>
      </c>
      <c r="D8">
        <f>ROUND(Spartan!BI12,1)</f>
        <v/>
      </c>
      <c r="E8" t="inlineStr">
        <is>
          <t>global</t>
        </is>
      </c>
      <c r="F8" t="inlineStr">
        <is>
          <t>global</t>
        </is>
      </c>
    </row>
    <row r="9">
      <c r="A9" t="inlineStr">
        <is>
          <t>Blend: Dynamic Con OEF 50/50</t>
        </is>
      </c>
      <c r="C9" s="13">
        <f>Spartan!BH13</f>
        <v/>
      </c>
      <c r="D9">
        <f>ROUND(Spartan!BI13,1)</f>
        <v/>
      </c>
      <c r="E9" t="inlineStr">
        <is>
          <t>global</t>
        </is>
      </c>
      <c r="F9" t="inlineStr">
        <is>
          <t>global</t>
        </is>
      </c>
    </row>
    <row r="10">
      <c r="A10" t="inlineStr">
        <is>
          <t>Blend: Dynamic Con OEF 50/50</t>
        </is>
      </c>
      <c r="C10" s="13">
        <f>Spartan!BH14</f>
        <v/>
      </c>
      <c r="D10">
        <f>ROUND(Spartan!BI14,1)</f>
        <v/>
      </c>
      <c r="E10" t="inlineStr">
        <is>
          <t>global</t>
        </is>
      </c>
      <c r="F10" t="inlineStr">
        <is>
          <t>global</t>
        </is>
      </c>
    </row>
    <row r="11">
      <c r="A11" t="inlineStr">
        <is>
          <t>Blend: Dynamic Con OEF 50/50</t>
        </is>
      </c>
      <c r="C11" s="13">
        <f>Spartan!BH15</f>
        <v/>
      </c>
      <c r="D11">
        <f>ROUND(Spartan!BI15,1)</f>
        <v/>
      </c>
      <c r="E11" t="inlineStr">
        <is>
          <t>global</t>
        </is>
      </c>
      <c r="F11" t="inlineStr">
        <is>
          <t>global</t>
        </is>
      </c>
    </row>
    <row r="12">
      <c r="A12" t="inlineStr">
        <is>
          <t>Blend: Dynamic Con OEF 50/50</t>
        </is>
      </c>
      <c r="C12" s="13">
        <f>Spartan!BH16</f>
        <v/>
      </c>
      <c r="D12">
        <f>ROUND(Spartan!BI16,1)</f>
        <v/>
      </c>
      <c r="E12" t="inlineStr">
        <is>
          <t>global</t>
        </is>
      </c>
      <c r="F12" t="inlineStr">
        <is>
          <t>global</t>
        </is>
      </c>
    </row>
    <row r="13">
      <c r="A13" t="inlineStr">
        <is>
          <t>Blend: Dynamic Con OEF 50/50</t>
        </is>
      </c>
      <c r="C13" s="13">
        <f>Spartan!BH17</f>
        <v/>
      </c>
      <c r="D13">
        <f>ROUND(Spartan!BI17,1)</f>
        <v/>
      </c>
      <c r="E13" t="inlineStr">
        <is>
          <t>global</t>
        </is>
      </c>
      <c r="F13" t="inlineStr">
        <is>
          <t>global</t>
        </is>
      </c>
    </row>
    <row r="14">
      <c r="A14" t="inlineStr">
        <is>
          <t>Blend: Dynamic Con OEF 50/50</t>
        </is>
      </c>
      <c r="C14" s="13">
        <f>Spartan!BH18</f>
        <v/>
      </c>
      <c r="D14">
        <f>ROUND(Spartan!BI18,1)</f>
        <v/>
      </c>
      <c r="E14" t="inlineStr">
        <is>
          <t>global</t>
        </is>
      </c>
      <c r="F14" t="inlineStr">
        <is>
          <t>global</t>
        </is>
      </c>
    </row>
    <row r="15">
      <c r="A15" t="inlineStr">
        <is>
          <t>Blend: Dynamic Con OEF 50/50</t>
        </is>
      </c>
      <c r="C15" s="13">
        <f>Spartan!BH19</f>
        <v/>
      </c>
      <c r="D15">
        <f>ROUND(Spartan!BI19,1)</f>
        <v/>
      </c>
      <c r="E15" t="inlineStr">
        <is>
          <t>global</t>
        </is>
      </c>
      <c r="F15" t="inlineStr">
        <is>
          <t>global</t>
        </is>
      </c>
    </row>
    <row r="16">
      <c r="A16" t="inlineStr">
        <is>
          <t>Blend: Dynamic Con OEF 50/50</t>
        </is>
      </c>
      <c r="C16" s="13">
        <f>Spartan!BH20</f>
        <v/>
      </c>
      <c r="D16">
        <f>ROUND(Spartan!BI20,1)</f>
        <v/>
      </c>
      <c r="E16" t="inlineStr">
        <is>
          <t>global</t>
        </is>
      </c>
      <c r="F16" t="inlineStr">
        <is>
          <t>global</t>
        </is>
      </c>
    </row>
    <row r="17">
      <c r="A17" t="inlineStr">
        <is>
          <t>Blend: Dynamic Con OEF 50/50</t>
        </is>
      </c>
      <c r="C17" s="13">
        <f>Spartan!BH21</f>
        <v/>
      </c>
      <c r="D17">
        <f>ROUND(Spartan!BI21,1)</f>
        <v/>
      </c>
      <c r="E17" t="inlineStr">
        <is>
          <t>global</t>
        </is>
      </c>
      <c r="F17" t="inlineStr">
        <is>
          <t>global</t>
        </is>
      </c>
    </row>
    <row r="18">
      <c r="A18" t="inlineStr">
        <is>
          <t>Blend: Dynamic Con OEF 50/50</t>
        </is>
      </c>
      <c r="C18" s="13">
        <f>Spartan!BH22</f>
        <v/>
      </c>
      <c r="D18">
        <f>ROUND(Spartan!BI22,1)</f>
        <v/>
      </c>
      <c r="E18" t="inlineStr">
        <is>
          <t>global</t>
        </is>
      </c>
      <c r="F18" t="inlineStr">
        <is>
          <t>global</t>
        </is>
      </c>
    </row>
    <row r="19">
      <c r="A19" t="inlineStr">
        <is>
          <t>Blend: Dynamic Con OEF 50/50</t>
        </is>
      </c>
      <c r="C19" s="13">
        <f>Spartan!BH23</f>
        <v/>
      </c>
      <c r="D19">
        <f>ROUND(Spartan!BI23,1)</f>
        <v/>
      </c>
      <c r="E19" t="inlineStr">
        <is>
          <t>global</t>
        </is>
      </c>
      <c r="F19" t="inlineStr">
        <is>
          <t>global</t>
        </is>
      </c>
    </row>
    <row r="20">
      <c r="A20" t="inlineStr">
        <is>
          <t>Blend: Dynamic Con OEF 50/50</t>
        </is>
      </c>
      <c r="C20" s="13">
        <f>Spartan!BH24</f>
        <v/>
      </c>
      <c r="D20">
        <f>ROUND(Spartan!BI24,1)</f>
        <v/>
      </c>
      <c r="E20" t="inlineStr">
        <is>
          <t>global</t>
        </is>
      </c>
      <c r="F20" t="inlineStr">
        <is>
          <t>global</t>
        </is>
      </c>
    </row>
    <row r="21">
      <c r="A21" t="inlineStr">
        <is>
          <t>Blend: Dynamic Con OEF 50/50</t>
        </is>
      </c>
      <c r="C21" s="13">
        <f>Spartan!BH25</f>
        <v/>
      </c>
      <c r="D21">
        <f>ROUND(Spartan!BI25,1)</f>
        <v/>
      </c>
      <c r="E21" t="inlineStr">
        <is>
          <t>global</t>
        </is>
      </c>
      <c r="F21" t="inlineStr">
        <is>
          <t>global</t>
        </is>
      </c>
    </row>
    <row r="22">
      <c r="A22" t="inlineStr">
        <is>
          <t>Blend: Dynamic Con OEF 50/50</t>
        </is>
      </c>
      <c r="C22" s="13">
        <f>Spartan!BH26</f>
        <v/>
      </c>
      <c r="D22">
        <f>ROUND(Spartan!BI26,1)</f>
        <v/>
      </c>
      <c r="E22" t="inlineStr">
        <is>
          <t>global</t>
        </is>
      </c>
      <c r="F22" t="inlineStr">
        <is>
          <t>global</t>
        </is>
      </c>
    </row>
    <row r="23">
      <c r="A23" t="inlineStr">
        <is>
          <t>Blend: Dynamic Con OEF 50/50</t>
        </is>
      </c>
      <c r="C23" s="13">
        <f>Spartan!BH27</f>
        <v/>
      </c>
      <c r="D23">
        <f>ROUND(Spartan!BI27,1)</f>
        <v/>
      </c>
      <c r="E23" t="inlineStr">
        <is>
          <t>global</t>
        </is>
      </c>
      <c r="F23" t="inlineStr">
        <is>
          <t>global</t>
        </is>
      </c>
    </row>
    <row r="24">
      <c r="A24" t="inlineStr">
        <is>
          <t>Blend: Dynamic Con OEF 50/50</t>
        </is>
      </c>
      <c r="C24" s="13">
        <f>Spartan!BH28</f>
        <v/>
      </c>
      <c r="D24">
        <f>ROUND(Spartan!BI28,1)</f>
        <v/>
      </c>
      <c r="E24" t="inlineStr">
        <is>
          <t>global</t>
        </is>
      </c>
      <c r="F24" t="inlineStr">
        <is>
          <t>global</t>
        </is>
      </c>
    </row>
    <row r="25">
      <c r="A25" t="inlineStr">
        <is>
          <t>Blend: Dynamic Con OEF 50/50</t>
        </is>
      </c>
      <c r="C25" s="13">
        <f>Spartan!BH29</f>
        <v/>
      </c>
      <c r="D25">
        <f>ROUND(Spartan!BI29,1)</f>
        <v/>
      </c>
      <c r="E25" t="inlineStr">
        <is>
          <t>global</t>
        </is>
      </c>
      <c r="F25" t="inlineStr">
        <is>
          <t>global</t>
        </is>
      </c>
    </row>
    <row r="26">
      <c r="A26" t="inlineStr">
        <is>
          <t>Blend: Dynamic Con OEF 50/50</t>
        </is>
      </c>
      <c r="C26" s="13">
        <f>Spartan!BH30</f>
        <v/>
      </c>
      <c r="D26">
        <f>ROUND(Spartan!BI30,1)</f>
        <v/>
      </c>
      <c r="E26" t="inlineStr">
        <is>
          <t>global</t>
        </is>
      </c>
      <c r="F26" t="inlineStr">
        <is>
          <t>global</t>
        </is>
      </c>
    </row>
    <row r="27">
      <c r="A27" t="inlineStr">
        <is>
          <t>Blend: Dynamic Con OEF 50/50</t>
        </is>
      </c>
      <c r="C27" s="13">
        <f>Spartan!BH31</f>
        <v/>
      </c>
      <c r="D27">
        <f>ROUND(Spartan!BI31,1)</f>
        <v/>
      </c>
      <c r="E27" t="inlineStr">
        <is>
          <t>global</t>
        </is>
      </c>
      <c r="F27" t="inlineStr">
        <is>
          <t>global</t>
        </is>
      </c>
    </row>
    <row r="28">
      <c r="A28" t="inlineStr">
        <is>
          <t>Blend: Dynamic Con OEF 50/50</t>
        </is>
      </c>
      <c r="C28" s="13">
        <f>Spartan!BH32</f>
        <v/>
      </c>
      <c r="D28">
        <f>ROUND(Spartan!BI32,1)</f>
        <v/>
      </c>
      <c r="E28" t="inlineStr">
        <is>
          <t>global</t>
        </is>
      </c>
      <c r="F28" t="inlineStr">
        <is>
          <t>global</t>
        </is>
      </c>
    </row>
    <row r="29">
      <c r="A29" t="inlineStr">
        <is>
          <t>Blend: Dynamic Con OEF 50/50</t>
        </is>
      </c>
      <c r="C29" s="13">
        <f>Spartan!BH33</f>
        <v/>
      </c>
      <c r="D29">
        <f>ROUND(Spartan!BI33,1)</f>
        <v/>
      </c>
      <c r="E29" t="inlineStr">
        <is>
          <t>global</t>
        </is>
      </c>
      <c r="F29" t="inlineStr">
        <is>
          <t>global</t>
        </is>
      </c>
    </row>
    <row r="30">
      <c r="A30" t="inlineStr">
        <is>
          <t>Blend: Dynamic Con OEF 50/50</t>
        </is>
      </c>
      <c r="C30" s="13">
        <f>Spartan!BH34</f>
        <v/>
      </c>
      <c r="D30">
        <f>ROUND(Spartan!BI34,1)</f>
        <v/>
      </c>
      <c r="E30" t="inlineStr">
        <is>
          <t>global</t>
        </is>
      </c>
      <c r="F30" t="inlineStr">
        <is>
          <t>global</t>
        </is>
      </c>
    </row>
    <row r="31">
      <c r="A31" t="inlineStr">
        <is>
          <t>Blend: Dynamic Con OEF 50/50</t>
        </is>
      </c>
      <c r="C31" s="13">
        <f>Spartan!BH35</f>
        <v/>
      </c>
      <c r="D31">
        <f>ROUND(Spartan!BI35,1)</f>
        <v/>
      </c>
      <c r="E31" t="inlineStr">
        <is>
          <t>global</t>
        </is>
      </c>
      <c r="F31" t="inlineStr">
        <is>
          <t>global</t>
        </is>
      </c>
    </row>
    <row r="32">
      <c r="A32" t="inlineStr">
        <is>
          <t>Blend: Dynamic Con OEF 50/50</t>
        </is>
      </c>
      <c r="C32" s="13">
        <f>Spartan!BH36</f>
        <v/>
      </c>
      <c r="D32">
        <f>ROUND(Spartan!BI36,1)</f>
        <v/>
      </c>
      <c r="E32" t="inlineStr">
        <is>
          <t>global</t>
        </is>
      </c>
      <c r="F32" t="inlineStr">
        <is>
          <t>global</t>
        </is>
      </c>
    </row>
    <row r="33">
      <c r="A33" t="inlineStr">
        <is>
          <t>Blend: Dynamic Con OEF 50/50</t>
        </is>
      </c>
      <c r="C33" s="13">
        <f>Spartan!BH37</f>
        <v/>
      </c>
      <c r="D33">
        <f>ROUND(Spartan!BI37,1)</f>
        <v/>
      </c>
      <c r="E33" t="inlineStr">
        <is>
          <t>global</t>
        </is>
      </c>
      <c r="F33" t="inlineStr">
        <is>
          <t>global</t>
        </is>
      </c>
    </row>
    <row r="34">
      <c r="A34" t="inlineStr">
        <is>
          <t>Blend: Dynamic Con OEF 50/50</t>
        </is>
      </c>
      <c r="C34" s="13">
        <f>Spartan!BH38</f>
        <v/>
      </c>
      <c r="D34">
        <f>ROUND(Spartan!BI38,1)</f>
        <v/>
      </c>
      <c r="E34" t="inlineStr">
        <is>
          <t>global</t>
        </is>
      </c>
      <c r="F34" t="inlineStr">
        <is>
          <t>global</t>
        </is>
      </c>
    </row>
    <row r="35">
      <c r="A35" t="inlineStr">
        <is>
          <t>Blend: Dynamic Con OEF 50/50</t>
        </is>
      </c>
      <c r="C35" s="13">
        <f>Spartan!BH39</f>
        <v/>
      </c>
      <c r="D35">
        <f>ROUND(Spartan!BI39,1)</f>
        <v/>
      </c>
      <c r="E35" t="inlineStr">
        <is>
          <t>global</t>
        </is>
      </c>
      <c r="F35" t="inlineStr">
        <is>
          <t>global</t>
        </is>
      </c>
    </row>
    <row r="36">
      <c r="A36" t="inlineStr">
        <is>
          <t>Blend: Dynamic Con OEF 50/50</t>
        </is>
      </c>
      <c r="C36" s="13">
        <f>Spartan!BH40</f>
        <v/>
      </c>
      <c r="D36">
        <f>ROUND(Spartan!BI40,1)</f>
        <v/>
      </c>
      <c r="E36" t="inlineStr">
        <is>
          <t>global</t>
        </is>
      </c>
      <c r="F36" t="inlineStr">
        <is>
          <t>global</t>
        </is>
      </c>
    </row>
    <row r="37">
      <c r="A37" t="inlineStr">
        <is>
          <t>Blend: Dynamic Con OEF 50/50</t>
        </is>
      </c>
      <c r="C37" s="13">
        <f>Spartan!BH41</f>
        <v/>
      </c>
      <c r="D37">
        <f>ROUND(Spartan!BI41,1)</f>
        <v/>
      </c>
      <c r="E37" t="inlineStr">
        <is>
          <t>global</t>
        </is>
      </c>
      <c r="F37" t="inlineStr">
        <is>
          <t>global</t>
        </is>
      </c>
    </row>
    <row r="38">
      <c r="A38" t="inlineStr">
        <is>
          <t>Blend: Dynamic Con OEF 50/50</t>
        </is>
      </c>
      <c r="C38" s="13">
        <f>Spartan!BH42</f>
        <v/>
      </c>
      <c r="D38">
        <f>ROUND(Spartan!BI42,1)</f>
        <v/>
      </c>
      <c r="E38" t="inlineStr">
        <is>
          <t>global</t>
        </is>
      </c>
      <c r="F38" t="inlineStr">
        <is>
          <t>global</t>
        </is>
      </c>
    </row>
    <row r="39">
      <c r="A39" t="inlineStr">
        <is>
          <t>Blend: Dynamic Con OEF 50/50</t>
        </is>
      </c>
      <c r="C39" s="13">
        <f>Spartan!BH43</f>
        <v/>
      </c>
      <c r="D39">
        <f>ROUND(Spartan!BI43,1)</f>
        <v/>
      </c>
      <c r="E39" t="inlineStr">
        <is>
          <t>global</t>
        </is>
      </c>
      <c r="F39" t="inlineStr">
        <is>
          <t>global</t>
        </is>
      </c>
    </row>
    <row r="40">
      <c r="A40" t="inlineStr">
        <is>
          <t>Blend: Dynamic Con OEF 50/50</t>
        </is>
      </c>
      <c r="C40" s="13">
        <f>Spartan!BH44</f>
        <v/>
      </c>
      <c r="D40">
        <f>ROUND(Spartan!BI44,1)</f>
        <v/>
      </c>
      <c r="E40" t="inlineStr">
        <is>
          <t>global</t>
        </is>
      </c>
      <c r="F40" t="inlineStr">
        <is>
          <t>global</t>
        </is>
      </c>
    </row>
    <row r="41">
      <c r="A41" t="inlineStr">
        <is>
          <t>Blend: Dynamic Con OEF 50/50</t>
        </is>
      </c>
      <c r="C41" s="13">
        <f>Spartan!BH45</f>
        <v/>
      </c>
      <c r="D41">
        <f>ROUND(Spartan!BI45,1)</f>
        <v/>
      </c>
      <c r="E41" t="inlineStr">
        <is>
          <t>global</t>
        </is>
      </c>
      <c r="F41" t="inlineStr">
        <is>
          <t>global</t>
        </is>
      </c>
    </row>
    <row r="42">
      <c r="A42" t="inlineStr">
        <is>
          <t>Blend: Dynamic Con OEF 50/50</t>
        </is>
      </c>
      <c r="C42" s="13">
        <f>Spartan!BH46</f>
        <v/>
      </c>
      <c r="D42">
        <f>ROUND(Spartan!BI46,1)</f>
        <v/>
      </c>
      <c r="E42" t="inlineStr">
        <is>
          <t>global</t>
        </is>
      </c>
      <c r="F42" t="inlineStr">
        <is>
          <t>global</t>
        </is>
      </c>
    </row>
    <row r="43">
      <c r="A43" t="inlineStr">
        <is>
          <t>Blend: Dynamic Con OEF 50/50</t>
        </is>
      </c>
      <c r="C43" s="13">
        <f>Spartan!BH47</f>
        <v/>
      </c>
      <c r="D43">
        <f>ROUND(Spartan!BI47,1)</f>
        <v/>
      </c>
      <c r="E43" t="inlineStr">
        <is>
          <t>global</t>
        </is>
      </c>
      <c r="F43" t="inlineStr">
        <is>
          <t>global</t>
        </is>
      </c>
    </row>
    <row r="44">
      <c r="A44" t="inlineStr">
        <is>
          <t>Blend: Dynamic Con OEF 50/50</t>
        </is>
      </c>
      <c r="C44" s="13">
        <f>Spartan!BH48</f>
        <v/>
      </c>
      <c r="D44">
        <f>ROUND(Spartan!BI48,1)</f>
        <v/>
      </c>
      <c r="E44" t="inlineStr">
        <is>
          <t>global</t>
        </is>
      </c>
      <c r="F44" t="inlineStr">
        <is>
          <t>global</t>
        </is>
      </c>
    </row>
    <row r="45">
      <c r="A45" t="inlineStr">
        <is>
          <t>Blend: Dynamic Con OEF 50/50</t>
        </is>
      </c>
      <c r="C45" s="13">
        <f>Spartan!BH49</f>
        <v/>
      </c>
      <c r="D45">
        <f>ROUND(Spartan!BI49,1)</f>
        <v/>
      </c>
      <c r="E45" t="inlineStr">
        <is>
          <t>global</t>
        </is>
      </c>
      <c r="F45" t="inlineStr">
        <is>
          <t>global</t>
        </is>
      </c>
    </row>
    <row r="46">
      <c r="A46" t="inlineStr">
        <is>
          <t>Blend: Dynamic Con OEF 50/50</t>
        </is>
      </c>
      <c r="C46" s="13">
        <f>Spartan!BH50</f>
        <v/>
      </c>
      <c r="D46">
        <f>ROUND(Spartan!BI50,1)</f>
        <v/>
      </c>
      <c r="E46" t="inlineStr">
        <is>
          <t>global</t>
        </is>
      </c>
      <c r="F46" t="inlineStr">
        <is>
          <t>global</t>
        </is>
      </c>
    </row>
    <row r="47">
      <c r="A47" t="inlineStr">
        <is>
          <t>Blend: Dynamic Con OEF 50/50</t>
        </is>
      </c>
      <c r="C47" s="13">
        <f>Spartan!BH51</f>
        <v/>
      </c>
      <c r="D47">
        <f>ROUND(Spartan!BI51,1)</f>
        <v/>
      </c>
      <c r="E47" t="inlineStr">
        <is>
          <t>global</t>
        </is>
      </c>
      <c r="F47" t="inlineStr">
        <is>
          <t>global</t>
        </is>
      </c>
    </row>
    <row r="48">
      <c r="A48" t="inlineStr">
        <is>
          <t>Blend: Dynamic Con OEF 50/50</t>
        </is>
      </c>
      <c r="C48" s="13">
        <f>Spartan!BH52</f>
        <v/>
      </c>
      <c r="D48">
        <f>ROUND(Spartan!BI52,1)</f>
        <v/>
      </c>
      <c r="E48" t="inlineStr">
        <is>
          <t>global</t>
        </is>
      </c>
      <c r="F48" t="inlineStr">
        <is>
          <t>global</t>
        </is>
      </c>
    </row>
    <row r="49">
      <c r="A49" t="inlineStr">
        <is>
          <t>Blend: Dynamic Con OEF 50/50</t>
        </is>
      </c>
      <c r="C49" s="13">
        <f>Spartan!BH53</f>
        <v/>
      </c>
      <c r="D49">
        <f>ROUND(Spartan!BI53,1)</f>
        <v/>
      </c>
      <c r="E49" t="inlineStr">
        <is>
          <t>global</t>
        </is>
      </c>
      <c r="F49" t="inlineStr">
        <is>
          <t>global</t>
        </is>
      </c>
    </row>
    <row r="50">
      <c r="A50" t="inlineStr">
        <is>
          <t>Blend: Dynamic Con OEF 50/50</t>
        </is>
      </c>
      <c r="C50" s="13">
        <f>Spartan!BH54</f>
        <v/>
      </c>
      <c r="D50">
        <f>ROUND(Spartan!BI54,1)</f>
        <v/>
      </c>
      <c r="E50" t="inlineStr">
        <is>
          <t>global</t>
        </is>
      </c>
      <c r="F50" t="inlineStr">
        <is>
          <t>global</t>
        </is>
      </c>
    </row>
    <row r="51">
      <c r="A51" t="inlineStr">
        <is>
          <t>Blend: Dynamic Con OEF 50/50</t>
        </is>
      </c>
      <c r="C51" s="13">
        <f>Spartan!BH55</f>
        <v/>
      </c>
      <c r="D51">
        <f>ROUND(Spartan!BI55,1)</f>
        <v/>
      </c>
      <c r="E51" t="inlineStr">
        <is>
          <t>global</t>
        </is>
      </c>
      <c r="F51" t="inlineStr">
        <is>
          <t>global</t>
        </is>
      </c>
    </row>
    <row r="52">
      <c r="A52" t="inlineStr">
        <is>
          <t>Blend: Dynamic Con OEF 50/50</t>
        </is>
      </c>
      <c r="C52" s="13">
        <f>Spartan!BH56</f>
        <v/>
      </c>
      <c r="D52">
        <f>ROUND(Spartan!BI56,1)</f>
        <v/>
      </c>
      <c r="E52" t="inlineStr">
        <is>
          <t>global</t>
        </is>
      </c>
      <c r="F52" t="inlineStr">
        <is>
          <t>global</t>
        </is>
      </c>
    </row>
    <row r="53">
      <c r="A53" t="inlineStr">
        <is>
          <t>Blend: Dynamic Con OEF 50/50</t>
        </is>
      </c>
      <c r="C53" s="13">
        <f>Spartan!BH57</f>
        <v/>
      </c>
      <c r="D53">
        <f>ROUND(Spartan!BI57,1)</f>
        <v/>
      </c>
      <c r="E53" t="inlineStr">
        <is>
          <t>global</t>
        </is>
      </c>
      <c r="F53" t="inlineStr">
        <is>
          <t>global</t>
        </is>
      </c>
    </row>
    <row r="54">
      <c r="A54" t="inlineStr">
        <is>
          <t>Blend: Dynamic Con OEF 50/50</t>
        </is>
      </c>
      <c r="C54" s="13">
        <f>Spartan!BH58</f>
        <v/>
      </c>
      <c r="D54">
        <f>ROUND(Spartan!BI58,1)</f>
        <v/>
      </c>
      <c r="E54" t="inlineStr">
        <is>
          <t>global</t>
        </is>
      </c>
      <c r="F54" t="inlineStr">
        <is>
          <t>global</t>
        </is>
      </c>
    </row>
    <row r="55">
      <c r="A55" t="inlineStr">
        <is>
          <t>Blend: Dynamic Con OEF 50/50</t>
        </is>
      </c>
      <c r="C55" s="13">
        <f>Spartan!BH59</f>
        <v/>
      </c>
      <c r="D55">
        <f>ROUND(Spartan!BI59,1)</f>
        <v/>
      </c>
      <c r="E55" t="inlineStr">
        <is>
          <t>global</t>
        </is>
      </c>
      <c r="F55" t="inlineStr">
        <is>
          <t>global</t>
        </is>
      </c>
    </row>
    <row r="56">
      <c r="A56" t="inlineStr">
        <is>
          <t>Blend: Dynamic Con OEF 50/50</t>
        </is>
      </c>
      <c r="C56" s="13">
        <f>Spartan!BH60</f>
        <v/>
      </c>
      <c r="D56">
        <f>ROUND(Spartan!BI60,1)</f>
        <v/>
      </c>
      <c r="E56" t="inlineStr">
        <is>
          <t>global</t>
        </is>
      </c>
      <c r="F56" t="inlineStr">
        <is>
          <t>global</t>
        </is>
      </c>
    </row>
    <row r="57">
      <c r="A57" t="inlineStr">
        <is>
          <t>Blend: Dynamic Con OEF 50/50</t>
        </is>
      </c>
      <c r="C57" s="13">
        <f>Spartan!BH61</f>
        <v/>
      </c>
      <c r="D57">
        <f>ROUND(Spartan!BI61,1)</f>
        <v/>
      </c>
      <c r="E57" t="inlineStr">
        <is>
          <t>global</t>
        </is>
      </c>
      <c r="F57" t="inlineStr">
        <is>
          <t>global</t>
        </is>
      </c>
    </row>
    <row r="58">
      <c r="A58" t="inlineStr">
        <is>
          <t>Blend: Dynamic Con OEF 50/50</t>
        </is>
      </c>
      <c r="C58" s="13">
        <f>Spartan!BH62</f>
        <v/>
      </c>
      <c r="D58">
        <f>ROUND(Spartan!BI62,1)</f>
        <v/>
      </c>
      <c r="E58" t="inlineStr">
        <is>
          <t>global</t>
        </is>
      </c>
      <c r="F58" t="inlineStr">
        <is>
          <t>global</t>
        </is>
      </c>
    </row>
    <row r="59">
      <c r="A59" t="inlineStr">
        <is>
          <t>Blend: Dynamic Con OEF 50/50</t>
        </is>
      </c>
      <c r="C59" s="13">
        <f>Spartan!BH63</f>
        <v/>
      </c>
      <c r="D59">
        <f>ROUND(Spartan!BI63,1)</f>
        <v/>
      </c>
      <c r="E59" t="inlineStr">
        <is>
          <t>global</t>
        </is>
      </c>
      <c r="F59" t="inlineStr">
        <is>
          <t>global</t>
        </is>
      </c>
    </row>
    <row r="60">
      <c r="A60" t="inlineStr">
        <is>
          <t>Blend: Dynamic Con OEF 50/50</t>
        </is>
      </c>
      <c r="C60" s="13">
        <f>Spartan!BH64</f>
        <v/>
      </c>
      <c r="D60">
        <f>ROUND(Spartan!BI64,1)</f>
        <v/>
      </c>
      <c r="E60" t="inlineStr">
        <is>
          <t>global</t>
        </is>
      </c>
      <c r="F60" t="inlineStr">
        <is>
          <t>global</t>
        </is>
      </c>
    </row>
    <row r="61">
      <c r="A61" t="inlineStr">
        <is>
          <t>Blend: Dynamic Con OEF 50/50</t>
        </is>
      </c>
      <c r="C61" s="13">
        <f>Spartan!BH65</f>
        <v/>
      </c>
      <c r="D61">
        <f>ROUND(Spartan!BI65,1)</f>
        <v/>
      </c>
      <c r="E61" t="inlineStr">
        <is>
          <t>global</t>
        </is>
      </c>
      <c r="F61" t="inlineStr">
        <is>
          <t>global</t>
        </is>
      </c>
    </row>
    <row r="62">
      <c r="A62" t="inlineStr">
        <is>
          <t>Blend: Dynamic Con OEF 50/50</t>
        </is>
      </c>
      <c r="C62" s="13">
        <f>Spartan!BH66</f>
        <v/>
      </c>
      <c r="D62">
        <f>ROUND(Spartan!BI66,1)</f>
        <v/>
      </c>
      <c r="E62" t="inlineStr">
        <is>
          <t>global</t>
        </is>
      </c>
      <c r="F62" t="inlineStr">
        <is>
          <t>global</t>
        </is>
      </c>
    </row>
    <row r="63">
      <c r="A63" t="inlineStr">
        <is>
          <t>Blend: Dynamic Con OEF 50/50</t>
        </is>
      </c>
      <c r="C63" s="13">
        <f>Spartan!BH67</f>
        <v/>
      </c>
      <c r="D63">
        <f>ROUND(Spartan!BI67,1)</f>
        <v/>
      </c>
      <c r="E63" t="inlineStr">
        <is>
          <t>global</t>
        </is>
      </c>
      <c r="F63" t="inlineStr">
        <is>
          <t>global</t>
        </is>
      </c>
    </row>
    <row r="64">
      <c r="A64" t="inlineStr">
        <is>
          <t>Blend: Dynamic Con OEF 50/50</t>
        </is>
      </c>
      <c r="C64" s="13">
        <f>Spartan!BH68</f>
        <v/>
      </c>
      <c r="D64">
        <f>ROUND(Spartan!BI68,1)</f>
        <v/>
      </c>
      <c r="E64" t="inlineStr">
        <is>
          <t>global</t>
        </is>
      </c>
      <c r="F64" t="inlineStr">
        <is>
          <t>global</t>
        </is>
      </c>
    </row>
    <row r="65">
      <c r="A65" t="inlineStr">
        <is>
          <t>Blend: Dynamic Con OEF 50/50</t>
        </is>
      </c>
      <c r="C65" s="13">
        <f>Spartan!BH69</f>
        <v/>
      </c>
      <c r="D65">
        <f>ROUND(Spartan!BI69,1)</f>
        <v/>
      </c>
      <c r="E65" t="inlineStr">
        <is>
          <t>global</t>
        </is>
      </c>
      <c r="F65" t="inlineStr">
        <is>
          <t>global</t>
        </is>
      </c>
    </row>
    <row r="66">
      <c r="A66" t="inlineStr">
        <is>
          <t>Blend: Dynamic Con OEF 50/50</t>
        </is>
      </c>
      <c r="C66" s="13">
        <f>Spartan!BH70</f>
        <v/>
      </c>
      <c r="D66">
        <f>ROUND(Spartan!BI70,1)</f>
        <v/>
      </c>
      <c r="E66" t="inlineStr">
        <is>
          <t>global</t>
        </is>
      </c>
      <c r="F66" t="inlineStr">
        <is>
          <t>global</t>
        </is>
      </c>
    </row>
    <row r="67">
      <c r="A67" t="inlineStr">
        <is>
          <t>Blend: Dynamic Con OEF 50/50</t>
        </is>
      </c>
      <c r="C67" s="13">
        <f>Spartan!BH71</f>
        <v/>
      </c>
      <c r="D67">
        <f>ROUND(Spartan!BI71,1)</f>
        <v/>
      </c>
      <c r="E67" t="inlineStr">
        <is>
          <t>global</t>
        </is>
      </c>
      <c r="F67" t="inlineStr">
        <is>
          <t>global</t>
        </is>
      </c>
    </row>
    <row r="68">
      <c r="A68" t="inlineStr">
        <is>
          <t>Blend: Dynamic Con OEF 50/50</t>
        </is>
      </c>
      <c r="C68" s="13">
        <f>Spartan!BH72</f>
        <v/>
      </c>
      <c r="D68">
        <f>ROUND(Spartan!BI72,1)</f>
        <v/>
      </c>
      <c r="E68" t="inlineStr">
        <is>
          <t>global</t>
        </is>
      </c>
      <c r="F68" t="inlineStr">
        <is>
          <t>global</t>
        </is>
      </c>
    </row>
    <row r="69">
      <c r="A69" t="inlineStr">
        <is>
          <t>Blend: Dynamic Con OEF 50/50</t>
        </is>
      </c>
      <c r="C69" s="13">
        <f>Spartan!BH73</f>
        <v/>
      </c>
      <c r="D69">
        <f>ROUND(Spartan!BI73,1)</f>
        <v/>
      </c>
      <c r="E69" t="inlineStr">
        <is>
          <t>global</t>
        </is>
      </c>
      <c r="F69" t="inlineStr">
        <is>
          <t>global</t>
        </is>
      </c>
    </row>
    <row r="70">
      <c r="A70" t="inlineStr">
        <is>
          <t>Blend: Dynamic Con OEF 50/50</t>
        </is>
      </c>
      <c r="C70" s="13">
        <f>Spartan!BH74</f>
        <v/>
      </c>
      <c r="D70">
        <f>ROUND(Spartan!BI74,1)</f>
        <v/>
      </c>
      <c r="E70" t="inlineStr">
        <is>
          <t>global</t>
        </is>
      </c>
      <c r="F70" t="inlineStr">
        <is>
          <t>global</t>
        </is>
      </c>
    </row>
    <row r="71">
      <c r="A71" t="inlineStr">
        <is>
          <t>Blend: Dynamic Con OEF 50/50</t>
        </is>
      </c>
      <c r="C71" s="13">
        <f>Spartan!BH75</f>
        <v/>
      </c>
      <c r="D71">
        <f>ROUND(Spartan!BI75,1)</f>
        <v/>
      </c>
      <c r="E71" t="inlineStr">
        <is>
          <t>global</t>
        </is>
      </c>
      <c r="F71" t="inlineStr">
        <is>
          <t>global</t>
        </is>
      </c>
    </row>
    <row r="72">
      <c r="A72" t="inlineStr">
        <is>
          <t>Blend: Dynamic Con OEF 50/50</t>
        </is>
      </c>
      <c r="C72" s="13">
        <f>Spartan!BH76</f>
        <v/>
      </c>
      <c r="D72">
        <f>ROUND(Spartan!BI76,1)</f>
        <v/>
      </c>
      <c r="E72" t="inlineStr">
        <is>
          <t>global</t>
        </is>
      </c>
      <c r="F72" t="inlineStr">
        <is>
          <t>global</t>
        </is>
      </c>
    </row>
    <row r="73">
      <c r="A73" t="inlineStr">
        <is>
          <t>Blend: Dynamic Con OEF 50/50</t>
        </is>
      </c>
      <c r="C73" s="13">
        <f>Spartan!BH77</f>
        <v/>
      </c>
      <c r="D73">
        <f>ROUND(Spartan!BI77,1)</f>
        <v/>
      </c>
      <c r="E73" t="inlineStr">
        <is>
          <t>global</t>
        </is>
      </c>
      <c r="F73" t="inlineStr">
        <is>
          <t>global</t>
        </is>
      </c>
    </row>
    <row r="74">
      <c r="A74" t="inlineStr">
        <is>
          <t>Blend: Dynamic Con OEF 50/50</t>
        </is>
      </c>
      <c r="C74" s="13">
        <f>Spartan!BH78</f>
        <v/>
      </c>
      <c r="D74">
        <f>ROUND(Spartan!BI78,1)</f>
        <v/>
      </c>
      <c r="E74" t="inlineStr">
        <is>
          <t>global</t>
        </is>
      </c>
      <c r="F74" t="inlineStr">
        <is>
          <t>global</t>
        </is>
      </c>
    </row>
    <row r="75">
      <c r="A75" t="inlineStr">
        <is>
          <t>Blend: Dynamic Con OEF 50/50</t>
        </is>
      </c>
      <c r="C75" s="13">
        <f>Spartan!BH79</f>
        <v/>
      </c>
      <c r="D75">
        <f>ROUND(Spartan!BI79,1)</f>
        <v/>
      </c>
      <c r="E75" t="inlineStr">
        <is>
          <t>global</t>
        </is>
      </c>
      <c r="F75" t="inlineStr">
        <is>
          <t>global</t>
        </is>
      </c>
    </row>
    <row r="76">
      <c r="A76" t="inlineStr">
        <is>
          <t>Blend: Dynamic Con OEF 50/50</t>
        </is>
      </c>
      <c r="C76" s="13">
        <f>Spartan!BH80</f>
        <v/>
      </c>
      <c r="D76">
        <f>ROUND(Spartan!BI80,1)</f>
        <v/>
      </c>
      <c r="E76" t="inlineStr">
        <is>
          <t>global</t>
        </is>
      </c>
      <c r="F76" t="inlineStr">
        <is>
          <t>global</t>
        </is>
      </c>
    </row>
    <row r="77">
      <c r="A77" t="inlineStr">
        <is>
          <t>Blend: Dynamic Con OEF 50/50</t>
        </is>
      </c>
      <c r="C77" s="13">
        <f>Spartan!BH81</f>
        <v/>
      </c>
      <c r="D77">
        <f>ROUND(Spartan!BI81,1)</f>
        <v/>
      </c>
      <c r="E77" t="inlineStr">
        <is>
          <t>global</t>
        </is>
      </c>
      <c r="F77" t="inlineStr">
        <is>
          <t>global</t>
        </is>
      </c>
    </row>
    <row r="78">
      <c r="A78" t="inlineStr">
        <is>
          <t>Blend: Dynamic Con OEF 50/50</t>
        </is>
      </c>
      <c r="C78" s="13">
        <f>Spartan!BH82</f>
        <v/>
      </c>
      <c r="D78">
        <f>ROUND(Spartan!BI82,1)</f>
        <v/>
      </c>
      <c r="E78" t="inlineStr">
        <is>
          <t>global</t>
        </is>
      </c>
      <c r="F78" t="inlineStr">
        <is>
          <t>global</t>
        </is>
      </c>
    </row>
    <row r="79">
      <c r="A79" t="inlineStr">
        <is>
          <t>Blend: Dynamic Con OEF 50/50</t>
        </is>
      </c>
      <c r="C79" s="13">
        <f>Spartan!BH83</f>
        <v/>
      </c>
      <c r="D79">
        <f>ROUND(Spartan!BI83,1)</f>
        <v/>
      </c>
      <c r="E79" t="inlineStr">
        <is>
          <t>global</t>
        </is>
      </c>
      <c r="F79" t="inlineStr">
        <is>
          <t>global</t>
        </is>
      </c>
    </row>
    <row r="80">
      <c r="A80" t="inlineStr">
        <is>
          <t>Blend: Dynamic Con OEF 50/50</t>
        </is>
      </c>
      <c r="C80" s="13">
        <f>Spartan!BH84</f>
        <v/>
      </c>
      <c r="D80">
        <f>ROUND(Spartan!BI84,1)</f>
        <v/>
      </c>
      <c r="E80" t="inlineStr">
        <is>
          <t>global</t>
        </is>
      </c>
      <c r="F80" t="inlineStr">
        <is>
          <t>global</t>
        </is>
      </c>
    </row>
    <row r="81">
      <c r="A81" t="inlineStr">
        <is>
          <t>Blend: Dynamic Con OEF 50/50</t>
        </is>
      </c>
      <c r="C81" s="13">
        <f>Spartan!BH85</f>
        <v/>
      </c>
      <c r="D81">
        <f>ROUND(Spartan!BI85,1)</f>
        <v/>
      </c>
      <c r="E81" t="inlineStr">
        <is>
          <t>global</t>
        </is>
      </c>
      <c r="F81" t="inlineStr">
        <is>
          <t>global</t>
        </is>
      </c>
    </row>
    <row r="82">
      <c r="A82" t="inlineStr">
        <is>
          <t>Blend: Dynamic Con OEF 50/50</t>
        </is>
      </c>
      <c r="C82" s="13">
        <f>Spartan!BH86</f>
        <v/>
      </c>
      <c r="D82">
        <f>ROUND(Spartan!BI86,1)</f>
        <v/>
      </c>
      <c r="E82" t="inlineStr">
        <is>
          <t>global</t>
        </is>
      </c>
      <c r="F82" t="inlineStr">
        <is>
          <t>global</t>
        </is>
      </c>
    </row>
    <row r="83">
      <c r="A83" t="inlineStr">
        <is>
          <t>Blend: Dynamic Con OEF 50/50</t>
        </is>
      </c>
      <c r="C83" s="13">
        <f>Spartan!BH87</f>
        <v/>
      </c>
      <c r="D83">
        <f>ROUND(Spartan!BI87,1)</f>
        <v/>
      </c>
      <c r="E83" t="inlineStr">
        <is>
          <t>global</t>
        </is>
      </c>
      <c r="F83" t="inlineStr">
        <is>
          <t>global</t>
        </is>
      </c>
    </row>
    <row r="84">
      <c r="A84" t="inlineStr">
        <is>
          <t>Blend: Dynamic Con OEF 50/50</t>
        </is>
      </c>
      <c r="C84" s="13">
        <f>Spartan!BH88</f>
        <v/>
      </c>
      <c r="D84">
        <f>ROUND(Spartan!BI88,1)</f>
        <v/>
      </c>
      <c r="E84" t="inlineStr">
        <is>
          <t>global</t>
        </is>
      </c>
      <c r="F84" t="inlineStr">
        <is>
          <t>global</t>
        </is>
      </c>
    </row>
    <row r="85">
      <c r="A85" t="inlineStr">
        <is>
          <t>Blend: Dynamic Con OEF 50/50</t>
        </is>
      </c>
      <c r="C85" s="13">
        <f>Spartan!BH89</f>
        <v/>
      </c>
      <c r="D85">
        <f>ROUND(Spartan!BI89,1)</f>
        <v/>
      </c>
      <c r="E85" t="inlineStr">
        <is>
          <t>global</t>
        </is>
      </c>
      <c r="F85" t="inlineStr">
        <is>
          <t>global</t>
        </is>
      </c>
    </row>
    <row r="86">
      <c r="A86" t="inlineStr">
        <is>
          <t>Blend: Dynamic Con OEF 50/50</t>
        </is>
      </c>
      <c r="C86" s="13">
        <f>Spartan!BH90</f>
        <v/>
      </c>
      <c r="D86">
        <f>ROUND(Spartan!BI90,1)</f>
        <v/>
      </c>
      <c r="E86" t="inlineStr">
        <is>
          <t>global</t>
        </is>
      </c>
      <c r="F86" t="inlineStr">
        <is>
          <t>global</t>
        </is>
      </c>
    </row>
    <row r="87">
      <c r="A87" t="inlineStr">
        <is>
          <t>Blend: Dynamic Con OEF 50/50</t>
        </is>
      </c>
      <c r="C87" s="13">
        <f>Spartan!BH91</f>
        <v/>
      </c>
      <c r="D87">
        <f>ROUND(Spartan!BI91,1)</f>
        <v/>
      </c>
      <c r="E87" t="inlineStr">
        <is>
          <t>global</t>
        </is>
      </c>
      <c r="F87" t="inlineStr">
        <is>
          <t>global</t>
        </is>
      </c>
    </row>
    <row r="88">
      <c r="A88" t="inlineStr">
        <is>
          <t>Blend: Dynamic Con OEF 50/50</t>
        </is>
      </c>
      <c r="C88" s="13">
        <f>Spartan!BH92</f>
        <v/>
      </c>
      <c r="D88">
        <f>ROUND(Spartan!BI92,1)</f>
        <v/>
      </c>
      <c r="E88" t="inlineStr">
        <is>
          <t>global</t>
        </is>
      </c>
      <c r="F88" t="inlineStr">
        <is>
          <t>global</t>
        </is>
      </c>
    </row>
    <row r="89">
      <c r="A89" t="inlineStr">
        <is>
          <t>Blend: Dynamic Con OEF 50/50</t>
        </is>
      </c>
      <c r="C89" s="13">
        <f>Spartan!BH93</f>
        <v/>
      </c>
      <c r="D89">
        <f>ROUND(Spartan!BI93,1)</f>
        <v/>
      </c>
      <c r="E89" t="inlineStr">
        <is>
          <t>global</t>
        </is>
      </c>
      <c r="F89" t="inlineStr">
        <is>
          <t>global</t>
        </is>
      </c>
    </row>
    <row r="90">
      <c r="A90" t="inlineStr">
        <is>
          <t>Blend: Dynamic Con OEF 50/50</t>
        </is>
      </c>
      <c r="C90" s="13">
        <f>Spartan!BH94</f>
        <v/>
      </c>
      <c r="D90">
        <f>ROUND(Spartan!BI94,1)</f>
        <v/>
      </c>
      <c r="E90" t="inlineStr">
        <is>
          <t>global</t>
        </is>
      </c>
      <c r="F90" t="inlineStr">
        <is>
          <t>global</t>
        </is>
      </c>
    </row>
    <row r="91">
      <c r="A91" t="inlineStr">
        <is>
          <t>Blend: Dynamic Con OEF 50/50</t>
        </is>
      </c>
      <c r="C91" s="13">
        <f>Spartan!BH95</f>
        <v/>
      </c>
      <c r="D91">
        <f>ROUND(Spartan!BI95,1)</f>
        <v/>
      </c>
      <c r="E91" t="inlineStr">
        <is>
          <t>global</t>
        </is>
      </c>
      <c r="F91" t="inlineStr">
        <is>
          <t>global</t>
        </is>
      </c>
    </row>
    <row r="92">
      <c r="A92" t="inlineStr">
        <is>
          <t>Blend: Dynamic Con OEF 50/50</t>
        </is>
      </c>
      <c r="C92" s="13">
        <f>Spartan!BH96</f>
        <v/>
      </c>
      <c r="D92">
        <f>ROUND(Spartan!BI96,1)</f>
        <v/>
      </c>
      <c r="E92" t="inlineStr">
        <is>
          <t>global</t>
        </is>
      </c>
      <c r="F92" t="inlineStr">
        <is>
          <t>global</t>
        </is>
      </c>
    </row>
    <row r="93">
      <c r="A93" t="inlineStr">
        <is>
          <t>Blend: Dynamic Con OEF 50/50</t>
        </is>
      </c>
      <c r="C93" s="13">
        <f>Spartan!BH97</f>
        <v/>
      </c>
      <c r="D93">
        <f>ROUND(Spartan!BI97,1)</f>
        <v/>
      </c>
      <c r="E93" t="inlineStr">
        <is>
          <t>global</t>
        </is>
      </c>
      <c r="F93" t="inlineStr">
        <is>
          <t>global</t>
        </is>
      </c>
    </row>
    <row r="94">
      <c r="A94" t="inlineStr">
        <is>
          <t>Blend: Dynamic Con OEF 50/50</t>
        </is>
      </c>
      <c r="C94" s="13">
        <f>Spartan!BH98</f>
        <v/>
      </c>
      <c r="D94">
        <f>ROUND(Spartan!BI98,1)</f>
        <v/>
      </c>
      <c r="E94" t="inlineStr">
        <is>
          <t>global</t>
        </is>
      </c>
      <c r="F94" t="inlineStr">
        <is>
          <t>global</t>
        </is>
      </c>
    </row>
    <row r="95">
      <c r="A95" t="inlineStr">
        <is>
          <t>Blend: Dynamic Con OEF 50/50</t>
        </is>
      </c>
      <c r="C95" s="13">
        <f>Spartan!BH99</f>
        <v/>
      </c>
      <c r="D95">
        <f>ROUND(Spartan!BI99,1)</f>
        <v/>
      </c>
      <c r="E95" t="inlineStr">
        <is>
          <t>global</t>
        </is>
      </c>
      <c r="F95" t="inlineStr">
        <is>
          <t>global</t>
        </is>
      </c>
    </row>
    <row r="96">
      <c r="A96" t="inlineStr">
        <is>
          <t>Blend: Dynamic Con OEF 50/50</t>
        </is>
      </c>
      <c r="C96" s="13">
        <f>Spartan!BH100</f>
        <v/>
      </c>
      <c r="D96">
        <f>ROUND(Spartan!BI100,1)</f>
        <v/>
      </c>
      <c r="E96" t="inlineStr">
        <is>
          <t>global</t>
        </is>
      </c>
      <c r="F96" t="inlineStr">
        <is>
          <t>global</t>
        </is>
      </c>
    </row>
    <row r="97">
      <c r="A97" t="inlineStr">
        <is>
          <t>Blend: Dynamic Con OEF 50/50</t>
        </is>
      </c>
      <c r="C97" s="13">
        <f>Spartan!BH101</f>
        <v/>
      </c>
      <c r="D97">
        <f>ROUND(Spartan!BI101,1)</f>
        <v/>
      </c>
      <c r="E97" t="inlineStr">
        <is>
          <t>global</t>
        </is>
      </c>
      <c r="F97" t="inlineStr">
        <is>
          <t>global</t>
        </is>
      </c>
    </row>
    <row r="98">
      <c r="A98" t="inlineStr">
        <is>
          <t>Blend: Dynamic Con OEF 50/50</t>
        </is>
      </c>
      <c r="C98" s="13">
        <f>Spartan!BH102</f>
        <v/>
      </c>
      <c r="D98">
        <f>ROUND(Spartan!BI102,1)</f>
        <v/>
      </c>
      <c r="E98" t="inlineStr">
        <is>
          <t>global</t>
        </is>
      </c>
      <c r="F98" t="inlineStr">
        <is>
          <t>global</t>
        </is>
      </c>
    </row>
    <row r="99">
      <c r="A99" t="inlineStr">
        <is>
          <t>Blend: Dynamic Con OEF 50/50</t>
        </is>
      </c>
      <c r="C99" s="13">
        <f>Spartan!BH103</f>
        <v/>
      </c>
      <c r="D99">
        <f>ROUND(Spartan!BI103,1)</f>
        <v/>
      </c>
      <c r="E99" t="inlineStr">
        <is>
          <t>global</t>
        </is>
      </c>
      <c r="F99" t="inlineStr">
        <is>
          <t>global</t>
        </is>
      </c>
    </row>
    <row r="100">
      <c r="A100" t="inlineStr">
        <is>
          <t>Blend: Dynamic Con OEF 50/50</t>
        </is>
      </c>
      <c r="C100" s="13">
        <f>Spartan!BH104</f>
        <v/>
      </c>
      <c r="D100">
        <f>ROUND(Spartan!BI104,1)</f>
        <v/>
      </c>
      <c r="E100" t="inlineStr">
        <is>
          <t>global</t>
        </is>
      </c>
      <c r="F100" t="inlineStr">
        <is>
          <t>global</t>
        </is>
      </c>
    </row>
    <row r="101">
      <c r="A101" t="inlineStr">
        <is>
          <t>Blend: Dynamic Con OEF 50/50</t>
        </is>
      </c>
      <c r="C101" s="13">
        <f>Spartan!BH105</f>
        <v/>
      </c>
      <c r="D101">
        <f>ROUND(Spartan!BI105,1)</f>
        <v/>
      </c>
      <c r="E101" t="inlineStr">
        <is>
          <t>global</t>
        </is>
      </c>
      <c r="F101" t="inlineStr">
        <is>
          <t>global</t>
        </is>
      </c>
    </row>
    <row r="102">
      <c r="A102" t="inlineStr">
        <is>
          <t>Blend: Dynamic Con OEF 50/50</t>
        </is>
      </c>
      <c r="C102" s="13">
        <f>Spartan!BH106</f>
        <v/>
      </c>
      <c r="D102">
        <f>ROUND(Spartan!BI106,1)</f>
        <v/>
      </c>
      <c r="E102" t="inlineStr">
        <is>
          <t>global</t>
        </is>
      </c>
      <c r="F102" t="inlineStr">
        <is>
          <t>global</t>
        </is>
      </c>
    </row>
    <row r="103">
      <c r="A103" t="inlineStr">
        <is>
          <t>Blend: Dynamic Con OEF 50/50</t>
        </is>
      </c>
      <c r="C103" s="13">
        <f>Spartan!BH107</f>
        <v/>
      </c>
      <c r="D103">
        <f>ROUND(Spartan!BI107,1)</f>
        <v/>
      </c>
      <c r="E103" t="inlineStr">
        <is>
          <t>global</t>
        </is>
      </c>
      <c r="F103" t="inlineStr">
        <is>
          <t>global</t>
        </is>
      </c>
    </row>
    <row r="104">
      <c r="A104" t="inlineStr">
        <is>
          <t>Blend: Dynamic Con OEF 50/50</t>
        </is>
      </c>
      <c r="C104" s="13">
        <f>Spartan!BH108</f>
        <v/>
      </c>
      <c r="D104">
        <f>ROUND(Spartan!BI108,1)</f>
        <v/>
      </c>
      <c r="E104" t="inlineStr">
        <is>
          <t>global</t>
        </is>
      </c>
      <c r="F104" t="inlineStr">
        <is>
          <t>global</t>
        </is>
      </c>
    </row>
    <row r="105">
      <c r="A105" t="inlineStr">
        <is>
          <t>Blend: Dynamic Con OEF 50/50</t>
        </is>
      </c>
      <c r="C105" s="13">
        <f>Spartan!BH109</f>
        <v/>
      </c>
      <c r="D105">
        <f>ROUND(Spartan!BI109,1)</f>
        <v/>
      </c>
      <c r="E105" t="inlineStr">
        <is>
          <t>global</t>
        </is>
      </c>
      <c r="F105" t="inlineStr">
        <is>
          <t>global</t>
        </is>
      </c>
    </row>
    <row r="106">
      <c r="A106" t="inlineStr">
        <is>
          <t>Blend: Dynamic Con OEF 50/50</t>
        </is>
      </c>
      <c r="C106" s="13">
        <f>Spartan!BH110</f>
        <v/>
      </c>
      <c r="D106">
        <f>ROUND(Spartan!BI110,1)</f>
        <v/>
      </c>
      <c r="E106" t="inlineStr">
        <is>
          <t>global</t>
        </is>
      </c>
      <c r="F106" t="inlineStr">
        <is>
          <t>global</t>
        </is>
      </c>
    </row>
    <row r="107">
      <c r="A107" t="inlineStr">
        <is>
          <t>Blend: Dynamic Con OEF 50/50</t>
        </is>
      </c>
      <c r="C107" s="13">
        <f>Spartan!BH111</f>
        <v/>
      </c>
      <c r="D107">
        <f>ROUND(Spartan!BI111,1)</f>
        <v/>
      </c>
      <c r="E107" t="inlineStr">
        <is>
          <t>global</t>
        </is>
      </c>
      <c r="F107" t="inlineStr">
        <is>
          <t>global</t>
        </is>
      </c>
    </row>
    <row r="108">
      <c r="A108" t="inlineStr">
        <is>
          <t>Blend: Dynamic Con OEF 50/50</t>
        </is>
      </c>
      <c r="C108" s="13">
        <f>Spartan!BH112</f>
        <v/>
      </c>
      <c r="D108">
        <f>ROUND(Spartan!BI112,1)</f>
        <v/>
      </c>
      <c r="E108" t="inlineStr">
        <is>
          <t>global</t>
        </is>
      </c>
      <c r="F108" t="inlineStr">
        <is>
          <t>global</t>
        </is>
      </c>
    </row>
    <row r="109">
      <c r="A109" t="inlineStr">
        <is>
          <t>Blend: Dynamic Con OEF 50/50</t>
        </is>
      </c>
      <c r="C109" s="13">
        <f>Spartan!BH113</f>
        <v/>
      </c>
      <c r="D109">
        <f>ROUND(Spartan!BI113,1)</f>
        <v/>
      </c>
      <c r="E109" t="inlineStr">
        <is>
          <t>global</t>
        </is>
      </c>
      <c r="F109" t="inlineStr">
        <is>
          <t>global</t>
        </is>
      </c>
    </row>
    <row r="110">
      <c r="A110" t="inlineStr">
        <is>
          <t>Blend: Dynamic Con OEF 50/50</t>
        </is>
      </c>
      <c r="C110" s="13">
        <f>Spartan!BH114</f>
        <v/>
      </c>
      <c r="D110">
        <f>ROUND(Spartan!BI114,1)</f>
        <v/>
      </c>
      <c r="E110" t="inlineStr">
        <is>
          <t>global</t>
        </is>
      </c>
      <c r="F110" t="inlineStr">
        <is>
          <t>global</t>
        </is>
      </c>
    </row>
    <row r="111">
      <c r="A111" t="inlineStr">
        <is>
          <t>Blend: Dynamic Con OEF 50/50</t>
        </is>
      </c>
      <c r="C111" s="13">
        <f>Spartan!BH115</f>
        <v/>
      </c>
      <c r="D111">
        <f>ROUND(Spartan!BI115,1)</f>
        <v/>
      </c>
      <c r="E111" t="inlineStr">
        <is>
          <t>global</t>
        </is>
      </c>
      <c r="F111" t="inlineStr">
        <is>
          <t>global</t>
        </is>
      </c>
    </row>
    <row r="112">
      <c r="A112" t="inlineStr">
        <is>
          <t>Blend: Dynamic Con OEF 50/50</t>
        </is>
      </c>
      <c r="C112" s="13">
        <f>Spartan!BH116</f>
        <v/>
      </c>
      <c r="D112">
        <f>ROUND(Spartan!BI116,1)</f>
        <v/>
      </c>
      <c r="E112" t="inlineStr">
        <is>
          <t>global</t>
        </is>
      </c>
      <c r="F112" t="inlineStr">
        <is>
          <t>global</t>
        </is>
      </c>
    </row>
    <row r="113">
      <c r="A113" t="inlineStr">
        <is>
          <t>Blend: Dynamic Con OEF 50/50</t>
        </is>
      </c>
      <c r="C113" s="13">
        <f>Spartan!BH117</f>
        <v/>
      </c>
      <c r="D113">
        <f>ROUND(Spartan!BI117,1)</f>
        <v/>
      </c>
      <c r="E113" t="inlineStr">
        <is>
          <t>global</t>
        </is>
      </c>
      <c r="F113" t="inlineStr">
        <is>
          <t>global</t>
        </is>
      </c>
    </row>
    <row r="114">
      <c r="A114" t="inlineStr">
        <is>
          <t>Blend: Dynamic Con OEF 50/50</t>
        </is>
      </c>
      <c r="C114" s="13">
        <f>Spartan!BH118</f>
        <v/>
      </c>
      <c r="D114">
        <f>ROUND(Spartan!BI118,1)</f>
        <v/>
      </c>
      <c r="E114" t="inlineStr">
        <is>
          <t>global</t>
        </is>
      </c>
      <c r="F114" t="inlineStr">
        <is>
          <t>global</t>
        </is>
      </c>
    </row>
    <row r="115">
      <c r="A115" t="inlineStr">
        <is>
          <t>Blend: Dynamic Con OEF 50/50</t>
        </is>
      </c>
      <c r="C115" s="13">
        <f>Spartan!BH119</f>
        <v/>
      </c>
      <c r="D115">
        <f>ROUND(Spartan!BI119,1)</f>
        <v/>
      </c>
      <c r="E115" t="inlineStr">
        <is>
          <t>global</t>
        </is>
      </c>
      <c r="F115" t="inlineStr">
        <is>
          <t>global</t>
        </is>
      </c>
    </row>
    <row r="116">
      <c r="A116" t="inlineStr">
        <is>
          <t>Blend: Dynamic Con OEF 50/50</t>
        </is>
      </c>
      <c r="C116" s="13">
        <f>Spartan!BH120</f>
        <v/>
      </c>
      <c r="D116">
        <f>ROUND(Spartan!BI120,1)</f>
        <v/>
      </c>
      <c r="E116" t="inlineStr">
        <is>
          <t>global</t>
        </is>
      </c>
      <c r="F116" t="inlineStr">
        <is>
          <t>global</t>
        </is>
      </c>
    </row>
    <row r="117">
      <c r="A117" t="inlineStr">
        <is>
          <t>Blend: Dynamic Con OEF 50/50</t>
        </is>
      </c>
      <c r="C117" s="13">
        <f>Spartan!BH121</f>
        <v/>
      </c>
      <c r="D117">
        <f>ROUND(Spartan!BI121,1)</f>
        <v/>
      </c>
      <c r="E117" t="inlineStr">
        <is>
          <t>global</t>
        </is>
      </c>
      <c r="F117" t="inlineStr">
        <is>
          <t>global</t>
        </is>
      </c>
    </row>
    <row r="118">
      <c r="A118" t="inlineStr">
        <is>
          <t>Blend: Dynamic Con OEF 50/50</t>
        </is>
      </c>
      <c r="C118" s="13">
        <f>Spartan!BH122</f>
        <v/>
      </c>
      <c r="D118">
        <f>ROUND(Spartan!BI122,1)</f>
        <v/>
      </c>
      <c r="E118" t="inlineStr">
        <is>
          <t>global</t>
        </is>
      </c>
      <c r="F118" t="inlineStr">
        <is>
          <t>global</t>
        </is>
      </c>
    </row>
    <row r="119">
      <c r="A119" t="inlineStr">
        <is>
          <t>Blend: S20/S50 Mod Gro 50/50</t>
        </is>
      </c>
      <c r="C119">
        <f>Spartan!A24</f>
        <v/>
      </c>
      <c r="D119">
        <f>(Spartan!B24+Spartan!B82)*100/2</f>
        <v/>
      </c>
      <c r="E119" t="inlineStr">
        <is>
          <t>global</t>
        </is>
      </c>
      <c r="F119" t="inlineStr">
        <is>
          <t>global</t>
        </is>
      </c>
    </row>
    <row r="120">
      <c r="A120" t="inlineStr">
        <is>
          <t>Blend: S20/S50 Mod Gro 50/50</t>
        </is>
      </c>
      <c r="C120">
        <f>Spartan!A25</f>
        <v/>
      </c>
      <c r="D120">
        <f>ROUND((Spartan!B25+Spartan!B83)*100/2,1)</f>
        <v/>
      </c>
      <c r="E120" t="inlineStr">
        <is>
          <t>global</t>
        </is>
      </c>
      <c r="F120" t="inlineStr">
        <is>
          <t>global</t>
        </is>
      </c>
    </row>
    <row r="121">
      <c r="A121" t="inlineStr">
        <is>
          <t>Blend: S20/S50 Mod Gro 50/50</t>
        </is>
      </c>
      <c r="C121">
        <f>Spartan!A26</f>
        <v/>
      </c>
      <c r="D121">
        <f>ROUND((Spartan!B26+Spartan!B84)*100/2,1)</f>
        <v/>
      </c>
      <c r="E121" t="inlineStr">
        <is>
          <t>global</t>
        </is>
      </c>
      <c r="F121" t="inlineStr">
        <is>
          <t>global</t>
        </is>
      </c>
    </row>
    <row r="122">
      <c r="A122" t="inlineStr">
        <is>
          <t>Blend: S20/S50 Mod Gro 50/50</t>
        </is>
      </c>
      <c r="C122">
        <f>Spartan!A27</f>
        <v/>
      </c>
      <c r="D122">
        <f>ROUND((Spartan!B27+Spartan!B85)*100/2,1)</f>
        <v/>
      </c>
      <c r="E122" t="inlineStr">
        <is>
          <t>global</t>
        </is>
      </c>
      <c r="F122" t="inlineStr">
        <is>
          <t>global</t>
        </is>
      </c>
    </row>
    <row r="123">
      <c r="A123" t="inlineStr">
        <is>
          <t>Blend: S20/S50 Mod Gro 50/50</t>
        </is>
      </c>
      <c r="C123">
        <f>Spartan!A28</f>
        <v/>
      </c>
      <c r="D123">
        <f>ROUND((Spartan!B28+Spartan!B86)*100/2,1)</f>
        <v/>
      </c>
      <c r="E123" t="inlineStr">
        <is>
          <t>global</t>
        </is>
      </c>
      <c r="F123" t="inlineStr">
        <is>
          <t>global</t>
        </is>
      </c>
    </row>
    <row r="124">
      <c r="A124" t="inlineStr">
        <is>
          <t>Blend: S20/S50 Mod Gro 50/50</t>
        </is>
      </c>
      <c r="C124">
        <f>Spartan!A29</f>
        <v/>
      </c>
      <c r="D124">
        <f>ROUND((Spartan!B29+Spartan!B87)*100/2,1)</f>
        <v/>
      </c>
      <c r="E124" t="inlineStr">
        <is>
          <t>global</t>
        </is>
      </c>
      <c r="F124" t="inlineStr">
        <is>
          <t>global</t>
        </is>
      </c>
    </row>
    <row r="125">
      <c r="A125" t="inlineStr">
        <is>
          <t>Blend: S20/S50 Mod Gro 50/50</t>
        </is>
      </c>
      <c r="C125">
        <f>Spartan!A30</f>
        <v/>
      </c>
      <c r="D125">
        <f>ROUND((Spartan!B30+Spartan!B88)*100/2,1)</f>
        <v/>
      </c>
      <c r="E125" t="inlineStr">
        <is>
          <t>global</t>
        </is>
      </c>
      <c r="F125" t="inlineStr">
        <is>
          <t>global</t>
        </is>
      </c>
    </row>
    <row r="126">
      <c r="A126" t="inlineStr">
        <is>
          <t>Blend: S20/S50 Mod Gro 50/50</t>
        </is>
      </c>
      <c r="C126">
        <f>Spartan!A31</f>
        <v/>
      </c>
      <c r="D126">
        <f>ROUND((Spartan!B31+Spartan!B89)*100/2,1)</f>
        <v/>
      </c>
      <c r="E126" t="inlineStr">
        <is>
          <t>global</t>
        </is>
      </c>
      <c r="F126" t="inlineStr">
        <is>
          <t>global</t>
        </is>
      </c>
    </row>
    <row r="127">
      <c r="A127" t="inlineStr">
        <is>
          <t>Blend: S20/S50 Mod Gro 50/50</t>
        </is>
      </c>
      <c r="C127">
        <f>Spartan!A32</f>
        <v/>
      </c>
      <c r="D127">
        <f>ROUND((Spartan!B32+Spartan!B90)*100/2,1)</f>
        <v/>
      </c>
      <c r="E127" t="inlineStr">
        <is>
          <t>global</t>
        </is>
      </c>
      <c r="F127" t="inlineStr">
        <is>
          <t>global</t>
        </is>
      </c>
    </row>
    <row r="128">
      <c r="A128" t="inlineStr">
        <is>
          <t>Blend: S20/S50 Mod Gro 50/50</t>
        </is>
      </c>
      <c r="C128">
        <f>Spartan!A33</f>
        <v/>
      </c>
      <c r="D128">
        <f>ROUND((Spartan!B33+Spartan!B91)*100/2,1)</f>
        <v/>
      </c>
      <c r="E128" t="inlineStr">
        <is>
          <t>global</t>
        </is>
      </c>
      <c r="F128" t="inlineStr">
        <is>
          <t>global</t>
        </is>
      </c>
    </row>
    <row r="129">
      <c r="A129" t="inlineStr">
        <is>
          <t>Blend: S20/S50 Mod Gro 50/50</t>
        </is>
      </c>
      <c r="C129">
        <f>Spartan!A34</f>
        <v/>
      </c>
      <c r="D129">
        <f>ROUND((Spartan!B34+Spartan!B92)*100/2,1)</f>
        <v/>
      </c>
      <c r="E129" t="inlineStr">
        <is>
          <t>global</t>
        </is>
      </c>
      <c r="F129" t="inlineStr">
        <is>
          <t>global</t>
        </is>
      </c>
    </row>
    <row r="130">
      <c r="A130" t="inlineStr">
        <is>
          <t>Blend: S20/S50 Mod Gro 50/50</t>
        </is>
      </c>
      <c r="C130" t="inlineStr">
        <is>
          <t>BIL</t>
        </is>
      </c>
      <c r="D130">
        <f>ROUND((Spartan!B35+Spartan!B93)*100/2,0)/2</f>
        <v/>
      </c>
      <c r="E130" t="inlineStr">
        <is>
          <t>global</t>
        </is>
      </c>
      <c r="F130" t="inlineStr">
        <is>
          <t>global</t>
        </is>
      </c>
    </row>
    <row r="131">
      <c r="A131" t="inlineStr">
        <is>
          <t>Blend: S20/S50 Mod Gro 50/50</t>
        </is>
      </c>
      <c r="C131" t="inlineStr">
        <is>
          <t>OPER</t>
        </is>
      </c>
      <c r="D131">
        <f>D130</f>
        <v/>
      </c>
      <c r="E131" t="inlineStr">
        <is>
          <t>global</t>
        </is>
      </c>
      <c r="F131" t="inlineStr">
        <is>
          <t>global</t>
        </is>
      </c>
    </row>
    <row r="132">
      <c r="A132" t="inlineStr">
        <is>
          <t>Blend: S20/S50 Mod Gro 50/50</t>
        </is>
      </c>
      <c r="C132" t="inlineStr">
        <is>
          <t>$CASH</t>
        </is>
      </c>
      <c r="D132">
        <f>100-SUM(D119:D131)</f>
        <v/>
      </c>
      <c r="E132" t="inlineStr">
        <is>
          <t>global</t>
        </is>
      </c>
      <c r="F132" t="inlineStr">
        <is>
          <t>global</t>
        </is>
      </c>
    </row>
    <row r="133">
      <c r="A133" t="inlineStr">
        <is>
          <t>Blend: Tactical Bal OEF 30/70</t>
        </is>
      </c>
      <c r="C133">
        <f>Spartan!BE6</f>
        <v/>
      </c>
      <c r="D133">
        <f>Spartan!BF6</f>
        <v/>
      </c>
      <c r="E133" t="inlineStr">
        <is>
          <t>global</t>
        </is>
      </c>
      <c r="F133" t="inlineStr">
        <is>
          <t>global</t>
        </is>
      </c>
    </row>
    <row r="134">
      <c r="A134" t="inlineStr">
        <is>
          <t>Blend: Tactical Bal OEF 30/70</t>
        </is>
      </c>
      <c r="C134">
        <f>Spartan!BE7</f>
        <v/>
      </c>
      <c r="D134">
        <f>Spartan!BF7</f>
        <v/>
      </c>
      <c r="E134" t="inlineStr">
        <is>
          <t>global</t>
        </is>
      </c>
      <c r="F134" t="inlineStr">
        <is>
          <t>global</t>
        </is>
      </c>
    </row>
    <row r="135">
      <c r="A135" t="inlineStr">
        <is>
          <t>Blend: Tactical Bal OEF 30/70</t>
        </is>
      </c>
      <c r="C135">
        <f>Spartan!BE8</f>
        <v/>
      </c>
      <c r="D135">
        <f>Spartan!BF8</f>
        <v/>
      </c>
      <c r="E135" t="inlineStr">
        <is>
          <t>global</t>
        </is>
      </c>
      <c r="F135" t="inlineStr">
        <is>
          <t>global</t>
        </is>
      </c>
    </row>
    <row r="136">
      <c r="A136" t="inlineStr">
        <is>
          <t>Blend: Tactical Bal OEF 30/70</t>
        </is>
      </c>
      <c r="C136">
        <f>Spartan!BE9</f>
        <v/>
      </c>
      <c r="D136">
        <f>Spartan!BF9</f>
        <v/>
      </c>
      <c r="E136" t="inlineStr">
        <is>
          <t>global</t>
        </is>
      </c>
      <c r="F136" t="inlineStr">
        <is>
          <t>global</t>
        </is>
      </c>
    </row>
    <row r="137">
      <c r="A137" t="inlineStr">
        <is>
          <t>Blend: Tactical Bal OEF 30/70</t>
        </is>
      </c>
      <c r="C137">
        <f>Spartan!BE10</f>
        <v/>
      </c>
      <c r="D137">
        <f>Spartan!BF10</f>
        <v/>
      </c>
      <c r="E137" t="inlineStr">
        <is>
          <t>global</t>
        </is>
      </c>
      <c r="F137" t="inlineStr">
        <is>
          <t>global</t>
        </is>
      </c>
    </row>
    <row r="138">
      <c r="A138" t="inlineStr">
        <is>
          <t>Blend: Tactical Bal OEF 30/70</t>
        </is>
      </c>
      <c r="C138">
        <f>Spartan!BE11</f>
        <v/>
      </c>
      <c r="D138">
        <f>Spartan!BF11</f>
        <v/>
      </c>
      <c r="E138" t="inlineStr">
        <is>
          <t>global</t>
        </is>
      </c>
      <c r="F138" t="inlineStr">
        <is>
          <t>global</t>
        </is>
      </c>
    </row>
    <row r="139">
      <c r="A139" t="inlineStr">
        <is>
          <t>Blend: Tactical Bal OEF 30/70</t>
        </is>
      </c>
      <c r="C139">
        <f>Spartan!BE12</f>
        <v/>
      </c>
      <c r="D139">
        <f>Spartan!BF12</f>
        <v/>
      </c>
      <c r="E139" t="inlineStr">
        <is>
          <t>global</t>
        </is>
      </c>
      <c r="F139" t="inlineStr">
        <is>
          <t>global</t>
        </is>
      </c>
    </row>
    <row r="140">
      <c r="A140" t="inlineStr">
        <is>
          <t>Blend: Tactical Bal OEF 30/70</t>
        </is>
      </c>
      <c r="C140">
        <f>Spartan!BE13</f>
        <v/>
      </c>
      <c r="D140">
        <f>Spartan!BF13</f>
        <v/>
      </c>
      <c r="E140" t="inlineStr">
        <is>
          <t>global</t>
        </is>
      </c>
      <c r="F140" t="inlineStr">
        <is>
          <t>global</t>
        </is>
      </c>
    </row>
    <row r="141">
      <c r="A141" t="inlineStr">
        <is>
          <t>Blend: Tactical Bal OEF 30/70</t>
        </is>
      </c>
      <c r="C141">
        <f>Spartan!BE14</f>
        <v/>
      </c>
      <c r="D141">
        <f>Spartan!BF14</f>
        <v/>
      </c>
      <c r="E141" t="inlineStr">
        <is>
          <t>global</t>
        </is>
      </c>
      <c r="F141" t="inlineStr">
        <is>
          <t>global</t>
        </is>
      </c>
    </row>
    <row r="142">
      <c r="A142" t="inlineStr">
        <is>
          <t>Blend: Tactical Bal OEF 30/70</t>
        </is>
      </c>
      <c r="C142">
        <f>Spartan!BE15</f>
        <v/>
      </c>
      <c r="D142">
        <f>Spartan!BF15</f>
        <v/>
      </c>
      <c r="E142" t="inlineStr">
        <is>
          <t>global</t>
        </is>
      </c>
      <c r="F142" t="inlineStr">
        <is>
          <t>global</t>
        </is>
      </c>
    </row>
    <row r="143">
      <c r="A143" t="inlineStr">
        <is>
          <t>Blend: Tactical Bal OEF 30/70</t>
        </is>
      </c>
      <c r="C143">
        <f>Spartan!BE16</f>
        <v/>
      </c>
      <c r="D143">
        <f>Spartan!BF16</f>
        <v/>
      </c>
      <c r="E143" t="inlineStr">
        <is>
          <t>global</t>
        </is>
      </c>
      <c r="F143" t="inlineStr">
        <is>
          <t>global</t>
        </is>
      </c>
    </row>
    <row r="144">
      <c r="A144" t="inlineStr">
        <is>
          <t>Blend: Tactical Bal OEF 30/70</t>
        </is>
      </c>
      <c r="C144">
        <f>Spartan!BE17</f>
        <v/>
      </c>
      <c r="D144">
        <f>Spartan!BF17</f>
        <v/>
      </c>
      <c r="E144" t="inlineStr">
        <is>
          <t>global</t>
        </is>
      </c>
      <c r="F144" t="inlineStr">
        <is>
          <t>global</t>
        </is>
      </c>
    </row>
    <row r="145">
      <c r="A145" t="inlineStr">
        <is>
          <t>Blend: Tactical Bal OEF 30/70</t>
        </is>
      </c>
      <c r="C145">
        <f>Spartan!BE18</f>
        <v/>
      </c>
      <c r="D145">
        <f>Spartan!BF18</f>
        <v/>
      </c>
      <c r="E145" t="inlineStr">
        <is>
          <t>global</t>
        </is>
      </c>
      <c r="F145" t="inlineStr">
        <is>
          <t>global</t>
        </is>
      </c>
    </row>
    <row r="146">
      <c r="A146" t="inlineStr">
        <is>
          <t>Blend: Tactical Bal OEF 30/70</t>
        </is>
      </c>
      <c r="C146">
        <f>Spartan!BE19</f>
        <v/>
      </c>
      <c r="D146">
        <f>Spartan!BF19</f>
        <v/>
      </c>
      <c r="E146" t="inlineStr">
        <is>
          <t>global</t>
        </is>
      </c>
      <c r="F146" t="inlineStr">
        <is>
          <t>global</t>
        </is>
      </c>
    </row>
    <row r="147">
      <c r="A147" t="inlineStr">
        <is>
          <t>Blend: Tactical Bal OEF 30/70</t>
        </is>
      </c>
      <c r="C147">
        <f>Spartan!BE20</f>
        <v/>
      </c>
      <c r="D147">
        <f>Spartan!BF20</f>
        <v/>
      </c>
      <c r="E147" t="inlineStr">
        <is>
          <t>global</t>
        </is>
      </c>
      <c r="F147" t="inlineStr">
        <is>
          <t>global</t>
        </is>
      </c>
    </row>
    <row r="148">
      <c r="A148" t="inlineStr">
        <is>
          <t>Blend: Tactical Bal OEF 30/70</t>
        </is>
      </c>
      <c r="C148">
        <f>Spartan!BE21</f>
        <v/>
      </c>
      <c r="D148">
        <f>Spartan!BF21</f>
        <v/>
      </c>
      <c r="E148" t="inlineStr">
        <is>
          <t>global</t>
        </is>
      </c>
      <c r="F148" t="inlineStr">
        <is>
          <t>global</t>
        </is>
      </c>
    </row>
    <row r="149">
      <c r="A149" t="inlineStr">
        <is>
          <t>Blend: Tactical Bal OEF 30/70</t>
        </is>
      </c>
      <c r="C149">
        <f>Spartan!BE22</f>
        <v/>
      </c>
      <c r="D149">
        <f>Spartan!BF22</f>
        <v/>
      </c>
      <c r="E149" t="inlineStr">
        <is>
          <t>global</t>
        </is>
      </c>
      <c r="F149" t="inlineStr">
        <is>
          <t>global</t>
        </is>
      </c>
    </row>
    <row r="150">
      <c r="A150" t="inlineStr">
        <is>
          <t>Blend: Tactical Bal OEF 30/70</t>
        </is>
      </c>
      <c r="C150">
        <f>Spartan!BE23</f>
        <v/>
      </c>
      <c r="D150">
        <f>Spartan!BF23</f>
        <v/>
      </c>
      <c r="E150" t="inlineStr">
        <is>
          <t>global</t>
        </is>
      </c>
      <c r="F150" t="inlineStr">
        <is>
          <t>global</t>
        </is>
      </c>
    </row>
    <row r="151">
      <c r="A151" t="inlineStr">
        <is>
          <t>Blend: Tactical Bal OEF 30/70</t>
        </is>
      </c>
      <c r="C151">
        <f>Spartan!BE24</f>
        <v/>
      </c>
      <c r="D151">
        <f>Spartan!BF24</f>
        <v/>
      </c>
      <c r="E151" t="inlineStr">
        <is>
          <t>global</t>
        </is>
      </c>
      <c r="F151" t="inlineStr">
        <is>
          <t>global</t>
        </is>
      </c>
    </row>
    <row r="152">
      <c r="A152" t="inlineStr">
        <is>
          <t>Blend: Tactical Bal OEF 30/70</t>
        </is>
      </c>
      <c r="C152">
        <f>Spartan!BE25</f>
        <v/>
      </c>
      <c r="D152">
        <f>Spartan!BF25</f>
        <v/>
      </c>
      <c r="E152" t="inlineStr">
        <is>
          <t>global</t>
        </is>
      </c>
      <c r="F152" t="inlineStr">
        <is>
          <t>global</t>
        </is>
      </c>
    </row>
    <row r="153">
      <c r="A153" t="inlineStr">
        <is>
          <t>Blend: Tactical Bal OEF 30/70</t>
        </is>
      </c>
      <c r="C153">
        <f>Spartan!BE26</f>
        <v/>
      </c>
      <c r="D153">
        <f>Spartan!BF26</f>
        <v/>
      </c>
      <c r="E153" t="inlineStr">
        <is>
          <t>global</t>
        </is>
      </c>
      <c r="F153" t="inlineStr">
        <is>
          <t>global</t>
        </is>
      </c>
    </row>
    <row r="154">
      <c r="A154" t="inlineStr">
        <is>
          <t>Blend: Tactical Bal OEF 30/70</t>
        </is>
      </c>
      <c r="C154">
        <f>Spartan!BE27</f>
        <v/>
      </c>
      <c r="D154">
        <f>Spartan!BF27</f>
        <v/>
      </c>
      <c r="E154" t="inlineStr">
        <is>
          <t>global</t>
        </is>
      </c>
      <c r="F154" t="inlineStr">
        <is>
          <t>global</t>
        </is>
      </c>
    </row>
    <row r="155">
      <c r="A155" t="inlineStr">
        <is>
          <t>Blend: Tactical Bal OEF 30/70</t>
        </is>
      </c>
      <c r="C155">
        <f>Spartan!BE28</f>
        <v/>
      </c>
      <c r="D155">
        <f>Spartan!BF28</f>
        <v/>
      </c>
      <c r="E155" t="inlineStr">
        <is>
          <t>global</t>
        </is>
      </c>
      <c r="F155" t="inlineStr">
        <is>
          <t>global</t>
        </is>
      </c>
    </row>
    <row r="156">
      <c r="A156" t="inlineStr">
        <is>
          <t>Blend: Tactical Bal OEF 30/70</t>
        </is>
      </c>
      <c r="C156">
        <f>Spartan!BE29</f>
        <v/>
      </c>
      <c r="D156">
        <f>Spartan!BF29</f>
        <v/>
      </c>
      <c r="E156" t="inlineStr">
        <is>
          <t>global</t>
        </is>
      </c>
      <c r="F156" t="inlineStr">
        <is>
          <t>global</t>
        </is>
      </c>
    </row>
    <row r="157">
      <c r="A157" t="inlineStr">
        <is>
          <t>Blend: Tactical Bal OEF 30/70</t>
        </is>
      </c>
      <c r="C157">
        <f>Spartan!BE30</f>
        <v/>
      </c>
      <c r="D157">
        <f>Spartan!BF30</f>
        <v/>
      </c>
      <c r="E157" t="inlineStr">
        <is>
          <t>global</t>
        </is>
      </c>
      <c r="F157" t="inlineStr">
        <is>
          <t>global</t>
        </is>
      </c>
    </row>
    <row r="158">
      <c r="A158" t="inlineStr">
        <is>
          <t>Blend: Tactical Bal OEF 30/70</t>
        </is>
      </c>
      <c r="C158">
        <f>Spartan!BE31</f>
        <v/>
      </c>
      <c r="D158">
        <f>Spartan!BF31</f>
        <v/>
      </c>
      <c r="E158" t="inlineStr">
        <is>
          <t>global</t>
        </is>
      </c>
      <c r="F158" t="inlineStr">
        <is>
          <t>global</t>
        </is>
      </c>
    </row>
    <row r="159">
      <c r="A159" t="inlineStr">
        <is>
          <t>Blend: Tactical Bal OEF 30/70</t>
        </is>
      </c>
      <c r="C159">
        <f>Spartan!BE32</f>
        <v/>
      </c>
      <c r="D159">
        <f>Spartan!BF32</f>
        <v/>
      </c>
      <c r="E159" t="inlineStr">
        <is>
          <t>global</t>
        </is>
      </c>
      <c r="F159" t="inlineStr">
        <is>
          <t>global</t>
        </is>
      </c>
    </row>
    <row r="160">
      <c r="A160" t="inlineStr">
        <is>
          <t>Blend: Tactical Bal OEF 30/70</t>
        </is>
      </c>
      <c r="C160">
        <f>Spartan!BE33</f>
        <v/>
      </c>
      <c r="D160">
        <f>Spartan!BF33</f>
        <v/>
      </c>
      <c r="E160" t="inlineStr">
        <is>
          <t>global</t>
        </is>
      </c>
      <c r="F160" t="inlineStr">
        <is>
          <t>global</t>
        </is>
      </c>
    </row>
    <row r="161">
      <c r="A161" t="inlineStr">
        <is>
          <t>Blend: Tactical Bal OEF 30/70</t>
        </is>
      </c>
      <c r="C161">
        <f>Spartan!BE34</f>
        <v/>
      </c>
      <c r="D161">
        <f>Spartan!BF34</f>
        <v/>
      </c>
      <c r="E161" t="inlineStr">
        <is>
          <t>global</t>
        </is>
      </c>
      <c r="F161" t="inlineStr">
        <is>
          <t>global</t>
        </is>
      </c>
    </row>
    <row r="162">
      <c r="A162" t="inlineStr">
        <is>
          <t>Blend: Tactical Bal OEF 30/70</t>
        </is>
      </c>
      <c r="C162">
        <f>Spartan!BE35</f>
        <v/>
      </c>
      <c r="D162">
        <f>Spartan!BF35</f>
        <v/>
      </c>
      <c r="E162" t="inlineStr">
        <is>
          <t>global</t>
        </is>
      </c>
      <c r="F162" t="inlineStr">
        <is>
          <t>global</t>
        </is>
      </c>
    </row>
    <row r="163">
      <c r="A163" t="inlineStr">
        <is>
          <t>Blend: Tactical Bal OEF 30/70</t>
        </is>
      </c>
      <c r="C163">
        <f>Spartan!BE36</f>
        <v/>
      </c>
      <c r="D163">
        <f>Spartan!BF36</f>
        <v/>
      </c>
      <c r="E163" t="inlineStr">
        <is>
          <t>global</t>
        </is>
      </c>
      <c r="F163" t="inlineStr">
        <is>
          <t>global</t>
        </is>
      </c>
    </row>
    <row r="164">
      <c r="A164" t="inlineStr">
        <is>
          <t>Blend: Tactical Bal OEF 30/70</t>
        </is>
      </c>
      <c r="C164">
        <f>Spartan!BE37</f>
        <v/>
      </c>
      <c r="D164">
        <f>Spartan!BF37</f>
        <v/>
      </c>
      <c r="E164" t="inlineStr">
        <is>
          <t>global</t>
        </is>
      </c>
      <c r="F164" t="inlineStr">
        <is>
          <t>global</t>
        </is>
      </c>
    </row>
    <row r="165">
      <c r="A165" t="inlineStr">
        <is>
          <t>Blend: Tactical Bal OEF 30/70</t>
        </is>
      </c>
      <c r="C165">
        <f>Spartan!BE38</f>
        <v/>
      </c>
      <c r="D165">
        <f>Spartan!BF38</f>
        <v/>
      </c>
      <c r="E165" t="inlineStr">
        <is>
          <t>global</t>
        </is>
      </c>
      <c r="F165" t="inlineStr">
        <is>
          <t>global</t>
        </is>
      </c>
    </row>
    <row r="166">
      <c r="A166" t="inlineStr">
        <is>
          <t>Blend: Tactical Bal OEF 30/70</t>
        </is>
      </c>
      <c r="C166">
        <f>Spartan!BE39</f>
        <v/>
      </c>
      <c r="D166">
        <f>Spartan!BF39</f>
        <v/>
      </c>
      <c r="E166" t="inlineStr">
        <is>
          <t>global</t>
        </is>
      </c>
      <c r="F166" t="inlineStr">
        <is>
          <t>global</t>
        </is>
      </c>
    </row>
    <row r="167">
      <c r="A167" t="inlineStr">
        <is>
          <t>Blend: Tactical Bal OEF 30/70</t>
        </is>
      </c>
      <c r="C167">
        <f>Spartan!BE40</f>
        <v/>
      </c>
      <c r="D167">
        <f>Spartan!BF40</f>
        <v/>
      </c>
      <c r="E167" t="inlineStr">
        <is>
          <t>global</t>
        </is>
      </c>
      <c r="F167" t="inlineStr">
        <is>
          <t>global</t>
        </is>
      </c>
    </row>
    <row r="168">
      <c r="A168" t="inlineStr">
        <is>
          <t>Blend: Tactical Bal OEF 30/70</t>
        </is>
      </c>
      <c r="C168">
        <f>Spartan!BE41</f>
        <v/>
      </c>
      <c r="D168">
        <f>Spartan!BF41</f>
        <v/>
      </c>
      <c r="E168" t="inlineStr">
        <is>
          <t>global</t>
        </is>
      </c>
      <c r="F168" t="inlineStr">
        <is>
          <t>global</t>
        </is>
      </c>
    </row>
    <row r="169">
      <c r="A169" t="inlineStr">
        <is>
          <t>Blend: Tactical Bal OEF 30/70</t>
        </is>
      </c>
      <c r="C169">
        <f>Spartan!BE42</f>
        <v/>
      </c>
      <c r="D169">
        <f>Spartan!BF42</f>
        <v/>
      </c>
      <c r="E169" t="inlineStr">
        <is>
          <t>global</t>
        </is>
      </c>
      <c r="F169" t="inlineStr">
        <is>
          <t>global</t>
        </is>
      </c>
    </row>
    <row r="170">
      <c r="A170" t="inlineStr">
        <is>
          <t>Blend: Tactical Bal OEF 30/70</t>
        </is>
      </c>
      <c r="C170">
        <f>Spartan!BE43</f>
        <v/>
      </c>
      <c r="D170">
        <f>Spartan!BF43</f>
        <v/>
      </c>
      <c r="E170" t="inlineStr">
        <is>
          <t>global</t>
        </is>
      </c>
      <c r="F170" t="inlineStr">
        <is>
          <t>global</t>
        </is>
      </c>
    </row>
    <row r="171">
      <c r="A171" t="inlineStr">
        <is>
          <t>Blend: Tactical Bal OEF 30/70</t>
        </is>
      </c>
      <c r="C171">
        <f>Spartan!BE44</f>
        <v/>
      </c>
      <c r="D171">
        <f>Spartan!BF44</f>
        <v/>
      </c>
      <c r="E171" t="inlineStr">
        <is>
          <t>global</t>
        </is>
      </c>
      <c r="F171" t="inlineStr">
        <is>
          <t>global</t>
        </is>
      </c>
    </row>
    <row r="172">
      <c r="A172" t="inlineStr">
        <is>
          <t>Blend: Tactical Bal OEF 30/70</t>
        </is>
      </c>
      <c r="C172">
        <f>Spartan!BE45</f>
        <v/>
      </c>
      <c r="D172">
        <f>Spartan!BF45</f>
        <v/>
      </c>
      <c r="E172" t="inlineStr">
        <is>
          <t>global</t>
        </is>
      </c>
      <c r="F172" t="inlineStr">
        <is>
          <t>global</t>
        </is>
      </c>
    </row>
    <row r="173">
      <c r="A173" t="inlineStr">
        <is>
          <t>Blend: Tactical Bal OEF 30/70</t>
        </is>
      </c>
      <c r="C173">
        <f>Spartan!BE46</f>
        <v/>
      </c>
      <c r="D173">
        <f>Spartan!BF46</f>
        <v/>
      </c>
      <c r="E173" t="inlineStr">
        <is>
          <t>global</t>
        </is>
      </c>
      <c r="F173" t="inlineStr">
        <is>
          <t>global</t>
        </is>
      </c>
    </row>
    <row r="174">
      <c r="A174" t="inlineStr">
        <is>
          <t>Blend: Tactical Bal OEF 30/70</t>
        </is>
      </c>
      <c r="C174">
        <f>Spartan!BE47</f>
        <v/>
      </c>
      <c r="D174">
        <f>Spartan!BF47</f>
        <v/>
      </c>
      <c r="E174" t="inlineStr">
        <is>
          <t>global</t>
        </is>
      </c>
      <c r="F174" t="inlineStr">
        <is>
          <t>global</t>
        </is>
      </c>
    </row>
    <row r="175">
      <c r="A175" t="inlineStr">
        <is>
          <t>Blend: Tactical Bal OEF 30/70</t>
        </is>
      </c>
      <c r="C175">
        <f>Spartan!BE48</f>
        <v/>
      </c>
      <c r="D175">
        <f>Spartan!BF48</f>
        <v/>
      </c>
      <c r="E175" t="inlineStr">
        <is>
          <t>global</t>
        </is>
      </c>
      <c r="F175" t="inlineStr">
        <is>
          <t>global</t>
        </is>
      </c>
    </row>
    <row r="176">
      <c r="A176" t="inlineStr">
        <is>
          <t>Blend: Tactical Bal OEF 30/70</t>
        </is>
      </c>
      <c r="C176">
        <f>Spartan!BE49</f>
        <v/>
      </c>
      <c r="D176">
        <f>Spartan!BF49</f>
        <v/>
      </c>
      <c r="E176" t="inlineStr">
        <is>
          <t>global</t>
        </is>
      </c>
      <c r="F176" t="inlineStr">
        <is>
          <t>global</t>
        </is>
      </c>
    </row>
    <row r="177">
      <c r="A177" t="inlineStr">
        <is>
          <t>Blend: Tactical Bal OEF 30/70</t>
        </is>
      </c>
      <c r="C177">
        <f>Spartan!BE50</f>
        <v/>
      </c>
      <c r="D177">
        <f>Spartan!BF50</f>
        <v/>
      </c>
      <c r="E177" t="inlineStr">
        <is>
          <t>global</t>
        </is>
      </c>
      <c r="F177" t="inlineStr">
        <is>
          <t>global</t>
        </is>
      </c>
    </row>
    <row r="178">
      <c r="A178" t="inlineStr">
        <is>
          <t>Blend: Tactical Bal OEF 30/70</t>
        </is>
      </c>
      <c r="C178">
        <f>Spartan!BE51</f>
        <v/>
      </c>
      <c r="D178">
        <f>Spartan!BF51</f>
        <v/>
      </c>
      <c r="E178" t="inlineStr">
        <is>
          <t>global</t>
        </is>
      </c>
      <c r="F178" t="inlineStr">
        <is>
          <t>global</t>
        </is>
      </c>
    </row>
    <row r="179">
      <c r="A179" t="inlineStr">
        <is>
          <t>Blend: Tactical Bal OEF 30/70</t>
        </is>
      </c>
      <c r="C179">
        <f>Spartan!BE52</f>
        <v/>
      </c>
      <c r="D179">
        <f>Spartan!BF52</f>
        <v/>
      </c>
      <c r="E179" t="inlineStr">
        <is>
          <t>global</t>
        </is>
      </c>
      <c r="F179" t="inlineStr">
        <is>
          <t>global</t>
        </is>
      </c>
    </row>
    <row r="180">
      <c r="A180" t="inlineStr">
        <is>
          <t>Blend: Tactical Bal OEF 30/70</t>
        </is>
      </c>
      <c r="C180">
        <f>Spartan!BE53</f>
        <v/>
      </c>
      <c r="D180">
        <f>Spartan!BF53</f>
        <v/>
      </c>
      <c r="E180" t="inlineStr">
        <is>
          <t>global</t>
        </is>
      </c>
      <c r="F180" t="inlineStr">
        <is>
          <t>global</t>
        </is>
      </c>
    </row>
    <row r="181">
      <c r="A181" t="inlineStr">
        <is>
          <t>Blend: Tactical Bal OEF 30/70</t>
        </is>
      </c>
      <c r="C181">
        <f>Spartan!BE54</f>
        <v/>
      </c>
      <c r="D181">
        <f>Spartan!BF54</f>
        <v/>
      </c>
      <c r="E181" t="inlineStr">
        <is>
          <t>global</t>
        </is>
      </c>
      <c r="F181" t="inlineStr">
        <is>
          <t>global</t>
        </is>
      </c>
    </row>
    <row r="182">
      <c r="A182" t="inlineStr">
        <is>
          <t>Blend: Tactical Bal OEF 30/70</t>
        </is>
      </c>
      <c r="C182">
        <f>Spartan!BE55</f>
        <v/>
      </c>
      <c r="D182">
        <f>Spartan!BF55</f>
        <v/>
      </c>
      <c r="E182" t="inlineStr">
        <is>
          <t>global</t>
        </is>
      </c>
      <c r="F182" t="inlineStr">
        <is>
          <t>global</t>
        </is>
      </c>
    </row>
    <row r="183">
      <c r="A183" t="inlineStr">
        <is>
          <t>Blend: Tactical Bal OEF 30/70</t>
        </is>
      </c>
      <c r="C183">
        <f>Spartan!BE56</f>
        <v/>
      </c>
      <c r="D183">
        <f>Spartan!BF56</f>
        <v/>
      </c>
      <c r="E183" t="inlineStr">
        <is>
          <t>global</t>
        </is>
      </c>
      <c r="F183" t="inlineStr">
        <is>
          <t>global</t>
        </is>
      </c>
    </row>
    <row r="184">
      <c r="A184" t="inlineStr">
        <is>
          <t>Blend: Tactical Bal OEF 30/70</t>
        </is>
      </c>
      <c r="C184">
        <f>Spartan!BE57</f>
        <v/>
      </c>
      <c r="D184">
        <f>Spartan!BF57</f>
        <v/>
      </c>
      <c r="E184" t="inlineStr">
        <is>
          <t>global</t>
        </is>
      </c>
      <c r="F184" t="inlineStr">
        <is>
          <t>global</t>
        </is>
      </c>
    </row>
    <row r="185">
      <c r="A185" t="inlineStr">
        <is>
          <t>Blend: Tactical Bal OEF 30/70</t>
        </is>
      </c>
      <c r="C185">
        <f>Spartan!BE58</f>
        <v/>
      </c>
      <c r="D185">
        <f>Spartan!BF58</f>
        <v/>
      </c>
      <c r="E185" t="inlineStr">
        <is>
          <t>global</t>
        </is>
      </c>
      <c r="F185" t="inlineStr">
        <is>
          <t>global</t>
        </is>
      </c>
    </row>
    <row r="186">
      <c r="A186" t="inlineStr">
        <is>
          <t>Blend: Tactical Bal OEF 30/70</t>
        </is>
      </c>
      <c r="C186">
        <f>Spartan!BE59</f>
        <v/>
      </c>
      <c r="D186">
        <f>Spartan!BF59</f>
        <v/>
      </c>
      <c r="E186" t="inlineStr">
        <is>
          <t>global</t>
        </is>
      </c>
      <c r="F186" t="inlineStr">
        <is>
          <t>global</t>
        </is>
      </c>
    </row>
    <row r="187">
      <c r="A187" t="inlineStr">
        <is>
          <t>Blend: Tactical Bal OEF 30/70</t>
        </is>
      </c>
      <c r="C187">
        <f>Spartan!BE60</f>
        <v/>
      </c>
      <c r="D187">
        <f>Spartan!BF60</f>
        <v/>
      </c>
      <c r="E187" t="inlineStr">
        <is>
          <t>global</t>
        </is>
      </c>
      <c r="F187" t="inlineStr">
        <is>
          <t>global</t>
        </is>
      </c>
    </row>
    <row r="188">
      <c r="A188" t="inlineStr">
        <is>
          <t>Blend: Tactical Bal OEF 30/70</t>
        </is>
      </c>
      <c r="C188">
        <f>Spartan!BE61</f>
        <v/>
      </c>
      <c r="D188">
        <f>Spartan!BF61</f>
        <v/>
      </c>
      <c r="E188" t="inlineStr">
        <is>
          <t>global</t>
        </is>
      </c>
      <c r="F188" t="inlineStr">
        <is>
          <t>global</t>
        </is>
      </c>
    </row>
    <row r="189">
      <c r="A189" t="inlineStr">
        <is>
          <t>Blend: Tactical Bal OEF 30/70</t>
        </is>
      </c>
      <c r="C189">
        <f>Spartan!BE62</f>
        <v/>
      </c>
      <c r="D189">
        <f>Spartan!BF62</f>
        <v/>
      </c>
      <c r="E189" t="inlineStr">
        <is>
          <t>global</t>
        </is>
      </c>
      <c r="F189" t="inlineStr">
        <is>
          <t>global</t>
        </is>
      </c>
    </row>
    <row r="190">
      <c r="A190" t="inlineStr">
        <is>
          <t>Blend: Tactical Bal OEF 30/70</t>
        </is>
      </c>
      <c r="C190">
        <f>Spartan!BE63</f>
        <v/>
      </c>
      <c r="D190">
        <f>Spartan!BF63</f>
        <v/>
      </c>
      <c r="E190" t="inlineStr">
        <is>
          <t>global</t>
        </is>
      </c>
      <c r="F190" t="inlineStr">
        <is>
          <t>global</t>
        </is>
      </c>
    </row>
    <row r="191">
      <c r="A191" t="inlineStr">
        <is>
          <t>Blend: Tactical Bal OEF 30/70</t>
        </is>
      </c>
      <c r="C191">
        <f>Spartan!BE64</f>
        <v/>
      </c>
      <c r="D191">
        <f>Spartan!BF64</f>
        <v/>
      </c>
      <c r="E191" t="inlineStr">
        <is>
          <t>global</t>
        </is>
      </c>
      <c r="F191" t="inlineStr">
        <is>
          <t>global</t>
        </is>
      </c>
    </row>
    <row r="192">
      <c r="A192" t="inlineStr">
        <is>
          <t>Blend: Tactical Bal OEF 30/70</t>
        </is>
      </c>
      <c r="C192">
        <f>Spartan!BE65</f>
        <v/>
      </c>
      <c r="D192">
        <f>Spartan!BF65</f>
        <v/>
      </c>
      <c r="E192" t="inlineStr">
        <is>
          <t>global</t>
        </is>
      </c>
      <c r="F192" t="inlineStr">
        <is>
          <t>global</t>
        </is>
      </c>
    </row>
    <row r="193">
      <c r="A193" t="inlineStr">
        <is>
          <t>Blend: Tactical Bal OEF 30/70</t>
        </is>
      </c>
      <c r="C193">
        <f>Spartan!BE66</f>
        <v/>
      </c>
      <c r="D193">
        <f>Spartan!BF66</f>
        <v/>
      </c>
      <c r="E193" t="inlineStr">
        <is>
          <t>global</t>
        </is>
      </c>
      <c r="F193" t="inlineStr">
        <is>
          <t>global</t>
        </is>
      </c>
    </row>
    <row r="194">
      <c r="A194" t="inlineStr">
        <is>
          <t>Blend: Tactical Bal OEF 30/70</t>
        </is>
      </c>
      <c r="C194">
        <f>Spartan!BE67</f>
        <v/>
      </c>
      <c r="D194">
        <f>Spartan!BF67</f>
        <v/>
      </c>
      <c r="E194" t="inlineStr">
        <is>
          <t>global</t>
        </is>
      </c>
      <c r="F194" t="inlineStr">
        <is>
          <t>global</t>
        </is>
      </c>
    </row>
    <row r="195">
      <c r="A195" t="inlineStr">
        <is>
          <t>Blend: Tactical Bal OEF 30/70</t>
        </is>
      </c>
      <c r="C195">
        <f>Spartan!BE68</f>
        <v/>
      </c>
      <c r="D195">
        <f>Spartan!BF68</f>
        <v/>
      </c>
      <c r="E195" t="inlineStr">
        <is>
          <t>global</t>
        </is>
      </c>
      <c r="F195" t="inlineStr">
        <is>
          <t>global</t>
        </is>
      </c>
    </row>
    <row r="196">
      <c r="A196" t="inlineStr">
        <is>
          <t>Blend: Tactical Bal OEF 30/70</t>
        </is>
      </c>
      <c r="C196">
        <f>Spartan!BE69</f>
        <v/>
      </c>
      <c r="D196">
        <f>Spartan!BF69</f>
        <v/>
      </c>
      <c r="E196" t="inlineStr">
        <is>
          <t>global</t>
        </is>
      </c>
      <c r="F196" t="inlineStr">
        <is>
          <t>global</t>
        </is>
      </c>
    </row>
    <row r="197">
      <c r="A197" t="inlineStr">
        <is>
          <t>Blend: Tactical Bal OEF 30/70</t>
        </is>
      </c>
      <c r="C197">
        <f>Spartan!BE70</f>
        <v/>
      </c>
      <c r="D197">
        <f>Spartan!BF70</f>
        <v/>
      </c>
      <c r="E197" t="inlineStr">
        <is>
          <t>global</t>
        </is>
      </c>
      <c r="F197" t="inlineStr">
        <is>
          <t>global</t>
        </is>
      </c>
    </row>
    <row r="198">
      <c r="A198" t="inlineStr">
        <is>
          <t>Blend: Tactical Bal OEF 30/70</t>
        </is>
      </c>
      <c r="C198">
        <f>Spartan!BE71</f>
        <v/>
      </c>
      <c r="D198">
        <f>Spartan!BF71</f>
        <v/>
      </c>
      <c r="E198" t="inlineStr">
        <is>
          <t>global</t>
        </is>
      </c>
      <c r="F198" t="inlineStr">
        <is>
          <t>global</t>
        </is>
      </c>
    </row>
    <row r="199">
      <c r="A199" t="inlineStr">
        <is>
          <t>Blend: Tactical Bal OEF 30/70</t>
        </is>
      </c>
      <c r="C199">
        <f>Spartan!BE72</f>
        <v/>
      </c>
      <c r="D199">
        <f>Spartan!BF72</f>
        <v/>
      </c>
      <c r="E199" t="inlineStr">
        <is>
          <t>global</t>
        </is>
      </c>
      <c r="F199" t="inlineStr">
        <is>
          <t>global</t>
        </is>
      </c>
    </row>
    <row r="200">
      <c r="A200" t="inlineStr">
        <is>
          <t>Blend: Tactical Bal OEF 30/70</t>
        </is>
      </c>
      <c r="C200">
        <f>Spartan!BE73</f>
        <v/>
      </c>
      <c r="D200">
        <f>Spartan!BF73</f>
        <v/>
      </c>
      <c r="E200" t="inlineStr">
        <is>
          <t>global</t>
        </is>
      </c>
      <c r="F200" t="inlineStr">
        <is>
          <t>global</t>
        </is>
      </c>
    </row>
    <row r="201">
      <c r="A201" t="inlineStr">
        <is>
          <t>Blend: Tactical Bal OEF 30/70</t>
        </is>
      </c>
      <c r="C201">
        <f>Spartan!BE74</f>
        <v/>
      </c>
      <c r="D201">
        <f>Spartan!BF74</f>
        <v/>
      </c>
      <c r="E201" t="inlineStr">
        <is>
          <t>global</t>
        </is>
      </c>
      <c r="F201" t="inlineStr">
        <is>
          <t>global</t>
        </is>
      </c>
    </row>
    <row r="202">
      <c r="A202" t="inlineStr">
        <is>
          <t>Blend: Tactical Bal OEF 30/70</t>
        </is>
      </c>
      <c r="C202">
        <f>Spartan!BE75</f>
        <v/>
      </c>
      <c r="D202">
        <f>Spartan!BF75</f>
        <v/>
      </c>
      <c r="E202" t="inlineStr">
        <is>
          <t>global</t>
        </is>
      </c>
      <c r="F202" t="inlineStr">
        <is>
          <t>global</t>
        </is>
      </c>
    </row>
    <row r="203">
      <c r="A203" t="inlineStr">
        <is>
          <t>Blend: Tactical Bal OEF 30/70</t>
        </is>
      </c>
      <c r="C203">
        <f>Spartan!BE76</f>
        <v/>
      </c>
      <c r="D203">
        <f>Spartan!BF76</f>
        <v/>
      </c>
      <c r="E203" t="inlineStr">
        <is>
          <t>global</t>
        </is>
      </c>
      <c r="F203" t="inlineStr">
        <is>
          <t>global</t>
        </is>
      </c>
    </row>
    <row r="204">
      <c r="A204" t="inlineStr">
        <is>
          <t>Blend: Tactical Bal OEF 30/70</t>
        </is>
      </c>
      <c r="C204">
        <f>Spartan!BE77</f>
        <v/>
      </c>
      <c r="D204">
        <f>Spartan!BF77</f>
        <v/>
      </c>
      <c r="E204" t="inlineStr">
        <is>
          <t>global</t>
        </is>
      </c>
      <c r="F204" t="inlineStr">
        <is>
          <t>global</t>
        </is>
      </c>
    </row>
    <row r="205">
      <c r="A205" t="inlineStr">
        <is>
          <t>Blend: Tactical Bal OEF 30/70</t>
        </is>
      </c>
      <c r="C205">
        <f>Spartan!BE78</f>
        <v/>
      </c>
      <c r="D205">
        <f>Spartan!BF78</f>
        <v/>
      </c>
      <c r="E205" t="inlineStr">
        <is>
          <t>global</t>
        </is>
      </c>
      <c r="F205" t="inlineStr">
        <is>
          <t>global</t>
        </is>
      </c>
    </row>
    <row r="206">
      <c r="A206" t="inlineStr">
        <is>
          <t>Blend: Tactical Bal OEF 30/70</t>
        </is>
      </c>
      <c r="C206">
        <f>Spartan!BE79</f>
        <v/>
      </c>
      <c r="D206">
        <f>Spartan!BF79</f>
        <v/>
      </c>
      <c r="E206" t="inlineStr">
        <is>
          <t>global</t>
        </is>
      </c>
      <c r="F206" t="inlineStr">
        <is>
          <t>global</t>
        </is>
      </c>
    </row>
    <row r="207">
      <c r="A207" t="inlineStr">
        <is>
          <t>Blend: Tactical Bal OEF 30/70</t>
        </is>
      </c>
      <c r="C207">
        <f>Spartan!BE80</f>
        <v/>
      </c>
      <c r="D207">
        <f>Spartan!BF80</f>
        <v/>
      </c>
      <c r="E207" t="inlineStr">
        <is>
          <t>global</t>
        </is>
      </c>
      <c r="F207" t="inlineStr">
        <is>
          <t>global</t>
        </is>
      </c>
    </row>
    <row r="208">
      <c r="A208" t="inlineStr">
        <is>
          <t>Blend: Tactical Bal OEF 30/70</t>
        </is>
      </c>
      <c r="C208">
        <f>Spartan!BE81</f>
        <v/>
      </c>
      <c r="D208">
        <f>Spartan!BF81</f>
        <v/>
      </c>
      <c r="E208" t="inlineStr">
        <is>
          <t>global</t>
        </is>
      </c>
      <c r="F208" t="inlineStr">
        <is>
          <t>global</t>
        </is>
      </c>
    </row>
    <row r="209">
      <c r="A209" t="inlineStr">
        <is>
          <t>Blend: Tactical Bal OEF 30/70</t>
        </is>
      </c>
      <c r="C209">
        <f>Spartan!BE82</f>
        <v/>
      </c>
      <c r="D209">
        <f>Spartan!BF82</f>
        <v/>
      </c>
      <c r="E209" t="inlineStr">
        <is>
          <t>global</t>
        </is>
      </c>
      <c r="F209" t="inlineStr">
        <is>
          <t>global</t>
        </is>
      </c>
    </row>
    <row r="210">
      <c r="A210" t="inlineStr">
        <is>
          <t>Blend: Tactical Bal OEF 30/70</t>
        </is>
      </c>
      <c r="C210">
        <f>Spartan!BE83</f>
        <v/>
      </c>
      <c r="D210">
        <f>Spartan!BF83</f>
        <v/>
      </c>
      <c r="E210" t="inlineStr">
        <is>
          <t>global</t>
        </is>
      </c>
      <c r="F210" t="inlineStr">
        <is>
          <t>global</t>
        </is>
      </c>
    </row>
    <row r="211">
      <c r="A211" t="inlineStr">
        <is>
          <t>Blend: Tactical Bal OEF 30/70</t>
        </is>
      </c>
      <c r="C211">
        <f>Spartan!BE84</f>
        <v/>
      </c>
      <c r="D211">
        <f>Spartan!BF84</f>
        <v/>
      </c>
      <c r="E211" t="inlineStr">
        <is>
          <t>global</t>
        </is>
      </c>
      <c r="F211" t="inlineStr">
        <is>
          <t>global</t>
        </is>
      </c>
    </row>
    <row r="212">
      <c r="A212" t="inlineStr">
        <is>
          <t>Blend: Tactical Bal OEF 30/70</t>
        </is>
      </c>
      <c r="C212">
        <f>Spartan!BE85</f>
        <v/>
      </c>
      <c r="D212">
        <f>Spartan!BF85</f>
        <v/>
      </c>
      <c r="E212" t="inlineStr">
        <is>
          <t>global</t>
        </is>
      </c>
      <c r="F212" t="inlineStr">
        <is>
          <t>global</t>
        </is>
      </c>
    </row>
    <row r="213">
      <c r="A213" t="inlineStr">
        <is>
          <t>Blend: Tactical Bal OEF 30/70</t>
        </is>
      </c>
      <c r="C213">
        <f>Spartan!BE86</f>
        <v/>
      </c>
      <c r="D213">
        <f>Spartan!BF86</f>
        <v/>
      </c>
      <c r="E213" t="inlineStr">
        <is>
          <t>global</t>
        </is>
      </c>
      <c r="F213" t="inlineStr">
        <is>
          <t>global</t>
        </is>
      </c>
    </row>
    <row r="214">
      <c r="A214" t="inlineStr">
        <is>
          <t>Blend: Tactical Bal OEF 30/70</t>
        </is>
      </c>
      <c r="C214">
        <f>Spartan!BE87</f>
        <v/>
      </c>
      <c r="D214">
        <f>Spartan!BF87</f>
        <v/>
      </c>
      <c r="E214" t="inlineStr">
        <is>
          <t>global</t>
        </is>
      </c>
      <c r="F214" t="inlineStr">
        <is>
          <t>global</t>
        </is>
      </c>
    </row>
    <row r="215">
      <c r="A215" t="inlineStr">
        <is>
          <t>Blend: Tactical Bal OEF 30/70</t>
        </is>
      </c>
      <c r="C215">
        <f>Spartan!BE88</f>
        <v/>
      </c>
      <c r="D215">
        <f>Spartan!BF88</f>
        <v/>
      </c>
      <c r="E215" t="inlineStr">
        <is>
          <t>global</t>
        </is>
      </c>
      <c r="F215" t="inlineStr">
        <is>
          <t>global</t>
        </is>
      </c>
    </row>
    <row r="216">
      <c r="A216" t="inlineStr">
        <is>
          <t>Blend: Tactical Bal OEF 30/70</t>
        </is>
      </c>
      <c r="C216">
        <f>Spartan!BE89</f>
        <v/>
      </c>
      <c r="D216">
        <f>Spartan!BF89</f>
        <v/>
      </c>
      <c r="E216" t="inlineStr">
        <is>
          <t>global</t>
        </is>
      </c>
      <c r="F216" t="inlineStr">
        <is>
          <t>global</t>
        </is>
      </c>
    </row>
    <row r="217">
      <c r="A217" t="inlineStr">
        <is>
          <t>Blend: Tactical Bal OEF 30/70</t>
        </is>
      </c>
      <c r="C217">
        <f>Spartan!BE90</f>
        <v/>
      </c>
      <c r="D217">
        <f>Spartan!BF90</f>
        <v/>
      </c>
      <c r="E217" t="inlineStr">
        <is>
          <t>global</t>
        </is>
      </c>
      <c r="F217" t="inlineStr">
        <is>
          <t>global</t>
        </is>
      </c>
    </row>
    <row r="218">
      <c r="A218" t="inlineStr">
        <is>
          <t>Blend: Tactical Bal OEF 30/70</t>
        </is>
      </c>
      <c r="C218">
        <f>Spartan!BE91</f>
        <v/>
      </c>
      <c r="D218">
        <f>Spartan!BF91</f>
        <v/>
      </c>
      <c r="E218" t="inlineStr">
        <is>
          <t>global</t>
        </is>
      </c>
      <c r="F218" t="inlineStr">
        <is>
          <t>global</t>
        </is>
      </c>
    </row>
    <row r="219">
      <c r="A219" t="inlineStr">
        <is>
          <t>Blend: Tactical Bal OEF 30/70</t>
        </is>
      </c>
      <c r="C219">
        <f>Spartan!BE92</f>
        <v/>
      </c>
      <c r="D219">
        <f>Spartan!BF92</f>
        <v/>
      </c>
      <c r="E219" t="inlineStr">
        <is>
          <t>global</t>
        </is>
      </c>
      <c r="F219" t="inlineStr">
        <is>
          <t>global</t>
        </is>
      </c>
    </row>
    <row r="220">
      <c r="A220" t="inlineStr">
        <is>
          <t>Blend: Tactical Bal OEF 30/70</t>
        </is>
      </c>
      <c r="C220">
        <f>Spartan!BE93</f>
        <v/>
      </c>
      <c r="D220">
        <f>Spartan!BF93</f>
        <v/>
      </c>
      <c r="E220" t="inlineStr">
        <is>
          <t>global</t>
        </is>
      </c>
      <c r="F220" t="inlineStr">
        <is>
          <t>global</t>
        </is>
      </c>
    </row>
    <row r="221">
      <c r="A221" t="inlineStr">
        <is>
          <t>Blend: Tactical Bal OEF 30/70</t>
        </is>
      </c>
      <c r="C221">
        <f>Spartan!BE94</f>
        <v/>
      </c>
      <c r="D221">
        <f>Spartan!BF94</f>
        <v/>
      </c>
      <c r="E221" t="inlineStr">
        <is>
          <t>global</t>
        </is>
      </c>
      <c r="F221" t="inlineStr">
        <is>
          <t>global</t>
        </is>
      </c>
    </row>
    <row r="222">
      <c r="A222" t="inlineStr">
        <is>
          <t>Blend: Tactical Bal OEF 30/70</t>
        </is>
      </c>
      <c r="C222">
        <f>Spartan!BE95</f>
        <v/>
      </c>
      <c r="D222">
        <f>Spartan!BF95</f>
        <v/>
      </c>
      <c r="E222" t="inlineStr">
        <is>
          <t>global</t>
        </is>
      </c>
      <c r="F222" t="inlineStr">
        <is>
          <t>global</t>
        </is>
      </c>
    </row>
    <row r="223">
      <c r="A223" t="inlineStr">
        <is>
          <t>Blend: Tactical Bal OEF 30/70</t>
        </is>
      </c>
      <c r="C223">
        <f>Spartan!BE96</f>
        <v/>
      </c>
      <c r="D223">
        <f>Spartan!BF96</f>
        <v/>
      </c>
      <c r="E223" t="inlineStr">
        <is>
          <t>global</t>
        </is>
      </c>
      <c r="F223" t="inlineStr">
        <is>
          <t>global</t>
        </is>
      </c>
    </row>
    <row r="224">
      <c r="A224" t="inlineStr">
        <is>
          <t>Blend: Tactical Bal OEF 30/70</t>
        </is>
      </c>
      <c r="C224">
        <f>Spartan!BE97</f>
        <v/>
      </c>
      <c r="D224">
        <f>Spartan!BF97</f>
        <v/>
      </c>
      <c r="E224" t="inlineStr">
        <is>
          <t>global</t>
        </is>
      </c>
      <c r="F224" t="inlineStr">
        <is>
          <t>global</t>
        </is>
      </c>
    </row>
    <row r="225">
      <c r="A225" t="inlineStr">
        <is>
          <t>Blend: Tactical Bal OEF 30/70</t>
        </is>
      </c>
      <c r="C225">
        <f>Spartan!BE98</f>
        <v/>
      </c>
      <c r="D225">
        <f>Spartan!BF98</f>
        <v/>
      </c>
      <c r="E225" t="inlineStr">
        <is>
          <t>global</t>
        </is>
      </c>
      <c r="F225" t="inlineStr">
        <is>
          <t>global</t>
        </is>
      </c>
    </row>
    <row r="226">
      <c r="A226" t="inlineStr">
        <is>
          <t>Blend: Tactical Bal OEF 30/70</t>
        </is>
      </c>
      <c r="C226">
        <f>Spartan!BE99</f>
        <v/>
      </c>
      <c r="D226">
        <f>Spartan!BF99</f>
        <v/>
      </c>
      <c r="E226" t="inlineStr">
        <is>
          <t>global</t>
        </is>
      </c>
      <c r="F226" t="inlineStr">
        <is>
          <t>global</t>
        </is>
      </c>
    </row>
    <row r="227">
      <c r="A227" t="inlineStr">
        <is>
          <t>Blend: Tactical Bal OEF 30/70</t>
        </is>
      </c>
      <c r="C227">
        <f>Spartan!BE100</f>
        <v/>
      </c>
      <c r="D227">
        <f>Spartan!BF100</f>
        <v/>
      </c>
      <c r="E227" t="inlineStr">
        <is>
          <t>global</t>
        </is>
      </c>
      <c r="F227" t="inlineStr">
        <is>
          <t>global</t>
        </is>
      </c>
    </row>
    <row r="228">
      <c r="A228" t="inlineStr">
        <is>
          <t>Blend: Tactical Bal OEF 30/70</t>
        </is>
      </c>
      <c r="C228">
        <f>Spartan!BE101</f>
        <v/>
      </c>
      <c r="D228">
        <f>Spartan!BF101</f>
        <v/>
      </c>
      <c r="E228" t="inlineStr">
        <is>
          <t>global</t>
        </is>
      </c>
      <c r="F228" t="inlineStr">
        <is>
          <t>global</t>
        </is>
      </c>
    </row>
    <row r="229">
      <c r="A229" t="inlineStr">
        <is>
          <t>Blend: Tactical Bal OEF 30/70</t>
        </is>
      </c>
      <c r="C229">
        <f>Spartan!BE102</f>
        <v/>
      </c>
      <c r="D229">
        <f>Spartan!BF102</f>
        <v/>
      </c>
      <c r="E229" t="inlineStr">
        <is>
          <t>global</t>
        </is>
      </c>
      <c r="F229" t="inlineStr">
        <is>
          <t>global</t>
        </is>
      </c>
    </row>
    <row r="230">
      <c r="A230" t="inlineStr">
        <is>
          <t>Blend: Tactical Bal OEF 30/70</t>
        </is>
      </c>
      <c r="C230">
        <f>Spartan!BE103</f>
        <v/>
      </c>
      <c r="D230">
        <f>Spartan!BF103</f>
        <v/>
      </c>
      <c r="E230" t="inlineStr">
        <is>
          <t>global</t>
        </is>
      </c>
      <c r="F230" t="inlineStr">
        <is>
          <t>global</t>
        </is>
      </c>
    </row>
    <row r="231">
      <c r="A231" t="inlineStr">
        <is>
          <t>Blend: Tactical Bal OEF 30/70</t>
        </is>
      </c>
      <c r="C231">
        <f>Spartan!BE104</f>
        <v/>
      </c>
      <c r="D231">
        <f>Spartan!BF104</f>
        <v/>
      </c>
      <c r="E231" t="inlineStr">
        <is>
          <t>global</t>
        </is>
      </c>
      <c r="F231" t="inlineStr">
        <is>
          <t>global</t>
        </is>
      </c>
    </row>
    <row r="232">
      <c r="A232" t="inlineStr">
        <is>
          <t>Blend: Tactical Bal OEF 30/70</t>
        </is>
      </c>
      <c r="C232">
        <f>Spartan!BE105</f>
        <v/>
      </c>
      <c r="D232">
        <f>Spartan!BF105</f>
        <v/>
      </c>
      <c r="E232" t="inlineStr">
        <is>
          <t>global</t>
        </is>
      </c>
      <c r="F232" t="inlineStr">
        <is>
          <t>global</t>
        </is>
      </c>
    </row>
    <row r="233">
      <c r="A233" t="inlineStr">
        <is>
          <t>Blend: Tactical Bal OEF 30/70</t>
        </is>
      </c>
      <c r="C233">
        <f>Spartan!BE106</f>
        <v/>
      </c>
      <c r="D233">
        <f>Spartan!BF106</f>
        <v/>
      </c>
      <c r="E233" t="inlineStr">
        <is>
          <t>global</t>
        </is>
      </c>
      <c r="F233" t="inlineStr">
        <is>
          <t>global</t>
        </is>
      </c>
    </row>
    <row r="234">
      <c r="A234" t="inlineStr">
        <is>
          <t>Blend: Tactical Bal OEF 30/70</t>
        </is>
      </c>
      <c r="C234">
        <f>Spartan!BE107</f>
        <v/>
      </c>
      <c r="D234">
        <f>Spartan!BF107</f>
        <v/>
      </c>
      <c r="E234" t="inlineStr">
        <is>
          <t>global</t>
        </is>
      </c>
      <c r="F234" t="inlineStr">
        <is>
          <t>global</t>
        </is>
      </c>
    </row>
    <row r="235">
      <c r="A235" t="inlineStr">
        <is>
          <t>Blend: Tactical Bal OEF 30/70</t>
        </is>
      </c>
      <c r="C235">
        <f>Spartan!BE108</f>
        <v/>
      </c>
      <c r="D235">
        <f>Spartan!BF108</f>
        <v/>
      </c>
      <c r="E235" t="inlineStr">
        <is>
          <t>global</t>
        </is>
      </c>
      <c r="F235" t="inlineStr">
        <is>
          <t>global</t>
        </is>
      </c>
    </row>
    <row r="236">
      <c r="A236" t="inlineStr">
        <is>
          <t>Blend: Tactical Bal OEF 30/70</t>
        </is>
      </c>
      <c r="C236">
        <f>Spartan!BE109</f>
        <v/>
      </c>
      <c r="D236">
        <f>Spartan!BF109</f>
        <v/>
      </c>
      <c r="E236" t="inlineStr">
        <is>
          <t>global</t>
        </is>
      </c>
      <c r="F236" t="inlineStr">
        <is>
          <t>global</t>
        </is>
      </c>
    </row>
    <row r="237">
      <c r="A237" t="inlineStr">
        <is>
          <t>Blend: Tactical Bal OEF 30/70</t>
        </is>
      </c>
      <c r="C237">
        <f>Spartan!BE110</f>
        <v/>
      </c>
      <c r="D237">
        <f>Spartan!BF110</f>
        <v/>
      </c>
      <c r="E237" t="inlineStr">
        <is>
          <t>global</t>
        </is>
      </c>
      <c r="F237" t="inlineStr">
        <is>
          <t>global</t>
        </is>
      </c>
    </row>
    <row r="238">
      <c r="A238" t="inlineStr">
        <is>
          <t>Blend: Tactical Bal OEF 30/70</t>
        </is>
      </c>
      <c r="C238">
        <f>Spartan!BE111</f>
        <v/>
      </c>
      <c r="D238">
        <f>Spartan!BF111</f>
        <v/>
      </c>
      <c r="E238" t="inlineStr">
        <is>
          <t>global</t>
        </is>
      </c>
      <c r="F238" t="inlineStr">
        <is>
          <t>global</t>
        </is>
      </c>
    </row>
    <row r="239">
      <c r="A239" t="inlineStr">
        <is>
          <t>Blend: Tactical Bal OEF 30/70</t>
        </is>
      </c>
      <c r="C239">
        <f>Spartan!BE112</f>
        <v/>
      </c>
      <c r="D239">
        <f>Spartan!BF112</f>
        <v/>
      </c>
      <c r="E239" t="inlineStr">
        <is>
          <t>global</t>
        </is>
      </c>
      <c r="F239" t="inlineStr">
        <is>
          <t>global</t>
        </is>
      </c>
    </row>
    <row r="240">
      <c r="A240" t="inlineStr">
        <is>
          <t>Blend: Tactical Bal OEF 30/70</t>
        </is>
      </c>
      <c r="C240">
        <f>Spartan!BE113</f>
        <v/>
      </c>
      <c r="D240">
        <f>Spartan!BF113</f>
        <v/>
      </c>
      <c r="E240" t="inlineStr">
        <is>
          <t>global</t>
        </is>
      </c>
      <c r="F240" t="inlineStr">
        <is>
          <t>global</t>
        </is>
      </c>
    </row>
    <row r="241">
      <c r="A241" t="inlineStr">
        <is>
          <t>Blend: Tactical Bal OEF 30/70</t>
        </is>
      </c>
      <c r="C241">
        <f>Spartan!BE114</f>
        <v/>
      </c>
      <c r="D241">
        <f>Spartan!BF114</f>
        <v/>
      </c>
      <c r="E241" t="inlineStr">
        <is>
          <t>global</t>
        </is>
      </c>
      <c r="F241" t="inlineStr">
        <is>
          <t>global</t>
        </is>
      </c>
    </row>
    <row r="242">
      <c r="A242" t="inlineStr">
        <is>
          <t>Blend: Tactical Bal OEF 30/70</t>
        </is>
      </c>
      <c r="C242">
        <f>Spartan!BE115</f>
        <v/>
      </c>
      <c r="D242">
        <f>Spartan!BF115</f>
        <v/>
      </c>
      <c r="E242" t="inlineStr">
        <is>
          <t>global</t>
        </is>
      </c>
      <c r="F242" t="inlineStr">
        <is>
          <t>global</t>
        </is>
      </c>
    </row>
    <row r="243">
      <c r="A243" t="inlineStr">
        <is>
          <t>Blend: Tactical Bal OEF 30/70</t>
        </is>
      </c>
      <c r="C243">
        <f>Spartan!BE116</f>
        <v/>
      </c>
      <c r="D243">
        <f>Spartan!BF116</f>
        <v/>
      </c>
      <c r="E243" t="inlineStr">
        <is>
          <t>global</t>
        </is>
      </c>
      <c r="F243" t="inlineStr">
        <is>
          <t>global</t>
        </is>
      </c>
    </row>
    <row r="244">
      <c r="A244" t="inlineStr">
        <is>
          <t>Blend: Tactical Bal OEF 30/70</t>
        </is>
      </c>
      <c r="C244">
        <f>Spartan!BE117</f>
        <v/>
      </c>
      <c r="D244">
        <f>Spartan!BF117</f>
        <v/>
      </c>
      <c r="E244" t="inlineStr">
        <is>
          <t>global</t>
        </is>
      </c>
      <c r="F244" t="inlineStr">
        <is>
          <t>global</t>
        </is>
      </c>
    </row>
    <row r="245">
      <c r="A245" t="inlineStr">
        <is>
          <t>Blend: Tactical Bal OEF 30/70</t>
        </is>
      </c>
      <c r="C245">
        <f>Spartan!BE118</f>
        <v/>
      </c>
      <c r="D245">
        <f>Spartan!BF118</f>
        <v/>
      </c>
      <c r="E245" t="inlineStr">
        <is>
          <t>global</t>
        </is>
      </c>
      <c r="F245" t="inlineStr">
        <is>
          <t>global</t>
        </is>
      </c>
    </row>
    <row r="246">
      <c r="A246" t="inlineStr">
        <is>
          <t>Blend: Tactical Bal OEF 30/70</t>
        </is>
      </c>
      <c r="C246">
        <f>Spartan!BE119</f>
        <v/>
      </c>
      <c r="D246">
        <f>Spartan!BF119</f>
        <v/>
      </c>
      <c r="E246" t="inlineStr">
        <is>
          <t>global</t>
        </is>
      </c>
      <c r="F246" t="inlineStr">
        <is>
          <t>global</t>
        </is>
      </c>
    </row>
    <row r="247">
      <c r="A247" t="inlineStr">
        <is>
          <t>Blend: Tactical Bal OEF 30/70</t>
        </is>
      </c>
      <c r="C247">
        <f>Spartan!BE120</f>
        <v/>
      </c>
      <c r="D247">
        <f>Spartan!BF120</f>
        <v/>
      </c>
      <c r="E247" t="inlineStr">
        <is>
          <t>global</t>
        </is>
      </c>
      <c r="F247" t="inlineStr">
        <is>
          <t>global</t>
        </is>
      </c>
    </row>
    <row r="248">
      <c r="A248" t="inlineStr">
        <is>
          <t>Blend: Tactical Bal OEF 30/70</t>
        </is>
      </c>
      <c r="C248">
        <f>Spartan!BE121</f>
        <v/>
      </c>
      <c r="D248">
        <f>Spartan!BF121</f>
        <v/>
      </c>
      <c r="E248" t="inlineStr">
        <is>
          <t>global</t>
        </is>
      </c>
      <c r="F248" t="inlineStr">
        <is>
          <t>global</t>
        </is>
      </c>
    </row>
    <row r="249">
      <c r="A249" t="inlineStr">
        <is>
          <t>Blend: Tactical Bal OEF 30/70</t>
        </is>
      </c>
      <c r="C249">
        <f>Spartan!BE122</f>
        <v/>
      </c>
      <c r="D249">
        <f>Spartan!BF122</f>
        <v/>
      </c>
      <c r="E249" t="inlineStr">
        <is>
          <t>global</t>
        </is>
      </c>
      <c r="F249" t="inlineStr">
        <is>
          <t>global</t>
        </is>
      </c>
    </row>
    <row r="250">
      <c r="A250" t="inlineStr">
        <is>
          <t>Blend: Tactical Bal OEF 50/50</t>
        </is>
      </c>
      <c r="C250">
        <f>Spartan!AY6</f>
        <v/>
      </c>
      <c r="D250">
        <f>Spartan!AZ6</f>
        <v/>
      </c>
      <c r="E250" t="inlineStr">
        <is>
          <t>global</t>
        </is>
      </c>
      <c r="F250" t="inlineStr">
        <is>
          <t>global</t>
        </is>
      </c>
    </row>
    <row r="251">
      <c r="A251" t="inlineStr">
        <is>
          <t>Blend: Tactical Bal OEF 50/50</t>
        </is>
      </c>
      <c r="C251">
        <f>Spartan!AY7</f>
        <v/>
      </c>
      <c r="D251">
        <f>Spartan!AZ7</f>
        <v/>
      </c>
      <c r="E251" t="inlineStr">
        <is>
          <t>global</t>
        </is>
      </c>
      <c r="F251" t="inlineStr">
        <is>
          <t>global</t>
        </is>
      </c>
    </row>
    <row r="252">
      <c r="A252" t="inlineStr">
        <is>
          <t>Blend: Tactical Bal OEF 50/50</t>
        </is>
      </c>
      <c r="C252">
        <f>Spartan!AY8</f>
        <v/>
      </c>
      <c r="D252">
        <f>Spartan!AZ8</f>
        <v/>
      </c>
      <c r="E252" t="inlineStr">
        <is>
          <t>global</t>
        </is>
      </c>
      <c r="F252" t="inlineStr">
        <is>
          <t>global</t>
        </is>
      </c>
    </row>
    <row r="253">
      <c r="A253" t="inlineStr">
        <is>
          <t>Blend: Tactical Bal OEF 50/50</t>
        </is>
      </c>
      <c r="C253">
        <f>Spartan!AY9</f>
        <v/>
      </c>
      <c r="D253">
        <f>Spartan!AZ9</f>
        <v/>
      </c>
      <c r="E253" t="inlineStr">
        <is>
          <t>global</t>
        </is>
      </c>
      <c r="F253" t="inlineStr">
        <is>
          <t>global</t>
        </is>
      </c>
    </row>
    <row r="254">
      <c r="A254" t="inlineStr">
        <is>
          <t>Blend: Tactical Bal OEF 50/50</t>
        </is>
      </c>
      <c r="C254">
        <f>Spartan!AY10</f>
        <v/>
      </c>
      <c r="D254">
        <f>Spartan!AZ10</f>
        <v/>
      </c>
      <c r="E254" t="inlineStr">
        <is>
          <t>global</t>
        </is>
      </c>
      <c r="F254" t="inlineStr">
        <is>
          <t>global</t>
        </is>
      </c>
    </row>
    <row r="255">
      <c r="A255" t="inlineStr">
        <is>
          <t>Blend: Tactical Bal OEF 50/50</t>
        </is>
      </c>
      <c r="C255">
        <f>Spartan!AY11</f>
        <v/>
      </c>
      <c r="D255">
        <f>Spartan!AZ11</f>
        <v/>
      </c>
      <c r="E255" t="inlineStr">
        <is>
          <t>global</t>
        </is>
      </c>
      <c r="F255" t="inlineStr">
        <is>
          <t>global</t>
        </is>
      </c>
    </row>
    <row r="256">
      <c r="A256" t="inlineStr">
        <is>
          <t>Blend: Tactical Bal OEF 50/50</t>
        </is>
      </c>
      <c r="C256">
        <f>Spartan!AY12</f>
        <v/>
      </c>
      <c r="D256">
        <f>Spartan!AZ12</f>
        <v/>
      </c>
      <c r="E256" t="inlineStr">
        <is>
          <t>global</t>
        </is>
      </c>
      <c r="F256" t="inlineStr">
        <is>
          <t>global</t>
        </is>
      </c>
    </row>
    <row r="257">
      <c r="A257" t="inlineStr">
        <is>
          <t>Blend: Tactical Bal OEF 50/50</t>
        </is>
      </c>
      <c r="C257">
        <f>Spartan!AY13</f>
        <v/>
      </c>
      <c r="D257">
        <f>Spartan!AZ13</f>
        <v/>
      </c>
      <c r="E257" t="inlineStr">
        <is>
          <t>global</t>
        </is>
      </c>
      <c r="F257" t="inlineStr">
        <is>
          <t>global</t>
        </is>
      </c>
    </row>
    <row r="258">
      <c r="A258" t="inlineStr">
        <is>
          <t>Blend: Tactical Bal OEF 50/50</t>
        </is>
      </c>
      <c r="C258">
        <f>Spartan!AY14</f>
        <v/>
      </c>
      <c r="D258">
        <f>Spartan!AZ14</f>
        <v/>
      </c>
      <c r="E258" t="inlineStr">
        <is>
          <t>global</t>
        </is>
      </c>
      <c r="F258" t="inlineStr">
        <is>
          <t>global</t>
        </is>
      </c>
    </row>
    <row r="259">
      <c r="A259" t="inlineStr">
        <is>
          <t>Blend: Tactical Bal OEF 50/50</t>
        </is>
      </c>
      <c r="C259">
        <f>Spartan!AY15</f>
        <v/>
      </c>
      <c r="D259">
        <f>Spartan!AZ15</f>
        <v/>
      </c>
      <c r="E259" t="inlineStr">
        <is>
          <t>global</t>
        </is>
      </c>
      <c r="F259" t="inlineStr">
        <is>
          <t>global</t>
        </is>
      </c>
    </row>
    <row r="260">
      <c r="A260" t="inlineStr">
        <is>
          <t>Blend: Tactical Bal OEF 50/50</t>
        </is>
      </c>
      <c r="C260">
        <f>Spartan!AY16</f>
        <v/>
      </c>
      <c r="D260">
        <f>Spartan!AZ16</f>
        <v/>
      </c>
      <c r="E260" t="inlineStr">
        <is>
          <t>global</t>
        </is>
      </c>
      <c r="F260" t="inlineStr">
        <is>
          <t>global</t>
        </is>
      </c>
    </row>
    <row r="261">
      <c r="A261" t="inlineStr">
        <is>
          <t>Blend: Tactical Bal OEF 50/50</t>
        </is>
      </c>
      <c r="C261">
        <f>Spartan!AY17</f>
        <v/>
      </c>
      <c r="D261">
        <f>Spartan!AZ17</f>
        <v/>
      </c>
      <c r="E261" t="inlineStr">
        <is>
          <t>global</t>
        </is>
      </c>
      <c r="F261" t="inlineStr">
        <is>
          <t>global</t>
        </is>
      </c>
    </row>
    <row r="262">
      <c r="A262" t="inlineStr">
        <is>
          <t>Blend: Tactical Bal OEF 50/50</t>
        </is>
      </c>
      <c r="C262">
        <f>Spartan!AY18</f>
        <v/>
      </c>
      <c r="D262">
        <f>Spartan!AZ18</f>
        <v/>
      </c>
      <c r="E262" t="inlineStr">
        <is>
          <t>global</t>
        </is>
      </c>
      <c r="F262" t="inlineStr">
        <is>
          <t>global</t>
        </is>
      </c>
    </row>
    <row r="263">
      <c r="A263" t="inlineStr">
        <is>
          <t>Blend: Tactical Bal OEF 50/50</t>
        </is>
      </c>
      <c r="C263">
        <f>Spartan!AY19</f>
        <v/>
      </c>
      <c r="D263">
        <f>Spartan!AZ19</f>
        <v/>
      </c>
      <c r="E263" t="inlineStr">
        <is>
          <t>global</t>
        </is>
      </c>
      <c r="F263" t="inlineStr">
        <is>
          <t>global</t>
        </is>
      </c>
    </row>
    <row r="264">
      <c r="A264" t="inlineStr">
        <is>
          <t>Blend: Tactical Bal OEF 50/50</t>
        </is>
      </c>
      <c r="C264">
        <f>Spartan!AY20</f>
        <v/>
      </c>
      <c r="D264">
        <f>Spartan!AZ20</f>
        <v/>
      </c>
      <c r="E264" t="inlineStr">
        <is>
          <t>global</t>
        </is>
      </c>
      <c r="F264" t="inlineStr">
        <is>
          <t>global</t>
        </is>
      </c>
    </row>
    <row r="265">
      <c r="A265" t="inlineStr">
        <is>
          <t>Blend: Tactical Bal OEF 50/50</t>
        </is>
      </c>
      <c r="C265">
        <f>Spartan!AY21</f>
        <v/>
      </c>
      <c r="D265">
        <f>Spartan!AZ21</f>
        <v/>
      </c>
      <c r="E265" t="inlineStr">
        <is>
          <t>global</t>
        </is>
      </c>
      <c r="F265" t="inlineStr">
        <is>
          <t>global</t>
        </is>
      </c>
    </row>
    <row r="266">
      <c r="A266" t="inlineStr">
        <is>
          <t>Blend: Tactical Bal OEF 50/50</t>
        </is>
      </c>
      <c r="C266">
        <f>Spartan!AY22</f>
        <v/>
      </c>
      <c r="D266">
        <f>Spartan!AZ22</f>
        <v/>
      </c>
      <c r="E266" t="inlineStr">
        <is>
          <t>global</t>
        </is>
      </c>
      <c r="F266" t="inlineStr">
        <is>
          <t>global</t>
        </is>
      </c>
    </row>
    <row r="267">
      <c r="A267" t="inlineStr">
        <is>
          <t>Blend: Tactical Bal OEF 50/50</t>
        </is>
      </c>
      <c r="C267">
        <f>Spartan!AY23</f>
        <v/>
      </c>
      <c r="D267">
        <f>Spartan!AZ23</f>
        <v/>
      </c>
      <c r="E267" t="inlineStr">
        <is>
          <t>global</t>
        </is>
      </c>
      <c r="F267" t="inlineStr">
        <is>
          <t>global</t>
        </is>
      </c>
    </row>
    <row r="268">
      <c r="A268" t="inlineStr">
        <is>
          <t>Blend: Tactical Bal OEF 50/50</t>
        </is>
      </c>
      <c r="C268">
        <f>Spartan!AY24</f>
        <v/>
      </c>
      <c r="D268">
        <f>Spartan!AZ24</f>
        <v/>
      </c>
      <c r="E268" t="inlineStr">
        <is>
          <t>global</t>
        </is>
      </c>
      <c r="F268" t="inlineStr">
        <is>
          <t>global</t>
        </is>
      </c>
    </row>
    <row r="269">
      <c r="A269" t="inlineStr">
        <is>
          <t>Blend: Tactical Bal OEF 50/50</t>
        </is>
      </c>
      <c r="C269">
        <f>Spartan!AY25</f>
        <v/>
      </c>
      <c r="D269">
        <f>Spartan!AZ25</f>
        <v/>
      </c>
      <c r="E269" t="inlineStr">
        <is>
          <t>global</t>
        </is>
      </c>
      <c r="F269" t="inlineStr">
        <is>
          <t>global</t>
        </is>
      </c>
    </row>
    <row r="270">
      <c r="A270" t="inlineStr">
        <is>
          <t>Blend: Tactical Bal OEF 50/50</t>
        </is>
      </c>
      <c r="C270">
        <f>Spartan!AY26</f>
        <v/>
      </c>
      <c r="D270">
        <f>Spartan!AZ26</f>
        <v/>
      </c>
      <c r="E270" t="inlineStr">
        <is>
          <t>global</t>
        </is>
      </c>
      <c r="F270" t="inlineStr">
        <is>
          <t>global</t>
        </is>
      </c>
    </row>
    <row r="271">
      <c r="A271" t="inlineStr">
        <is>
          <t>Blend: Tactical Bal OEF 50/50</t>
        </is>
      </c>
      <c r="C271">
        <f>Spartan!AY27</f>
        <v/>
      </c>
      <c r="D271">
        <f>Spartan!AZ27</f>
        <v/>
      </c>
      <c r="E271" t="inlineStr">
        <is>
          <t>global</t>
        </is>
      </c>
      <c r="F271" t="inlineStr">
        <is>
          <t>global</t>
        </is>
      </c>
    </row>
    <row r="272">
      <c r="A272" t="inlineStr">
        <is>
          <t>Blend: Tactical Bal OEF 50/50</t>
        </is>
      </c>
      <c r="C272">
        <f>Spartan!AY28</f>
        <v/>
      </c>
      <c r="D272">
        <f>Spartan!AZ28</f>
        <v/>
      </c>
      <c r="E272" t="inlineStr">
        <is>
          <t>global</t>
        </is>
      </c>
      <c r="F272" t="inlineStr">
        <is>
          <t>global</t>
        </is>
      </c>
    </row>
    <row r="273">
      <c r="A273" t="inlineStr">
        <is>
          <t>Blend: Tactical Bal OEF 50/50</t>
        </is>
      </c>
      <c r="C273">
        <f>Spartan!AY29</f>
        <v/>
      </c>
      <c r="D273">
        <f>Spartan!AZ29</f>
        <v/>
      </c>
      <c r="E273" t="inlineStr">
        <is>
          <t>global</t>
        </is>
      </c>
      <c r="F273" t="inlineStr">
        <is>
          <t>global</t>
        </is>
      </c>
    </row>
    <row r="274">
      <c r="A274" t="inlineStr">
        <is>
          <t>Blend: Tactical Bal OEF 50/50</t>
        </is>
      </c>
      <c r="C274">
        <f>Spartan!AY30</f>
        <v/>
      </c>
      <c r="D274">
        <f>Spartan!AZ30</f>
        <v/>
      </c>
      <c r="E274" t="inlineStr">
        <is>
          <t>global</t>
        </is>
      </c>
      <c r="F274" t="inlineStr">
        <is>
          <t>global</t>
        </is>
      </c>
    </row>
    <row r="275">
      <c r="A275" t="inlineStr">
        <is>
          <t>Blend: Tactical Bal OEF 50/50</t>
        </is>
      </c>
      <c r="C275">
        <f>Spartan!AY31</f>
        <v/>
      </c>
      <c r="D275">
        <f>Spartan!AZ31</f>
        <v/>
      </c>
      <c r="E275" t="inlineStr">
        <is>
          <t>global</t>
        </is>
      </c>
      <c r="F275" t="inlineStr">
        <is>
          <t>global</t>
        </is>
      </c>
    </row>
    <row r="276">
      <c r="A276" t="inlineStr">
        <is>
          <t>Blend: Tactical Bal OEF 50/50</t>
        </is>
      </c>
      <c r="C276">
        <f>Spartan!AY32</f>
        <v/>
      </c>
      <c r="D276">
        <f>Spartan!AZ32</f>
        <v/>
      </c>
      <c r="E276" t="inlineStr">
        <is>
          <t>global</t>
        </is>
      </c>
      <c r="F276" t="inlineStr">
        <is>
          <t>global</t>
        </is>
      </c>
    </row>
    <row r="277">
      <c r="A277" t="inlineStr">
        <is>
          <t>Blend: Tactical Bal OEF 50/50</t>
        </is>
      </c>
      <c r="C277">
        <f>Spartan!AY33</f>
        <v/>
      </c>
      <c r="D277">
        <f>Spartan!AZ33</f>
        <v/>
      </c>
      <c r="E277" t="inlineStr">
        <is>
          <t>global</t>
        </is>
      </c>
      <c r="F277" t="inlineStr">
        <is>
          <t>global</t>
        </is>
      </c>
    </row>
    <row r="278">
      <c r="A278" t="inlineStr">
        <is>
          <t>Blend: Tactical Bal OEF 50/50</t>
        </is>
      </c>
      <c r="C278">
        <f>Spartan!AY34</f>
        <v/>
      </c>
      <c r="D278">
        <f>Spartan!AZ34</f>
        <v/>
      </c>
      <c r="E278" t="inlineStr">
        <is>
          <t>global</t>
        </is>
      </c>
      <c r="F278" t="inlineStr">
        <is>
          <t>global</t>
        </is>
      </c>
    </row>
    <row r="279">
      <c r="A279" t="inlineStr">
        <is>
          <t>Blend: Tactical Bal OEF 50/50</t>
        </is>
      </c>
      <c r="C279">
        <f>Spartan!AY35</f>
        <v/>
      </c>
      <c r="D279">
        <f>Spartan!AZ35</f>
        <v/>
      </c>
      <c r="E279" t="inlineStr">
        <is>
          <t>global</t>
        </is>
      </c>
      <c r="F279" t="inlineStr">
        <is>
          <t>global</t>
        </is>
      </c>
    </row>
    <row r="280">
      <c r="A280" t="inlineStr">
        <is>
          <t>Blend: Tactical Bal OEF 50/50</t>
        </is>
      </c>
      <c r="C280">
        <f>Spartan!AY36</f>
        <v/>
      </c>
      <c r="D280">
        <f>Spartan!AZ36</f>
        <v/>
      </c>
      <c r="E280" t="inlineStr">
        <is>
          <t>global</t>
        </is>
      </c>
      <c r="F280" t="inlineStr">
        <is>
          <t>global</t>
        </is>
      </c>
    </row>
    <row r="281">
      <c r="A281" t="inlineStr">
        <is>
          <t>Blend: Tactical Bal OEF 50/50</t>
        </is>
      </c>
      <c r="C281">
        <f>Spartan!AY37</f>
        <v/>
      </c>
      <c r="D281">
        <f>Spartan!AZ37</f>
        <v/>
      </c>
      <c r="E281" t="inlineStr">
        <is>
          <t>global</t>
        </is>
      </c>
      <c r="F281" t="inlineStr">
        <is>
          <t>global</t>
        </is>
      </c>
    </row>
    <row r="282">
      <c r="A282" t="inlineStr">
        <is>
          <t>Blend: Tactical Bal OEF 50/50</t>
        </is>
      </c>
      <c r="C282">
        <f>Spartan!AY38</f>
        <v/>
      </c>
      <c r="D282">
        <f>Spartan!AZ38</f>
        <v/>
      </c>
      <c r="E282" t="inlineStr">
        <is>
          <t>global</t>
        </is>
      </c>
      <c r="F282" t="inlineStr">
        <is>
          <t>global</t>
        </is>
      </c>
    </row>
    <row r="283">
      <c r="A283" t="inlineStr">
        <is>
          <t>Blend: Tactical Bal OEF 50/50</t>
        </is>
      </c>
      <c r="C283">
        <f>Spartan!AY39</f>
        <v/>
      </c>
      <c r="D283">
        <f>Spartan!AZ39</f>
        <v/>
      </c>
      <c r="E283" t="inlineStr">
        <is>
          <t>global</t>
        </is>
      </c>
      <c r="F283" t="inlineStr">
        <is>
          <t>global</t>
        </is>
      </c>
    </row>
    <row r="284">
      <c r="A284" t="inlineStr">
        <is>
          <t>Blend: Tactical Bal OEF 50/50</t>
        </is>
      </c>
      <c r="C284">
        <f>Spartan!AY40</f>
        <v/>
      </c>
      <c r="D284">
        <f>Spartan!AZ40</f>
        <v/>
      </c>
      <c r="E284" t="inlineStr">
        <is>
          <t>global</t>
        </is>
      </c>
      <c r="F284" t="inlineStr">
        <is>
          <t>global</t>
        </is>
      </c>
    </row>
    <row r="285">
      <c r="A285" t="inlineStr">
        <is>
          <t>Blend: Tactical Bal OEF 50/50</t>
        </is>
      </c>
      <c r="C285">
        <f>Spartan!AY41</f>
        <v/>
      </c>
      <c r="D285">
        <f>Spartan!AZ41</f>
        <v/>
      </c>
      <c r="E285" t="inlineStr">
        <is>
          <t>global</t>
        </is>
      </c>
      <c r="F285" t="inlineStr">
        <is>
          <t>global</t>
        </is>
      </c>
    </row>
    <row r="286">
      <c r="A286" t="inlineStr">
        <is>
          <t>Blend: Tactical Bal OEF 50/50</t>
        </is>
      </c>
      <c r="C286">
        <f>Spartan!AY42</f>
        <v/>
      </c>
      <c r="D286">
        <f>Spartan!AZ42</f>
        <v/>
      </c>
      <c r="E286" t="inlineStr">
        <is>
          <t>global</t>
        </is>
      </c>
      <c r="F286" t="inlineStr">
        <is>
          <t>global</t>
        </is>
      </c>
    </row>
    <row r="287">
      <c r="A287" t="inlineStr">
        <is>
          <t>Blend: Tactical Bal OEF 50/50</t>
        </is>
      </c>
      <c r="C287">
        <f>Spartan!AY43</f>
        <v/>
      </c>
      <c r="D287">
        <f>Spartan!AZ43</f>
        <v/>
      </c>
      <c r="E287" t="inlineStr">
        <is>
          <t>global</t>
        </is>
      </c>
      <c r="F287" t="inlineStr">
        <is>
          <t>global</t>
        </is>
      </c>
    </row>
    <row r="288">
      <c r="A288" t="inlineStr">
        <is>
          <t>Blend: Tactical Bal OEF 50/50</t>
        </is>
      </c>
      <c r="C288">
        <f>Spartan!AY44</f>
        <v/>
      </c>
      <c r="D288">
        <f>Spartan!AZ44</f>
        <v/>
      </c>
      <c r="E288" t="inlineStr">
        <is>
          <t>global</t>
        </is>
      </c>
      <c r="F288" t="inlineStr">
        <is>
          <t>global</t>
        </is>
      </c>
    </row>
    <row r="289">
      <c r="A289" t="inlineStr">
        <is>
          <t>Blend: Tactical Bal OEF 50/50</t>
        </is>
      </c>
      <c r="C289">
        <f>Spartan!AY45</f>
        <v/>
      </c>
      <c r="D289">
        <f>Spartan!AZ45</f>
        <v/>
      </c>
      <c r="E289" t="inlineStr">
        <is>
          <t>global</t>
        </is>
      </c>
      <c r="F289" t="inlineStr">
        <is>
          <t>global</t>
        </is>
      </c>
    </row>
    <row r="290">
      <c r="A290" t="inlineStr">
        <is>
          <t>Blend: Tactical Bal OEF 50/50</t>
        </is>
      </c>
      <c r="C290">
        <f>Spartan!AY46</f>
        <v/>
      </c>
      <c r="D290">
        <f>Spartan!AZ46</f>
        <v/>
      </c>
      <c r="E290" t="inlineStr">
        <is>
          <t>global</t>
        </is>
      </c>
      <c r="F290" t="inlineStr">
        <is>
          <t>global</t>
        </is>
      </c>
    </row>
    <row r="291">
      <c r="A291" t="inlineStr">
        <is>
          <t>Blend: Tactical Bal OEF 50/50</t>
        </is>
      </c>
      <c r="C291">
        <f>Spartan!AY47</f>
        <v/>
      </c>
      <c r="D291">
        <f>Spartan!AZ47</f>
        <v/>
      </c>
      <c r="E291" t="inlineStr">
        <is>
          <t>global</t>
        </is>
      </c>
      <c r="F291" t="inlineStr">
        <is>
          <t>global</t>
        </is>
      </c>
    </row>
    <row r="292">
      <c r="A292" t="inlineStr">
        <is>
          <t>Blend: Tactical Bal OEF 50/50</t>
        </is>
      </c>
      <c r="C292">
        <f>Spartan!AY48</f>
        <v/>
      </c>
      <c r="D292">
        <f>Spartan!AZ48</f>
        <v/>
      </c>
      <c r="E292" t="inlineStr">
        <is>
          <t>global</t>
        </is>
      </c>
      <c r="F292" t="inlineStr">
        <is>
          <t>global</t>
        </is>
      </c>
    </row>
    <row r="293">
      <c r="A293" t="inlineStr">
        <is>
          <t>Blend: Tactical Bal OEF 50/50</t>
        </is>
      </c>
      <c r="C293">
        <f>Spartan!AY49</f>
        <v/>
      </c>
      <c r="D293">
        <f>Spartan!AZ49</f>
        <v/>
      </c>
      <c r="E293" t="inlineStr">
        <is>
          <t>global</t>
        </is>
      </c>
      <c r="F293" t="inlineStr">
        <is>
          <t>global</t>
        </is>
      </c>
    </row>
    <row r="294">
      <c r="A294" t="inlineStr">
        <is>
          <t>Blend: Tactical Bal OEF 50/50</t>
        </is>
      </c>
      <c r="C294">
        <f>Spartan!AY50</f>
        <v/>
      </c>
      <c r="D294">
        <f>Spartan!AZ50</f>
        <v/>
      </c>
      <c r="E294" t="inlineStr">
        <is>
          <t>global</t>
        </is>
      </c>
      <c r="F294" t="inlineStr">
        <is>
          <t>global</t>
        </is>
      </c>
    </row>
    <row r="295">
      <c r="A295" t="inlineStr">
        <is>
          <t>Blend: Tactical Bal OEF 50/50</t>
        </is>
      </c>
      <c r="C295">
        <f>Spartan!AY51</f>
        <v/>
      </c>
      <c r="D295">
        <f>Spartan!AZ51</f>
        <v/>
      </c>
      <c r="E295" t="inlineStr">
        <is>
          <t>global</t>
        </is>
      </c>
      <c r="F295" t="inlineStr">
        <is>
          <t>global</t>
        </is>
      </c>
    </row>
    <row r="296">
      <c r="A296" t="inlineStr">
        <is>
          <t>Blend: Tactical Bal OEF 50/50</t>
        </is>
      </c>
      <c r="C296">
        <f>Spartan!AY52</f>
        <v/>
      </c>
      <c r="D296">
        <f>Spartan!AZ52</f>
        <v/>
      </c>
      <c r="E296" t="inlineStr">
        <is>
          <t>global</t>
        </is>
      </c>
      <c r="F296" t="inlineStr">
        <is>
          <t>global</t>
        </is>
      </c>
    </row>
    <row r="297">
      <c r="A297" t="inlineStr">
        <is>
          <t>Blend: Tactical Bal OEF 50/50</t>
        </is>
      </c>
      <c r="C297">
        <f>Spartan!AY53</f>
        <v/>
      </c>
      <c r="D297">
        <f>Spartan!AZ53</f>
        <v/>
      </c>
      <c r="E297" t="inlineStr">
        <is>
          <t>global</t>
        </is>
      </c>
      <c r="F297" t="inlineStr">
        <is>
          <t>global</t>
        </is>
      </c>
    </row>
    <row r="298">
      <c r="A298" t="inlineStr">
        <is>
          <t>Blend: Tactical Bal OEF 50/50</t>
        </is>
      </c>
      <c r="C298">
        <f>Spartan!AY54</f>
        <v/>
      </c>
      <c r="D298">
        <f>Spartan!AZ54</f>
        <v/>
      </c>
      <c r="E298" t="inlineStr">
        <is>
          <t>global</t>
        </is>
      </c>
      <c r="F298" t="inlineStr">
        <is>
          <t>global</t>
        </is>
      </c>
    </row>
    <row r="299">
      <c r="A299" t="inlineStr">
        <is>
          <t>Blend: Tactical Bal OEF 50/50</t>
        </is>
      </c>
      <c r="C299">
        <f>Spartan!AY55</f>
        <v/>
      </c>
      <c r="D299">
        <f>Spartan!AZ55</f>
        <v/>
      </c>
      <c r="E299" t="inlineStr">
        <is>
          <t>global</t>
        </is>
      </c>
      <c r="F299" t="inlineStr">
        <is>
          <t>global</t>
        </is>
      </c>
    </row>
    <row r="300">
      <c r="A300" t="inlineStr">
        <is>
          <t>Blend: Tactical Bal OEF 50/50</t>
        </is>
      </c>
      <c r="C300">
        <f>Spartan!AY56</f>
        <v/>
      </c>
      <c r="D300">
        <f>Spartan!AZ56</f>
        <v/>
      </c>
      <c r="E300" t="inlineStr">
        <is>
          <t>global</t>
        </is>
      </c>
      <c r="F300" t="inlineStr">
        <is>
          <t>global</t>
        </is>
      </c>
    </row>
    <row r="301">
      <c r="A301" t="inlineStr">
        <is>
          <t>Blend: Tactical Bal OEF 50/50</t>
        </is>
      </c>
      <c r="C301">
        <f>Spartan!AY57</f>
        <v/>
      </c>
      <c r="D301">
        <f>Spartan!AZ57</f>
        <v/>
      </c>
      <c r="E301" t="inlineStr">
        <is>
          <t>global</t>
        </is>
      </c>
      <c r="F301" t="inlineStr">
        <is>
          <t>global</t>
        </is>
      </c>
    </row>
    <row r="302">
      <c r="A302" t="inlineStr">
        <is>
          <t>Blend: Tactical Bal OEF 50/50</t>
        </is>
      </c>
      <c r="C302">
        <f>Spartan!AY58</f>
        <v/>
      </c>
      <c r="D302">
        <f>Spartan!AZ58</f>
        <v/>
      </c>
      <c r="E302" t="inlineStr">
        <is>
          <t>global</t>
        </is>
      </c>
      <c r="F302" t="inlineStr">
        <is>
          <t>global</t>
        </is>
      </c>
    </row>
    <row r="303">
      <c r="A303" t="inlineStr">
        <is>
          <t>Blend: Tactical Bal OEF 50/50</t>
        </is>
      </c>
      <c r="C303">
        <f>Spartan!AY59</f>
        <v/>
      </c>
      <c r="D303">
        <f>Spartan!AZ59</f>
        <v/>
      </c>
      <c r="E303" t="inlineStr">
        <is>
          <t>global</t>
        </is>
      </c>
      <c r="F303" t="inlineStr">
        <is>
          <t>global</t>
        </is>
      </c>
    </row>
    <row r="304">
      <c r="A304" t="inlineStr">
        <is>
          <t>Blend: Tactical Bal OEF 50/50</t>
        </is>
      </c>
      <c r="C304">
        <f>Spartan!AY60</f>
        <v/>
      </c>
      <c r="D304">
        <f>Spartan!AZ60</f>
        <v/>
      </c>
      <c r="E304" t="inlineStr">
        <is>
          <t>global</t>
        </is>
      </c>
      <c r="F304" t="inlineStr">
        <is>
          <t>global</t>
        </is>
      </c>
    </row>
    <row r="305">
      <c r="A305" t="inlineStr">
        <is>
          <t>Blend: Tactical Bal OEF 50/50</t>
        </is>
      </c>
      <c r="C305">
        <f>Spartan!AY61</f>
        <v/>
      </c>
      <c r="D305">
        <f>Spartan!AZ61</f>
        <v/>
      </c>
      <c r="E305" t="inlineStr">
        <is>
          <t>global</t>
        </is>
      </c>
      <c r="F305" t="inlineStr">
        <is>
          <t>global</t>
        </is>
      </c>
    </row>
    <row r="306">
      <c r="A306" t="inlineStr">
        <is>
          <t>Blend: Tactical Bal OEF 50/50</t>
        </is>
      </c>
      <c r="C306">
        <f>Spartan!AY62</f>
        <v/>
      </c>
      <c r="D306">
        <f>Spartan!AZ62</f>
        <v/>
      </c>
      <c r="E306" t="inlineStr">
        <is>
          <t>global</t>
        </is>
      </c>
      <c r="F306" t="inlineStr">
        <is>
          <t>global</t>
        </is>
      </c>
    </row>
    <row r="307">
      <c r="A307" t="inlineStr">
        <is>
          <t>Blend: Tactical Bal OEF 50/50</t>
        </is>
      </c>
      <c r="C307">
        <f>Spartan!AY63</f>
        <v/>
      </c>
      <c r="D307">
        <f>Spartan!AZ63</f>
        <v/>
      </c>
      <c r="E307" t="inlineStr">
        <is>
          <t>global</t>
        </is>
      </c>
      <c r="F307" t="inlineStr">
        <is>
          <t>global</t>
        </is>
      </c>
    </row>
    <row r="308">
      <c r="A308" t="inlineStr">
        <is>
          <t>Blend: Tactical Bal OEF 50/50</t>
        </is>
      </c>
      <c r="C308">
        <f>Spartan!AY64</f>
        <v/>
      </c>
      <c r="D308">
        <f>Spartan!AZ64</f>
        <v/>
      </c>
      <c r="E308" t="inlineStr">
        <is>
          <t>global</t>
        </is>
      </c>
      <c r="F308" t="inlineStr">
        <is>
          <t>global</t>
        </is>
      </c>
    </row>
    <row r="309">
      <c r="A309" t="inlineStr">
        <is>
          <t>Blend: Tactical Bal OEF 50/50</t>
        </is>
      </c>
      <c r="C309">
        <f>Spartan!AY65</f>
        <v/>
      </c>
      <c r="D309">
        <f>Spartan!AZ65</f>
        <v/>
      </c>
      <c r="E309" t="inlineStr">
        <is>
          <t>global</t>
        </is>
      </c>
      <c r="F309" t="inlineStr">
        <is>
          <t>global</t>
        </is>
      </c>
    </row>
    <row r="310">
      <c r="A310" t="inlineStr">
        <is>
          <t>Blend: Tactical Bal OEF 50/50</t>
        </is>
      </c>
      <c r="C310">
        <f>Spartan!AY66</f>
        <v/>
      </c>
      <c r="D310">
        <f>Spartan!AZ66</f>
        <v/>
      </c>
      <c r="E310" t="inlineStr">
        <is>
          <t>global</t>
        </is>
      </c>
      <c r="F310" t="inlineStr">
        <is>
          <t>global</t>
        </is>
      </c>
    </row>
    <row r="311" ht="16.5" customHeight="1">
      <c r="A311" t="inlineStr">
        <is>
          <t>Blend: Tactical Bal OEF 50/50</t>
        </is>
      </c>
      <c r="C311">
        <f>Spartan!AY67</f>
        <v/>
      </c>
      <c r="D311">
        <f>Spartan!AZ67</f>
        <v/>
      </c>
      <c r="E311" t="inlineStr">
        <is>
          <t>global</t>
        </is>
      </c>
      <c r="F311" t="inlineStr">
        <is>
          <t>global</t>
        </is>
      </c>
    </row>
    <row r="312">
      <c r="A312" t="inlineStr">
        <is>
          <t>Blend: Tactical Bal OEF 50/50</t>
        </is>
      </c>
      <c r="C312">
        <f>Spartan!AY68</f>
        <v/>
      </c>
      <c r="D312">
        <f>Spartan!AZ68</f>
        <v/>
      </c>
      <c r="E312" t="inlineStr">
        <is>
          <t>global</t>
        </is>
      </c>
      <c r="F312" t="inlineStr">
        <is>
          <t>global</t>
        </is>
      </c>
    </row>
    <row r="313">
      <c r="A313" t="inlineStr">
        <is>
          <t>Blend: Tactical Bal OEF 50/50</t>
        </is>
      </c>
      <c r="C313">
        <f>Spartan!AY69</f>
        <v/>
      </c>
      <c r="D313">
        <f>Spartan!AZ69</f>
        <v/>
      </c>
      <c r="E313" t="inlineStr">
        <is>
          <t>global</t>
        </is>
      </c>
      <c r="F313" t="inlineStr">
        <is>
          <t>global</t>
        </is>
      </c>
    </row>
    <row r="314">
      <c r="A314" t="inlineStr">
        <is>
          <t>Blend: Tactical Bal OEF 50/50</t>
        </is>
      </c>
      <c r="C314">
        <f>Spartan!AY70</f>
        <v/>
      </c>
      <c r="D314">
        <f>Spartan!AZ70</f>
        <v/>
      </c>
      <c r="E314" t="inlineStr">
        <is>
          <t>global</t>
        </is>
      </c>
      <c r="F314" t="inlineStr">
        <is>
          <t>global</t>
        </is>
      </c>
    </row>
    <row r="315">
      <c r="A315" t="inlineStr">
        <is>
          <t>Blend: Tactical Bal OEF 50/50</t>
        </is>
      </c>
      <c r="C315">
        <f>Spartan!AY71</f>
        <v/>
      </c>
      <c r="D315">
        <f>Spartan!AZ71</f>
        <v/>
      </c>
      <c r="E315" t="inlineStr">
        <is>
          <t>global</t>
        </is>
      </c>
      <c r="F315" t="inlineStr">
        <is>
          <t>global</t>
        </is>
      </c>
    </row>
    <row r="316">
      <c r="A316" t="inlineStr">
        <is>
          <t>Blend: Tactical Bal OEF 50/50</t>
        </is>
      </c>
      <c r="C316">
        <f>Spartan!AY72</f>
        <v/>
      </c>
      <c r="D316">
        <f>Spartan!AZ72</f>
        <v/>
      </c>
      <c r="E316" t="inlineStr">
        <is>
          <t>global</t>
        </is>
      </c>
      <c r="F316" t="inlineStr">
        <is>
          <t>global</t>
        </is>
      </c>
    </row>
    <row r="317">
      <c r="A317" t="inlineStr">
        <is>
          <t>Blend: Tactical Bal OEF 50/50</t>
        </is>
      </c>
      <c r="C317">
        <f>Spartan!AY73</f>
        <v/>
      </c>
      <c r="D317">
        <f>Spartan!AZ73</f>
        <v/>
      </c>
      <c r="E317" t="inlineStr">
        <is>
          <t>global</t>
        </is>
      </c>
      <c r="F317" t="inlineStr">
        <is>
          <t>global</t>
        </is>
      </c>
    </row>
    <row r="318">
      <c r="A318" t="inlineStr">
        <is>
          <t>Blend: Tactical Bal OEF 50/50</t>
        </is>
      </c>
      <c r="C318">
        <f>Spartan!AY74</f>
        <v/>
      </c>
      <c r="D318">
        <f>Spartan!AZ74</f>
        <v/>
      </c>
      <c r="E318" t="inlineStr">
        <is>
          <t>global</t>
        </is>
      </c>
      <c r="F318" t="inlineStr">
        <is>
          <t>global</t>
        </is>
      </c>
    </row>
    <row r="319">
      <c r="A319" t="inlineStr">
        <is>
          <t>Blend: Tactical Bal OEF 50/50</t>
        </is>
      </c>
      <c r="C319">
        <f>Spartan!AY75</f>
        <v/>
      </c>
      <c r="D319">
        <f>Spartan!AZ75</f>
        <v/>
      </c>
      <c r="E319" t="inlineStr">
        <is>
          <t>global</t>
        </is>
      </c>
      <c r="F319" t="inlineStr">
        <is>
          <t>global</t>
        </is>
      </c>
    </row>
    <row r="320">
      <c r="A320" t="inlineStr">
        <is>
          <t>Blend: Tactical Bal OEF 50/50</t>
        </is>
      </c>
      <c r="C320">
        <f>Spartan!AY76</f>
        <v/>
      </c>
      <c r="D320">
        <f>Spartan!AZ76</f>
        <v/>
      </c>
      <c r="E320" t="inlineStr">
        <is>
          <t>global</t>
        </is>
      </c>
      <c r="F320" t="inlineStr">
        <is>
          <t>global</t>
        </is>
      </c>
    </row>
    <row r="321">
      <c r="A321" t="inlineStr">
        <is>
          <t>Blend: Tactical Bal OEF 50/50</t>
        </is>
      </c>
      <c r="C321">
        <f>Spartan!AY77</f>
        <v/>
      </c>
      <c r="D321">
        <f>Spartan!AZ77</f>
        <v/>
      </c>
      <c r="E321" t="inlineStr">
        <is>
          <t>global</t>
        </is>
      </c>
      <c r="F321" t="inlineStr">
        <is>
          <t>global</t>
        </is>
      </c>
    </row>
    <row r="322">
      <c r="A322" t="inlineStr">
        <is>
          <t>Blend: Tactical Bal OEF 50/50</t>
        </is>
      </c>
      <c r="C322">
        <f>Spartan!AY78</f>
        <v/>
      </c>
      <c r="D322">
        <f>Spartan!AZ78</f>
        <v/>
      </c>
      <c r="E322" t="inlineStr">
        <is>
          <t>global</t>
        </is>
      </c>
      <c r="F322" t="inlineStr">
        <is>
          <t>global</t>
        </is>
      </c>
    </row>
    <row r="323">
      <c r="A323" t="inlineStr">
        <is>
          <t>Blend: Tactical Bal OEF 50/50</t>
        </is>
      </c>
      <c r="C323">
        <f>Spartan!AY79</f>
        <v/>
      </c>
      <c r="D323">
        <f>Spartan!AZ79</f>
        <v/>
      </c>
      <c r="E323" t="inlineStr">
        <is>
          <t>global</t>
        </is>
      </c>
      <c r="F323" t="inlineStr">
        <is>
          <t>global</t>
        </is>
      </c>
    </row>
    <row r="324">
      <c r="A324" t="inlineStr">
        <is>
          <t>Blend: Tactical Bal OEF 50/50</t>
        </is>
      </c>
      <c r="C324">
        <f>Spartan!AY80</f>
        <v/>
      </c>
      <c r="D324">
        <f>Spartan!AZ80</f>
        <v/>
      </c>
      <c r="E324" t="inlineStr">
        <is>
          <t>global</t>
        </is>
      </c>
      <c r="F324" t="inlineStr">
        <is>
          <t>global</t>
        </is>
      </c>
    </row>
    <row r="325">
      <c r="A325" t="inlineStr">
        <is>
          <t>Blend: Tactical Bal OEF 50/50</t>
        </is>
      </c>
      <c r="C325">
        <f>Spartan!AY81</f>
        <v/>
      </c>
      <c r="D325">
        <f>Spartan!AZ81</f>
        <v/>
      </c>
      <c r="E325" t="inlineStr">
        <is>
          <t>global</t>
        </is>
      </c>
      <c r="F325" t="inlineStr">
        <is>
          <t>global</t>
        </is>
      </c>
    </row>
    <row r="326">
      <c r="A326" t="inlineStr">
        <is>
          <t>Blend: Tactical Bal OEF 50/50</t>
        </is>
      </c>
      <c r="C326">
        <f>Spartan!AY82</f>
        <v/>
      </c>
      <c r="D326">
        <f>Spartan!AZ82</f>
        <v/>
      </c>
      <c r="E326" t="inlineStr">
        <is>
          <t>global</t>
        </is>
      </c>
      <c r="F326" t="inlineStr">
        <is>
          <t>global</t>
        </is>
      </c>
    </row>
    <row r="327">
      <c r="A327" t="inlineStr">
        <is>
          <t>Blend: Tactical Bal OEF 50/50</t>
        </is>
      </c>
      <c r="C327">
        <f>Spartan!AY83</f>
        <v/>
      </c>
      <c r="D327">
        <f>Spartan!AZ83</f>
        <v/>
      </c>
      <c r="E327" t="inlineStr">
        <is>
          <t>global</t>
        </is>
      </c>
      <c r="F327" t="inlineStr">
        <is>
          <t>global</t>
        </is>
      </c>
    </row>
    <row r="328">
      <c r="A328" t="inlineStr">
        <is>
          <t>Blend: Tactical Bal OEF 50/50</t>
        </is>
      </c>
      <c r="C328">
        <f>Spartan!AY84</f>
        <v/>
      </c>
      <c r="D328">
        <f>Spartan!AZ84</f>
        <v/>
      </c>
      <c r="E328" t="inlineStr">
        <is>
          <t>global</t>
        </is>
      </c>
      <c r="F328" t="inlineStr">
        <is>
          <t>global</t>
        </is>
      </c>
    </row>
    <row r="329">
      <c r="A329" t="inlineStr">
        <is>
          <t>Blend: Tactical Bal OEF 50/50</t>
        </is>
      </c>
      <c r="C329">
        <f>Spartan!AY85</f>
        <v/>
      </c>
      <c r="D329">
        <f>Spartan!AZ85</f>
        <v/>
      </c>
      <c r="E329" t="inlineStr">
        <is>
          <t>global</t>
        </is>
      </c>
      <c r="F329" t="inlineStr">
        <is>
          <t>global</t>
        </is>
      </c>
    </row>
    <row r="330">
      <c r="A330" t="inlineStr">
        <is>
          <t>Blend: Tactical Bal OEF 50/50</t>
        </is>
      </c>
      <c r="C330">
        <f>Spartan!AY86</f>
        <v/>
      </c>
      <c r="D330">
        <f>Spartan!AZ86</f>
        <v/>
      </c>
      <c r="E330" t="inlineStr">
        <is>
          <t>global</t>
        </is>
      </c>
      <c r="F330" t="inlineStr">
        <is>
          <t>global</t>
        </is>
      </c>
    </row>
    <row r="331">
      <c r="A331" t="inlineStr">
        <is>
          <t>Blend: Tactical Bal OEF 50/50</t>
        </is>
      </c>
      <c r="C331">
        <f>Spartan!AY87</f>
        <v/>
      </c>
      <c r="D331">
        <f>Spartan!AZ87</f>
        <v/>
      </c>
      <c r="E331" t="inlineStr">
        <is>
          <t>global</t>
        </is>
      </c>
      <c r="F331" t="inlineStr">
        <is>
          <t>global</t>
        </is>
      </c>
    </row>
    <row r="332">
      <c r="A332" t="inlineStr">
        <is>
          <t>Blend: Tactical Bal OEF 50/50</t>
        </is>
      </c>
      <c r="C332">
        <f>Spartan!AY88</f>
        <v/>
      </c>
      <c r="D332">
        <f>Spartan!AZ88</f>
        <v/>
      </c>
      <c r="E332" t="inlineStr">
        <is>
          <t>global</t>
        </is>
      </c>
      <c r="F332" t="inlineStr">
        <is>
          <t>global</t>
        </is>
      </c>
    </row>
    <row r="333">
      <c r="A333" t="inlineStr">
        <is>
          <t>Blend: Tactical Bal OEF 50/50</t>
        </is>
      </c>
      <c r="C333">
        <f>Spartan!AY89</f>
        <v/>
      </c>
      <c r="D333">
        <f>Spartan!AZ89</f>
        <v/>
      </c>
      <c r="E333" t="inlineStr">
        <is>
          <t>global</t>
        </is>
      </c>
      <c r="F333" t="inlineStr">
        <is>
          <t>global</t>
        </is>
      </c>
    </row>
    <row r="334">
      <c r="A334" t="inlineStr">
        <is>
          <t>Blend: Tactical Bal OEF 50/50</t>
        </is>
      </c>
      <c r="C334">
        <f>Spartan!AY90</f>
        <v/>
      </c>
      <c r="D334">
        <f>Spartan!AZ90</f>
        <v/>
      </c>
      <c r="E334" t="inlineStr">
        <is>
          <t>global</t>
        </is>
      </c>
      <c r="F334" t="inlineStr">
        <is>
          <t>global</t>
        </is>
      </c>
    </row>
    <row r="335">
      <c r="A335" t="inlineStr">
        <is>
          <t>Blend: Tactical Bal OEF 50/50</t>
        </is>
      </c>
      <c r="C335">
        <f>Spartan!AY91</f>
        <v/>
      </c>
      <c r="D335">
        <f>Spartan!AZ91</f>
        <v/>
      </c>
      <c r="E335" t="inlineStr">
        <is>
          <t>global</t>
        </is>
      </c>
      <c r="F335" t="inlineStr">
        <is>
          <t>global</t>
        </is>
      </c>
    </row>
    <row r="336">
      <c r="A336" t="inlineStr">
        <is>
          <t>Blend: Tactical Bal OEF 50/50</t>
        </is>
      </c>
      <c r="C336">
        <f>Spartan!AY92</f>
        <v/>
      </c>
      <c r="D336">
        <f>Spartan!AZ92</f>
        <v/>
      </c>
      <c r="E336" t="inlineStr">
        <is>
          <t>global</t>
        </is>
      </c>
      <c r="F336" t="inlineStr">
        <is>
          <t>global</t>
        </is>
      </c>
    </row>
    <row r="337">
      <c r="A337" t="inlineStr">
        <is>
          <t>Blend: Tactical Bal OEF 50/50</t>
        </is>
      </c>
      <c r="C337">
        <f>Spartan!AY93</f>
        <v/>
      </c>
      <c r="D337">
        <f>Spartan!AZ93</f>
        <v/>
      </c>
      <c r="E337" t="inlineStr">
        <is>
          <t>global</t>
        </is>
      </c>
      <c r="F337" t="inlineStr">
        <is>
          <t>global</t>
        </is>
      </c>
    </row>
    <row r="338">
      <c r="A338" t="inlineStr">
        <is>
          <t>Blend: Tactical Bal OEF 50/50</t>
        </is>
      </c>
      <c r="C338">
        <f>Spartan!AY94</f>
        <v/>
      </c>
      <c r="D338">
        <f>Spartan!AZ94</f>
        <v/>
      </c>
      <c r="E338" t="inlineStr">
        <is>
          <t>global</t>
        </is>
      </c>
      <c r="F338" t="inlineStr">
        <is>
          <t>global</t>
        </is>
      </c>
    </row>
    <row r="339">
      <c r="A339" t="inlineStr">
        <is>
          <t>Blend: Tactical Bal OEF 50/50</t>
        </is>
      </c>
      <c r="C339">
        <f>Spartan!AY95</f>
        <v/>
      </c>
      <c r="D339">
        <f>Spartan!AZ95</f>
        <v/>
      </c>
      <c r="E339" t="inlineStr">
        <is>
          <t>global</t>
        </is>
      </c>
      <c r="F339" t="inlineStr">
        <is>
          <t>global</t>
        </is>
      </c>
    </row>
    <row r="340">
      <c r="A340" t="inlineStr">
        <is>
          <t>Blend: Tactical Bal OEF 50/50</t>
        </is>
      </c>
      <c r="C340">
        <f>Spartan!AY96</f>
        <v/>
      </c>
      <c r="D340">
        <f>Spartan!AZ96</f>
        <v/>
      </c>
      <c r="E340" t="inlineStr">
        <is>
          <t>global</t>
        </is>
      </c>
      <c r="F340" t="inlineStr">
        <is>
          <t>global</t>
        </is>
      </c>
    </row>
    <row r="341">
      <c r="A341" t="inlineStr">
        <is>
          <t>Blend: Tactical Bal OEF 50/50</t>
        </is>
      </c>
      <c r="C341">
        <f>Spartan!AY97</f>
        <v/>
      </c>
      <c r="D341">
        <f>Spartan!AZ97</f>
        <v/>
      </c>
      <c r="E341" t="inlineStr">
        <is>
          <t>global</t>
        </is>
      </c>
      <c r="F341" t="inlineStr">
        <is>
          <t>global</t>
        </is>
      </c>
    </row>
    <row r="342">
      <c r="A342" t="inlineStr">
        <is>
          <t>Blend: Tactical Bal OEF 50/50</t>
        </is>
      </c>
      <c r="C342">
        <f>Spartan!AY98</f>
        <v/>
      </c>
      <c r="D342">
        <f>Spartan!AZ98</f>
        <v/>
      </c>
      <c r="E342" t="inlineStr">
        <is>
          <t>global</t>
        </is>
      </c>
      <c r="F342" t="inlineStr">
        <is>
          <t>global</t>
        </is>
      </c>
    </row>
    <row r="343">
      <c r="A343" t="inlineStr">
        <is>
          <t>Blend: Tactical Bal OEF 50/50</t>
        </is>
      </c>
      <c r="C343">
        <f>Spartan!AY99</f>
        <v/>
      </c>
      <c r="D343">
        <f>Spartan!AZ99</f>
        <v/>
      </c>
      <c r="E343" t="inlineStr">
        <is>
          <t>global</t>
        </is>
      </c>
      <c r="F343" t="inlineStr">
        <is>
          <t>global</t>
        </is>
      </c>
    </row>
    <row r="344">
      <c r="A344" t="inlineStr">
        <is>
          <t>Blend: Tactical Bal OEF 50/50</t>
        </is>
      </c>
      <c r="C344">
        <f>Spartan!AY100</f>
        <v/>
      </c>
      <c r="D344">
        <f>Spartan!AZ100</f>
        <v/>
      </c>
      <c r="E344" t="inlineStr">
        <is>
          <t>global</t>
        </is>
      </c>
      <c r="F344" t="inlineStr">
        <is>
          <t>global</t>
        </is>
      </c>
    </row>
    <row r="345">
      <c r="A345" t="inlineStr">
        <is>
          <t>Blend: Tactical Bal OEF 50/50</t>
        </is>
      </c>
      <c r="C345">
        <f>Spartan!AY101</f>
        <v/>
      </c>
      <c r="D345">
        <f>Spartan!AZ101</f>
        <v/>
      </c>
      <c r="E345" t="inlineStr">
        <is>
          <t>global</t>
        </is>
      </c>
      <c r="F345" t="inlineStr">
        <is>
          <t>global</t>
        </is>
      </c>
    </row>
    <row r="346">
      <c r="A346" t="inlineStr">
        <is>
          <t>Blend: Tactical Bal OEF 50/50</t>
        </is>
      </c>
      <c r="C346">
        <f>Spartan!AY102</f>
        <v/>
      </c>
      <c r="D346">
        <f>Spartan!AZ102</f>
        <v/>
      </c>
      <c r="E346" t="inlineStr">
        <is>
          <t>global</t>
        </is>
      </c>
      <c r="F346" t="inlineStr">
        <is>
          <t>global</t>
        </is>
      </c>
    </row>
    <row r="347">
      <c r="A347" t="inlineStr">
        <is>
          <t>Blend: Tactical Bal OEF 50/50</t>
        </is>
      </c>
      <c r="C347">
        <f>Spartan!AY103</f>
        <v/>
      </c>
      <c r="D347">
        <f>Spartan!AZ103</f>
        <v/>
      </c>
      <c r="E347" t="inlineStr">
        <is>
          <t>global</t>
        </is>
      </c>
      <c r="F347" t="inlineStr">
        <is>
          <t>global</t>
        </is>
      </c>
    </row>
    <row r="348">
      <c r="A348" t="inlineStr">
        <is>
          <t>Blend: Tactical Bal OEF 50/50</t>
        </is>
      </c>
      <c r="C348">
        <f>Spartan!AY104</f>
        <v/>
      </c>
      <c r="D348">
        <f>Spartan!AZ104</f>
        <v/>
      </c>
      <c r="E348" t="inlineStr">
        <is>
          <t>global</t>
        </is>
      </c>
      <c r="F348" t="inlineStr">
        <is>
          <t>global</t>
        </is>
      </c>
    </row>
    <row r="349">
      <c r="A349" t="inlineStr">
        <is>
          <t>Blend: Tactical Bal OEF 50/50</t>
        </is>
      </c>
      <c r="C349">
        <f>Spartan!AY105</f>
        <v/>
      </c>
      <c r="D349">
        <f>Spartan!AZ105</f>
        <v/>
      </c>
      <c r="E349" t="inlineStr">
        <is>
          <t>global</t>
        </is>
      </c>
      <c r="F349" t="inlineStr">
        <is>
          <t>global</t>
        </is>
      </c>
    </row>
    <row r="350">
      <c r="A350" t="inlineStr">
        <is>
          <t>Blend: Tactical Bal OEF 50/50</t>
        </is>
      </c>
      <c r="C350">
        <f>Spartan!AY106</f>
        <v/>
      </c>
      <c r="D350">
        <f>Spartan!AZ106</f>
        <v/>
      </c>
      <c r="E350" t="inlineStr">
        <is>
          <t>global</t>
        </is>
      </c>
      <c r="F350" t="inlineStr">
        <is>
          <t>global</t>
        </is>
      </c>
    </row>
    <row r="351">
      <c r="A351" t="inlineStr">
        <is>
          <t>Blend: Tactical Bal OEF 50/50</t>
        </is>
      </c>
      <c r="C351">
        <f>Spartan!AY107</f>
        <v/>
      </c>
      <c r="D351">
        <f>Spartan!AZ107</f>
        <v/>
      </c>
      <c r="E351" t="inlineStr">
        <is>
          <t>global</t>
        </is>
      </c>
      <c r="F351" t="inlineStr">
        <is>
          <t>global</t>
        </is>
      </c>
    </row>
    <row r="352">
      <c r="A352" t="inlineStr">
        <is>
          <t>Blend: Tactical Bal OEF 50/50</t>
        </is>
      </c>
      <c r="C352">
        <f>Spartan!AY108</f>
        <v/>
      </c>
      <c r="D352">
        <f>Spartan!AZ108</f>
        <v/>
      </c>
      <c r="E352" t="inlineStr">
        <is>
          <t>global</t>
        </is>
      </c>
      <c r="F352" t="inlineStr">
        <is>
          <t>global</t>
        </is>
      </c>
    </row>
    <row r="353">
      <c r="A353" t="inlineStr">
        <is>
          <t>Blend: Tactical Bal OEF 50/50</t>
        </is>
      </c>
      <c r="C353">
        <f>Spartan!AY109</f>
        <v/>
      </c>
      <c r="D353">
        <f>Spartan!AZ109</f>
        <v/>
      </c>
      <c r="E353" t="inlineStr">
        <is>
          <t>global</t>
        </is>
      </c>
      <c r="F353" t="inlineStr">
        <is>
          <t>global</t>
        </is>
      </c>
    </row>
    <row r="354">
      <c r="A354" t="inlineStr">
        <is>
          <t>Blend: Tactical Bal OEF 50/50</t>
        </is>
      </c>
      <c r="C354">
        <f>Spartan!AY110</f>
        <v/>
      </c>
      <c r="D354">
        <f>Spartan!AZ110</f>
        <v/>
      </c>
      <c r="E354" t="inlineStr">
        <is>
          <t>global</t>
        </is>
      </c>
      <c r="F354" t="inlineStr">
        <is>
          <t>global</t>
        </is>
      </c>
    </row>
    <row r="355">
      <c r="A355" t="inlineStr">
        <is>
          <t>Blend: Tactical Bal OEF 50/50</t>
        </is>
      </c>
      <c r="C355">
        <f>Spartan!AY111</f>
        <v/>
      </c>
      <c r="D355">
        <f>Spartan!AZ111</f>
        <v/>
      </c>
      <c r="E355" t="inlineStr">
        <is>
          <t>global</t>
        </is>
      </c>
      <c r="F355" t="inlineStr">
        <is>
          <t>global</t>
        </is>
      </c>
    </row>
    <row r="356">
      <c r="A356" t="inlineStr">
        <is>
          <t>Blend: Tactical Bal OEF 50/50</t>
        </is>
      </c>
      <c r="C356">
        <f>Spartan!AY112</f>
        <v/>
      </c>
      <c r="D356">
        <f>Spartan!AZ112</f>
        <v/>
      </c>
      <c r="E356" t="inlineStr">
        <is>
          <t>global</t>
        </is>
      </c>
      <c r="F356" t="inlineStr">
        <is>
          <t>global</t>
        </is>
      </c>
    </row>
    <row r="357">
      <c r="A357" t="inlineStr">
        <is>
          <t>Blend: Tactical Bal OEF 50/50</t>
        </is>
      </c>
      <c r="C357">
        <f>Spartan!AY113</f>
        <v/>
      </c>
      <c r="D357">
        <f>Spartan!AZ113</f>
        <v/>
      </c>
      <c r="E357" t="inlineStr">
        <is>
          <t>global</t>
        </is>
      </c>
      <c r="F357" t="inlineStr">
        <is>
          <t>global</t>
        </is>
      </c>
    </row>
    <row r="358">
      <c r="A358" t="inlineStr">
        <is>
          <t>Blend: Tactical Bal OEF 50/50</t>
        </is>
      </c>
      <c r="C358">
        <f>Spartan!AY114</f>
        <v/>
      </c>
      <c r="D358">
        <f>Spartan!AZ114</f>
        <v/>
      </c>
      <c r="E358" t="inlineStr">
        <is>
          <t>global</t>
        </is>
      </c>
      <c r="F358" t="inlineStr">
        <is>
          <t>global</t>
        </is>
      </c>
    </row>
    <row r="359">
      <c r="A359" t="inlineStr">
        <is>
          <t>Blend: Tactical Bal OEF 50/50</t>
        </is>
      </c>
      <c r="C359">
        <f>Spartan!AY115</f>
        <v/>
      </c>
      <c r="D359">
        <f>Spartan!AZ115</f>
        <v/>
      </c>
      <c r="E359" t="inlineStr">
        <is>
          <t>global</t>
        </is>
      </c>
      <c r="F359" t="inlineStr">
        <is>
          <t>global</t>
        </is>
      </c>
    </row>
    <row r="360">
      <c r="A360" t="inlineStr">
        <is>
          <t>Blend: Tactical Bal OEF 50/50</t>
        </is>
      </c>
      <c r="C360">
        <f>Spartan!AY116</f>
        <v/>
      </c>
      <c r="D360">
        <f>Spartan!AZ116</f>
        <v/>
      </c>
      <c r="E360" t="inlineStr">
        <is>
          <t>global</t>
        </is>
      </c>
      <c r="F360" t="inlineStr">
        <is>
          <t>global</t>
        </is>
      </c>
    </row>
    <row r="361">
      <c r="A361" t="inlineStr">
        <is>
          <t>Blend: Tactical Bal OEF 50/50</t>
        </is>
      </c>
      <c r="C361">
        <f>Spartan!AY117</f>
        <v/>
      </c>
      <c r="D361">
        <f>Spartan!AZ117</f>
        <v/>
      </c>
      <c r="E361" t="inlineStr">
        <is>
          <t>global</t>
        </is>
      </c>
      <c r="F361" t="inlineStr">
        <is>
          <t>global</t>
        </is>
      </c>
    </row>
    <row r="362">
      <c r="A362" t="inlineStr">
        <is>
          <t>Blend: Tactical Bal OEF 50/50</t>
        </is>
      </c>
      <c r="C362">
        <f>Spartan!AY118</f>
        <v/>
      </c>
      <c r="D362">
        <f>Spartan!AZ118</f>
        <v/>
      </c>
      <c r="E362" t="inlineStr">
        <is>
          <t>global</t>
        </is>
      </c>
      <c r="F362" t="inlineStr">
        <is>
          <t>global</t>
        </is>
      </c>
    </row>
    <row r="363">
      <c r="A363" t="inlineStr">
        <is>
          <t>Blend: Tactical Bal OEF 50/50</t>
        </is>
      </c>
      <c r="C363">
        <f>Spartan!AY119</f>
        <v/>
      </c>
      <c r="D363">
        <f>Spartan!AZ119</f>
        <v/>
      </c>
      <c r="E363" t="inlineStr">
        <is>
          <t>global</t>
        </is>
      </c>
      <c r="F363" t="inlineStr">
        <is>
          <t>global</t>
        </is>
      </c>
    </row>
    <row r="364">
      <c r="A364" t="inlineStr">
        <is>
          <t>Blend: Tactical Bal OEF 50/50</t>
        </is>
      </c>
      <c r="C364">
        <f>Spartan!AY120</f>
        <v/>
      </c>
      <c r="D364">
        <f>Spartan!AZ120</f>
        <v/>
      </c>
      <c r="E364" t="inlineStr">
        <is>
          <t>global</t>
        </is>
      </c>
      <c r="F364" t="inlineStr">
        <is>
          <t>global</t>
        </is>
      </c>
    </row>
    <row r="365">
      <c r="A365" t="inlineStr">
        <is>
          <t>Blend: Tactical Bal OEF 50/50</t>
        </is>
      </c>
      <c r="C365">
        <f>Spartan!AY121</f>
        <v/>
      </c>
      <c r="D365">
        <f>Spartan!AZ121</f>
        <v/>
      </c>
      <c r="E365" t="inlineStr">
        <is>
          <t>global</t>
        </is>
      </c>
      <c r="F365" t="inlineStr">
        <is>
          <t>global</t>
        </is>
      </c>
    </row>
    <row r="366">
      <c r="A366" t="inlineStr">
        <is>
          <t>Blend: Tactical Bal OEF 50/50</t>
        </is>
      </c>
      <c r="C366">
        <f>Spartan!AY115</f>
        <v/>
      </c>
      <c r="D366">
        <f>Spartan!AZ115</f>
        <v/>
      </c>
      <c r="E366" t="inlineStr">
        <is>
          <t>global</t>
        </is>
      </c>
      <c r="F366" t="inlineStr">
        <is>
          <t>global</t>
        </is>
      </c>
    </row>
    <row r="367">
      <c r="A367" t="inlineStr">
        <is>
          <t>Blend: Tactical Bal OEF 60/40</t>
        </is>
      </c>
      <c r="C367">
        <f>Spartan!AV6</f>
        <v/>
      </c>
      <c r="D367">
        <f>Spartan!AW6</f>
        <v/>
      </c>
      <c r="E367" t="inlineStr">
        <is>
          <t>global</t>
        </is>
      </c>
      <c r="F367" t="inlineStr">
        <is>
          <t>global</t>
        </is>
      </c>
    </row>
    <row r="368">
      <c r="A368" t="inlineStr">
        <is>
          <t>Blend: Tactical Bal OEF 60/40</t>
        </is>
      </c>
      <c r="C368">
        <f>Spartan!AV7</f>
        <v/>
      </c>
      <c r="D368">
        <f>Spartan!AW7</f>
        <v/>
      </c>
      <c r="E368" t="inlineStr">
        <is>
          <t>global</t>
        </is>
      </c>
      <c r="F368" t="inlineStr">
        <is>
          <t>global</t>
        </is>
      </c>
    </row>
    <row r="369">
      <c r="A369" t="inlineStr">
        <is>
          <t>Blend: Tactical Bal OEF 60/40</t>
        </is>
      </c>
      <c r="C369">
        <f>Spartan!AV8</f>
        <v/>
      </c>
      <c r="D369">
        <f>Spartan!AW8</f>
        <v/>
      </c>
      <c r="E369" t="inlineStr">
        <is>
          <t>global</t>
        </is>
      </c>
      <c r="F369" t="inlineStr">
        <is>
          <t>global</t>
        </is>
      </c>
    </row>
    <row r="370">
      <c r="A370" t="inlineStr">
        <is>
          <t>Blend: Tactical Bal OEF 60/40</t>
        </is>
      </c>
      <c r="C370">
        <f>Spartan!AV9</f>
        <v/>
      </c>
      <c r="D370">
        <f>Spartan!AW9</f>
        <v/>
      </c>
      <c r="E370" t="inlineStr">
        <is>
          <t>global</t>
        </is>
      </c>
      <c r="F370" t="inlineStr">
        <is>
          <t>global</t>
        </is>
      </c>
    </row>
    <row r="371">
      <c r="A371" t="inlineStr">
        <is>
          <t>Blend: Tactical Bal OEF 60/40</t>
        </is>
      </c>
      <c r="C371">
        <f>Spartan!AV10</f>
        <v/>
      </c>
      <c r="D371">
        <f>Spartan!AW10</f>
        <v/>
      </c>
      <c r="E371" t="inlineStr">
        <is>
          <t>global</t>
        </is>
      </c>
      <c r="F371" t="inlineStr">
        <is>
          <t>global</t>
        </is>
      </c>
    </row>
    <row r="372">
      <c r="A372" t="inlineStr">
        <is>
          <t>Blend: Tactical Bal OEF 60/40</t>
        </is>
      </c>
      <c r="C372">
        <f>Spartan!AV11</f>
        <v/>
      </c>
      <c r="D372">
        <f>Spartan!AW11</f>
        <v/>
      </c>
      <c r="E372" t="inlineStr">
        <is>
          <t>global</t>
        </is>
      </c>
      <c r="F372" t="inlineStr">
        <is>
          <t>global</t>
        </is>
      </c>
    </row>
    <row r="373">
      <c r="A373" t="inlineStr">
        <is>
          <t>Blend: Tactical Bal OEF 60/40</t>
        </is>
      </c>
      <c r="C373">
        <f>Spartan!AV12</f>
        <v/>
      </c>
      <c r="D373">
        <f>Spartan!AW12</f>
        <v/>
      </c>
      <c r="E373" t="inlineStr">
        <is>
          <t>global</t>
        </is>
      </c>
      <c r="F373" t="inlineStr">
        <is>
          <t>global</t>
        </is>
      </c>
    </row>
    <row r="374">
      <c r="A374" t="inlineStr">
        <is>
          <t>Blend: Tactical Bal OEF 60/40</t>
        </is>
      </c>
      <c r="C374">
        <f>Spartan!AV13</f>
        <v/>
      </c>
      <c r="D374">
        <f>Spartan!AW13</f>
        <v/>
      </c>
      <c r="E374" t="inlineStr">
        <is>
          <t>global</t>
        </is>
      </c>
      <c r="F374" t="inlineStr">
        <is>
          <t>global</t>
        </is>
      </c>
    </row>
    <row r="375">
      <c r="A375" t="inlineStr">
        <is>
          <t>Blend: Tactical Bal OEF 60/40</t>
        </is>
      </c>
      <c r="C375">
        <f>Spartan!AV14</f>
        <v/>
      </c>
      <c r="D375">
        <f>Spartan!AW14</f>
        <v/>
      </c>
      <c r="E375" t="inlineStr">
        <is>
          <t>global</t>
        </is>
      </c>
      <c r="F375" t="inlineStr">
        <is>
          <t>global</t>
        </is>
      </c>
    </row>
    <row r="376">
      <c r="A376" t="inlineStr">
        <is>
          <t>Blend: Tactical Bal OEF 60/40</t>
        </is>
      </c>
      <c r="C376">
        <f>Spartan!AV15</f>
        <v/>
      </c>
      <c r="D376">
        <f>Spartan!AW15</f>
        <v/>
      </c>
      <c r="E376" t="inlineStr">
        <is>
          <t>global</t>
        </is>
      </c>
      <c r="F376" t="inlineStr">
        <is>
          <t>global</t>
        </is>
      </c>
    </row>
    <row r="377">
      <c r="A377" t="inlineStr">
        <is>
          <t>Blend: Tactical Bal OEF 60/40</t>
        </is>
      </c>
      <c r="C377">
        <f>Spartan!AV16</f>
        <v/>
      </c>
      <c r="D377">
        <f>Spartan!AW16</f>
        <v/>
      </c>
      <c r="E377" t="inlineStr">
        <is>
          <t>global</t>
        </is>
      </c>
      <c r="F377" t="inlineStr">
        <is>
          <t>global</t>
        </is>
      </c>
    </row>
    <row r="378">
      <c r="A378" t="inlineStr">
        <is>
          <t>Blend: Tactical Bal OEF 60/40</t>
        </is>
      </c>
      <c r="C378">
        <f>Spartan!AV17</f>
        <v/>
      </c>
      <c r="D378">
        <f>Spartan!AW17</f>
        <v/>
      </c>
      <c r="E378" t="inlineStr">
        <is>
          <t>global</t>
        </is>
      </c>
      <c r="F378" t="inlineStr">
        <is>
          <t>global</t>
        </is>
      </c>
    </row>
    <row r="379">
      <c r="A379" t="inlineStr">
        <is>
          <t>Blend: Tactical Bal OEF 60/40</t>
        </is>
      </c>
      <c r="C379">
        <f>Spartan!AV18</f>
        <v/>
      </c>
      <c r="D379">
        <f>Spartan!AW18</f>
        <v/>
      </c>
      <c r="E379" t="inlineStr">
        <is>
          <t>global</t>
        </is>
      </c>
      <c r="F379" t="inlineStr">
        <is>
          <t>global</t>
        </is>
      </c>
    </row>
    <row r="380">
      <c r="A380" t="inlineStr">
        <is>
          <t>Blend: Tactical Bal OEF 60/40</t>
        </is>
      </c>
      <c r="C380">
        <f>Spartan!AV19</f>
        <v/>
      </c>
      <c r="D380">
        <f>Spartan!AW19</f>
        <v/>
      </c>
      <c r="E380" t="inlineStr">
        <is>
          <t>global</t>
        </is>
      </c>
      <c r="F380" t="inlineStr">
        <is>
          <t>global</t>
        </is>
      </c>
    </row>
    <row r="381">
      <c r="A381" t="inlineStr">
        <is>
          <t>Blend: Tactical Bal OEF 60/40</t>
        </is>
      </c>
      <c r="C381">
        <f>Spartan!AV20</f>
        <v/>
      </c>
      <c r="D381">
        <f>Spartan!AW20</f>
        <v/>
      </c>
      <c r="E381" t="inlineStr">
        <is>
          <t>global</t>
        </is>
      </c>
      <c r="F381" t="inlineStr">
        <is>
          <t>global</t>
        </is>
      </c>
    </row>
    <row r="382">
      <c r="A382" t="inlineStr">
        <is>
          <t>Blend: Tactical Bal OEF 60/40</t>
        </is>
      </c>
      <c r="C382">
        <f>Spartan!AV21</f>
        <v/>
      </c>
      <c r="D382">
        <f>Spartan!AW21</f>
        <v/>
      </c>
      <c r="E382" t="inlineStr">
        <is>
          <t>global</t>
        </is>
      </c>
      <c r="F382" t="inlineStr">
        <is>
          <t>global</t>
        </is>
      </c>
    </row>
    <row r="383">
      <c r="A383" t="inlineStr">
        <is>
          <t>Blend: Tactical Bal OEF 60/40</t>
        </is>
      </c>
      <c r="C383">
        <f>Spartan!AV22</f>
        <v/>
      </c>
      <c r="D383">
        <f>Spartan!AW22</f>
        <v/>
      </c>
      <c r="E383" t="inlineStr">
        <is>
          <t>global</t>
        </is>
      </c>
      <c r="F383" t="inlineStr">
        <is>
          <t>global</t>
        </is>
      </c>
    </row>
    <row r="384">
      <c r="A384" t="inlineStr">
        <is>
          <t>Blend: Tactical Bal OEF 60/40</t>
        </is>
      </c>
      <c r="C384">
        <f>Spartan!AV23</f>
        <v/>
      </c>
      <c r="D384">
        <f>Spartan!AW23</f>
        <v/>
      </c>
      <c r="E384" t="inlineStr">
        <is>
          <t>global</t>
        </is>
      </c>
      <c r="F384" t="inlineStr">
        <is>
          <t>global</t>
        </is>
      </c>
    </row>
    <row r="385">
      <c r="A385" t="inlineStr">
        <is>
          <t>Blend: Tactical Bal OEF 60/40</t>
        </is>
      </c>
      <c r="C385">
        <f>Spartan!AV24</f>
        <v/>
      </c>
      <c r="D385">
        <f>Spartan!AW24</f>
        <v/>
      </c>
      <c r="E385" t="inlineStr">
        <is>
          <t>global</t>
        </is>
      </c>
      <c r="F385" t="inlineStr">
        <is>
          <t>global</t>
        </is>
      </c>
    </row>
    <row r="386">
      <c r="A386" t="inlineStr">
        <is>
          <t>Blend: Tactical Bal OEF 60/40</t>
        </is>
      </c>
      <c r="C386">
        <f>Spartan!AV25</f>
        <v/>
      </c>
      <c r="D386">
        <f>Spartan!AW25</f>
        <v/>
      </c>
      <c r="E386" t="inlineStr">
        <is>
          <t>global</t>
        </is>
      </c>
      <c r="F386" t="inlineStr">
        <is>
          <t>global</t>
        </is>
      </c>
    </row>
    <row r="387">
      <c r="A387" t="inlineStr">
        <is>
          <t>Blend: Tactical Bal OEF 60/40</t>
        </is>
      </c>
      <c r="C387">
        <f>Spartan!AV26</f>
        <v/>
      </c>
      <c r="D387">
        <f>Spartan!AW26</f>
        <v/>
      </c>
      <c r="E387" t="inlineStr">
        <is>
          <t>global</t>
        </is>
      </c>
      <c r="F387" t="inlineStr">
        <is>
          <t>global</t>
        </is>
      </c>
    </row>
    <row r="388">
      <c r="A388" t="inlineStr">
        <is>
          <t>Blend: Tactical Bal OEF 60/40</t>
        </is>
      </c>
      <c r="C388">
        <f>Spartan!AV27</f>
        <v/>
      </c>
      <c r="D388">
        <f>Spartan!AW27</f>
        <v/>
      </c>
      <c r="E388" t="inlineStr">
        <is>
          <t>global</t>
        </is>
      </c>
      <c r="F388" t="inlineStr">
        <is>
          <t>global</t>
        </is>
      </c>
    </row>
    <row r="389">
      <c r="A389" t="inlineStr">
        <is>
          <t>Blend: Tactical Bal OEF 60/40</t>
        </is>
      </c>
      <c r="C389">
        <f>Spartan!AV28</f>
        <v/>
      </c>
      <c r="D389">
        <f>Spartan!AW28</f>
        <v/>
      </c>
      <c r="E389" t="inlineStr">
        <is>
          <t>global</t>
        </is>
      </c>
      <c r="F389" t="inlineStr">
        <is>
          <t>global</t>
        </is>
      </c>
    </row>
    <row r="390">
      <c r="A390" t="inlineStr">
        <is>
          <t>Blend: Tactical Bal OEF 60/40</t>
        </is>
      </c>
      <c r="C390">
        <f>Spartan!AV29</f>
        <v/>
      </c>
      <c r="D390">
        <f>Spartan!AW29</f>
        <v/>
      </c>
      <c r="E390" t="inlineStr">
        <is>
          <t>global</t>
        </is>
      </c>
      <c r="F390" t="inlineStr">
        <is>
          <t>global</t>
        </is>
      </c>
    </row>
    <row r="391">
      <c r="A391" t="inlineStr">
        <is>
          <t>Blend: Tactical Bal OEF 60/40</t>
        </is>
      </c>
      <c r="C391">
        <f>Spartan!AV30</f>
        <v/>
      </c>
      <c r="D391">
        <f>Spartan!AW30</f>
        <v/>
      </c>
      <c r="E391" t="inlineStr">
        <is>
          <t>global</t>
        </is>
      </c>
      <c r="F391" t="inlineStr">
        <is>
          <t>global</t>
        </is>
      </c>
    </row>
    <row r="392">
      <c r="A392" t="inlineStr">
        <is>
          <t>Blend: Tactical Bal OEF 60/40</t>
        </is>
      </c>
      <c r="C392">
        <f>Spartan!AV31</f>
        <v/>
      </c>
      <c r="D392">
        <f>Spartan!AW31</f>
        <v/>
      </c>
      <c r="E392" t="inlineStr">
        <is>
          <t>global</t>
        </is>
      </c>
      <c r="F392" t="inlineStr">
        <is>
          <t>global</t>
        </is>
      </c>
    </row>
    <row r="393">
      <c r="A393" t="inlineStr">
        <is>
          <t>Blend: Tactical Bal OEF 60/40</t>
        </is>
      </c>
      <c r="C393">
        <f>Spartan!AV32</f>
        <v/>
      </c>
      <c r="D393">
        <f>Spartan!AW32</f>
        <v/>
      </c>
      <c r="E393" t="inlineStr">
        <is>
          <t>global</t>
        </is>
      </c>
      <c r="F393" t="inlineStr">
        <is>
          <t>global</t>
        </is>
      </c>
    </row>
    <row r="394">
      <c r="A394" t="inlineStr">
        <is>
          <t>Blend: Tactical Bal OEF 60/40</t>
        </is>
      </c>
      <c r="C394">
        <f>Spartan!AV33</f>
        <v/>
      </c>
      <c r="D394">
        <f>Spartan!AW33</f>
        <v/>
      </c>
      <c r="E394" t="inlineStr">
        <is>
          <t>global</t>
        </is>
      </c>
      <c r="F394" t="inlineStr">
        <is>
          <t>global</t>
        </is>
      </c>
    </row>
    <row r="395">
      <c r="A395" t="inlineStr">
        <is>
          <t>Blend: Tactical Bal OEF 60/40</t>
        </is>
      </c>
      <c r="C395">
        <f>Spartan!AV34</f>
        <v/>
      </c>
      <c r="D395">
        <f>Spartan!AW34</f>
        <v/>
      </c>
      <c r="E395" t="inlineStr">
        <is>
          <t>global</t>
        </is>
      </c>
      <c r="F395" t="inlineStr">
        <is>
          <t>global</t>
        </is>
      </c>
    </row>
    <row r="396">
      <c r="A396" t="inlineStr">
        <is>
          <t>Blend: Tactical Bal OEF 60/40</t>
        </is>
      </c>
      <c r="C396">
        <f>Spartan!AV35</f>
        <v/>
      </c>
      <c r="D396">
        <f>Spartan!AW35</f>
        <v/>
      </c>
      <c r="E396" t="inlineStr">
        <is>
          <t>global</t>
        </is>
      </c>
      <c r="F396" t="inlineStr">
        <is>
          <t>global</t>
        </is>
      </c>
    </row>
    <row r="397">
      <c r="A397" t="inlineStr">
        <is>
          <t>Blend: Tactical Bal OEF 60/40</t>
        </is>
      </c>
      <c r="C397">
        <f>Spartan!AV36</f>
        <v/>
      </c>
      <c r="D397">
        <f>Spartan!AW36</f>
        <v/>
      </c>
      <c r="E397" t="inlineStr">
        <is>
          <t>global</t>
        </is>
      </c>
      <c r="F397" t="inlineStr">
        <is>
          <t>global</t>
        </is>
      </c>
    </row>
    <row r="398">
      <c r="A398" t="inlineStr">
        <is>
          <t>Blend: Tactical Bal OEF 60/40</t>
        </is>
      </c>
      <c r="C398">
        <f>Spartan!AV37</f>
        <v/>
      </c>
      <c r="D398">
        <f>Spartan!AW37</f>
        <v/>
      </c>
      <c r="E398" t="inlineStr">
        <is>
          <t>global</t>
        </is>
      </c>
      <c r="F398" t="inlineStr">
        <is>
          <t>global</t>
        </is>
      </c>
    </row>
    <row r="399">
      <c r="A399" t="inlineStr">
        <is>
          <t>Blend: Tactical Bal OEF 60/40</t>
        </is>
      </c>
      <c r="C399">
        <f>Spartan!AV38</f>
        <v/>
      </c>
      <c r="D399">
        <f>Spartan!AW38</f>
        <v/>
      </c>
      <c r="E399" t="inlineStr">
        <is>
          <t>global</t>
        </is>
      </c>
      <c r="F399" t="inlineStr">
        <is>
          <t>global</t>
        </is>
      </c>
    </row>
    <row r="400">
      <c r="A400" t="inlineStr">
        <is>
          <t>Blend: Tactical Bal OEF 60/40</t>
        </is>
      </c>
      <c r="C400">
        <f>Spartan!AV39</f>
        <v/>
      </c>
      <c r="D400">
        <f>Spartan!AW39</f>
        <v/>
      </c>
      <c r="E400" t="inlineStr">
        <is>
          <t>global</t>
        </is>
      </c>
      <c r="F400" t="inlineStr">
        <is>
          <t>global</t>
        </is>
      </c>
    </row>
    <row r="401">
      <c r="A401" t="inlineStr">
        <is>
          <t>Blend: Tactical Bal OEF 60/40</t>
        </is>
      </c>
      <c r="C401">
        <f>Spartan!AV40</f>
        <v/>
      </c>
      <c r="D401">
        <f>Spartan!AW40</f>
        <v/>
      </c>
      <c r="E401" t="inlineStr">
        <is>
          <t>global</t>
        </is>
      </c>
      <c r="F401" t="inlineStr">
        <is>
          <t>global</t>
        </is>
      </c>
    </row>
    <row r="402">
      <c r="A402" t="inlineStr">
        <is>
          <t>Blend: Tactical Bal OEF 60/40</t>
        </is>
      </c>
      <c r="C402">
        <f>Spartan!AV41</f>
        <v/>
      </c>
      <c r="D402">
        <f>Spartan!AW41</f>
        <v/>
      </c>
      <c r="E402" t="inlineStr">
        <is>
          <t>global</t>
        </is>
      </c>
      <c r="F402" t="inlineStr">
        <is>
          <t>global</t>
        </is>
      </c>
    </row>
    <row r="403">
      <c r="A403" t="inlineStr">
        <is>
          <t>Blend: Tactical Bal OEF 60/40</t>
        </is>
      </c>
      <c r="C403">
        <f>Spartan!AV42</f>
        <v/>
      </c>
      <c r="D403">
        <f>Spartan!AW42</f>
        <v/>
      </c>
      <c r="E403" t="inlineStr">
        <is>
          <t>global</t>
        </is>
      </c>
      <c r="F403" t="inlineStr">
        <is>
          <t>global</t>
        </is>
      </c>
    </row>
    <row r="404">
      <c r="A404" t="inlineStr">
        <is>
          <t>Blend: Tactical Bal OEF 60/40</t>
        </is>
      </c>
      <c r="C404">
        <f>Spartan!AV43</f>
        <v/>
      </c>
      <c r="D404">
        <f>Spartan!AW43</f>
        <v/>
      </c>
      <c r="E404" t="inlineStr">
        <is>
          <t>global</t>
        </is>
      </c>
      <c r="F404" t="inlineStr">
        <is>
          <t>global</t>
        </is>
      </c>
    </row>
    <row r="405">
      <c r="A405" t="inlineStr">
        <is>
          <t>Blend: Tactical Bal OEF 60/40</t>
        </is>
      </c>
      <c r="C405">
        <f>Spartan!AV44</f>
        <v/>
      </c>
      <c r="D405">
        <f>Spartan!AW44</f>
        <v/>
      </c>
      <c r="E405" t="inlineStr">
        <is>
          <t>global</t>
        </is>
      </c>
      <c r="F405" t="inlineStr">
        <is>
          <t>global</t>
        </is>
      </c>
    </row>
    <row r="406">
      <c r="A406" t="inlineStr">
        <is>
          <t>Blend: Tactical Bal OEF 60/40</t>
        </is>
      </c>
      <c r="C406">
        <f>Spartan!AV45</f>
        <v/>
      </c>
      <c r="D406">
        <f>Spartan!AW45</f>
        <v/>
      </c>
      <c r="E406" t="inlineStr">
        <is>
          <t>global</t>
        </is>
      </c>
      <c r="F406" t="inlineStr">
        <is>
          <t>global</t>
        </is>
      </c>
    </row>
    <row r="407">
      <c r="A407" t="inlineStr">
        <is>
          <t>Blend: Tactical Bal OEF 60/40</t>
        </is>
      </c>
      <c r="C407">
        <f>Spartan!AV46</f>
        <v/>
      </c>
      <c r="D407">
        <f>Spartan!AW46</f>
        <v/>
      </c>
      <c r="E407" t="inlineStr">
        <is>
          <t>global</t>
        </is>
      </c>
      <c r="F407" t="inlineStr">
        <is>
          <t>global</t>
        </is>
      </c>
    </row>
    <row r="408">
      <c r="A408" t="inlineStr">
        <is>
          <t>Blend: Tactical Bal OEF 60/40</t>
        </is>
      </c>
      <c r="C408">
        <f>Spartan!AV47</f>
        <v/>
      </c>
      <c r="D408">
        <f>Spartan!AW47</f>
        <v/>
      </c>
      <c r="E408" t="inlineStr">
        <is>
          <t>global</t>
        </is>
      </c>
      <c r="F408" t="inlineStr">
        <is>
          <t>global</t>
        </is>
      </c>
    </row>
    <row r="409">
      <c r="A409" t="inlineStr">
        <is>
          <t>Blend: Tactical Bal OEF 60/40</t>
        </is>
      </c>
      <c r="C409">
        <f>Spartan!AV48</f>
        <v/>
      </c>
      <c r="D409">
        <f>Spartan!AW48</f>
        <v/>
      </c>
      <c r="E409" t="inlineStr">
        <is>
          <t>global</t>
        </is>
      </c>
      <c r="F409" t="inlineStr">
        <is>
          <t>global</t>
        </is>
      </c>
    </row>
    <row r="410">
      <c r="A410" t="inlineStr">
        <is>
          <t>Blend: Tactical Bal OEF 60/40</t>
        </is>
      </c>
      <c r="C410">
        <f>Spartan!AV49</f>
        <v/>
      </c>
      <c r="D410">
        <f>Spartan!AW49</f>
        <v/>
      </c>
      <c r="E410" t="inlineStr">
        <is>
          <t>global</t>
        </is>
      </c>
      <c r="F410" t="inlineStr">
        <is>
          <t>global</t>
        </is>
      </c>
    </row>
    <row r="411">
      <c r="A411" t="inlineStr">
        <is>
          <t>Blend: Tactical Bal OEF 60/40</t>
        </is>
      </c>
      <c r="C411">
        <f>Spartan!AV50</f>
        <v/>
      </c>
      <c r="D411">
        <f>Spartan!AW50</f>
        <v/>
      </c>
      <c r="E411" t="inlineStr">
        <is>
          <t>global</t>
        </is>
      </c>
      <c r="F411" t="inlineStr">
        <is>
          <t>global</t>
        </is>
      </c>
    </row>
    <row r="412">
      <c r="A412" t="inlineStr">
        <is>
          <t>Blend: Tactical Bal OEF 60/40</t>
        </is>
      </c>
      <c r="C412">
        <f>Spartan!AV51</f>
        <v/>
      </c>
      <c r="D412">
        <f>Spartan!AW51</f>
        <v/>
      </c>
      <c r="E412" t="inlineStr">
        <is>
          <t>global</t>
        </is>
      </c>
      <c r="F412" t="inlineStr">
        <is>
          <t>global</t>
        </is>
      </c>
    </row>
    <row r="413">
      <c r="A413" t="inlineStr">
        <is>
          <t>Blend: Tactical Bal OEF 60/40</t>
        </is>
      </c>
      <c r="C413">
        <f>Spartan!AV52</f>
        <v/>
      </c>
      <c r="D413">
        <f>Spartan!AW52</f>
        <v/>
      </c>
      <c r="E413" t="inlineStr">
        <is>
          <t>global</t>
        </is>
      </c>
      <c r="F413" t="inlineStr">
        <is>
          <t>global</t>
        </is>
      </c>
    </row>
    <row r="414">
      <c r="A414" t="inlineStr">
        <is>
          <t>Blend: Tactical Bal OEF 60/40</t>
        </is>
      </c>
      <c r="C414">
        <f>Spartan!AV53</f>
        <v/>
      </c>
      <c r="D414">
        <f>Spartan!AW53</f>
        <v/>
      </c>
      <c r="E414" t="inlineStr">
        <is>
          <t>global</t>
        </is>
      </c>
      <c r="F414" t="inlineStr">
        <is>
          <t>global</t>
        </is>
      </c>
    </row>
    <row r="415">
      <c r="A415" t="inlineStr">
        <is>
          <t>Blend: Tactical Bal OEF 60/40</t>
        </is>
      </c>
      <c r="C415">
        <f>Spartan!AV54</f>
        <v/>
      </c>
      <c r="D415">
        <f>Spartan!AW54</f>
        <v/>
      </c>
      <c r="E415" t="inlineStr">
        <is>
          <t>global</t>
        </is>
      </c>
      <c r="F415" t="inlineStr">
        <is>
          <t>global</t>
        </is>
      </c>
    </row>
    <row r="416">
      <c r="A416" t="inlineStr">
        <is>
          <t>Blend: Tactical Bal OEF 60/40</t>
        </is>
      </c>
      <c r="C416">
        <f>Spartan!AV55</f>
        <v/>
      </c>
      <c r="D416">
        <f>Spartan!AW55</f>
        <v/>
      </c>
      <c r="E416" t="inlineStr">
        <is>
          <t>global</t>
        </is>
      </c>
      <c r="F416" t="inlineStr">
        <is>
          <t>global</t>
        </is>
      </c>
    </row>
    <row r="417">
      <c r="A417" t="inlineStr">
        <is>
          <t>Blend: Tactical Bal OEF 60/40</t>
        </is>
      </c>
      <c r="C417">
        <f>Spartan!AV56</f>
        <v/>
      </c>
      <c r="D417">
        <f>Spartan!AW56</f>
        <v/>
      </c>
      <c r="E417" t="inlineStr">
        <is>
          <t>global</t>
        </is>
      </c>
      <c r="F417" t="inlineStr">
        <is>
          <t>global</t>
        </is>
      </c>
    </row>
    <row r="418">
      <c r="A418" t="inlineStr">
        <is>
          <t>Blend: Tactical Bal OEF 60/40</t>
        </is>
      </c>
      <c r="C418">
        <f>Spartan!AV57</f>
        <v/>
      </c>
      <c r="D418">
        <f>Spartan!AW57</f>
        <v/>
      </c>
      <c r="E418" t="inlineStr">
        <is>
          <t>global</t>
        </is>
      </c>
      <c r="F418" t="inlineStr">
        <is>
          <t>global</t>
        </is>
      </c>
    </row>
    <row r="419">
      <c r="A419" t="inlineStr">
        <is>
          <t>Blend: Tactical Bal OEF 60/40</t>
        </is>
      </c>
      <c r="C419">
        <f>Spartan!AV58</f>
        <v/>
      </c>
      <c r="D419">
        <f>Spartan!AW58</f>
        <v/>
      </c>
      <c r="E419" t="inlineStr">
        <is>
          <t>global</t>
        </is>
      </c>
      <c r="F419" t="inlineStr">
        <is>
          <t>global</t>
        </is>
      </c>
    </row>
    <row r="420">
      <c r="A420" t="inlineStr">
        <is>
          <t>Blend: Tactical Bal OEF 60/40</t>
        </is>
      </c>
      <c r="C420">
        <f>Spartan!AV59</f>
        <v/>
      </c>
      <c r="D420">
        <f>Spartan!AW59</f>
        <v/>
      </c>
      <c r="E420" t="inlineStr">
        <is>
          <t>global</t>
        </is>
      </c>
      <c r="F420" t="inlineStr">
        <is>
          <t>global</t>
        </is>
      </c>
    </row>
    <row r="421">
      <c r="A421" t="inlineStr">
        <is>
          <t>Blend: Tactical Bal OEF 60/40</t>
        </is>
      </c>
      <c r="C421">
        <f>Spartan!AV60</f>
        <v/>
      </c>
      <c r="D421">
        <f>Spartan!AW60</f>
        <v/>
      </c>
      <c r="E421" t="inlineStr">
        <is>
          <t>global</t>
        </is>
      </c>
      <c r="F421" t="inlineStr">
        <is>
          <t>global</t>
        </is>
      </c>
    </row>
    <row r="422">
      <c r="A422" t="inlineStr">
        <is>
          <t>Blend: Tactical Bal OEF 60/40</t>
        </is>
      </c>
      <c r="C422">
        <f>Spartan!AV61</f>
        <v/>
      </c>
      <c r="D422">
        <f>Spartan!AW61</f>
        <v/>
      </c>
      <c r="E422" t="inlineStr">
        <is>
          <t>global</t>
        </is>
      </c>
      <c r="F422" t="inlineStr">
        <is>
          <t>global</t>
        </is>
      </c>
    </row>
    <row r="423">
      <c r="A423" t="inlineStr">
        <is>
          <t>Blend: Tactical Bal OEF 60/40</t>
        </is>
      </c>
      <c r="C423">
        <f>Spartan!AV62</f>
        <v/>
      </c>
      <c r="D423">
        <f>Spartan!AW62</f>
        <v/>
      </c>
      <c r="E423" t="inlineStr">
        <is>
          <t>global</t>
        </is>
      </c>
      <c r="F423" t="inlineStr">
        <is>
          <t>global</t>
        </is>
      </c>
    </row>
    <row r="424">
      <c r="A424" t="inlineStr">
        <is>
          <t>Blend: Tactical Bal OEF 60/40</t>
        </is>
      </c>
      <c r="C424">
        <f>Spartan!AV63</f>
        <v/>
      </c>
      <c r="D424">
        <f>Spartan!AW63</f>
        <v/>
      </c>
      <c r="E424" t="inlineStr">
        <is>
          <t>global</t>
        </is>
      </c>
      <c r="F424" t="inlineStr">
        <is>
          <t>global</t>
        </is>
      </c>
    </row>
    <row r="425">
      <c r="A425" t="inlineStr">
        <is>
          <t>Blend: Tactical Bal OEF 60/40</t>
        </is>
      </c>
      <c r="C425">
        <f>Spartan!AV64</f>
        <v/>
      </c>
      <c r="D425">
        <f>Spartan!AW64</f>
        <v/>
      </c>
      <c r="E425" t="inlineStr">
        <is>
          <t>global</t>
        </is>
      </c>
      <c r="F425" t="inlineStr">
        <is>
          <t>global</t>
        </is>
      </c>
    </row>
    <row r="426">
      <c r="A426" t="inlineStr">
        <is>
          <t>Blend: Tactical Bal OEF 60/40</t>
        </is>
      </c>
      <c r="C426">
        <f>Spartan!AV65</f>
        <v/>
      </c>
      <c r="D426">
        <f>Spartan!AW65</f>
        <v/>
      </c>
      <c r="E426" t="inlineStr">
        <is>
          <t>global</t>
        </is>
      </c>
      <c r="F426" t="inlineStr">
        <is>
          <t>global</t>
        </is>
      </c>
    </row>
    <row r="427">
      <c r="A427" t="inlineStr">
        <is>
          <t>Blend: Tactical Bal OEF 60/40</t>
        </is>
      </c>
      <c r="C427">
        <f>Spartan!AV66</f>
        <v/>
      </c>
      <c r="D427">
        <f>Spartan!AW66</f>
        <v/>
      </c>
      <c r="E427" t="inlineStr">
        <is>
          <t>global</t>
        </is>
      </c>
      <c r="F427" t="inlineStr">
        <is>
          <t>global</t>
        </is>
      </c>
    </row>
    <row r="428">
      <c r="A428" t="inlineStr">
        <is>
          <t>Blend: Tactical Bal OEF 60/40</t>
        </is>
      </c>
      <c r="C428">
        <f>Spartan!AV67</f>
        <v/>
      </c>
      <c r="D428">
        <f>Spartan!AW67</f>
        <v/>
      </c>
      <c r="E428" t="inlineStr">
        <is>
          <t>global</t>
        </is>
      </c>
      <c r="F428" t="inlineStr">
        <is>
          <t>global</t>
        </is>
      </c>
    </row>
    <row r="429">
      <c r="A429" t="inlineStr">
        <is>
          <t>Blend: Tactical Bal OEF 60/40</t>
        </is>
      </c>
      <c r="C429">
        <f>Spartan!AV68</f>
        <v/>
      </c>
      <c r="D429">
        <f>Spartan!AW68</f>
        <v/>
      </c>
      <c r="E429" t="inlineStr">
        <is>
          <t>global</t>
        </is>
      </c>
      <c r="F429" t="inlineStr">
        <is>
          <t>global</t>
        </is>
      </c>
    </row>
    <row r="430">
      <c r="A430" t="inlineStr">
        <is>
          <t>Blend: Tactical Bal OEF 60/40</t>
        </is>
      </c>
      <c r="C430">
        <f>Spartan!AV69</f>
        <v/>
      </c>
      <c r="D430">
        <f>Spartan!AW69</f>
        <v/>
      </c>
      <c r="E430" t="inlineStr">
        <is>
          <t>global</t>
        </is>
      </c>
      <c r="F430" t="inlineStr">
        <is>
          <t>global</t>
        </is>
      </c>
    </row>
    <row r="431">
      <c r="A431" t="inlineStr">
        <is>
          <t>Blend: Tactical Bal OEF 60/40</t>
        </is>
      </c>
      <c r="C431">
        <f>Spartan!AV70</f>
        <v/>
      </c>
      <c r="D431">
        <f>Spartan!AW70</f>
        <v/>
      </c>
      <c r="E431" t="inlineStr">
        <is>
          <t>global</t>
        </is>
      </c>
      <c r="F431" t="inlineStr">
        <is>
          <t>global</t>
        </is>
      </c>
    </row>
    <row r="432">
      <c r="A432" t="inlineStr">
        <is>
          <t>Blend: Tactical Bal OEF 60/40</t>
        </is>
      </c>
      <c r="C432">
        <f>Spartan!AV71</f>
        <v/>
      </c>
      <c r="D432">
        <f>Spartan!AW71</f>
        <v/>
      </c>
      <c r="E432" t="inlineStr">
        <is>
          <t>global</t>
        </is>
      </c>
      <c r="F432" t="inlineStr">
        <is>
          <t>global</t>
        </is>
      </c>
    </row>
    <row r="433">
      <c r="A433" t="inlineStr">
        <is>
          <t>Blend: Tactical Bal OEF 60/40</t>
        </is>
      </c>
      <c r="C433">
        <f>Spartan!AV72</f>
        <v/>
      </c>
      <c r="D433">
        <f>Spartan!AW72</f>
        <v/>
      </c>
      <c r="E433" t="inlineStr">
        <is>
          <t>global</t>
        </is>
      </c>
      <c r="F433" t="inlineStr">
        <is>
          <t>global</t>
        </is>
      </c>
    </row>
    <row r="434">
      <c r="A434" t="inlineStr">
        <is>
          <t>Blend: Tactical Bal OEF 60/40</t>
        </is>
      </c>
      <c r="C434">
        <f>Spartan!AV73</f>
        <v/>
      </c>
      <c r="D434">
        <f>Spartan!AW73</f>
        <v/>
      </c>
      <c r="E434" t="inlineStr">
        <is>
          <t>global</t>
        </is>
      </c>
      <c r="F434" t="inlineStr">
        <is>
          <t>global</t>
        </is>
      </c>
    </row>
    <row r="435">
      <c r="A435" t="inlineStr">
        <is>
          <t>Blend: Tactical Bal OEF 60/40</t>
        </is>
      </c>
      <c r="C435">
        <f>Spartan!AV74</f>
        <v/>
      </c>
      <c r="D435">
        <f>Spartan!AW74</f>
        <v/>
      </c>
      <c r="E435" t="inlineStr">
        <is>
          <t>global</t>
        </is>
      </c>
      <c r="F435" t="inlineStr">
        <is>
          <t>global</t>
        </is>
      </c>
    </row>
    <row r="436">
      <c r="A436" t="inlineStr">
        <is>
          <t>Blend: Tactical Bal OEF 60/40</t>
        </is>
      </c>
      <c r="C436">
        <f>Spartan!AV75</f>
        <v/>
      </c>
      <c r="D436">
        <f>Spartan!AW75</f>
        <v/>
      </c>
      <c r="E436" t="inlineStr">
        <is>
          <t>global</t>
        </is>
      </c>
      <c r="F436" t="inlineStr">
        <is>
          <t>global</t>
        </is>
      </c>
    </row>
    <row r="437">
      <c r="A437" t="inlineStr">
        <is>
          <t>Blend: Tactical Bal OEF 60/40</t>
        </is>
      </c>
      <c r="C437">
        <f>Spartan!AV76</f>
        <v/>
      </c>
      <c r="D437">
        <f>Spartan!AW76</f>
        <v/>
      </c>
      <c r="E437" t="inlineStr">
        <is>
          <t>global</t>
        </is>
      </c>
      <c r="F437" t="inlineStr">
        <is>
          <t>global</t>
        </is>
      </c>
    </row>
    <row r="438">
      <c r="A438" t="inlineStr">
        <is>
          <t>Blend: Tactical Bal OEF 60/40</t>
        </is>
      </c>
      <c r="C438">
        <f>Spartan!AV77</f>
        <v/>
      </c>
      <c r="D438">
        <f>Spartan!AW77</f>
        <v/>
      </c>
      <c r="E438" t="inlineStr">
        <is>
          <t>global</t>
        </is>
      </c>
      <c r="F438" t="inlineStr">
        <is>
          <t>global</t>
        </is>
      </c>
    </row>
    <row r="439">
      <c r="A439" t="inlineStr">
        <is>
          <t>Blend: Tactical Bal OEF 60/40</t>
        </is>
      </c>
      <c r="C439">
        <f>Spartan!AV78</f>
        <v/>
      </c>
      <c r="D439">
        <f>Spartan!AW78</f>
        <v/>
      </c>
      <c r="E439" t="inlineStr">
        <is>
          <t>global</t>
        </is>
      </c>
      <c r="F439" t="inlineStr">
        <is>
          <t>global</t>
        </is>
      </c>
    </row>
    <row r="440">
      <c r="A440" t="inlineStr">
        <is>
          <t>Blend: Tactical Bal OEF 60/40</t>
        </is>
      </c>
      <c r="C440">
        <f>Spartan!AV79</f>
        <v/>
      </c>
      <c r="D440">
        <f>Spartan!AW79</f>
        <v/>
      </c>
      <c r="E440" t="inlineStr">
        <is>
          <t>global</t>
        </is>
      </c>
      <c r="F440" t="inlineStr">
        <is>
          <t>global</t>
        </is>
      </c>
    </row>
    <row r="441">
      <c r="A441" t="inlineStr">
        <is>
          <t>Blend: Tactical Bal OEF 60/40</t>
        </is>
      </c>
      <c r="C441">
        <f>Spartan!AV80</f>
        <v/>
      </c>
      <c r="D441">
        <f>Spartan!AW80</f>
        <v/>
      </c>
      <c r="E441" t="inlineStr">
        <is>
          <t>global</t>
        </is>
      </c>
      <c r="F441" t="inlineStr">
        <is>
          <t>global</t>
        </is>
      </c>
    </row>
    <row r="442">
      <c r="A442" t="inlineStr">
        <is>
          <t>Blend: Tactical Bal OEF 60/40</t>
        </is>
      </c>
      <c r="C442">
        <f>Spartan!AV81</f>
        <v/>
      </c>
      <c r="D442">
        <f>Spartan!AW81</f>
        <v/>
      </c>
      <c r="E442" t="inlineStr">
        <is>
          <t>global</t>
        </is>
      </c>
      <c r="F442" t="inlineStr">
        <is>
          <t>global</t>
        </is>
      </c>
    </row>
    <row r="443">
      <c r="A443" t="inlineStr">
        <is>
          <t>Blend: Tactical Bal OEF 60/40</t>
        </is>
      </c>
      <c r="C443">
        <f>Spartan!AV82</f>
        <v/>
      </c>
      <c r="D443">
        <f>Spartan!AW82</f>
        <v/>
      </c>
      <c r="E443" t="inlineStr">
        <is>
          <t>global</t>
        </is>
      </c>
      <c r="F443" t="inlineStr">
        <is>
          <t>global</t>
        </is>
      </c>
    </row>
    <row r="444">
      <c r="A444" t="inlineStr">
        <is>
          <t>Blend: Tactical Bal OEF 60/40</t>
        </is>
      </c>
      <c r="C444">
        <f>Spartan!AV83</f>
        <v/>
      </c>
      <c r="D444">
        <f>Spartan!AW83</f>
        <v/>
      </c>
      <c r="E444" t="inlineStr">
        <is>
          <t>global</t>
        </is>
      </c>
      <c r="F444" t="inlineStr">
        <is>
          <t>global</t>
        </is>
      </c>
    </row>
    <row r="445">
      <c r="A445" t="inlineStr">
        <is>
          <t>Blend: Tactical Bal OEF 60/40</t>
        </is>
      </c>
      <c r="C445">
        <f>Spartan!AV84</f>
        <v/>
      </c>
      <c r="D445">
        <f>Spartan!AW84</f>
        <v/>
      </c>
      <c r="E445" t="inlineStr">
        <is>
          <t>global</t>
        </is>
      </c>
      <c r="F445" t="inlineStr">
        <is>
          <t>global</t>
        </is>
      </c>
    </row>
    <row r="446">
      <c r="A446" t="inlineStr">
        <is>
          <t>Blend: Tactical Bal OEF 60/40</t>
        </is>
      </c>
      <c r="C446">
        <f>Spartan!AV85</f>
        <v/>
      </c>
      <c r="D446">
        <f>Spartan!AW85</f>
        <v/>
      </c>
      <c r="E446" t="inlineStr">
        <is>
          <t>global</t>
        </is>
      </c>
      <c r="F446" t="inlineStr">
        <is>
          <t>global</t>
        </is>
      </c>
    </row>
    <row r="447">
      <c r="A447" t="inlineStr">
        <is>
          <t>Blend: Tactical Bal OEF 60/40</t>
        </is>
      </c>
      <c r="C447">
        <f>Spartan!AV86</f>
        <v/>
      </c>
      <c r="D447">
        <f>Spartan!AW86</f>
        <v/>
      </c>
      <c r="E447" t="inlineStr">
        <is>
          <t>global</t>
        </is>
      </c>
      <c r="F447" t="inlineStr">
        <is>
          <t>global</t>
        </is>
      </c>
    </row>
    <row r="448">
      <c r="A448" t="inlineStr">
        <is>
          <t>Blend: Tactical Bal OEF 60/40</t>
        </is>
      </c>
      <c r="C448">
        <f>Spartan!AV87</f>
        <v/>
      </c>
      <c r="D448">
        <f>Spartan!AW87</f>
        <v/>
      </c>
      <c r="E448" t="inlineStr">
        <is>
          <t>global</t>
        </is>
      </c>
      <c r="F448" t="inlineStr">
        <is>
          <t>global</t>
        </is>
      </c>
    </row>
    <row r="449">
      <c r="A449" t="inlineStr">
        <is>
          <t>Blend: Tactical Bal OEF 60/40</t>
        </is>
      </c>
      <c r="C449">
        <f>Spartan!AV88</f>
        <v/>
      </c>
      <c r="D449">
        <f>Spartan!AW88</f>
        <v/>
      </c>
      <c r="E449" t="inlineStr">
        <is>
          <t>global</t>
        </is>
      </c>
      <c r="F449" t="inlineStr">
        <is>
          <t>global</t>
        </is>
      </c>
    </row>
    <row r="450">
      <c r="A450" t="inlineStr">
        <is>
          <t>Blend: Tactical Bal OEF 60/40</t>
        </is>
      </c>
      <c r="C450">
        <f>Spartan!AV89</f>
        <v/>
      </c>
      <c r="D450">
        <f>Spartan!AW89</f>
        <v/>
      </c>
      <c r="E450" t="inlineStr">
        <is>
          <t>global</t>
        </is>
      </c>
      <c r="F450" t="inlineStr">
        <is>
          <t>global</t>
        </is>
      </c>
    </row>
    <row r="451">
      <c r="A451" t="inlineStr">
        <is>
          <t>Blend: Tactical Bal OEF 60/40</t>
        </is>
      </c>
      <c r="C451">
        <f>Spartan!AV90</f>
        <v/>
      </c>
      <c r="D451">
        <f>Spartan!AW90</f>
        <v/>
      </c>
      <c r="E451" t="inlineStr">
        <is>
          <t>global</t>
        </is>
      </c>
      <c r="F451" t="inlineStr">
        <is>
          <t>global</t>
        </is>
      </c>
    </row>
    <row r="452">
      <c r="A452" t="inlineStr">
        <is>
          <t>Blend: Tactical Bal OEF 60/40</t>
        </is>
      </c>
      <c r="C452">
        <f>Spartan!AV91</f>
        <v/>
      </c>
      <c r="D452">
        <f>Spartan!AW91</f>
        <v/>
      </c>
      <c r="E452" t="inlineStr">
        <is>
          <t>global</t>
        </is>
      </c>
      <c r="F452" t="inlineStr">
        <is>
          <t>global</t>
        </is>
      </c>
    </row>
    <row r="453">
      <c r="A453" t="inlineStr">
        <is>
          <t>Blend: Tactical Bal OEF 60/40</t>
        </is>
      </c>
      <c r="C453">
        <f>Spartan!AV92</f>
        <v/>
      </c>
      <c r="D453">
        <f>Spartan!AW92</f>
        <v/>
      </c>
      <c r="E453" t="inlineStr">
        <is>
          <t>global</t>
        </is>
      </c>
      <c r="F453" t="inlineStr">
        <is>
          <t>global</t>
        </is>
      </c>
    </row>
    <row r="454">
      <c r="A454" t="inlineStr">
        <is>
          <t>Blend: Tactical Bal OEF 60/40</t>
        </is>
      </c>
      <c r="C454">
        <f>Spartan!AV93</f>
        <v/>
      </c>
      <c r="D454">
        <f>Spartan!AW93</f>
        <v/>
      </c>
      <c r="E454" t="inlineStr">
        <is>
          <t>global</t>
        </is>
      </c>
      <c r="F454" t="inlineStr">
        <is>
          <t>global</t>
        </is>
      </c>
    </row>
    <row r="455">
      <c r="A455" t="inlineStr">
        <is>
          <t>Blend: Tactical Bal OEF 60/40</t>
        </is>
      </c>
      <c r="C455">
        <f>Spartan!AV94</f>
        <v/>
      </c>
      <c r="D455">
        <f>Spartan!AW94</f>
        <v/>
      </c>
      <c r="E455" t="inlineStr">
        <is>
          <t>global</t>
        </is>
      </c>
      <c r="F455" t="inlineStr">
        <is>
          <t>global</t>
        </is>
      </c>
    </row>
    <row r="456">
      <c r="A456" t="inlineStr">
        <is>
          <t>Blend: Tactical Bal OEF 60/40</t>
        </is>
      </c>
      <c r="C456">
        <f>Spartan!AV95</f>
        <v/>
      </c>
      <c r="D456">
        <f>Spartan!AW95</f>
        <v/>
      </c>
      <c r="E456" t="inlineStr">
        <is>
          <t>global</t>
        </is>
      </c>
      <c r="F456" t="inlineStr">
        <is>
          <t>global</t>
        </is>
      </c>
    </row>
    <row r="457">
      <c r="A457" t="inlineStr">
        <is>
          <t>Blend: Tactical Bal OEF 60/40</t>
        </is>
      </c>
      <c r="C457">
        <f>Spartan!AV96</f>
        <v/>
      </c>
      <c r="D457">
        <f>Spartan!AW96</f>
        <v/>
      </c>
      <c r="E457" t="inlineStr">
        <is>
          <t>global</t>
        </is>
      </c>
      <c r="F457" t="inlineStr">
        <is>
          <t>global</t>
        </is>
      </c>
    </row>
    <row r="458">
      <c r="A458" t="inlineStr">
        <is>
          <t>Blend: Tactical Bal OEF 60/40</t>
        </is>
      </c>
      <c r="C458">
        <f>Spartan!AV97</f>
        <v/>
      </c>
      <c r="D458">
        <f>Spartan!AW97</f>
        <v/>
      </c>
      <c r="E458" t="inlineStr">
        <is>
          <t>global</t>
        </is>
      </c>
      <c r="F458" t="inlineStr">
        <is>
          <t>global</t>
        </is>
      </c>
    </row>
    <row r="459">
      <c r="A459" t="inlineStr">
        <is>
          <t>Blend: Tactical Bal OEF 60/40</t>
        </is>
      </c>
      <c r="C459">
        <f>Spartan!AV98</f>
        <v/>
      </c>
      <c r="D459">
        <f>Spartan!AW98</f>
        <v/>
      </c>
      <c r="E459" t="inlineStr">
        <is>
          <t>global</t>
        </is>
      </c>
      <c r="F459" t="inlineStr">
        <is>
          <t>global</t>
        </is>
      </c>
    </row>
    <row r="460">
      <c r="A460" t="inlineStr">
        <is>
          <t>Blend: Tactical Bal OEF 60/40</t>
        </is>
      </c>
      <c r="C460">
        <f>Spartan!AV99</f>
        <v/>
      </c>
      <c r="D460">
        <f>Spartan!AW99</f>
        <v/>
      </c>
      <c r="E460" t="inlineStr">
        <is>
          <t>global</t>
        </is>
      </c>
      <c r="F460" t="inlineStr">
        <is>
          <t>global</t>
        </is>
      </c>
    </row>
    <row r="461">
      <c r="A461" t="inlineStr">
        <is>
          <t>Blend: Tactical Bal OEF 60/40</t>
        </is>
      </c>
      <c r="C461">
        <f>Spartan!AV100</f>
        <v/>
      </c>
      <c r="D461">
        <f>Spartan!AW100</f>
        <v/>
      </c>
      <c r="E461" t="inlineStr">
        <is>
          <t>global</t>
        </is>
      </c>
      <c r="F461" t="inlineStr">
        <is>
          <t>global</t>
        </is>
      </c>
    </row>
    <row r="462">
      <c r="A462" t="inlineStr">
        <is>
          <t>Blend: Tactical Bal OEF 60/40</t>
        </is>
      </c>
      <c r="C462">
        <f>Spartan!AV101</f>
        <v/>
      </c>
      <c r="D462">
        <f>Spartan!AW101</f>
        <v/>
      </c>
      <c r="E462" t="inlineStr">
        <is>
          <t>global</t>
        </is>
      </c>
      <c r="F462" t="inlineStr">
        <is>
          <t>global</t>
        </is>
      </c>
    </row>
    <row r="463">
      <c r="A463" t="inlineStr">
        <is>
          <t>Blend: Tactical Bal OEF 60/40</t>
        </is>
      </c>
      <c r="C463">
        <f>Spartan!AV102</f>
        <v/>
      </c>
      <c r="D463">
        <f>Spartan!AW102</f>
        <v/>
      </c>
      <c r="E463" t="inlineStr">
        <is>
          <t>global</t>
        </is>
      </c>
      <c r="F463" t="inlineStr">
        <is>
          <t>global</t>
        </is>
      </c>
    </row>
    <row r="464">
      <c r="A464" t="inlineStr">
        <is>
          <t>Blend: Tactical Bal OEF 60/40</t>
        </is>
      </c>
      <c r="C464">
        <f>Spartan!AV103</f>
        <v/>
      </c>
      <c r="D464">
        <f>Spartan!AW103</f>
        <v/>
      </c>
      <c r="E464" t="inlineStr">
        <is>
          <t>global</t>
        </is>
      </c>
      <c r="F464" t="inlineStr">
        <is>
          <t>global</t>
        </is>
      </c>
    </row>
    <row r="465">
      <c r="A465" t="inlineStr">
        <is>
          <t>Blend: Tactical Bal OEF 60/40</t>
        </is>
      </c>
      <c r="C465">
        <f>Spartan!AV104</f>
        <v/>
      </c>
      <c r="D465">
        <f>Spartan!AW104</f>
        <v/>
      </c>
      <c r="E465" t="inlineStr">
        <is>
          <t>global</t>
        </is>
      </c>
      <c r="F465" t="inlineStr">
        <is>
          <t>global</t>
        </is>
      </c>
    </row>
    <row r="466">
      <c r="A466" t="inlineStr">
        <is>
          <t>Blend: Tactical Bal OEF 60/40</t>
        </is>
      </c>
      <c r="C466">
        <f>Spartan!AV105</f>
        <v/>
      </c>
      <c r="D466">
        <f>Spartan!AW105</f>
        <v/>
      </c>
      <c r="E466" t="inlineStr">
        <is>
          <t>global</t>
        </is>
      </c>
      <c r="F466" t="inlineStr">
        <is>
          <t>global</t>
        </is>
      </c>
    </row>
    <row r="467">
      <c r="A467" t="inlineStr">
        <is>
          <t>Blend: Tactical Bal OEF 60/40</t>
        </is>
      </c>
      <c r="C467">
        <f>Spartan!AV106</f>
        <v/>
      </c>
      <c r="D467">
        <f>Spartan!AW106</f>
        <v/>
      </c>
      <c r="E467" t="inlineStr">
        <is>
          <t>global</t>
        </is>
      </c>
      <c r="F467" t="inlineStr">
        <is>
          <t>global</t>
        </is>
      </c>
    </row>
    <row r="468">
      <c r="A468" t="inlineStr">
        <is>
          <t>Blend: Tactical Bal OEF 60/40</t>
        </is>
      </c>
      <c r="C468">
        <f>Spartan!AV107</f>
        <v/>
      </c>
      <c r="D468">
        <f>Spartan!AW107</f>
        <v/>
      </c>
      <c r="E468" t="inlineStr">
        <is>
          <t>global</t>
        </is>
      </c>
      <c r="F468" t="inlineStr">
        <is>
          <t>global</t>
        </is>
      </c>
    </row>
    <row r="469">
      <c r="A469" t="inlineStr">
        <is>
          <t>Blend: Tactical Bal OEF 60/40</t>
        </is>
      </c>
      <c r="C469">
        <f>Spartan!AV108</f>
        <v/>
      </c>
      <c r="D469">
        <f>Spartan!AW108</f>
        <v/>
      </c>
      <c r="E469" t="inlineStr">
        <is>
          <t>global</t>
        </is>
      </c>
      <c r="F469" t="inlineStr">
        <is>
          <t>global</t>
        </is>
      </c>
    </row>
    <row r="470">
      <c r="A470" t="inlineStr">
        <is>
          <t>Blend: Tactical Bal OEF 60/40</t>
        </is>
      </c>
      <c r="C470">
        <f>Spartan!AV109</f>
        <v/>
      </c>
      <c r="D470">
        <f>Spartan!AW109</f>
        <v/>
      </c>
      <c r="E470" t="inlineStr">
        <is>
          <t>global</t>
        </is>
      </c>
      <c r="F470" t="inlineStr">
        <is>
          <t>global</t>
        </is>
      </c>
    </row>
    <row r="471">
      <c r="A471" t="inlineStr">
        <is>
          <t>Blend: Tactical Bal OEF 60/40</t>
        </is>
      </c>
      <c r="C471">
        <f>Spartan!AV110</f>
        <v/>
      </c>
      <c r="D471">
        <f>Spartan!AW110</f>
        <v/>
      </c>
      <c r="E471" t="inlineStr">
        <is>
          <t>global</t>
        </is>
      </c>
      <c r="F471" t="inlineStr">
        <is>
          <t>global</t>
        </is>
      </c>
    </row>
    <row r="472">
      <c r="A472" t="inlineStr">
        <is>
          <t>Blend: Tactical Bal OEF 60/40</t>
        </is>
      </c>
      <c r="C472">
        <f>Spartan!AV111</f>
        <v/>
      </c>
      <c r="D472">
        <f>Spartan!AW111</f>
        <v/>
      </c>
      <c r="E472" t="inlineStr">
        <is>
          <t>global</t>
        </is>
      </c>
      <c r="F472" t="inlineStr">
        <is>
          <t>global</t>
        </is>
      </c>
    </row>
    <row r="473">
      <c r="A473" t="inlineStr">
        <is>
          <t>Blend: Tactical Bal OEF 60/40</t>
        </is>
      </c>
      <c r="C473">
        <f>Spartan!AV112</f>
        <v/>
      </c>
      <c r="D473">
        <f>Spartan!AW112</f>
        <v/>
      </c>
      <c r="E473" t="inlineStr">
        <is>
          <t>global</t>
        </is>
      </c>
      <c r="F473" t="inlineStr">
        <is>
          <t>global</t>
        </is>
      </c>
    </row>
    <row r="474">
      <c r="A474" t="inlineStr">
        <is>
          <t>Blend: Tactical Bal OEF 60/40</t>
        </is>
      </c>
      <c r="C474">
        <f>Spartan!AV113</f>
        <v/>
      </c>
      <c r="D474">
        <f>Spartan!AW113</f>
        <v/>
      </c>
      <c r="E474" t="inlineStr">
        <is>
          <t>global</t>
        </is>
      </c>
      <c r="F474" t="inlineStr">
        <is>
          <t>global</t>
        </is>
      </c>
    </row>
    <row r="475">
      <c r="A475" t="inlineStr">
        <is>
          <t>Blend: Tactical Bal OEF 60/40</t>
        </is>
      </c>
      <c r="C475">
        <f>Spartan!AV114</f>
        <v/>
      </c>
      <c r="D475">
        <f>Spartan!AW114</f>
        <v/>
      </c>
      <c r="E475" t="inlineStr">
        <is>
          <t>global</t>
        </is>
      </c>
      <c r="F475" t="inlineStr">
        <is>
          <t>global</t>
        </is>
      </c>
    </row>
    <row r="476">
      <c r="A476" t="inlineStr">
        <is>
          <t>Blend: Tactical Bal OEF 60/40</t>
        </is>
      </c>
      <c r="C476">
        <f>Spartan!AV115</f>
        <v/>
      </c>
      <c r="D476">
        <f>Spartan!AW115</f>
        <v/>
      </c>
      <c r="E476" t="inlineStr">
        <is>
          <t>global</t>
        </is>
      </c>
      <c r="F476" t="inlineStr">
        <is>
          <t>global</t>
        </is>
      </c>
    </row>
    <row r="477">
      <c r="A477" t="inlineStr">
        <is>
          <t>Blend: Tactical Bal OEF 60/40</t>
        </is>
      </c>
      <c r="C477">
        <f>Spartan!AV116</f>
        <v/>
      </c>
      <c r="D477">
        <f>Spartan!AW116</f>
        <v/>
      </c>
      <c r="E477" t="inlineStr">
        <is>
          <t>global</t>
        </is>
      </c>
      <c r="F477" t="inlineStr">
        <is>
          <t>global</t>
        </is>
      </c>
    </row>
    <row r="478">
      <c r="A478" t="inlineStr">
        <is>
          <t>Blend: Tactical Bal OEF 60/40</t>
        </is>
      </c>
      <c r="C478">
        <f>Spartan!AV117</f>
        <v/>
      </c>
      <c r="D478">
        <f>Spartan!AW117</f>
        <v/>
      </c>
      <c r="E478" t="inlineStr">
        <is>
          <t>global</t>
        </is>
      </c>
      <c r="F478" t="inlineStr">
        <is>
          <t>global</t>
        </is>
      </c>
    </row>
    <row r="479">
      <c r="A479" t="inlineStr">
        <is>
          <t>Blend: Tactical Bal OEF 60/40</t>
        </is>
      </c>
      <c r="C479">
        <f>Spartan!AV118</f>
        <v/>
      </c>
      <c r="D479">
        <f>Spartan!AW118</f>
        <v/>
      </c>
      <c r="E479" t="inlineStr">
        <is>
          <t>global</t>
        </is>
      </c>
      <c r="F479" t="inlineStr">
        <is>
          <t>global</t>
        </is>
      </c>
    </row>
    <row r="480">
      <c r="A480" t="inlineStr">
        <is>
          <t>Blend: Tactical Bal OEF 60/40</t>
        </is>
      </c>
      <c r="C480">
        <f>Spartan!AV119</f>
        <v/>
      </c>
      <c r="D480">
        <f>Spartan!AW119</f>
        <v/>
      </c>
      <c r="E480" t="inlineStr">
        <is>
          <t>global</t>
        </is>
      </c>
      <c r="F480" t="inlineStr">
        <is>
          <t>global</t>
        </is>
      </c>
    </row>
    <row r="481">
      <c r="A481" t="inlineStr">
        <is>
          <t>Blend: Tactical Bal OEF 60/40</t>
        </is>
      </c>
      <c r="C481">
        <f>Spartan!AV120</f>
        <v/>
      </c>
      <c r="D481">
        <f>Spartan!AW120</f>
        <v/>
      </c>
      <c r="E481" t="inlineStr">
        <is>
          <t>global</t>
        </is>
      </c>
      <c r="F481" t="inlineStr">
        <is>
          <t>global</t>
        </is>
      </c>
    </row>
    <row r="482">
      <c r="A482" t="inlineStr">
        <is>
          <t>Blend: Tactical Bal OEF 60/40</t>
        </is>
      </c>
      <c r="C482">
        <f>Spartan!AV121</f>
        <v/>
      </c>
      <c r="D482">
        <f>Spartan!AW121</f>
        <v/>
      </c>
      <c r="E482" t="inlineStr">
        <is>
          <t>global</t>
        </is>
      </c>
      <c r="F482" t="inlineStr">
        <is>
          <t>global</t>
        </is>
      </c>
    </row>
    <row r="483">
      <c r="A483" t="inlineStr">
        <is>
          <t>Blend: Tactical Bal OEF 60/40</t>
        </is>
      </c>
      <c r="C483">
        <f>Spartan!AV122</f>
        <v/>
      </c>
      <c r="D483">
        <f>Spartan!AW122</f>
        <v/>
      </c>
      <c r="E483" t="inlineStr">
        <is>
          <t>global</t>
        </is>
      </c>
      <c r="F483" t="inlineStr">
        <is>
          <t>global</t>
        </is>
      </c>
    </row>
    <row r="484">
      <c r="A484" t="inlineStr">
        <is>
          <t>Blend: Tactical Bal OEF 70/30</t>
        </is>
      </c>
      <c r="C484">
        <f>Spartan!AS6</f>
        <v/>
      </c>
      <c r="D484">
        <f>ROUND(Spartan!AT6,1)</f>
        <v/>
      </c>
      <c r="E484" t="inlineStr">
        <is>
          <t>global</t>
        </is>
      </c>
      <c r="F484" t="inlineStr">
        <is>
          <t>global</t>
        </is>
      </c>
    </row>
    <row r="485">
      <c r="A485" t="inlineStr">
        <is>
          <t>Blend: Tactical Bal OEF 70/30</t>
        </is>
      </c>
      <c r="C485">
        <f>Spartan!AS7</f>
        <v/>
      </c>
      <c r="D485">
        <f>ROUND(Spartan!AT7,1)</f>
        <v/>
      </c>
      <c r="E485" t="inlineStr">
        <is>
          <t>global</t>
        </is>
      </c>
      <c r="F485" t="inlineStr">
        <is>
          <t>global</t>
        </is>
      </c>
    </row>
    <row r="486">
      <c r="A486" t="inlineStr">
        <is>
          <t>Blend: Tactical Bal OEF 70/30</t>
        </is>
      </c>
      <c r="C486">
        <f>Spartan!AS8</f>
        <v/>
      </c>
      <c r="D486">
        <f>ROUND(Spartan!AT8,1)</f>
        <v/>
      </c>
      <c r="E486" t="inlineStr">
        <is>
          <t>global</t>
        </is>
      </c>
      <c r="F486" t="inlineStr">
        <is>
          <t>global</t>
        </is>
      </c>
    </row>
    <row r="487">
      <c r="A487" t="inlineStr">
        <is>
          <t>Blend: Tactical Bal OEF 70/30</t>
        </is>
      </c>
      <c r="C487">
        <f>Spartan!AS9</f>
        <v/>
      </c>
      <c r="D487">
        <f>ROUND(Spartan!AT9,1)</f>
        <v/>
      </c>
      <c r="E487" t="inlineStr">
        <is>
          <t>global</t>
        </is>
      </c>
      <c r="F487" t="inlineStr">
        <is>
          <t>global</t>
        </is>
      </c>
    </row>
    <row r="488">
      <c r="A488" t="inlineStr">
        <is>
          <t>Blend: Tactical Bal OEF 70/30</t>
        </is>
      </c>
      <c r="C488">
        <f>Spartan!AS10</f>
        <v/>
      </c>
      <c r="D488">
        <f>ROUND(Spartan!AT10,1)</f>
        <v/>
      </c>
      <c r="E488" t="inlineStr">
        <is>
          <t>global</t>
        </is>
      </c>
      <c r="F488" t="inlineStr">
        <is>
          <t>global</t>
        </is>
      </c>
    </row>
    <row r="489">
      <c r="A489" t="inlineStr">
        <is>
          <t>Blend: Tactical Bal OEF 70/30</t>
        </is>
      </c>
      <c r="C489">
        <f>Spartan!AS11</f>
        <v/>
      </c>
      <c r="D489">
        <f>ROUND(Spartan!AT11,1)</f>
        <v/>
      </c>
      <c r="E489" t="inlineStr">
        <is>
          <t>global</t>
        </is>
      </c>
      <c r="F489" t="inlineStr">
        <is>
          <t>global</t>
        </is>
      </c>
    </row>
    <row r="490">
      <c r="A490" t="inlineStr">
        <is>
          <t>Blend: Tactical Bal OEF 70/30</t>
        </is>
      </c>
      <c r="C490">
        <f>Spartan!AS12</f>
        <v/>
      </c>
      <c r="D490">
        <f>ROUND(Spartan!AT12,1)</f>
        <v/>
      </c>
      <c r="E490" t="inlineStr">
        <is>
          <t>global</t>
        </is>
      </c>
      <c r="F490" t="inlineStr">
        <is>
          <t>global</t>
        </is>
      </c>
    </row>
    <row r="491">
      <c r="A491" t="inlineStr">
        <is>
          <t>Blend: Tactical Bal OEF 70/30</t>
        </is>
      </c>
      <c r="C491">
        <f>Spartan!AS13</f>
        <v/>
      </c>
      <c r="D491">
        <f>ROUND(Spartan!AT13,1)</f>
        <v/>
      </c>
      <c r="E491" t="inlineStr">
        <is>
          <t>global</t>
        </is>
      </c>
      <c r="F491" t="inlineStr">
        <is>
          <t>global</t>
        </is>
      </c>
    </row>
    <row r="492">
      <c r="A492" t="inlineStr">
        <is>
          <t>Blend: Tactical Bal OEF 70/30</t>
        </is>
      </c>
      <c r="C492">
        <f>Spartan!AS14</f>
        <v/>
      </c>
      <c r="D492">
        <f>ROUND(Spartan!AT14,1)</f>
        <v/>
      </c>
      <c r="E492" t="inlineStr">
        <is>
          <t>global</t>
        </is>
      </c>
      <c r="F492" t="inlineStr">
        <is>
          <t>global</t>
        </is>
      </c>
    </row>
    <row r="493">
      <c r="A493" t="inlineStr">
        <is>
          <t>Blend: Tactical Bal OEF 70/30</t>
        </is>
      </c>
      <c r="C493">
        <f>Spartan!AS15</f>
        <v/>
      </c>
      <c r="D493">
        <f>ROUND(Spartan!AT15,1)</f>
        <v/>
      </c>
      <c r="E493" t="inlineStr">
        <is>
          <t>global</t>
        </is>
      </c>
      <c r="F493" t="inlineStr">
        <is>
          <t>global</t>
        </is>
      </c>
    </row>
    <row r="494">
      <c r="A494" t="inlineStr">
        <is>
          <t>Blend: Tactical Bal OEF 70/30</t>
        </is>
      </c>
      <c r="C494">
        <f>Spartan!AS16</f>
        <v/>
      </c>
      <c r="D494">
        <f>ROUND(Spartan!AT16,1)</f>
        <v/>
      </c>
      <c r="E494" t="inlineStr">
        <is>
          <t>global</t>
        </is>
      </c>
      <c r="F494" t="inlineStr">
        <is>
          <t>global</t>
        </is>
      </c>
    </row>
    <row r="495">
      <c r="A495" t="inlineStr">
        <is>
          <t>Blend: Tactical Bal OEF 70/30</t>
        </is>
      </c>
      <c r="C495">
        <f>Spartan!AS17</f>
        <v/>
      </c>
      <c r="D495">
        <f>ROUND(Spartan!AT17,1)</f>
        <v/>
      </c>
      <c r="E495" t="inlineStr">
        <is>
          <t>global</t>
        </is>
      </c>
      <c r="F495" t="inlineStr">
        <is>
          <t>global</t>
        </is>
      </c>
    </row>
    <row r="496">
      <c r="A496" t="inlineStr">
        <is>
          <t>Blend: Tactical Bal OEF 70/30</t>
        </is>
      </c>
      <c r="C496">
        <f>Spartan!AS18</f>
        <v/>
      </c>
      <c r="D496">
        <f>ROUND(Spartan!AT18,1)</f>
        <v/>
      </c>
      <c r="E496" t="inlineStr">
        <is>
          <t>global</t>
        </is>
      </c>
      <c r="F496" t="inlineStr">
        <is>
          <t>global</t>
        </is>
      </c>
    </row>
    <row r="497">
      <c r="A497" t="inlineStr">
        <is>
          <t>Blend: Tactical Bal OEF 70/30</t>
        </is>
      </c>
      <c r="C497">
        <f>Spartan!AS19</f>
        <v/>
      </c>
      <c r="D497">
        <f>ROUND(Spartan!AT19,1)</f>
        <v/>
      </c>
      <c r="E497" t="inlineStr">
        <is>
          <t>global</t>
        </is>
      </c>
      <c r="F497" t="inlineStr">
        <is>
          <t>global</t>
        </is>
      </c>
    </row>
    <row r="498">
      <c r="A498" t="inlineStr">
        <is>
          <t>Blend: Tactical Bal OEF 70/30</t>
        </is>
      </c>
      <c r="C498">
        <f>Spartan!AS20</f>
        <v/>
      </c>
      <c r="D498">
        <f>ROUND(Spartan!AT20,1)</f>
        <v/>
      </c>
      <c r="E498" t="inlineStr">
        <is>
          <t>global</t>
        </is>
      </c>
      <c r="F498" t="inlineStr">
        <is>
          <t>global</t>
        </is>
      </c>
    </row>
    <row r="499">
      <c r="A499" t="inlineStr">
        <is>
          <t>Blend: Tactical Bal OEF 70/30</t>
        </is>
      </c>
      <c r="C499">
        <f>Spartan!AS21</f>
        <v/>
      </c>
      <c r="D499">
        <f>ROUND(Spartan!AT21,1)</f>
        <v/>
      </c>
      <c r="E499" t="inlineStr">
        <is>
          <t>global</t>
        </is>
      </c>
      <c r="F499" t="inlineStr">
        <is>
          <t>global</t>
        </is>
      </c>
    </row>
    <row r="500">
      <c r="A500" t="inlineStr">
        <is>
          <t>Blend: Tactical Bal OEF 70/30</t>
        </is>
      </c>
      <c r="C500">
        <f>Spartan!AS22</f>
        <v/>
      </c>
      <c r="D500">
        <f>ROUND(Spartan!AT22,1)</f>
        <v/>
      </c>
      <c r="E500" t="inlineStr">
        <is>
          <t>global</t>
        </is>
      </c>
      <c r="F500" t="inlineStr">
        <is>
          <t>global</t>
        </is>
      </c>
    </row>
    <row r="501">
      <c r="A501" t="inlineStr">
        <is>
          <t>Blend: Tactical Bal OEF 70/30</t>
        </is>
      </c>
      <c r="C501">
        <f>Spartan!AS23</f>
        <v/>
      </c>
      <c r="D501">
        <f>ROUND(Spartan!AT23,1)</f>
        <v/>
      </c>
      <c r="E501" t="inlineStr">
        <is>
          <t>global</t>
        </is>
      </c>
      <c r="F501" t="inlineStr">
        <is>
          <t>global</t>
        </is>
      </c>
    </row>
    <row r="502">
      <c r="A502" t="inlineStr">
        <is>
          <t>Blend: Tactical Bal OEF 70/30</t>
        </is>
      </c>
      <c r="C502">
        <f>Spartan!AS24</f>
        <v/>
      </c>
      <c r="D502">
        <f>ROUND(Spartan!AT24,1)</f>
        <v/>
      </c>
      <c r="E502" t="inlineStr">
        <is>
          <t>global</t>
        </is>
      </c>
      <c r="F502" t="inlineStr">
        <is>
          <t>global</t>
        </is>
      </c>
    </row>
    <row r="503">
      <c r="A503" t="inlineStr">
        <is>
          <t>Blend: Tactical Bal OEF 70/30</t>
        </is>
      </c>
      <c r="C503">
        <f>Spartan!AS25</f>
        <v/>
      </c>
      <c r="D503">
        <f>ROUND(Spartan!AT25,1)</f>
        <v/>
      </c>
      <c r="E503" t="inlineStr">
        <is>
          <t>global</t>
        </is>
      </c>
      <c r="F503" t="inlineStr">
        <is>
          <t>global</t>
        </is>
      </c>
    </row>
    <row r="504">
      <c r="A504" t="inlineStr">
        <is>
          <t>Blend: Tactical Bal OEF 70/30</t>
        </is>
      </c>
      <c r="C504">
        <f>Spartan!AS26</f>
        <v/>
      </c>
      <c r="D504">
        <f>ROUND(Spartan!AT26,1)</f>
        <v/>
      </c>
      <c r="E504" t="inlineStr">
        <is>
          <t>global</t>
        </is>
      </c>
      <c r="F504" t="inlineStr">
        <is>
          <t>global</t>
        </is>
      </c>
    </row>
    <row r="505">
      <c r="A505" t="inlineStr">
        <is>
          <t>Blend: Tactical Bal OEF 70/30</t>
        </is>
      </c>
      <c r="C505">
        <f>Spartan!AS27</f>
        <v/>
      </c>
      <c r="D505">
        <f>ROUND(Spartan!AT27,1)</f>
        <v/>
      </c>
      <c r="E505" t="inlineStr">
        <is>
          <t>global</t>
        </is>
      </c>
      <c r="F505" t="inlineStr">
        <is>
          <t>global</t>
        </is>
      </c>
    </row>
    <row r="506">
      <c r="A506" t="inlineStr">
        <is>
          <t>Blend: Tactical Bal OEF 70/30</t>
        </is>
      </c>
      <c r="C506">
        <f>Spartan!AS28</f>
        <v/>
      </c>
      <c r="D506">
        <f>ROUND(Spartan!AT28,1)</f>
        <v/>
      </c>
      <c r="E506" t="inlineStr">
        <is>
          <t>global</t>
        </is>
      </c>
      <c r="F506" t="inlineStr">
        <is>
          <t>global</t>
        </is>
      </c>
    </row>
    <row r="507">
      <c r="A507" t="inlineStr">
        <is>
          <t>Blend: Tactical Bal OEF 70/30</t>
        </is>
      </c>
      <c r="C507">
        <f>Spartan!AS29</f>
        <v/>
      </c>
      <c r="D507">
        <f>ROUND(Spartan!AT29,1)</f>
        <v/>
      </c>
      <c r="E507" t="inlineStr">
        <is>
          <t>global</t>
        </is>
      </c>
      <c r="F507" t="inlineStr">
        <is>
          <t>global</t>
        </is>
      </c>
    </row>
    <row r="508">
      <c r="A508" t="inlineStr">
        <is>
          <t>Blend: Tactical Bal OEF 70/30</t>
        </is>
      </c>
      <c r="C508">
        <f>Spartan!AS30</f>
        <v/>
      </c>
      <c r="D508">
        <f>ROUND(Spartan!AT30,1)</f>
        <v/>
      </c>
      <c r="E508" t="inlineStr">
        <is>
          <t>global</t>
        </is>
      </c>
      <c r="F508" t="inlineStr">
        <is>
          <t>global</t>
        </is>
      </c>
    </row>
    <row r="509">
      <c r="A509" t="inlineStr">
        <is>
          <t>Blend: Tactical Bal OEF 70/30</t>
        </is>
      </c>
      <c r="C509">
        <f>Spartan!AS31</f>
        <v/>
      </c>
      <c r="D509">
        <f>ROUND(Spartan!AT31,1)</f>
        <v/>
      </c>
      <c r="E509" t="inlineStr">
        <is>
          <t>global</t>
        </is>
      </c>
      <c r="F509" t="inlineStr">
        <is>
          <t>global</t>
        </is>
      </c>
    </row>
    <row r="510">
      <c r="A510" t="inlineStr">
        <is>
          <t>Blend: Tactical Bal OEF 70/30</t>
        </is>
      </c>
      <c r="C510">
        <f>Spartan!AS32</f>
        <v/>
      </c>
      <c r="D510">
        <f>ROUND(Spartan!AT32,1)</f>
        <v/>
      </c>
      <c r="E510" t="inlineStr">
        <is>
          <t>global</t>
        </is>
      </c>
      <c r="F510" t="inlineStr">
        <is>
          <t>global</t>
        </is>
      </c>
    </row>
    <row r="511">
      <c r="A511" t="inlineStr">
        <is>
          <t>Blend: Tactical Bal OEF 70/30</t>
        </is>
      </c>
      <c r="C511">
        <f>Spartan!AS33</f>
        <v/>
      </c>
      <c r="D511">
        <f>ROUND(Spartan!AT33,1)</f>
        <v/>
      </c>
      <c r="E511" t="inlineStr">
        <is>
          <t>global</t>
        </is>
      </c>
      <c r="F511" t="inlineStr">
        <is>
          <t>global</t>
        </is>
      </c>
    </row>
    <row r="512">
      <c r="A512" t="inlineStr">
        <is>
          <t>Blend: Tactical Bal OEF 70/30</t>
        </is>
      </c>
      <c r="C512">
        <f>Spartan!AS34</f>
        <v/>
      </c>
      <c r="D512">
        <f>ROUND(Spartan!AT34,1)</f>
        <v/>
      </c>
      <c r="E512" t="inlineStr">
        <is>
          <t>global</t>
        </is>
      </c>
      <c r="F512" t="inlineStr">
        <is>
          <t>global</t>
        </is>
      </c>
    </row>
    <row r="513">
      <c r="A513" t="inlineStr">
        <is>
          <t>Blend: Tactical Bal OEF 70/30</t>
        </is>
      </c>
      <c r="C513">
        <f>Spartan!AS35</f>
        <v/>
      </c>
      <c r="D513">
        <f>ROUND(Spartan!AT35,1)</f>
        <v/>
      </c>
      <c r="E513" t="inlineStr">
        <is>
          <t>global</t>
        </is>
      </c>
      <c r="F513" t="inlineStr">
        <is>
          <t>global</t>
        </is>
      </c>
    </row>
    <row r="514">
      <c r="A514" t="inlineStr">
        <is>
          <t>Blend: Tactical Bal OEF 70/30</t>
        </is>
      </c>
      <c r="C514">
        <f>Spartan!AS36</f>
        <v/>
      </c>
      <c r="D514">
        <f>ROUND(Spartan!AT36,1)</f>
        <v/>
      </c>
      <c r="E514" t="inlineStr">
        <is>
          <t>global</t>
        </is>
      </c>
      <c r="F514" t="inlineStr">
        <is>
          <t>global</t>
        </is>
      </c>
    </row>
    <row r="515">
      <c r="A515" t="inlineStr">
        <is>
          <t>Blend: Tactical Bal OEF 70/30</t>
        </is>
      </c>
      <c r="C515">
        <f>Spartan!AS37</f>
        <v/>
      </c>
      <c r="D515">
        <f>ROUND(Spartan!AT37,1)</f>
        <v/>
      </c>
      <c r="E515" t="inlineStr">
        <is>
          <t>global</t>
        </is>
      </c>
      <c r="F515" t="inlineStr">
        <is>
          <t>global</t>
        </is>
      </c>
    </row>
    <row r="516">
      <c r="A516" t="inlineStr">
        <is>
          <t>Blend: Tactical Bal OEF 70/30</t>
        </is>
      </c>
      <c r="C516">
        <f>Spartan!AS38</f>
        <v/>
      </c>
      <c r="D516">
        <f>ROUND(Spartan!AT38,1)</f>
        <v/>
      </c>
      <c r="E516" t="inlineStr">
        <is>
          <t>global</t>
        </is>
      </c>
      <c r="F516" t="inlineStr">
        <is>
          <t>global</t>
        </is>
      </c>
    </row>
    <row r="517">
      <c r="A517" t="inlineStr">
        <is>
          <t>Blend: Tactical Bal OEF 70/30</t>
        </is>
      </c>
      <c r="C517">
        <f>Spartan!AS39</f>
        <v/>
      </c>
      <c r="D517">
        <f>ROUND(Spartan!AT39,1)</f>
        <v/>
      </c>
      <c r="E517" t="inlineStr">
        <is>
          <t>global</t>
        </is>
      </c>
      <c r="F517" t="inlineStr">
        <is>
          <t>global</t>
        </is>
      </c>
    </row>
    <row r="518">
      <c r="A518" t="inlineStr">
        <is>
          <t>Blend: Tactical Bal OEF 70/30</t>
        </is>
      </c>
      <c r="C518">
        <f>Spartan!AS40</f>
        <v/>
      </c>
      <c r="D518">
        <f>ROUND(Spartan!AT40,1)</f>
        <v/>
      </c>
      <c r="E518" t="inlineStr">
        <is>
          <t>global</t>
        </is>
      </c>
      <c r="F518" t="inlineStr">
        <is>
          <t>global</t>
        </is>
      </c>
    </row>
    <row r="519">
      <c r="A519" t="inlineStr">
        <is>
          <t>Blend: Tactical Bal OEF 70/30</t>
        </is>
      </c>
      <c r="C519">
        <f>Spartan!AS41</f>
        <v/>
      </c>
      <c r="D519">
        <f>ROUND(Spartan!AT41,1)</f>
        <v/>
      </c>
      <c r="E519" t="inlineStr">
        <is>
          <t>global</t>
        </is>
      </c>
      <c r="F519" t="inlineStr">
        <is>
          <t>global</t>
        </is>
      </c>
    </row>
    <row r="520">
      <c r="A520" t="inlineStr">
        <is>
          <t>Blend: Tactical Bal OEF 70/30</t>
        </is>
      </c>
      <c r="C520">
        <f>Spartan!AS42</f>
        <v/>
      </c>
      <c r="D520">
        <f>ROUND(Spartan!AT42,1)</f>
        <v/>
      </c>
      <c r="E520" t="inlineStr">
        <is>
          <t>global</t>
        </is>
      </c>
      <c r="F520" t="inlineStr">
        <is>
          <t>global</t>
        </is>
      </c>
    </row>
    <row r="521">
      <c r="A521" t="inlineStr">
        <is>
          <t>Blend: Tactical Bal OEF 70/30</t>
        </is>
      </c>
      <c r="C521">
        <f>Spartan!AS43</f>
        <v/>
      </c>
      <c r="D521">
        <f>ROUND(Spartan!AT43,1)</f>
        <v/>
      </c>
      <c r="E521" t="inlineStr">
        <is>
          <t>global</t>
        </is>
      </c>
      <c r="F521" t="inlineStr">
        <is>
          <t>global</t>
        </is>
      </c>
    </row>
    <row r="522">
      <c r="A522" t="inlineStr">
        <is>
          <t>Blend: Tactical Bal OEF 70/30</t>
        </is>
      </c>
      <c r="C522">
        <f>Spartan!AS44</f>
        <v/>
      </c>
      <c r="D522">
        <f>ROUND(Spartan!AT44,1)</f>
        <v/>
      </c>
      <c r="E522" t="inlineStr">
        <is>
          <t>global</t>
        </is>
      </c>
      <c r="F522" t="inlineStr">
        <is>
          <t>global</t>
        </is>
      </c>
    </row>
    <row r="523">
      <c r="A523" t="inlineStr">
        <is>
          <t>Blend: Tactical Bal OEF 70/30</t>
        </is>
      </c>
      <c r="C523">
        <f>Spartan!AS45</f>
        <v/>
      </c>
      <c r="D523">
        <f>ROUND(Spartan!AT45,1)</f>
        <v/>
      </c>
      <c r="E523" t="inlineStr">
        <is>
          <t>global</t>
        </is>
      </c>
      <c r="F523" t="inlineStr">
        <is>
          <t>global</t>
        </is>
      </c>
    </row>
    <row r="524">
      <c r="A524" t="inlineStr">
        <is>
          <t>Blend: Tactical Bal OEF 70/30</t>
        </is>
      </c>
      <c r="C524">
        <f>Spartan!AS46</f>
        <v/>
      </c>
      <c r="D524">
        <f>ROUND(Spartan!AT46,1)</f>
        <v/>
      </c>
      <c r="E524" t="inlineStr">
        <is>
          <t>global</t>
        </is>
      </c>
      <c r="F524" t="inlineStr">
        <is>
          <t>global</t>
        </is>
      </c>
    </row>
    <row r="525">
      <c r="A525" t="inlineStr">
        <is>
          <t>Blend: Tactical Bal OEF 70/30</t>
        </is>
      </c>
      <c r="C525">
        <f>Spartan!AS47</f>
        <v/>
      </c>
      <c r="D525">
        <f>ROUND(Spartan!AT47,1)</f>
        <v/>
      </c>
      <c r="E525" t="inlineStr">
        <is>
          <t>global</t>
        </is>
      </c>
      <c r="F525" t="inlineStr">
        <is>
          <t>global</t>
        </is>
      </c>
    </row>
    <row r="526">
      <c r="A526" t="inlineStr">
        <is>
          <t>Blend: Tactical Bal OEF 70/30</t>
        </is>
      </c>
      <c r="C526">
        <f>Spartan!AS48</f>
        <v/>
      </c>
      <c r="D526">
        <f>ROUND(Spartan!AT48,1)</f>
        <v/>
      </c>
      <c r="E526" t="inlineStr">
        <is>
          <t>global</t>
        </is>
      </c>
      <c r="F526" t="inlineStr">
        <is>
          <t>global</t>
        </is>
      </c>
    </row>
    <row r="527">
      <c r="A527" t="inlineStr">
        <is>
          <t>Blend: Tactical Bal OEF 70/30</t>
        </is>
      </c>
      <c r="C527">
        <f>Spartan!AS49</f>
        <v/>
      </c>
      <c r="D527">
        <f>ROUND(Spartan!AT49,1)</f>
        <v/>
      </c>
      <c r="E527" t="inlineStr">
        <is>
          <t>global</t>
        </is>
      </c>
      <c r="F527" t="inlineStr">
        <is>
          <t>global</t>
        </is>
      </c>
    </row>
    <row r="528">
      <c r="A528" t="inlineStr">
        <is>
          <t>Blend: Tactical Bal OEF 70/30</t>
        </is>
      </c>
      <c r="C528">
        <f>Spartan!AS50</f>
        <v/>
      </c>
      <c r="D528">
        <f>ROUND(Spartan!AT50,1)</f>
        <v/>
      </c>
      <c r="E528" t="inlineStr">
        <is>
          <t>global</t>
        </is>
      </c>
      <c r="F528" t="inlineStr">
        <is>
          <t>global</t>
        </is>
      </c>
    </row>
    <row r="529">
      <c r="A529" t="inlineStr">
        <is>
          <t>Blend: Tactical Bal OEF 70/30</t>
        </is>
      </c>
      <c r="C529">
        <f>Spartan!AS51</f>
        <v/>
      </c>
      <c r="D529">
        <f>ROUND(Spartan!AT51,1)</f>
        <v/>
      </c>
      <c r="E529" t="inlineStr">
        <is>
          <t>global</t>
        </is>
      </c>
      <c r="F529" t="inlineStr">
        <is>
          <t>global</t>
        </is>
      </c>
    </row>
    <row r="530">
      <c r="A530" t="inlineStr">
        <is>
          <t>Blend: Tactical Bal OEF 70/30</t>
        </is>
      </c>
      <c r="C530">
        <f>Spartan!AS52</f>
        <v/>
      </c>
      <c r="D530">
        <f>ROUND(Spartan!AT52,1)</f>
        <v/>
      </c>
      <c r="E530" t="inlineStr">
        <is>
          <t>global</t>
        </is>
      </c>
      <c r="F530" t="inlineStr">
        <is>
          <t>global</t>
        </is>
      </c>
    </row>
    <row r="531">
      <c r="A531" t="inlineStr">
        <is>
          <t>Blend: Tactical Bal OEF 70/30</t>
        </is>
      </c>
      <c r="C531">
        <f>Spartan!AS53</f>
        <v/>
      </c>
      <c r="D531">
        <f>ROUND(Spartan!AT53,1)</f>
        <v/>
      </c>
      <c r="E531" t="inlineStr">
        <is>
          <t>global</t>
        </is>
      </c>
      <c r="F531" t="inlineStr">
        <is>
          <t>global</t>
        </is>
      </c>
    </row>
    <row r="532">
      <c r="A532" t="inlineStr">
        <is>
          <t>Blend: Tactical Bal OEF 70/30</t>
        </is>
      </c>
      <c r="C532">
        <f>Spartan!AS54</f>
        <v/>
      </c>
      <c r="D532">
        <f>ROUND(Spartan!AT54,1)</f>
        <v/>
      </c>
      <c r="E532" t="inlineStr">
        <is>
          <t>global</t>
        </is>
      </c>
      <c r="F532" t="inlineStr">
        <is>
          <t>global</t>
        </is>
      </c>
    </row>
    <row r="533">
      <c r="A533" t="inlineStr">
        <is>
          <t>Blend: Tactical Bal OEF 70/30</t>
        </is>
      </c>
      <c r="C533">
        <f>Spartan!AS55</f>
        <v/>
      </c>
      <c r="D533">
        <f>ROUND(Spartan!AT55,1)</f>
        <v/>
      </c>
      <c r="E533" t="inlineStr">
        <is>
          <t>global</t>
        </is>
      </c>
      <c r="F533" t="inlineStr">
        <is>
          <t>global</t>
        </is>
      </c>
    </row>
    <row r="534">
      <c r="A534" t="inlineStr">
        <is>
          <t>Blend: Tactical Bal OEF 70/30</t>
        </is>
      </c>
      <c r="C534">
        <f>Spartan!AS56</f>
        <v/>
      </c>
      <c r="D534">
        <f>ROUND(Spartan!AT56,1)</f>
        <v/>
      </c>
      <c r="E534" t="inlineStr">
        <is>
          <t>global</t>
        </is>
      </c>
      <c r="F534" t="inlineStr">
        <is>
          <t>global</t>
        </is>
      </c>
    </row>
    <row r="535">
      <c r="A535" t="inlineStr">
        <is>
          <t>Blend: Tactical Bal OEF 70/30</t>
        </is>
      </c>
      <c r="C535">
        <f>Spartan!AS57</f>
        <v/>
      </c>
      <c r="D535">
        <f>ROUND(Spartan!AT57,1)</f>
        <v/>
      </c>
      <c r="E535" t="inlineStr">
        <is>
          <t>global</t>
        </is>
      </c>
      <c r="F535" t="inlineStr">
        <is>
          <t>global</t>
        </is>
      </c>
    </row>
    <row r="536">
      <c r="A536" t="inlineStr">
        <is>
          <t>Blend: Tactical Bal OEF 70/30</t>
        </is>
      </c>
      <c r="C536">
        <f>Spartan!AS58</f>
        <v/>
      </c>
      <c r="D536">
        <f>ROUND(Spartan!AT58,1)</f>
        <v/>
      </c>
      <c r="E536" t="inlineStr">
        <is>
          <t>global</t>
        </is>
      </c>
      <c r="F536" t="inlineStr">
        <is>
          <t>global</t>
        </is>
      </c>
    </row>
    <row r="537">
      <c r="A537" t="inlineStr">
        <is>
          <t>Blend: Tactical Bal OEF 70/30</t>
        </is>
      </c>
      <c r="C537">
        <f>Spartan!AS59</f>
        <v/>
      </c>
      <c r="D537">
        <f>ROUND(Spartan!AT59,1)</f>
        <v/>
      </c>
      <c r="E537" t="inlineStr">
        <is>
          <t>global</t>
        </is>
      </c>
      <c r="F537" t="inlineStr">
        <is>
          <t>global</t>
        </is>
      </c>
    </row>
    <row r="538">
      <c r="A538" t="inlineStr">
        <is>
          <t>Blend: Tactical Bal OEF 70/30</t>
        </is>
      </c>
      <c r="C538">
        <f>Spartan!AS60</f>
        <v/>
      </c>
      <c r="D538">
        <f>ROUND(Spartan!AT60,1)</f>
        <v/>
      </c>
      <c r="E538" t="inlineStr">
        <is>
          <t>global</t>
        </is>
      </c>
      <c r="F538" t="inlineStr">
        <is>
          <t>global</t>
        </is>
      </c>
    </row>
    <row r="539">
      <c r="A539" t="inlineStr">
        <is>
          <t>Blend: Tactical Bal OEF 70/30</t>
        </is>
      </c>
      <c r="C539">
        <f>Spartan!AS61</f>
        <v/>
      </c>
      <c r="D539">
        <f>ROUND(Spartan!AT61,1)</f>
        <v/>
      </c>
      <c r="E539" t="inlineStr">
        <is>
          <t>global</t>
        </is>
      </c>
      <c r="F539" t="inlineStr">
        <is>
          <t>global</t>
        </is>
      </c>
    </row>
    <row r="540">
      <c r="A540" t="inlineStr">
        <is>
          <t>Blend: Tactical Bal OEF 70/30</t>
        </is>
      </c>
      <c r="C540">
        <f>Spartan!AS62</f>
        <v/>
      </c>
      <c r="D540">
        <f>ROUND(Spartan!AT62,1)</f>
        <v/>
      </c>
      <c r="E540" t="inlineStr">
        <is>
          <t>global</t>
        </is>
      </c>
      <c r="F540" t="inlineStr">
        <is>
          <t>global</t>
        </is>
      </c>
    </row>
    <row r="541">
      <c r="A541" t="inlineStr">
        <is>
          <t>Blend: Tactical Bal OEF 70/30</t>
        </is>
      </c>
      <c r="C541">
        <f>Spartan!AS63</f>
        <v/>
      </c>
      <c r="D541">
        <f>ROUND(Spartan!AT63,1)</f>
        <v/>
      </c>
      <c r="E541" t="inlineStr">
        <is>
          <t>global</t>
        </is>
      </c>
      <c r="F541" t="inlineStr">
        <is>
          <t>global</t>
        </is>
      </c>
    </row>
    <row r="542">
      <c r="A542" t="inlineStr">
        <is>
          <t>Blend: Tactical Bal OEF 70/30</t>
        </is>
      </c>
      <c r="C542">
        <f>Spartan!AS64</f>
        <v/>
      </c>
      <c r="D542">
        <f>ROUND(Spartan!AT64,1)</f>
        <v/>
      </c>
      <c r="E542" t="inlineStr">
        <is>
          <t>global</t>
        </is>
      </c>
      <c r="F542" t="inlineStr">
        <is>
          <t>global</t>
        </is>
      </c>
    </row>
    <row r="543">
      <c r="A543" t="inlineStr">
        <is>
          <t>Blend: Tactical Bal OEF 70/30</t>
        </is>
      </c>
      <c r="C543">
        <f>Spartan!AS65</f>
        <v/>
      </c>
      <c r="D543">
        <f>ROUND(Spartan!AT65,1)</f>
        <v/>
      </c>
      <c r="E543" t="inlineStr">
        <is>
          <t>global</t>
        </is>
      </c>
      <c r="F543" t="inlineStr">
        <is>
          <t>global</t>
        </is>
      </c>
    </row>
    <row r="544">
      <c r="A544" t="inlineStr">
        <is>
          <t>Blend: Tactical Bal OEF 70/30</t>
        </is>
      </c>
      <c r="C544">
        <f>Spartan!AS66</f>
        <v/>
      </c>
      <c r="D544">
        <f>ROUND(Spartan!AT66,1)</f>
        <v/>
      </c>
      <c r="E544" t="inlineStr">
        <is>
          <t>global</t>
        </is>
      </c>
      <c r="F544" t="inlineStr">
        <is>
          <t>global</t>
        </is>
      </c>
    </row>
    <row r="545">
      <c r="A545" t="inlineStr">
        <is>
          <t>Blend: Tactical Bal OEF 70/30</t>
        </is>
      </c>
      <c r="C545">
        <f>Spartan!AS67</f>
        <v/>
      </c>
      <c r="D545">
        <f>ROUND(Spartan!AT67,1)</f>
        <v/>
      </c>
      <c r="E545" t="inlineStr">
        <is>
          <t>global</t>
        </is>
      </c>
      <c r="F545" t="inlineStr">
        <is>
          <t>global</t>
        </is>
      </c>
    </row>
    <row r="546">
      <c r="A546" t="inlineStr">
        <is>
          <t>Blend: Tactical Bal OEF 70/30</t>
        </is>
      </c>
      <c r="C546">
        <f>Spartan!AS68</f>
        <v/>
      </c>
      <c r="D546">
        <f>ROUND(Spartan!AT68,1)</f>
        <v/>
      </c>
      <c r="E546" t="inlineStr">
        <is>
          <t>global</t>
        </is>
      </c>
      <c r="F546" t="inlineStr">
        <is>
          <t>global</t>
        </is>
      </c>
    </row>
    <row r="547">
      <c r="A547" t="inlineStr">
        <is>
          <t>Blend: Tactical Bal OEF 70/30</t>
        </is>
      </c>
      <c r="C547">
        <f>Spartan!AS69</f>
        <v/>
      </c>
      <c r="D547">
        <f>ROUND(Spartan!AT69,1)</f>
        <v/>
      </c>
      <c r="E547" t="inlineStr">
        <is>
          <t>global</t>
        </is>
      </c>
      <c r="F547" t="inlineStr">
        <is>
          <t>global</t>
        </is>
      </c>
    </row>
    <row r="548">
      <c r="A548" t="inlineStr">
        <is>
          <t>Blend: Tactical Bal OEF 70/30</t>
        </is>
      </c>
      <c r="C548">
        <f>Spartan!AS70</f>
        <v/>
      </c>
      <c r="D548">
        <f>ROUND(Spartan!AT70,1)</f>
        <v/>
      </c>
      <c r="E548" t="inlineStr">
        <is>
          <t>global</t>
        </is>
      </c>
      <c r="F548" t="inlineStr">
        <is>
          <t>global</t>
        </is>
      </c>
    </row>
    <row r="549">
      <c r="A549" t="inlineStr">
        <is>
          <t>Blend: Tactical Bal OEF 70/30</t>
        </is>
      </c>
      <c r="C549">
        <f>Spartan!AS71</f>
        <v/>
      </c>
      <c r="D549">
        <f>ROUND(Spartan!AT71,1)</f>
        <v/>
      </c>
      <c r="E549" t="inlineStr">
        <is>
          <t>global</t>
        </is>
      </c>
      <c r="F549" t="inlineStr">
        <is>
          <t>global</t>
        </is>
      </c>
    </row>
    <row r="550">
      <c r="A550" t="inlineStr">
        <is>
          <t>Blend: Tactical Bal OEF 70/30</t>
        </is>
      </c>
      <c r="C550">
        <f>Spartan!AS72</f>
        <v/>
      </c>
      <c r="D550">
        <f>ROUND(Spartan!AT72,1)</f>
        <v/>
      </c>
      <c r="E550" t="inlineStr">
        <is>
          <t>global</t>
        </is>
      </c>
      <c r="F550" t="inlineStr">
        <is>
          <t>global</t>
        </is>
      </c>
    </row>
    <row r="551">
      <c r="A551" t="inlineStr">
        <is>
          <t>Blend: Tactical Bal OEF 70/30</t>
        </is>
      </c>
      <c r="C551">
        <f>Spartan!AS73</f>
        <v/>
      </c>
      <c r="D551">
        <f>ROUND(Spartan!AT73,1)</f>
        <v/>
      </c>
      <c r="E551" t="inlineStr">
        <is>
          <t>global</t>
        </is>
      </c>
      <c r="F551" t="inlineStr">
        <is>
          <t>global</t>
        </is>
      </c>
    </row>
    <row r="552">
      <c r="A552" t="inlineStr">
        <is>
          <t>Blend: Tactical Bal OEF 70/30</t>
        </is>
      </c>
      <c r="C552">
        <f>Spartan!AS74</f>
        <v/>
      </c>
      <c r="D552">
        <f>ROUND(Spartan!AT74,1)</f>
        <v/>
      </c>
      <c r="E552" t="inlineStr">
        <is>
          <t>global</t>
        </is>
      </c>
      <c r="F552" t="inlineStr">
        <is>
          <t>global</t>
        </is>
      </c>
    </row>
    <row r="553">
      <c r="A553" t="inlineStr">
        <is>
          <t>Blend: Tactical Bal OEF 70/30</t>
        </is>
      </c>
      <c r="C553">
        <f>Spartan!AS75</f>
        <v/>
      </c>
      <c r="D553">
        <f>ROUND(Spartan!AT75,1)</f>
        <v/>
      </c>
      <c r="E553" t="inlineStr">
        <is>
          <t>global</t>
        </is>
      </c>
      <c r="F553" t="inlineStr">
        <is>
          <t>global</t>
        </is>
      </c>
    </row>
    <row r="554">
      <c r="A554" t="inlineStr">
        <is>
          <t>Blend: Tactical Bal OEF 70/30</t>
        </is>
      </c>
      <c r="C554">
        <f>Spartan!AS76</f>
        <v/>
      </c>
      <c r="D554">
        <f>ROUND(Spartan!AT76,1)</f>
        <v/>
      </c>
      <c r="E554" t="inlineStr">
        <is>
          <t>global</t>
        </is>
      </c>
      <c r="F554" t="inlineStr">
        <is>
          <t>global</t>
        </is>
      </c>
    </row>
    <row r="555">
      <c r="A555" t="inlineStr">
        <is>
          <t>Blend: Tactical Bal OEF 70/30</t>
        </is>
      </c>
      <c r="C555">
        <f>Spartan!AS77</f>
        <v/>
      </c>
      <c r="D555">
        <f>ROUND(Spartan!AT77,1)</f>
        <v/>
      </c>
      <c r="E555" t="inlineStr">
        <is>
          <t>global</t>
        </is>
      </c>
      <c r="F555" t="inlineStr">
        <is>
          <t>global</t>
        </is>
      </c>
    </row>
    <row r="556">
      <c r="A556" t="inlineStr">
        <is>
          <t>Blend: Tactical Bal OEF 70/30</t>
        </is>
      </c>
      <c r="C556">
        <f>Spartan!AS78</f>
        <v/>
      </c>
      <c r="D556">
        <f>ROUND(Spartan!AT78,1)</f>
        <v/>
      </c>
      <c r="E556" t="inlineStr">
        <is>
          <t>global</t>
        </is>
      </c>
      <c r="F556" t="inlineStr">
        <is>
          <t>global</t>
        </is>
      </c>
    </row>
    <row r="557">
      <c r="A557" t="inlineStr">
        <is>
          <t>Blend: Tactical Bal OEF 70/30</t>
        </is>
      </c>
      <c r="C557">
        <f>Spartan!AS79</f>
        <v/>
      </c>
      <c r="D557">
        <f>ROUND(Spartan!AT79,1)</f>
        <v/>
      </c>
      <c r="E557" t="inlineStr">
        <is>
          <t>global</t>
        </is>
      </c>
      <c r="F557" t="inlineStr">
        <is>
          <t>global</t>
        </is>
      </c>
    </row>
    <row r="558">
      <c r="A558" t="inlineStr">
        <is>
          <t>Blend: Tactical Bal OEF 70/30</t>
        </is>
      </c>
      <c r="C558">
        <f>Spartan!AS80</f>
        <v/>
      </c>
      <c r="D558">
        <f>ROUND(Spartan!AT80,1)</f>
        <v/>
      </c>
      <c r="E558" t="inlineStr">
        <is>
          <t>global</t>
        </is>
      </c>
      <c r="F558" t="inlineStr">
        <is>
          <t>global</t>
        </is>
      </c>
    </row>
    <row r="559">
      <c r="A559" t="inlineStr">
        <is>
          <t>Blend: Tactical Bal OEF 70/30</t>
        </is>
      </c>
      <c r="C559">
        <f>Spartan!AS81</f>
        <v/>
      </c>
      <c r="D559">
        <f>ROUND(Spartan!AT81,1)</f>
        <v/>
      </c>
      <c r="E559" t="inlineStr">
        <is>
          <t>global</t>
        </is>
      </c>
      <c r="F559" t="inlineStr">
        <is>
          <t>global</t>
        </is>
      </c>
    </row>
    <row r="560">
      <c r="A560" t="inlineStr">
        <is>
          <t>Blend: Tactical Bal OEF 70/30</t>
        </is>
      </c>
      <c r="C560">
        <f>Spartan!AS82</f>
        <v/>
      </c>
      <c r="D560">
        <f>ROUND(Spartan!AT82,1)</f>
        <v/>
      </c>
      <c r="E560" t="inlineStr">
        <is>
          <t>global</t>
        </is>
      </c>
      <c r="F560" t="inlineStr">
        <is>
          <t>global</t>
        </is>
      </c>
    </row>
    <row r="561">
      <c r="A561" t="inlineStr">
        <is>
          <t>Blend: Tactical Bal OEF 70/30</t>
        </is>
      </c>
      <c r="C561">
        <f>Spartan!AS83</f>
        <v/>
      </c>
      <c r="D561">
        <f>ROUND(Spartan!AT83,1)</f>
        <v/>
      </c>
      <c r="E561" t="inlineStr">
        <is>
          <t>global</t>
        </is>
      </c>
      <c r="F561" t="inlineStr">
        <is>
          <t>global</t>
        </is>
      </c>
    </row>
    <row r="562">
      <c r="A562" t="inlineStr">
        <is>
          <t>Blend: Tactical Bal OEF 70/30</t>
        </is>
      </c>
      <c r="C562">
        <f>Spartan!AS84</f>
        <v/>
      </c>
      <c r="D562">
        <f>ROUND(Spartan!AT84,1)</f>
        <v/>
      </c>
      <c r="E562" t="inlineStr">
        <is>
          <t>global</t>
        </is>
      </c>
      <c r="F562" t="inlineStr">
        <is>
          <t>global</t>
        </is>
      </c>
    </row>
    <row r="563">
      <c r="A563" t="inlineStr">
        <is>
          <t>Blend: Tactical Bal OEF 70/30</t>
        </is>
      </c>
      <c r="C563">
        <f>Spartan!AS85</f>
        <v/>
      </c>
      <c r="D563">
        <f>ROUND(Spartan!AT85,1)</f>
        <v/>
      </c>
      <c r="E563" t="inlineStr">
        <is>
          <t>global</t>
        </is>
      </c>
      <c r="F563" t="inlineStr">
        <is>
          <t>global</t>
        </is>
      </c>
    </row>
    <row r="564">
      <c r="A564" t="inlineStr">
        <is>
          <t>Blend: Tactical Bal OEF 70/30</t>
        </is>
      </c>
      <c r="C564">
        <f>Spartan!AS86</f>
        <v/>
      </c>
      <c r="D564">
        <f>ROUND(Spartan!AT86,1)</f>
        <v/>
      </c>
      <c r="E564" t="inlineStr">
        <is>
          <t>global</t>
        </is>
      </c>
      <c r="F564" t="inlineStr">
        <is>
          <t>global</t>
        </is>
      </c>
    </row>
    <row r="565">
      <c r="A565" t="inlineStr">
        <is>
          <t>Blend: Tactical Bal OEF 70/30</t>
        </is>
      </c>
      <c r="C565">
        <f>Spartan!AS87</f>
        <v/>
      </c>
      <c r="D565">
        <f>ROUND(Spartan!AT87,1)</f>
        <v/>
      </c>
      <c r="E565" t="inlineStr">
        <is>
          <t>global</t>
        </is>
      </c>
      <c r="F565" t="inlineStr">
        <is>
          <t>global</t>
        </is>
      </c>
    </row>
    <row r="566">
      <c r="A566" t="inlineStr">
        <is>
          <t>Blend: Tactical Bal OEF 70/30</t>
        </is>
      </c>
      <c r="C566">
        <f>Spartan!AS88</f>
        <v/>
      </c>
      <c r="D566">
        <f>ROUND(Spartan!AT88,1)</f>
        <v/>
      </c>
      <c r="E566" t="inlineStr">
        <is>
          <t>global</t>
        </is>
      </c>
      <c r="F566" t="inlineStr">
        <is>
          <t>global</t>
        </is>
      </c>
    </row>
    <row r="567">
      <c r="A567" t="inlineStr">
        <is>
          <t>Blend: Tactical Bal OEF 70/30</t>
        </is>
      </c>
      <c r="C567">
        <f>Spartan!AS89</f>
        <v/>
      </c>
      <c r="D567">
        <f>ROUND(Spartan!AT89,1)</f>
        <v/>
      </c>
      <c r="E567" t="inlineStr">
        <is>
          <t>global</t>
        </is>
      </c>
      <c r="F567" t="inlineStr">
        <is>
          <t>global</t>
        </is>
      </c>
    </row>
    <row r="568">
      <c r="A568" t="inlineStr">
        <is>
          <t>Blend: Tactical Bal OEF 70/30</t>
        </is>
      </c>
      <c r="C568">
        <f>Spartan!AS90</f>
        <v/>
      </c>
      <c r="D568">
        <f>ROUND(Spartan!AT90,1)</f>
        <v/>
      </c>
      <c r="E568" t="inlineStr">
        <is>
          <t>global</t>
        </is>
      </c>
      <c r="F568" t="inlineStr">
        <is>
          <t>global</t>
        </is>
      </c>
    </row>
    <row r="569">
      <c r="A569" t="inlineStr">
        <is>
          <t>Blend: Tactical Bal OEF 70/30</t>
        </is>
      </c>
      <c r="C569">
        <f>Spartan!AS91</f>
        <v/>
      </c>
      <c r="D569">
        <f>ROUND(Spartan!AT91,1)</f>
        <v/>
      </c>
      <c r="E569" t="inlineStr">
        <is>
          <t>global</t>
        </is>
      </c>
      <c r="F569" t="inlineStr">
        <is>
          <t>global</t>
        </is>
      </c>
    </row>
    <row r="570">
      <c r="A570" t="inlineStr">
        <is>
          <t>Blend: Tactical Bal OEF 70/30</t>
        </is>
      </c>
      <c r="C570">
        <f>Spartan!AS92</f>
        <v/>
      </c>
      <c r="D570">
        <f>ROUND(Spartan!AT92,1)</f>
        <v/>
      </c>
      <c r="E570" t="inlineStr">
        <is>
          <t>global</t>
        </is>
      </c>
      <c r="F570" t="inlineStr">
        <is>
          <t>global</t>
        </is>
      </c>
    </row>
    <row r="571">
      <c r="A571" t="inlineStr">
        <is>
          <t>Blend: Tactical Bal OEF 70/30</t>
        </is>
      </c>
      <c r="C571">
        <f>Spartan!AS93</f>
        <v/>
      </c>
      <c r="D571">
        <f>ROUND(Spartan!AT93,1)</f>
        <v/>
      </c>
      <c r="E571" t="inlineStr">
        <is>
          <t>global</t>
        </is>
      </c>
      <c r="F571" t="inlineStr">
        <is>
          <t>global</t>
        </is>
      </c>
    </row>
    <row r="572">
      <c r="A572" t="inlineStr">
        <is>
          <t>Blend: Tactical Bal OEF 70/30</t>
        </is>
      </c>
      <c r="C572">
        <f>Spartan!AS94</f>
        <v/>
      </c>
      <c r="D572">
        <f>ROUND(Spartan!AT94,1)</f>
        <v/>
      </c>
      <c r="E572" t="inlineStr">
        <is>
          <t>global</t>
        </is>
      </c>
      <c r="F572" t="inlineStr">
        <is>
          <t>global</t>
        </is>
      </c>
    </row>
    <row r="573">
      <c r="A573" t="inlineStr">
        <is>
          <t>Blend: Tactical Bal OEF 70/30</t>
        </is>
      </c>
      <c r="C573">
        <f>Spartan!AS95</f>
        <v/>
      </c>
      <c r="D573">
        <f>ROUND(Spartan!AT95,1)</f>
        <v/>
      </c>
      <c r="E573" t="inlineStr">
        <is>
          <t>global</t>
        </is>
      </c>
      <c r="F573" t="inlineStr">
        <is>
          <t>global</t>
        </is>
      </c>
    </row>
    <row r="574">
      <c r="A574" t="inlineStr">
        <is>
          <t>Blend: Tactical Bal OEF 70/30</t>
        </is>
      </c>
      <c r="C574">
        <f>Spartan!AS96</f>
        <v/>
      </c>
      <c r="D574">
        <f>ROUND(Spartan!AT96,1)</f>
        <v/>
      </c>
      <c r="E574" t="inlineStr">
        <is>
          <t>global</t>
        </is>
      </c>
      <c r="F574" t="inlineStr">
        <is>
          <t>global</t>
        </is>
      </c>
    </row>
    <row r="575">
      <c r="A575" t="inlineStr">
        <is>
          <t>Blend: Tactical Bal OEF 70/30</t>
        </is>
      </c>
      <c r="C575">
        <f>Spartan!AS97</f>
        <v/>
      </c>
      <c r="D575">
        <f>ROUND(Spartan!AT97,1)</f>
        <v/>
      </c>
      <c r="E575" t="inlineStr">
        <is>
          <t>global</t>
        </is>
      </c>
      <c r="F575" t="inlineStr">
        <is>
          <t>global</t>
        </is>
      </c>
    </row>
    <row r="576">
      <c r="A576" t="inlineStr">
        <is>
          <t>Blend: Tactical Bal OEF 70/30</t>
        </is>
      </c>
      <c r="C576">
        <f>Spartan!AS98</f>
        <v/>
      </c>
      <c r="D576">
        <f>ROUND(Spartan!AT98,1)</f>
        <v/>
      </c>
      <c r="E576" t="inlineStr">
        <is>
          <t>global</t>
        </is>
      </c>
      <c r="F576" t="inlineStr">
        <is>
          <t>global</t>
        </is>
      </c>
    </row>
    <row r="577">
      <c r="A577" t="inlineStr">
        <is>
          <t>Blend: Tactical Bal OEF 70/30</t>
        </is>
      </c>
      <c r="C577">
        <f>Spartan!AS99</f>
        <v/>
      </c>
      <c r="D577">
        <f>ROUND(Spartan!AT99,1)</f>
        <v/>
      </c>
      <c r="E577" t="inlineStr">
        <is>
          <t>global</t>
        </is>
      </c>
      <c r="F577" t="inlineStr">
        <is>
          <t>global</t>
        </is>
      </c>
    </row>
    <row r="578">
      <c r="A578" t="inlineStr">
        <is>
          <t>Blend: Tactical Bal OEF 70/30</t>
        </is>
      </c>
      <c r="C578">
        <f>Spartan!AS100</f>
        <v/>
      </c>
      <c r="D578">
        <f>ROUND(Spartan!AT100,1)</f>
        <v/>
      </c>
      <c r="E578" t="inlineStr">
        <is>
          <t>global</t>
        </is>
      </c>
      <c r="F578" t="inlineStr">
        <is>
          <t>global</t>
        </is>
      </c>
    </row>
    <row r="579">
      <c r="A579" t="inlineStr">
        <is>
          <t>Blend: Tactical Bal OEF 70/30</t>
        </is>
      </c>
      <c r="C579">
        <f>Spartan!AS101</f>
        <v/>
      </c>
      <c r="D579">
        <f>ROUND(Spartan!AT101,1)</f>
        <v/>
      </c>
      <c r="E579" t="inlineStr">
        <is>
          <t>global</t>
        </is>
      </c>
      <c r="F579" t="inlineStr">
        <is>
          <t>global</t>
        </is>
      </c>
    </row>
    <row r="580">
      <c r="A580" t="inlineStr">
        <is>
          <t>Blend: Tactical Bal OEF 70/30</t>
        </is>
      </c>
      <c r="C580">
        <f>Spartan!AS102</f>
        <v/>
      </c>
      <c r="D580">
        <f>ROUND(Spartan!AT102,1)</f>
        <v/>
      </c>
      <c r="E580" t="inlineStr">
        <is>
          <t>global</t>
        </is>
      </c>
      <c r="F580" t="inlineStr">
        <is>
          <t>global</t>
        </is>
      </c>
    </row>
    <row r="581">
      <c r="A581" t="inlineStr">
        <is>
          <t>Blend: Tactical Bal OEF 70/30</t>
        </is>
      </c>
      <c r="C581">
        <f>Spartan!AS103</f>
        <v/>
      </c>
      <c r="D581">
        <f>ROUND(Spartan!AT103,1)</f>
        <v/>
      </c>
      <c r="E581" t="inlineStr">
        <is>
          <t>global</t>
        </is>
      </c>
      <c r="F581" t="inlineStr">
        <is>
          <t>global</t>
        </is>
      </c>
    </row>
    <row r="582">
      <c r="A582" t="inlineStr">
        <is>
          <t>Blend: Tactical Bal OEF 70/30</t>
        </is>
      </c>
      <c r="C582">
        <f>Spartan!AS104</f>
        <v/>
      </c>
      <c r="D582">
        <f>ROUND(Spartan!AT104,1)</f>
        <v/>
      </c>
      <c r="E582" t="inlineStr">
        <is>
          <t>global</t>
        </is>
      </c>
      <c r="F582" t="inlineStr">
        <is>
          <t>global</t>
        </is>
      </c>
    </row>
    <row r="583">
      <c r="A583" t="inlineStr">
        <is>
          <t>Blend: Tactical Bal OEF 70/30</t>
        </is>
      </c>
      <c r="C583">
        <f>Spartan!AS105</f>
        <v/>
      </c>
      <c r="D583">
        <f>ROUND(Spartan!AT105,1)</f>
        <v/>
      </c>
      <c r="E583" t="inlineStr">
        <is>
          <t>global</t>
        </is>
      </c>
      <c r="F583" t="inlineStr">
        <is>
          <t>global</t>
        </is>
      </c>
    </row>
    <row r="584">
      <c r="A584" t="inlineStr">
        <is>
          <t>Blend: Tactical Bal OEF 70/30</t>
        </is>
      </c>
      <c r="C584">
        <f>Spartan!AS106</f>
        <v/>
      </c>
      <c r="D584">
        <f>ROUND(Spartan!AT106,1)</f>
        <v/>
      </c>
      <c r="E584" t="inlineStr">
        <is>
          <t>global</t>
        </is>
      </c>
      <c r="F584" t="inlineStr">
        <is>
          <t>global</t>
        </is>
      </c>
    </row>
    <row r="585">
      <c r="A585" t="inlineStr">
        <is>
          <t>Blend: Tactical Bal OEF 70/30</t>
        </is>
      </c>
      <c r="C585">
        <f>Spartan!AS107</f>
        <v/>
      </c>
      <c r="D585">
        <f>ROUND(Spartan!AT107,1)</f>
        <v/>
      </c>
      <c r="E585" t="inlineStr">
        <is>
          <t>global</t>
        </is>
      </c>
      <c r="F585" t="inlineStr">
        <is>
          <t>global</t>
        </is>
      </c>
    </row>
    <row r="586">
      <c r="A586" t="inlineStr">
        <is>
          <t>Blend: Tactical Bal OEF 70/30</t>
        </is>
      </c>
      <c r="C586">
        <f>Spartan!AS108</f>
        <v/>
      </c>
      <c r="D586">
        <f>ROUND(Spartan!AT108,1)</f>
        <v/>
      </c>
      <c r="E586" t="inlineStr">
        <is>
          <t>global</t>
        </is>
      </c>
      <c r="F586" t="inlineStr">
        <is>
          <t>global</t>
        </is>
      </c>
    </row>
    <row r="587">
      <c r="A587" t="inlineStr">
        <is>
          <t>Blend: Tactical Bal OEF 70/30</t>
        </is>
      </c>
      <c r="C587">
        <f>Spartan!AS109</f>
        <v/>
      </c>
      <c r="D587">
        <f>ROUND(Spartan!AT109,1)</f>
        <v/>
      </c>
      <c r="E587" t="inlineStr">
        <is>
          <t>global</t>
        </is>
      </c>
      <c r="F587" t="inlineStr">
        <is>
          <t>global</t>
        </is>
      </c>
    </row>
    <row r="588">
      <c r="A588" t="inlineStr">
        <is>
          <t>Blend: Tactical Bal OEF 70/30</t>
        </is>
      </c>
      <c r="C588">
        <f>Spartan!AS110</f>
        <v/>
      </c>
      <c r="D588">
        <f>ROUND(Spartan!AT110,1)</f>
        <v/>
      </c>
      <c r="E588" t="inlineStr">
        <is>
          <t>global</t>
        </is>
      </c>
      <c r="F588" t="inlineStr">
        <is>
          <t>global</t>
        </is>
      </c>
    </row>
    <row r="589">
      <c r="A589" t="inlineStr">
        <is>
          <t>Blend: Tactical Bal OEF 70/30</t>
        </is>
      </c>
      <c r="C589">
        <f>Spartan!AS111</f>
        <v/>
      </c>
      <c r="D589">
        <f>ROUND(Spartan!AT111,1)</f>
        <v/>
      </c>
      <c r="E589" t="inlineStr">
        <is>
          <t>global</t>
        </is>
      </c>
      <c r="F589" t="inlineStr">
        <is>
          <t>global</t>
        </is>
      </c>
    </row>
    <row r="590">
      <c r="A590" t="inlineStr">
        <is>
          <t>Blend: Tactical Bal OEF 70/30</t>
        </is>
      </c>
      <c r="C590">
        <f>Spartan!AS112</f>
        <v/>
      </c>
      <c r="D590">
        <f>ROUND(Spartan!AT112,1)</f>
        <v/>
      </c>
      <c r="E590" t="inlineStr">
        <is>
          <t>global</t>
        </is>
      </c>
      <c r="F590" t="inlineStr">
        <is>
          <t>global</t>
        </is>
      </c>
    </row>
    <row r="591">
      <c r="A591" t="inlineStr">
        <is>
          <t>Blend: Tactical Bal OEF 70/30</t>
        </is>
      </c>
      <c r="C591">
        <f>Spartan!AS113</f>
        <v/>
      </c>
      <c r="D591">
        <f>ROUND(Spartan!AT113,1)</f>
        <v/>
      </c>
      <c r="E591" t="inlineStr">
        <is>
          <t>global</t>
        </is>
      </c>
      <c r="F591" t="inlineStr">
        <is>
          <t>global</t>
        </is>
      </c>
    </row>
    <row r="592">
      <c r="A592" t="inlineStr">
        <is>
          <t>Blend: Tactical Bal OEF 70/30</t>
        </is>
      </c>
      <c r="C592">
        <f>Spartan!AS114</f>
        <v/>
      </c>
      <c r="D592">
        <f>ROUND(Spartan!AT114,1)</f>
        <v/>
      </c>
      <c r="E592" t="inlineStr">
        <is>
          <t>global</t>
        </is>
      </c>
      <c r="F592" t="inlineStr">
        <is>
          <t>global</t>
        </is>
      </c>
    </row>
    <row r="593">
      <c r="A593" t="inlineStr">
        <is>
          <t>Blend: Tactical Bal OEF 70/30</t>
        </is>
      </c>
      <c r="C593">
        <f>Spartan!AS115</f>
        <v/>
      </c>
      <c r="D593">
        <f>ROUND(Spartan!AT115,1)</f>
        <v/>
      </c>
      <c r="E593" t="inlineStr">
        <is>
          <t>global</t>
        </is>
      </c>
      <c r="F593" t="inlineStr">
        <is>
          <t>global</t>
        </is>
      </c>
    </row>
    <row r="594">
      <c r="A594" t="inlineStr">
        <is>
          <t>Blend: Tactical Bal OEF 70/30</t>
        </is>
      </c>
      <c r="C594">
        <f>Spartan!AS116</f>
        <v/>
      </c>
      <c r="D594">
        <f>ROUND(Spartan!AT116,1)</f>
        <v/>
      </c>
      <c r="E594" t="inlineStr">
        <is>
          <t>global</t>
        </is>
      </c>
      <c r="F594" t="inlineStr">
        <is>
          <t>global</t>
        </is>
      </c>
    </row>
    <row r="595">
      <c r="A595" t="inlineStr">
        <is>
          <t>Blend: Tactical Bal OEF 70/30</t>
        </is>
      </c>
      <c r="C595">
        <f>Spartan!AS117</f>
        <v/>
      </c>
      <c r="D595">
        <f>ROUND(Spartan!AT117,1)</f>
        <v/>
      </c>
      <c r="E595" t="inlineStr">
        <is>
          <t>global</t>
        </is>
      </c>
      <c r="F595" t="inlineStr">
        <is>
          <t>global</t>
        </is>
      </c>
    </row>
    <row r="596">
      <c r="A596" t="inlineStr">
        <is>
          <t>Blend: Tactical Bal OEF 70/30</t>
        </is>
      </c>
      <c r="C596">
        <f>Spartan!AS118</f>
        <v/>
      </c>
      <c r="D596">
        <f>ROUND(Spartan!AT118,1)</f>
        <v/>
      </c>
      <c r="E596" t="inlineStr">
        <is>
          <t>global</t>
        </is>
      </c>
      <c r="F596" t="inlineStr">
        <is>
          <t>global</t>
        </is>
      </c>
    </row>
    <row r="597">
      <c r="A597" t="inlineStr">
        <is>
          <t>Blend: Tactical Bal OEF 70/30</t>
        </is>
      </c>
      <c r="C597">
        <f>Spartan!AS119</f>
        <v/>
      </c>
      <c r="D597">
        <f>ROUND(Spartan!AT119,1)</f>
        <v/>
      </c>
      <c r="E597" t="inlineStr">
        <is>
          <t>global</t>
        </is>
      </c>
      <c r="F597" t="inlineStr">
        <is>
          <t>global</t>
        </is>
      </c>
    </row>
    <row r="598">
      <c r="A598" t="inlineStr">
        <is>
          <t>Blend: Tactical Bal OEF 70/30</t>
        </is>
      </c>
      <c r="C598">
        <f>Spartan!AS120</f>
        <v/>
      </c>
      <c r="D598">
        <f>ROUND(Spartan!AT120,1)</f>
        <v/>
      </c>
      <c r="E598" t="inlineStr">
        <is>
          <t>global</t>
        </is>
      </c>
      <c r="F598" t="inlineStr">
        <is>
          <t>global</t>
        </is>
      </c>
    </row>
    <row r="599">
      <c r="A599" t="inlineStr">
        <is>
          <t>Blend: Tactical Bal OEF 70/30</t>
        </is>
      </c>
      <c r="C599">
        <f>Spartan!AS121</f>
        <v/>
      </c>
      <c r="D599">
        <f>ROUND(Spartan!AT121,1)</f>
        <v/>
      </c>
      <c r="E599" t="inlineStr">
        <is>
          <t>global</t>
        </is>
      </c>
      <c r="F599" t="inlineStr">
        <is>
          <t>global</t>
        </is>
      </c>
    </row>
    <row r="600">
      <c r="A600" t="inlineStr">
        <is>
          <t>Blend: Tactical Bal OEF 70/30</t>
        </is>
      </c>
      <c r="C600">
        <f>Spartan!AS122</f>
        <v/>
      </c>
      <c r="D600">
        <f>ROUND(Spartan!AT122,1)</f>
        <v/>
      </c>
      <c r="E600" t="inlineStr">
        <is>
          <t>global</t>
        </is>
      </c>
      <c r="F600" t="inlineStr">
        <is>
          <t>global</t>
        </is>
      </c>
    </row>
    <row r="601">
      <c r="A601" t="inlineStr">
        <is>
          <t>Blend: Tactical Bal OEF 80/20</t>
        </is>
      </c>
      <c r="C601">
        <f>Spartan!AM6</f>
        <v/>
      </c>
      <c r="D601">
        <f>Spartan!AN6</f>
        <v/>
      </c>
      <c r="E601" t="inlineStr">
        <is>
          <t>global</t>
        </is>
      </c>
      <c r="F601" t="inlineStr">
        <is>
          <t>global</t>
        </is>
      </c>
    </row>
    <row r="602">
      <c r="A602" t="inlineStr">
        <is>
          <t>Blend: Tactical Bal OEF 80/20</t>
        </is>
      </c>
      <c r="C602">
        <f>Spartan!AM7</f>
        <v/>
      </c>
      <c r="D602">
        <f>Spartan!AN7</f>
        <v/>
      </c>
      <c r="E602" t="inlineStr">
        <is>
          <t>global</t>
        </is>
      </c>
      <c r="F602" t="inlineStr">
        <is>
          <t>global</t>
        </is>
      </c>
    </row>
    <row r="603">
      <c r="A603" t="inlineStr">
        <is>
          <t>Blend: Tactical Bal OEF 80/20</t>
        </is>
      </c>
      <c r="C603">
        <f>Spartan!AM8</f>
        <v/>
      </c>
      <c r="D603">
        <f>Spartan!AN8</f>
        <v/>
      </c>
      <c r="E603" t="inlineStr">
        <is>
          <t>global</t>
        </is>
      </c>
      <c r="F603" t="inlineStr">
        <is>
          <t>global</t>
        </is>
      </c>
    </row>
    <row r="604">
      <c r="A604" t="inlineStr">
        <is>
          <t>Blend: Tactical Bal OEF 80/20</t>
        </is>
      </c>
      <c r="C604">
        <f>Spartan!AM9</f>
        <v/>
      </c>
      <c r="D604">
        <f>Spartan!AN9</f>
        <v/>
      </c>
      <c r="E604" t="inlineStr">
        <is>
          <t>global</t>
        </is>
      </c>
      <c r="F604" t="inlineStr">
        <is>
          <t>global</t>
        </is>
      </c>
    </row>
    <row r="605">
      <c r="A605" t="inlineStr">
        <is>
          <t>Blend: Tactical Bal OEF 80/20</t>
        </is>
      </c>
      <c r="C605">
        <f>Spartan!AM10</f>
        <v/>
      </c>
      <c r="D605">
        <f>Spartan!AN10</f>
        <v/>
      </c>
      <c r="E605" t="inlineStr">
        <is>
          <t>global</t>
        </is>
      </c>
      <c r="F605" t="inlineStr">
        <is>
          <t>global</t>
        </is>
      </c>
    </row>
    <row r="606">
      <c r="A606" t="inlineStr">
        <is>
          <t>Blend: Tactical Bal OEF 80/20</t>
        </is>
      </c>
      <c r="C606">
        <f>Spartan!AM11</f>
        <v/>
      </c>
      <c r="D606">
        <f>Spartan!AN11</f>
        <v/>
      </c>
      <c r="E606" t="inlineStr">
        <is>
          <t>global</t>
        </is>
      </c>
      <c r="F606" t="inlineStr">
        <is>
          <t>global</t>
        </is>
      </c>
    </row>
    <row r="607">
      <c r="A607" t="inlineStr">
        <is>
          <t>Blend: Tactical Bal OEF 80/20</t>
        </is>
      </c>
      <c r="C607">
        <f>Spartan!AM12</f>
        <v/>
      </c>
      <c r="D607">
        <f>Spartan!AN12</f>
        <v/>
      </c>
      <c r="E607" t="inlineStr">
        <is>
          <t>global</t>
        </is>
      </c>
      <c r="F607" t="inlineStr">
        <is>
          <t>global</t>
        </is>
      </c>
    </row>
    <row r="608">
      <c r="A608" t="inlineStr">
        <is>
          <t>Blend: Tactical Bal OEF 80/20</t>
        </is>
      </c>
      <c r="C608">
        <f>Spartan!AM13</f>
        <v/>
      </c>
      <c r="D608">
        <f>Spartan!AN13</f>
        <v/>
      </c>
      <c r="E608" t="inlineStr">
        <is>
          <t>global</t>
        </is>
      </c>
      <c r="F608" t="inlineStr">
        <is>
          <t>global</t>
        </is>
      </c>
    </row>
    <row r="609">
      <c r="A609" t="inlineStr">
        <is>
          <t>Blend: Tactical Bal OEF 80/20</t>
        </is>
      </c>
      <c r="C609">
        <f>Spartan!AM14</f>
        <v/>
      </c>
      <c r="D609">
        <f>Spartan!AN14</f>
        <v/>
      </c>
      <c r="E609" t="inlineStr">
        <is>
          <t>global</t>
        </is>
      </c>
      <c r="F609" t="inlineStr">
        <is>
          <t>global</t>
        </is>
      </c>
    </row>
    <row r="610">
      <c r="A610" t="inlineStr">
        <is>
          <t>Blend: Tactical Bal OEF 80/20</t>
        </is>
      </c>
      <c r="C610">
        <f>Spartan!AM15</f>
        <v/>
      </c>
      <c r="D610">
        <f>Spartan!AN15</f>
        <v/>
      </c>
      <c r="E610" t="inlineStr">
        <is>
          <t>global</t>
        </is>
      </c>
      <c r="F610" t="inlineStr">
        <is>
          <t>global</t>
        </is>
      </c>
    </row>
    <row r="611">
      <c r="A611" t="inlineStr">
        <is>
          <t>Blend: Tactical Bal OEF 80/20</t>
        </is>
      </c>
      <c r="C611">
        <f>Spartan!AM16</f>
        <v/>
      </c>
      <c r="D611">
        <f>Spartan!AN16</f>
        <v/>
      </c>
      <c r="E611" t="inlineStr">
        <is>
          <t>global</t>
        </is>
      </c>
      <c r="F611" t="inlineStr">
        <is>
          <t>global</t>
        </is>
      </c>
    </row>
    <row r="612">
      <c r="A612" t="inlineStr">
        <is>
          <t>Blend: Tactical Bal OEF 80/20</t>
        </is>
      </c>
      <c r="C612">
        <f>Spartan!AM17</f>
        <v/>
      </c>
      <c r="D612">
        <f>Spartan!AN17</f>
        <v/>
      </c>
      <c r="E612" t="inlineStr">
        <is>
          <t>global</t>
        </is>
      </c>
      <c r="F612" t="inlineStr">
        <is>
          <t>global</t>
        </is>
      </c>
    </row>
    <row r="613">
      <c r="A613" t="inlineStr">
        <is>
          <t>Blend: Tactical Bal OEF 80/20</t>
        </is>
      </c>
      <c r="C613">
        <f>Spartan!AM18</f>
        <v/>
      </c>
      <c r="D613">
        <f>Spartan!AN18</f>
        <v/>
      </c>
      <c r="E613" t="inlineStr">
        <is>
          <t>global</t>
        </is>
      </c>
      <c r="F613" t="inlineStr">
        <is>
          <t>global</t>
        </is>
      </c>
    </row>
    <row r="614">
      <c r="A614" t="inlineStr">
        <is>
          <t>Blend: Tactical Bal OEF 80/20</t>
        </is>
      </c>
      <c r="C614">
        <f>Spartan!AM19</f>
        <v/>
      </c>
      <c r="D614">
        <f>Spartan!AN19</f>
        <v/>
      </c>
      <c r="E614" t="inlineStr">
        <is>
          <t>global</t>
        </is>
      </c>
      <c r="F614" t="inlineStr">
        <is>
          <t>global</t>
        </is>
      </c>
    </row>
    <row r="615">
      <c r="A615" t="inlineStr">
        <is>
          <t>Blend: Tactical Bal OEF 80/20</t>
        </is>
      </c>
      <c r="C615">
        <f>Spartan!AM20</f>
        <v/>
      </c>
      <c r="D615">
        <f>Spartan!AN20</f>
        <v/>
      </c>
      <c r="E615" t="inlineStr">
        <is>
          <t>global</t>
        </is>
      </c>
      <c r="F615" t="inlineStr">
        <is>
          <t>global</t>
        </is>
      </c>
    </row>
    <row r="616">
      <c r="A616" t="inlineStr">
        <is>
          <t>Blend: Tactical Bal OEF 80/20</t>
        </is>
      </c>
      <c r="C616">
        <f>Spartan!AM21</f>
        <v/>
      </c>
      <c r="D616">
        <f>Spartan!AN21</f>
        <v/>
      </c>
      <c r="E616" t="inlineStr">
        <is>
          <t>global</t>
        </is>
      </c>
      <c r="F616" t="inlineStr">
        <is>
          <t>global</t>
        </is>
      </c>
    </row>
    <row r="617">
      <c r="A617" t="inlineStr">
        <is>
          <t>Blend: Tactical Bal OEF 80/20</t>
        </is>
      </c>
      <c r="C617">
        <f>Spartan!AM22</f>
        <v/>
      </c>
      <c r="D617">
        <f>Spartan!AN22</f>
        <v/>
      </c>
      <c r="E617" t="inlineStr">
        <is>
          <t>global</t>
        </is>
      </c>
      <c r="F617" t="inlineStr">
        <is>
          <t>global</t>
        </is>
      </c>
    </row>
    <row r="618">
      <c r="A618" t="inlineStr">
        <is>
          <t>Blend: Tactical Bal OEF 80/20</t>
        </is>
      </c>
      <c r="C618">
        <f>Spartan!AM23</f>
        <v/>
      </c>
      <c r="D618">
        <f>Spartan!AN23</f>
        <v/>
      </c>
      <c r="E618" t="inlineStr">
        <is>
          <t>global</t>
        </is>
      </c>
      <c r="F618" t="inlineStr">
        <is>
          <t>global</t>
        </is>
      </c>
    </row>
    <row r="619">
      <c r="A619" t="inlineStr">
        <is>
          <t>Blend: Tactical Bal OEF 80/20</t>
        </is>
      </c>
      <c r="C619">
        <f>Spartan!AM24</f>
        <v/>
      </c>
      <c r="D619">
        <f>Spartan!AN24</f>
        <v/>
      </c>
      <c r="E619" t="inlineStr">
        <is>
          <t>global</t>
        </is>
      </c>
      <c r="F619" t="inlineStr">
        <is>
          <t>global</t>
        </is>
      </c>
    </row>
    <row r="620">
      <c r="A620" t="inlineStr">
        <is>
          <t>Blend: Tactical Bal OEF 80/20</t>
        </is>
      </c>
      <c r="C620">
        <f>Spartan!AM25</f>
        <v/>
      </c>
      <c r="D620">
        <f>Spartan!AN25</f>
        <v/>
      </c>
      <c r="E620" t="inlineStr">
        <is>
          <t>global</t>
        </is>
      </c>
      <c r="F620" t="inlineStr">
        <is>
          <t>global</t>
        </is>
      </c>
    </row>
    <row r="621">
      <c r="A621" t="inlineStr">
        <is>
          <t>Blend: Tactical Bal OEF 80/20</t>
        </is>
      </c>
      <c r="C621">
        <f>Spartan!AM26</f>
        <v/>
      </c>
      <c r="D621">
        <f>Spartan!AN26</f>
        <v/>
      </c>
      <c r="E621" t="inlineStr">
        <is>
          <t>global</t>
        </is>
      </c>
      <c r="F621" t="inlineStr">
        <is>
          <t>global</t>
        </is>
      </c>
    </row>
    <row r="622">
      <c r="A622" t="inlineStr">
        <is>
          <t>Blend: Tactical Bal OEF 80/20</t>
        </is>
      </c>
      <c r="C622">
        <f>Spartan!AM27</f>
        <v/>
      </c>
      <c r="D622">
        <f>Spartan!AN27</f>
        <v/>
      </c>
      <c r="E622" t="inlineStr">
        <is>
          <t>global</t>
        </is>
      </c>
      <c r="F622" t="inlineStr">
        <is>
          <t>global</t>
        </is>
      </c>
    </row>
    <row r="623">
      <c r="A623" t="inlineStr">
        <is>
          <t>Blend: Tactical Bal OEF 80/20</t>
        </is>
      </c>
      <c r="C623">
        <f>Spartan!AM28</f>
        <v/>
      </c>
      <c r="D623">
        <f>Spartan!AN28</f>
        <v/>
      </c>
      <c r="E623" t="inlineStr">
        <is>
          <t>global</t>
        </is>
      </c>
      <c r="F623" t="inlineStr">
        <is>
          <t>global</t>
        </is>
      </c>
    </row>
    <row r="624">
      <c r="A624" t="inlineStr">
        <is>
          <t>Blend: Tactical Bal OEF 80/20</t>
        </is>
      </c>
      <c r="C624">
        <f>Spartan!AM29</f>
        <v/>
      </c>
      <c r="D624">
        <f>Spartan!AN29</f>
        <v/>
      </c>
      <c r="E624" t="inlineStr">
        <is>
          <t>global</t>
        </is>
      </c>
      <c r="F624" t="inlineStr">
        <is>
          <t>global</t>
        </is>
      </c>
    </row>
    <row r="625">
      <c r="A625" t="inlineStr">
        <is>
          <t>Blend: Tactical Bal OEF 80/20</t>
        </is>
      </c>
      <c r="C625">
        <f>Spartan!AM30</f>
        <v/>
      </c>
      <c r="D625">
        <f>Spartan!AN30</f>
        <v/>
      </c>
      <c r="E625" t="inlineStr">
        <is>
          <t>global</t>
        </is>
      </c>
      <c r="F625" t="inlineStr">
        <is>
          <t>global</t>
        </is>
      </c>
    </row>
    <row r="626">
      <c r="A626" t="inlineStr">
        <is>
          <t>Blend: Tactical Bal OEF 80/20</t>
        </is>
      </c>
      <c r="C626">
        <f>Spartan!AM31</f>
        <v/>
      </c>
      <c r="D626">
        <f>Spartan!AN31</f>
        <v/>
      </c>
      <c r="E626" t="inlineStr">
        <is>
          <t>global</t>
        </is>
      </c>
      <c r="F626" t="inlineStr">
        <is>
          <t>global</t>
        </is>
      </c>
    </row>
    <row r="627">
      <c r="A627" t="inlineStr">
        <is>
          <t>Blend: Tactical Bal OEF 80/20</t>
        </is>
      </c>
      <c r="C627">
        <f>Spartan!AM32</f>
        <v/>
      </c>
      <c r="D627">
        <f>Spartan!AN32</f>
        <v/>
      </c>
      <c r="E627" t="inlineStr">
        <is>
          <t>global</t>
        </is>
      </c>
      <c r="F627" t="inlineStr">
        <is>
          <t>global</t>
        </is>
      </c>
    </row>
    <row r="628">
      <c r="A628" t="inlineStr">
        <is>
          <t>Blend: Tactical Bal OEF 80/20</t>
        </is>
      </c>
      <c r="C628">
        <f>Spartan!AM33</f>
        <v/>
      </c>
      <c r="D628">
        <f>Spartan!AN33</f>
        <v/>
      </c>
      <c r="E628" t="inlineStr">
        <is>
          <t>global</t>
        </is>
      </c>
      <c r="F628" t="inlineStr">
        <is>
          <t>global</t>
        </is>
      </c>
    </row>
    <row r="629">
      <c r="A629" t="inlineStr">
        <is>
          <t>Blend: Tactical Bal OEF 80/20</t>
        </is>
      </c>
      <c r="C629">
        <f>Spartan!AM34</f>
        <v/>
      </c>
      <c r="D629">
        <f>Spartan!AN34</f>
        <v/>
      </c>
      <c r="E629" t="inlineStr">
        <is>
          <t>global</t>
        </is>
      </c>
      <c r="F629" t="inlineStr">
        <is>
          <t>global</t>
        </is>
      </c>
    </row>
    <row r="630">
      <c r="A630" t="inlineStr">
        <is>
          <t>Blend: Tactical Bal OEF 80/20</t>
        </is>
      </c>
      <c r="C630">
        <f>Spartan!AM35</f>
        <v/>
      </c>
      <c r="D630">
        <f>Spartan!AN35</f>
        <v/>
      </c>
      <c r="E630" t="inlineStr">
        <is>
          <t>global</t>
        </is>
      </c>
      <c r="F630" t="inlineStr">
        <is>
          <t>global</t>
        </is>
      </c>
    </row>
    <row r="631">
      <c r="A631" t="inlineStr">
        <is>
          <t>Blend: Tactical Bal OEF 80/20</t>
        </is>
      </c>
      <c r="C631">
        <f>Spartan!AM36</f>
        <v/>
      </c>
      <c r="D631">
        <f>Spartan!AN36</f>
        <v/>
      </c>
      <c r="E631" t="inlineStr">
        <is>
          <t>global</t>
        </is>
      </c>
      <c r="F631" t="inlineStr">
        <is>
          <t>global</t>
        </is>
      </c>
    </row>
    <row r="632">
      <c r="A632" t="inlineStr">
        <is>
          <t>Blend: Tactical Bal OEF 80/20</t>
        </is>
      </c>
      <c r="C632">
        <f>Spartan!AM37</f>
        <v/>
      </c>
      <c r="D632">
        <f>Spartan!AN37</f>
        <v/>
      </c>
      <c r="E632" t="inlineStr">
        <is>
          <t>global</t>
        </is>
      </c>
      <c r="F632" t="inlineStr">
        <is>
          <t>global</t>
        </is>
      </c>
    </row>
    <row r="633">
      <c r="A633" t="inlineStr">
        <is>
          <t>Blend: Tactical Bal OEF 80/20</t>
        </is>
      </c>
      <c r="C633">
        <f>Spartan!AM38</f>
        <v/>
      </c>
      <c r="D633">
        <f>Spartan!AN38</f>
        <v/>
      </c>
      <c r="E633" t="inlineStr">
        <is>
          <t>global</t>
        </is>
      </c>
      <c r="F633" t="inlineStr">
        <is>
          <t>global</t>
        </is>
      </c>
    </row>
    <row r="634">
      <c r="A634" t="inlineStr">
        <is>
          <t>Blend: Tactical Bal OEF 80/20</t>
        </is>
      </c>
      <c r="C634">
        <f>Spartan!AM39</f>
        <v/>
      </c>
      <c r="D634">
        <f>Spartan!AN39</f>
        <v/>
      </c>
      <c r="E634" t="inlineStr">
        <is>
          <t>global</t>
        </is>
      </c>
      <c r="F634" t="inlineStr">
        <is>
          <t>global</t>
        </is>
      </c>
    </row>
    <row r="635">
      <c r="A635" t="inlineStr">
        <is>
          <t>Blend: Tactical Bal OEF 80/20</t>
        </is>
      </c>
      <c r="C635">
        <f>Spartan!AM40</f>
        <v/>
      </c>
      <c r="D635">
        <f>Spartan!AN40</f>
        <v/>
      </c>
      <c r="E635" t="inlineStr">
        <is>
          <t>global</t>
        </is>
      </c>
      <c r="F635" t="inlineStr">
        <is>
          <t>global</t>
        </is>
      </c>
    </row>
    <row r="636">
      <c r="A636" t="inlineStr">
        <is>
          <t>Blend: Tactical Bal OEF 80/20</t>
        </is>
      </c>
      <c r="C636">
        <f>Spartan!AM41</f>
        <v/>
      </c>
      <c r="D636">
        <f>Spartan!AN41</f>
        <v/>
      </c>
      <c r="E636" t="inlineStr">
        <is>
          <t>global</t>
        </is>
      </c>
      <c r="F636" t="inlineStr">
        <is>
          <t>global</t>
        </is>
      </c>
    </row>
    <row r="637">
      <c r="A637" t="inlineStr">
        <is>
          <t>Blend: Tactical Bal OEF 80/20</t>
        </is>
      </c>
      <c r="C637">
        <f>Spartan!AM42</f>
        <v/>
      </c>
      <c r="D637">
        <f>Spartan!AN42</f>
        <v/>
      </c>
      <c r="E637" t="inlineStr">
        <is>
          <t>global</t>
        </is>
      </c>
      <c r="F637" t="inlineStr">
        <is>
          <t>global</t>
        </is>
      </c>
    </row>
    <row r="638">
      <c r="A638" t="inlineStr">
        <is>
          <t>Blend: Tactical Bal OEF 80/20</t>
        </is>
      </c>
      <c r="C638">
        <f>Spartan!AM43</f>
        <v/>
      </c>
      <c r="D638">
        <f>Spartan!AN43</f>
        <v/>
      </c>
      <c r="E638" t="inlineStr">
        <is>
          <t>global</t>
        </is>
      </c>
      <c r="F638" t="inlineStr">
        <is>
          <t>global</t>
        </is>
      </c>
    </row>
    <row r="639">
      <c r="A639" t="inlineStr">
        <is>
          <t>Blend: Tactical Bal OEF 80/20</t>
        </is>
      </c>
      <c r="C639">
        <f>Spartan!AM44</f>
        <v/>
      </c>
      <c r="D639">
        <f>Spartan!AN44</f>
        <v/>
      </c>
      <c r="E639" t="inlineStr">
        <is>
          <t>global</t>
        </is>
      </c>
      <c r="F639" t="inlineStr">
        <is>
          <t>global</t>
        </is>
      </c>
    </row>
    <row r="640">
      <c r="A640" t="inlineStr">
        <is>
          <t>Blend: Tactical Bal OEF 80/20</t>
        </is>
      </c>
      <c r="C640">
        <f>Spartan!AM45</f>
        <v/>
      </c>
      <c r="D640">
        <f>Spartan!AN45</f>
        <v/>
      </c>
      <c r="E640" t="inlineStr">
        <is>
          <t>global</t>
        </is>
      </c>
      <c r="F640" t="inlineStr">
        <is>
          <t>global</t>
        </is>
      </c>
    </row>
    <row r="641">
      <c r="A641" t="inlineStr">
        <is>
          <t>Blend: Tactical Bal OEF 80/20</t>
        </is>
      </c>
      <c r="C641">
        <f>Spartan!AM46</f>
        <v/>
      </c>
      <c r="D641">
        <f>Spartan!AN46</f>
        <v/>
      </c>
      <c r="E641" t="inlineStr">
        <is>
          <t>global</t>
        </is>
      </c>
      <c r="F641" t="inlineStr">
        <is>
          <t>global</t>
        </is>
      </c>
    </row>
    <row r="642">
      <c r="A642" t="inlineStr">
        <is>
          <t>Blend: Tactical Bal OEF 80/20</t>
        </is>
      </c>
      <c r="C642">
        <f>Spartan!AM47</f>
        <v/>
      </c>
      <c r="D642">
        <f>Spartan!AN47</f>
        <v/>
      </c>
      <c r="E642" t="inlineStr">
        <is>
          <t>global</t>
        </is>
      </c>
      <c r="F642" t="inlineStr">
        <is>
          <t>global</t>
        </is>
      </c>
    </row>
    <row r="643">
      <c r="A643" t="inlineStr">
        <is>
          <t>Blend: Tactical Bal OEF 80/20</t>
        </is>
      </c>
      <c r="C643">
        <f>Spartan!AM48</f>
        <v/>
      </c>
      <c r="D643">
        <f>Spartan!AN48</f>
        <v/>
      </c>
      <c r="E643" t="inlineStr">
        <is>
          <t>global</t>
        </is>
      </c>
      <c r="F643" t="inlineStr">
        <is>
          <t>global</t>
        </is>
      </c>
    </row>
    <row r="644">
      <c r="A644" t="inlineStr">
        <is>
          <t>Blend: Tactical Bal OEF 80/20</t>
        </is>
      </c>
      <c r="C644">
        <f>Spartan!AM49</f>
        <v/>
      </c>
      <c r="D644">
        <f>Spartan!AN49</f>
        <v/>
      </c>
      <c r="E644" t="inlineStr">
        <is>
          <t>global</t>
        </is>
      </c>
      <c r="F644" t="inlineStr">
        <is>
          <t>global</t>
        </is>
      </c>
    </row>
    <row r="645">
      <c r="A645" t="inlineStr">
        <is>
          <t>Blend: Tactical Bal OEF 80/20</t>
        </is>
      </c>
      <c r="C645">
        <f>Spartan!AM50</f>
        <v/>
      </c>
      <c r="D645">
        <f>Spartan!AN50</f>
        <v/>
      </c>
      <c r="E645" t="inlineStr">
        <is>
          <t>global</t>
        </is>
      </c>
      <c r="F645" t="inlineStr">
        <is>
          <t>global</t>
        </is>
      </c>
    </row>
    <row r="646">
      <c r="A646" t="inlineStr">
        <is>
          <t>Blend: Tactical Bal OEF 80/20</t>
        </is>
      </c>
      <c r="C646">
        <f>Spartan!AM51</f>
        <v/>
      </c>
      <c r="D646">
        <f>Spartan!AN51</f>
        <v/>
      </c>
      <c r="E646" t="inlineStr">
        <is>
          <t>global</t>
        </is>
      </c>
      <c r="F646" t="inlineStr">
        <is>
          <t>global</t>
        </is>
      </c>
    </row>
    <row r="647">
      <c r="A647" t="inlineStr">
        <is>
          <t>Blend: Tactical Bal OEF 80/20</t>
        </is>
      </c>
      <c r="C647">
        <f>Spartan!AM52</f>
        <v/>
      </c>
      <c r="D647">
        <f>Spartan!AN52</f>
        <v/>
      </c>
      <c r="E647" t="inlineStr">
        <is>
          <t>global</t>
        </is>
      </c>
      <c r="F647" t="inlineStr">
        <is>
          <t>global</t>
        </is>
      </c>
    </row>
    <row r="648">
      <c r="A648" t="inlineStr">
        <is>
          <t>Blend: Tactical Bal OEF 80/20</t>
        </is>
      </c>
      <c r="C648">
        <f>Spartan!AM53</f>
        <v/>
      </c>
      <c r="D648">
        <f>Spartan!AN53</f>
        <v/>
      </c>
      <c r="E648" t="inlineStr">
        <is>
          <t>global</t>
        </is>
      </c>
      <c r="F648" t="inlineStr">
        <is>
          <t>global</t>
        </is>
      </c>
    </row>
    <row r="649">
      <c r="A649" t="inlineStr">
        <is>
          <t>Blend: Tactical Bal OEF 80/20</t>
        </is>
      </c>
      <c r="C649">
        <f>Spartan!AM54</f>
        <v/>
      </c>
      <c r="D649">
        <f>Spartan!AN54</f>
        <v/>
      </c>
      <c r="E649" t="inlineStr">
        <is>
          <t>global</t>
        </is>
      </c>
      <c r="F649" t="inlineStr">
        <is>
          <t>global</t>
        </is>
      </c>
    </row>
    <row r="650">
      <c r="A650" t="inlineStr">
        <is>
          <t>Blend: Tactical Bal OEF 80/20</t>
        </is>
      </c>
      <c r="C650">
        <f>Spartan!AM55</f>
        <v/>
      </c>
      <c r="D650">
        <f>Spartan!AN55</f>
        <v/>
      </c>
      <c r="E650" t="inlineStr">
        <is>
          <t>global</t>
        </is>
      </c>
      <c r="F650" t="inlineStr">
        <is>
          <t>global</t>
        </is>
      </c>
    </row>
    <row r="651">
      <c r="A651" t="inlineStr">
        <is>
          <t>Blend: Tactical Bal OEF 80/20</t>
        </is>
      </c>
      <c r="C651">
        <f>Spartan!AM56</f>
        <v/>
      </c>
      <c r="D651">
        <f>Spartan!AN56</f>
        <v/>
      </c>
      <c r="E651" t="inlineStr">
        <is>
          <t>global</t>
        </is>
      </c>
      <c r="F651" t="inlineStr">
        <is>
          <t>global</t>
        </is>
      </c>
    </row>
    <row r="652">
      <c r="A652" t="inlineStr">
        <is>
          <t>Blend: Tactical Bal OEF 80/20</t>
        </is>
      </c>
      <c r="C652">
        <f>Spartan!AM57</f>
        <v/>
      </c>
      <c r="D652">
        <f>Spartan!AN57</f>
        <v/>
      </c>
      <c r="E652" t="inlineStr">
        <is>
          <t>global</t>
        </is>
      </c>
      <c r="F652" t="inlineStr">
        <is>
          <t>global</t>
        </is>
      </c>
    </row>
    <row r="653">
      <c r="A653" t="inlineStr">
        <is>
          <t>Blend: Tactical Bal OEF 80/20</t>
        </is>
      </c>
      <c r="C653">
        <f>Spartan!AM58</f>
        <v/>
      </c>
      <c r="D653">
        <f>Spartan!AN58</f>
        <v/>
      </c>
      <c r="E653" t="inlineStr">
        <is>
          <t>global</t>
        </is>
      </c>
      <c r="F653" t="inlineStr">
        <is>
          <t>global</t>
        </is>
      </c>
    </row>
    <row r="654">
      <c r="A654" t="inlineStr">
        <is>
          <t>Blend: Tactical Bal OEF 80/20</t>
        </is>
      </c>
      <c r="C654">
        <f>Spartan!AM59</f>
        <v/>
      </c>
      <c r="D654">
        <f>Spartan!AN59</f>
        <v/>
      </c>
      <c r="E654" t="inlineStr">
        <is>
          <t>global</t>
        </is>
      </c>
      <c r="F654" t="inlineStr">
        <is>
          <t>global</t>
        </is>
      </c>
    </row>
    <row r="655">
      <c r="A655" t="inlineStr">
        <is>
          <t>Blend: Tactical Bal OEF 80/20</t>
        </is>
      </c>
      <c r="C655">
        <f>Spartan!AM60</f>
        <v/>
      </c>
      <c r="D655">
        <f>Spartan!AN60</f>
        <v/>
      </c>
      <c r="E655" t="inlineStr">
        <is>
          <t>global</t>
        </is>
      </c>
      <c r="F655" t="inlineStr">
        <is>
          <t>global</t>
        </is>
      </c>
    </row>
    <row r="656">
      <c r="A656" t="inlineStr">
        <is>
          <t>Blend: Tactical Bal OEF 80/20</t>
        </is>
      </c>
      <c r="C656">
        <f>Spartan!AM61</f>
        <v/>
      </c>
      <c r="D656">
        <f>Spartan!AN61</f>
        <v/>
      </c>
      <c r="E656" t="inlineStr">
        <is>
          <t>global</t>
        </is>
      </c>
      <c r="F656" t="inlineStr">
        <is>
          <t>global</t>
        </is>
      </c>
    </row>
    <row r="657">
      <c r="A657" t="inlineStr">
        <is>
          <t>Blend: Tactical Bal OEF 80/20</t>
        </is>
      </c>
      <c r="C657">
        <f>Spartan!AM62</f>
        <v/>
      </c>
      <c r="D657">
        <f>Spartan!AN62</f>
        <v/>
      </c>
      <c r="E657" t="inlineStr">
        <is>
          <t>global</t>
        </is>
      </c>
      <c r="F657" t="inlineStr">
        <is>
          <t>global</t>
        </is>
      </c>
    </row>
    <row r="658">
      <c r="A658" t="inlineStr">
        <is>
          <t>Blend: Tactical Bal OEF 80/20</t>
        </is>
      </c>
      <c r="C658">
        <f>Spartan!AM63</f>
        <v/>
      </c>
      <c r="D658">
        <f>Spartan!AN63</f>
        <v/>
      </c>
      <c r="E658" t="inlineStr">
        <is>
          <t>global</t>
        </is>
      </c>
      <c r="F658" t="inlineStr">
        <is>
          <t>global</t>
        </is>
      </c>
    </row>
    <row r="659">
      <c r="A659" t="inlineStr">
        <is>
          <t>Blend: Tactical Bal OEF 80/20</t>
        </is>
      </c>
      <c r="C659">
        <f>Spartan!AM64</f>
        <v/>
      </c>
      <c r="D659">
        <f>Spartan!AN64</f>
        <v/>
      </c>
      <c r="E659" t="inlineStr">
        <is>
          <t>global</t>
        </is>
      </c>
      <c r="F659" t="inlineStr">
        <is>
          <t>global</t>
        </is>
      </c>
    </row>
    <row r="660">
      <c r="A660" t="inlineStr">
        <is>
          <t>Blend: Tactical Bal OEF 80/20</t>
        </is>
      </c>
      <c r="C660">
        <f>Spartan!AM65</f>
        <v/>
      </c>
      <c r="D660">
        <f>Spartan!AN65</f>
        <v/>
      </c>
      <c r="E660" t="inlineStr">
        <is>
          <t>global</t>
        </is>
      </c>
      <c r="F660" t="inlineStr">
        <is>
          <t>global</t>
        </is>
      </c>
    </row>
    <row r="661">
      <c r="A661" t="inlineStr">
        <is>
          <t>Blend: Tactical Bal OEF 80/20</t>
        </is>
      </c>
      <c r="C661">
        <f>Spartan!AM66</f>
        <v/>
      </c>
      <c r="D661">
        <f>Spartan!AN66</f>
        <v/>
      </c>
      <c r="E661" t="inlineStr">
        <is>
          <t>global</t>
        </is>
      </c>
      <c r="F661" t="inlineStr">
        <is>
          <t>global</t>
        </is>
      </c>
    </row>
    <row r="662">
      <c r="A662" t="inlineStr">
        <is>
          <t>Blend: Tactical Bal OEF 80/20</t>
        </is>
      </c>
      <c r="C662">
        <f>Spartan!AM67</f>
        <v/>
      </c>
      <c r="D662">
        <f>Spartan!AN67</f>
        <v/>
      </c>
      <c r="E662" t="inlineStr">
        <is>
          <t>global</t>
        </is>
      </c>
      <c r="F662" t="inlineStr">
        <is>
          <t>global</t>
        </is>
      </c>
    </row>
    <row r="663">
      <c r="A663" t="inlineStr">
        <is>
          <t>Blend: Tactical Bal OEF 80/20</t>
        </is>
      </c>
      <c r="C663">
        <f>Spartan!AM68</f>
        <v/>
      </c>
      <c r="D663">
        <f>Spartan!AN68</f>
        <v/>
      </c>
      <c r="E663" t="inlineStr">
        <is>
          <t>global</t>
        </is>
      </c>
      <c r="F663" t="inlineStr">
        <is>
          <t>global</t>
        </is>
      </c>
    </row>
    <row r="664">
      <c r="A664" t="inlineStr">
        <is>
          <t>Blend: Tactical Bal OEF 80/20</t>
        </is>
      </c>
      <c r="C664">
        <f>Spartan!AM69</f>
        <v/>
      </c>
      <c r="D664">
        <f>Spartan!AN69</f>
        <v/>
      </c>
      <c r="E664" t="inlineStr">
        <is>
          <t>global</t>
        </is>
      </c>
      <c r="F664" t="inlineStr">
        <is>
          <t>global</t>
        </is>
      </c>
    </row>
    <row r="665">
      <c r="A665" t="inlineStr">
        <is>
          <t>Blend: Tactical Bal OEF 80/20</t>
        </is>
      </c>
      <c r="C665">
        <f>Spartan!AM70</f>
        <v/>
      </c>
      <c r="D665">
        <f>Spartan!AN70</f>
        <v/>
      </c>
      <c r="E665" t="inlineStr">
        <is>
          <t>global</t>
        </is>
      </c>
      <c r="F665" t="inlineStr">
        <is>
          <t>global</t>
        </is>
      </c>
    </row>
    <row r="666">
      <c r="A666" t="inlineStr">
        <is>
          <t>Blend: Tactical Bal OEF 80/20</t>
        </is>
      </c>
      <c r="C666">
        <f>Spartan!AM71</f>
        <v/>
      </c>
      <c r="D666">
        <f>Spartan!AN71</f>
        <v/>
      </c>
      <c r="E666" t="inlineStr">
        <is>
          <t>global</t>
        </is>
      </c>
      <c r="F666" t="inlineStr">
        <is>
          <t>global</t>
        </is>
      </c>
    </row>
    <row r="667">
      <c r="A667" t="inlineStr">
        <is>
          <t>Blend: Tactical Bal OEF 80/20</t>
        </is>
      </c>
      <c r="C667">
        <f>Spartan!AM72</f>
        <v/>
      </c>
      <c r="D667">
        <f>Spartan!AN72</f>
        <v/>
      </c>
      <c r="E667" t="inlineStr">
        <is>
          <t>global</t>
        </is>
      </c>
      <c r="F667" t="inlineStr">
        <is>
          <t>global</t>
        </is>
      </c>
    </row>
    <row r="668">
      <c r="A668" t="inlineStr">
        <is>
          <t>Blend: Tactical Bal OEF 80/20</t>
        </is>
      </c>
      <c r="C668">
        <f>Spartan!AM73</f>
        <v/>
      </c>
      <c r="D668">
        <f>Spartan!AN73</f>
        <v/>
      </c>
      <c r="E668" t="inlineStr">
        <is>
          <t>global</t>
        </is>
      </c>
      <c r="F668" t="inlineStr">
        <is>
          <t>global</t>
        </is>
      </c>
    </row>
    <row r="669">
      <c r="A669" t="inlineStr">
        <is>
          <t>Blend: Tactical Bal OEF 80/20</t>
        </is>
      </c>
      <c r="C669">
        <f>Spartan!AM74</f>
        <v/>
      </c>
      <c r="D669">
        <f>Spartan!AN74</f>
        <v/>
      </c>
      <c r="E669" t="inlineStr">
        <is>
          <t>global</t>
        </is>
      </c>
      <c r="F669" t="inlineStr">
        <is>
          <t>global</t>
        </is>
      </c>
    </row>
    <row r="670">
      <c r="A670" t="inlineStr">
        <is>
          <t>Blend: Tactical Bal OEF 80/20</t>
        </is>
      </c>
      <c r="C670">
        <f>Spartan!AM75</f>
        <v/>
      </c>
      <c r="D670">
        <f>Spartan!AN75</f>
        <v/>
      </c>
      <c r="E670" t="inlineStr">
        <is>
          <t>global</t>
        </is>
      </c>
      <c r="F670" t="inlineStr">
        <is>
          <t>global</t>
        </is>
      </c>
    </row>
    <row r="671">
      <c r="A671" t="inlineStr">
        <is>
          <t>Blend: Tactical Bal OEF 80/20</t>
        </is>
      </c>
      <c r="C671">
        <f>Spartan!AM76</f>
        <v/>
      </c>
      <c r="D671">
        <f>Spartan!AN76</f>
        <v/>
      </c>
      <c r="E671" t="inlineStr">
        <is>
          <t>global</t>
        </is>
      </c>
      <c r="F671" t="inlineStr">
        <is>
          <t>global</t>
        </is>
      </c>
    </row>
    <row r="672">
      <c r="A672" t="inlineStr">
        <is>
          <t>Blend: Tactical Bal OEF 80/20</t>
        </is>
      </c>
      <c r="C672">
        <f>Spartan!AM77</f>
        <v/>
      </c>
      <c r="D672">
        <f>Spartan!AN77</f>
        <v/>
      </c>
      <c r="E672" t="inlineStr">
        <is>
          <t>global</t>
        </is>
      </c>
      <c r="F672" t="inlineStr">
        <is>
          <t>global</t>
        </is>
      </c>
    </row>
    <row r="673">
      <c r="A673" t="inlineStr">
        <is>
          <t>Blend: Tactical Bal OEF 80/20</t>
        </is>
      </c>
      <c r="C673">
        <f>Spartan!AM78</f>
        <v/>
      </c>
      <c r="D673">
        <f>Spartan!AN78</f>
        <v/>
      </c>
      <c r="E673" t="inlineStr">
        <is>
          <t>global</t>
        </is>
      </c>
      <c r="F673" t="inlineStr">
        <is>
          <t>global</t>
        </is>
      </c>
    </row>
    <row r="674">
      <c r="A674" t="inlineStr">
        <is>
          <t>Blend: Tactical Bal OEF 80/20</t>
        </is>
      </c>
      <c r="C674">
        <f>Spartan!AM79</f>
        <v/>
      </c>
      <c r="D674">
        <f>Spartan!AN79</f>
        <v/>
      </c>
      <c r="E674" t="inlineStr">
        <is>
          <t>global</t>
        </is>
      </c>
      <c r="F674" t="inlineStr">
        <is>
          <t>global</t>
        </is>
      </c>
    </row>
    <row r="675">
      <c r="A675" t="inlineStr">
        <is>
          <t>Blend: Tactical Bal OEF 80/20</t>
        </is>
      </c>
      <c r="C675">
        <f>Spartan!AM80</f>
        <v/>
      </c>
      <c r="D675">
        <f>Spartan!AN80</f>
        <v/>
      </c>
      <c r="E675" t="inlineStr">
        <is>
          <t>global</t>
        </is>
      </c>
      <c r="F675" t="inlineStr">
        <is>
          <t>global</t>
        </is>
      </c>
    </row>
    <row r="676">
      <c r="A676" t="inlineStr">
        <is>
          <t>Blend: Tactical Bal OEF 80/20</t>
        </is>
      </c>
      <c r="C676">
        <f>Spartan!AM81</f>
        <v/>
      </c>
      <c r="D676">
        <f>Spartan!AN81</f>
        <v/>
      </c>
      <c r="E676" t="inlineStr">
        <is>
          <t>global</t>
        </is>
      </c>
      <c r="F676" t="inlineStr">
        <is>
          <t>global</t>
        </is>
      </c>
    </row>
    <row r="677">
      <c r="A677" t="inlineStr">
        <is>
          <t>Blend: Tactical Bal OEF 80/20</t>
        </is>
      </c>
      <c r="C677">
        <f>Spartan!AM82</f>
        <v/>
      </c>
      <c r="D677">
        <f>Spartan!AN82</f>
        <v/>
      </c>
      <c r="E677" t="inlineStr">
        <is>
          <t>global</t>
        </is>
      </c>
      <c r="F677" t="inlineStr">
        <is>
          <t>global</t>
        </is>
      </c>
    </row>
    <row r="678">
      <c r="A678" t="inlineStr">
        <is>
          <t>Blend: Tactical Bal OEF 80/20</t>
        </is>
      </c>
      <c r="C678">
        <f>Spartan!AM83</f>
        <v/>
      </c>
      <c r="D678">
        <f>Spartan!AN83</f>
        <v/>
      </c>
      <c r="E678" t="inlineStr">
        <is>
          <t>global</t>
        </is>
      </c>
      <c r="F678" t="inlineStr">
        <is>
          <t>global</t>
        </is>
      </c>
    </row>
    <row r="679">
      <c r="A679" t="inlineStr">
        <is>
          <t>Blend: Tactical Bal OEF 80/20</t>
        </is>
      </c>
      <c r="C679">
        <f>Spartan!AM84</f>
        <v/>
      </c>
      <c r="D679">
        <f>Spartan!AN84</f>
        <v/>
      </c>
      <c r="E679" t="inlineStr">
        <is>
          <t>global</t>
        </is>
      </c>
      <c r="F679" t="inlineStr">
        <is>
          <t>global</t>
        </is>
      </c>
    </row>
    <row r="680">
      <c r="A680" t="inlineStr">
        <is>
          <t>Blend: Tactical Bal OEF 80/20</t>
        </is>
      </c>
      <c r="C680">
        <f>Spartan!AM85</f>
        <v/>
      </c>
      <c r="D680">
        <f>Spartan!AN85</f>
        <v/>
      </c>
      <c r="E680" t="inlineStr">
        <is>
          <t>global</t>
        </is>
      </c>
      <c r="F680" t="inlineStr">
        <is>
          <t>global</t>
        </is>
      </c>
    </row>
    <row r="681">
      <c r="A681" t="inlineStr">
        <is>
          <t>Blend: Tactical Bal OEF 80/20</t>
        </is>
      </c>
      <c r="C681">
        <f>Spartan!AM86</f>
        <v/>
      </c>
      <c r="D681">
        <f>Spartan!AN86</f>
        <v/>
      </c>
      <c r="E681" t="inlineStr">
        <is>
          <t>global</t>
        </is>
      </c>
      <c r="F681" t="inlineStr">
        <is>
          <t>global</t>
        </is>
      </c>
    </row>
    <row r="682">
      <c r="A682" t="inlineStr">
        <is>
          <t>Blend: Tactical Bal OEF 80/20</t>
        </is>
      </c>
      <c r="C682">
        <f>Spartan!AM87</f>
        <v/>
      </c>
      <c r="D682">
        <f>Spartan!AN87</f>
        <v/>
      </c>
      <c r="E682" t="inlineStr">
        <is>
          <t>global</t>
        </is>
      </c>
      <c r="F682" t="inlineStr">
        <is>
          <t>global</t>
        </is>
      </c>
    </row>
    <row r="683">
      <c r="A683" t="inlineStr">
        <is>
          <t>Blend: Tactical Bal OEF 80/20</t>
        </is>
      </c>
      <c r="C683">
        <f>Spartan!AM88</f>
        <v/>
      </c>
      <c r="D683">
        <f>Spartan!AN88</f>
        <v/>
      </c>
      <c r="E683" t="inlineStr">
        <is>
          <t>global</t>
        </is>
      </c>
      <c r="F683" t="inlineStr">
        <is>
          <t>global</t>
        </is>
      </c>
    </row>
    <row r="684">
      <c r="A684" t="inlineStr">
        <is>
          <t>Blend: Tactical Bal OEF 80/20</t>
        </is>
      </c>
      <c r="C684">
        <f>Spartan!AM89</f>
        <v/>
      </c>
      <c r="D684">
        <f>Spartan!AN89</f>
        <v/>
      </c>
      <c r="E684" t="inlineStr">
        <is>
          <t>global</t>
        </is>
      </c>
      <c r="F684" t="inlineStr">
        <is>
          <t>global</t>
        </is>
      </c>
    </row>
    <row r="685">
      <c r="A685" t="inlineStr">
        <is>
          <t>Blend: Tactical Bal OEF 80/20</t>
        </is>
      </c>
      <c r="C685">
        <f>Spartan!AM90</f>
        <v/>
      </c>
      <c r="D685">
        <f>Spartan!AN90</f>
        <v/>
      </c>
      <c r="E685" t="inlineStr">
        <is>
          <t>global</t>
        </is>
      </c>
      <c r="F685" t="inlineStr">
        <is>
          <t>global</t>
        </is>
      </c>
    </row>
    <row r="686">
      <c r="A686" t="inlineStr">
        <is>
          <t>Blend: Tactical Bal OEF 80/20</t>
        </is>
      </c>
      <c r="C686">
        <f>Spartan!AM91</f>
        <v/>
      </c>
      <c r="D686">
        <f>Spartan!AN91</f>
        <v/>
      </c>
      <c r="E686" t="inlineStr">
        <is>
          <t>global</t>
        </is>
      </c>
      <c r="F686" t="inlineStr">
        <is>
          <t>global</t>
        </is>
      </c>
    </row>
    <row r="687">
      <c r="A687" t="inlineStr">
        <is>
          <t>Blend: Tactical Bal OEF 80/20</t>
        </is>
      </c>
      <c r="C687">
        <f>Spartan!AM92</f>
        <v/>
      </c>
      <c r="D687">
        <f>Spartan!AN92</f>
        <v/>
      </c>
      <c r="E687" t="inlineStr">
        <is>
          <t>global</t>
        </is>
      </c>
      <c r="F687" t="inlineStr">
        <is>
          <t>global</t>
        </is>
      </c>
    </row>
    <row r="688">
      <c r="A688" t="inlineStr">
        <is>
          <t>Blend: Tactical Bal OEF 80/20</t>
        </is>
      </c>
      <c r="C688">
        <f>Spartan!AM93</f>
        <v/>
      </c>
      <c r="D688">
        <f>Spartan!AN93</f>
        <v/>
      </c>
      <c r="E688" t="inlineStr">
        <is>
          <t>global</t>
        </is>
      </c>
      <c r="F688" t="inlineStr">
        <is>
          <t>global</t>
        </is>
      </c>
    </row>
    <row r="689">
      <c r="A689" t="inlineStr">
        <is>
          <t>Blend: Tactical Bal OEF 80/20</t>
        </is>
      </c>
      <c r="C689">
        <f>Spartan!AM94</f>
        <v/>
      </c>
      <c r="D689">
        <f>Spartan!AN94</f>
        <v/>
      </c>
      <c r="E689" t="inlineStr">
        <is>
          <t>global</t>
        </is>
      </c>
      <c r="F689" t="inlineStr">
        <is>
          <t>global</t>
        </is>
      </c>
    </row>
    <row r="690">
      <c r="A690" t="inlineStr">
        <is>
          <t>Blend: Tactical Bal OEF 80/20</t>
        </is>
      </c>
      <c r="C690">
        <f>Spartan!AM95</f>
        <v/>
      </c>
      <c r="D690">
        <f>Spartan!AN95</f>
        <v/>
      </c>
      <c r="E690" t="inlineStr">
        <is>
          <t>global</t>
        </is>
      </c>
      <c r="F690" t="inlineStr">
        <is>
          <t>global</t>
        </is>
      </c>
    </row>
    <row r="691">
      <c r="A691" t="inlineStr">
        <is>
          <t>Blend: Tactical Bal OEF 80/20</t>
        </is>
      </c>
      <c r="C691">
        <f>Spartan!AM96</f>
        <v/>
      </c>
      <c r="D691">
        <f>Spartan!AN96</f>
        <v/>
      </c>
      <c r="E691" t="inlineStr">
        <is>
          <t>global</t>
        </is>
      </c>
      <c r="F691" t="inlineStr">
        <is>
          <t>global</t>
        </is>
      </c>
    </row>
    <row r="692">
      <c r="A692" t="inlineStr">
        <is>
          <t>Blend: Tactical Bal OEF 80/20</t>
        </is>
      </c>
      <c r="C692">
        <f>Spartan!AM97</f>
        <v/>
      </c>
      <c r="D692">
        <f>Spartan!AN97</f>
        <v/>
      </c>
      <c r="E692" t="inlineStr">
        <is>
          <t>global</t>
        </is>
      </c>
      <c r="F692" t="inlineStr">
        <is>
          <t>global</t>
        </is>
      </c>
    </row>
    <row r="693">
      <c r="A693" t="inlineStr">
        <is>
          <t>Blend: Tactical Bal OEF 80/20</t>
        </is>
      </c>
      <c r="C693">
        <f>Spartan!AM98</f>
        <v/>
      </c>
      <c r="D693">
        <f>Spartan!AN98</f>
        <v/>
      </c>
      <c r="E693" t="inlineStr">
        <is>
          <t>global</t>
        </is>
      </c>
      <c r="F693" t="inlineStr">
        <is>
          <t>global</t>
        </is>
      </c>
    </row>
    <row r="694">
      <c r="A694" t="inlineStr">
        <is>
          <t>Blend: Tactical Bal OEF 80/20</t>
        </is>
      </c>
      <c r="C694">
        <f>Spartan!AM99</f>
        <v/>
      </c>
      <c r="D694">
        <f>Spartan!AN99</f>
        <v/>
      </c>
      <c r="E694" t="inlineStr">
        <is>
          <t>global</t>
        </is>
      </c>
      <c r="F694" t="inlineStr">
        <is>
          <t>global</t>
        </is>
      </c>
    </row>
    <row r="695">
      <c r="A695" t="inlineStr">
        <is>
          <t>Blend: Tactical Bal OEF 80/20</t>
        </is>
      </c>
      <c r="C695">
        <f>Spartan!AM100</f>
        <v/>
      </c>
      <c r="D695">
        <f>Spartan!AN100</f>
        <v/>
      </c>
      <c r="E695" t="inlineStr">
        <is>
          <t>global</t>
        </is>
      </c>
      <c r="F695" t="inlineStr">
        <is>
          <t>global</t>
        </is>
      </c>
    </row>
    <row r="696">
      <c r="A696" t="inlineStr">
        <is>
          <t>Blend: Tactical Bal OEF 80/20</t>
        </is>
      </c>
      <c r="C696">
        <f>Spartan!AM101</f>
        <v/>
      </c>
      <c r="D696">
        <f>Spartan!AN101</f>
        <v/>
      </c>
      <c r="E696" t="inlineStr">
        <is>
          <t>global</t>
        </is>
      </c>
      <c r="F696" t="inlineStr">
        <is>
          <t>global</t>
        </is>
      </c>
    </row>
    <row r="697">
      <c r="A697" t="inlineStr">
        <is>
          <t>Blend: Tactical Bal OEF 80/20</t>
        </is>
      </c>
      <c r="C697">
        <f>Spartan!AM102</f>
        <v/>
      </c>
      <c r="D697">
        <f>Spartan!AN102</f>
        <v/>
      </c>
      <c r="E697" t="inlineStr">
        <is>
          <t>global</t>
        </is>
      </c>
      <c r="F697" t="inlineStr">
        <is>
          <t>global</t>
        </is>
      </c>
    </row>
    <row r="698">
      <c r="A698" t="inlineStr">
        <is>
          <t>Blend: Tactical Bal OEF 80/20</t>
        </is>
      </c>
      <c r="C698">
        <f>Spartan!AM103</f>
        <v/>
      </c>
      <c r="D698">
        <f>Spartan!AN103</f>
        <v/>
      </c>
      <c r="E698" t="inlineStr">
        <is>
          <t>global</t>
        </is>
      </c>
      <c r="F698" t="inlineStr">
        <is>
          <t>global</t>
        </is>
      </c>
    </row>
    <row r="699">
      <c r="A699" t="inlineStr">
        <is>
          <t>Blend: Tactical Bal OEF 80/20</t>
        </is>
      </c>
      <c r="C699">
        <f>Spartan!AM104</f>
        <v/>
      </c>
      <c r="D699">
        <f>Spartan!AN104</f>
        <v/>
      </c>
      <c r="E699" t="inlineStr">
        <is>
          <t>global</t>
        </is>
      </c>
      <c r="F699" t="inlineStr">
        <is>
          <t>global</t>
        </is>
      </c>
    </row>
    <row r="700">
      <c r="A700" t="inlineStr">
        <is>
          <t>Blend: Tactical Bal OEF 80/20</t>
        </is>
      </c>
      <c r="C700">
        <f>Spartan!AM105</f>
        <v/>
      </c>
      <c r="D700">
        <f>Spartan!AN105</f>
        <v/>
      </c>
      <c r="E700" t="inlineStr">
        <is>
          <t>global</t>
        </is>
      </c>
      <c r="F700" t="inlineStr">
        <is>
          <t>global</t>
        </is>
      </c>
    </row>
    <row r="701">
      <c r="A701" t="inlineStr">
        <is>
          <t>Blend: Tactical Bal OEF 80/20</t>
        </is>
      </c>
      <c r="C701">
        <f>Spartan!AM106</f>
        <v/>
      </c>
      <c r="D701">
        <f>Spartan!AN106</f>
        <v/>
      </c>
      <c r="E701" t="inlineStr">
        <is>
          <t>global</t>
        </is>
      </c>
      <c r="F701" t="inlineStr">
        <is>
          <t>global</t>
        </is>
      </c>
    </row>
    <row r="702">
      <c r="A702" t="inlineStr">
        <is>
          <t>Blend: Tactical Bal OEF 80/20</t>
        </is>
      </c>
      <c r="C702">
        <f>Spartan!AM107</f>
        <v/>
      </c>
      <c r="D702">
        <f>Spartan!AN107</f>
        <v/>
      </c>
      <c r="E702" t="inlineStr">
        <is>
          <t>global</t>
        </is>
      </c>
      <c r="F702" t="inlineStr">
        <is>
          <t>global</t>
        </is>
      </c>
    </row>
    <row r="703">
      <c r="A703" t="inlineStr">
        <is>
          <t>Blend: Tactical Bal OEF 80/20</t>
        </is>
      </c>
      <c r="C703">
        <f>Spartan!AM108</f>
        <v/>
      </c>
      <c r="D703">
        <f>Spartan!AN108</f>
        <v/>
      </c>
      <c r="E703" t="inlineStr">
        <is>
          <t>global</t>
        </is>
      </c>
      <c r="F703" t="inlineStr">
        <is>
          <t>global</t>
        </is>
      </c>
    </row>
    <row r="704">
      <c r="A704" t="inlineStr">
        <is>
          <t>Blend: Tactical Bal OEF 80/20</t>
        </is>
      </c>
      <c r="C704">
        <f>Spartan!AM109</f>
        <v/>
      </c>
      <c r="D704">
        <f>Spartan!AN109</f>
        <v/>
      </c>
      <c r="E704" t="inlineStr">
        <is>
          <t>global</t>
        </is>
      </c>
      <c r="F704" t="inlineStr">
        <is>
          <t>global</t>
        </is>
      </c>
    </row>
    <row r="705">
      <c r="A705" t="inlineStr">
        <is>
          <t>Blend: Tactical Bal OEF 80/20</t>
        </is>
      </c>
      <c r="C705">
        <f>Spartan!AM110</f>
        <v/>
      </c>
      <c r="D705">
        <f>Spartan!AN110</f>
        <v/>
      </c>
      <c r="E705" t="inlineStr">
        <is>
          <t>global</t>
        </is>
      </c>
      <c r="F705" t="inlineStr">
        <is>
          <t>global</t>
        </is>
      </c>
    </row>
    <row r="706">
      <c r="A706" t="inlineStr">
        <is>
          <t>Blend: Tactical Bal OEF 80/20</t>
        </is>
      </c>
      <c r="C706">
        <f>Spartan!AM111</f>
        <v/>
      </c>
      <c r="D706">
        <f>Spartan!AN111</f>
        <v/>
      </c>
      <c r="E706" t="inlineStr">
        <is>
          <t>global</t>
        </is>
      </c>
      <c r="F706" t="inlineStr">
        <is>
          <t>global</t>
        </is>
      </c>
    </row>
    <row r="707">
      <c r="A707" t="inlineStr">
        <is>
          <t>Blend: Tactical Bal OEF 80/20</t>
        </is>
      </c>
      <c r="C707">
        <f>Spartan!AM112</f>
        <v/>
      </c>
      <c r="D707">
        <f>Spartan!AN112</f>
        <v/>
      </c>
      <c r="E707" t="inlineStr">
        <is>
          <t>global</t>
        </is>
      </c>
      <c r="F707" t="inlineStr">
        <is>
          <t>global</t>
        </is>
      </c>
    </row>
    <row r="708">
      <c r="A708" t="inlineStr">
        <is>
          <t>Blend: Tactical Bal OEF 80/20</t>
        </is>
      </c>
      <c r="C708">
        <f>Spartan!AM113</f>
        <v/>
      </c>
      <c r="D708">
        <f>Spartan!AN113</f>
        <v/>
      </c>
      <c r="E708" t="inlineStr">
        <is>
          <t>global</t>
        </is>
      </c>
      <c r="F708" t="inlineStr">
        <is>
          <t>global</t>
        </is>
      </c>
    </row>
    <row r="709">
      <c r="A709" t="inlineStr">
        <is>
          <t>Blend: Tactical Bal OEF 80/20</t>
        </is>
      </c>
      <c r="C709">
        <f>Spartan!AM114</f>
        <v/>
      </c>
      <c r="D709">
        <f>Spartan!AN114</f>
        <v/>
      </c>
      <c r="E709" t="inlineStr">
        <is>
          <t>global</t>
        </is>
      </c>
      <c r="F709" t="inlineStr">
        <is>
          <t>global</t>
        </is>
      </c>
    </row>
    <row r="710">
      <c r="A710" t="inlineStr">
        <is>
          <t>Blend: Tactical Bal OEF 80/20</t>
        </is>
      </c>
      <c r="C710">
        <f>Spartan!AM115</f>
        <v/>
      </c>
      <c r="D710">
        <f>Spartan!AN115</f>
        <v/>
      </c>
      <c r="E710" t="inlineStr">
        <is>
          <t>global</t>
        </is>
      </c>
      <c r="F710" t="inlineStr">
        <is>
          <t>global</t>
        </is>
      </c>
    </row>
    <row r="711">
      <c r="A711" t="inlineStr">
        <is>
          <t>Blend: Tactical Bal OEF 80/20</t>
        </is>
      </c>
      <c r="C711">
        <f>Spartan!AM116</f>
        <v/>
      </c>
      <c r="D711">
        <f>Spartan!AN116</f>
        <v/>
      </c>
      <c r="E711" t="inlineStr">
        <is>
          <t>global</t>
        </is>
      </c>
      <c r="F711" t="inlineStr">
        <is>
          <t>global</t>
        </is>
      </c>
    </row>
    <row r="712">
      <c r="A712" t="inlineStr">
        <is>
          <t>Blend: Tactical Bal OEF 80/20</t>
        </is>
      </c>
      <c r="C712">
        <f>Spartan!AM117</f>
        <v/>
      </c>
      <c r="D712">
        <f>Spartan!AN117</f>
        <v/>
      </c>
      <c r="E712" t="inlineStr">
        <is>
          <t>global</t>
        </is>
      </c>
      <c r="F712" t="inlineStr">
        <is>
          <t>global</t>
        </is>
      </c>
    </row>
    <row r="713">
      <c r="A713" t="inlineStr">
        <is>
          <t>Blend: Tactical Bal OEF 80/20</t>
        </is>
      </c>
      <c r="C713">
        <f>Spartan!AM118</f>
        <v/>
      </c>
      <c r="D713">
        <f>Spartan!AN118</f>
        <v/>
      </c>
      <c r="E713" t="inlineStr">
        <is>
          <t>global</t>
        </is>
      </c>
      <c r="F713" t="inlineStr">
        <is>
          <t>global</t>
        </is>
      </c>
    </row>
    <row r="714">
      <c r="A714" t="inlineStr">
        <is>
          <t>Blend: Tactical Bal OEF 80/20</t>
        </is>
      </c>
      <c r="C714">
        <f>Spartan!AM119</f>
        <v/>
      </c>
      <c r="D714">
        <f>Spartan!AN119</f>
        <v/>
      </c>
      <c r="E714" t="inlineStr">
        <is>
          <t>global</t>
        </is>
      </c>
      <c r="F714" t="inlineStr">
        <is>
          <t>global</t>
        </is>
      </c>
    </row>
    <row r="715">
      <c r="A715" t="inlineStr">
        <is>
          <t>Blend: Tactical Bal OEF 80/20</t>
        </is>
      </c>
      <c r="C715">
        <f>Spartan!AM120</f>
        <v/>
      </c>
      <c r="D715">
        <f>Spartan!AN120</f>
        <v/>
      </c>
      <c r="E715" t="inlineStr">
        <is>
          <t>global</t>
        </is>
      </c>
      <c r="F715" t="inlineStr">
        <is>
          <t>global</t>
        </is>
      </c>
    </row>
    <row r="716">
      <c r="A716" t="inlineStr">
        <is>
          <t>Blend: Tactical Bal OEF 80/20</t>
        </is>
      </c>
      <c r="C716">
        <f>Spartan!AM121</f>
        <v/>
      </c>
      <c r="D716">
        <f>Spartan!AN121</f>
        <v/>
      </c>
      <c r="E716" t="inlineStr">
        <is>
          <t>global</t>
        </is>
      </c>
      <c r="F716" t="inlineStr">
        <is>
          <t>global</t>
        </is>
      </c>
    </row>
    <row r="717">
      <c r="A717" t="inlineStr">
        <is>
          <t>Blend: Tactical Bal OEF 80/20</t>
        </is>
      </c>
      <c r="C717">
        <f>Spartan!AM115</f>
        <v/>
      </c>
      <c r="D717">
        <f>Spartan!AN115</f>
        <v/>
      </c>
      <c r="E717" t="inlineStr">
        <is>
          <t>global</t>
        </is>
      </c>
      <c r="F717" t="inlineStr">
        <is>
          <t>global</t>
        </is>
      </c>
    </row>
    <row r="718">
      <c r="A718" t="inlineStr">
        <is>
          <t>Blend: Tactical Con OEF 75/25</t>
        </is>
      </c>
      <c r="C718">
        <f>Spartan!BK6</f>
        <v/>
      </c>
      <c r="D718">
        <f>ROUND(Spartan!BL6,1)</f>
        <v/>
      </c>
      <c r="E718" t="inlineStr">
        <is>
          <t>global</t>
        </is>
      </c>
      <c r="F718" t="inlineStr">
        <is>
          <t>global</t>
        </is>
      </c>
    </row>
    <row r="719">
      <c r="A719" t="inlineStr">
        <is>
          <t>Blend: Tactical Con OEF 75/25</t>
        </is>
      </c>
      <c r="C719">
        <f>Spartan!BK7</f>
        <v/>
      </c>
      <c r="D719">
        <f>ROUND(Spartan!BL7,1)</f>
        <v/>
      </c>
      <c r="E719" t="inlineStr">
        <is>
          <t>global</t>
        </is>
      </c>
      <c r="F719" t="inlineStr">
        <is>
          <t>global</t>
        </is>
      </c>
    </row>
    <row r="720">
      <c r="A720" t="inlineStr">
        <is>
          <t>Blend: Tactical Con OEF 75/25</t>
        </is>
      </c>
      <c r="C720">
        <f>Spartan!BK8</f>
        <v/>
      </c>
      <c r="D720">
        <f>ROUND(Spartan!BL8,1)</f>
        <v/>
      </c>
      <c r="E720" t="inlineStr">
        <is>
          <t>global</t>
        </is>
      </c>
      <c r="F720" t="inlineStr">
        <is>
          <t>global</t>
        </is>
      </c>
    </row>
    <row r="721">
      <c r="A721" t="inlineStr">
        <is>
          <t>Blend: Tactical Con OEF 75/25</t>
        </is>
      </c>
      <c r="C721">
        <f>Spartan!BK9</f>
        <v/>
      </c>
      <c r="D721">
        <f>ROUND(Spartan!BL9,1)</f>
        <v/>
      </c>
      <c r="E721" t="inlineStr">
        <is>
          <t>global</t>
        </is>
      </c>
      <c r="F721" t="inlineStr">
        <is>
          <t>global</t>
        </is>
      </c>
    </row>
    <row r="722">
      <c r="A722" t="inlineStr">
        <is>
          <t>Blend: Tactical Con OEF 75/25</t>
        </is>
      </c>
      <c r="C722">
        <f>Spartan!BK10</f>
        <v/>
      </c>
      <c r="D722">
        <f>ROUND(Spartan!BL10,1)</f>
        <v/>
      </c>
      <c r="E722" t="inlineStr">
        <is>
          <t>global</t>
        </is>
      </c>
      <c r="F722" t="inlineStr">
        <is>
          <t>global</t>
        </is>
      </c>
    </row>
    <row r="723">
      <c r="A723" t="inlineStr">
        <is>
          <t>Blend: Tactical Con OEF 75/25</t>
        </is>
      </c>
      <c r="C723">
        <f>Spartan!BK11</f>
        <v/>
      </c>
      <c r="D723">
        <f>ROUND(Spartan!BL11,1)</f>
        <v/>
      </c>
      <c r="E723" t="inlineStr">
        <is>
          <t>global</t>
        </is>
      </c>
      <c r="F723" t="inlineStr">
        <is>
          <t>global</t>
        </is>
      </c>
    </row>
    <row r="724">
      <c r="A724" t="inlineStr">
        <is>
          <t>Blend: Tactical Con OEF 75/25</t>
        </is>
      </c>
      <c r="C724">
        <f>Spartan!BK12</f>
        <v/>
      </c>
      <c r="D724">
        <f>ROUND(Spartan!BL12,1)</f>
        <v/>
      </c>
      <c r="E724" t="inlineStr">
        <is>
          <t>global</t>
        </is>
      </c>
      <c r="F724" t="inlineStr">
        <is>
          <t>global</t>
        </is>
      </c>
    </row>
    <row r="725">
      <c r="A725" t="inlineStr">
        <is>
          <t>Blend: Tactical Con OEF 75/25</t>
        </is>
      </c>
      <c r="C725">
        <f>Spartan!BK13</f>
        <v/>
      </c>
      <c r="D725">
        <f>ROUND(Spartan!BL13,1)</f>
        <v/>
      </c>
      <c r="E725" t="inlineStr">
        <is>
          <t>global</t>
        </is>
      </c>
      <c r="F725" t="inlineStr">
        <is>
          <t>global</t>
        </is>
      </c>
    </row>
    <row r="726">
      <c r="A726" t="inlineStr">
        <is>
          <t>Blend: Tactical Con OEF 75/25</t>
        </is>
      </c>
      <c r="C726">
        <f>Spartan!BK14</f>
        <v/>
      </c>
      <c r="D726">
        <f>ROUND(Spartan!BL14,1)</f>
        <v/>
      </c>
      <c r="E726" t="inlineStr">
        <is>
          <t>global</t>
        </is>
      </c>
      <c r="F726" t="inlineStr">
        <is>
          <t>global</t>
        </is>
      </c>
    </row>
    <row r="727">
      <c r="A727" t="inlineStr">
        <is>
          <t>Blend: Tactical Con OEF 75/25</t>
        </is>
      </c>
      <c r="C727">
        <f>Spartan!BK15</f>
        <v/>
      </c>
      <c r="D727">
        <f>ROUND(Spartan!BL15,1)</f>
        <v/>
      </c>
      <c r="E727" t="inlineStr">
        <is>
          <t>global</t>
        </is>
      </c>
      <c r="F727" t="inlineStr">
        <is>
          <t>global</t>
        </is>
      </c>
    </row>
    <row r="728">
      <c r="A728" t="inlineStr">
        <is>
          <t>Blend: Tactical Con OEF 75/25</t>
        </is>
      </c>
      <c r="C728">
        <f>Spartan!BK16</f>
        <v/>
      </c>
      <c r="D728">
        <f>ROUND(Spartan!BL16,1)</f>
        <v/>
      </c>
      <c r="E728" t="inlineStr">
        <is>
          <t>global</t>
        </is>
      </c>
      <c r="F728" t="inlineStr">
        <is>
          <t>global</t>
        </is>
      </c>
    </row>
    <row r="729">
      <c r="A729" t="inlineStr">
        <is>
          <t>Blend: Tactical Con OEF 75/25</t>
        </is>
      </c>
      <c r="C729">
        <f>Spartan!BK17</f>
        <v/>
      </c>
      <c r="D729">
        <f>ROUND(Spartan!BL17,1)</f>
        <v/>
      </c>
      <c r="E729" t="inlineStr">
        <is>
          <t>global</t>
        </is>
      </c>
      <c r="F729" t="inlineStr">
        <is>
          <t>global</t>
        </is>
      </c>
    </row>
    <row r="730">
      <c r="A730" t="inlineStr">
        <is>
          <t>Blend: Tactical Con OEF 75/25</t>
        </is>
      </c>
      <c r="C730">
        <f>Spartan!BK18</f>
        <v/>
      </c>
      <c r="D730">
        <f>ROUND(Spartan!BL18,1)</f>
        <v/>
      </c>
      <c r="E730" t="inlineStr">
        <is>
          <t>global</t>
        </is>
      </c>
      <c r="F730" t="inlineStr">
        <is>
          <t>global</t>
        </is>
      </c>
    </row>
    <row r="731">
      <c r="A731" t="inlineStr">
        <is>
          <t>Blend: Tactical Con OEF 75/25</t>
        </is>
      </c>
      <c r="C731">
        <f>Spartan!BK19</f>
        <v/>
      </c>
      <c r="D731">
        <f>ROUND(Spartan!BL19,1)</f>
        <v/>
      </c>
      <c r="E731" t="inlineStr">
        <is>
          <t>global</t>
        </is>
      </c>
      <c r="F731" t="inlineStr">
        <is>
          <t>global</t>
        </is>
      </c>
    </row>
    <row r="732">
      <c r="A732" t="inlineStr">
        <is>
          <t>Blend: Tactical Con OEF 75/25</t>
        </is>
      </c>
      <c r="C732">
        <f>Spartan!BK20</f>
        <v/>
      </c>
      <c r="D732">
        <f>ROUND(Spartan!BL20,1)</f>
        <v/>
      </c>
      <c r="E732" t="inlineStr">
        <is>
          <t>global</t>
        </is>
      </c>
      <c r="F732" t="inlineStr">
        <is>
          <t>global</t>
        </is>
      </c>
    </row>
    <row r="733">
      <c r="A733" t="inlineStr">
        <is>
          <t>Blend: Tactical Con OEF 75/25</t>
        </is>
      </c>
      <c r="C733">
        <f>Spartan!BK21</f>
        <v/>
      </c>
      <c r="D733">
        <f>ROUND(Spartan!BL21,1)</f>
        <v/>
      </c>
      <c r="E733" t="inlineStr">
        <is>
          <t>global</t>
        </is>
      </c>
      <c r="F733" t="inlineStr">
        <is>
          <t>global</t>
        </is>
      </c>
    </row>
    <row r="734">
      <c r="A734" t="inlineStr">
        <is>
          <t>Blend: Tactical Con OEF 75/25</t>
        </is>
      </c>
      <c r="C734">
        <f>Spartan!BK22</f>
        <v/>
      </c>
      <c r="D734">
        <f>ROUND(Spartan!BL22,1)</f>
        <v/>
      </c>
      <c r="E734" t="inlineStr">
        <is>
          <t>global</t>
        </is>
      </c>
      <c r="F734" t="inlineStr">
        <is>
          <t>global</t>
        </is>
      </c>
    </row>
    <row r="735">
      <c r="A735" t="inlineStr">
        <is>
          <t>Blend: Tactical Con OEF 75/25</t>
        </is>
      </c>
      <c r="C735">
        <f>Spartan!BK23</f>
        <v/>
      </c>
      <c r="D735">
        <f>ROUND(Spartan!BL23,1)</f>
        <v/>
      </c>
      <c r="E735" t="inlineStr">
        <is>
          <t>global</t>
        </is>
      </c>
      <c r="F735" t="inlineStr">
        <is>
          <t>global</t>
        </is>
      </c>
    </row>
    <row r="736">
      <c r="A736" t="inlineStr">
        <is>
          <t>Blend: Tactical Con OEF 75/25</t>
        </is>
      </c>
      <c r="C736">
        <f>Spartan!BK24</f>
        <v/>
      </c>
      <c r="D736">
        <f>ROUND(Spartan!BL24,1)</f>
        <v/>
      </c>
      <c r="E736" t="inlineStr">
        <is>
          <t>global</t>
        </is>
      </c>
      <c r="F736" t="inlineStr">
        <is>
          <t>global</t>
        </is>
      </c>
    </row>
    <row r="737">
      <c r="A737" t="inlineStr">
        <is>
          <t>Blend: Tactical Con OEF 75/25</t>
        </is>
      </c>
      <c r="C737">
        <f>Spartan!BK25</f>
        <v/>
      </c>
      <c r="D737">
        <f>ROUND(Spartan!BL25,1)</f>
        <v/>
      </c>
      <c r="E737" t="inlineStr">
        <is>
          <t>global</t>
        </is>
      </c>
      <c r="F737" t="inlineStr">
        <is>
          <t>global</t>
        </is>
      </c>
    </row>
    <row r="738">
      <c r="A738" t="inlineStr">
        <is>
          <t>Blend: Tactical Con OEF 75/25</t>
        </is>
      </c>
      <c r="C738">
        <f>Spartan!BK26</f>
        <v/>
      </c>
      <c r="D738">
        <f>ROUND(Spartan!BL26,1)</f>
        <v/>
      </c>
      <c r="E738" t="inlineStr">
        <is>
          <t>global</t>
        </is>
      </c>
      <c r="F738" t="inlineStr">
        <is>
          <t>global</t>
        </is>
      </c>
    </row>
    <row r="739">
      <c r="A739" t="inlineStr">
        <is>
          <t>Blend: Tactical Con OEF 75/25</t>
        </is>
      </c>
      <c r="C739">
        <f>Spartan!BK27</f>
        <v/>
      </c>
      <c r="D739">
        <f>ROUND(Spartan!BL27,1)</f>
        <v/>
      </c>
      <c r="E739" t="inlineStr">
        <is>
          <t>global</t>
        </is>
      </c>
      <c r="F739" t="inlineStr">
        <is>
          <t>global</t>
        </is>
      </c>
    </row>
    <row r="740">
      <c r="A740" t="inlineStr">
        <is>
          <t>Blend: Tactical Con OEF 75/25</t>
        </is>
      </c>
      <c r="C740">
        <f>Spartan!BK28</f>
        <v/>
      </c>
      <c r="D740">
        <f>ROUND(Spartan!BL28,1)</f>
        <v/>
      </c>
      <c r="E740" t="inlineStr">
        <is>
          <t>global</t>
        </is>
      </c>
      <c r="F740" t="inlineStr">
        <is>
          <t>global</t>
        </is>
      </c>
    </row>
    <row r="741">
      <c r="A741" t="inlineStr">
        <is>
          <t>Blend: Tactical Con OEF 75/25</t>
        </is>
      </c>
      <c r="C741">
        <f>Spartan!BK29</f>
        <v/>
      </c>
      <c r="D741">
        <f>ROUND(Spartan!BL29,1)</f>
        <v/>
      </c>
      <c r="E741" t="inlineStr">
        <is>
          <t>global</t>
        </is>
      </c>
      <c r="F741" t="inlineStr">
        <is>
          <t>global</t>
        </is>
      </c>
    </row>
    <row r="742">
      <c r="A742" t="inlineStr">
        <is>
          <t>Blend: Tactical Con OEF 75/25</t>
        </is>
      </c>
      <c r="C742">
        <f>Spartan!BK30</f>
        <v/>
      </c>
      <c r="D742">
        <f>ROUND(Spartan!BL30,1)</f>
        <v/>
      </c>
      <c r="E742" t="inlineStr">
        <is>
          <t>global</t>
        </is>
      </c>
      <c r="F742" t="inlineStr">
        <is>
          <t>global</t>
        </is>
      </c>
    </row>
    <row r="743">
      <c r="A743" t="inlineStr">
        <is>
          <t>Blend: Tactical Con OEF 75/25</t>
        </is>
      </c>
      <c r="C743">
        <f>Spartan!BK31</f>
        <v/>
      </c>
      <c r="D743">
        <f>ROUND(Spartan!BL31,1)</f>
        <v/>
      </c>
      <c r="E743" t="inlineStr">
        <is>
          <t>global</t>
        </is>
      </c>
      <c r="F743" t="inlineStr">
        <is>
          <t>global</t>
        </is>
      </c>
    </row>
    <row r="744">
      <c r="A744" t="inlineStr">
        <is>
          <t>Blend: Tactical Con OEF 75/25</t>
        </is>
      </c>
      <c r="C744">
        <f>Spartan!BK32</f>
        <v/>
      </c>
      <c r="D744">
        <f>ROUND(Spartan!BL32,1)</f>
        <v/>
      </c>
      <c r="E744" t="inlineStr">
        <is>
          <t>global</t>
        </is>
      </c>
      <c r="F744" t="inlineStr">
        <is>
          <t>global</t>
        </is>
      </c>
    </row>
    <row r="745">
      <c r="A745" t="inlineStr">
        <is>
          <t>Blend: Tactical Con OEF 75/25</t>
        </is>
      </c>
      <c r="C745">
        <f>Spartan!BK33</f>
        <v/>
      </c>
      <c r="D745">
        <f>ROUND(Spartan!BL33,1)</f>
        <v/>
      </c>
      <c r="E745" t="inlineStr">
        <is>
          <t>global</t>
        </is>
      </c>
      <c r="F745" t="inlineStr">
        <is>
          <t>global</t>
        </is>
      </c>
    </row>
    <row r="746">
      <c r="A746" t="inlineStr">
        <is>
          <t>Blend: Tactical Con OEF 75/25</t>
        </is>
      </c>
      <c r="C746">
        <f>Spartan!BK34</f>
        <v/>
      </c>
      <c r="D746">
        <f>ROUND(Spartan!BL34,1)</f>
        <v/>
      </c>
      <c r="E746" t="inlineStr">
        <is>
          <t>global</t>
        </is>
      </c>
      <c r="F746" t="inlineStr">
        <is>
          <t>global</t>
        </is>
      </c>
    </row>
    <row r="747">
      <c r="A747" t="inlineStr">
        <is>
          <t>Blend: Tactical Con OEF 75/25</t>
        </is>
      </c>
      <c r="C747">
        <f>Spartan!BK35</f>
        <v/>
      </c>
      <c r="D747">
        <f>ROUND(Spartan!BL35,1)</f>
        <v/>
      </c>
      <c r="E747" t="inlineStr">
        <is>
          <t>global</t>
        </is>
      </c>
      <c r="F747" t="inlineStr">
        <is>
          <t>global</t>
        </is>
      </c>
    </row>
    <row r="748">
      <c r="A748" t="inlineStr">
        <is>
          <t>Blend: Tactical Con OEF 75/25</t>
        </is>
      </c>
      <c r="C748">
        <f>Spartan!BK36</f>
        <v/>
      </c>
      <c r="D748">
        <f>ROUND(Spartan!BL36,1)</f>
        <v/>
      </c>
      <c r="E748" t="inlineStr">
        <is>
          <t>global</t>
        </is>
      </c>
      <c r="F748" t="inlineStr">
        <is>
          <t>global</t>
        </is>
      </c>
    </row>
    <row r="749">
      <c r="A749" t="inlineStr">
        <is>
          <t>Blend: Tactical Con OEF 75/25</t>
        </is>
      </c>
      <c r="C749">
        <f>Spartan!BK37</f>
        <v/>
      </c>
      <c r="D749">
        <f>ROUND(Spartan!BL37,1)</f>
        <v/>
      </c>
      <c r="E749" t="inlineStr">
        <is>
          <t>global</t>
        </is>
      </c>
      <c r="F749" t="inlineStr">
        <is>
          <t>global</t>
        </is>
      </c>
    </row>
    <row r="750">
      <c r="A750" t="inlineStr">
        <is>
          <t>Blend: Tactical Con OEF 75/25</t>
        </is>
      </c>
      <c r="C750">
        <f>Spartan!BK38</f>
        <v/>
      </c>
      <c r="D750">
        <f>ROUND(Spartan!BL38,1)</f>
        <v/>
      </c>
      <c r="E750" t="inlineStr">
        <is>
          <t>global</t>
        </is>
      </c>
      <c r="F750" t="inlineStr">
        <is>
          <t>global</t>
        </is>
      </c>
    </row>
    <row r="751">
      <c r="A751" t="inlineStr">
        <is>
          <t>Blend: Tactical Con OEF 75/25</t>
        </is>
      </c>
      <c r="C751">
        <f>Spartan!BK39</f>
        <v/>
      </c>
      <c r="D751">
        <f>ROUND(Spartan!BL39,1)</f>
        <v/>
      </c>
      <c r="E751" t="inlineStr">
        <is>
          <t>global</t>
        </is>
      </c>
      <c r="F751" t="inlineStr">
        <is>
          <t>global</t>
        </is>
      </c>
    </row>
    <row r="752">
      <c r="A752" t="inlineStr">
        <is>
          <t>Blend: Tactical Con OEF 75/25</t>
        </is>
      </c>
      <c r="C752">
        <f>Spartan!BK40</f>
        <v/>
      </c>
      <c r="D752">
        <f>ROUND(Spartan!BL40,1)</f>
        <v/>
      </c>
      <c r="E752" t="inlineStr">
        <is>
          <t>global</t>
        </is>
      </c>
      <c r="F752" t="inlineStr">
        <is>
          <t>global</t>
        </is>
      </c>
    </row>
    <row r="753">
      <c r="A753" t="inlineStr">
        <is>
          <t>Blend: Tactical Con OEF 75/25</t>
        </is>
      </c>
      <c r="C753">
        <f>Spartan!BK41</f>
        <v/>
      </c>
      <c r="D753">
        <f>ROUND(Spartan!BL41,1)</f>
        <v/>
      </c>
      <c r="E753" t="inlineStr">
        <is>
          <t>global</t>
        </is>
      </c>
      <c r="F753" t="inlineStr">
        <is>
          <t>global</t>
        </is>
      </c>
    </row>
    <row r="754">
      <c r="A754" t="inlineStr">
        <is>
          <t>Blend: Tactical Con OEF 75/25</t>
        </is>
      </c>
      <c r="C754">
        <f>Spartan!BK42</f>
        <v/>
      </c>
      <c r="D754">
        <f>ROUND(Spartan!BL42,1)</f>
        <v/>
      </c>
      <c r="E754" t="inlineStr">
        <is>
          <t>global</t>
        </is>
      </c>
      <c r="F754" t="inlineStr">
        <is>
          <t>global</t>
        </is>
      </c>
    </row>
    <row r="755">
      <c r="A755" t="inlineStr">
        <is>
          <t>Blend: Tactical Con OEF 75/25</t>
        </is>
      </c>
      <c r="C755">
        <f>Spartan!BK43</f>
        <v/>
      </c>
      <c r="D755">
        <f>ROUND(Spartan!BL43,1)</f>
        <v/>
      </c>
      <c r="E755" t="inlineStr">
        <is>
          <t>global</t>
        </is>
      </c>
      <c r="F755" t="inlineStr">
        <is>
          <t>global</t>
        </is>
      </c>
    </row>
    <row r="756">
      <c r="A756" t="inlineStr">
        <is>
          <t>Blend: Tactical Con OEF 75/25</t>
        </is>
      </c>
      <c r="C756">
        <f>Spartan!BK44</f>
        <v/>
      </c>
      <c r="D756">
        <f>ROUND(Spartan!BL44,1)</f>
        <v/>
      </c>
      <c r="E756" t="inlineStr">
        <is>
          <t>global</t>
        </is>
      </c>
      <c r="F756" t="inlineStr">
        <is>
          <t>global</t>
        </is>
      </c>
    </row>
    <row r="757">
      <c r="A757" t="inlineStr">
        <is>
          <t>Blend: Tactical Con OEF 75/25</t>
        </is>
      </c>
      <c r="C757">
        <f>Spartan!BK45</f>
        <v/>
      </c>
      <c r="D757">
        <f>ROUND(Spartan!BL45,1)</f>
        <v/>
      </c>
      <c r="E757" t="inlineStr">
        <is>
          <t>global</t>
        </is>
      </c>
      <c r="F757" t="inlineStr">
        <is>
          <t>global</t>
        </is>
      </c>
    </row>
    <row r="758">
      <c r="A758" t="inlineStr">
        <is>
          <t>Blend: Tactical Con OEF 75/25</t>
        </is>
      </c>
      <c r="C758">
        <f>Spartan!BK46</f>
        <v/>
      </c>
      <c r="D758">
        <f>ROUND(Spartan!BL46,1)</f>
        <v/>
      </c>
      <c r="E758" t="inlineStr">
        <is>
          <t>global</t>
        </is>
      </c>
      <c r="F758" t="inlineStr">
        <is>
          <t>global</t>
        </is>
      </c>
    </row>
    <row r="759">
      <c r="A759" t="inlineStr">
        <is>
          <t>Blend: Tactical Con OEF 75/25</t>
        </is>
      </c>
      <c r="C759">
        <f>Spartan!BK47</f>
        <v/>
      </c>
      <c r="D759">
        <f>ROUND(Spartan!BL47,1)</f>
        <v/>
      </c>
      <c r="E759" t="inlineStr">
        <is>
          <t>global</t>
        </is>
      </c>
      <c r="F759" t="inlineStr">
        <is>
          <t>global</t>
        </is>
      </c>
    </row>
    <row r="760">
      <c r="A760" t="inlineStr">
        <is>
          <t>Blend: Tactical Con OEF 75/25</t>
        </is>
      </c>
      <c r="C760">
        <f>Spartan!BK48</f>
        <v/>
      </c>
      <c r="D760">
        <f>ROUND(Spartan!BL48,1)</f>
        <v/>
      </c>
      <c r="E760" t="inlineStr">
        <is>
          <t>global</t>
        </is>
      </c>
      <c r="F760" t="inlineStr">
        <is>
          <t>global</t>
        </is>
      </c>
    </row>
    <row r="761">
      <c r="A761" t="inlineStr">
        <is>
          <t>Blend: Tactical Con OEF 75/25</t>
        </is>
      </c>
      <c r="C761">
        <f>Spartan!BK49</f>
        <v/>
      </c>
      <c r="D761">
        <f>ROUND(Spartan!BL49,1)</f>
        <v/>
      </c>
      <c r="E761" t="inlineStr">
        <is>
          <t>global</t>
        </is>
      </c>
      <c r="F761" t="inlineStr">
        <is>
          <t>global</t>
        </is>
      </c>
    </row>
    <row r="762">
      <c r="A762" t="inlineStr">
        <is>
          <t>Blend: Tactical Con OEF 75/25</t>
        </is>
      </c>
      <c r="C762">
        <f>Spartan!BK50</f>
        <v/>
      </c>
      <c r="D762">
        <f>ROUND(Spartan!BL50,1)</f>
        <v/>
      </c>
      <c r="E762" t="inlineStr">
        <is>
          <t>global</t>
        </is>
      </c>
      <c r="F762" t="inlineStr">
        <is>
          <t>global</t>
        </is>
      </c>
    </row>
    <row r="763">
      <c r="A763" t="inlineStr">
        <is>
          <t>Blend: Tactical Con OEF 75/25</t>
        </is>
      </c>
      <c r="C763">
        <f>Spartan!BK51</f>
        <v/>
      </c>
      <c r="D763">
        <f>ROUND(Spartan!BL51,1)</f>
        <v/>
      </c>
      <c r="E763" t="inlineStr">
        <is>
          <t>global</t>
        </is>
      </c>
      <c r="F763" t="inlineStr">
        <is>
          <t>global</t>
        </is>
      </c>
    </row>
    <row r="764">
      <c r="A764" t="inlineStr">
        <is>
          <t>Blend: Tactical Con OEF 75/25</t>
        </is>
      </c>
      <c r="C764">
        <f>Spartan!BK52</f>
        <v/>
      </c>
      <c r="D764">
        <f>ROUND(Spartan!BL52,1)</f>
        <v/>
      </c>
      <c r="E764" t="inlineStr">
        <is>
          <t>global</t>
        </is>
      </c>
      <c r="F764" t="inlineStr">
        <is>
          <t>global</t>
        </is>
      </c>
    </row>
    <row r="765">
      <c r="A765" t="inlineStr">
        <is>
          <t>Blend: Tactical Con OEF 75/25</t>
        </is>
      </c>
      <c r="C765">
        <f>Spartan!BK53</f>
        <v/>
      </c>
      <c r="D765">
        <f>ROUND(Spartan!BL53,1)</f>
        <v/>
      </c>
      <c r="E765" t="inlineStr">
        <is>
          <t>global</t>
        </is>
      </c>
      <c r="F765" t="inlineStr">
        <is>
          <t>global</t>
        </is>
      </c>
    </row>
    <row r="766">
      <c r="A766" t="inlineStr">
        <is>
          <t>Blend: Tactical Con OEF 75/25</t>
        </is>
      </c>
      <c r="C766">
        <f>Spartan!BK54</f>
        <v/>
      </c>
      <c r="D766">
        <f>ROUND(Spartan!BL54,1)</f>
        <v/>
      </c>
      <c r="E766" t="inlineStr">
        <is>
          <t>global</t>
        </is>
      </c>
      <c r="F766" t="inlineStr">
        <is>
          <t>global</t>
        </is>
      </c>
    </row>
    <row r="767">
      <c r="A767" t="inlineStr">
        <is>
          <t>Blend: Tactical Con OEF 75/25</t>
        </is>
      </c>
      <c r="C767">
        <f>Spartan!BK55</f>
        <v/>
      </c>
      <c r="D767">
        <f>ROUND(Spartan!BL55,1)</f>
        <v/>
      </c>
      <c r="E767" t="inlineStr">
        <is>
          <t>global</t>
        </is>
      </c>
      <c r="F767" t="inlineStr">
        <is>
          <t>global</t>
        </is>
      </c>
    </row>
    <row r="768">
      <c r="A768" t="inlineStr">
        <is>
          <t>Blend: Tactical Con OEF 75/25</t>
        </is>
      </c>
      <c r="C768">
        <f>Spartan!BK56</f>
        <v/>
      </c>
      <c r="D768">
        <f>ROUND(Spartan!BL56,1)</f>
        <v/>
      </c>
      <c r="E768" t="inlineStr">
        <is>
          <t>global</t>
        </is>
      </c>
      <c r="F768" t="inlineStr">
        <is>
          <t>global</t>
        </is>
      </c>
    </row>
    <row r="769">
      <c r="A769" t="inlineStr">
        <is>
          <t>Blend: Tactical Con OEF 75/25</t>
        </is>
      </c>
      <c r="C769">
        <f>Spartan!BK57</f>
        <v/>
      </c>
      <c r="D769">
        <f>ROUND(Spartan!BL57,1)</f>
        <v/>
      </c>
      <c r="E769" t="inlineStr">
        <is>
          <t>global</t>
        </is>
      </c>
      <c r="F769" t="inlineStr">
        <is>
          <t>global</t>
        </is>
      </c>
    </row>
    <row r="770">
      <c r="A770" t="inlineStr">
        <is>
          <t>Blend: Tactical Con OEF 75/25</t>
        </is>
      </c>
      <c r="C770">
        <f>Spartan!BK58</f>
        <v/>
      </c>
      <c r="D770">
        <f>ROUND(Spartan!BL58,1)</f>
        <v/>
      </c>
      <c r="E770" t="inlineStr">
        <is>
          <t>global</t>
        </is>
      </c>
      <c r="F770" t="inlineStr">
        <is>
          <t>global</t>
        </is>
      </c>
    </row>
    <row r="771">
      <c r="A771" t="inlineStr">
        <is>
          <t>Blend: Tactical Con OEF 75/25</t>
        </is>
      </c>
      <c r="C771">
        <f>Spartan!BK59</f>
        <v/>
      </c>
      <c r="D771">
        <f>ROUND(Spartan!BL59,1)</f>
        <v/>
      </c>
      <c r="E771" t="inlineStr">
        <is>
          <t>global</t>
        </is>
      </c>
      <c r="F771" t="inlineStr">
        <is>
          <t>global</t>
        </is>
      </c>
    </row>
    <row r="772">
      <c r="A772" t="inlineStr">
        <is>
          <t>Blend: Tactical Con OEF 75/25</t>
        </is>
      </c>
      <c r="C772">
        <f>Spartan!BK60</f>
        <v/>
      </c>
      <c r="D772">
        <f>ROUND(Spartan!BL60,1)</f>
        <v/>
      </c>
      <c r="E772" t="inlineStr">
        <is>
          <t>global</t>
        </is>
      </c>
      <c r="F772" t="inlineStr">
        <is>
          <t>global</t>
        </is>
      </c>
    </row>
    <row r="773">
      <c r="A773" t="inlineStr">
        <is>
          <t>Blend: Tactical Con OEF 75/25</t>
        </is>
      </c>
      <c r="C773">
        <f>Spartan!BK61</f>
        <v/>
      </c>
      <c r="D773">
        <f>ROUND(Spartan!BL61,1)</f>
        <v/>
      </c>
      <c r="E773" t="inlineStr">
        <is>
          <t>global</t>
        </is>
      </c>
      <c r="F773" t="inlineStr">
        <is>
          <t>global</t>
        </is>
      </c>
    </row>
    <row r="774">
      <c r="A774" t="inlineStr">
        <is>
          <t>Blend: Tactical Con OEF 75/25</t>
        </is>
      </c>
      <c r="C774">
        <f>Spartan!BK62</f>
        <v/>
      </c>
      <c r="D774">
        <f>ROUND(Spartan!BL62,1)</f>
        <v/>
      </c>
      <c r="E774" t="inlineStr">
        <is>
          <t>global</t>
        </is>
      </c>
      <c r="F774" t="inlineStr">
        <is>
          <t>global</t>
        </is>
      </c>
    </row>
    <row r="775">
      <c r="A775" t="inlineStr">
        <is>
          <t>Blend: Tactical Con OEF 75/25</t>
        </is>
      </c>
      <c r="C775">
        <f>Spartan!BK63</f>
        <v/>
      </c>
      <c r="D775">
        <f>ROUND(Spartan!BL63,1)</f>
        <v/>
      </c>
      <c r="E775" t="inlineStr">
        <is>
          <t>global</t>
        </is>
      </c>
      <c r="F775" t="inlineStr">
        <is>
          <t>global</t>
        </is>
      </c>
    </row>
    <row r="776">
      <c r="A776" t="inlineStr">
        <is>
          <t>Blend: Tactical Con OEF 75/25</t>
        </is>
      </c>
      <c r="C776">
        <f>Spartan!BK64</f>
        <v/>
      </c>
      <c r="D776">
        <f>ROUND(Spartan!BL64,1)</f>
        <v/>
      </c>
      <c r="E776" t="inlineStr">
        <is>
          <t>global</t>
        </is>
      </c>
      <c r="F776" t="inlineStr">
        <is>
          <t>global</t>
        </is>
      </c>
    </row>
    <row r="777">
      <c r="A777" t="inlineStr">
        <is>
          <t>Blend: Tactical Con OEF 75/25</t>
        </is>
      </c>
      <c r="C777">
        <f>Spartan!BK65</f>
        <v/>
      </c>
      <c r="D777">
        <f>ROUND(Spartan!BL65,1)</f>
        <v/>
      </c>
      <c r="E777" t="inlineStr">
        <is>
          <t>global</t>
        </is>
      </c>
      <c r="F777" t="inlineStr">
        <is>
          <t>global</t>
        </is>
      </c>
    </row>
    <row r="778">
      <c r="A778" t="inlineStr">
        <is>
          <t>Blend: Tactical Con OEF 75/25</t>
        </is>
      </c>
      <c r="C778">
        <f>Spartan!BK66</f>
        <v/>
      </c>
      <c r="D778">
        <f>ROUND(Spartan!BL66,1)</f>
        <v/>
      </c>
      <c r="E778" t="inlineStr">
        <is>
          <t>global</t>
        </is>
      </c>
      <c r="F778" t="inlineStr">
        <is>
          <t>global</t>
        </is>
      </c>
    </row>
    <row r="779">
      <c r="A779" t="inlineStr">
        <is>
          <t>Blend: Tactical Con OEF 75/25</t>
        </is>
      </c>
      <c r="C779">
        <f>Spartan!BK67</f>
        <v/>
      </c>
      <c r="D779">
        <f>ROUND(Spartan!BL67,1)</f>
        <v/>
      </c>
      <c r="E779" t="inlineStr">
        <is>
          <t>global</t>
        </is>
      </c>
      <c r="F779" t="inlineStr">
        <is>
          <t>global</t>
        </is>
      </c>
    </row>
    <row r="780">
      <c r="A780" t="inlineStr">
        <is>
          <t>Blend: Tactical Con OEF 75/25</t>
        </is>
      </c>
      <c r="C780">
        <f>Spartan!BK68</f>
        <v/>
      </c>
      <c r="D780">
        <f>ROUND(Spartan!BL68,1)</f>
        <v/>
      </c>
      <c r="E780" t="inlineStr">
        <is>
          <t>global</t>
        </is>
      </c>
      <c r="F780" t="inlineStr">
        <is>
          <t>global</t>
        </is>
      </c>
    </row>
    <row r="781">
      <c r="A781" t="inlineStr">
        <is>
          <t>Blend: Tactical Con OEF 75/25</t>
        </is>
      </c>
      <c r="C781">
        <f>Spartan!BK69</f>
        <v/>
      </c>
      <c r="D781">
        <f>ROUND(Spartan!BL69,1)</f>
        <v/>
      </c>
      <c r="E781" t="inlineStr">
        <is>
          <t>global</t>
        </is>
      </c>
      <c r="F781" t="inlineStr">
        <is>
          <t>global</t>
        </is>
      </c>
    </row>
    <row r="782">
      <c r="A782" t="inlineStr">
        <is>
          <t>Blend: Tactical Con OEF 75/25</t>
        </is>
      </c>
      <c r="C782">
        <f>Spartan!BK70</f>
        <v/>
      </c>
      <c r="D782">
        <f>ROUND(Spartan!BL70,1)</f>
        <v/>
      </c>
      <c r="E782" t="inlineStr">
        <is>
          <t>global</t>
        </is>
      </c>
      <c r="F782" t="inlineStr">
        <is>
          <t>global</t>
        </is>
      </c>
    </row>
    <row r="783">
      <c r="A783" t="inlineStr">
        <is>
          <t>Blend: Tactical Con OEF 75/25</t>
        </is>
      </c>
      <c r="C783">
        <f>Spartan!BK71</f>
        <v/>
      </c>
      <c r="D783">
        <f>ROUND(Spartan!BL71,1)</f>
        <v/>
      </c>
      <c r="E783" t="inlineStr">
        <is>
          <t>global</t>
        </is>
      </c>
      <c r="F783" t="inlineStr">
        <is>
          <t>global</t>
        </is>
      </c>
    </row>
    <row r="784">
      <c r="A784" t="inlineStr">
        <is>
          <t>Blend: Tactical Con OEF 75/25</t>
        </is>
      </c>
      <c r="C784">
        <f>Spartan!BK72</f>
        <v/>
      </c>
      <c r="D784">
        <f>ROUND(Spartan!BL72,1)</f>
        <v/>
      </c>
      <c r="E784" t="inlineStr">
        <is>
          <t>global</t>
        </is>
      </c>
      <c r="F784" t="inlineStr">
        <is>
          <t>global</t>
        </is>
      </c>
    </row>
    <row r="785">
      <c r="A785" t="inlineStr">
        <is>
          <t>Blend: Tactical Con OEF 75/25</t>
        </is>
      </c>
      <c r="C785">
        <f>Spartan!BK73</f>
        <v/>
      </c>
      <c r="D785">
        <f>ROUND(Spartan!BL73,1)</f>
        <v/>
      </c>
      <c r="E785" t="inlineStr">
        <is>
          <t>global</t>
        </is>
      </c>
      <c r="F785" t="inlineStr">
        <is>
          <t>global</t>
        </is>
      </c>
    </row>
    <row r="786">
      <c r="A786" t="inlineStr">
        <is>
          <t>Blend: Tactical Con OEF 75/25</t>
        </is>
      </c>
      <c r="C786">
        <f>Spartan!BK74</f>
        <v/>
      </c>
      <c r="D786">
        <f>ROUND(Spartan!BL74,1)</f>
        <v/>
      </c>
      <c r="E786" t="inlineStr">
        <is>
          <t>global</t>
        </is>
      </c>
      <c r="F786" t="inlineStr">
        <is>
          <t>global</t>
        </is>
      </c>
    </row>
    <row r="787">
      <c r="A787" t="inlineStr">
        <is>
          <t>Blend: Tactical Con OEF 75/25</t>
        </is>
      </c>
      <c r="C787">
        <f>Spartan!BK75</f>
        <v/>
      </c>
      <c r="D787">
        <f>ROUND(Spartan!BL75,1)</f>
        <v/>
      </c>
      <c r="E787" t="inlineStr">
        <is>
          <t>global</t>
        </is>
      </c>
      <c r="F787" t="inlineStr">
        <is>
          <t>global</t>
        </is>
      </c>
    </row>
    <row r="788">
      <c r="A788" t="inlineStr">
        <is>
          <t>Blend: Tactical Con OEF 75/25</t>
        </is>
      </c>
      <c r="C788">
        <f>Spartan!BK76</f>
        <v/>
      </c>
      <c r="D788">
        <f>ROUND(Spartan!BL76,1)</f>
        <v/>
      </c>
      <c r="E788" t="inlineStr">
        <is>
          <t>global</t>
        </is>
      </c>
      <c r="F788" t="inlineStr">
        <is>
          <t>global</t>
        </is>
      </c>
    </row>
    <row r="789">
      <c r="A789" t="inlineStr">
        <is>
          <t>Blend: Tactical Con OEF 75/25</t>
        </is>
      </c>
      <c r="C789">
        <f>Spartan!BK77</f>
        <v/>
      </c>
      <c r="D789">
        <f>ROUND(Spartan!BL77,1)</f>
        <v/>
      </c>
      <c r="E789" t="inlineStr">
        <is>
          <t>global</t>
        </is>
      </c>
      <c r="F789" t="inlineStr">
        <is>
          <t>global</t>
        </is>
      </c>
    </row>
    <row r="790">
      <c r="A790" t="inlineStr">
        <is>
          <t>Blend: Tactical Con OEF 75/25</t>
        </is>
      </c>
      <c r="C790">
        <f>Spartan!BK78</f>
        <v/>
      </c>
      <c r="D790">
        <f>ROUND(Spartan!BL78,1)</f>
        <v/>
      </c>
      <c r="E790" t="inlineStr">
        <is>
          <t>global</t>
        </is>
      </c>
      <c r="F790" t="inlineStr">
        <is>
          <t>global</t>
        </is>
      </c>
    </row>
    <row r="791">
      <c r="A791" t="inlineStr">
        <is>
          <t>Blend: Tactical Con OEF 75/25</t>
        </is>
      </c>
      <c r="C791">
        <f>Spartan!BK79</f>
        <v/>
      </c>
      <c r="D791">
        <f>ROUND(Spartan!BL79,1)</f>
        <v/>
      </c>
      <c r="E791" t="inlineStr">
        <is>
          <t>global</t>
        </is>
      </c>
      <c r="F791" t="inlineStr">
        <is>
          <t>global</t>
        </is>
      </c>
    </row>
    <row r="792">
      <c r="A792" t="inlineStr">
        <is>
          <t>Blend: Tactical Con OEF 75/25</t>
        </is>
      </c>
      <c r="C792">
        <f>Spartan!BK80</f>
        <v/>
      </c>
      <c r="D792">
        <f>ROUND(Spartan!BL80,1)</f>
        <v/>
      </c>
      <c r="E792" t="inlineStr">
        <is>
          <t>global</t>
        </is>
      </c>
      <c r="F792" t="inlineStr">
        <is>
          <t>global</t>
        </is>
      </c>
    </row>
    <row r="793">
      <c r="A793" t="inlineStr">
        <is>
          <t>Blend: Tactical Con OEF 75/25</t>
        </is>
      </c>
      <c r="C793">
        <f>Spartan!BK81</f>
        <v/>
      </c>
      <c r="D793">
        <f>ROUND(Spartan!BL81,1)</f>
        <v/>
      </c>
      <c r="E793" t="inlineStr">
        <is>
          <t>global</t>
        </is>
      </c>
      <c r="F793" t="inlineStr">
        <is>
          <t>global</t>
        </is>
      </c>
    </row>
    <row r="794">
      <c r="A794" t="inlineStr">
        <is>
          <t>Blend: Tactical Con OEF 75/25</t>
        </is>
      </c>
      <c r="C794">
        <f>Spartan!BK82</f>
        <v/>
      </c>
      <c r="D794">
        <f>ROUND(Spartan!BL82,1)</f>
        <v/>
      </c>
      <c r="E794" t="inlineStr">
        <is>
          <t>global</t>
        </is>
      </c>
      <c r="F794" t="inlineStr">
        <is>
          <t>global</t>
        </is>
      </c>
    </row>
    <row r="795">
      <c r="A795" t="inlineStr">
        <is>
          <t>Blend: Tactical Con OEF 75/25</t>
        </is>
      </c>
      <c r="C795">
        <f>Spartan!BK83</f>
        <v/>
      </c>
      <c r="D795">
        <f>ROUND(Spartan!BL83,1)</f>
        <v/>
      </c>
      <c r="E795" t="inlineStr">
        <is>
          <t>global</t>
        </is>
      </c>
      <c r="F795" t="inlineStr">
        <is>
          <t>global</t>
        </is>
      </c>
    </row>
    <row r="796">
      <c r="A796" t="inlineStr">
        <is>
          <t>Blend: Tactical Con OEF 75/25</t>
        </is>
      </c>
      <c r="C796">
        <f>Spartan!BK84</f>
        <v/>
      </c>
      <c r="D796">
        <f>ROUND(Spartan!BL84,1)</f>
        <v/>
      </c>
      <c r="E796" t="inlineStr">
        <is>
          <t>global</t>
        </is>
      </c>
      <c r="F796" t="inlineStr">
        <is>
          <t>global</t>
        </is>
      </c>
    </row>
    <row r="797">
      <c r="A797" t="inlineStr">
        <is>
          <t>Blend: Tactical Con OEF 75/25</t>
        </is>
      </c>
      <c r="C797">
        <f>Spartan!BK85</f>
        <v/>
      </c>
      <c r="D797">
        <f>ROUND(Spartan!BL85,1)</f>
        <v/>
      </c>
      <c r="E797" t="inlineStr">
        <is>
          <t>global</t>
        </is>
      </c>
      <c r="F797" t="inlineStr">
        <is>
          <t>global</t>
        </is>
      </c>
    </row>
    <row r="798">
      <c r="A798" t="inlineStr">
        <is>
          <t>Blend: Tactical Con OEF 75/25</t>
        </is>
      </c>
      <c r="C798">
        <f>Spartan!BK86</f>
        <v/>
      </c>
      <c r="D798">
        <f>ROUND(Spartan!BL86,1)</f>
        <v/>
      </c>
      <c r="E798" t="inlineStr">
        <is>
          <t>global</t>
        </is>
      </c>
      <c r="F798" t="inlineStr">
        <is>
          <t>global</t>
        </is>
      </c>
    </row>
    <row r="799">
      <c r="A799" t="inlineStr">
        <is>
          <t>Blend: Tactical Con OEF 75/25</t>
        </is>
      </c>
      <c r="C799">
        <f>Spartan!BK87</f>
        <v/>
      </c>
      <c r="D799">
        <f>ROUND(Spartan!BL87,1)</f>
        <v/>
      </c>
      <c r="E799" t="inlineStr">
        <is>
          <t>global</t>
        </is>
      </c>
      <c r="F799" t="inlineStr">
        <is>
          <t>global</t>
        </is>
      </c>
    </row>
    <row r="800">
      <c r="A800" t="inlineStr">
        <is>
          <t>Blend: Tactical Con OEF 75/25</t>
        </is>
      </c>
      <c r="C800">
        <f>Spartan!BK88</f>
        <v/>
      </c>
      <c r="D800">
        <f>ROUND(Spartan!BL88,1)</f>
        <v/>
      </c>
      <c r="E800" t="inlineStr">
        <is>
          <t>global</t>
        </is>
      </c>
      <c r="F800" t="inlineStr">
        <is>
          <t>global</t>
        </is>
      </c>
    </row>
    <row r="801">
      <c r="A801" t="inlineStr">
        <is>
          <t>Blend: Tactical Con OEF 75/25</t>
        </is>
      </c>
      <c r="C801">
        <f>Spartan!BK89</f>
        <v/>
      </c>
      <c r="D801">
        <f>ROUND(Spartan!BL89,1)</f>
        <v/>
      </c>
      <c r="E801" t="inlineStr">
        <is>
          <t>global</t>
        </is>
      </c>
      <c r="F801" t="inlineStr">
        <is>
          <t>global</t>
        </is>
      </c>
    </row>
    <row r="802">
      <c r="A802" t="inlineStr">
        <is>
          <t>Blend: Tactical Con OEF 75/25</t>
        </is>
      </c>
      <c r="C802">
        <f>Spartan!BK90</f>
        <v/>
      </c>
      <c r="D802">
        <f>ROUND(Spartan!BL90,1)</f>
        <v/>
      </c>
      <c r="E802" t="inlineStr">
        <is>
          <t>global</t>
        </is>
      </c>
      <c r="F802" t="inlineStr">
        <is>
          <t>global</t>
        </is>
      </c>
    </row>
    <row r="803">
      <c r="A803" t="inlineStr">
        <is>
          <t>Blend: Tactical Con OEF 75/25</t>
        </is>
      </c>
      <c r="C803">
        <f>Spartan!BK91</f>
        <v/>
      </c>
      <c r="D803">
        <f>ROUND(Spartan!BL91,1)</f>
        <v/>
      </c>
      <c r="E803" t="inlineStr">
        <is>
          <t>global</t>
        </is>
      </c>
      <c r="F803" t="inlineStr">
        <is>
          <t>global</t>
        </is>
      </c>
    </row>
    <row r="804">
      <c r="A804" t="inlineStr">
        <is>
          <t>Blend: Tactical Con OEF 75/25</t>
        </is>
      </c>
      <c r="C804">
        <f>Spartan!BK92</f>
        <v/>
      </c>
      <c r="D804">
        <f>ROUND(Spartan!BL92,1)</f>
        <v/>
      </c>
      <c r="E804" t="inlineStr">
        <is>
          <t>global</t>
        </is>
      </c>
      <c r="F804" t="inlineStr">
        <is>
          <t>global</t>
        </is>
      </c>
    </row>
    <row r="805">
      <c r="A805" t="inlineStr">
        <is>
          <t>Blend: Tactical Con OEF 75/25</t>
        </is>
      </c>
      <c r="C805">
        <f>Spartan!BK93</f>
        <v/>
      </c>
      <c r="D805">
        <f>ROUND(Spartan!BL93,1)</f>
        <v/>
      </c>
      <c r="E805" t="inlineStr">
        <is>
          <t>global</t>
        </is>
      </c>
      <c r="F805" t="inlineStr">
        <is>
          <t>global</t>
        </is>
      </c>
    </row>
    <row r="806">
      <c r="A806" t="inlineStr">
        <is>
          <t>Blend: Tactical Con OEF 75/25</t>
        </is>
      </c>
      <c r="C806">
        <f>Spartan!BK94</f>
        <v/>
      </c>
      <c r="D806">
        <f>ROUND(Spartan!BL94,1)</f>
        <v/>
      </c>
      <c r="E806" t="inlineStr">
        <is>
          <t>global</t>
        </is>
      </c>
      <c r="F806" t="inlineStr">
        <is>
          <t>global</t>
        </is>
      </c>
    </row>
    <row r="807">
      <c r="A807" t="inlineStr">
        <is>
          <t>Blend: Tactical Con OEF 75/25</t>
        </is>
      </c>
      <c r="C807">
        <f>Spartan!BK95</f>
        <v/>
      </c>
      <c r="D807">
        <f>ROUND(Spartan!BL95,1)</f>
        <v/>
      </c>
      <c r="E807" t="inlineStr">
        <is>
          <t>global</t>
        </is>
      </c>
      <c r="F807" t="inlineStr">
        <is>
          <t>global</t>
        </is>
      </c>
    </row>
    <row r="808">
      <c r="A808" t="inlineStr">
        <is>
          <t>Blend: Tactical Con OEF 75/25</t>
        </is>
      </c>
      <c r="C808">
        <f>Spartan!BK96</f>
        <v/>
      </c>
      <c r="D808">
        <f>ROUND(Spartan!BL96,1)</f>
        <v/>
      </c>
      <c r="E808" t="inlineStr">
        <is>
          <t>global</t>
        </is>
      </c>
      <c r="F808" t="inlineStr">
        <is>
          <t>global</t>
        </is>
      </c>
    </row>
    <row r="809">
      <c r="A809" t="inlineStr">
        <is>
          <t>Blend: Tactical Con OEF 75/25</t>
        </is>
      </c>
      <c r="C809">
        <f>Spartan!BK97</f>
        <v/>
      </c>
      <c r="D809">
        <f>ROUND(Spartan!BL97,1)</f>
        <v/>
      </c>
      <c r="E809" t="inlineStr">
        <is>
          <t>global</t>
        </is>
      </c>
      <c r="F809" t="inlineStr">
        <is>
          <t>global</t>
        </is>
      </c>
    </row>
    <row r="810">
      <c r="A810" t="inlineStr">
        <is>
          <t>Blend: Tactical Con OEF 75/25</t>
        </is>
      </c>
      <c r="C810">
        <f>Spartan!BK98</f>
        <v/>
      </c>
      <c r="D810">
        <f>ROUND(Spartan!BL98,1)</f>
        <v/>
      </c>
      <c r="E810" t="inlineStr">
        <is>
          <t>global</t>
        </is>
      </c>
      <c r="F810" t="inlineStr">
        <is>
          <t>global</t>
        </is>
      </c>
    </row>
    <row r="811">
      <c r="A811" t="inlineStr">
        <is>
          <t>Blend: Tactical Con OEF 75/25</t>
        </is>
      </c>
      <c r="C811">
        <f>Spartan!BK99</f>
        <v/>
      </c>
      <c r="D811">
        <f>ROUND(Spartan!BL99,1)</f>
        <v/>
      </c>
      <c r="E811" t="inlineStr">
        <is>
          <t>global</t>
        </is>
      </c>
      <c r="F811" t="inlineStr">
        <is>
          <t>global</t>
        </is>
      </c>
    </row>
    <row r="812">
      <c r="A812" t="inlineStr">
        <is>
          <t>Blend: Tactical Con OEF 75/25</t>
        </is>
      </c>
      <c r="C812">
        <f>Spartan!BK100</f>
        <v/>
      </c>
      <c r="D812">
        <f>ROUND(Spartan!BL100,1)</f>
        <v/>
      </c>
      <c r="E812" t="inlineStr">
        <is>
          <t>global</t>
        </is>
      </c>
      <c r="F812" t="inlineStr">
        <is>
          <t>global</t>
        </is>
      </c>
    </row>
    <row r="813">
      <c r="A813" t="inlineStr">
        <is>
          <t>Blend: Tactical Con OEF 75/25</t>
        </is>
      </c>
      <c r="C813">
        <f>Spartan!BK101</f>
        <v/>
      </c>
      <c r="D813">
        <f>ROUND(Spartan!BL101,1)</f>
        <v/>
      </c>
      <c r="E813" t="inlineStr">
        <is>
          <t>global</t>
        </is>
      </c>
      <c r="F813" t="inlineStr">
        <is>
          <t>global</t>
        </is>
      </c>
    </row>
    <row r="814">
      <c r="A814" t="inlineStr">
        <is>
          <t>Blend: Tactical Con OEF 75/25</t>
        </is>
      </c>
      <c r="C814">
        <f>Spartan!BK102</f>
        <v/>
      </c>
      <c r="D814">
        <f>ROUND(Spartan!BL102,1)</f>
        <v/>
      </c>
      <c r="E814" t="inlineStr">
        <is>
          <t>global</t>
        </is>
      </c>
      <c r="F814" t="inlineStr">
        <is>
          <t>global</t>
        </is>
      </c>
    </row>
    <row r="815">
      <c r="A815" t="inlineStr">
        <is>
          <t>Blend: Tactical Con OEF 75/25</t>
        </is>
      </c>
      <c r="C815">
        <f>Spartan!BK103</f>
        <v/>
      </c>
      <c r="D815">
        <f>ROUND(Spartan!BL103,1)</f>
        <v/>
      </c>
      <c r="E815" t="inlineStr">
        <is>
          <t>global</t>
        </is>
      </c>
      <c r="F815" t="inlineStr">
        <is>
          <t>global</t>
        </is>
      </c>
    </row>
    <row r="816">
      <c r="A816" t="inlineStr">
        <is>
          <t>Blend: Tactical Con OEF 75/25</t>
        </is>
      </c>
      <c r="C816">
        <f>Spartan!BK104</f>
        <v/>
      </c>
      <c r="D816">
        <f>ROUND(Spartan!BL104,1)</f>
        <v/>
      </c>
      <c r="E816" t="inlineStr">
        <is>
          <t>global</t>
        </is>
      </c>
      <c r="F816" t="inlineStr">
        <is>
          <t>global</t>
        </is>
      </c>
    </row>
    <row r="817">
      <c r="A817" t="inlineStr">
        <is>
          <t>Blend: Tactical Con OEF 75/25</t>
        </is>
      </c>
      <c r="C817">
        <f>Spartan!BK105</f>
        <v/>
      </c>
      <c r="D817">
        <f>ROUND(Spartan!BL105,1)</f>
        <v/>
      </c>
      <c r="E817" t="inlineStr">
        <is>
          <t>global</t>
        </is>
      </c>
      <c r="F817" t="inlineStr">
        <is>
          <t>global</t>
        </is>
      </c>
    </row>
    <row r="818">
      <c r="A818" t="inlineStr">
        <is>
          <t>Blend: Tactical Con OEF 75/25</t>
        </is>
      </c>
      <c r="C818">
        <f>Spartan!BK106</f>
        <v/>
      </c>
      <c r="D818">
        <f>ROUND(Spartan!BL106,1)</f>
        <v/>
      </c>
      <c r="E818" t="inlineStr">
        <is>
          <t>global</t>
        </is>
      </c>
      <c r="F818" t="inlineStr">
        <is>
          <t>global</t>
        </is>
      </c>
    </row>
    <row r="819">
      <c r="A819" t="inlineStr">
        <is>
          <t>Blend: Tactical Con OEF 75/25</t>
        </is>
      </c>
      <c r="C819">
        <f>Spartan!BK107</f>
        <v/>
      </c>
      <c r="D819">
        <f>ROUND(Spartan!BL107,1)</f>
        <v/>
      </c>
      <c r="E819" t="inlineStr">
        <is>
          <t>global</t>
        </is>
      </c>
      <c r="F819" t="inlineStr">
        <is>
          <t>global</t>
        </is>
      </c>
    </row>
    <row r="820">
      <c r="A820" t="inlineStr">
        <is>
          <t>Blend: Tactical Con OEF 75/25</t>
        </is>
      </c>
      <c r="C820">
        <f>Spartan!BK108</f>
        <v/>
      </c>
      <c r="D820">
        <f>ROUND(Spartan!BL108,1)</f>
        <v/>
      </c>
      <c r="E820" t="inlineStr">
        <is>
          <t>global</t>
        </is>
      </c>
      <c r="F820" t="inlineStr">
        <is>
          <t>global</t>
        </is>
      </c>
    </row>
    <row r="821">
      <c r="A821" t="inlineStr">
        <is>
          <t>Blend: Tactical Con OEF 75/25</t>
        </is>
      </c>
      <c r="C821">
        <f>Spartan!BK109</f>
        <v/>
      </c>
      <c r="D821">
        <f>ROUND(Spartan!BL109,1)</f>
        <v/>
      </c>
      <c r="E821" t="inlineStr">
        <is>
          <t>global</t>
        </is>
      </c>
      <c r="F821" t="inlineStr">
        <is>
          <t>global</t>
        </is>
      </c>
    </row>
    <row r="822">
      <c r="A822" t="inlineStr">
        <is>
          <t>Blend: Tactical Con OEF 75/25</t>
        </is>
      </c>
      <c r="C822">
        <f>Spartan!BK110</f>
        <v/>
      </c>
      <c r="D822">
        <f>ROUND(Spartan!BL110,1)</f>
        <v/>
      </c>
      <c r="E822" t="inlineStr">
        <is>
          <t>global</t>
        </is>
      </c>
      <c r="F822" t="inlineStr">
        <is>
          <t>global</t>
        </is>
      </c>
    </row>
    <row r="823">
      <c r="A823" t="inlineStr">
        <is>
          <t>Blend: Tactical Con OEF 75/25</t>
        </is>
      </c>
      <c r="C823">
        <f>Spartan!BK111</f>
        <v/>
      </c>
      <c r="D823">
        <f>ROUND(Spartan!BL111,1)</f>
        <v/>
      </c>
      <c r="E823" t="inlineStr">
        <is>
          <t>global</t>
        </is>
      </c>
      <c r="F823" t="inlineStr">
        <is>
          <t>global</t>
        </is>
      </c>
    </row>
    <row r="824">
      <c r="A824" t="inlineStr">
        <is>
          <t>Blend: Tactical Con OEF 75/25</t>
        </is>
      </c>
      <c r="C824">
        <f>Spartan!BK112</f>
        <v/>
      </c>
      <c r="D824">
        <f>ROUND(Spartan!BL112,1)</f>
        <v/>
      </c>
      <c r="E824" t="inlineStr">
        <is>
          <t>global</t>
        </is>
      </c>
      <c r="F824" t="inlineStr">
        <is>
          <t>global</t>
        </is>
      </c>
    </row>
    <row r="825">
      <c r="A825" t="inlineStr">
        <is>
          <t>Blend: Tactical Con OEF 75/25</t>
        </is>
      </c>
      <c r="C825">
        <f>Spartan!BK113</f>
        <v/>
      </c>
      <c r="D825">
        <f>ROUND(Spartan!BL113,1)</f>
        <v/>
      </c>
      <c r="E825" t="inlineStr">
        <is>
          <t>global</t>
        </is>
      </c>
      <c r="F825" t="inlineStr">
        <is>
          <t>global</t>
        </is>
      </c>
    </row>
    <row r="826">
      <c r="A826" t="inlineStr">
        <is>
          <t>Blend: Tactical Con OEF 75/25</t>
        </is>
      </c>
      <c r="C826">
        <f>Spartan!BK114</f>
        <v/>
      </c>
      <c r="D826">
        <f>ROUND(Spartan!BL114,1)</f>
        <v/>
      </c>
      <c r="E826" t="inlineStr">
        <is>
          <t>global</t>
        </is>
      </c>
      <c r="F826" t="inlineStr">
        <is>
          <t>global</t>
        </is>
      </c>
    </row>
    <row r="827">
      <c r="A827" t="inlineStr">
        <is>
          <t>Blend: Tactical Con OEF 75/25</t>
        </is>
      </c>
      <c r="C827">
        <f>Spartan!BK115</f>
        <v/>
      </c>
      <c r="D827">
        <f>ROUND(Spartan!BL115,1)</f>
        <v/>
      </c>
      <c r="E827" t="inlineStr">
        <is>
          <t>global</t>
        </is>
      </c>
      <c r="F827" t="inlineStr">
        <is>
          <t>global</t>
        </is>
      </c>
    </row>
    <row r="828">
      <c r="A828" t="inlineStr">
        <is>
          <t>Blend: Tactical Con OEF 75/25</t>
        </is>
      </c>
      <c r="C828">
        <f>Spartan!BK116</f>
        <v/>
      </c>
      <c r="D828">
        <f>ROUND(Spartan!BL116,1)</f>
        <v/>
      </c>
      <c r="E828" t="inlineStr">
        <is>
          <t>global</t>
        </is>
      </c>
      <c r="F828" t="inlineStr">
        <is>
          <t>global</t>
        </is>
      </c>
    </row>
    <row r="829">
      <c r="A829" t="inlineStr">
        <is>
          <t>Blend: Tactical Con OEF 75/25</t>
        </is>
      </c>
      <c r="C829">
        <f>Spartan!BK117</f>
        <v/>
      </c>
      <c r="D829">
        <f>ROUND(Spartan!BL117,1)</f>
        <v/>
      </c>
      <c r="E829" t="inlineStr">
        <is>
          <t>global</t>
        </is>
      </c>
      <c r="F829" t="inlineStr">
        <is>
          <t>global</t>
        </is>
      </c>
    </row>
    <row r="830">
      <c r="A830" t="inlineStr">
        <is>
          <t>Blend: Tactical Con OEF 75/25</t>
        </is>
      </c>
      <c r="C830">
        <f>Spartan!BK118</f>
        <v/>
      </c>
      <c r="D830">
        <f>ROUND(Spartan!BL118,1)</f>
        <v/>
      </c>
      <c r="E830" t="inlineStr">
        <is>
          <t>global</t>
        </is>
      </c>
      <c r="F830" t="inlineStr">
        <is>
          <t>global</t>
        </is>
      </c>
    </row>
    <row r="831">
      <c r="A831" t="inlineStr">
        <is>
          <t>Blend: Tactical Con OEF 75/25</t>
        </is>
      </c>
      <c r="C831">
        <f>Spartan!BK119</f>
        <v/>
      </c>
      <c r="D831">
        <f>ROUND(Spartan!BL119,1)</f>
        <v/>
      </c>
      <c r="E831" t="inlineStr">
        <is>
          <t>global</t>
        </is>
      </c>
      <c r="F831" t="inlineStr">
        <is>
          <t>global</t>
        </is>
      </c>
    </row>
    <row r="832">
      <c r="A832" t="inlineStr">
        <is>
          <t>Blend: Tactical Con OEF 75/25</t>
        </is>
      </c>
      <c r="C832">
        <f>Spartan!BK120</f>
        <v/>
      </c>
      <c r="D832">
        <f>ROUND(Spartan!BL120,1)</f>
        <v/>
      </c>
      <c r="E832" t="inlineStr">
        <is>
          <t>global</t>
        </is>
      </c>
      <c r="F832" t="inlineStr">
        <is>
          <t>global</t>
        </is>
      </c>
    </row>
    <row r="833">
      <c r="A833" t="inlineStr">
        <is>
          <t>Blend: Tactical Con OEF 75/25</t>
        </is>
      </c>
      <c r="C833">
        <f>Spartan!BK121</f>
        <v/>
      </c>
      <c r="D833">
        <f>ROUND(Spartan!BL121,1)</f>
        <v/>
      </c>
      <c r="E833" t="inlineStr">
        <is>
          <t>global</t>
        </is>
      </c>
      <c r="F833" t="inlineStr">
        <is>
          <t>global</t>
        </is>
      </c>
    </row>
    <row r="834">
      <c r="A834" t="inlineStr">
        <is>
          <t>Blend: Tactical Con OEF 75/25</t>
        </is>
      </c>
      <c r="C834">
        <f>Spartan!BK122</f>
        <v/>
      </c>
      <c r="D834">
        <f>ROUND(Spartan!BL122,1)</f>
        <v/>
      </c>
      <c r="E834" t="inlineStr">
        <is>
          <t>global</t>
        </is>
      </c>
      <c r="F834" t="inlineStr">
        <is>
          <t>global</t>
        </is>
      </c>
    </row>
    <row r="835">
      <c r="A835" t="inlineStr">
        <is>
          <t>Blend: Tactical Gro OEF 50/50</t>
        </is>
      </c>
      <c r="C835" s="13">
        <f>Spartan!AA6</f>
        <v/>
      </c>
      <c r="D835">
        <f>ROUND(Spartan!AB6,1)</f>
        <v/>
      </c>
      <c r="E835" t="inlineStr">
        <is>
          <t>global</t>
        </is>
      </c>
      <c r="F835" t="inlineStr">
        <is>
          <t>global</t>
        </is>
      </c>
    </row>
    <row r="836">
      <c r="A836" t="inlineStr">
        <is>
          <t>Blend: Tactical Gro OEF 50/50</t>
        </is>
      </c>
      <c r="C836" s="13">
        <f>Spartan!AA7</f>
        <v/>
      </c>
      <c r="D836">
        <f>ROUND(Spartan!AB7,1)</f>
        <v/>
      </c>
      <c r="E836" t="inlineStr">
        <is>
          <t>global</t>
        </is>
      </c>
      <c r="F836" t="inlineStr">
        <is>
          <t>global</t>
        </is>
      </c>
    </row>
    <row r="837">
      <c r="A837" t="inlineStr">
        <is>
          <t>Blend: Tactical Gro OEF 50/50</t>
        </is>
      </c>
      <c r="C837" s="13">
        <f>Spartan!AA8</f>
        <v/>
      </c>
      <c r="D837">
        <f>ROUND(Spartan!AB8,1)</f>
        <v/>
      </c>
      <c r="E837" t="inlineStr">
        <is>
          <t>global</t>
        </is>
      </c>
      <c r="F837" t="inlineStr">
        <is>
          <t>global</t>
        </is>
      </c>
    </row>
    <row r="838">
      <c r="A838" t="inlineStr">
        <is>
          <t>Blend: Tactical Gro OEF 50/50</t>
        </is>
      </c>
      <c r="C838" s="13">
        <f>Spartan!AA9</f>
        <v/>
      </c>
      <c r="D838">
        <f>ROUND(Spartan!AB9,1)</f>
        <v/>
      </c>
      <c r="E838" t="inlineStr">
        <is>
          <t>global</t>
        </is>
      </c>
      <c r="F838" t="inlineStr">
        <is>
          <t>global</t>
        </is>
      </c>
    </row>
    <row r="839">
      <c r="A839" t="inlineStr">
        <is>
          <t>Blend: Tactical Gro OEF 50/50</t>
        </is>
      </c>
      <c r="C839" s="13">
        <f>Spartan!AA10</f>
        <v/>
      </c>
      <c r="D839">
        <f>ROUND(Spartan!AB10,1)</f>
        <v/>
      </c>
      <c r="E839" t="inlineStr">
        <is>
          <t>global</t>
        </is>
      </c>
      <c r="F839" t="inlineStr">
        <is>
          <t>global</t>
        </is>
      </c>
    </row>
    <row r="840">
      <c r="A840" t="inlineStr">
        <is>
          <t>Blend: Tactical Gro OEF 50/50</t>
        </is>
      </c>
      <c r="C840" s="13">
        <f>Spartan!AA11</f>
        <v/>
      </c>
      <c r="D840">
        <f>ROUND(Spartan!AB11,1)</f>
        <v/>
      </c>
      <c r="E840" t="inlineStr">
        <is>
          <t>global</t>
        </is>
      </c>
      <c r="F840" t="inlineStr">
        <is>
          <t>global</t>
        </is>
      </c>
    </row>
    <row r="841">
      <c r="A841" t="inlineStr">
        <is>
          <t>Blend: Tactical Gro OEF 50/50</t>
        </is>
      </c>
      <c r="C841" s="13">
        <f>Spartan!AA12</f>
        <v/>
      </c>
      <c r="D841">
        <f>ROUND(Spartan!AB12,1)</f>
        <v/>
      </c>
      <c r="E841" t="inlineStr">
        <is>
          <t>global</t>
        </is>
      </c>
      <c r="F841" t="inlineStr">
        <is>
          <t>global</t>
        </is>
      </c>
    </row>
    <row r="842">
      <c r="A842" t="inlineStr">
        <is>
          <t>Blend: Tactical Gro OEF 50/50</t>
        </is>
      </c>
      <c r="C842" s="13">
        <f>Spartan!AA13</f>
        <v/>
      </c>
      <c r="D842">
        <f>ROUND(Spartan!AB13,1)</f>
        <v/>
      </c>
      <c r="E842" t="inlineStr">
        <is>
          <t>global</t>
        </is>
      </c>
      <c r="F842" t="inlineStr">
        <is>
          <t>global</t>
        </is>
      </c>
    </row>
    <row r="843">
      <c r="A843" t="inlineStr">
        <is>
          <t>Blend: Tactical Gro OEF 50/50</t>
        </is>
      </c>
      <c r="C843" s="13">
        <f>Spartan!AA14</f>
        <v/>
      </c>
      <c r="D843">
        <f>ROUND(Spartan!AB14,1)</f>
        <v/>
      </c>
      <c r="E843" t="inlineStr">
        <is>
          <t>global</t>
        </is>
      </c>
      <c r="F843" t="inlineStr">
        <is>
          <t>global</t>
        </is>
      </c>
    </row>
    <row r="844">
      <c r="A844" t="inlineStr">
        <is>
          <t>Blend: Tactical Gro OEF 50/50</t>
        </is>
      </c>
      <c r="C844" s="13">
        <f>Spartan!AA15</f>
        <v/>
      </c>
      <c r="D844">
        <f>ROUND(Spartan!AB15,1)</f>
        <v/>
      </c>
      <c r="E844" t="inlineStr">
        <is>
          <t>global</t>
        </is>
      </c>
      <c r="F844" t="inlineStr">
        <is>
          <t>global</t>
        </is>
      </c>
    </row>
    <row r="845">
      <c r="A845" t="inlineStr">
        <is>
          <t>Blend: Tactical Gro OEF 50/50</t>
        </is>
      </c>
      <c r="C845" s="13">
        <f>Spartan!AA16</f>
        <v/>
      </c>
      <c r="D845">
        <f>ROUND(Spartan!AB16,1)</f>
        <v/>
      </c>
      <c r="E845" t="inlineStr">
        <is>
          <t>global</t>
        </is>
      </c>
      <c r="F845" t="inlineStr">
        <is>
          <t>global</t>
        </is>
      </c>
    </row>
    <row r="846">
      <c r="A846" t="inlineStr">
        <is>
          <t>Blend: Tactical Gro OEF 50/50</t>
        </is>
      </c>
      <c r="C846" s="13">
        <f>Spartan!AA17</f>
        <v/>
      </c>
      <c r="D846">
        <f>ROUND(Spartan!AB17,1)</f>
        <v/>
      </c>
      <c r="E846" t="inlineStr">
        <is>
          <t>global</t>
        </is>
      </c>
      <c r="F846" t="inlineStr">
        <is>
          <t>global</t>
        </is>
      </c>
    </row>
    <row r="847">
      <c r="A847" t="inlineStr">
        <is>
          <t>Blend: Tactical Gro OEF 50/50</t>
        </is>
      </c>
      <c r="C847" s="13">
        <f>Spartan!AA18</f>
        <v/>
      </c>
      <c r="D847">
        <f>ROUND(Spartan!AB18,1)</f>
        <v/>
      </c>
      <c r="E847" t="inlineStr">
        <is>
          <t>global</t>
        </is>
      </c>
      <c r="F847" t="inlineStr">
        <is>
          <t>global</t>
        </is>
      </c>
    </row>
    <row r="848">
      <c r="A848" t="inlineStr">
        <is>
          <t>Blend: Tactical Gro OEF 50/50</t>
        </is>
      </c>
      <c r="C848" s="13">
        <f>Spartan!AA19</f>
        <v/>
      </c>
      <c r="D848">
        <f>ROUND(Spartan!AB19,1)</f>
        <v/>
      </c>
      <c r="E848" t="inlineStr">
        <is>
          <t>global</t>
        </is>
      </c>
      <c r="F848" t="inlineStr">
        <is>
          <t>global</t>
        </is>
      </c>
    </row>
    <row r="849">
      <c r="A849" t="inlineStr">
        <is>
          <t>Blend: Tactical Gro OEF 50/50</t>
        </is>
      </c>
      <c r="C849" s="13">
        <f>Spartan!AA20</f>
        <v/>
      </c>
      <c r="D849">
        <f>ROUND(Spartan!AB20,1)</f>
        <v/>
      </c>
      <c r="E849" t="inlineStr">
        <is>
          <t>global</t>
        </is>
      </c>
      <c r="F849" t="inlineStr">
        <is>
          <t>global</t>
        </is>
      </c>
    </row>
    <row r="850">
      <c r="A850" t="inlineStr">
        <is>
          <t>Blend: Tactical Gro OEF 50/50</t>
        </is>
      </c>
      <c r="C850" s="13">
        <f>Spartan!AA21</f>
        <v/>
      </c>
      <c r="D850">
        <f>ROUND(Spartan!AB21,1)</f>
        <v/>
      </c>
      <c r="E850" t="inlineStr">
        <is>
          <t>global</t>
        </is>
      </c>
      <c r="F850" t="inlineStr">
        <is>
          <t>global</t>
        </is>
      </c>
    </row>
    <row r="851">
      <c r="A851" t="inlineStr">
        <is>
          <t>Blend: Tactical Gro OEF 50/50</t>
        </is>
      </c>
      <c r="C851" s="13">
        <f>Spartan!AA22</f>
        <v/>
      </c>
      <c r="D851">
        <f>ROUND(Spartan!AB22,1)</f>
        <v/>
      </c>
      <c r="E851" t="inlineStr">
        <is>
          <t>global</t>
        </is>
      </c>
      <c r="F851" t="inlineStr">
        <is>
          <t>global</t>
        </is>
      </c>
    </row>
    <row r="852">
      <c r="A852" t="inlineStr">
        <is>
          <t>Blend: Tactical Gro OEF 50/50</t>
        </is>
      </c>
      <c r="C852" s="13">
        <f>Spartan!AA23</f>
        <v/>
      </c>
      <c r="D852">
        <f>ROUND(Spartan!AB23,1)</f>
        <v/>
      </c>
      <c r="E852" t="inlineStr">
        <is>
          <t>global</t>
        </is>
      </c>
      <c r="F852" t="inlineStr">
        <is>
          <t>global</t>
        </is>
      </c>
    </row>
    <row r="853">
      <c r="A853" t="inlineStr">
        <is>
          <t>Blend: Tactical Gro OEF 50/50</t>
        </is>
      </c>
      <c r="C853" s="13">
        <f>Spartan!AA24</f>
        <v/>
      </c>
      <c r="D853">
        <f>ROUND(Spartan!AB24,1)</f>
        <v/>
      </c>
      <c r="E853" t="inlineStr">
        <is>
          <t>global</t>
        </is>
      </c>
      <c r="F853" t="inlineStr">
        <is>
          <t>global</t>
        </is>
      </c>
    </row>
    <row r="854">
      <c r="A854" t="inlineStr">
        <is>
          <t>Blend: Tactical Gro OEF 50/50</t>
        </is>
      </c>
      <c r="C854" s="13">
        <f>Spartan!AA25</f>
        <v/>
      </c>
      <c r="D854">
        <f>ROUND(Spartan!AB25,1)</f>
        <v/>
      </c>
      <c r="E854" t="inlineStr">
        <is>
          <t>global</t>
        </is>
      </c>
      <c r="F854" t="inlineStr">
        <is>
          <t>global</t>
        </is>
      </c>
    </row>
    <row r="855">
      <c r="A855" t="inlineStr">
        <is>
          <t>Blend: Tactical Gro OEF 50/50</t>
        </is>
      </c>
      <c r="C855" s="13">
        <f>Spartan!AA26</f>
        <v/>
      </c>
      <c r="D855">
        <f>ROUND(Spartan!AB26,1)</f>
        <v/>
      </c>
      <c r="E855" t="inlineStr">
        <is>
          <t>global</t>
        </is>
      </c>
      <c r="F855" t="inlineStr">
        <is>
          <t>global</t>
        </is>
      </c>
    </row>
    <row r="856">
      <c r="A856" t="inlineStr">
        <is>
          <t>Blend: Tactical Gro OEF 50/50</t>
        </is>
      </c>
      <c r="C856" s="13">
        <f>Spartan!AA27</f>
        <v/>
      </c>
      <c r="D856">
        <f>ROUND(Spartan!AB27,1)</f>
        <v/>
      </c>
      <c r="E856" t="inlineStr">
        <is>
          <t>global</t>
        </is>
      </c>
      <c r="F856" t="inlineStr">
        <is>
          <t>global</t>
        </is>
      </c>
    </row>
    <row r="857">
      <c r="A857" t="inlineStr">
        <is>
          <t>Blend: Tactical Gro OEF 50/50</t>
        </is>
      </c>
      <c r="C857" s="13">
        <f>Spartan!AA28</f>
        <v/>
      </c>
      <c r="D857">
        <f>ROUND(Spartan!AB28,1)</f>
        <v/>
      </c>
      <c r="E857" t="inlineStr">
        <is>
          <t>global</t>
        </is>
      </c>
      <c r="F857" t="inlineStr">
        <is>
          <t>global</t>
        </is>
      </c>
    </row>
    <row r="858">
      <c r="A858" t="inlineStr">
        <is>
          <t>Blend: Tactical Gro OEF 50/50</t>
        </is>
      </c>
      <c r="C858" s="13">
        <f>Spartan!AA29</f>
        <v/>
      </c>
      <c r="D858">
        <f>ROUND(Spartan!AB29,1)</f>
        <v/>
      </c>
      <c r="E858" t="inlineStr">
        <is>
          <t>global</t>
        </is>
      </c>
      <c r="F858" t="inlineStr">
        <is>
          <t>global</t>
        </is>
      </c>
    </row>
    <row r="859">
      <c r="A859" t="inlineStr">
        <is>
          <t>Blend: Tactical Gro OEF 50/50</t>
        </is>
      </c>
      <c r="C859" s="13">
        <f>Spartan!AA30</f>
        <v/>
      </c>
      <c r="D859">
        <f>ROUND(Spartan!AB30,1)</f>
        <v/>
      </c>
      <c r="E859" t="inlineStr">
        <is>
          <t>global</t>
        </is>
      </c>
      <c r="F859" t="inlineStr">
        <is>
          <t>global</t>
        </is>
      </c>
    </row>
    <row r="860">
      <c r="A860" t="inlineStr">
        <is>
          <t>Blend: Tactical Gro OEF 50/50</t>
        </is>
      </c>
      <c r="C860" s="13">
        <f>Spartan!AA31</f>
        <v/>
      </c>
      <c r="D860">
        <f>ROUND(Spartan!AB31,1)</f>
        <v/>
      </c>
      <c r="E860" t="inlineStr">
        <is>
          <t>global</t>
        </is>
      </c>
      <c r="F860" t="inlineStr">
        <is>
          <t>global</t>
        </is>
      </c>
    </row>
    <row r="861">
      <c r="A861" t="inlineStr">
        <is>
          <t>Blend: Tactical Gro OEF 50/50</t>
        </is>
      </c>
      <c r="C861" s="13">
        <f>Spartan!AA32</f>
        <v/>
      </c>
      <c r="D861">
        <f>ROUND(Spartan!AB32,1)</f>
        <v/>
      </c>
      <c r="E861" t="inlineStr">
        <is>
          <t>global</t>
        </is>
      </c>
      <c r="F861" t="inlineStr">
        <is>
          <t>global</t>
        </is>
      </c>
    </row>
    <row r="862">
      <c r="A862" t="inlineStr">
        <is>
          <t>Blend: Tactical Gro OEF 50/50</t>
        </is>
      </c>
      <c r="C862" s="13">
        <f>Spartan!AA33</f>
        <v/>
      </c>
      <c r="D862">
        <f>ROUND(Spartan!AB33,1)</f>
        <v/>
      </c>
      <c r="E862" t="inlineStr">
        <is>
          <t>global</t>
        </is>
      </c>
      <c r="F862" t="inlineStr">
        <is>
          <t>global</t>
        </is>
      </c>
    </row>
    <row r="863">
      <c r="A863" t="inlineStr">
        <is>
          <t>Blend: Tactical Gro OEF 50/50</t>
        </is>
      </c>
      <c r="C863" s="13">
        <f>Spartan!AA34</f>
        <v/>
      </c>
      <c r="D863">
        <f>ROUND(Spartan!AB34,1)</f>
        <v/>
      </c>
      <c r="E863" t="inlineStr">
        <is>
          <t>global</t>
        </is>
      </c>
      <c r="F863" t="inlineStr">
        <is>
          <t>global</t>
        </is>
      </c>
    </row>
    <row r="864">
      <c r="A864" t="inlineStr">
        <is>
          <t>Blend: Tactical Gro OEF 50/50</t>
        </is>
      </c>
      <c r="C864" s="13">
        <f>Spartan!AA35</f>
        <v/>
      </c>
      <c r="D864">
        <f>ROUND(Spartan!AB35,1)</f>
        <v/>
      </c>
      <c r="E864" t="inlineStr">
        <is>
          <t>global</t>
        </is>
      </c>
      <c r="F864" t="inlineStr">
        <is>
          <t>global</t>
        </is>
      </c>
    </row>
    <row r="865">
      <c r="A865" t="inlineStr">
        <is>
          <t>Blend: Tactical Gro OEF 50/50</t>
        </is>
      </c>
      <c r="C865" s="13">
        <f>Spartan!AA36</f>
        <v/>
      </c>
      <c r="D865">
        <f>ROUND(Spartan!AB36,1)</f>
        <v/>
      </c>
      <c r="E865" t="inlineStr">
        <is>
          <t>global</t>
        </is>
      </c>
      <c r="F865" t="inlineStr">
        <is>
          <t>global</t>
        </is>
      </c>
    </row>
    <row r="866">
      <c r="A866" t="inlineStr">
        <is>
          <t>Blend: Tactical Gro OEF 50/50</t>
        </is>
      </c>
      <c r="C866" s="13">
        <f>Spartan!AA37</f>
        <v/>
      </c>
      <c r="D866">
        <f>ROUND(Spartan!AB37,1)</f>
        <v/>
      </c>
      <c r="E866" t="inlineStr">
        <is>
          <t>global</t>
        </is>
      </c>
      <c r="F866" t="inlineStr">
        <is>
          <t>global</t>
        </is>
      </c>
    </row>
    <row r="867">
      <c r="A867" t="inlineStr">
        <is>
          <t>Blend: Tactical Gro OEF 50/50</t>
        </is>
      </c>
      <c r="C867" s="13">
        <f>Spartan!AA38</f>
        <v/>
      </c>
      <c r="D867">
        <f>ROUND(Spartan!AB38,1)</f>
        <v/>
      </c>
      <c r="E867" t="inlineStr">
        <is>
          <t>global</t>
        </is>
      </c>
      <c r="F867" t="inlineStr">
        <is>
          <t>global</t>
        </is>
      </c>
    </row>
    <row r="868">
      <c r="A868" t="inlineStr">
        <is>
          <t>Blend: Tactical Gro OEF 50/50</t>
        </is>
      </c>
      <c r="C868" s="13">
        <f>Spartan!AA39</f>
        <v/>
      </c>
      <c r="D868">
        <f>ROUND(Spartan!AB39,1)</f>
        <v/>
      </c>
      <c r="E868" t="inlineStr">
        <is>
          <t>global</t>
        </is>
      </c>
      <c r="F868" t="inlineStr">
        <is>
          <t>global</t>
        </is>
      </c>
    </row>
    <row r="869">
      <c r="A869" t="inlineStr">
        <is>
          <t>Blend: Tactical Gro OEF 50/50</t>
        </is>
      </c>
      <c r="C869" s="13">
        <f>Spartan!AA40</f>
        <v/>
      </c>
      <c r="D869">
        <f>ROUND(Spartan!AB40,1)</f>
        <v/>
      </c>
      <c r="E869" t="inlineStr">
        <is>
          <t>global</t>
        </is>
      </c>
      <c r="F869" t="inlineStr">
        <is>
          <t>global</t>
        </is>
      </c>
    </row>
    <row r="870">
      <c r="A870" t="inlineStr">
        <is>
          <t>Blend: Tactical Gro OEF 50/50</t>
        </is>
      </c>
      <c r="C870" s="13">
        <f>Spartan!AA41</f>
        <v/>
      </c>
      <c r="D870">
        <f>ROUND(Spartan!AB41,1)</f>
        <v/>
      </c>
      <c r="E870" t="inlineStr">
        <is>
          <t>global</t>
        </is>
      </c>
      <c r="F870" t="inlineStr">
        <is>
          <t>global</t>
        </is>
      </c>
    </row>
    <row r="871">
      <c r="A871" t="inlineStr">
        <is>
          <t>Blend: Tactical Gro OEF 50/50</t>
        </is>
      </c>
      <c r="C871" s="13">
        <f>Spartan!AA42</f>
        <v/>
      </c>
      <c r="D871">
        <f>ROUND(Spartan!AB42,1)</f>
        <v/>
      </c>
      <c r="E871" t="inlineStr">
        <is>
          <t>global</t>
        </is>
      </c>
      <c r="F871" t="inlineStr">
        <is>
          <t>global</t>
        </is>
      </c>
    </row>
    <row r="872">
      <c r="A872" t="inlineStr">
        <is>
          <t>Blend: Tactical Gro OEF 50/50</t>
        </is>
      </c>
      <c r="C872" s="13">
        <f>Spartan!AA43</f>
        <v/>
      </c>
      <c r="D872">
        <f>ROUND(Spartan!AB43,1)</f>
        <v/>
      </c>
      <c r="E872" t="inlineStr">
        <is>
          <t>global</t>
        </is>
      </c>
      <c r="F872" t="inlineStr">
        <is>
          <t>global</t>
        </is>
      </c>
    </row>
    <row r="873">
      <c r="A873" t="inlineStr">
        <is>
          <t>Blend: Tactical Gro OEF 50/50</t>
        </is>
      </c>
      <c r="C873" s="13">
        <f>Spartan!AA44</f>
        <v/>
      </c>
      <c r="D873">
        <f>ROUND(Spartan!AB44,1)</f>
        <v/>
      </c>
      <c r="E873" t="inlineStr">
        <is>
          <t>global</t>
        </is>
      </c>
      <c r="F873" t="inlineStr">
        <is>
          <t>global</t>
        </is>
      </c>
    </row>
    <row r="874">
      <c r="A874" t="inlineStr">
        <is>
          <t>Blend: Tactical Gro OEF 50/50</t>
        </is>
      </c>
      <c r="C874" s="13">
        <f>Spartan!AA45</f>
        <v/>
      </c>
      <c r="D874">
        <f>ROUND(Spartan!AB45,1)</f>
        <v/>
      </c>
      <c r="E874" t="inlineStr">
        <is>
          <t>global</t>
        </is>
      </c>
      <c r="F874" t="inlineStr">
        <is>
          <t>global</t>
        </is>
      </c>
    </row>
    <row r="875">
      <c r="A875" t="inlineStr">
        <is>
          <t>Blend: Tactical Gro OEF 50/50</t>
        </is>
      </c>
      <c r="C875" s="13">
        <f>Spartan!AA46</f>
        <v/>
      </c>
      <c r="D875">
        <f>ROUND(Spartan!AB46,1)</f>
        <v/>
      </c>
      <c r="E875" t="inlineStr">
        <is>
          <t>global</t>
        </is>
      </c>
      <c r="F875" t="inlineStr">
        <is>
          <t>global</t>
        </is>
      </c>
    </row>
    <row r="876">
      <c r="A876" t="inlineStr">
        <is>
          <t>Blend: Tactical Gro OEF 50/50</t>
        </is>
      </c>
      <c r="C876" s="13">
        <f>Spartan!AA47</f>
        <v/>
      </c>
      <c r="D876">
        <f>ROUND(Spartan!AB47,1)</f>
        <v/>
      </c>
      <c r="E876" t="inlineStr">
        <is>
          <t>global</t>
        </is>
      </c>
      <c r="F876" t="inlineStr">
        <is>
          <t>global</t>
        </is>
      </c>
    </row>
    <row r="877">
      <c r="A877" t="inlineStr">
        <is>
          <t>Blend: Tactical Gro OEF 50/50</t>
        </is>
      </c>
      <c r="C877" s="13">
        <f>Spartan!AA48</f>
        <v/>
      </c>
      <c r="D877">
        <f>ROUND(Spartan!AB48,1)</f>
        <v/>
      </c>
      <c r="E877" t="inlineStr">
        <is>
          <t>global</t>
        </is>
      </c>
      <c r="F877" t="inlineStr">
        <is>
          <t>global</t>
        </is>
      </c>
    </row>
    <row r="878">
      <c r="A878" t="inlineStr">
        <is>
          <t>Blend: Tactical Gro OEF 50/50</t>
        </is>
      </c>
      <c r="C878" s="13">
        <f>Spartan!AA49</f>
        <v/>
      </c>
      <c r="D878">
        <f>ROUND(Spartan!AB49,1)</f>
        <v/>
      </c>
      <c r="E878" t="inlineStr">
        <is>
          <t>global</t>
        </is>
      </c>
      <c r="F878" t="inlineStr">
        <is>
          <t>global</t>
        </is>
      </c>
    </row>
    <row r="879">
      <c r="A879" t="inlineStr">
        <is>
          <t>Blend: Tactical Gro OEF 50/50</t>
        </is>
      </c>
      <c r="C879" s="13">
        <f>Spartan!AA50</f>
        <v/>
      </c>
      <c r="D879">
        <f>ROUND(Spartan!AB50,1)</f>
        <v/>
      </c>
      <c r="E879" t="inlineStr">
        <is>
          <t>global</t>
        </is>
      </c>
      <c r="F879" t="inlineStr">
        <is>
          <t>global</t>
        </is>
      </c>
    </row>
    <row r="880">
      <c r="A880" t="inlineStr">
        <is>
          <t>Blend: Tactical Gro OEF 50/50</t>
        </is>
      </c>
      <c r="C880" s="13">
        <f>Spartan!AA51</f>
        <v/>
      </c>
      <c r="D880">
        <f>ROUND(Spartan!AB51,1)</f>
        <v/>
      </c>
      <c r="E880" t="inlineStr">
        <is>
          <t>global</t>
        </is>
      </c>
      <c r="F880" t="inlineStr">
        <is>
          <t>global</t>
        </is>
      </c>
    </row>
    <row r="881">
      <c r="A881" t="inlineStr">
        <is>
          <t>Blend: Tactical Gro OEF 50/50</t>
        </is>
      </c>
      <c r="C881" s="13">
        <f>Spartan!AA52</f>
        <v/>
      </c>
      <c r="D881">
        <f>ROUND(Spartan!AB52,1)</f>
        <v/>
      </c>
      <c r="E881" t="inlineStr">
        <is>
          <t>global</t>
        </is>
      </c>
      <c r="F881" t="inlineStr">
        <is>
          <t>global</t>
        </is>
      </c>
    </row>
    <row r="882">
      <c r="A882" t="inlineStr">
        <is>
          <t>Blend: Tactical Gro OEF 50/50</t>
        </is>
      </c>
      <c r="C882" s="13">
        <f>Spartan!AA53</f>
        <v/>
      </c>
      <c r="D882">
        <f>ROUND(Spartan!AB53,1)</f>
        <v/>
      </c>
      <c r="E882" t="inlineStr">
        <is>
          <t>global</t>
        </is>
      </c>
      <c r="F882" t="inlineStr">
        <is>
          <t>global</t>
        </is>
      </c>
    </row>
    <row r="883">
      <c r="A883" t="inlineStr">
        <is>
          <t>Blend: Tactical Gro OEF 50/50</t>
        </is>
      </c>
      <c r="C883" s="13">
        <f>Spartan!AA54</f>
        <v/>
      </c>
      <c r="D883">
        <f>ROUND(Spartan!AB54,1)</f>
        <v/>
      </c>
      <c r="E883" t="inlineStr">
        <is>
          <t>global</t>
        </is>
      </c>
      <c r="F883" t="inlineStr">
        <is>
          <t>global</t>
        </is>
      </c>
    </row>
    <row r="884">
      <c r="A884" t="inlineStr">
        <is>
          <t>Blend: Tactical Gro OEF 50/50</t>
        </is>
      </c>
      <c r="C884" s="13">
        <f>Spartan!AA55</f>
        <v/>
      </c>
      <c r="D884">
        <f>ROUND(Spartan!AB55,1)</f>
        <v/>
      </c>
      <c r="E884" t="inlineStr">
        <is>
          <t>global</t>
        </is>
      </c>
      <c r="F884" t="inlineStr">
        <is>
          <t>global</t>
        </is>
      </c>
    </row>
    <row r="885">
      <c r="A885" t="inlineStr">
        <is>
          <t>Blend: Tactical Gro OEF 50/50</t>
        </is>
      </c>
      <c r="C885" s="13">
        <f>Spartan!AA56</f>
        <v/>
      </c>
      <c r="D885">
        <f>ROUND(Spartan!AB56,1)</f>
        <v/>
      </c>
      <c r="E885" t="inlineStr">
        <is>
          <t>global</t>
        </is>
      </c>
      <c r="F885" t="inlineStr">
        <is>
          <t>global</t>
        </is>
      </c>
    </row>
    <row r="886">
      <c r="A886" t="inlineStr">
        <is>
          <t>Blend: Tactical Gro OEF 50/50</t>
        </is>
      </c>
      <c r="C886" s="13">
        <f>Spartan!AA57</f>
        <v/>
      </c>
      <c r="D886">
        <f>ROUND(Spartan!AB57,1)</f>
        <v/>
      </c>
      <c r="E886" t="inlineStr">
        <is>
          <t>global</t>
        </is>
      </c>
      <c r="F886" t="inlineStr">
        <is>
          <t>global</t>
        </is>
      </c>
    </row>
    <row r="887">
      <c r="A887" t="inlineStr">
        <is>
          <t>Blend: Tactical Gro OEF 50/50</t>
        </is>
      </c>
      <c r="C887" s="13">
        <f>Spartan!AA58</f>
        <v/>
      </c>
      <c r="D887">
        <f>ROUND(Spartan!AB58,1)</f>
        <v/>
      </c>
      <c r="E887" t="inlineStr">
        <is>
          <t>global</t>
        </is>
      </c>
      <c r="F887" t="inlineStr">
        <is>
          <t>global</t>
        </is>
      </c>
    </row>
    <row r="888">
      <c r="A888" t="inlineStr">
        <is>
          <t>Blend: Tactical Gro OEF 50/50</t>
        </is>
      </c>
      <c r="C888" s="13">
        <f>Spartan!AA59</f>
        <v/>
      </c>
      <c r="D888">
        <f>ROUND(Spartan!AB59,1)</f>
        <v/>
      </c>
      <c r="E888" t="inlineStr">
        <is>
          <t>global</t>
        </is>
      </c>
      <c r="F888" t="inlineStr">
        <is>
          <t>global</t>
        </is>
      </c>
    </row>
    <row r="889">
      <c r="A889" t="inlineStr">
        <is>
          <t>Blend: Tactical Gro OEF 50/50</t>
        </is>
      </c>
      <c r="C889" s="13">
        <f>Spartan!AA60</f>
        <v/>
      </c>
      <c r="D889">
        <f>ROUND(Spartan!AB60,1)</f>
        <v/>
      </c>
      <c r="E889" t="inlineStr">
        <is>
          <t>global</t>
        </is>
      </c>
      <c r="F889" t="inlineStr">
        <is>
          <t>global</t>
        </is>
      </c>
    </row>
    <row r="890">
      <c r="A890" t="inlineStr">
        <is>
          <t>Blend: Tactical Gro OEF 50/50</t>
        </is>
      </c>
      <c r="C890" s="13">
        <f>Spartan!AA61</f>
        <v/>
      </c>
      <c r="D890">
        <f>ROUND(Spartan!AB61,1)</f>
        <v/>
      </c>
      <c r="E890" t="inlineStr">
        <is>
          <t>global</t>
        </is>
      </c>
      <c r="F890" t="inlineStr">
        <is>
          <t>global</t>
        </is>
      </c>
    </row>
    <row r="891">
      <c r="A891" t="inlineStr">
        <is>
          <t>Blend: Tactical Gro OEF 50/50</t>
        </is>
      </c>
      <c r="C891" s="13">
        <f>Spartan!AA62</f>
        <v/>
      </c>
      <c r="D891">
        <f>ROUND(Spartan!AB62,1)</f>
        <v/>
      </c>
      <c r="E891" t="inlineStr">
        <is>
          <t>global</t>
        </is>
      </c>
      <c r="F891" t="inlineStr">
        <is>
          <t>global</t>
        </is>
      </c>
    </row>
    <row r="892">
      <c r="A892" t="inlineStr">
        <is>
          <t>Blend: Tactical Gro OEF 50/50</t>
        </is>
      </c>
      <c r="C892" s="13">
        <f>Spartan!AA63</f>
        <v/>
      </c>
      <c r="D892">
        <f>ROUND(Spartan!AB63,1)</f>
        <v/>
      </c>
      <c r="E892" t="inlineStr">
        <is>
          <t>global</t>
        </is>
      </c>
      <c r="F892" t="inlineStr">
        <is>
          <t>global</t>
        </is>
      </c>
    </row>
    <row r="893">
      <c r="A893" t="inlineStr">
        <is>
          <t>Blend: Tactical Gro OEF 50/50</t>
        </is>
      </c>
      <c r="C893" s="13">
        <f>Spartan!AA64</f>
        <v/>
      </c>
      <c r="D893">
        <f>ROUND(Spartan!AB64,1)</f>
        <v/>
      </c>
      <c r="E893" t="inlineStr">
        <is>
          <t>global</t>
        </is>
      </c>
      <c r="F893" t="inlineStr">
        <is>
          <t>global</t>
        </is>
      </c>
    </row>
    <row r="894">
      <c r="A894" t="inlineStr">
        <is>
          <t>Blend: Tactical Gro OEF 50/50</t>
        </is>
      </c>
      <c r="C894" s="13">
        <f>Spartan!AA65</f>
        <v/>
      </c>
      <c r="D894">
        <f>ROUND(Spartan!AB65,1)</f>
        <v/>
      </c>
      <c r="E894" t="inlineStr">
        <is>
          <t>global</t>
        </is>
      </c>
      <c r="F894" t="inlineStr">
        <is>
          <t>global</t>
        </is>
      </c>
    </row>
    <row r="895">
      <c r="A895" t="inlineStr">
        <is>
          <t>Blend: Tactical Gro OEF 50/50</t>
        </is>
      </c>
      <c r="C895" s="13">
        <f>Spartan!AA66</f>
        <v/>
      </c>
      <c r="D895">
        <f>ROUND(Spartan!AB66,1)</f>
        <v/>
      </c>
      <c r="E895" t="inlineStr">
        <is>
          <t>global</t>
        </is>
      </c>
      <c r="F895" t="inlineStr">
        <is>
          <t>global</t>
        </is>
      </c>
    </row>
    <row r="896">
      <c r="A896" t="inlineStr">
        <is>
          <t>Blend: Tactical Gro OEF 50/50</t>
        </is>
      </c>
      <c r="C896" s="13">
        <f>Spartan!AA67</f>
        <v/>
      </c>
      <c r="D896">
        <f>ROUND(Spartan!AB67,1)</f>
        <v/>
      </c>
      <c r="E896" t="inlineStr">
        <is>
          <t>global</t>
        </is>
      </c>
      <c r="F896" t="inlineStr">
        <is>
          <t>global</t>
        </is>
      </c>
    </row>
    <row r="897">
      <c r="A897" t="inlineStr">
        <is>
          <t>Blend: Tactical Gro OEF 50/50</t>
        </is>
      </c>
      <c r="C897" s="13">
        <f>Spartan!AA68</f>
        <v/>
      </c>
      <c r="D897">
        <f>ROUND(Spartan!AB68,1)</f>
        <v/>
      </c>
      <c r="E897" t="inlineStr">
        <is>
          <t>global</t>
        </is>
      </c>
      <c r="F897" t="inlineStr">
        <is>
          <t>global</t>
        </is>
      </c>
    </row>
    <row r="898">
      <c r="A898" t="inlineStr">
        <is>
          <t>Blend: Tactical Gro OEF 50/50</t>
        </is>
      </c>
      <c r="C898" s="13">
        <f>Spartan!AA69</f>
        <v/>
      </c>
      <c r="D898">
        <f>ROUND(Spartan!AB69,1)</f>
        <v/>
      </c>
      <c r="E898" t="inlineStr">
        <is>
          <t>global</t>
        </is>
      </c>
      <c r="F898" t="inlineStr">
        <is>
          <t>global</t>
        </is>
      </c>
    </row>
    <row r="899">
      <c r="A899" t="inlineStr">
        <is>
          <t>Blend: Tactical Gro OEF 50/50</t>
        </is>
      </c>
      <c r="C899" s="13">
        <f>Spartan!AA70</f>
        <v/>
      </c>
      <c r="D899">
        <f>ROUND(Spartan!AB70,1)</f>
        <v/>
      </c>
      <c r="E899" t="inlineStr">
        <is>
          <t>global</t>
        </is>
      </c>
      <c r="F899" t="inlineStr">
        <is>
          <t>global</t>
        </is>
      </c>
    </row>
    <row r="900">
      <c r="A900" t="inlineStr">
        <is>
          <t>Blend: Tactical Gro OEF 50/50</t>
        </is>
      </c>
      <c r="C900" s="13">
        <f>Spartan!AA71</f>
        <v/>
      </c>
      <c r="D900">
        <f>ROUND(Spartan!AB71,1)</f>
        <v/>
      </c>
      <c r="E900" t="inlineStr">
        <is>
          <t>global</t>
        </is>
      </c>
      <c r="F900" t="inlineStr">
        <is>
          <t>global</t>
        </is>
      </c>
    </row>
    <row r="901">
      <c r="A901" t="inlineStr">
        <is>
          <t>Blend: Tactical Gro OEF 50/50</t>
        </is>
      </c>
      <c r="C901" s="13">
        <f>Spartan!AA72</f>
        <v/>
      </c>
      <c r="D901">
        <f>ROUND(Spartan!AB72,1)</f>
        <v/>
      </c>
      <c r="E901" t="inlineStr">
        <is>
          <t>global</t>
        </is>
      </c>
      <c r="F901" t="inlineStr">
        <is>
          <t>global</t>
        </is>
      </c>
    </row>
    <row r="902">
      <c r="A902" t="inlineStr">
        <is>
          <t>Blend: Tactical Gro OEF 50/50</t>
        </is>
      </c>
      <c r="C902" s="13">
        <f>Spartan!AA73</f>
        <v/>
      </c>
      <c r="D902">
        <f>ROUND(Spartan!AB73,1)</f>
        <v/>
      </c>
      <c r="E902" t="inlineStr">
        <is>
          <t>global</t>
        </is>
      </c>
      <c r="F902" t="inlineStr">
        <is>
          <t>global</t>
        </is>
      </c>
    </row>
    <row r="903">
      <c r="A903" t="inlineStr">
        <is>
          <t>Blend: Tactical Gro OEF 50/50</t>
        </is>
      </c>
      <c r="C903" s="13">
        <f>Spartan!AA74</f>
        <v/>
      </c>
      <c r="D903">
        <f>ROUND(Spartan!AB74,1)</f>
        <v/>
      </c>
      <c r="E903" t="inlineStr">
        <is>
          <t>global</t>
        </is>
      </c>
      <c r="F903" t="inlineStr">
        <is>
          <t>global</t>
        </is>
      </c>
    </row>
    <row r="904">
      <c r="A904" t="inlineStr">
        <is>
          <t>Blend: Tactical Gro OEF 50/50</t>
        </is>
      </c>
      <c r="C904" s="13">
        <f>Spartan!AA75</f>
        <v/>
      </c>
      <c r="D904">
        <f>ROUND(Spartan!AB75,1)</f>
        <v/>
      </c>
      <c r="E904" t="inlineStr">
        <is>
          <t>global</t>
        </is>
      </c>
      <c r="F904" t="inlineStr">
        <is>
          <t>global</t>
        </is>
      </c>
    </row>
    <row r="905">
      <c r="A905" t="inlineStr">
        <is>
          <t>Blend: Tactical Gro OEF 50/50</t>
        </is>
      </c>
      <c r="C905" s="13">
        <f>Spartan!AA76</f>
        <v/>
      </c>
      <c r="D905">
        <f>ROUND(Spartan!AB76,1)</f>
        <v/>
      </c>
      <c r="E905" t="inlineStr">
        <is>
          <t>global</t>
        </is>
      </c>
      <c r="F905" t="inlineStr">
        <is>
          <t>global</t>
        </is>
      </c>
    </row>
    <row r="906">
      <c r="A906" t="inlineStr">
        <is>
          <t>Blend: Tactical Gro OEF 50/50</t>
        </is>
      </c>
      <c r="C906" s="13">
        <f>Spartan!AA77</f>
        <v/>
      </c>
      <c r="D906">
        <f>ROUND(Spartan!AB77,1)</f>
        <v/>
      </c>
      <c r="E906" t="inlineStr">
        <is>
          <t>global</t>
        </is>
      </c>
      <c r="F906" t="inlineStr">
        <is>
          <t>global</t>
        </is>
      </c>
    </row>
    <row r="907">
      <c r="A907" t="inlineStr">
        <is>
          <t>Blend: Tactical Gro OEF 50/50</t>
        </is>
      </c>
      <c r="C907" s="13">
        <f>Spartan!AA78</f>
        <v/>
      </c>
      <c r="D907">
        <f>ROUND(Spartan!AB78,1)</f>
        <v/>
      </c>
      <c r="E907" t="inlineStr">
        <is>
          <t>global</t>
        </is>
      </c>
      <c r="F907" t="inlineStr">
        <is>
          <t>global</t>
        </is>
      </c>
    </row>
    <row r="908">
      <c r="A908" t="inlineStr">
        <is>
          <t>Blend: Tactical Gro OEF 50/50</t>
        </is>
      </c>
      <c r="C908" s="13">
        <f>Spartan!AA79</f>
        <v/>
      </c>
      <c r="D908">
        <f>ROUND(Spartan!AB79,1)</f>
        <v/>
      </c>
      <c r="E908" t="inlineStr">
        <is>
          <t>global</t>
        </is>
      </c>
      <c r="F908" t="inlineStr">
        <is>
          <t>global</t>
        </is>
      </c>
    </row>
    <row r="909">
      <c r="A909" t="inlineStr">
        <is>
          <t>Blend: Tactical Gro OEF 50/50</t>
        </is>
      </c>
      <c r="C909" s="13">
        <f>Spartan!AA80</f>
        <v/>
      </c>
      <c r="D909">
        <f>ROUND(Spartan!AB80,1)</f>
        <v/>
      </c>
      <c r="E909" t="inlineStr">
        <is>
          <t>global</t>
        </is>
      </c>
      <c r="F909" t="inlineStr">
        <is>
          <t>global</t>
        </is>
      </c>
    </row>
    <row r="910">
      <c r="A910" t="inlineStr">
        <is>
          <t>Blend: Tactical Gro OEF 50/50</t>
        </is>
      </c>
      <c r="C910" s="13">
        <f>Spartan!AA81</f>
        <v/>
      </c>
      <c r="D910">
        <f>ROUND(Spartan!AB81,1)</f>
        <v/>
      </c>
      <c r="E910" t="inlineStr">
        <is>
          <t>global</t>
        </is>
      </c>
      <c r="F910" t="inlineStr">
        <is>
          <t>global</t>
        </is>
      </c>
    </row>
    <row r="911">
      <c r="A911" t="inlineStr">
        <is>
          <t>Blend: Tactical Gro OEF 50/50</t>
        </is>
      </c>
      <c r="C911" s="13">
        <f>Spartan!AA82</f>
        <v/>
      </c>
      <c r="D911">
        <f>ROUND(Spartan!AB82,1)</f>
        <v/>
      </c>
      <c r="E911" t="inlineStr">
        <is>
          <t>global</t>
        </is>
      </c>
      <c r="F911" t="inlineStr">
        <is>
          <t>global</t>
        </is>
      </c>
    </row>
    <row r="912">
      <c r="A912" t="inlineStr">
        <is>
          <t>Blend: Tactical Gro OEF 50/50</t>
        </is>
      </c>
      <c r="C912" s="13">
        <f>Spartan!AA83</f>
        <v/>
      </c>
      <c r="D912">
        <f>ROUND(Spartan!AB83,1)</f>
        <v/>
      </c>
      <c r="E912" t="inlineStr">
        <is>
          <t>global</t>
        </is>
      </c>
      <c r="F912" t="inlineStr">
        <is>
          <t>global</t>
        </is>
      </c>
    </row>
    <row r="913">
      <c r="A913" t="inlineStr">
        <is>
          <t>Blend: Tactical Gro OEF 50/50</t>
        </is>
      </c>
      <c r="C913" s="13">
        <f>Spartan!AA84</f>
        <v/>
      </c>
      <c r="D913">
        <f>ROUND(Spartan!AB84,1)</f>
        <v/>
      </c>
      <c r="E913" t="inlineStr">
        <is>
          <t>global</t>
        </is>
      </c>
      <c r="F913" t="inlineStr">
        <is>
          <t>global</t>
        </is>
      </c>
    </row>
    <row r="914">
      <c r="A914" t="inlineStr">
        <is>
          <t>Blend: Tactical Gro OEF 50/50</t>
        </is>
      </c>
      <c r="C914" s="13">
        <f>Spartan!AA85</f>
        <v/>
      </c>
      <c r="D914">
        <f>ROUND(Spartan!AB85,1)</f>
        <v/>
      </c>
      <c r="E914" t="inlineStr">
        <is>
          <t>global</t>
        </is>
      </c>
      <c r="F914" t="inlineStr">
        <is>
          <t>global</t>
        </is>
      </c>
    </row>
    <row r="915">
      <c r="A915" t="inlineStr">
        <is>
          <t>Blend: Tactical Gro OEF 50/50</t>
        </is>
      </c>
      <c r="C915" s="13">
        <f>Spartan!AA86</f>
        <v/>
      </c>
      <c r="D915">
        <f>ROUND(Spartan!AB86,1)</f>
        <v/>
      </c>
      <c r="E915" t="inlineStr">
        <is>
          <t>global</t>
        </is>
      </c>
      <c r="F915" t="inlineStr">
        <is>
          <t>global</t>
        </is>
      </c>
    </row>
    <row r="916">
      <c r="A916" t="inlineStr">
        <is>
          <t>Blend: Tactical Gro OEF 50/50</t>
        </is>
      </c>
      <c r="C916" s="13">
        <f>Spartan!AA87</f>
        <v/>
      </c>
      <c r="D916">
        <f>ROUND(Spartan!AB87,1)</f>
        <v/>
      </c>
      <c r="E916" t="inlineStr">
        <is>
          <t>global</t>
        </is>
      </c>
      <c r="F916" t="inlineStr">
        <is>
          <t>global</t>
        </is>
      </c>
    </row>
    <row r="917">
      <c r="A917" t="inlineStr">
        <is>
          <t>Blend: Tactical Gro OEF 50/50</t>
        </is>
      </c>
      <c r="C917" s="13">
        <f>Spartan!AA88</f>
        <v/>
      </c>
      <c r="D917">
        <f>ROUND(Spartan!AB88,1)</f>
        <v/>
      </c>
      <c r="E917" t="inlineStr">
        <is>
          <t>global</t>
        </is>
      </c>
      <c r="F917" t="inlineStr">
        <is>
          <t>global</t>
        </is>
      </c>
    </row>
    <row r="918">
      <c r="A918" t="inlineStr">
        <is>
          <t>Blend: Tactical Gro OEF 50/50</t>
        </is>
      </c>
      <c r="C918" s="13">
        <f>Spartan!AA89</f>
        <v/>
      </c>
      <c r="D918">
        <f>ROUND(Spartan!AB89,1)</f>
        <v/>
      </c>
      <c r="E918" t="inlineStr">
        <is>
          <t>global</t>
        </is>
      </c>
      <c r="F918" t="inlineStr">
        <is>
          <t>global</t>
        </is>
      </c>
    </row>
    <row r="919">
      <c r="A919" t="inlineStr">
        <is>
          <t>Blend: Tactical Gro OEF 50/50</t>
        </is>
      </c>
      <c r="C919" s="13">
        <f>Spartan!AA90</f>
        <v/>
      </c>
      <c r="D919">
        <f>ROUND(Spartan!AB90,1)</f>
        <v/>
      </c>
      <c r="E919" t="inlineStr">
        <is>
          <t>global</t>
        </is>
      </c>
      <c r="F919" t="inlineStr">
        <is>
          <t>global</t>
        </is>
      </c>
    </row>
    <row r="920">
      <c r="A920" t="inlineStr">
        <is>
          <t>Blend: Tactical Gro OEF 50/50</t>
        </is>
      </c>
      <c r="C920" s="13">
        <f>Spartan!AA91</f>
        <v/>
      </c>
      <c r="D920">
        <f>ROUND(Spartan!AB91,1)</f>
        <v/>
      </c>
      <c r="E920" t="inlineStr">
        <is>
          <t>global</t>
        </is>
      </c>
      <c r="F920" t="inlineStr">
        <is>
          <t>global</t>
        </is>
      </c>
    </row>
    <row r="921">
      <c r="A921" t="inlineStr">
        <is>
          <t>Blend: Tactical Gro OEF 50/50</t>
        </is>
      </c>
      <c r="C921" s="13">
        <f>Spartan!AA92</f>
        <v/>
      </c>
      <c r="D921">
        <f>ROUND(Spartan!AB92,1)</f>
        <v/>
      </c>
      <c r="E921" t="inlineStr">
        <is>
          <t>global</t>
        </is>
      </c>
      <c r="F921" t="inlineStr">
        <is>
          <t>global</t>
        </is>
      </c>
    </row>
    <row r="922">
      <c r="A922" t="inlineStr">
        <is>
          <t>Blend: Tactical Gro OEF 50/50</t>
        </is>
      </c>
      <c r="C922" s="13">
        <f>Spartan!AA93</f>
        <v/>
      </c>
      <c r="D922">
        <f>ROUND(Spartan!AB93,1)</f>
        <v/>
      </c>
      <c r="E922" t="inlineStr">
        <is>
          <t>global</t>
        </is>
      </c>
      <c r="F922" t="inlineStr">
        <is>
          <t>global</t>
        </is>
      </c>
    </row>
    <row r="923">
      <c r="A923" t="inlineStr">
        <is>
          <t>Blend: Tactical Gro OEF 50/50</t>
        </is>
      </c>
      <c r="C923" s="13">
        <f>Spartan!AA94</f>
        <v/>
      </c>
      <c r="D923">
        <f>ROUND(Spartan!AB94,1)</f>
        <v/>
      </c>
      <c r="E923" t="inlineStr">
        <is>
          <t>global</t>
        </is>
      </c>
      <c r="F923" t="inlineStr">
        <is>
          <t>global</t>
        </is>
      </c>
    </row>
    <row r="924">
      <c r="A924" t="inlineStr">
        <is>
          <t>Blend: Tactical Gro OEF 50/50</t>
        </is>
      </c>
      <c r="C924" s="13">
        <f>Spartan!AA95</f>
        <v/>
      </c>
      <c r="D924">
        <f>ROUND(Spartan!AB95,1)</f>
        <v/>
      </c>
      <c r="E924" t="inlineStr">
        <is>
          <t>global</t>
        </is>
      </c>
      <c r="F924" t="inlineStr">
        <is>
          <t>global</t>
        </is>
      </c>
    </row>
    <row r="925">
      <c r="A925" t="inlineStr">
        <is>
          <t>Blend: Tactical Gro OEF 50/50</t>
        </is>
      </c>
      <c r="C925" s="13">
        <f>Spartan!AA96</f>
        <v/>
      </c>
      <c r="D925">
        <f>ROUND(Spartan!AB96,1)</f>
        <v/>
      </c>
      <c r="E925" t="inlineStr">
        <is>
          <t>global</t>
        </is>
      </c>
      <c r="F925" t="inlineStr">
        <is>
          <t>global</t>
        </is>
      </c>
    </row>
    <row r="926">
      <c r="A926" t="inlineStr">
        <is>
          <t>Blend: Tactical Gro OEF 50/50</t>
        </is>
      </c>
      <c r="C926" s="13">
        <f>Spartan!AA97</f>
        <v/>
      </c>
      <c r="D926">
        <f>ROUND(Spartan!AB97,1)</f>
        <v/>
      </c>
      <c r="E926" t="inlineStr">
        <is>
          <t>global</t>
        </is>
      </c>
      <c r="F926" t="inlineStr">
        <is>
          <t>global</t>
        </is>
      </c>
    </row>
    <row r="927">
      <c r="A927" t="inlineStr">
        <is>
          <t>Blend: Tactical Gro OEF 50/50</t>
        </is>
      </c>
      <c r="C927" s="13">
        <f>Spartan!AA98</f>
        <v/>
      </c>
      <c r="D927">
        <f>ROUND(Spartan!AB98,1)</f>
        <v/>
      </c>
      <c r="E927" t="inlineStr">
        <is>
          <t>global</t>
        </is>
      </c>
      <c r="F927" t="inlineStr">
        <is>
          <t>global</t>
        </is>
      </c>
    </row>
    <row r="928">
      <c r="A928" t="inlineStr">
        <is>
          <t>Blend: Tactical Gro OEF 50/50</t>
        </is>
      </c>
      <c r="C928" s="13">
        <f>Spartan!AA99</f>
        <v/>
      </c>
      <c r="D928">
        <f>ROUND(Spartan!AB99,1)</f>
        <v/>
      </c>
      <c r="E928" t="inlineStr">
        <is>
          <t>global</t>
        </is>
      </c>
      <c r="F928" t="inlineStr">
        <is>
          <t>global</t>
        </is>
      </c>
    </row>
    <row r="929">
      <c r="A929" t="inlineStr">
        <is>
          <t>Blend: Tactical Gro OEF 50/50</t>
        </is>
      </c>
      <c r="C929" s="13">
        <f>Spartan!AA100</f>
        <v/>
      </c>
      <c r="D929">
        <f>ROUND(Spartan!AB100,1)</f>
        <v/>
      </c>
      <c r="E929" t="inlineStr">
        <is>
          <t>global</t>
        </is>
      </c>
      <c r="F929" t="inlineStr">
        <is>
          <t>global</t>
        </is>
      </c>
    </row>
    <row r="930">
      <c r="A930" t="inlineStr">
        <is>
          <t>Blend: Tactical Gro OEF 50/50</t>
        </is>
      </c>
      <c r="C930" s="13">
        <f>Spartan!AA101</f>
        <v/>
      </c>
      <c r="D930">
        <f>ROUND(Spartan!AB101,1)</f>
        <v/>
      </c>
      <c r="E930" t="inlineStr">
        <is>
          <t>global</t>
        </is>
      </c>
      <c r="F930" t="inlineStr">
        <is>
          <t>global</t>
        </is>
      </c>
    </row>
    <row r="931">
      <c r="A931" t="inlineStr">
        <is>
          <t>Blend: Tactical Gro OEF 50/50</t>
        </is>
      </c>
      <c r="C931" s="13">
        <f>Spartan!AA102</f>
        <v/>
      </c>
      <c r="D931">
        <f>ROUND(Spartan!AB102,1)</f>
        <v/>
      </c>
      <c r="E931" t="inlineStr">
        <is>
          <t>global</t>
        </is>
      </c>
      <c r="F931" t="inlineStr">
        <is>
          <t>global</t>
        </is>
      </c>
    </row>
    <row r="932">
      <c r="A932" t="inlineStr">
        <is>
          <t>Blend: Tactical Gro OEF 50/50</t>
        </is>
      </c>
      <c r="C932" s="13">
        <f>Spartan!AA103</f>
        <v/>
      </c>
      <c r="D932">
        <f>ROUND(Spartan!AB103,1)</f>
        <v/>
      </c>
      <c r="E932" t="inlineStr">
        <is>
          <t>global</t>
        </is>
      </c>
      <c r="F932" t="inlineStr">
        <is>
          <t>global</t>
        </is>
      </c>
    </row>
    <row r="933">
      <c r="A933" t="inlineStr">
        <is>
          <t>Blend: Tactical Gro OEF 50/50</t>
        </is>
      </c>
      <c r="C933" s="13">
        <f>Spartan!AA104</f>
        <v/>
      </c>
      <c r="D933">
        <f>ROUND(Spartan!AB104,1)</f>
        <v/>
      </c>
      <c r="E933" t="inlineStr">
        <is>
          <t>global</t>
        </is>
      </c>
      <c r="F933" t="inlineStr">
        <is>
          <t>global</t>
        </is>
      </c>
    </row>
    <row r="934">
      <c r="A934" t="inlineStr">
        <is>
          <t>Blend: Tactical Gro OEF 50/50</t>
        </is>
      </c>
      <c r="C934" s="13">
        <f>Spartan!AA105</f>
        <v/>
      </c>
      <c r="D934">
        <f>ROUND(Spartan!AB105,1)</f>
        <v/>
      </c>
      <c r="E934" t="inlineStr">
        <is>
          <t>global</t>
        </is>
      </c>
      <c r="F934" t="inlineStr">
        <is>
          <t>global</t>
        </is>
      </c>
    </row>
    <row r="935">
      <c r="A935" t="inlineStr">
        <is>
          <t>Blend: Tactical Gro OEF 50/50</t>
        </is>
      </c>
      <c r="C935" s="13">
        <f>Spartan!AA106</f>
        <v/>
      </c>
      <c r="D935">
        <f>ROUND(Spartan!AB106,1)</f>
        <v/>
      </c>
      <c r="E935" t="inlineStr">
        <is>
          <t>global</t>
        </is>
      </c>
      <c r="F935" t="inlineStr">
        <is>
          <t>global</t>
        </is>
      </c>
    </row>
    <row r="936">
      <c r="A936" t="inlineStr">
        <is>
          <t>Blend: Tactical Gro OEF 50/50</t>
        </is>
      </c>
      <c r="C936" s="13">
        <f>Spartan!AA107</f>
        <v/>
      </c>
      <c r="D936">
        <f>ROUND(Spartan!AB107,1)</f>
        <v/>
      </c>
      <c r="E936" t="inlineStr">
        <is>
          <t>global</t>
        </is>
      </c>
      <c r="F936" t="inlineStr">
        <is>
          <t>global</t>
        </is>
      </c>
    </row>
    <row r="937">
      <c r="A937" t="inlineStr">
        <is>
          <t>Blend: Tactical Gro OEF 50/50</t>
        </is>
      </c>
      <c r="C937" s="13">
        <f>Spartan!AA108</f>
        <v/>
      </c>
      <c r="D937">
        <f>ROUND(Spartan!AB108,1)</f>
        <v/>
      </c>
      <c r="E937" t="inlineStr">
        <is>
          <t>global</t>
        </is>
      </c>
      <c r="F937" t="inlineStr">
        <is>
          <t>global</t>
        </is>
      </c>
    </row>
    <row r="938">
      <c r="A938" t="inlineStr">
        <is>
          <t>Blend: Tactical Gro OEF 50/50</t>
        </is>
      </c>
      <c r="C938" s="13">
        <f>Spartan!AA109</f>
        <v/>
      </c>
      <c r="D938">
        <f>ROUND(Spartan!AB109,1)</f>
        <v/>
      </c>
      <c r="E938" t="inlineStr">
        <is>
          <t>global</t>
        </is>
      </c>
      <c r="F938" t="inlineStr">
        <is>
          <t>global</t>
        </is>
      </c>
    </row>
    <row r="939">
      <c r="A939" t="inlineStr">
        <is>
          <t>Blend: Tactical Gro OEF 50/50</t>
        </is>
      </c>
      <c r="C939" s="13">
        <f>Spartan!AA110</f>
        <v/>
      </c>
      <c r="D939">
        <f>ROUND(Spartan!AB110,1)</f>
        <v/>
      </c>
      <c r="E939" t="inlineStr">
        <is>
          <t>global</t>
        </is>
      </c>
      <c r="F939" t="inlineStr">
        <is>
          <t>global</t>
        </is>
      </c>
    </row>
    <row r="940">
      <c r="A940" t="inlineStr">
        <is>
          <t>Blend: Tactical Gro OEF 50/50</t>
        </is>
      </c>
      <c r="C940" s="13">
        <f>Spartan!AA111</f>
        <v/>
      </c>
      <c r="D940">
        <f>ROUND(Spartan!AB111,1)</f>
        <v/>
      </c>
      <c r="E940" t="inlineStr">
        <is>
          <t>global</t>
        </is>
      </c>
      <c r="F940" t="inlineStr">
        <is>
          <t>global</t>
        </is>
      </c>
    </row>
    <row r="941">
      <c r="A941" t="inlineStr">
        <is>
          <t>Blend: Tactical Gro OEF 50/50</t>
        </is>
      </c>
      <c r="C941" s="13">
        <f>Spartan!AA112</f>
        <v/>
      </c>
      <c r="D941">
        <f>ROUND(Spartan!AB112,1)</f>
        <v/>
      </c>
      <c r="E941" t="inlineStr">
        <is>
          <t>global</t>
        </is>
      </c>
      <c r="F941" t="inlineStr">
        <is>
          <t>global</t>
        </is>
      </c>
    </row>
    <row r="942">
      <c r="A942" t="inlineStr">
        <is>
          <t>Blend: Tactical Gro OEF 50/50</t>
        </is>
      </c>
      <c r="C942" s="13">
        <f>Spartan!AA113</f>
        <v/>
      </c>
      <c r="D942">
        <f>ROUND(Spartan!AB113,1)</f>
        <v/>
      </c>
      <c r="E942" t="inlineStr">
        <is>
          <t>global</t>
        </is>
      </c>
      <c r="F942" t="inlineStr">
        <is>
          <t>global</t>
        </is>
      </c>
    </row>
    <row r="943">
      <c r="A943" t="inlineStr">
        <is>
          <t>Blend: Tactical Gro OEF 50/50</t>
        </is>
      </c>
      <c r="C943" s="13">
        <f>Spartan!AA114</f>
        <v/>
      </c>
      <c r="D943">
        <f>ROUND(Spartan!AB114,1)</f>
        <v/>
      </c>
      <c r="E943" t="inlineStr">
        <is>
          <t>global</t>
        </is>
      </c>
      <c r="F943" t="inlineStr">
        <is>
          <t>global</t>
        </is>
      </c>
    </row>
    <row r="944">
      <c r="A944" t="inlineStr">
        <is>
          <t>Blend: Tactical Gro OEF 50/50</t>
        </is>
      </c>
      <c r="C944" s="13">
        <f>Spartan!AA115</f>
        <v/>
      </c>
      <c r="D944">
        <f>ROUND(Spartan!AB115,1)</f>
        <v/>
      </c>
      <c r="E944" t="inlineStr">
        <is>
          <t>global</t>
        </is>
      </c>
      <c r="F944" t="inlineStr">
        <is>
          <t>global</t>
        </is>
      </c>
    </row>
    <row r="945">
      <c r="A945" t="inlineStr">
        <is>
          <t>Blend: Tactical Gro OEF 50/50</t>
        </is>
      </c>
      <c r="C945" s="13">
        <f>Spartan!AA116</f>
        <v/>
      </c>
      <c r="D945">
        <f>ROUND(Spartan!AB116,1)</f>
        <v/>
      </c>
      <c r="E945" t="inlineStr">
        <is>
          <t>global</t>
        </is>
      </c>
      <c r="F945" t="inlineStr">
        <is>
          <t>global</t>
        </is>
      </c>
    </row>
    <row r="946">
      <c r="A946" t="inlineStr">
        <is>
          <t>Blend: Tactical Gro OEF 50/50</t>
        </is>
      </c>
      <c r="C946" s="13">
        <f>Spartan!AA117</f>
        <v/>
      </c>
      <c r="D946">
        <f>ROUND(Spartan!AB117,1)</f>
        <v/>
      </c>
      <c r="E946" t="inlineStr">
        <is>
          <t>global</t>
        </is>
      </c>
      <c r="F946" t="inlineStr">
        <is>
          <t>global</t>
        </is>
      </c>
    </row>
    <row r="947">
      <c r="A947" t="inlineStr">
        <is>
          <t>Blend: Tactical Gro OEF 50/50</t>
        </is>
      </c>
      <c r="C947" s="13">
        <f>Spartan!AA118</f>
        <v/>
      </c>
      <c r="D947">
        <f>ROUND(Spartan!AB118,1)</f>
        <v/>
      </c>
      <c r="E947" t="inlineStr">
        <is>
          <t>global</t>
        </is>
      </c>
      <c r="F947" t="inlineStr">
        <is>
          <t>global</t>
        </is>
      </c>
    </row>
    <row r="948">
      <c r="A948" t="inlineStr">
        <is>
          <t>Blend: Tactical Gro OEF 50/50</t>
        </is>
      </c>
      <c r="C948" s="13">
        <f>Spartan!AA119</f>
        <v/>
      </c>
      <c r="D948">
        <f>ROUND(Spartan!AB119,1)</f>
        <v/>
      </c>
      <c r="E948" t="inlineStr">
        <is>
          <t>global</t>
        </is>
      </c>
      <c r="F948" t="inlineStr">
        <is>
          <t>global</t>
        </is>
      </c>
    </row>
    <row r="949">
      <c r="A949" t="inlineStr">
        <is>
          <t>Blend: Tactical Gro OEF 50/50</t>
        </is>
      </c>
      <c r="C949" s="13">
        <f>Spartan!AA120</f>
        <v/>
      </c>
      <c r="D949">
        <f>ROUND(Spartan!AB120,1)</f>
        <v/>
      </c>
      <c r="E949" t="inlineStr">
        <is>
          <t>global</t>
        </is>
      </c>
      <c r="F949" t="inlineStr">
        <is>
          <t>global</t>
        </is>
      </c>
    </row>
    <row r="950">
      <c r="A950" t="inlineStr">
        <is>
          <t>Blend: Tactical Gro OEF 50/50</t>
        </is>
      </c>
      <c r="C950" s="13">
        <f>Spartan!AA121</f>
        <v/>
      </c>
      <c r="D950">
        <f>ROUND(Spartan!AB121,1)</f>
        <v/>
      </c>
      <c r="E950" t="inlineStr">
        <is>
          <t>global</t>
        </is>
      </c>
      <c r="F950" t="inlineStr">
        <is>
          <t>global</t>
        </is>
      </c>
    </row>
    <row r="951">
      <c r="A951" t="inlineStr">
        <is>
          <t>Blend: Tactical Gro OEF 50/50</t>
        </is>
      </c>
      <c r="C951" s="13">
        <f>Spartan!AA122</f>
        <v/>
      </c>
      <c r="D951">
        <f>ROUND(Spartan!AB122,1)</f>
        <v/>
      </c>
      <c r="E951" t="inlineStr">
        <is>
          <t>global</t>
        </is>
      </c>
      <c r="F951" t="inlineStr">
        <is>
          <t>global</t>
        </is>
      </c>
    </row>
    <row r="952">
      <c r="A952" t="inlineStr">
        <is>
          <t>Blend: Tactical Gro OEF 60/40</t>
        </is>
      </c>
      <c r="C952">
        <f>Spartan!AD6</f>
        <v/>
      </c>
      <c r="D952">
        <f>ROUND(Spartan!AE6,1)</f>
        <v/>
      </c>
      <c r="E952" t="inlineStr">
        <is>
          <t>global</t>
        </is>
      </c>
      <c r="F952" t="inlineStr">
        <is>
          <t>global</t>
        </is>
      </c>
    </row>
    <row r="953">
      <c r="A953" t="inlineStr">
        <is>
          <t>Blend: Tactical Gro OEF 60/40</t>
        </is>
      </c>
      <c r="C953">
        <f>Spartan!AD7</f>
        <v/>
      </c>
      <c r="D953">
        <f>ROUND(Spartan!AE7,1)</f>
        <v/>
      </c>
      <c r="E953" t="inlineStr">
        <is>
          <t>global</t>
        </is>
      </c>
      <c r="F953" t="inlineStr">
        <is>
          <t>global</t>
        </is>
      </c>
    </row>
    <row r="954">
      <c r="A954" t="inlineStr">
        <is>
          <t>Blend: Tactical Gro OEF 60/40</t>
        </is>
      </c>
      <c r="C954">
        <f>Spartan!AD8</f>
        <v/>
      </c>
      <c r="D954">
        <f>ROUND(Spartan!AE8,1)</f>
        <v/>
      </c>
      <c r="E954" t="inlineStr">
        <is>
          <t>global</t>
        </is>
      </c>
      <c r="F954" t="inlineStr">
        <is>
          <t>global</t>
        </is>
      </c>
    </row>
    <row r="955">
      <c r="A955" t="inlineStr">
        <is>
          <t>Blend: Tactical Gro OEF 60/40</t>
        </is>
      </c>
      <c r="C955">
        <f>Spartan!AD9</f>
        <v/>
      </c>
      <c r="D955">
        <f>ROUND(Spartan!AE9,1)</f>
        <v/>
      </c>
      <c r="E955" t="inlineStr">
        <is>
          <t>global</t>
        </is>
      </c>
      <c r="F955" t="inlineStr">
        <is>
          <t>global</t>
        </is>
      </c>
    </row>
    <row r="956">
      <c r="A956" t="inlineStr">
        <is>
          <t>Blend: Tactical Gro OEF 60/40</t>
        </is>
      </c>
      <c r="C956">
        <f>Spartan!AD10</f>
        <v/>
      </c>
      <c r="D956">
        <f>ROUND(Spartan!AE10,1)</f>
        <v/>
      </c>
      <c r="E956" t="inlineStr">
        <is>
          <t>global</t>
        </is>
      </c>
      <c r="F956" t="inlineStr">
        <is>
          <t>global</t>
        </is>
      </c>
    </row>
    <row r="957">
      <c r="A957" t="inlineStr">
        <is>
          <t>Blend: Tactical Gro OEF 60/40</t>
        </is>
      </c>
      <c r="C957">
        <f>Spartan!AD11</f>
        <v/>
      </c>
      <c r="D957">
        <f>ROUND(Spartan!AE11,1)</f>
        <v/>
      </c>
      <c r="E957" t="inlineStr">
        <is>
          <t>global</t>
        </is>
      </c>
      <c r="F957" t="inlineStr">
        <is>
          <t>global</t>
        </is>
      </c>
    </row>
    <row r="958">
      <c r="A958" t="inlineStr">
        <is>
          <t>Blend: Tactical Gro OEF 60/40</t>
        </is>
      </c>
      <c r="C958">
        <f>Spartan!AD12</f>
        <v/>
      </c>
      <c r="D958">
        <f>ROUND(Spartan!AE12,1)</f>
        <v/>
      </c>
      <c r="E958" t="inlineStr">
        <is>
          <t>global</t>
        </is>
      </c>
      <c r="F958" t="inlineStr">
        <is>
          <t>global</t>
        </is>
      </c>
    </row>
    <row r="959">
      <c r="A959" t="inlineStr">
        <is>
          <t>Blend: Tactical Gro OEF 60/40</t>
        </is>
      </c>
      <c r="C959">
        <f>Spartan!AD13</f>
        <v/>
      </c>
      <c r="D959">
        <f>ROUND(Spartan!AE13,1)</f>
        <v/>
      </c>
      <c r="E959" t="inlineStr">
        <is>
          <t>global</t>
        </is>
      </c>
      <c r="F959" t="inlineStr">
        <is>
          <t>global</t>
        </is>
      </c>
    </row>
    <row r="960">
      <c r="A960" t="inlineStr">
        <is>
          <t>Blend: Tactical Gro OEF 60/40</t>
        </is>
      </c>
      <c r="C960">
        <f>Spartan!AD14</f>
        <v/>
      </c>
      <c r="D960">
        <f>ROUND(Spartan!AE14,1)</f>
        <v/>
      </c>
      <c r="E960" t="inlineStr">
        <is>
          <t>global</t>
        </is>
      </c>
      <c r="F960" t="inlineStr">
        <is>
          <t>global</t>
        </is>
      </c>
    </row>
    <row r="961">
      <c r="A961" t="inlineStr">
        <is>
          <t>Blend: Tactical Gro OEF 60/40</t>
        </is>
      </c>
      <c r="C961">
        <f>Spartan!AD15</f>
        <v/>
      </c>
      <c r="D961">
        <f>ROUND(Spartan!AE15,1)</f>
        <v/>
      </c>
      <c r="E961" t="inlineStr">
        <is>
          <t>global</t>
        </is>
      </c>
      <c r="F961" t="inlineStr">
        <is>
          <t>global</t>
        </is>
      </c>
    </row>
    <row r="962">
      <c r="A962" t="inlineStr">
        <is>
          <t>Blend: Tactical Gro OEF 60/40</t>
        </is>
      </c>
      <c r="C962">
        <f>Spartan!AD16</f>
        <v/>
      </c>
      <c r="D962">
        <f>ROUND(Spartan!AE16,1)</f>
        <v/>
      </c>
      <c r="E962" t="inlineStr">
        <is>
          <t>global</t>
        </is>
      </c>
      <c r="F962" t="inlineStr">
        <is>
          <t>global</t>
        </is>
      </c>
    </row>
    <row r="963">
      <c r="A963" t="inlineStr">
        <is>
          <t>Blend: Tactical Gro OEF 60/40</t>
        </is>
      </c>
      <c r="C963">
        <f>Spartan!AD17</f>
        <v/>
      </c>
      <c r="D963">
        <f>ROUND(Spartan!AE17,1)</f>
        <v/>
      </c>
      <c r="E963" t="inlineStr">
        <is>
          <t>global</t>
        </is>
      </c>
      <c r="F963" t="inlineStr">
        <is>
          <t>global</t>
        </is>
      </c>
    </row>
    <row r="964">
      <c r="A964" t="inlineStr">
        <is>
          <t>Blend: Tactical Gro OEF 60/40</t>
        </is>
      </c>
      <c r="C964">
        <f>Spartan!AD18</f>
        <v/>
      </c>
      <c r="D964">
        <f>ROUND(Spartan!AE18,1)</f>
        <v/>
      </c>
      <c r="E964" t="inlineStr">
        <is>
          <t>global</t>
        </is>
      </c>
      <c r="F964" t="inlineStr">
        <is>
          <t>global</t>
        </is>
      </c>
    </row>
    <row r="965">
      <c r="A965" t="inlineStr">
        <is>
          <t>Blend: Tactical Gro OEF 60/40</t>
        </is>
      </c>
      <c r="C965">
        <f>Spartan!AD19</f>
        <v/>
      </c>
      <c r="D965">
        <f>ROUND(Spartan!AE19,1)</f>
        <v/>
      </c>
      <c r="E965" t="inlineStr">
        <is>
          <t>global</t>
        </is>
      </c>
      <c r="F965" t="inlineStr">
        <is>
          <t>global</t>
        </is>
      </c>
    </row>
    <row r="966">
      <c r="A966" t="inlineStr">
        <is>
          <t>Blend: Tactical Gro OEF 60/40</t>
        </is>
      </c>
      <c r="C966">
        <f>Spartan!AD20</f>
        <v/>
      </c>
      <c r="D966">
        <f>ROUND(Spartan!AE20,1)</f>
        <v/>
      </c>
      <c r="E966" t="inlineStr">
        <is>
          <t>global</t>
        </is>
      </c>
      <c r="F966" t="inlineStr">
        <is>
          <t>global</t>
        </is>
      </c>
    </row>
    <row r="967">
      <c r="A967" t="inlineStr">
        <is>
          <t>Blend: Tactical Gro OEF 60/40</t>
        </is>
      </c>
      <c r="C967">
        <f>Spartan!AD21</f>
        <v/>
      </c>
      <c r="D967">
        <f>ROUND(Spartan!AE21,1)</f>
        <v/>
      </c>
      <c r="E967" t="inlineStr">
        <is>
          <t>global</t>
        </is>
      </c>
      <c r="F967" t="inlineStr">
        <is>
          <t>global</t>
        </is>
      </c>
    </row>
    <row r="968">
      <c r="A968" t="inlineStr">
        <is>
          <t>Blend: Tactical Gro OEF 60/40</t>
        </is>
      </c>
      <c r="C968">
        <f>Spartan!AD22</f>
        <v/>
      </c>
      <c r="D968">
        <f>ROUND(Spartan!AE22,1)</f>
        <v/>
      </c>
      <c r="E968" t="inlineStr">
        <is>
          <t>global</t>
        </is>
      </c>
      <c r="F968" t="inlineStr">
        <is>
          <t>global</t>
        </is>
      </c>
    </row>
    <row r="969">
      <c r="A969" t="inlineStr">
        <is>
          <t>Blend: Tactical Gro OEF 60/40</t>
        </is>
      </c>
      <c r="C969">
        <f>Spartan!AD23</f>
        <v/>
      </c>
      <c r="D969">
        <f>ROUND(Spartan!AE23,1)</f>
        <v/>
      </c>
      <c r="E969" t="inlineStr">
        <is>
          <t>global</t>
        </is>
      </c>
      <c r="F969" t="inlineStr">
        <is>
          <t>global</t>
        </is>
      </c>
    </row>
    <row r="970">
      <c r="A970" t="inlineStr">
        <is>
          <t>Blend: Tactical Gro OEF 60/40</t>
        </is>
      </c>
      <c r="C970">
        <f>Spartan!AD24</f>
        <v/>
      </c>
      <c r="D970">
        <f>ROUND(Spartan!AE24,1)</f>
        <v/>
      </c>
      <c r="E970" t="inlineStr">
        <is>
          <t>global</t>
        </is>
      </c>
      <c r="F970" t="inlineStr">
        <is>
          <t>global</t>
        </is>
      </c>
    </row>
    <row r="971">
      <c r="A971" t="inlineStr">
        <is>
          <t>Blend: Tactical Gro OEF 60/40</t>
        </is>
      </c>
      <c r="C971">
        <f>Spartan!AD25</f>
        <v/>
      </c>
      <c r="D971">
        <f>ROUND(Spartan!AE25,1)</f>
        <v/>
      </c>
      <c r="E971" t="inlineStr">
        <is>
          <t>global</t>
        </is>
      </c>
      <c r="F971" t="inlineStr">
        <is>
          <t>global</t>
        </is>
      </c>
    </row>
    <row r="972">
      <c r="A972" t="inlineStr">
        <is>
          <t>Blend: Tactical Gro OEF 60/40</t>
        </is>
      </c>
      <c r="C972">
        <f>Spartan!AD26</f>
        <v/>
      </c>
      <c r="D972">
        <f>ROUND(Spartan!AE26,1)</f>
        <v/>
      </c>
      <c r="E972" t="inlineStr">
        <is>
          <t>global</t>
        </is>
      </c>
      <c r="F972" t="inlineStr">
        <is>
          <t>global</t>
        </is>
      </c>
    </row>
    <row r="973">
      <c r="A973" t="inlineStr">
        <is>
          <t>Blend: Tactical Gro OEF 60/40</t>
        </is>
      </c>
      <c r="C973">
        <f>Spartan!AD27</f>
        <v/>
      </c>
      <c r="D973">
        <f>ROUND(Spartan!AE27,1)</f>
        <v/>
      </c>
      <c r="E973" t="inlineStr">
        <is>
          <t>global</t>
        </is>
      </c>
      <c r="F973" t="inlineStr">
        <is>
          <t>global</t>
        </is>
      </c>
    </row>
    <row r="974">
      <c r="A974" t="inlineStr">
        <is>
          <t>Blend: Tactical Gro OEF 60/40</t>
        </is>
      </c>
      <c r="C974">
        <f>Spartan!AD28</f>
        <v/>
      </c>
      <c r="D974">
        <f>ROUND(Spartan!AE28,1)</f>
        <v/>
      </c>
      <c r="E974" t="inlineStr">
        <is>
          <t>global</t>
        </is>
      </c>
      <c r="F974" t="inlineStr">
        <is>
          <t>global</t>
        </is>
      </c>
    </row>
    <row r="975">
      <c r="A975" t="inlineStr">
        <is>
          <t>Blend: Tactical Gro OEF 60/40</t>
        </is>
      </c>
      <c r="C975">
        <f>Spartan!AD29</f>
        <v/>
      </c>
      <c r="D975">
        <f>ROUND(Spartan!AE29,1)</f>
        <v/>
      </c>
      <c r="E975" t="inlineStr">
        <is>
          <t>global</t>
        </is>
      </c>
      <c r="F975" t="inlineStr">
        <is>
          <t>global</t>
        </is>
      </c>
    </row>
    <row r="976">
      <c r="A976" t="inlineStr">
        <is>
          <t>Blend: Tactical Gro OEF 60/40</t>
        </is>
      </c>
      <c r="C976">
        <f>Spartan!AD30</f>
        <v/>
      </c>
      <c r="D976">
        <f>ROUND(Spartan!AE30,1)</f>
        <v/>
      </c>
      <c r="E976" t="inlineStr">
        <is>
          <t>global</t>
        </is>
      </c>
      <c r="F976" t="inlineStr">
        <is>
          <t>global</t>
        </is>
      </c>
    </row>
    <row r="977">
      <c r="A977" t="inlineStr">
        <is>
          <t>Blend: Tactical Gro OEF 60/40</t>
        </is>
      </c>
      <c r="C977">
        <f>Spartan!AD31</f>
        <v/>
      </c>
      <c r="D977">
        <f>ROUND(Spartan!AE31,1)</f>
        <v/>
      </c>
      <c r="E977" t="inlineStr">
        <is>
          <t>global</t>
        </is>
      </c>
      <c r="F977" t="inlineStr">
        <is>
          <t>global</t>
        </is>
      </c>
    </row>
    <row r="978">
      <c r="A978" t="inlineStr">
        <is>
          <t>Blend: Tactical Gro OEF 60/40</t>
        </is>
      </c>
      <c r="C978">
        <f>Spartan!AD32</f>
        <v/>
      </c>
      <c r="D978">
        <f>ROUND(Spartan!AE32,1)</f>
        <v/>
      </c>
      <c r="E978" t="inlineStr">
        <is>
          <t>global</t>
        </is>
      </c>
      <c r="F978" t="inlineStr">
        <is>
          <t>global</t>
        </is>
      </c>
    </row>
    <row r="979">
      <c r="A979" t="inlineStr">
        <is>
          <t>Blend: Tactical Gro OEF 60/40</t>
        </is>
      </c>
      <c r="C979">
        <f>Spartan!AD33</f>
        <v/>
      </c>
      <c r="D979">
        <f>ROUND(Spartan!AE33,1)</f>
        <v/>
      </c>
      <c r="E979" t="inlineStr">
        <is>
          <t>global</t>
        </is>
      </c>
      <c r="F979" t="inlineStr">
        <is>
          <t>global</t>
        </is>
      </c>
    </row>
    <row r="980">
      <c r="A980" t="inlineStr">
        <is>
          <t>Blend: Tactical Gro OEF 60/40</t>
        </is>
      </c>
      <c r="C980">
        <f>Spartan!AD34</f>
        <v/>
      </c>
      <c r="D980">
        <f>ROUND(Spartan!AE34,1)</f>
        <v/>
      </c>
      <c r="E980" t="inlineStr">
        <is>
          <t>global</t>
        </is>
      </c>
      <c r="F980" t="inlineStr">
        <is>
          <t>global</t>
        </is>
      </c>
    </row>
    <row r="981">
      <c r="A981" t="inlineStr">
        <is>
          <t>Blend: Tactical Gro OEF 60/40</t>
        </is>
      </c>
      <c r="C981">
        <f>Spartan!AD35</f>
        <v/>
      </c>
      <c r="D981">
        <f>ROUND(Spartan!AE35,1)</f>
        <v/>
      </c>
      <c r="E981" t="inlineStr">
        <is>
          <t>global</t>
        </is>
      </c>
      <c r="F981" t="inlineStr">
        <is>
          <t>global</t>
        </is>
      </c>
    </row>
    <row r="982">
      <c r="A982" t="inlineStr">
        <is>
          <t>Blend: Tactical Gro OEF 60/40</t>
        </is>
      </c>
      <c r="C982">
        <f>Spartan!AD36</f>
        <v/>
      </c>
      <c r="D982">
        <f>ROUND(Spartan!AE36,1)</f>
        <v/>
      </c>
      <c r="E982" t="inlineStr">
        <is>
          <t>global</t>
        </is>
      </c>
      <c r="F982" t="inlineStr">
        <is>
          <t>global</t>
        </is>
      </c>
    </row>
    <row r="983">
      <c r="A983" t="inlineStr">
        <is>
          <t>Blend: Tactical Gro OEF 60/40</t>
        </is>
      </c>
      <c r="C983">
        <f>Spartan!AD37</f>
        <v/>
      </c>
      <c r="D983">
        <f>ROUND(Spartan!AE37,1)</f>
        <v/>
      </c>
      <c r="E983" t="inlineStr">
        <is>
          <t>global</t>
        </is>
      </c>
      <c r="F983" t="inlineStr">
        <is>
          <t>global</t>
        </is>
      </c>
    </row>
    <row r="984">
      <c r="A984" t="inlineStr">
        <is>
          <t>Blend: Tactical Gro OEF 60/40</t>
        </is>
      </c>
      <c r="C984">
        <f>Spartan!AD38</f>
        <v/>
      </c>
      <c r="D984">
        <f>ROUND(Spartan!AE38,1)</f>
        <v/>
      </c>
      <c r="E984" t="inlineStr">
        <is>
          <t>global</t>
        </is>
      </c>
      <c r="F984" t="inlineStr">
        <is>
          <t>global</t>
        </is>
      </c>
    </row>
    <row r="985">
      <c r="A985" t="inlineStr">
        <is>
          <t>Blend: Tactical Gro OEF 60/40</t>
        </is>
      </c>
      <c r="C985">
        <f>Spartan!AD39</f>
        <v/>
      </c>
      <c r="D985">
        <f>ROUND(Spartan!AE39,1)</f>
        <v/>
      </c>
      <c r="E985" t="inlineStr">
        <is>
          <t>global</t>
        </is>
      </c>
      <c r="F985" t="inlineStr">
        <is>
          <t>global</t>
        </is>
      </c>
    </row>
    <row r="986">
      <c r="A986" t="inlineStr">
        <is>
          <t>Blend: Tactical Gro OEF 60/40</t>
        </is>
      </c>
      <c r="C986">
        <f>Spartan!AD40</f>
        <v/>
      </c>
      <c r="D986">
        <f>ROUND(Spartan!AE40,1)</f>
        <v/>
      </c>
      <c r="E986" t="inlineStr">
        <is>
          <t>global</t>
        </is>
      </c>
      <c r="F986" t="inlineStr">
        <is>
          <t>global</t>
        </is>
      </c>
    </row>
    <row r="987">
      <c r="A987" t="inlineStr">
        <is>
          <t>Blend: Tactical Gro OEF 60/40</t>
        </is>
      </c>
      <c r="C987">
        <f>Spartan!AD41</f>
        <v/>
      </c>
      <c r="D987">
        <f>ROUND(Spartan!AE41,1)</f>
        <v/>
      </c>
      <c r="E987" t="inlineStr">
        <is>
          <t>global</t>
        </is>
      </c>
      <c r="F987" t="inlineStr">
        <is>
          <t>global</t>
        </is>
      </c>
    </row>
    <row r="988">
      <c r="A988" t="inlineStr">
        <is>
          <t>Blend: Tactical Gro OEF 60/40</t>
        </is>
      </c>
      <c r="C988">
        <f>Spartan!AD42</f>
        <v/>
      </c>
      <c r="D988">
        <f>ROUND(Spartan!AE42,1)</f>
        <v/>
      </c>
      <c r="E988" t="inlineStr">
        <is>
          <t>global</t>
        </is>
      </c>
      <c r="F988" t="inlineStr">
        <is>
          <t>global</t>
        </is>
      </c>
    </row>
    <row r="989">
      <c r="A989" t="inlineStr">
        <is>
          <t>Blend: Tactical Gro OEF 60/40</t>
        </is>
      </c>
      <c r="C989">
        <f>Spartan!AD43</f>
        <v/>
      </c>
      <c r="D989">
        <f>ROUND(Spartan!AE43,1)</f>
        <v/>
      </c>
      <c r="E989" t="inlineStr">
        <is>
          <t>global</t>
        </is>
      </c>
      <c r="F989" t="inlineStr">
        <is>
          <t>global</t>
        </is>
      </c>
    </row>
    <row r="990">
      <c r="A990" t="inlineStr">
        <is>
          <t>Blend: Tactical Gro OEF 60/40</t>
        </is>
      </c>
      <c r="C990">
        <f>Spartan!AD44</f>
        <v/>
      </c>
      <c r="D990">
        <f>ROUND(Spartan!AE44,1)</f>
        <v/>
      </c>
      <c r="E990" t="inlineStr">
        <is>
          <t>global</t>
        </is>
      </c>
      <c r="F990" t="inlineStr">
        <is>
          <t>global</t>
        </is>
      </c>
    </row>
    <row r="991">
      <c r="A991" t="inlineStr">
        <is>
          <t>Blend: Tactical Gro OEF 60/40</t>
        </is>
      </c>
      <c r="C991">
        <f>Spartan!AD45</f>
        <v/>
      </c>
      <c r="D991">
        <f>ROUND(Spartan!AE45,1)</f>
        <v/>
      </c>
      <c r="E991" t="inlineStr">
        <is>
          <t>global</t>
        </is>
      </c>
      <c r="F991" t="inlineStr">
        <is>
          <t>global</t>
        </is>
      </c>
    </row>
    <row r="992">
      <c r="A992" t="inlineStr">
        <is>
          <t>Blend: Tactical Gro OEF 60/40</t>
        </is>
      </c>
      <c r="C992">
        <f>Spartan!AD46</f>
        <v/>
      </c>
      <c r="D992">
        <f>ROUND(Spartan!AE46,1)</f>
        <v/>
      </c>
      <c r="E992" t="inlineStr">
        <is>
          <t>global</t>
        </is>
      </c>
      <c r="F992" t="inlineStr">
        <is>
          <t>global</t>
        </is>
      </c>
    </row>
    <row r="993">
      <c r="A993" t="inlineStr">
        <is>
          <t>Blend: Tactical Gro OEF 60/40</t>
        </is>
      </c>
      <c r="C993">
        <f>Spartan!AD47</f>
        <v/>
      </c>
      <c r="D993">
        <f>ROUND(Spartan!AE47,1)</f>
        <v/>
      </c>
      <c r="E993" t="inlineStr">
        <is>
          <t>global</t>
        </is>
      </c>
      <c r="F993" t="inlineStr">
        <is>
          <t>global</t>
        </is>
      </c>
    </row>
    <row r="994">
      <c r="A994" t="inlineStr">
        <is>
          <t>Blend: Tactical Gro OEF 60/40</t>
        </is>
      </c>
      <c r="C994">
        <f>Spartan!AD48</f>
        <v/>
      </c>
      <c r="D994">
        <f>ROUND(Spartan!AE48,1)</f>
        <v/>
      </c>
      <c r="E994" t="inlineStr">
        <is>
          <t>global</t>
        </is>
      </c>
      <c r="F994" t="inlineStr">
        <is>
          <t>global</t>
        </is>
      </c>
    </row>
    <row r="995">
      <c r="A995" t="inlineStr">
        <is>
          <t>Blend: Tactical Gro OEF 60/40</t>
        </is>
      </c>
      <c r="C995">
        <f>Spartan!AD49</f>
        <v/>
      </c>
      <c r="D995">
        <f>ROUND(Spartan!AE49,1)</f>
        <v/>
      </c>
      <c r="E995" t="inlineStr">
        <is>
          <t>global</t>
        </is>
      </c>
      <c r="F995" t="inlineStr">
        <is>
          <t>global</t>
        </is>
      </c>
    </row>
    <row r="996">
      <c r="A996" t="inlineStr">
        <is>
          <t>Blend: Tactical Gro OEF 60/40</t>
        </is>
      </c>
      <c r="C996">
        <f>Spartan!AD50</f>
        <v/>
      </c>
      <c r="D996">
        <f>ROUND(Spartan!AE50,1)</f>
        <v/>
      </c>
      <c r="E996" t="inlineStr">
        <is>
          <t>global</t>
        </is>
      </c>
      <c r="F996" t="inlineStr">
        <is>
          <t>global</t>
        </is>
      </c>
    </row>
    <row r="997">
      <c r="A997" t="inlineStr">
        <is>
          <t>Blend: Tactical Gro OEF 60/40</t>
        </is>
      </c>
      <c r="C997">
        <f>Spartan!AD51</f>
        <v/>
      </c>
      <c r="D997">
        <f>ROUND(Spartan!AE51,1)</f>
        <v/>
      </c>
      <c r="E997" t="inlineStr">
        <is>
          <t>global</t>
        </is>
      </c>
      <c r="F997" t="inlineStr">
        <is>
          <t>global</t>
        </is>
      </c>
    </row>
    <row r="998">
      <c r="A998" t="inlineStr">
        <is>
          <t>Blend: Tactical Gro OEF 60/40</t>
        </is>
      </c>
      <c r="C998">
        <f>Spartan!AD52</f>
        <v/>
      </c>
      <c r="D998">
        <f>ROUND(Spartan!AE52,1)</f>
        <v/>
      </c>
      <c r="E998" t="inlineStr">
        <is>
          <t>global</t>
        </is>
      </c>
      <c r="F998" t="inlineStr">
        <is>
          <t>global</t>
        </is>
      </c>
    </row>
    <row r="999">
      <c r="A999" t="inlineStr">
        <is>
          <t>Blend: Tactical Gro OEF 60/40</t>
        </is>
      </c>
      <c r="C999">
        <f>Spartan!AD53</f>
        <v/>
      </c>
      <c r="D999">
        <f>ROUND(Spartan!AE53,1)</f>
        <v/>
      </c>
      <c r="E999" t="inlineStr">
        <is>
          <t>global</t>
        </is>
      </c>
      <c r="F999" t="inlineStr">
        <is>
          <t>global</t>
        </is>
      </c>
    </row>
    <row r="1000">
      <c r="A1000" t="inlineStr">
        <is>
          <t>Blend: Tactical Gro OEF 60/40</t>
        </is>
      </c>
      <c r="C1000">
        <f>Spartan!AD54</f>
        <v/>
      </c>
      <c r="D1000">
        <f>ROUND(Spartan!AE54,1)</f>
        <v/>
      </c>
      <c r="E1000" t="inlineStr">
        <is>
          <t>global</t>
        </is>
      </c>
      <c r="F1000" t="inlineStr">
        <is>
          <t>global</t>
        </is>
      </c>
    </row>
    <row r="1001">
      <c r="A1001" t="inlineStr">
        <is>
          <t>Blend: Tactical Gro OEF 60/40</t>
        </is>
      </c>
      <c r="C1001">
        <f>Spartan!AD55</f>
        <v/>
      </c>
      <c r="D1001">
        <f>ROUND(Spartan!AE55,1)</f>
        <v/>
      </c>
      <c r="E1001" t="inlineStr">
        <is>
          <t>global</t>
        </is>
      </c>
      <c r="F1001" t="inlineStr">
        <is>
          <t>global</t>
        </is>
      </c>
    </row>
    <row r="1002">
      <c r="A1002" t="inlineStr">
        <is>
          <t>Blend: Tactical Gro OEF 60/40</t>
        </is>
      </c>
      <c r="C1002">
        <f>Spartan!AD56</f>
        <v/>
      </c>
      <c r="D1002">
        <f>ROUND(Spartan!AE56,1)</f>
        <v/>
      </c>
      <c r="E1002" t="inlineStr">
        <is>
          <t>global</t>
        </is>
      </c>
      <c r="F1002" t="inlineStr">
        <is>
          <t>global</t>
        </is>
      </c>
    </row>
    <row r="1003">
      <c r="A1003" t="inlineStr">
        <is>
          <t>Blend: Tactical Gro OEF 60/40</t>
        </is>
      </c>
      <c r="C1003">
        <f>Spartan!AD57</f>
        <v/>
      </c>
      <c r="D1003">
        <f>ROUND(Spartan!AE57,1)</f>
        <v/>
      </c>
      <c r="E1003" t="inlineStr">
        <is>
          <t>global</t>
        </is>
      </c>
      <c r="F1003" t="inlineStr">
        <is>
          <t>global</t>
        </is>
      </c>
    </row>
    <row r="1004">
      <c r="A1004" t="inlineStr">
        <is>
          <t>Blend: Tactical Gro OEF 60/40</t>
        </is>
      </c>
      <c r="C1004">
        <f>Spartan!AD58</f>
        <v/>
      </c>
      <c r="D1004">
        <f>ROUND(Spartan!AE58,1)</f>
        <v/>
      </c>
      <c r="E1004" t="inlineStr">
        <is>
          <t>global</t>
        </is>
      </c>
      <c r="F1004" t="inlineStr">
        <is>
          <t>global</t>
        </is>
      </c>
    </row>
    <row r="1005">
      <c r="A1005" t="inlineStr">
        <is>
          <t>Blend: Tactical Gro OEF 60/40</t>
        </is>
      </c>
      <c r="C1005">
        <f>Spartan!AD59</f>
        <v/>
      </c>
      <c r="D1005">
        <f>ROUND(Spartan!AE59,1)</f>
        <v/>
      </c>
      <c r="E1005" t="inlineStr">
        <is>
          <t>global</t>
        </is>
      </c>
      <c r="F1005" t="inlineStr">
        <is>
          <t>global</t>
        </is>
      </c>
    </row>
    <row r="1006">
      <c r="A1006" t="inlineStr">
        <is>
          <t>Blend: Tactical Gro OEF 60/40</t>
        </is>
      </c>
      <c r="C1006">
        <f>Spartan!AD60</f>
        <v/>
      </c>
      <c r="D1006">
        <f>ROUND(Spartan!AE60,1)</f>
        <v/>
      </c>
      <c r="E1006" t="inlineStr">
        <is>
          <t>global</t>
        </is>
      </c>
      <c r="F1006" t="inlineStr">
        <is>
          <t>global</t>
        </is>
      </c>
    </row>
    <row r="1007">
      <c r="A1007" t="inlineStr">
        <is>
          <t>Blend: Tactical Gro OEF 60/40</t>
        </is>
      </c>
      <c r="C1007">
        <f>Spartan!AD61</f>
        <v/>
      </c>
      <c r="D1007">
        <f>ROUND(Spartan!AE61,1)</f>
        <v/>
      </c>
      <c r="E1007" t="inlineStr">
        <is>
          <t>global</t>
        </is>
      </c>
      <c r="F1007" t="inlineStr">
        <is>
          <t>global</t>
        </is>
      </c>
    </row>
    <row r="1008">
      <c r="A1008" t="inlineStr">
        <is>
          <t>Blend: Tactical Gro OEF 60/40</t>
        </is>
      </c>
      <c r="C1008">
        <f>Spartan!AD62</f>
        <v/>
      </c>
      <c r="D1008">
        <f>ROUND(Spartan!AE62,1)</f>
        <v/>
      </c>
      <c r="E1008" t="inlineStr">
        <is>
          <t>global</t>
        </is>
      </c>
      <c r="F1008" t="inlineStr">
        <is>
          <t>global</t>
        </is>
      </c>
    </row>
    <row r="1009">
      <c r="A1009" t="inlineStr">
        <is>
          <t>Blend: Tactical Gro OEF 60/40</t>
        </is>
      </c>
      <c r="C1009">
        <f>Spartan!AD63</f>
        <v/>
      </c>
      <c r="D1009">
        <f>ROUND(Spartan!AE63,1)</f>
        <v/>
      </c>
      <c r="E1009" t="inlineStr">
        <is>
          <t>global</t>
        </is>
      </c>
      <c r="F1009" t="inlineStr">
        <is>
          <t>global</t>
        </is>
      </c>
    </row>
    <row r="1010">
      <c r="A1010" t="inlineStr">
        <is>
          <t>Blend: Tactical Gro OEF 60/40</t>
        </is>
      </c>
      <c r="C1010">
        <f>Spartan!AD64</f>
        <v/>
      </c>
      <c r="D1010">
        <f>ROUND(Spartan!AE64,1)</f>
        <v/>
      </c>
      <c r="E1010" t="inlineStr">
        <is>
          <t>global</t>
        </is>
      </c>
      <c r="F1010" t="inlineStr">
        <is>
          <t>global</t>
        </is>
      </c>
    </row>
    <row r="1011">
      <c r="A1011" t="inlineStr">
        <is>
          <t>Blend: Tactical Gro OEF 60/40</t>
        </is>
      </c>
      <c r="C1011">
        <f>Spartan!AD65</f>
        <v/>
      </c>
      <c r="D1011">
        <f>ROUND(Spartan!AE65,1)</f>
        <v/>
      </c>
      <c r="E1011" t="inlineStr">
        <is>
          <t>global</t>
        </is>
      </c>
      <c r="F1011" t="inlineStr">
        <is>
          <t>global</t>
        </is>
      </c>
    </row>
    <row r="1012">
      <c r="A1012" t="inlineStr">
        <is>
          <t>Blend: Tactical Gro OEF 60/40</t>
        </is>
      </c>
      <c r="C1012">
        <f>Spartan!AD66</f>
        <v/>
      </c>
      <c r="D1012">
        <f>ROUND(Spartan!AE66,1)</f>
        <v/>
      </c>
      <c r="E1012" t="inlineStr">
        <is>
          <t>global</t>
        </is>
      </c>
      <c r="F1012" t="inlineStr">
        <is>
          <t>global</t>
        </is>
      </c>
    </row>
    <row r="1013">
      <c r="A1013" t="inlineStr">
        <is>
          <t>Blend: Tactical Gro OEF 60/40</t>
        </is>
      </c>
      <c r="C1013">
        <f>Spartan!AD67</f>
        <v/>
      </c>
      <c r="D1013">
        <f>ROUND(Spartan!AE67,1)</f>
        <v/>
      </c>
      <c r="E1013" t="inlineStr">
        <is>
          <t>global</t>
        </is>
      </c>
      <c r="F1013" t="inlineStr">
        <is>
          <t>global</t>
        </is>
      </c>
    </row>
    <row r="1014">
      <c r="A1014" t="inlineStr">
        <is>
          <t>Blend: Tactical Gro OEF 60/40</t>
        </is>
      </c>
      <c r="C1014">
        <f>Spartan!AD68</f>
        <v/>
      </c>
      <c r="D1014">
        <f>ROUND(Spartan!AE68,1)</f>
        <v/>
      </c>
      <c r="E1014" t="inlineStr">
        <is>
          <t>global</t>
        </is>
      </c>
      <c r="F1014" t="inlineStr">
        <is>
          <t>global</t>
        </is>
      </c>
    </row>
    <row r="1015">
      <c r="A1015" t="inlineStr">
        <is>
          <t>Blend: Tactical Gro OEF 60/40</t>
        </is>
      </c>
      <c r="C1015">
        <f>Spartan!AD69</f>
        <v/>
      </c>
      <c r="D1015">
        <f>ROUND(Spartan!AE69,1)</f>
        <v/>
      </c>
      <c r="E1015" t="inlineStr">
        <is>
          <t>global</t>
        </is>
      </c>
      <c r="F1015" t="inlineStr">
        <is>
          <t>global</t>
        </is>
      </c>
    </row>
    <row r="1016">
      <c r="A1016" t="inlineStr">
        <is>
          <t>Blend: Tactical Gro OEF 60/40</t>
        </is>
      </c>
      <c r="C1016">
        <f>Spartan!AD70</f>
        <v/>
      </c>
      <c r="D1016">
        <f>ROUND(Spartan!AE70,1)</f>
        <v/>
      </c>
      <c r="E1016" t="inlineStr">
        <is>
          <t>global</t>
        </is>
      </c>
      <c r="F1016" t="inlineStr">
        <is>
          <t>global</t>
        </is>
      </c>
    </row>
    <row r="1017">
      <c r="A1017" t="inlineStr">
        <is>
          <t>Blend: Tactical Gro OEF 60/40</t>
        </is>
      </c>
      <c r="C1017">
        <f>Spartan!AD71</f>
        <v/>
      </c>
      <c r="D1017">
        <f>ROUND(Spartan!AE71,1)</f>
        <v/>
      </c>
      <c r="E1017" t="inlineStr">
        <is>
          <t>global</t>
        </is>
      </c>
      <c r="F1017" t="inlineStr">
        <is>
          <t>global</t>
        </is>
      </c>
    </row>
    <row r="1018">
      <c r="A1018" t="inlineStr">
        <is>
          <t>Blend: Tactical Gro OEF 60/40</t>
        </is>
      </c>
      <c r="C1018">
        <f>Spartan!AD72</f>
        <v/>
      </c>
      <c r="D1018">
        <f>ROUND(Spartan!AE72,1)</f>
        <v/>
      </c>
      <c r="E1018" t="inlineStr">
        <is>
          <t>global</t>
        </is>
      </c>
      <c r="F1018" t="inlineStr">
        <is>
          <t>global</t>
        </is>
      </c>
    </row>
    <row r="1019">
      <c r="A1019" t="inlineStr">
        <is>
          <t>Blend: Tactical Gro OEF 60/40</t>
        </is>
      </c>
      <c r="C1019">
        <f>Spartan!AD73</f>
        <v/>
      </c>
      <c r="D1019">
        <f>ROUND(Spartan!AE73,1)</f>
        <v/>
      </c>
      <c r="E1019" t="inlineStr">
        <is>
          <t>global</t>
        </is>
      </c>
      <c r="F1019" t="inlineStr">
        <is>
          <t>global</t>
        </is>
      </c>
    </row>
    <row r="1020">
      <c r="A1020" t="inlineStr">
        <is>
          <t>Blend: Tactical Gro OEF 60/40</t>
        </is>
      </c>
      <c r="C1020">
        <f>Spartan!AD74</f>
        <v/>
      </c>
      <c r="D1020">
        <f>ROUND(Spartan!AE74,1)</f>
        <v/>
      </c>
      <c r="E1020" t="inlineStr">
        <is>
          <t>global</t>
        </is>
      </c>
      <c r="F1020" t="inlineStr">
        <is>
          <t>global</t>
        </is>
      </c>
    </row>
    <row r="1021">
      <c r="A1021" t="inlineStr">
        <is>
          <t>Blend: Tactical Gro OEF 60/40</t>
        </is>
      </c>
      <c r="C1021">
        <f>Spartan!AD75</f>
        <v/>
      </c>
      <c r="D1021">
        <f>ROUND(Spartan!AE75,1)</f>
        <v/>
      </c>
      <c r="E1021" t="inlineStr">
        <is>
          <t>global</t>
        </is>
      </c>
      <c r="F1021" t="inlineStr">
        <is>
          <t>global</t>
        </is>
      </c>
    </row>
    <row r="1022">
      <c r="A1022" t="inlineStr">
        <is>
          <t>Blend: Tactical Gro OEF 60/40</t>
        </is>
      </c>
      <c r="C1022">
        <f>Spartan!AD76</f>
        <v/>
      </c>
      <c r="D1022">
        <f>ROUND(Spartan!AE76,1)</f>
        <v/>
      </c>
      <c r="E1022" t="inlineStr">
        <is>
          <t>global</t>
        </is>
      </c>
      <c r="F1022" t="inlineStr">
        <is>
          <t>global</t>
        </is>
      </c>
    </row>
    <row r="1023">
      <c r="A1023" t="inlineStr">
        <is>
          <t>Blend: Tactical Gro OEF 60/40</t>
        </is>
      </c>
      <c r="C1023">
        <f>Spartan!AD77</f>
        <v/>
      </c>
      <c r="D1023">
        <f>ROUND(Spartan!AE77,1)</f>
        <v/>
      </c>
      <c r="E1023" t="inlineStr">
        <is>
          <t>global</t>
        </is>
      </c>
      <c r="F1023" t="inlineStr">
        <is>
          <t>global</t>
        </is>
      </c>
    </row>
    <row r="1024">
      <c r="A1024" t="inlineStr">
        <is>
          <t>Blend: Tactical Gro OEF 60/40</t>
        </is>
      </c>
      <c r="C1024">
        <f>Spartan!AD78</f>
        <v/>
      </c>
      <c r="D1024">
        <f>ROUND(Spartan!AE78,1)</f>
        <v/>
      </c>
      <c r="E1024" t="inlineStr">
        <is>
          <t>global</t>
        </is>
      </c>
      <c r="F1024" t="inlineStr">
        <is>
          <t>global</t>
        </is>
      </c>
    </row>
    <row r="1025">
      <c r="A1025" t="inlineStr">
        <is>
          <t>Blend: Tactical Gro OEF 60/40</t>
        </is>
      </c>
      <c r="C1025">
        <f>Spartan!AD79</f>
        <v/>
      </c>
      <c r="D1025">
        <f>ROUND(Spartan!AE79,1)</f>
        <v/>
      </c>
      <c r="E1025" t="inlineStr">
        <is>
          <t>global</t>
        </is>
      </c>
      <c r="F1025" t="inlineStr">
        <is>
          <t>global</t>
        </is>
      </c>
    </row>
    <row r="1026">
      <c r="A1026" t="inlineStr">
        <is>
          <t>Blend: Tactical Gro OEF 60/40</t>
        </is>
      </c>
      <c r="C1026">
        <f>Spartan!AD80</f>
        <v/>
      </c>
      <c r="D1026">
        <f>ROUND(Spartan!AE80,1)</f>
        <v/>
      </c>
      <c r="E1026" t="inlineStr">
        <is>
          <t>global</t>
        </is>
      </c>
      <c r="F1026" t="inlineStr">
        <is>
          <t>global</t>
        </is>
      </c>
    </row>
    <row r="1027">
      <c r="A1027" t="inlineStr">
        <is>
          <t>Blend: Tactical Gro OEF 60/40</t>
        </is>
      </c>
      <c r="C1027">
        <f>Spartan!AD81</f>
        <v/>
      </c>
      <c r="D1027">
        <f>ROUND(Spartan!AE81,1)</f>
        <v/>
      </c>
      <c r="E1027" t="inlineStr">
        <is>
          <t>global</t>
        </is>
      </c>
      <c r="F1027" t="inlineStr">
        <is>
          <t>global</t>
        </is>
      </c>
    </row>
    <row r="1028">
      <c r="A1028" t="inlineStr">
        <is>
          <t>Blend: Tactical Gro OEF 60/40</t>
        </is>
      </c>
      <c r="C1028">
        <f>Spartan!AD82</f>
        <v/>
      </c>
      <c r="D1028">
        <f>ROUND(Spartan!AE82,1)</f>
        <v/>
      </c>
      <c r="E1028" t="inlineStr">
        <is>
          <t>global</t>
        </is>
      </c>
      <c r="F1028" t="inlineStr">
        <is>
          <t>global</t>
        </is>
      </c>
    </row>
    <row r="1029">
      <c r="A1029" t="inlineStr">
        <is>
          <t>Blend: Tactical Gro OEF 60/40</t>
        </is>
      </c>
      <c r="C1029">
        <f>Spartan!AD83</f>
        <v/>
      </c>
      <c r="D1029">
        <f>ROUND(Spartan!AE83,1)</f>
        <v/>
      </c>
      <c r="E1029" t="inlineStr">
        <is>
          <t>global</t>
        </is>
      </c>
      <c r="F1029" t="inlineStr">
        <is>
          <t>global</t>
        </is>
      </c>
    </row>
    <row r="1030">
      <c r="A1030" t="inlineStr">
        <is>
          <t>Blend: Tactical Gro OEF 60/40</t>
        </is>
      </c>
      <c r="C1030">
        <f>Spartan!AD84</f>
        <v/>
      </c>
      <c r="D1030">
        <f>ROUND(Spartan!AE84,1)</f>
        <v/>
      </c>
      <c r="E1030" t="inlineStr">
        <is>
          <t>global</t>
        </is>
      </c>
      <c r="F1030" t="inlineStr">
        <is>
          <t>global</t>
        </is>
      </c>
    </row>
    <row r="1031">
      <c r="A1031" t="inlineStr">
        <is>
          <t>Blend: Tactical Gro OEF 60/40</t>
        </is>
      </c>
      <c r="C1031">
        <f>Spartan!AD85</f>
        <v/>
      </c>
      <c r="D1031">
        <f>ROUND(Spartan!AE85,1)</f>
        <v/>
      </c>
      <c r="E1031" t="inlineStr">
        <is>
          <t>global</t>
        </is>
      </c>
      <c r="F1031" t="inlineStr">
        <is>
          <t>global</t>
        </is>
      </c>
    </row>
    <row r="1032">
      <c r="A1032" t="inlineStr">
        <is>
          <t>Blend: Tactical Gro OEF 60/40</t>
        </is>
      </c>
      <c r="C1032">
        <f>Spartan!AD86</f>
        <v/>
      </c>
      <c r="D1032">
        <f>ROUND(Spartan!AE86,1)</f>
        <v/>
      </c>
      <c r="E1032" t="inlineStr">
        <is>
          <t>global</t>
        </is>
      </c>
      <c r="F1032" t="inlineStr">
        <is>
          <t>global</t>
        </is>
      </c>
    </row>
    <row r="1033">
      <c r="A1033" t="inlineStr">
        <is>
          <t>Blend: Tactical Gro OEF 60/40</t>
        </is>
      </c>
      <c r="C1033">
        <f>Spartan!AD87</f>
        <v/>
      </c>
      <c r="D1033">
        <f>ROUND(Spartan!AE87,1)</f>
        <v/>
      </c>
      <c r="E1033" t="inlineStr">
        <is>
          <t>global</t>
        </is>
      </c>
      <c r="F1033" t="inlineStr">
        <is>
          <t>global</t>
        </is>
      </c>
    </row>
    <row r="1034">
      <c r="A1034" t="inlineStr">
        <is>
          <t>Blend: Tactical Gro OEF 60/40</t>
        </is>
      </c>
      <c r="C1034">
        <f>Spartan!AD88</f>
        <v/>
      </c>
      <c r="D1034">
        <f>ROUND(Spartan!AE88,1)</f>
        <v/>
      </c>
      <c r="E1034" t="inlineStr">
        <is>
          <t>global</t>
        </is>
      </c>
      <c r="F1034" t="inlineStr">
        <is>
          <t>global</t>
        </is>
      </c>
    </row>
    <row r="1035">
      <c r="A1035" t="inlineStr">
        <is>
          <t>Blend: Tactical Gro OEF 60/40</t>
        </is>
      </c>
      <c r="C1035">
        <f>Spartan!AD89</f>
        <v/>
      </c>
      <c r="D1035">
        <f>ROUND(Spartan!AE89,1)</f>
        <v/>
      </c>
      <c r="E1035" t="inlineStr">
        <is>
          <t>global</t>
        </is>
      </c>
      <c r="F1035" t="inlineStr">
        <is>
          <t>global</t>
        </is>
      </c>
    </row>
    <row r="1036">
      <c r="A1036" t="inlineStr">
        <is>
          <t>Blend: Tactical Gro OEF 60/40</t>
        </is>
      </c>
      <c r="C1036">
        <f>Spartan!AD90</f>
        <v/>
      </c>
      <c r="D1036">
        <f>ROUND(Spartan!AE90,1)</f>
        <v/>
      </c>
      <c r="E1036" t="inlineStr">
        <is>
          <t>global</t>
        </is>
      </c>
      <c r="F1036" t="inlineStr">
        <is>
          <t>global</t>
        </is>
      </c>
    </row>
    <row r="1037">
      <c r="A1037" t="inlineStr">
        <is>
          <t>Blend: Tactical Gro OEF 60/40</t>
        </is>
      </c>
      <c r="C1037">
        <f>Spartan!AD91</f>
        <v/>
      </c>
      <c r="D1037">
        <f>ROUND(Spartan!AE91,1)</f>
        <v/>
      </c>
      <c r="E1037" t="inlineStr">
        <is>
          <t>global</t>
        </is>
      </c>
      <c r="F1037" t="inlineStr">
        <is>
          <t>global</t>
        </is>
      </c>
    </row>
    <row r="1038">
      <c r="A1038" t="inlineStr">
        <is>
          <t>Blend: Tactical Gro OEF 60/40</t>
        </is>
      </c>
      <c r="C1038">
        <f>Spartan!AD92</f>
        <v/>
      </c>
      <c r="D1038">
        <f>ROUND(Spartan!AE92,1)</f>
        <v/>
      </c>
      <c r="E1038" t="inlineStr">
        <is>
          <t>global</t>
        </is>
      </c>
      <c r="F1038" t="inlineStr">
        <is>
          <t>global</t>
        </is>
      </c>
    </row>
    <row r="1039">
      <c r="A1039" t="inlineStr">
        <is>
          <t>Blend: Tactical Gro OEF 60/40</t>
        </is>
      </c>
      <c r="C1039">
        <f>Spartan!AD93</f>
        <v/>
      </c>
      <c r="D1039">
        <f>ROUND(Spartan!AE93,1)</f>
        <v/>
      </c>
      <c r="E1039" t="inlineStr">
        <is>
          <t>global</t>
        </is>
      </c>
      <c r="F1039" t="inlineStr">
        <is>
          <t>global</t>
        </is>
      </c>
    </row>
    <row r="1040">
      <c r="A1040" t="inlineStr">
        <is>
          <t>Blend: Tactical Gro OEF 60/40</t>
        </is>
      </c>
      <c r="C1040">
        <f>Spartan!AD94</f>
        <v/>
      </c>
      <c r="D1040">
        <f>ROUND(Spartan!AE94,1)</f>
        <v/>
      </c>
      <c r="E1040" t="inlineStr">
        <is>
          <t>global</t>
        </is>
      </c>
      <c r="F1040" t="inlineStr">
        <is>
          <t>global</t>
        </is>
      </c>
    </row>
    <row r="1041">
      <c r="A1041" t="inlineStr">
        <is>
          <t>Blend: Tactical Gro OEF 60/40</t>
        </is>
      </c>
      <c r="C1041">
        <f>Spartan!AD95</f>
        <v/>
      </c>
      <c r="D1041">
        <f>ROUND(Spartan!AE95,1)</f>
        <v/>
      </c>
      <c r="E1041" t="inlineStr">
        <is>
          <t>global</t>
        </is>
      </c>
      <c r="F1041" t="inlineStr">
        <is>
          <t>global</t>
        </is>
      </c>
    </row>
    <row r="1042">
      <c r="A1042" t="inlineStr">
        <is>
          <t>Blend: Tactical Gro OEF 60/40</t>
        </is>
      </c>
      <c r="C1042">
        <f>Spartan!AD96</f>
        <v/>
      </c>
      <c r="D1042">
        <f>ROUND(Spartan!AE96,1)</f>
        <v/>
      </c>
      <c r="E1042" t="inlineStr">
        <is>
          <t>global</t>
        </is>
      </c>
      <c r="F1042" t="inlineStr">
        <is>
          <t>global</t>
        </is>
      </c>
    </row>
    <row r="1043">
      <c r="A1043" t="inlineStr">
        <is>
          <t>Blend: Tactical Gro OEF 60/40</t>
        </is>
      </c>
      <c r="C1043">
        <f>Spartan!AD97</f>
        <v/>
      </c>
      <c r="D1043">
        <f>ROUND(Spartan!AE97,1)</f>
        <v/>
      </c>
      <c r="E1043" t="inlineStr">
        <is>
          <t>global</t>
        </is>
      </c>
      <c r="F1043" t="inlineStr">
        <is>
          <t>global</t>
        </is>
      </c>
    </row>
    <row r="1044">
      <c r="A1044" t="inlineStr">
        <is>
          <t>Blend: Tactical Gro OEF 60/40</t>
        </is>
      </c>
      <c r="C1044">
        <f>Spartan!AD98</f>
        <v/>
      </c>
      <c r="D1044">
        <f>ROUND(Spartan!AE98,1)</f>
        <v/>
      </c>
      <c r="E1044" t="inlineStr">
        <is>
          <t>global</t>
        </is>
      </c>
      <c r="F1044" t="inlineStr">
        <is>
          <t>global</t>
        </is>
      </c>
    </row>
    <row r="1045">
      <c r="A1045" t="inlineStr">
        <is>
          <t>Blend: Tactical Gro OEF 60/40</t>
        </is>
      </c>
      <c r="C1045">
        <f>Spartan!AD99</f>
        <v/>
      </c>
      <c r="D1045">
        <f>ROUND(Spartan!AE99,1)</f>
        <v/>
      </c>
      <c r="E1045" t="inlineStr">
        <is>
          <t>global</t>
        </is>
      </c>
      <c r="F1045" t="inlineStr">
        <is>
          <t>global</t>
        </is>
      </c>
    </row>
    <row r="1046">
      <c r="A1046" t="inlineStr">
        <is>
          <t>Blend: Tactical Gro OEF 60/40</t>
        </is>
      </c>
      <c r="C1046">
        <f>Spartan!AD100</f>
        <v/>
      </c>
      <c r="D1046">
        <f>ROUND(Spartan!AE100,1)</f>
        <v/>
      </c>
      <c r="E1046" t="inlineStr">
        <is>
          <t>global</t>
        </is>
      </c>
      <c r="F1046" t="inlineStr">
        <is>
          <t>global</t>
        </is>
      </c>
    </row>
    <row r="1047">
      <c r="A1047" t="inlineStr">
        <is>
          <t>Blend: Tactical Gro OEF 60/40</t>
        </is>
      </c>
      <c r="C1047">
        <f>Spartan!AD101</f>
        <v/>
      </c>
      <c r="D1047">
        <f>ROUND(Spartan!AE101,1)</f>
        <v/>
      </c>
      <c r="E1047" t="inlineStr">
        <is>
          <t>global</t>
        </is>
      </c>
      <c r="F1047" t="inlineStr">
        <is>
          <t>global</t>
        </is>
      </c>
    </row>
    <row r="1048">
      <c r="A1048" t="inlineStr">
        <is>
          <t>Blend: Tactical Gro OEF 60/40</t>
        </is>
      </c>
      <c r="C1048">
        <f>Spartan!AD102</f>
        <v/>
      </c>
      <c r="D1048">
        <f>ROUND(Spartan!AE102,1)</f>
        <v/>
      </c>
      <c r="E1048" t="inlineStr">
        <is>
          <t>global</t>
        </is>
      </c>
      <c r="F1048" t="inlineStr">
        <is>
          <t>global</t>
        </is>
      </c>
    </row>
    <row r="1049">
      <c r="A1049" t="inlineStr">
        <is>
          <t>Blend: Tactical Gro OEF 60/40</t>
        </is>
      </c>
      <c r="C1049">
        <f>Spartan!AD103</f>
        <v/>
      </c>
      <c r="D1049">
        <f>ROUND(Spartan!AE103,1)</f>
        <v/>
      </c>
      <c r="E1049" t="inlineStr">
        <is>
          <t>global</t>
        </is>
      </c>
      <c r="F1049" t="inlineStr">
        <is>
          <t>global</t>
        </is>
      </c>
    </row>
    <row r="1050">
      <c r="A1050" t="inlineStr">
        <is>
          <t>Blend: Tactical Gro OEF 60/40</t>
        </is>
      </c>
      <c r="C1050">
        <f>Spartan!AD104</f>
        <v/>
      </c>
      <c r="D1050">
        <f>ROUND(Spartan!AE104,1)</f>
        <v/>
      </c>
      <c r="E1050" t="inlineStr">
        <is>
          <t>global</t>
        </is>
      </c>
      <c r="F1050" t="inlineStr">
        <is>
          <t>global</t>
        </is>
      </c>
    </row>
    <row r="1051">
      <c r="A1051" t="inlineStr">
        <is>
          <t>Blend: Tactical Gro OEF 60/40</t>
        </is>
      </c>
      <c r="C1051">
        <f>Spartan!AD105</f>
        <v/>
      </c>
      <c r="D1051">
        <f>ROUND(Spartan!AE105,1)</f>
        <v/>
      </c>
      <c r="E1051" t="inlineStr">
        <is>
          <t>global</t>
        </is>
      </c>
      <c r="F1051" t="inlineStr">
        <is>
          <t>global</t>
        </is>
      </c>
    </row>
    <row r="1052">
      <c r="A1052" t="inlineStr">
        <is>
          <t>Blend: Tactical Gro OEF 60/40</t>
        </is>
      </c>
      <c r="C1052">
        <f>Spartan!AD106</f>
        <v/>
      </c>
      <c r="D1052">
        <f>ROUND(Spartan!AE106,1)</f>
        <v/>
      </c>
      <c r="E1052" t="inlineStr">
        <is>
          <t>global</t>
        </is>
      </c>
      <c r="F1052" t="inlineStr">
        <is>
          <t>global</t>
        </is>
      </c>
    </row>
    <row r="1053">
      <c r="A1053" t="inlineStr">
        <is>
          <t>Blend: Tactical Gro OEF 60/40</t>
        </is>
      </c>
      <c r="C1053">
        <f>Spartan!AD107</f>
        <v/>
      </c>
      <c r="D1053">
        <f>ROUND(Spartan!AE107,1)</f>
        <v/>
      </c>
      <c r="E1053" t="inlineStr">
        <is>
          <t>global</t>
        </is>
      </c>
      <c r="F1053" t="inlineStr">
        <is>
          <t>global</t>
        </is>
      </c>
    </row>
    <row r="1054">
      <c r="A1054" t="inlineStr">
        <is>
          <t>Blend: Tactical Gro OEF 60/40</t>
        </is>
      </c>
      <c r="C1054">
        <f>Spartan!AD108</f>
        <v/>
      </c>
      <c r="D1054">
        <f>ROUND(Spartan!AE108,1)</f>
        <v/>
      </c>
      <c r="E1054" t="inlineStr">
        <is>
          <t>global</t>
        </is>
      </c>
      <c r="F1054" t="inlineStr">
        <is>
          <t>global</t>
        </is>
      </c>
    </row>
    <row r="1055">
      <c r="A1055" t="inlineStr">
        <is>
          <t>Blend: Tactical Gro OEF 60/40</t>
        </is>
      </c>
      <c r="C1055">
        <f>Spartan!AD109</f>
        <v/>
      </c>
      <c r="D1055">
        <f>ROUND(Spartan!AE109,1)</f>
        <v/>
      </c>
      <c r="E1055" t="inlineStr">
        <is>
          <t>global</t>
        </is>
      </c>
      <c r="F1055" t="inlineStr">
        <is>
          <t>global</t>
        </is>
      </c>
    </row>
    <row r="1056">
      <c r="A1056" t="inlineStr">
        <is>
          <t>Blend: Tactical Gro OEF 60/40</t>
        </is>
      </c>
      <c r="C1056">
        <f>Spartan!AD110</f>
        <v/>
      </c>
      <c r="D1056">
        <f>ROUND(Spartan!AE110,1)</f>
        <v/>
      </c>
      <c r="E1056" t="inlineStr">
        <is>
          <t>global</t>
        </is>
      </c>
      <c r="F1056" t="inlineStr">
        <is>
          <t>global</t>
        </is>
      </c>
    </row>
    <row r="1057">
      <c r="A1057" t="inlineStr">
        <is>
          <t>Blend: Tactical Gro OEF 60/40</t>
        </is>
      </c>
      <c r="C1057">
        <f>Spartan!AD111</f>
        <v/>
      </c>
      <c r="D1057">
        <f>ROUND(Spartan!AE111,1)</f>
        <v/>
      </c>
      <c r="E1057" t="inlineStr">
        <is>
          <t>global</t>
        </is>
      </c>
      <c r="F1057" t="inlineStr">
        <is>
          <t>global</t>
        </is>
      </c>
    </row>
    <row r="1058">
      <c r="A1058" t="inlineStr">
        <is>
          <t>Blend: Tactical Gro OEF 60/40</t>
        </is>
      </c>
      <c r="C1058">
        <f>Spartan!AD112</f>
        <v/>
      </c>
      <c r="D1058">
        <f>ROUND(Spartan!AE112,1)</f>
        <v/>
      </c>
      <c r="E1058" t="inlineStr">
        <is>
          <t>global</t>
        </is>
      </c>
      <c r="F1058" t="inlineStr">
        <is>
          <t>global</t>
        </is>
      </c>
    </row>
    <row r="1059">
      <c r="A1059" t="inlineStr">
        <is>
          <t>Blend: Tactical Gro OEF 60/40</t>
        </is>
      </c>
      <c r="C1059">
        <f>Spartan!AD113</f>
        <v/>
      </c>
      <c r="D1059">
        <f>ROUND(Spartan!AE113,1)</f>
        <v/>
      </c>
      <c r="E1059" t="inlineStr">
        <is>
          <t>global</t>
        </is>
      </c>
      <c r="F1059" t="inlineStr">
        <is>
          <t>global</t>
        </is>
      </c>
    </row>
    <row r="1060">
      <c r="A1060" t="inlineStr">
        <is>
          <t>Blend: Tactical Gro OEF 60/40</t>
        </is>
      </c>
      <c r="C1060">
        <f>Spartan!AD114</f>
        <v/>
      </c>
      <c r="D1060">
        <f>ROUND(Spartan!AE114,1)</f>
        <v/>
      </c>
      <c r="E1060" t="inlineStr">
        <is>
          <t>global</t>
        </is>
      </c>
      <c r="F1060" t="inlineStr">
        <is>
          <t>global</t>
        </is>
      </c>
    </row>
    <row r="1061">
      <c r="A1061" t="inlineStr">
        <is>
          <t>Blend: Tactical Gro OEF 60/40</t>
        </is>
      </c>
      <c r="C1061">
        <f>Spartan!AD115</f>
        <v/>
      </c>
      <c r="D1061">
        <f>ROUND(Spartan!AE115,1)</f>
        <v/>
      </c>
      <c r="E1061" t="inlineStr">
        <is>
          <t>global</t>
        </is>
      </c>
      <c r="F1061" t="inlineStr">
        <is>
          <t>global</t>
        </is>
      </c>
    </row>
    <row r="1062">
      <c r="A1062" t="inlineStr">
        <is>
          <t>Blend: Tactical Gro OEF 60/40</t>
        </is>
      </c>
      <c r="C1062">
        <f>Spartan!AD116</f>
        <v/>
      </c>
      <c r="D1062">
        <f>ROUND(Spartan!AE116,1)</f>
        <v/>
      </c>
      <c r="E1062" t="inlineStr">
        <is>
          <t>global</t>
        </is>
      </c>
      <c r="F1062" t="inlineStr">
        <is>
          <t>global</t>
        </is>
      </c>
    </row>
    <row r="1063">
      <c r="A1063" t="inlineStr">
        <is>
          <t>Blend: Tactical Gro OEF 60/40</t>
        </is>
      </c>
      <c r="C1063">
        <f>Spartan!AD117</f>
        <v/>
      </c>
      <c r="D1063">
        <f>ROUND(Spartan!AE117,1)</f>
        <v/>
      </c>
      <c r="E1063" t="inlineStr">
        <is>
          <t>global</t>
        </is>
      </c>
      <c r="F1063" t="inlineStr">
        <is>
          <t>global</t>
        </is>
      </c>
    </row>
    <row r="1064">
      <c r="A1064" t="inlineStr">
        <is>
          <t>Blend: Tactical Gro OEF 60/40</t>
        </is>
      </c>
      <c r="C1064">
        <f>Spartan!AD118</f>
        <v/>
      </c>
      <c r="D1064">
        <f>ROUND(Spartan!AE118,1)</f>
        <v/>
      </c>
      <c r="E1064" t="inlineStr">
        <is>
          <t>global</t>
        </is>
      </c>
      <c r="F1064" t="inlineStr">
        <is>
          <t>global</t>
        </is>
      </c>
    </row>
    <row r="1065">
      <c r="A1065" t="inlineStr">
        <is>
          <t>Blend: Tactical Gro OEF 60/40</t>
        </is>
      </c>
      <c r="C1065">
        <f>Spartan!AD119</f>
        <v/>
      </c>
      <c r="D1065">
        <f>ROUND(Spartan!AE119,1)</f>
        <v/>
      </c>
      <c r="E1065" t="inlineStr">
        <is>
          <t>global</t>
        </is>
      </c>
      <c r="F1065" t="inlineStr">
        <is>
          <t>global</t>
        </is>
      </c>
    </row>
    <row r="1066">
      <c r="A1066" t="inlineStr">
        <is>
          <t>Blend: Tactical Gro OEF 60/40</t>
        </is>
      </c>
      <c r="C1066">
        <f>Spartan!AD120</f>
        <v/>
      </c>
      <c r="D1066">
        <f>ROUND(Spartan!AE120,1)</f>
        <v/>
      </c>
      <c r="E1066" t="inlineStr">
        <is>
          <t>global</t>
        </is>
      </c>
      <c r="F1066" t="inlineStr">
        <is>
          <t>global</t>
        </is>
      </c>
    </row>
    <row r="1067">
      <c r="A1067" t="inlineStr">
        <is>
          <t>Blend: Tactical Gro OEF 60/40</t>
        </is>
      </c>
      <c r="C1067">
        <f>Spartan!AD121</f>
        <v/>
      </c>
      <c r="D1067">
        <f>ROUND(Spartan!AE121,1)</f>
        <v/>
      </c>
      <c r="E1067" t="inlineStr">
        <is>
          <t>global</t>
        </is>
      </c>
      <c r="F1067" t="inlineStr">
        <is>
          <t>global</t>
        </is>
      </c>
    </row>
    <row r="1068">
      <c r="A1068" t="inlineStr">
        <is>
          <t>Blend: Tactical Gro OEF 60/40</t>
        </is>
      </c>
      <c r="C1068">
        <f>Spartan!AD122</f>
        <v/>
      </c>
      <c r="D1068">
        <f>ROUND(Spartan!AE122,1)</f>
        <v/>
      </c>
      <c r="E1068" t="inlineStr">
        <is>
          <t>global</t>
        </is>
      </c>
      <c r="F1068" t="inlineStr">
        <is>
          <t>global</t>
        </is>
      </c>
    </row>
    <row r="1069">
      <c r="A1069" t="inlineStr">
        <is>
          <t>Blend: Tactical MG OEF 50/50</t>
        </is>
      </c>
      <c r="C1069">
        <f>Spartan!AJ6</f>
        <v/>
      </c>
      <c r="D1069">
        <f>Spartan!AK6</f>
        <v/>
      </c>
      <c r="E1069" t="inlineStr">
        <is>
          <t>global</t>
        </is>
      </c>
      <c r="F1069" t="inlineStr">
        <is>
          <t>global</t>
        </is>
      </c>
    </row>
    <row r="1070">
      <c r="A1070" t="inlineStr">
        <is>
          <t>Blend: Tactical MG OEF 50/50</t>
        </is>
      </c>
      <c r="C1070">
        <f>Spartan!AJ7</f>
        <v/>
      </c>
      <c r="D1070">
        <f>Spartan!AK7</f>
        <v/>
      </c>
      <c r="E1070" t="inlineStr">
        <is>
          <t>global</t>
        </is>
      </c>
      <c r="F1070" t="inlineStr">
        <is>
          <t>global</t>
        </is>
      </c>
    </row>
    <row r="1071">
      <c r="A1071" t="inlineStr">
        <is>
          <t>Blend: Tactical MG OEF 50/50</t>
        </is>
      </c>
      <c r="C1071">
        <f>Spartan!AJ8</f>
        <v/>
      </c>
      <c r="D1071">
        <f>Spartan!AK8</f>
        <v/>
      </c>
      <c r="E1071" t="inlineStr">
        <is>
          <t>global</t>
        </is>
      </c>
      <c r="F1071" t="inlineStr">
        <is>
          <t>global</t>
        </is>
      </c>
    </row>
    <row r="1072">
      <c r="A1072" t="inlineStr">
        <is>
          <t>Blend: Tactical MG OEF 50/50</t>
        </is>
      </c>
      <c r="C1072">
        <f>Spartan!AJ9</f>
        <v/>
      </c>
      <c r="D1072">
        <f>Spartan!AK9</f>
        <v/>
      </c>
      <c r="E1072" t="inlineStr">
        <is>
          <t>global</t>
        </is>
      </c>
      <c r="F1072" t="inlineStr">
        <is>
          <t>global</t>
        </is>
      </c>
    </row>
    <row r="1073">
      <c r="A1073" t="inlineStr">
        <is>
          <t>Blend: Tactical MG OEF 50/50</t>
        </is>
      </c>
      <c r="C1073">
        <f>Spartan!AJ10</f>
        <v/>
      </c>
      <c r="D1073">
        <f>Spartan!AK10</f>
        <v/>
      </c>
      <c r="E1073" t="inlineStr">
        <is>
          <t>global</t>
        </is>
      </c>
      <c r="F1073" t="inlineStr">
        <is>
          <t>global</t>
        </is>
      </c>
    </row>
    <row r="1074">
      <c r="A1074" t="inlineStr">
        <is>
          <t>Blend: Tactical MG OEF 50/50</t>
        </is>
      </c>
      <c r="C1074">
        <f>Spartan!AJ11</f>
        <v/>
      </c>
      <c r="D1074">
        <f>Spartan!AK11</f>
        <v/>
      </c>
      <c r="E1074" t="inlineStr">
        <is>
          <t>global</t>
        </is>
      </c>
      <c r="F1074" t="inlineStr">
        <is>
          <t>global</t>
        </is>
      </c>
    </row>
    <row r="1075">
      <c r="A1075" t="inlineStr">
        <is>
          <t>Blend: Tactical MG OEF 50/50</t>
        </is>
      </c>
      <c r="C1075">
        <f>Spartan!AJ12</f>
        <v/>
      </c>
      <c r="D1075">
        <f>Spartan!AK12</f>
        <v/>
      </c>
      <c r="E1075" t="inlineStr">
        <is>
          <t>global</t>
        </is>
      </c>
      <c r="F1075" t="inlineStr">
        <is>
          <t>global</t>
        </is>
      </c>
    </row>
    <row r="1076">
      <c r="A1076" t="inlineStr">
        <is>
          <t>Blend: Tactical MG OEF 50/50</t>
        </is>
      </c>
      <c r="C1076">
        <f>Spartan!AJ13</f>
        <v/>
      </c>
      <c r="D1076">
        <f>Spartan!AK13</f>
        <v/>
      </c>
      <c r="E1076" t="inlineStr">
        <is>
          <t>global</t>
        </is>
      </c>
      <c r="F1076" t="inlineStr">
        <is>
          <t>global</t>
        </is>
      </c>
    </row>
    <row r="1077">
      <c r="A1077" t="inlineStr">
        <is>
          <t>Blend: Tactical MG OEF 50/50</t>
        </is>
      </c>
      <c r="C1077">
        <f>Spartan!AJ14</f>
        <v/>
      </c>
      <c r="D1077">
        <f>Spartan!AK14</f>
        <v/>
      </c>
      <c r="E1077" t="inlineStr">
        <is>
          <t>global</t>
        </is>
      </c>
      <c r="F1077" t="inlineStr">
        <is>
          <t>global</t>
        </is>
      </c>
    </row>
    <row r="1078">
      <c r="A1078" t="inlineStr">
        <is>
          <t>Blend: Tactical MG OEF 50/50</t>
        </is>
      </c>
      <c r="C1078">
        <f>Spartan!AJ15</f>
        <v/>
      </c>
      <c r="D1078">
        <f>Spartan!AK15</f>
        <v/>
      </c>
      <c r="E1078" t="inlineStr">
        <is>
          <t>global</t>
        </is>
      </c>
      <c r="F1078" t="inlineStr">
        <is>
          <t>global</t>
        </is>
      </c>
    </row>
    <row r="1079">
      <c r="A1079" t="inlineStr">
        <is>
          <t>Blend: Tactical MG OEF 50/50</t>
        </is>
      </c>
      <c r="C1079">
        <f>Spartan!AJ16</f>
        <v/>
      </c>
      <c r="D1079">
        <f>Spartan!AK16</f>
        <v/>
      </c>
      <c r="E1079" t="inlineStr">
        <is>
          <t>global</t>
        </is>
      </c>
      <c r="F1079" t="inlineStr">
        <is>
          <t>global</t>
        </is>
      </c>
    </row>
    <row r="1080">
      <c r="A1080" t="inlineStr">
        <is>
          <t>Blend: Tactical MG OEF 50/50</t>
        </is>
      </c>
      <c r="C1080">
        <f>Spartan!AJ17</f>
        <v/>
      </c>
      <c r="D1080">
        <f>Spartan!AK17</f>
        <v/>
      </c>
      <c r="E1080" t="inlineStr">
        <is>
          <t>global</t>
        </is>
      </c>
      <c r="F1080" t="inlineStr">
        <is>
          <t>global</t>
        </is>
      </c>
    </row>
    <row r="1081">
      <c r="A1081" t="inlineStr">
        <is>
          <t>Blend: Tactical MG OEF 50/50</t>
        </is>
      </c>
      <c r="C1081">
        <f>Spartan!AJ18</f>
        <v/>
      </c>
      <c r="D1081">
        <f>Spartan!AK18</f>
        <v/>
      </c>
      <c r="E1081" t="inlineStr">
        <is>
          <t>global</t>
        </is>
      </c>
      <c r="F1081" t="inlineStr">
        <is>
          <t>global</t>
        </is>
      </c>
    </row>
    <row r="1082">
      <c r="A1082" t="inlineStr">
        <is>
          <t>Blend: Tactical MG OEF 50/50</t>
        </is>
      </c>
      <c r="C1082">
        <f>Spartan!AJ19</f>
        <v/>
      </c>
      <c r="D1082">
        <f>Spartan!AK19</f>
        <v/>
      </c>
      <c r="E1082" t="inlineStr">
        <is>
          <t>global</t>
        </is>
      </c>
      <c r="F1082" t="inlineStr">
        <is>
          <t>global</t>
        </is>
      </c>
    </row>
    <row r="1083">
      <c r="A1083" t="inlineStr">
        <is>
          <t>Blend: Tactical MG OEF 50/50</t>
        </is>
      </c>
      <c r="C1083">
        <f>Spartan!AJ20</f>
        <v/>
      </c>
      <c r="D1083">
        <f>Spartan!AK20</f>
        <v/>
      </c>
      <c r="E1083" t="inlineStr">
        <is>
          <t>global</t>
        </is>
      </c>
      <c r="F1083" t="inlineStr">
        <is>
          <t>global</t>
        </is>
      </c>
    </row>
    <row r="1084">
      <c r="A1084" t="inlineStr">
        <is>
          <t>Blend: Tactical MG OEF 50/50</t>
        </is>
      </c>
      <c r="C1084">
        <f>Spartan!AJ21</f>
        <v/>
      </c>
      <c r="D1084">
        <f>Spartan!AK21</f>
        <v/>
      </c>
      <c r="E1084" t="inlineStr">
        <is>
          <t>global</t>
        </is>
      </c>
      <c r="F1084" t="inlineStr">
        <is>
          <t>global</t>
        </is>
      </c>
    </row>
    <row r="1085">
      <c r="A1085" t="inlineStr">
        <is>
          <t>Blend: Tactical MG OEF 50/50</t>
        </is>
      </c>
      <c r="C1085">
        <f>Spartan!AJ22</f>
        <v/>
      </c>
      <c r="D1085">
        <f>Spartan!AK22</f>
        <v/>
      </c>
      <c r="E1085" t="inlineStr">
        <is>
          <t>global</t>
        </is>
      </c>
      <c r="F1085" t="inlineStr">
        <is>
          <t>global</t>
        </is>
      </c>
    </row>
    <row r="1086">
      <c r="A1086" t="inlineStr">
        <is>
          <t>Blend: Tactical MG OEF 50/50</t>
        </is>
      </c>
      <c r="C1086">
        <f>Spartan!AJ23</f>
        <v/>
      </c>
      <c r="D1086">
        <f>Spartan!AK23</f>
        <v/>
      </c>
      <c r="E1086" t="inlineStr">
        <is>
          <t>global</t>
        </is>
      </c>
      <c r="F1086" t="inlineStr">
        <is>
          <t>global</t>
        </is>
      </c>
    </row>
    <row r="1087">
      <c r="A1087" t="inlineStr">
        <is>
          <t>Blend: Tactical MG OEF 50/50</t>
        </is>
      </c>
      <c r="C1087">
        <f>Spartan!AJ24</f>
        <v/>
      </c>
      <c r="D1087">
        <f>Spartan!AK24</f>
        <v/>
      </c>
      <c r="E1087" t="inlineStr">
        <is>
          <t>global</t>
        </is>
      </c>
      <c r="F1087" t="inlineStr">
        <is>
          <t>global</t>
        </is>
      </c>
    </row>
    <row r="1088">
      <c r="A1088" t="inlineStr">
        <is>
          <t>Blend: Tactical MG OEF 50/50</t>
        </is>
      </c>
      <c r="C1088">
        <f>Spartan!AJ25</f>
        <v/>
      </c>
      <c r="D1088">
        <f>Spartan!AK25</f>
        <v/>
      </c>
      <c r="E1088" t="inlineStr">
        <is>
          <t>global</t>
        </is>
      </c>
      <c r="F1088" t="inlineStr">
        <is>
          <t>global</t>
        </is>
      </c>
    </row>
    <row r="1089">
      <c r="A1089" t="inlineStr">
        <is>
          <t>Blend: Tactical MG OEF 50/50</t>
        </is>
      </c>
      <c r="C1089">
        <f>Spartan!AJ26</f>
        <v/>
      </c>
      <c r="D1089">
        <f>Spartan!AK26</f>
        <v/>
      </c>
      <c r="E1089" t="inlineStr">
        <is>
          <t>global</t>
        </is>
      </c>
      <c r="F1089" t="inlineStr">
        <is>
          <t>global</t>
        </is>
      </c>
    </row>
    <row r="1090">
      <c r="A1090" t="inlineStr">
        <is>
          <t>Blend: Tactical MG OEF 50/50</t>
        </is>
      </c>
      <c r="C1090">
        <f>Spartan!AJ27</f>
        <v/>
      </c>
      <c r="D1090">
        <f>Spartan!AK27</f>
        <v/>
      </c>
      <c r="E1090" t="inlineStr">
        <is>
          <t>global</t>
        </is>
      </c>
      <c r="F1090" t="inlineStr">
        <is>
          <t>global</t>
        </is>
      </c>
    </row>
    <row r="1091">
      <c r="A1091" t="inlineStr">
        <is>
          <t>Blend: Tactical MG OEF 50/50</t>
        </is>
      </c>
      <c r="C1091">
        <f>Spartan!AJ28</f>
        <v/>
      </c>
      <c r="D1091">
        <f>Spartan!AK28</f>
        <v/>
      </c>
      <c r="E1091" t="inlineStr">
        <is>
          <t>global</t>
        </is>
      </c>
      <c r="F1091" t="inlineStr">
        <is>
          <t>global</t>
        </is>
      </c>
    </row>
    <row r="1092">
      <c r="A1092" t="inlineStr">
        <is>
          <t>Blend: Tactical MG OEF 50/50</t>
        </is>
      </c>
      <c r="C1092">
        <f>Spartan!AJ29</f>
        <v/>
      </c>
      <c r="D1092">
        <f>Spartan!AK29</f>
        <v/>
      </c>
      <c r="E1092" t="inlineStr">
        <is>
          <t>global</t>
        </is>
      </c>
      <c r="F1092" t="inlineStr">
        <is>
          <t>global</t>
        </is>
      </c>
    </row>
    <row r="1093">
      <c r="A1093" t="inlineStr">
        <is>
          <t>Blend: Tactical MG OEF 50/50</t>
        </is>
      </c>
      <c r="C1093">
        <f>Spartan!AJ30</f>
        <v/>
      </c>
      <c r="D1093">
        <f>Spartan!AK30</f>
        <v/>
      </c>
      <c r="E1093" t="inlineStr">
        <is>
          <t>global</t>
        </is>
      </c>
      <c r="F1093" t="inlineStr">
        <is>
          <t>global</t>
        </is>
      </c>
    </row>
    <row r="1094">
      <c r="A1094" t="inlineStr">
        <is>
          <t>Blend: Tactical MG OEF 50/50</t>
        </is>
      </c>
      <c r="C1094">
        <f>Spartan!AJ31</f>
        <v/>
      </c>
      <c r="D1094">
        <f>Spartan!AK31</f>
        <v/>
      </c>
      <c r="E1094" t="inlineStr">
        <is>
          <t>global</t>
        </is>
      </c>
      <c r="F1094" t="inlineStr">
        <is>
          <t>global</t>
        </is>
      </c>
    </row>
    <row r="1095">
      <c r="A1095" t="inlineStr">
        <is>
          <t>Blend: Tactical MG OEF 50/50</t>
        </is>
      </c>
      <c r="C1095">
        <f>Spartan!AJ32</f>
        <v/>
      </c>
      <c r="D1095">
        <f>Spartan!AK32</f>
        <v/>
      </c>
      <c r="E1095" t="inlineStr">
        <is>
          <t>global</t>
        </is>
      </c>
      <c r="F1095" t="inlineStr">
        <is>
          <t>global</t>
        </is>
      </c>
    </row>
    <row r="1096">
      <c r="A1096" t="inlineStr">
        <is>
          <t>Blend: Tactical MG OEF 50/50</t>
        </is>
      </c>
      <c r="C1096">
        <f>Spartan!AJ33</f>
        <v/>
      </c>
      <c r="D1096">
        <f>Spartan!AK33</f>
        <v/>
      </c>
      <c r="E1096" t="inlineStr">
        <is>
          <t>global</t>
        </is>
      </c>
      <c r="F1096" t="inlineStr">
        <is>
          <t>global</t>
        </is>
      </c>
    </row>
    <row r="1097">
      <c r="A1097" t="inlineStr">
        <is>
          <t>Blend: Tactical MG OEF 50/50</t>
        </is>
      </c>
      <c r="C1097">
        <f>Spartan!AJ34</f>
        <v/>
      </c>
      <c r="D1097">
        <f>Spartan!AK34</f>
        <v/>
      </c>
      <c r="E1097" t="inlineStr">
        <is>
          <t>global</t>
        </is>
      </c>
      <c r="F1097" t="inlineStr">
        <is>
          <t>global</t>
        </is>
      </c>
    </row>
    <row r="1098">
      <c r="A1098" t="inlineStr">
        <is>
          <t>Blend: Tactical MG OEF 50/50</t>
        </is>
      </c>
      <c r="C1098">
        <f>Spartan!AJ35</f>
        <v/>
      </c>
      <c r="D1098">
        <f>Spartan!AK35</f>
        <v/>
      </c>
      <c r="E1098" t="inlineStr">
        <is>
          <t>global</t>
        </is>
      </c>
      <c r="F1098" t="inlineStr">
        <is>
          <t>global</t>
        </is>
      </c>
    </row>
    <row r="1099">
      <c r="A1099" t="inlineStr">
        <is>
          <t>Blend: Tactical MG OEF 50/50</t>
        </is>
      </c>
      <c r="C1099">
        <f>Spartan!AJ36</f>
        <v/>
      </c>
      <c r="D1099">
        <f>Spartan!AK36</f>
        <v/>
      </c>
      <c r="E1099" t="inlineStr">
        <is>
          <t>global</t>
        </is>
      </c>
      <c r="F1099" t="inlineStr">
        <is>
          <t>global</t>
        </is>
      </c>
    </row>
    <row r="1100">
      <c r="A1100" t="inlineStr">
        <is>
          <t>Blend: Tactical MG OEF 50/50</t>
        </is>
      </c>
      <c r="C1100">
        <f>Spartan!AJ37</f>
        <v/>
      </c>
      <c r="D1100">
        <f>Spartan!AK37</f>
        <v/>
      </c>
      <c r="E1100" t="inlineStr">
        <is>
          <t>global</t>
        </is>
      </c>
      <c r="F1100" t="inlineStr">
        <is>
          <t>global</t>
        </is>
      </c>
    </row>
    <row r="1101">
      <c r="A1101" t="inlineStr">
        <is>
          <t>Blend: Tactical MG OEF 50/50</t>
        </is>
      </c>
      <c r="C1101">
        <f>Spartan!AJ38</f>
        <v/>
      </c>
      <c r="D1101">
        <f>Spartan!AK38</f>
        <v/>
      </c>
      <c r="E1101" t="inlineStr">
        <is>
          <t>global</t>
        </is>
      </c>
      <c r="F1101" t="inlineStr">
        <is>
          <t>global</t>
        </is>
      </c>
    </row>
    <row r="1102">
      <c r="A1102" t="inlineStr">
        <is>
          <t>Blend: Tactical MG OEF 50/50</t>
        </is>
      </c>
      <c r="C1102">
        <f>Spartan!AJ39</f>
        <v/>
      </c>
      <c r="D1102">
        <f>Spartan!AK39</f>
        <v/>
      </c>
      <c r="E1102" t="inlineStr">
        <is>
          <t>global</t>
        </is>
      </c>
      <c r="F1102" t="inlineStr">
        <is>
          <t>global</t>
        </is>
      </c>
    </row>
    <row r="1103">
      <c r="A1103" t="inlineStr">
        <is>
          <t>Blend: Tactical MG OEF 50/50</t>
        </is>
      </c>
      <c r="C1103">
        <f>Spartan!AJ40</f>
        <v/>
      </c>
      <c r="D1103">
        <f>Spartan!AK40</f>
        <v/>
      </c>
      <c r="E1103" t="inlineStr">
        <is>
          <t>global</t>
        </is>
      </c>
      <c r="F1103" t="inlineStr">
        <is>
          <t>global</t>
        </is>
      </c>
    </row>
    <row r="1104">
      <c r="A1104" t="inlineStr">
        <is>
          <t>Blend: Tactical MG OEF 50/50</t>
        </is>
      </c>
      <c r="C1104">
        <f>Spartan!AJ41</f>
        <v/>
      </c>
      <c r="D1104">
        <f>Spartan!AK41</f>
        <v/>
      </c>
      <c r="E1104" t="inlineStr">
        <is>
          <t>global</t>
        </is>
      </c>
      <c r="F1104" t="inlineStr">
        <is>
          <t>global</t>
        </is>
      </c>
    </row>
    <row r="1105">
      <c r="A1105" t="inlineStr">
        <is>
          <t>Blend: Tactical MG OEF 50/50</t>
        </is>
      </c>
      <c r="C1105">
        <f>Spartan!AJ42</f>
        <v/>
      </c>
      <c r="D1105">
        <f>Spartan!AK42</f>
        <v/>
      </c>
      <c r="E1105" t="inlineStr">
        <is>
          <t>global</t>
        </is>
      </c>
      <c r="F1105" t="inlineStr">
        <is>
          <t>global</t>
        </is>
      </c>
    </row>
    <row r="1106">
      <c r="A1106" t="inlineStr">
        <is>
          <t>Blend: Tactical MG OEF 50/50</t>
        </is>
      </c>
      <c r="C1106">
        <f>Spartan!AJ43</f>
        <v/>
      </c>
      <c r="D1106">
        <f>Spartan!AK43</f>
        <v/>
      </c>
      <c r="E1106" t="inlineStr">
        <is>
          <t>global</t>
        </is>
      </c>
      <c r="F1106" t="inlineStr">
        <is>
          <t>global</t>
        </is>
      </c>
    </row>
    <row r="1107">
      <c r="A1107" t="inlineStr">
        <is>
          <t>Blend: Tactical MG OEF 50/50</t>
        </is>
      </c>
      <c r="C1107">
        <f>Spartan!AJ44</f>
        <v/>
      </c>
      <c r="D1107">
        <f>Spartan!AK44</f>
        <v/>
      </c>
      <c r="E1107" t="inlineStr">
        <is>
          <t>global</t>
        </is>
      </c>
      <c r="F1107" t="inlineStr">
        <is>
          <t>global</t>
        </is>
      </c>
    </row>
    <row r="1108">
      <c r="A1108" t="inlineStr">
        <is>
          <t>Blend: Tactical MG OEF 50/50</t>
        </is>
      </c>
      <c r="C1108">
        <f>Spartan!AJ45</f>
        <v/>
      </c>
      <c r="D1108">
        <f>Spartan!AK45</f>
        <v/>
      </c>
      <c r="E1108" t="inlineStr">
        <is>
          <t>global</t>
        </is>
      </c>
      <c r="F1108" t="inlineStr">
        <is>
          <t>global</t>
        </is>
      </c>
    </row>
    <row r="1109">
      <c r="A1109" t="inlineStr">
        <is>
          <t>Blend: Tactical MG OEF 50/50</t>
        </is>
      </c>
      <c r="C1109">
        <f>Spartan!AJ46</f>
        <v/>
      </c>
      <c r="D1109">
        <f>Spartan!AK46</f>
        <v/>
      </c>
      <c r="E1109" t="inlineStr">
        <is>
          <t>global</t>
        </is>
      </c>
      <c r="F1109" t="inlineStr">
        <is>
          <t>global</t>
        </is>
      </c>
    </row>
    <row r="1110">
      <c r="A1110" t="inlineStr">
        <is>
          <t>Blend: Tactical MG OEF 50/50</t>
        </is>
      </c>
      <c r="C1110">
        <f>Spartan!AJ47</f>
        <v/>
      </c>
      <c r="D1110">
        <f>Spartan!AK47</f>
        <v/>
      </c>
      <c r="E1110" t="inlineStr">
        <is>
          <t>global</t>
        </is>
      </c>
      <c r="F1110" t="inlineStr">
        <is>
          <t>global</t>
        </is>
      </c>
    </row>
    <row r="1111">
      <c r="A1111" t="inlineStr">
        <is>
          <t>Blend: Tactical MG OEF 50/50</t>
        </is>
      </c>
      <c r="C1111">
        <f>Spartan!AJ48</f>
        <v/>
      </c>
      <c r="D1111">
        <f>Spartan!AK48</f>
        <v/>
      </c>
      <c r="E1111" t="inlineStr">
        <is>
          <t>global</t>
        </is>
      </c>
      <c r="F1111" t="inlineStr">
        <is>
          <t>global</t>
        </is>
      </c>
    </row>
    <row r="1112">
      <c r="A1112" t="inlineStr">
        <is>
          <t>Blend: Tactical MG OEF 50/50</t>
        </is>
      </c>
      <c r="C1112">
        <f>Spartan!AJ49</f>
        <v/>
      </c>
      <c r="D1112">
        <f>Spartan!AK49</f>
        <v/>
      </c>
      <c r="E1112" t="inlineStr">
        <is>
          <t>global</t>
        </is>
      </c>
      <c r="F1112" t="inlineStr">
        <is>
          <t>global</t>
        </is>
      </c>
    </row>
    <row r="1113">
      <c r="A1113" t="inlineStr">
        <is>
          <t>Blend: Tactical MG OEF 50/50</t>
        </is>
      </c>
      <c r="C1113">
        <f>Spartan!AJ50</f>
        <v/>
      </c>
      <c r="D1113">
        <f>Spartan!AK50</f>
        <v/>
      </c>
      <c r="E1113" t="inlineStr">
        <is>
          <t>global</t>
        </is>
      </c>
      <c r="F1113" t="inlineStr">
        <is>
          <t>global</t>
        </is>
      </c>
    </row>
    <row r="1114">
      <c r="A1114" t="inlineStr">
        <is>
          <t>Blend: Tactical MG OEF 50/50</t>
        </is>
      </c>
      <c r="C1114">
        <f>Spartan!AJ51</f>
        <v/>
      </c>
      <c r="D1114">
        <f>Spartan!AK51</f>
        <v/>
      </c>
      <c r="E1114" t="inlineStr">
        <is>
          <t>global</t>
        </is>
      </c>
      <c r="F1114" t="inlineStr">
        <is>
          <t>global</t>
        </is>
      </c>
    </row>
    <row r="1115">
      <c r="A1115" t="inlineStr">
        <is>
          <t>Blend: Tactical MG OEF 50/50</t>
        </is>
      </c>
      <c r="C1115">
        <f>Spartan!AJ52</f>
        <v/>
      </c>
      <c r="D1115">
        <f>Spartan!AK52</f>
        <v/>
      </c>
      <c r="E1115" t="inlineStr">
        <is>
          <t>global</t>
        </is>
      </c>
      <c r="F1115" t="inlineStr">
        <is>
          <t>global</t>
        </is>
      </c>
    </row>
    <row r="1116">
      <c r="A1116" t="inlineStr">
        <is>
          <t>Blend: Tactical MG OEF 50/50</t>
        </is>
      </c>
      <c r="C1116">
        <f>Spartan!AJ53</f>
        <v/>
      </c>
      <c r="D1116">
        <f>Spartan!AK53</f>
        <v/>
      </c>
      <c r="E1116" t="inlineStr">
        <is>
          <t>global</t>
        </is>
      </c>
      <c r="F1116" t="inlineStr">
        <is>
          <t>global</t>
        </is>
      </c>
    </row>
    <row r="1117">
      <c r="A1117" t="inlineStr">
        <is>
          <t>Blend: Tactical MG OEF 50/50</t>
        </is>
      </c>
      <c r="C1117">
        <f>Spartan!AJ54</f>
        <v/>
      </c>
      <c r="D1117">
        <f>Spartan!AK54</f>
        <v/>
      </c>
      <c r="E1117" t="inlineStr">
        <is>
          <t>global</t>
        </is>
      </c>
      <c r="F1117" t="inlineStr">
        <is>
          <t>global</t>
        </is>
      </c>
    </row>
    <row r="1118">
      <c r="A1118" t="inlineStr">
        <is>
          <t>Blend: Tactical MG OEF 50/50</t>
        </is>
      </c>
      <c r="C1118">
        <f>Spartan!AJ55</f>
        <v/>
      </c>
      <c r="D1118">
        <f>Spartan!AK55</f>
        <v/>
      </c>
      <c r="E1118" t="inlineStr">
        <is>
          <t>global</t>
        </is>
      </c>
      <c r="F1118" t="inlineStr">
        <is>
          <t>global</t>
        </is>
      </c>
    </row>
    <row r="1119">
      <c r="A1119" t="inlineStr">
        <is>
          <t>Blend: Tactical MG OEF 50/50</t>
        </is>
      </c>
      <c r="C1119">
        <f>Spartan!AJ56</f>
        <v/>
      </c>
      <c r="D1119">
        <f>Spartan!AK56</f>
        <v/>
      </c>
      <c r="E1119" t="inlineStr">
        <is>
          <t>global</t>
        </is>
      </c>
      <c r="F1119" t="inlineStr">
        <is>
          <t>global</t>
        </is>
      </c>
    </row>
    <row r="1120">
      <c r="A1120" t="inlineStr">
        <is>
          <t>Blend: Tactical MG OEF 50/50</t>
        </is>
      </c>
      <c r="C1120">
        <f>Spartan!AJ57</f>
        <v/>
      </c>
      <c r="D1120">
        <f>Spartan!AK57</f>
        <v/>
      </c>
      <c r="E1120" t="inlineStr">
        <is>
          <t>global</t>
        </is>
      </c>
      <c r="F1120" t="inlineStr">
        <is>
          <t>global</t>
        </is>
      </c>
    </row>
    <row r="1121">
      <c r="A1121" t="inlineStr">
        <is>
          <t>Blend: Tactical MG OEF 50/50</t>
        </is>
      </c>
      <c r="C1121">
        <f>Spartan!AJ58</f>
        <v/>
      </c>
      <c r="D1121">
        <f>Spartan!AK58</f>
        <v/>
      </c>
      <c r="E1121" t="inlineStr">
        <is>
          <t>global</t>
        </is>
      </c>
      <c r="F1121" t="inlineStr">
        <is>
          <t>global</t>
        </is>
      </c>
    </row>
    <row r="1122">
      <c r="A1122" t="inlineStr">
        <is>
          <t>Blend: Tactical MG OEF 50/50</t>
        </is>
      </c>
      <c r="C1122">
        <f>Spartan!AJ59</f>
        <v/>
      </c>
      <c r="D1122">
        <f>Spartan!AK59</f>
        <v/>
      </c>
      <c r="E1122" t="inlineStr">
        <is>
          <t>global</t>
        </is>
      </c>
      <c r="F1122" t="inlineStr">
        <is>
          <t>global</t>
        </is>
      </c>
    </row>
    <row r="1123">
      <c r="A1123" t="inlineStr">
        <is>
          <t>Blend: Tactical MG OEF 50/50</t>
        </is>
      </c>
      <c r="C1123">
        <f>Spartan!AJ60</f>
        <v/>
      </c>
      <c r="D1123">
        <f>Spartan!AK60</f>
        <v/>
      </c>
      <c r="E1123" t="inlineStr">
        <is>
          <t>global</t>
        </is>
      </c>
      <c r="F1123" t="inlineStr">
        <is>
          <t>global</t>
        </is>
      </c>
    </row>
    <row r="1124">
      <c r="A1124" t="inlineStr">
        <is>
          <t>Blend: Tactical MG OEF 50/50</t>
        </is>
      </c>
      <c r="C1124">
        <f>Spartan!AJ61</f>
        <v/>
      </c>
      <c r="D1124">
        <f>Spartan!AK61</f>
        <v/>
      </c>
      <c r="E1124" t="inlineStr">
        <is>
          <t>global</t>
        </is>
      </c>
      <c r="F1124" t="inlineStr">
        <is>
          <t>global</t>
        </is>
      </c>
    </row>
    <row r="1125">
      <c r="A1125" t="inlineStr">
        <is>
          <t>Blend: Tactical MG OEF 50/50</t>
        </is>
      </c>
      <c r="C1125">
        <f>Spartan!AJ62</f>
        <v/>
      </c>
      <c r="D1125">
        <f>Spartan!AK62</f>
        <v/>
      </c>
      <c r="E1125" t="inlineStr">
        <is>
          <t>global</t>
        </is>
      </c>
      <c r="F1125" t="inlineStr">
        <is>
          <t>global</t>
        </is>
      </c>
    </row>
    <row r="1126">
      <c r="A1126" t="inlineStr">
        <is>
          <t>Blend: Tactical MG OEF 50/50</t>
        </is>
      </c>
      <c r="C1126">
        <f>Spartan!AJ63</f>
        <v/>
      </c>
      <c r="D1126">
        <f>Spartan!AK63</f>
        <v/>
      </c>
      <c r="E1126" t="inlineStr">
        <is>
          <t>global</t>
        </is>
      </c>
      <c r="F1126" t="inlineStr">
        <is>
          <t>global</t>
        </is>
      </c>
    </row>
    <row r="1127">
      <c r="A1127" t="inlineStr">
        <is>
          <t>Blend: Tactical MG OEF 50/50</t>
        </is>
      </c>
      <c r="C1127">
        <f>Spartan!AJ64</f>
        <v/>
      </c>
      <c r="D1127">
        <f>Spartan!AK64</f>
        <v/>
      </c>
      <c r="E1127" t="inlineStr">
        <is>
          <t>global</t>
        </is>
      </c>
      <c r="F1127" t="inlineStr">
        <is>
          <t>global</t>
        </is>
      </c>
    </row>
    <row r="1128">
      <c r="A1128" t="inlineStr">
        <is>
          <t>Blend: Tactical MG OEF 50/50</t>
        </is>
      </c>
      <c r="C1128">
        <f>Spartan!AJ65</f>
        <v/>
      </c>
      <c r="D1128">
        <f>Spartan!AK65</f>
        <v/>
      </c>
      <c r="E1128" t="inlineStr">
        <is>
          <t>global</t>
        </is>
      </c>
      <c r="F1128" t="inlineStr">
        <is>
          <t>global</t>
        </is>
      </c>
    </row>
    <row r="1129">
      <c r="A1129" t="inlineStr">
        <is>
          <t>Blend: Tactical MG OEF 50/50</t>
        </is>
      </c>
      <c r="C1129">
        <f>Spartan!AJ66</f>
        <v/>
      </c>
      <c r="D1129">
        <f>Spartan!AK66</f>
        <v/>
      </c>
      <c r="E1129" t="inlineStr">
        <is>
          <t>global</t>
        </is>
      </c>
      <c r="F1129" t="inlineStr">
        <is>
          <t>global</t>
        </is>
      </c>
    </row>
    <row r="1130">
      <c r="A1130" t="inlineStr">
        <is>
          <t>Blend: Tactical MG OEF 50/50</t>
        </is>
      </c>
      <c r="C1130">
        <f>Spartan!AJ67</f>
        <v/>
      </c>
      <c r="D1130">
        <f>Spartan!AK67</f>
        <v/>
      </c>
      <c r="E1130" t="inlineStr">
        <is>
          <t>global</t>
        </is>
      </c>
      <c r="F1130" t="inlineStr">
        <is>
          <t>global</t>
        </is>
      </c>
    </row>
    <row r="1131">
      <c r="A1131" t="inlineStr">
        <is>
          <t>Blend: Tactical MG OEF 50/50</t>
        </is>
      </c>
      <c r="C1131">
        <f>Spartan!AJ68</f>
        <v/>
      </c>
      <c r="D1131">
        <f>Spartan!AK68</f>
        <v/>
      </c>
      <c r="E1131" t="inlineStr">
        <is>
          <t>global</t>
        </is>
      </c>
      <c r="F1131" t="inlineStr">
        <is>
          <t>global</t>
        </is>
      </c>
    </row>
    <row r="1132">
      <c r="A1132" t="inlineStr">
        <is>
          <t>Blend: Tactical MG OEF 50/50</t>
        </is>
      </c>
      <c r="C1132">
        <f>Spartan!AJ69</f>
        <v/>
      </c>
      <c r="D1132">
        <f>Spartan!AK69</f>
        <v/>
      </c>
      <c r="E1132" t="inlineStr">
        <is>
          <t>global</t>
        </is>
      </c>
      <c r="F1132" t="inlineStr">
        <is>
          <t>global</t>
        </is>
      </c>
    </row>
    <row r="1133">
      <c r="A1133" t="inlineStr">
        <is>
          <t>Blend: Tactical MG OEF 50/50</t>
        </is>
      </c>
      <c r="C1133">
        <f>Spartan!AJ70</f>
        <v/>
      </c>
      <c r="D1133">
        <f>Spartan!AK70</f>
        <v/>
      </c>
      <c r="E1133" t="inlineStr">
        <is>
          <t>global</t>
        </is>
      </c>
      <c r="F1133" t="inlineStr">
        <is>
          <t>global</t>
        </is>
      </c>
    </row>
    <row r="1134">
      <c r="A1134" t="inlineStr">
        <is>
          <t>Blend: Tactical MG OEF 50/50</t>
        </is>
      </c>
      <c r="C1134">
        <f>Spartan!AJ71</f>
        <v/>
      </c>
      <c r="D1134">
        <f>Spartan!AK71</f>
        <v/>
      </c>
      <c r="E1134" t="inlineStr">
        <is>
          <t>global</t>
        </is>
      </c>
      <c r="F1134" t="inlineStr">
        <is>
          <t>global</t>
        </is>
      </c>
    </row>
    <row r="1135">
      <c r="A1135" t="inlineStr">
        <is>
          <t>Blend: Tactical MG OEF 50/50</t>
        </is>
      </c>
      <c r="C1135">
        <f>Spartan!AJ72</f>
        <v/>
      </c>
      <c r="D1135">
        <f>Spartan!AK72</f>
        <v/>
      </c>
      <c r="E1135" t="inlineStr">
        <is>
          <t>global</t>
        </is>
      </c>
      <c r="F1135" t="inlineStr">
        <is>
          <t>global</t>
        </is>
      </c>
    </row>
    <row r="1136">
      <c r="A1136" t="inlineStr">
        <is>
          <t>Blend: Tactical MG OEF 50/50</t>
        </is>
      </c>
      <c r="C1136">
        <f>Spartan!AJ73</f>
        <v/>
      </c>
      <c r="D1136">
        <f>Spartan!AK73</f>
        <v/>
      </c>
      <c r="E1136" t="inlineStr">
        <is>
          <t>global</t>
        </is>
      </c>
      <c r="F1136" t="inlineStr">
        <is>
          <t>global</t>
        </is>
      </c>
    </row>
    <row r="1137">
      <c r="A1137" t="inlineStr">
        <is>
          <t>Blend: Tactical MG OEF 50/50</t>
        </is>
      </c>
      <c r="C1137">
        <f>Spartan!AJ74</f>
        <v/>
      </c>
      <c r="D1137">
        <f>Spartan!AK74</f>
        <v/>
      </c>
      <c r="E1137" t="inlineStr">
        <is>
          <t>global</t>
        </is>
      </c>
      <c r="F1137" t="inlineStr">
        <is>
          <t>global</t>
        </is>
      </c>
    </row>
    <row r="1138">
      <c r="A1138" t="inlineStr">
        <is>
          <t>Blend: Tactical MG OEF 50/50</t>
        </is>
      </c>
      <c r="C1138">
        <f>Spartan!AJ75</f>
        <v/>
      </c>
      <c r="D1138">
        <f>Spartan!AK75</f>
        <v/>
      </c>
      <c r="E1138" t="inlineStr">
        <is>
          <t>global</t>
        </is>
      </c>
      <c r="F1138" t="inlineStr">
        <is>
          <t>global</t>
        </is>
      </c>
    </row>
    <row r="1139">
      <c r="A1139" t="inlineStr">
        <is>
          <t>Blend: Tactical MG OEF 50/50</t>
        </is>
      </c>
      <c r="C1139">
        <f>Spartan!AJ76</f>
        <v/>
      </c>
      <c r="D1139">
        <f>Spartan!AK76</f>
        <v/>
      </c>
      <c r="E1139" t="inlineStr">
        <is>
          <t>global</t>
        </is>
      </c>
      <c r="F1139" t="inlineStr">
        <is>
          <t>global</t>
        </is>
      </c>
    </row>
    <row r="1140">
      <c r="A1140" t="inlineStr">
        <is>
          <t>Blend: Tactical MG OEF 50/50</t>
        </is>
      </c>
      <c r="C1140">
        <f>Spartan!AJ77</f>
        <v/>
      </c>
      <c r="D1140">
        <f>Spartan!AK77</f>
        <v/>
      </c>
      <c r="E1140" t="inlineStr">
        <is>
          <t>global</t>
        </is>
      </c>
      <c r="F1140" t="inlineStr">
        <is>
          <t>global</t>
        </is>
      </c>
    </row>
    <row r="1141">
      <c r="A1141" t="inlineStr">
        <is>
          <t>Blend: Tactical MG OEF 50/50</t>
        </is>
      </c>
      <c r="C1141">
        <f>Spartan!AJ78</f>
        <v/>
      </c>
      <c r="D1141">
        <f>Spartan!AK78</f>
        <v/>
      </c>
      <c r="E1141" t="inlineStr">
        <is>
          <t>global</t>
        </is>
      </c>
      <c r="F1141" t="inlineStr">
        <is>
          <t>global</t>
        </is>
      </c>
    </row>
    <row r="1142">
      <c r="A1142" t="inlineStr">
        <is>
          <t>Blend: Tactical MG OEF 50/50</t>
        </is>
      </c>
      <c r="C1142">
        <f>Spartan!AJ79</f>
        <v/>
      </c>
      <c r="D1142">
        <f>Spartan!AK79</f>
        <v/>
      </c>
      <c r="E1142" t="inlineStr">
        <is>
          <t>global</t>
        </is>
      </c>
      <c r="F1142" t="inlineStr">
        <is>
          <t>global</t>
        </is>
      </c>
    </row>
    <row r="1143">
      <c r="A1143" t="inlineStr">
        <is>
          <t>Blend: Tactical MG OEF 50/50</t>
        </is>
      </c>
      <c r="C1143">
        <f>Spartan!AJ80</f>
        <v/>
      </c>
      <c r="D1143">
        <f>Spartan!AK80</f>
        <v/>
      </c>
      <c r="E1143" t="inlineStr">
        <is>
          <t>global</t>
        </is>
      </c>
      <c r="F1143" t="inlineStr">
        <is>
          <t>global</t>
        </is>
      </c>
    </row>
    <row r="1144">
      <c r="A1144" t="inlineStr">
        <is>
          <t>Blend: Tactical MG OEF 50/50</t>
        </is>
      </c>
      <c r="C1144">
        <f>Spartan!AJ81</f>
        <v/>
      </c>
      <c r="D1144">
        <f>Spartan!AK81</f>
        <v/>
      </c>
      <c r="E1144" t="inlineStr">
        <is>
          <t>global</t>
        </is>
      </c>
      <c r="F1144" t="inlineStr">
        <is>
          <t>global</t>
        </is>
      </c>
    </row>
    <row r="1145">
      <c r="A1145" t="inlineStr">
        <is>
          <t>Blend: Tactical MG OEF 50/50</t>
        </is>
      </c>
      <c r="C1145">
        <f>Spartan!AJ82</f>
        <v/>
      </c>
      <c r="D1145">
        <f>Spartan!AK82</f>
        <v/>
      </c>
      <c r="E1145" t="inlineStr">
        <is>
          <t>global</t>
        </is>
      </c>
      <c r="F1145" t="inlineStr">
        <is>
          <t>global</t>
        </is>
      </c>
    </row>
    <row r="1146">
      <c r="A1146" t="inlineStr">
        <is>
          <t>Blend: Tactical MG OEF 50/50</t>
        </is>
      </c>
      <c r="C1146">
        <f>Spartan!AJ83</f>
        <v/>
      </c>
      <c r="D1146">
        <f>Spartan!AK83</f>
        <v/>
      </c>
      <c r="E1146" t="inlineStr">
        <is>
          <t>global</t>
        </is>
      </c>
      <c r="F1146" t="inlineStr">
        <is>
          <t>global</t>
        </is>
      </c>
    </row>
    <row r="1147">
      <c r="A1147" t="inlineStr">
        <is>
          <t>Blend: Tactical MG OEF 50/50</t>
        </is>
      </c>
      <c r="C1147">
        <f>Spartan!AJ84</f>
        <v/>
      </c>
      <c r="D1147">
        <f>Spartan!AK84</f>
        <v/>
      </c>
      <c r="E1147" t="inlineStr">
        <is>
          <t>global</t>
        </is>
      </c>
      <c r="F1147" t="inlineStr">
        <is>
          <t>global</t>
        </is>
      </c>
    </row>
    <row r="1148">
      <c r="A1148" t="inlineStr">
        <is>
          <t>Blend: Tactical MG OEF 50/50</t>
        </is>
      </c>
      <c r="C1148">
        <f>Spartan!AJ85</f>
        <v/>
      </c>
      <c r="D1148">
        <f>Spartan!AK85</f>
        <v/>
      </c>
      <c r="E1148" t="inlineStr">
        <is>
          <t>global</t>
        </is>
      </c>
      <c r="F1148" t="inlineStr">
        <is>
          <t>global</t>
        </is>
      </c>
    </row>
    <row r="1149">
      <c r="A1149" t="inlineStr">
        <is>
          <t>Blend: Tactical MG OEF 50/50</t>
        </is>
      </c>
      <c r="C1149">
        <f>Spartan!AJ86</f>
        <v/>
      </c>
      <c r="D1149">
        <f>Spartan!AK86</f>
        <v/>
      </c>
      <c r="E1149" t="inlineStr">
        <is>
          <t>global</t>
        </is>
      </c>
      <c r="F1149" t="inlineStr">
        <is>
          <t>global</t>
        </is>
      </c>
    </row>
    <row r="1150">
      <c r="A1150" t="inlineStr">
        <is>
          <t>Blend: Tactical MG OEF 50/50</t>
        </is>
      </c>
      <c r="C1150">
        <f>Spartan!AJ87</f>
        <v/>
      </c>
      <c r="D1150">
        <f>Spartan!AK87</f>
        <v/>
      </c>
      <c r="E1150" t="inlineStr">
        <is>
          <t>global</t>
        </is>
      </c>
      <c r="F1150" t="inlineStr">
        <is>
          <t>global</t>
        </is>
      </c>
    </row>
    <row r="1151">
      <c r="A1151" t="inlineStr">
        <is>
          <t>Blend: Tactical MG OEF 50/50</t>
        </is>
      </c>
      <c r="C1151">
        <f>Spartan!AJ88</f>
        <v/>
      </c>
      <c r="D1151">
        <f>Spartan!AK88</f>
        <v/>
      </c>
      <c r="E1151" t="inlineStr">
        <is>
          <t>global</t>
        </is>
      </c>
      <c r="F1151" t="inlineStr">
        <is>
          <t>global</t>
        </is>
      </c>
    </row>
    <row r="1152">
      <c r="A1152" t="inlineStr">
        <is>
          <t>Blend: Tactical MG OEF 50/50</t>
        </is>
      </c>
      <c r="C1152">
        <f>Spartan!AJ89</f>
        <v/>
      </c>
      <c r="D1152">
        <f>Spartan!AK89</f>
        <v/>
      </c>
      <c r="E1152" t="inlineStr">
        <is>
          <t>global</t>
        </is>
      </c>
      <c r="F1152" t="inlineStr">
        <is>
          <t>global</t>
        </is>
      </c>
    </row>
    <row r="1153">
      <c r="A1153" t="inlineStr">
        <is>
          <t>Blend: Tactical MG OEF 50/50</t>
        </is>
      </c>
      <c r="C1153">
        <f>Spartan!AJ90</f>
        <v/>
      </c>
      <c r="D1153">
        <f>Spartan!AK90</f>
        <v/>
      </c>
      <c r="E1153" t="inlineStr">
        <is>
          <t>global</t>
        </is>
      </c>
      <c r="F1153" t="inlineStr">
        <is>
          <t>global</t>
        </is>
      </c>
    </row>
    <row r="1154">
      <c r="A1154" t="inlineStr">
        <is>
          <t>Blend: Tactical MG OEF 50/50</t>
        </is>
      </c>
      <c r="C1154">
        <f>Spartan!AJ91</f>
        <v/>
      </c>
      <c r="D1154">
        <f>Spartan!AK91</f>
        <v/>
      </c>
      <c r="E1154" t="inlineStr">
        <is>
          <t>global</t>
        </is>
      </c>
      <c r="F1154" t="inlineStr">
        <is>
          <t>global</t>
        </is>
      </c>
    </row>
    <row r="1155">
      <c r="A1155" t="inlineStr">
        <is>
          <t>Blend: Tactical MG OEF 50/50</t>
        </is>
      </c>
      <c r="C1155">
        <f>Spartan!AJ92</f>
        <v/>
      </c>
      <c r="D1155">
        <f>Spartan!AK92</f>
        <v/>
      </c>
      <c r="E1155" t="inlineStr">
        <is>
          <t>global</t>
        </is>
      </c>
      <c r="F1155" t="inlineStr">
        <is>
          <t>global</t>
        </is>
      </c>
    </row>
    <row r="1156">
      <c r="A1156" t="inlineStr">
        <is>
          <t>Blend: Tactical MG OEF 50/50</t>
        </is>
      </c>
      <c r="C1156">
        <f>Spartan!AJ93</f>
        <v/>
      </c>
      <c r="D1156">
        <f>Spartan!AK93</f>
        <v/>
      </c>
      <c r="E1156" t="inlineStr">
        <is>
          <t>global</t>
        </is>
      </c>
      <c r="F1156" t="inlineStr">
        <is>
          <t>global</t>
        </is>
      </c>
    </row>
    <row r="1157">
      <c r="A1157" t="inlineStr">
        <is>
          <t>Blend: Tactical MG OEF 50/50</t>
        </is>
      </c>
      <c r="C1157">
        <f>Spartan!AJ94</f>
        <v/>
      </c>
      <c r="D1157">
        <f>Spartan!AK94</f>
        <v/>
      </c>
      <c r="E1157" t="inlineStr">
        <is>
          <t>global</t>
        </is>
      </c>
      <c r="F1157" t="inlineStr">
        <is>
          <t>global</t>
        </is>
      </c>
    </row>
    <row r="1158">
      <c r="A1158" t="inlineStr">
        <is>
          <t>Blend: Tactical MG OEF 50/50</t>
        </is>
      </c>
      <c r="C1158">
        <f>Spartan!AJ95</f>
        <v/>
      </c>
      <c r="D1158">
        <f>Spartan!AK95</f>
        <v/>
      </c>
      <c r="E1158" t="inlineStr">
        <is>
          <t>global</t>
        </is>
      </c>
      <c r="F1158" t="inlineStr">
        <is>
          <t>global</t>
        </is>
      </c>
    </row>
    <row r="1159">
      <c r="A1159" t="inlineStr">
        <is>
          <t>Blend: Tactical MG OEF 50/50</t>
        </is>
      </c>
      <c r="C1159">
        <f>Spartan!AJ96</f>
        <v/>
      </c>
      <c r="D1159">
        <f>Spartan!AK96</f>
        <v/>
      </c>
      <c r="E1159" t="inlineStr">
        <is>
          <t>global</t>
        </is>
      </c>
      <c r="F1159" t="inlineStr">
        <is>
          <t>global</t>
        </is>
      </c>
    </row>
    <row r="1160">
      <c r="A1160" t="inlineStr">
        <is>
          <t>Blend: Tactical MG OEF 50/50</t>
        </is>
      </c>
      <c r="C1160">
        <f>Spartan!AJ97</f>
        <v/>
      </c>
      <c r="D1160">
        <f>Spartan!AK97</f>
        <v/>
      </c>
      <c r="E1160" t="inlineStr">
        <is>
          <t>global</t>
        </is>
      </c>
      <c r="F1160" t="inlineStr">
        <is>
          <t>global</t>
        </is>
      </c>
    </row>
    <row r="1161">
      <c r="A1161" t="inlineStr">
        <is>
          <t>Blend: Tactical MG OEF 50/50</t>
        </is>
      </c>
      <c r="C1161">
        <f>Spartan!AJ98</f>
        <v/>
      </c>
      <c r="D1161">
        <f>Spartan!AK98</f>
        <v/>
      </c>
      <c r="E1161" t="inlineStr">
        <is>
          <t>global</t>
        </is>
      </c>
      <c r="F1161" t="inlineStr">
        <is>
          <t>global</t>
        </is>
      </c>
    </row>
    <row r="1162">
      <c r="A1162" t="inlineStr">
        <is>
          <t>Blend: Tactical MG OEF 50/50</t>
        </is>
      </c>
      <c r="C1162">
        <f>Spartan!AJ99</f>
        <v/>
      </c>
      <c r="D1162">
        <f>Spartan!AK99</f>
        <v/>
      </c>
      <c r="E1162" t="inlineStr">
        <is>
          <t>global</t>
        </is>
      </c>
      <c r="F1162" t="inlineStr">
        <is>
          <t>global</t>
        </is>
      </c>
    </row>
    <row r="1163">
      <c r="A1163" t="inlineStr">
        <is>
          <t>Blend: Tactical MG OEF 50/50</t>
        </is>
      </c>
      <c r="C1163">
        <f>Spartan!AJ100</f>
        <v/>
      </c>
      <c r="D1163">
        <f>Spartan!AK100</f>
        <v/>
      </c>
      <c r="E1163" t="inlineStr">
        <is>
          <t>global</t>
        </is>
      </c>
      <c r="F1163" t="inlineStr">
        <is>
          <t>global</t>
        </is>
      </c>
    </row>
    <row r="1164">
      <c r="A1164" t="inlineStr">
        <is>
          <t>Blend: Tactical MG OEF 50/50</t>
        </is>
      </c>
      <c r="C1164">
        <f>Spartan!AJ101</f>
        <v/>
      </c>
      <c r="D1164">
        <f>Spartan!AK101</f>
        <v/>
      </c>
      <c r="E1164" t="inlineStr">
        <is>
          <t>global</t>
        </is>
      </c>
      <c r="F1164" t="inlineStr">
        <is>
          <t>global</t>
        </is>
      </c>
    </row>
    <row r="1165">
      <c r="A1165" t="inlineStr">
        <is>
          <t>Blend: Tactical MG OEF 50/50</t>
        </is>
      </c>
      <c r="C1165">
        <f>Spartan!AJ102</f>
        <v/>
      </c>
      <c r="D1165">
        <f>Spartan!AK102</f>
        <v/>
      </c>
      <c r="E1165" t="inlineStr">
        <is>
          <t>global</t>
        </is>
      </c>
      <c r="F1165" t="inlineStr">
        <is>
          <t>global</t>
        </is>
      </c>
    </row>
    <row r="1166">
      <c r="A1166" t="inlineStr">
        <is>
          <t>Blend: Tactical MG OEF 50/50</t>
        </is>
      </c>
      <c r="C1166">
        <f>Spartan!AJ103</f>
        <v/>
      </c>
      <c r="D1166">
        <f>Spartan!AK103</f>
        <v/>
      </c>
      <c r="E1166" t="inlineStr">
        <is>
          <t>global</t>
        </is>
      </c>
      <c r="F1166" t="inlineStr">
        <is>
          <t>global</t>
        </is>
      </c>
    </row>
    <row r="1167">
      <c r="A1167" t="inlineStr">
        <is>
          <t>Blend: Tactical MG OEF 50/50</t>
        </is>
      </c>
      <c r="C1167">
        <f>Spartan!AJ104</f>
        <v/>
      </c>
      <c r="D1167">
        <f>Spartan!AK104</f>
        <v/>
      </c>
      <c r="E1167" t="inlineStr">
        <is>
          <t>global</t>
        </is>
      </c>
      <c r="F1167" t="inlineStr">
        <is>
          <t>global</t>
        </is>
      </c>
    </row>
    <row r="1168">
      <c r="A1168" t="inlineStr">
        <is>
          <t>Blend: Tactical MG OEF 50/50</t>
        </is>
      </c>
      <c r="C1168">
        <f>Spartan!AJ105</f>
        <v/>
      </c>
      <c r="D1168">
        <f>Spartan!AK105</f>
        <v/>
      </c>
      <c r="E1168" t="inlineStr">
        <is>
          <t>global</t>
        </is>
      </c>
      <c r="F1168" t="inlineStr">
        <is>
          <t>global</t>
        </is>
      </c>
    </row>
    <row r="1169">
      <c r="A1169" t="inlineStr">
        <is>
          <t>Blend: Tactical MG OEF 50/50</t>
        </is>
      </c>
      <c r="C1169">
        <f>Spartan!AJ106</f>
        <v/>
      </c>
      <c r="D1169">
        <f>Spartan!AK106</f>
        <v/>
      </c>
      <c r="E1169" t="inlineStr">
        <is>
          <t>global</t>
        </is>
      </c>
      <c r="F1169" t="inlineStr">
        <is>
          <t>global</t>
        </is>
      </c>
    </row>
    <row r="1170">
      <c r="A1170" t="inlineStr">
        <is>
          <t>Blend: Tactical MG OEF 50/50</t>
        </is>
      </c>
      <c r="C1170">
        <f>Spartan!AJ107</f>
        <v/>
      </c>
      <c r="D1170">
        <f>Spartan!AK107</f>
        <v/>
      </c>
      <c r="E1170" t="inlineStr">
        <is>
          <t>global</t>
        </is>
      </c>
      <c r="F1170" t="inlineStr">
        <is>
          <t>global</t>
        </is>
      </c>
    </row>
    <row r="1171">
      <c r="A1171" t="inlineStr">
        <is>
          <t>Blend: Tactical MG OEF 50/50</t>
        </is>
      </c>
      <c r="C1171">
        <f>Spartan!AJ108</f>
        <v/>
      </c>
      <c r="D1171">
        <f>Spartan!AK108</f>
        <v/>
      </c>
      <c r="E1171" t="inlineStr">
        <is>
          <t>global</t>
        </is>
      </c>
      <c r="F1171" t="inlineStr">
        <is>
          <t>global</t>
        </is>
      </c>
    </row>
    <row r="1172">
      <c r="A1172" t="inlineStr">
        <is>
          <t>Blend: Tactical MG OEF 50/50</t>
        </is>
      </c>
      <c r="C1172">
        <f>Spartan!AJ109</f>
        <v/>
      </c>
      <c r="D1172">
        <f>Spartan!AK109</f>
        <v/>
      </c>
      <c r="E1172" t="inlineStr">
        <is>
          <t>global</t>
        </is>
      </c>
      <c r="F1172" t="inlineStr">
        <is>
          <t>global</t>
        </is>
      </c>
    </row>
    <row r="1173">
      <c r="A1173" t="inlineStr">
        <is>
          <t>Blend: Tactical MG OEF 50/50</t>
        </is>
      </c>
      <c r="C1173">
        <f>Spartan!AJ110</f>
        <v/>
      </c>
      <c r="D1173">
        <f>Spartan!AK110</f>
        <v/>
      </c>
      <c r="E1173" t="inlineStr">
        <is>
          <t>global</t>
        </is>
      </c>
      <c r="F1173" t="inlineStr">
        <is>
          <t>global</t>
        </is>
      </c>
    </row>
    <row r="1174">
      <c r="A1174" t="inlineStr">
        <is>
          <t>Blend: Tactical MG OEF 50/50</t>
        </is>
      </c>
      <c r="C1174">
        <f>Spartan!AJ111</f>
        <v/>
      </c>
      <c r="D1174">
        <f>Spartan!AK111</f>
        <v/>
      </c>
      <c r="E1174" t="inlineStr">
        <is>
          <t>global</t>
        </is>
      </c>
      <c r="F1174" t="inlineStr">
        <is>
          <t>global</t>
        </is>
      </c>
    </row>
    <row r="1175">
      <c r="A1175" t="inlineStr">
        <is>
          <t>Blend: Tactical MG OEF 50/50</t>
        </is>
      </c>
      <c r="C1175">
        <f>Spartan!AJ112</f>
        <v/>
      </c>
      <c r="D1175">
        <f>Spartan!AK112</f>
        <v/>
      </c>
      <c r="E1175" t="inlineStr">
        <is>
          <t>global</t>
        </is>
      </c>
      <c r="F1175" t="inlineStr">
        <is>
          <t>global</t>
        </is>
      </c>
    </row>
    <row r="1176">
      <c r="A1176" t="inlineStr">
        <is>
          <t>Blend: Tactical MG OEF 50/50</t>
        </is>
      </c>
      <c r="C1176">
        <f>Spartan!AJ113</f>
        <v/>
      </c>
      <c r="D1176">
        <f>Spartan!AK113</f>
        <v/>
      </c>
      <c r="E1176" t="inlineStr">
        <is>
          <t>global</t>
        </is>
      </c>
      <c r="F1176" t="inlineStr">
        <is>
          <t>global</t>
        </is>
      </c>
    </row>
    <row r="1177">
      <c r="A1177" t="inlineStr">
        <is>
          <t>Blend: Tactical MG OEF 50/50</t>
        </is>
      </c>
      <c r="C1177">
        <f>Spartan!AJ114</f>
        <v/>
      </c>
      <c r="D1177">
        <f>Spartan!AK114</f>
        <v/>
      </c>
      <c r="E1177" t="inlineStr">
        <is>
          <t>global</t>
        </is>
      </c>
      <c r="F1177" t="inlineStr">
        <is>
          <t>global</t>
        </is>
      </c>
    </row>
    <row r="1178">
      <c r="A1178" t="inlineStr">
        <is>
          <t>Blend: Tactical MG OEF 50/50</t>
        </is>
      </c>
      <c r="C1178">
        <f>Spartan!AJ115</f>
        <v/>
      </c>
      <c r="D1178">
        <f>Spartan!AK115</f>
        <v/>
      </c>
      <c r="E1178" t="inlineStr">
        <is>
          <t>global</t>
        </is>
      </c>
      <c r="F1178" t="inlineStr">
        <is>
          <t>global</t>
        </is>
      </c>
    </row>
    <row r="1179">
      <c r="A1179" t="inlineStr">
        <is>
          <t>Blend: Tactical MG OEF 50/50</t>
        </is>
      </c>
      <c r="C1179">
        <f>Spartan!AJ116</f>
        <v/>
      </c>
      <c r="D1179">
        <f>Spartan!AK116</f>
        <v/>
      </c>
      <c r="E1179" t="inlineStr">
        <is>
          <t>global</t>
        </is>
      </c>
      <c r="F1179" t="inlineStr">
        <is>
          <t>global</t>
        </is>
      </c>
    </row>
    <row r="1180">
      <c r="A1180" t="inlineStr">
        <is>
          <t>Blend: Tactical MG OEF 50/50</t>
        </is>
      </c>
      <c r="C1180">
        <f>Spartan!AJ117</f>
        <v/>
      </c>
      <c r="D1180">
        <f>Spartan!AK117</f>
        <v/>
      </c>
      <c r="E1180" t="inlineStr">
        <is>
          <t>global</t>
        </is>
      </c>
      <c r="F1180" t="inlineStr">
        <is>
          <t>global</t>
        </is>
      </c>
    </row>
    <row r="1181">
      <c r="A1181" t="inlineStr">
        <is>
          <t>Blend: Tactical MG OEF 50/50</t>
        </is>
      </c>
      <c r="C1181">
        <f>Spartan!AJ118</f>
        <v/>
      </c>
      <c r="D1181">
        <f>Spartan!AK118</f>
        <v/>
      </c>
      <c r="E1181" t="inlineStr">
        <is>
          <t>global</t>
        </is>
      </c>
      <c r="F1181" t="inlineStr">
        <is>
          <t>global</t>
        </is>
      </c>
    </row>
    <row r="1182">
      <c r="A1182" t="inlineStr">
        <is>
          <t>Blend: Tactical MG OEF 50/50</t>
        </is>
      </c>
      <c r="C1182">
        <f>Spartan!AJ119</f>
        <v/>
      </c>
      <c r="D1182">
        <f>Spartan!AK119</f>
        <v/>
      </c>
      <c r="E1182" t="inlineStr">
        <is>
          <t>global</t>
        </is>
      </c>
      <c r="F1182" t="inlineStr">
        <is>
          <t>global</t>
        </is>
      </c>
    </row>
    <row r="1183">
      <c r="A1183" t="inlineStr">
        <is>
          <t>Blend: Tactical MG OEF 50/50</t>
        </is>
      </c>
      <c r="C1183">
        <f>Spartan!AJ120</f>
        <v/>
      </c>
      <c r="D1183">
        <f>Spartan!AK120</f>
        <v/>
      </c>
      <c r="E1183" t="inlineStr">
        <is>
          <t>global</t>
        </is>
      </c>
      <c r="F1183" t="inlineStr">
        <is>
          <t>global</t>
        </is>
      </c>
    </row>
    <row r="1184">
      <c r="A1184" t="inlineStr">
        <is>
          <t>Blend: Tactical MG OEF 50/50</t>
        </is>
      </c>
      <c r="C1184">
        <f>Spartan!AJ121</f>
        <v/>
      </c>
      <c r="D1184">
        <f>Spartan!AK121</f>
        <v/>
      </c>
      <c r="E1184" t="inlineStr">
        <is>
          <t>global</t>
        </is>
      </c>
      <c r="F1184" t="inlineStr">
        <is>
          <t>global</t>
        </is>
      </c>
    </row>
    <row r="1185">
      <c r="A1185" t="inlineStr">
        <is>
          <t>Blend: Tactical MG OEF 50/50</t>
        </is>
      </c>
      <c r="C1185">
        <f>Spartan!AJ122</f>
        <v/>
      </c>
      <c r="D1185">
        <f>Spartan!AK122</f>
        <v/>
      </c>
      <c r="E1185" t="inlineStr">
        <is>
          <t>global</t>
        </is>
      </c>
      <c r="F1185" t="inlineStr">
        <is>
          <t>global</t>
        </is>
      </c>
    </row>
    <row r="1186">
      <c r="A1186" t="inlineStr">
        <is>
          <t>Blend: Tactical MG OEF 60/40</t>
        </is>
      </c>
      <c r="C1186">
        <f>Spartan!AG6</f>
        <v/>
      </c>
      <c r="D1186">
        <f>ROUND(Spartan!AH6,1)</f>
        <v/>
      </c>
      <c r="E1186" t="inlineStr">
        <is>
          <t>global</t>
        </is>
      </c>
      <c r="F1186" t="inlineStr">
        <is>
          <t>global</t>
        </is>
      </c>
    </row>
    <row r="1187">
      <c r="A1187" t="inlineStr">
        <is>
          <t>Blend: Tactical MG OEF 60/40</t>
        </is>
      </c>
      <c r="C1187">
        <f>Spartan!AG7</f>
        <v/>
      </c>
      <c r="D1187">
        <f>ROUND(Spartan!AH7,1)</f>
        <v/>
      </c>
      <c r="E1187" t="inlineStr">
        <is>
          <t>global</t>
        </is>
      </c>
      <c r="F1187" t="inlineStr">
        <is>
          <t>global</t>
        </is>
      </c>
    </row>
    <row r="1188">
      <c r="A1188" t="inlineStr">
        <is>
          <t>Blend: Tactical MG OEF 60/40</t>
        </is>
      </c>
      <c r="C1188">
        <f>Spartan!AG8</f>
        <v/>
      </c>
      <c r="D1188">
        <f>ROUND(Spartan!AH8,1)</f>
        <v/>
      </c>
      <c r="E1188" t="inlineStr">
        <is>
          <t>global</t>
        </is>
      </c>
      <c r="F1188" t="inlineStr">
        <is>
          <t>global</t>
        </is>
      </c>
    </row>
    <row r="1189">
      <c r="A1189" t="inlineStr">
        <is>
          <t>Blend: Tactical MG OEF 60/40</t>
        </is>
      </c>
      <c r="C1189">
        <f>Spartan!AG9</f>
        <v/>
      </c>
      <c r="D1189">
        <f>ROUND(Spartan!AH9,1)</f>
        <v/>
      </c>
      <c r="E1189" t="inlineStr">
        <is>
          <t>global</t>
        </is>
      </c>
      <c r="F1189" t="inlineStr">
        <is>
          <t>global</t>
        </is>
      </c>
    </row>
    <row r="1190">
      <c r="A1190" t="inlineStr">
        <is>
          <t>Blend: Tactical MG OEF 60/40</t>
        </is>
      </c>
      <c r="C1190">
        <f>Spartan!AG10</f>
        <v/>
      </c>
      <c r="D1190">
        <f>ROUND(Spartan!AH10,1)</f>
        <v/>
      </c>
      <c r="E1190" t="inlineStr">
        <is>
          <t>global</t>
        </is>
      </c>
      <c r="F1190" t="inlineStr">
        <is>
          <t>global</t>
        </is>
      </c>
    </row>
    <row r="1191">
      <c r="A1191" t="inlineStr">
        <is>
          <t>Blend: Tactical MG OEF 60/40</t>
        </is>
      </c>
      <c r="C1191">
        <f>Spartan!AG11</f>
        <v/>
      </c>
      <c r="D1191">
        <f>ROUND(Spartan!AH11,1)</f>
        <v/>
      </c>
      <c r="E1191" t="inlineStr">
        <is>
          <t>global</t>
        </is>
      </c>
      <c r="F1191" t="inlineStr">
        <is>
          <t>global</t>
        </is>
      </c>
    </row>
    <row r="1192">
      <c r="A1192" t="inlineStr">
        <is>
          <t>Blend: Tactical MG OEF 60/40</t>
        </is>
      </c>
      <c r="C1192">
        <f>Spartan!AG12</f>
        <v/>
      </c>
      <c r="D1192">
        <f>ROUND(Spartan!AH12,1)</f>
        <v/>
      </c>
      <c r="E1192" t="inlineStr">
        <is>
          <t>global</t>
        </is>
      </c>
      <c r="F1192" t="inlineStr">
        <is>
          <t>global</t>
        </is>
      </c>
    </row>
    <row r="1193">
      <c r="A1193" t="inlineStr">
        <is>
          <t>Blend: Tactical MG OEF 60/40</t>
        </is>
      </c>
      <c r="C1193">
        <f>Spartan!AG13</f>
        <v/>
      </c>
      <c r="D1193">
        <f>ROUND(Spartan!AH13,1)</f>
        <v/>
      </c>
      <c r="E1193" t="inlineStr">
        <is>
          <t>global</t>
        </is>
      </c>
      <c r="F1193" t="inlineStr">
        <is>
          <t>global</t>
        </is>
      </c>
    </row>
    <row r="1194">
      <c r="A1194" t="inlineStr">
        <is>
          <t>Blend: Tactical MG OEF 60/40</t>
        </is>
      </c>
      <c r="C1194">
        <f>Spartan!AG14</f>
        <v/>
      </c>
      <c r="D1194">
        <f>ROUND(Spartan!AH14,1)</f>
        <v/>
      </c>
      <c r="E1194" t="inlineStr">
        <is>
          <t>global</t>
        </is>
      </c>
      <c r="F1194" t="inlineStr">
        <is>
          <t>global</t>
        </is>
      </c>
    </row>
    <row r="1195">
      <c r="A1195" t="inlineStr">
        <is>
          <t>Blend: Tactical MG OEF 60/40</t>
        </is>
      </c>
      <c r="C1195">
        <f>Spartan!AG15</f>
        <v/>
      </c>
      <c r="D1195">
        <f>ROUND(Spartan!AH15,1)</f>
        <v/>
      </c>
      <c r="E1195" t="inlineStr">
        <is>
          <t>global</t>
        </is>
      </c>
      <c r="F1195" t="inlineStr">
        <is>
          <t>global</t>
        </is>
      </c>
    </row>
    <row r="1196">
      <c r="A1196" t="inlineStr">
        <is>
          <t>Blend: Tactical MG OEF 60/40</t>
        </is>
      </c>
      <c r="C1196">
        <f>Spartan!AG16</f>
        <v/>
      </c>
      <c r="D1196">
        <f>ROUND(Spartan!AH16,1)</f>
        <v/>
      </c>
      <c r="E1196" t="inlineStr">
        <is>
          <t>global</t>
        </is>
      </c>
      <c r="F1196" t="inlineStr">
        <is>
          <t>global</t>
        </is>
      </c>
    </row>
    <row r="1197">
      <c r="A1197" t="inlineStr">
        <is>
          <t>Blend: Tactical MG OEF 60/40</t>
        </is>
      </c>
      <c r="C1197">
        <f>Spartan!AG17</f>
        <v/>
      </c>
      <c r="D1197">
        <f>ROUND(Spartan!AH17,1)</f>
        <v/>
      </c>
      <c r="E1197" t="inlineStr">
        <is>
          <t>global</t>
        </is>
      </c>
      <c r="F1197" t="inlineStr">
        <is>
          <t>global</t>
        </is>
      </c>
    </row>
    <row r="1198">
      <c r="A1198" t="inlineStr">
        <is>
          <t>Blend: Tactical MG OEF 60/40</t>
        </is>
      </c>
      <c r="C1198">
        <f>Spartan!AG18</f>
        <v/>
      </c>
      <c r="D1198">
        <f>ROUND(Spartan!AH18,1)</f>
        <v/>
      </c>
      <c r="E1198" t="inlineStr">
        <is>
          <t>global</t>
        </is>
      </c>
      <c r="F1198" t="inlineStr">
        <is>
          <t>global</t>
        </is>
      </c>
    </row>
    <row r="1199">
      <c r="A1199" t="inlineStr">
        <is>
          <t>Blend: Tactical MG OEF 60/40</t>
        </is>
      </c>
      <c r="C1199">
        <f>Spartan!AG19</f>
        <v/>
      </c>
      <c r="D1199">
        <f>ROUND(Spartan!AH19,1)</f>
        <v/>
      </c>
      <c r="E1199" t="inlineStr">
        <is>
          <t>global</t>
        </is>
      </c>
      <c r="F1199" t="inlineStr">
        <is>
          <t>global</t>
        </is>
      </c>
    </row>
    <row r="1200">
      <c r="A1200" t="inlineStr">
        <is>
          <t>Blend: Tactical MG OEF 60/40</t>
        </is>
      </c>
      <c r="C1200">
        <f>Spartan!AG20</f>
        <v/>
      </c>
      <c r="D1200">
        <f>ROUND(Spartan!AH20,1)</f>
        <v/>
      </c>
      <c r="E1200" t="inlineStr">
        <is>
          <t>global</t>
        </is>
      </c>
      <c r="F1200" t="inlineStr">
        <is>
          <t>global</t>
        </is>
      </c>
    </row>
    <row r="1201">
      <c r="A1201" t="inlineStr">
        <is>
          <t>Blend: Tactical MG OEF 60/40</t>
        </is>
      </c>
      <c r="C1201">
        <f>Spartan!AG21</f>
        <v/>
      </c>
      <c r="D1201">
        <f>ROUND(Spartan!AH21,1)</f>
        <v/>
      </c>
      <c r="E1201" t="inlineStr">
        <is>
          <t>global</t>
        </is>
      </c>
      <c r="F1201" t="inlineStr">
        <is>
          <t>global</t>
        </is>
      </c>
    </row>
    <row r="1202">
      <c r="A1202" t="inlineStr">
        <is>
          <t>Blend: Tactical MG OEF 60/40</t>
        </is>
      </c>
      <c r="C1202">
        <f>Spartan!AG22</f>
        <v/>
      </c>
      <c r="D1202">
        <f>ROUND(Spartan!AH22,1)</f>
        <v/>
      </c>
      <c r="E1202" t="inlineStr">
        <is>
          <t>global</t>
        </is>
      </c>
      <c r="F1202" t="inlineStr">
        <is>
          <t>global</t>
        </is>
      </c>
    </row>
    <row r="1203">
      <c r="A1203" t="inlineStr">
        <is>
          <t>Blend: Tactical MG OEF 60/40</t>
        </is>
      </c>
      <c r="C1203">
        <f>Spartan!AG23</f>
        <v/>
      </c>
      <c r="D1203">
        <f>ROUND(Spartan!AH23,1)</f>
        <v/>
      </c>
      <c r="E1203" t="inlineStr">
        <is>
          <t>global</t>
        </is>
      </c>
      <c r="F1203" t="inlineStr">
        <is>
          <t>global</t>
        </is>
      </c>
    </row>
    <row r="1204">
      <c r="A1204" t="inlineStr">
        <is>
          <t>Blend: Tactical MG OEF 60/40</t>
        </is>
      </c>
      <c r="C1204">
        <f>Spartan!AG24</f>
        <v/>
      </c>
      <c r="D1204">
        <f>ROUND(Spartan!AH24,1)</f>
        <v/>
      </c>
      <c r="E1204" t="inlineStr">
        <is>
          <t>global</t>
        </is>
      </c>
      <c r="F1204" t="inlineStr">
        <is>
          <t>global</t>
        </is>
      </c>
    </row>
    <row r="1205">
      <c r="A1205" t="inlineStr">
        <is>
          <t>Blend: Tactical MG OEF 60/40</t>
        </is>
      </c>
      <c r="C1205">
        <f>Spartan!AG25</f>
        <v/>
      </c>
      <c r="D1205">
        <f>ROUND(Spartan!AH25,1)</f>
        <v/>
      </c>
      <c r="E1205" t="inlineStr">
        <is>
          <t>global</t>
        </is>
      </c>
      <c r="F1205" t="inlineStr">
        <is>
          <t>global</t>
        </is>
      </c>
    </row>
    <row r="1206">
      <c r="A1206" t="inlineStr">
        <is>
          <t>Blend: Tactical MG OEF 60/40</t>
        </is>
      </c>
      <c r="C1206">
        <f>Spartan!AG26</f>
        <v/>
      </c>
      <c r="D1206">
        <f>ROUND(Spartan!AH26,1)</f>
        <v/>
      </c>
      <c r="E1206" t="inlineStr">
        <is>
          <t>global</t>
        </is>
      </c>
      <c r="F1206" t="inlineStr">
        <is>
          <t>global</t>
        </is>
      </c>
    </row>
    <row r="1207">
      <c r="A1207" t="inlineStr">
        <is>
          <t>Blend: Tactical MG OEF 60/40</t>
        </is>
      </c>
      <c r="C1207">
        <f>Spartan!AG27</f>
        <v/>
      </c>
      <c r="D1207">
        <f>ROUND(Spartan!AH27,1)</f>
        <v/>
      </c>
      <c r="E1207" t="inlineStr">
        <is>
          <t>global</t>
        </is>
      </c>
      <c r="F1207" t="inlineStr">
        <is>
          <t>global</t>
        </is>
      </c>
    </row>
    <row r="1208">
      <c r="A1208" t="inlineStr">
        <is>
          <t>Blend: Tactical MG OEF 60/40</t>
        </is>
      </c>
      <c r="C1208">
        <f>Spartan!AG28</f>
        <v/>
      </c>
      <c r="D1208">
        <f>ROUND(Spartan!AH28,1)</f>
        <v/>
      </c>
      <c r="E1208" t="inlineStr">
        <is>
          <t>global</t>
        </is>
      </c>
      <c r="F1208" t="inlineStr">
        <is>
          <t>global</t>
        </is>
      </c>
    </row>
    <row r="1209">
      <c r="A1209" t="inlineStr">
        <is>
          <t>Blend: Tactical MG OEF 60/40</t>
        </is>
      </c>
      <c r="C1209">
        <f>Spartan!AG29</f>
        <v/>
      </c>
      <c r="D1209">
        <f>ROUND(Spartan!AH29,1)</f>
        <v/>
      </c>
      <c r="E1209" t="inlineStr">
        <is>
          <t>global</t>
        </is>
      </c>
      <c r="F1209" t="inlineStr">
        <is>
          <t>global</t>
        </is>
      </c>
    </row>
    <row r="1210">
      <c r="A1210" t="inlineStr">
        <is>
          <t>Blend: Tactical MG OEF 60/40</t>
        </is>
      </c>
      <c r="C1210">
        <f>Spartan!AG30</f>
        <v/>
      </c>
      <c r="D1210">
        <f>ROUND(Spartan!AH30,1)</f>
        <v/>
      </c>
      <c r="E1210" t="inlineStr">
        <is>
          <t>global</t>
        </is>
      </c>
      <c r="F1210" t="inlineStr">
        <is>
          <t>global</t>
        </is>
      </c>
    </row>
    <row r="1211">
      <c r="A1211" t="inlineStr">
        <is>
          <t>Blend: Tactical MG OEF 60/40</t>
        </is>
      </c>
      <c r="C1211">
        <f>Spartan!AG31</f>
        <v/>
      </c>
      <c r="D1211">
        <f>ROUND(Spartan!AH31,1)</f>
        <v/>
      </c>
      <c r="E1211" t="inlineStr">
        <is>
          <t>global</t>
        </is>
      </c>
      <c r="F1211" t="inlineStr">
        <is>
          <t>global</t>
        </is>
      </c>
    </row>
    <row r="1212">
      <c r="A1212" t="inlineStr">
        <is>
          <t>Blend: Tactical MG OEF 60/40</t>
        </is>
      </c>
      <c r="C1212">
        <f>Spartan!AG32</f>
        <v/>
      </c>
      <c r="D1212">
        <f>ROUND(Spartan!AH32,1)</f>
        <v/>
      </c>
      <c r="E1212" t="inlineStr">
        <is>
          <t>global</t>
        </is>
      </c>
      <c r="F1212" t="inlineStr">
        <is>
          <t>global</t>
        </is>
      </c>
    </row>
    <row r="1213">
      <c r="A1213" t="inlineStr">
        <is>
          <t>Blend: Tactical MG OEF 60/40</t>
        </is>
      </c>
      <c r="C1213">
        <f>Spartan!AG33</f>
        <v/>
      </c>
      <c r="D1213">
        <f>ROUND(Spartan!AH33,1)</f>
        <v/>
      </c>
      <c r="E1213" t="inlineStr">
        <is>
          <t>global</t>
        </is>
      </c>
      <c r="F1213" t="inlineStr">
        <is>
          <t>global</t>
        </is>
      </c>
    </row>
    <row r="1214">
      <c r="A1214" t="inlineStr">
        <is>
          <t>Blend: Tactical MG OEF 60/40</t>
        </is>
      </c>
      <c r="C1214">
        <f>Spartan!AG34</f>
        <v/>
      </c>
      <c r="D1214">
        <f>ROUND(Spartan!AH34,1)</f>
        <v/>
      </c>
      <c r="E1214" t="inlineStr">
        <is>
          <t>global</t>
        </is>
      </c>
      <c r="F1214" t="inlineStr">
        <is>
          <t>global</t>
        </is>
      </c>
    </row>
    <row r="1215">
      <c r="A1215" t="inlineStr">
        <is>
          <t>Blend: Tactical MG OEF 60/40</t>
        </is>
      </c>
      <c r="C1215">
        <f>Spartan!AG35</f>
        <v/>
      </c>
      <c r="D1215">
        <f>ROUND(Spartan!AH35,1)</f>
        <v/>
      </c>
      <c r="E1215" t="inlineStr">
        <is>
          <t>global</t>
        </is>
      </c>
      <c r="F1215" t="inlineStr">
        <is>
          <t>global</t>
        </is>
      </c>
    </row>
    <row r="1216">
      <c r="A1216" t="inlineStr">
        <is>
          <t>Blend: Tactical MG OEF 60/40</t>
        </is>
      </c>
      <c r="C1216">
        <f>Spartan!AG36</f>
        <v/>
      </c>
      <c r="D1216">
        <f>ROUND(Spartan!AH36,1)</f>
        <v/>
      </c>
      <c r="E1216" t="inlineStr">
        <is>
          <t>global</t>
        </is>
      </c>
      <c r="F1216" t="inlineStr">
        <is>
          <t>global</t>
        </is>
      </c>
    </row>
    <row r="1217">
      <c r="A1217" t="inlineStr">
        <is>
          <t>Blend: Tactical MG OEF 60/40</t>
        </is>
      </c>
      <c r="C1217">
        <f>Spartan!AG37</f>
        <v/>
      </c>
      <c r="D1217">
        <f>ROUND(Spartan!AH37,1)</f>
        <v/>
      </c>
      <c r="E1217" t="inlineStr">
        <is>
          <t>global</t>
        </is>
      </c>
      <c r="F1217" t="inlineStr">
        <is>
          <t>global</t>
        </is>
      </c>
    </row>
    <row r="1218">
      <c r="A1218" t="inlineStr">
        <is>
          <t>Blend: Tactical MG OEF 60/40</t>
        </is>
      </c>
      <c r="C1218">
        <f>Spartan!AG38</f>
        <v/>
      </c>
      <c r="D1218">
        <f>ROUND(Spartan!AH38,1)</f>
        <v/>
      </c>
      <c r="E1218" t="inlineStr">
        <is>
          <t>global</t>
        </is>
      </c>
      <c r="F1218" t="inlineStr">
        <is>
          <t>global</t>
        </is>
      </c>
    </row>
    <row r="1219">
      <c r="A1219" t="inlineStr">
        <is>
          <t>Blend: Tactical MG OEF 60/40</t>
        </is>
      </c>
      <c r="C1219">
        <f>Spartan!AG39</f>
        <v/>
      </c>
      <c r="D1219">
        <f>ROUND(Spartan!AH39,1)</f>
        <v/>
      </c>
      <c r="E1219" t="inlineStr">
        <is>
          <t>global</t>
        </is>
      </c>
      <c r="F1219" t="inlineStr">
        <is>
          <t>global</t>
        </is>
      </c>
    </row>
    <row r="1220">
      <c r="A1220" t="inlineStr">
        <is>
          <t>Blend: Tactical MG OEF 60/40</t>
        </is>
      </c>
      <c r="C1220">
        <f>Spartan!AG40</f>
        <v/>
      </c>
      <c r="D1220">
        <f>ROUND(Spartan!AH40,1)</f>
        <v/>
      </c>
      <c r="E1220" t="inlineStr">
        <is>
          <t>global</t>
        </is>
      </c>
      <c r="F1220" t="inlineStr">
        <is>
          <t>global</t>
        </is>
      </c>
    </row>
    <row r="1221">
      <c r="A1221" t="inlineStr">
        <is>
          <t>Blend: Tactical MG OEF 60/40</t>
        </is>
      </c>
      <c r="C1221">
        <f>Spartan!AG41</f>
        <v/>
      </c>
      <c r="D1221">
        <f>ROUND(Spartan!AH41,1)</f>
        <v/>
      </c>
      <c r="E1221" t="inlineStr">
        <is>
          <t>global</t>
        </is>
      </c>
      <c r="F1221" t="inlineStr">
        <is>
          <t>global</t>
        </is>
      </c>
    </row>
    <row r="1222">
      <c r="A1222" t="inlineStr">
        <is>
          <t>Blend: Tactical MG OEF 60/40</t>
        </is>
      </c>
      <c r="C1222">
        <f>Spartan!AG42</f>
        <v/>
      </c>
      <c r="D1222">
        <f>ROUND(Spartan!AH42,1)</f>
        <v/>
      </c>
      <c r="E1222" t="inlineStr">
        <is>
          <t>global</t>
        </is>
      </c>
      <c r="F1222" t="inlineStr">
        <is>
          <t>global</t>
        </is>
      </c>
    </row>
    <row r="1223">
      <c r="A1223" t="inlineStr">
        <is>
          <t>Blend: Tactical MG OEF 60/40</t>
        </is>
      </c>
      <c r="C1223">
        <f>Spartan!AG43</f>
        <v/>
      </c>
      <c r="D1223">
        <f>ROUND(Spartan!AH43,1)</f>
        <v/>
      </c>
      <c r="E1223" t="inlineStr">
        <is>
          <t>global</t>
        </is>
      </c>
      <c r="F1223" t="inlineStr">
        <is>
          <t>global</t>
        </is>
      </c>
    </row>
    <row r="1224">
      <c r="A1224" t="inlineStr">
        <is>
          <t>Blend: Tactical MG OEF 60/40</t>
        </is>
      </c>
      <c r="C1224">
        <f>Spartan!AG44</f>
        <v/>
      </c>
      <c r="D1224">
        <f>ROUND(Spartan!AH44,1)</f>
        <v/>
      </c>
      <c r="E1224" t="inlineStr">
        <is>
          <t>global</t>
        </is>
      </c>
      <c r="F1224" t="inlineStr">
        <is>
          <t>global</t>
        </is>
      </c>
    </row>
    <row r="1225">
      <c r="A1225" t="inlineStr">
        <is>
          <t>Blend: Tactical MG OEF 60/40</t>
        </is>
      </c>
      <c r="C1225">
        <f>Spartan!AG45</f>
        <v/>
      </c>
      <c r="D1225">
        <f>ROUND(Spartan!AH45,1)</f>
        <v/>
      </c>
      <c r="E1225" t="inlineStr">
        <is>
          <t>global</t>
        </is>
      </c>
      <c r="F1225" t="inlineStr">
        <is>
          <t>global</t>
        </is>
      </c>
    </row>
    <row r="1226">
      <c r="A1226" t="inlineStr">
        <is>
          <t>Blend: Tactical MG OEF 60/40</t>
        </is>
      </c>
      <c r="C1226">
        <f>Spartan!AG46</f>
        <v/>
      </c>
      <c r="D1226">
        <f>ROUND(Spartan!AH46,1)</f>
        <v/>
      </c>
      <c r="E1226" t="inlineStr">
        <is>
          <t>global</t>
        </is>
      </c>
      <c r="F1226" t="inlineStr">
        <is>
          <t>global</t>
        </is>
      </c>
    </row>
    <row r="1227">
      <c r="A1227" t="inlineStr">
        <is>
          <t>Blend: Tactical MG OEF 60/40</t>
        </is>
      </c>
      <c r="C1227">
        <f>Spartan!AG47</f>
        <v/>
      </c>
      <c r="D1227">
        <f>ROUND(Spartan!AH47,1)</f>
        <v/>
      </c>
      <c r="E1227" t="inlineStr">
        <is>
          <t>global</t>
        </is>
      </c>
      <c r="F1227" t="inlineStr">
        <is>
          <t>global</t>
        </is>
      </c>
    </row>
    <row r="1228">
      <c r="A1228" t="inlineStr">
        <is>
          <t>Blend: Tactical MG OEF 60/40</t>
        </is>
      </c>
      <c r="C1228">
        <f>Spartan!AG48</f>
        <v/>
      </c>
      <c r="D1228">
        <f>ROUND(Spartan!AH48,1)</f>
        <v/>
      </c>
      <c r="E1228" t="inlineStr">
        <is>
          <t>global</t>
        </is>
      </c>
      <c r="F1228" t="inlineStr">
        <is>
          <t>global</t>
        </is>
      </c>
    </row>
    <row r="1229">
      <c r="A1229" t="inlineStr">
        <is>
          <t>Blend: Tactical MG OEF 60/40</t>
        </is>
      </c>
      <c r="C1229">
        <f>Spartan!AG49</f>
        <v/>
      </c>
      <c r="D1229">
        <f>ROUND(Spartan!AH49,1)</f>
        <v/>
      </c>
      <c r="E1229" t="inlineStr">
        <is>
          <t>global</t>
        </is>
      </c>
      <c r="F1229" t="inlineStr">
        <is>
          <t>global</t>
        </is>
      </c>
    </row>
    <row r="1230">
      <c r="A1230" t="inlineStr">
        <is>
          <t>Blend: Tactical MG OEF 60/40</t>
        </is>
      </c>
      <c r="C1230">
        <f>Spartan!AG50</f>
        <v/>
      </c>
      <c r="D1230">
        <f>ROUND(Spartan!AH50,1)</f>
        <v/>
      </c>
      <c r="E1230" t="inlineStr">
        <is>
          <t>global</t>
        </is>
      </c>
      <c r="F1230" t="inlineStr">
        <is>
          <t>global</t>
        </is>
      </c>
    </row>
    <row r="1231">
      <c r="A1231" t="inlineStr">
        <is>
          <t>Blend: Tactical MG OEF 60/40</t>
        </is>
      </c>
      <c r="C1231">
        <f>Spartan!AG51</f>
        <v/>
      </c>
      <c r="D1231">
        <f>ROUND(Spartan!AH51,1)</f>
        <v/>
      </c>
      <c r="E1231" t="inlineStr">
        <is>
          <t>global</t>
        </is>
      </c>
      <c r="F1231" t="inlineStr">
        <is>
          <t>global</t>
        </is>
      </c>
    </row>
    <row r="1232">
      <c r="A1232" t="inlineStr">
        <is>
          <t>Blend: Tactical MG OEF 60/40</t>
        </is>
      </c>
      <c r="C1232">
        <f>Spartan!AG52</f>
        <v/>
      </c>
      <c r="D1232">
        <f>ROUND(Spartan!AH52,1)</f>
        <v/>
      </c>
      <c r="E1232" t="inlineStr">
        <is>
          <t>global</t>
        </is>
      </c>
      <c r="F1232" t="inlineStr">
        <is>
          <t>global</t>
        </is>
      </c>
    </row>
    <row r="1233">
      <c r="A1233" t="inlineStr">
        <is>
          <t>Blend: Tactical MG OEF 60/40</t>
        </is>
      </c>
      <c r="C1233">
        <f>Spartan!AG53</f>
        <v/>
      </c>
      <c r="D1233">
        <f>ROUND(Spartan!AH53,1)</f>
        <v/>
      </c>
      <c r="E1233" t="inlineStr">
        <is>
          <t>global</t>
        </is>
      </c>
      <c r="F1233" t="inlineStr">
        <is>
          <t>global</t>
        </is>
      </c>
    </row>
    <row r="1234">
      <c r="A1234" t="inlineStr">
        <is>
          <t>Blend: Tactical MG OEF 60/40</t>
        </is>
      </c>
      <c r="C1234">
        <f>Spartan!AG54</f>
        <v/>
      </c>
      <c r="D1234">
        <f>ROUND(Spartan!AH54,1)</f>
        <v/>
      </c>
      <c r="E1234" t="inlineStr">
        <is>
          <t>global</t>
        </is>
      </c>
      <c r="F1234" t="inlineStr">
        <is>
          <t>global</t>
        </is>
      </c>
    </row>
    <row r="1235">
      <c r="A1235" t="inlineStr">
        <is>
          <t>Blend: Tactical MG OEF 60/40</t>
        </is>
      </c>
      <c r="C1235">
        <f>Spartan!AG55</f>
        <v/>
      </c>
      <c r="D1235">
        <f>ROUND(Spartan!AH55,1)</f>
        <v/>
      </c>
      <c r="E1235" t="inlineStr">
        <is>
          <t>global</t>
        </is>
      </c>
      <c r="F1235" t="inlineStr">
        <is>
          <t>global</t>
        </is>
      </c>
    </row>
    <row r="1236">
      <c r="A1236" t="inlineStr">
        <is>
          <t>Blend: Tactical MG OEF 60/40</t>
        </is>
      </c>
      <c r="C1236">
        <f>Spartan!AG56</f>
        <v/>
      </c>
      <c r="D1236">
        <f>ROUND(Spartan!AH56,1)</f>
        <v/>
      </c>
      <c r="E1236" t="inlineStr">
        <is>
          <t>global</t>
        </is>
      </c>
      <c r="F1236" t="inlineStr">
        <is>
          <t>global</t>
        </is>
      </c>
    </row>
    <row r="1237">
      <c r="A1237" t="inlineStr">
        <is>
          <t>Blend: Tactical MG OEF 60/40</t>
        </is>
      </c>
      <c r="C1237">
        <f>Spartan!AG57</f>
        <v/>
      </c>
      <c r="D1237">
        <f>ROUND(Spartan!AH57,1)</f>
        <v/>
      </c>
      <c r="E1237" t="inlineStr">
        <is>
          <t>global</t>
        </is>
      </c>
      <c r="F1237" t="inlineStr">
        <is>
          <t>global</t>
        </is>
      </c>
    </row>
    <row r="1238">
      <c r="A1238" t="inlineStr">
        <is>
          <t>Blend: Tactical MG OEF 60/40</t>
        </is>
      </c>
      <c r="C1238">
        <f>Spartan!AG58</f>
        <v/>
      </c>
      <c r="D1238">
        <f>ROUND(Spartan!AH58,1)</f>
        <v/>
      </c>
      <c r="E1238" t="inlineStr">
        <is>
          <t>global</t>
        </is>
      </c>
      <c r="F1238" t="inlineStr">
        <is>
          <t>global</t>
        </is>
      </c>
    </row>
    <row r="1239">
      <c r="A1239" t="inlineStr">
        <is>
          <t>Blend: Tactical MG OEF 60/40</t>
        </is>
      </c>
      <c r="C1239">
        <f>Spartan!AG59</f>
        <v/>
      </c>
      <c r="D1239">
        <f>ROUND(Spartan!AH59,1)</f>
        <v/>
      </c>
      <c r="E1239" t="inlineStr">
        <is>
          <t>global</t>
        </is>
      </c>
      <c r="F1239" t="inlineStr">
        <is>
          <t>global</t>
        </is>
      </c>
    </row>
    <row r="1240">
      <c r="A1240" t="inlineStr">
        <is>
          <t>Blend: Tactical MG OEF 60/40</t>
        </is>
      </c>
      <c r="C1240">
        <f>Spartan!AG60</f>
        <v/>
      </c>
      <c r="D1240">
        <f>ROUND(Spartan!AH60,1)</f>
        <v/>
      </c>
      <c r="E1240" t="inlineStr">
        <is>
          <t>global</t>
        </is>
      </c>
      <c r="F1240" t="inlineStr">
        <is>
          <t>global</t>
        </is>
      </c>
    </row>
    <row r="1241">
      <c r="A1241" t="inlineStr">
        <is>
          <t>Blend: Tactical MG OEF 60/40</t>
        </is>
      </c>
      <c r="C1241">
        <f>Spartan!AG61</f>
        <v/>
      </c>
      <c r="D1241">
        <f>ROUND(Spartan!AH61,1)</f>
        <v/>
      </c>
      <c r="E1241" t="inlineStr">
        <is>
          <t>global</t>
        </is>
      </c>
      <c r="F1241" t="inlineStr">
        <is>
          <t>global</t>
        </is>
      </c>
    </row>
    <row r="1242">
      <c r="A1242" t="inlineStr">
        <is>
          <t>Blend: Tactical MG OEF 60/40</t>
        </is>
      </c>
      <c r="C1242">
        <f>Spartan!AG62</f>
        <v/>
      </c>
      <c r="D1242">
        <f>ROUND(Spartan!AH62,1)</f>
        <v/>
      </c>
      <c r="E1242" t="inlineStr">
        <is>
          <t>global</t>
        </is>
      </c>
      <c r="F1242" t="inlineStr">
        <is>
          <t>global</t>
        </is>
      </c>
    </row>
    <row r="1243">
      <c r="A1243" t="inlineStr">
        <is>
          <t>Blend: Tactical MG OEF 60/40</t>
        </is>
      </c>
      <c r="C1243">
        <f>Spartan!AG63</f>
        <v/>
      </c>
      <c r="D1243">
        <f>ROUND(Spartan!AH63,1)</f>
        <v/>
      </c>
      <c r="E1243" t="inlineStr">
        <is>
          <t>global</t>
        </is>
      </c>
      <c r="F1243" t="inlineStr">
        <is>
          <t>global</t>
        </is>
      </c>
    </row>
    <row r="1244">
      <c r="A1244" t="inlineStr">
        <is>
          <t>Blend: Tactical MG OEF 60/40</t>
        </is>
      </c>
      <c r="C1244">
        <f>Spartan!AG64</f>
        <v/>
      </c>
      <c r="D1244">
        <f>ROUND(Spartan!AH64,1)</f>
        <v/>
      </c>
      <c r="E1244" t="inlineStr">
        <is>
          <t>global</t>
        </is>
      </c>
      <c r="F1244" t="inlineStr">
        <is>
          <t>global</t>
        </is>
      </c>
    </row>
    <row r="1245">
      <c r="A1245" t="inlineStr">
        <is>
          <t>Blend: Tactical MG OEF 60/40</t>
        </is>
      </c>
      <c r="C1245">
        <f>Spartan!AG65</f>
        <v/>
      </c>
      <c r="D1245">
        <f>ROUND(Spartan!AH65,1)</f>
        <v/>
      </c>
      <c r="E1245" t="inlineStr">
        <is>
          <t>global</t>
        </is>
      </c>
      <c r="F1245" t="inlineStr">
        <is>
          <t>global</t>
        </is>
      </c>
    </row>
    <row r="1246">
      <c r="A1246" t="inlineStr">
        <is>
          <t>Blend: Tactical MG OEF 60/40</t>
        </is>
      </c>
      <c r="C1246">
        <f>Spartan!AG66</f>
        <v/>
      </c>
      <c r="D1246">
        <f>ROUND(Spartan!AH66,1)</f>
        <v/>
      </c>
      <c r="E1246" t="inlineStr">
        <is>
          <t>global</t>
        </is>
      </c>
      <c r="F1246" t="inlineStr">
        <is>
          <t>global</t>
        </is>
      </c>
    </row>
    <row r="1247">
      <c r="A1247" t="inlineStr">
        <is>
          <t>Blend: Tactical MG OEF 60/40</t>
        </is>
      </c>
      <c r="C1247">
        <f>Spartan!AG67</f>
        <v/>
      </c>
      <c r="D1247">
        <f>ROUND(Spartan!AH67,1)</f>
        <v/>
      </c>
      <c r="E1247" t="inlineStr">
        <is>
          <t>global</t>
        </is>
      </c>
      <c r="F1247" t="inlineStr">
        <is>
          <t>global</t>
        </is>
      </c>
    </row>
    <row r="1248">
      <c r="A1248" t="inlineStr">
        <is>
          <t>Blend: Tactical MG OEF 60/40</t>
        </is>
      </c>
      <c r="C1248">
        <f>Spartan!AG68</f>
        <v/>
      </c>
      <c r="D1248">
        <f>ROUND(Spartan!AH68,1)</f>
        <v/>
      </c>
      <c r="E1248" t="inlineStr">
        <is>
          <t>global</t>
        </is>
      </c>
      <c r="F1248" t="inlineStr">
        <is>
          <t>global</t>
        </is>
      </c>
    </row>
    <row r="1249">
      <c r="A1249" t="inlineStr">
        <is>
          <t>Blend: Tactical MG OEF 60/40</t>
        </is>
      </c>
      <c r="C1249">
        <f>Spartan!AG69</f>
        <v/>
      </c>
      <c r="D1249">
        <f>ROUND(Spartan!AH69,1)</f>
        <v/>
      </c>
      <c r="E1249" t="inlineStr">
        <is>
          <t>global</t>
        </is>
      </c>
      <c r="F1249" t="inlineStr">
        <is>
          <t>global</t>
        </is>
      </c>
    </row>
    <row r="1250">
      <c r="A1250" t="inlineStr">
        <is>
          <t>Blend: Tactical MG OEF 60/40</t>
        </is>
      </c>
      <c r="C1250">
        <f>Spartan!AG70</f>
        <v/>
      </c>
      <c r="D1250">
        <f>ROUND(Spartan!AH70,1)</f>
        <v/>
      </c>
      <c r="E1250" t="inlineStr">
        <is>
          <t>global</t>
        </is>
      </c>
      <c r="F1250" t="inlineStr">
        <is>
          <t>global</t>
        </is>
      </c>
    </row>
    <row r="1251">
      <c r="A1251" t="inlineStr">
        <is>
          <t>Blend: Tactical MG OEF 60/40</t>
        </is>
      </c>
      <c r="C1251">
        <f>Spartan!AG71</f>
        <v/>
      </c>
      <c r="D1251">
        <f>ROUND(Spartan!AH71,1)</f>
        <v/>
      </c>
      <c r="E1251" t="inlineStr">
        <is>
          <t>global</t>
        </is>
      </c>
      <c r="F1251" t="inlineStr">
        <is>
          <t>global</t>
        </is>
      </c>
    </row>
    <row r="1252">
      <c r="A1252" t="inlineStr">
        <is>
          <t>Blend: Tactical MG OEF 60/40</t>
        </is>
      </c>
      <c r="C1252">
        <f>Spartan!AG72</f>
        <v/>
      </c>
      <c r="D1252">
        <f>ROUND(Spartan!AH72,1)</f>
        <v/>
      </c>
      <c r="E1252" t="inlineStr">
        <is>
          <t>global</t>
        </is>
      </c>
      <c r="F1252" t="inlineStr">
        <is>
          <t>global</t>
        </is>
      </c>
    </row>
    <row r="1253">
      <c r="A1253" t="inlineStr">
        <is>
          <t>Blend: Tactical MG OEF 60/40</t>
        </is>
      </c>
      <c r="C1253">
        <f>Spartan!AG73</f>
        <v/>
      </c>
      <c r="D1253">
        <f>ROUND(Spartan!AH73,1)</f>
        <v/>
      </c>
      <c r="E1253" t="inlineStr">
        <is>
          <t>global</t>
        </is>
      </c>
      <c r="F1253" t="inlineStr">
        <is>
          <t>global</t>
        </is>
      </c>
    </row>
    <row r="1254">
      <c r="A1254" t="inlineStr">
        <is>
          <t>Blend: Tactical MG OEF 60/40</t>
        </is>
      </c>
      <c r="C1254">
        <f>Spartan!AG74</f>
        <v/>
      </c>
      <c r="D1254">
        <f>ROUND(Spartan!AH74,1)</f>
        <v/>
      </c>
      <c r="E1254" t="inlineStr">
        <is>
          <t>global</t>
        </is>
      </c>
      <c r="F1254" t="inlineStr">
        <is>
          <t>global</t>
        </is>
      </c>
    </row>
    <row r="1255">
      <c r="A1255" t="inlineStr">
        <is>
          <t>Blend: Tactical MG OEF 60/40</t>
        </is>
      </c>
      <c r="C1255">
        <f>Spartan!AG75</f>
        <v/>
      </c>
      <c r="D1255">
        <f>ROUND(Spartan!AH75,1)</f>
        <v/>
      </c>
      <c r="E1255" t="inlineStr">
        <is>
          <t>global</t>
        </is>
      </c>
      <c r="F1255" t="inlineStr">
        <is>
          <t>global</t>
        </is>
      </c>
    </row>
    <row r="1256">
      <c r="A1256" t="inlineStr">
        <is>
          <t>Blend: Tactical MG OEF 60/40</t>
        </is>
      </c>
      <c r="C1256">
        <f>Spartan!AG76</f>
        <v/>
      </c>
      <c r="D1256">
        <f>ROUND(Spartan!AH76,1)</f>
        <v/>
      </c>
      <c r="E1256" t="inlineStr">
        <is>
          <t>global</t>
        </is>
      </c>
      <c r="F1256" t="inlineStr">
        <is>
          <t>global</t>
        </is>
      </c>
    </row>
    <row r="1257">
      <c r="A1257" t="inlineStr">
        <is>
          <t>Blend: Tactical MG OEF 60/40</t>
        </is>
      </c>
      <c r="C1257">
        <f>Spartan!AG77</f>
        <v/>
      </c>
      <c r="D1257">
        <f>ROUND(Spartan!AH77,1)</f>
        <v/>
      </c>
      <c r="E1257" t="inlineStr">
        <is>
          <t>global</t>
        </is>
      </c>
      <c r="F1257" t="inlineStr">
        <is>
          <t>global</t>
        </is>
      </c>
    </row>
    <row r="1258">
      <c r="A1258" t="inlineStr">
        <is>
          <t>Blend: Tactical MG OEF 60/40</t>
        </is>
      </c>
      <c r="C1258">
        <f>Spartan!AG78</f>
        <v/>
      </c>
      <c r="D1258">
        <f>ROUND(Spartan!AH78,1)</f>
        <v/>
      </c>
      <c r="E1258" t="inlineStr">
        <is>
          <t>global</t>
        </is>
      </c>
      <c r="F1258" t="inlineStr">
        <is>
          <t>global</t>
        </is>
      </c>
    </row>
    <row r="1259">
      <c r="A1259" t="inlineStr">
        <is>
          <t>Blend: Tactical MG OEF 60/40</t>
        </is>
      </c>
      <c r="C1259">
        <f>Spartan!AG79</f>
        <v/>
      </c>
      <c r="D1259">
        <f>ROUND(Spartan!AH79,1)</f>
        <v/>
      </c>
      <c r="E1259" t="inlineStr">
        <is>
          <t>global</t>
        </is>
      </c>
      <c r="F1259" t="inlineStr">
        <is>
          <t>global</t>
        </is>
      </c>
    </row>
    <row r="1260">
      <c r="A1260" t="inlineStr">
        <is>
          <t>Blend: Tactical MG OEF 60/40</t>
        </is>
      </c>
      <c r="C1260">
        <f>Spartan!AG80</f>
        <v/>
      </c>
      <c r="D1260">
        <f>ROUND(Spartan!AH80,1)</f>
        <v/>
      </c>
      <c r="E1260" t="inlineStr">
        <is>
          <t>global</t>
        </is>
      </c>
      <c r="F1260" t="inlineStr">
        <is>
          <t>global</t>
        </is>
      </c>
    </row>
    <row r="1261">
      <c r="A1261" t="inlineStr">
        <is>
          <t>Blend: Tactical MG OEF 60/40</t>
        </is>
      </c>
      <c r="C1261">
        <f>Spartan!AG81</f>
        <v/>
      </c>
      <c r="D1261">
        <f>ROUND(Spartan!AH81,1)</f>
        <v/>
      </c>
      <c r="E1261" t="inlineStr">
        <is>
          <t>global</t>
        </is>
      </c>
      <c r="F1261" t="inlineStr">
        <is>
          <t>global</t>
        </is>
      </c>
    </row>
    <row r="1262">
      <c r="A1262" t="inlineStr">
        <is>
          <t>Blend: Tactical MG OEF 60/40</t>
        </is>
      </c>
      <c r="C1262">
        <f>Spartan!AG82</f>
        <v/>
      </c>
      <c r="D1262">
        <f>ROUND(Spartan!AH82,1)</f>
        <v/>
      </c>
      <c r="E1262" t="inlineStr">
        <is>
          <t>global</t>
        </is>
      </c>
      <c r="F1262" t="inlineStr">
        <is>
          <t>global</t>
        </is>
      </c>
    </row>
    <row r="1263">
      <c r="A1263" t="inlineStr">
        <is>
          <t>Blend: Tactical MG OEF 60/40</t>
        </is>
      </c>
      <c r="C1263">
        <f>Spartan!AG83</f>
        <v/>
      </c>
      <c r="D1263">
        <f>ROUND(Spartan!AH83,1)</f>
        <v/>
      </c>
      <c r="E1263" t="inlineStr">
        <is>
          <t>global</t>
        </is>
      </c>
      <c r="F1263" t="inlineStr">
        <is>
          <t>global</t>
        </is>
      </c>
    </row>
    <row r="1264">
      <c r="A1264" t="inlineStr">
        <is>
          <t>Blend: Tactical MG OEF 60/40</t>
        </is>
      </c>
      <c r="C1264">
        <f>Spartan!AG84</f>
        <v/>
      </c>
      <c r="D1264">
        <f>ROUND(Spartan!AH84,1)</f>
        <v/>
      </c>
      <c r="E1264" t="inlineStr">
        <is>
          <t>global</t>
        </is>
      </c>
      <c r="F1264" t="inlineStr">
        <is>
          <t>global</t>
        </is>
      </c>
    </row>
    <row r="1265">
      <c r="A1265" t="inlineStr">
        <is>
          <t>Blend: Tactical MG OEF 60/40</t>
        </is>
      </c>
      <c r="C1265">
        <f>Spartan!AG85</f>
        <v/>
      </c>
      <c r="D1265">
        <f>ROUND(Spartan!AH85,1)</f>
        <v/>
      </c>
      <c r="E1265" t="inlineStr">
        <is>
          <t>global</t>
        </is>
      </c>
      <c r="F1265" t="inlineStr">
        <is>
          <t>global</t>
        </is>
      </c>
    </row>
    <row r="1266">
      <c r="A1266" t="inlineStr">
        <is>
          <t>Blend: Tactical MG OEF 60/40</t>
        </is>
      </c>
      <c r="C1266">
        <f>Spartan!AG86</f>
        <v/>
      </c>
      <c r="D1266">
        <f>ROUND(Spartan!AH86,1)</f>
        <v/>
      </c>
      <c r="E1266" t="inlineStr">
        <is>
          <t>global</t>
        </is>
      </c>
      <c r="F1266" t="inlineStr">
        <is>
          <t>global</t>
        </is>
      </c>
    </row>
    <row r="1267">
      <c r="A1267" t="inlineStr">
        <is>
          <t>Blend: Tactical MG OEF 60/40</t>
        </is>
      </c>
      <c r="C1267">
        <f>Spartan!AG87</f>
        <v/>
      </c>
      <c r="D1267">
        <f>ROUND(Spartan!AH87,1)</f>
        <v/>
      </c>
      <c r="E1267" t="inlineStr">
        <is>
          <t>global</t>
        </is>
      </c>
      <c r="F1267" t="inlineStr">
        <is>
          <t>global</t>
        </is>
      </c>
    </row>
    <row r="1268">
      <c r="A1268" t="inlineStr">
        <is>
          <t>Blend: Tactical MG OEF 60/40</t>
        </is>
      </c>
      <c r="C1268">
        <f>Spartan!AG88</f>
        <v/>
      </c>
      <c r="D1268">
        <f>ROUND(Spartan!AH88,1)</f>
        <v/>
      </c>
      <c r="E1268" t="inlineStr">
        <is>
          <t>global</t>
        </is>
      </c>
      <c r="F1268" t="inlineStr">
        <is>
          <t>global</t>
        </is>
      </c>
    </row>
    <row r="1269">
      <c r="A1269" t="inlineStr">
        <is>
          <t>Blend: Tactical MG OEF 60/40</t>
        </is>
      </c>
      <c r="C1269">
        <f>Spartan!AG89</f>
        <v/>
      </c>
      <c r="D1269">
        <f>ROUND(Spartan!AH89,1)</f>
        <v/>
      </c>
      <c r="E1269" t="inlineStr">
        <is>
          <t>global</t>
        </is>
      </c>
      <c r="F1269" t="inlineStr">
        <is>
          <t>global</t>
        </is>
      </c>
    </row>
    <row r="1270">
      <c r="A1270" t="inlineStr">
        <is>
          <t>Blend: Tactical MG OEF 60/40</t>
        </is>
      </c>
      <c r="C1270">
        <f>Spartan!AG90</f>
        <v/>
      </c>
      <c r="D1270">
        <f>ROUND(Spartan!AH90,1)</f>
        <v/>
      </c>
      <c r="E1270" t="inlineStr">
        <is>
          <t>global</t>
        </is>
      </c>
      <c r="F1270" t="inlineStr">
        <is>
          <t>global</t>
        </is>
      </c>
    </row>
    <row r="1271">
      <c r="A1271" t="inlineStr">
        <is>
          <t>Blend: Tactical MG OEF 60/40</t>
        </is>
      </c>
      <c r="C1271">
        <f>Spartan!AG91</f>
        <v/>
      </c>
      <c r="D1271">
        <f>ROUND(Spartan!AH91,1)</f>
        <v/>
      </c>
      <c r="E1271" t="inlineStr">
        <is>
          <t>global</t>
        </is>
      </c>
      <c r="F1271" t="inlineStr">
        <is>
          <t>global</t>
        </is>
      </c>
    </row>
    <row r="1272">
      <c r="A1272" t="inlineStr">
        <is>
          <t>Blend: Tactical MG OEF 60/40</t>
        </is>
      </c>
      <c r="C1272">
        <f>Spartan!AG92</f>
        <v/>
      </c>
      <c r="D1272">
        <f>ROUND(Spartan!AH92,1)</f>
        <v/>
      </c>
      <c r="E1272" t="inlineStr">
        <is>
          <t>global</t>
        </is>
      </c>
      <c r="F1272" t="inlineStr">
        <is>
          <t>global</t>
        </is>
      </c>
    </row>
    <row r="1273">
      <c r="A1273" t="inlineStr">
        <is>
          <t>Blend: Tactical MG OEF 60/40</t>
        </is>
      </c>
      <c r="C1273">
        <f>Spartan!AG93</f>
        <v/>
      </c>
      <c r="D1273">
        <f>ROUND(Spartan!AH93,1)</f>
        <v/>
      </c>
      <c r="E1273" t="inlineStr">
        <is>
          <t>global</t>
        </is>
      </c>
      <c r="F1273" t="inlineStr">
        <is>
          <t>global</t>
        </is>
      </c>
    </row>
    <row r="1274">
      <c r="A1274" t="inlineStr">
        <is>
          <t>Blend: Tactical MG OEF 60/40</t>
        </is>
      </c>
      <c r="C1274">
        <f>Spartan!AG94</f>
        <v/>
      </c>
      <c r="D1274">
        <f>ROUND(Spartan!AH94,1)</f>
        <v/>
      </c>
      <c r="E1274" t="inlineStr">
        <is>
          <t>global</t>
        </is>
      </c>
      <c r="F1274" t="inlineStr">
        <is>
          <t>global</t>
        </is>
      </c>
    </row>
    <row r="1275">
      <c r="A1275" t="inlineStr">
        <is>
          <t>Blend: Tactical MG OEF 60/40</t>
        </is>
      </c>
      <c r="C1275">
        <f>Spartan!AG95</f>
        <v/>
      </c>
      <c r="D1275">
        <f>ROUND(Spartan!AH95,1)</f>
        <v/>
      </c>
      <c r="E1275" t="inlineStr">
        <is>
          <t>global</t>
        </is>
      </c>
      <c r="F1275" t="inlineStr">
        <is>
          <t>global</t>
        </is>
      </c>
    </row>
    <row r="1276">
      <c r="A1276" t="inlineStr">
        <is>
          <t>Blend: Tactical MG OEF 60/40</t>
        </is>
      </c>
      <c r="C1276">
        <f>Spartan!AG96</f>
        <v/>
      </c>
      <c r="D1276">
        <f>ROUND(Spartan!AH96,1)</f>
        <v/>
      </c>
      <c r="E1276" t="inlineStr">
        <is>
          <t>global</t>
        </is>
      </c>
      <c r="F1276" t="inlineStr">
        <is>
          <t>global</t>
        </is>
      </c>
    </row>
    <row r="1277">
      <c r="A1277" t="inlineStr">
        <is>
          <t>Blend: Tactical MG OEF 60/40</t>
        </is>
      </c>
      <c r="C1277">
        <f>Spartan!AG97</f>
        <v/>
      </c>
      <c r="D1277">
        <f>ROUND(Spartan!AH97,1)</f>
        <v/>
      </c>
      <c r="E1277" t="inlineStr">
        <is>
          <t>global</t>
        </is>
      </c>
      <c r="F1277" t="inlineStr">
        <is>
          <t>global</t>
        </is>
      </c>
    </row>
    <row r="1278">
      <c r="A1278" t="inlineStr">
        <is>
          <t>Blend: Tactical MG OEF 60/40</t>
        </is>
      </c>
      <c r="C1278">
        <f>Spartan!AG98</f>
        <v/>
      </c>
      <c r="D1278">
        <f>ROUND(Spartan!AH98,1)</f>
        <v/>
      </c>
      <c r="E1278" t="inlineStr">
        <is>
          <t>global</t>
        </is>
      </c>
      <c r="F1278" t="inlineStr">
        <is>
          <t>global</t>
        </is>
      </c>
    </row>
    <row r="1279">
      <c r="A1279" t="inlineStr">
        <is>
          <t>Blend: Tactical MG OEF 60/40</t>
        </is>
      </c>
      <c r="C1279">
        <f>Spartan!AG99</f>
        <v/>
      </c>
      <c r="D1279">
        <f>ROUND(Spartan!AH99,1)</f>
        <v/>
      </c>
      <c r="E1279" t="inlineStr">
        <is>
          <t>global</t>
        </is>
      </c>
      <c r="F1279" t="inlineStr">
        <is>
          <t>global</t>
        </is>
      </c>
    </row>
    <row r="1280">
      <c r="A1280" t="inlineStr">
        <is>
          <t>Blend: Tactical MG OEF 60/40</t>
        </is>
      </c>
      <c r="C1280">
        <f>Spartan!AG100</f>
        <v/>
      </c>
      <c r="D1280">
        <f>ROUND(Spartan!AH100,1)</f>
        <v/>
      </c>
      <c r="E1280" t="inlineStr">
        <is>
          <t>global</t>
        </is>
      </c>
      <c r="F1280" t="inlineStr">
        <is>
          <t>global</t>
        </is>
      </c>
    </row>
    <row r="1281">
      <c r="A1281" t="inlineStr">
        <is>
          <t>Blend: Tactical MG OEF 60/40</t>
        </is>
      </c>
      <c r="C1281">
        <f>Spartan!AG101</f>
        <v/>
      </c>
      <c r="D1281">
        <f>ROUND(Spartan!AH101,1)</f>
        <v/>
      </c>
      <c r="E1281" t="inlineStr">
        <is>
          <t>global</t>
        </is>
      </c>
      <c r="F1281" t="inlineStr">
        <is>
          <t>global</t>
        </is>
      </c>
    </row>
    <row r="1282">
      <c r="A1282" t="inlineStr">
        <is>
          <t>Blend: Tactical MG OEF 60/40</t>
        </is>
      </c>
      <c r="C1282">
        <f>Spartan!AG102</f>
        <v/>
      </c>
      <c r="D1282">
        <f>ROUND(Spartan!AH102,1)</f>
        <v/>
      </c>
      <c r="E1282" t="inlineStr">
        <is>
          <t>global</t>
        </is>
      </c>
      <c r="F1282" t="inlineStr">
        <is>
          <t>global</t>
        </is>
      </c>
    </row>
    <row r="1283">
      <c r="A1283" t="inlineStr">
        <is>
          <t>Blend: Tactical MG OEF 60/40</t>
        </is>
      </c>
      <c r="C1283">
        <f>Spartan!AG103</f>
        <v/>
      </c>
      <c r="D1283">
        <f>ROUND(Spartan!AH103,1)</f>
        <v/>
      </c>
      <c r="E1283" t="inlineStr">
        <is>
          <t>global</t>
        </is>
      </c>
      <c r="F1283" t="inlineStr">
        <is>
          <t>global</t>
        </is>
      </c>
    </row>
    <row r="1284">
      <c r="A1284" t="inlineStr">
        <is>
          <t>Blend: Tactical MG OEF 60/40</t>
        </is>
      </c>
      <c r="C1284">
        <f>Spartan!AG104</f>
        <v/>
      </c>
      <c r="D1284">
        <f>ROUND(Spartan!AH104,1)</f>
        <v/>
      </c>
      <c r="E1284" t="inlineStr">
        <is>
          <t>global</t>
        </is>
      </c>
      <c r="F1284" t="inlineStr">
        <is>
          <t>global</t>
        </is>
      </c>
    </row>
    <row r="1285">
      <c r="A1285" t="inlineStr">
        <is>
          <t>Blend: Tactical MG OEF 60/40</t>
        </is>
      </c>
      <c r="C1285">
        <f>Spartan!AG105</f>
        <v/>
      </c>
      <c r="D1285">
        <f>ROUND(Spartan!AH105,1)</f>
        <v/>
      </c>
      <c r="E1285" t="inlineStr">
        <is>
          <t>global</t>
        </is>
      </c>
      <c r="F1285" t="inlineStr">
        <is>
          <t>global</t>
        </is>
      </c>
    </row>
    <row r="1286">
      <c r="A1286" t="inlineStr">
        <is>
          <t>Blend: Tactical MG OEF 60/40</t>
        </is>
      </c>
      <c r="C1286">
        <f>Spartan!AG106</f>
        <v/>
      </c>
      <c r="D1286">
        <f>ROUND(Spartan!AH106,1)</f>
        <v/>
      </c>
      <c r="E1286" t="inlineStr">
        <is>
          <t>global</t>
        </is>
      </c>
      <c r="F1286" t="inlineStr">
        <is>
          <t>global</t>
        </is>
      </c>
    </row>
    <row r="1287">
      <c r="A1287" t="inlineStr">
        <is>
          <t>Blend: Tactical MG OEF 60/40</t>
        </is>
      </c>
      <c r="C1287">
        <f>Spartan!AG107</f>
        <v/>
      </c>
      <c r="D1287">
        <f>ROUND(Spartan!AH107,1)</f>
        <v/>
      </c>
      <c r="E1287" t="inlineStr">
        <is>
          <t>global</t>
        </is>
      </c>
      <c r="F1287" t="inlineStr">
        <is>
          <t>global</t>
        </is>
      </c>
    </row>
    <row r="1288">
      <c r="A1288" t="inlineStr">
        <is>
          <t>Blend: Tactical MG OEF 60/40</t>
        </is>
      </c>
      <c r="C1288">
        <f>Spartan!AG108</f>
        <v/>
      </c>
      <c r="D1288">
        <f>ROUND(Spartan!AH108,1)</f>
        <v/>
      </c>
      <c r="E1288" t="inlineStr">
        <is>
          <t>global</t>
        </is>
      </c>
      <c r="F1288" t="inlineStr">
        <is>
          <t>global</t>
        </is>
      </c>
    </row>
    <row r="1289">
      <c r="A1289" t="inlineStr">
        <is>
          <t>Blend: Tactical MG OEF 60/40</t>
        </is>
      </c>
      <c r="C1289">
        <f>Spartan!AG109</f>
        <v/>
      </c>
      <c r="D1289">
        <f>ROUND(Spartan!AH109,1)</f>
        <v/>
      </c>
      <c r="E1289" t="inlineStr">
        <is>
          <t>global</t>
        </is>
      </c>
      <c r="F1289" t="inlineStr">
        <is>
          <t>global</t>
        </is>
      </c>
    </row>
    <row r="1290">
      <c r="A1290" t="inlineStr">
        <is>
          <t>Blend: Tactical MG OEF 60/40</t>
        </is>
      </c>
      <c r="C1290">
        <f>Spartan!AG110</f>
        <v/>
      </c>
      <c r="D1290">
        <f>ROUND(Spartan!AH110,1)</f>
        <v/>
      </c>
      <c r="E1290" t="inlineStr">
        <is>
          <t>global</t>
        </is>
      </c>
      <c r="F1290" t="inlineStr">
        <is>
          <t>global</t>
        </is>
      </c>
    </row>
    <row r="1291">
      <c r="A1291" t="inlineStr">
        <is>
          <t>Blend: Tactical MG OEF 60/40</t>
        </is>
      </c>
      <c r="C1291">
        <f>Spartan!AG111</f>
        <v/>
      </c>
      <c r="D1291">
        <f>ROUND(Spartan!AH111,1)</f>
        <v/>
      </c>
      <c r="E1291" t="inlineStr">
        <is>
          <t>global</t>
        </is>
      </c>
      <c r="F1291" t="inlineStr">
        <is>
          <t>global</t>
        </is>
      </c>
    </row>
    <row r="1292">
      <c r="A1292" t="inlineStr">
        <is>
          <t>Blend: Tactical MG OEF 60/40</t>
        </is>
      </c>
      <c r="C1292">
        <f>Spartan!AG112</f>
        <v/>
      </c>
      <c r="D1292">
        <f>ROUND(Spartan!AH112,1)</f>
        <v/>
      </c>
      <c r="E1292" t="inlineStr">
        <is>
          <t>global</t>
        </is>
      </c>
      <c r="F1292" t="inlineStr">
        <is>
          <t>global</t>
        </is>
      </c>
    </row>
    <row r="1293">
      <c r="A1293" t="inlineStr">
        <is>
          <t>Blend: Tactical MG OEF 60/40</t>
        </is>
      </c>
      <c r="C1293">
        <f>Spartan!AG113</f>
        <v/>
      </c>
      <c r="D1293">
        <f>ROUND(Spartan!AH113,1)</f>
        <v/>
      </c>
      <c r="E1293" t="inlineStr">
        <is>
          <t>global</t>
        </is>
      </c>
      <c r="F1293" t="inlineStr">
        <is>
          <t>global</t>
        </is>
      </c>
    </row>
    <row r="1294">
      <c r="A1294" t="inlineStr">
        <is>
          <t>Blend: Tactical MG OEF 60/40</t>
        </is>
      </c>
      <c r="C1294">
        <f>Spartan!AG114</f>
        <v/>
      </c>
      <c r="D1294">
        <f>ROUND(Spartan!AH114,1)</f>
        <v/>
      </c>
      <c r="E1294" t="inlineStr">
        <is>
          <t>global</t>
        </is>
      </c>
      <c r="F1294" t="inlineStr">
        <is>
          <t>global</t>
        </is>
      </c>
    </row>
    <row r="1295">
      <c r="A1295" t="inlineStr">
        <is>
          <t>Blend: Tactical MG OEF 60/40</t>
        </is>
      </c>
      <c r="C1295">
        <f>Spartan!AG115</f>
        <v/>
      </c>
      <c r="D1295">
        <f>ROUND(Spartan!AH115,1)</f>
        <v/>
      </c>
      <c r="E1295" t="inlineStr">
        <is>
          <t>global</t>
        </is>
      </c>
      <c r="F1295" t="inlineStr">
        <is>
          <t>global</t>
        </is>
      </c>
    </row>
    <row r="1296">
      <c r="A1296" t="inlineStr">
        <is>
          <t>Blend: Tactical MG OEF 60/40</t>
        </is>
      </c>
      <c r="C1296">
        <f>Spartan!AG116</f>
        <v/>
      </c>
      <c r="D1296">
        <f>ROUND(Spartan!AH116,1)</f>
        <v/>
      </c>
      <c r="E1296" t="inlineStr">
        <is>
          <t>global</t>
        </is>
      </c>
      <c r="F1296" t="inlineStr">
        <is>
          <t>global</t>
        </is>
      </c>
    </row>
    <row r="1297">
      <c r="A1297" t="inlineStr">
        <is>
          <t>Blend: Tactical MG OEF 60/40</t>
        </is>
      </c>
      <c r="C1297">
        <f>Spartan!AG117</f>
        <v/>
      </c>
      <c r="D1297">
        <f>ROUND(Spartan!AH117,1)</f>
        <v/>
      </c>
      <c r="E1297" t="inlineStr">
        <is>
          <t>global</t>
        </is>
      </c>
      <c r="F1297" t="inlineStr">
        <is>
          <t>global</t>
        </is>
      </c>
    </row>
    <row r="1298">
      <c r="A1298" t="inlineStr">
        <is>
          <t>Blend: Tactical MG OEF 60/40</t>
        </is>
      </c>
      <c r="C1298">
        <f>Spartan!AG118</f>
        <v/>
      </c>
      <c r="D1298">
        <f>ROUND(Spartan!AH118,1)</f>
        <v/>
      </c>
      <c r="E1298" t="inlineStr">
        <is>
          <t>global</t>
        </is>
      </c>
      <c r="F1298" t="inlineStr">
        <is>
          <t>global</t>
        </is>
      </c>
    </row>
    <row r="1299">
      <c r="A1299" t="inlineStr">
        <is>
          <t>Blend: Tactical MG OEF 60/40</t>
        </is>
      </c>
      <c r="C1299">
        <f>Spartan!AG119</f>
        <v/>
      </c>
      <c r="D1299">
        <f>ROUND(Spartan!AH119,1)</f>
        <v/>
      </c>
      <c r="E1299" t="inlineStr">
        <is>
          <t>global</t>
        </is>
      </c>
      <c r="F1299" t="inlineStr">
        <is>
          <t>global</t>
        </is>
      </c>
    </row>
    <row r="1300">
      <c r="A1300" t="inlineStr">
        <is>
          <t>Blend: Tactical MG OEF 60/40</t>
        </is>
      </c>
      <c r="C1300">
        <f>Spartan!AG120</f>
        <v/>
      </c>
      <c r="D1300">
        <f>ROUND(Spartan!AH120,1)</f>
        <v/>
      </c>
      <c r="E1300" t="inlineStr">
        <is>
          <t>global</t>
        </is>
      </c>
      <c r="F1300" t="inlineStr">
        <is>
          <t>global</t>
        </is>
      </c>
    </row>
    <row r="1301">
      <c r="A1301" t="inlineStr">
        <is>
          <t>Blend: Tactical MG OEF 60/40</t>
        </is>
      </c>
      <c r="C1301">
        <f>Spartan!AG121</f>
        <v/>
      </c>
      <c r="D1301">
        <f>ROUND(Spartan!AH121,1)</f>
        <v/>
      </c>
      <c r="E1301" t="inlineStr">
        <is>
          <t>global</t>
        </is>
      </c>
      <c r="F1301" t="inlineStr">
        <is>
          <t>global</t>
        </is>
      </c>
    </row>
    <row r="1302">
      <c r="A1302" t="inlineStr">
        <is>
          <t>Blend: Tactical MG OEF 60/40</t>
        </is>
      </c>
      <c r="C1302">
        <f>Spartan!AG122</f>
        <v/>
      </c>
      <c r="D1302">
        <f>ROUND(Spartan!AH122,1)</f>
        <v/>
      </c>
      <c r="E1302" t="inlineStr">
        <is>
          <t>global</t>
        </is>
      </c>
      <c r="F1302" t="inlineStr">
        <is>
          <t>global</t>
        </is>
      </c>
    </row>
    <row r="1303">
      <c r="A1303" t="inlineStr">
        <is>
          <t>BLUPX Mutual Fund</t>
        </is>
      </c>
      <c r="C1303" t="inlineStr">
        <is>
          <t>BLUIX</t>
        </is>
      </c>
      <c r="D1303" t="n">
        <v>99</v>
      </c>
      <c r="E1303" t="inlineStr">
        <is>
          <t>global</t>
        </is>
      </c>
      <c r="F1303" t="inlineStr">
        <is>
          <t>global</t>
        </is>
      </c>
    </row>
    <row r="1304">
      <c r="A1304" t="inlineStr">
        <is>
          <t>BLUPX Mutual Fund</t>
        </is>
      </c>
      <c r="C1304" t="inlineStr">
        <is>
          <t>$CASH</t>
        </is>
      </c>
      <c r="D1304" t="n">
        <v>1</v>
      </c>
      <c r="E1304" t="inlineStr">
        <is>
          <t>global</t>
        </is>
      </c>
      <c r="F1304" t="inlineStr">
        <is>
          <t>global</t>
        </is>
      </c>
    </row>
    <row r="1305">
      <c r="A1305" t="inlineStr">
        <is>
          <t>Dynamic Balanced w/ 25% BLUIX</t>
        </is>
      </c>
      <c r="C1305">
        <f>'Custodial Allocations-Dec24'!F121</f>
        <v/>
      </c>
      <c r="D1305">
        <f>'Custodial Allocations-Dec24'!G121*100</f>
        <v/>
      </c>
      <c r="E1305" t="inlineStr">
        <is>
          <t>global</t>
        </is>
      </c>
      <c r="F1305" t="inlineStr">
        <is>
          <t>global</t>
        </is>
      </c>
    </row>
    <row r="1306">
      <c r="A1306" t="inlineStr">
        <is>
          <t>Dynamic Balanced w/ 25% BLUIX</t>
        </is>
      </c>
      <c r="C1306">
        <f>'Custodial Allocations-Dec24'!F122</f>
        <v/>
      </c>
      <c r="D1306">
        <f>'Custodial Allocations-Dec24'!G122*100</f>
        <v/>
      </c>
      <c r="E1306" t="inlineStr">
        <is>
          <t>global</t>
        </is>
      </c>
      <c r="F1306" t="inlineStr">
        <is>
          <t>global</t>
        </is>
      </c>
    </row>
    <row r="1307">
      <c r="A1307" t="inlineStr">
        <is>
          <t>Dynamic Balanced w/ 25% BLUIX</t>
        </is>
      </c>
      <c r="C1307">
        <f>'Custodial Allocations-Dec24'!F123</f>
        <v/>
      </c>
      <c r="D1307">
        <f>'Custodial Allocations-Dec24'!G123*100</f>
        <v/>
      </c>
      <c r="E1307" t="inlineStr">
        <is>
          <t>global</t>
        </is>
      </c>
      <c r="F1307" t="inlineStr">
        <is>
          <t>global</t>
        </is>
      </c>
    </row>
    <row r="1308">
      <c r="A1308" t="inlineStr">
        <is>
          <t>Dynamic Balanced w/ 25% BLUIX</t>
        </is>
      </c>
      <c r="C1308">
        <f>'Custodial Allocations-Dec24'!F124</f>
        <v/>
      </c>
      <c r="D1308">
        <f>'Custodial Allocations-Dec24'!G124*100</f>
        <v/>
      </c>
      <c r="E1308" t="inlineStr">
        <is>
          <t>global</t>
        </is>
      </c>
      <c r="F1308" t="inlineStr">
        <is>
          <t>global</t>
        </is>
      </c>
    </row>
    <row r="1309">
      <c r="A1309" t="inlineStr">
        <is>
          <t>Dynamic Balanced w/ 25% BLUIX</t>
        </is>
      </c>
      <c r="C1309">
        <f>'Custodial Allocations-Dec24'!F125</f>
        <v/>
      </c>
      <c r="D1309">
        <f>'Custodial Allocations-Dec24'!G125*100</f>
        <v/>
      </c>
      <c r="E1309" t="inlineStr">
        <is>
          <t>global</t>
        </is>
      </c>
      <c r="F1309" t="inlineStr">
        <is>
          <t>global</t>
        </is>
      </c>
    </row>
    <row r="1310">
      <c r="A1310" t="inlineStr">
        <is>
          <t>Dynamic Balanced w/ 25% BLUIX</t>
        </is>
      </c>
      <c r="C1310">
        <f>'Custodial Allocations-Dec24'!F126</f>
        <v/>
      </c>
      <c r="D1310">
        <f>'Custodial Allocations-Dec24'!G126*100</f>
        <v/>
      </c>
      <c r="E1310" t="inlineStr">
        <is>
          <t>global</t>
        </is>
      </c>
      <c r="F1310" t="inlineStr">
        <is>
          <t>global</t>
        </is>
      </c>
    </row>
    <row r="1311">
      <c r="A1311" t="inlineStr">
        <is>
          <t>Dynamic Balanced w/ 25% BLUIX</t>
        </is>
      </c>
      <c r="C1311">
        <f>'Custodial Allocations-Dec24'!F127</f>
        <v/>
      </c>
      <c r="D1311">
        <f>'Custodial Allocations-Dec24'!G127*100</f>
        <v/>
      </c>
      <c r="E1311" t="inlineStr">
        <is>
          <t>global</t>
        </is>
      </c>
      <c r="F1311" t="inlineStr">
        <is>
          <t>global</t>
        </is>
      </c>
    </row>
    <row r="1312">
      <c r="A1312" t="inlineStr">
        <is>
          <t>Dynamic Balanced w/ 25% BLUIX</t>
        </is>
      </c>
      <c r="C1312">
        <f>'Custodial Allocations-Dec24'!F128</f>
        <v/>
      </c>
      <c r="D1312">
        <f>'Custodial Allocations-Dec24'!G128*100</f>
        <v/>
      </c>
      <c r="E1312" t="inlineStr">
        <is>
          <t>global</t>
        </is>
      </c>
      <c r="F1312" t="inlineStr">
        <is>
          <t>global</t>
        </is>
      </c>
    </row>
    <row r="1313">
      <c r="A1313" t="inlineStr">
        <is>
          <t>Dynamic Balanced w/ 25% BLUIX</t>
        </is>
      </c>
      <c r="C1313">
        <f>'Custodial Allocations-Dec24'!F129</f>
        <v/>
      </c>
      <c r="D1313">
        <f>'Custodial Allocations-Dec24'!G129*100</f>
        <v/>
      </c>
      <c r="E1313" t="inlineStr">
        <is>
          <t>global</t>
        </is>
      </c>
      <c r="F1313" t="inlineStr">
        <is>
          <t>global</t>
        </is>
      </c>
    </row>
    <row r="1314">
      <c r="A1314" t="inlineStr">
        <is>
          <t>Dynamic Balanced w/ 25% BLUIX</t>
        </is>
      </c>
      <c r="C1314">
        <f>'Custodial Allocations-Dec24'!F130</f>
        <v/>
      </c>
      <c r="D1314">
        <f>'Custodial Allocations-Dec24'!G130*100</f>
        <v/>
      </c>
      <c r="E1314" t="inlineStr">
        <is>
          <t>global</t>
        </is>
      </c>
      <c r="F1314" t="inlineStr">
        <is>
          <t>global</t>
        </is>
      </c>
    </row>
    <row r="1315">
      <c r="A1315" t="inlineStr">
        <is>
          <t>Dynamic Balanced w/ 25% BLUIX</t>
        </is>
      </c>
      <c r="C1315">
        <f>'Custodial Allocations-Dec24'!F131</f>
        <v/>
      </c>
      <c r="D1315">
        <f>'Custodial Allocations-Dec24'!G131*100</f>
        <v/>
      </c>
      <c r="E1315" t="inlineStr">
        <is>
          <t>global</t>
        </is>
      </c>
      <c r="F1315" t="inlineStr">
        <is>
          <t>global</t>
        </is>
      </c>
    </row>
    <row r="1316">
      <c r="A1316" t="inlineStr">
        <is>
          <t>Dynamic Balanced w/ 25% BLUIX</t>
        </is>
      </c>
      <c r="C1316">
        <f>'Custodial Allocations-Dec24'!F132</f>
        <v/>
      </c>
      <c r="D1316">
        <f>'Custodial Allocations-Dec24'!G132*100</f>
        <v/>
      </c>
      <c r="E1316" t="inlineStr">
        <is>
          <t>global</t>
        </is>
      </c>
      <c r="F1316" t="inlineStr">
        <is>
          <t>global</t>
        </is>
      </c>
    </row>
    <row r="1317">
      <c r="A1317" t="inlineStr">
        <is>
          <t>Dynamic Balanced w/ 25% BLUIX</t>
        </is>
      </c>
      <c r="C1317">
        <f>'Custodial Allocations-Dec24'!F133</f>
        <v/>
      </c>
      <c r="D1317">
        <f>'Custodial Allocations-Dec24'!G133*100</f>
        <v/>
      </c>
      <c r="E1317" t="inlineStr">
        <is>
          <t>global</t>
        </is>
      </c>
      <c r="F1317" t="inlineStr">
        <is>
          <t>global</t>
        </is>
      </c>
    </row>
    <row r="1318">
      <c r="A1318" t="inlineStr">
        <is>
          <t>Dynamic Balanced w/ 25% BLUIX</t>
        </is>
      </c>
      <c r="C1318">
        <f>'Custodial Allocations-Dec24'!F134</f>
        <v/>
      </c>
      <c r="D1318">
        <f>'Custodial Allocations-Dec24'!G134*100</f>
        <v/>
      </c>
      <c r="E1318" t="inlineStr">
        <is>
          <t>global</t>
        </is>
      </c>
      <c r="F1318" t="inlineStr">
        <is>
          <t>global</t>
        </is>
      </c>
    </row>
    <row r="1319">
      <c r="A1319" t="inlineStr">
        <is>
          <t>Dynamic Balanced w/ 25% BLUIX</t>
        </is>
      </c>
      <c r="C1319" t="inlineStr">
        <is>
          <t>$CASH</t>
        </is>
      </c>
      <c r="D1319">
        <f>100-SUM(D1305:D1318)</f>
        <v/>
      </c>
      <c r="E1319" t="inlineStr">
        <is>
          <t>global</t>
        </is>
      </c>
      <c r="F1319" t="inlineStr">
        <is>
          <t>global</t>
        </is>
      </c>
    </row>
    <row r="1320">
      <c r="A1320" t="inlineStr">
        <is>
          <t>Dynamic Growth w/ 25% BLUIX</t>
        </is>
      </c>
      <c r="C1320">
        <f>'Custodial Allocations-Dec24'!F83</f>
        <v/>
      </c>
      <c r="D1320">
        <f>'Custodial Allocations-Dec24'!G83*100</f>
        <v/>
      </c>
      <c r="E1320" t="inlineStr">
        <is>
          <t>global</t>
        </is>
      </c>
      <c r="F1320" t="inlineStr">
        <is>
          <t>global</t>
        </is>
      </c>
    </row>
    <row r="1321">
      <c r="A1321" t="inlineStr">
        <is>
          <t>Dynamic Growth w/ 25% BLUIX</t>
        </is>
      </c>
      <c r="C1321">
        <f>'Custodial Allocations-Dec24'!F84</f>
        <v/>
      </c>
      <c r="D1321">
        <f>'Custodial Allocations-Dec24'!G84*100</f>
        <v/>
      </c>
      <c r="E1321" t="inlineStr">
        <is>
          <t>global</t>
        </is>
      </c>
      <c r="F1321" t="inlineStr">
        <is>
          <t>global</t>
        </is>
      </c>
    </row>
    <row r="1322">
      <c r="A1322" t="inlineStr">
        <is>
          <t>Dynamic Growth w/ 25% BLUIX</t>
        </is>
      </c>
      <c r="C1322">
        <f>'Custodial Allocations-Dec24'!F85</f>
        <v/>
      </c>
      <c r="D1322">
        <f>'Custodial Allocations-Dec24'!G85*100</f>
        <v/>
      </c>
      <c r="E1322" t="inlineStr">
        <is>
          <t>global</t>
        </is>
      </c>
      <c r="F1322" t="inlineStr">
        <is>
          <t>global</t>
        </is>
      </c>
    </row>
    <row r="1323">
      <c r="A1323" t="inlineStr">
        <is>
          <t>Dynamic Growth w/ 25% BLUIX</t>
        </is>
      </c>
      <c r="C1323">
        <f>'Custodial Allocations-Dec24'!F86</f>
        <v/>
      </c>
      <c r="D1323">
        <f>'Custodial Allocations-Dec24'!G86*100</f>
        <v/>
      </c>
      <c r="E1323" t="inlineStr">
        <is>
          <t>global</t>
        </is>
      </c>
      <c r="F1323" t="inlineStr">
        <is>
          <t>global</t>
        </is>
      </c>
    </row>
    <row r="1324">
      <c r="A1324" t="inlineStr">
        <is>
          <t>Dynamic Growth w/ 25% BLUIX</t>
        </is>
      </c>
      <c r="C1324">
        <f>'Custodial Allocations-Dec24'!F87</f>
        <v/>
      </c>
      <c r="D1324">
        <f>'Custodial Allocations-Dec24'!G87*100</f>
        <v/>
      </c>
      <c r="E1324" t="inlineStr">
        <is>
          <t>global</t>
        </is>
      </c>
      <c r="F1324" t="inlineStr">
        <is>
          <t>global</t>
        </is>
      </c>
    </row>
    <row r="1325">
      <c r="A1325" t="inlineStr">
        <is>
          <t>Dynamic Growth w/ 25% BLUIX</t>
        </is>
      </c>
      <c r="C1325">
        <f>'Custodial Allocations-Dec24'!F88</f>
        <v/>
      </c>
      <c r="D1325">
        <f>'Custodial Allocations-Dec24'!G88*100</f>
        <v/>
      </c>
      <c r="E1325" t="inlineStr">
        <is>
          <t>global</t>
        </is>
      </c>
      <c r="F1325" t="inlineStr">
        <is>
          <t>global</t>
        </is>
      </c>
    </row>
    <row r="1326">
      <c r="A1326" t="inlineStr">
        <is>
          <t>Dynamic Growth w/ 25% BLUIX</t>
        </is>
      </c>
      <c r="C1326">
        <f>'Custodial Allocations-Dec24'!F89</f>
        <v/>
      </c>
      <c r="D1326">
        <f>'Custodial Allocations-Dec24'!G89*100</f>
        <v/>
      </c>
      <c r="E1326" t="inlineStr">
        <is>
          <t>global</t>
        </is>
      </c>
      <c r="F1326" t="inlineStr">
        <is>
          <t>global</t>
        </is>
      </c>
    </row>
    <row r="1327">
      <c r="A1327" t="inlineStr">
        <is>
          <t>Dynamic Growth w/ 25% BLUIX</t>
        </is>
      </c>
      <c r="C1327">
        <f>'Custodial Allocations-Dec24'!F90</f>
        <v/>
      </c>
      <c r="D1327">
        <f>'Custodial Allocations-Dec24'!G90*100</f>
        <v/>
      </c>
      <c r="E1327" t="inlineStr">
        <is>
          <t>global</t>
        </is>
      </c>
      <c r="F1327" t="inlineStr">
        <is>
          <t>global</t>
        </is>
      </c>
    </row>
    <row r="1328">
      <c r="A1328" t="inlineStr">
        <is>
          <t>Dynamic Growth w/ 25% BLUIX</t>
        </is>
      </c>
      <c r="C1328">
        <f>'Custodial Allocations-Dec24'!F91</f>
        <v/>
      </c>
      <c r="D1328">
        <f>'Custodial Allocations-Dec24'!G91*100</f>
        <v/>
      </c>
      <c r="E1328" t="inlineStr">
        <is>
          <t>global</t>
        </is>
      </c>
      <c r="F1328" t="inlineStr">
        <is>
          <t>global</t>
        </is>
      </c>
    </row>
    <row r="1329">
      <c r="A1329" t="inlineStr">
        <is>
          <t>Dynamic Growth w/ 25% BLUIX</t>
        </is>
      </c>
      <c r="C1329">
        <f>'Custodial Allocations-Dec24'!F92</f>
        <v/>
      </c>
      <c r="D1329">
        <f>'Custodial Allocations-Dec24'!G92*100</f>
        <v/>
      </c>
      <c r="E1329" t="inlineStr">
        <is>
          <t>global</t>
        </is>
      </c>
      <c r="F1329" t="inlineStr">
        <is>
          <t>global</t>
        </is>
      </c>
    </row>
    <row r="1330">
      <c r="A1330" t="inlineStr">
        <is>
          <t>Dynamic Growth w/ 25% BLUIX</t>
        </is>
      </c>
      <c r="C1330">
        <f>'Custodial Allocations-Dec24'!F93</f>
        <v/>
      </c>
      <c r="D1330">
        <f>'Custodial Allocations-Dec24'!G93*100</f>
        <v/>
      </c>
      <c r="E1330" t="inlineStr">
        <is>
          <t>global</t>
        </is>
      </c>
      <c r="F1330" t="inlineStr">
        <is>
          <t>global</t>
        </is>
      </c>
    </row>
    <row r="1331">
      <c r="A1331" t="inlineStr">
        <is>
          <t>Dynamic Growth w/ 25% BLUIX</t>
        </is>
      </c>
      <c r="C1331">
        <f>'Custodial Allocations-Dec24'!F94</f>
        <v/>
      </c>
      <c r="D1331">
        <f>'Custodial Allocations-Dec24'!G94*100</f>
        <v/>
      </c>
      <c r="E1331" t="inlineStr">
        <is>
          <t>global</t>
        </is>
      </c>
      <c r="F1331" t="inlineStr">
        <is>
          <t>global</t>
        </is>
      </c>
    </row>
    <row r="1332">
      <c r="A1332" t="inlineStr">
        <is>
          <t>Dynamic Growth w/ 25% BLUIX</t>
        </is>
      </c>
      <c r="C1332">
        <f>'Custodial Allocations-Dec24'!F95</f>
        <v/>
      </c>
      <c r="D1332">
        <f>'Custodial Allocations-Dec24'!G95*100</f>
        <v/>
      </c>
      <c r="E1332" t="inlineStr">
        <is>
          <t>global</t>
        </is>
      </c>
      <c r="F1332" t="inlineStr">
        <is>
          <t>global</t>
        </is>
      </c>
    </row>
    <row r="1333">
      <c r="A1333" t="inlineStr">
        <is>
          <t>Dynamic Growth w/ 25% BLUIX</t>
        </is>
      </c>
      <c r="C1333">
        <f>'Custodial Allocations-Dec24'!F96</f>
        <v/>
      </c>
      <c r="D1333">
        <f>'Custodial Allocations-Dec24'!G96*100</f>
        <v/>
      </c>
      <c r="E1333" t="inlineStr">
        <is>
          <t>global</t>
        </is>
      </c>
      <c r="F1333" t="inlineStr">
        <is>
          <t>global</t>
        </is>
      </c>
    </row>
    <row r="1334">
      <c r="A1334" t="inlineStr">
        <is>
          <t>Dynamic Growth w/ 25% BLUIX</t>
        </is>
      </c>
      <c r="C1334" s="3" t="inlineStr">
        <is>
          <t>$CASH</t>
        </is>
      </c>
      <c r="D1334">
        <f>100-SUM(D1320:D1333)</f>
        <v/>
      </c>
      <c r="E1334" t="inlineStr">
        <is>
          <t>global</t>
        </is>
      </c>
      <c r="F1334" t="inlineStr">
        <is>
          <t>global</t>
        </is>
      </c>
    </row>
    <row r="1335">
      <c r="A1335" t="inlineStr">
        <is>
          <t>Dynamic Mod Growth w/ 25% BLUIX</t>
        </is>
      </c>
      <c r="C1335">
        <f>'Custodial Allocations-Dec24'!F102</f>
        <v/>
      </c>
      <c r="D1335">
        <f>'Custodial Allocations-Dec24'!G102*100</f>
        <v/>
      </c>
      <c r="E1335" t="inlineStr">
        <is>
          <t>global</t>
        </is>
      </c>
      <c r="F1335" t="inlineStr">
        <is>
          <t>global</t>
        </is>
      </c>
    </row>
    <row r="1336">
      <c r="A1336" t="inlineStr">
        <is>
          <t>Dynamic Mod Growth w/ 25% BLUIX</t>
        </is>
      </c>
      <c r="C1336">
        <f>'Custodial Allocations-Dec24'!F103</f>
        <v/>
      </c>
      <c r="D1336">
        <f>'Custodial Allocations-Dec24'!G103*100</f>
        <v/>
      </c>
      <c r="E1336" t="inlineStr">
        <is>
          <t>global</t>
        </is>
      </c>
      <c r="F1336" t="inlineStr">
        <is>
          <t>global</t>
        </is>
      </c>
    </row>
    <row r="1337">
      <c r="A1337" t="inlineStr">
        <is>
          <t>Dynamic Mod Growth w/ 25% BLUIX</t>
        </is>
      </c>
      <c r="C1337">
        <f>'Custodial Allocations-Dec24'!F104</f>
        <v/>
      </c>
      <c r="D1337">
        <f>'Custodial Allocations-Dec24'!G104*100</f>
        <v/>
      </c>
      <c r="E1337" t="inlineStr">
        <is>
          <t>global</t>
        </is>
      </c>
      <c r="F1337" t="inlineStr">
        <is>
          <t>global</t>
        </is>
      </c>
    </row>
    <row r="1338">
      <c r="A1338" t="inlineStr">
        <is>
          <t>Dynamic Mod Growth w/ 25% BLUIX</t>
        </is>
      </c>
      <c r="C1338">
        <f>'Custodial Allocations-Dec24'!F105</f>
        <v/>
      </c>
      <c r="D1338">
        <f>'Custodial Allocations-Dec24'!G105*100</f>
        <v/>
      </c>
      <c r="E1338" t="inlineStr">
        <is>
          <t>global</t>
        </is>
      </c>
      <c r="F1338" t="inlineStr">
        <is>
          <t>global</t>
        </is>
      </c>
    </row>
    <row r="1339">
      <c r="A1339" t="inlineStr">
        <is>
          <t>Dynamic Mod Growth w/ 25% BLUIX</t>
        </is>
      </c>
      <c r="C1339">
        <f>'Custodial Allocations-Dec24'!F106</f>
        <v/>
      </c>
      <c r="D1339">
        <f>'Custodial Allocations-Dec24'!G106*100</f>
        <v/>
      </c>
      <c r="E1339" t="inlineStr">
        <is>
          <t>global</t>
        </is>
      </c>
      <c r="F1339" t="inlineStr">
        <is>
          <t>global</t>
        </is>
      </c>
    </row>
    <row r="1340">
      <c r="A1340" t="inlineStr">
        <is>
          <t>Dynamic Mod Growth w/ 25% BLUIX</t>
        </is>
      </c>
      <c r="C1340">
        <f>'Custodial Allocations-Dec24'!F107</f>
        <v/>
      </c>
      <c r="D1340">
        <f>'Custodial Allocations-Dec24'!G107*100</f>
        <v/>
      </c>
      <c r="E1340" t="inlineStr">
        <is>
          <t>global</t>
        </is>
      </c>
      <c r="F1340" t="inlineStr">
        <is>
          <t>global</t>
        </is>
      </c>
    </row>
    <row r="1341">
      <c r="A1341" t="inlineStr">
        <is>
          <t>Dynamic Mod Growth w/ 25% BLUIX</t>
        </is>
      </c>
      <c r="C1341">
        <f>'Custodial Allocations-Dec24'!F108</f>
        <v/>
      </c>
      <c r="D1341">
        <f>'Custodial Allocations-Dec24'!G108*100</f>
        <v/>
      </c>
      <c r="E1341" t="inlineStr">
        <is>
          <t>global</t>
        </is>
      </c>
      <c r="F1341" t="inlineStr">
        <is>
          <t>global</t>
        </is>
      </c>
    </row>
    <row r="1342">
      <c r="A1342" t="inlineStr">
        <is>
          <t>Dynamic Mod Growth w/ 25% BLUIX</t>
        </is>
      </c>
      <c r="C1342">
        <f>'Custodial Allocations-Dec24'!F109</f>
        <v/>
      </c>
      <c r="D1342">
        <f>'Custodial Allocations-Dec24'!G109*100</f>
        <v/>
      </c>
      <c r="E1342" t="inlineStr">
        <is>
          <t>global</t>
        </is>
      </c>
      <c r="F1342" t="inlineStr">
        <is>
          <t>global</t>
        </is>
      </c>
    </row>
    <row r="1343">
      <c r="A1343" t="inlineStr">
        <is>
          <t>Dynamic Mod Growth w/ 25% BLUIX</t>
        </is>
      </c>
      <c r="C1343">
        <f>'Custodial Allocations-Dec24'!F110</f>
        <v/>
      </c>
      <c r="D1343">
        <f>'Custodial Allocations-Dec24'!G110*100</f>
        <v/>
      </c>
      <c r="E1343" t="inlineStr">
        <is>
          <t>global</t>
        </is>
      </c>
      <c r="F1343" t="inlineStr">
        <is>
          <t>global</t>
        </is>
      </c>
    </row>
    <row r="1344">
      <c r="A1344" t="inlineStr">
        <is>
          <t>Dynamic Mod Growth w/ 25% BLUIX</t>
        </is>
      </c>
      <c r="C1344">
        <f>'Custodial Allocations-Dec24'!F111</f>
        <v/>
      </c>
      <c r="D1344">
        <f>'Custodial Allocations-Dec24'!G111*100</f>
        <v/>
      </c>
      <c r="E1344" t="inlineStr">
        <is>
          <t>global</t>
        </is>
      </c>
      <c r="F1344" t="inlineStr">
        <is>
          <t>global</t>
        </is>
      </c>
    </row>
    <row r="1345">
      <c r="A1345" t="inlineStr">
        <is>
          <t>Dynamic Mod Growth w/ 25% BLUIX</t>
        </is>
      </c>
      <c r="C1345">
        <f>'Custodial Allocations-Dec24'!F112</f>
        <v/>
      </c>
      <c r="D1345">
        <f>'Custodial Allocations-Dec24'!G112*100</f>
        <v/>
      </c>
      <c r="E1345" t="inlineStr">
        <is>
          <t>global</t>
        </is>
      </c>
      <c r="F1345" t="inlineStr">
        <is>
          <t>global</t>
        </is>
      </c>
    </row>
    <row r="1346">
      <c r="A1346" t="inlineStr">
        <is>
          <t>Dynamic Mod Growth w/ 25% BLUIX</t>
        </is>
      </c>
      <c r="C1346">
        <f>'Custodial Allocations-Dec24'!F113</f>
        <v/>
      </c>
      <c r="D1346">
        <f>'Custodial Allocations-Dec24'!G113*100</f>
        <v/>
      </c>
      <c r="E1346" t="inlineStr">
        <is>
          <t>global</t>
        </is>
      </c>
      <c r="F1346" t="inlineStr">
        <is>
          <t>global</t>
        </is>
      </c>
    </row>
    <row r="1347">
      <c r="A1347" t="inlineStr">
        <is>
          <t>Dynamic Mod Growth w/ 25% BLUIX</t>
        </is>
      </c>
      <c r="C1347">
        <f>'Custodial Allocations-Dec24'!F114</f>
        <v/>
      </c>
      <c r="D1347">
        <f>'Custodial Allocations-Dec24'!G114*100</f>
        <v/>
      </c>
      <c r="E1347" t="inlineStr">
        <is>
          <t>global</t>
        </is>
      </c>
      <c r="F1347" t="inlineStr">
        <is>
          <t>global</t>
        </is>
      </c>
    </row>
    <row r="1348">
      <c r="A1348" t="inlineStr">
        <is>
          <t>Dynamic Mod Growth w/ 25% BLUIX</t>
        </is>
      </c>
      <c r="C1348">
        <f>'Custodial Allocations-Dec24'!F115</f>
        <v/>
      </c>
      <c r="D1348">
        <f>'Custodial Allocations-Dec24'!G115*100</f>
        <v/>
      </c>
      <c r="E1348" t="inlineStr">
        <is>
          <t>global</t>
        </is>
      </c>
      <c r="F1348" t="inlineStr">
        <is>
          <t>global</t>
        </is>
      </c>
    </row>
    <row r="1349">
      <c r="A1349" t="inlineStr">
        <is>
          <t>Dynamic Mod Growth w/ 25% BLUIX</t>
        </is>
      </c>
      <c r="C1349" t="inlineStr">
        <is>
          <t>$CASH</t>
        </is>
      </c>
      <c r="D1349">
        <f>100-SUM(D1335:D1348)</f>
        <v/>
      </c>
      <c r="E1349" t="inlineStr">
        <is>
          <t>global</t>
        </is>
      </c>
      <c r="F1349" t="inlineStr">
        <is>
          <t>global</t>
        </is>
      </c>
    </row>
    <row r="1350">
      <c r="A1350" t="inlineStr">
        <is>
          <t>Dynamic US Equity</t>
        </is>
      </c>
      <c r="C1350">
        <f>'Add''l Spartan'!PZ75</f>
        <v/>
      </c>
      <c r="D1350">
        <f>ROUND('Add''l Spartan'!QA75*100,1)</f>
        <v/>
      </c>
      <c r="E1350" t="inlineStr">
        <is>
          <t>global</t>
        </is>
      </c>
      <c r="F1350" t="inlineStr">
        <is>
          <t>global</t>
        </is>
      </c>
    </row>
    <row r="1351">
      <c r="A1351" t="inlineStr">
        <is>
          <t>Dynamic US Equity</t>
        </is>
      </c>
      <c r="C1351">
        <f>'Add''l Spartan'!PZ76</f>
        <v/>
      </c>
      <c r="D1351">
        <f>ROUND('Add''l Spartan'!QA76*100,1)</f>
        <v/>
      </c>
      <c r="E1351" t="inlineStr">
        <is>
          <t>global</t>
        </is>
      </c>
      <c r="F1351" t="inlineStr">
        <is>
          <t>global</t>
        </is>
      </c>
    </row>
    <row r="1352">
      <c r="A1352" t="inlineStr">
        <is>
          <t>Dynamic US Equity</t>
        </is>
      </c>
      <c r="C1352">
        <f>'Add''l Spartan'!PZ77</f>
        <v/>
      </c>
      <c r="D1352">
        <f>ROUND('Add''l Spartan'!QA77*100,1)</f>
        <v/>
      </c>
      <c r="E1352" t="inlineStr">
        <is>
          <t>global</t>
        </is>
      </c>
      <c r="F1352" t="inlineStr">
        <is>
          <t>global</t>
        </is>
      </c>
    </row>
    <row r="1353">
      <c r="A1353" t="inlineStr">
        <is>
          <t>Dynamic US Equity</t>
        </is>
      </c>
      <c r="C1353">
        <f>'Add''l Spartan'!PZ78</f>
        <v/>
      </c>
      <c r="D1353">
        <f>ROUND('Add''l Spartan'!QA78*100,1)</f>
        <v/>
      </c>
      <c r="E1353" t="inlineStr">
        <is>
          <t>global</t>
        </is>
      </c>
      <c r="F1353" t="inlineStr">
        <is>
          <t>global</t>
        </is>
      </c>
    </row>
    <row r="1354">
      <c r="A1354" t="inlineStr">
        <is>
          <t>Dynamic US Equity</t>
        </is>
      </c>
      <c r="C1354">
        <f>'Add''l Spartan'!PZ79</f>
        <v/>
      </c>
      <c r="D1354">
        <f>ROUND('Add''l Spartan'!QA79*100,1)</f>
        <v/>
      </c>
      <c r="E1354" t="inlineStr">
        <is>
          <t>global</t>
        </is>
      </c>
      <c r="F1354" t="inlineStr">
        <is>
          <t>global</t>
        </is>
      </c>
    </row>
    <row r="1355">
      <c r="A1355" t="inlineStr">
        <is>
          <t>Dynamic US Equity</t>
        </is>
      </c>
      <c r="C1355">
        <f>'Add''l Spartan'!PZ80</f>
        <v/>
      </c>
      <c r="D1355">
        <f>ROUND('Add''l Spartan'!QA80*100,1)</f>
        <v/>
      </c>
      <c r="E1355" t="inlineStr">
        <is>
          <t>global</t>
        </is>
      </c>
      <c r="F1355" t="inlineStr">
        <is>
          <t>global</t>
        </is>
      </c>
    </row>
    <row r="1356">
      <c r="A1356" t="inlineStr">
        <is>
          <t>Dynamic US Equity</t>
        </is>
      </c>
      <c r="C1356">
        <f>'Add''l Spartan'!PZ81</f>
        <v/>
      </c>
      <c r="D1356">
        <f>ROUND('Add''l Spartan'!QA81*100,1)</f>
        <v/>
      </c>
      <c r="E1356" t="inlineStr">
        <is>
          <t>global</t>
        </is>
      </c>
      <c r="F1356" t="inlineStr">
        <is>
          <t>global</t>
        </is>
      </c>
    </row>
    <row r="1357">
      <c r="A1357" t="inlineStr">
        <is>
          <t>Dynamic US Equity</t>
        </is>
      </c>
      <c r="C1357">
        <f>'Add''l Spartan'!PZ82</f>
        <v/>
      </c>
      <c r="D1357">
        <f>ROUND('Add''l Spartan'!QA82*100,1)</f>
        <v/>
      </c>
      <c r="E1357" t="inlineStr">
        <is>
          <t>global</t>
        </is>
      </c>
      <c r="F1357" t="inlineStr">
        <is>
          <t>global</t>
        </is>
      </c>
    </row>
    <row r="1358">
      <c r="A1358" t="inlineStr">
        <is>
          <t>Dynamic US Equity</t>
        </is>
      </c>
      <c r="C1358">
        <f>'Add''l Spartan'!PZ83</f>
        <v/>
      </c>
      <c r="D1358">
        <f>ROUND('Add''l Spartan'!QA83*100,1)</f>
        <v/>
      </c>
      <c r="E1358" t="inlineStr">
        <is>
          <t>global</t>
        </is>
      </c>
      <c r="F1358" t="inlineStr">
        <is>
          <t>global</t>
        </is>
      </c>
    </row>
    <row r="1359">
      <c r="A1359" t="inlineStr">
        <is>
          <t>Dynamic US Equity</t>
        </is>
      </c>
      <c r="C1359">
        <f>'Add''l Spartan'!PZ84</f>
        <v/>
      </c>
      <c r="D1359">
        <f>ROUND('Add''l Spartan'!QA84*100,1)</f>
        <v/>
      </c>
      <c r="E1359" t="inlineStr">
        <is>
          <t>global</t>
        </is>
      </c>
      <c r="F1359" t="inlineStr">
        <is>
          <t>global</t>
        </is>
      </c>
    </row>
    <row r="1360" ht="15.75" customHeight="1">
      <c r="A1360" t="inlineStr">
        <is>
          <t>Dynamic US Equity</t>
        </is>
      </c>
      <c r="C1360">
        <f>'Add''l Spartan'!PZ85</f>
        <v/>
      </c>
      <c r="D1360">
        <f>ROUND('Add''l Spartan'!QA85*100,1)</f>
        <v/>
      </c>
      <c r="E1360" t="inlineStr">
        <is>
          <t>global</t>
        </is>
      </c>
      <c r="F1360" t="inlineStr">
        <is>
          <t>global</t>
        </is>
      </c>
    </row>
    <row r="1361" ht="15.75" customHeight="1">
      <c r="A1361" t="inlineStr">
        <is>
          <t>Dynamic US Equity</t>
        </is>
      </c>
      <c r="C1361">
        <f>'Add''l Spartan'!PZ86</f>
        <v/>
      </c>
      <c r="D1361">
        <f>ROUND('Add''l Spartan'!QA86*100,1)</f>
        <v/>
      </c>
      <c r="E1361" t="inlineStr">
        <is>
          <t>global</t>
        </is>
      </c>
      <c r="F1361" t="inlineStr">
        <is>
          <t>global</t>
        </is>
      </c>
    </row>
    <row r="1362" ht="15.75" customHeight="1">
      <c r="A1362" t="inlineStr">
        <is>
          <t>Dynamic US Equity</t>
        </is>
      </c>
      <c r="C1362" t="inlineStr">
        <is>
          <t>$CASH</t>
        </is>
      </c>
      <c r="D1362">
        <f>100-SUM(D1350:D1361)</f>
        <v/>
      </c>
      <c r="E1362" t="inlineStr">
        <is>
          <t>global</t>
        </is>
      </c>
      <c r="F1362" t="inlineStr">
        <is>
          <t>global</t>
        </is>
      </c>
    </row>
    <row r="1363">
      <c r="A1363" t="inlineStr">
        <is>
          <t>Liquidate - Cash Only</t>
        </is>
      </c>
      <c r="C1363" t="inlineStr">
        <is>
          <t>$CASH</t>
        </is>
      </c>
      <c r="D1363" t="n">
        <v>100</v>
      </c>
      <c r="E1363" t="inlineStr">
        <is>
          <t>global</t>
        </is>
      </c>
      <c r="F1363" t="inlineStr">
        <is>
          <t>global</t>
        </is>
      </c>
    </row>
    <row r="1364">
      <c r="A1364" t="inlineStr">
        <is>
          <t>S20 Balanced BLUIX Indiv Stock</t>
        </is>
      </c>
      <c r="C1364" t="inlineStr">
        <is>
          <t>$CASH</t>
        </is>
      </c>
      <c r="D1364">
        <f>100-SUM(D1365:D1477)</f>
        <v/>
      </c>
      <c r="E1364" t="inlineStr">
        <is>
          <t>global</t>
        </is>
      </c>
      <c r="F1364" t="inlineStr">
        <is>
          <t>global</t>
        </is>
      </c>
    </row>
    <row r="1365">
      <c r="A1365" t="inlineStr">
        <is>
          <t>S20 Balanced BLUIX Indiv Stock</t>
        </is>
      </c>
      <c r="C1365" s="13">
        <f>Spartan!O7</f>
        <v/>
      </c>
      <c r="D1365">
        <f>SUMIFS(EclipseExport!K:K,EclipseExport!B:B,SpartanExport!A1365,EclipseExport!I:I,SpartanExport!C1365)</f>
        <v/>
      </c>
      <c r="E1365" t="inlineStr">
        <is>
          <t>global</t>
        </is>
      </c>
      <c r="F1365" t="inlineStr">
        <is>
          <t>global</t>
        </is>
      </c>
    </row>
    <row r="1366">
      <c r="A1366" t="inlineStr">
        <is>
          <t>S20 Balanced BLUIX Indiv Stock</t>
        </is>
      </c>
      <c r="C1366" s="13">
        <f>Spartan!O8</f>
        <v/>
      </c>
      <c r="D1366">
        <f>SUMIFS(EclipseExport!K:K,EclipseExport!B:B,SpartanExport!A1366,EclipseExport!I:I,SpartanExport!C1366)</f>
        <v/>
      </c>
      <c r="E1366" t="inlineStr">
        <is>
          <t>global</t>
        </is>
      </c>
      <c r="F1366" t="inlineStr">
        <is>
          <t>global</t>
        </is>
      </c>
    </row>
    <row r="1367">
      <c r="A1367" t="inlineStr">
        <is>
          <t>S20 Balanced BLUIX Indiv Stock</t>
        </is>
      </c>
      <c r="C1367" s="13">
        <f>Spartan!O9</f>
        <v/>
      </c>
      <c r="D1367">
        <f>SUMIFS(EclipseExport!K:K,EclipseExport!B:B,SpartanExport!A1367,EclipseExport!I:I,SpartanExport!C1367)</f>
        <v/>
      </c>
      <c r="E1367" t="inlineStr">
        <is>
          <t>global</t>
        </is>
      </c>
      <c r="F1367" t="inlineStr">
        <is>
          <t>global</t>
        </is>
      </c>
    </row>
    <row r="1368">
      <c r="A1368" t="inlineStr">
        <is>
          <t>S20 Balanced BLUIX Indiv Stock</t>
        </is>
      </c>
      <c r="C1368" s="13">
        <f>Spartan!O10</f>
        <v/>
      </c>
      <c r="D1368">
        <f>SUMIFS(EclipseExport!K:K,EclipseExport!B:B,SpartanExport!A1368,EclipseExport!I:I,SpartanExport!C1368)</f>
        <v/>
      </c>
      <c r="E1368" t="inlineStr">
        <is>
          <t>global</t>
        </is>
      </c>
      <c r="F1368" t="inlineStr">
        <is>
          <t>global</t>
        </is>
      </c>
    </row>
    <row r="1369">
      <c r="A1369" t="inlineStr">
        <is>
          <t>S20 Balanced BLUIX Indiv Stock</t>
        </is>
      </c>
      <c r="C1369" s="13">
        <f>Spartan!O11</f>
        <v/>
      </c>
      <c r="D1369">
        <f>SUMIFS(EclipseExport!K:K,EclipseExport!B:B,SpartanExport!A1369,EclipseExport!I:I,SpartanExport!C1369)</f>
        <v/>
      </c>
      <c r="E1369" t="inlineStr">
        <is>
          <t>global</t>
        </is>
      </c>
      <c r="F1369" t="inlineStr">
        <is>
          <t>global</t>
        </is>
      </c>
    </row>
    <row r="1370">
      <c r="A1370" t="inlineStr">
        <is>
          <t>S20 Balanced BLUIX Indiv Stock</t>
        </is>
      </c>
      <c r="C1370" s="13">
        <f>Spartan!O12</f>
        <v/>
      </c>
      <c r="D1370">
        <f>SUMIFS(EclipseExport!K:K,EclipseExport!B:B,SpartanExport!A1370,EclipseExport!I:I,SpartanExport!C1370)</f>
        <v/>
      </c>
      <c r="E1370" t="inlineStr">
        <is>
          <t>global</t>
        </is>
      </c>
      <c r="F1370" t="inlineStr">
        <is>
          <t>global</t>
        </is>
      </c>
    </row>
    <row r="1371">
      <c r="A1371" t="inlineStr">
        <is>
          <t>S20 Balanced BLUIX Indiv Stock</t>
        </is>
      </c>
      <c r="C1371" s="13">
        <f>Spartan!O13</f>
        <v/>
      </c>
      <c r="D1371">
        <f>SUMIFS(EclipseExport!K:K,EclipseExport!B:B,SpartanExport!A1371,EclipseExport!I:I,SpartanExport!C1371)</f>
        <v/>
      </c>
      <c r="E1371" t="inlineStr">
        <is>
          <t>global</t>
        </is>
      </c>
      <c r="F1371" t="inlineStr">
        <is>
          <t>global</t>
        </is>
      </c>
    </row>
    <row r="1372">
      <c r="A1372" t="inlineStr">
        <is>
          <t>S20 Balanced BLUIX Indiv Stock</t>
        </is>
      </c>
      <c r="C1372" s="13">
        <f>Spartan!O14</f>
        <v/>
      </c>
      <c r="D1372">
        <f>SUMIFS(EclipseExport!K:K,EclipseExport!B:B,SpartanExport!A1372,EclipseExport!I:I,SpartanExport!C1372)</f>
        <v/>
      </c>
      <c r="E1372" t="inlineStr">
        <is>
          <t>global</t>
        </is>
      </c>
      <c r="F1372" t="inlineStr">
        <is>
          <t>global</t>
        </is>
      </c>
    </row>
    <row r="1373">
      <c r="A1373" t="inlineStr">
        <is>
          <t>S20 Balanced BLUIX Indiv Stock</t>
        </is>
      </c>
      <c r="C1373" s="13">
        <f>Spartan!O15</f>
        <v/>
      </c>
      <c r="D1373">
        <f>SUMIFS(EclipseExport!K:K,EclipseExport!B:B,SpartanExport!A1373,EclipseExport!I:I,SpartanExport!C1373)</f>
        <v/>
      </c>
      <c r="E1373" t="inlineStr">
        <is>
          <t>global</t>
        </is>
      </c>
      <c r="F1373" t="inlineStr">
        <is>
          <t>global</t>
        </is>
      </c>
    </row>
    <row r="1374">
      <c r="A1374" t="inlineStr">
        <is>
          <t>S20 Balanced BLUIX Indiv Stock</t>
        </is>
      </c>
      <c r="C1374" s="13">
        <f>Spartan!O16</f>
        <v/>
      </c>
      <c r="D1374">
        <f>SUMIFS(EclipseExport!K:K,EclipseExport!B:B,SpartanExport!A1374,EclipseExport!I:I,SpartanExport!C1374)</f>
        <v/>
      </c>
      <c r="E1374" t="inlineStr">
        <is>
          <t>global</t>
        </is>
      </c>
      <c r="F1374" t="inlineStr">
        <is>
          <t>global</t>
        </is>
      </c>
    </row>
    <row r="1375">
      <c r="A1375" t="inlineStr">
        <is>
          <t>S20 Balanced BLUIX Indiv Stock</t>
        </is>
      </c>
      <c r="C1375" s="13">
        <f>Spartan!O17</f>
        <v/>
      </c>
      <c r="D1375">
        <f>SUMIFS(EclipseExport!K:K,EclipseExport!B:B,SpartanExport!A1375,EclipseExport!I:I,SpartanExport!C1375)</f>
        <v/>
      </c>
      <c r="E1375" t="inlineStr">
        <is>
          <t>global</t>
        </is>
      </c>
      <c r="F1375" t="inlineStr">
        <is>
          <t>global</t>
        </is>
      </c>
    </row>
    <row r="1376">
      <c r="A1376" t="inlineStr">
        <is>
          <t>S20 Balanced BLUIX Indiv Stock</t>
        </is>
      </c>
      <c r="C1376" s="13">
        <f>Spartan!O18</f>
        <v/>
      </c>
      <c r="D1376">
        <f>SUMIFS(EclipseExport!K:K,EclipseExport!B:B,SpartanExport!A1376,EclipseExport!I:I,SpartanExport!C1376)</f>
        <v/>
      </c>
      <c r="E1376" t="inlineStr">
        <is>
          <t>global</t>
        </is>
      </c>
      <c r="F1376" t="inlineStr">
        <is>
          <t>global</t>
        </is>
      </c>
    </row>
    <row r="1377">
      <c r="A1377" t="inlineStr">
        <is>
          <t>S20 Balanced BLUIX Indiv Stock</t>
        </is>
      </c>
      <c r="C1377" s="13">
        <f>Spartan!O19</f>
        <v/>
      </c>
      <c r="D1377">
        <f>SUMIFS(EclipseExport!K:K,EclipseExport!B:B,SpartanExport!A1377,EclipseExport!I:I,SpartanExport!C1377)</f>
        <v/>
      </c>
      <c r="E1377" t="inlineStr">
        <is>
          <t>global</t>
        </is>
      </c>
      <c r="F1377" t="inlineStr">
        <is>
          <t>global</t>
        </is>
      </c>
    </row>
    <row r="1378">
      <c r="A1378" t="inlineStr">
        <is>
          <t>S20 Balanced BLUIX Indiv Stock</t>
        </is>
      </c>
      <c r="C1378" s="13">
        <f>Spartan!O20</f>
        <v/>
      </c>
      <c r="D1378">
        <f>SUMIFS(EclipseExport!K:K,EclipseExport!B:B,SpartanExport!A1378,EclipseExport!I:I,SpartanExport!C1378)</f>
        <v/>
      </c>
      <c r="E1378" t="inlineStr">
        <is>
          <t>global</t>
        </is>
      </c>
      <c r="F1378" t="inlineStr">
        <is>
          <t>global</t>
        </is>
      </c>
    </row>
    <row r="1379">
      <c r="A1379" t="inlineStr">
        <is>
          <t>S20 Balanced BLUIX Indiv Stock</t>
        </is>
      </c>
      <c r="C1379" s="13">
        <f>Spartan!O21</f>
        <v/>
      </c>
      <c r="D1379">
        <f>SUMIFS(EclipseExport!K:K,EclipseExport!B:B,SpartanExport!A1379,EclipseExport!I:I,SpartanExport!C1379)</f>
        <v/>
      </c>
      <c r="E1379" t="inlineStr">
        <is>
          <t>global</t>
        </is>
      </c>
      <c r="F1379" t="inlineStr">
        <is>
          <t>global</t>
        </is>
      </c>
    </row>
    <row r="1380">
      <c r="A1380" t="inlineStr">
        <is>
          <t>S20 Balanced BLUIX Indiv Stock</t>
        </is>
      </c>
      <c r="C1380" s="13">
        <f>Spartan!O22</f>
        <v/>
      </c>
      <c r="D1380">
        <f>SUMIFS(EclipseExport!K:K,EclipseExport!B:B,SpartanExport!A1380,EclipseExport!I:I,SpartanExport!C1380)</f>
        <v/>
      </c>
      <c r="E1380" t="inlineStr">
        <is>
          <t>global</t>
        </is>
      </c>
      <c r="F1380" t="inlineStr">
        <is>
          <t>global</t>
        </is>
      </c>
    </row>
    <row r="1381">
      <c r="A1381" t="inlineStr">
        <is>
          <t>S20 Balanced BLUIX Indiv Stock</t>
        </is>
      </c>
      <c r="C1381" s="13">
        <f>Spartan!O23</f>
        <v/>
      </c>
      <c r="D1381">
        <f>SUMIFS(EclipseExport!K:K,EclipseExport!B:B,SpartanExport!A1381,EclipseExport!I:I,SpartanExport!C1381)</f>
        <v/>
      </c>
      <c r="E1381" t="inlineStr">
        <is>
          <t>global</t>
        </is>
      </c>
      <c r="F1381" t="inlineStr">
        <is>
          <t>global</t>
        </is>
      </c>
    </row>
    <row r="1382">
      <c r="A1382" t="inlineStr">
        <is>
          <t>S20 Balanced BLUIX Indiv Stock</t>
        </is>
      </c>
      <c r="C1382" s="13">
        <f>Spartan!O24</f>
        <v/>
      </c>
      <c r="D1382">
        <f>SUMIFS(EclipseExport!K:K,EclipseExport!B:B,SpartanExport!A1382,EclipseExport!I:I,SpartanExport!C1382)</f>
        <v/>
      </c>
      <c r="E1382" t="inlineStr">
        <is>
          <t>global</t>
        </is>
      </c>
      <c r="F1382" t="inlineStr">
        <is>
          <t>global</t>
        </is>
      </c>
    </row>
    <row r="1383">
      <c r="A1383" t="inlineStr">
        <is>
          <t>S20 Balanced BLUIX Indiv Stock</t>
        </is>
      </c>
      <c r="C1383" s="13">
        <f>Spartan!O25</f>
        <v/>
      </c>
      <c r="D1383">
        <f>SUMIFS(EclipseExport!K:K,EclipseExport!B:B,SpartanExport!A1383,EclipseExport!I:I,SpartanExport!C1383)</f>
        <v/>
      </c>
      <c r="E1383" t="inlineStr">
        <is>
          <t>global</t>
        </is>
      </c>
      <c r="F1383" t="inlineStr">
        <is>
          <t>global</t>
        </is>
      </c>
    </row>
    <row r="1384">
      <c r="A1384" t="inlineStr">
        <is>
          <t>S20 Balanced BLUIX Indiv Stock</t>
        </is>
      </c>
      <c r="C1384" s="13">
        <f>Spartan!O26</f>
        <v/>
      </c>
      <c r="D1384">
        <f>SUMIFS(EclipseExport!K:K,EclipseExport!B:B,SpartanExport!A1384,EclipseExport!I:I,SpartanExport!C1384)</f>
        <v/>
      </c>
      <c r="E1384" t="inlineStr">
        <is>
          <t>global</t>
        </is>
      </c>
      <c r="F1384" t="inlineStr">
        <is>
          <t>global</t>
        </is>
      </c>
    </row>
    <row r="1385">
      <c r="A1385" t="inlineStr">
        <is>
          <t>S20 Balanced BLUIX Indiv Stock</t>
        </is>
      </c>
      <c r="C1385" s="13">
        <f>Spartan!O27</f>
        <v/>
      </c>
      <c r="D1385">
        <f>SUMIFS(EclipseExport!K:K,EclipseExport!B:B,SpartanExport!A1385,EclipseExport!I:I,SpartanExport!C1385)</f>
        <v/>
      </c>
      <c r="E1385" t="inlineStr">
        <is>
          <t>global</t>
        </is>
      </c>
      <c r="F1385" t="inlineStr">
        <is>
          <t>global</t>
        </is>
      </c>
    </row>
    <row r="1386">
      <c r="A1386" t="inlineStr">
        <is>
          <t>S20 Balanced BLUIX Indiv Stock</t>
        </is>
      </c>
      <c r="C1386" s="13">
        <f>Spartan!O28</f>
        <v/>
      </c>
      <c r="D1386">
        <f>SUMIFS(EclipseExport!K:K,EclipseExport!B:B,SpartanExport!A1386,EclipseExport!I:I,SpartanExport!C1386)</f>
        <v/>
      </c>
      <c r="E1386" t="inlineStr">
        <is>
          <t>global</t>
        </is>
      </c>
      <c r="F1386" t="inlineStr">
        <is>
          <t>global</t>
        </is>
      </c>
    </row>
    <row r="1387">
      <c r="A1387" t="inlineStr">
        <is>
          <t>S20 Balanced BLUIX Indiv Stock</t>
        </is>
      </c>
      <c r="C1387" s="13">
        <f>Spartan!O29</f>
        <v/>
      </c>
      <c r="D1387">
        <f>SUMIFS(EclipseExport!K:K,EclipseExport!B:B,SpartanExport!A1387,EclipseExport!I:I,SpartanExport!C1387)</f>
        <v/>
      </c>
      <c r="E1387" t="inlineStr">
        <is>
          <t>global</t>
        </is>
      </c>
      <c r="F1387" t="inlineStr">
        <is>
          <t>global</t>
        </is>
      </c>
    </row>
    <row r="1388">
      <c r="A1388" t="inlineStr">
        <is>
          <t>S20 Balanced BLUIX Indiv Stock</t>
        </is>
      </c>
      <c r="C1388" s="13">
        <f>Spartan!O30</f>
        <v/>
      </c>
      <c r="D1388">
        <f>SUMIFS(EclipseExport!K:K,EclipseExport!B:B,SpartanExport!A1388,EclipseExport!I:I,SpartanExport!C1388)</f>
        <v/>
      </c>
      <c r="E1388" t="inlineStr">
        <is>
          <t>global</t>
        </is>
      </c>
      <c r="F1388" t="inlineStr">
        <is>
          <t>global</t>
        </is>
      </c>
    </row>
    <row r="1389">
      <c r="A1389" t="inlineStr">
        <is>
          <t>S20 Balanced BLUIX Indiv Stock</t>
        </is>
      </c>
      <c r="C1389" s="13">
        <f>Spartan!O31</f>
        <v/>
      </c>
      <c r="D1389">
        <f>SUMIFS(EclipseExport!K:K,EclipseExport!B:B,SpartanExport!A1389,EclipseExport!I:I,SpartanExport!C1389)</f>
        <v/>
      </c>
      <c r="E1389" t="inlineStr">
        <is>
          <t>global</t>
        </is>
      </c>
      <c r="F1389" t="inlineStr">
        <is>
          <t>global</t>
        </is>
      </c>
    </row>
    <row r="1390">
      <c r="A1390" t="inlineStr">
        <is>
          <t>S20 Balanced BLUIX Indiv Stock</t>
        </is>
      </c>
      <c r="C1390" s="13">
        <f>Spartan!O32</f>
        <v/>
      </c>
      <c r="D1390">
        <f>SUMIFS(EclipseExport!K:K,EclipseExport!B:B,SpartanExport!A1390,EclipseExport!I:I,SpartanExport!C1390)</f>
        <v/>
      </c>
      <c r="E1390" t="inlineStr">
        <is>
          <t>global</t>
        </is>
      </c>
      <c r="F1390" t="inlineStr">
        <is>
          <t>global</t>
        </is>
      </c>
    </row>
    <row r="1391">
      <c r="A1391" t="inlineStr">
        <is>
          <t>S20 Balanced BLUIX Indiv Stock</t>
        </is>
      </c>
      <c r="C1391" s="13">
        <f>Spartan!O33</f>
        <v/>
      </c>
      <c r="D1391">
        <f>SUMIFS(EclipseExport!K:K,EclipseExport!B:B,SpartanExport!A1391,EclipseExport!I:I,SpartanExport!C1391)</f>
        <v/>
      </c>
      <c r="E1391" t="inlineStr">
        <is>
          <t>global</t>
        </is>
      </c>
      <c r="F1391" t="inlineStr">
        <is>
          <t>global</t>
        </is>
      </c>
    </row>
    <row r="1392">
      <c r="A1392" t="inlineStr">
        <is>
          <t>S20 Balanced BLUIX Indiv Stock</t>
        </is>
      </c>
      <c r="C1392" s="13">
        <f>Spartan!O34</f>
        <v/>
      </c>
      <c r="D1392">
        <f>SUMIFS(EclipseExport!K:K,EclipseExport!B:B,SpartanExport!A1392,EclipseExport!I:I,SpartanExport!C1392)</f>
        <v/>
      </c>
      <c r="E1392" t="inlineStr">
        <is>
          <t>global</t>
        </is>
      </c>
      <c r="F1392" t="inlineStr">
        <is>
          <t>global</t>
        </is>
      </c>
    </row>
    <row r="1393">
      <c r="A1393" t="inlineStr">
        <is>
          <t>S20 Balanced BLUIX Indiv Stock</t>
        </is>
      </c>
      <c r="C1393" s="13">
        <f>Spartan!O35</f>
        <v/>
      </c>
      <c r="D1393">
        <f>SUMIFS(EclipseExport!K:K,EclipseExport!B:B,SpartanExport!A1393,EclipseExport!I:I,SpartanExport!C1393)</f>
        <v/>
      </c>
      <c r="E1393" t="inlineStr">
        <is>
          <t>global</t>
        </is>
      </c>
      <c r="F1393" t="inlineStr">
        <is>
          <t>global</t>
        </is>
      </c>
    </row>
    <row r="1394">
      <c r="A1394" t="inlineStr">
        <is>
          <t>S20 Balanced BLUIX Indiv Stock</t>
        </is>
      </c>
      <c r="C1394" s="13">
        <f>Spartan!O36</f>
        <v/>
      </c>
      <c r="D1394">
        <f>SUMIFS(EclipseExport!K:K,EclipseExport!B:B,SpartanExport!A1394,EclipseExport!I:I,SpartanExport!C1394)</f>
        <v/>
      </c>
      <c r="E1394" t="inlineStr">
        <is>
          <t>global</t>
        </is>
      </c>
      <c r="F1394" t="inlineStr">
        <is>
          <t>global</t>
        </is>
      </c>
    </row>
    <row r="1395">
      <c r="A1395" t="inlineStr">
        <is>
          <t>S20 Balanced BLUIX Indiv Stock</t>
        </is>
      </c>
      <c r="C1395" s="13">
        <f>Spartan!O37</f>
        <v/>
      </c>
      <c r="D1395">
        <f>SUMIFS(EclipseExport!K:K,EclipseExport!B:B,SpartanExport!A1395,EclipseExport!I:I,SpartanExport!C1395)</f>
        <v/>
      </c>
      <c r="E1395" t="inlineStr">
        <is>
          <t>global</t>
        </is>
      </c>
      <c r="F1395" t="inlineStr">
        <is>
          <t>global</t>
        </is>
      </c>
    </row>
    <row r="1396">
      <c r="A1396" t="inlineStr">
        <is>
          <t>S20 Balanced BLUIX Indiv Stock</t>
        </is>
      </c>
      <c r="C1396" s="13">
        <f>Spartan!O38</f>
        <v/>
      </c>
      <c r="D1396">
        <f>SUMIFS(EclipseExport!K:K,EclipseExport!B:B,SpartanExport!A1396,EclipseExport!I:I,SpartanExport!C1396)</f>
        <v/>
      </c>
      <c r="E1396" t="inlineStr">
        <is>
          <t>global</t>
        </is>
      </c>
      <c r="F1396" t="inlineStr">
        <is>
          <t>global</t>
        </is>
      </c>
    </row>
    <row r="1397">
      <c r="A1397" t="inlineStr">
        <is>
          <t>S20 Balanced BLUIX Indiv Stock</t>
        </is>
      </c>
      <c r="C1397" s="13">
        <f>Spartan!O39</f>
        <v/>
      </c>
      <c r="D1397">
        <f>SUMIFS(EclipseExport!K:K,EclipseExport!B:B,SpartanExport!A1397,EclipseExport!I:I,SpartanExport!C1397)</f>
        <v/>
      </c>
      <c r="E1397" t="inlineStr">
        <is>
          <t>global</t>
        </is>
      </c>
      <c r="F1397" t="inlineStr">
        <is>
          <t>global</t>
        </is>
      </c>
    </row>
    <row r="1398">
      <c r="A1398" t="inlineStr">
        <is>
          <t>S20 Balanced BLUIX Indiv Stock</t>
        </is>
      </c>
      <c r="C1398" s="13">
        <f>Spartan!O40</f>
        <v/>
      </c>
      <c r="D1398">
        <f>SUMIFS(EclipseExport!K:K,EclipseExport!B:B,SpartanExport!A1398,EclipseExport!I:I,SpartanExport!C1398)</f>
        <v/>
      </c>
      <c r="E1398" t="inlineStr">
        <is>
          <t>global</t>
        </is>
      </c>
      <c r="F1398" t="inlineStr">
        <is>
          <t>global</t>
        </is>
      </c>
    </row>
    <row r="1399">
      <c r="A1399" t="inlineStr">
        <is>
          <t>S20 Balanced BLUIX Indiv Stock</t>
        </is>
      </c>
      <c r="C1399" s="13">
        <f>Spartan!O41</f>
        <v/>
      </c>
      <c r="D1399">
        <f>SUMIFS(EclipseExport!K:K,EclipseExport!B:B,SpartanExport!A1399,EclipseExport!I:I,SpartanExport!C1399)</f>
        <v/>
      </c>
      <c r="E1399" t="inlineStr">
        <is>
          <t>global</t>
        </is>
      </c>
      <c r="F1399" t="inlineStr">
        <is>
          <t>global</t>
        </is>
      </c>
    </row>
    <row r="1400">
      <c r="A1400" t="inlineStr">
        <is>
          <t>S20 Balanced BLUIX Indiv Stock</t>
        </is>
      </c>
      <c r="C1400" s="13">
        <f>Spartan!O42</f>
        <v/>
      </c>
      <c r="D1400">
        <f>SUMIFS(EclipseExport!K:K,EclipseExport!B:B,SpartanExport!A1400,EclipseExport!I:I,SpartanExport!C1400)</f>
        <v/>
      </c>
      <c r="E1400" t="inlineStr">
        <is>
          <t>global</t>
        </is>
      </c>
      <c r="F1400" t="inlineStr">
        <is>
          <t>global</t>
        </is>
      </c>
    </row>
    <row r="1401">
      <c r="A1401" t="inlineStr">
        <is>
          <t>S20 Balanced BLUIX Indiv Stock</t>
        </is>
      </c>
      <c r="C1401" s="13">
        <f>Spartan!O43</f>
        <v/>
      </c>
      <c r="D1401">
        <f>SUMIFS(EclipseExport!K:K,EclipseExport!B:B,SpartanExport!A1401,EclipseExport!I:I,SpartanExport!C1401)</f>
        <v/>
      </c>
      <c r="E1401" t="inlineStr">
        <is>
          <t>global</t>
        </is>
      </c>
      <c r="F1401" t="inlineStr">
        <is>
          <t>global</t>
        </is>
      </c>
    </row>
    <row r="1402">
      <c r="A1402" t="inlineStr">
        <is>
          <t>S20 Balanced BLUIX Indiv Stock</t>
        </is>
      </c>
      <c r="C1402" s="13">
        <f>Spartan!O44</f>
        <v/>
      </c>
      <c r="D1402">
        <f>SUMIFS(EclipseExport!K:K,EclipseExport!B:B,SpartanExport!A1402,EclipseExport!I:I,SpartanExport!C1402)</f>
        <v/>
      </c>
      <c r="E1402" t="inlineStr">
        <is>
          <t>global</t>
        </is>
      </c>
      <c r="F1402" t="inlineStr">
        <is>
          <t>global</t>
        </is>
      </c>
    </row>
    <row r="1403">
      <c r="A1403" t="inlineStr">
        <is>
          <t>S20 Balanced BLUIX Indiv Stock</t>
        </is>
      </c>
      <c r="C1403" s="13">
        <f>Spartan!O45</f>
        <v/>
      </c>
      <c r="D1403">
        <f>SUMIFS(EclipseExport!K:K,EclipseExport!B:B,SpartanExport!A1403,EclipseExport!I:I,SpartanExport!C1403)</f>
        <v/>
      </c>
      <c r="E1403" t="inlineStr">
        <is>
          <t>global</t>
        </is>
      </c>
      <c r="F1403" t="inlineStr">
        <is>
          <t>global</t>
        </is>
      </c>
    </row>
    <row r="1404">
      <c r="A1404" t="inlineStr">
        <is>
          <t>S20 Balanced BLUIX Indiv Stock</t>
        </is>
      </c>
      <c r="C1404" s="13">
        <f>Spartan!O46</f>
        <v/>
      </c>
      <c r="D1404">
        <f>SUMIFS(EclipseExport!K:K,EclipseExport!B:B,SpartanExport!A1404,EclipseExport!I:I,SpartanExport!C1404)</f>
        <v/>
      </c>
      <c r="E1404" t="inlineStr">
        <is>
          <t>global</t>
        </is>
      </c>
      <c r="F1404" t="inlineStr">
        <is>
          <t>global</t>
        </is>
      </c>
    </row>
    <row r="1405">
      <c r="A1405" t="inlineStr">
        <is>
          <t>S20 Balanced BLUIX Indiv Stock</t>
        </is>
      </c>
      <c r="C1405" s="13">
        <f>Spartan!O47</f>
        <v/>
      </c>
      <c r="D1405">
        <f>SUMIFS(EclipseExport!K:K,EclipseExport!B:B,SpartanExport!A1405,EclipseExport!I:I,SpartanExport!C1405)</f>
        <v/>
      </c>
      <c r="E1405" t="inlineStr">
        <is>
          <t>global</t>
        </is>
      </c>
      <c r="F1405" t="inlineStr">
        <is>
          <t>global</t>
        </is>
      </c>
    </row>
    <row r="1406">
      <c r="A1406" t="inlineStr">
        <is>
          <t>S20 Balanced BLUIX Indiv Stock</t>
        </is>
      </c>
      <c r="C1406" s="13">
        <f>Spartan!O48</f>
        <v/>
      </c>
      <c r="D1406">
        <f>SUMIFS(EclipseExport!K:K,EclipseExport!B:B,SpartanExport!A1406,EclipseExport!I:I,SpartanExport!C1406)</f>
        <v/>
      </c>
      <c r="E1406" t="inlineStr">
        <is>
          <t>global</t>
        </is>
      </c>
      <c r="F1406" t="inlineStr">
        <is>
          <t>global</t>
        </is>
      </c>
    </row>
    <row r="1407">
      <c r="A1407" t="inlineStr">
        <is>
          <t>S20 Balanced BLUIX Indiv Stock</t>
        </is>
      </c>
      <c r="C1407" s="13">
        <f>Spartan!O49</f>
        <v/>
      </c>
      <c r="D1407">
        <f>SUMIFS(EclipseExport!K:K,EclipseExport!B:B,SpartanExport!A1407,EclipseExport!I:I,SpartanExport!C1407)</f>
        <v/>
      </c>
      <c r="E1407" t="inlineStr">
        <is>
          <t>global</t>
        </is>
      </c>
      <c r="F1407" t="inlineStr">
        <is>
          <t>global</t>
        </is>
      </c>
    </row>
    <row r="1408">
      <c r="A1408" t="inlineStr">
        <is>
          <t>S20 Balanced BLUIX Indiv Stock</t>
        </is>
      </c>
      <c r="C1408" s="13">
        <f>Spartan!O50</f>
        <v/>
      </c>
      <c r="D1408">
        <f>SUMIFS(EclipseExport!K:K,EclipseExport!B:B,SpartanExport!A1408,EclipseExport!I:I,SpartanExport!C1408)</f>
        <v/>
      </c>
      <c r="E1408" t="inlineStr">
        <is>
          <t>global</t>
        </is>
      </c>
      <c r="F1408" t="inlineStr">
        <is>
          <t>global</t>
        </is>
      </c>
    </row>
    <row r="1409">
      <c r="A1409" t="inlineStr">
        <is>
          <t>S20 Balanced BLUIX Indiv Stock</t>
        </is>
      </c>
      <c r="C1409" s="13">
        <f>Spartan!O51</f>
        <v/>
      </c>
      <c r="D1409">
        <f>SUMIFS(EclipseExport!K:K,EclipseExport!B:B,SpartanExport!A1409,EclipseExport!I:I,SpartanExport!C1409)</f>
        <v/>
      </c>
      <c r="E1409" t="inlineStr">
        <is>
          <t>global</t>
        </is>
      </c>
      <c r="F1409" t="inlineStr">
        <is>
          <t>global</t>
        </is>
      </c>
    </row>
    <row r="1410">
      <c r="A1410" t="inlineStr">
        <is>
          <t>S20 Balanced BLUIX Indiv Stock</t>
        </is>
      </c>
      <c r="C1410" s="13">
        <f>Spartan!O52</f>
        <v/>
      </c>
      <c r="D1410">
        <f>SUMIFS(EclipseExport!K:K,EclipseExport!B:B,SpartanExport!A1410,EclipseExport!I:I,SpartanExport!C1410)</f>
        <v/>
      </c>
      <c r="E1410" t="inlineStr">
        <is>
          <t>global</t>
        </is>
      </c>
      <c r="F1410" t="inlineStr">
        <is>
          <t>global</t>
        </is>
      </c>
    </row>
    <row r="1411">
      <c r="A1411" t="inlineStr">
        <is>
          <t>S20 Balanced BLUIX Indiv Stock</t>
        </is>
      </c>
      <c r="C1411" s="13">
        <f>Spartan!O53</f>
        <v/>
      </c>
      <c r="D1411">
        <f>SUMIFS(EclipseExport!K:K,EclipseExport!B:B,SpartanExport!A1411,EclipseExport!I:I,SpartanExport!C1411)</f>
        <v/>
      </c>
      <c r="E1411" t="inlineStr">
        <is>
          <t>global</t>
        </is>
      </c>
      <c r="F1411" t="inlineStr">
        <is>
          <t>global</t>
        </is>
      </c>
    </row>
    <row r="1412">
      <c r="A1412" t="inlineStr">
        <is>
          <t>S20 Balanced BLUIX Indiv Stock</t>
        </is>
      </c>
      <c r="C1412" s="13">
        <f>Spartan!O54</f>
        <v/>
      </c>
      <c r="D1412">
        <f>SUMIFS(EclipseExport!K:K,EclipseExport!B:B,SpartanExport!A1412,EclipseExport!I:I,SpartanExport!C1412)</f>
        <v/>
      </c>
      <c r="E1412" t="inlineStr">
        <is>
          <t>global</t>
        </is>
      </c>
      <c r="F1412" t="inlineStr">
        <is>
          <t>global</t>
        </is>
      </c>
    </row>
    <row r="1413">
      <c r="A1413" t="inlineStr">
        <is>
          <t>S20 Balanced BLUIX Indiv Stock</t>
        </is>
      </c>
      <c r="C1413" s="13">
        <f>Spartan!O55</f>
        <v/>
      </c>
      <c r="D1413">
        <f>SUMIFS(EclipseExport!K:K,EclipseExport!B:B,SpartanExport!A1413,EclipseExport!I:I,SpartanExport!C1413)</f>
        <v/>
      </c>
      <c r="E1413" t="inlineStr">
        <is>
          <t>global</t>
        </is>
      </c>
      <c r="F1413" t="inlineStr">
        <is>
          <t>global</t>
        </is>
      </c>
    </row>
    <row r="1414">
      <c r="A1414" t="inlineStr">
        <is>
          <t>S20 Balanced BLUIX Indiv Stock</t>
        </is>
      </c>
      <c r="C1414" s="13">
        <f>Spartan!O56</f>
        <v/>
      </c>
      <c r="D1414">
        <f>SUMIFS(EclipseExport!K:K,EclipseExport!B:B,SpartanExport!A1414,EclipseExport!I:I,SpartanExport!C1414)</f>
        <v/>
      </c>
      <c r="E1414" t="inlineStr">
        <is>
          <t>global</t>
        </is>
      </c>
      <c r="F1414" t="inlineStr">
        <is>
          <t>global</t>
        </is>
      </c>
    </row>
    <row r="1415">
      <c r="A1415" t="inlineStr">
        <is>
          <t>S20 Balanced BLUIX Indiv Stock</t>
        </is>
      </c>
      <c r="C1415" s="13">
        <f>Spartan!O57</f>
        <v/>
      </c>
      <c r="D1415">
        <f>SUMIFS(EclipseExport!K:K,EclipseExport!B:B,SpartanExport!A1415,EclipseExport!I:I,SpartanExport!C1415)</f>
        <v/>
      </c>
      <c r="E1415" t="inlineStr">
        <is>
          <t>global</t>
        </is>
      </c>
      <c r="F1415" t="inlineStr">
        <is>
          <t>global</t>
        </is>
      </c>
    </row>
    <row r="1416">
      <c r="A1416" t="inlineStr">
        <is>
          <t>S20 Balanced BLUIX Indiv Stock</t>
        </is>
      </c>
      <c r="C1416" s="13">
        <f>Spartan!O58</f>
        <v/>
      </c>
      <c r="D1416">
        <f>SUMIFS(EclipseExport!K:K,EclipseExport!B:B,SpartanExport!A1416,EclipseExport!I:I,SpartanExport!C1416)</f>
        <v/>
      </c>
      <c r="E1416" t="inlineStr">
        <is>
          <t>global</t>
        </is>
      </c>
      <c r="F1416" t="inlineStr">
        <is>
          <t>global</t>
        </is>
      </c>
    </row>
    <row r="1417">
      <c r="A1417" t="inlineStr">
        <is>
          <t>S20 Balanced BLUIX Indiv Stock</t>
        </is>
      </c>
      <c r="C1417" s="13">
        <f>Spartan!O59</f>
        <v/>
      </c>
      <c r="D1417">
        <f>SUMIFS(EclipseExport!K:K,EclipseExport!B:B,SpartanExport!A1417,EclipseExport!I:I,SpartanExport!C1417)</f>
        <v/>
      </c>
      <c r="E1417" t="inlineStr">
        <is>
          <t>global</t>
        </is>
      </c>
      <c r="F1417" t="inlineStr">
        <is>
          <t>global</t>
        </is>
      </c>
    </row>
    <row r="1418">
      <c r="A1418" t="inlineStr">
        <is>
          <t>S20 Balanced BLUIX Indiv Stock</t>
        </is>
      </c>
      <c r="C1418" s="13">
        <f>Spartan!O60</f>
        <v/>
      </c>
      <c r="D1418">
        <f>SUMIFS(EclipseExport!K:K,EclipseExport!B:B,SpartanExport!A1418,EclipseExport!I:I,SpartanExport!C1418)</f>
        <v/>
      </c>
      <c r="E1418" t="inlineStr">
        <is>
          <t>global</t>
        </is>
      </c>
      <c r="F1418" t="inlineStr">
        <is>
          <t>global</t>
        </is>
      </c>
    </row>
    <row r="1419">
      <c r="A1419" t="inlineStr">
        <is>
          <t>S20 Balanced BLUIX Indiv Stock</t>
        </is>
      </c>
      <c r="C1419" s="13">
        <f>Spartan!O61</f>
        <v/>
      </c>
      <c r="D1419">
        <f>SUMIFS(EclipseExport!K:K,EclipseExport!B:B,SpartanExport!A1419,EclipseExport!I:I,SpartanExport!C1419)</f>
        <v/>
      </c>
      <c r="E1419" t="inlineStr">
        <is>
          <t>global</t>
        </is>
      </c>
      <c r="F1419" t="inlineStr">
        <is>
          <t>global</t>
        </is>
      </c>
    </row>
    <row r="1420">
      <c r="A1420" t="inlineStr">
        <is>
          <t>S20 Balanced BLUIX Indiv Stock</t>
        </is>
      </c>
      <c r="C1420" s="13">
        <f>Spartan!O62</f>
        <v/>
      </c>
      <c r="D1420">
        <f>SUMIFS(EclipseExport!K:K,EclipseExport!B:B,SpartanExport!A1420,EclipseExport!I:I,SpartanExport!C1420)</f>
        <v/>
      </c>
      <c r="E1420" t="inlineStr">
        <is>
          <t>global</t>
        </is>
      </c>
      <c r="F1420" t="inlineStr">
        <is>
          <t>global</t>
        </is>
      </c>
    </row>
    <row r="1421">
      <c r="A1421" t="inlineStr">
        <is>
          <t>S20 Balanced BLUIX Indiv Stock</t>
        </is>
      </c>
      <c r="C1421" s="13">
        <f>Spartan!O63</f>
        <v/>
      </c>
      <c r="D1421">
        <f>SUMIFS(EclipseExport!K:K,EclipseExport!B:B,SpartanExport!A1421,EclipseExport!I:I,SpartanExport!C1421)</f>
        <v/>
      </c>
      <c r="E1421" t="inlineStr">
        <is>
          <t>global</t>
        </is>
      </c>
      <c r="F1421" t="inlineStr">
        <is>
          <t>global</t>
        </is>
      </c>
    </row>
    <row r="1422">
      <c r="A1422" t="inlineStr">
        <is>
          <t>S20 Balanced BLUIX Indiv Stock</t>
        </is>
      </c>
      <c r="C1422" s="13">
        <f>Spartan!O64</f>
        <v/>
      </c>
      <c r="D1422">
        <f>SUMIFS(EclipseExport!K:K,EclipseExport!B:B,SpartanExport!A1422,EclipseExport!I:I,SpartanExport!C1422)</f>
        <v/>
      </c>
      <c r="E1422" t="inlineStr">
        <is>
          <t>global</t>
        </is>
      </c>
      <c r="F1422" t="inlineStr">
        <is>
          <t>global</t>
        </is>
      </c>
    </row>
    <row r="1423">
      <c r="A1423" t="inlineStr">
        <is>
          <t>S20 Balanced BLUIX Indiv Stock</t>
        </is>
      </c>
      <c r="C1423" s="13">
        <f>Spartan!O65</f>
        <v/>
      </c>
      <c r="D1423">
        <f>SUMIFS(EclipseExport!K:K,EclipseExport!B:B,SpartanExport!A1423,EclipseExport!I:I,SpartanExport!C1423)</f>
        <v/>
      </c>
      <c r="E1423" t="inlineStr">
        <is>
          <t>global</t>
        </is>
      </c>
      <c r="F1423" t="inlineStr">
        <is>
          <t>global</t>
        </is>
      </c>
    </row>
    <row r="1424">
      <c r="A1424" t="inlineStr">
        <is>
          <t>S20 Balanced BLUIX Indiv Stock</t>
        </is>
      </c>
      <c r="C1424" s="13">
        <f>Spartan!O66</f>
        <v/>
      </c>
      <c r="D1424">
        <f>SUMIFS(EclipseExport!K:K,EclipseExport!B:B,SpartanExport!A1424,EclipseExport!I:I,SpartanExport!C1424)</f>
        <v/>
      </c>
      <c r="E1424" t="inlineStr">
        <is>
          <t>global</t>
        </is>
      </c>
      <c r="F1424" t="inlineStr">
        <is>
          <t>global</t>
        </is>
      </c>
    </row>
    <row r="1425">
      <c r="A1425" t="inlineStr">
        <is>
          <t>S20 Balanced BLUIX Indiv Stock</t>
        </is>
      </c>
      <c r="C1425" s="13">
        <f>Spartan!O67</f>
        <v/>
      </c>
      <c r="D1425">
        <f>SUMIFS(EclipseExport!K:K,EclipseExport!B:B,SpartanExport!A1425,EclipseExport!I:I,SpartanExport!C1425)</f>
        <v/>
      </c>
      <c r="E1425" t="inlineStr">
        <is>
          <t>global</t>
        </is>
      </c>
      <c r="F1425" t="inlineStr">
        <is>
          <t>global</t>
        </is>
      </c>
    </row>
    <row r="1426">
      <c r="A1426" t="inlineStr">
        <is>
          <t>S20 Balanced BLUIX Indiv Stock</t>
        </is>
      </c>
      <c r="C1426" s="13">
        <f>Spartan!O68</f>
        <v/>
      </c>
      <c r="D1426">
        <f>SUMIFS(EclipseExport!K:K,EclipseExport!B:B,SpartanExport!A1426,EclipseExport!I:I,SpartanExport!C1426)</f>
        <v/>
      </c>
      <c r="E1426" t="inlineStr">
        <is>
          <t>global</t>
        </is>
      </c>
      <c r="F1426" t="inlineStr">
        <is>
          <t>global</t>
        </is>
      </c>
    </row>
    <row r="1427">
      <c r="A1427" t="inlineStr">
        <is>
          <t>S20 Balanced BLUIX Indiv Stock</t>
        </is>
      </c>
      <c r="C1427" s="13">
        <f>Spartan!O69</f>
        <v/>
      </c>
      <c r="D1427">
        <f>SUMIFS(EclipseExport!K:K,EclipseExport!B:B,SpartanExport!A1427,EclipseExport!I:I,SpartanExport!C1427)</f>
        <v/>
      </c>
      <c r="E1427" t="inlineStr">
        <is>
          <t>global</t>
        </is>
      </c>
      <c r="F1427" t="inlineStr">
        <is>
          <t>global</t>
        </is>
      </c>
    </row>
    <row r="1428">
      <c r="A1428" t="inlineStr">
        <is>
          <t>S20 Balanced BLUIX Indiv Stock</t>
        </is>
      </c>
      <c r="C1428" s="13">
        <f>Spartan!O70</f>
        <v/>
      </c>
      <c r="D1428">
        <f>SUMIFS(EclipseExport!K:K,EclipseExport!B:B,SpartanExport!A1428,EclipseExport!I:I,SpartanExport!C1428)</f>
        <v/>
      </c>
      <c r="E1428" t="inlineStr">
        <is>
          <t>global</t>
        </is>
      </c>
      <c r="F1428" t="inlineStr">
        <is>
          <t>global</t>
        </is>
      </c>
    </row>
    <row r="1429">
      <c r="A1429" t="inlineStr">
        <is>
          <t>S20 Balanced BLUIX Indiv Stock</t>
        </is>
      </c>
      <c r="C1429" s="13">
        <f>Spartan!O71</f>
        <v/>
      </c>
      <c r="D1429">
        <f>SUMIFS(EclipseExport!K:K,EclipseExport!B:B,SpartanExport!A1429,EclipseExport!I:I,SpartanExport!C1429)</f>
        <v/>
      </c>
      <c r="E1429" t="inlineStr">
        <is>
          <t>global</t>
        </is>
      </c>
      <c r="F1429" t="inlineStr">
        <is>
          <t>global</t>
        </is>
      </c>
    </row>
    <row r="1430">
      <c r="A1430" t="inlineStr">
        <is>
          <t>S20 Balanced BLUIX Indiv Stock</t>
        </is>
      </c>
      <c r="C1430" s="13">
        <f>Spartan!O72</f>
        <v/>
      </c>
      <c r="D1430">
        <f>SUMIFS(EclipseExport!K:K,EclipseExport!B:B,SpartanExport!A1430,EclipseExport!I:I,SpartanExport!C1430)</f>
        <v/>
      </c>
      <c r="E1430" t="inlineStr">
        <is>
          <t>global</t>
        </is>
      </c>
      <c r="F1430" t="inlineStr">
        <is>
          <t>global</t>
        </is>
      </c>
    </row>
    <row r="1431">
      <c r="A1431" t="inlineStr">
        <is>
          <t>S20 Balanced BLUIX Indiv Stock</t>
        </is>
      </c>
      <c r="C1431" s="13">
        <f>Spartan!O73</f>
        <v/>
      </c>
      <c r="D1431">
        <f>SUMIFS(EclipseExport!K:K,EclipseExport!B:B,SpartanExport!A1431,EclipseExport!I:I,SpartanExport!C1431)</f>
        <v/>
      </c>
      <c r="E1431" t="inlineStr">
        <is>
          <t>global</t>
        </is>
      </c>
      <c r="F1431" t="inlineStr">
        <is>
          <t>global</t>
        </is>
      </c>
    </row>
    <row r="1432">
      <c r="A1432" t="inlineStr">
        <is>
          <t>S20 Balanced BLUIX Indiv Stock</t>
        </is>
      </c>
      <c r="C1432" s="13">
        <f>Spartan!O74</f>
        <v/>
      </c>
      <c r="D1432">
        <f>SUMIFS(EclipseExport!K:K,EclipseExport!B:B,SpartanExport!A1432,EclipseExport!I:I,SpartanExport!C1432)</f>
        <v/>
      </c>
      <c r="E1432" t="inlineStr">
        <is>
          <t>global</t>
        </is>
      </c>
      <c r="F1432" t="inlineStr">
        <is>
          <t>global</t>
        </is>
      </c>
    </row>
    <row r="1433">
      <c r="A1433" t="inlineStr">
        <is>
          <t>S20 Balanced BLUIX Indiv Stock</t>
        </is>
      </c>
      <c r="C1433" s="13">
        <f>Spartan!O75</f>
        <v/>
      </c>
      <c r="D1433">
        <f>SUMIFS(EclipseExport!K:K,EclipseExport!B:B,SpartanExport!A1433,EclipseExport!I:I,SpartanExport!C1433)</f>
        <v/>
      </c>
      <c r="E1433" t="inlineStr">
        <is>
          <t>global</t>
        </is>
      </c>
      <c r="F1433" t="inlineStr">
        <is>
          <t>global</t>
        </is>
      </c>
    </row>
    <row r="1434">
      <c r="A1434" t="inlineStr">
        <is>
          <t>S20 Balanced BLUIX Indiv Stock</t>
        </is>
      </c>
      <c r="C1434" s="13">
        <f>Spartan!O76</f>
        <v/>
      </c>
      <c r="D1434">
        <f>SUMIFS(EclipseExport!K:K,EclipseExport!B:B,SpartanExport!A1434,EclipseExport!I:I,SpartanExport!C1434)</f>
        <v/>
      </c>
      <c r="E1434" t="inlineStr">
        <is>
          <t>global</t>
        </is>
      </c>
      <c r="F1434" t="inlineStr">
        <is>
          <t>global</t>
        </is>
      </c>
    </row>
    <row r="1435">
      <c r="A1435" t="inlineStr">
        <is>
          <t>S20 Balanced BLUIX Indiv Stock</t>
        </is>
      </c>
      <c r="C1435" s="13">
        <f>Spartan!O77</f>
        <v/>
      </c>
      <c r="D1435">
        <f>SUMIFS(EclipseExport!K:K,EclipseExport!B:B,SpartanExport!A1435,EclipseExport!I:I,SpartanExport!C1435)</f>
        <v/>
      </c>
      <c r="E1435" t="inlineStr">
        <is>
          <t>global</t>
        </is>
      </c>
      <c r="F1435" t="inlineStr">
        <is>
          <t>global</t>
        </is>
      </c>
    </row>
    <row r="1436">
      <c r="A1436" t="inlineStr">
        <is>
          <t>S20 Balanced BLUIX Indiv Stock</t>
        </is>
      </c>
      <c r="C1436" s="13">
        <f>Spartan!O78</f>
        <v/>
      </c>
      <c r="D1436">
        <f>SUMIFS(EclipseExport!K:K,EclipseExport!B:B,SpartanExport!A1436,EclipseExport!I:I,SpartanExport!C1436)</f>
        <v/>
      </c>
      <c r="E1436" t="inlineStr">
        <is>
          <t>global</t>
        </is>
      </c>
      <c r="F1436" t="inlineStr">
        <is>
          <t>global</t>
        </is>
      </c>
    </row>
    <row r="1437">
      <c r="A1437" t="inlineStr">
        <is>
          <t>S20 Balanced BLUIX Indiv Stock</t>
        </is>
      </c>
      <c r="C1437" s="13">
        <f>Spartan!O79</f>
        <v/>
      </c>
      <c r="D1437">
        <f>SUMIFS(EclipseExport!K:K,EclipseExport!B:B,SpartanExport!A1437,EclipseExport!I:I,SpartanExport!C1437)</f>
        <v/>
      </c>
      <c r="E1437" t="inlineStr">
        <is>
          <t>global</t>
        </is>
      </c>
      <c r="F1437" t="inlineStr">
        <is>
          <t>global</t>
        </is>
      </c>
    </row>
    <row r="1438">
      <c r="A1438" t="inlineStr">
        <is>
          <t>S20 Balanced BLUIX Indiv Stock</t>
        </is>
      </c>
      <c r="C1438" s="13">
        <f>Spartan!O80</f>
        <v/>
      </c>
      <c r="D1438">
        <f>SUMIFS(EclipseExport!K:K,EclipseExport!B:B,SpartanExport!A1438,EclipseExport!I:I,SpartanExport!C1438)</f>
        <v/>
      </c>
      <c r="E1438" t="inlineStr">
        <is>
          <t>global</t>
        </is>
      </c>
      <c r="F1438" t="inlineStr">
        <is>
          <t>global</t>
        </is>
      </c>
    </row>
    <row r="1439">
      <c r="A1439" t="inlineStr">
        <is>
          <t>S20 Balanced BLUIX Indiv Stock</t>
        </is>
      </c>
      <c r="C1439" s="13">
        <f>Spartan!O81</f>
        <v/>
      </c>
      <c r="D1439">
        <f>SUMIFS(EclipseExport!K:K,EclipseExport!B:B,SpartanExport!A1439,EclipseExport!I:I,SpartanExport!C1439)</f>
        <v/>
      </c>
      <c r="E1439" t="inlineStr">
        <is>
          <t>global</t>
        </is>
      </c>
      <c r="F1439" t="inlineStr">
        <is>
          <t>global</t>
        </is>
      </c>
    </row>
    <row r="1440">
      <c r="A1440" t="inlineStr">
        <is>
          <t>S20 Balanced BLUIX Indiv Stock</t>
        </is>
      </c>
      <c r="C1440" s="13">
        <f>Spartan!O82</f>
        <v/>
      </c>
      <c r="D1440">
        <f>SUMIFS(EclipseExport!K:K,EclipseExport!B:B,SpartanExport!A1440,EclipseExport!I:I,SpartanExport!C1440)</f>
        <v/>
      </c>
      <c r="E1440" t="inlineStr">
        <is>
          <t>global</t>
        </is>
      </c>
      <c r="F1440" t="inlineStr">
        <is>
          <t>global</t>
        </is>
      </c>
    </row>
    <row r="1441">
      <c r="A1441" t="inlineStr">
        <is>
          <t>S20 Balanced BLUIX Indiv Stock</t>
        </is>
      </c>
      <c r="C1441" s="13">
        <f>Spartan!O83</f>
        <v/>
      </c>
      <c r="D1441">
        <f>SUMIFS(EclipseExport!K:K,EclipseExport!B:B,SpartanExport!A1441,EclipseExport!I:I,SpartanExport!C1441)</f>
        <v/>
      </c>
      <c r="E1441" t="inlineStr">
        <is>
          <t>global</t>
        </is>
      </c>
      <c r="F1441" t="inlineStr">
        <is>
          <t>global</t>
        </is>
      </c>
    </row>
    <row r="1442">
      <c r="A1442" t="inlineStr">
        <is>
          <t>S20 Balanced BLUIX Indiv Stock</t>
        </is>
      </c>
      <c r="C1442" s="13">
        <f>Spartan!O84</f>
        <v/>
      </c>
      <c r="D1442">
        <f>SUMIFS(EclipseExport!K:K,EclipseExport!B:B,SpartanExport!A1442,EclipseExport!I:I,SpartanExport!C1442)</f>
        <v/>
      </c>
      <c r="E1442" t="inlineStr">
        <is>
          <t>global</t>
        </is>
      </c>
      <c r="F1442" t="inlineStr">
        <is>
          <t>global</t>
        </is>
      </c>
    </row>
    <row r="1443">
      <c r="A1443" t="inlineStr">
        <is>
          <t>S20 Balanced BLUIX Indiv Stock</t>
        </is>
      </c>
      <c r="C1443" s="13">
        <f>Spartan!O85</f>
        <v/>
      </c>
      <c r="D1443">
        <f>SUMIFS(EclipseExport!K:K,EclipseExport!B:B,SpartanExport!A1443,EclipseExport!I:I,SpartanExport!C1443)</f>
        <v/>
      </c>
      <c r="E1443" t="inlineStr">
        <is>
          <t>global</t>
        </is>
      </c>
      <c r="F1443" t="inlineStr">
        <is>
          <t>global</t>
        </is>
      </c>
    </row>
    <row r="1444">
      <c r="A1444" t="inlineStr">
        <is>
          <t>S20 Balanced BLUIX Indiv Stock</t>
        </is>
      </c>
      <c r="C1444" s="13">
        <f>Spartan!O86</f>
        <v/>
      </c>
      <c r="D1444">
        <f>SUMIFS(EclipseExport!K:K,EclipseExport!B:B,SpartanExport!A1444,EclipseExport!I:I,SpartanExport!C1444)</f>
        <v/>
      </c>
      <c r="E1444" t="inlineStr">
        <is>
          <t>global</t>
        </is>
      </c>
      <c r="F1444" t="inlineStr">
        <is>
          <t>global</t>
        </is>
      </c>
    </row>
    <row r="1445">
      <c r="A1445" t="inlineStr">
        <is>
          <t>S20 Balanced BLUIX Indiv Stock</t>
        </is>
      </c>
      <c r="C1445" s="13">
        <f>Spartan!O87</f>
        <v/>
      </c>
      <c r="D1445">
        <f>SUMIFS(EclipseExport!K:K,EclipseExport!B:B,SpartanExport!A1445,EclipseExport!I:I,SpartanExport!C1445)</f>
        <v/>
      </c>
      <c r="E1445" t="inlineStr">
        <is>
          <t>global</t>
        </is>
      </c>
      <c r="F1445" t="inlineStr">
        <is>
          <t>global</t>
        </is>
      </c>
    </row>
    <row r="1446">
      <c r="A1446" t="inlineStr">
        <is>
          <t>S20 Balanced BLUIX Indiv Stock</t>
        </is>
      </c>
      <c r="C1446" s="13">
        <f>Spartan!O88</f>
        <v/>
      </c>
      <c r="D1446">
        <f>SUMIFS(EclipseExport!K:K,EclipseExport!B:B,SpartanExport!A1446,EclipseExport!I:I,SpartanExport!C1446)</f>
        <v/>
      </c>
      <c r="E1446" t="inlineStr">
        <is>
          <t>global</t>
        </is>
      </c>
      <c r="F1446" t="inlineStr">
        <is>
          <t>global</t>
        </is>
      </c>
    </row>
    <row r="1447">
      <c r="A1447" t="inlineStr">
        <is>
          <t>S20 Balanced BLUIX Indiv Stock</t>
        </is>
      </c>
      <c r="C1447" s="13">
        <f>Spartan!O89</f>
        <v/>
      </c>
      <c r="D1447">
        <f>SUMIFS(EclipseExport!K:K,EclipseExport!B:B,SpartanExport!A1447,EclipseExport!I:I,SpartanExport!C1447)</f>
        <v/>
      </c>
      <c r="E1447" t="inlineStr">
        <is>
          <t>global</t>
        </is>
      </c>
      <c r="F1447" t="inlineStr">
        <is>
          <t>global</t>
        </is>
      </c>
    </row>
    <row r="1448">
      <c r="A1448" t="inlineStr">
        <is>
          <t>S20 Balanced BLUIX Indiv Stock</t>
        </is>
      </c>
      <c r="C1448" s="13">
        <f>Spartan!O90</f>
        <v/>
      </c>
      <c r="D1448">
        <f>SUMIFS(EclipseExport!K:K,EclipseExport!B:B,SpartanExport!A1448,EclipseExport!I:I,SpartanExport!C1448)</f>
        <v/>
      </c>
      <c r="E1448" t="inlineStr">
        <is>
          <t>global</t>
        </is>
      </c>
      <c r="F1448" t="inlineStr">
        <is>
          <t>global</t>
        </is>
      </c>
    </row>
    <row r="1449">
      <c r="A1449" t="inlineStr">
        <is>
          <t>S20 Balanced BLUIX Indiv Stock</t>
        </is>
      </c>
      <c r="C1449" s="13">
        <f>Spartan!O91</f>
        <v/>
      </c>
      <c r="D1449">
        <f>SUMIFS(EclipseExport!K:K,EclipseExport!B:B,SpartanExport!A1449,EclipseExport!I:I,SpartanExport!C1449)</f>
        <v/>
      </c>
      <c r="E1449" t="inlineStr">
        <is>
          <t>global</t>
        </is>
      </c>
      <c r="F1449" t="inlineStr">
        <is>
          <t>global</t>
        </is>
      </c>
    </row>
    <row r="1450">
      <c r="A1450" t="inlineStr">
        <is>
          <t>S20 Balanced BLUIX Indiv Stock</t>
        </is>
      </c>
      <c r="C1450" s="13">
        <f>Spartan!O92</f>
        <v/>
      </c>
      <c r="D1450">
        <f>SUMIFS(EclipseExport!K:K,EclipseExport!B:B,SpartanExport!A1450,EclipseExport!I:I,SpartanExport!C1450)</f>
        <v/>
      </c>
      <c r="E1450" t="inlineStr">
        <is>
          <t>global</t>
        </is>
      </c>
      <c r="F1450" t="inlineStr">
        <is>
          <t>global</t>
        </is>
      </c>
    </row>
    <row r="1451">
      <c r="A1451" t="inlineStr">
        <is>
          <t>S20 Balanced BLUIX Indiv Stock</t>
        </is>
      </c>
      <c r="C1451" s="13">
        <f>Spartan!O93</f>
        <v/>
      </c>
      <c r="D1451">
        <f>SUMIFS(EclipseExport!K:K,EclipseExport!B:B,SpartanExport!A1451,EclipseExport!I:I,SpartanExport!C1451)</f>
        <v/>
      </c>
      <c r="E1451" t="inlineStr">
        <is>
          <t>global</t>
        </is>
      </c>
      <c r="F1451" t="inlineStr">
        <is>
          <t>global</t>
        </is>
      </c>
    </row>
    <row r="1452">
      <c r="A1452" t="inlineStr">
        <is>
          <t>S20 Balanced BLUIX Indiv Stock</t>
        </is>
      </c>
      <c r="C1452" s="13">
        <f>Spartan!O94</f>
        <v/>
      </c>
      <c r="D1452">
        <f>SUMIFS(EclipseExport!K:K,EclipseExport!B:B,SpartanExport!A1452,EclipseExport!I:I,SpartanExport!C1452)</f>
        <v/>
      </c>
      <c r="E1452" t="inlineStr">
        <is>
          <t>global</t>
        </is>
      </c>
      <c r="F1452" t="inlineStr">
        <is>
          <t>global</t>
        </is>
      </c>
    </row>
    <row r="1453">
      <c r="A1453" t="inlineStr">
        <is>
          <t>S20 Balanced BLUIX Indiv Stock</t>
        </is>
      </c>
      <c r="C1453" s="13">
        <f>Spartan!O95</f>
        <v/>
      </c>
      <c r="D1453">
        <f>SUMIFS(EclipseExport!K:K,EclipseExport!B:B,SpartanExport!A1453,EclipseExport!I:I,SpartanExport!C1453)</f>
        <v/>
      </c>
      <c r="E1453" t="inlineStr">
        <is>
          <t>global</t>
        </is>
      </c>
      <c r="F1453" t="inlineStr">
        <is>
          <t>global</t>
        </is>
      </c>
    </row>
    <row r="1454">
      <c r="A1454" t="inlineStr">
        <is>
          <t>S20 Balanced BLUIX Indiv Stock</t>
        </is>
      </c>
      <c r="C1454" s="13">
        <f>Spartan!O96</f>
        <v/>
      </c>
      <c r="D1454">
        <f>SUMIFS(EclipseExport!K:K,EclipseExport!B:B,SpartanExport!A1454,EclipseExport!I:I,SpartanExport!C1454)</f>
        <v/>
      </c>
      <c r="E1454" t="inlineStr">
        <is>
          <t>global</t>
        </is>
      </c>
      <c r="F1454" t="inlineStr">
        <is>
          <t>global</t>
        </is>
      </c>
    </row>
    <row r="1455">
      <c r="A1455" t="inlineStr">
        <is>
          <t>S20 Balanced BLUIX Indiv Stock</t>
        </is>
      </c>
      <c r="C1455" s="13">
        <f>Spartan!O97</f>
        <v/>
      </c>
      <c r="D1455">
        <f>SUMIFS(EclipseExport!K:K,EclipseExport!B:B,SpartanExport!A1455,EclipseExport!I:I,SpartanExport!C1455)</f>
        <v/>
      </c>
      <c r="E1455" t="inlineStr">
        <is>
          <t>global</t>
        </is>
      </c>
      <c r="F1455" t="inlineStr">
        <is>
          <t>global</t>
        </is>
      </c>
    </row>
    <row r="1456">
      <c r="A1456" t="inlineStr">
        <is>
          <t>S20 Balanced BLUIX Indiv Stock</t>
        </is>
      </c>
      <c r="C1456" s="13">
        <f>Spartan!O98</f>
        <v/>
      </c>
      <c r="D1456">
        <f>SUMIFS(EclipseExport!K:K,EclipseExport!B:B,SpartanExport!A1456,EclipseExport!I:I,SpartanExport!C1456)</f>
        <v/>
      </c>
      <c r="E1456" t="inlineStr">
        <is>
          <t>global</t>
        </is>
      </c>
      <c r="F1456" t="inlineStr">
        <is>
          <t>global</t>
        </is>
      </c>
    </row>
    <row r="1457">
      <c r="A1457" t="inlineStr">
        <is>
          <t>S20 Balanced BLUIX Indiv Stock</t>
        </is>
      </c>
      <c r="C1457" s="13">
        <f>Spartan!O99</f>
        <v/>
      </c>
      <c r="D1457">
        <f>SUMIFS(EclipseExport!K:K,EclipseExport!B:B,SpartanExport!A1457,EclipseExport!I:I,SpartanExport!C1457)</f>
        <v/>
      </c>
      <c r="E1457" t="inlineStr">
        <is>
          <t>global</t>
        </is>
      </c>
      <c r="F1457" t="inlineStr">
        <is>
          <t>global</t>
        </is>
      </c>
    </row>
    <row r="1458">
      <c r="A1458" t="inlineStr">
        <is>
          <t>S20 Balanced BLUIX Indiv Stock</t>
        </is>
      </c>
      <c r="C1458" s="13">
        <f>Spartan!O100</f>
        <v/>
      </c>
      <c r="D1458">
        <f>SUMIFS(EclipseExport!K:K,EclipseExport!B:B,SpartanExport!A1458,EclipseExport!I:I,SpartanExport!C1458)</f>
        <v/>
      </c>
      <c r="E1458" t="inlineStr">
        <is>
          <t>global</t>
        </is>
      </c>
      <c r="F1458" t="inlineStr">
        <is>
          <t>global</t>
        </is>
      </c>
    </row>
    <row r="1459">
      <c r="A1459" t="inlineStr">
        <is>
          <t>S20 Balanced BLUIX Indiv Stock</t>
        </is>
      </c>
      <c r="C1459" s="13">
        <f>Spartan!O101</f>
        <v/>
      </c>
      <c r="D1459">
        <f>SUMIFS(EclipseExport!K:K,EclipseExport!B:B,SpartanExport!A1459,EclipseExport!I:I,SpartanExport!C1459)</f>
        <v/>
      </c>
      <c r="E1459" t="inlineStr">
        <is>
          <t>global</t>
        </is>
      </c>
      <c r="F1459" t="inlineStr">
        <is>
          <t>global</t>
        </is>
      </c>
    </row>
    <row r="1460">
      <c r="A1460" t="inlineStr">
        <is>
          <t>S20 Balanced BLUIX Indiv Stock</t>
        </is>
      </c>
      <c r="C1460" s="13">
        <f>Spartan!O102</f>
        <v/>
      </c>
      <c r="D1460">
        <f>SUMIFS(EclipseExport!K:K,EclipseExport!B:B,SpartanExport!A1460,EclipseExport!I:I,SpartanExport!C1460)</f>
        <v/>
      </c>
      <c r="E1460" t="inlineStr">
        <is>
          <t>global</t>
        </is>
      </c>
      <c r="F1460" t="inlineStr">
        <is>
          <t>global</t>
        </is>
      </c>
    </row>
    <row r="1461">
      <c r="A1461" t="inlineStr">
        <is>
          <t>S20 Balanced BLUIX Indiv Stock</t>
        </is>
      </c>
      <c r="C1461" s="13">
        <f>Spartan!O103</f>
        <v/>
      </c>
      <c r="D1461">
        <f>SUMIFS(EclipseExport!K:K,EclipseExport!B:B,SpartanExport!A1461,EclipseExport!I:I,SpartanExport!C1461)</f>
        <v/>
      </c>
      <c r="E1461" t="inlineStr">
        <is>
          <t>global</t>
        </is>
      </c>
      <c r="F1461" t="inlineStr">
        <is>
          <t>global</t>
        </is>
      </c>
    </row>
    <row r="1462">
      <c r="A1462" t="inlineStr">
        <is>
          <t>S20 Balanced BLUIX Indiv Stock</t>
        </is>
      </c>
      <c r="C1462" s="13">
        <f>Spartan!O104</f>
        <v/>
      </c>
      <c r="D1462">
        <f>SUMIFS(EclipseExport!K:K,EclipseExport!B:B,SpartanExport!A1462,EclipseExport!I:I,SpartanExport!C1462)</f>
        <v/>
      </c>
      <c r="E1462" t="inlineStr">
        <is>
          <t>global</t>
        </is>
      </c>
      <c r="F1462" t="inlineStr">
        <is>
          <t>global</t>
        </is>
      </c>
    </row>
    <row r="1463">
      <c r="A1463" t="inlineStr">
        <is>
          <t>S20 Balanced BLUIX Indiv Stock</t>
        </is>
      </c>
      <c r="C1463" s="13">
        <f>Spartan!O105</f>
        <v/>
      </c>
      <c r="D1463">
        <f>SUMIFS(EclipseExport!K:K,EclipseExport!B:B,SpartanExport!A1463,EclipseExport!I:I,SpartanExport!C1463)</f>
        <v/>
      </c>
      <c r="E1463" t="inlineStr">
        <is>
          <t>global</t>
        </is>
      </c>
      <c r="F1463" t="inlineStr">
        <is>
          <t>global</t>
        </is>
      </c>
    </row>
    <row r="1464">
      <c r="A1464" t="inlineStr">
        <is>
          <t>S20 Balanced BLUIX Indiv Stock</t>
        </is>
      </c>
      <c r="C1464" s="13">
        <f>Spartan!O106</f>
        <v/>
      </c>
      <c r="D1464">
        <f>SUMIFS(EclipseExport!K:K,EclipseExport!B:B,SpartanExport!A1464,EclipseExport!I:I,SpartanExport!C1464)</f>
        <v/>
      </c>
      <c r="E1464" t="inlineStr">
        <is>
          <t>global</t>
        </is>
      </c>
      <c r="F1464" t="inlineStr">
        <is>
          <t>global</t>
        </is>
      </c>
    </row>
    <row r="1465">
      <c r="A1465" t="inlineStr">
        <is>
          <t>S20 Balanced BLUIX Indiv Stock</t>
        </is>
      </c>
      <c r="C1465" s="13">
        <f>Spartan!O107</f>
        <v/>
      </c>
      <c r="D1465">
        <f>SUMIFS(EclipseExport!K:K,EclipseExport!B:B,SpartanExport!A1465,EclipseExport!I:I,SpartanExport!C1465)</f>
        <v/>
      </c>
      <c r="E1465" t="inlineStr">
        <is>
          <t>global</t>
        </is>
      </c>
      <c r="F1465" t="inlineStr">
        <is>
          <t>global</t>
        </is>
      </c>
    </row>
    <row r="1466">
      <c r="A1466" t="inlineStr">
        <is>
          <t>S20 Balanced BLUIX Indiv Stock</t>
        </is>
      </c>
      <c r="C1466" s="13">
        <f>Spartan!O108</f>
        <v/>
      </c>
      <c r="D1466">
        <f>SUMIFS(EclipseExport!K:K,EclipseExport!B:B,SpartanExport!A1466,EclipseExport!I:I,SpartanExport!C1466)</f>
        <v/>
      </c>
      <c r="E1466" t="inlineStr">
        <is>
          <t>global</t>
        </is>
      </c>
      <c r="F1466" t="inlineStr">
        <is>
          <t>global</t>
        </is>
      </c>
    </row>
    <row r="1467">
      <c r="A1467" t="inlineStr">
        <is>
          <t>S20 Balanced BLUIX Indiv Stock</t>
        </is>
      </c>
      <c r="C1467" s="13">
        <f>Spartan!O109</f>
        <v/>
      </c>
      <c r="D1467">
        <f>SUMIFS(EclipseExport!K:K,EclipseExport!B:B,SpartanExport!A1467,EclipseExport!I:I,SpartanExport!C1467)</f>
        <v/>
      </c>
      <c r="E1467" t="inlineStr">
        <is>
          <t>global</t>
        </is>
      </c>
      <c r="F1467" t="inlineStr">
        <is>
          <t>global</t>
        </is>
      </c>
    </row>
    <row r="1468">
      <c r="A1468" t="inlineStr">
        <is>
          <t>S20 Balanced BLUIX Indiv Stock</t>
        </is>
      </c>
      <c r="C1468" s="13">
        <f>Spartan!O110</f>
        <v/>
      </c>
      <c r="D1468">
        <f>SUMIFS(EclipseExport!K:K,EclipseExport!B:B,SpartanExport!A1468,EclipseExport!I:I,SpartanExport!C1468)</f>
        <v/>
      </c>
      <c r="E1468" t="inlineStr">
        <is>
          <t>global</t>
        </is>
      </c>
      <c r="F1468" t="inlineStr">
        <is>
          <t>global</t>
        </is>
      </c>
    </row>
    <row r="1469">
      <c r="A1469" t="inlineStr">
        <is>
          <t>S20 Balanced BLUIX Indiv Stock</t>
        </is>
      </c>
      <c r="C1469" s="13">
        <f>Spartan!O111</f>
        <v/>
      </c>
      <c r="D1469">
        <f>SUMIFS(EclipseExport!K:K,EclipseExport!B:B,SpartanExport!A1469,EclipseExport!I:I,SpartanExport!C1469)</f>
        <v/>
      </c>
      <c r="E1469" t="inlineStr">
        <is>
          <t>global</t>
        </is>
      </c>
      <c r="F1469" t="inlineStr">
        <is>
          <t>global</t>
        </is>
      </c>
    </row>
    <row r="1470">
      <c r="A1470" t="inlineStr">
        <is>
          <t>S20 Balanced BLUIX Indiv Stock</t>
        </is>
      </c>
      <c r="C1470" s="13">
        <f>Spartan!O112</f>
        <v/>
      </c>
      <c r="D1470">
        <f>SUMIFS(EclipseExport!K:K,EclipseExport!B:B,SpartanExport!A1470,EclipseExport!I:I,SpartanExport!C1470)</f>
        <v/>
      </c>
      <c r="E1470" t="inlineStr">
        <is>
          <t>global</t>
        </is>
      </c>
      <c r="F1470" t="inlineStr">
        <is>
          <t>global</t>
        </is>
      </c>
    </row>
    <row r="1471">
      <c r="A1471" t="inlineStr">
        <is>
          <t>S20 Balanced BLUIX Indiv Stock</t>
        </is>
      </c>
      <c r="C1471" s="13">
        <f>Spartan!O113</f>
        <v/>
      </c>
      <c r="D1471">
        <f>SUMIFS(EclipseExport!K:K,EclipseExport!B:B,SpartanExport!A1471,EclipseExport!I:I,SpartanExport!C1471)</f>
        <v/>
      </c>
      <c r="E1471" t="inlineStr">
        <is>
          <t>global</t>
        </is>
      </c>
      <c r="F1471" t="inlineStr">
        <is>
          <t>global</t>
        </is>
      </c>
    </row>
    <row r="1472">
      <c r="A1472" t="inlineStr">
        <is>
          <t>S20 Balanced BLUIX Indiv Stock</t>
        </is>
      </c>
      <c r="C1472" s="13">
        <f>Spartan!O114</f>
        <v/>
      </c>
      <c r="D1472">
        <f>SUMIFS(EclipseExport!K:K,EclipseExport!B:B,SpartanExport!A1472,EclipseExport!I:I,SpartanExport!C1472)</f>
        <v/>
      </c>
      <c r="E1472" t="inlineStr">
        <is>
          <t>global</t>
        </is>
      </c>
      <c r="F1472" t="inlineStr">
        <is>
          <t>global</t>
        </is>
      </c>
    </row>
    <row r="1473">
      <c r="A1473" t="inlineStr">
        <is>
          <t>S20 Balanced BLUIX Indiv Stock</t>
        </is>
      </c>
      <c r="C1473" s="13">
        <f>Spartan!O115</f>
        <v/>
      </c>
      <c r="D1473">
        <f>SUMIFS(EclipseExport!K:K,EclipseExport!B:B,SpartanExport!A1473,EclipseExport!I:I,SpartanExport!C1473)</f>
        <v/>
      </c>
      <c r="E1473" t="inlineStr">
        <is>
          <t>global</t>
        </is>
      </c>
      <c r="F1473" t="inlineStr">
        <is>
          <t>global</t>
        </is>
      </c>
    </row>
    <row r="1474">
      <c r="A1474" t="inlineStr">
        <is>
          <t>S20 Balanced BLUIX Indiv Stock</t>
        </is>
      </c>
      <c r="C1474" s="13">
        <f>Spartan!O116</f>
        <v/>
      </c>
      <c r="D1474">
        <f>SUMIFS(EclipseExport!K:K,EclipseExport!B:B,SpartanExport!A1474,EclipseExport!I:I,SpartanExport!C1474)</f>
        <v/>
      </c>
      <c r="E1474" t="inlineStr">
        <is>
          <t>global</t>
        </is>
      </c>
      <c r="F1474" t="inlineStr">
        <is>
          <t>global</t>
        </is>
      </c>
    </row>
    <row r="1475">
      <c r="A1475" t="inlineStr">
        <is>
          <t>S20 Balanced BLUIX Indiv Stock</t>
        </is>
      </c>
      <c r="C1475" s="13">
        <f>Spartan!O117</f>
        <v/>
      </c>
      <c r="D1475">
        <f>SUMIFS(EclipseExport!K:K,EclipseExport!B:B,SpartanExport!A1475,EclipseExport!I:I,SpartanExport!C1475)</f>
        <v/>
      </c>
      <c r="E1475" t="inlineStr">
        <is>
          <t>global</t>
        </is>
      </c>
      <c r="F1475" t="inlineStr">
        <is>
          <t>global</t>
        </is>
      </c>
    </row>
    <row r="1476">
      <c r="A1476" t="inlineStr">
        <is>
          <t>S20 Balanced BLUIX Indiv Stock</t>
        </is>
      </c>
      <c r="C1476" s="13">
        <f>Spartan!O118</f>
        <v/>
      </c>
      <c r="D1476">
        <f>SUMIFS(EclipseExport!K:K,EclipseExport!B:B,SpartanExport!A1476,EclipseExport!I:I,SpartanExport!C1476)</f>
        <v/>
      </c>
      <c r="E1476" t="inlineStr">
        <is>
          <t>global</t>
        </is>
      </c>
      <c r="F1476" t="inlineStr">
        <is>
          <t>global</t>
        </is>
      </c>
    </row>
    <row r="1477">
      <c r="A1477" t="inlineStr">
        <is>
          <t>S20 Balanced BLUIX Indiv Stock</t>
        </is>
      </c>
      <c r="C1477" s="13">
        <f>Spartan!O119</f>
        <v/>
      </c>
      <c r="D1477">
        <f>SUMIFS(EclipseExport!K:K,EclipseExport!B:B,SpartanExport!A1477,EclipseExport!I:I,SpartanExport!C1477)</f>
        <v/>
      </c>
      <c r="E1477" t="inlineStr">
        <is>
          <t>global</t>
        </is>
      </c>
      <c r="F1477" t="inlineStr">
        <is>
          <t>global</t>
        </is>
      </c>
    </row>
    <row r="1478">
      <c r="A1478" t="inlineStr">
        <is>
          <t>S20 Growth BLUIX Indiv Stock</t>
        </is>
      </c>
      <c r="C1478" t="inlineStr">
        <is>
          <t>$CASH</t>
        </is>
      </c>
      <c r="D1478">
        <f>100-SUM(D1479:D1591)</f>
        <v/>
      </c>
      <c r="E1478" t="inlineStr">
        <is>
          <t>global</t>
        </is>
      </c>
      <c r="F1478" t="inlineStr">
        <is>
          <t>global</t>
        </is>
      </c>
    </row>
    <row r="1479">
      <c r="A1479" t="inlineStr">
        <is>
          <t>S20 Growth BLUIX Indiv Stock</t>
        </is>
      </c>
      <c r="C1479">
        <f>Spartan!O7</f>
        <v/>
      </c>
      <c r="D1479">
        <f>SUMIFS(EclipseExport!K:K,EclipseExport!B:B,SpartanExport!A1479,EclipseExport!I:I,SpartanExport!C1479)</f>
        <v/>
      </c>
      <c r="E1479" t="inlineStr">
        <is>
          <t>global</t>
        </is>
      </c>
      <c r="F1479" t="inlineStr">
        <is>
          <t>global</t>
        </is>
      </c>
    </row>
    <row r="1480">
      <c r="A1480" t="inlineStr">
        <is>
          <t>S20 Growth BLUIX Indiv Stock</t>
        </is>
      </c>
      <c r="C1480">
        <f>Spartan!O8</f>
        <v/>
      </c>
      <c r="D1480">
        <f>SUMIFS(EclipseExport!K:K,EclipseExport!B:B,SpartanExport!A1480,EclipseExport!I:I,SpartanExport!C1480)</f>
        <v/>
      </c>
      <c r="E1480" t="inlineStr">
        <is>
          <t>global</t>
        </is>
      </c>
      <c r="F1480" t="inlineStr">
        <is>
          <t>global</t>
        </is>
      </c>
    </row>
    <row r="1481">
      <c r="A1481" t="inlineStr">
        <is>
          <t>S20 Growth BLUIX Indiv Stock</t>
        </is>
      </c>
      <c r="C1481">
        <f>Spartan!O9</f>
        <v/>
      </c>
      <c r="D1481">
        <f>SUMIFS(EclipseExport!K:K,EclipseExport!B:B,SpartanExport!A1481,EclipseExport!I:I,SpartanExport!C1481)</f>
        <v/>
      </c>
      <c r="E1481" t="inlineStr">
        <is>
          <t>global</t>
        </is>
      </c>
      <c r="F1481" t="inlineStr">
        <is>
          <t>global</t>
        </is>
      </c>
    </row>
    <row r="1482">
      <c r="A1482" t="inlineStr">
        <is>
          <t>S20 Growth BLUIX Indiv Stock</t>
        </is>
      </c>
      <c r="C1482">
        <f>Spartan!O10</f>
        <v/>
      </c>
      <c r="D1482">
        <f>SUMIFS(EclipseExport!K:K,EclipseExport!B:B,SpartanExport!A1482,EclipseExport!I:I,SpartanExport!C1482)</f>
        <v/>
      </c>
      <c r="E1482" t="inlineStr">
        <is>
          <t>global</t>
        </is>
      </c>
      <c r="F1482" t="inlineStr">
        <is>
          <t>global</t>
        </is>
      </c>
    </row>
    <row r="1483">
      <c r="A1483" t="inlineStr">
        <is>
          <t>S20 Growth BLUIX Indiv Stock</t>
        </is>
      </c>
      <c r="C1483">
        <f>Spartan!O11</f>
        <v/>
      </c>
      <c r="D1483">
        <f>SUMIFS(EclipseExport!K:K,EclipseExport!B:B,SpartanExport!A1483,EclipseExport!I:I,SpartanExport!C1483)</f>
        <v/>
      </c>
      <c r="E1483" t="inlineStr">
        <is>
          <t>global</t>
        </is>
      </c>
      <c r="F1483" t="inlineStr">
        <is>
          <t>global</t>
        </is>
      </c>
    </row>
    <row r="1484">
      <c r="A1484" t="inlineStr">
        <is>
          <t>S20 Growth BLUIX Indiv Stock</t>
        </is>
      </c>
      <c r="C1484">
        <f>Spartan!O12</f>
        <v/>
      </c>
      <c r="D1484">
        <f>SUMIFS(EclipseExport!K:K,EclipseExport!B:B,SpartanExport!A1484,EclipseExport!I:I,SpartanExport!C1484)</f>
        <v/>
      </c>
      <c r="E1484" t="inlineStr">
        <is>
          <t>global</t>
        </is>
      </c>
      <c r="F1484" t="inlineStr">
        <is>
          <t>global</t>
        </is>
      </c>
    </row>
    <row r="1485">
      <c r="A1485" t="inlineStr">
        <is>
          <t>S20 Growth BLUIX Indiv Stock</t>
        </is>
      </c>
      <c r="C1485">
        <f>Spartan!O13</f>
        <v/>
      </c>
      <c r="D1485">
        <f>SUMIFS(EclipseExport!K:K,EclipseExport!B:B,SpartanExport!A1485,EclipseExport!I:I,SpartanExport!C1485)</f>
        <v/>
      </c>
      <c r="E1485" t="inlineStr">
        <is>
          <t>global</t>
        </is>
      </c>
      <c r="F1485" t="inlineStr">
        <is>
          <t>global</t>
        </is>
      </c>
    </row>
    <row r="1486">
      <c r="A1486" t="inlineStr">
        <is>
          <t>S20 Growth BLUIX Indiv Stock</t>
        </is>
      </c>
      <c r="C1486">
        <f>Spartan!O14</f>
        <v/>
      </c>
      <c r="D1486">
        <f>SUMIFS(EclipseExport!K:K,EclipseExport!B:B,SpartanExport!A1486,EclipseExport!I:I,SpartanExport!C1486)</f>
        <v/>
      </c>
      <c r="E1486" t="inlineStr">
        <is>
          <t>global</t>
        </is>
      </c>
      <c r="F1486" t="inlineStr">
        <is>
          <t>global</t>
        </is>
      </c>
    </row>
    <row r="1487">
      <c r="A1487" t="inlineStr">
        <is>
          <t>S20 Growth BLUIX Indiv Stock</t>
        </is>
      </c>
      <c r="C1487">
        <f>Spartan!O15</f>
        <v/>
      </c>
      <c r="D1487">
        <f>SUMIFS(EclipseExport!K:K,EclipseExport!B:B,SpartanExport!A1487,EclipseExport!I:I,SpartanExport!C1487)</f>
        <v/>
      </c>
      <c r="E1487" t="inlineStr">
        <is>
          <t>global</t>
        </is>
      </c>
      <c r="F1487" t="inlineStr">
        <is>
          <t>global</t>
        </is>
      </c>
    </row>
    <row r="1488">
      <c r="A1488" t="inlineStr">
        <is>
          <t>S20 Growth BLUIX Indiv Stock</t>
        </is>
      </c>
      <c r="C1488">
        <f>Spartan!O16</f>
        <v/>
      </c>
      <c r="D1488">
        <f>SUMIFS(EclipseExport!K:K,EclipseExport!B:B,SpartanExport!A1488,EclipseExport!I:I,SpartanExport!C1488)</f>
        <v/>
      </c>
      <c r="E1488" t="inlineStr">
        <is>
          <t>global</t>
        </is>
      </c>
      <c r="F1488" t="inlineStr">
        <is>
          <t>global</t>
        </is>
      </c>
    </row>
    <row r="1489">
      <c r="A1489" t="inlineStr">
        <is>
          <t>S20 Growth BLUIX Indiv Stock</t>
        </is>
      </c>
      <c r="C1489">
        <f>Spartan!O17</f>
        <v/>
      </c>
      <c r="D1489">
        <f>SUMIFS(EclipseExport!K:K,EclipseExport!B:B,SpartanExport!A1489,EclipseExport!I:I,SpartanExport!C1489)</f>
        <v/>
      </c>
      <c r="E1489" t="inlineStr">
        <is>
          <t>global</t>
        </is>
      </c>
      <c r="F1489" t="inlineStr">
        <is>
          <t>global</t>
        </is>
      </c>
    </row>
    <row r="1490">
      <c r="A1490" t="inlineStr">
        <is>
          <t>S20 Growth BLUIX Indiv Stock</t>
        </is>
      </c>
      <c r="C1490">
        <f>Spartan!O18</f>
        <v/>
      </c>
      <c r="D1490">
        <f>SUMIFS(EclipseExport!K:K,EclipseExport!B:B,SpartanExport!A1490,EclipseExport!I:I,SpartanExport!C1490)</f>
        <v/>
      </c>
      <c r="E1490" t="inlineStr">
        <is>
          <t>global</t>
        </is>
      </c>
      <c r="F1490" t="inlineStr">
        <is>
          <t>global</t>
        </is>
      </c>
    </row>
    <row r="1491">
      <c r="A1491" t="inlineStr">
        <is>
          <t>S20 Growth BLUIX Indiv Stock</t>
        </is>
      </c>
      <c r="C1491">
        <f>Spartan!O19</f>
        <v/>
      </c>
      <c r="D1491">
        <f>SUMIFS(EclipseExport!K:K,EclipseExport!B:B,SpartanExport!A1491,EclipseExport!I:I,SpartanExport!C1491)</f>
        <v/>
      </c>
      <c r="E1491" t="inlineStr">
        <is>
          <t>global</t>
        </is>
      </c>
      <c r="F1491" t="inlineStr">
        <is>
          <t>global</t>
        </is>
      </c>
    </row>
    <row r="1492">
      <c r="A1492" t="inlineStr">
        <is>
          <t>S20 Growth BLUIX Indiv Stock</t>
        </is>
      </c>
      <c r="C1492">
        <f>Spartan!O20</f>
        <v/>
      </c>
      <c r="D1492">
        <f>SUMIFS(EclipseExport!K:K,EclipseExport!B:B,SpartanExport!A1492,EclipseExport!I:I,SpartanExport!C1492)</f>
        <v/>
      </c>
      <c r="E1492" t="inlineStr">
        <is>
          <t>global</t>
        </is>
      </c>
      <c r="F1492" t="inlineStr">
        <is>
          <t>global</t>
        </is>
      </c>
    </row>
    <row r="1493">
      <c r="A1493" t="inlineStr">
        <is>
          <t>S20 Growth BLUIX Indiv Stock</t>
        </is>
      </c>
      <c r="C1493">
        <f>Spartan!O21</f>
        <v/>
      </c>
      <c r="D1493">
        <f>SUMIFS(EclipseExport!K:K,EclipseExport!B:B,SpartanExport!A1493,EclipseExport!I:I,SpartanExport!C1493)</f>
        <v/>
      </c>
      <c r="E1493" t="inlineStr">
        <is>
          <t>global</t>
        </is>
      </c>
      <c r="F1493" t="inlineStr">
        <is>
          <t>global</t>
        </is>
      </c>
    </row>
    <row r="1494">
      <c r="A1494" t="inlineStr">
        <is>
          <t>S20 Growth BLUIX Indiv Stock</t>
        </is>
      </c>
      <c r="C1494">
        <f>Spartan!O22</f>
        <v/>
      </c>
      <c r="D1494">
        <f>SUMIFS(EclipseExport!K:K,EclipseExport!B:B,SpartanExport!A1494,EclipseExport!I:I,SpartanExport!C1494)</f>
        <v/>
      </c>
      <c r="E1494" t="inlineStr">
        <is>
          <t>global</t>
        </is>
      </c>
      <c r="F1494" t="inlineStr">
        <is>
          <t>global</t>
        </is>
      </c>
    </row>
    <row r="1495">
      <c r="A1495" t="inlineStr">
        <is>
          <t>S20 Growth BLUIX Indiv Stock</t>
        </is>
      </c>
      <c r="C1495">
        <f>Spartan!O23</f>
        <v/>
      </c>
      <c r="D1495">
        <f>SUMIFS(EclipseExport!K:K,EclipseExport!B:B,SpartanExport!A1495,EclipseExport!I:I,SpartanExport!C1495)</f>
        <v/>
      </c>
      <c r="E1495" t="inlineStr">
        <is>
          <t>global</t>
        </is>
      </c>
      <c r="F1495" t="inlineStr">
        <is>
          <t>global</t>
        </is>
      </c>
    </row>
    <row r="1496">
      <c r="A1496" t="inlineStr">
        <is>
          <t>S20 Growth BLUIX Indiv Stock</t>
        </is>
      </c>
      <c r="C1496">
        <f>Spartan!O24</f>
        <v/>
      </c>
      <c r="D1496">
        <f>SUMIFS(EclipseExport!K:K,EclipseExport!B:B,SpartanExport!A1496,EclipseExport!I:I,SpartanExport!C1496)</f>
        <v/>
      </c>
      <c r="E1496" t="inlineStr">
        <is>
          <t>global</t>
        </is>
      </c>
      <c r="F1496" t="inlineStr">
        <is>
          <t>global</t>
        </is>
      </c>
    </row>
    <row r="1497">
      <c r="A1497" t="inlineStr">
        <is>
          <t>S20 Growth BLUIX Indiv Stock</t>
        </is>
      </c>
      <c r="C1497">
        <f>Spartan!O25</f>
        <v/>
      </c>
      <c r="D1497">
        <f>SUMIFS(EclipseExport!K:K,EclipseExport!B:B,SpartanExport!A1497,EclipseExport!I:I,SpartanExport!C1497)</f>
        <v/>
      </c>
      <c r="E1497" t="inlineStr">
        <is>
          <t>global</t>
        </is>
      </c>
      <c r="F1497" t="inlineStr">
        <is>
          <t>global</t>
        </is>
      </c>
    </row>
    <row r="1498">
      <c r="A1498" t="inlineStr">
        <is>
          <t>S20 Growth BLUIX Indiv Stock</t>
        </is>
      </c>
      <c r="C1498">
        <f>Spartan!O26</f>
        <v/>
      </c>
      <c r="D1498">
        <f>SUMIFS(EclipseExport!K:K,EclipseExport!B:B,SpartanExport!A1498,EclipseExport!I:I,SpartanExport!C1498)</f>
        <v/>
      </c>
      <c r="E1498" t="inlineStr">
        <is>
          <t>global</t>
        </is>
      </c>
      <c r="F1498" t="inlineStr">
        <is>
          <t>global</t>
        </is>
      </c>
    </row>
    <row r="1499">
      <c r="A1499" t="inlineStr">
        <is>
          <t>S20 Growth BLUIX Indiv Stock</t>
        </is>
      </c>
      <c r="C1499">
        <f>Spartan!O27</f>
        <v/>
      </c>
      <c r="D1499">
        <f>SUMIFS(EclipseExport!K:K,EclipseExport!B:B,SpartanExport!A1499,EclipseExport!I:I,SpartanExport!C1499)</f>
        <v/>
      </c>
      <c r="E1499" t="inlineStr">
        <is>
          <t>global</t>
        </is>
      </c>
      <c r="F1499" t="inlineStr">
        <is>
          <t>global</t>
        </is>
      </c>
    </row>
    <row r="1500">
      <c r="A1500" t="inlineStr">
        <is>
          <t>S20 Growth BLUIX Indiv Stock</t>
        </is>
      </c>
      <c r="C1500">
        <f>Spartan!O28</f>
        <v/>
      </c>
      <c r="D1500">
        <f>SUMIFS(EclipseExport!K:K,EclipseExport!B:B,SpartanExport!A1500,EclipseExport!I:I,SpartanExport!C1500)</f>
        <v/>
      </c>
      <c r="E1500" t="inlineStr">
        <is>
          <t>global</t>
        </is>
      </c>
      <c r="F1500" t="inlineStr">
        <is>
          <t>global</t>
        </is>
      </c>
    </row>
    <row r="1501">
      <c r="A1501" t="inlineStr">
        <is>
          <t>S20 Growth BLUIX Indiv Stock</t>
        </is>
      </c>
      <c r="C1501">
        <f>Spartan!O29</f>
        <v/>
      </c>
      <c r="D1501">
        <f>SUMIFS(EclipseExport!K:K,EclipseExport!B:B,SpartanExport!A1501,EclipseExport!I:I,SpartanExport!C1501)</f>
        <v/>
      </c>
      <c r="E1501" t="inlineStr">
        <is>
          <t>global</t>
        </is>
      </c>
      <c r="F1501" t="inlineStr">
        <is>
          <t>global</t>
        </is>
      </c>
    </row>
    <row r="1502">
      <c r="A1502" t="inlineStr">
        <is>
          <t>S20 Growth BLUIX Indiv Stock</t>
        </is>
      </c>
      <c r="C1502">
        <f>Spartan!O30</f>
        <v/>
      </c>
      <c r="D1502">
        <f>SUMIFS(EclipseExport!K:K,EclipseExport!B:B,SpartanExport!A1502,EclipseExport!I:I,SpartanExport!C1502)</f>
        <v/>
      </c>
      <c r="E1502" t="inlineStr">
        <is>
          <t>global</t>
        </is>
      </c>
      <c r="F1502" t="inlineStr">
        <is>
          <t>global</t>
        </is>
      </c>
    </row>
    <row r="1503">
      <c r="A1503" t="inlineStr">
        <is>
          <t>S20 Growth BLUIX Indiv Stock</t>
        </is>
      </c>
      <c r="C1503">
        <f>Spartan!O31</f>
        <v/>
      </c>
      <c r="D1503">
        <f>SUMIFS(EclipseExport!K:K,EclipseExport!B:B,SpartanExport!A1503,EclipseExport!I:I,SpartanExport!C1503)</f>
        <v/>
      </c>
      <c r="E1503" t="inlineStr">
        <is>
          <t>global</t>
        </is>
      </c>
      <c r="F1503" t="inlineStr">
        <is>
          <t>global</t>
        </is>
      </c>
    </row>
    <row r="1504">
      <c r="A1504" t="inlineStr">
        <is>
          <t>S20 Growth BLUIX Indiv Stock</t>
        </is>
      </c>
      <c r="C1504">
        <f>Spartan!O32</f>
        <v/>
      </c>
      <c r="D1504">
        <f>SUMIFS(EclipseExport!K:K,EclipseExport!B:B,SpartanExport!A1504,EclipseExport!I:I,SpartanExport!C1504)</f>
        <v/>
      </c>
      <c r="E1504" t="inlineStr">
        <is>
          <t>global</t>
        </is>
      </c>
      <c r="F1504" t="inlineStr">
        <is>
          <t>global</t>
        </is>
      </c>
    </row>
    <row r="1505">
      <c r="A1505" t="inlineStr">
        <is>
          <t>S20 Growth BLUIX Indiv Stock</t>
        </is>
      </c>
      <c r="C1505">
        <f>Spartan!O33</f>
        <v/>
      </c>
      <c r="D1505">
        <f>SUMIFS(EclipseExport!K:K,EclipseExport!B:B,SpartanExport!A1505,EclipseExport!I:I,SpartanExport!C1505)</f>
        <v/>
      </c>
      <c r="E1505" t="inlineStr">
        <is>
          <t>global</t>
        </is>
      </c>
      <c r="F1505" t="inlineStr">
        <is>
          <t>global</t>
        </is>
      </c>
    </row>
    <row r="1506">
      <c r="A1506" t="inlineStr">
        <is>
          <t>S20 Growth BLUIX Indiv Stock</t>
        </is>
      </c>
      <c r="C1506">
        <f>Spartan!O34</f>
        <v/>
      </c>
      <c r="D1506">
        <f>SUMIFS(EclipseExport!K:K,EclipseExport!B:B,SpartanExport!A1506,EclipseExport!I:I,SpartanExport!C1506)</f>
        <v/>
      </c>
      <c r="E1506" t="inlineStr">
        <is>
          <t>global</t>
        </is>
      </c>
      <c r="F1506" t="inlineStr">
        <is>
          <t>global</t>
        </is>
      </c>
    </row>
    <row r="1507">
      <c r="A1507" t="inlineStr">
        <is>
          <t>S20 Growth BLUIX Indiv Stock</t>
        </is>
      </c>
      <c r="C1507">
        <f>Spartan!O35</f>
        <v/>
      </c>
      <c r="D1507">
        <f>SUMIFS(EclipseExport!K:K,EclipseExport!B:B,SpartanExport!A1507,EclipseExport!I:I,SpartanExport!C1507)</f>
        <v/>
      </c>
      <c r="E1507" t="inlineStr">
        <is>
          <t>global</t>
        </is>
      </c>
      <c r="F1507" t="inlineStr">
        <is>
          <t>global</t>
        </is>
      </c>
    </row>
    <row r="1508">
      <c r="A1508" t="inlineStr">
        <is>
          <t>S20 Growth BLUIX Indiv Stock</t>
        </is>
      </c>
      <c r="C1508">
        <f>Spartan!O36</f>
        <v/>
      </c>
      <c r="D1508">
        <f>SUMIFS(EclipseExport!K:K,EclipseExport!B:B,SpartanExport!A1508,EclipseExport!I:I,SpartanExport!C1508)</f>
        <v/>
      </c>
      <c r="E1508" t="inlineStr">
        <is>
          <t>global</t>
        </is>
      </c>
      <c r="F1508" t="inlineStr">
        <is>
          <t>global</t>
        </is>
      </c>
    </row>
    <row r="1509">
      <c r="A1509" t="inlineStr">
        <is>
          <t>S20 Growth BLUIX Indiv Stock</t>
        </is>
      </c>
      <c r="C1509">
        <f>Spartan!O37</f>
        <v/>
      </c>
      <c r="D1509">
        <f>SUMIFS(EclipseExport!K:K,EclipseExport!B:B,SpartanExport!A1509,EclipseExport!I:I,SpartanExport!C1509)</f>
        <v/>
      </c>
      <c r="E1509" t="inlineStr">
        <is>
          <t>global</t>
        </is>
      </c>
      <c r="F1509" t="inlineStr">
        <is>
          <t>global</t>
        </is>
      </c>
    </row>
    <row r="1510">
      <c r="A1510" t="inlineStr">
        <is>
          <t>S20 Growth BLUIX Indiv Stock</t>
        </is>
      </c>
      <c r="C1510">
        <f>Spartan!O38</f>
        <v/>
      </c>
      <c r="D1510">
        <f>SUMIFS(EclipseExport!K:K,EclipseExport!B:B,SpartanExport!A1510,EclipseExport!I:I,SpartanExport!C1510)</f>
        <v/>
      </c>
      <c r="E1510" t="inlineStr">
        <is>
          <t>global</t>
        </is>
      </c>
      <c r="F1510" t="inlineStr">
        <is>
          <t>global</t>
        </is>
      </c>
    </row>
    <row r="1511">
      <c r="A1511" t="inlineStr">
        <is>
          <t>S20 Growth BLUIX Indiv Stock</t>
        </is>
      </c>
      <c r="C1511">
        <f>Spartan!O39</f>
        <v/>
      </c>
      <c r="D1511">
        <f>SUMIFS(EclipseExport!K:K,EclipseExport!B:B,SpartanExport!A1511,EclipseExport!I:I,SpartanExport!C1511)</f>
        <v/>
      </c>
      <c r="E1511" t="inlineStr">
        <is>
          <t>global</t>
        </is>
      </c>
      <c r="F1511" t="inlineStr">
        <is>
          <t>global</t>
        </is>
      </c>
    </row>
    <row r="1512">
      <c r="A1512" t="inlineStr">
        <is>
          <t>S20 Growth BLUIX Indiv Stock</t>
        </is>
      </c>
      <c r="C1512">
        <f>Spartan!O40</f>
        <v/>
      </c>
      <c r="D1512">
        <f>SUMIFS(EclipseExport!K:K,EclipseExport!B:B,SpartanExport!A1512,EclipseExport!I:I,SpartanExport!C1512)</f>
        <v/>
      </c>
      <c r="E1512" t="inlineStr">
        <is>
          <t>global</t>
        </is>
      </c>
      <c r="F1512" t="inlineStr">
        <is>
          <t>global</t>
        </is>
      </c>
    </row>
    <row r="1513">
      <c r="A1513" t="inlineStr">
        <is>
          <t>S20 Growth BLUIX Indiv Stock</t>
        </is>
      </c>
      <c r="C1513">
        <f>Spartan!O41</f>
        <v/>
      </c>
      <c r="D1513">
        <f>SUMIFS(EclipseExport!K:K,EclipseExport!B:B,SpartanExport!A1513,EclipseExport!I:I,SpartanExport!C1513)</f>
        <v/>
      </c>
      <c r="E1513" t="inlineStr">
        <is>
          <t>global</t>
        </is>
      </c>
      <c r="F1513" t="inlineStr">
        <is>
          <t>global</t>
        </is>
      </c>
    </row>
    <row r="1514">
      <c r="A1514" t="inlineStr">
        <is>
          <t>S20 Growth BLUIX Indiv Stock</t>
        </is>
      </c>
      <c r="C1514">
        <f>Spartan!O42</f>
        <v/>
      </c>
      <c r="D1514">
        <f>SUMIFS(EclipseExport!K:K,EclipseExport!B:B,SpartanExport!A1514,EclipseExport!I:I,SpartanExport!C1514)</f>
        <v/>
      </c>
      <c r="E1514" t="inlineStr">
        <is>
          <t>global</t>
        </is>
      </c>
      <c r="F1514" t="inlineStr">
        <is>
          <t>global</t>
        </is>
      </c>
    </row>
    <row r="1515">
      <c r="A1515" t="inlineStr">
        <is>
          <t>S20 Growth BLUIX Indiv Stock</t>
        </is>
      </c>
      <c r="C1515">
        <f>Spartan!O43</f>
        <v/>
      </c>
      <c r="D1515">
        <f>SUMIFS(EclipseExport!K:K,EclipseExport!B:B,SpartanExport!A1515,EclipseExport!I:I,SpartanExport!C1515)</f>
        <v/>
      </c>
      <c r="E1515" t="inlineStr">
        <is>
          <t>global</t>
        </is>
      </c>
      <c r="F1515" t="inlineStr">
        <is>
          <t>global</t>
        </is>
      </c>
    </row>
    <row r="1516">
      <c r="A1516" t="inlineStr">
        <is>
          <t>S20 Growth BLUIX Indiv Stock</t>
        </is>
      </c>
      <c r="C1516">
        <f>Spartan!O44</f>
        <v/>
      </c>
      <c r="D1516">
        <f>SUMIFS(EclipseExport!K:K,EclipseExport!B:B,SpartanExport!A1516,EclipseExport!I:I,SpartanExport!C1516)</f>
        <v/>
      </c>
      <c r="E1516" t="inlineStr">
        <is>
          <t>global</t>
        </is>
      </c>
      <c r="F1516" t="inlineStr">
        <is>
          <t>global</t>
        </is>
      </c>
    </row>
    <row r="1517">
      <c r="A1517" t="inlineStr">
        <is>
          <t>S20 Growth BLUIX Indiv Stock</t>
        </is>
      </c>
      <c r="C1517">
        <f>Spartan!O45</f>
        <v/>
      </c>
      <c r="D1517">
        <f>SUMIFS(EclipseExport!K:K,EclipseExport!B:B,SpartanExport!A1517,EclipseExport!I:I,SpartanExport!C1517)</f>
        <v/>
      </c>
      <c r="E1517" t="inlineStr">
        <is>
          <t>global</t>
        </is>
      </c>
      <c r="F1517" t="inlineStr">
        <is>
          <t>global</t>
        </is>
      </c>
    </row>
    <row r="1518">
      <c r="A1518" t="inlineStr">
        <is>
          <t>S20 Growth BLUIX Indiv Stock</t>
        </is>
      </c>
      <c r="C1518">
        <f>Spartan!O46</f>
        <v/>
      </c>
      <c r="D1518">
        <f>SUMIFS(EclipseExport!K:K,EclipseExport!B:B,SpartanExport!A1518,EclipseExport!I:I,SpartanExport!C1518)</f>
        <v/>
      </c>
      <c r="E1518" t="inlineStr">
        <is>
          <t>global</t>
        </is>
      </c>
      <c r="F1518" t="inlineStr">
        <is>
          <t>global</t>
        </is>
      </c>
    </row>
    <row r="1519">
      <c r="A1519" t="inlineStr">
        <is>
          <t>S20 Growth BLUIX Indiv Stock</t>
        </is>
      </c>
      <c r="C1519">
        <f>Spartan!O47</f>
        <v/>
      </c>
      <c r="D1519">
        <f>SUMIFS(EclipseExport!K:K,EclipseExport!B:B,SpartanExport!A1519,EclipseExport!I:I,SpartanExport!C1519)</f>
        <v/>
      </c>
      <c r="E1519" t="inlineStr">
        <is>
          <t>global</t>
        </is>
      </c>
      <c r="F1519" t="inlineStr">
        <is>
          <t>global</t>
        </is>
      </c>
    </row>
    <row r="1520">
      <c r="A1520" t="inlineStr">
        <is>
          <t>S20 Growth BLUIX Indiv Stock</t>
        </is>
      </c>
      <c r="C1520">
        <f>Spartan!O48</f>
        <v/>
      </c>
      <c r="D1520">
        <f>SUMIFS(EclipseExport!K:K,EclipseExport!B:B,SpartanExport!A1520,EclipseExport!I:I,SpartanExport!C1520)</f>
        <v/>
      </c>
      <c r="E1520" t="inlineStr">
        <is>
          <t>global</t>
        </is>
      </c>
      <c r="F1520" t="inlineStr">
        <is>
          <t>global</t>
        </is>
      </c>
    </row>
    <row r="1521">
      <c r="A1521" t="inlineStr">
        <is>
          <t>S20 Growth BLUIX Indiv Stock</t>
        </is>
      </c>
      <c r="C1521">
        <f>Spartan!O49</f>
        <v/>
      </c>
      <c r="D1521">
        <f>SUMIFS(EclipseExport!K:K,EclipseExport!B:B,SpartanExport!A1521,EclipseExport!I:I,SpartanExport!C1521)</f>
        <v/>
      </c>
      <c r="E1521" t="inlineStr">
        <is>
          <t>global</t>
        </is>
      </c>
      <c r="F1521" t="inlineStr">
        <is>
          <t>global</t>
        </is>
      </c>
    </row>
    <row r="1522">
      <c r="A1522" t="inlineStr">
        <is>
          <t>S20 Growth BLUIX Indiv Stock</t>
        </is>
      </c>
      <c r="C1522">
        <f>Spartan!O50</f>
        <v/>
      </c>
      <c r="D1522">
        <f>SUMIFS(EclipseExport!K:K,EclipseExport!B:B,SpartanExport!A1522,EclipseExport!I:I,SpartanExport!C1522)</f>
        <v/>
      </c>
      <c r="E1522" t="inlineStr">
        <is>
          <t>global</t>
        </is>
      </c>
      <c r="F1522" t="inlineStr">
        <is>
          <t>global</t>
        </is>
      </c>
    </row>
    <row r="1523">
      <c r="A1523" t="inlineStr">
        <is>
          <t>S20 Growth BLUIX Indiv Stock</t>
        </is>
      </c>
      <c r="C1523">
        <f>Spartan!O51</f>
        <v/>
      </c>
      <c r="D1523">
        <f>SUMIFS(EclipseExport!K:K,EclipseExport!B:B,SpartanExport!A1523,EclipseExport!I:I,SpartanExport!C1523)</f>
        <v/>
      </c>
      <c r="E1523" t="inlineStr">
        <is>
          <t>global</t>
        </is>
      </c>
      <c r="F1523" t="inlineStr">
        <is>
          <t>global</t>
        </is>
      </c>
    </row>
    <row r="1524">
      <c r="A1524" t="inlineStr">
        <is>
          <t>S20 Growth BLUIX Indiv Stock</t>
        </is>
      </c>
      <c r="C1524">
        <f>Spartan!O52</f>
        <v/>
      </c>
      <c r="D1524">
        <f>SUMIFS(EclipseExport!K:K,EclipseExport!B:B,SpartanExport!A1524,EclipseExport!I:I,SpartanExport!C1524)</f>
        <v/>
      </c>
      <c r="E1524" t="inlineStr">
        <is>
          <t>global</t>
        </is>
      </c>
      <c r="F1524" t="inlineStr">
        <is>
          <t>global</t>
        </is>
      </c>
    </row>
    <row r="1525">
      <c r="A1525" t="inlineStr">
        <is>
          <t>S20 Growth BLUIX Indiv Stock</t>
        </is>
      </c>
      <c r="C1525">
        <f>Spartan!O53</f>
        <v/>
      </c>
      <c r="D1525">
        <f>SUMIFS(EclipseExport!K:K,EclipseExport!B:B,SpartanExport!A1525,EclipseExport!I:I,SpartanExport!C1525)</f>
        <v/>
      </c>
      <c r="E1525" t="inlineStr">
        <is>
          <t>global</t>
        </is>
      </c>
      <c r="F1525" t="inlineStr">
        <is>
          <t>global</t>
        </is>
      </c>
    </row>
    <row r="1526">
      <c r="A1526" t="inlineStr">
        <is>
          <t>S20 Growth BLUIX Indiv Stock</t>
        </is>
      </c>
      <c r="C1526">
        <f>Spartan!O54</f>
        <v/>
      </c>
      <c r="D1526">
        <f>SUMIFS(EclipseExport!K:K,EclipseExport!B:B,SpartanExport!A1526,EclipseExport!I:I,SpartanExport!C1526)</f>
        <v/>
      </c>
      <c r="E1526" t="inlineStr">
        <is>
          <t>global</t>
        </is>
      </c>
      <c r="F1526" t="inlineStr">
        <is>
          <t>global</t>
        </is>
      </c>
    </row>
    <row r="1527">
      <c r="A1527" t="inlineStr">
        <is>
          <t>S20 Growth BLUIX Indiv Stock</t>
        </is>
      </c>
      <c r="C1527">
        <f>Spartan!O55</f>
        <v/>
      </c>
      <c r="D1527">
        <f>SUMIFS(EclipseExport!K:K,EclipseExport!B:B,SpartanExport!A1527,EclipseExport!I:I,SpartanExport!C1527)</f>
        <v/>
      </c>
      <c r="E1527" t="inlineStr">
        <is>
          <t>global</t>
        </is>
      </c>
      <c r="F1527" t="inlineStr">
        <is>
          <t>global</t>
        </is>
      </c>
    </row>
    <row r="1528">
      <c r="A1528" t="inlineStr">
        <is>
          <t>S20 Growth BLUIX Indiv Stock</t>
        </is>
      </c>
      <c r="C1528">
        <f>Spartan!O56</f>
        <v/>
      </c>
      <c r="D1528">
        <f>SUMIFS(EclipseExport!K:K,EclipseExport!B:B,SpartanExport!A1528,EclipseExport!I:I,SpartanExport!C1528)</f>
        <v/>
      </c>
      <c r="E1528" t="inlineStr">
        <is>
          <t>global</t>
        </is>
      </c>
      <c r="F1528" t="inlineStr">
        <is>
          <t>global</t>
        </is>
      </c>
    </row>
    <row r="1529">
      <c r="A1529" t="inlineStr">
        <is>
          <t>S20 Growth BLUIX Indiv Stock</t>
        </is>
      </c>
      <c r="C1529">
        <f>Spartan!O57</f>
        <v/>
      </c>
      <c r="D1529">
        <f>SUMIFS(EclipseExport!K:K,EclipseExport!B:B,SpartanExport!A1529,EclipseExport!I:I,SpartanExport!C1529)</f>
        <v/>
      </c>
      <c r="E1529" t="inlineStr">
        <is>
          <t>global</t>
        </is>
      </c>
      <c r="F1529" t="inlineStr">
        <is>
          <t>global</t>
        </is>
      </c>
    </row>
    <row r="1530">
      <c r="A1530" t="inlineStr">
        <is>
          <t>S20 Growth BLUIX Indiv Stock</t>
        </is>
      </c>
      <c r="C1530">
        <f>Spartan!O58</f>
        <v/>
      </c>
      <c r="D1530">
        <f>SUMIFS(EclipseExport!K:K,EclipseExport!B:B,SpartanExport!A1530,EclipseExport!I:I,SpartanExport!C1530)</f>
        <v/>
      </c>
      <c r="E1530" t="inlineStr">
        <is>
          <t>global</t>
        </is>
      </c>
      <c r="F1530" t="inlineStr">
        <is>
          <t>global</t>
        </is>
      </c>
    </row>
    <row r="1531">
      <c r="A1531" t="inlineStr">
        <is>
          <t>S20 Growth BLUIX Indiv Stock</t>
        </is>
      </c>
      <c r="C1531">
        <f>Spartan!O59</f>
        <v/>
      </c>
      <c r="D1531">
        <f>SUMIFS(EclipseExport!K:K,EclipseExport!B:B,SpartanExport!A1531,EclipseExport!I:I,SpartanExport!C1531)</f>
        <v/>
      </c>
      <c r="E1531" t="inlineStr">
        <is>
          <t>global</t>
        </is>
      </c>
      <c r="F1531" t="inlineStr">
        <is>
          <t>global</t>
        </is>
      </c>
    </row>
    <row r="1532">
      <c r="A1532" t="inlineStr">
        <is>
          <t>S20 Growth BLUIX Indiv Stock</t>
        </is>
      </c>
      <c r="C1532">
        <f>Spartan!O60</f>
        <v/>
      </c>
      <c r="D1532">
        <f>SUMIFS(EclipseExport!K:K,EclipseExport!B:B,SpartanExport!A1532,EclipseExport!I:I,SpartanExport!C1532)</f>
        <v/>
      </c>
      <c r="E1532" t="inlineStr">
        <is>
          <t>global</t>
        </is>
      </c>
      <c r="F1532" t="inlineStr">
        <is>
          <t>global</t>
        </is>
      </c>
    </row>
    <row r="1533">
      <c r="A1533" t="inlineStr">
        <is>
          <t>S20 Growth BLUIX Indiv Stock</t>
        </is>
      </c>
      <c r="C1533">
        <f>Spartan!O61</f>
        <v/>
      </c>
      <c r="D1533">
        <f>SUMIFS(EclipseExport!K:K,EclipseExport!B:B,SpartanExport!A1533,EclipseExport!I:I,SpartanExport!C1533)</f>
        <v/>
      </c>
      <c r="E1533" t="inlineStr">
        <is>
          <t>global</t>
        </is>
      </c>
      <c r="F1533" t="inlineStr">
        <is>
          <t>global</t>
        </is>
      </c>
    </row>
    <row r="1534">
      <c r="A1534" t="inlineStr">
        <is>
          <t>S20 Growth BLUIX Indiv Stock</t>
        </is>
      </c>
      <c r="C1534">
        <f>Spartan!O62</f>
        <v/>
      </c>
      <c r="D1534">
        <f>SUMIFS(EclipseExport!K:K,EclipseExport!B:B,SpartanExport!A1534,EclipseExport!I:I,SpartanExport!C1534)</f>
        <v/>
      </c>
      <c r="E1534" t="inlineStr">
        <is>
          <t>global</t>
        </is>
      </c>
      <c r="F1534" t="inlineStr">
        <is>
          <t>global</t>
        </is>
      </c>
    </row>
    <row r="1535">
      <c r="A1535" t="inlineStr">
        <is>
          <t>S20 Growth BLUIX Indiv Stock</t>
        </is>
      </c>
      <c r="C1535">
        <f>Spartan!O63</f>
        <v/>
      </c>
      <c r="D1535">
        <f>SUMIFS(EclipseExport!K:K,EclipseExport!B:B,SpartanExport!A1535,EclipseExport!I:I,SpartanExport!C1535)</f>
        <v/>
      </c>
      <c r="E1535" t="inlineStr">
        <is>
          <t>global</t>
        </is>
      </c>
      <c r="F1535" t="inlineStr">
        <is>
          <t>global</t>
        </is>
      </c>
    </row>
    <row r="1536">
      <c r="A1536" t="inlineStr">
        <is>
          <t>S20 Growth BLUIX Indiv Stock</t>
        </is>
      </c>
      <c r="C1536">
        <f>Spartan!O64</f>
        <v/>
      </c>
      <c r="D1536">
        <f>SUMIFS(EclipseExport!K:K,EclipseExport!B:B,SpartanExport!A1536,EclipseExport!I:I,SpartanExport!C1536)</f>
        <v/>
      </c>
      <c r="E1536" t="inlineStr">
        <is>
          <t>global</t>
        </is>
      </c>
      <c r="F1536" t="inlineStr">
        <is>
          <t>global</t>
        </is>
      </c>
    </row>
    <row r="1537">
      <c r="A1537" t="inlineStr">
        <is>
          <t>S20 Growth BLUIX Indiv Stock</t>
        </is>
      </c>
      <c r="C1537">
        <f>Spartan!O65</f>
        <v/>
      </c>
      <c r="D1537">
        <f>SUMIFS(EclipseExport!K:K,EclipseExport!B:B,SpartanExport!A1537,EclipseExport!I:I,SpartanExport!C1537)</f>
        <v/>
      </c>
      <c r="E1537" t="inlineStr">
        <is>
          <t>global</t>
        </is>
      </c>
      <c r="F1537" t="inlineStr">
        <is>
          <t>global</t>
        </is>
      </c>
    </row>
    <row r="1538">
      <c r="A1538" t="inlineStr">
        <is>
          <t>S20 Growth BLUIX Indiv Stock</t>
        </is>
      </c>
      <c r="C1538">
        <f>Spartan!O66</f>
        <v/>
      </c>
      <c r="D1538">
        <f>SUMIFS(EclipseExport!K:K,EclipseExport!B:B,SpartanExport!A1538,EclipseExport!I:I,SpartanExport!C1538)</f>
        <v/>
      </c>
      <c r="E1538" t="inlineStr">
        <is>
          <t>global</t>
        </is>
      </c>
      <c r="F1538" t="inlineStr">
        <is>
          <t>global</t>
        </is>
      </c>
    </row>
    <row r="1539">
      <c r="A1539" t="inlineStr">
        <is>
          <t>S20 Growth BLUIX Indiv Stock</t>
        </is>
      </c>
      <c r="C1539">
        <f>Spartan!O67</f>
        <v/>
      </c>
      <c r="D1539">
        <f>SUMIFS(EclipseExport!K:K,EclipseExport!B:B,SpartanExport!A1539,EclipseExport!I:I,SpartanExport!C1539)</f>
        <v/>
      </c>
      <c r="E1539" t="inlineStr">
        <is>
          <t>global</t>
        </is>
      </c>
      <c r="F1539" t="inlineStr">
        <is>
          <t>global</t>
        </is>
      </c>
    </row>
    <row r="1540">
      <c r="A1540" t="inlineStr">
        <is>
          <t>S20 Growth BLUIX Indiv Stock</t>
        </is>
      </c>
      <c r="C1540">
        <f>Spartan!O68</f>
        <v/>
      </c>
      <c r="D1540">
        <f>SUMIFS(EclipseExport!K:K,EclipseExport!B:B,SpartanExport!A1540,EclipseExport!I:I,SpartanExport!C1540)</f>
        <v/>
      </c>
      <c r="E1540" t="inlineStr">
        <is>
          <t>global</t>
        </is>
      </c>
      <c r="F1540" t="inlineStr">
        <is>
          <t>global</t>
        </is>
      </c>
    </row>
    <row r="1541">
      <c r="A1541" t="inlineStr">
        <is>
          <t>S20 Growth BLUIX Indiv Stock</t>
        </is>
      </c>
      <c r="C1541">
        <f>Spartan!O69</f>
        <v/>
      </c>
      <c r="D1541">
        <f>SUMIFS(EclipseExport!K:K,EclipseExport!B:B,SpartanExport!A1541,EclipseExport!I:I,SpartanExport!C1541)</f>
        <v/>
      </c>
      <c r="E1541" t="inlineStr">
        <is>
          <t>global</t>
        </is>
      </c>
      <c r="F1541" t="inlineStr">
        <is>
          <t>global</t>
        </is>
      </c>
    </row>
    <row r="1542">
      <c r="A1542" t="inlineStr">
        <is>
          <t>S20 Growth BLUIX Indiv Stock</t>
        </is>
      </c>
      <c r="C1542">
        <f>Spartan!O70</f>
        <v/>
      </c>
      <c r="D1542">
        <f>SUMIFS(EclipseExport!K:K,EclipseExport!B:B,SpartanExport!A1542,EclipseExport!I:I,SpartanExport!C1542)</f>
        <v/>
      </c>
      <c r="E1542" t="inlineStr">
        <is>
          <t>global</t>
        </is>
      </c>
      <c r="F1542" t="inlineStr">
        <is>
          <t>global</t>
        </is>
      </c>
    </row>
    <row r="1543">
      <c r="A1543" t="inlineStr">
        <is>
          <t>S20 Growth BLUIX Indiv Stock</t>
        </is>
      </c>
      <c r="C1543">
        <f>Spartan!O71</f>
        <v/>
      </c>
      <c r="D1543">
        <f>SUMIFS(EclipseExport!K:K,EclipseExport!B:B,SpartanExport!A1543,EclipseExport!I:I,SpartanExport!C1543)</f>
        <v/>
      </c>
      <c r="E1543" t="inlineStr">
        <is>
          <t>global</t>
        </is>
      </c>
      <c r="F1543" t="inlineStr">
        <is>
          <t>global</t>
        </is>
      </c>
    </row>
    <row r="1544">
      <c r="A1544" t="inlineStr">
        <is>
          <t>S20 Growth BLUIX Indiv Stock</t>
        </is>
      </c>
      <c r="C1544">
        <f>Spartan!O72</f>
        <v/>
      </c>
      <c r="D1544">
        <f>SUMIFS(EclipseExport!K:K,EclipseExport!B:B,SpartanExport!A1544,EclipseExport!I:I,SpartanExport!C1544)</f>
        <v/>
      </c>
      <c r="E1544" t="inlineStr">
        <is>
          <t>global</t>
        </is>
      </c>
      <c r="F1544" t="inlineStr">
        <is>
          <t>global</t>
        </is>
      </c>
    </row>
    <row r="1545">
      <c r="A1545" t="inlineStr">
        <is>
          <t>S20 Growth BLUIX Indiv Stock</t>
        </is>
      </c>
      <c r="C1545">
        <f>Spartan!O73</f>
        <v/>
      </c>
      <c r="D1545">
        <f>SUMIFS(EclipseExport!K:K,EclipseExport!B:B,SpartanExport!A1545,EclipseExport!I:I,SpartanExport!C1545)</f>
        <v/>
      </c>
      <c r="E1545" t="inlineStr">
        <is>
          <t>global</t>
        </is>
      </c>
      <c r="F1545" t="inlineStr">
        <is>
          <t>global</t>
        </is>
      </c>
    </row>
    <row r="1546">
      <c r="A1546" t="inlineStr">
        <is>
          <t>S20 Growth BLUIX Indiv Stock</t>
        </is>
      </c>
      <c r="C1546">
        <f>Spartan!O74</f>
        <v/>
      </c>
      <c r="D1546">
        <f>SUMIFS(EclipseExport!K:K,EclipseExport!B:B,SpartanExport!A1546,EclipseExport!I:I,SpartanExport!C1546)</f>
        <v/>
      </c>
      <c r="E1546" t="inlineStr">
        <is>
          <t>global</t>
        </is>
      </c>
      <c r="F1546" t="inlineStr">
        <is>
          <t>global</t>
        </is>
      </c>
    </row>
    <row r="1547">
      <c r="A1547" t="inlineStr">
        <is>
          <t>S20 Growth BLUIX Indiv Stock</t>
        </is>
      </c>
      <c r="C1547">
        <f>Spartan!O75</f>
        <v/>
      </c>
      <c r="D1547">
        <f>SUMIFS(EclipseExport!K:K,EclipseExport!B:B,SpartanExport!A1547,EclipseExport!I:I,SpartanExport!C1547)</f>
        <v/>
      </c>
      <c r="E1547" t="inlineStr">
        <is>
          <t>global</t>
        </is>
      </c>
      <c r="F1547" t="inlineStr">
        <is>
          <t>global</t>
        </is>
      </c>
    </row>
    <row r="1548">
      <c r="A1548" t="inlineStr">
        <is>
          <t>S20 Growth BLUIX Indiv Stock</t>
        </is>
      </c>
      <c r="C1548">
        <f>Spartan!O76</f>
        <v/>
      </c>
      <c r="D1548">
        <f>SUMIFS(EclipseExport!K:K,EclipseExport!B:B,SpartanExport!A1548,EclipseExport!I:I,SpartanExport!C1548)</f>
        <v/>
      </c>
      <c r="E1548" t="inlineStr">
        <is>
          <t>global</t>
        </is>
      </c>
      <c r="F1548" t="inlineStr">
        <is>
          <t>global</t>
        </is>
      </c>
    </row>
    <row r="1549">
      <c r="A1549" t="inlineStr">
        <is>
          <t>S20 Growth BLUIX Indiv Stock</t>
        </is>
      </c>
      <c r="C1549">
        <f>Spartan!O77</f>
        <v/>
      </c>
      <c r="D1549">
        <f>SUMIFS(EclipseExport!K:K,EclipseExport!B:B,SpartanExport!A1549,EclipseExport!I:I,SpartanExport!C1549)</f>
        <v/>
      </c>
      <c r="E1549" t="inlineStr">
        <is>
          <t>global</t>
        </is>
      </c>
      <c r="F1549" t="inlineStr">
        <is>
          <t>global</t>
        </is>
      </c>
    </row>
    <row r="1550">
      <c r="A1550" t="inlineStr">
        <is>
          <t>S20 Growth BLUIX Indiv Stock</t>
        </is>
      </c>
      <c r="C1550">
        <f>Spartan!O78</f>
        <v/>
      </c>
      <c r="D1550">
        <f>SUMIFS(EclipseExport!K:K,EclipseExport!B:B,SpartanExport!A1550,EclipseExport!I:I,SpartanExport!C1550)</f>
        <v/>
      </c>
      <c r="E1550" t="inlineStr">
        <is>
          <t>global</t>
        </is>
      </c>
      <c r="F1550" t="inlineStr">
        <is>
          <t>global</t>
        </is>
      </c>
    </row>
    <row r="1551">
      <c r="A1551" t="inlineStr">
        <is>
          <t>S20 Growth BLUIX Indiv Stock</t>
        </is>
      </c>
      <c r="C1551">
        <f>Spartan!O79</f>
        <v/>
      </c>
      <c r="D1551">
        <f>SUMIFS(EclipseExport!K:K,EclipseExport!B:B,SpartanExport!A1551,EclipseExport!I:I,SpartanExport!C1551)</f>
        <v/>
      </c>
      <c r="E1551" t="inlineStr">
        <is>
          <t>global</t>
        </is>
      </c>
      <c r="F1551" t="inlineStr">
        <is>
          <t>global</t>
        </is>
      </c>
    </row>
    <row r="1552">
      <c r="A1552" t="inlineStr">
        <is>
          <t>S20 Growth BLUIX Indiv Stock</t>
        </is>
      </c>
      <c r="C1552">
        <f>Spartan!O80</f>
        <v/>
      </c>
      <c r="D1552">
        <f>SUMIFS(EclipseExport!K:K,EclipseExport!B:B,SpartanExport!A1552,EclipseExport!I:I,SpartanExport!C1552)</f>
        <v/>
      </c>
      <c r="E1552" t="inlineStr">
        <is>
          <t>global</t>
        </is>
      </c>
      <c r="F1552" t="inlineStr">
        <is>
          <t>global</t>
        </is>
      </c>
    </row>
    <row r="1553">
      <c r="A1553" t="inlineStr">
        <is>
          <t>S20 Growth BLUIX Indiv Stock</t>
        </is>
      </c>
      <c r="C1553">
        <f>Spartan!O81</f>
        <v/>
      </c>
      <c r="D1553">
        <f>SUMIFS(EclipseExport!K:K,EclipseExport!B:B,SpartanExport!A1553,EclipseExport!I:I,SpartanExport!C1553)</f>
        <v/>
      </c>
      <c r="E1553" t="inlineStr">
        <is>
          <t>global</t>
        </is>
      </c>
      <c r="F1553" t="inlineStr">
        <is>
          <t>global</t>
        </is>
      </c>
    </row>
    <row r="1554">
      <c r="A1554" t="inlineStr">
        <is>
          <t>S20 Growth BLUIX Indiv Stock</t>
        </is>
      </c>
      <c r="C1554">
        <f>Spartan!O82</f>
        <v/>
      </c>
      <c r="D1554">
        <f>SUMIFS(EclipseExport!K:K,EclipseExport!B:B,SpartanExport!A1554,EclipseExport!I:I,SpartanExport!C1554)</f>
        <v/>
      </c>
      <c r="E1554" t="inlineStr">
        <is>
          <t>global</t>
        </is>
      </c>
      <c r="F1554" t="inlineStr">
        <is>
          <t>global</t>
        </is>
      </c>
    </row>
    <row r="1555">
      <c r="A1555" t="inlineStr">
        <is>
          <t>S20 Growth BLUIX Indiv Stock</t>
        </is>
      </c>
      <c r="C1555">
        <f>Spartan!O83</f>
        <v/>
      </c>
      <c r="D1555">
        <f>SUMIFS(EclipseExport!K:K,EclipseExport!B:B,SpartanExport!A1555,EclipseExport!I:I,SpartanExport!C1555)</f>
        <v/>
      </c>
      <c r="E1555" t="inlineStr">
        <is>
          <t>global</t>
        </is>
      </c>
      <c r="F1555" t="inlineStr">
        <is>
          <t>global</t>
        </is>
      </c>
    </row>
    <row r="1556">
      <c r="A1556" t="inlineStr">
        <is>
          <t>S20 Growth BLUIX Indiv Stock</t>
        </is>
      </c>
      <c r="C1556">
        <f>Spartan!O84</f>
        <v/>
      </c>
      <c r="D1556">
        <f>SUMIFS(EclipseExport!K:K,EclipseExport!B:B,SpartanExport!A1556,EclipseExport!I:I,SpartanExport!C1556)</f>
        <v/>
      </c>
      <c r="E1556" t="inlineStr">
        <is>
          <t>global</t>
        </is>
      </c>
      <c r="F1556" t="inlineStr">
        <is>
          <t>global</t>
        </is>
      </c>
    </row>
    <row r="1557">
      <c r="A1557" t="inlineStr">
        <is>
          <t>S20 Growth BLUIX Indiv Stock</t>
        </is>
      </c>
      <c r="C1557">
        <f>Spartan!O85</f>
        <v/>
      </c>
      <c r="D1557">
        <f>SUMIFS(EclipseExport!K:K,EclipseExport!B:B,SpartanExport!A1557,EclipseExport!I:I,SpartanExport!C1557)</f>
        <v/>
      </c>
      <c r="E1557" t="inlineStr">
        <is>
          <t>global</t>
        </is>
      </c>
      <c r="F1557" t="inlineStr">
        <is>
          <t>global</t>
        </is>
      </c>
    </row>
    <row r="1558">
      <c r="A1558" t="inlineStr">
        <is>
          <t>S20 Growth BLUIX Indiv Stock</t>
        </is>
      </c>
      <c r="C1558">
        <f>Spartan!O86</f>
        <v/>
      </c>
      <c r="D1558">
        <f>SUMIFS(EclipseExport!K:K,EclipseExport!B:B,SpartanExport!A1558,EclipseExport!I:I,SpartanExport!C1558)</f>
        <v/>
      </c>
      <c r="E1558" t="inlineStr">
        <is>
          <t>global</t>
        </is>
      </c>
      <c r="F1558" t="inlineStr">
        <is>
          <t>global</t>
        </is>
      </c>
    </row>
    <row r="1559">
      <c r="A1559" t="inlineStr">
        <is>
          <t>S20 Growth BLUIX Indiv Stock</t>
        </is>
      </c>
      <c r="C1559">
        <f>Spartan!O87</f>
        <v/>
      </c>
      <c r="D1559">
        <f>SUMIFS(EclipseExport!K:K,EclipseExport!B:B,SpartanExport!A1559,EclipseExport!I:I,SpartanExport!C1559)</f>
        <v/>
      </c>
      <c r="E1559" t="inlineStr">
        <is>
          <t>global</t>
        </is>
      </c>
      <c r="F1559" t="inlineStr">
        <is>
          <t>global</t>
        </is>
      </c>
    </row>
    <row r="1560">
      <c r="A1560" t="inlineStr">
        <is>
          <t>S20 Growth BLUIX Indiv Stock</t>
        </is>
      </c>
      <c r="C1560">
        <f>Spartan!O88</f>
        <v/>
      </c>
      <c r="D1560">
        <f>SUMIFS(EclipseExport!K:K,EclipseExport!B:B,SpartanExport!A1560,EclipseExport!I:I,SpartanExport!C1560)</f>
        <v/>
      </c>
      <c r="E1560" t="inlineStr">
        <is>
          <t>global</t>
        </is>
      </c>
      <c r="F1560" t="inlineStr">
        <is>
          <t>global</t>
        </is>
      </c>
    </row>
    <row r="1561">
      <c r="A1561" t="inlineStr">
        <is>
          <t>S20 Growth BLUIX Indiv Stock</t>
        </is>
      </c>
      <c r="C1561">
        <f>Spartan!O89</f>
        <v/>
      </c>
      <c r="D1561">
        <f>SUMIFS(EclipseExport!K:K,EclipseExport!B:B,SpartanExport!A1561,EclipseExport!I:I,SpartanExport!C1561)</f>
        <v/>
      </c>
      <c r="E1561" t="inlineStr">
        <is>
          <t>global</t>
        </is>
      </c>
      <c r="F1561" t="inlineStr">
        <is>
          <t>global</t>
        </is>
      </c>
    </row>
    <row r="1562">
      <c r="A1562" t="inlineStr">
        <is>
          <t>S20 Growth BLUIX Indiv Stock</t>
        </is>
      </c>
      <c r="C1562">
        <f>Spartan!O90</f>
        <v/>
      </c>
      <c r="D1562">
        <f>SUMIFS(EclipseExport!K:K,EclipseExport!B:B,SpartanExport!A1562,EclipseExport!I:I,SpartanExport!C1562)</f>
        <v/>
      </c>
      <c r="E1562" t="inlineStr">
        <is>
          <t>global</t>
        </is>
      </c>
      <c r="F1562" t="inlineStr">
        <is>
          <t>global</t>
        </is>
      </c>
    </row>
    <row r="1563">
      <c r="A1563" t="inlineStr">
        <is>
          <t>S20 Growth BLUIX Indiv Stock</t>
        </is>
      </c>
      <c r="C1563">
        <f>Spartan!O91</f>
        <v/>
      </c>
      <c r="D1563">
        <f>SUMIFS(EclipseExport!K:K,EclipseExport!B:B,SpartanExport!A1563,EclipseExport!I:I,SpartanExport!C1563)</f>
        <v/>
      </c>
      <c r="E1563" t="inlineStr">
        <is>
          <t>global</t>
        </is>
      </c>
      <c r="F1563" t="inlineStr">
        <is>
          <t>global</t>
        </is>
      </c>
    </row>
    <row r="1564">
      <c r="A1564" t="inlineStr">
        <is>
          <t>S20 Growth BLUIX Indiv Stock</t>
        </is>
      </c>
      <c r="C1564">
        <f>Spartan!O92</f>
        <v/>
      </c>
      <c r="D1564">
        <f>SUMIFS(EclipseExport!K:K,EclipseExport!B:B,SpartanExport!A1564,EclipseExport!I:I,SpartanExport!C1564)</f>
        <v/>
      </c>
      <c r="E1564" t="inlineStr">
        <is>
          <t>global</t>
        </is>
      </c>
      <c r="F1564" t="inlineStr">
        <is>
          <t>global</t>
        </is>
      </c>
    </row>
    <row r="1565">
      <c r="A1565" t="inlineStr">
        <is>
          <t>S20 Growth BLUIX Indiv Stock</t>
        </is>
      </c>
      <c r="C1565">
        <f>Spartan!O93</f>
        <v/>
      </c>
      <c r="D1565">
        <f>SUMIFS(EclipseExport!K:K,EclipseExport!B:B,SpartanExport!A1565,EclipseExport!I:I,SpartanExport!C1565)</f>
        <v/>
      </c>
      <c r="E1565" t="inlineStr">
        <is>
          <t>global</t>
        </is>
      </c>
      <c r="F1565" t="inlineStr">
        <is>
          <t>global</t>
        </is>
      </c>
    </row>
    <row r="1566">
      <c r="A1566" t="inlineStr">
        <is>
          <t>S20 Growth BLUIX Indiv Stock</t>
        </is>
      </c>
      <c r="C1566">
        <f>Spartan!O94</f>
        <v/>
      </c>
      <c r="D1566">
        <f>SUMIFS(EclipseExport!K:K,EclipseExport!B:B,SpartanExport!A1566,EclipseExport!I:I,SpartanExport!C1566)</f>
        <v/>
      </c>
      <c r="E1566" t="inlineStr">
        <is>
          <t>global</t>
        </is>
      </c>
      <c r="F1566" t="inlineStr">
        <is>
          <t>global</t>
        </is>
      </c>
    </row>
    <row r="1567">
      <c r="A1567" t="inlineStr">
        <is>
          <t>S20 Growth BLUIX Indiv Stock</t>
        </is>
      </c>
      <c r="C1567">
        <f>Spartan!O95</f>
        <v/>
      </c>
      <c r="D1567">
        <f>SUMIFS(EclipseExport!K:K,EclipseExport!B:B,SpartanExport!A1567,EclipseExport!I:I,SpartanExport!C1567)</f>
        <v/>
      </c>
      <c r="E1567" t="inlineStr">
        <is>
          <t>global</t>
        </is>
      </c>
      <c r="F1567" t="inlineStr">
        <is>
          <t>global</t>
        </is>
      </c>
    </row>
    <row r="1568">
      <c r="A1568" t="inlineStr">
        <is>
          <t>S20 Growth BLUIX Indiv Stock</t>
        </is>
      </c>
      <c r="C1568">
        <f>Spartan!O96</f>
        <v/>
      </c>
      <c r="D1568">
        <f>SUMIFS(EclipseExport!K:K,EclipseExport!B:B,SpartanExport!A1568,EclipseExport!I:I,SpartanExport!C1568)</f>
        <v/>
      </c>
      <c r="E1568" t="inlineStr">
        <is>
          <t>global</t>
        </is>
      </c>
      <c r="F1568" t="inlineStr">
        <is>
          <t>global</t>
        </is>
      </c>
    </row>
    <row r="1569">
      <c r="A1569" t="inlineStr">
        <is>
          <t>S20 Growth BLUIX Indiv Stock</t>
        </is>
      </c>
      <c r="C1569">
        <f>Spartan!O97</f>
        <v/>
      </c>
      <c r="D1569">
        <f>SUMIFS(EclipseExport!K:K,EclipseExport!B:B,SpartanExport!A1569,EclipseExport!I:I,SpartanExport!C1569)</f>
        <v/>
      </c>
      <c r="E1569" t="inlineStr">
        <is>
          <t>global</t>
        </is>
      </c>
      <c r="F1569" t="inlineStr">
        <is>
          <t>global</t>
        </is>
      </c>
    </row>
    <row r="1570">
      <c r="A1570" t="inlineStr">
        <is>
          <t>S20 Growth BLUIX Indiv Stock</t>
        </is>
      </c>
      <c r="C1570">
        <f>Spartan!O98</f>
        <v/>
      </c>
      <c r="D1570">
        <f>SUMIFS(EclipseExport!K:K,EclipseExport!B:B,SpartanExport!A1570,EclipseExport!I:I,SpartanExport!C1570)</f>
        <v/>
      </c>
      <c r="E1570" t="inlineStr">
        <is>
          <t>global</t>
        </is>
      </c>
      <c r="F1570" t="inlineStr">
        <is>
          <t>global</t>
        </is>
      </c>
    </row>
    <row r="1571">
      <c r="A1571" t="inlineStr">
        <is>
          <t>S20 Growth BLUIX Indiv Stock</t>
        </is>
      </c>
      <c r="C1571">
        <f>Spartan!O99</f>
        <v/>
      </c>
      <c r="D1571">
        <f>SUMIFS(EclipseExport!K:K,EclipseExport!B:B,SpartanExport!A1571,EclipseExport!I:I,SpartanExport!C1571)</f>
        <v/>
      </c>
      <c r="E1571" t="inlineStr">
        <is>
          <t>global</t>
        </is>
      </c>
      <c r="F1571" t="inlineStr">
        <is>
          <t>global</t>
        </is>
      </c>
    </row>
    <row r="1572">
      <c r="A1572" t="inlineStr">
        <is>
          <t>S20 Growth BLUIX Indiv Stock</t>
        </is>
      </c>
      <c r="C1572">
        <f>Spartan!O100</f>
        <v/>
      </c>
      <c r="D1572">
        <f>SUMIFS(EclipseExport!K:K,EclipseExport!B:B,SpartanExport!A1572,EclipseExport!I:I,SpartanExport!C1572)</f>
        <v/>
      </c>
      <c r="E1572" t="inlineStr">
        <is>
          <t>global</t>
        </is>
      </c>
      <c r="F1572" t="inlineStr">
        <is>
          <t>global</t>
        </is>
      </c>
    </row>
    <row r="1573">
      <c r="A1573" t="inlineStr">
        <is>
          <t>S20 Growth BLUIX Indiv Stock</t>
        </is>
      </c>
      <c r="C1573">
        <f>Spartan!O101</f>
        <v/>
      </c>
      <c r="D1573">
        <f>SUMIFS(EclipseExport!K:K,EclipseExport!B:B,SpartanExport!A1573,EclipseExport!I:I,SpartanExport!C1573)</f>
        <v/>
      </c>
      <c r="E1573" t="inlineStr">
        <is>
          <t>global</t>
        </is>
      </c>
      <c r="F1573" t="inlineStr">
        <is>
          <t>global</t>
        </is>
      </c>
    </row>
    <row r="1574">
      <c r="A1574" t="inlineStr">
        <is>
          <t>S20 Growth BLUIX Indiv Stock</t>
        </is>
      </c>
      <c r="C1574">
        <f>Spartan!O102</f>
        <v/>
      </c>
      <c r="D1574">
        <f>SUMIFS(EclipseExport!K:K,EclipseExport!B:B,SpartanExport!A1574,EclipseExport!I:I,SpartanExport!C1574)</f>
        <v/>
      </c>
      <c r="E1574" t="inlineStr">
        <is>
          <t>global</t>
        </is>
      </c>
      <c r="F1574" t="inlineStr">
        <is>
          <t>global</t>
        </is>
      </c>
    </row>
    <row r="1575">
      <c r="A1575" t="inlineStr">
        <is>
          <t>S20 Growth BLUIX Indiv Stock</t>
        </is>
      </c>
      <c r="C1575">
        <f>Spartan!O103</f>
        <v/>
      </c>
      <c r="D1575">
        <f>SUMIFS(EclipseExport!K:K,EclipseExport!B:B,SpartanExport!A1575,EclipseExport!I:I,SpartanExport!C1575)</f>
        <v/>
      </c>
      <c r="E1575" t="inlineStr">
        <is>
          <t>global</t>
        </is>
      </c>
      <c r="F1575" t="inlineStr">
        <is>
          <t>global</t>
        </is>
      </c>
    </row>
    <row r="1576">
      <c r="A1576" t="inlineStr">
        <is>
          <t>S20 Growth BLUIX Indiv Stock</t>
        </is>
      </c>
      <c r="C1576">
        <f>Spartan!O104</f>
        <v/>
      </c>
      <c r="D1576">
        <f>SUMIFS(EclipseExport!K:K,EclipseExport!B:B,SpartanExport!A1576,EclipseExport!I:I,SpartanExport!C1576)</f>
        <v/>
      </c>
      <c r="E1576" t="inlineStr">
        <is>
          <t>global</t>
        </is>
      </c>
      <c r="F1576" t="inlineStr">
        <is>
          <t>global</t>
        </is>
      </c>
    </row>
    <row r="1577">
      <c r="A1577" t="inlineStr">
        <is>
          <t>S20 Growth BLUIX Indiv Stock</t>
        </is>
      </c>
      <c r="C1577">
        <f>Spartan!O105</f>
        <v/>
      </c>
      <c r="D1577">
        <f>SUMIFS(EclipseExport!K:K,EclipseExport!B:B,SpartanExport!A1577,EclipseExport!I:I,SpartanExport!C1577)</f>
        <v/>
      </c>
      <c r="E1577" t="inlineStr">
        <is>
          <t>global</t>
        </is>
      </c>
      <c r="F1577" t="inlineStr">
        <is>
          <t>global</t>
        </is>
      </c>
    </row>
    <row r="1578">
      <c r="A1578" t="inlineStr">
        <is>
          <t>S20 Growth BLUIX Indiv Stock</t>
        </is>
      </c>
      <c r="C1578">
        <f>Spartan!O106</f>
        <v/>
      </c>
      <c r="D1578">
        <f>SUMIFS(EclipseExport!K:K,EclipseExport!B:B,SpartanExport!A1578,EclipseExport!I:I,SpartanExport!C1578)</f>
        <v/>
      </c>
      <c r="E1578" t="inlineStr">
        <is>
          <t>global</t>
        </is>
      </c>
      <c r="F1578" t="inlineStr">
        <is>
          <t>global</t>
        </is>
      </c>
    </row>
    <row r="1579">
      <c r="A1579" t="inlineStr">
        <is>
          <t>S20 Growth BLUIX Indiv Stock</t>
        </is>
      </c>
      <c r="C1579">
        <f>Spartan!O107</f>
        <v/>
      </c>
      <c r="D1579">
        <f>SUMIFS(EclipseExport!K:K,EclipseExport!B:B,SpartanExport!A1579,EclipseExport!I:I,SpartanExport!C1579)</f>
        <v/>
      </c>
      <c r="E1579" t="inlineStr">
        <is>
          <t>global</t>
        </is>
      </c>
      <c r="F1579" t="inlineStr">
        <is>
          <t>global</t>
        </is>
      </c>
    </row>
    <row r="1580">
      <c r="A1580" t="inlineStr">
        <is>
          <t>S20 Growth BLUIX Indiv Stock</t>
        </is>
      </c>
      <c r="C1580">
        <f>Spartan!O108</f>
        <v/>
      </c>
      <c r="D1580">
        <f>SUMIFS(EclipseExport!K:K,EclipseExport!B:B,SpartanExport!A1580,EclipseExport!I:I,SpartanExport!C1580)</f>
        <v/>
      </c>
      <c r="E1580" t="inlineStr">
        <is>
          <t>global</t>
        </is>
      </c>
      <c r="F1580" t="inlineStr">
        <is>
          <t>global</t>
        </is>
      </c>
    </row>
    <row r="1581">
      <c r="A1581" t="inlineStr">
        <is>
          <t>S20 Growth BLUIX Indiv Stock</t>
        </is>
      </c>
      <c r="C1581">
        <f>Spartan!O109</f>
        <v/>
      </c>
      <c r="D1581">
        <f>SUMIFS(EclipseExport!K:K,EclipseExport!B:B,SpartanExport!A1581,EclipseExport!I:I,SpartanExport!C1581)</f>
        <v/>
      </c>
      <c r="E1581" t="inlineStr">
        <is>
          <t>global</t>
        </is>
      </c>
      <c r="F1581" t="inlineStr">
        <is>
          <t>global</t>
        </is>
      </c>
    </row>
    <row r="1582">
      <c r="A1582" t="inlineStr">
        <is>
          <t>S20 Growth BLUIX Indiv Stock</t>
        </is>
      </c>
      <c r="C1582">
        <f>Spartan!O110</f>
        <v/>
      </c>
      <c r="D1582">
        <f>SUMIFS(EclipseExport!K:K,EclipseExport!B:B,SpartanExport!A1582,EclipseExport!I:I,SpartanExport!C1582)</f>
        <v/>
      </c>
      <c r="E1582" t="inlineStr">
        <is>
          <t>global</t>
        </is>
      </c>
      <c r="F1582" t="inlineStr">
        <is>
          <t>global</t>
        </is>
      </c>
    </row>
    <row r="1583">
      <c r="A1583" t="inlineStr">
        <is>
          <t>S20 Growth BLUIX Indiv Stock</t>
        </is>
      </c>
      <c r="C1583">
        <f>Spartan!O111</f>
        <v/>
      </c>
      <c r="D1583">
        <f>SUMIFS(EclipseExport!K:K,EclipseExport!B:B,SpartanExport!A1583,EclipseExport!I:I,SpartanExport!C1583)</f>
        <v/>
      </c>
      <c r="E1583" t="inlineStr">
        <is>
          <t>global</t>
        </is>
      </c>
      <c r="F1583" t="inlineStr">
        <is>
          <t>global</t>
        </is>
      </c>
    </row>
    <row r="1584">
      <c r="A1584" t="inlineStr">
        <is>
          <t>S20 Growth BLUIX Indiv Stock</t>
        </is>
      </c>
      <c r="C1584">
        <f>Spartan!O112</f>
        <v/>
      </c>
      <c r="D1584">
        <f>SUMIFS(EclipseExport!K:K,EclipseExport!B:B,SpartanExport!A1584,EclipseExport!I:I,SpartanExport!C1584)</f>
        <v/>
      </c>
      <c r="E1584" t="inlineStr">
        <is>
          <t>global</t>
        </is>
      </c>
      <c r="F1584" t="inlineStr">
        <is>
          <t>global</t>
        </is>
      </c>
    </row>
    <row r="1585">
      <c r="A1585" t="inlineStr">
        <is>
          <t>S20 Growth BLUIX Indiv Stock</t>
        </is>
      </c>
      <c r="C1585">
        <f>Spartan!O113</f>
        <v/>
      </c>
      <c r="D1585">
        <f>SUMIFS(EclipseExport!K:K,EclipseExport!B:B,SpartanExport!A1585,EclipseExport!I:I,SpartanExport!C1585)</f>
        <v/>
      </c>
      <c r="E1585" t="inlineStr">
        <is>
          <t>global</t>
        </is>
      </c>
      <c r="F1585" t="inlineStr">
        <is>
          <t>global</t>
        </is>
      </c>
    </row>
    <row r="1586">
      <c r="A1586" t="inlineStr">
        <is>
          <t>S20 Growth BLUIX Indiv Stock</t>
        </is>
      </c>
      <c r="C1586">
        <f>Spartan!O114</f>
        <v/>
      </c>
      <c r="D1586">
        <f>SUMIFS(EclipseExport!K:K,EclipseExport!B:B,SpartanExport!A1586,EclipseExport!I:I,SpartanExport!C1586)</f>
        <v/>
      </c>
      <c r="E1586" t="inlineStr">
        <is>
          <t>global</t>
        </is>
      </c>
      <c r="F1586" t="inlineStr">
        <is>
          <t>global</t>
        </is>
      </c>
    </row>
    <row r="1587">
      <c r="A1587" t="inlineStr">
        <is>
          <t>S20 Growth BLUIX Indiv Stock</t>
        </is>
      </c>
      <c r="C1587">
        <f>Spartan!O115</f>
        <v/>
      </c>
      <c r="D1587">
        <f>SUMIFS(EclipseExport!K:K,EclipseExport!B:B,SpartanExport!A1587,EclipseExport!I:I,SpartanExport!C1587)</f>
        <v/>
      </c>
      <c r="E1587" t="inlineStr">
        <is>
          <t>global</t>
        </is>
      </c>
      <c r="F1587" t="inlineStr">
        <is>
          <t>global</t>
        </is>
      </c>
    </row>
    <row r="1588">
      <c r="A1588" t="inlineStr">
        <is>
          <t>S20 Growth BLUIX Indiv Stock</t>
        </is>
      </c>
      <c r="C1588">
        <f>Spartan!O116</f>
        <v/>
      </c>
      <c r="D1588">
        <f>SUMIFS(EclipseExport!K:K,EclipseExport!B:B,SpartanExport!A1588,EclipseExport!I:I,SpartanExport!C1588)</f>
        <v/>
      </c>
      <c r="E1588" t="inlineStr">
        <is>
          <t>global</t>
        </is>
      </c>
      <c r="F1588" t="inlineStr">
        <is>
          <t>global</t>
        </is>
      </c>
    </row>
    <row r="1589">
      <c r="A1589" t="inlineStr">
        <is>
          <t>S20 Growth BLUIX Indiv Stock</t>
        </is>
      </c>
      <c r="C1589">
        <f>Spartan!O117</f>
        <v/>
      </c>
      <c r="D1589">
        <f>SUMIFS(EclipseExport!K:K,EclipseExport!B:B,SpartanExport!A1589,EclipseExport!I:I,SpartanExport!C1589)</f>
        <v/>
      </c>
      <c r="E1589" t="inlineStr">
        <is>
          <t>global</t>
        </is>
      </c>
      <c r="F1589" t="inlineStr">
        <is>
          <t>global</t>
        </is>
      </c>
    </row>
    <row r="1590">
      <c r="A1590" t="inlineStr">
        <is>
          <t>S20 Growth BLUIX Indiv Stock</t>
        </is>
      </c>
      <c r="C1590">
        <f>Spartan!O118</f>
        <v/>
      </c>
      <c r="D1590">
        <f>SUMIFS(EclipseExport!K:K,EclipseExport!B:B,SpartanExport!A1590,EclipseExport!I:I,SpartanExport!C1590)</f>
        <v/>
      </c>
      <c r="E1590" t="inlineStr">
        <is>
          <t>global</t>
        </is>
      </c>
      <c r="F1590" t="inlineStr">
        <is>
          <t>global</t>
        </is>
      </c>
    </row>
    <row r="1591">
      <c r="A1591" t="inlineStr">
        <is>
          <t>S20 Growth BLUIX Indiv Stock</t>
        </is>
      </c>
      <c r="C1591">
        <f>Spartan!O119</f>
        <v/>
      </c>
      <c r="D1591">
        <f>SUMIFS(EclipseExport!K:K,EclipseExport!B:B,SpartanExport!A1591,EclipseExport!I:I,SpartanExport!C1591)</f>
        <v/>
      </c>
      <c r="E1591" t="inlineStr">
        <is>
          <t>global</t>
        </is>
      </c>
      <c r="F1591" t="inlineStr">
        <is>
          <t>global</t>
        </is>
      </c>
    </row>
    <row r="1592">
      <c r="A1592" t="inlineStr">
        <is>
          <t>S20 ModGro BLUIX Indiv Stock</t>
        </is>
      </c>
      <c r="C1592" t="inlineStr">
        <is>
          <t>$CASH</t>
        </is>
      </c>
      <c r="D1592">
        <f>100-SUM(D1593:D1705)</f>
        <v/>
      </c>
      <c r="E1592" t="inlineStr">
        <is>
          <t>global</t>
        </is>
      </c>
      <c r="F1592" t="inlineStr">
        <is>
          <t>global</t>
        </is>
      </c>
    </row>
    <row r="1593">
      <c r="A1593" t="inlineStr">
        <is>
          <t>S20 ModGro BLUIX Indiv Stock</t>
        </is>
      </c>
      <c r="C1593" s="13">
        <f>Spartan!O7</f>
        <v/>
      </c>
      <c r="D1593">
        <f>SUMIFS(EclipseExport!K:K,EclipseExport!B:B,SpartanExport!A1593,EclipseExport!I:I,SpartanExport!C1593)</f>
        <v/>
      </c>
      <c r="E1593" t="inlineStr">
        <is>
          <t>global</t>
        </is>
      </c>
      <c r="F1593" t="inlineStr">
        <is>
          <t>global</t>
        </is>
      </c>
    </row>
    <row r="1594">
      <c r="A1594" t="inlineStr">
        <is>
          <t>S20 ModGro BLUIX Indiv Stock</t>
        </is>
      </c>
      <c r="C1594" s="13">
        <f>Spartan!O8</f>
        <v/>
      </c>
      <c r="D1594">
        <f>SUMIFS(EclipseExport!K:K,EclipseExport!B:B,SpartanExport!A1594,EclipseExport!I:I,SpartanExport!C1594)</f>
        <v/>
      </c>
      <c r="E1594" t="inlineStr">
        <is>
          <t>global</t>
        </is>
      </c>
      <c r="F1594" t="inlineStr">
        <is>
          <t>global</t>
        </is>
      </c>
    </row>
    <row r="1595">
      <c r="A1595" t="inlineStr">
        <is>
          <t>S20 ModGro BLUIX Indiv Stock</t>
        </is>
      </c>
      <c r="C1595" s="13">
        <f>Spartan!O9</f>
        <v/>
      </c>
      <c r="D1595">
        <f>SUMIFS(EclipseExport!K:K,EclipseExport!B:B,SpartanExport!A1595,EclipseExport!I:I,SpartanExport!C1595)</f>
        <v/>
      </c>
      <c r="E1595" t="inlineStr">
        <is>
          <t>global</t>
        </is>
      </c>
      <c r="F1595" t="inlineStr">
        <is>
          <t>global</t>
        </is>
      </c>
    </row>
    <row r="1596">
      <c r="A1596" t="inlineStr">
        <is>
          <t>S20 ModGro BLUIX Indiv Stock</t>
        </is>
      </c>
      <c r="C1596" s="13">
        <f>Spartan!O10</f>
        <v/>
      </c>
      <c r="D1596">
        <f>SUMIFS(EclipseExport!K:K,EclipseExport!B:B,SpartanExport!A1596,EclipseExport!I:I,SpartanExport!C1596)</f>
        <v/>
      </c>
      <c r="E1596" t="inlineStr">
        <is>
          <t>global</t>
        </is>
      </c>
      <c r="F1596" t="inlineStr">
        <is>
          <t>global</t>
        </is>
      </c>
    </row>
    <row r="1597">
      <c r="A1597" t="inlineStr">
        <is>
          <t>S20 ModGro BLUIX Indiv Stock</t>
        </is>
      </c>
      <c r="C1597" s="13">
        <f>Spartan!O11</f>
        <v/>
      </c>
      <c r="D1597">
        <f>SUMIFS(EclipseExport!K:K,EclipseExport!B:B,SpartanExport!A1597,EclipseExport!I:I,SpartanExport!C1597)</f>
        <v/>
      </c>
      <c r="E1597" t="inlineStr">
        <is>
          <t>global</t>
        </is>
      </c>
      <c r="F1597" t="inlineStr">
        <is>
          <t>global</t>
        </is>
      </c>
    </row>
    <row r="1598">
      <c r="A1598" t="inlineStr">
        <is>
          <t>S20 ModGro BLUIX Indiv Stock</t>
        </is>
      </c>
      <c r="C1598" s="13">
        <f>Spartan!O12</f>
        <v/>
      </c>
      <c r="D1598">
        <f>SUMIFS(EclipseExport!K:K,EclipseExport!B:B,SpartanExport!A1598,EclipseExport!I:I,SpartanExport!C1598)</f>
        <v/>
      </c>
      <c r="E1598" t="inlineStr">
        <is>
          <t>global</t>
        </is>
      </c>
      <c r="F1598" t="inlineStr">
        <is>
          <t>global</t>
        </is>
      </c>
    </row>
    <row r="1599">
      <c r="A1599" t="inlineStr">
        <is>
          <t>S20 ModGro BLUIX Indiv Stock</t>
        </is>
      </c>
      <c r="C1599" s="13">
        <f>Spartan!O13</f>
        <v/>
      </c>
      <c r="D1599">
        <f>SUMIFS(EclipseExport!K:K,EclipseExport!B:B,SpartanExport!A1599,EclipseExport!I:I,SpartanExport!C1599)</f>
        <v/>
      </c>
      <c r="E1599" t="inlineStr">
        <is>
          <t>global</t>
        </is>
      </c>
      <c r="F1599" t="inlineStr">
        <is>
          <t>global</t>
        </is>
      </c>
    </row>
    <row r="1600">
      <c r="A1600" t="inlineStr">
        <is>
          <t>S20 ModGro BLUIX Indiv Stock</t>
        </is>
      </c>
      <c r="C1600" s="13">
        <f>Spartan!O14</f>
        <v/>
      </c>
      <c r="D1600">
        <f>SUMIFS(EclipseExport!K:K,EclipseExport!B:B,SpartanExport!A1600,EclipseExport!I:I,SpartanExport!C1600)</f>
        <v/>
      </c>
      <c r="E1600" t="inlineStr">
        <is>
          <t>global</t>
        </is>
      </c>
      <c r="F1600" t="inlineStr">
        <is>
          <t>global</t>
        </is>
      </c>
    </row>
    <row r="1601">
      <c r="A1601" t="inlineStr">
        <is>
          <t>S20 ModGro BLUIX Indiv Stock</t>
        </is>
      </c>
      <c r="C1601" s="13">
        <f>Spartan!O15</f>
        <v/>
      </c>
      <c r="D1601">
        <f>SUMIFS(EclipseExport!K:K,EclipseExport!B:B,SpartanExport!A1601,EclipseExport!I:I,SpartanExport!C1601)</f>
        <v/>
      </c>
      <c r="E1601" t="inlineStr">
        <is>
          <t>global</t>
        </is>
      </c>
      <c r="F1601" t="inlineStr">
        <is>
          <t>global</t>
        </is>
      </c>
    </row>
    <row r="1602">
      <c r="A1602" t="inlineStr">
        <is>
          <t>S20 ModGro BLUIX Indiv Stock</t>
        </is>
      </c>
      <c r="C1602" s="13">
        <f>Spartan!O16</f>
        <v/>
      </c>
      <c r="D1602">
        <f>SUMIFS(EclipseExport!K:K,EclipseExport!B:B,SpartanExport!A1602,EclipseExport!I:I,SpartanExport!C1602)</f>
        <v/>
      </c>
      <c r="E1602" t="inlineStr">
        <is>
          <t>global</t>
        </is>
      </c>
      <c r="F1602" t="inlineStr">
        <is>
          <t>global</t>
        </is>
      </c>
    </row>
    <row r="1603">
      <c r="A1603" t="inlineStr">
        <is>
          <t>S20 ModGro BLUIX Indiv Stock</t>
        </is>
      </c>
      <c r="C1603" s="13">
        <f>Spartan!O17</f>
        <v/>
      </c>
      <c r="D1603">
        <f>SUMIFS(EclipseExport!K:K,EclipseExport!B:B,SpartanExport!A1603,EclipseExport!I:I,SpartanExport!C1603)</f>
        <v/>
      </c>
      <c r="E1603" t="inlineStr">
        <is>
          <t>global</t>
        </is>
      </c>
      <c r="F1603" t="inlineStr">
        <is>
          <t>global</t>
        </is>
      </c>
    </row>
    <row r="1604">
      <c r="A1604" t="inlineStr">
        <is>
          <t>S20 ModGro BLUIX Indiv Stock</t>
        </is>
      </c>
      <c r="C1604" s="13">
        <f>Spartan!O18</f>
        <v/>
      </c>
      <c r="D1604">
        <f>SUMIFS(EclipseExport!K:K,EclipseExport!B:B,SpartanExport!A1604,EclipseExport!I:I,SpartanExport!C1604)</f>
        <v/>
      </c>
      <c r="E1604" t="inlineStr">
        <is>
          <t>global</t>
        </is>
      </c>
      <c r="F1604" t="inlineStr">
        <is>
          <t>global</t>
        </is>
      </c>
    </row>
    <row r="1605">
      <c r="A1605" t="inlineStr">
        <is>
          <t>S20 ModGro BLUIX Indiv Stock</t>
        </is>
      </c>
      <c r="C1605" s="13">
        <f>Spartan!O19</f>
        <v/>
      </c>
      <c r="D1605">
        <f>SUMIFS(EclipseExport!K:K,EclipseExport!B:B,SpartanExport!A1605,EclipseExport!I:I,SpartanExport!C1605)</f>
        <v/>
      </c>
      <c r="E1605" t="inlineStr">
        <is>
          <t>global</t>
        </is>
      </c>
      <c r="F1605" t="inlineStr">
        <is>
          <t>global</t>
        </is>
      </c>
    </row>
    <row r="1606">
      <c r="A1606" t="inlineStr">
        <is>
          <t>S20 ModGro BLUIX Indiv Stock</t>
        </is>
      </c>
      <c r="C1606" s="13">
        <f>Spartan!O20</f>
        <v/>
      </c>
      <c r="D1606">
        <f>SUMIFS(EclipseExport!K:K,EclipseExport!B:B,SpartanExport!A1606,EclipseExport!I:I,SpartanExport!C1606)</f>
        <v/>
      </c>
      <c r="E1606" t="inlineStr">
        <is>
          <t>global</t>
        </is>
      </c>
      <c r="F1606" t="inlineStr">
        <is>
          <t>global</t>
        </is>
      </c>
    </row>
    <row r="1607">
      <c r="A1607" t="inlineStr">
        <is>
          <t>S20 ModGro BLUIX Indiv Stock</t>
        </is>
      </c>
      <c r="C1607" s="13">
        <f>Spartan!O21</f>
        <v/>
      </c>
      <c r="D1607">
        <f>SUMIFS(EclipseExport!K:K,EclipseExport!B:B,SpartanExport!A1607,EclipseExport!I:I,SpartanExport!C1607)</f>
        <v/>
      </c>
      <c r="E1607" t="inlineStr">
        <is>
          <t>global</t>
        </is>
      </c>
      <c r="F1607" t="inlineStr">
        <is>
          <t>global</t>
        </is>
      </c>
    </row>
    <row r="1608">
      <c r="A1608" t="inlineStr">
        <is>
          <t>S20 ModGro BLUIX Indiv Stock</t>
        </is>
      </c>
      <c r="C1608" s="13">
        <f>Spartan!O22</f>
        <v/>
      </c>
      <c r="D1608">
        <f>SUMIFS(EclipseExport!K:K,EclipseExport!B:B,SpartanExport!A1608,EclipseExport!I:I,SpartanExport!C1608)</f>
        <v/>
      </c>
      <c r="E1608" t="inlineStr">
        <is>
          <t>global</t>
        </is>
      </c>
      <c r="F1608" t="inlineStr">
        <is>
          <t>global</t>
        </is>
      </c>
    </row>
    <row r="1609">
      <c r="A1609" t="inlineStr">
        <is>
          <t>S20 ModGro BLUIX Indiv Stock</t>
        </is>
      </c>
      <c r="C1609" s="13">
        <f>Spartan!O23</f>
        <v/>
      </c>
      <c r="D1609">
        <f>SUMIFS(EclipseExport!K:K,EclipseExport!B:B,SpartanExport!A1609,EclipseExport!I:I,SpartanExport!C1609)</f>
        <v/>
      </c>
      <c r="E1609" t="inlineStr">
        <is>
          <t>global</t>
        </is>
      </c>
      <c r="F1609" t="inlineStr">
        <is>
          <t>global</t>
        </is>
      </c>
    </row>
    <row r="1610">
      <c r="A1610" t="inlineStr">
        <is>
          <t>S20 ModGro BLUIX Indiv Stock</t>
        </is>
      </c>
      <c r="C1610" s="13">
        <f>Spartan!O24</f>
        <v/>
      </c>
      <c r="D1610">
        <f>SUMIFS(EclipseExport!K:K,EclipseExport!B:B,SpartanExport!A1610,EclipseExport!I:I,SpartanExport!C1610)</f>
        <v/>
      </c>
      <c r="E1610" t="inlineStr">
        <is>
          <t>global</t>
        </is>
      </c>
      <c r="F1610" t="inlineStr">
        <is>
          <t>global</t>
        </is>
      </c>
    </row>
    <row r="1611">
      <c r="A1611" t="inlineStr">
        <is>
          <t>S20 ModGro BLUIX Indiv Stock</t>
        </is>
      </c>
      <c r="C1611" s="13">
        <f>Spartan!O25</f>
        <v/>
      </c>
      <c r="D1611">
        <f>SUMIFS(EclipseExport!K:K,EclipseExport!B:B,SpartanExport!A1611,EclipseExport!I:I,SpartanExport!C1611)</f>
        <v/>
      </c>
      <c r="E1611" t="inlineStr">
        <is>
          <t>global</t>
        </is>
      </c>
      <c r="F1611" t="inlineStr">
        <is>
          <t>global</t>
        </is>
      </c>
    </row>
    <row r="1612">
      <c r="A1612" t="inlineStr">
        <is>
          <t>S20 ModGro BLUIX Indiv Stock</t>
        </is>
      </c>
      <c r="C1612" s="13">
        <f>Spartan!O26</f>
        <v/>
      </c>
      <c r="D1612">
        <f>SUMIFS(EclipseExport!K:K,EclipseExport!B:B,SpartanExport!A1612,EclipseExport!I:I,SpartanExport!C1612)</f>
        <v/>
      </c>
      <c r="E1612" t="inlineStr">
        <is>
          <t>global</t>
        </is>
      </c>
      <c r="F1612" t="inlineStr">
        <is>
          <t>global</t>
        </is>
      </c>
    </row>
    <row r="1613">
      <c r="A1613" t="inlineStr">
        <is>
          <t>S20 ModGro BLUIX Indiv Stock</t>
        </is>
      </c>
      <c r="C1613" s="13">
        <f>Spartan!O27</f>
        <v/>
      </c>
      <c r="D1613">
        <f>SUMIFS(EclipseExport!K:K,EclipseExport!B:B,SpartanExport!A1613,EclipseExport!I:I,SpartanExport!C1613)</f>
        <v/>
      </c>
      <c r="E1613" t="inlineStr">
        <is>
          <t>global</t>
        </is>
      </c>
      <c r="F1613" t="inlineStr">
        <is>
          <t>global</t>
        </is>
      </c>
    </row>
    <row r="1614">
      <c r="A1614" t="inlineStr">
        <is>
          <t>S20 ModGro BLUIX Indiv Stock</t>
        </is>
      </c>
      <c r="C1614" s="13">
        <f>Spartan!O28</f>
        <v/>
      </c>
      <c r="D1614">
        <f>SUMIFS(EclipseExport!K:K,EclipseExport!B:B,SpartanExport!A1614,EclipseExport!I:I,SpartanExport!C1614)</f>
        <v/>
      </c>
      <c r="E1614" t="inlineStr">
        <is>
          <t>global</t>
        </is>
      </c>
      <c r="F1614" t="inlineStr">
        <is>
          <t>global</t>
        </is>
      </c>
    </row>
    <row r="1615">
      <c r="A1615" t="inlineStr">
        <is>
          <t>S20 ModGro BLUIX Indiv Stock</t>
        </is>
      </c>
      <c r="C1615" s="13">
        <f>Spartan!O29</f>
        <v/>
      </c>
      <c r="D1615">
        <f>SUMIFS(EclipseExport!K:K,EclipseExport!B:B,SpartanExport!A1615,EclipseExport!I:I,SpartanExport!C1615)</f>
        <v/>
      </c>
      <c r="E1615" t="inlineStr">
        <is>
          <t>global</t>
        </is>
      </c>
      <c r="F1615" t="inlineStr">
        <is>
          <t>global</t>
        </is>
      </c>
    </row>
    <row r="1616">
      <c r="A1616" t="inlineStr">
        <is>
          <t>S20 ModGro BLUIX Indiv Stock</t>
        </is>
      </c>
      <c r="C1616" s="13">
        <f>Spartan!O30</f>
        <v/>
      </c>
      <c r="D1616">
        <f>SUMIFS(EclipseExport!K:K,EclipseExport!B:B,SpartanExport!A1616,EclipseExport!I:I,SpartanExport!C1616)</f>
        <v/>
      </c>
      <c r="E1616" t="inlineStr">
        <is>
          <t>global</t>
        </is>
      </c>
      <c r="F1616" t="inlineStr">
        <is>
          <t>global</t>
        </is>
      </c>
    </row>
    <row r="1617">
      <c r="A1617" t="inlineStr">
        <is>
          <t>S20 ModGro BLUIX Indiv Stock</t>
        </is>
      </c>
      <c r="C1617" s="13">
        <f>Spartan!O31</f>
        <v/>
      </c>
      <c r="D1617">
        <f>SUMIFS(EclipseExport!K:K,EclipseExport!B:B,SpartanExport!A1617,EclipseExport!I:I,SpartanExport!C1617)</f>
        <v/>
      </c>
      <c r="E1617" t="inlineStr">
        <is>
          <t>global</t>
        </is>
      </c>
      <c r="F1617" t="inlineStr">
        <is>
          <t>global</t>
        </is>
      </c>
    </row>
    <row r="1618">
      <c r="A1618" t="inlineStr">
        <is>
          <t>S20 ModGro BLUIX Indiv Stock</t>
        </is>
      </c>
      <c r="C1618" s="13">
        <f>Spartan!O32</f>
        <v/>
      </c>
      <c r="D1618">
        <f>SUMIFS(EclipseExport!K:K,EclipseExport!B:B,SpartanExport!A1618,EclipseExport!I:I,SpartanExport!C1618)</f>
        <v/>
      </c>
      <c r="E1618" t="inlineStr">
        <is>
          <t>global</t>
        </is>
      </c>
      <c r="F1618" t="inlineStr">
        <is>
          <t>global</t>
        </is>
      </c>
    </row>
    <row r="1619">
      <c r="A1619" t="inlineStr">
        <is>
          <t>S20 ModGro BLUIX Indiv Stock</t>
        </is>
      </c>
      <c r="C1619" s="13">
        <f>Spartan!O33</f>
        <v/>
      </c>
      <c r="D1619">
        <f>SUMIFS(EclipseExport!K:K,EclipseExport!B:B,SpartanExport!A1619,EclipseExport!I:I,SpartanExport!C1619)</f>
        <v/>
      </c>
      <c r="E1619" t="inlineStr">
        <is>
          <t>global</t>
        </is>
      </c>
      <c r="F1619" t="inlineStr">
        <is>
          <t>global</t>
        </is>
      </c>
    </row>
    <row r="1620">
      <c r="A1620" t="inlineStr">
        <is>
          <t>S20 ModGro BLUIX Indiv Stock</t>
        </is>
      </c>
      <c r="C1620" s="13">
        <f>Spartan!O34</f>
        <v/>
      </c>
      <c r="D1620">
        <f>SUMIFS(EclipseExport!K:K,EclipseExport!B:B,SpartanExport!A1620,EclipseExport!I:I,SpartanExport!C1620)</f>
        <v/>
      </c>
      <c r="E1620" t="inlineStr">
        <is>
          <t>global</t>
        </is>
      </c>
      <c r="F1620" t="inlineStr">
        <is>
          <t>global</t>
        </is>
      </c>
    </row>
    <row r="1621">
      <c r="A1621" t="inlineStr">
        <is>
          <t>S20 ModGro BLUIX Indiv Stock</t>
        </is>
      </c>
      <c r="C1621" s="13">
        <f>Spartan!O35</f>
        <v/>
      </c>
      <c r="D1621">
        <f>SUMIFS(EclipseExport!K:K,EclipseExport!B:B,SpartanExport!A1621,EclipseExport!I:I,SpartanExport!C1621)</f>
        <v/>
      </c>
      <c r="E1621" t="inlineStr">
        <is>
          <t>global</t>
        </is>
      </c>
      <c r="F1621" t="inlineStr">
        <is>
          <t>global</t>
        </is>
      </c>
    </row>
    <row r="1622">
      <c r="A1622" t="inlineStr">
        <is>
          <t>S20 ModGro BLUIX Indiv Stock</t>
        </is>
      </c>
      <c r="C1622" s="13">
        <f>Spartan!O36</f>
        <v/>
      </c>
      <c r="D1622">
        <f>SUMIFS(EclipseExport!K:K,EclipseExport!B:B,SpartanExport!A1622,EclipseExport!I:I,SpartanExport!C1622)</f>
        <v/>
      </c>
      <c r="E1622" t="inlineStr">
        <is>
          <t>global</t>
        </is>
      </c>
      <c r="F1622" t="inlineStr">
        <is>
          <t>global</t>
        </is>
      </c>
    </row>
    <row r="1623">
      <c r="A1623" t="inlineStr">
        <is>
          <t>S20 ModGro BLUIX Indiv Stock</t>
        </is>
      </c>
      <c r="C1623" s="13">
        <f>Spartan!O37</f>
        <v/>
      </c>
      <c r="D1623">
        <f>SUMIFS(EclipseExport!K:K,EclipseExport!B:B,SpartanExport!A1623,EclipseExport!I:I,SpartanExport!C1623)</f>
        <v/>
      </c>
      <c r="E1623" t="inlineStr">
        <is>
          <t>global</t>
        </is>
      </c>
      <c r="F1623" t="inlineStr">
        <is>
          <t>global</t>
        </is>
      </c>
    </row>
    <row r="1624">
      <c r="A1624" t="inlineStr">
        <is>
          <t>S20 ModGro BLUIX Indiv Stock</t>
        </is>
      </c>
      <c r="C1624" s="13">
        <f>Spartan!O38</f>
        <v/>
      </c>
      <c r="D1624">
        <f>SUMIFS(EclipseExport!K:K,EclipseExport!B:B,SpartanExport!A1624,EclipseExport!I:I,SpartanExport!C1624)</f>
        <v/>
      </c>
      <c r="E1624" t="inlineStr">
        <is>
          <t>global</t>
        </is>
      </c>
      <c r="F1624" t="inlineStr">
        <is>
          <t>global</t>
        </is>
      </c>
    </row>
    <row r="1625">
      <c r="A1625" t="inlineStr">
        <is>
          <t>S20 ModGro BLUIX Indiv Stock</t>
        </is>
      </c>
      <c r="C1625" s="13">
        <f>Spartan!O39</f>
        <v/>
      </c>
      <c r="D1625">
        <f>SUMIFS(EclipseExport!K:K,EclipseExport!B:B,SpartanExport!A1625,EclipseExport!I:I,SpartanExport!C1625)</f>
        <v/>
      </c>
      <c r="E1625" t="inlineStr">
        <is>
          <t>global</t>
        </is>
      </c>
      <c r="F1625" t="inlineStr">
        <is>
          <t>global</t>
        </is>
      </c>
    </row>
    <row r="1626">
      <c r="A1626" t="inlineStr">
        <is>
          <t>S20 ModGro BLUIX Indiv Stock</t>
        </is>
      </c>
      <c r="C1626" s="13">
        <f>Spartan!O40</f>
        <v/>
      </c>
      <c r="D1626">
        <f>SUMIFS(EclipseExport!K:K,EclipseExport!B:B,SpartanExport!A1626,EclipseExport!I:I,SpartanExport!C1626)</f>
        <v/>
      </c>
      <c r="E1626" t="inlineStr">
        <is>
          <t>global</t>
        </is>
      </c>
      <c r="F1626" t="inlineStr">
        <is>
          <t>global</t>
        </is>
      </c>
    </row>
    <row r="1627">
      <c r="A1627" t="inlineStr">
        <is>
          <t>S20 ModGro BLUIX Indiv Stock</t>
        </is>
      </c>
      <c r="C1627" s="13">
        <f>Spartan!O41</f>
        <v/>
      </c>
      <c r="D1627">
        <f>SUMIFS(EclipseExport!K:K,EclipseExport!B:B,SpartanExport!A1627,EclipseExport!I:I,SpartanExport!C1627)</f>
        <v/>
      </c>
      <c r="E1627" t="inlineStr">
        <is>
          <t>global</t>
        </is>
      </c>
      <c r="F1627" t="inlineStr">
        <is>
          <t>global</t>
        </is>
      </c>
    </row>
    <row r="1628">
      <c r="A1628" t="inlineStr">
        <is>
          <t>S20 ModGro BLUIX Indiv Stock</t>
        </is>
      </c>
      <c r="C1628" s="13">
        <f>Spartan!O42</f>
        <v/>
      </c>
      <c r="D1628">
        <f>SUMIFS(EclipseExport!K:K,EclipseExport!B:B,SpartanExport!A1628,EclipseExport!I:I,SpartanExport!C1628)</f>
        <v/>
      </c>
      <c r="E1628" t="inlineStr">
        <is>
          <t>global</t>
        </is>
      </c>
      <c r="F1628" t="inlineStr">
        <is>
          <t>global</t>
        </is>
      </c>
    </row>
    <row r="1629">
      <c r="A1629" t="inlineStr">
        <is>
          <t>S20 ModGro BLUIX Indiv Stock</t>
        </is>
      </c>
      <c r="C1629" s="13">
        <f>Spartan!O43</f>
        <v/>
      </c>
      <c r="D1629">
        <f>SUMIFS(EclipseExport!K:K,EclipseExport!B:B,SpartanExport!A1629,EclipseExport!I:I,SpartanExport!C1629)</f>
        <v/>
      </c>
      <c r="E1629" t="inlineStr">
        <is>
          <t>global</t>
        </is>
      </c>
      <c r="F1629" t="inlineStr">
        <is>
          <t>global</t>
        </is>
      </c>
    </row>
    <row r="1630">
      <c r="A1630" t="inlineStr">
        <is>
          <t>S20 ModGro BLUIX Indiv Stock</t>
        </is>
      </c>
      <c r="C1630" s="13">
        <f>Spartan!O44</f>
        <v/>
      </c>
      <c r="D1630">
        <f>SUMIFS(EclipseExport!K:K,EclipseExport!B:B,SpartanExport!A1630,EclipseExport!I:I,SpartanExport!C1630)</f>
        <v/>
      </c>
      <c r="E1630" t="inlineStr">
        <is>
          <t>global</t>
        </is>
      </c>
      <c r="F1630" t="inlineStr">
        <is>
          <t>global</t>
        </is>
      </c>
    </row>
    <row r="1631">
      <c r="A1631" t="inlineStr">
        <is>
          <t>S20 ModGro BLUIX Indiv Stock</t>
        </is>
      </c>
      <c r="C1631" s="13">
        <f>Spartan!O45</f>
        <v/>
      </c>
      <c r="D1631">
        <f>SUMIFS(EclipseExport!K:K,EclipseExport!B:B,SpartanExport!A1631,EclipseExport!I:I,SpartanExport!C1631)</f>
        <v/>
      </c>
      <c r="E1631" t="inlineStr">
        <is>
          <t>global</t>
        </is>
      </c>
      <c r="F1631" t="inlineStr">
        <is>
          <t>global</t>
        </is>
      </c>
    </row>
    <row r="1632">
      <c r="A1632" t="inlineStr">
        <is>
          <t>S20 ModGro BLUIX Indiv Stock</t>
        </is>
      </c>
      <c r="C1632" s="13">
        <f>Spartan!O46</f>
        <v/>
      </c>
      <c r="D1632">
        <f>SUMIFS(EclipseExport!K:K,EclipseExport!B:B,SpartanExport!A1632,EclipseExport!I:I,SpartanExport!C1632)</f>
        <v/>
      </c>
      <c r="E1632" t="inlineStr">
        <is>
          <t>global</t>
        </is>
      </c>
      <c r="F1632" t="inlineStr">
        <is>
          <t>global</t>
        </is>
      </c>
    </row>
    <row r="1633">
      <c r="A1633" t="inlineStr">
        <is>
          <t>S20 ModGro BLUIX Indiv Stock</t>
        </is>
      </c>
      <c r="C1633" s="13">
        <f>Spartan!O47</f>
        <v/>
      </c>
      <c r="D1633">
        <f>SUMIFS(EclipseExport!K:K,EclipseExport!B:B,SpartanExport!A1633,EclipseExport!I:I,SpartanExport!C1633)</f>
        <v/>
      </c>
      <c r="E1633" t="inlineStr">
        <is>
          <t>global</t>
        </is>
      </c>
      <c r="F1633" t="inlineStr">
        <is>
          <t>global</t>
        </is>
      </c>
    </row>
    <row r="1634">
      <c r="A1634" t="inlineStr">
        <is>
          <t>S20 ModGro BLUIX Indiv Stock</t>
        </is>
      </c>
      <c r="C1634" s="13">
        <f>Spartan!O48</f>
        <v/>
      </c>
      <c r="D1634">
        <f>SUMIFS(EclipseExport!K:K,EclipseExport!B:B,SpartanExport!A1634,EclipseExport!I:I,SpartanExport!C1634)</f>
        <v/>
      </c>
      <c r="E1634" t="inlineStr">
        <is>
          <t>global</t>
        </is>
      </c>
      <c r="F1634" t="inlineStr">
        <is>
          <t>global</t>
        </is>
      </c>
    </row>
    <row r="1635">
      <c r="A1635" t="inlineStr">
        <is>
          <t>S20 ModGro BLUIX Indiv Stock</t>
        </is>
      </c>
      <c r="C1635" s="13">
        <f>Spartan!O49</f>
        <v/>
      </c>
      <c r="D1635">
        <f>SUMIFS(EclipseExport!K:K,EclipseExport!B:B,SpartanExport!A1635,EclipseExport!I:I,SpartanExport!C1635)</f>
        <v/>
      </c>
      <c r="E1635" t="inlineStr">
        <is>
          <t>global</t>
        </is>
      </c>
      <c r="F1635" t="inlineStr">
        <is>
          <t>global</t>
        </is>
      </c>
    </row>
    <row r="1636">
      <c r="A1636" t="inlineStr">
        <is>
          <t>S20 ModGro BLUIX Indiv Stock</t>
        </is>
      </c>
      <c r="C1636" s="13">
        <f>Spartan!O50</f>
        <v/>
      </c>
      <c r="D1636">
        <f>SUMIFS(EclipseExport!K:K,EclipseExport!B:B,SpartanExport!A1636,EclipseExport!I:I,SpartanExport!C1636)</f>
        <v/>
      </c>
      <c r="E1636" t="inlineStr">
        <is>
          <t>global</t>
        </is>
      </c>
      <c r="F1636" t="inlineStr">
        <is>
          <t>global</t>
        </is>
      </c>
    </row>
    <row r="1637">
      <c r="A1637" t="inlineStr">
        <is>
          <t>S20 ModGro BLUIX Indiv Stock</t>
        </is>
      </c>
      <c r="C1637" s="13">
        <f>Spartan!O51</f>
        <v/>
      </c>
      <c r="D1637">
        <f>SUMIFS(EclipseExport!K:K,EclipseExport!B:B,SpartanExport!A1637,EclipseExport!I:I,SpartanExport!C1637)</f>
        <v/>
      </c>
      <c r="E1637" t="inlineStr">
        <is>
          <t>global</t>
        </is>
      </c>
      <c r="F1637" t="inlineStr">
        <is>
          <t>global</t>
        </is>
      </c>
    </row>
    <row r="1638">
      <c r="A1638" t="inlineStr">
        <is>
          <t>S20 ModGro BLUIX Indiv Stock</t>
        </is>
      </c>
      <c r="C1638" s="13">
        <f>Spartan!O52</f>
        <v/>
      </c>
      <c r="D1638">
        <f>SUMIFS(EclipseExport!K:K,EclipseExport!B:B,SpartanExport!A1638,EclipseExport!I:I,SpartanExport!C1638)</f>
        <v/>
      </c>
      <c r="E1638" t="inlineStr">
        <is>
          <t>global</t>
        </is>
      </c>
      <c r="F1638" t="inlineStr">
        <is>
          <t>global</t>
        </is>
      </c>
    </row>
    <row r="1639">
      <c r="A1639" t="inlineStr">
        <is>
          <t>S20 ModGro BLUIX Indiv Stock</t>
        </is>
      </c>
      <c r="C1639" s="13">
        <f>Spartan!O53</f>
        <v/>
      </c>
      <c r="D1639">
        <f>SUMIFS(EclipseExport!K:K,EclipseExport!B:B,SpartanExport!A1639,EclipseExport!I:I,SpartanExport!C1639)</f>
        <v/>
      </c>
      <c r="E1639" t="inlineStr">
        <is>
          <t>global</t>
        </is>
      </c>
      <c r="F1639" t="inlineStr">
        <is>
          <t>global</t>
        </is>
      </c>
    </row>
    <row r="1640">
      <c r="A1640" t="inlineStr">
        <is>
          <t>S20 ModGro BLUIX Indiv Stock</t>
        </is>
      </c>
      <c r="C1640" s="13">
        <f>Spartan!O54</f>
        <v/>
      </c>
      <c r="D1640">
        <f>SUMIFS(EclipseExport!K:K,EclipseExport!B:B,SpartanExport!A1640,EclipseExport!I:I,SpartanExport!C1640)</f>
        <v/>
      </c>
      <c r="E1640" t="inlineStr">
        <is>
          <t>global</t>
        </is>
      </c>
      <c r="F1640" t="inlineStr">
        <is>
          <t>global</t>
        </is>
      </c>
    </row>
    <row r="1641">
      <c r="A1641" t="inlineStr">
        <is>
          <t>S20 ModGro BLUIX Indiv Stock</t>
        </is>
      </c>
      <c r="C1641" s="13">
        <f>Spartan!O55</f>
        <v/>
      </c>
      <c r="D1641">
        <f>SUMIFS(EclipseExport!K:K,EclipseExport!B:B,SpartanExport!A1641,EclipseExport!I:I,SpartanExport!C1641)</f>
        <v/>
      </c>
      <c r="E1641" t="inlineStr">
        <is>
          <t>global</t>
        </is>
      </c>
      <c r="F1641" t="inlineStr">
        <is>
          <t>global</t>
        </is>
      </c>
    </row>
    <row r="1642">
      <c r="A1642" t="inlineStr">
        <is>
          <t>S20 ModGro BLUIX Indiv Stock</t>
        </is>
      </c>
      <c r="C1642" s="13">
        <f>Spartan!O56</f>
        <v/>
      </c>
      <c r="D1642">
        <f>SUMIFS(EclipseExport!K:K,EclipseExport!B:B,SpartanExport!A1642,EclipseExport!I:I,SpartanExport!C1642)</f>
        <v/>
      </c>
      <c r="E1642" t="inlineStr">
        <is>
          <t>global</t>
        </is>
      </c>
      <c r="F1642" t="inlineStr">
        <is>
          <t>global</t>
        </is>
      </c>
    </row>
    <row r="1643">
      <c r="A1643" t="inlineStr">
        <is>
          <t>S20 ModGro BLUIX Indiv Stock</t>
        </is>
      </c>
      <c r="C1643" s="13">
        <f>Spartan!O57</f>
        <v/>
      </c>
      <c r="D1643">
        <f>SUMIFS(EclipseExport!K:K,EclipseExport!B:B,SpartanExport!A1643,EclipseExport!I:I,SpartanExport!C1643)</f>
        <v/>
      </c>
      <c r="E1643" t="inlineStr">
        <is>
          <t>global</t>
        </is>
      </c>
      <c r="F1643" t="inlineStr">
        <is>
          <t>global</t>
        </is>
      </c>
    </row>
    <row r="1644">
      <c r="A1644" t="inlineStr">
        <is>
          <t>S20 ModGro BLUIX Indiv Stock</t>
        </is>
      </c>
      <c r="C1644" s="13">
        <f>Spartan!O58</f>
        <v/>
      </c>
      <c r="D1644">
        <f>SUMIFS(EclipseExport!K:K,EclipseExport!B:B,SpartanExport!A1644,EclipseExport!I:I,SpartanExport!C1644)</f>
        <v/>
      </c>
      <c r="E1644" t="inlineStr">
        <is>
          <t>global</t>
        </is>
      </c>
      <c r="F1644" t="inlineStr">
        <is>
          <t>global</t>
        </is>
      </c>
    </row>
    <row r="1645">
      <c r="A1645" t="inlineStr">
        <is>
          <t>S20 ModGro BLUIX Indiv Stock</t>
        </is>
      </c>
      <c r="C1645" s="13">
        <f>Spartan!O59</f>
        <v/>
      </c>
      <c r="D1645">
        <f>SUMIFS(EclipseExport!K:K,EclipseExport!B:B,SpartanExport!A1645,EclipseExport!I:I,SpartanExport!C1645)</f>
        <v/>
      </c>
      <c r="E1645" t="inlineStr">
        <is>
          <t>global</t>
        </is>
      </c>
      <c r="F1645" t="inlineStr">
        <is>
          <t>global</t>
        </is>
      </c>
    </row>
    <row r="1646">
      <c r="A1646" t="inlineStr">
        <is>
          <t>S20 ModGro BLUIX Indiv Stock</t>
        </is>
      </c>
      <c r="C1646" s="13">
        <f>Spartan!O60</f>
        <v/>
      </c>
      <c r="D1646">
        <f>SUMIFS(EclipseExport!K:K,EclipseExport!B:B,SpartanExport!A1646,EclipseExport!I:I,SpartanExport!C1646)</f>
        <v/>
      </c>
      <c r="E1646" t="inlineStr">
        <is>
          <t>global</t>
        </is>
      </c>
      <c r="F1646" t="inlineStr">
        <is>
          <t>global</t>
        </is>
      </c>
    </row>
    <row r="1647">
      <c r="A1647" t="inlineStr">
        <is>
          <t>S20 ModGro BLUIX Indiv Stock</t>
        </is>
      </c>
      <c r="C1647" s="13">
        <f>Spartan!O61</f>
        <v/>
      </c>
      <c r="D1647">
        <f>SUMIFS(EclipseExport!K:K,EclipseExport!B:B,SpartanExport!A1647,EclipseExport!I:I,SpartanExport!C1647)</f>
        <v/>
      </c>
      <c r="E1647" t="inlineStr">
        <is>
          <t>global</t>
        </is>
      </c>
      <c r="F1647" t="inlineStr">
        <is>
          <t>global</t>
        </is>
      </c>
    </row>
    <row r="1648">
      <c r="A1648" t="inlineStr">
        <is>
          <t>S20 ModGro BLUIX Indiv Stock</t>
        </is>
      </c>
      <c r="C1648" s="13">
        <f>Spartan!O62</f>
        <v/>
      </c>
      <c r="D1648">
        <f>SUMIFS(EclipseExport!K:K,EclipseExport!B:B,SpartanExport!A1648,EclipseExport!I:I,SpartanExport!C1648)</f>
        <v/>
      </c>
      <c r="E1648" t="inlineStr">
        <is>
          <t>global</t>
        </is>
      </c>
      <c r="F1648" t="inlineStr">
        <is>
          <t>global</t>
        </is>
      </c>
    </row>
    <row r="1649">
      <c r="A1649" t="inlineStr">
        <is>
          <t>S20 ModGro BLUIX Indiv Stock</t>
        </is>
      </c>
      <c r="C1649" s="13">
        <f>Spartan!O63</f>
        <v/>
      </c>
      <c r="D1649">
        <f>SUMIFS(EclipseExport!K:K,EclipseExport!B:B,SpartanExport!A1649,EclipseExport!I:I,SpartanExport!C1649)</f>
        <v/>
      </c>
      <c r="E1649" t="inlineStr">
        <is>
          <t>global</t>
        </is>
      </c>
      <c r="F1649" t="inlineStr">
        <is>
          <t>global</t>
        </is>
      </c>
    </row>
    <row r="1650">
      <c r="A1650" t="inlineStr">
        <is>
          <t>S20 ModGro BLUIX Indiv Stock</t>
        </is>
      </c>
      <c r="C1650" s="13">
        <f>Spartan!O64</f>
        <v/>
      </c>
      <c r="D1650">
        <f>SUMIFS(EclipseExport!K:K,EclipseExport!B:B,SpartanExport!A1650,EclipseExport!I:I,SpartanExport!C1650)</f>
        <v/>
      </c>
      <c r="E1650" t="inlineStr">
        <is>
          <t>global</t>
        </is>
      </c>
      <c r="F1650" t="inlineStr">
        <is>
          <t>global</t>
        </is>
      </c>
    </row>
    <row r="1651">
      <c r="A1651" t="inlineStr">
        <is>
          <t>S20 ModGro BLUIX Indiv Stock</t>
        </is>
      </c>
      <c r="C1651" s="13">
        <f>Spartan!O65</f>
        <v/>
      </c>
      <c r="D1651">
        <f>SUMIFS(EclipseExport!K:K,EclipseExport!B:B,SpartanExport!A1651,EclipseExport!I:I,SpartanExport!C1651)</f>
        <v/>
      </c>
      <c r="E1651" t="inlineStr">
        <is>
          <t>global</t>
        </is>
      </c>
      <c r="F1651" t="inlineStr">
        <is>
          <t>global</t>
        </is>
      </c>
    </row>
    <row r="1652">
      <c r="A1652" t="inlineStr">
        <is>
          <t>S20 ModGro BLUIX Indiv Stock</t>
        </is>
      </c>
      <c r="C1652" s="13">
        <f>Spartan!O66</f>
        <v/>
      </c>
      <c r="D1652">
        <f>SUMIFS(EclipseExport!K:K,EclipseExport!B:B,SpartanExport!A1652,EclipseExport!I:I,SpartanExport!C1652)</f>
        <v/>
      </c>
      <c r="E1652" t="inlineStr">
        <is>
          <t>global</t>
        </is>
      </c>
      <c r="F1652" t="inlineStr">
        <is>
          <t>global</t>
        </is>
      </c>
    </row>
    <row r="1653">
      <c r="A1653" t="inlineStr">
        <is>
          <t>S20 ModGro BLUIX Indiv Stock</t>
        </is>
      </c>
      <c r="C1653" s="13">
        <f>Spartan!O67</f>
        <v/>
      </c>
      <c r="D1653">
        <f>SUMIFS(EclipseExport!K:K,EclipseExport!B:B,SpartanExport!A1653,EclipseExport!I:I,SpartanExport!C1653)</f>
        <v/>
      </c>
      <c r="E1653" t="inlineStr">
        <is>
          <t>global</t>
        </is>
      </c>
      <c r="F1653" t="inlineStr">
        <is>
          <t>global</t>
        </is>
      </c>
    </row>
    <row r="1654">
      <c r="A1654" t="inlineStr">
        <is>
          <t>S20 ModGro BLUIX Indiv Stock</t>
        </is>
      </c>
      <c r="C1654" s="13">
        <f>Spartan!O68</f>
        <v/>
      </c>
      <c r="D1654">
        <f>SUMIFS(EclipseExport!K:K,EclipseExport!B:B,SpartanExport!A1654,EclipseExport!I:I,SpartanExport!C1654)</f>
        <v/>
      </c>
      <c r="E1654" t="inlineStr">
        <is>
          <t>global</t>
        </is>
      </c>
      <c r="F1654" t="inlineStr">
        <is>
          <t>global</t>
        </is>
      </c>
    </row>
    <row r="1655">
      <c r="A1655" t="inlineStr">
        <is>
          <t>S20 ModGro BLUIX Indiv Stock</t>
        </is>
      </c>
      <c r="C1655" s="13">
        <f>Spartan!O69</f>
        <v/>
      </c>
      <c r="D1655">
        <f>SUMIFS(EclipseExport!K:K,EclipseExport!B:B,SpartanExport!A1655,EclipseExport!I:I,SpartanExport!C1655)</f>
        <v/>
      </c>
      <c r="E1655" t="inlineStr">
        <is>
          <t>global</t>
        </is>
      </c>
      <c r="F1655" t="inlineStr">
        <is>
          <t>global</t>
        </is>
      </c>
    </row>
    <row r="1656">
      <c r="A1656" t="inlineStr">
        <is>
          <t>S20 ModGro BLUIX Indiv Stock</t>
        </is>
      </c>
      <c r="C1656" s="13">
        <f>Spartan!O70</f>
        <v/>
      </c>
      <c r="D1656">
        <f>SUMIFS(EclipseExport!K:K,EclipseExport!B:B,SpartanExport!A1656,EclipseExport!I:I,SpartanExport!C1656)</f>
        <v/>
      </c>
      <c r="E1656" t="inlineStr">
        <is>
          <t>global</t>
        </is>
      </c>
      <c r="F1656" t="inlineStr">
        <is>
          <t>global</t>
        </is>
      </c>
    </row>
    <row r="1657">
      <c r="A1657" t="inlineStr">
        <is>
          <t>S20 ModGro BLUIX Indiv Stock</t>
        </is>
      </c>
      <c r="C1657" s="13">
        <f>Spartan!O71</f>
        <v/>
      </c>
      <c r="D1657">
        <f>SUMIFS(EclipseExport!K:K,EclipseExport!B:B,SpartanExport!A1657,EclipseExport!I:I,SpartanExport!C1657)</f>
        <v/>
      </c>
      <c r="E1657" t="inlineStr">
        <is>
          <t>global</t>
        </is>
      </c>
      <c r="F1657" t="inlineStr">
        <is>
          <t>global</t>
        </is>
      </c>
    </row>
    <row r="1658">
      <c r="A1658" t="inlineStr">
        <is>
          <t>S20 ModGro BLUIX Indiv Stock</t>
        </is>
      </c>
      <c r="C1658" s="13">
        <f>Spartan!O72</f>
        <v/>
      </c>
      <c r="D1658">
        <f>SUMIFS(EclipseExport!K:K,EclipseExport!B:B,SpartanExport!A1658,EclipseExport!I:I,SpartanExport!C1658)</f>
        <v/>
      </c>
      <c r="E1658" t="inlineStr">
        <is>
          <t>global</t>
        </is>
      </c>
      <c r="F1658" t="inlineStr">
        <is>
          <t>global</t>
        </is>
      </c>
    </row>
    <row r="1659">
      <c r="A1659" t="inlineStr">
        <is>
          <t>S20 ModGro BLUIX Indiv Stock</t>
        </is>
      </c>
      <c r="C1659" s="13">
        <f>Spartan!O73</f>
        <v/>
      </c>
      <c r="D1659">
        <f>SUMIFS(EclipseExport!K:K,EclipseExport!B:B,SpartanExport!A1659,EclipseExport!I:I,SpartanExport!C1659)</f>
        <v/>
      </c>
      <c r="E1659" t="inlineStr">
        <is>
          <t>global</t>
        </is>
      </c>
      <c r="F1659" t="inlineStr">
        <is>
          <t>global</t>
        </is>
      </c>
    </row>
    <row r="1660">
      <c r="A1660" t="inlineStr">
        <is>
          <t>S20 ModGro BLUIX Indiv Stock</t>
        </is>
      </c>
      <c r="C1660" s="13">
        <f>Spartan!O74</f>
        <v/>
      </c>
      <c r="D1660">
        <f>SUMIFS(EclipseExport!K:K,EclipseExport!B:B,SpartanExport!A1660,EclipseExport!I:I,SpartanExport!C1660)</f>
        <v/>
      </c>
      <c r="E1660" t="inlineStr">
        <is>
          <t>global</t>
        </is>
      </c>
      <c r="F1660" t="inlineStr">
        <is>
          <t>global</t>
        </is>
      </c>
    </row>
    <row r="1661">
      <c r="A1661" t="inlineStr">
        <is>
          <t>S20 ModGro BLUIX Indiv Stock</t>
        </is>
      </c>
      <c r="C1661" s="13">
        <f>Spartan!O75</f>
        <v/>
      </c>
      <c r="D1661">
        <f>SUMIFS(EclipseExport!K:K,EclipseExport!B:B,SpartanExport!A1661,EclipseExport!I:I,SpartanExport!C1661)</f>
        <v/>
      </c>
      <c r="E1661" t="inlineStr">
        <is>
          <t>global</t>
        </is>
      </c>
      <c r="F1661" t="inlineStr">
        <is>
          <t>global</t>
        </is>
      </c>
    </row>
    <row r="1662">
      <c r="A1662" t="inlineStr">
        <is>
          <t>S20 ModGro BLUIX Indiv Stock</t>
        </is>
      </c>
      <c r="C1662" s="13">
        <f>Spartan!O76</f>
        <v/>
      </c>
      <c r="D1662">
        <f>SUMIFS(EclipseExport!K:K,EclipseExport!B:B,SpartanExport!A1662,EclipseExport!I:I,SpartanExport!C1662)</f>
        <v/>
      </c>
      <c r="E1662" t="inlineStr">
        <is>
          <t>global</t>
        </is>
      </c>
      <c r="F1662" t="inlineStr">
        <is>
          <t>global</t>
        </is>
      </c>
    </row>
    <row r="1663">
      <c r="A1663" t="inlineStr">
        <is>
          <t>S20 ModGro BLUIX Indiv Stock</t>
        </is>
      </c>
      <c r="C1663" s="13">
        <f>Spartan!O77</f>
        <v/>
      </c>
      <c r="D1663">
        <f>SUMIFS(EclipseExport!K:K,EclipseExport!B:B,SpartanExport!A1663,EclipseExport!I:I,SpartanExport!C1663)</f>
        <v/>
      </c>
      <c r="E1663" t="inlineStr">
        <is>
          <t>global</t>
        </is>
      </c>
      <c r="F1663" t="inlineStr">
        <is>
          <t>global</t>
        </is>
      </c>
    </row>
    <row r="1664">
      <c r="A1664" t="inlineStr">
        <is>
          <t>S20 ModGro BLUIX Indiv Stock</t>
        </is>
      </c>
      <c r="C1664" s="13">
        <f>Spartan!O78</f>
        <v/>
      </c>
      <c r="D1664">
        <f>SUMIFS(EclipseExport!K:K,EclipseExport!B:B,SpartanExport!A1664,EclipseExport!I:I,SpartanExport!C1664)</f>
        <v/>
      </c>
      <c r="E1664" t="inlineStr">
        <is>
          <t>global</t>
        </is>
      </c>
      <c r="F1664" t="inlineStr">
        <is>
          <t>global</t>
        </is>
      </c>
    </row>
    <row r="1665">
      <c r="A1665" t="inlineStr">
        <is>
          <t>S20 ModGro BLUIX Indiv Stock</t>
        </is>
      </c>
      <c r="C1665" s="13">
        <f>Spartan!O79</f>
        <v/>
      </c>
      <c r="D1665">
        <f>SUMIFS(EclipseExport!K:K,EclipseExport!B:B,SpartanExport!A1665,EclipseExport!I:I,SpartanExport!C1665)</f>
        <v/>
      </c>
      <c r="E1665" t="inlineStr">
        <is>
          <t>global</t>
        </is>
      </c>
      <c r="F1665" t="inlineStr">
        <is>
          <t>global</t>
        </is>
      </c>
    </row>
    <row r="1666">
      <c r="A1666" t="inlineStr">
        <is>
          <t>S20 ModGro BLUIX Indiv Stock</t>
        </is>
      </c>
      <c r="C1666" s="13">
        <f>Spartan!O80</f>
        <v/>
      </c>
      <c r="D1666">
        <f>SUMIFS(EclipseExport!K:K,EclipseExport!B:B,SpartanExport!A1666,EclipseExport!I:I,SpartanExport!C1666)</f>
        <v/>
      </c>
      <c r="E1666" t="inlineStr">
        <is>
          <t>global</t>
        </is>
      </c>
      <c r="F1666" t="inlineStr">
        <is>
          <t>global</t>
        </is>
      </c>
    </row>
    <row r="1667">
      <c r="A1667" t="inlineStr">
        <is>
          <t>S20 ModGro BLUIX Indiv Stock</t>
        </is>
      </c>
      <c r="C1667" s="13">
        <f>Spartan!O81</f>
        <v/>
      </c>
      <c r="D1667">
        <f>SUMIFS(EclipseExport!K:K,EclipseExport!B:B,SpartanExport!A1667,EclipseExport!I:I,SpartanExport!C1667)</f>
        <v/>
      </c>
      <c r="E1667" t="inlineStr">
        <is>
          <t>global</t>
        </is>
      </c>
      <c r="F1667" t="inlineStr">
        <is>
          <t>global</t>
        </is>
      </c>
    </row>
    <row r="1668">
      <c r="A1668" t="inlineStr">
        <is>
          <t>S20 ModGro BLUIX Indiv Stock</t>
        </is>
      </c>
      <c r="C1668" s="13">
        <f>Spartan!O82</f>
        <v/>
      </c>
      <c r="D1668">
        <f>SUMIFS(EclipseExport!K:K,EclipseExport!B:B,SpartanExport!A1668,EclipseExport!I:I,SpartanExport!C1668)</f>
        <v/>
      </c>
      <c r="E1668" t="inlineStr">
        <is>
          <t>global</t>
        </is>
      </c>
      <c r="F1668" t="inlineStr">
        <is>
          <t>global</t>
        </is>
      </c>
    </row>
    <row r="1669">
      <c r="A1669" t="inlineStr">
        <is>
          <t>S20 ModGro BLUIX Indiv Stock</t>
        </is>
      </c>
      <c r="C1669" s="13">
        <f>Spartan!O83</f>
        <v/>
      </c>
      <c r="D1669">
        <f>SUMIFS(EclipseExport!K:K,EclipseExport!B:B,SpartanExport!A1669,EclipseExport!I:I,SpartanExport!C1669)</f>
        <v/>
      </c>
      <c r="E1669" t="inlineStr">
        <is>
          <t>global</t>
        </is>
      </c>
      <c r="F1669" t="inlineStr">
        <is>
          <t>global</t>
        </is>
      </c>
    </row>
    <row r="1670">
      <c r="A1670" t="inlineStr">
        <is>
          <t>S20 ModGro BLUIX Indiv Stock</t>
        </is>
      </c>
      <c r="C1670" s="13">
        <f>Spartan!O84</f>
        <v/>
      </c>
      <c r="D1670">
        <f>SUMIFS(EclipseExport!K:K,EclipseExport!B:B,SpartanExport!A1670,EclipseExport!I:I,SpartanExport!C1670)</f>
        <v/>
      </c>
      <c r="E1670" t="inlineStr">
        <is>
          <t>global</t>
        </is>
      </c>
      <c r="F1670" t="inlineStr">
        <is>
          <t>global</t>
        </is>
      </c>
    </row>
    <row r="1671">
      <c r="A1671" t="inlineStr">
        <is>
          <t>S20 ModGro BLUIX Indiv Stock</t>
        </is>
      </c>
      <c r="C1671" s="13">
        <f>Spartan!O85</f>
        <v/>
      </c>
      <c r="D1671">
        <f>SUMIFS(EclipseExport!K:K,EclipseExport!B:B,SpartanExport!A1671,EclipseExport!I:I,SpartanExport!C1671)</f>
        <v/>
      </c>
      <c r="E1671" t="inlineStr">
        <is>
          <t>global</t>
        </is>
      </c>
      <c r="F1671" t="inlineStr">
        <is>
          <t>global</t>
        </is>
      </c>
    </row>
    <row r="1672">
      <c r="A1672" t="inlineStr">
        <is>
          <t>S20 ModGro BLUIX Indiv Stock</t>
        </is>
      </c>
      <c r="C1672" s="13">
        <f>Spartan!O86</f>
        <v/>
      </c>
      <c r="D1672">
        <f>SUMIFS(EclipseExport!K:K,EclipseExport!B:B,SpartanExport!A1672,EclipseExport!I:I,SpartanExport!C1672)</f>
        <v/>
      </c>
      <c r="E1672" t="inlineStr">
        <is>
          <t>global</t>
        </is>
      </c>
      <c r="F1672" t="inlineStr">
        <is>
          <t>global</t>
        </is>
      </c>
    </row>
    <row r="1673">
      <c r="A1673" t="inlineStr">
        <is>
          <t>S20 ModGro BLUIX Indiv Stock</t>
        </is>
      </c>
      <c r="C1673" s="13">
        <f>Spartan!O87</f>
        <v/>
      </c>
      <c r="D1673">
        <f>SUMIFS(EclipseExport!K:K,EclipseExport!B:B,SpartanExport!A1673,EclipseExport!I:I,SpartanExport!C1673)</f>
        <v/>
      </c>
      <c r="E1673" t="inlineStr">
        <is>
          <t>global</t>
        </is>
      </c>
      <c r="F1673" t="inlineStr">
        <is>
          <t>global</t>
        </is>
      </c>
    </row>
    <row r="1674">
      <c r="A1674" t="inlineStr">
        <is>
          <t>S20 ModGro BLUIX Indiv Stock</t>
        </is>
      </c>
      <c r="C1674" s="13">
        <f>Spartan!O88</f>
        <v/>
      </c>
      <c r="D1674">
        <f>SUMIFS(EclipseExport!K:K,EclipseExport!B:B,SpartanExport!A1674,EclipseExport!I:I,SpartanExport!C1674)</f>
        <v/>
      </c>
      <c r="E1674" t="inlineStr">
        <is>
          <t>global</t>
        </is>
      </c>
      <c r="F1674" t="inlineStr">
        <is>
          <t>global</t>
        </is>
      </c>
    </row>
    <row r="1675">
      <c r="A1675" t="inlineStr">
        <is>
          <t>S20 ModGro BLUIX Indiv Stock</t>
        </is>
      </c>
      <c r="C1675" s="13">
        <f>Spartan!O89</f>
        <v/>
      </c>
      <c r="D1675">
        <f>SUMIFS(EclipseExport!K:K,EclipseExport!B:B,SpartanExport!A1675,EclipseExport!I:I,SpartanExport!C1675)</f>
        <v/>
      </c>
      <c r="E1675" t="inlineStr">
        <is>
          <t>global</t>
        </is>
      </c>
      <c r="F1675" t="inlineStr">
        <is>
          <t>global</t>
        </is>
      </c>
    </row>
    <row r="1676">
      <c r="A1676" t="inlineStr">
        <is>
          <t>S20 ModGro BLUIX Indiv Stock</t>
        </is>
      </c>
      <c r="C1676" s="13">
        <f>Spartan!O90</f>
        <v/>
      </c>
      <c r="D1676">
        <f>SUMIFS(EclipseExport!K:K,EclipseExport!B:B,SpartanExport!A1676,EclipseExport!I:I,SpartanExport!C1676)</f>
        <v/>
      </c>
      <c r="E1676" t="inlineStr">
        <is>
          <t>global</t>
        </is>
      </c>
      <c r="F1676" t="inlineStr">
        <is>
          <t>global</t>
        </is>
      </c>
    </row>
    <row r="1677">
      <c r="A1677" t="inlineStr">
        <is>
          <t>S20 ModGro BLUIX Indiv Stock</t>
        </is>
      </c>
      <c r="C1677" s="13">
        <f>Spartan!O91</f>
        <v/>
      </c>
      <c r="D1677">
        <f>SUMIFS(EclipseExport!K:K,EclipseExport!B:B,SpartanExport!A1677,EclipseExport!I:I,SpartanExport!C1677)</f>
        <v/>
      </c>
      <c r="E1677" t="inlineStr">
        <is>
          <t>global</t>
        </is>
      </c>
      <c r="F1677" t="inlineStr">
        <is>
          <t>global</t>
        </is>
      </c>
    </row>
    <row r="1678">
      <c r="A1678" t="inlineStr">
        <is>
          <t>S20 ModGro BLUIX Indiv Stock</t>
        </is>
      </c>
      <c r="C1678" s="13">
        <f>Spartan!O92</f>
        <v/>
      </c>
      <c r="D1678">
        <f>SUMIFS(EclipseExport!K:K,EclipseExport!B:B,SpartanExport!A1678,EclipseExport!I:I,SpartanExport!C1678)</f>
        <v/>
      </c>
      <c r="E1678" t="inlineStr">
        <is>
          <t>global</t>
        </is>
      </c>
      <c r="F1678" t="inlineStr">
        <is>
          <t>global</t>
        </is>
      </c>
    </row>
    <row r="1679">
      <c r="A1679" t="inlineStr">
        <is>
          <t>S20 ModGro BLUIX Indiv Stock</t>
        </is>
      </c>
      <c r="C1679" s="13">
        <f>Spartan!O93</f>
        <v/>
      </c>
      <c r="D1679">
        <f>SUMIFS(EclipseExport!K:K,EclipseExport!B:B,SpartanExport!A1679,EclipseExport!I:I,SpartanExport!C1679)</f>
        <v/>
      </c>
      <c r="E1679" t="inlineStr">
        <is>
          <t>global</t>
        </is>
      </c>
      <c r="F1679" t="inlineStr">
        <is>
          <t>global</t>
        </is>
      </c>
    </row>
    <row r="1680">
      <c r="A1680" t="inlineStr">
        <is>
          <t>S20 ModGro BLUIX Indiv Stock</t>
        </is>
      </c>
      <c r="C1680" s="13">
        <f>Spartan!O94</f>
        <v/>
      </c>
      <c r="D1680">
        <f>SUMIFS(EclipseExport!K:K,EclipseExport!B:B,SpartanExport!A1680,EclipseExport!I:I,SpartanExport!C1680)</f>
        <v/>
      </c>
      <c r="E1680" t="inlineStr">
        <is>
          <t>global</t>
        </is>
      </c>
      <c r="F1680" t="inlineStr">
        <is>
          <t>global</t>
        </is>
      </c>
    </row>
    <row r="1681">
      <c r="A1681" t="inlineStr">
        <is>
          <t>S20 ModGro BLUIX Indiv Stock</t>
        </is>
      </c>
      <c r="C1681" s="13">
        <f>Spartan!O95</f>
        <v/>
      </c>
      <c r="D1681">
        <f>SUMIFS(EclipseExport!K:K,EclipseExport!B:B,SpartanExport!A1681,EclipseExport!I:I,SpartanExport!C1681)</f>
        <v/>
      </c>
      <c r="E1681" t="inlineStr">
        <is>
          <t>global</t>
        </is>
      </c>
      <c r="F1681" t="inlineStr">
        <is>
          <t>global</t>
        </is>
      </c>
    </row>
    <row r="1682">
      <c r="A1682" t="inlineStr">
        <is>
          <t>S20 ModGro BLUIX Indiv Stock</t>
        </is>
      </c>
      <c r="C1682" s="13">
        <f>Spartan!O96</f>
        <v/>
      </c>
      <c r="D1682">
        <f>SUMIFS(EclipseExport!K:K,EclipseExport!B:B,SpartanExport!A1682,EclipseExport!I:I,SpartanExport!C1682)</f>
        <v/>
      </c>
      <c r="E1682" t="inlineStr">
        <is>
          <t>global</t>
        </is>
      </c>
      <c r="F1682" t="inlineStr">
        <is>
          <t>global</t>
        </is>
      </c>
    </row>
    <row r="1683">
      <c r="A1683" t="inlineStr">
        <is>
          <t>S20 ModGro BLUIX Indiv Stock</t>
        </is>
      </c>
      <c r="C1683" s="13">
        <f>Spartan!O97</f>
        <v/>
      </c>
      <c r="D1683">
        <f>SUMIFS(EclipseExport!K:K,EclipseExport!B:B,SpartanExport!A1683,EclipseExport!I:I,SpartanExport!C1683)</f>
        <v/>
      </c>
      <c r="E1683" t="inlineStr">
        <is>
          <t>global</t>
        </is>
      </c>
      <c r="F1683" t="inlineStr">
        <is>
          <t>global</t>
        </is>
      </c>
    </row>
    <row r="1684">
      <c r="A1684" t="inlineStr">
        <is>
          <t>S20 ModGro BLUIX Indiv Stock</t>
        </is>
      </c>
      <c r="C1684" s="13">
        <f>Spartan!O98</f>
        <v/>
      </c>
      <c r="D1684">
        <f>SUMIFS(EclipseExport!K:K,EclipseExport!B:B,SpartanExport!A1684,EclipseExport!I:I,SpartanExport!C1684)</f>
        <v/>
      </c>
      <c r="E1684" t="inlineStr">
        <is>
          <t>global</t>
        </is>
      </c>
      <c r="F1684" t="inlineStr">
        <is>
          <t>global</t>
        </is>
      </c>
    </row>
    <row r="1685">
      <c r="A1685" t="inlineStr">
        <is>
          <t>S20 ModGro BLUIX Indiv Stock</t>
        </is>
      </c>
      <c r="C1685" s="13">
        <f>Spartan!O99</f>
        <v/>
      </c>
      <c r="D1685">
        <f>SUMIFS(EclipseExport!K:K,EclipseExport!B:B,SpartanExport!A1685,EclipseExport!I:I,SpartanExport!C1685)</f>
        <v/>
      </c>
      <c r="E1685" t="inlineStr">
        <is>
          <t>global</t>
        </is>
      </c>
      <c r="F1685" t="inlineStr">
        <is>
          <t>global</t>
        </is>
      </c>
    </row>
    <row r="1686">
      <c r="A1686" t="inlineStr">
        <is>
          <t>S20 ModGro BLUIX Indiv Stock</t>
        </is>
      </c>
      <c r="C1686" s="13">
        <f>Spartan!O100</f>
        <v/>
      </c>
      <c r="D1686">
        <f>SUMIFS(EclipseExport!K:K,EclipseExport!B:B,SpartanExport!A1686,EclipseExport!I:I,SpartanExport!C1686)</f>
        <v/>
      </c>
      <c r="E1686" t="inlineStr">
        <is>
          <t>global</t>
        </is>
      </c>
      <c r="F1686" t="inlineStr">
        <is>
          <t>global</t>
        </is>
      </c>
    </row>
    <row r="1687">
      <c r="A1687" t="inlineStr">
        <is>
          <t>S20 ModGro BLUIX Indiv Stock</t>
        </is>
      </c>
      <c r="C1687" s="13">
        <f>Spartan!O101</f>
        <v/>
      </c>
      <c r="D1687">
        <f>SUMIFS(EclipseExport!K:K,EclipseExport!B:B,SpartanExport!A1687,EclipseExport!I:I,SpartanExport!C1687)</f>
        <v/>
      </c>
      <c r="E1687" t="inlineStr">
        <is>
          <t>global</t>
        </is>
      </c>
      <c r="F1687" t="inlineStr">
        <is>
          <t>global</t>
        </is>
      </c>
    </row>
    <row r="1688">
      <c r="A1688" t="inlineStr">
        <is>
          <t>S20 ModGro BLUIX Indiv Stock</t>
        </is>
      </c>
      <c r="C1688" s="13">
        <f>Spartan!O102</f>
        <v/>
      </c>
      <c r="D1688">
        <f>SUMIFS(EclipseExport!K:K,EclipseExport!B:B,SpartanExport!A1688,EclipseExport!I:I,SpartanExport!C1688)</f>
        <v/>
      </c>
      <c r="E1688" t="inlineStr">
        <is>
          <t>global</t>
        </is>
      </c>
      <c r="F1688" t="inlineStr">
        <is>
          <t>global</t>
        </is>
      </c>
    </row>
    <row r="1689">
      <c r="A1689" t="inlineStr">
        <is>
          <t>S20 ModGro BLUIX Indiv Stock</t>
        </is>
      </c>
      <c r="C1689" s="13">
        <f>Spartan!O103</f>
        <v/>
      </c>
      <c r="D1689">
        <f>SUMIFS(EclipseExport!K:K,EclipseExport!B:B,SpartanExport!A1689,EclipseExport!I:I,SpartanExport!C1689)</f>
        <v/>
      </c>
      <c r="E1689" t="inlineStr">
        <is>
          <t>global</t>
        </is>
      </c>
      <c r="F1689" t="inlineStr">
        <is>
          <t>global</t>
        </is>
      </c>
    </row>
    <row r="1690">
      <c r="A1690" t="inlineStr">
        <is>
          <t>S20 ModGro BLUIX Indiv Stock</t>
        </is>
      </c>
      <c r="C1690" s="13">
        <f>Spartan!O104</f>
        <v/>
      </c>
      <c r="D1690">
        <f>SUMIFS(EclipseExport!K:K,EclipseExport!B:B,SpartanExport!A1690,EclipseExport!I:I,SpartanExport!C1690)</f>
        <v/>
      </c>
      <c r="E1690" t="inlineStr">
        <is>
          <t>global</t>
        </is>
      </c>
      <c r="F1690" t="inlineStr">
        <is>
          <t>global</t>
        </is>
      </c>
    </row>
    <row r="1691">
      <c r="A1691" t="inlineStr">
        <is>
          <t>S20 ModGro BLUIX Indiv Stock</t>
        </is>
      </c>
      <c r="C1691" s="13">
        <f>Spartan!O105</f>
        <v/>
      </c>
      <c r="D1691">
        <f>SUMIFS(EclipseExport!K:K,EclipseExport!B:B,SpartanExport!A1691,EclipseExport!I:I,SpartanExport!C1691)</f>
        <v/>
      </c>
      <c r="E1691" t="inlineStr">
        <is>
          <t>global</t>
        </is>
      </c>
      <c r="F1691" t="inlineStr">
        <is>
          <t>global</t>
        </is>
      </c>
    </row>
    <row r="1692">
      <c r="A1692" t="inlineStr">
        <is>
          <t>S20 ModGro BLUIX Indiv Stock</t>
        </is>
      </c>
      <c r="C1692" s="13">
        <f>Spartan!O106</f>
        <v/>
      </c>
      <c r="D1692">
        <f>SUMIFS(EclipseExport!K:K,EclipseExport!B:B,SpartanExport!A1692,EclipseExport!I:I,SpartanExport!C1692)</f>
        <v/>
      </c>
      <c r="E1692" t="inlineStr">
        <is>
          <t>global</t>
        </is>
      </c>
      <c r="F1692" t="inlineStr">
        <is>
          <t>global</t>
        </is>
      </c>
    </row>
    <row r="1693">
      <c r="A1693" t="inlineStr">
        <is>
          <t>S20 ModGro BLUIX Indiv Stock</t>
        </is>
      </c>
      <c r="C1693" s="13">
        <f>Spartan!O107</f>
        <v/>
      </c>
      <c r="D1693">
        <f>SUMIFS(EclipseExport!K:K,EclipseExport!B:B,SpartanExport!A1693,EclipseExport!I:I,SpartanExport!C1693)</f>
        <v/>
      </c>
      <c r="E1693" t="inlineStr">
        <is>
          <t>global</t>
        </is>
      </c>
      <c r="F1693" t="inlineStr">
        <is>
          <t>global</t>
        </is>
      </c>
    </row>
    <row r="1694">
      <c r="A1694" t="inlineStr">
        <is>
          <t>S20 ModGro BLUIX Indiv Stock</t>
        </is>
      </c>
      <c r="C1694" s="13">
        <f>Spartan!O108</f>
        <v/>
      </c>
      <c r="D1694">
        <f>SUMIFS(EclipseExport!K:K,EclipseExport!B:B,SpartanExport!A1694,EclipseExport!I:I,SpartanExport!C1694)</f>
        <v/>
      </c>
      <c r="E1694" t="inlineStr">
        <is>
          <t>global</t>
        </is>
      </c>
      <c r="F1694" t="inlineStr">
        <is>
          <t>global</t>
        </is>
      </c>
    </row>
    <row r="1695">
      <c r="A1695" t="inlineStr">
        <is>
          <t>S20 ModGro BLUIX Indiv Stock</t>
        </is>
      </c>
      <c r="C1695" s="13">
        <f>Spartan!O109</f>
        <v/>
      </c>
      <c r="D1695">
        <f>SUMIFS(EclipseExport!K:K,EclipseExport!B:B,SpartanExport!A1695,EclipseExport!I:I,SpartanExport!C1695)</f>
        <v/>
      </c>
      <c r="E1695" t="inlineStr">
        <is>
          <t>global</t>
        </is>
      </c>
      <c r="F1695" t="inlineStr">
        <is>
          <t>global</t>
        </is>
      </c>
    </row>
    <row r="1696">
      <c r="A1696" t="inlineStr">
        <is>
          <t>S20 ModGro BLUIX Indiv Stock</t>
        </is>
      </c>
      <c r="C1696" s="13">
        <f>Spartan!O110</f>
        <v/>
      </c>
      <c r="D1696">
        <f>SUMIFS(EclipseExport!K:K,EclipseExport!B:B,SpartanExport!A1696,EclipseExport!I:I,SpartanExport!C1696)</f>
        <v/>
      </c>
      <c r="E1696" t="inlineStr">
        <is>
          <t>global</t>
        </is>
      </c>
      <c r="F1696" t="inlineStr">
        <is>
          <t>global</t>
        </is>
      </c>
    </row>
    <row r="1697">
      <c r="A1697" t="inlineStr">
        <is>
          <t>S20 ModGro BLUIX Indiv Stock</t>
        </is>
      </c>
      <c r="C1697" s="13">
        <f>Spartan!O111</f>
        <v/>
      </c>
      <c r="D1697">
        <f>SUMIFS(EclipseExport!K:K,EclipseExport!B:B,SpartanExport!A1697,EclipseExport!I:I,SpartanExport!C1697)</f>
        <v/>
      </c>
      <c r="E1697" t="inlineStr">
        <is>
          <t>global</t>
        </is>
      </c>
      <c r="F1697" t="inlineStr">
        <is>
          <t>global</t>
        </is>
      </c>
    </row>
    <row r="1698">
      <c r="A1698" t="inlineStr">
        <is>
          <t>S20 ModGro BLUIX Indiv Stock</t>
        </is>
      </c>
      <c r="C1698" s="13">
        <f>Spartan!O112</f>
        <v/>
      </c>
      <c r="D1698">
        <f>SUMIFS(EclipseExport!K:K,EclipseExport!B:B,SpartanExport!A1698,EclipseExport!I:I,SpartanExport!C1698)</f>
        <v/>
      </c>
      <c r="E1698" t="inlineStr">
        <is>
          <t>global</t>
        </is>
      </c>
      <c r="F1698" t="inlineStr">
        <is>
          <t>global</t>
        </is>
      </c>
    </row>
    <row r="1699">
      <c r="A1699" t="inlineStr">
        <is>
          <t>S20 ModGro BLUIX Indiv Stock</t>
        </is>
      </c>
      <c r="C1699" s="13">
        <f>Spartan!O113</f>
        <v/>
      </c>
      <c r="D1699">
        <f>SUMIFS(EclipseExport!K:K,EclipseExport!B:B,SpartanExport!A1699,EclipseExport!I:I,SpartanExport!C1699)</f>
        <v/>
      </c>
      <c r="E1699" t="inlineStr">
        <is>
          <t>global</t>
        </is>
      </c>
      <c r="F1699" t="inlineStr">
        <is>
          <t>global</t>
        </is>
      </c>
    </row>
    <row r="1700">
      <c r="A1700" t="inlineStr">
        <is>
          <t>S20 ModGro BLUIX Indiv Stock</t>
        </is>
      </c>
      <c r="C1700" s="13">
        <f>Spartan!O114</f>
        <v/>
      </c>
      <c r="D1700">
        <f>SUMIFS(EclipseExport!K:K,EclipseExport!B:B,SpartanExport!A1700,EclipseExport!I:I,SpartanExport!C1700)</f>
        <v/>
      </c>
      <c r="E1700" t="inlineStr">
        <is>
          <t>global</t>
        </is>
      </c>
      <c r="F1700" t="inlineStr">
        <is>
          <t>global</t>
        </is>
      </c>
    </row>
    <row r="1701">
      <c r="A1701" t="inlineStr">
        <is>
          <t>S20 ModGro BLUIX Indiv Stock</t>
        </is>
      </c>
      <c r="C1701" s="13">
        <f>Spartan!O115</f>
        <v/>
      </c>
      <c r="D1701">
        <f>SUMIFS(EclipseExport!K:K,EclipseExport!B:B,SpartanExport!A1701,EclipseExport!I:I,SpartanExport!C1701)</f>
        <v/>
      </c>
      <c r="E1701" t="inlineStr">
        <is>
          <t>global</t>
        </is>
      </c>
      <c r="F1701" t="inlineStr">
        <is>
          <t>global</t>
        </is>
      </c>
    </row>
    <row r="1702">
      <c r="A1702" t="inlineStr">
        <is>
          <t>S20 ModGro BLUIX Indiv Stock</t>
        </is>
      </c>
      <c r="C1702" s="13">
        <f>Spartan!O116</f>
        <v/>
      </c>
      <c r="D1702">
        <f>SUMIFS(EclipseExport!K:K,EclipseExport!B:B,SpartanExport!A1702,EclipseExport!I:I,SpartanExport!C1702)</f>
        <v/>
      </c>
      <c r="E1702" t="inlineStr">
        <is>
          <t>global</t>
        </is>
      </c>
      <c r="F1702" t="inlineStr">
        <is>
          <t>global</t>
        </is>
      </c>
    </row>
    <row r="1703">
      <c r="A1703" t="inlineStr">
        <is>
          <t>S20 ModGro BLUIX Indiv Stock</t>
        </is>
      </c>
      <c r="C1703" s="13">
        <f>Spartan!O117</f>
        <v/>
      </c>
      <c r="D1703">
        <f>SUMIFS(EclipseExport!K:K,EclipseExport!B:B,SpartanExport!A1703,EclipseExport!I:I,SpartanExport!C1703)</f>
        <v/>
      </c>
      <c r="E1703" t="inlineStr">
        <is>
          <t>global</t>
        </is>
      </c>
      <c r="F1703" t="inlineStr">
        <is>
          <t>global</t>
        </is>
      </c>
    </row>
    <row r="1704">
      <c r="A1704" t="inlineStr">
        <is>
          <t>S20 ModGro BLUIX Indiv Stock</t>
        </is>
      </c>
      <c r="C1704" s="13">
        <f>Spartan!O118</f>
        <v/>
      </c>
      <c r="D1704">
        <f>SUMIFS(EclipseExport!K:K,EclipseExport!B:B,SpartanExport!A1704,EclipseExport!I:I,SpartanExport!C1704)</f>
        <v/>
      </c>
      <c r="E1704" t="inlineStr">
        <is>
          <t>global</t>
        </is>
      </c>
      <c r="F1704" t="inlineStr">
        <is>
          <t>global</t>
        </is>
      </c>
    </row>
    <row r="1705">
      <c r="A1705" t="inlineStr">
        <is>
          <t>S20 ModGro BLUIX Indiv Stock</t>
        </is>
      </c>
      <c r="C1705" s="13">
        <f>Spartan!O119</f>
        <v/>
      </c>
      <c r="D1705">
        <f>SUMIFS(EclipseExport!K:K,EclipseExport!B:B,SpartanExport!A1705,EclipseExport!I:I,SpartanExport!C1705)</f>
        <v/>
      </c>
      <c r="E1705" t="inlineStr">
        <is>
          <t>global</t>
        </is>
      </c>
      <c r="F1705" t="inlineStr">
        <is>
          <t>global</t>
        </is>
      </c>
    </row>
    <row r="1706">
      <c r="A1706" t="inlineStr">
        <is>
          <t>S20 U.S. Leveraged ETF</t>
        </is>
      </c>
      <c r="C1706" t="inlineStr">
        <is>
          <t>IVV</t>
        </is>
      </c>
      <c r="D1706">
        <f>'Add''l Spartan'!QA22*100</f>
        <v/>
      </c>
      <c r="E1706" t="inlineStr">
        <is>
          <t>global</t>
        </is>
      </c>
      <c r="F1706" t="inlineStr">
        <is>
          <t>global</t>
        </is>
      </c>
    </row>
    <row r="1707">
      <c r="A1707" t="inlineStr">
        <is>
          <t>S20 U.S. Leveraged ETF</t>
        </is>
      </c>
      <c r="C1707" t="inlineStr">
        <is>
          <t>SSO</t>
        </is>
      </c>
      <c r="D1707">
        <f>'Add''l Spartan'!QA23*100</f>
        <v/>
      </c>
      <c r="E1707" t="inlineStr">
        <is>
          <t>global</t>
        </is>
      </c>
      <c r="F1707" t="inlineStr">
        <is>
          <t>global</t>
        </is>
      </c>
    </row>
    <row r="1708">
      <c r="A1708" t="inlineStr">
        <is>
          <t>S20 U.S. Leveraged ETF</t>
        </is>
      </c>
      <c r="C1708" t="inlineStr">
        <is>
          <t>BIL</t>
        </is>
      </c>
      <c r="D1708">
        <f>'Add''l Spartan'!QA27*100</f>
        <v/>
      </c>
      <c r="E1708" t="inlineStr">
        <is>
          <t>global</t>
        </is>
      </c>
      <c r="F1708" t="inlineStr">
        <is>
          <t>global</t>
        </is>
      </c>
    </row>
    <row r="1709">
      <c r="A1709" t="inlineStr">
        <is>
          <t>S20 U.S. Leveraged ETF</t>
        </is>
      </c>
      <c r="C1709" t="inlineStr">
        <is>
          <t>$CASH</t>
        </is>
      </c>
      <c r="D1709">
        <f>'Add''l Spartan'!QA30*100</f>
        <v/>
      </c>
      <c r="E1709" t="inlineStr">
        <is>
          <t>global</t>
        </is>
      </c>
      <c r="F1709" t="inlineStr">
        <is>
          <t>global</t>
        </is>
      </c>
    </row>
    <row r="1710">
      <c r="A1710" t="inlineStr">
        <is>
          <t>Sector Rotation w/ 10% BLUIX</t>
        </is>
      </c>
      <c r="C1710">
        <f>Indexes!G4</f>
        <v/>
      </c>
      <c r="D1710">
        <f>Indexes!I4</f>
        <v/>
      </c>
      <c r="E1710" t="inlineStr">
        <is>
          <t>global</t>
        </is>
      </c>
      <c r="F1710" t="inlineStr">
        <is>
          <t>global</t>
        </is>
      </c>
    </row>
    <row r="1711">
      <c r="A1711" t="inlineStr">
        <is>
          <t>Sector Rotation w/ 10% BLUIX</t>
        </is>
      </c>
      <c r="C1711">
        <f>Indexes!G5</f>
        <v/>
      </c>
      <c r="D1711">
        <f>Indexes!I5</f>
        <v/>
      </c>
      <c r="E1711" t="inlineStr">
        <is>
          <t>global</t>
        </is>
      </c>
      <c r="F1711" t="inlineStr">
        <is>
          <t>global</t>
        </is>
      </c>
    </row>
    <row r="1712">
      <c r="A1712" t="inlineStr">
        <is>
          <t>Sector Rotation w/ 10% BLUIX</t>
        </is>
      </c>
      <c r="C1712">
        <f>Indexes!G6</f>
        <v/>
      </c>
      <c r="D1712">
        <f>Indexes!I6</f>
        <v/>
      </c>
      <c r="E1712" t="inlineStr">
        <is>
          <t>global</t>
        </is>
      </c>
      <c r="F1712" t="inlineStr">
        <is>
          <t>global</t>
        </is>
      </c>
    </row>
    <row r="1713">
      <c r="A1713" t="inlineStr">
        <is>
          <t>Sector Rotation w/ 10% BLUIX</t>
        </is>
      </c>
      <c r="C1713">
        <f>Indexes!G7</f>
        <v/>
      </c>
      <c r="D1713">
        <f>Indexes!I7</f>
        <v/>
      </c>
      <c r="E1713" t="inlineStr">
        <is>
          <t>global</t>
        </is>
      </c>
      <c r="F1713" t="inlineStr">
        <is>
          <t>global</t>
        </is>
      </c>
    </row>
    <row r="1714">
      <c r="A1714" t="inlineStr">
        <is>
          <t>Sector Rotation w/ 10% BLUIX</t>
        </is>
      </c>
      <c r="C1714">
        <f>Indexes!G8</f>
        <v/>
      </c>
      <c r="D1714">
        <f>Indexes!I8</f>
        <v/>
      </c>
      <c r="E1714" t="inlineStr">
        <is>
          <t>global</t>
        </is>
      </c>
      <c r="F1714" t="inlineStr">
        <is>
          <t>global</t>
        </is>
      </c>
    </row>
    <row r="1715">
      <c r="A1715" t="inlineStr">
        <is>
          <t>Sector Rotation w/ 10% BLUIX</t>
        </is>
      </c>
      <c r="C1715">
        <f>Indexes!G9</f>
        <v/>
      </c>
      <c r="D1715">
        <f>Indexes!I9</f>
        <v/>
      </c>
      <c r="E1715" t="inlineStr">
        <is>
          <t>global</t>
        </is>
      </c>
      <c r="F1715" t="inlineStr">
        <is>
          <t>global</t>
        </is>
      </c>
    </row>
    <row r="1716">
      <c r="A1716" t="inlineStr">
        <is>
          <t>Sector Rotation w/ 10% BLUIX</t>
        </is>
      </c>
      <c r="C1716">
        <f>Indexes!G10</f>
        <v/>
      </c>
      <c r="D1716">
        <f>Indexes!I10</f>
        <v/>
      </c>
      <c r="E1716" t="inlineStr">
        <is>
          <t>global</t>
        </is>
      </c>
      <c r="F1716" t="inlineStr">
        <is>
          <t>global</t>
        </is>
      </c>
    </row>
    <row r="1717">
      <c r="A1717" t="inlineStr">
        <is>
          <t>Sector Rotation w/ 10% BLUIX</t>
        </is>
      </c>
      <c r="C1717">
        <f>Indexes!G11</f>
        <v/>
      </c>
      <c r="D1717">
        <f>Indexes!I11</f>
        <v/>
      </c>
      <c r="E1717" t="inlineStr">
        <is>
          <t>global</t>
        </is>
      </c>
      <c r="F1717" t="inlineStr">
        <is>
          <t>global</t>
        </is>
      </c>
    </row>
    <row r="1718">
      <c r="A1718" t="inlineStr">
        <is>
          <t>Sector Rotation w/ 10% BLUIX</t>
        </is>
      </c>
      <c r="C1718">
        <f>Indexes!G12</f>
        <v/>
      </c>
      <c r="D1718">
        <f>Indexes!I12</f>
        <v/>
      </c>
      <c r="E1718" t="inlineStr">
        <is>
          <t>global</t>
        </is>
      </c>
      <c r="F1718" t="inlineStr">
        <is>
          <t>global</t>
        </is>
      </c>
    </row>
    <row r="1719">
      <c r="A1719" t="inlineStr">
        <is>
          <t>Sector Rotation w/ 10% BLUIX</t>
        </is>
      </c>
      <c r="C1719">
        <f>Indexes!G13</f>
        <v/>
      </c>
      <c r="D1719">
        <f>Indexes!I13</f>
        <v/>
      </c>
      <c r="E1719" t="inlineStr">
        <is>
          <t>global</t>
        </is>
      </c>
      <c r="F1719" t="inlineStr">
        <is>
          <t>global</t>
        </is>
      </c>
    </row>
    <row r="1720">
      <c r="A1720" t="inlineStr">
        <is>
          <t>Sector Rotation w/ 10% BLUIX</t>
        </is>
      </c>
      <c r="C1720">
        <f>Indexes!G14</f>
        <v/>
      </c>
      <c r="D1720">
        <f>Indexes!I14</f>
        <v/>
      </c>
      <c r="E1720" t="inlineStr">
        <is>
          <t>global</t>
        </is>
      </c>
      <c r="F1720" t="inlineStr">
        <is>
          <t>global</t>
        </is>
      </c>
    </row>
    <row r="1721">
      <c r="A1721" t="inlineStr">
        <is>
          <t>Sector Rotation w/ 10% BLUIX</t>
        </is>
      </c>
      <c r="C1721">
        <f>Indexes!G15</f>
        <v/>
      </c>
      <c r="D1721">
        <f>Indexes!I15</f>
        <v/>
      </c>
      <c r="E1721" t="inlineStr">
        <is>
          <t>global</t>
        </is>
      </c>
      <c r="F1721" t="inlineStr">
        <is>
          <t>global</t>
        </is>
      </c>
    </row>
    <row r="1722">
      <c r="A1722" t="inlineStr">
        <is>
          <t>Sector Rotation w/ 10% BLUIX</t>
        </is>
      </c>
      <c r="C1722">
        <f>Indexes!G16</f>
        <v/>
      </c>
      <c r="D1722">
        <f>Indexes!I16</f>
        <v/>
      </c>
      <c r="E1722" t="inlineStr">
        <is>
          <t>global</t>
        </is>
      </c>
      <c r="F1722" t="inlineStr">
        <is>
          <t>global</t>
        </is>
      </c>
    </row>
    <row r="1723">
      <c r="A1723" t="inlineStr">
        <is>
          <t>Sector Rotation w/ 10% BLUIX</t>
        </is>
      </c>
      <c r="C1723">
        <f>Indexes!G17</f>
        <v/>
      </c>
      <c r="D1723">
        <f>Indexes!I17</f>
        <v/>
      </c>
      <c r="E1723" t="inlineStr">
        <is>
          <t>global</t>
        </is>
      </c>
      <c r="F1723" t="inlineStr">
        <is>
          <t>global</t>
        </is>
      </c>
    </row>
    <row r="1724">
      <c r="A1724" t="inlineStr">
        <is>
          <t>Sector Rotation w/ 10% BLUIX</t>
        </is>
      </c>
      <c r="C1724">
        <f>Indexes!G18</f>
        <v/>
      </c>
      <c r="D1724">
        <f>Indexes!I18</f>
        <v/>
      </c>
      <c r="E1724" t="inlineStr">
        <is>
          <t>global</t>
        </is>
      </c>
      <c r="F1724" t="inlineStr">
        <is>
          <t>global</t>
        </is>
      </c>
    </row>
    <row r="1725">
      <c r="A1725" t="inlineStr">
        <is>
          <t>Sector Rotation w/ 10% BLUIX</t>
        </is>
      </c>
      <c r="C1725">
        <f>Indexes!G19</f>
        <v/>
      </c>
      <c r="D1725">
        <f>Indexes!I19</f>
        <v/>
      </c>
      <c r="E1725" t="inlineStr">
        <is>
          <t>global</t>
        </is>
      </c>
      <c r="F1725" t="inlineStr">
        <is>
          <t>global</t>
        </is>
      </c>
    </row>
    <row r="1726">
      <c r="A1726" t="inlineStr">
        <is>
          <t>SWVXX Only</t>
        </is>
      </c>
      <c r="C1726" t="inlineStr">
        <is>
          <t>SWVXX</t>
        </is>
      </c>
      <c r="D1726" t="n">
        <v>100</v>
      </c>
      <c r="E1726" t="inlineStr">
        <is>
          <t>global</t>
        </is>
      </c>
      <c r="F1726" t="inlineStr">
        <is>
          <t>global</t>
        </is>
      </c>
    </row>
    <row r="1727">
      <c r="A1727" t="inlineStr">
        <is>
          <t>Tactical Aggressive Growth w/ 25% BLUIX</t>
        </is>
      </c>
      <c r="C1727">
        <f>'Custodial Allocations-Dec24'!F257</f>
        <v/>
      </c>
      <c r="D1727">
        <f>'Custodial Allocations-Dec24'!G257*100</f>
        <v/>
      </c>
      <c r="E1727" t="inlineStr">
        <is>
          <t>global</t>
        </is>
      </c>
      <c r="F1727" t="inlineStr">
        <is>
          <t>global</t>
        </is>
      </c>
    </row>
    <row r="1728">
      <c r="A1728" t="inlineStr">
        <is>
          <t>Tactical Aggressive Growth w/ 25% BLUIX</t>
        </is>
      </c>
      <c r="C1728">
        <f>'Custodial Allocations-Dec24'!F258</f>
        <v/>
      </c>
      <c r="D1728">
        <f>ROUND('Custodial Allocations-Dec24'!G258*100,1)</f>
        <v/>
      </c>
      <c r="E1728" t="inlineStr">
        <is>
          <t>global</t>
        </is>
      </c>
      <c r="F1728" t="inlineStr">
        <is>
          <t>global</t>
        </is>
      </c>
    </row>
    <row r="1729">
      <c r="A1729" t="inlineStr">
        <is>
          <t>Tactical Aggressive Growth w/ 25% BLUIX</t>
        </is>
      </c>
      <c r="C1729">
        <f>'Custodial Allocations-Dec24'!F259</f>
        <v/>
      </c>
      <c r="D1729">
        <f>'Custodial Allocations-Dec24'!G259*100</f>
        <v/>
      </c>
      <c r="E1729" t="inlineStr">
        <is>
          <t>global</t>
        </is>
      </c>
      <c r="F1729" t="inlineStr">
        <is>
          <t>global</t>
        </is>
      </c>
    </row>
    <row r="1730">
      <c r="A1730" t="inlineStr">
        <is>
          <t>Tactical Aggressive Growth w/ 25% BLUIX</t>
        </is>
      </c>
      <c r="C1730">
        <f>'Custodial Allocations-Dec24'!F260</f>
        <v/>
      </c>
      <c r="D1730">
        <f>'Custodial Allocations-Dec24'!G260*100</f>
        <v/>
      </c>
      <c r="E1730" t="inlineStr">
        <is>
          <t>global</t>
        </is>
      </c>
      <c r="F1730" t="inlineStr">
        <is>
          <t>global</t>
        </is>
      </c>
    </row>
    <row r="1731">
      <c r="A1731" t="inlineStr">
        <is>
          <t>Tactical Aggressive Growth w/ 25% BLUIX</t>
        </is>
      </c>
      <c r="C1731">
        <f>'Custodial Allocations-Dec24'!F261</f>
        <v/>
      </c>
      <c r="D1731">
        <f>'Custodial Allocations-Dec24'!G261*100</f>
        <v/>
      </c>
      <c r="E1731" t="inlineStr">
        <is>
          <t>global</t>
        </is>
      </c>
      <c r="F1731" t="inlineStr">
        <is>
          <t>global</t>
        </is>
      </c>
    </row>
    <row r="1732">
      <c r="A1732" t="inlineStr">
        <is>
          <t>Tactical Aggressive Growth w/ 25% BLUIX</t>
        </is>
      </c>
      <c r="C1732">
        <f>'Custodial Allocations-Dec24'!F262</f>
        <v/>
      </c>
      <c r="D1732">
        <f>'Custodial Allocations-Dec24'!G262*100</f>
        <v/>
      </c>
      <c r="E1732" t="inlineStr">
        <is>
          <t>global</t>
        </is>
      </c>
      <c r="F1732" t="inlineStr">
        <is>
          <t>global</t>
        </is>
      </c>
    </row>
    <row r="1733">
      <c r="A1733" t="inlineStr">
        <is>
          <t>Tactical Aggressive Growth w/ 25% BLUIX</t>
        </is>
      </c>
      <c r="C1733">
        <f>'Custodial Allocations-Dec24'!F263</f>
        <v/>
      </c>
      <c r="D1733">
        <f>'Custodial Allocations-Dec24'!G263*100</f>
        <v/>
      </c>
      <c r="E1733" t="inlineStr">
        <is>
          <t>global</t>
        </is>
      </c>
      <c r="F1733" t="inlineStr">
        <is>
          <t>global</t>
        </is>
      </c>
    </row>
    <row r="1734">
      <c r="A1734" t="inlineStr">
        <is>
          <t>Tactical Aggressive Growth w/ 25% BLUIX</t>
        </is>
      </c>
      <c r="C1734">
        <f>'Custodial Allocations-Dec24'!F264</f>
        <v/>
      </c>
      <c r="D1734">
        <f>'Custodial Allocations-Dec24'!G264*100</f>
        <v/>
      </c>
      <c r="E1734" t="inlineStr">
        <is>
          <t>global</t>
        </is>
      </c>
      <c r="F1734" t="inlineStr">
        <is>
          <t>global</t>
        </is>
      </c>
    </row>
    <row r="1735">
      <c r="A1735" t="inlineStr">
        <is>
          <t>Tactical Aggressive Growth w/ 25% BLUIX</t>
        </is>
      </c>
      <c r="C1735">
        <f>'Custodial Allocations-Dec24'!F265</f>
        <v/>
      </c>
      <c r="D1735">
        <f>'Custodial Allocations-Dec24'!G265*100</f>
        <v/>
      </c>
      <c r="E1735" t="inlineStr">
        <is>
          <t>global</t>
        </is>
      </c>
      <c r="F1735" t="inlineStr">
        <is>
          <t>global</t>
        </is>
      </c>
    </row>
    <row r="1736">
      <c r="A1736" t="inlineStr">
        <is>
          <t>Tactical Aggressive Growth w/ 25% BLUIX</t>
        </is>
      </c>
      <c r="C1736">
        <f>'Custodial Allocations-Dec24'!F266</f>
        <v/>
      </c>
      <c r="D1736">
        <f>'Custodial Allocations-Dec24'!G266*100</f>
        <v/>
      </c>
      <c r="E1736" t="inlineStr">
        <is>
          <t>global</t>
        </is>
      </c>
      <c r="F1736" t="inlineStr">
        <is>
          <t>global</t>
        </is>
      </c>
    </row>
    <row r="1737">
      <c r="A1737" t="inlineStr">
        <is>
          <t>Tactical Aggressive Growth w/ 25% BLUIX</t>
        </is>
      </c>
      <c r="C1737">
        <f>'Custodial Allocations-Dec24'!F267</f>
        <v/>
      </c>
      <c r="D1737">
        <f>'Custodial Allocations-Dec24'!G267*100</f>
        <v/>
      </c>
      <c r="E1737" t="inlineStr">
        <is>
          <t>global</t>
        </is>
      </c>
      <c r="F1737" t="inlineStr">
        <is>
          <t>global</t>
        </is>
      </c>
    </row>
    <row r="1738">
      <c r="A1738" t="inlineStr">
        <is>
          <t>Tactical Aggressive Growth w/ 25% BLUIX</t>
        </is>
      </c>
      <c r="C1738">
        <f>'Custodial Allocations-Dec24'!F268</f>
        <v/>
      </c>
      <c r="D1738">
        <f>'Custodial Allocations-Dec24'!G268*100</f>
        <v/>
      </c>
      <c r="E1738" t="inlineStr">
        <is>
          <t>global</t>
        </is>
      </c>
      <c r="F1738" t="inlineStr">
        <is>
          <t>global</t>
        </is>
      </c>
    </row>
    <row r="1739">
      <c r="A1739" t="inlineStr">
        <is>
          <t>Tactical Aggressive Growth w/ 25% BLUIX</t>
        </is>
      </c>
      <c r="C1739">
        <f>'Custodial Allocations-Dec24'!F269</f>
        <v/>
      </c>
      <c r="D1739">
        <f>'Custodial Allocations-Dec24'!G269*100</f>
        <v/>
      </c>
      <c r="E1739" t="inlineStr">
        <is>
          <t>global</t>
        </is>
      </c>
      <c r="F1739" t="inlineStr">
        <is>
          <t>global</t>
        </is>
      </c>
    </row>
    <row r="1740">
      <c r="A1740" t="inlineStr">
        <is>
          <t>Tactical Aggressive Growth w/ 25% BLUIX</t>
        </is>
      </c>
      <c r="C1740">
        <f>'Custodial Allocations-Dec24'!F270</f>
        <v/>
      </c>
      <c r="D1740">
        <f>ROUND('Custodial Allocations-Dec24'!G270*100,1)</f>
        <v/>
      </c>
      <c r="E1740" t="inlineStr">
        <is>
          <t>global</t>
        </is>
      </c>
      <c r="F1740" t="inlineStr">
        <is>
          <t>global</t>
        </is>
      </c>
    </row>
    <row r="1741">
      <c r="A1741" t="inlineStr">
        <is>
          <t>Tactical Aggressive Growth w/ 25% BLUIX</t>
        </is>
      </c>
      <c r="C1741">
        <f>'Custodial Allocations-Dec24'!F271</f>
        <v/>
      </c>
      <c r="D1741">
        <f>'Custodial Allocations-Dec24'!G271*100</f>
        <v/>
      </c>
      <c r="E1741" t="inlineStr">
        <is>
          <t>global</t>
        </is>
      </c>
      <c r="F1741" t="inlineStr">
        <is>
          <t>global</t>
        </is>
      </c>
    </row>
    <row r="1742">
      <c r="A1742" t="inlineStr">
        <is>
          <t>Tactical Aggressive Growth w/ 25% BLUIX</t>
        </is>
      </c>
      <c r="C1742">
        <f>'Custodial Allocations-Dec24'!F272</f>
        <v/>
      </c>
      <c r="D1742">
        <f>'Custodial Allocations-Dec24'!G272*100</f>
        <v/>
      </c>
      <c r="E1742" t="inlineStr">
        <is>
          <t>global</t>
        </is>
      </c>
      <c r="F1742" t="inlineStr">
        <is>
          <t>global</t>
        </is>
      </c>
    </row>
    <row r="1743">
      <c r="A1743" t="inlineStr">
        <is>
          <t>Tactical Aggressive Growth w/ 25% BLUIX</t>
        </is>
      </c>
      <c r="C1743" t="inlineStr">
        <is>
          <t>$CASH</t>
        </is>
      </c>
      <c r="D1743">
        <f>100-SUM(D1727:D1742)</f>
        <v/>
      </c>
      <c r="E1743" t="inlineStr">
        <is>
          <t>global</t>
        </is>
      </c>
      <c r="F1743" t="inlineStr">
        <is>
          <t>global</t>
        </is>
      </c>
    </row>
    <row r="1744">
      <c r="A1744" t="inlineStr">
        <is>
          <t>Tactical Balanced w/ 25% BLUIX</t>
        </is>
      </c>
      <c r="C1744">
        <f>'Custodial Allocations-Dec24'!F44</f>
        <v/>
      </c>
      <c r="D1744">
        <f>'Custodial Allocations-Dec24'!G44*100</f>
        <v/>
      </c>
      <c r="E1744" t="inlineStr">
        <is>
          <t>global</t>
        </is>
      </c>
      <c r="F1744" t="inlineStr">
        <is>
          <t>global</t>
        </is>
      </c>
    </row>
    <row r="1745">
      <c r="A1745" t="inlineStr">
        <is>
          <t>Tactical Balanced w/ 25% BLUIX</t>
        </is>
      </c>
      <c r="C1745">
        <f>'Custodial Allocations-Dec24'!F45</f>
        <v/>
      </c>
      <c r="D1745">
        <f>'Custodial Allocations-Dec24'!G45*100</f>
        <v/>
      </c>
      <c r="E1745" t="inlineStr">
        <is>
          <t>global</t>
        </is>
      </c>
      <c r="F1745" t="inlineStr">
        <is>
          <t>global</t>
        </is>
      </c>
    </row>
    <row r="1746">
      <c r="A1746" t="inlineStr">
        <is>
          <t>Tactical Balanced w/ 25% BLUIX</t>
        </is>
      </c>
      <c r="C1746">
        <f>'Custodial Allocations-Dec24'!F46</f>
        <v/>
      </c>
      <c r="D1746">
        <f>'Custodial Allocations-Dec24'!G46*100</f>
        <v/>
      </c>
      <c r="E1746" t="inlineStr">
        <is>
          <t>global</t>
        </is>
      </c>
      <c r="F1746" t="inlineStr">
        <is>
          <t>global</t>
        </is>
      </c>
    </row>
    <row r="1747">
      <c r="A1747" t="inlineStr">
        <is>
          <t>Tactical Balanced w/ 25% BLUIX</t>
        </is>
      </c>
      <c r="C1747">
        <f>'Custodial Allocations-Dec24'!F47</f>
        <v/>
      </c>
      <c r="D1747">
        <f>'Custodial Allocations-Dec24'!G47*100</f>
        <v/>
      </c>
      <c r="E1747" t="inlineStr">
        <is>
          <t>global</t>
        </is>
      </c>
      <c r="F1747" t="inlineStr">
        <is>
          <t>global</t>
        </is>
      </c>
    </row>
    <row r="1748">
      <c r="A1748" t="inlineStr">
        <is>
          <t>Tactical Balanced w/ 25% BLUIX</t>
        </is>
      </c>
      <c r="C1748">
        <f>'Custodial Allocations-Dec24'!F48</f>
        <v/>
      </c>
      <c r="D1748">
        <f>'Custodial Allocations-Dec24'!G48*100</f>
        <v/>
      </c>
      <c r="E1748" t="inlineStr">
        <is>
          <t>global</t>
        </is>
      </c>
      <c r="F1748" t="inlineStr">
        <is>
          <t>global</t>
        </is>
      </c>
    </row>
    <row r="1749">
      <c r="A1749" t="inlineStr">
        <is>
          <t>Tactical Balanced w/ 25% BLUIX</t>
        </is>
      </c>
      <c r="C1749">
        <f>'Custodial Allocations-Dec24'!F49</f>
        <v/>
      </c>
      <c r="D1749">
        <f>'Custodial Allocations-Dec24'!G49*100</f>
        <v/>
      </c>
      <c r="E1749" t="inlineStr">
        <is>
          <t>global</t>
        </is>
      </c>
      <c r="F1749" t="inlineStr">
        <is>
          <t>global</t>
        </is>
      </c>
    </row>
    <row r="1750">
      <c r="A1750" t="inlineStr">
        <is>
          <t>Tactical Balanced w/ 25% BLUIX</t>
        </is>
      </c>
      <c r="C1750">
        <f>'Custodial Allocations-Dec24'!F50</f>
        <v/>
      </c>
      <c r="D1750">
        <f>'Custodial Allocations-Dec24'!G50*100</f>
        <v/>
      </c>
      <c r="E1750" t="inlineStr">
        <is>
          <t>global</t>
        </is>
      </c>
      <c r="F1750" t="inlineStr">
        <is>
          <t>global</t>
        </is>
      </c>
    </row>
    <row r="1751">
      <c r="A1751" t="inlineStr">
        <is>
          <t>Tactical Balanced w/ 25% BLUIX</t>
        </is>
      </c>
      <c r="C1751">
        <f>'Custodial Allocations-Dec24'!F51</f>
        <v/>
      </c>
      <c r="D1751">
        <f>'Custodial Allocations-Dec24'!G51*100</f>
        <v/>
      </c>
      <c r="E1751" t="inlineStr">
        <is>
          <t>global</t>
        </is>
      </c>
      <c r="F1751" t="inlineStr">
        <is>
          <t>global</t>
        </is>
      </c>
    </row>
    <row r="1752">
      <c r="A1752" t="inlineStr">
        <is>
          <t>Tactical Balanced w/ 25% BLUIX</t>
        </is>
      </c>
      <c r="C1752">
        <f>'Custodial Allocations-Dec24'!F52</f>
        <v/>
      </c>
      <c r="D1752">
        <f>'Custodial Allocations-Dec24'!G52*100</f>
        <v/>
      </c>
      <c r="E1752" t="inlineStr">
        <is>
          <t>global</t>
        </is>
      </c>
      <c r="F1752" t="inlineStr">
        <is>
          <t>global</t>
        </is>
      </c>
    </row>
    <row r="1753">
      <c r="A1753" t="inlineStr">
        <is>
          <t>Tactical Balanced w/ 25% BLUIX</t>
        </is>
      </c>
      <c r="C1753">
        <f>'Custodial Allocations-Dec24'!F53</f>
        <v/>
      </c>
      <c r="D1753">
        <f>'Custodial Allocations-Dec24'!G53*100</f>
        <v/>
      </c>
      <c r="E1753" t="inlineStr">
        <is>
          <t>global</t>
        </is>
      </c>
      <c r="F1753" t="inlineStr">
        <is>
          <t>global</t>
        </is>
      </c>
    </row>
    <row r="1754">
      <c r="A1754" t="inlineStr">
        <is>
          <t>Tactical Balanced w/ 25% BLUIX</t>
        </is>
      </c>
      <c r="C1754">
        <f>'Custodial Allocations-Dec24'!F54</f>
        <v/>
      </c>
      <c r="D1754">
        <f>'Custodial Allocations-Dec24'!G54*100</f>
        <v/>
      </c>
      <c r="E1754" t="inlineStr">
        <is>
          <t>global</t>
        </is>
      </c>
      <c r="F1754" t="inlineStr">
        <is>
          <t>global</t>
        </is>
      </c>
    </row>
    <row r="1755">
      <c r="A1755" t="inlineStr">
        <is>
          <t>Tactical Balanced w/ 25% BLUIX</t>
        </is>
      </c>
      <c r="C1755">
        <f>'Custodial Allocations-Dec24'!F55</f>
        <v/>
      </c>
      <c r="D1755">
        <f>'Custodial Allocations-Dec24'!G55*100</f>
        <v/>
      </c>
      <c r="E1755" t="inlineStr">
        <is>
          <t>global</t>
        </is>
      </c>
      <c r="F1755" t="inlineStr">
        <is>
          <t>global</t>
        </is>
      </c>
    </row>
    <row r="1756">
      <c r="A1756" t="inlineStr">
        <is>
          <t>Tactical Balanced w/ 25% BLUIX</t>
        </is>
      </c>
      <c r="C1756">
        <f>'Custodial Allocations-Dec24'!F56</f>
        <v/>
      </c>
      <c r="D1756">
        <f>'Custodial Allocations-Dec24'!G56*100</f>
        <v/>
      </c>
      <c r="E1756" t="inlineStr">
        <is>
          <t>global</t>
        </is>
      </c>
      <c r="F1756" t="inlineStr">
        <is>
          <t>global</t>
        </is>
      </c>
    </row>
    <row r="1757">
      <c r="A1757" t="inlineStr">
        <is>
          <t>Tactical Balanced w/ 25% BLUIX</t>
        </is>
      </c>
      <c r="C1757">
        <f>'Custodial Allocations-Dec24'!F57</f>
        <v/>
      </c>
      <c r="D1757">
        <f>'Custodial Allocations-Dec24'!G57*100</f>
        <v/>
      </c>
      <c r="E1757" t="inlineStr">
        <is>
          <t>global</t>
        </is>
      </c>
      <c r="F1757" t="inlineStr">
        <is>
          <t>global</t>
        </is>
      </c>
    </row>
    <row r="1758">
      <c r="A1758" t="inlineStr">
        <is>
          <t>Tactical Balanced w/ 25% BLUIX</t>
        </is>
      </c>
      <c r="C1758" t="inlineStr">
        <is>
          <t>$CASH</t>
        </is>
      </c>
      <c r="D1758">
        <f>100-SUM(D1744:D1757)</f>
        <v/>
      </c>
      <c r="E1758" t="inlineStr">
        <is>
          <t>global</t>
        </is>
      </c>
      <c r="F1758" t="inlineStr">
        <is>
          <t>global</t>
        </is>
      </c>
    </row>
    <row r="1759">
      <c r="A1759" t="inlineStr">
        <is>
          <t>Tactical Conservative w/ 25% BLUIX</t>
        </is>
      </c>
      <c r="C1759">
        <f>'Custodial Allocations-Dec24'!F63</f>
        <v/>
      </c>
      <c r="D1759">
        <f>'Custodial Allocations-Dec24'!G63*100</f>
        <v/>
      </c>
      <c r="E1759" t="inlineStr">
        <is>
          <t>global</t>
        </is>
      </c>
      <c r="F1759" t="inlineStr">
        <is>
          <t>global</t>
        </is>
      </c>
    </row>
    <row r="1760">
      <c r="A1760" t="inlineStr">
        <is>
          <t>Tactical Conservative w/ 25% BLUIX</t>
        </is>
      </c>
      <c r="C1760">
        <f>'Custodial Allocations-Dec24'!F64</f>
        <v/>
      </c>
      <c r="D1760">
        <f>'Custodial Allocations-Dec24'!G64*100</f>
        <v/>
      </c>
      <c r="E1760" t="inlineStr">
        <is>
          <t>global</t>
        </is>
      </c>
      <c r="F1760" t="inlineStr">
        <is>
          <t>global</t>
        </is>
      </c>
    </row>
    <row r="1761">
      <c r="A1761" t="inlineStr">
        <is>
          <t>Tactical Conservative w/ 25% BLUIX</t>
        </is>
      </c>
      <c r="C1761">
        <f>'Custodial Allocations-Dec24'!F65</f>
        <v/>
      </c>
      <c r="D1761">
        <f>'Custodial Allocations-Dec24'!G65*100</f>
        <v/>
      </c>
      <c r="E1761" t="inlineStr">
        <is>
          <t>global</t>
        </is>
      </c>
      <c r="F1761" t="inlineStr">
        <is>
          <t>global</t>
        </is>
      </c>
    </row>
    <row r="1762">
      <c r="A1762" t="inlineStr">
        <is>
          <t>Tactical Conservative w/ 25% BLUIX</t>
        </is>
      </c>
      <c r="C1762">
        <f>'Custodial Allocations-Dec24'!F66</f>
        <v/>
      </c>
      <c r="D1762">
        <f>'Custodial Allocations-Dec24'!G66*100</f>
        <v/>
      </c>
      <c r="E1762" t="inlineStr">
        <is>
          <t>global</t>
        </is>
      </c>
      <c r="F1762" t="inlineStr">
        <is>
          <t>global</t>
        </is>
      </c>
    </row>
    <row r="1763">
      <c r="A1763" t="inlineStr">
        <is>
          <t>Tactical Conservative w/ 25% BLUIX</t>
        </is>
      </c>
      <c r="C1763">
        <f>'Custodial Allocations-Dec24'!F67</f>
        <v/>
      </c>
      <c r="D1763">
        <f>'Custodial Allocations-Dec24'!G67*100</f>
        <v/>
      </c>
      <c r="E1763" t="inlineStr">
        <is>
          <t>global</t>
        </is>
      </c>
      <c r="F1763" t="inlineStr">
        <is>
          <t>global</t>
        </is>
      </c>
    </row>
    <row r="1764">
      <c r="A1764" t="inlineStr">
        <is>
          <t>Tactical Conservative w/ 25% BLUIX</t>
        </is>
      </c>
      <c r="C1764">
        <f>'Custodial Allocations-Dec24'!F68</f>
        <v/>
      </c>
      <c r="D1764">
        <f>'Custodial Allocations-Dec24'!G68*100</f>
        <v/>
      </c>
      <c r="E1764" t="inlineStr">
        <is>
          <t>global</t>
        </is>
      </c>
      <c r="F1764" t="inlineStr">
        <is>
          <t>global</t>
        </is>
      </c>
    </row>
    <row r="1765">
      <c r="A1765" t="inlineStr">
        <is>
          <t>Tactical Conservative w/ 25% BLUIX</t>
        </is>
      </c>
      <c r="C1765">
        <f>'Custodial Allocations-Dec24'!F69</f>
        <v/>
      </c>
      <c r="D1765">
        <f>'Custodial Allocations-Dec24'!G69*100</f>
        <v/>
      </c>
      <c r="E1765" t="inlineStr">
        <is>
          <t>global</t>
        </is>
      </c>
      <c r="F1765" t="inlineStr">
        <is>
          <t>global</t>
        </is>
      </c>
    </row>
    <row r="1766">
      <c r="A1766" t="inlineStr">
        <is>
          <t>Tactical Conservative w/ 25% BLUIX</t>
        </is>
      </c>
      <c r="C1766">
        <f>'Custodial Allocations-Dec24'!F70</f>
        <v/>
      </c>
      <c r="D1766">
        <f>'Custodial Allocations-Dec24'!G70*100</f>
        <v/>
      </c>
      <c r="E1766" t="inlineStr">
        <is>
          <t>global</t>
        </is>
      </c>
      <c r="F1766" t="inlineStr">
        <is>
          <t>global</t>
        </is>
      </c>
    </row>
    <row r="1767">
      <c r="A1767" t="inlineStr">
        <is>
          <t>Tactical Conservative w/ 25% BLUIX</t>
        </is>
      </c>
      <c r="C1767">
        <f>'Custodial Allocations-Dec24'!F71</f>
        <v/>
      </c>
      <c r="D1767">
        <f>'Custodial Allocations-Dec24'!G71*100</f>
        <v/>
      </c>
      <c r="E1767" t="inlineStr">
        <is>
          <t>global</t>
        </is>
      </c>
      <c r="F1767" t="inlineStr">
        <is>
          <t>global</t>
        </is>
      </c>
    </row>
    <row r="1768">
      <c r="A1768" t="inlineStr">
        <is>
          <t>Tactical Conservative w/ 25% BLUIX</t>
        </is>
      </c>
      <c r="C1768">
        <f>'Custodial Allocations-Dec24'!F72</f>
        <v/>
      </c>
      <c r="D1768">
        <f>'Custodial Allocations-Dec24'!G72*100</f>
        <v/>
      </c>
      <c r="E1768" t="inlineStr">
        <is>
          <t>global</t>
        </is>
      </c>
      <c r="F1768" t="inlineStr">
        <is>
          <t>global</t>
        </is>
      </c>
    </row>
    <row r="1769">
      <c r="A1769" t="inlineStr">
        <is>
          <t>Tactical Conservative w/ 25% BLUIX</t>
        </is>
      </c>
      <c r="C1769">
        <f>'Custodial Allocations-Dec24'!F73</f>
        <v/>
      </c>
      <c r="D1769">
        <f>'Custodial Allocations-Dec24'!G73*100</f>
        <v/>
      </c>
      <c r="E1769" t="inlineStr">
        <is>
          <t>global</t>
        </is>
      </c>
      <c r="F1769" t="inlineStr">
        <is>
          <t>global</t>
        </is>
      </c>
    </row>
    <row r="1770">
      <c r="A1770" t="inlineStr">
        <is>
          <t>Tactical Conservative w/ 25% BLUIX</t>
        </is>
      </c>
      <c r="C1770">
        <f>'Custodial Allocations-Dec24'!F74</f>
        <v/>
      </c>
      <c r="D1770">
        <f>'Custodial Allocations-Dec24'!G74*100</f>
        <v/>
      </c>
      <c r="E1770" t="inlineStr">
        <is>
          <t>global</t>
        </is>
      </c>
      <c r="F1770" t="inlineStr">
        <is>
          <t>global</t>
        </is>
      </c>
    </row>
    <row r="1771">
      <c r="A1771" t="inlineStr">
        <is>
          <t>Tactical Conservative w/ 25% BLUIX</t>
        </is>
      </c>
      <c r="C1771">
        <f>'Custodial Allocations-Dec24'!F75</f>
        <v/>
      </c>
      <c r="D1771">
        <f>'Custodial Allocations-Dec24'!G75*100</f>
        <v/>
      </c>
      <c r="E1771" t="inlineStr">
        <is>
          <t>global</t>
        </is>
      </c>
      <c r="F1771" t="inlineStr">
        <is>
          <t>global</t>
        </is>
      </c>
    </row>
    <row r="1772">
      <c r="A1772" t="inlineStr">
        <is>
          <t>Tactical Conservative w/ 25% BLUIX</t>
        </is>
      </c>
      <c r="C1772">
        <f>'Custodial Allocations-Dec24'!F76</f>
        <v/>
      </c>
      <c r="D1772">
        <f>'Custodial Allocations-Dec24'!G76*100</f>
        <v/>
      </c>
      <c r="E1772" t="inlineStr">
        <is>
          <t>global</t>
        </is>
      </c>
      <c r="F1772" t="inlineStr">
        <is>
          <t>global</t>
        </is>
      </c>
    </row>
    <row r="1773">
      <c r="A1773" t="inlineStr">
        <is>
          <t>Tactical Conservative w/ 25% BLUIX</t>
        </is>
      </c>
      <c r="C1773" t="inlineStr">
        <is>
          <t>$CASH</t>
        </is>
      </c>
      <c r="D1773">
        <f>100-SUM(D1759:D1772)</f>
        <v/>
      </c>
      <c r="E1773" t="inlineStr">
        <is>
          <t>global</t>
        </is>
      </c>
      <c r="F1773" t="inlineStr">
        <is>
          <t>global</t>
        </is>
      </c>
    </row>
    <row r="1774">
      <c r="A1774" t="inlineStr">
        <is>
          <t>Tactical Growth (403B)</t>
        </is>
      </c>
      <c r="C1774" t="inlineStr">
        <is>
          <t>BLUIX</t>
        </is>
      </c>
      <c r="D1774">
        <f>SUMIFS(EclipseExport!K:K,EclipseExport!B:B,SpartanExport!A1774,EclipseExport!I:I,SpartanExport!C1774)</f>
        <v/>
      </c>
      <c r="E1774" t="inlineStr">
        <is>
          <t>global</t>
        </is>
      </c>
      <c r="F1774" t="inlineStr">
        <is>
          <t>global</t>
        </is>
      </c>
    </row>
    <row r="1775">
      <c r="A1775" t="inlineStr">
        <is>
          <t>Tactical Growth (403B)</t>
        </is>
      </c>
      <c r="C1775" t="inlineStr">
        <is>
          <t>POMIX</t>
        </is>
      </c>
      <c r="D1775">
        <f>SUMIFS(EclipseExport!K:K,EclipseExport!B:B,SpartanExport!A1775,EclipseExport!I:I,SpartanExport!C1775)</f>
        <v/>
      </c>
      <c r="E1775" t="inlineStr">
        <is>
          <t>global</t>
        </is>
      </c>
      <c r="F1775" t="inlineStr">
        <is>
          <t>global</t>
        </is>
      </c>
    </row>
    <row r="1776">
      <c r="A1776" t="inlineStr">
        <is>
          <t>Tactical Growth (403B)</t>
        </is>
      </c>
      <c r="C1776" t="inlineStr">
        <is>
          <t>TRIEX</t>
        </is>
      </c>
      <c r="D1776">
        <f>SUMIFS(EclipseExport!K:K,EclipseExport!B:B,SpartanExport!A1776,EclipseExport!I:I,SpartanExport!C1776)</f>
        <v/>
      </c>
      <c r="E1776" t="inlineStr">
        <is>
          <t>global</t>
        </is>
      </c>
      <c r="F1776" t="inlineStr">
        <is>
          <t>global</t>
        </is>
      </c>
    </row>
    <row r="1777">
      <c r="A1777" t="inlineStr">
        <is>
          <t>Tactical Growth (403B)</t>
        </is>
      </c>
      <c r="C1777" t="inlineStr">
        <is>
          <t>TEQKX</t>
        </is>
      </c>
      <c r="D1777">
        <f>SUMIFS(EclipseExport!K:K,EclipseExport!B:B,SpartanExport!A1777,EclipseExport!I:I,SpartanExport!C1777)</f>
        <v/>
      </c>
      <c r="E1777" t="inlineStr">
        <is>
          <t>global</t>
        </is>
      </c>
      <c r="F1777" t="inlineStr">
        <is>
          <t>global</t>
        </is>
      </c>
    </row>
    <row r="1778">
      <c r="A1778" t="inlineStr">
        <is>
          <t>Tactical Growth (403B)</t>
        </is>
      </c>
      <c r="C1778" t="inlineStr">
        <is>
          <t>TRREX</t>
        </is>
      </c>
      <c r="D1778">
        <f>SUMIFS(EclipseExport!K:K,EclipseExport!B:B,SpartanExport!A1778,EclipseExport!I:I,SpartanExport!C1778)</f>
        <v/>
      </c>
      <c r="E1778" t="inlineStr">
        <is>
          <t>global</t>
        </is>
      </c>
      <c r="F1778" t="inlineStr">
        <is>
          <t>global</t>
        </is>
      </c>
    </row>
    <row r="1779">
      <c r="A1779" t="inlineStr">
        <is>
          <t>Tactical Growth (403B)</t>
        </is>
      </c>
      <c r="C1779" t="inlineStr">
        <is>
          <t>PRULX</t>
        </is>
      </c>
      <c r="D1779">
        <f>SUMIFS(EclipseExport!K:K,EclipseExport!B:B,SpartanExport!A1779,EclipseExport!I:I,SpartanExport!C1779)</f>
        <v/>
      </c>
      <c r="E1779" t="inlineStr">
        <is>
          <t>global</t>
        </is>
      </c>
      <c r="F1779" t="inlineStr">
        <is>
          <t>global</t>
        </is>
      </c>
    </row>
    <row r="1780">
      <c r="A1780" t="inlineStr">
        <is>
          <t>Tactical Growth (403B)</t>
        </is>
      </c>
      <c r="C1780" t="inlineStr">
        <is>
          <t>PRTIX</t>
        </is>
      </c>
      <c r="D1780">
        <f>SUMIFS(EclipseExport!K:K,EclipseExport!B:B,SpartanExport!A1780,EclipseExport!I:I,SpartanExport!C1780)</f>
        <v/>
      </c>
      <c r="E1780" t="inlineStr">
        <is>
          <t>global</t>
        </is>
      </c>
      <c r="F1780" t="inlineStr">
        <is>
          <t>global</t>
        </is>
      </c>
    </row>
    <row r="1781">
      <c r="A1781" t="inlineStr">
        <is>
          <t>Tactical Growth (403B)</t>
        </is>
      </c>
      <c r="C1781" t="inlineStr">
        <is>
          <t>PYGFX</t>
        </is>
      </c>
      <c r="D1781">
        <f>SUMIFS(EclipseExport!K:K,EclipseExport!B:B,SpartanExport!A1781,EclipseExport!I:I,SpartanExport!C1781)</f>
        <v/>
      </c>
      <c r="E1781" t="inlineStr">
        <is>
          <t>global</t>
        </is>
      </c>
      <c r="F1781" t="inlineStr">
        <is>
          <t>global</t>
        </is>
      </c>
    </row>
    <row r="1782">
      <c r="A1782" t="inlineStr">
        <is>
          <t>Tactical Growth (403B)</t>
        </is>
      </c>
      <c r="C1782" t="inlineStr">
        <is>
          <t>PRIPX</t>
        </is>
      </c>
      <c r="D1782">
        <f>SUMIFS(EclipseExport!K:K,EclipseExport!B:B,SpartanExport!A1782,EclipseExport!I:I,SpartanExport!C1782)</f>
        <v/>
      </c>
      <c r="E1782" t="inlineStr">
        <is>
          <t>global</t>
        </is>
      </c>
      <c r="F1782" t="inlineStr">
        <is>
          <t>global</t>
        </is>
      </c>
    </row>
    <row r="1783">
      <c r="A1783" t="inlineStr">
        <is>
          <t>Tactical Growth (403B)</t>
        </is>
      </c>
      <c r="C1783" t="inlineStr">
        <is>
          <t>NSIUX</t>
        </is>
      </c>
      <c r="D1783">
        <f>SUMIFS(EclipseExport!K:K,EclipseExport!B:B,SpartanExport!A1783,EclipseExport!I:I,SpartanExport!C1783)</f>
        <v/>
      </c>
      <c r="E1783" t="inlineStr">
        <is>
          <t>global</t>
        </is>
      </c>
      <c r="F1783" t="inlineStr">
        <is>
          <t>global</t>
        </is>
      </c>
    </row>
    <row r="1784">
      <c r="A1784" t="inlineStr">
        <is>
          <t>Tactical Growth (403B)</t>
        </is>
      </c>
      <c r="C1784" t="inlineStr">
        <is>
          <t>$CASH</t>
        </is>
      </c>
      <c r="D1784">
        <f>100-SUM(D1774:D1783)</f>
        <v/>
      </c>
      <c r="E1784" t="inlineStr">
        <is>
          <t>global</t>
        </is>
      </c>
      <c r="F1784" t="inlineStr">
        <is>
          <t>global</t>
        </is>
      </c>
    </row>
    <row r="1785">
      <c r="A1785" t="inlineStr">
        <is>
          <t>Tactical Growth w/ 25% BLUIX</t>
        </is>
      </c>
      <c r="C1785">
        <f>'Custodial Allocations-Dec24'!F6</f>
        <v/>
      </c>
      <c r="D1785">
        <f>'Custodial Allocations-Dec24'!G6*100</f>
        <v/>
      </c>
      <c r="E1785" t="inlineStr">
        <is>
          <t>global</t>
        </is>
      </c>
      <c r="F1785" t="inlineStr">
        <is>
          <t>global</t>
        </is>
      </c>
    </row>
    <row r="1786">
      <c r="A1786" t="inlineStr">
        <is>
          <t>Tactical Growth w/ 25% BLUIX</t>
        </is>
      </c>
      <c r="C1786">
        <f>'Custodial Allocations-Dec24'!F7</f>
        <v/>
      </c>
      <c r="D1786">
        <f>'Custodial Allocations-Dec24'!G7*100</f>
        <v/>
      </c>
      <c r="E1786" t="inlineStr">
        <is>
          <t>global</t>
        </is>
      </c>
      <c r="F1786" t="inlineStr">
        <is>
          <t>global</t>
        </is>
      </c>
    </row>
    <row r="1787">
      <c r="A1787" t="inlineStr">
        <is>
          <t>Tactical Growth w/ 25% BLUIX</t>
        </is>
      </c>
      <c r="C1787">
        <f>'Custodial Allocations-Dec24'!F8</f>
        <v/>
      </c>
      <c r="D1787">
        <f>'Custodial Allocations-Dec24'!G8*100</f>
        <v/>
      </c>
      <c r="E1787" t="inlineStr">
        <is>
          <t>global</t>
        </is>
      </c>
      <c r="F1787" t="inlineStr">
        <is>
          <t>global</t>
        </is>
      </c>
    </row>
    <row r="1788">
      <c r="A1788" t="inlineStr">
        <is>
          <t>Tactical Growth w/ 25% BLUIX</t>
        </is>
      </c>
      <c r="C1788">
        <f>'Custodial Allocations-Dec24'!F9</f>
        <v/>
      </c>
      <c r="D1788">
        <f>'Custodial Allocations-Dec24'!G9*100</f>
        <v/>
      </c>
      <c r="E1788" t="inlineStr">
        <is>
          <t>global</t>
        </is>
      </c>
      <c r="F1788" t="inlineStr">
        <is>
          <t>global</t>
        </is>
      </c>
    </row>
    <row r="1789">
      <c r="A1789" t="inlineStr">
        <is>
          <t>Tactical Growth w/ 25% BLUIX</t>
        </is>
      </c>
      <c r="C1789">
        <f>'Custodial Allocations-Dec24'!F10</f>
        <v/>
      </c>
      <c r="D1789">
        <f>'Custodial Allocations-Dec24'!G10*100</f>
        <v/>
      </c>
      <c r="E1789" t="inlineStr">
        <is>
          <t>global</t>
        </is>
      </c>
      <c r="F1789" t="inlineStr">
        <is>
          <t>global</t>
        </is>
      </c>
    </row>
    <row r="1790">
      <c r="A1790" t="inlineStr">
        <is>
          <t>Tactical Growth w/ 25% BLUIX</t>
        </is>
      </c>
      <c r="C1790">
        <f>'Custodial Allocations-Dec24'!F11</f>
        <v/>
      </c>
      <c r="D1790">
        <f>'Custodial Allocations-Dec24'!G11*100</f>
        <v/>
      </c>
      <c r="E1790" t="inlineStr">
        <is>
          <t>global</t>
        </is>
      </c>
      <c r="F1790" t="inlineStr">
        <is>
          <t>global</t>
        </is>
      </c>
    </row>
    <row r="1791">
      <c r="A1791" t="inlineStr">
        <is>
          <t>Tactical Growth w/ 25% BLUIX</t>
        </is>
      </c>
      <c r="C1791">
        <f>'Custodial Allocations-Dec24'!F12</f>
        <v/>
      </c>
      <c r="D1791">
        <f>'Custodial Allocations-Dec24'!G12*100</f>
        <v/>
      </c>
      <c r="E1791" t="inlineStr">
        <is>
          <t>global</t>
        </is>
      </c>
      <c r="F1791" t="inlineStr">
        <is>
          <t>global</t>
        </is>
      </c>
    </row>
    <row r="1792">
      <c r="A1792" t="inlineStr">
        <is>
          <t>Tactical Growth w/ 25% BLUIX</t>
        </is>
      </c>
      <c r="C1792">
        <f>'Custodial Allocations-Dec24'!F13</f>
        <v/>
      </c>
      <c r="D1792">
        <f>'Custodial Allocations-Dec24'!G13*100</f>
        <v/>
      </c>
      <c r="E1792" t="inlineStr">
        <is>
          <t>global</t>
        </is>
      </c>
      <c r="F1792" t="inlineStr">
        <is>
          <t>global</t>
        </is>
      </c>
    </row>
    <row r="1793">
      <c r="A1793" t="inlineStr">
        <is>
          <t>Tactical Growth w/ 25% BLUIX</t>
        </is>
      </c>
      <c r="C1793">
        <f>'Custodial Allocations-Dec24'!F14</f>
        <v/>
      </c>
      <c r="D1793">
        <f>'Custodial Allocations-Dec24'!G14*100</f>
        <v/>
      </c>
      <c r="E1793" t="inlineStr">
        <is>
          <t>global</t>
        </is>
      </c>
      <c r="F1793" t="inlineStr">
        <is>
          <t>global</t>
        </is>
      </c>
    </row>
    <row r="1794">
      <c r="A1794" t="inlineStr">
        <is>
          <t>Tactical Growth w/ 25% BLUIX</t>
        </is>
      </c>
      <c r="C1794">
        <f>'Custodial Allocations-Dec24'!F15</f>
        <v/>
      </c>
      <c r="D1794">
        <f>'Custodial Allocations-Dec24'!G15*100</f>
        <v/>
      </c>
      <c r="E1794" t="inlineStr">
        <is>
          <t>global</t>
        </is>
      </c>
      <c r="F1794" t="inlineStr">
        <is>
          <t>global</t>
        </is>
      </c>
    </row>
    <row r="1795">
      <c r="A1795" t="inlineStr">
        <is>
          <t>Tactical Growth w/ 25% BLUIX</t>
        </is>
      </c>
      <c r="C1795">
        <f>'Custodial Allocations-Dec24'!F16</f>
        <v/>
      </c>
      <c r="D1795">
        <f>'Custodial Allocations-Dec24'!G16*100</f>
        <v/>
      </c>
      <c r="E1795" t="inlineStr">
        <is>
          <t>global</t>
        </is>
      </c>
      <c r="F1795" t="inlineStr">
        <is>
          <t>global</t>
        </is>
      </c>
    </row>
    <row r="1796">
      <c r="A1796" t="inlineStr">
        <is>
          <t>Tactical Growth w/ 25% BLUIX</t>
        </is>
      </c>
      <c r="C1796">
        <f>'Custodial Allocations-Dec24'!F17</f>
        <v/>
      </c>
      <c r="D1796">
        <f>'Custodial Allocations-Dec24'!G17*100</f>
        <v/>
      </c>
      <c r="E1796" t="inlineStr">
        <is>
          <t>global</t>
        </is>
      </c>
      <c r="F1796" t="inlineStr">
        <is>
          <t>global</t>
        </is>
      </c>
    </row>
    <row r="1797">
      <c r="A1797" t="inlineStr">
        <is>
          <t>Tactical Growth w/ 25% BLUIX</t>
        </is>
      </c>
      <c r="C1797">
        <f>'Custodial Allocations-Dec24'!F18</f>
        <v/>
      </c>
      <c r="D1797">
        <f>'Custodial Allocations-Dec24'!G18*100</f>
        <v/>
      </c>
      <c r="E1797" t="inlineStr">
        <is>
          <t>global</t>
        </is>
      </c>
      <c r="F1797" t="inlineStr">
        <is>
          <t>global</t>
        </is>
      </c>
    </row>
    <row r="1798">
      <c r="A1798" t="inlineStr">
        <is>
          <t>Tactical Growth w/ 25% BLUIX</t>
        </is>
      </c>
      <c r="C1798">
        <f>'Custodial Allocations-Dec24'!F19</f>
        <v/>
      </c>
      <c r="D1798">
        <f>'Custodial Allocations-Dec24'!G19*100</f>
        <v/>
      </c>
      <c r="E1798" t="inlineStr">
        <is>
          <t>global</t>
        </is>
      </c>
      <c r="F1798" t="inlineStr">
        <is>
          <t>global</t>
        </is>
      </c>
    </row>
    <row r="1799">
      <c r="A1799" t="inlineStr">
        <is>
          <t>Tactical Growth w/ 25% BLUIX</t>
        </is>
      </c>
      <c r="C1799" t="inlineStr">
        <is>
          <t>$CASH</t>
        </is>
      </c>
      <c r="D1799">
        <f>100-SUM(D1785:D1798)</f>
        <v/>
      </c>
      <c r="E1799" t="inlineStr">
        <is>
          <t>global</t>
        </is>
      </c>
      <c r="F1799" t="inlineStr">
        <is>
          <t>global</t>
        </is>
      </c>
    </row>
    <row r="1800">
      <c r="A1800" t="inlineStr">
        <is>
          <t>Tactical Moderate Growth w/ 25% BLUIX</t>
        </is>
      </c>
      <c r="C1800">
        <f>'Custodial Allocations-Dec24'!F25</f>
        <v/>
      </c>
      <c r="D1800">
        <f>'Custodial Allocations-Dec24'!G25*100</f>
        <v/>
      </c>
      <c r="E1800" t="inlineStr">
        <is>
          <t>global</t>
        </is>
      </c>
      <c r="F1800" t="inlineStr">
        <is>
          <t>global</t>
        </is>
      </c>
    </row>
    <row r="1801">
      <c r="A1801" t="inlineStr">
        <is>
          <t>Tactical Moderate Growth w/ 25% BLUIX</t>
        </is>
      </c>
      <c r="C1801">
        <f>'Custodial Allocations-Dec24'!F26</f>
        <v/>
      </c>
      <c r="D1801">
        <f>'Custodial Allocations-Dec24'!G26*100</f>
        <v/>
      </c>
      <c r="E1801" t="inlineStr">
        <is>
          <t>global</t>
        </is>
      </c>
      <c r="F1801" t="inlineStr">
        <is>
          <t>global</t>
        </is>
      </c>
    </row>
    <row r="1802">
      <c r="A1802" t="inlineStr">
        <is>
          <t>Tactical Moderate Growth w/ 25% BLUIX</t>
        </is>
      </c>
      <c r="C1802">
        <f>'Custodial Allocations-Dec24'!F27</f>
        <v/>
      </c>
      <c r="D1802">
        <f>'Custodial Allocations-Dec24'!G27*100</f>
        <v/>
      </c>
      <c r="E1802" t="inlineStr">
        <is>
          <t>global</t>
        </is>
      </c>
      <c r="F1802" t="inlineStr">
        <is>
          <t>global</t>
        </is>
      </c>
    </row>
    <row r="1803">
      <c r="A1803" t="inlineStr">
        <is>
          <t>Tactical Moderate Growth w/ 25% BLUIX</t>
        </is>
      </c>
      <c r="C1803">
        <f>'Custodial Allocations-Dec24'!F28</f>
        <v/>
      </c>
      <c r="D1803">
        <f>'Custodial Allocations-Dec24'!G28*100</f>
        <v/>
      </c>
      <c r="E1803" t="inlineStr">
        <is>
          <t>global</t>
        </is>
      </c>
      <c r="F1803" t="inlineStr">
        <is>
          <t>global</t>
        </is>
      </c>
    </row>
    <row r="1804">
      <c r="A1804" t="inlineStr">
        <is>
          <t>Tactical Moderate Growth w/ 25% BLUIX</t>
        </is>
      </c>
      <c r="C1804">
        <f>'Custodial Allocations-Dec24'!F29</f>
        <v/>
      </c>
      <c r="D1804">
        <f>'Custodial Allocations-Dec24'!G29*100</f>
        <v/>
      </c>
      <c r="E1804" t="inlineStr">
        <is>
          <t>global</t>
        </is>
      </c>
      <c r="F1804" t="inlineStr">
        <is>
          <t>global</t>
        </is>
      </c>
    </row>
    <row r="1805">
      <c r="A1805" t="inlineStr">
        <is>
          <t>Tactical Moderate Growth w/ 25% BLUIX</t>
        </is>
      </c>
      <c r="C1805">
        <f>'Custodial Allocations-Dec24'!F30</f>
        <v/>
      </c>
      <c r="D1805">
        <f>'Custodial Allocations-Dec24'!G30*100</f>
        <v/>
      </c>
      <c r="E1805" t="inlineStr">
        <is>
          <t>global</t>
        </is>
      </c>
      <c r="F1805" t="inlineStr">
        <is>
          <t>global</t>
        </is>
      </c>
    </row>
    <row r="1806">
      <c r="A1806" t="inlineStr">
        <is>
          <t>Tactical Moderate Growth w/ 25% BLUIX</t>
        </is>
      </c>
      <c r="C1806">
        <f>'Custodial Allocations-Dec24'!F31</f>
        <v/>
      </c>
      <c r="D1806">
        <f>'Custodial Allocations-Dec24'!G31*100</f>
        <v/>
      </c>
      <c r="E1806" t="inlineStr">
        <is>
          <t>global</t>
        </is>
      </c>
      <c r="F1806" t="inlineStr">
        <is>
          <t>global</t>
        </is>
      </c>
    </row>
    <row r="1807">
      <c r="A1807" t="inlineStr">
        <is>
          <t>Tactical Moderate Growth w/ 25% BLUIX</t>
        </is>
      </c>
      <c r="C1807">
        <f>'Custodial Allocations-Dec24'!F32</f>
        <v/>
      </c>
      <c r="D1807">
        <f>'Custodial Allocations-Dec24'!G32*100</f>
        <v/>
      </c>
      <c r="E1807" t="inlineStr">
        <is>
          <t>global</t>
        </is>
      </c>
      <c r="F1807" t="inlineStr">
        <is>
          <t>global</t>
        </is>
      </c>
    </row>
    <row r="1808">
      <c r="A1808" t="inlineStr">
        <is>
          <t>Tactical Moderate Growth w/ 25% BLUIX</t>
        </is>
      </c>
      <c r="C1808">
        <f>'Custodial Allocations-Dec24'!F33</f>
        <v/>
      </c>
      <c r="D1808">
        <f>'Custodial Allocations-Dec24'!G33*100</f>
        <v/>
      </c>
      <c r="E1808" t="inlineStr">
        <is>
          <t>global</t>
        </is>
      </c>
      <c r="F1808" t="inlineStr">
        <is>
          <t>global</t>
        </is>
      </c>
    </row>
    <row r="1809">
      <c r="A1809" t="inlineStr">
        <is>
          <t>Tactical Moderate Growth w/ 25% BLUIX</t>
        </is>
      </c>
      <c r="C1809">
        <f>'Custodial Allocations-Dec24'!F34</f>
        <v/>
      </c>
      <c r="D1809">
        <f>'Custodial Allocations-Dec24'!G34*100</f>
        <v/>
      </c>
      <c r="E1809" t="inlineStr">
        <is>
          <t>global</t>
        </is>
      </c>
      <c r="F1809" t="inlineStr">
        <is>
          <t>global</t>
        </is>
      </c>
    </row>
    <row r="1810">
      <c r="A1810" t="inlineStr">
        <is>
          <t>Tactical Moderate Growth w/ 25% BLUIX</t>
        </is>
      </c>
      <c r="C1810">
        <f>'Custodial Allocations-Dec24'!F35</f>
        <v/>
      </c>
      <c r="D1810">
        <f>'Custodial Allocations-Dec24'!G35*100</f>
        <v/>
      </c>
      <c r="E1810" t="inlineStr">
        <is>
          <t>global</t>
        </is>
      </c>
      <c r="F1810" t="inlineStr">
        <is>
          <t>global</t>
        </is>
      </c>
    </row>
    <row r="1811">
      <c r="A1811" t="inlineStr">
        <is>
          <t>Tactical Moderate Growth w/ 25% BLUIX</t>
        </is>
      </c>
      <c r="C1811">
        <f>'Custodial Allocations-Dec24'!F36</f>
        <v/>
      </c>
      <c r="D1811">
        <f>'Custodial Allocations-Dec24'!G36*100</f>
        <v/>
      </c>
      <c r="E1811" t="inlineStr">
        <is>
          <t>global</t>
        </is>
      </c>
      <c r="F1811" t="inlineStr">
        <is>
          <t>global</t>
        </is>
      </c>
    </row>
    <row r="1812">
      <c r="A1812" t="inlineStr">
        <is>
          <t>Tactical Moderate Growth w/ 25% BLUIX</t>
        </is>
      </c>
      <c r="C1812">
        <f>'Custodial Allocations-Dec24'!F37</f>
        <v/>
      </c>
      <c r="D1812">
        <f>'Custodial Allocations-Dec24'!G37*100</f>
        <v/>
      </c>
      <c r="E1812" t="inlineStr">
        <is>
          <t>global</t>
        </is>
      </c>
      <c r="F1812" t="inlineStr">
        <is>
          <t>global</t>
        </is>
      </c>
    </row>
    <row r="1813">
      <c r="A1813" t="inlineStr">
        <is>
          <t>Tactical Moderate Growth w/ 25% BLUIX</t>
        </is>
      </c>
      <c r="C1813">
        <f>'Custodial Allocations-Dec24'!F38</f>
        <v/>
      </c>
      <c r="D1813">
        <f>'Custodial Allocations-Dec24'!G38*100</f>
        <v/>
      </c>
      <c r="E1813" t="inlineStr">
        <is>
          <t>global</t>
        </is>
      </c>
      <c r="F1813" t="inlineStr">
        <is>
          <t>global</t>
        </is>
      </c>
    </row>
    <row r="1814">
      <c r="A1814" t="inlineStr">
        <is>
          <t>Tactical Moderate Growth w/ 25% BLUIX</t>
        </is>
      </c>
      <c r="C1814" t="inlineStr">
        <is>
          <t>$CASH</t>
        </is>
      </c>
      <c r="D1814">
        <f>100-SUM(D1800:D1813)</f>
        <v/>
      </c>
      <c r="E1814" t="inlineStr">
        <is>
          <t>global</t>
        </is>
      </c>
      <c r="F1814" t="inlineStr">
        <is>
          <t>global</t>
        </is>
      </c>
    </row>
    <row r="1815">
      <c r="A1815" t="inlineStr">
        <is>
          <t>Tactical Small Growth</t>
        </is>
      </c>
      <c r="C1815" t="inlineStr">
        <is>
          <t>SPTM</t>
        </is>
      </c>
      <c r="D1815">
        <f>'Add''l Spartan'!QA95</f>
        <v/>
      </c>
      <c r="E1815" t="inlineStr">
        <is>
          <t>global</t>
        </is>
      </c>
      <c r="F1815" t="inlineStr">
        <is>
          <t>global</t>
        </is>
      </c>
    </row>
    <row r="1816">
      <c r="A1816" t="inlineStr">
        <is>
          <t>Tactical Small Growth</t>
        </is>
      </c>
      <c r="C1816" t="inlineStr">
        <is>
          <t>$CASH</t>
        </is>
      </c>
      <c r="D1816">
        <f>'Add''l Spartan'!QA96</f>
        <v/>
      </c>
      <c r="E1816" t="inlineStr">
        <is>
          <t>global</t>
        </is>
      </c>
      <c r="F1816" t="inlineStr">
        <is>
          <t>global</t>
        </is>
      </c>
    </row>
    <row r="1817">
      <c r="A1817" t="inlineStr">
        <is>
          <t>Tactical Small Growth</t>
        </is>
      </c>
      <c r="C1817" t="inlineStr">
        <is>
          <t>GOVT</t>
        </is>
      </c>
      <c r="D1817">
        <f>'Add''l Spartan'!QA97</f>
        <v/>
      </c>
      <c r="E1817" t="inlineStr">
        <is>
          <t>global</t>
        </is>
      </c>
      <c r="F1817" t="inlineStr">
        <is>
          <t>global</t>
        </is>
      </c>
    </row>
    <row r="1818">
      <c r="A1818" t="inlineStr">
        <is>
          <t>Tactical Small Growth</t>
        </is>
      </c>
      <c r="C1818" t="inlineStr">
        <is>
          <t>BIL</t>
        </is>
      </c>
      <c r="D1818">
        <f>'Add''l Spartan'!QA98</f>
        <v/>
      </c>
      <c r="E1818" t="inlineStr">
        <is>
          <t>global</t>
        </is>
      </c>
      <c r="F1818" t="inlineStr">
        <is>
          <t>global</t>
        </is>
      </c>
    </row>
    <row r="1819">
      <c r="A1819" t="inlineStr">
        <is>
          <t>Tactical US Equity</t>
        </is>
      </c>
      <c r="C1819">
        <f>'Add''l Spartan'!PZ3</f>
        <v/>
      </c>
      <c r="D1819">
        <f>'Add''l Spartan'!QA3*100</f>
        <v/>
      </c>
      <c r="E1819" t="inlineStr">
        <is>
          <t>global</t>
        </is>
      </c>
      <c r="F1819" t="inlineStr">
        <is>
          <t>global</t>
        </is>
      </c>
    </row>
    <row r="1820">
      <c r="A1820" t="inlineStr">
        <is>
          <t>Tactical US Equity</t>
        </is>
      </c>
      <c r="C1820">
        <f>'Add''l Spartan'!PZ4</f>
        <v/>
      </c>
      <c r="D1820">
        <f>'Add''l Spartan'!QA4*100</f>
        <v/>
      </c>
      <c r="E1820" t="inlineStr">
        <is>
          <t>global</t>
        </is>
      </c>
      <c r="F1820" t="inlineStr">
        <is>
          <t>global</t>
        </is>
      </c>
    </row>
    <row r="1821">
      <c r="A1821" t="inlineStr">
        <is>
          <t>Tactical US Equity</t>
        </is>
      </c>
      <c r="C1821">
        <f>'Add''l Spartan'!PZ5</f>
        <v/>
      </c>
      <c r="D1821">
        <f>'Add''l Spartan'!QA5*100</f>
        <v/>
      </c>
      <c r="E1821" t="inlineStr">
        <is>
          <t>global</t>
        </is>
      </c>
      <c r="F1821" t="inlineStr">
        <is>
          <t>global</t>
        </is>
      </c>
    </row>
    <row r="1822">
      <c r="A1822" t="inlineStr">
        <is>
          <t>Tactical US Equity</t>
        </is>
      </c>
      <c r="C1822">
        <f>'Add''l Spartan'!PZ6</f>
        <v/>
      </c>
      <c r="D1822">
        <f>'Add''l Spartan'!QA6*100</f>
        <v/>
      </c>
      <c r="E1822" t="inlineStr">
        <is>
          <t>global</t>
        </is>
      </c>
      <c r="F1822" t="inlineStr">
        <is>
          <t>global</t>
        </is>
      </c>
    </row>
    <row r="1823">
      <c r="A1823" t="inlineStr">
        <is>
          <t>Tactical US Equity</t>
        </is>
      </c>
      <c r="C1823">
        <f>'Add''l Spartan'!PZ7</f>
        <v/>
      </c>
      <c r="D1823">
        <f>'Add''l Spartan'!QA7*100</f>
        <v/>
      </c>
      <c r="E1823" t="inlineStr">
        <is>
          <t>global</t>
        </is>
      </c>
      <c r="F1823" t="inlineStr">
        <is>
          <t>global</t>
        </is>
      </c>
    </row>
    <row r="1824">
      <c r="A1824" t="inlineStr">
        <is>
          <t>Tactical US Equity</t>
        </is>
      </c>
      <c r="C1824">
        <f>'Add''l Spartan'!PZ8</f>
        <v/>
      </c>
      <c r="D1824">
        <f>'Add''l Spartan'!QA8*100</f>
        <v/>
      </c>
      <c r="E1824" t="inlineStr">
        <is>
          <t>global</t>
        </is>
      </c>
      <c r="F1824" t="inlineStr">
        <is>
          <t>global</t>
        </is>
      </c>
    </row>
    <row r="1825">
      <c r="A1825" t="inlineStr">
        <is>
          <t>Tactical US Equity</t>
        </is>
      </c>
      <c r="C1825">
        <f>'Add''l Spartan'!PZ9</f>
        <v/>
      </c>
      <c r="D1825">
        <f>'Add''l Spartan'!QA9*100</f>
        <v/>
      </c>
      <c r="E1825" t="inlineStr">
        <is>
          <t>global</t>
        </is>
      </c>
      <c r="F1825" t="inlineStr">
        <is>
          <t>global</t>
        </is>
      </c>
    </row>
    <row r="1826">
      <c r="A1826" t="inlineStr">
        <is>
          <t>Tactical US Equity</t>
        </is>
      </c>
      <c r="C1826">
        <f>'Add''l Spartan'!PZ10</f>
        <v/>
      </c>
      <c r="D1826">
        <f>'Add''l Spartan'!QA10*100</f>
        <v/>
      </c>
      <c r="E1826" t="inlineStr">
        <is>
          <t>global</t>
        </is>
      </c>
      <c r="F1826" t="inlineStr">
        <is>
          <t>global</t>
        </is>
      </c>
    </row>
    <row r="1827">
      <c r="A1827" t="inlineStr">
        <is>
          <t>Tactical US Equity</t>
        </is>
      </c>
      <c r="C1827">
        <f>'Add''l Spartan'!PZ11</f>
        <v/>
      </c>
      <c r="D1827">
        <f>'Add''l Spartan'!QA11*100</f>
        <v/>
      </c>
      <c r="E1827" t="inlineStr">
        <is>
          <t>global</t>
        </is>
      </c>
      <c r="F1827" t="inlineStr">
        <is>
          <t>global</t>
        </is>
      </c>
    </row>
    <row r="1828">
      <c r="A1828" t="inlineStr">
        <is>
          <t>Tactical US Equity</t>
        </is>
      </c>
      <c r="C1828">
        <f>'Add''l Spartan'!PZ12</f>
        <v/>
      </c>
      <c r="D1828">
        <f>'Add''l Spartan'!QA12*100</f>
        <v/>
      </c>
      <c r="E1828" t="inlineStr">
        <is>
          <t>global</t>
        </is>
      </c>
      <c r="F1828" t="inlineStr">
        <is>
          <t>global</t>
        </is>
      </c>
    </row>
    <row r="1829">
      <c r="A1829" t="inlineStr">
        <is>
          <t>Tactical US Equity</t>
        </is>
      </c>
      <c r="C1829">
        <f>'Add''l Spartan'!PZ13</f>
        <v/>
      </c>
      <c r="D1829">
        <f>'Add''l Spartan'!QA13*100</f>
        <v/>
      </c>
      <c r="E1829" t="inlineStr">
        <is>
          <t>global</t>
        </is>
      </c>
      <c r="F1829" t="inlineStr">
        <is>
          <t>global</t>
        </is>
      </c>
    </row>
    <row r="1830">
      <c r="A1830" t="inlineStr">
        <is>
          <t>Tactical US Equity</t>
        </is>
      </c>
      <c r="C1830">
        <f>'Add''l Spartan'!PZ14</f>
        <v/>
      </c>
      <c r="D1830">
        <f>98-SUM(D1819:D1829)</f>
        <v/>
      </c>
      <c r="E1830" t="inlineStr">
        <is>
          <t>global</t>
        </is>
      </c>
      <c r="F1830" t="inlineStr">
        <is>
          <t>global</t>
        </is>
      </c>
    </row>
    <row r="1831">
      <c r="A1831" t="inlineStr">
        <is>
          <t>Tactical US Equity</t>
        </is>
      </c>
      <c r="C1831" t="inlineStr">
        <is>
          <t>$CASH</t>
        </is>
      </c>
      <c r="D1831" t="n">
        <v>2</v>
      </c>
      <c r="E1831" t="inlineStr">
        <is>
          <t>global</t>
        </is>
      </c>
      <c r="F1831" t="inlineStr">
        <is>
          <t>global</t>
        </is>
      </c>
    </row>
    <row r="1832">
      <c r="A1832" t="inlineStr">
        <is>
          <t>TFPN Only</t>
        </is>
      </c>
      <c r="C1832" t="inlineStr">
        <is>
          <t>TFPN</t>
        </is>
      </c>
      <c r="D1832" t="n">
        <v>100</v>
      </c>
      <c r="E1832" t="inlineStr">
        <is>
          <t>global</t>
        </is>
      </c>
      <c r="F1832" t="inlineStr">
        <is>
          <t>global</t>
        </is>
      </c>
    </row>
    <row r="1833">
      <c r="A1833" t="inlineStr">
        <is>
          <t>US ESG Equity w/ 10% BLUIX</t>
        </is>
      </c>
      <c r="C1833">
        <f>Indexes!S3</f>
        <v/>
      </c>
      <c r="D1833">
        <f>Indexes!T3</f>
        <v/>
      </c>
      <c r="E1833" t="inlineStr">
        <is>
          <t>global</t>
        </is>
      </c>
      <c r="F1833" t="inlineStr">
        <is>
          <t>global</t>
        </is>
      </c>
    </row>
    <row r="1834">
      <c r="A1834" t="inlineStr">
        <is>
          <t>US ESG Equity w/ 10% BLUIX</t>
        </is>
      </c>
      <c r="C1834">
        <f>Indexes!S4</f>
        <v/>
      </c>
      <c r="D1834">
        <f>Indexes!T4</f>
        <v/>
      </c>
      <c r="E1834" t="inlineStr">
        <is>
          <t>global</t>
        </is>
      </c>
      <c r="F1834" t="inlineStr">
        <is>
          <t>global</t>
        </is>
      </c>
    </row>
    <row r="1835">
      <c r="A1835" t="inlineStr">
        <is>
          <t>US ESG Equity w/ 10% BLUIX</t>
        </is>
      </c>
      <c r="C1835">
        <f>Indexes!S5</f>
        <v/>
      </c>
      <c r="D1835">
        <f>Indexes!T5</f>
        <v/>
      </c>
      <c r="E1835" t="inlineStr">
        <is>
          <t>global</t>
        </is>
      </c>
      <c r="F1835" t="inlineStr">
        <is>
          <t>global</t>
        </is>
      </c>
    </row>
    <row r="1836">
      <c r="A1836" t="inlineStr">
        <is>
          <t>US ESG Equity w/ 10% BLUIX</t>
        </is>
      </c>
      <c r="C1836">
        <f>Indexes!S6</f>
        <v/>
      </c>
      <c r="D1836">
        <f>Indexes!T6</f>
        <v/>
      </c>
      <c r="E1836" t="inlineStr">
        <is>
          <t>global</t>
        </is>
      </c>
      <c r="F1836" t="inlineStr">
        <is>
          <t>global</t>
        </is>
      </c>
    </row>
    <row r="1837">
      <c r="A1837" t="inlineStr">
        <is>
          <t>US ESG Equity w/ 10% BLUIX</t>
        </is>
      </c>
      <c r="C1837">
        <f>Indexes!S7</f>
        <v/>
      </c>
      <c r="D1837">
        <f>Indexes!T7</f>
        <v/>
      </c>
      <c r="E1837" t="inlineStr">
        <is>
          <t>global</t>
        </is>
      </c>
      <c r="F1837" t="inlineStr">
        <is>
          <t>global</t>
        </is>
      </c>
    </row>
    <row r="1838">
      <c r="A1838" t="inlineStr">
        <is>
          <t>US ESG Equity w/ 10% BLUIX</t>
        </is>
      </c>
      <c r="C1838">
        <f>Indexes!S8</f>
        <v/>
      </c>
      <c r="D1838">
        <f>Indexes!T8</f>
        <v/>
      </c>
      <c r="E1838" t="inlineStr">
        <is>
          <t>global</t>
        </is>
      </c>
      <c r="F1838" t="inlineStr">
        <is>
          <t>global</t>
        </is>
      </c>
    </row>
    <row r="1839">
      <c r="A1839" t="inlineStr">
        <is>
          <t>US ESG Equity w/ 10% BLUIX</t>
        </is>
      </c>
      <c r="C1839">
        <f>Indexes!S9</f>
        <v/>
      </c>
      <c r="D1839">
        <f>Indexes!T9</f>
        <v/>
      </c>
      <c r="E1839" t="inlineStr">
        <is>
          <t>global</t>
        </is>
      </c>
      <c r="F1839" t="inlineStr">
        <is>
          <t>global</t>
        </is>
      </c>
    </row>
    <row r="1840">
      <c r="A1840" t="inlineStr">
        <is>
          <t>US ESG Equity w/ 10% BLUIX</t>
        </is>
      </c>
      <c r="C1840">
        <f>Indexes!S10</f>
        <v/>
      </c>
      <c r="D1840">
        <f>Indexes!T10</f>
        <v/>
      </c>
      <c r="E1840" t="inlineStr">
        <is>
          <t>global</t>
        </is>
      </c>
      <c r="F1840" t="inlineStr">
        <is>
          <t>global</t>
        </is>
      </c>
    </row>
    <row r="1841">
      <c r="A1841" t="inlineStr">
        <is>
          <t>US ESG Equity w/ 10% BLUIX</t>
        </is>
      </c>
      <c r="C1841">
        <f>Indexes!S11</f>
        <v/>
      </c>
      <c r="D1841">
        <f>Indexes!T11</f>
        <v/>
      </c>
      <c r="E1841" t="inlineStr">
        <is>
          <t>global</t>
        </is>
      </c>
      <c r="F1841" t="inlineStr">
        <is>
          <t>global</t>
        </is>
      </c>
    </row>
    <row r="1842">
      <c r="A1842" t="inlineStr">
        <is>
          <t>US ESG Equity w/ 10% BLUIX</t>
        </is>
      </c>
      <c r="C1842">
        <f>Indexes!S12</f>
        <v/>
      </c>
      <c r="D1842">
        <f>Indexes!T12</f>
        <v/>
      </c>
      <c r="E1842" t="inlineStr">
        <is>
          <t>global</t>
        </is>
      </c>
      <c r="F1842" t="inlineStr">
        <is>
          <t>global</t>
        </is>
      </c>
    </row>
    <row r="1843">
      <c r="A1843" t="inlineStr">
        <is>
          <t>US ESG Equity w/ 10% BLUIX</t>
        </is>
      </c>
      <c r="C1843">
        <f>Indexes!S13</f>
        <v/>
      </c>
      <c r="D1843">
        <f>Indexes!T13</f>
        <v/>
      </c>
      <c r="E1843" t="inlineStr">
        <is>
          <t>global</t>
        </is>
      </c>
      <c r="F1843" t="inlineStr">
        <is>
          <t>global</t>
        </is>
      </c>
    </row>
    <row r="1844">
      <c r="A1844" t="inlineStr">
        <is>
          <t>US ESG Equity w/ 10% BLUIX</t>
        </is>
      </c>
      <c r="C1844">
        <f>Indexes!S14</f>
        <v/>
      </c>
      <c r="D1844">
        <f>Indexes!T14</f>
        <v/>
      </c>
      <c r="E1844" t="inlineStr">
        <is>
          <t>global</t>
        </is>
      </c>
      <c r="F1844" t="inlineStr">
        <is>
          <t>global</t>
        </is>
      </c>
    </row>
    <row r="1845">
      <c r="A1845" t="inlineStr">
        <is>
          <t>US ESG Equity w/ 10% BLUIX</t>
        </is>
      </c>
      <c r="C1845">
        <f>Indexes!S15</f>
        <v/>
      </c>
      <c r="D1845">
        <f>Indexes!T15</f>
        <v/>
      </c>
      <c r="E1845" t="inlineStr">
        <is>
          <t>global</t>
        </is>
      </c>
      <c r="F1845" t="inlineStr">
        <is>
          <t>global</t>
        </is>
      </c>
    </row>
    <row r="1846">
      <c r="A1846" t="inlineStr">
        <is>
          <t>US ESG Equity w/ 10% BLUIX</t>
        </is>
      </c>
      <c r="C1846">
        <f>Indexes!S16</f>
        <v/>
      </c>
      <c r="D1846">
        <f>Indexes!T16</f>
        <v/>
      </c>
      <c r="E1846" t="inlineStr">
        <is>
          <t>global</t>
        </is>
      </c>
      <c r="F1846" t="inlineStr">
        <is>
          <t>global</t>
        </is>
      </c>
    </row>
    <row r="1847">
      <c r="A1847" t="inlineStr">
        <is>
          <t>US ESG Equity w/ 10% BLUIX</t>
        </is>
      </c>
      <c r="C1847">
        <f>Indexes!S17</f>
        <v/>
      </c>
      <c r="D1847">
        <f>Indexes!T17</f>
        <v/>
      </c>
      <c r="E1847" t="inlineStr">
        <is>
          <t>global</t>
        </is>
      </c>
      <c r="F1847" t="inlineStr">
        <is>
          <t>global</t>
        </is>
      </c>
    </row>
    <row r="1848">
      <c r="A1848" t="inlineStr">
        <is>
          <t>US ESG Equity w/ 10% BLUIX</t>
        </is>
      </c>
      <c r="C1848">
        <f>Indexes!S18</f>
        <v/>
      </c>
      <c r="D1848">
        <f>Indexes!T18</f>
        <v/>
      </c>
      <c r="E1848" t="inlineStr">
        <is>
          <t>global</t>
        </is>
      </c>
      <c r="F1848" t="inlineStr">
        <is>
          <t>global</t>
        </is>
      </c>
    </row>
    <row r="1849">
      <c r="A1849" t="inlineStr">
        <is>
          <t>US ESG Equity w/ 10% BLUIX</t>
        </is>
      </c>
      <c r="C1849">
        <f>Indexes!S19</f>
        <v/>
      </c>
      <c r="D1849">
        <f>Indexes!T19</f>
        <v/>
      </c>
      <c r="E1849" t="inlineStr">
        <is>
          <t>global</t>
        </is>
      </c>
      <c r="F1849" t="inlineStr">
        <is>
          <t>global</t>
        </is>
      </c>
    </row>
    <row r="1850">
      <c r="A1850" t="inlineStr">
        <is>
          <t>US ESG Equity w/ 10% BLUIX</t>
        </is>
      </c>
      <c r="C1850">
        <f>Indexes!S20</f>
        <v/>
      </c>
      <c r="D1850">
        <f>Indexes!T20</f>
        <v/>
      </c>
      <c r="E1850" t="inlineStr">
        <is>
          <t>global</t>
        </is>
      </c>
      <c r="F1850" t="inlineStr">
        <is>
          <t>global</t>
        </is>
      </c>
    </row>
    <row r="1851">
      <c r="A1851" t="inlineStr">
        <is>
          <t>US ESG Equity w/ 10% BLUIX</t>
        </is>
      </c>
      <c r="C1851">
        <f>Indexes!S21</f>
        <v/>
      </c>
      <c r="D1851">
        <f>Indexes!T21</f>
        <v/>
      </c>
      <c r="E1851" t="inlineStr">
        <is>
          <t>global</t>
        </is>
      </c>
      <c r="F1851" t="inlineStr">
        <is>
          <t>global</t>
        </is>
      </c>
    </row>
    <row r="1852">
      <c r="A1852" t="inlineStr">
        <is>
          <t>US ESG Equity w/ 10% BLUIX</t>
        </is>
      </c>
      <c r="C1852">
        <f>Indexes!S22</f>
        <v/>
      </c>
      <c r="D1852">
        <f>Indexes!T22</f>
        <v/>
      </c>
      <c r="E1852" t="inlineStr">
        <is>
          <t>global</t>
        </is>
      </c>
      <c r="F1852" t="inlineStr">
        <is>
          <t>global</t>
        </is>
      </c>
    </row>
    <row r="1853">
      <c r="A1853" t="inlineStr">
        <is>
          <t>US ESG Equity w/ 10% BLUIX</t>
        </is>
      </c>
      <c r="C1853">
        <f>Indexes!S23</f>
        <v/>
      </c>
      <c r="D1853">
        <f>Indexes!T23</f>
        <v/>
      </c>
      <c r="E1853" t="inlineStr">
        <is>
          <t>global</t>
        </is>
      </c>
      <c r="F1853" t="inlineStr">
        <is>
          <t>global</t>
        </is>
      </c>
    </row>
    <row r="1854">
      <c r="A1854" t="inlineStr">
        <is>
          <t>US ESG Equity w/ 10% BLUIX</t>
        </is>
      </c>
      <c r="C1854">
        <f>Indexes!S24</f>
        <v/>
      </c>
      <c r="D1854">
        <f>Indexes!T24</f>
        <v/>
      </c>
      <c r="E1854" t="inlineStr">
        <is>
          <t>global</t>
        </is>
      </c>
      <c r="F1854" t="inlineStr">
        <is>
          <t>global</t>
        </is>
      </c>
    </row>
    <row r="1855">
      <c r="A1855" t="inlineStr">
        <is>
          <t>US ESG Equity w/ 10% BLUIX</t>
        </is>
      </c>
      <c r="C1855">
        <f>Indexes!S25</f>
        <v/>
      </c>
      <c r="D1855">
        <f>Indexes!T25</f>
        <v/>
      </c>
      <c r="E1855" t="inlineStr">
        <is>
          <t>global</t>
        </is>
      </c>
      <c r="F1855" t="inlineStr">
        <is>
          <t>global</t>
        </is>
      </c>
    </row>
    <row r="1856">
      <c r="A1856" t="inlineStr">
        <is>
          <t>US ESG Equity w/ 10% BLUIX</t>
        </is>
      </c>
      <c r="C1856">
        <f>Indexes!S26</f>
        <v/>
      </c>
      <c r="D1856">
        <f>Indexes!T26</f>
        <v/>
      </c>
      <c r="E1856" t="inlineStr">
        <is>
          <t>global</t>
        </is>
      </c>
      <c r="F1856" t="inlineStr">
        <is>
          <t>global</t>
        </is>
      </c>
    </row>
    <row r="1857">
      <c r="A1857" t="inlineStr">
        <is>
          <t>US ESG Equity w/ 10% BLUIX</t>
        </is>
      </c>
      <c r="C1857">
        <f>Indexes!S27</f>
        <v/>
      </c>
      <c r="D1857">
        <f>Indexes!T27</f>
        <v/>
      </c>
      <c r="E1857" t="inlineStr">
        <is>
          <t>global</t>
        </is>
      </c>
      <c r="F1857" t="inlineStr">
        <is>
          <t>global</t>
        </is>
      </c>
    </row>
    <row r="1858">
      <c r="A1858" t="inlineStr">
        <is>
          <t>US ESG Equity w/ 10% BLUIX</t>
        </is>
      </c>
      <c r="C1858">
        <f>Indexes!S28</f>
        <v/>
      </c>
      <c r="D1858">
        <f>Indexes!T28</f>
        <v/>
      </c>
      <c r="E1858" t="inlineStr">
        <is>
          <t>global</t>
        </is>
      </c>
      <c r="F1858" t="inlineStr">
        <is>
          <t>global</t>
        </is>
      </c>
    </row>
    <row r="1859">
      <c r="A1859" t="inlineStr">
        <is>
          <t>US ESG Equity w/ 10% BLUIX</t>
        </is>
      </c>
      <c r="C1859">
        <f>Indexes!S29</f>
        <v/>
      </c>
      <c r="D1859">
        <f>Indexes!T29</f>
        <v/>
      </c>
      <c r="E1859" t="inlineStr">
        <is>
          <t>global</t>
        </is>
      </c>
      <c r="F1859" t="inlineStr">
        <is>
          <t>global</t>
        </is>
      </c>
    </row>
    <row r="1860">
      <c r="A1860" t="inlineStr">
        <is>
          <t>US ESG Equity w/ 10% BLUIX</t>
        </is>
      </c>
      <c r="C1860">
        <f>Indexes!S30</f>
        <v/>
      </c>
      <c r="D1860">
        <f>Indexes!T30</f>
        <v/>
      </c>
      <c r="E1860" t="inlineStr">
        <is>
          <t>global</t>
        </is>
      </c>
      <c r="F1860" t="inlineStr">
        <is>
          <t>global</t>
        </is>
      </c>
    </row>
    <row r="1861">
      <c r="A1861" t="inlineStr">
        <is>
          <t>US ESG Equity w/ 10% BLUIX</t>
        </is>
      </c>
      <c r="C1861">
        <f>Indexes!S31</f>
        <v/>
      </c>
      <c r="D1861">
        <f>Indexes!T31</f>
        <v/>
      </c>
      <c r="E1861" t="inlineStr">
        <is>
          <t>global</t>
        </is>
      </c>
      <c r="F1861" t="inlineStr">
        <is>
          <t>global</t>
        </is>
      </c>
    </row>
    <row r="1862">
      <c r="A1862" t="inlineStr">
        <is>
          <t>US ESG Equity w/ 10% BLUIX</t>
        </is>
      </c>
      <c r="C1862">
        <f>Indexes!S32</f>
        <v/>
      </c>
      <c r="D1862">
        <f>Indexes!T32</f>
        <v/>
      </c>
      <c r="E1862" t="inlineStr">
        <is>
          <t>global</t>
        </is>
      </c>
      <c r="F1862" t="inlineStr">
        <is>
          <t>global</t>
        </is>
      </c>
    </row>
    <row r="1863">
      <c r="A1863" t="inlineStr">
        <is>
          <t>US ESG Equity w/ 10% BLUIX</t>
        </is>
      </c>
      <c r="C1863">
        <f>Indexes!S33</f>
        <v/>
      </c>
      <c r="D1863">
        <f>Indexes!T33</f>
        <v/>
      </c>
      <c r="E1863" t="inlineStr">
        <is>
          <t>global</t>
        </is>
      </c>
      <c r="F1863" t="inlineStr">
        <is>
          <t>global</t>
        </is>
      </c>
    </row>
    <row r="1864">
      <c r="A1864" t="inlineStr">
        <is>
          <t>US ESG Equity w/ 10% BLUIX</t>
        </is>
      </c>
      <c r="C1864">
        <f>Indexes!S34</f>
        <v/>
      </c>
      <c r="D1864">
        <f>Indexes!T34</f>
        <v/>
      </c>
      <c r="E1864" t="inlineStr">
        <is>
          <t>global</t>
        </is>
      </c>
      <c r="F1864" t="inlineStr">
        <is>
          <t>global</t>
        </is>
      </c>
    </row>
    <row r="1865">
      <c r="A1865" t="inlineStr">
        <is>
          <t>US ESG Equity w/ 10% BLUIX</t>
        </is>
      </c>
      <c r="C1865">
        <f>Indexes!S35</f>
        <v/>
      </c>
      <c r="D1865">
        <f>Indexes!T35</f>
        <v/>
      </c>
      <c r="E1865" t="inlineStr">
        <is>
          <t>global</t>
        </is>
      </c>
      <c r="F1865" t="inlineStr">
        <is>
          <t>global</t>
        </is>
      </c>
    </row>
    <row r="1866">
      <c r="A1866" t="inlineStr">
        <is>
          <t>US ESG Equity w/ 10% BLUIX</t>
        </is>
      </c>
      <c r="C1866">
        <f>Indexes!S36</f>
        <v/>
      </c>
      <c r="D1866">
        <f>Indexes!T36</f>
        <v/>
      </c>
      <c r="E1866" t="inlineStr">
        <is>
          <t>global</t>
        </is>
      </c>
      <c r="F1866" t="inlineStr">
        <is>
          <t>global</t>
        </is>
      </c>
    </row>
    <row r="1867">
      <c r="A1867" t="inlineStr">
        <is>
          <t>US ESG Equity w/ 10% BLUIX</t>
        </is>
      </c>
      <c r="C1867">
        <f>Indexes!S37</f>
        <v/>
      </c>
      <c r="D1867">
        <f>Indexes!T37</f>
        <v/>
      </c>
      <c r="E1867" t="inlineStr">
        <is>
          <t>global</t>
        </is>
      </c>
      <c r="F1867" t="inlineStr">
        <is>
          <t>global</t>
        </is>
      </c>
    </row>
    <row r="1868">
      <c r="A1868" t="inlineStr">
        <is>
          <t>US ESG Equity w/ 10% BLUIX</t>
        </is>
      </c>
      <c r="C1868">
        <f>Indexes!S38</f>
        <v/>
      </c>
      <c r="D1868">
        <f>Indexes!T38</f>
        <v/>
      </c>
      <c r="E1868" t="inlineStr">
        <is>
          <t>global</t>
        </is>
      </c>
      <c r="F1868" t="inlineStr">
        <is>
          <t>global</t>
        </is>
      </c>
    </row>
    <row r="1869">
      <c r="A1869" t="inlineStr">
        <is>
          <t>US ESG Equity w/ 10% BLUIX</t>
        </is>
      </c>
      <c r="C1869">
        <f>Indexes!S39</f>
        <v/>
      </c>
      <c r="D1869">
        <f>Indexes!T39</f>
        <v/>
      </c>
      <c r="E1869" t="inlineStr">
        <is>
          <t>global</t>
        </is>
      </c>
      <c r="F1869" t="inlineStr">
        <is>
          <t>global</t>
        </is>
      </c>
    </row>
    <row r="1870">
      <c r="A1870" t="inlineStr">
        <is>
          <t>US ESG Equity w/ 10% BLUIX</t>
        </is>
      </c>
      <c r="C1870">
        <f>Indexes!S40</f>
        <v/>
      </c>
      <c r="D1870">
        <f>Indexes!T40</f>
        <v/>
      </c>
      <c r="E1870" t="inlineStr">
        <is>
          <t>global</t>
        </is>
      </c>
      <c r="F1870" t="inlineStr">
        <is>
          <t>global</t>
        </is>
      </c>
    </row>
    <row r="1871">
      <c r="A1871" t="inlineStr">
        <is>
          <t>US ESG Equity w/ 10% BLUIX</t>
        </is>
      </c>
      <c r="C1871">
        <f>Indexes!S41</f>
        <v/>
      </c>
      <c r="D1871">
        <f>Indexes!T41</f>
        <v/>
      </c>
      <c r="E1871" t="inlineStr">
        <is>
          <t>global</t>
        </is>
      </c>
      <c r="F1871" t="inlineStr">
        <is>
          <t>global</t>
        </is>
      </c>
    </row>
    <row r="1872">
      <c r="A1872" t="inlineStr">
        <is>
          <t>US ESG Equity w/ 10% BLUIX</t>
        </is>
      </c>
      <c r="C1872">
        <f>Indexes!S42</f>
        <v/>
      </c>
      <c r="D1872">
        <f>Indexes!T42</f>
        <v/>
      </c>
      <c r="E1872" t="inlineStr">
        <is>
          <t>global</t>
        </is>
      </c>
      <c r="F1872" t="inlineStr">
        <is>
          <t>global</t>
        </is>
      </c>
    </row>
    <row r="1873">
      <c r="A1873" t="inlineStr">
        <is>
          <t>US ESG Equity w/ 10% BLUIX</t>
        </is>
      </c>
      <c r="C1873">
        <f>Indexes!S43</f>
        <v/>
      </c>
      <c r="D1873">
        <f>Indexes!T43</f>
        <v/>
      </c>
      <c r="E1873" t="inlineStr">
        <is>
          <t>global</t>
        </is>
      </c>
      <c r="F1873" t="inlineStr">
        <is>
          <t>global</t>
        </is>
      </c>
    </row>
    <row r="1874">
      <c r="A1874" t="inlineStr">
        <is>
          <t>US ESG Equity w/ 10% BLUIX</t>
        </is>
      </c>
      <c r="C1874">
        <f>Indexes!S44</f>
        <v/>
      </c>
      <c r="D1874">
        <f>Indexes!T44</f>
        <v/>
      </c>
      <c r="E1874" t="inlineStr">
        <is>
          <t>global</t>
        </is>
      </c>
      <c r="F1874" t="inlineStr">
        <is>
          <t>global</t>
        </is>
      </c>
    </row>
    <row r="1875">
      <c r="A1875" t="inlineStr">
        <is>
          <t>US ESG Equity w/ 10% BLUIX</t>
        </is>
      </c>
      <c r="C1875">
        <f>Indexes!S45</f>
        <v/>
      </c>
      <c r="D1875">
        <f>Indexes!T45</f>
        <v/>
      </c>
      <c r="E1875" t="inlineStr">
        <is>
          <t>global</t>
        </is>
      </c>
      <c r="F1875" t="inlineStr">
        <is>
          <t>global</t>
        </is>
      </c>
    </row>
    <row r="1876">
      <c r="A1876" t="inlineStr">
        <is>
          <t>US ESG Equity w/ 10% BLUIX</t>
        </is>
      </c>
      <c r="C1876">
        <f>Indexes!S46</f>
        <v/>
      </c>
      <c r="D1876">
        <f>Indexes!T46</f>
        <v/>
      </c>
      <c r="E1876" t="inlineStr">
        <is>
          <t>global</t>
        </is>
      </c>
      <c r="F1876" t="inlineStr">
        <is>
          <t>global</t>
        </is>
      </c>
    </row>
    <row r="1877">
      <c r="A1877" t="inlineStr">
        <is>
          <t>US ESG Equity w/ 10% BLUIX</t>
        </is>
      </c>
      <c r="C1877">
        <f>Indexes!S47</f>
        <v/>
      </c>
      <c r="D1877">
        <f>Indexes!T47</f>
        <v/>
      </c>
      <c r="E1877" t="inlineStr">
        <is>
          <t>global</t>
        </is>
      </c>
      <c r="F1877" t="inlineStr">
        <is>
          <t>global</t>
        </is>
      </c>
    </row>
    <row r="1878">
      <c r="A1878" t="inlineStr">
        <is>
          <t>US ESG Equity w/ 10% BLUIX</t>
        </is>
      </c>
      <c r="C1878">
        <f>Indexes!S48</f>
        <v/>
      </c>
      <c r="D1878">
        <f>Indexes!T48</f>
        <v/>
      </c>
      <c r="E1878" t="inlineStr">
        <is>
          <t>global</t>
        </is>
      </c>
      <c r="F1878" t="inlineStr">
        <is>
          <t>global</t>
        </is>
      </c>
    </row>
    <row r="1879">
      <c r="A1879" t="inlineStr">
        <is>
          <t>US ESG Equity w/ 10% BLUIX</t>
        </is>
      </c>
      <c r="C1879">
        <f>Indexes!S49</f>
        <v/>
      </c>
      <c r="D1879">
        <f>Indexes!T49</f>
        <v/>
      </c>
      <c r="E1879" t="inlineStr">
        <is>
          <t>global</t>
        </is>
      </c>
      <c r="F1879" t="inlineStr">
        <is>
          <t>global</t>
        </is>
      </c>
    </row>
    <row r="1880">
      <c r="A1880" t="inlineStr">
        <is>
          <t>US ESG Equity w/ 10% BLUIX</t>
        </is>
      </c>
      <c r="C1880">
        <f>Indexes!S50</f>
        <v/>
      </c>
      <c r="D1880">
        <f>Indexes!T50</f>
        <v/>
      </c>
      <c r="E1880" t="inlineStr">
        <is>
          <t>global</t>
        </is>
      </c>
      <c r="F1880" t="inlineStr">
        <is>
          <t>global</t>
        </is>
      </c>
    </row>
    <row r="1881">
      <c r="A1881" t="inlineStr">
        <is>
          <t>US ESG Equity w/ 10% BLUIX</t>
        </is>
      </c>
      <c r="C1881">
        <f>Indexes!S51</f>
        <v/>
      </c>
      <c r="D1881">
        <f>Indexes!T51</f>
        <v/>
      </c>
      <c r="E1881" t="inlineStr">
        <is>
          <t>global</t>
        </is>
      </c>
      <c r="F1881" t="inlineStr">
        <is>
          <t>global</t>
        </is>
      </c>
    </row>
    <row r="1882">
      <c r="A1882" t="inlineStr">
        <is>
          <t>US ESG Equity w/ 10% BLUIX</t>
        </is>
      </c>
      <c r="C1882">
        <f>Indexes!S52</f>
        <v/>
      </c>
      <c r="D1882">
        <f>Indexes!T52</f>
        <v/>
      </c>
      <c r="E1882" t="inlineStr">
        <is>
          <t>global</t>
        </is>
      </c>
      <c r="F1882" t="inlineStr">
        <is>
          <t>global</t>
        </is>
      </c>
    </row>
    <row r="1883">
      <c r="A1883" t="inlineStr">
        <is>
          <t>US ESG Equity w/ 10% BLUIX</t>
        </is>
      </c>
      <c r="C1883">
        <f>Indexes!S53</f>
        <v/>
      </c>
      <c r="D1883">
        <f>Indexes!T53</f>
        <v/>
      </c>
      <c r="E1883" t="inlineStr">
        <is>
          <t>global</t>
        </is>
      </c>
      <c r="F1883" t="inlineStr">
        <is>
          <t>global</t>
        </is>
      </c>
    </row>
    <row r="1884">
      <c r="A1884" t="inlineStr">
        <is>
          <t>US ESG Equity w/ 10% BLUIX</t>
        </is>
      </c>
      <c r="C1884">
        <f>Indexes!S54</f>
        <v/>
      </c>
      <c r="D1884">
        <f>Indexes!T54</f>
        <v/>
      </c>
      <c r="E1884" t="inlineStr">
        <is>
          <t>global</t>
        </is>
      </c>
      <c r="F1884" t="inlineStr">
        <is>
          <t>global</t>
        </is>
      </c>
    </row>
    <row r="1885">
      <c r="A1885" t="inlineStr">
        <is>
          <t>US ESG Equity w/ 10% BLUIX</t>
        </is>
      </c>
      <c r="C1885">
        <f>Indexes!S55</f>
        <v/>
      </c>
      <c r="D1885">
        <f>Indexes!T55</f>
        <v/>
      </c>
      <c r="E1885" t="inlineStr">
        <is>
          <t>global</t>
        </is>
      </c>
      <c r="F1885" t="inlineStr">
        <is>
          <t>global</t>
        </is>
      </c>
    </row>
    <row r="1886">
      <c r="A1886" t="inlineStr">
        <is>
          <t>US ESG Equity w/ 10% BLUIX</t>
        </is>
      </c>
      <c r="C1886">
        <f>Indexes!S56</f>
        <v/>
      </c>
      <c r="D1886">
        <f>Indexes!T56</f>
        <v/>
      </c>
      <c r="E1886" t="inlineStr">
        <is>
          <t>global</t>
        </is>
      </c>
      <c r="F1886" t="inlineStr">
        <is>
          <t>global</t>
        </is>
      </c>
    </row>
    <row r="1887">
      <c r="A1887" t="inlineStr">
        <is>
          <t>US ESG Equity w/ 10% BLUIX</t>
        </is>
      </c>
      <c r="C1887">
        <f>Indexes!S57</f>
        <v/>
      </c>
      <c r="D1887">
        <f>Indexes!T57</f>
        <v/>
      </c>
      <c r="E1887" t="inlineStr">
        <is>
          <t>global</t>
        </is>
      </c>
      <c r="F1887" t="inlineStr">
        <is>
          <t>global</t>
        </is>
      </c>
    </row>
    <row r="1888">
      <c r="A1888" t="inlineStr">
        <is>
          <t>US ESG Equity w/ 10% BLUIX</t>
        </is>
      </c>
      <c r="C1888">
        <f>Indexes!S58</f>
        <v/>
      </c>
      <c r="D1888">
        <f>Indexes!T58</f>
        <v/>
      </c>
      <c r="E1888" t="inlineStr">
        <is>
          <t>global</t>
        </is>
      </c>
      <c r="F1888" t="inlineStr">
        <is>
          <t>global</t>
        </is>
      </c>
    </row>
    <row r="1889">
      <c r="A1889" t="inlineStr">
        <is>
          <t>US ESG Equity w/ 10% BLUIX</t>
        </is>
      </c>
      <c r="C1889">
        <f>Indexes!S59</f>
        <v/>
      </c>
      <c r="D1889">
        <f>Indexes!T59</f>
        <v/>
      </c>
      <c r="E1889" t="inlineStr">
        <is>
          <t>global</t>
        </is>
      </c>
      <c r="F1889" t="inlineStr">
        <is>
          <t>global</t>
        </is>
      </c>
    </row>
    <row r="1890">
      <c r="A1890" t="inlineStr">
        <is>
          <t>US ESG Equity w/ 10% BLUIX</t>
        </is>
      </c>
      <c r="C1890">
        <f>Indexes!S60</f>
        <v/>
      </c>
      <c r="D1890">
        <f>Indexes!T60</f>
        <v/>
      </c>
      <c r="E1890" t="inlineStr">
        <is>
          <t>global</t>
        </is>
      </c>
      <c r="F1890" t="inlineStr">
        <is>
          <t>global</t>
        </is>
      </c>
    </row>
    <row r="1891">
      <c r="A1891" t="inlineStr">
        <is>
          <t>US ESG Equity w/ 10% BLUIX</t>
        </is>
      </c>
      <c r="C1891">
        <f>Indexes!S61</f>
        <v/>
      </c>
      <c r="D1891">
        <f>Indexes!T61</f>
        <v/>
      </c>
      <c r="E1891" t="inlineStr">
        <is>
          <t>global</t>
        </is>
      </c>
      <c r="F1891" t="inlineStr">
        <is>
          <t>global</t>
        </is>
      </c>
    </row>
    <row r="1892">
      <c r="A1892" t="inlineStr">
        <is>
          <t>US ESG Equity w/ 10% BLUIX</t>
        </is>
      </c>
      <c r="C1892">
        <f>Indexes!S62</f>
        <v/>
      </c>
      <c r="D1892">
        <f>Indexes!T62</f>
        <v/>
      </c>
      <c r="E1892" t="inlineStr">
        <is>
          <t>global</t>
        </is>
      </c>
      <c r="F1892" t="inlineStr">
        <is>
          <t>global</t>
        </is>
      </c>
    </row>
    <row r="1893">
      <c r="A1893" t="inlineStr">
        <is>
          <t>US ESG Equity w/ 10% BLUIX</t>
        </is>
      </c>
      <c r="C1893">
        <f>Indexes!S63</f>
        <v/>
      </c>
      <c r="D1893">
        <f>Indexes!T63</f>
        <v/>
      </c>
      <c r="E1893" t="inlineStr">
        <is>
          <t>global</t>
        </is>
      </c>
      <c r="F1893" t="inlineStr">
        <is>
          <t>global</t>
        </is>
      </c>
    </row>
    <row r="1894">
      <c r="A1894" t="inlineStr">
        <is>
          <t>US ESG Equity w/ 10% BLUIX</t>
        </is>
      </c>
      <c r="C1894">
        <f>Indexes!S64</f>
        <v/>
      </c>
      <c r="D1894">
        <f>Indexes!T64</f>
        <v/>
      </c>
      <c r="E1894" t="inlineStr">
        <is>
          <t>global</t>
        </is>
      </c>
      <c r="F1894" t="inlineStr">
        <is>
          <t>global</t>
        </is>
      </c>
    </row>
    <row r="1895">
      <c r="A1895" t="inlineStr">
        <is>
          <t>US ESG Equity w/ 10% BLUIX</t>
        </is>
      </c>
      <c r="C1895">
        <f>Indexes!S65</f>
        <v/>
      </c>
      <c r="D1895">
        <f>Indexes!T65</f>
        <v/>
      </c>
      <c r="E1895" t="inlineStr">
        <is>
          <t>global</t>
        </is>
      </c>
      <c r="F1895" t="inlineStr">
        <is>
          <t>global</t>
        </is>
      </c>
    </row>
    <row r="1896">
      <c r="A1896" t="inlineStr">
        <is>
          <t>US ESG Equity w/ 10% BLUIX</t>
        </is>
      </c>
      <c r="C1896">
        <f>Indexes!S66</f>
        <v/>
      </c>
      <c r="D1896">
        <f>Indexes!T66</f>
        <v/>
      </c>
      <c r="E1896" t="inlineStr">
        <is>
          <t>global</t>
        </is>
      </c>
      <c r="F1896" t="inlineStr">
        <is>
          <t>global</t>
        </is>
      </c>
    </row>
    <row r="1897">
      <c r="A1897" t="inlineStr">
        <is>
          <t>US ESG Equity w/ 10% BLUIX</t>
        </is>
      </c>
      <c r="C1897">
        <f>Indexes!S67</f>
        <v/>
      </c>
      <c r="D1897">
        <f>Indexes!T67</f>
        <v/>
      </c>
      <c r="E1897" t="inlineStr">
        <is>
          <t>global</t>
        </is>
      </c>
      <c r="F1897" t="inlineStr">
        <is>
          <t>global</t>
        </is>
      </c>
    </row>
    <row r="1898">
      <c r="A1898" t="inlineStr">
        <is>
          <t>US ESG Equity w/ 10% BLUIX</t>
        </is>
      </c>
      <c r="C1898">
        <f>Indexes!S68</f>
        <v/>
      </c>
      <c r="D1898">
        <f>Indexes!T68</f>
        <v/>
      </c>
      <c r="E1898" t="inlineStr">
        <is>
          <t>global</t>
        </is>
      </c>
      <c r="F1898" t="inlineStr">
        <is>
          <t>global</t>
        </is>
      </c>
    </row>
    <row r="1899">
      <c r="A1899" t="inlineStr">
        <is>
          <t>US ESG Equity w/ 10% BLUIX</t>
        </is>
      </c>
      <c r="C1899">
        <f>Indexes!S69</f>
        <v/>
      </c>
      <c r="D1899">
        <f>Indexes!T69</f>
        <v/>
      </c>
      <c r="E1899" t="inlineStr">
        <is>
          <t>global</t>
        </is>
      </c>
      <c r="F1899" t="inlineStr">
        <is>
          <t>global</t>
        </is>
      </c>
    </row>
    <row r="1900">
      <c r="A1900" t="inlineStr">
        <is>
          <t>US ESG Equity w/ 10% BLUIX</t>
        </is>
      </c>
      <c r="C1900">
        <f>Indexes!S70</f>
        <v/>
      </c>
      <c r="D1900">
        <f>Indexes!T70</f>
        <v/>
      </c>
      <c r="E1900" t="inlineStr">
        <is>
          <t>global</t>
        </is>
      </c>
      <c r="F1900" t="inlineStr">
        <is>
          <t>global</t>
        </is>
      </c>
    </row>
    <row r="1901">
      <c r="A1901" t="inlineStr">
        <is>
          <t>US ESG Equity w/ 10% BLUIX</t>
        </is>
      </c>
      <c r="C1901">
        <f>Indexes!S71</f>
        <v/>
      </c>
      <c r="D1901">
        <f>Indexes!T71</f>
        <v/>
      </c>
      <c r="E1901" t="inlineStr">
        <is>
          <t>global</t>
        </is>
      </c>
      <c r="F1901" t="inlineStr">
        <is>
          <t>global</t>
        </is>
      </c>
    </row>
    <row r="1902">
      <c r="A1902" t="inlineStr">
        <is>
          <t>US ESG Equity w/ 10% BLUIX</t>
        </is>
      </c>
      <c r="C1902">
        <f>Indexes!S72</f>
        <v/>
      </c>
      <c r="D1902">
        <f>Indexes!T72</f>
        <v/>
      </c>
      <c r="E1902" t="inlineStr">
        <is>
          <t>global</t>
        </is>
      </c>
      <c r="F1902" t="inlineStr">
        <is>
          <t>global</t>
        </is>
      </c>
    </row>
    <row r="1903">
      <c r="A1903" t="inlineStr">
        <is>
          <t>US ESG Equity w/ 10% BLUIX</t>
        </is>
      </c>
      <c r="C1903">
        <f>Indexes!S73</f>
        <v/>
      </c>
      <c r="D1903">
        <f>Indexes!T73</f>
        <v/>
      </c>
      <c r="E1903" t="inlineStr">
        <is>
          <t>global</t>
        </is>
      </c>
      <c r="F1903" t="inlineStr">
        <is>
          <t>global</t>
        </is>
      </c>
    </row>
    <row r="1904">
      <c r="A1904" t="inlineStr">
        <is>
          <t>US ESG Equity w/ 10% BLUIX</t>
        </is>
      </c>
      <c r="C1904">
        <f>Indexes!S74</f>
        <v/>
      </c>
      <c r="D1904">
        <f>Indexes!T74</f>
        <v/>
      </c>
      <c r="E1904" t="inlineStr">
        <is>
          <t>global</t>
        </is>
      </c>
      <c r="F1904" t="inlineStr">
        <is>
          <t>global</t>
        </is>
      </c>
    </row>
    <row r="1905">
      <c r="A1905" t="inlineStr">
        <is>
          <t>US ESG Equity w/ 10% BLUIX</t>
        </is>
      </c>
      <c r="C1905">
        <f>Indexes!S75</f>
        <v/>
      </c>
      <c r="D1905">
        <f>Indexes!T75</f>
        <v/>
      </c>
      <c r="E1905" t="inlineStr">
        <is>
          <t>global</t>
        </is>
      </c>
      <c r="F1905" t="inlineStr">
        <is>
          <t>global</t>
        </is>
      </c>
    </row>
    <row r="1906">
      <c r="A1906" t="inlineStr">
        <is>
          <t>US ESG Equity w/ 10% BLUIX</t>
        </is>
      </c>
      <c r="C1906">
        <f>Indexes!S76</f>
        <v/>
      </c>
      <c r="D1906">
        <f>Indexes!T76</f>
        <v/>
      </c>
      <c r="E1906" t="inlineStr">
        <is>
          <t>global</t>
        </is>
      </c>
      <c r="F1906" t="inlineStr">
        <is>
          <t>global</t>
        </is>
      </c>
    </row>
    <row r="1907">
      <c r="A1907" t="inlineStr">
        <is>
          <t>US ESG Equity w/ 10% BLUIX</t>
        </is>
      </c>
      <c r="C1907">
        <f>Indexes!S77</f>
        <v/>
      </c>
      <c r="D1907">
        <f>Indexes!T77</f>
        <v/>
      </c>
      <c r="E1907" t="inlineStr">
        <is>
          <t>global</t>
        </is>
      </c>
      <c r="F1907" t="inlineStr">
        <is>
          <t>global</t>
        </is>
      </c>
    </row>
    <row r="1908">
      <c r="A1908" t="inlineStr">
        <is>
          <t>US ESG Equity w/ 10% BLUIX</t>
        </is>
      </c>
      <c r="C1908">
        <f>Indexes!S78</f>
        <v/>
      </c>
      <c r="D1908">
        <f>Indexes!T78</f>
        <v/>
      </c>
      <c r="E1908" t="inlineStr">
        <is>
          <t>global</t>
        </is>
      </c>
      <c r="F1908" t="inlineStr">
        <is>
          <t>global</t>
        </is>
      </c>
    </row>
    <row r="1909">
      <c r="A1909" t="inlineStr">
        <is>
          <t>US ESG Equity w/ 10% BLUIX</t>
        </is>
      </c>
      <c r="C1909">
        <f>Indexes!S79</f>
        <v/>
      </c>
      <c r="D1909">
        <f>Indexes!T79</f>
        <v/>
      </c>
      <c r="E1909" t="inlineStr">
        <is>
          <t>global</t>
        </is>
      </c>
      <c r="F1909" t="inlineStr">
        <is>
          <t>global</t>
        </is>
      </c>
    </row>
    <row r="1910">
      <c r="A1910" t="inlineStr">
        <is>
          <t>US ESG Equity w/ 10% BLUIX</t>
        </is>
      </c>
      <c r="C1910">
        <f>Indexes!S80</f>
        <v/>
      </c>
      <c r="D1910">
        <f>Indexes!T80</f>
        <v/>
      </c>
      <c r="E1910" t="inlineStr">
        <is>
          <t>global</t>
        </is>
      </c>
      <c r="F1910" t="inlineStr">
        <is>
          <t>global</t>
        </is>
      </c>
    </row>
    <row r="1911">
      <c r="A1911" t="inlineStr">
        <is>
          <t>US ESG Equity w/ 10% BLUIX</t>
        </is>
      </c>
      <c r="C1911">
        <f>Indexes!S81</f>
        <v/>
      </c>
      <c r="D1911">
        <f>Indexes!T81</f>
        <v/>
      </c>
      <c r="E1911" t="inlineStr">
        <is>
          <t>global</t>
        </is>
      </c>
      <c r="F1911" t="inlineStr">
        <is>
          <t>global</t>
        </is>
      </c>
    </row>
    <row r="1912">
      <c r="A1912" t="inlineStr">
        <is>
          <t>US ESG Equity w/ 10% BLUIX</t>
        </is>
      </c>
      <c r="C1912">
        <f>Indexes!S82</f>
        <v/>
      </c>
      <c r="D1912">
        <f>Indexes!T82</f>
        <v/>
      </c>
      <c r="E1912" t="inlineStr">
        <is>
          <t>global</t>
        </is>
      </c>
      <c r="F1912" t="inlineStr">
        <is>
          <t>global</t>
        </is>
      </c>
    </row>
    <row r="1913">
      <c r="A1913" t="inlineStr">
        <is>
          <t>US ESG Equity w/ 10% BLUIX</t>
        </is>
      </c>
      <c r="C1913">
        <f>Indexes!S83</f>
        <v/>
      </c>
      <c r="D1913">
        <f>Indexes!T83</f>
        <v/>
      </c>
      <c r="E1913" t="inlineStr">
        <is>
          <t>global</t>
        </is>
      </c>
      <c r="F1913" t="inlineStr">
        <is>
          <t>global</t>
        </is>
      </c>
    </row>
    <row r="1914">
      <c r="A1914" t="inlineStr">
        <is>
          <t>US ESG Equity w/ 10% BLUIX</t>
        </is>
      </c>
      <c r="C1914">
        <f>Indexes!S84</f>
        <v/>
      </c>
      <c r="D1914">
        <f>Indexes!T84</f>
        <v/>
      </c>
      <c r="E1914" t="inlineStr">
        <is>
          <t>global</t>
        </is>
      </c>
      <c r="F1914" t="inlineStr">
        <is>
          <t>global</t>
        </is>
      </c>
    </row>
    <row r="1915">
      <c r="A1915" t="inlineStr">
        <is>
          <t>US ESG Equity w/ 10% BLUIX</t>
        </is>
      </c>
      <c r="C1915">
        <f>Indexes!S85</f>
        <v/>
      </c>
      <c r="D1915">
        <f>Indexes!T85</f>
        <v/>
      </c>
      <c r="E1915" t="inlineStr">
        <is>
          <t>global</t>
        </is>
      </c>
      <c r="F1915" t="inlineStr">
        <is>
          <t>global</t>
        </is>
      </c>
    </row>
    <row r="1916">
      <c r="A1916" t="inlineStr">
        <is>
          <t>US ESG Equity w/ 10% BLUIX</t>
        </is>
      </c>
      <c r="C1916">
        <f>Indexes!S86</f>
        <v/>
      </c>
      <c r="D1916">
        <f>Indexes!T86</f>
        <v/>
      </c>
      <c r="E1916" t="inlineStr">
        <is>
          <t>global</t>
        </is>
      </c>
      <c r="F1916" t="inlineStr">
        <is>
          <t>global</t>
        </is>
      </c>
    </row>
    <row r="1917">
      <c r="A1917" t="inlineStr">
        <is>
          <t>US ESG Equity w/ 10% BLUIX</t>
        </is>
      </c>
      <c r="C1917">
        <f>Indexes!S87</f>
        <v/>
      </c>
      <c r="D1917">
        <f>Indexes!T87</f>
        <v/>
      </c>
      <c r="E1917" t="inlineStr">
        <is>
          <t>global</t>
        </is>
      </c>
      <c r="F1917" t="inlineStr">
        <is>
          <t>global</t>
        </is>
      </c>
    </row>
    <row r="1918">
      <c r="A1918" t="inlineStr">
        <is>
          <t>US ESG Equity w/ 10% BLUIX</t>
        </is>
      </c>
      <c r="C1918">
        <f>Indexes!S88</f>
        <v/>
      </c>
      <c r="D1918">
        <f>Indexes!T88</f>
        <v/>
      </c>
      <c r="E1918" t="inlineStr">
        <is>
          <t>global</t>
        </is>
      </c>
      <c r="F1918" t="inlineStr">
        <is>
          <t>global</t>
        </is>
      </c>
    </row>
    <row r="1919">
      <c r="A1919" t="inlineStr">
        <is>
          <t>US ESG Equity w/ 10% BLUIX</t>
        </is>
      </c>
      <c r="C1919">
        <f>Indexes!S89</f>
        <v/>
      </c>
      <c r="D1919">
        <f>Indexes!T89</f>
        <v/>
      </c>
      <c r="E1919" t="inlineStr">
        <is>
          <t>global</t>
        </is>
      </c>
      <c r="F1919" t="inlineStr">
        <is>
          <t>global</t>
        </is>
      </c>
    </row>
    <row r="1920">
      <c r="A1920" t="inlineStr">
        <is>
          <t>US ESG Equity w/ 10% BLUIX</t>
        </is>
      </c>
      <c r="C1920">
        <f>Indexes!S90</f>
        <v/>
      </c>
      <c r="D1920">
        <f>Indexes!T90</f>
        <v/>
      </c>
      <c r="E1920" t="inlineStr">
        <is>
          <t>global</t>
        </is>
      </c>
      <c r="F1920" t="inlineStr">
        <is>
          <t>global</t>
        </is>
      </c>
    </row>
    <row r="1921">
      <c r="A1921" t="inlineStr">
        <is>
          <t>US ESG Equity w/ 10% BLUIX</t>
        </is>
      </c>
      <c r="C1921">
        <f>Indexes!S91</f>
        <v/>
      </c>
      <c r="D1921">
        <f>Indexes!T91</f>
        <v/>
      </c>
      <c r="E1921" t="inlineStr">
        <is>
          <t>global</t>
        </is>
      </c>
      <c r="F1921" t="inlineStr">
        <is>
          <t>global</t>
        </is>
      </c>
    </row>
    <row r="1922">
      <c r="A1922" t="inlineStr">
        <is>
          <t>US ESG Equity w/ 10% BLUIX</t>
        </is>
      </c>
      <c r="C1922">
        <f>Indexes!S92</f>
        <v/>
      </c>
      <c r="D1922">
        <f>Indexes!T92</f>
        <v/>
      </c>
      <c r="E1922" t="inlineStr">
        <is>
          <t>global</t>
        </is>
      </c>
      <c r="F1922" t="inlineStr">
        <is>
          <t>global</t>
        </is>
      </c>
    </row>
    <row r="1923">
      <c r="A1923" t="inlineStr">
        <is>
          <t>US ESG Equity w/ 10% BLUIX</t>
        </is>
      </c>
      <c r="C1923">
        <f>Indexes!S93</f>
        <v/>
      </c>
      <c r="D1923">
        <f>Indexes!T93</f>
        <v/>
      </c>
      <c r="E1923" t="inlineStr">
        <is>
          <t>global</t>
        </is>
      </c>
      <c r="F1923" t="inlineStr">
        <is>
          <t>global</t>
        </is>
      </c>
    </row>
    <row r="1924">
      <c r="A1924" t="inlineStr">
        <is>
          <t>US ESG Equity w/ 10% BLUIX</t>
        </is>
      </c>
      <c r="C1924">
        <f>Indexes!S94</f>
        <v/>
      </c>
      <c r="D1924">
        <f>Indexes!T94</f>
        <v/>
      </c>
      <c r="E1924" t="inlineStr">
        <is>
          <t>global</t>
        </is>
      </c>
      <c r="F1924" t="inlineStr">
        <is>
          <t>global</t>
        </is>
      </c>
    </row>
    <row r="1925">
      <c r="A1925" t="inlineStr">
        <is>
          <t>US ESG Equity w/ 10% BLUIX</t>
        </is>
      </c>
      <c r="C1925">
        <f>Indexes!S95</f>
        <v/>
      </c>
      <c r="D1925">
        <f>Indexes!T95</f>
        <v/>
      </c>
      <c r="E1925" t="inlineStr">
        <is>
          <t>global</t>
        </is>
      </c>
      <c r="F1925" t="inlineStr">
        <is>
          <t>global</t>
        </is>
      </c>
    </row>
    <row r="1926">
      <c r="A1926" t="inlineStr">
        <is>
          <t>US ESG Equity w/ 10% BLUIX</t>
        </is>
      </c>
      <c r="C1926">
        <f>Indexes!S96</f>
        <v/>
      </c>
      <c r="D1926">
        <f>Indexes!T96</f>
        <v/>
      </c>
      <c r="E1926" t="inlineStr">
        <is>
          <t>global</t>
        </is>
      </c>
      <c r="F1926" t="inlineStr">
        <is>
          <t>global</t>
        </is>
      </c>
    </row>
    <row r="1927">
      <c r="A1927" t="inlineStr">
        <is>
          <t>US ESG Equity w/ 10% BLUIX</t>
        </is>
      </c>
      <c r="C1927">
        <f>Indexes!S97</f>
        <v/>
      </c>
      <c r="D1927">
        <f>Indexes!T97</f>
        <v/>
      </c>
      <c r="E1927" t="inlineStr">
        <is>
          <t>global</t>
        </is>
      </c>
      <c r="F1927" t="inlineStr">
        <is>
          <t>global</t>
        </is>
      </c>
    </row>
    <row r="1928">
      <c r="A1928" t="inlineStr">
        <is>
          <t>US ESG Equity w/ 10% BLUIX</t>
        </is>
      </c>
      <c r="C1928">
        <f>Indexes!S98</f>
        <v/>
      </c>
      <c r="D1928">
        <f>Indexes!T98</f>
        <v/>
      </c>
      <c r="E1928" t="inlineStr">
        <is>
          <t>global</t>
        </is>
      </c>
      <c r="F1928" t="inlineStr">
        <is>
          <t>global</t>
        </is>
      </c>
    </row>
    <row r="1929">
      <c r="A1929" t="inlineStr">
        <is>
          <t>US ESG Equity w/ 10% BLUIX</t>
        </is>
      </c>
      <c r="C1929">
        <f>Indexes!S99</f>
        <v/>
      </c>
      <c r="D1929">
        <f>Indexes!T99</f>
        <v/>
      </c>
      <c r="E1929" t="inlineStr">
        <is>
          <t>global</t>
        </is>
      </c>
      <c r="F1929" t="inlineStr">
        <is>
          <t>global</t>
        </is>
      </c>
    </row>
    <row r="1930">
      <c r="A1930" t="inlineStr">
        <is>
          <t>US ESG Equity w/ 10% BLUIX</t>
        </is>
      </c>
      <c r="C1930">
        <f>Indexes!S100</f>
        <v/>
      </c>
      <c r="D1930">
        <f>Indexes!T100</f>
        <v/>
      </c>
      <c r="E1930" t="inlineStr">
        <is>
          <t>global</t>
        </is>
      </c>
      <c r="F1930" t="inlineStr">
        <is>
          <t>global</t>
        </is>
      </c>
    </row>
    <row r="1931">
      <c r="A1931" t="inlineStr">
        <is>
          <t>US ESG Equity w/ 10% BLUIX</t>
        </is>
      </c>
      <c r="C1931">
        <f>Indexes!S101</f>
        <v/>
      </c>
      <c r="D1931">
        <f>Indexes!T101</f>
        <v/>
      </c>
      <c r="E1931" t="inlineStr">
        <is>
          <t>global</t>
        </is>
      </c>
      <c r="F1931" t="inlineStr">
        <is>
          <t>global</t>
        </is>
      </c>
    </row>
    <row r="1932">
      <c r="A1932" t="inlineStr">
        <is>
          <t>US OEF Equity w/ 10% BLUIX</t>
        </is>
      </c>
      <c r="C1932">
        <f>Indexes!V3</f>
        <v/>
      </c>
      <c r="D1932">
        <f>Indexes!W3</f>
        <v/>
      </c>
      <c r="E1932" t="inlineStr">
        <is>
          <t>global</t>
        </is>
      </c>
      <c r="F1932" t="inlineStr">
        <is>
          <t>global</t>
        </is>
      </c>
    </row>
    <row r="1933">
      <c r="A1933" t="inlineStr">
        <is>
          <t>US OEF Equity w/ 10% BLUIX</t>
        </is>
      </c>
      <c r="C1933">
        <f>Indexes!V4</f>
        <v/>
      </c>
      <c r="D1933">
        <f>Indexes!W4</f>
        <v/>
      </c>
      <c r="E1933" t="inlineStr">
        <is>
          <t>global</t>
        </is>
      </c>
      <c r="F1933" t="inlineStr">
        <is>
          <t>global</t>
        </is>
      </c>
    </row>
    <row r="1934">
      <c r="A1934" t="inlineStr">
        <is>
          <t>US OEF Equity w/ 10% BLUIX</t>
        </is>
      </c>
      <c r="C1934">
        <f>Indexes!V5</f>
        <v/>
      </c>
      <c r="D1934">
        <f>Indexes!W5</f>
        <v/>
      </c>
      <c r="E1934" t="inlineStr">
        <is>
          <t>global</t>
        </is>
      </c>
      <c r="F1934" t="inlineStr">
        <is>
          <t>global</t>
        </is>
      </c>
    </row>
    <row r="1935">
      <c r="A1935" t="inlineStr">
        <is>
          <t>US OEF Equity w/ 10% BLUIX</t>
        </is>
      </c>
      <c r="C1935">
        <f>Indexes!V6</f>
        <v/>
      </c>
      <c r="D1935">
        <f>Indexes!W6</f>
        <v/>
      </c>
      <c r="E1935" t="inlineStr">
        <is>
          <t>global</t>
        </is>
      </c>
      <c r="F1935" t="inlineStr">
        <is>
          <t>global</t>
        </is>
      </c>
    </row>
    <row r="1936">
      <c r="A1936" t="inlineStr">
        <is>
          <t>US OEF Equity w/ 10% BLUIX</t>
        </is>
      </c>
      <c r="C1936">
        <f>Indexes!V7</f>
        <v/>
      </c>
      <c r="D1936">
        <f>Indexes!W7</f>
        <v/>
      </c>
      <c r="E1936" t="inlineStr">
        <is>
          <t>global</t>
        </is>
      </c>
      <c r="F1936" t="inlineStr">
        <is>
          <t>global</t>
        </is>
      </c>
    </row>
    <row r="1937">
      <c r="A1937" t="inlineStr">
        <is>
          <t>US OEF Equity w/ 10% BLUIX</t>
        </is>
      </c>
      <c r="C1937">
        <f>Indexes!V8</f>
        <v/>
      </c>
      <c r="D1937">
        <f>Indexes!W8</f>
        <v/>
      </c>
      <c r="E1937" t="inlineStr">
        <is>
          <t>global</t>
        </is>
      </c>
      <c r="F1937" t="inlineStr">
        <is>
          <t>global</t>
        </is>
      </c>
    </row>
    <row r="1938">
      <c r="A1938" t="inlineStr">
        <is>
          <t>US OEF Equity w/ 10% BLUIX</t>
        </is>
      </c>
      <c r="C1938">
        <f>Indexes!V9</f>
        <v/>
      </c>
      <c r="D1938">
        <f>Indexes!W9</f>
        <v/>
      </c>
      <c r="E1938" t="inlineStr">
        <is>
          <t>global</t>
        </is>
      </c>
      <c r="F1938" t="inlineStr">
        <is>
          <t>global</t>
        </is>
      </c>
    </row>
    <row r="1939">
      <c r="A1939" t="inlineStr">
        <is>
          <t>US OEF Equity w/ 10% BLUIX</t>
        </is>
      </c>
      <c r="C1939">
        <f>Indexes!V10</f>
        <v/>
      </c>
      <c r="D1939">
        <f>Indexes!W10</f>
        <v/>
      </c>
      <c r="E1939" t="inlineStr">
        <is>
          <t>global</t>
        </is>
      </c>
      <c r="F1939" t="inlineStr">
        <is>
          <t>global</t>
        </is>
      </c>
    </row>
    <row r="1940">
      <c r="A1940" t="inlineStr">
        <is>
          <t>US OEF Equity w/ 10% BLUIX</t>
        </is>
      </c>
      <c r="C1940">
        <f>Indexes!V11</f>
        <v/>
      </c>
      <c r="D1940">
        <f>Indexes!W11</f>
        <v/>
      </c>
      <c r="E1940" t="inlineStr">
        <is>
          <t>global</t>
        </is>
      </c>
      <c r="F1940" t="inlineStr">
        <is>
          <t>global</t>
        </is>
      </c>
    </row>
    <row r="1941">
      <c r="A1941" t="inlineStr">
        <is>
          <t>US OEF Equity w/ 10% BLUIX</t>
        </is>
      </c>
      <c r="C1941">
        <f>Indexes!V12</f>
        <v/>
      </c>
      <c r="D1941">
        <f>Indexes!W12</f>
        <v/>
      </c>
      <c r="E1941" t="inlineStr">
        <is>
          <t>global</t>
        </is>
      </c>
      <c r="F1941" t="inlineStr">
        <is>
          <t>global</t>
        </is>
      </c>
    </row>
    <row r="1942">
      <c r="A1942" t="inlineStr">
        <is>
          <t>US OEF Equity w/ 10% BLUIX</t>
        </is>
      </c>
      <c r="C1942">
        <f>Indexes!V13</f>
        <v/>
      </c>
      <c r="D1942">
        <f>Indexes!W13</f>
        <v/>
      </c>
      <c r="E1942" t="inlineStr">
        <is>
          <t>global</t>
        </is>
      </c>
      <c r="F1942" t="inlineStr">
        <is>
          <t>global</t>
        </is>
      </c>
    </row>
    <row r="1943">
      <c r="A1943" t="inlineStr">
        <is>
          <t>US OEF Equity w/ 10% BLUIX</t>
        </is>
      </c>
      <c r="C1943">
        <f>Indexes!V14</f>
        <v/>
      </c>
      <c r="D1943">
        <f>Indexes!W14</f>
        <v/>
      </c>
      <c r="E1943" t="inlineStr">
        <is>
          <t>global</t>
        </is>
      </c>
      <c r="F1943" t="inlineStr">
        <is>
          <t>global</t>
        </is>
      </c>
    </row>
    <row r="1944">
      <c r="A1944" t="inlineStr">
        <is>
          <t>US OEF Equity w/ 10% BLUIX</t>
        </is>
      </c>
      <c r="C1944">
        <f>Indexes!V15</f>
        <v/>
      </c>
      <c r="D1944">
        <f>Indexes!W15</f>
        <v/>
      </c>
      <c r="E1944" t="inlineStr">
        <is>
          <t>global</t>
        </is>
      </c>
      <c r="F1944" t="inlineStr">
        <is>
          <t>global</t>
        </is>
      </c>
    </row>
    <row r="1945">
      <c r="A1945" t="inlineStr">
        <is>
          <t>US OEF Equity w/ 10% BLUIX</t>
        </is>
      </c>
      <c r="C1945">
        <f>Indexes!V16</f>
        <v/>
      </c>
      <c r="D1945">
        <f>Indexes!W16</f>
        <v/>
      </c>
      <c r="E1945" t="inlineStr">
        <is>
          <t>global</t>
        </is>
      </c>
      <c r="F1945" t="inlineStr">
        <is>
          <t>global</t>
        </is>
      </c>
    </row>
    <row r="1946">
      <c r="A1946" t="inlineStr">
        <is>
          <t>US OEF Equity w/ 10% BLUIX</t>
        </is>
      </c>
      <c r="C1946">
        <f>Indexes!V17</f>
        <v/>
      </c>
      <c r="D1946">
        <f>Indexes!W17</f>
        <v/>
      </c>
      <c r="E1946" t="inlineStr">
        <is>
          <t>global</t>
        </is>
      </c>
      <c r="F1946" t="inlineStr">
        <is>
          <t>global</t>
        </is>
      </c>
    </row>
    <row r="1947">
      <c r="A1947" t="inlineStr">
        <is>
          <t>US OEF Equity w/ 10% BLUIX</t>
        </is>
      </c>
      <c r="C1947">
        <f>Indexes!V18</f>
        <v/>
      </c>
      <c r="D1947">
        <f>Indexes!W18</f>
        <v/>
      </c>
      <c r="E1947" t="inlineStr">
        <is>
          <t>global</t>
        </is>
      </c>
      <c r="F1947" t="inlineStr">
        <is>
          <t>global</t>
        </is>
      </c>
    </row>
    <row r="1948">
      <c r="A1948" t="inlineStr">
        <is>
          <t>US OEF Equity w/ 10% BLUIX</t>
        </is>
      </c>
      <c r="C1948">
        <f>Indexes!V19</f>
        <v/>
      </c>
      <c r="D1948">
        <f>Indexes!W19</f>
        <v/>
      </c>
      <c r="E1948" t="inlineStr">
        <is>
          <t>global</t>
        </is>
      </c>
      <c r="F1948" t="inlineStr">
        <is>
          <t>global</t>
        </is>
      </c>
    </row>
    <row r="1949">
      <c r="A1949" t="inlineStr">
        <is>
          <t>US OEF Equity w/ 10% BLUIX</t>
        </is>
      </c>
      <c r="C1949">
        <f>Indexes!V20</f>
        <v/>
      </c>
      <c r="D1949">
        <f>Indexes!W20</f>
        <v/>
      </c>
      <c r="E1949" t="inlineStr">
        <is>
          <t>global</t>
        </is>
      </c>
      <c r="F1949" t="inlineStr">
        <is>
          <t>global</t>
        </is>
      </c>
    </row>
    <row r="1950">
      <c r="A1950" t="inlineStr">
        <is>
          <t>US OEF Equity w/ 10% BLUIX</t>
        </is>
      </c>
      <c r="C1950">
        <f>Indexes!V21</f>
        <v/>
      </c>
      <c r="D1950">
        <f>Indexes!W21</f>
        <v/>
      </c>
      <c r="E1950" t="inlineStr">
        <is>
          <t>global</t>
        </is>
      </c>
      <c r="F1950" t="inlineStr">
        <is>
          <t>global</t>
        </is>
      </c>
    </row>
    <row r="1951">
      <c r="A1951" t="inlineStr">
        <is>
          <t>US OEF Equity w/ 10% BLUIX</t>
        </is>
      </c>
      <c r="C1951">
        <f>Indexes!V22</f>
        <v/>
      </c>
      <c r="D1951">
        <f>Indexes!W22</f>
        <v/>
      </c>
      <c r="E1951" t="inlineStr">
        <is>
          <t>global</t>
        </is>
      </c>
      <c r="F1951" t="inlineStr">
        <is>
          <t>global</t>
        </is>
      </c>
    </row>
    <row r="1952">
      <c r="A1952" t="inlineStr">
        <is>
          <t>US OEF Equity w/ 10% BLUIX</t>
        </is>
      </c>
      <c r="C1952">
        <f>Indexes!V23</f>
        <v/>
      </c>
      <c r="D1952">
        <f>Indexes!W23</f>
        <v/>
      </c>
      <c r="E1952" t="inlineStr">
        <is>
          <t>global</t>
        </is>
      </c>
      <c r="F1952" t="inlineStr">
        <is>
          <t>global</t>
        </is>
      </c>
    </row>
    <row r="1953">
      <c r="A1953" t="inlineStr">
        <is>
          <t>US OEF Equity w/ 10% BLUIX</t>
        </is>
      </c>
      <c r="C1953">
        <f>Indexes!V24</f>
        <v/>
      </c>
      <c r="D1953">
        <f>Indexes!W24</f>
        <v/>
      </c>
      <c r="E1953" t="inlineStr">
        <is>
          <t>global</t>
        </is>
      </c>
      <c r="F1953" t="inlineStr">
        <is>
          <t>global</t>
        </is>
      </c>
    </row>
    <row r="1954">
      <c r="A1954" t="inlineStr">
        <is>
          <t>US OEF Equity w/ 10% BLUIX</t>
        </is>
      </c>
      <c r="C1954">
        <f>Indexes!V25</f>
        <v/>
      </c>
      <c r="D1954">
        <f>Indexes!W25</f>
        <v/>
      </c>
      <c r="E1954" t="inlineStr">
        <is>
          <t>global</t>
        </is>
      </c>
      <c r="F1954" t="inlineStr">
        <is>
          <t>global</t>
        </is>
      </c>
    </row>
    <row r="1955">
      <c r="A1955" t="inlineStr">
        <is>
          <t>US OEF Equity w/ 10% BLUIX</t>
        </is>
      </c>
      <c r="C1955">
        <f>Indexes!V26</f>
        <v/>
      </c>
      <c r="D1955">
        <f>Indexes!W26</f>
        <v/>
      </c>
      <c r="E1955" t="inlineStr">
        <is>
          <t>global</t>
        </is>
      </c>
      <c r="F1955" t="inlineStr">
        <is>
          <t>global</t>
        </is>
      </c>
    </row>
    <row r="1956">
      <c r="A1956" t="inlineStr">
        <is>
          <t>US OEF Equity w/ 10% BLUIX</t>
        </is>
      </c>
      <c r="C1956">
        <f>Indexes!V27</f>
        <v/>
      </c>
      <c r="D1956">
        <f>Indexes!W27</f>
        <v/>
      </c>
      <c r="E1956" t="inlineStr">
        <is>
          <t>global</t>
        </is>
      </c>
      <c r="F1956" t="inlineStr">
        <is>
          <t>global</t>
        </is>
      </c>
    </row>
    <row r="1957">
      <c r="A1957" t="inlineStr">
        <is>
          <t>US OEF Equity w/ 10% BLUIX</t>
        </is>
      </c>
      <c r="C1957">
        <f>Indexes!V28</f>
        <v/>
      </c>
      <c r="D1957">
        <f>Indexes!W28</f>
        <v/>
      </c>
      <c r="E1957" t="inlineStr">
        <is>
          <t>global</t>
        </is>
      </c>
      <c r="F1957" t="inlineStr">
        <is>
          <t>global</t>
        </is>
      </c>
    </row>
    <row r="1958">
      <c r="A1958" t="inlineStr">
        <is>
          <t>US OEF Equity w/ 10% BLUIX</t>
        </is>
      </c>
      <c r="C1958">
        <f>Indexes!V29</f>
        <v/>
      </c>
      <c r="D1958">
        <f>Indexes!W29</f>
        <v/>
      </c>
      <c r="E1958" t="inlineStr">
        <is>
          <t>global</t>
        </is>
      </c>
      <c r="F1958" t="inlineStr">
        <is>
          <t>global</t>
        </is>
      </c>
    </row>
    <row r="1959">
      <c r="A1959" t="inlineStr">
        <is>
          <t>US OEF Equity w/ 10% BLUIX</t>
        </is>
      </c>
      <c r="C1959">
        <f>Indexes!V30</f>
        <v/>
      </c>
      <c r="D1959">
        <f>Indexes!W30</f>
        <v/>
      </c>
      <c r="E1959" t="inlineStr">
        <is>
          <t>global</t>
        </is>
      </c>
      <c r="F1959" t="inlineStr">
        <is>
          <t>global</t>
        </is>
      </c>
    </row>
    <row r="1960">
      <c r="A1960" t="inlineStr">
        <is>
          <t>US OEF Equity w/ 10% BLUIX</t>
        </is>
      </c>
      <c r="C1960">
        <f>Indexes!V31</f>
        <v/>
      </c>
      <c r="D1960">
        <f>Indexes!W31</f>
        <v/>
      </c>
      <c r="E1960" t="inlineStr">
        <is>
          <t>global</t>
        </is>
      </c>
      <c r="F1960" t="inlineStr">
        <is>
          <t>global</t>
        </is>
      </c>
    </row>
    <row r="1961">
      <c r="A1961" t="inlineStr">
        <is>
          <t>US OEF Equity w/ 10% BLUIX</t>
        </is>
      </c>
      <c r="C1961">
        <f>Indexes!V32</f>
        <v/>
      </c>
      <c r="D1961">
        <f>Indexes!W32</f>
        <v/>
      </c>
      <c r="E1961" t="inlineStr">
        <is>
          <t>global</t>
        </is>
      </c>
      <c r="F1961" t="inlineStr">
        <is>
          <t>global</t>
        </is>
      </c>
    </row>
    <row r="1962">
      <c r="A1962" t="inlineStr">
        <is>
          <t>US OEF Equity w/ 10% BLUIX</t>
        </is>
      </c>
      <c r="C1962">
        <f>Indexes!V33</f>
        <v/>
      </c>
      <c r="D1962">
        <f>Indexes!W33</f>
        <v/>
      </c>
      <c r="E1962" t="inlineStr">
        <is>
          <t>global</t>
        </is>
      </c>
      <c r="F1962" t="inlineStr">
        <is>
          <t>global</t>
        </is>
      </c>
    </row>
    <row r="1963">
      <c r="A1963" t="inlineStr">
        <is>
          <t>US OEF Equity w/ 10% BLUIX</t>
        </is>
      </c>
      <c r="C1963">
        <f>Indexes!V34</f>
        <v/>
      </c>
      <c r="D1963">
        <f>Indexes!W34</f>
        <v/>
      </c>
      <c r="E1963" t="inlineStr">
        <is>
          <t>global</t>
        </is>
      </c>
      <c r="F1963" t="inlineStr">
        <is>
          <t>global</t>
        </is>
      </c>
    </row>
    <row r="1964">
      <c r="A1964" t="inlineStr">
        <is>
          <t>US OEF Equity w/ 10% BLUIX</t>
        </is>
      </c>
      <c r="C1964">
        <f>Indexes!V35</f>
        <v/>
      </c>
      <c r="D1964">
        <f>Indexes!W35</f>
        <v/>
      </c>
      <c r="E1964" t="inlineStr">
        <is>
          <t>global</t>
        </is>
      </c>
      <c r="F1964" t="inlineStr">
        <is>
          <t>global</t>
        </is>
      </c>
    </row>
    <row r="1965">
      <c r="A1965" t="inlineStr">
        <is>
          <t>US OEF Equity w/ 10% BLUIX</t>
        </is>
      </c>
      <c r="C1965">
        <f>Indexes!V36</f>
        <v/>
      </c>
      <c r="D1965">
        <f>Indexes!W36</f>
        <v/>
      </c>
      <c r="E1965" t="inlineStr">
        <is>
          <t>global</t>
        </is>
      </c>
      <c r="F1965" t="inlineStr">
        <is>
          <t>global</t>
        </is>
      </c>
    </row>
    <row r="1966">
      <c r="A1966" t="inlineStr">
        <is>
          <t>US OEF Equity w/ 10% BLUIX</t>
        </is>
      </c>
      <c r="C1966">
        <f>Indexes!V37</f>
        <v/>
      </c>
      <c r="D1966">
        <f>Indexes!W37</f>
        <v/>
      </c>
      <c r="E1966" t="inlineStr">
        <is>
          <t>global</t>
        </is>
      </c>
      <c r="F1966" t="inlineStr">
        <is>
          <t>global</t>
        </is>
      </c>
    </row>
    <row r="1967">
      <c r="A1967" t="inlineStr">
        <is>
          <t>US OEF Equity w/ 10% BLUIX</t>
        </is>
      </c>
      <c r="C1967">
        <f>Indexes!V38</f>
        <v/>
      </c>
      <c r="D1967">
        <f>Indexes!W38</f>
        <v/>
      </c>
      <c r="E1967" t="inlineStr">
        <is>
          <t>global</t>
        </is>
      </c>
      <c r="F1967" t="inlineStr">
        <is>
          <t>global</t>
        </is>
      </c>
    </row>
    <row r="1968">
      <c r="A1968" t="inlineStr">
        <is>
          <t>US OEF Equity w/ 10% BLUIX</t>
        </is>
      </c>
      <c r="C1968">
        <f>Indexes!V39</f>
        <v/>
      </c>
      <c r="D1968">
        <f>Indexes!W39</f>
        <v/>
      </c>
      <c r="E1968" t="inlineStr">
        <is>
          <t>global</t>
        </is>
      </c>
      <c r="F1968" t="inlineStr">
        <is>
          <t>global</t>
        </is>
      </c>
    </row>
    <row r="1969">
      <c r="A1969" t="inlineStr">
        <is>
          <t>US OEF Equity w/ 10% BLUIX</t>
        </is>
      </c>
      <c r="C1969">
        <f>Indexes!V40</f>
        <v/>
      </c>
      <c r="D1969">
        <f>Indexes!W40</f>
        <v/>
      </c>
      <c r="E1969" t="inlineStr">
        <is>
          <t>global</t>
        </is>
      </c>
      <c r="F1969" t="inlineStr">
        <is>
          <t>global</t>
        </is>
      </c>
    </row>
    <row r="1970">
      <c r="A1970" t="inlineStr">
        <is>
          <t>US OEF Equity w/ 10% BLUIX</t>
        </is>
      </c>
      <c r="C1970">
        <f>Indexes!V41</f>
        <v/>
      </c>
      <c r="D1970">
        <f>Indexes!W41</f>
        <v/>
      </c>
      <c r="E1970" t="inlineStr">
        <is>
          <t>global</t>
        </is>
      </c>
      <c r="F1970" t="inlineStr">
        <is>
          <t>global</t>
        </is>
      </c>
    </row>
    <row r="1971">
      <c r="A1971" t="inlineStr">
        <is>
          <t>US OEF Equity w/ 10% BLUIX</t>
        </is>
      </c>
      <c r="C1971">
        <f>Indexes!V42</f>
        <v/>
      </c>
      <c r="D1971">
        <f>Indexes!W42</f>
        <v/>
      </c>
      <c r="E1971" t="inlineStr">
        <is>
          <t>global</t>
        </is>
      </c>
      <c r="F1971" t="inlineStr">
        <is>
          <t>global</t>
        </is>
      </c>
    </row>
    <row r="1972">
      <c r="A1972" t="inlineStr">
        <is>
          <t>US OEF Equity w/ 10% BLUIX</t>
        </is>
      </c>
      <c r="C1972">
        <f>Indexes!V43</f>
        <v/>
      </c>
      <c r="D1972">
        <f>Indexes!W43</f>
        <v/>
      </c>
      <c r="E1972" t="inlineStr">
        <is>
          <t>global</t>
        </is>
      </c>
      <c r="F1972" t="inlineStr">
        <is>
          <t>global</t>
        </is>
      </c>
    </row>
    <row r="1973">
      <c r="A1973" t="inlineStr">
        <is>
          <t>US OEF Equity w/ 10% BLUIX</t>
        </is>
      </c>
      <c r="C1973">
        <f>Indexes!V44</f>
        <v/>
      </c>
      <c r="D1973">
        <f>Indexes!W44</f>
        <v/>
      </c>
      <c r="E1973" t="inlineStr">
        <is>
          <t>global</t>
        </is>
      </c>
      <c r="F1973" t="inlineStr">
        <is>
          <t>global</t>
        </is>
      </c>
    </row>
    <row r="1974">
      <c r="A1974" t="inlineStr">
        <is>
          <t>US OEF Equity w/ 10% BLUIX</t>
        </is>
      </c>
      <c r="C1974">
        <f>Indexes!V45</f>
        <v/>
      </c>
      <c r="D1974">
        <f>Indexes!W45</f>
        <v/>
      </c>
      <c r="E1974" t="inlineStr">
        <is>
          <t>global</t>
        </is>
      </c>
      <c r="F1974" t="inlineStr">
        <is>
          <t>global</t>
        </is>
      </c>
    </row>
    <row r="1975">
      <c r="A1975" t="inlineStr">
        <is>
          <t>US OEF Equity w/ 10% BLUIX</t>
        </is>
      </c>
      <c r="C1975">
        <f>Indexes!V46</f>
        <v/>
      </c>
      <c r="D1975">
        <f>Indexes!W46</f>
        <v/>
      </c>
      <c r="E1975" t="inlineStr">
        <is>
          <t>global</t>
        </is>
      </c>
      <c r="F1975" t="inlineStr">
        <is>
          <t>global</t>
        </is>
      </c>
    </row>
    <row r="1976">
      <c r="A1976" t="inlineStr">
        <is>
          <t>US OEF Equity w/ 10% BLUIX</t>
        </is>
      </c>
      <c r="C1976">
        <f>Indexes!V47</f>
        <v/>
      </c>
      <c r="D1976">
        <f>Indexes!W47</f>
        <v/>
      </c>
      <c r="E1976" t="inlineStr">
        <is>
          <t>global</t>
        </is>
      </c>
      <c r="F1976" t="inlineStr">
        <is>
          <t>global</t>
        </is>
      </c>
    </row>
    <row r="1977">
      <c r="A1977" t="inlineStr">
        <is>
          <t>US OEF Equity w/ 10% BLUIX</t>
        </is>
      </c>
      <c r="C1977">
        <f>Indexes!V48</f>
        <v/>
      </c>
      <c r="D1977">
        <f>Indexes!W48</f>
        <v/>
      </c>
      <c r="E1977" t="inlineStr">
        <is>
          <t>global</t>
        </is>
      </c>
      <c r="F1977" t="inlineStr">
        <is>
          <t>global</t>
        </is>
      </c>
    </row>
    <row r="1978">
      <c r="A1978" t="inlineStr">
        <is>
          <t>US OEF Equity w/ 10% BLUIX</t>
        </is>
      </c>
      <c r="C1978">
        <f>Indexes!V49</f>
        <v/>
      </c>
      <c r="D1978">
        <f>Indexes!W49</f>
        <v/>
      </c>
      <c r="E1978" t="inlineStr">
        <is>
          <t>global</t>
        </is>
      </c>
      <c r="F1978" t="inlineStr">
        <is>
          <t>global</t>
        </is>
      </c>
    </row>
    <row r="1979">
      <c r="A1979" t="inlineStr">
        <is>
          <t>US OEF Equity w/ 10% BLUIX</t>
        </is>
      </c>
      <c r="C1979">
        <f>Indexes!V50</f>
        <v/>
      </c>
      <c r="D1979">
        <f>Indexes!W50</f>
        <v/>
      </c>
      <c r="E1979" t="inlineStr">
        <is>
          <t>global</t>
        </is>
      </c>
      <c r="F1979" t="inlineStr">
        <is>
          <t>global</t>
        </is>
      </c>
    </row>
    <row r="1980">
      <c r="A1980" t="inlineStr">
        <is>
          <t>US OEF Equity w/ 10% BLUIX</t>
        </is>
      </c>
      <c r="C1980">
        <f>Indexes!V51</f>
        <v/>
      </c>
      <c r="D1980">
        <f>Indexes!W51</f>
        <v/>
      </c>
      <c r="E1980" t="inlineStr">
        <is>
          <t>global</t>
        </is>
      </c>
      <c r="F1980" t="inlineStr">
        <is>
          <t>global</t>
        </is>
      </c>
    </row>
    <row r="1981">
      <c r="A1981" t="inlineStr">
        <is>
          <t>US OEF Equity w/ 10% BLUIX</t>
        </is>
      </c>
      <c r="C1981">
        <f>Indexes!V52</f>
        <v/>
      </c>
      <c r="D1981">
        <f>Indexes!W52</f>
        <v/>
      </c>
      <c r="E1981" t="inlineStr">
        <is>
          <t>global</t>
        </is>
      </c>
      <c r="F1981" t="inlineStr">
        <is>
          <t>global</t>
        </is>
      </c>
    </row>
    <row r="1982">
      <c r="A1982" t="inlineStr">
        <is>
          <t>US OEF Equity w/ 10% BLUIX</t>
        </is>
      </c>
      <c r="C1982">
        <f>Indexes!V53</f>
        <v/>
      </c>
      <c r="D1982">
        <f>Indexes!W53</f>
        <v/>
      </c>
      <c r="E1982" t="inlineStr">
        <is>
          <t>global</t>
        </is>
      </c>
      <c r="F1982" t="inlineStr">
        <is>
          <t>global</t>
        </is>
      </c>
    </row>
    <row r="1983">
      <c r="A1983" t="inlineStr">
        <is>
          <t>US OEF Equity w/ 10% BLUIX</t>
        </is>
      </c>
      <c r="C1983">
        <f>Indexes!V54</f>
        <v/>
      </c>
      <c r="D1983">
        <f>Indexes!W54</f>
        <v/>
      </c>
      <c r="E1983" t="inlineStr">
        <is>
          <t>global</t>
        </is>
      </c>
      <c r="F1983" t="inlineStr">
        <is>
          <t>global</t>
        </is>
      </c>
    </row>
    <row r="1984">
      <c r="A1984" t="inlineStr">
        <is>
          <t>US OEF Equity w/ 10% BLUIX</t>
        </is>
      </c>
      <c r="C1984">
        <f>Indexes!V55</f>
        <v/>
      </c>
      <c r="D1984">
        <f>Indexes!W55</f>
        <v/>
      </c>
      <c r="E1984" t="inlineStr">
        <is>
          <t>global</t>
        </is>
      </c>
      <c r="F1984" t="inlineStr">
        <is>
          <t>global</t>
        </is>
      </c>
    </row>
    <row r="1985">
      <c r="A1985" t="inlineStr">
        <is>
          <t>US OEF Equity w/ 10% BLUIX</t>
        </is>
      </c>
      <c r="C1985">
        <f>Indexes!V56</f>
        <v/>
      </c>
      <c r="D1985">
        <f>Indexes!W56</f>
        <v/>
      </c>
      <c r="E1985" t="inlineStr">
        <is>
          <t>global</t>
        </is>
      </c>
      <c r="F1985" t="inlineStr">
        <is>
          <t>global</t>
        </is>
      </c>
    </row>
    <row r="1986">
      <c r="A1986" t="inlineStr">
        <is>
          <t>US OEF Equity w/ 10% BLUIX</t>
        </is>
      </c>
      <c r="C1986">
        <f>Indexes!V57</f>
        <v/>
      </c>
      <c r="D1986">
        <f>Indexes!W57</f>
        <v/>
      </c>
      <c r="E1986" t="inlineStr">
        <is>
          <t>global</t>
        </is>
      </c>
      <c r="F1986" t="inlineStr">
        <is>
          <t>global</t>
        </is>
      </c>
    </row>
    <row r="1987">
      <c r="A1987" t="inlineStr">
        <is>
          <t>US OEF Equity w/ 10% BLUIX</t>
        </is>
      </c>
      <c r="C1987">
        <f>Indexes!V58</f>
        <v/>
      </c>
      <c r="D1987">
        <f>Indexes!W58</f>
        <v/>
      </c>
      <c r="E1987" t="inlineStr">
        <is>
          <t>global</t>
        </is>
      </c>
      <c r="F1987" t="inlineStr">
        <is>
          <t>global</t>
        </is>
      </c>
    </row>
    <row r="1988">
      <c r="A1988" t="inlineStr">
        <is>
          <t>US OEF Equity w/ 10% BLUIX</t>
        </is>
      </c>
      <c r="C1988">
        <f>Indexes!V59</f>
        <v/>
      </c>
      <c r="D1988">
        <f>Indexes!W59</f>
        <v/>
      </c>
      <c r="E1988" t="inlineStr">
        <is>
          <t>global</t>
        </is>
      </c>
      <c r="F1988" t="inlineStr">
        <is>
          <t>global</t>
        </is>
      </c>
    </row>
    <row r="1989">
      <c r="A1989" t="inlineStr">
        <is>
          <t>US OEF Equity w/ 10% BLUIX</t>
        </is>
      </c>
      <c r="C1989">
        <f>Indexes!V60</f>
        <v/>
      </c>
      <c r="D1989">
        <f>Indexes!W60</f>
        <v/>
      </c>
      <c r="E1989" t="inlineStr">
        <is>
          <t>global</t>
        </is>
      </c>
      <c r="F1989" t="inlineStr">
        <is>
          <t>global</t>
        </is>
      </c>
    </row>
    <row r="1990">
      <c r="A1990" t="inlineStr">
        <is>
          <t>US OEF Equity w/ 10% BLUIX</t>
        </is>
      </c>
      <c r="C1990">
        <f>Indexes!V61</f>
        <v/>
      </c>
      <c r="D1990">
        <f>Indexes!W61</f>
        <v/>
      </c>
      <c r="E1990" t="inlineStr">
        <is>
          <t>global</t>
        </is>
      </c>
      <c r="F1990" t="inlineStr">
        <is>
          <t>global</t>
        </is>
      </c>
    </row>
    <row r="1991">
      <c r="A1991" t="inlineStr">
        <is>
          <t>US OEF Equity w/ 10% BLUIX</t>
        </is>
      </c>
      <c r="C1991">
        <f>Indexes!V62</f>
        <v/>
      </c>
      <c r="D1991">
        <f>Indexes!W62</f>
        <v/>
      </c>
      <c r="E1991" t="inlineStr">
        <is>
          <t>global</t>
        </is>
      </c>
      <c r="F1991" t="inlineStr">
        <is>
          <t>global</t>
        </is>
      </c>
    </row>
    <row r="1992">
      <c r="A1992" t="inlineStr">
        <is>
          <t>US OEF Equity w/ 10% BLUIX</t>
        </is>
      </c>
      <c r="C1992">
        <f>Indexes!V63</f>
        <v/>
      </c>
      <c r="D1992">
        <f>Indexes!W63</f>
        <v/>
      </c>
      <c r="E1992" t="inlineStr">
        <is>
          <t>global</t>
        </is>
      </c>
      <c r="F1992" t="inlineStr">
        <is>
          <t>global</t>
        </is>
      </c>
    </row>
    <row r="1993">
      <c r="A1993" t="inlineStr">
        <is>
          <t>US OEF Equity w/ 10% BLUIX</t>
        </is>
      </c>
      <c r="C1993">
        <f>Indexes!V64</f>
        <v/>
      </c>
      <c r="D1993">
        <f>Indexes!W64</f>
        <v/>
      </c>
      <c r="E1993" t="inlineStr">
        <is>
          <t>global</t>
        </is>
      </c>
      <c r="F1993" t="inlineStr">
        <is>
          <t>global</t>
        </is>
      </c>
    </row>
    <row r="1994">
      <c r="A1994" t="inlineStr">
        <is>
          <t>US OEF Equity w/ 10% BLUIX</t>
        </is>
      </c>
      <c r="C1994">
        <f>Indexes!V65</f>
        <v/>
      </c>
      <c r="D1994">
        <f>Indexes!W65</f>
        <v/>
      </c>
      <c r="E1994" t="inlineStr">
        <is>
          <t>global</t>
        </is>
      </c>
      <c r="F1994" t="inlineStr">
        <is>
          <t>global</t>
        </is>
      </c>
    </row>
    <row r="1995">
      <c r="A1995" t="inlineStr">
        <is>
          <t>US OEF Equity w/ 10% BLUIX</t>
        </is>
      </c>
      <c r="C1995">
        <f>Indexes!V66</f>
        <v/>
      </c>
      <c r="D1995">
        <f>Indexes!W66</f>
        <v/>
      </c>
      <c r="E1995" t="inlineStr">
        <is>
          <t>global</t>
        </is>
      </c>
      <c r="F1995" t="inlineStr">
        <is>
          <t>global</t>
        </is>
      </c>
    </row>
    <row r="1996">
      <c r="A1996" t="inlineStr">
        <is>
          <t>US OEF Equity w/ 10% BLUIX</t>
        </is>
      </c>
      <c r="C1996">
        <f>Indexes!V67</f>
        <v/>
      </c>
      <c r="D1996">
        <f>Indexes!W67</f>
        <v/>
      </c>
      <c r="E1996" t="inlineStr">
        <is>
          <t>global</t>
        </is>
      </c>
      <c r="F1996" t="inlineStr">
        <is>
          <t>global</t>
        </is>
      </c>
    </row>
    <row r="1997">
      <c r="A1997" t="inlineStr">
        <is>
          <t>US OEF Equity w/ 10% BLUIX</t>
        </is>
      </c>
      <c r="C1997">
        <f>Indexes!V68</f>
        <v/>
      </c>
      <c r="D1997">
        <f>Indexes!W68</f>
        <v/>
      </c>
      <c r="E1997" t="inlineStr">
        <is>
          <t>global</t>
        </is>
      </c>
      <c r="F1997" t="inlineStr">
        <is>
          <t>global</t>
        </is>
      </c>
    </row>
    <row r="1998">
      <c r="A1998" t="inlineStr">
        <is>
          <t>US OEF Equity w/ 10% BLUIX</t>
        </is>
      </c>
      <c r="C1998">
        <f>Indexes!V69</f>
        <v/>
      </c>
      <c r="D1998">
        <f>Indexes!W69</f>
        <v/>
      </c>
      <c r="E1998" t="inlineStr">
        <is>
          <t>global</t>
        </is>
      </c>
      <c r="F1998" t="inlineStr">
        <is>
          <t>global</t>
        </is>
      </c>
    </row>
    <row r="1999">
      <c r="A1999" t="inlineStr">
        <is>
          <t>US OEF Equity w/ 10% BLUIX</t>
        </is>
      </c>
      <c r="C1999">
        <f>Indexes!V70</f>
        <v/>
      </c>
      <c r="D1999">
        <f>Indexes!W70</f>
        <v/>
      </c>
      <c r="E1999" t="inlineStr">
        <is>
          <t>global</t>
        </is>
      </c>
      <c r="F1999" t="inlineStr">
        <is>
          <t>global</t>
        </is>
      </c>
    </row>
    <row r="2000">
      <c r="A2000" t="inlineStr">
        <is>
          <t>US OEF Equity w/ 10% BLUIX</t>
        </is>
      </c>
      <c r="C2000">
        <f>Indexes!V71</f>
        <v/>
      </c>
      <c r="D2000">
        <f>Indexes!W71</f>
        <v/>
      </c>
      <c r="E2000" t="inlineStr">
        <is>
          <t>global</t>
        </is>
      </c>
      <c r="F2000" t="inlineStr">
        <is>
          <t>global</t>
        </is>
      </c>
    </row>
    <row r="2001">
      <c r="A2001" t="inlineStr">
        <is>
          <t>US OEF Equity w/ 10% BLUIX</t>
        </is>
      </c>
      <c r="C2001">
        <f>Indexes!V72</f>
        <v/>
      </c>
      <c r="D2001">
        <f>Indexes!W72</f>
        <v/>
      </c>
      <c r="E2001" t="inlineStr">
        <is>
          <t>global</t>
        </is>
      </c>
      <c r="F2001" t="inlineStr">
        <is>
          <t>global</t>
        </is>
      </c>
    </row>
    <row r="2002">
      <c r="A2002" t="inlineStr">
        <is>
          <t>US OEF Equity w/ 10% BLUIX</t>
        </is>
      </c>
      <c r="C2002">
        <f>Indexes!V73</f>
        <v/>
      </c>
      <c r="D2002">
        <f>Indexes!W73</f>
        <v/>
      </c>
      <c r="E2002" t="inlineStr">
        <is>
          <t>global</t>
        </is>
      </c>
      <c r="F2002" t="inlineStr">
        <is>
          <t>global</t>
        </is>
      </c>
    </row>
    <row r="2003">
      <c r="A2003" t="inlineStr">
        <is>
          <t>US OEF Equity w/ 10% BLUIX</t>
        </is>
      </c>
      <c r="C2003">
        <f>Indexes!V74</f>
        <v/>
      </c>
      <c r="D2003">
        <f>Indexes!W74</f>
        <v/>
      </c>
      <c r="E2003" t="inlineStr">
        <is>
          <t>global</t>
        </is>
      </c>
      <c r="F2003" t="inlineStr">
        <is>
          <t>global</t>
        </is>
      </c>
    </row>
    <row r="2004">
      <c r="A2004" t="inlineStr">
        <is>
          <t>US OEF Equity w/ 10% BLUIX</t>
        </is>
      </c>
      <c r="C2004">
        <f>Indexes!V75</f>
        <v/>
      </c>
      <c r="D2004">
        <f>Indexes!W75</f>
        <v/>
      </c>
      <c r="E2004" t="inlineStr">
        <is>
          <t>global</t>
        </is>
      </c>
      <c r="F2004" t="inlineStr">
        <is>
          <t>global</t>
        </is>
      </c>
    </row>
    <row r="2005">
      <c r="A2005" t="inlineStr">
        <is>
          <t>US OEF Equity w/ 10% BLUIX</t>
        </is>
      </c>
      <c r="C2005">
        <f>Indexes!V76</f>
        <v/>
      </c>
      <c r="D2005">
        <f>Indexes!W76</f>
        <v/>
      </c>
      <c r="E2005" t="inlineStr">
        <is>
          <t>global</t>
        </is>
      </c>
      <c r="F2005" t="inlineStr">
        <is>
          <t>global</t>
        </is>
      </c>
    </row>
    <row r="2006">
      <c r="A2006" t="inlineStr">
        <is>
          <t>US OEF Equity w/ 10% BLUIX</t>
        </is>
      </c>
      <c r="C2006">
        <f>Indexes!V77</f>
        <v/>
      </c>
      <c r="D2006">
        <f>Indexes!W77</f>
        <v/>
      </c>
      <c r="E2006" t="inlineStr">
        <is>
          <t>global</t>
        </is>
      </c>
      <c r="F2006" t="inlineStr">
        <is>
          <t>global</t>
        </is>
      </c>
    </row>
    <row r="2007">
      <c r="A2007" t="inlineStr">
        <is>
          <t>US OEF Equity w/ 10% BLUIX</t>
        </is>
      </c>
      <c r="C2007">
        <f>Indexes!V78</f>
        <v/>
      </c>
      <c r="D2007">
        <f>Indexes!W78</f>
        <v/>
      </c>
      <c r="E2007" t="inlineStr">
        <is>
          <t>global</t>
        </is>
      </c>
      <c r="F2007" t="inlineStr">
        <is>
          <t>global</t>
        </is>
      </c>
    </row>
    <row r="2008">
      <c r="A2008" t="inlineStr">
        <is>
          <t>US OEF Equity w/ 10% BLUIX</t>
        </is>
      </c>
      <c r="C2008">
        <f>Indexes!V79</f>
        <v/>
      </c>
      <c r="D2008">
        <f>Indexes!W79</f>
        <v/>
      </c>
      <c r="E2008" t="inlineStr">
        <is>
          <t>global</t>
        </is>
      </c>
      <c r="F2008" t="inlineStr">
        <is>
          <t>global</t>
        </is>
      </c>
    </row>
    <row r="2009">
      <c r="A2009" t="inlineStr">
        <is>
          <t>US OEF Equity w/ 10% BLUIX</t>
        </is>
      </c>
      <c r="C2009">
        <f>Indexes!V80</f>
        <v/>
      </c>
      <c r="D2009">
        <f>Indexes!W80</f>
        <v/>
      </c>
      <c r="E2009" t="inlineStr">
        <is>
          <t>global</t>
        </is>
      </c>
      <c r="F2009" t="inlineStr">
        <is>
          <t>global</t>
        </is>
      </c>
    </row>
    <row r="2010">
      <c r="A2010" t="inlineStr">
        <is>
          <t>US OEF Equity w/ 10% BLUIX</t>
        </is>
      </c>
      <c r="C2010">
        <f>Indexes!V81</f>
        <v/>
      </c>
      <c r="D2010">
        <f>Indexes!W81</f>
        <v/>
      </c>
      <c r="E2010" t="inlineStr">
        <is>
          <t>global</t>
        </is>
      </c>
      <c r="F2010" t="inlineStr">
        <is>
          <t>global</t>
        </is>
      </c>
    </row>
    <row r="2011">
      <c r="A2011" t="inlineStr">
        <is>
          <t>US OEF Equity w/ 10% BLUIX</t>
        </is>
      </c>
      <c r="C2011">
        <f>Indexes!V82</f>
        <v/>
      </c>
      <c r="D2011">
        <f>Indexes!W82</f>
        <v/>
      </c>
      <c r="E2011" t="inlineStr">
        <is>
          <t>global</t>
        </is>
      </c>
      <c r="F2011" t="inlineStr">
        <is>
          <t>global</t>
        </is>
      </c>
    </row>
    <row r="2012">
      <c r="A2012" t="inlineStr">
        <is>
          <t>US OEF Equity w/ 10% BLUIX</t>
        </is>
      </c>
      <c r="C2012">
        <f>Indexes!V83</f>
        <v/>
      </c>
      <c r="D2012">
        <f>Indexes!W83</f>
        <v/>
      </c>
      <c r="E2012" t="inlineStr">
        <is>
          <t>global</t>
        </is>
      </c>
      <c r="F2012" t="inlineStr">
        <is>
          <t>global</t>
        </is>
      </c>
    </row>
    <row r="2013">
      <c r="A2013" t="inlineStr">
        <is>
          <t>US OEF Equity w/ 10% BLUIX</t>
        </is>
      </c>
      <c r="C2013">
        <f>Indexes!V84</f>
        <v/>
      </c>
      <c r="D2013">
        <f>Indexes!W84</f>
        <v/>
      </c>
      <c r="E2013" t="inlineStr">
        <is>
          <t>global</t>
        </is>
      </c>
      <c r="F2013" t="inlineStr">
        <is>
          <t>global</t>
        </is>
      </c>
    </row>
    <row r="2014">
      <c r="A2014" t="inlineStr">
        <is>
          <t>US OEF Equity w/ 10% BLUIX</t>
        </is>
      </c>
      <c r="C2014">
        <f>Indexes!V85</f>
        <v/>
      </c>
      <c r="D2014">
        <f>Indexes!W85</f>
        <v/>
      </c>
      <c r="E2014" t="inlineStr">
        <is>
          <t>global</t>
        </is>
      </c>
      <c r="F2014" t="inlineStr">
        <is>
          <t>global</t>
        </is>
      </c>
    </row>
    <row r="2015">
      <c r="A2015" t="inlineStr">
        <is>
          <t>US OEF Equity w/ 10% BLUIX</t>
        </is>
      </c>
      <c r="C2015">
        <f>Indexes!V86</f>
        <v/>
      </c>
      <c r="D2015">
        <f>Indexes!W86</f>
        <v/>
      </c>
      <c r="E2015" t="inlineStr">
        <is>
          <t>global</t>
        </is>
      </c>
      <c r="F2015" t="inlineStr">
        <is>
          <t>global</t>
        </is>
      </c>
    </row>
    <row r="2016">
      <c r="A2016" t="inlineStr">
        <is>
          <t>US OEF Equity w/ 10% BLUIX</t>
        </is>
      </c>
      <c r="C2016">
        <f>Indexes!V87</f>
        <v/>
      </c>
      <c r="D2016">
        <f>Indexes!W87</f>
        <v/>
      </c>
      <c r="E2016" t="inlineStr">
        <is>
          <t>global</t>
        </is>
      </c>
      <c r="F2016" t="inlineStr">
        <is>
          <t>global</t>
        </is>
      </c>
    </row>
    <row r="2017">
      <c r="A2017" t="inlineStr">
        <is>
          <t>US OEF Equity w/ 10% BLUIX</t>
        </is>
      </c>
      <c r="C2017">
        <f>Indexes!V88</f>
        <v/>
      </c>
      <c r="D2017">
        <f>Indexes!W88</f>
        <v/>
      </c>
      <c r="E2017" t="inlineStr">
        <is>
          <t>global</t>
        </is>
      </c>
      <c r="F2017" t="inlineStr">
        <is>
          <t>global</t>
        </is>
      </c>
    </row>
    <row r="2018">
      <c r="A2018" t="inlineStr">
        <is>
          <t>US OEF Equity w/ 10% BLUIX</t>
        </is>
      </c>
      <c r="C2018">
        <f>Indexes!V89</f>
        <v/>
      </c>
      <c r="D2018">
        <f>Indexes!W89</f>
        <v/>
      </c>
      <c r="E2018" t="inlineStr">
        <is>
          <t>global</t>
        </is>
      </c>
      <c r="F2018" t="inlineStr">
        <is>
          <t>global</t>
        </is>
      </c>
    </row>
    <row r="2019">
      <c r="A2019" t="inlineStr">
        <is>
          <t>US OEF Equity w/ 10% BLUIX</t>
        </is>
      </c>
      <c r="C2019">
        <f>Indexes!V90</f>
        <v/>
      </c>
      <c r="D2019">
        <f>Indexes!W90</f>
        <v/>
      </c>
      <c r="E2019" t="inlineStr">
        <is>
          <t>global</t>
        </is>
      </c>
      <c r="F2019" t="inlineStr">
        <is>
          <t>global</t>
        </is>
      </c>
    </row>
    <row r="2020">
      <c r="A2020" t="inlineStr">
        <is>
          <t>US OEF Equity w/ 10% BLUIX</t>
        </is>
      </c>
      <c r="C2020">
        <f>Indexes!V91</f>
        <v/>
      </c>
      <c r="D2020">
        <f>Indexes!W91</f>
        <v/>
      </c>
      <c r="E2020" t="inlineStr">
        <is>
          <t>global</t>
        </is>
      </c>
      <c r="F2020" t="inlineStr">
        <is>
          <t>global</t>
        </is>
      </c>
    </row>
    <row r="2021">
      <c r="A2021" t="inlineStr">
        <is>
          <t>US OEF Equity w/ 10% BLUIX</t>
        </is>
      </c>
      <c r="C2021">
        <f>Indexes!V92</f>
        <v/>
      </c>
      <c r="D2021">
        <f>Indexes!W92</f>
        <v/>
      </c>
      <c r="E2021" t="inlineStr">
        <is>
          <t>global</t>
        </is>
      </c>
      <c r="F2021" t="inlineStr">
        <is>
          <t>global</t>
        </is>
      </c>
    </row>
    <row r="2022">
      <c r="A2022" t="inlineStr">
        <is>
          <t>US OEF Equity w/ 10% BLUIX</t>
        </is>
      </c>
      <c r="C2022">
        <f>Indexes!V93</f>
        <v/>
      </c>
      <c r="D2022">
        <f>Indexes!W93</f>
        <v/>
      </c>
      <c r="E2022" t="inlineStr">
        <is>
          <t>global</t>
        </is>
      </c>
      <c r="F2022" t="inlineStr">
        <is>
          <t>global</t>
        </is>
      </c>
    </row>
    <row r="2023">
      <c r="A2023" t="inlineStr">
        <is>
          <t>US OEF Equity w/ 10% BLUIX</t>
        </is>
      </c>
      <c r="C2023">
        <f>Indexes!V94</f>
        <v/>
      </c>
      <c r="D2023">
        <f>Indexes!W94</f>
        <v/>
      </c>
      <c r="E2023" t="inlineStr">
        <is>
          <t>global</t>
        </is>
      </c>
      <c r="F2023" t="inlineStr">
        <is>
          <t>global</t>
        </is>
      </c>
    </row>
    <row r="2024">
      <c r="A2024" t="inlineStr">
        <is>
          <t>US OEF Equity w/ 10% BLUIX</t>
        </is>
      </c>
      <c r="C2024">
        <f>Indexes!V95</f>
        <v/>
      </c>
      <c r="D2024">
        <f>Indexes!W95</f>
        <v/>
      </c>
      <c r="E2024" t="inlineStr">
        <is>
          <t>global</t>
        </is>
      </c>
      <c r="F2024" t="inlineStr">
        <is>
          <t>global</t>
        </is>
      </c>
    </row>
    <row r="2025">
      <c r="A2025" t="inlineStr">
        <is>
          <t>US OEF Equity w/ 10% BLUIX</t>
        </is>
      </c>
      <c r="C2025">
        <f>Indexes!V96</f>
        <v/>
      </c>
      <c r="D2025">
        <f>Indexes!W96</f>
        <v/>
      </c>
      <c r="E2025" t="inlineStr">
        <is>
          <t>global</t>
        </is>
      </c>
      <c r="F2025" t="inlineStr">
        <is>
          <t>global</t>
        </is>
      </c>
    </row>
    <row r="2026">
      <c r="A2026" t="inlineStr">
        <is>
          <t>US OEF Equity w/ 10% BLUIX</t>
        </is>
      </c>
      <c r="C2026">
        <f>Indexes!V97</f>
        <v/>
      </c>
      <c r="D2026">
        <f>Indexes!W97</f>
        <v/>
      </c>
      <c r="E2026" t="inlineStr">
        <is>
          <t>global</t>
        </is>
      </c>
      <c r="F2026" t="inlineStr">
        <is>
          <t>global</t>
        </is>
      </c>
    </row>
    <row r="2027">
      <c r="A2027" t="inlineStr">
        <is>
          <t>US OEF Equity w/ 10% BLUIX</t>
        </is>
      </c>
      <c r="C2027">
        <f>Indexes!V98</f>
        <v/>
      </c>
      <c r="D2027">
        <f>Indexes!W98</f>
        <v/>
      </c>
      <c r="E2027" t="inlineStr">
        <is>
          <t>global</t>
        </is>
      </c>
      <c r="F2027" t="inlineStr">
        <is>
          <t>global</t>
        </is>
      </c>
    </row>
    <row r="2028">
      <c r="A2028" t="inlineStr">
        <is>
          <t>US OEF Equity w/ 10% BLUIX</t>
        </is>
      </c>
      <c r="C2028">
        <f>Indexes!V99</f>
        <v/>
      </c>
      <c r="D2028">
        <f>Indexes!W99</f>
        <v/>
      </c>
      <c r="E2028" t="inlineStr">
        <is>
          <t>global</t>
        </is>
      </c>
      <c r="F2028" t="inlineStr">
        <is>
          <t>global</t>
        </is>
      </c>
    </row>
    <row r="2029">
      <c r="A2029" t="inlineStr">
        <is>
          <t>US OEF Equity w/ 10% BLUIX</t>
        </is>
      </c>
      <c r="C2029">
        <f>Indexes!V100</f>
        <v/>
      </c>
      <c r="D2029">
        <f>Indexes!W100</f>
        <v/>
      </c>
      <c r="E2029" t="inlineStr">
        <is>
          <t>global</t>
        </is>
      </c>
      <c r="F2029" t="inlineStr">
        <is>
          <t>global</t>
        </is>
      </c>
    </row>
    <row r="2030">
      <c r="A2030" t="inlineStr">
        <is>
          <t>US OEF Equity w/ 10% BLUIX</t>
        </is>
      </c>
      <c r="C2030">
        <f>Indexes!V101</f>
        <v/>
      </c>
      <c r="D2030">
        <f>Indexes!W101</f>
        <v/>
      </c>
      <c r="E2030" t="inlineStr">
        <is>
          <t>global</t>
        </is>
      </c>
      <c r="F2030" t="inlineStr">
        <is>
          <t>global</t>
        </is>
      </c>
    </row>
    <row r="2031">
      <c r="A2031" t="inlineStr">
        <is>
          <t>US OEF Equity w/ 10% BLUIX</t>
        </is>
      </c>
      <c r="C2031">
        <f>Indexes!V102</f>
        <v/>
      </c>
      <c r="D2031">
        <f>Indexes!W102</f>
        <v/>
      </c>
      <c r="E2031" t="inlineStr">
        <is>
          <t>global</t>
        </is>
      </c>
      <c r="F2031" t="inlineStr">
        <is>
          <t>global</t>
        </is>
      </c>
    </row>
    <row r="2032">
      <c r="A2032" t="inlineStr">
        <is>
          <t>US OEF Equity w/ 10% BLUIX</t>
        </is>
      </c>
      <c r="C2032">
        <f>Indexes!V103</f>
        <v/>
      </c>
      <c r="D2032">
        <f>Indexes!W103</f>
        <v/>
      </c>
      <c r="E2032" t="inlineStr">
        <is>
          <t>global</t>
        </is>
      </c>
      <c r="F2032" t="inlineStr">
        <is>
          <t>global</t>
        </is>
      </c>
    </row>
    <row r="2033">
      <c r="A2033" t="inlineStr">
        <is>
          <t>US OEF Equity w/ 10% BLUIX</t>
        </is>
      </c>
      <c r="C2033">
        <f>Indexes!V104</f>
        <v/>
      </c>
      <c r="D2033">
        <f>Indexes!W104</f>
        <v/>
      </c>
      <c r="E2033" t="inlineStr">
        <is>
          <t>global</t>
        </is>
      </c>
      <c r="F2033" t="inlineStr">
        <is>
          <t>global</t>
        </is>
      </c>
    </row>
    <row r="2034">
      <c r="A2034" t="inlineStr">
        <is>
          <t>US OEF Equity w/ 10% BLUIX</t>
        </is>
      </c>
      <c r="C2034">
        <f>Indexes!V105</f>
        <v/>
      </c>
      <c r="D2034">
        <f>Indexes!W105</f>
        <v/>
      </c>
      <c r="E2034" t="inlineStr">
        <is>
          <t>global</t>
        </is>
      </c>
      <c r="F2034" t="inlineStr">
        <is>
          <t>global</t>
        </is>
      </c>
    </row>
    <row r="2035">
      <c r="A2035" t="inlineStr">
        <is>
          <t>US OEF Equity w/ 10% BLUIX</t>
        </is>
      </c>
      <c r="C2035">
        <f>Indexes!V106</f>
        <v/>
      </c>
      <c r="D2035">
        <f>Indexes!W106</f>
        <v/>
      </c>
      <c r="E2035" t="inlineStr">
        <is>
          <t>global</t>
        </is>
      </c>
      <c r="F2035" t="inlineStr">
        <is>
          <t>global</t>
        </is>
      </c>
    </row>
    <row r="2036">
      <c r="A2036" t="inlineStr">
        <is>
          <t>US OEF Equity w/ 10% BLUIX</t>
        </is>
      </c>
      <c r="C2036">
        <f>Indexes!V107</f>
        <v/>
      </c>
      <c r="D2036">
        <f>Indexes!W107</f>
        <v/>
      </c>
      <c r="E2036" t="inlineStr">
        <is>
          <t>global</t>
        </is>
      </c>
      <c r="F2036" t="inlineStr">
        <is>
          <t>global</t>
        </is>
      </c>
    </row>
    <row r="2037">
      <c r="A2037" t="inlineStr">
        <is>
          <t>US OEF Equity w/ 10% BLUIX</t>
        </is>
      </c>
      <c r="C2037">
        <f>Indexes!V108</f>
        <v/>
      </c>
      <c r="D2037">
        <f>Indexes!W108</f>
        <v/>
      </c>
      <c r="E2037" t="inlineStr">
        <is>
          <t>global</t>
        </is>
      </c>
      <c r="F2037" t="inlineStr">
        <is>
          <t>global</t>
        </is>
      </c>
    </row>
    <row r="2038">
      <c r="A2038" t="inlineStr">
        <is>
          <t>Dynamic Aggressive Growth w/ 25% BLUIX</t>
        </is>
      </c>
      <c r="C2038">
        <f>'Custodial Allocations-Dec24'!F279</f>
        <v/>
      </c>
      <c r="D2038">
        <f>'Custodial Allocations-Dec24'!G279*100</f>
        <v/>
      </c>
      <c r="E2038" t="inlineStr">
        <is>
          <t>global</t>
        </is>
      </c>
      <c r="F2038" t="inlineStr">
        <is>
          <t>global</t>
        </is>
      </c>
    </row>
    <row r="2039">
      <c r="A2039" t="inlineStr">
        <is>
          <t>Dynamic Aggressive Growth w/ 25% BLUIX</t>
        </is>
      </c>
      <c r="C2039">
        <f>'Custodial Allocations-Dec24'!F280</f>
        <v/>
      </c>
      <c r="D2039">
        <f>'Custodial Allocations-Dec24'!G280*100</f>
        <v/>
      </c>
      <c r="E2039" t="inlineStr">
        <is>
          <t>global</t>
        </is>
      </c>
      <c r="F2039" t="inlineStr">
        <is>
          <t>global</t>
        </is>
      </c>
    </row>
    <row r="2040">
      <c r="A2040" t="inlineStr">
        <is>
          <t>Dynamic Aggressive Growth w/ 25% BLUIX</t>
        </is>
      </c>
      <c r="C2040">
        <f>'Custodial Allocations-Dec24'!F281</f>
        <v/>
      </c>
      <c r="D2040">
        <f>'Custodial Allocations-Dec24'!G281*100</f>
        <v/>
      </c>
      <c r="E2040" t="inlineStr">
        <is>
          <t>global</t>
        </is>
      </c>
      <c r="F2040" t="inlineStr">
        <is>
          <t>global</t>
        </is>
      </c>
    </row>
    <row r="2041">
      <c r="A2041" t="inlineStr">
        <is>
          <t>Dynamic Aggressive Growth w/ 25% BLUIX</t>
        </is>
      </c>
      <c r="C2041">
        <f>'Custodial Allocations-Dec24'!F282</f>
        <v/>
      </c>
      <c r="D2041">
        <f>'Custodial Allocations-Dec24'!G282*100</f>
        <v/>
      </c>
      <c r="E2041" t="inlineStr">
        <is>
          <t>global</t>
        </is>
      </c>
      <c r="F2041" t="inlineStr">
        <is>
          <t>global</t>
        </is>
      </c>
    </row>
    <row r="2042">
      <c r="A2042" t="inlineStr">
        <is>
          <t>Dynamic Aggressive Growth w/ 25% BLUIX</t>
        </is>
      </c>
      <c r="C2042">
        <f>'Custodial Allocations-Dec24'!F283</f>
        <v/>
      </c>
      <c r="D2042">
        <f>'Custodial Allocations-Dec24'!G283*100</f>
        <v/>
      </c>
      <c r="E2042" t="inlineStr">
        <is>
          <t>global</t>
        </is>
      </c>
      <c r="F2042" t="inlineStr">
        <is>
          <t>global</t>
        </is>
      </c>
    </row>
    <row r="2043">
      <c r="A2043" t="inlineStr">
        <is>
          <t>Dynamic Aggressive Growth w/ 25% BLUIX</t>
        </is>
      </c>
      <c r="C2043">
        <f>'Custodial Allocations-Dec24'!F284</f>
        <v/>
      </c>
      <c r="D2043">
        <f>'Custodial Allocations-Dec24'!G284*100</f>
        <v/>
      </c>
      <c r="E2043" t="inlineStr">
        <is>
          <t>global</t>
        </is>
      </c>
      <c r="F2043" t="inlineStr">
        <is>
          <t>global</t>
        </is>
      </c>
    </row>
    <row r="2044">
      <c r="A2044" t="inlineStr">
        <is>
          <t>Dynamic Aggressive Growth w/ 25% BLUIX</t>
        </is>
      </c>
      <c r="C2044">
        <f>'Custodial Allocations-Dec24'!F285</f>
        <v/>
      </c>
      <c r="D2044">
        <f>'Custodial Allocations-Dec24'!G285*100</f>
        <v/>
      </c>
      <c r="E2044" t="inlineStr">
        <is>
          <t>global</t>
        </is>
      </c>
      <c r="F2044" t="inlineStr">
        <is>
          <t>global</t>
        </is>
      </c>
    </row>
    <row r="2045">
      <c r="A2045" t="inlineStr">
        <is>
          <t>Dynamic Aggressive Growth w/ 25% BLUIX</t>
        </is>
      </c>
      <c r="C2045">
        <f>'Custodial Allocations-Dec24'!F286</f>
        <v/>
      </c>
      <c r="D2045">
        <f>'Custodial Allocations-Dec24'!G286*100</f>
        <v/>
      </c>
      <c r="E2045" t="inlineStr">
        <is>
          <t>global</t>
        </is>
      </c>
      <c r="F2045" t="inlineStr">
        <is>
          <t>global</t>
        </is>
      </c>
    </row>
    <row r="2046">
      <c r="A2046" t="inlineStr">
        <is>
          <t>Dynamic Aggressive Growth w/ 25% BLUIX</t>
        </is>
      </c>
      <c r="C2046">
        <f>'Custodial Allocations-Dec24'!F287</f>
        <v/>
      </c>
      <c r="D2046">
        <f>'Custodial Allocations-Dec24'!G287*100</f>
        <v/>
      </c>
      <c r="E2046" t="inlineStr">
        <is>
          <t>global</t>
        </is>
      </c>
      <c r="F2046" t="inlineStr">
        <is>
          <t>global</t>
        </is>
      </c>
    </row>
    <row r="2047">
      <c r="A2047" t="inlineStr">
        <is>
          <t>Dynamic Aggressive Growth w/ 25% BLUIX</t>
        </is>
      </c>
      <c r="C2047">
        <f>'Custodial Allocations-Dec24'!F288</f>
        <v/>
      </c>
      <c r="D2047">
        <f>'Custodial Allocations-Dec24'!G288*100</f>
        <v/>
      </c>
      <c r="E2047" t="inlineStr">
        <is>
          <t>global</t>
        </is>
      </c>
      <c r="F2047" t="inlineStr">
        <is>
          <t>global</t>
        </is>
      </c>
    </row>
    <row r="2048">
      <c r="A2048" t="inlineStr">
        <is>
          <t>Dynamic Aggressive Growth w/ 25% BLUIX</t>
        </is>
      </c>
      <c r="C2048">
        <f>'Custodial Allocations-Dec24'!F289</f>
        <v/>
      </c>
      <c r="D2048">
        <f>'Custodial Allocations-Dec24'!G289*100</f>
        <v/>
      </c>
      <c r="E2048" t="inlineStr">
        <is>
          <t>global</t>
        </is>
      </c>
      <c r="F2048" t="inlineStr">
        <is>
          <t>global</t>
        </is>
      </c>
    </row>
    <row r="2049">
      <c r="A2049" t="inlineStr">
        <is>
          <t>Dynamic Aggressive Growth w/ 25% BLUIX</t>
        </is>
      </c>
      <c r="C2049">
        <f>'Custodial Allocations-Dec24'!F290</f>
        <v/>
      </c>
      <c r="D2049">
        <f>'Custodial Allocations-Dec24'!G290*100</f>
        <v/>
      </c>
      <c r="E2049" t="inlineStr">
        <is>
          <t>global</t>
        </is>
      </c>
      <c r="F2049" t="inlineStr">
        <is>
          <t>global</t>
        </is>
      </c>
    </row>
    <row r="2050">
      <c r="A2050" t="inlineStr">
        <is>
          <t>Dynamic Aggressive Growth w/ 25% BLUIX</t>
        </is>
      </c>
      <c r="C2050">
        <f>'Custodial Allocations-Dec24'!F291</f>
        <v/>
      </c>
      <c r="D2050">
        <f>'Custodial Allocations-Dec24'!G291*100</f>
        <v/>
      </c>
      <c r="E2050" t="inlineStr">
        <is>
          <t>global</t>
        </is>
      </c>
      <c r="F2050" t="inlineStr">
        <is>
          <t>global</t>
        </is>
      </c>
    </row>
    <row r="2051">
      <c r="A2051" t="inlineStr">
        <is>
          <t>Dynamic Aggressive Growth w/ 25% BLUIX</t>
        </is>
      </c>
      <c r="C2051">
        <f>'Custodial Allocations-Dec24'!F292</f>
        <v/>
      </c>
      <c r="D2051">
        <f>'Custodial Allocations-Dec24'!G292*100</f>
        <v/>
      </c>
      <c r="E2051" t="inlineStr">
        <is>
          <t>global</t>
        </is>
      </c>
      <c r="F2051" t="inlineStr">
        <is>
          <t>global</t>
        </is>
      </c>
    </row>
    <row r="2052">
      <c r="A2052" t="inlineStr">
        <is>
          <t>Dynamic Aggressive Growth w/ 25% BLUIX</t>
        </is>
      </c>
      <c r="C2052">
        <f>'Custodial Allocations-Dec24'!F293</f>
        <v/>
      </c>
      <c r="D2052">
        <f>'Custodial Allocations-Dec24'!G293*100</f>
        <v/>
      </c>
      <c r="E2052" t="inlineStr">
        <is>
          <t>global</t>
        </is>
      </c>
      <c r="F2052" t="inlineStr">
        <is>
          <t>global</t>
        </is>
      </c>
    </row>
    <row r="2053">
      <c r="A2053" t="inlineStr">
        <is>
          <t>Dynamic Aggressive Growth w/ 25% BLUIX</t>
        </is>
      </c>
      <c r="C2053">
        <f>'Custodial Allocations-Dec24'!F294</f>
        <v/>
      </c>
      <c r="D2053">
        <f>'Custodial Allocations-Dec24'!G294*100</f>
        <v/>
      </c>
      <c r="E2053" t="inlineStr">
        <is>
          <t>global</t>
        </is>
      </c>
      <c r="F2053" t="inlineStr">
        <is>
          <t>global</t>
        </is>
      </c>
    </row>
    <row r="2054">
      <c r="A2054" t="inlineStr">
        <is>
          <t>Dynamic Aggressive Growth w/ 25% BLUIX</t>
        </is>
      </c>
      <c r="C2054" t="inlineStr">
        <is>
          <t>$CASH</t>
        </is>
      </c>
      <c r="D2054">
        <f>100-SUM(D2038:D2053)</f>
        <v/>
      </c>
      <c r="E2054" t="inlineStr">
        <is>
          <t>global</t>
        </is>
      </c>
      <c r="F2054" t="inlineStr">
        <is>
          <t>global</t>
        </is>
      </c>
    </row>
    <row r="2055">
      <c r="A2055" t="inlineStr">
        <is>
          <t>Blend: Tactical Bal ESG 50/50</t>
        </is>
      </c>
      <c r="C2055" s="13">
        <f>Spartan!BB6</f>
        <v/>
      </c>
      <c r="D2055">
        <f>Spartan!BC6</f>
        <v/>
      </c>
      <c r="E2055" t="inlineStr">
        <is>
          <t>global</t>
        </is>
      </c>
      <c r="F2055" t="inlineStr">
        <is>
          <t>global</t>
        </is>
      </c>
    </row>
    <row r="2056">
      <c r="A2056" t="inlineStr">
        <is>
          <t>Blend: Tactical Bal ESG 50/50</t>
        </is>
      </c>
      <c r="C2056" s="13">
        <f>Spartan!BB7</f>
        <v/>
      </c>
      <c r="D2056">
        <f>Spartan!BC7</f>
        <v/>
      </c>
      <c r="E2056" t="inlineStr">
        <is>
          <t>global</t>
        </is>
      </c>
      <c r="F2056" t="inlineStr">
        <is>
          <t>global</t>
        </is>
      </c>
    </row>
    <row r="2057">
      <c r="A2057" t="inlineStr">
        <is>
          <t>Blend: Tactical Bal ESG 50/50</t>
        </is>
      </c>
      <c r="C2057" s="13">
        <f>Spartan!BB8</f>
        <v/>
      </c>
      <c r="D2057">
        <f>Spartan!BC8</f>
        <v/>
      </c>
      <c r="E2057" t="inlineStr">
        <is>
          <t>global</t>
        </is>
      </c>
      <c r="F2057" t="inlineStr">
        <is>
          <t>global</t>
        </is>
      </c>
    </row>
    <row r="2058">
      <c r="A2058" t="inlineStr">
        <is>
          <t>Blend: Tactical Bal ESG 50/50</t>
        </is>
      </c>
      <c r="C2058" s="13">
        <f>Spartan!BB9</f>
        <v/>
      </c>
      <c r="D2058">
        <f>Spartan!BC9</f>
        <v/>
      </c>
      <c r="E2058" t="inlineStr">
        <is>
          <t>global</t>
        </is>
      </c>
      <c r="F2058" t="inlineStr">
        <is>
          <t>global</t>
        </is>
      </c>
    </row>
    <row r="2059">
      <c r="A2059" t="inlineStr">
        <is>
          <t>Blend: Tactical Bal ESG 50/50</t>
        </is>
      </c>
      <c r="C2059" s="13">
        <f>Spartan!BB10</f>
        <v/>
      </c>
      <c r="D2059">
        <f>Spartan!BC10</f>
        <v/>
      </c>
      <c r="E2059" t="inlineStr">
        <is>
          <t>global</t>
        </is>
      </c>
      <c r="F2059" t="inlineStr">
        <is>
          <t>global</t>
        </is>
      </c>
    </row>
    <row r="2060">
      <c r="A2060" t="inlineStr">
        <is>
          <t>Blend: Tactical Bal ESG 50/50</t>
        </is>
      </c>
      <c r="C2060" s="13">
        <f>Spartan!BB11</f>
        <v/>
      </c>
      <c r="D2060">
        <f>Spartan!BC11</f>
        <v/>
      </c>
      <c r="E2060" t="inlineStr">
        <is>
          <t>global</t>
        </is>
      </c>
      <c r="F2060" t="inlineStr">
        <is>
          <t>global</t>
        </is>
      </c>
    </row>
    <row r="2061">
      <c r="A2061" t="inlineStr">
        <is>
          <t>Blend: Tactical Bal ESG 50/50</t>
        </is>
      </c>
      <c r="C2061" s="13">
        <f>Spartan!BB12</f>
        <v/>
      </c>
      <c r="D2061">
        <f>Spartan!BC12</f>
        <v/>
      </c>
      <c r="E2061" t="inlineStr">
        <is>
          <t>global</t>
        </is>
      </c>
      <c r="F2061" t="inlineStr">
        <is>
          <t>global</t>
        </is>
      </c>
    </row>
    <row r="2062">
      <c r="A2062" t="inlineStr">
        <is>
          <t>Blend: Tactical Bal ESG 50/50</t>
        </is>
      </c>
      <c r="C2062" s="13">
        <f>Spartan!BB13</f>
        <v/>
      </c>
      <c r="D2062">
        <f>Spartan!BC13</f>
        <v/>
      </c>
      <c r="E2062" t="inlineStr">
        <is>
          <t>global</t>
        </is>
      </c>
      <c r="F2062" t="inlineStr">
        <is>
          <t>global</t>
        </is>
      </c>
    </row>
    <row r="2063">
      <c r="A2063" t="inlineStr">
        <is>
          <t>Blend: Tactical Bal ESG 50/50</t>
        </is>
      </c>
      <c r="C2063" s="13">
        <f>Spartan!BB14</f>
        <v/>
      </c>
      <c r="D2063">
        <f>Spartan!BC14</f>
        <v/>
      </c>
      <c r="E2063" t="inlineStr">
        <is>
          <t>global</t>
        </is>
      </c>
      <c r="F2063" t="inlineStr">
        <is>
          <t>global</t>
        </is>
      </c>
    </row>
    <row r="2064">
      <c r="A2064" t="inlineStr">
        <is>
          <t>Blend: Tactical Bal ESG 50/50</t>
        </is>
      </c>
      <c r="C2064" s="13">
        <f>Spartan!BB15</f>
        <v/>
      </c>
      <c r="D2064">
        <f>Spartan!BC15</f>
        <v/>
      </c>
      <c r="E2064" t="inlineStr">
        <is>
          <t>global</t>
        </is>
      </c>
      <c r="F2064" t="inlineStr">
        <is>
          <t>global</t>
        </is>
      </c>
    </row>
    <row r="2065">
      <c r="A2065" t="inlineStr">
        <is>
          <t>Blend: Tactical Bal ESG 50/50</t>
        </is>
      </c>
      <c r="C2065" s="13">
        <f>Spartan!BB16</f>
        <v/>
      </c>
      <c r="D2065">
        <f>Spartan!BC16</f>
        <v/>
      </c>
      <c r="E2065" t="inlineStr">
        <is>
          <t>global</t>
        </is>
      </c>
      <c r="F2065" t="inlineStr">
        <is>
          <t>global</t>
        </is>
      </c>
    </row>
    <row r="2066">
      <c r="A2066" t="inlineStr">
        <is>
          <t>Blend: Tactical Bal ESG 50/50</t>
        </is>
      </c>
      <c r="C2066" s="13">
        <f>Spartan!BB17</f>
        <v/>
      </c>
      <c r="D2066">
        <f>Spartan!BC17</f>
        <v/>
      </c>
      <c r="E2066" t="inlineStr">
        <is>
          <t>global</t>
        </is>
      </c>
      <c r="F2066" t="inlineStr">
        <is>
          <t>global</t>
        </is>
      </c>
    </row>
    <row r="2067">
      <c r="A2067" t="inlineStr">
        <is>
          <t>Blend: Tactical Bal ESG 50/50</t>
        </is>
      </c>
      <c r="C2067" s="13">
        <f>Spartan!BB18</f>
        <v/>
      </c>
      <c r="D2067">
        <f>Spartan!BC18</f>
        <v/>
      </c>
      <c r="E2067" t="inlineStr">
        <is>
          <t>global</t>
        </is>
      </c>
      <c r="F2067" t="inlineStr">
        <is>
          <t>global</t>
        </is>
      </c>
    </row>
    <row r="2068">
      <c r="A2068" t="inlineStr">
        <is>
          <t>Blend: Tactical Bal ESG 50/50</t>
        </is>
      </c>
      <c r="C2068" s="13">
        <f>Spartan!BB19</f>
        <v/>
      </c>
      <c r="D2068">
        <f>Spartan!BC19</f>
        <v/>
      </c>
      <c r="E2068" t="inlineStr">
        <is>
          <t>global</t>
        </is>
      </c>
      <c r="F2068" t="inlineStr">
        <is>
          <t>global</t>
        </is>
      </c>
    </row>
    <row r="2069">
      <c r="A2069" t="inlineStr">
        <is>
          <t>Blend: Tactical Bal ESG 50/50</t>
        </is>
      </c>
      <c r="C2069" s="13">
        <f>Spartan!BB20</f>
        <v/>
      </c>
      <c r="D2069">
        <f>Spartan!BC20</f>
        <v/>
      </c>
      <c r="E2069" t="inlineStr">
        <is>
          <t>global</t>
        </is>
      </c>
      <c r="F2069" t="inlineStr">
        <is>
          <t>global</t>
        </is>
      </c>
    </row>
    <row r="2070">
      <c r="A2070" t="inlineStr">
        <is>
          <t>Blend: Tactical Bal ESG 50/50</t>
        </is>
      </c>
      <c r="C2070" s="13">
        <f>Spartan!BB21</f>
        <v/>
      </c>
      <c r="D2070">
        <f>Spartan!BC21</f>
        <v/>
      </c>
      <c r="E2070" t="inlineStr">
        <is>
          <t>global</t>
        </is>
      </c>
      <c r="F2070" t="inlineStr">
        <is>
          <t>global</t>
        </is>
      </c>
    </row>
    <row r="2071">
      <c r="A2071" t="inlineStr">
        <is>
          <t>Blend: Tactical Bal ESG 50/50</t>
        </is>
      </c>
      <c r="C2071" s="13">
        <f>Spartan!BB22</f>
        <v/>
      </c>
      <c r="D2071">
        <f>Spartan!BC22</f>
        <v/>
      </c>
      <c r="E2071" t="inlineStr">
        <is>
          <t>global</t>
        </is>
      </c>
      <c r="F2071" t="inlineStr">
        <is>
          <t>global</t>
        </is>
      </c>
    </row>
    <row r="2072">
      <c r="A2072" t="inlineStr">
        <is>
          <t>Blend: Tactical Bal ESG 50/50</t>
        </is>
      </c>
      <c r="C2072" s="13">
        <f>Spartan!BB23</f>
        <v/>
      </c>
      <c r="D2072">
        <f>Spartan!BC23</f>
        <v/>
      </c>
      <c r="E2072" t="inlineStr">
        <is>
          <t>global</t>
        </is>
      </c>
      <c r="F2072" t="inlineStr">
        <is>
          <t>global</t>
        </is>
      </c>
    </row>
    <row r="2073">
      <c r="A2073" t="inlineStr">
        <is>
          <t>Blend: Tactical Bal ESG 50/50</t>
        </is>
      </c>
      <c r="C2073" s="13">
        <f>Spartan!BB24</f>
        <v/>
      </c>
      <c r="D2073">
        <f>Spartan!BC24</f>
        <v/>
      </c>
      <c r="E2073" t="inlineStr">
        <is>
          <t>global</t>
        </is>
      </c>
      <c r="F2073" t="inlineStr">
        <is>
          <t>global</t>
        </is>
      </c>
    </row>
    <row r="2074">
      <c r="A2074" t="inlineStr">
        <is>
          <t>Blend: Tactical Bal ESG 50/50</t>
        </is>
      </c>
      <c r="C2074" s="13">
        <f>Spartan!BB25</f>
        <v/>
      </c>
      <c r="D2074">
        <f>Spartan!BC25</f>
        <v/>
      </c>
      <c r="E2074" t="inlineStr">
        <is>
          <t>global</t>
        </is>
      </c>
      <c r="F2074" t="inlineStr">
        <is>
          <t>global</t>
        </is>
      </c>
    </row>
    <row r="2075">
      <c r="A2075" t="inlineStr">
        <is>
          <t>Blend: Tactical Bal ESG 50/50</t>
        </is>
      </c>
      <c r="C2075" s="13">
        <f>Spartan!BB26</f>
        <v/>
      </c>
      <c r="D2075">
        <f>Spartan!BC26</f>
        <v/>
      </c>
      <c r="E2075" t="inlineStr">
        <is>
          <t>global</t>
        </is>
      </c>
      <c r="F2075" t="inlineStr">
        <is>
          <t>global</t>
        </is>
      </c>
    </row>
    <row r="2076">
      <c r="A2076" t="inlineStr">
        <is>
          <t>Blend: Tactical Bal ESG 50/50</t>
        </is>
      </c>
      <c r="C2076" s="13">
        <f>Spartan!BB27</f>
        <v/>
      </c>
      <c r="D2076">
        <f>Spartan!BC27</f>
        <v/>
      </c>
      <c r="E2076" t="inlineStr">
        <is>
          <t>global</t>
        </is>
      </c>
      <c r="F2076" t="inlineStr">
        <is>
          <t>global</t>
        </is>
      </c>
    </row>
    <row r="2077">
      <c r="A2077" t="inlineStr">
        <is>
          <t>Blend: Tactical Bal ESG 50/50</t>
        </is>
      </c>
      <c r="C2077" s="13">
        <f>Spartan!BB28</f>
        <v/>
      </c>
      <c r="D2077">
        <f>Spartan!BC28</f>
        <v/>
      </c>
      <c r="E2077" t="inlineStr">
        <is>
          <t>global</t>
        </is>
      </c>
      <c r="F2077" t="inlineStr">
        <is>
          <t>global</t>
        </is>
      </c>
    </row>
    <row r="2078">
      <c r="A2078" t="inlineStr">
        <is>
          <t>Blend: Tactical Bal ESG 50/50</t>
        </is>
      </c>
      <c r="C2078" s="13">
        <f>Spartan!BB29</f>
        <v/>
      </c>
      <c r="D2078">
        <f>Spartan!BC29</f>
        <v/>
      </c>
      <c r="E2078" t="inlineStr">
        <is>
          <t>global</t>
        </is>
      </c>
      <c r="F2078" t="inlineStr">
        <is>
          <t>global</t>
        </is>
      </c>
    </row>
    <row r="2079">
      <c r="A2079" t="inlineStr">
        <is>
          <t>Blend: Tactical Bal ESG 50/50</t>
        </is>
      </c>
      <c r="C2079" s="13">
        <f>Spartan!BB30</f>
        <v/>
      </c>
      <c r="D2079">
        <f>Spartan!BC30</f>
        <v/>
      </c>
      <c r="E2079" t="inlineStr">
        <is>
          <t>global</t>
        </is>
      </c>
      <c r="F2079" t="inlineStr">
        <is>
          <t>global</t>
        </is>
      </c>
    </row>
    <row r="2080">
      <c r="A2080" t="inlineStr">
        <is>
          <t>Blend: Tactical Bal ESG 50/50</t>
        </is>
      </c>
      <c r="C2080" s="13">
        <f>Spartan!BB31</f>
        <v/>
      </c>
      <c r="D2080">
        <f>Spartan!BC31</f>
        <v/>
      </c>
      <c r="E2080" t="inlineStr">
        <is>
          <t>global</t>
        </is>
      </c>
      <c r="F2080" t="inlineStr">
        <is>
          <t>global</t>
        </is>
      </c>
    </row>
    <row r="2081">
      <c r="A2081" t="inlineStr">
        <is>
          <t>Blend: Tactical Bal ESG 50/50</t>
        </is>
      </c>
      <c r="C2081" s="13">
        <f>Spartan!BB32</f>
        <v/>
      </c>
      <c r="D2081">
        <f>Spartan!BC32</f>
        <v/>
      </c>
      <c r="E2081" t="inlineStr">
        <is>
          <t>global</t>
        </is>
      </c>
      <c r="F2081" t="inlineStr">
        <is>
          <t>global</t>
        </is>
      </c>
    </row>
    <row r="2082">
      <c r="A2082" t="inlineStr">
        <is>
          <t>Blend: Tactical Bal ESG 50/50</t>
        </is>
      </c>
      <c r="C2082" s="13">
        <f>Spartan!BB33</f>
        <v/>
      </c>
      <c r="D2082">
        <f>Spartan!BC33</f>
        <v/>
      </c>
      <c r="E2082" t="inlineStr">
        <is>
          <t>global</t>
        </is>
      </c>
      <c r="F2082" t="inlineStr">
        <is>
          <t>global</t>
        </is>
      </c>
    </row>
    <row r="2083">
      <c r="A2083" t="inlineStr">
        <is>
          <t>Blend: Tactical Bal ESG 50/50</t>
        </is>
      </c>
      <c r="C2083" s="13">
        <f>Spartan!BB34</f>
        <v/>
      </c>
      <c r="D2083">
        <f>Spartan!BC34</f>
        <v/>
      </c>
      <c r="E2083" t="inlineStr">
        <is>
          <t>global</t>
        </is>
      </c>
      <c r="F2083" t="inlineStr">
        <is>
          <t>global</t>
        </is>
      </c>
    </row>
    <row r="2084">
      <c r="A2084" t="inlineStr">
        <is>
          <t>Blend: Tactical Bal ESG 50/50</t>
        </is>
      </c>
      <c r="C2084" s="13">
        <f>Spartan!BB35</f>
        <v/>
      </c>
      <c r="D2084">
        <f>Spartan!BC35</f>
        <v/>
      </c>
      <c r="E2084" t="inlineStr">
        <is>
          <t>global</t>
        </is>
      </c>
      <c r="F2084" t="inlineStr">
        <is>
          <t>global</t>
        </is>
      </c>
    </row>
    <row r="2085">
      <c r="A2085" t="inlineStr">
        <is>
          <t>Blend: Tactical Bal ESG 50/50</t>
        </is>
      </c>
      <c r="C2085" s="13">
        <f>Spartan!BB36</f>
        <v/>
      </c>
      <c r="D2085">
        <f>Spartan!BC36</f>
        <v/>
      </c>
      <c r="E2085" t="inlineStr">
        <is>
          <t>global</t>
        </is>
      </c>
      <c r="F2085" t="inlineStr">
        <is>
          <t>global</t>
        </is>
      </c>
    </row>
    <row r="2086">
      <c r="A2086" t="inlineStr">
        <is>
          <t>Blend: Tactical Bal ESG 50/50</t>
        </is>
      </c>
      <c r="C2086" s="13">
        <f>Spartan!BB37</f>
        <v/>
      </c>
      <c r="D2086">
        <f>Spartan!BC37</f>
        <v/>
      </c>
      <c r="E2086" t="inlineStr">
        <is>
          <t>global</t>
        </is>
      </c>
      <c r="F2086" t="inlineStr">
        <is>
          <t>global</t>
        </is>
      </c>
    </row>
    <row r="2087">
      <c r="A2087" t="inlineStr">
        <is>
          <t>Blend: Tactical Bal ESG 50/50</t>
        </is>
      </c>
      <c r="C2087" s="13">
        <f>Spartan!BB38</f>
        <v/>
      </c>
      <c r="D2087">
        <f>Spartan!BC38</f>
        <v/>
      </c>
      <c r="E2087" t="inlineStr">
        <is>
          <t>global</t>
        </is>
      </c>
      <c r="F2087" t="inlineStr">
        <is>
          <t>global</t>
        </is>
      </c>
    </row>
    <row r="2088">
      <c r="A2088" t="inlineStr">
        <is>
          <t>Blend: Tactical Bal ESG 50/50</t>
        </is>
      </c>
      <c r="C2088" s="13">
        <f>Spartan!BB39</f>
        <v/>
      </c>
      <c r="D2088">
        <f>Spartan!BC39</f>
        <v/>
      </c>
      <c r="E2088" t="inlineStr">
        <is>
          <t>global</t>
        </is>
      </c>
      <c r="F2088" t="inlineStr">
        <is>
          <t>global</t>
        </is>
      </c>
    </row>
    <row r="2089">
      <c r="A2089" t="inlineStr">
        <is>
          <t>Blend: Tactical Bal ESG 50/50</t>
        </is>
      </c>
      <c r="C2089" s="13">
        <f>Spartan!BB40</f>
        <v/>
      </c>
      <c r="D2089">
        <f>Spartan!BC40</f>
        <v/>
      </c>
      <c r="E2089" t="inlineStr">
        <is>
          <t>global</t>
        </is>
      </c>
      <c r="F2089" t="inlineStr">
        <is>
          <t>global</t>
        </is>
      </c>
    </row>
    <row r="2090">
      <c r="A2090" t="inlineStr">
        <is>
          <t>Blend: Tactical Bal ESG 50/50</t>
        </is>
      </c>
      <c r="C2090" s="13">
        <f>Spartan!BB41</f>
        <v/>
      </c>
      <c r="D2090">
        <f>Spartan!BC41</f>
        <v/>
      </c>
      <c r="E2090" t="inlineStr">
        <is>
          <t>global</t>
        </is>
      </c>
      <c r="F2090" t="inlineStr">
        <is>
          <t>global</t>
        </is>
      </c>
    </row>
    <row r="2091">
      <c r="A2091" t="inlineStr">
        <is>
          <t>Blend: Tactical Bal ESG 50/50</t>
        </is>
      </c>
      <c r="C2091" s="13">
        <f>Spartan!BB42</f>
        <v/>
      </c>
      <c r="D2091">
        <f>Spartan!BC42</f>
        <v/>
      </c>
      <c r="E2091" t="inlineStr">
        <is>
          <t>global</t>
        </is>
      </c>
      <c r="F2091" t="inlineStr">
        <is>
          <t>global</t>
        </is>
      </c>
    </row>
    <row r="2092">
      <c r="A2092" t="inlineStr">
        <is>
          <t>Blend: Tactical Bal ESG 50/50</t>
        </is>
      </c>
      <c r="C2092" s="13">
        <f>Spartan!BB43</f>
        <v/>
      </c>
      <c r="D2092">
        <f>Spartan!BC43</f>
        <v/>
      </c>
      <c r="E2092" t="inlineStr">
        <is>
          <t>global</t>
        </is>
      </c>
      <c r="F2092" t="inlineStr">
        <is>
          <t>global</t>
        </is>
      </c>
    </row>
    <row r="2093">
      <c r="A2093" t="inlineStr">
        <is>
          <t>Blend: Tactical Bal ESG 50/50</t>
        </is>
      </c>
      <c r="C2093" s="13">
        <f>Spartan!BB44</f>
        <v/>
      </c>
      <c r="D2093">
        <f>Spartan!BC44</f>
        <v/>
      </c>
      <c r="E2093" t="inlineStr">
        <is>
          <t>global</t>
        </is>
      </c>
      <c r="F2093" t="inlineStr">
        <is>
          <t>global</t>
        </is>
      </c>
    </row>
    <row r="2094">
      <c r="A2094" t="inlineStr">
        <is>
          <t>Blend: Tactical Bal ESG 50/50</t>
        </is>
      </c>
      <c r="C2094" s="13">
        <f>Spartan!BB45</f>
        <v/>
      </c>
      <c r="D2094">
        <f>Spartan!BC45</f>
        <v/>
      </c>
      <c r="E2094" t="inlineStr">
        <is>
          <t>global</t>
        </is>
      </c>
      <c r="F2094" t="inlineStr">
        <is>
          <t>global</t>
        </is>
      </c>
    </row>
    <row r="2095">
      <c r="A2095" t="inlineStr">
        <is>
          <t>Blend: Tactical Bal ESG 50/50</t>
        </is>
      </c>
      <c r="C2095" s="13">
        <f>Spartan!BB46</f>
        <v/>
      </c>
      <c r="D2095">
        <f>Spartan!BC46</f>
        <v/>
      </c>
      <c r="E2095" t="inlineStr">
        <is>
          <t>global</t>
        </is>
      </c>
      <c r="F2095" t="inlineStr">
        <is>
          <t>global</t>
        </is>
      </c>
    </row>
    <row r="2096">
      <c r="A2096" t="inlineStr">
        <is>
          <t>Blend: Tactical Bal ESG 50/50</t>
        </is>
      </c>
      <c r="C2096" s="13">
        <f>Spartan!BB47</f>
        <v/>
      </c>
      <c r="D2096">
        <f>Spartan!BC47</f>
        <v/>
      </c>
      <c r="E2096" t="inlineStr">
        <is>
          <t>global</t>
        </is>
      </c>
      <c r="F2096" t="inlineStr">
        <is>
          <t>global</t>
        </is>
      </c>
    </row>
    <row r="2097">
      <c r="A2097" t="inlineStr">
        <is>
          <t>Blend: Tactical Bal ESG 50/50</t>
        </is>
      </c>
      <c r="C2097" s="13">
        <f>Spartan!BB48</f>
        <v/>
      </c>
      <c r="D2097">
        <f>Spartan!BC48</f>
        <v/>
      </c>
      <c r="E2097" t="inlineStr">
        <is>
          <t>global</t>
        </is>
      </c>
      <c r="F2097" t="inlineStr">
        <is>
          <t>global</t>
        </is>
      </c>
    </row>
    <row r="2098">
      <c r="A2098" t="inlineStr">
        <is>
          <t>Blend: Tactical Bal ESG 50/50</t>
        </is>
      </c>
      <c r="C2098" s="13">
        <f>Spartan!BB49</f>
        <v/>
      </c>
      <c r="D2098">
        <f>Spartan!BC49</f>
        <v/>
      </c>
      <c r="E2098" t="inlineStr">
        <is>
          <t>global</t>
        </is>
      </c>
      <c r="F2098" t="inlineStr">
        <is>
          <t>global</t>
        </is>
      </c>
    </row>
    <row r="2099">
      <c r="A2099" t="inlineStr">
        <is>
          <t>Blend: Tactical Bal ESG 50/50</t>
        </is>
      </c>
      <c r="C2099" s="13">
        <f>Spartan!BB50</f>
        <v/>
      </c>
      <c r="D2099">
        <f>Spartan!BC50</f>
        <v/>
      </c>
      <c r="E2099" t="inlineStr">
        <is>
          <t>global</t>
        </is>
      </c>
      <c r="F2099" t="inlineStr">
        <is>
          <t>global</t>
        </is>
      </c>
    </row>
    <row r="2100">
      <c r="A2100" t="inlineStr">
        <is>
          <t>Blend: Tactical Bal ESG 50/50</t>
        </is>
      </c>
      <c r="C2100" s="13">
        <f>Spartan!BB51</f>
        <v/>
      </c>
      <c r="D2100">
        <f>Spartan!BC51</f>
        <v/>
      </c>
      <c r="E2100" t="inlineStr">
        <is>
          <t>global</t>
        </is>
      </c>
      <c r="F2100" t="inlineStr">
        <is>
          <t>global</t>
        </is>
      </c>
    </row>
    <row r="2101">
      <c r="A2101" t="inlineStr">
        <is>
          <t>Blend: Tactical Bal ESG 50/50</t>
        </is>
      </c>
      <c r="C2101" s="13">
        <f>Spartan!BB52</f>
        <v/>
      </c>
      <c r="D2101">
        <f>Spartan!BC52</f>
        <v/>
      </c>
      <c r="E2101" t="inlineStr">
        <is>
          <t>global</t>
        </is>
      </c>
      <c r="F2101" t="inlineStr">
        <is>
          <t>global</t>
        </is>
      </c>
    </row>
    <row r="2102">
      <c r="A2102" t="inlineStr">
        <is>
          <t>Blend: Tactical Bal ESG 50/50</t>
        </is>
      </c>
      <c r="C2102" s="13">
        <f>Spartan!BB53</f>
        <v/>
      </c>
      <c r="D2102">
        <f>Spartan!BC53</f>
        <v/>
      </c>
      <c r="E2102" t="inlineStr">
        <is>
          <t>global</t>
        </is>
      </c>
      <c r="F2102" t="inlineStr">
        <is>
          <t>global</t>
        </is>
      </c>
    </row>
    <row r="2103">
      <c r="A2103" t="inlineStr">
        <is>
          <t>Blend: Tactical Bal ESG 50/50</t>
        </is>
      </c>
      <c r="C2103" s="13">
        <f>Spartan!BB54</f>
        <v/>
      </c>
      <c r="D2103">
        <f>Spartan!BC54</f>
        <v/>
      </c>
      <c r="E2103" t="inlineStr">
        <is>
          <t>global</t>
        </is>
      </c>
      <c r="F2103" t="inlineStr">
        <is>
          <t>global</t>
        </is>
      </c>
    </row>
    <row r="2104">
      <c r="A2104" t="inlineStr">
        <is>
          <t>Blend: Tactical Bal ESG 50/50</t>
        </is>
      </c>
      <c r="C2104" s="13">
        <f>Spartan!BB55</f>
        <v/>
      </c>
      <c r="D2104">
        <f>Spartan!BC55</f>
        <v/>
      </c>
      <c r="E2104" t="inlineStr">
        <is>
          <t>global</t>
        </is>
      </c>
      <c r="F2104" t="inlineStr">
        <is>
          <t>global</t>
        </is>
      </c>
    </row>
    <row r="2105">
      <c r="A2105" t="inlineStr">
        <is>
          <t>Blend: Tactical Bal ESG 50/50</t>
        </is>
      </c>
      <c r="C2105" s="13">
        <f>Spartan!BB56</f>
        <v/>
      </c>
      <c r="D2105">
        <f>Spartan!BC56</f>
        <v/>
      </c>
      <c r="E2105" t="inlineStr">
        <is>
          <t>global</t>
        </is>
      </c>
      <c r="F2105" t="inlineStr">
        <is>
          <t>global</t>
        </is>
      </c>
    </row>
    <row r="2106">
      <c r="A2106" t="inlineStr">
        <is>
          <t>Blend: Tactical Bal ESG 50/50</t>
        </is>
      </c>
      <c r="C2106" s="13">
        <f>Spartan!BB57</f>
        <v/>
      </c>
      <c r="D2106">
        <f>Spartan!BC57</f>
        <v/>
      </c>
      <c r="E2106" t="inlineStr">
        <is>
          <t>global</t>
        </is>
      </c>
      <c r="F2106" t="inlineStr">
        <is>
          <t>global</t>
        </is>
      </c>
    </row>
    <row r="2107">
      <c r="A2107" t="inlineStr">
        <is>
          <t>Blend: Tactical Bal ESG 50/50</t>
        </is>
      </c>
      <c r="C2107" s="13">
        <f>Spartan!BB58</f>
        <v/>
      </c>
      <c r="D2107">
        <f>Spartan!BC58</f>
        <v/>
      </c>
      <c r="E2107" t="inlineStr">
        <is>
          <t>global</t>
        </is>
      </c>
      <c r="F2107" t="inlineStr">
        <is>
          <t>global</t>
        </is>
      </c>
    </row>
    <row r="2108">
      <c r="A2108" t="inlineStr">
        <is>
          <t>Blend: Tactical Bal ESG 50/50</t>
        </is>
      </c>
      <c r="C2108" s="13">
        <f>Spartan!BB59</f>
        <v/>
      </c>
      <c r="D2108">
        <f>Spartan!BC59</f>
        <v/>
      </c>
      <c r="E2108" t="inlineStr">
        <is>
          <t>global</t>
        </is>
      </c>
      <c r="F2108" t="inlineStr">
        <is>
          <t>global</t>
        </is>
      </c>
    </row>
    <row r="2109">
      <c r="A2109" t="inlineStr">
        <is>
          <t>Blend: Tactical Bal ESG 50/50</t>
        </is>
      </c>
      <c r="C2109" s="13">
        <f>Spartan!BB60</f>
        <v/>
      </c>
      <c r="D2109">
        <f>Spartan!BC60</f>
        <v/>
      </c>
      <c r="E2109" t="inlineStr">
        <is>
          <t>global</t>
        </is>
      </c>
      <c r="F2109" t="inlineStr">
        <is>
          <t>global</t>
        </is>
      </c>
    </row>
    <row r="2110">
      <c r="A2110" t="inlineStr">
        <is>
          <t>Blend: Tactical Bal ESG 50/50</t>
        </is>
      </c>
      <c r="C2110" s="13">
        <f>Spartan!BB61</f>
        <v/>
      </c>
      <c r="D2110">
        <f>Spartan!BC61</f>
        <v/>
      </c>
      <c r="E2110" t="inlineStr">
        <is>
          <t>global</t>
        </is>
      </c>
      <c r="F2110" t="inlineStr">
        <is>
          <t>global</t>
        </is>
      </c>
    </row>
    <row r="2111">
      <c r="A2111" t="inlineStr">
        <is>
          <t>Blend: Tactical Bal ESG 50/50</t>
        </is>
      </c>
      <c r="C2111" s="13">
        <f>Spartan!BB62</f>
        <v/>
      </c>
      <c r="D2111">
        <f>Spartan!BC62</f>
        <v/>
      </c>
      <c r="E2111" t="inlineStr">
        <is>
          <t>global</t>
        </is>
      </c>
      <c r="F2111" t="inlineStr">
        <is>
          <t>global</t>
        </is>
      </c>
    </row>
    <row r="2112">
      <c r="A2112" t="inlineStr">
        <is>
          <t>Blend: Tactical Bal ESG 50/50</t>
        </is>
      </c>
      <c r="C2112" s="13">
        <f>Spartan!BB63</f>
        <v/>
      </c>
      <c r="D2112">
        <f>Spartan!BC63</f>
        <v/>
      </c>
      <c r="E2112" t="inlineStr">
        <is>
          <t>global</t>
        </is>
      </c>
      <c r="F2112" t="inlineStr">
        <is>
          <t>global</t>
        </is>
      </c>
    </row>
    <row r="2113">
      <c r="A2113" t="inlineStr">
        <is>
          <t>Blend: Tactical Bal ESG 50/50</t>
        </is>
      </c>
      <c r="C2113" s="13">
        <f>Spartan!BB64</f>
        <v/>
      </c>
      <c r="D2113">
        <f>Spartan!BC64</f>
        <v/>
      </c>
      <c r="E2113" t="inlineStr">
        <is>
          <t>global</t>
        </is>
      </c>
      <c r="F2113" t="inlineStr">
        <is>
          <t>global</t>
        </is>
      </c>
    </row>
    <row r="2114">
      <c r="A2114" t="inlineStr">
        <is>
          <t>Blend: Tactical Bal ESG 50/50</t>
        </is>
      </c>
      <c r="C2114" s="13">
        <f>Spartan!BB65</f>
        <v/>
      </c>
      <c r="D2114">
        <f>Spartan!BC65</f>
        <v/>
      </c>
      <c r="E2114" t="inlineStr">
        <is>
          <t>global</t>
        </is>
      </c>
      <c r="F2114" t="inlineStr">
        <is>
          <t>global</t>
        </is>
      </c>
    </row>
    <row r="2115">
      <c r="A2115" t="inlineStr">
        <is>
          <t>Blend: Tactical Bal ESG 50/50</t>
        </is>
      </c>
      <c r="C2115" s="13">
        <f>Spartan!BB66</f>
        <v/>
      </c>
      <c r="D2115">
        <f>Spartan!BC66</f>
        <v/>
      </c>
      <c r="E2115" t="inlineStr">
        <is>
          <t>global</t>
        </is>
      </c>
      <c r="F2115" t="inlineStr">
        <is>
          <t>global</t>
        </is>
      </c>
    </row>
    <row r="2116">
      <c r="A2116" t="inlineStr">
        <is>
          <t>Blend: Tactical Bal ESG 50/50</t>
        </is>
      </c>
      <c r="C2116" s="13">
        <f>Spartan!BB67</f>
        <v/>
      </c>
      <c r="D2116">
        <f>Spartan!BC67</f>
        <v/>
      </c>
      <c r="E2116" t="inlineStr">
        <is>
          <t>global</t>
        </is>
      </c>
      <c r="F2116" t="inlineStr">
        <is>
          <t>global</t>
        </is>
      </c>
    </row>
    <row r="2117">
      <c r="A2117" t="inlineStr">
        <is>
          <t>Blend: Tactical Bal ESG 50/50</t>
        </is>
      </c>
      <c r="C2117" s="13">
        <f>Spartan!BB68</f>
        <v/>
      </c>
      <c r="D2117">
        <f>Spartan!BC68</f>
        <v/>
      </c>
      <c r="E2117" t="inlineStr">
        <is>
          <t>global</t>
        </is>
      </c>
      <c r="F2117" t="inlineStr">
        <is>
          <t>global</t>
        </is>
      </c>
    </row>
    <row r="2118">
      <c r="A2118" t="inlineStr">
        <is>
          <t>Blend: Tactical Bal ESG 50/50</t>
        </is>
      </c>
      <c r="C2118" s="13">
        <f>Spartan!BB69</f>
        <v/>
      </c>
      <c r="D2118">
        <f>Spartan!BC69</f>
        <v/>
      </c>
      <c r="E2118" t="inlineStr">
        <is>
          <t>global</t>
        </is>
      </c>
      <c r="F2118" t="inlineStr">
        <is>
          <t>global</t>
        </is>
      </c>
    </row>
    <row r="2119">
      <c r="A2119" t="inlineStr">
        <is>
          <t>Blend: Tactical Bal ESG 50/50</t>
        </is>
      </c>
      <c r="C2119" s="13">
        <f>Spartan!BB70</f>
        <v/>
      </c>
      <c r="D2119">
        <f>Spartan!BC70</f>
        <v/>
      </c>
      <c r="E2119" t="inlineStr">
        <is>
          <t>global</t>
        </is>
      </c>
      <c r="F2119" t="inlineStr">
        <is>
          <t>global</t>
        </is>
      </c>
    </row>
    <row r="2120">
      <c r="A2120" t="inlineStr">
        <is>
          <t>Blend: Tactical Bal ESG 50/50</t>
        </is>
      </c>
      <c r="C2120" s="13">
        <f>Spartan!BB71</f>
        <v/>
      </c>
      <c r="D2120">
        <f>Spartan!BC71</f>
        <v/>
      </c>
      <c r="E2120" t="inlineStr">
        <is>
          <t>global</t>
        </is>
      </c>
      <c r="F2120" t="inlineStr">
        <is>
          <t>global</t>
        </is>
      </c>
    </row>
    <row r="2121">
      <c r="A2121" t="inlineStr">
        <is>
          <t>Blend: Tactical Bal ESG 50/50</t>
        </is>
      </c>
      <c r="C2121" s="13">
        <f>Spartan!BB72</f>
        <v/>
      </c>
      <c r="D2121">
        <f>Spartan!BC72</f>
        <v/>
      </c>
      <c r="E2121" t="inlineStr">
        <is>
          <t>global</t>
        </is>
      </c>
      <c r="F2121" t="inlineStr">
        <is>
          <t>global</t>
        </is>
      </c>
    </row>
    <row r="2122">
      <c r="A2122" t="inlineStr">
        <is>
          <t>Blend: Tactical Bal ESG 50/50</t>
        </is>
      </c>
      <c r="C2122" s="13">
        <f>Spartan!BB73</f>
        <v/>
      </c>
      <c r="D2122">
        <f>Spartan!BC73</f>
        <v/>
      </c>
      <c r="E2122" t="inlineStr">
        <is>
          <t>global</t>
        </is>
      </c>
      <c r="F2122" t="inlineStr">
        <is>
          <t>global</t>
        </is>
      </c>
    </row>
    <row r="2123">
      <c r="A2123" t="inlineStr">
        <is>
          <t>Blend: Tactical Bal ESG 50/50</t>
        </is>
      </c>
      <c r="C2123" s="13">
        <f>Spartan!BB74</f>
        <v/>
      </c>
      <c r="D2123">
        <f>Spartan!BC74</f>
        <v/>
      </c>
      <c r="E2123" t="inlineStr">
        <is>
          <t>global</t>
        </is>
      </c>
      <c r="F2123" t="inlineStr">
        <is>
          <t>global</t>
        </is>
      </c>
    </row>
    <row r="2124">
      <c r="A2124" t="inlineStr">
        <is>
          <t>Blend: Tactical Bal ESG 50/50</t>
        </is>
      </c>
      <c r="C2124" s="13">
        <f>Spartan!BB75</f>
        <v/>
      </c>
      <c r="D2124">
        <f>Spartan!BC75</f>
        <v/>
      </c>
      <c r="E2124" t="inlineStr">
        <is>
          <t>global</t>
        </is>
      </c>
      <c r="F2124" t="inlineStr">
        <is>
          <t>global</t>
        </is>
      </c>
    </row>
    <row r="2125">
      <c r="A2125" t="inlineStr">
        <is>
          <t>Blend: Tactical Bal ESG 50/50</t>
        </is>
      </c>
      <c r="C2125" s="13">
        <f>Spartan!BB76</f>
        <v/>
      </c>
      <c r="D2125">
        <f>Spartan!BC76</f>
        <v/>
      </c>
      <c r="E2125" t="inlineStr">
        <is>
          <t>global</t>
        </is>
      </c>
      <c r="F2125" t="inlineStr">
        <is>
          <t>global</t>
        </is>
      </c>
    </row>
    <row r="2126">
      <c r="A2126" t="inlineStr">
        <is>
          <t>Blend: Tactical Bal ESG 50/50</t>
        </is>
      </c>
      <c r="C2126" s="13">
        <f>Spartan!BB77</f>
        <v/>
      </c>
      <c r="D2126">
        <f>Spartan!BC77</f>
        <v/>
      </c>
      <c r="E2126" t="inlineStr">
        <is>
          <t>global</t>
        </is>
      </c>
      <c r="F2126" t="inlineStr">
        <is>
          <t>global</t>
        </is>
      </c>
    </row>
    <row r="2127">
      <c r="A2127" t="inlineStr">
        <is>
          <t>Blend: Tactical Bal ESG 50/50</t>
        </is>
      </c>
      <c r="C2127" s="13">
        <f>Spartan!BB78</f>
        <v/>
      </c>
      <c r="D2127">
        <f>Spartan!BC78</f>
        <v/>
      </c>
      <c r="E2127" t="inlineStr">
        <is>
          <t>global</t>
        </is>
      </c>
      <c r="F2127" t="inlineStr">
        <is>
          <t>global</t>
        </is>
      </c>
    </row>
    <row r="2128">
      <c r="A2128" t="inlineStr">
        <is>
          <t>Blend: Tactical Bal ESG 50/50</t>
        </is>
      </c>
      <c r="C2128" s="13">
        <f>Spartan!BB79</f>
        <v/>
      </c>
      <c r="D2128">
        <f>Spartan!BC79</f>
        <v/>
      </c>
      <c r="E2128" t="inlineStr">
        <is>
          <t>global</t>
        </is>
      </c>
      <c r="F2128" t="inlineStr">
        <is>
          <t>global</t>
        </is>
      </c>
    </row>
    <row r="2129">
      <c r="A2129" t="inlineStr">
        <is>
          <t>Blend: Tactical Bal ESG 50/50</t>
        </is>
      </c>
      <c r="C2129" s="13">
        <f>Spartan!BB80</f>
        <v/>
      </c>
      <c r="D2129">
        <f>Spartan!BC80</f>
        <v/>
      </c>
      <c r="E2129" t="inlineStr">
        <is>
          <t>global</t>
        </is>
      </c>
      <c r="F2129" t="inlineStr">
        <is>
          <t>global</t>
        </is>
      </c>
    </row>
    <row r="2130">
      <c r="A2130" t="inlineStr">
        <is>
          <t>Blend: Tactical Bal ESG 50/50</t>
        </is>
      </c>
      <c r="C2130" s="13">
        <f>Spartan!BB81</f>
        <v/>
      </c>
      <c r="D2130">
        <f>Spartan!BC81</f>
        <v/>
      </c>
      <c r="E2130" t="inlineStr">
        <is>
          <t>global</t>
        </is>
      </c>
      <c r="F2130" t="inlineStr">
        <is>
          <t>global</t>
        </is>
      </c>
    </row>
    <row r="2131">
      <c r="A2131" t="inlineStr">
        <is>
          <t>Blend: Tactical Bal ESG 50/50</t>
        </is>
      </c>
      <c r="C2131" s="13">
        <f>Spartan!BB82</f>
        <v/>
      </c>
      <c r="D2131">
        <f>Spartan!BC82</f>
        <v/>
      </c>
      <c r="E2131" t="inlineStr">
        <is>
          <t>global</t>
        </is>
      </c>
      <c r="F2131" t="inlineStr">
        <is>
          <t>global</t>
        </is>
      </c>
    </row>
    <row r="2132">
      <c r="A2132" t="inlineStr">
        <is>
          <t>Blend: Tactical Bal ESG 50/50</t>
        </is>
      </c>
      <c r="C2132" s="13">
        <f>Spartan!BB83</f>
        <v/>
      </c>
      <c r="D2132">
        <f>Spartan!BC83</f>
        <v/>
      </c>
      <c r="E2132" t="inlineStr">
        <is>
          <t>global</t>
        </is>
      </c>
      <c r="F2132" t="inlineStr">
        <is>
          <t>global</t>
        </is>
      </c>
    </row>
    <row r="2133">
      <c r="A2133" t="inlineStr">
        <is>
          <t>Blend: Tactical Bal ESG 50/50</t>
        </is>
      </c>
      <c r="C2133" s="13">
        <f>Spartan!BB84</f>
        <v/>
      </c>
      <c r="D2133">
        <f>Spartan!BC84</f>
        <v/>
      </c>
      <c r="E2133" t="inlineStr">
        <is>
          <t>global</t>
        </is>
      </c>
      <c r="F2133" t="inlineStr">
        <is>
          <t>global</t>
        </is>
      </c>
    </row>
    <row r="2134">
      <c r="A2134" t="inlineStr">
        <is>
          <t>Blend: Tactical Bal ESG 50/50</t>
        </is>
      </c>
      <c r="C2134" s="13">
        <f>Spartan!BB85</f>
        <v/>
      </c>
      <c r="D2134">
        <f>Spartan!BC85</f>
        <v/>
      </c>
      <c r="E2134" t="inlineStr">
        <is>
          <t>global</t>
        </is>
      </c>
      <c r="F2134" t="inlineStr">
        <is>
          <t>global</t>
        </is>
      </c>
    </row>
    <row r="2135">
      <c r="A2135" t="inlineStr">
        <is>
          <t>Blend: Tactical Bal ESG 50/50</t>
        </is>
      </c>
      <c r="C2135" s="13">
        <f>Spartan!BB86</f>
        <v/>
      </c>
      <c r="D2135">
        <f>Spartan!BC86</f>
        <v/>
      </c>
      <c r="E2135" t="inlineStr">
        <is>
          <t>global</t>
        </is>
      </c>
      <c r="F2135" t="inlineStr">
        <is>
          <t>global</t>
        </is>
      </c>
    </row>
    <row r="2136">
      <c r="A2136" t="inlineStr">
        <is>
          <t>Blend: Tactical Bal ESG 50/50</t>
        </is>
      </c>
      <c r="C2136" s="13">
        <f>Spartan!BB87</f>
        <v/>
      </c>
      <c r="D2136">
        <f>Spartan!BC87</f>
        <v/>
      </c>
      <c r="E2136" t="inlineStr">
        <is>
          <t>global</t>
        </is>
      </c>
      <c r="F2136" t="inlineStr">
        <is>
          <t>global</t>
        </is>
      </c>
    </row>
    <row r="2137">
      <c r="A2137" t="inlineStr">
        <is>
          <t>Blend: Tactical Bal ESG 50/50</t>
        </is>
      </c>
      <c r="C2137" s="13">
        <f>Spartan!BB88</f>
        <v/>
      </c>
      <c r="D2137">
        <f>Spartan!BC88</f>
        <v/>
      </c>
      <c r="E2137" t="inlineStr">
        <is>
          <t>global</t>
        </is>
      </c>
      <c r="F2137" t="inlineStr">
        <is>
          <t>global</t>
        </is>
      </c>
    </row>
    <row r="2138">
      <c r="A2138" t="inlineStr">
        <is>
          <t>Blend: Tactical Bal ESG 50/50</t>
        </is>
      </c>
      <c r="C2138" s="13">
        <f>Spartan!BB89</f>
        <v/>
      </c>
      <c r="D2138">
        <f>Spartan!BC89</f>
        <v/>
      </c>
      <c r="E2138" t="inlineStr">
        <is>
          <t>global</t>
        </is>
      </c>
      <c r="F2138" t="inlineStr">
        <is>
          <t>global</t>
        </is>
      </c>
    </row>
    <row r="2139">
      <c r="A2139" t="inlineStr">
        <is>
          <t>Blend: Tactical Bal ESG 50/50</t>
        </is>
      </c>
      <c r="C2139" s="13">
        <f>Spartan!BB90</f>
        <v/>
      </c>
      <c r="D2139">
        <f>Spartan!BC90</f>
        <v/>
      </c>
      <c r="E2139" t="inlineStr">
        <is>
          <t>global</t>
        </is>
      </c>
      <c r="F2139" t="inlineStr">
        <is>
          <t>global</t>
        </is>
      </c>
    </row>
    <row r="2140">
      <c r="A2140" t="inlineStr">
        <is>
          <t>Blend: Tactical Bal ESG 50/50</t>
        </is>
      </c>
      <c r="C2140" s="13">
        <f>Spartan!BB91</f>
        <v/>
      </c>
      <c r="D2140">
        <f>Spartan!BC91</f>
        <v/>
      </c>
      <c r="E2140" t="inlineStr">
        <is>
          <t>global</t>
        </is>
      </c>
      <c r="F2140" t="inlineStr">
        <is>
          <t>global</t>
        </is>
      </c>
    </row>
    <row r="2141">
      <c r="A2141" t="inlineStr">
        <is>
          <t>Blend: Tactical Bal ESG 50/50</t>
        </is>
      </c>
      <c r="C2141" s="13">
        <f>Spartan!BB92</f>
        <v/>
      </c>
      <c r="D2141">
        <f>Spartan!BC92</f>
        <v/>
      </c>
      <c r="E2141" t="inlineStr">
        <is>
          <t>global</t>
        </is>
      </c>
      <c r="F2141" t="inlineStr">
        <is>
          <t>global</t>
        </is>
      </c>
    </row>
    <row r="2142">
      <c r="A2142" t="inlineStr">
        <is>
          <t>Blend: Tactical Bal ESG 50/50</t>
        </is>
      </c>
      <c r="C2142" s="13">
        <f>Spartan!BB93</f>
        <v/>
      </c>
      <c r="D2142">
        <f>Spartan!BC93</f>
        <v/>
      </c>
      <c r="E2142" t="inlineStr">
        <is>
          <t>global</t>
        </is>
      </c>
      <c r="F2142" t="inlineStr">
        <is>
          <t>global</t>
        </is>
      </c>
    </row>
    <row r="2143">
      <c r="A2143" t="inlineStr">
        <is>
          <t>Blend: Tactical Bal ESG 50/50</t>
        </is>
      </c>
      <c r="C2143" s="13">
        <f>Spartan!BB94</f>
        <v/>
      </c>
      <c r="D2143">
        <f>Spartan!BC94</f>
        <v/>
      </c>
      <c r="E2143" t="inlineStr">
        <is>
          <t>global</t>
        </is>
      </c>
      <c r="F2143" t="inlineStr">
        <is>
          <t>global</t>
        </is>
      </c>
    </row>
    <row r="2144">
      <c r="A2144" t="inlineStr">
        <is>
          <t>Blend: Tactical Bal ESG 50/50</t>
        </is>
      </c>
      <c r="C2144" s="13">
        <f>Spartan!BB95</f>
        <v/>
      </c>
      <c r="D2144">
        <f>Spartan!BC95</f>
        <v/>
      </c>
      <c r="E2144" t="inlineStr">
        <is>
          <t>global</t>
        </is>
      </c>
      <c r="F2144" t="inlineStr">
        <is>
          <t>global</t>
        </is>
      </c>
    </row>
    <row r="2145">
      <c r="A2145" t="inlineStr">
        <is>
          <t>Blend: Tactical Bal ESG 50/50</t>
        </is>
      </c>
      <c r="C2145" s="13">
        <f>Spartan!BB96</f>
        <v/>
      </c>
      <c r="D2145">
        <f>Spartan!BC96</f>
        <v/>
      </c>
      <c r="E2145" t="inlineStr">
        <is>
          <t>global</t>
        </is>
      </c>
      <c r="F2145" t="inlineStr">
        <is>
          <t>global</t>
        </is>
      </c>
    </row>
    <row r="2146">
      <c r="A2146" t="inlineStr">
        <is>
          <t>Blend: Tactical Bal ESG 50/50</t>
        </is>
      </c>
      <c r="C2146" s="13">
        <f>Spartan!BB97</f>
        <v/>
      </c>
      <c r="D2146">
        <f>Spartan!BC97</f>
        <v/>
      </c>
      <c r="E2146" t="inlineStr">
        <is>
          <t>global</t>
        </is>
      </c>
      <c r="F2146" t="inlineStr">
        <is>
          <t>global</t>
        </is>
      </c>
    </row>
    <row r="2147">
      <c r="A2147" t="inlineStr">
        <is>
          <t>Blend: Tactical Bal ESG 50/50</t>
        </is>
      </c>
      <c r="C2147" s="13">
        <f>Spartan!BB98</f>
        <v/>
      </c>
      <c r="D2147">
        <f>Spartan!BC98</f>
        <v/>
      </c>
      <c r="E2147" t="inlineStr">
        <is>
          <t>global</t>
        </is>
      </c>
      <c r="F2147" t="inlineStr">
        <is>
          <t>global</t>
        </is>
      </c>
    </row>
    <row r="2148">
      <c r="A2148" t="inlineStr">
        <is>
          <t>Blend: Tactical Bal ESG 50/50</t>
        </is>
      </c>
      <c r="C2148" s="13">
        <f>Spartan!BB99</f>
        <v/>
      </c>
      <c r="D2148">
        <f>Spartan!BC99</f>
        <v/>
      </c>
      <c r="E2148" t="inlineStr">
        <is>
          <t>global</t>
        </is>
      </c>
      <c r="F2148" t="inlineStr">
        <is>
          <t>global</t>
        </is>
      </c>
    </row>
    <row r="2149">
      <c r="A2149" t="inlineStr">
        <is>
          <t>Blend: Tactical Bal ESG 50/50</t>
        </is>
      </c>
      <c r="C2149" s="13">
        <f>Spartan!BB100</f>
        <v/>
      </c>
      <c r="D2149">
        <f>Spartan!BC100</f>
        <v/>
      </c>
      <c r="E2149" t="inlineStr">
        <is>
          <t>global</t>
        </is>
      </c>
      <c r="F2149" t="inlineStr">
        <is>
          <t>global</t>
        </is>
      </c>
    </row>
    <row r="2150">
      <c r="A2150" t="inlineStr">
        <is>
          <t>Blend: Tactical Bal ESG 50/50</t>
        </is>
      </c>
      <c r="C2150" s="13">
        <f>Spartan!BB101</f>
        <v/>
      </c>
      <c r="D2150">
        <f>Spartan!BC101</f>
        <v/>
      </c>
      <c r="E2150" t="inlineStr">
        <is>
          <t>global</t>
        </is>
      </c>
      <c r="F2150" t="inlineStr">
        <is>
          <t>global</t>
        </is>
      </c>
    </row>
    <row r="2151">
      <c r="A2151" t="inlineStr">
        <is>
          <t>Blend: Tactical Bal ESG 50/50</t>
        </is>
      </c>
      <c r="C2151" s="13">
        <f>Spartan!BB102</f>
        <v/>
      </c>
      <c r="D2151">
        <f>Spartan!BC102</f>
        <v/>
      </c>
      <c r="E2151" t="inlineStr">
        <is>
          <t>global</t>
        </is>
      </c>
      <c r="F2151" t="inlineStr">
        <is>
          <t>global</t>
        </is>
      </c>
    </row>
    <row r="2152">
      <c r="A2152" t="inlineStr">
        <is>
          <t>Blend: Tactical Bal ESG 50/50</t>
        </is>
      </c>
      <c r="C2152" s="13">
        <f>Spartan!BB103</f>
        <v/>
      </c>
      <c r="D2152">
        <f>Spartan!BC103</f>
        <v/>
      </c>
      <c r="E2152" t="inlineStr">
        <is>
          <t>global</t>
        </is>
      </c>
      <c r="F2152" t="inlineStr">
        <is>
          <t>global</t>
        </is>
      </c>
    </row>
    <row r="2153">
      <c r="A2153" t="inlineStr">
        <is>
          <t>Blend: Tactical Bal ESG 50/50</t>
        </is>
      </c>
      <c r="C2153" s="13">
        <f>Spartan!BB104</f>
        <v/>
      </c>
      <c r="D2153">
        <f>Spartan!BC104</f>
        <v/>
      </c>
      <c r="E2153" t="inlineStr">
        <is>
          <t>global</t>
        </is>
      </c>
      <c r="F2153" t="inlineStr">
        <is>
          <t>global</t>
        </is>
      </c>
    </row>
    <row r="2154">
      <c r="A2154" t="inlineStr">
        <is>
          <t>Blend: Tactical Bal ESG 50/50</t>
        </is>
      </c>
      <c r="C2154" s="13">
        <f>Spartan!BB105</f>
        <v/>
      </c>
      <c r="D2154">
        <f>Spartan!BC105</f>
        <v/>
      </c>
      <c r="E2154" t="inlineStr">
        <is>
          <t>global</t>
        </is>
      </c>
      <c r="F2154" t="inlineStr">
        <is>
          <t>global</t>
        </is>
      </c>
    </row>
    <row r="2155">
      <c r="A2155" t="inlineStr">
        <is>
          <t>Blend: Tactical Bal ESG 50/50</t>
        </is>
      </c>
      <c r="C2155" s="13">
        <f>Spartan!BB106</f>
        <v/>
      </c>
      <c r="D2155">
        <f>Spartan!BC106</f>
        <v/>
      </c>
      <c r="E2155" t="inlineStr">
        <is>
          <t>global</t>
        </is>
      </c>
      <c r="F2155" t="inlineStr">
        <is>
          <t>global</t>
        </is>
      </c>
    </row>
    <row r="2156">
      <c r="A2156" t="inlineStr">
        <is>
          <t>Blend: Tactical Bal ESG 50/50</t>
        </is>
      </c>
      <c r="C2156" s="13">
        <f>Spartan!BB107</f>
        <v/>
      </c>
      <c r="D2156">
        <f>Spartan!BC107</f>
        <v/>
      </c>
      <c r="E2156" t="inlineStr">
        <is>
          <t>global</t>
        </is>
      </c>
      <c r="F2156" t="inlineStr">
        <is>
          <t>global</t>
        </is>
      </c>
    </row>
    <row r="2157">
      <c r="A2157" t="inlineStr">
        <is>
          <t>Blend: Tactical Bal ESG 50/50</t>
        </is>
      </c>
      <c r="C2157" s="13">
        <f>Spartan!BB108</f>
        <v/>
      </c>
      <c r="D2157">
        <f>Spartan!BC108</f>
        <v/>
      </c>
      <c r="E2157" t="inlineStr">
        <is>
          <t>global</t>
        </is>
      </c>
      <c r="F2157" t="inlineStr">
        <is>
          <t>global</t>
        </is>
      </c>
    </row>
    <row r="2158">
      <c r="A2158" t="inlineStr">
        <is>
          <t>Blend: Tactical Bal ESG 50/50</t>
        </is>
      </c>
      <c r="C2158" s="13">
        <f>Spartan!BB109</f>
        <v/>
      </c>
      <c r="D2158">
        <f>Spartan!BC109</f>
        <v/>
      </c>
      <c r="E2158" t="inlineStr">
        <is>
          <t>global</t>
        </is>
      </c>
      <c r="F2158" t="inlineStr">
        <is>
          <t>global</t>
        </is>
      </c>
    </row>
    <row r="2159">
      <c r="A2159" t="inlineStr">
        <is>
          <t>Blend: Tactical Bal ESG 50/50</t>
        </is>
      </c>
      <c r="C2159" s="13">
        <f>Spartan!BB110</f>
        <v/>
      </c>
      <c r="D2159">
        <f>Spartan!BC110</f>
        <v/>
      </c>
      <c r="E2159" t="inlineStr">
        <is>
          <t>global</t>
        </is>
      </c>
      <c r="F2159" t="inlineStr">
        <is>
          <t>global</t>
        </is>
      </c>
    </row>
    <row r="2160">
      <c r="A2160" t="inlineStr">
        <is>
          <t>Blend: Tactical Bal ESG 50/50</t>
        </is>
      </c>
      <c r="C2160" s="13">
        <f>Spartan!BB111</f>
        <v/>
      </c>
      <c r="D2160">
        <f>Spartan!BC111</f>
        <v/>
      </c>
      <c r="E2160" t="inlineStr">
        <is>
          <t>global</t>
        </is>
      </c>
      <c r="F2160" t="inlineStr">
        <is>
          <t>global</t>
        </is>
      </c>
    </row>
    <row r="2161">
      <c r="A2161" t="inlineStr">
        <is>
          <t>Blend: Tactical Bal ESG 50/50</t>
        </is>
      </c>
      <c r="C2161" s="13">
        <f>Spartan!BB112</f>
        <v/>
      </c>
      <c r="D2161">
        <f>Spartan!BC112</f>
        <v/>
      </c>
      <c r="E2161" t="inlineStr">
        <is>
          <t>global</t>
        </is>
      </c>
      <c r="F2161" t="inlineStr">
        <is>
          <t>global</t>
        </is>
      </c>
    </row>
    <row r="2162">
      <c r="A2162" t="inlineStr">
        <is>
          <t>Blend: Tactical Bal ESG 50/50</t>
        </is>
      </c>
      <c r="C2162" s="13">
        <f>Spartan!BB113</f>
        <v/>
      </c>
      <c r="D2162">
        <f>Spartan!BC113</f>
        <v/>
      </c>
      <c r="E2162" t="inlineStr">
        <is>
          <t>global</t>
        </is>
      </c>
      <c r="F2162" t="inlineStr">
        <is>
          <t>global</t>
        </is>
      </c>
    </row>
    <row r="2163">
      <c r="A2163" t="inlineStr">
        <is>
          <t>Blend: Tactical Bal ESG 50/50</t>
        </is>
      </c>
      <c r="C2163" s="13">
        <f>Spartan!BB114</f>
        <v/>
      </c>
      <c r="D2163">
        <f>Spartan!BC114</f>
        <v/>
      </c>
      <c r="E2163" t="inlineStr">
        <is>
          <t>global</t>
        </is>
      </c>
      <c r="F2163" t="inlineStr">
        <is>
          <t>global</t>
        </is>
      </c>
    </row>
    <row r="2164">
      <c r="A2164" t="inlineStr">
        <is>
          <t>Blend: Tactical Bal ESG 80/20</t>
        </is>
      </c>
      <c r="C2164" s="13">
        <f>Spartan!AP6</f>
        <v/>
      </c>
      <c r="D2164">
        <f>Spartan!AQ6</f>
        <v/>
      </c>
      <c r="E2164" t="inlineStr">
        <is>
          <t>global</t>
        </is>
      </c>
      <c r="F2164" t="inlineStr">
        <is>
          <t>global</t>
        </is>
      </c>
    </row>
    <row r="2165">
      <c r="A2165" t="inlineStr">
        <is>
          <t>Blend: Tactical Bal ESG 80/20</t>
        </is>
      </c>
      <c r="C2165" s="13">
        <f>Spartan!AP7</f>
        <v/>
      </c>
      <c r="D2165">
        <f>Spartan!AQ7</f>
        <v/>
      </c>
      <c r="E2165" t="inlineStr">
        <is>
          <t>global</t>
        </is>
      </c>
      <c r="F2165" t="inlineStr">
        <is>
          <t>global</t>
        </is>
      </c>
    </row>
    <row r="2166">
      <c r="A2166" t="inlineStr">
        <is>
          <t>Blend: Tactical Bal ESG 80/20</t>
        </is>
      </c>
      <c r="C2166" s="13">
        <f>Spartan!AP8</f>
        <v/>
      </c>
      <c r="D2166">
        <f>Spartan!AQ8</f>
        <v/>
      </c>
      <c r="E2166" t="inlineStr">
        <is>
          <t>global</t>
        </is>
      </c>
      <c r="F2166" t="inlineStr">
        <is>
          <t>global</t>
        </is>
      </c>
    </row>
    <row r="2167">
      <c r="A2167" t="inlineStr">
        <is>
          <t>Blend: Tactical Bal ESG 80/20</t>
        </is>
      </c>
      <c r="C2167" s="13">
        <f>Spartan!AP9</f>
        <v/>
      </c>
      <c r="D2167">
        <f>Spartan!AQ9</f>
        <v/>
      </c>
      <c r="E2167" t="inlineStr">
        <is>
          <t>global</t>
        </is>
      </c>
      <c r="F2167" t="inlineStr">
        <is>
          <t>global</t>
        </is>
      </c>
    </row>
    <row r="2168">
      <c r="A2168" t="inlineStr">
        <is>
          <t>Blend: Tactical Bal ESG 80/20</t>
        </is>
      </c>
      <c r="C2168" s="13">
        <f>Spartan!AP10</f>
        <v/>
      </c>
      <c r="D2168">
        <f>Spartan!AQ10</f>
        <v/>
      </c>
      <c r="E2168" t="inlineStr">
        <is>
          <t>global</t>
        </is>
      </c>
      <c r="F2168" t="inlineStr">
        <is>
          <t>global</t>
        </is>
      </c>
    </row>
    <row r="2169">
      <c r="A2169" t="inlineStr">
        <is>
          <t>Blend: Tactical Bal ESG 80/20</t>
        </is>
      </c>
      <c r="C2169" s="13">
        <f>Spartan!AP11</f>
        <v/>
      </c>
      <c r="D2169">
        <f>Spartan!AQ11</f>
        <v/>
      </c>
      <c r="E2169" t="inlineStr">
        <is>
          <t>global</t>
        </is>
      </c>
      <c r="F2169" t="inlineStr">
        <is>
          <t>global</t>
        </is>
      </c>
    </row>
    <row r="2170">
      <c r="A2170" t="inlineStr">
        <is>
          <t>Blend: Tactical Bal ESG 80/20</t>
        </is>
      </c>
      <c r="C2170" s="13">
        <f>Spartan!AP12</f>
        <v/>
      </c>
      <c r="D2170">
        <f>Spartan!AQ12</f>
        <v/>
      </c>
      <c r="E2170" t="inlineStr">
        <is>
          <t>global</t>
        </is>
      </c>
      <c r="F2170" t="inlineStr">
        <is>
          <t>global</t>
        </is>
      </c>
    </row>
    <row r="2171">
      <c r="A2171" t="inlineStr">
        <is>
          <t>Blend: Tactical Bal ESG 80/20</t>
        </is>
      </c>
      <c r="C2171" s="13">
        <f>Spartan!AP13</f>
        <v/>
      </c>
      <c r="D2171">
        <f>Spartan!AQ13</f>
        <v/>
      </c>
      <c r="E2171" t="inlineStr">
        <is>
          <t>global</t>
        </is>
      </c>
      <c r="F2171" t="inlineStr">
        <is>
          <t>global</t>
        </is>
      </c>
    </row>
    <row r="2172">
      <c r="A2172" t="inlineStr">
        <is>
          <t>Blend: Tactical Bal ESG 80/20</t>
        </is>
      </c>
      <c r="C2172" s="13">
        <f>Spartan!AP14</f>
        <v/>
      </c>
      <c r="D2172">
        <f>Spartan!AQ14</f>
        <v/>
      </c>
      <c r="E2172" t="inlineStr">
        <is>
          <t>global</t>
        </is>
      </c>
      <c r="F2172" t="inlineStr">
        <is>
          <t>global</t>
        </is>
      </c>
    </row>
    <row r="2173">
      <c r="A2173" t="inlineStr">
        <is>
          <t>Blend: Tactical Bal ESG 80/20</t>
        </is>
      </c>
      <c r="C2173" s="13">
        <f>Spartan!AP15</f>
        <v/>
      </c>
      <c r="D2173">
        <f>Spartan!AQ15</f>
        <v/>
      </c>
      <c r="E2173" t="inlineStr">
        <is>
          <t>global</t>
        </is>
      </c>
      <c r="F2173" t="inlineStr">
        <is>
          <t>global</t>
        </is>
      </c>
    </row>
    <row r="2174">
      <c r="A2174" t="inlineStr">
        <is>
          <t>Blend: Tactical Bal ESG 80/20</t>
        </is>
      </c>
      <c r="C2174" s="13">
        <f>Spartan!AP16</f>
        <v/>
      </c>
      <c r="D2174">
        <f>Spartan!AQ16</f>
        <v/>
      </c>
      <c r="E2174" t="inlineStr">
        <is>
          <t>global</t>
        </is>
      </c>
      <c r="F2174" t="inlineStr">
        <is>
          <t>global</t>
        </is>
      </c>
    </row>
    <row r="2175">
      <c r="A2175" t="inlineStr">
        <is>
          <t>Blend: Tactical Bal ESG 80/20</t>
        </is>
      </c>
      <c r="C2175" s="13">
        <f>Spartan!AP17</f>
        <v/>
      </c>
      <c r="D2175">
        <f>Spartan!AQ17</f>
        <v/>
      </c>
      <c r="E2175" t="inlineStr">
        <is>
          <t>global</t>
        </is>
      </c>
      <c r="F2175" t="inlineStr">
        <is>
          <t>global</t>
        </is>
      </c>
    </row>
    <row r="2176">
      <c r="A2176" t="inlineStr">
        <is>
          <t>Blend: Tactical Bal ESG 80/20</t>
        </is>
      </c>
      <c r="C2176" s="13">
        <f>Spartan!AP18</f>
        <v/>
      </c>
      <c r="D2176">
        <f>Spartan!AQ18</f>
        <v/>
      </c>
      <c r="E2176" t="inlineStr">
        <is>
          <t>global</t>
        </is>
      </c>
      <c r="F2176" t="inlineStr">
        <is>
          <t>global</t>
        </is>
      </c>
    </row>
    <row r="2177">
      <c r="A2177" t="inlineStr">
        <is>
          <t>Blend: Tactical Bal ESG 80/20</t>
        </is>
      </c>
      <c r="C2177" s="13">
        <f>Spartan!AP19</f>
        <v/>
      </c>
      <c r="D2177">
        <f>Spartan!AQ19</f>
        <v/>
      </c>
      <c r="E2177" t="inlineStr">
        <is>
          <t>global</t>
        </is>
      </c>
      <c r="F2177" t="inlineStr">
        <is>
          <t>global</t>
        </is>
      </c>
    </row>
    <row r="2178">
      <c r="A2178" t="inlineStr">
        <is>
          <t>Blend: Tactical Bal ESG 80/20</t>
        </is>
      </c>
      <c r="C2178" s="13">
        <f>Spartan!AP20</f>
        <v/>
      </c>
      <c r="D2178">
        <f>Spartan!AQ20</f>
        <v/>
      </c>
      <c r="E2178" t="inlineStr">
        <is>
          <t>global</t>
        </is>
      </c>
      <c r="F2178" t="inlineStr">
        <is>
          <t>global</t>
        </is>
      </c>
    </row>
    <row r="2179">
      <c r="A2179" t="inlineStr">
        <is>
          <t>Blend: Tactical Bal ESG 80/20</t>
        </is>
      </c>
      <c r="C2179" s="13">
        <f>Spartan!AP21</f>
        <v/>
      </c>
      <c r="D2179">
        <f>Spartan!AQ21</f>
        <v/>
      </c>
      <c r="E2179" t="inlineStr">
        <is>
          <t>global</t>
        </is>
      </c>
      <c r="F2179" t="inlineStr">
        <is>
          <t>global</t>
        </is>
      </c>
    </row>
    <row r="2180">
      <c r="A2180" t="inlineStr">
        <is>
          <t>Blend: Tactical Bal ESG 80/20</t>
        </is>
      </c>
      <c r="C2180" s="13">
        <f>Spartan!AP22</f>
        <v/>
      </c>
      <c r="D2180">
        <f>Spartan!AQ22</f>
        <v/>
      </c>
      <c r="E2180" t="inlineStr">
        <is>
          <t>global</t>
        </is>
      </c>
      <c r="F2180" t="inlineStr">
        <is>
          <t>global</t>
        </is>
      </c>
    </row>
    <row r="2181">
      <c r="A2181" t="inlineStr">
        <is>
          <t>Blend: Tactical Bal ESG 80/20</t>
        </is>
      </c>
      <c r="C2181" s="13">
        <f>Spartan!AP23</f>
        <v/>
      </c>
      <c r="D2181">
        <f>Spartan!AQ23</f>
        <v/>
      </c>
      <c r="E2181" t="inlineStr">
        <is>
          <t>global</t>
        </is>
      </c>
      <c r="F2181" t="inlineStr">
        <is>
          <t>global</t>
        </is>
      </c>
    </row>
    <row r="2182">
      <c r="A2182" t="inlineStr">
        <is>
          <t>Blend: Tactical Bal ESG 80/20</t>
        </is>
      </c>
      <c r="C2182" s="13">
        <f>Spartan!AP24</f>
        <v/>
      </c>
      <c r="D2182">
        <f>Spartan!AQ24</f>
        <v/>
      </c>
      <c r="E2182" t="inlineStr">
        <is>
          <t>global</t>
        </is>
      </c>
      <c r="F2182" t="inlineStr">
        <is>
          <t>global</t>
        </is>
      </c>
    </row>
    <row r="2183">
      <c r="A2183" t="inlineStr">
        <is>
          <t>Blend: Tactical Bal ESG 80/20</t>
        </is>
      </c>
      <c r="C2183" s="13">
        <f>Spartan!AP25</f>
        <v/>
      </c>
      <c r="D2183">
        <f>Spartan!AQ25</f>
        <v/>
      </c>
      <c r="E2183" t="inlineStr">
        <is>
          <t>global</t>
        </is>
      </c>
      <c r="F2183" t="inlineStr">
        <is>
          <t>global</t>
        </is>
      </c>
    </row>
    <row r="2184">
      <c r="A2184" t="inlineStr">
        <is>
          <t>Blend: Tactical Bal ESG 80/20</t>
        </is>
      </c>
      <c r="C2184" s="13">
        <f>Spartan!AP26</f>
        <v/>
      </c>
      <c r="D2184">
        <f>Spartan!AQ26</f>
        <v/>
      </c>
      <c r="E2184" t="inlineStr">
        <is>
          <t>global</t>
        </is>
      </c>
      <c r="F2184" t="inlineStr">
        <is>
          <t>global</t>
        </is>
      </c>
    </row>
    <row r="2185">
      <c r="A2185" t="inlineStr">
        <is>
          <t>Blend: Tactical Bal ESG 80/20</t>
        </is>
      </c>
      <c r="C2185" s="13">
        <f>Spartan!AP27</f>
        <v/>
      </c>
      <c r="D2185">
        <f>Spartan!AQ27</f>
        <v/>
      </c>
      <c r="E2185" t="inlineStr">
        <is>
          <t>global</t>
        </is>
      </c>
      <c r="F2185" t="inlineStr">
        <is>
          <t>global</t>
        </is>
      </c>
    </row>
    <row r="2186">
      <c r="A2186" t="inlineStr">
        <is>
          <t>Blend: Tactical Bal ESG 80/20</t>
        </is>
      </c>
      <c r="C2186" s="13">
        <f>Spartan!AP28</f>
        <v/>
      </c>
      <c r="D2186">
        <f>Spartan!AQ28</f>
        <v/>
      </c>
      <c r="E2186" t="inlineStr">
        <is>
          <t>global</t>
        </is>
      </c>
      <c r="F2186" t="inlineStr">
        <is>
          <t>global</t>
        </is>
      </c>
    </row>
    <row r="2187">
      <c r="A2187" t="inlineStr">
        <is>
          <t>Blend: Tactical Bal ESG 80/20</t>
        </is>
      </c>
      <c r="C2187" s="13">
        <f>Spartan!AP29</f>
        <v/>
      </c>
      <c r="D2187">
        <f>Spartan!AQ29</f>
        <v/>
      </c>
      <c r="E2187" t="inlineStr">
        <is>
          <t>global</t>
        </is>
      </c>
      <c r="F2187" t="inlineStr">
        <is>
          <t>global</t>
        </is>
      </c>
    </row>
    <row r="2188">
      <c r="A2188" t="inlineStr">
        <is>
          <t>Blend: Tactical Bal ESG 80/20</t>
        </is>
      </c>
      <c r="C2188" s="13">
        <f>Spartan!AP30</f>
        <v/>
      </c>
      <c r="D2188">
        <f>Spartan!AQ30</f>
        <v/>
      </c>
      <c r="E2188" t="inlineStr">
        <is>
          <t>global</t>
        </is>
      </c>
      <c r="F2188" t="inlineStr">
        <is>
          <t>global</t>
        </is>
      </c>
    </row>
    <row r="2189">
      <c r="A2189" t="inlineStr">
        <is>
          <t>Blend: Tactical Bal ESG 80/20</t>
        </is>
      </c>
      <c r="C2189" s="13">
        <f>Spartan!AP31</f>
        <v/>
      </c>
      <c r="D2189">
        <f>Spartan!AQ31</f>
        <v/>
      </c>
      <c r="E2189" t="inlineStr">
        <is>
          <t>global</t>
        </is>
      </c>
      <c r="F2189" t="inlineStr">
        <is>
          <t>global</t>
        </is>
      </c>
    </row>
    <row r="2190">
      <c r="A2190" t="inlineStr">
        <is>
          <t>Blend: Tactical Bal ESG 80/20</t>
        </is>
      </c>
      <c r="C2190" s="13">
        <f>Spartan!AP32</f>
        <v/>
      </c>
      <c r="D2190">
        <f>Spartan!AQ32</f>
        <v/>
      </c>
      <c r="E2190" t="inlineStr">
        <is>
          <t>global</t>
        </is>
      </c>
      <c r="F2190" t="inlineStr">
        <is>
          <t>global</t>
        </is>
      </c>
    </row>
    <row r="2191">
      <c r="A2191" t="inlineStr">
        <is>
          <t>Blend: Tactical Bal ESG 80/20</t>
        </is>
      </c>
      <c r="C2191" s="13">
        <f>Spartan!AP33</f>
        <v/>
      </c>
      <c r="D2191">
        <f>Spartan!AQ33</f>
        <v/>
      </c>
      <c r="E2191" t="inlineStr">
        <is>
          <t>global</t>
        </is>
      </c>
      <c r="F2191" t="inlineStr">
        <is>
          <t>global</t>
        </is>
      </c>
    </row>
    <row r="2192">
      <c r="A2192" t="inlineStr">
        <is>
          <t>Blend: Tactical Bal ESG 80/20</t>
        </is>
      </c>
      <c r="C2192" s="13">
        <f>Spartan!AP34</f>
        <v/>
      </c>
      <c r="D2192">
        <f>Spartan!AQ34</f>
        <v/>
      </c>
      <c r="E2192" t="inlineStr">
        <is>
          <t>global</t>
        </is>
      </c>
      <c r="F2192" t="inlineStr">
        <is>
          <t>global</t>
        </is>
      </c>
    </row>
    <row r="2193">
      <c r="A2193" t="inlineStr">
        <is>
          <t>Blend: Tactical Bal ESG 80/20</t>
        </is>
      </c>
      <c r="C2193" s="13">
        <f>Spartan!AP35</f>
        <v/>
      </c>
      <c r="D2193">
        <f>Spartan!AQ35</f>
        <v/>
      </c>
      <c r="E2193" t="inlineStr">
        <is>
          <t>global</t>
        </is>
      </c>
      <c r="F2193" t="inlineStr">
        <is>
          <t>global</t>
        </is>
      </c>
    </row>
    <row r="2194">
      <c r="A2194" t="inlineStr">
        <is>
          <t>Blend: Tactical Bal ESG 80/20</t>
        </is>
      </c>
      <c r="C2194" s="13">
        <f>Spartan!AP36</f>
        <v/>
      </c>
      <c r="D2194">
        <f>Spartan!AQ36</f>
        <v/>
      </c>
      <c r="E2194" t="inlineStr">
        <is>
          <t>global</t>
        </is>
      </c>
      <c r="F2194" t="inlineStr">
        <is>
          <t>global</t>
        </is>
      </c>
    </row>
    <row r="2195">
      <c r="A2195" t="inlineStr">
        <is>
          <t>Blend: Tactical Bal ESG 80/20</t>
        </is>
      </c>
      <c r="C2195" s="13">
        <f>Spartan!AP37</f>
        <v/>
      </c>
      <c r="D2195">
        <f>Spartan!AQ37</f>
        <v/>
      </c>
      <c r="E2195" t="inlineStr">
        <is>
          <t>global</t>
        </is>
      </c>
      <c r="F2195" t="inlineStr">
        <is>
          <t>global</t>
        </is>
      </c>
    </row>
    <row r="2196">
      <c r="A2196" t="inlineStr">
        <is>
          <t>Blend: Tactical Bal ESG 80/20</t>
        </is>
      </c>
      <c r="C2196" s="13">
        <f>Spartan!AP38</f>
        <v/>
      </c>
      <c r="D2196">
        <f>Spartan!AQ38</f>
        <v/>
      </c>
      <c r="E2196" t="inlineStr">
        <is>
          <t>global</t>
        </is>
      </c>
      <c r="F2196" t="inlineStr">
        <is>
          <t>global</t>
        </is>
      </c>
    </row>
    <row r="2197">
      <c r="A2197" t="inlineStr">
        <is>
          <t>Blend: Tactical Bal ESG 80/20</t>
        </is>
      </c>
      <c r="C2197" s="13">
        <f>Spartan!AP39</f>
        <v/>
      </c>
      <c r="D2197">
        <f>Spartan!AQ39</f>
        <v/>
      </c>
      <c r="E2197" t="inlineStr">
        <is>
          <t>global</t>
        </is>
      </c>
      <c r="F2197" t="inlineStr">
        <is>
          <t>global</t>
        </is>
      </c>
    </row>
    <row r="2198">
      <c r="A2198" t="inlineStr">
        <is>
          <t>Blend: Tactical Bal ESG 80/20</t>
        </is>
      </c>
      <c r="C2198" s="13">
        <f>Spartan!AP40</f>
        <v/>
      </c>
      <c r="D2198">
        <f>Spartan!AQ40</f>
        <v/>
      </c>
      <c r="E2198" t="inlineStr">
        <is>
          <t>global</t>
        </is>
      </c>
      <c r="F2198" t="inlineStr">
        <is>
          <t>global</t>
        </is>
      </c>
    </row>
    <row r="2199">
      <c r="A2199" t="inlineStr">
        <is>
          <t>Blend: Tactical Bal ESG 80/20</t>
        </is>
      </c>
      <c r="C2199" s="13">
        <f>Spartan!AP41</f>
        <v/>
      </c>
      <c r="D2199">
        <f>Spartan!AQ41</f>
        <v/>
      </c>
      <c r="E2199" t="inlineStr">
        <is>
          <t>global</t>
        </is>
      </c>
      <c r="F2199" t="inlineStr">
        <is>
          <t>global</t>
        </is>
      </c>
    </row>
    <row r="2200">
      <c r="A2200" t="inlineStr">
        <is>
          <t>Blend: Tactical Bal ESG 80/20</t>
        </is>
      </c>
      <c r="C2200" s="13">
        <f>Spartan!AP42</f>
        <v/>
      </c>
      <c r="D2200">
        <f>Spartan!AQ42</f>
        <v/>
      </c>
      <c r="E2200" t="inlineStr">
        <is>
          <t>global</t>
        </is>
      </c>
      <c r="F2200" t="inlineStr">
        <is>
          <t>global</t>
        </is>
      </c>
    </row>
    <row r="2201">
      <c r="A2201" t="inlineStr">
        <is>
          <t>Blend: Tactical Bal ESG 80/20</t>
        </is>
      </c>
      <c r="C2201" s="13">
        <f>Spartan!AP43</f>
        <v/>
      </c>
      <c r="D2201">
        <f>Spartan!AQ43</f>
        <v/>
      </c>
      <c r="E2201" t="inlineStr">
        <is>
          <t>global</t>
        </is>
      </c>
      <c r="F2201" t="inlineStr">
        <is>
          <t>global</t>
        </is>
      </c>
    </row>
    <row r="2202">
      <c r="A2202" t="inlineStr">
        <is>
          <t>Blend: Tactical Bal ESG 80/20</t>
        </is>
      </c>
      <c r="C2202" s="13">
        <f>Spartan!AP44</f>
        <v/>
      </c>
      <c r="D2202">
        <f>Spartan!AQ44</f>
        <v/>
      </c>
      <c r="E2202" t="inlineStr">
        <is>
          <t>global</t>
        </is>
      </c>
      <c r="F2202" t="inlineStr">
        <is>
          <t>global</t>
        </is>
      </c>
    </row>
    <row r="2203">
      <c r="A2203" t="inlineStr">
        <is>
          <t>Blend: Tactical Bal ESG 80/20</t>
        </is>
      </c>
      <c r="C2203" s="13">
        <f>Spartan!AP45</f>
        <v/>
      </c>
      <c r="D2203">
        <f>Spartan!AQ45</f>
        <v/>
      </c>
      <c r="E2203" t="inlineStr">
        <is>
          <t>global</t>
        </is>
      </c>
      <c r="F2203" t="inlineStr">
        <is>
          <t>global</t>
        </is>
      </c>
    </row>
    <row r="2204">
      <c r="A2204" t="inlineStr">
        <is>
          <t>Blend: Tactical Bal ESG 80/20</t>
        </is>
      </c>
      <c r="C2204" s="13">
        <f>Spartan!AP46</f>
        <v/>
      </c>
      <c r="D2204">
        <f>Spartan!AQ46</f>
        <v/>
      </c>
      <c r="E2204" t="inlineStr">
        <is>
          <t>global</t>
        </is>
      </c>
      <c r="F2204" t="inlineStr">
        <is>
          <t>global</t>
        </is>
      </c>
    </row>
    <row r="2205">
      <c r="A2205" t="inlineStr">
        <is>
          <t>Blend: Tactical Bal ESG 80/20</t>
        </is>
      </c>
      <c r="C2205" s="13">
        <f>Spartan!AP47</f>
        <v/>
      </c>
      <c r="D2205">
        <f>Spartan!AQ47</f>
        <v/>
      </c>
      <c r="E2205" t="inlineStr">
        <is>
          <t>global</t>
        </is>
      </c>
      <c r="F2205" t="inlineStr">
        <is>
          <t>global</t>
        </is>
      </c>
    </row>
    <row r="2206">
      <c r="A2206" t="inlineStr">
        <is>
          <t>Blend: Tactical Bal ESG 80/20</t>
        </is>
      </c>
      <c r="C2206" s="13">
        <f>Spartan!AP48</f>
        <v/>
      </c>
      <c r="D2206">
        <f>Spartan!AQ48</f>
        <v/>
      </c>
      <c r="E2206" t="inlineStr">
        <is>
          <t>global</t>
        </is>
      </c>
      <c r="F2206" t="inlineStr">
        <is>
          <t>global</t>
        </is>
      </c>
    </row>
    <row r="2207">
      <c r="A2207" t="inlineStr">
        <is>
          <t>Blend: Tactical Bal ESG 80/20</t>
        </is>
      </c>
      <c r="C2207" s="13">
        <f>Spartan!AP49</f>
        <v/>
      </c>
      <c r="D2207">
        <f>Spartan!AQ49</f>
        <v/>
      </c>
      <c r="E2207" t="inlineStr">
        <is>
          <t>global</t>
        </is>
      </c>
      <c r="F2207" t="inlineStr">
        <is>
          <t>global</t>
        </is>
      </c>
    </row>
    <row r="2208">
      <c r="A2208" t="inlineStr">
        <is>
          <t>Blend: Tactical Bal ESG 80/20</t>
        </is>
      </c>
      <c r="C2208" s="13">
        <f>Spartan!AP50</f>
        <v/>
      </c>
      <c r="D2208">
        <f>Spartan!AQ50</f>
        <v/>
      </c>
      <c r="E2208" t="inlineStr">
        <is>
          <t>global</t>
        </is>
      </c>
      <c r="F2208" t="inlineStr">
        <is>
          <t>global</t>
        </is>
      </c>
    </row>
    <row r="2209">
      <c r="A2209" t="inlineStr">
        <is>
          <t>Blend: Tactical Bal ESG 80/20</t>
        </is>
      </c>
      <c r="C2209" s="13">
        <f>Spartan!AP51</f>
        <v/>
      </c>
      <c r="D2209">
        <f>Spartan!AQ51</f>
        <v/>
      </c>
      <c r="E2209" t="inlineStr">
        <is>
          <t>global</t>
        </is>
      </c>
      <c r="F2209" t="inlineStr">
        <is>
          <t>global</t>
        </is>
      </c>
    </row>
    <row r="2210">
      <c r="A2210" t="inlineStr">
        <is>
          <t>Blend: Tactical Bal ESG 80/20</t>
        </is>
      </c>
      <c r="C2210" s="13">
        <f>Spartan!AP52</f>
        <v/>
      </c>
      <c r="D2210">
        <f>Spartan!AQ52</f>
        <v/>
      </c>
      <c r="E2210" t="inlineStr">
        <is>
          <t>global</t>
        </is>
      </c>
      <c r="F2210" t="inlineStr">
        <is>
          <t>global</t>
        </is>
      </c>
    </row>
    <row r="2211">
      <c r="A2211" t="inlineStr">
        <is>
          <t>Blend: Tactical Bal ESG 80/20</t>
        </is>
      </c>
      <c r="C2211" s="13">
        <f>Spartan!AP53</f>
        <v/>
      </c>
      <c r="D2211">
        <f>Spartan!AQ53</f>
        <v/>
      </c>
      <c r="E2211" t="inlineStr">
        <is>
          <t>global</t>
        </is>
      </c>
      <c r="F2211" t="inlineStr">
        <is>
          <t>global</t>
        </is>
      </c>
    </row>
    <row r="2212">
      <c r="A2212" t="inlineStr">
        <is>
          <t>Blend: Tactical Bal ESG 80/20</t>
        </is>
      </c>
      <c r="C2212" s="13">
        <f>Spartan!AP54</f>
        <v/>
      </c>
      <c r="D2212">
        <f>Spartan!AQ54</f>
        <v/>
      </c>
      <c r="E2212" t="inlineStr">
        <is>
          <t>global</t>
        </is>
      </c>
      <c r="F2212" t="inlineStr">
        <is>
          <t>global</t>
        </is>
      </c>
    </row>
    <row r="2213">
      <c r="A2213" t="inlineStr">
        <is>
          <t>Blend: Tactical Bal ESG 80/20</t>
        </is>
      </c>
      <c r="C2213" s="13">
        <f>Spartan!AP55</f>
        <v/>
      </c>
      <c r="D2213">
        <f>Spartan!AQ55</f>
        <v/>
      </c>
      <c r="E2213" t="inlineStr">
        <is>
          <t>global</t>
        </is>
      </c>
      <c r="F2213" t="inlineStr">
        <is>
          <t>global</t>
        </is>
      </c>
    </row>
    <row r="2214">
      <c r="A2214" t="inlineStr">
        <is>
          <t>Blend: Tactical Bal ESG 80/20</t>
        </is>
      </c>
      <c r="C2214" s="13">
        <f>Spartan!AP56</f>
        <v/>
      </c>
      <c r="D2214">
        <f>Spartan!AQ56</f>
        <v/>
      </c>
      <c r="E2214" t="inlineStr">
        <is>
          <t>global</t>
        </is>
      </c>
      <c r="F2214" t="inlineStr">
        <is>
          <t>global</t>
        </is>
      </c>
    </row>
    <row r="2215">
      <c r="A2215" t="inlineStr">
        <is>
          <t>Blend: Tactical Bal ESG 80/20</t>
        </is>
      </c>
      <c r="C2215" s="13">
        <f>Spartan!AP57</f>
        <v/>
      </c>
      <c r="D2215">
        <f>Spartan!AQ57</f>
        <v/>
      </c>
      <c r="E2215" t="inlineStr">
        <is>
          <t>global</t>
        </is>
      </c>
      <c r="F2215" t="inlineStr">
        <is>
          <t>global</t>
        </is>
      </c>
    </row>
    <row r="2216">
      <c r="A2216" t="inlineStr">
        <is>
          <t>Blend: Tactical Bal ESG 80/20</t>
        </is>
      </c>
      <c r="C2216" s="13">
        <f>Spartan!AP58</f>
        <v/>
      </c>
      <c r="D2216">
        <f>Spartan!AQ58</f>
        <v/>
      </c>
      <c r="E2216" t="inlineStr">
        <is>
          <t>global</t>
        </is>
      </c>
      <c r="F2216" t="inlineStr">
        <is>
          <t>global</t>
        </is>
      </c>
    </row>
    <row r="2217">
      <c r="A2217" t="inlineStr">
        <is>
          <t>Blend: Tactical Bal ESG 80/20</t>
        </is>
      </c>
      <c r="C2217" s="13">
        <f>Spartan!AP59</f>
        <v/>
      </c>
      <c r="D2217">
        <f>Spartan!AQ59</f>
        <v/>
      </c>
      <c r="E2217" t="inlineStr">
        <is>
          <t>global</t>
        </is>
      </c>
      <c r="F2217" t="inlineStr">
        <is>
          <t>global</t>
        </is>
      </c>
    </row>
    <row r="2218">
      <c r="A2218" t="inlineStr">
        <is>
          <t>Blend: Tactical Bal ESG 80/20</t>
        </is>
      </c>
      <c r="C2218" s="13">
        <f>Spartan!AP60</f>
        <v/>
      </c>
      <c r="D2218">
        <f>Spartan!AQ60</f>
        <v/>
      </c>
      <c r="E2218" t="inlineStr">
        <is>
          <t>global</t>
        </is>
      </c>
      <c r="F2218" t="inlineStr">
        <is>
          <t>global</t>
        </is>
      </c>
    </row>
    <row r="2219">
      <c r="A2219" t="inlineStr">
        <is>
          <t>Blend: Tactical Bal ESG 80/20</t>
        </is>
      </c>
      <c r="C2219" s="13">
        <f>Spartan!AP61</f>
        <v/>
      </c>
      <c r="D2219">
        <f>Spartan!AQ61</f>
        <v/>
      </c>
      <c r="E2219" t="inlineStr">
        <is>
          <t>global</t>
        </is>
      </c>
      <c r="F2219" t="inlineStr">
        <is>
          <t>global</t>
        </is>
      </c>
    </row>
    <row r="2220">
      <c r="A2220" t="inlineStr">
        <is>
          <t>Blend: Tactical Bal ESG 80/20</t>
        </is>
      </c>
      <c r="C2220" s="13">
        <f>Spartan!AP62</f>
        <v/>
      </c>
      <c r="D2220">
        <f>Spartan!AQ62</f>
        <v/>
      </c>
      <c r="E2220" t="inlineStr">
        <is>
          <t>global</t>
        </is>
      </c>
      <c r="F2220" t="inlineStr">
        <is>
          <t>global</t>
        </is>
      </c>
    </row>
    <row r="2221">
      <c r="A2221" t="inlineStr">
        <is>
          <t>Blend: Tactical Bal ESG 80/20</t>
        </is>
      </c>
      <c r="C2221" s="13">
        <f>Spartan!AP63</f>
        <v/>
      </c>
      <c r="D2221">
        <f>Spartan!AQ63</f>
        <v/>
      </c>
      <c r="E2221" t="inlineStr">
        <is>
          <t>global</t>
        </is>
      </c>
      <c r="F2221" t="inlineStr">
        <is>
          <t>global</t>
        </is>
      </c>
    </row>
    <row r="2222">
      <c r="A2222" t="inlineStr">
        <is>
          <t>Blend: Tactical Bal ESG 80/20</t>
        </is>
      </c>
      <c r="C2222" s="13">
        <f>Spartan!AP64</f>
        <v/>
      </c>
      <c r="D2222">
        <f>Spartan!AQ64</f>
        <v/>
      </c>
      <c r="E2222" t="inlineStr">
        <is>
          <t>global</t>
        </is>
      </c>
      <c r="F2222" t="inlineStr">
        <is>
          <t>global</t>
        </is>
      </c>
    </row>
    <row r="2223">
      <c r="A2223" t="inlineStr">
        <is>
          <t>Blend: Tactical Bal ESG 80/20</t>
        </is>
      </c>
      <c r="C2223" s="13">
        <f>Spartan!AP65</f>
        <v/>
      </c>
      <c r="D2223">
        <f>Spartan!AQ65</f>
        <v/>
      </c>
      <c r="E2223" t="inlineStr">
        <is>
          <t>global</t>
        </is>
      </c>
      <c r="F2223" t="inlineStr">
        <is>
          <t>global</t>
        </is>
      </c>
    </row>
    <row r="2224">
      <c r="A2224" t="inlineStr">
        <is>
          <t>Blend: Tactical Bal ESG 80/20</t>
        </is>
      </c>
      <c r="C2224" s="13">
        <f>Spartan!AP66</f>
        <v/>
      </c>
      <c r="D2224">
        <f>Spartan!AQ66</f>
        <v/>
      </c>
      <c r="E2224" t="inlineStr">
        <is>
          <t>global</t>
        </is>
      </c>
      <c r="F2224" t="inlineStr">
        <is>
          <t>global</t>
        </is>
      </c>
    </row>
    <row r="2225">
      <c r="A2225" t="inlineStr">
        <is>
          <t>Blend: Tactical Bal ESG 80/20</t>
        </is>
      </c>
      <c r="C2225" s="13">
        <f>Spartan!AP67</f>
        <v/>
      </c>
      <c r="D2225">
        <f>Spartan!AQ67</f>
        <v/>
      </c>
      <c r="E2225" t="inlineStr">
        <is>
          <t>global</t>
        </is>
      </c>
      <c r="F2225" t="inlineStr">
        <is>
          <t>global</t>
        </is>
      </c>
    </row>
    <row r="2226">
      <c r="A2226" t="inlineStr">
        <is>
          <t>Blend: Tactical Bal ESG 80/20</t>
        </is>
      </c>
      <c r="C2226" s="13">
        <f>Spartan!AP68</f>
        <v/>
      </c>
      <c r="D2226">
        <f>Spartan!AQ68</f>
        <v/>
      </c>
      <c r="E2226" t="inlineStr">
        <is>
          <t>global</t>
        </is>
      </c>
      <c r="F2226" t="inlineStr">
        <is>
          <t>global</t>
        </is>
      </c>
    </row>
    <row r="2227">
      <c r="A2227" t="inlineStr">
        <is>
          <t>Blend: Tactical Bal ESG 80/20</t>
        </is>
      </c>
      <c r="C2227" s="13">
        <f>Spartan!AP69</f>
        <v/>
      </c>
      <c r="D2227">
        <f>Spartan!AQ69</f>
        <v/>
      </c>
      <c r="E2227" t="inlineStr">
        <is>
          <t>global</t>
        </is>
      </c>
      <c r="F2227" t="inlineStr">
        <is>
          <t>global</t>
        </is>
      </c>
    </row>
    <row r="2228">
      <c r="A2228" t="inlineStr">
        <is>
          <t>Blend: Tactical Bal ESG 80/20</t>
        </is>
      </c>
      <c r="C2228" s="13">
        <f>Spartan!AP70</f>
        <v/>
      </c>
      <c r="D2228">
        <f>Spartan!AQ70</f>
        <v/>
      </c>
      <c r="E2228" t="inlineStr">
        <is>
          <t>global</t>
        </is>
      </c>
      <c r="F2228" t="inlineStr">
        <is>
          <t>global</t>
        </is>
      </c>
    </row>
    <row r="2229">
      <c r="A2229" t="inlineStr">
        <is>
          <t>Blend: Tactical Bal ESG 80/20</t>
        </is>
      </c>
      <c r="C2229" s="13">
        <f>Spartan!AP71</f>
        <v/>
      </c>
      <c r="D2229">
        <f>Spartan!AQ71</f>
        <v/>
      </c>
      <c r="E2229" t="inlineStr">
        <is>
          <t>global</t>
        </is>
      </c>
      <c r="F2229" t="inlineStr">
        <is>
          <t>global</t>
        </is>
      </c>
    </row>
    <row r="2230">
      <c r="A2230" t="inlineStr">
        <is>
          <t>Blend: Tactical Bal ESG 80/20</t>
        </is>
      </c>
      <c r="C2230" s="13">
        <f>Spartan!AP72</f>
        <v/>
      </c>
      <c r="D2230">
        <f>Spartan!AQ72</f>
        <v/>
      </c>
      <c r="E2230" t="inlineStr">
        <is>
          <t>global</t>
        </is>
      </c>
      <c r="F2230" t="inlineStr">
        <is>
          <t>global</t>
        </is>
      </c>
    </row>
    <row r="2231">
      <c r="A2231" t="inlineStr">
        <is>
          <t>Blend: Tactical Bal ESG 80/20</t>
        </is>
      </c>
      <c r="C2231" s="13">
        <f>Spartan!AP73</f>
        <v/>
      </c>
      <c r="D2231">
        <f>Spartan!AQ73</f>
        <v/>
      </c>
      <c r="E2231" t="inlineStr">
        <is>
          <t>global</t>
        </is>
      </c>
      <c r="F2231" t="inlineStr">
        <is>
          <t>global</t>
        </is>
      </c>
    </row>
    <row r="2232">
      <c r="A2232" t="inlineStr">
        <is>
          <t>Blend: Tactical Bal ESG 80/20</t>
        </is>
      </c>
      <c r="C2232" s="13">
        <f>Spartan!AP74</f>
        <v/>
      </c>
      <c r="D2232">
        <f>Spartan!AQ74</f>
        <v/>
      </c>
      <c r="E2232" t="inlineStr">
        <is>
          <t>global</t>
        </is>
      </c>
      <c r="F2232" t="inlineStr">
        <is>
          <t>global</t>
        </is>
      </c>
    </row>
    <row r="2233">
      <c r="A2233" t="inlineStr">
        <is>
          <t>Blend: Tactical Bal ESG 80/20</t>
        </is>
      </c>
      <c r="C2233" s="13">
        <f>Spartan!AP75</f>
        <v/>
      </c>
      <c r="D2233">
        <f>Spartan!AQ75</f>
        <v/>
      </c>
      <c r="E2233" t="inlineStr">
        <is>
          <t>global</t>
        </is>
      </c>
      <c r="F2233" t="inlineStr">
        <is>
          <t>global</t>
        </is>
      </c>
    </row>
    <row r="2234">
      <c r="A2234" t="inlineStr">
        <is>
          <t>Blend: Tactical Bal ESG 80/20</t>
        </is>
      </c>
      <c r="C2234" s="13">
        <f>Spartan!AP76</f>
        <v/>
      </c>
      <c r="D2234">
        <f>Spartan!AQ76</f>
        <v/>
      </c>
      <c r="E2234" t="inlineStr">
        <is>
          <t>global</t>
        </is>
      </c>
      <c r="F2234" t="inlineStr">
        <is>
          <t>global</t>
        </is>
      </c>
    </row>
    <row r="2235">
      <c r="A2235" t="inlineStr">
        <is>
          <t>Blend: Tactical Bal ESG 80/20</t>
        </is>
      </c>
      <c r="C2235" s="13">
        <f>Spartan!AP77</f>
        <v/>
      </c>
      <c r="D2235">
        <f>Spartan!AQ77</f>
        <v/>
      </c>
      <c r="E2235" t="inlineStr">
        <is>
          <t>global</t>
        </is>
      </c>
      <c r="F2235" t="inlineStr">
        <is>
          <t>global</t>
        </is>
      </c>
    </row>
    <row r="2236">
      <c r="A2236" t="inlineStr">
        <is>
          <t>Blend: Tactical Bal ESG 80/20</t>
        </is>
      </c>
      <c r="C2236" s="13">
        <f>Spartan!AP78</f>
        <v/>
      </c>
      <c r="D2236">
        <f>Spartan!AQ78</f>
        <v/>
      </c>
      <c r="E2236" t="inlineStr">
        <is>
          <t>global</t>
        </is>
      </c>
      <c r="F2236" t="inlineStr">
        <is>
          <t>global</t>
        </is>
      </c>
    </row>
    <row r="2237">
      <c r="A2237" t="inlineStr">
        <is>
          <t>Blend: Tactical Bal ESG 80/20</t>
        </is>
      </c>
      <c r="C2237" s="13">
        <f>Spartan!AP79</f>
        <v/>
      </c>
      <c r="D2237">
        <f>Spartan!AQ79</f>
        <v/>
      </c>
      <c r="E2237" t="inlineStr">
        <is>
          <t>global</t>
        </is>
      </c>
      <c r="F2237" t="inlineStr">
        <is>
          <t>global</t>
        </is>
      </c>
    </row>
    <row r="2238">
      <c r="A2238" t="inlineStr">
        <is>
          <t>Blend: Tactical Bal ESG 80/20</t>
        </is>
      </c>
      <c r="C2238" s="13">
        <f>Spartan!AP80</f>
        <v/>
      </c>
      <c r="D2238">
        <f>Spartan!AQ80</f>
        <v/>
      </c>
      <c r="E2238" t="inlineStr">
        <is>
          <t>global</t>
        </is>
      </c>
      <c r="F2238" t="inlineStr">
        <is>
          <t>global</t>
        </is>
      </c>
    </row>
    <row r="2239">
      <c r="A2239" t="inlineStr">
        <is>
          <t>Blend: Tactical Bal ESG 80/20</t>
        </is>
      </c>
      <c r="C2239" s="13">
        <f>Spartan!AP81</f>
        <v/>
      </c>
      <c r="D2239">
        <f>Spartan!AQ81</f>
        <v/>
      </c>
      <c r="E2239" t="inlineStr">
        <is>
          <t>global</t>
        </is>
      </c>
      <c r="F2239" t="inlineStr">
        <is>
          <t>global</t>
        </is>
      </c>
    </row>
    <row r="2240">
      <c r="A2240" t="inlineStr">
        <is>
          <t>Blend: Tactical Bal ESG 80/20</t>
        </is>
      </c>
      <c r="C2240" s="13">
        <f>Spartan!AP82</f>
        <v/>
      </c>
      <c r="D2240">
        <f>Spartan!AQ82</f>
        <v/>
      </c>
      <c r="E2240" t="inlineStr">
        <is>
          <t>global</t>
        </is>
      </c>
      <c r="F2240" t="inlineStr">
        <is>
          <t>global</t>
        </is>
      </c>
    </row>
    <row r="2241">
      <c r="A2241" t="inlineStr">
        <is>
          <t>Blend: Tactical Bal ESG 80/20</t>
        </is>
      </c>
      <c r="C2241" s="13">
        <f>Spartan!AP83</f>
        <v/>
      </c>
      <c r="D2241">
        <f>Spartan!AQ83</f>
        <v/>
      </c>
      <c r="E2241" t="inlineStr">
        <is>
          <t>global</t>
        </is>
      </c>
      <c r="F2241" t="inlineStr">
        <is>
          <t>global</t>
        </is>
      </c>
    </row>
    <row r="2242">
      <c r="A2242" t="inlineStr">
        <is>
          <t>Blend: Tactical Bal ESG 80/20</t>
        </is>
      </c>
      <c r="C2242" s="13">
        <f>Spartan!AP84</f>
        <v/>
      </c>
      <c r="D2242">
        <f>Spartan!AQ84</f>
        <v/>
      </c>
      <c r="E2242" t="inlineStr">
        <is>
          <t>global</t>
        </is>
      </c>
      <c r="F2242" t="inlineStr">
        <is>
          <t>global</t>
        </is>
      </c>
    </row>
    <row r="2243">
      <c r="A2243" t="inlineStr">
        <is>
          <t>Blend: Tactical Bal ESG 80/20</t>
        </is>
      </c>
      <c r="C2243" s="13">
        <f>Spartan!AP85</f>
        <v/>
      </c>
      <c r="D2243">
        <f>Spartan!AQ85</f>
        <v/>
      </c>
      <c r="E2243" t="inlineStr">
        <is>
          <t>global</t>
        </is>
      </c>
      <c r="F2243" t="inlineStr">
        <is>
          <t>global</t>
        </is>
      </c>
    </row>
    <row r="2244">
      <c r="A2244" t="inlineStr">
        <is>
          <t>Blend: Tactical Bal ESG 80/20</t>
        </is>
      </c>
      <c r="C2244" s="13">
        <f>Spartan!AP86</f>
        <v/>
      </c>
      <c r="D2244">
        <f>Spartan!AQ86</f>
        <v/>
      </c>
      <c r="E2244" t="inlineStr">
        <is>
          <t>global</t>
        </is>
      </c>
      <c r="F2244" t="inlineStr">
        <is>
          <t>global</t>
        </is>
      </c>
    </row>
    <row r="2245">
      <c r="A2245" t="inlineStr">
        <is>
          <t>Blend: Tactical Bal ESG 80/20</t>
        </is>
      </c>
      <c r="C2245" s="13">
        <f>Spartan!AP87</f>
        <v/>
      </c>
      <c r="D2245">
        <f>Spartan!AQ87</f>
        <v/>
      </c>
      <c r="E2245" t="inlineStr">
        <is>
          <t>global</t>
        </is>
      </c>
      <c r="F2245" t="inlineStr">
        <is>
          <t>global</t>
        </is>
      </c>
    </row>
    <row r="2246">
      <c r="A2246" t="inlineStr">
        <is>
          <t>Blend: Tactical Bal ESG 80/20</t>
        </is>
      </c>
      <c r="C2246" s="13">
        <f>Spartan!AP88</f>
        <v/>
      </c>
      <c r="D2246">
        <f>Spartan!AQ88</f>
        <v/>
      </c>
      <c r="E2246" t="inlineStr">
        <is>
          <t>global</t>
        </is>
      </c>
      <c r="F2246" t="inlineStr">
        <is>
          <t>global</t>
        </is>
      </c>
    </row>
    <row r="2247">
      <c r="A2247" t="inlineStr">
        <is>
          <t>Blend: Tactical Bal ESG 80/20</t>
        </is>
      </c>
      <c r="C2247" s="13">
        <f>Spartan!AP89</f>
        <v/>
      </c>
      <c r="D2247">
        <f>Spartan!AQ89</f>
        <v/>
      </c>
      <c r="E2247" t="inlineStr">
        <is>
          <t>global</t>
        </is>
      </c>
      <c r="F2247" t="inlineStr">
        <is>
          <t>global</t>
        </is>
      </c>
    </row>
    <row r="2248">
      <c r="A2248" t="inlineStr">
        <is>
          <t>Blend: Tactical Bal ESG 80/20</t>
        </is>
      </c>
      <c r="C2248" s="13">
        <f>Spartan!AP90</f>
        <v/>
      </c>
      <c r="D2248">
        <f>Spartan!AQ90</f>
        <v/>
      </c>
      <c r="E2248" t="inlineStr">
        <is>
          <t>global</t>
        </is>
      </c>
      <c r="F2248" t="inlineStr">
        <is>
          <t>global</t>
        </is>
      </c>
    </row>
    <row r="2249">
      <c r="A2249" t="inlineStr">
        <is>
          <t>Blend: Tactical Bal ESG 80/20</t>
        </is>
      </c>
      <c r="C2249" s="13">
        <f>Spartan!AP91</f>
        <v/>
      </c>
      <c r="D2249">
        <f>Spartan!AQ91</f>
        <v/>
      </c>
      <c r="E2249" t="inlineStr">
        <is>
          <t>global</t>
        </is>
      </c>
      <c r="F2249" t="inlineStr">
        <is>
          <t>global</t>
        </is>
      </c>
    </row>
    <row r="2250">
      <c r="A2250" t="inlineStr">
        <is>
          <t>Blend: Tactical Bal ESG 80/20</t>
        </is>
      </c>
      <c r="C2250" s="13">
        <f>Spartan!AP92</f>
        <v/>
      </c>
      <c r="D2250">
        <f>Spartan!AQ92</f>
        <v/>
      </c>
      <c r="E2250" t="inlineStr">
        <is>
          <t>global</t>
        </is>
      </c>
      <c r="F2250" t="inlineStr">
        <is>
          <t>global</t>
        </is>
      </c>
    </row>
    <row r="2251">
      <c r="A2251" t="inlineStr">
        <is>
          <t>Blend: Tactical Bal ESG 80/20</t>
        </is>
      </c>
      <c r="C2251" s="13">
        <f>Spartan!AP93</f>
        <v/>
      </c>
      <c r="D2251">
        <f>Spartan!AQ93</f>
        <v/>
      </c>
      <c r="E2251" t="inlineStr">
        <is>
          <t>global</t>
        </is>
      </c>
      <c r="F2251" t="inlineStr">
        <is>
          <t>global</t>
        </is>
      </c>
    </row>
    <row r="2252">
      <c r="A2252" t="inlineStr">
        <is>
          <t>Blend: Tactical Bal ESG 80/20</t>
        </is>
      </c>
      <c r="C2252" s="13">
        <f>Spartan!AP94</f>
        <v/>
      </c>
      <c r="D2252">
        <f>Spartan!AQ94</f>
        <v/>
      </c>
      <c r="E2252" t="inlineStr">
        <is>
          <t>global</t>
        </is>
      </c>
      <c r="F2252" t="inlineStr">
        <is>
          <t>global</t>
        </is>
      </c>
    </row>
    <row r="2253">
      <c r="A2253" t="inlineStr">
        <is>
          <t>Blend: Tactical Bal ESG 80/20</t>
        </is>
      </c>
      <c r="C2253" s="13">
        <f>Spartan!AP95</f>
        <v/>
      </c>
      <c r="D2253">
        <f>Spartan!AQ95</f>
        <v/>
      </c>
      <c r="E2253" t="inlineStr">
        <is>
          <t>global</t>
        </is>
      </c>
      <c r="F2253" t="inlineStr">
        <is>
          <t>global</t>
        </is>
      </c>
    </row>
    <row r="2254">
      <c r="A2254" t="inlineStr">
        <is>
          <t>Blend: Tactical Bal ESG 80/20</t>
        </is>
      </c>
      <c r="C2254" s="13">
        <f>Spartan!AP96</f>
        <v/>
      </c>
      <c r="D2254">
        <f>Spartan!AQ96</f>
        <v/>
      </c>
      <c r="E2254" t="inlineStr">
        <is>
          <t>global</t>
        </is>
      </c>
      <c r="F2254" t="inlineStr">
        <is>
          <t>global</t>
        </is>
      </c>
    </row>
    <row r="2255">
      <c r="A2255" t="inlineStr">
        <is>
          <t>Blend: Tactical Bal ESG 80/20</t>
        </is>
      </c>
      <c r="C2255" s="13">
        <f>Spartan!AP97</f>
        <v/>
      </c>
      <c r="D2255">
        <f>Spartan!AQ97</f>
        <v/>
      </c>
      <c r="E2255" t="inlineStr">
        <is>
          <t>global</t>
        </is>
      </c>
      <c r="F2255" t="inlineStr">
        <is>
          <t>global</t>
        </is>
      </c>
    </row>
    <row r="2256">
      <c r="A2256" t="inlineStr">
        <is>
          <t>Blend: Tactical Bal ESG 80/20</t>
        </is>
      </c>
      <c r="C2256" s="13">
        <f>Spartan!AP98</f>
        <v/>
      </c>
      <c r="D2256">
        <f>Spartan!AQ98</f>
        <v/>
      </c>
      <c r="E2256" t="inlineStr">
        <is>
          <t>global</t>
        </is>
      </c>
      <c r="F2256" t="inlineStr">
        <is>
          <t>global</t>
        </is>
      </c>
    </row>
    <row r="2257">
      <c r="A2257" t="inlineStr">
        <is>
          <t>Blend: Tactical Bal ESG 80/20</t>
        </is>
      </c>
      <c r="C2257" s="13">
        <f>Spartan!AP99</f>
        <v/>
      </c>
      <c r="D2257">
        <f>Spartan!AQ99</f>
        <v/>
      </c>
      <c r="E2257" t="inlineStr">
        <is>
          <t>global</t>
        </is>
      </c>
      <c r="F2257" t="inlineStr">
        <is>
          <t>global</t>
        </is>
      </c>
    </row>
    <row r="2258">
      <c r="A2258" t="inlineStr">
        <is>
          <t>Blend: Tactical Bal ESG 80/20</t>
        </is>
      </c>
      <c r="C2258" s="13">
        <f>Spartan!AP100</f>
        <v/>
      </c>
      <c r="D2258">
        <f>Spartan!AQ100</f>
        <v/>
      </c>
      <c r="E2258" t="inlineStr">
        <is>
          <t>global</t>
        </is>
      </c>
      <c r="F2258" t="inlineStr">
        <is>
          <t>global</t>
        </is>
      </c>
    </row>
    <row r="2259">
      <c r="A2259" t="inlineStr">
        <is>
          <t>Blend: Tactical Bal ESG 80/20</t>
        </is>
      </c>
      <c r="C2259" s="13">
        <f>Spartan!AP101</f>
        <v/>
      </c>
      <c r="D2259">
        <f>Spartan!AQ101</f>
        <v/>
      </c>
      <c r="E2259" t="inlineStr">
        <is>
          <t>global</t>
        </is>
      </c>
      <c r="F2259" t="inlineStr">
        <is>
          <t>global</t>
        </is>
      </c>
    </row>
    <row r="2260">
      <c r="A2260" t="inlineStr">
        <is>
          <t>Blend: Tactical Bal ESG 80/20</t>
        </is>
      </c>
      <c r="C2260" s="13">
        <f>Spartan!AP102</f>
        <v/>
      </c>
      <c r="D2260">
        <f>Spartan!AQ102</f>
        <v/>
      </c>
      <c r="E2260" t="inlineStr">
        <is>
          <t>global</t>
        </is>
      </c>
      <c r="F2260" t="inlineStr">
        <is>
          <t>global</t>
        </is>
      </c>
    </row>
    <row r="2261">
      <c r="A2261" t="inlineStr">
        <is>
          <t>Blend: Tactical Bal ESG 80/20</t>
        </is>
      </c>
      <c r="C2261" s="13">
        <f>Spartan!AP103</f>
        <v/>
      </c>
      <c r="D2261">
        <f>Spartan!AQ103</f>
        <v/>
      </c>
      <c r="E2261" t="inlineStr">
        <is>
          <t>global</t>
        </is>
      </c>
      <c r="F2261" t="inlineStr">
        <is>
          <t>global</t>
        </is>
      </c>
    </row>
    <row r="2262">
      <c r="A2262" t="inlineStr">
        <is>
          <t>Blend: Tactical Bal ESG 80/20</t>
        </is>
      </c>
      <c r="C2262" s="13">
        <f>Spartan!AP104</f>
        <v/>
      </c>
      <c r="D2262">
        <f>Spartan!AQ104</f>
        <v/>
      </c>
      <c r="E2262" t="inlineStr">
        <is>
          <t>global</t>
        </is>
      </c>
      <c r="F2262" t="inlineStr">
        <is>
          <t>global</t>
        </is>
      </c>
    </row>
    <row r="2263">
      <c r="A2263" t="inlineStr">
        <is>
          <t>Blend: Tactical Bal ESG 80/20</t>
        </is>
      </c>
      <c r="C2263" s="13">
        <f>Spartan!AP105</f>
        <v/>
      </c>
      <c r="D2263">
        <f>Spartan!AQ105</f>
        <v/>
      </c>
      <c r="E2263" t="inlineStr">
        <is>
          <t>global</t>
        </is>
      </c>
      <c r="F2263" t="inlineStr">
        <is>
          <t>global</t>
        </is>
      </c>
    </row>
    <row r="2264">
      <c r="A2264" t="inlineStr">
        <is>
          <t>Blend: Tactical Bal ESG 80/20</t>
        </is>
      </c>
      <c r="C2264" s="13">
        <f>Spartan!AP106</f>
        <v/>
      </c>
      <c r="D2264">
        <f>Spartan!AQ106</f>
        <v/>
      </c>
      <c r="E2264" t="inlineStr">
        <is>
          <t>global</t>
        </is>
      </c>
      <c r="F2264" t="inlineStr">
        <is>
          <t>global</t>
        </is>
      </c>
    </row>
    <row r="2265">
      <c r="A2265" t="inlineStr">
        <is>
          <t>Blend: Tactical Bal ESG 80/20</t>
        </is>
      </c>
      <c r="C2265" s="13">
        <f>Spartan!AP107</f>
        <v/>
      </c>
      <c r="D2265">
        <f>Spartan!AQ107</f>
        <v/>
      </c>
      <c r="E2265" t="inlineStr">
        <is>
          <t>global</t>
        </is>
      </c>
      <c r="F2265" t="inlineStr">
        <is>
          <t>global</t>
        </is>
      </c>
    </row>
    <row r="2266">
      <c r="A2266" t="inlineStr">
        <is>
          <t>Blend: Tactical Bal ESG 80/20</t>
        </is>
      </c>
      <c r="C2266" s="13">
        <f>Spartan!AP108</f>
        <v/>
      </c>
      <c r="D2266">
        <f>Spartan!AQ108</f>
        <v/>
      </c>
      <c r="E2266" t="inlineStr">
        <is>
          <t>global</t>
        </is>
      </c>
      <c r="F2266" t="inlineStr">
        <is>
          <t>global</t>
        </is>
      </c>
    </row>
    <row r="2267">
      <c r="A2267" t="inlineStr">
        <is>
          <t>Blend: Tactical Bal ESG 80/20</t>
        </is>
      </c>
      <c r="C2267" s="13">
        <f>Spartan!AP109</f>
        <v/>
      </c>
      <c r="D2267">
        <f>Spartan!AQ109</f>
        <v/>
      </c>
      <c r="E2267" t="inlineStr">
        <is>
          <t>global</t>
        </is>
      </c>
      <c r="F2267" t="inlineStr">
        <is>
          <t>global</t>
        </is>
      </c>
    </row>
    <row r="2268">
      <c r="A2268" t="inlineStr">
        <is>
          <t>Blend: Tactical Bal ESG 80/20</t>
        </is>
      </c>
      <c r="C2268" s="13">
        <f>Spartan!AP110</f>
        <v/>
      </c>
      <c r="D2268">
        <f>Spartan!AQ110</f>
        <v/>
      </c>
      <c r="E2268" t="inlineStr">
        <is>
          <t>global</t>
        </is>
      </c>
      <c r="F2268" t="inlineStr">
        <is>
          <t>global</t>
        </is>
      </c>
    </row>
    <row r="2269">
      <c r="A2269" t="inlineStr">
        <is>
          <t>Blend: Tactical Bal ESG 80/20</t>
        </is>
      </c>
      <c r="C2269" s="13">
        <f>Spartan!AP111</f>
        <v/>
      </c>
      <c r="D2269">
        <f>Spartan!AQ111</f>
        <v/>
      </c>
      <c r="E2269" t="inlineStr">
        <is>
          <t>global</t>
        </is>
      </c>
      <c r="F2269" t="inlineStr">
        <is>
          <t>global</t>
        </is>
      </c>
    </row>
    <row r="2270">
      <c r="A2270" t="inlineStr">
        <is>
          <t>Blend: Tactical Bal ESG 80/20</t>
        </is>
      </c>
      <c r="C2270" s="13">
        <f>Spartan!AP112</f>
        <v/>
      </c>
      <c r="D2270">
        <f>Spartan!AQ112</f>
        <v/>
      </c>
      <c r="E2270" t="inlineStr">
        <is>
          <t>global</t>
        </is>
      </c>
      <c r="F2270" t="inlineStr">
        <is>
          <t>global</t>
        </is>
      </c>
    </row>
    <row r="2271">
      <c r="A2271" t="inlineStr">
        <is>
          <t>Blend: Tactical Bal ESG 80/20</t>
        </is>
      </c>
      <c r="C2271" s="13">
        <f>Spartan!AP113</f>
        <v/>
      </c>
      <c r="D2271">
        <f>Spartan!AQ113</f>
        <v/>
      </c>
      <c r="E2271" t="inlineStr">
        <is>
          <t>global</t>
        </is>
      </c>
      <c r="F2271" t="inlineStr">
        <is>
          <t>global</t>
        </is>
      </c>
    </row>
    <row r="2272">
      <c r="A2272" t="inlineStr">
        <is>
          <t>Blend: Tactical Bal ESG 80/20</t>
        </is>
      </c>
      <c r="C2272" s="13">
        <f>Spartan!AP114</f>
        <v/>
      </c>
      <c r="D2272">
        <f>Spartan!AQ114</f>
        <v/>
      </c>
      <c r="E2272" t="inlineStr">
        <is>
          <t>global</t>
        </is>
      </c>
      <c r="F2272" t="inlineStr">
        <is>
          <t>global</t>
        </is>
      </c>
    </row>
    <row r="2273">
      <c r="A2273" t="inlineStr">
        <is>
          <t>Dynamic Balanced NO BLUIX</t>
        </is>
      </c>
      <c r="C2273" s="3">
        <f>'No BLUIX'!A109</f>
        <v/>
      </c>
      <c r="D2273">
        <f>ROUND('No BLUIX'!B109*100,1)</f>
        <v/>
      </c>
      <c r="E2273" t="inlineStr">
        <is>
          <t>global</t>
        </is>
      </c>
      <c r="F2273" t="inlineStr">
        <is>
          <t>global</t>
        </is>
      </c>
    </row>
    <row r="2274">
      <c r="A2274" t="inlineStr">
        <is>
          <t>Dynamic Balanced NO BLUIX</t>
        </is>
      </c>
      <c r="C2274" s="3">
        <f>'No BLUIX'!A110</f>
        <v/>
      </c>
      <c r="D2274">
        <f>ROUND('No BLUIX'!B110*100,1)</f>
        <v/>
      </c>
      <c r="E2274" t="inlineStr">
        <is>
          <t>global</t>
        </is>
      </c>
      <c r="F2274" t="inlineStr">
        <is>
          <t>global</t>
        </is>
      </c>
    </row>
    <row r="2275">
      <c r="A2275" t="inlineStr">
        <is>
          <t>Dynamic Balanced NO BLUIX</t>
        </is>
      </c>
      <c r="C2275" s="3">
        <f>'No BLUIX'!A111</f>
        <v/>
      </c>
      <c r="D2275">
        <f>ROUND('No BLUIX'!B111*100,1)</f>
        <v/>
      </c>
      <c r="E2275" t="inlineStr">
        <is>
          <t>global</t>
        </is>
      </c>
      <c r="F2275" t="inlineStr">
        <is>
          <t>global</t>
        </is>
      </c>
    </row>
    <row r="2276">
      <c r="A2276" t="inlineStr">
        <is>
          <t>Dynamic Balanced NO BLUIX</t>
        </is>
      </c>
      <c r="C2276" s="3">
        <f>'No BLUIX'!A112</f>
        <v/>
      </c>
      <c r="D2276">
        <f>ROUND('No BLUIX'!B112*100,1)</f>
        <v/>
      </c>
      <c r="E2276" t="inlineStr">
        <is>
          <t>global</t>
        </is>
      </c>
      <c r="F2276" t="inlineStr">
        <is>
          <t>global</t>
        </is>
      </c>
    </row>
    <row r="2277">
      <c r="A2277" t="inlineStr">
        <is>
          <t>Dynamic Balanced NO BLUIX</t>
        </is>
      </c>
      <c r="C2277" s="3">
        <f>'No BLUIX'!A113</f>
        <v/>
      </c>
      <c r="D2277">
        <f>ROUND('No BLUIX'!B113*100,1)</f>
        <v/>
      </c>
      <c r="E2277" t="inlineStr">
        <is>
          <t>global</t>
        </is>
      </c>
      <c r="F2277" t="inlineStr">
        <is>
          <t>global</t>
        </is>
      </c>
    </row>
    <row r="2278">
      <c r="A2278" t="inlineStr">
        <is>
          <t>Dynamic Balanced NO BLUIX</t>
        </is>
      </c>
      <c r="C2278" s="3">
        <f>'No BLUIX'!A114</f>
        <v/>
      </c>
      <c r="D2278">
        <f>ROUND('No BLUIX'!B114*100,1)</f>
        <v/>
      </c>
      <c r="E2278" t="inlineStr">
        <is>
          <t>global</t>
        </is>
      </c>
      <c r="F2278" t="inlineStr">
        <is>
          <t>global</t>
        </is>
      </c>
    </row>
    <row r="2279">
      <c r="A2279" t="inlineStr">
        <is>
          <t>Dynamic Balanced NO BLUIX</t>
        </is>
      </c>
      <c r="C2279" s="3">
        <f>'No BLUIX'!A115</f>
        <v/>
      </c>
      <c r="D2279">
        <f>ROUND('No BLUIX'!B115*100,1)</f>
        <v/>
      </c>
      <c r="E2279" t="inlineStr">
        <is>
          <t>global</t>
        </is>
      </c>
      <c r="F2279" t="inlineStr">
        <is>
          <t>global</t>
        </is>
      </c>
    </row>
    <row r="2280">
      <c r="A2280" t="inlineStr">
        <is>
          <t>Dynamic Balanced NO BLUIX</t>
        </is>
      </c>
      <c r="C2280" s="3">
        <f>'No BLUIX'!A116</f>
        <v/>
      </c>
      <c r="D2280">
        <f>ROUND('No BLUIX'!B116*100,1)</f>
        <v/>
      </c>
      <c r="E2280" t="inlineStr">
        <is>
          <t>global</t>
        </is>
      </c>
      <c r="F2280" t="inlineStr">
        <is>
          <t>global</t>
        </is>
      </c>
    </row>
    <row r="2281">
      <c r="A2281" t="inlineStr">
        <is>
          <t>Dynamic Balanced NO BLUIX</t>
        </is>
      </c>
      <c r="C2281" s="3">
        <f>'No BLUIX'!A117</f>
        <v/>
      </c>
      <c r="D2281">
        <f>ROUND('No BLUIX'!B117*100,1)</f>
        <v/>
      </c>
      <c r="E2281" t="inlineStr">
        <is>
          <t>global</t>
        </is>
      </c>
      <c r="F2281" t="inlineStr">
        <is>
          <t>global</t>
        </is>
      </c>
    </row>
    <row r="2282">
      <c r="A2282" t="inlineStr">
        <is>
          <t>Dynamic Balanced NO BLUIX</t>
        </is>
      </c>
      <c r="C2282" s="3">
        <f>'No BLUIX'!A118</f>
        <v/>
      </c>
      <c r="D2282">
        <f>ROUND('No BLUIX'!B118*100,1)</f>
        <v/>
      </c>
      <c r="E2282" t="inlineStr">
        <is>
          <t>global</t>
        </is>
      </c>
      <c r="F2282" t="inlineStr">
        <is>
          <t>global</t>
        </is>
      </c>
    </row>
    <row r="2283">
      <c r="A2283" t="inlineStr">
        <is>
          <t>Dynamic Balanced NO BLUIX</t>
        </is>
      </c>
      <c r="C2283" s="3">
        <f>'No BLUIX'!A119</f>
        <v/>
      </c>
      <c r="D2283">
        <f>ROUND('No BLUIX'!B119*100,1)</f>
        <v/>
      </c>
      <c r="E2283" t="inlineStr">
        <is>
          <t>global</t>
        </is>
      </c>
      <c r="F2283" t="inlineStr">
        <is>
          <t>global</t>
        </is>
      </c>
    </row>
    <row r="2284">
      <c r="A2284" t="inlineStr">
        <is>
          <t>Dynamic Balanced NO BLUIX</t>
        </is>
      </c>
      <c r="C2284" s="3">
        <f>'No BLUIX'!A120</f>
        <v/>
      </c>
      <c r="D2284">
        <f>ROUND('No BLUIX'!B120*100,1)</f>
        <v/>
      </c>
      <c r="E2284" t="inlineStr">
        <is>
          <t>global</t>
        </is>
      </c>
      <c r="F2284" t="inlineStr">
        <is>
          <t>global</t>
        </is>
      </c>
    </row>
    <row r="2285">
      <c r="A2285" t="inlineStr">
        <is>
          <t>Dynamic Balanced NO BLUIX</t>
        </is>
      </c>
      <c r="C2285" s="3">
        <f>'No BLUIX'!A121</f>
        <v/>
      </c>
      <c r="D2285">
        <f>ROUND('No BLUIX'!B121*100,1)</f>
        <v/>
      </c>
      <c r="E2285" t="inlineStr">
        <is>
          <t>global</t>
        </is>
      </c>
      <c r="F2285" t="inlineStr">
        <is>
          <t>global</t>
        </is>
      </c>
    </row>
    <row r="2286">
      <c r="A2286" t="inlineStr">
        <is>
          <t>Dynamic Balanced NO BLUIX</t>
        </is>
      </c>
      <c r="C2286" t="inlineStr">
        <is>
          <t>$CASH</t>
        </is>
      </c>
      <c r="D2286">
        <f>100-SUM(D2273:D2285)</f>
        <v/>
      </c>
      <c r="E2286" t="inlineStr">
        <is>
          <t>global</t>
        </is>
      </c>
      <c r="F2286" t="inlineStr">
        <is>
          <t>global</t>
        </is>
      </c>
    </row>
    <row r="2287">
      <c r="A2287" t="inlineStr">
        <is>
          <t>US OEF Equity</t>
        </is>
      </c>
      <c r="C2287">
        <f>Indexes!P4</f>
        <v/>
      </c>
      <c r="D2287">
        <f>Indexes!Q4</f>
        <v/>
      </c>
      <c r="E2287" t="inlineStr">
        <is>
          <t>global</t>
        </is>
      </c>
      <c r="F2287" t="inlineStr">
        <is>
          <t>global</t>
        </is>
      </c>
    </row>
    <row r="2288">
      <c r="A2288" t="inlineStr">
        <is>
          <t>US OEF Equity</t>
        </is>
      </c>
      <c r="C2288">
        <f>Indexes!P5</f>
        <v/>
      </c>
      <c r="D2288">
        <f>Indexes!Q5</f>
        <v/>
      </c>
      <c r="E2288" t="inlineStr">
        <is>
          <t>global</t>
        </is>
      </c>
      <c r="F2288" t="inlineStr">
        <is>
          <t>global</t>
        </is>
      </c>
    </row>
    <row r="2289">
      <c r="A2289" t="inlineStr">
        <is>
          <t>US OEF Equity</t>
        </is>
      </c>
      <c r="C2289">
        <f>Indexes!P6</f>
        <v/>
      </c>
      <c r="D2289">
        <f>Indexes!Q6</f>
        <v/>
      </c>
      <c r="E2289" t="inlineStr">
        <is>
          <t>global</t>
        </is>
      </c>
      <c r="F2289" t="inlineStr">
        <is>
          <t>global</t>
        </is>
      </c>
    </row>
    <row r="2290">
      <c r="A2290" t="inlineStr">
        <is>
          <t>US OEF Equity</t>
        </is>
      </c>
      <c r="C2290">
        <f>Indexes!P7</f>
        <v/>
      </c>
      <c r="D2290">
        <f>Indexes!Q7</f>
        <v/>
      </c>
      <c r="E2290" t="inlineStr">
        <is>
          <t>global</t>
        </is>
      </c>
      <c r="F2290" t="inlineStr">
        <is>
          <t>global</t>
        </is>
      </c>
    </row>
    <row r="2291">
      <c r="A2291" t="inlineStr">
        <is>
          <t>US OEF Equity</t>
        </is>
      </c>
      <c r="C2291">
        <f>Indexes!P8</f>
        <v/>
      </c>
      <c r="D2291">
        <f>Indexes!Q8</f>
        <v/>
      </c>
      <c r="E2291" t="inlineStr">
        <is>
          <t>global</t>
        </is>
      </c>
      <c r="F2291" t="inlineStr">
        <is>
          <t>global</t>
        </is>
      </c>
    </row>
    <row r="2292">
      <c r="A2292" t="inlineStr">
        <is>
          <t>US OEF Equity</t>
        </is>
      </c>
      <c r="C2292">
        <f>Indexes!P9</f>
        <v/>
      </c>
      <c r="D2292">
        <f>Indexes!Q9</f>
        <v/>
      </c>
      <c r="E2292" t="inlineStr">
        <is>
          <t>global</t>
        </is>
      </c>
      <c r="F2292" t="inlineStr">
        <is>
          <t>global</t>
        </is>
      </c>
    </row>
    <row r="2293">
      <c r="A2293" t="inlineStr">
        <is>
          <t>US OEF Equity</t>
        </is>
      </c>
      <c r="C2293">
        <f>Indexes!P10</f>
        <v/>
      </c>
      <c r="D2293">
        <f>Indexes!Q10</f>
        <v/>
      </c>
      <c r="E2293" t="inlineStr">
        <is>
          <t>global</t>
        </is>
      </c>
      <c r="F2293" t="inlineStr">
        <is>
          <t>global</t>
        </is>
      </c>
    </row>
    <row r="2294">
      <c r="A2294" t="inlineStr">
        <is>
          <t>US OEF Equity</t>
        </is>
      </c>
      <c r="C2294">
        <f>Indexes!P11</f>
        <v/>
      </c>
      <c r="D2294">
        <f>Indexes!Q11</f>
        <v/>
      </c>
      <c r="E2294" t="inlineStr">
        <is>
          <t>global</t>
        </is>
      </c>
      <c r="F2294" t="inlineStr">
        <is>
          <t>global</t>
        </is>
      </c>
    </row>
    <row r="2295">
      <c r="A2295" t="inlineStr">
        <is>
          <t>US OEF Equity</t>
        </is>
      </c>
      <c r="C2295">
        <f>Indexes!P12</f>
        <v/>
      </c>
      <c r="D2295">
        <f>Indexes!Q12</f>
        <v/>
      </c>
      <c r="E2295" t="inlineStr">
        <is>
          <t>global</t>
        </is>
      </c>
      <c r="F2295" t="inlineStr">
        <is>
          <t>global</t>
        </is>
      </c>
    </row>
    <row r="2296">
      <c r="A2296" t="inlineStr">
        <is>
          <t>US OEF Equity</t>
        </is>
      </c>
      <c r="C2296">
        <f>Indexes!P13</f>
        <v/>
      </c>
      <c r="D2296">
        <f>Indexes!Q13</f>
        <v/>
      </c>
      <c r="E2296" t="inlineStr">
        <is>
          <t>global</t>
        </is>
      </c>
      <c r="F2296" t="inlineStr">
        <is>
          <t>global</t>
        </is>
      </c>
    </row>
    <row r="2297">
      <c r="A2297" t="inlineStr">
        <is>
          <t>US OEF Equity</t>
        </is>
      </c>
      <c r="C2297">
        <f>Indexes!P14</f>
        <v/>
      </c>
      <c r="D2297">
        <f>Indexes!Q14</f>
        <v/>
      </c>
      <c r="E2297" t="inlineStr">
        <is>
          <t>global</t>
        </is>
      </c>
      <c r="F2297" t="inlineStr">
        <is>
          <t>global</t>
        </is>
      </c>
    </row>
    <row r="2298">
      <c r="A2298" t="inlineStr">
        <is>
          <t>US OEF Equity</t>
        </is>
      </c>
      <c r="C2298">
        <f>Indexes!P15</f>
        <v/>
      </c>
      <c r="D2298">
        <f>Indexes!Q15</f>
        <v/>
      </c>
      <c r="E2298" t="inlineStr">
        <is>
          <t>global</t>
        </is>
      </c>
      <c r="F2298" t="inlineStr">
        <is>
          <t>global</t>
        </is>
      </c>
    </row>
    <row r="2299">
      <c r="A2299" t="inlineStr">
        <is>
          <t>US OEF Equity</t>
        </is>
      </c>
      <c r="C2299">
        <f>Indexes!P16</f>
        <v/>
      </c>
      <c r="D2299">
        <f>Indexes!Q16</f>
        <v/>
      </c>
      <c r="E2299" t="inlineStr">
        <is>
          <t>global</t>
        </is>
      </c>
      <c r="F2299" t="inlineStr">
        <is>
          <t>global</t>
        </is>
      </c>
    </row>
    <row r="2300">
      <c r="A2300" t="inlineStr">
        <is>
          <t>US OEF Equity</t>
        </is>
      </c>
      <c r="C2300">
        <f>Indexes!P17</f>
        <v/>
      </c>
      <c r="D2300">
        <f>Indexes!Q17</f>
        <v/>
      </c>
      <c r="E2300" t="inlineStr">
        <is>
          <t>global</t>
        </is>
      </c>
      <c r="F2300" t="inlineStr">
        <is>
          <t>global</t>
        </is>
      </c>
    </row>
    <row r="2301">
      <c r="A2301" t="inlineStr">
        <is>
          <t>US OEF Equity</t>
        </is>
      </c>
      <c r="C2301">
        <f>Indexes!P18</f>
        <v/>
      </c>
      <c r="D2301">
        <f>Indexes!Q18</f>
        <v/>
      </c>
      <c r="E2301" t="inlineStr">
        <is>
          <t>global</t>
        </is>
      </c>
      <c r="F2301" t="inlineStr">
        <is>
          <t>global</t>
        </is>
      </c>
    </row>
    <row r="2302">
      <c r="A2302" t="inlineStr">
        <is>
          <t>US OEF Equity</t>
        </is>
      </c>
      <c r="C2302">
        <f>Indexes!P19</f>
        <v/>
      </c>
      <c r="D2302">
        <f>Indexes!Q19</f>
        <v/>
      </c>
      <c r="E2302" t="inlineStr">
        <is>
          <t>global</t>
        </is>
      </c>
      <c r="F2302" t="inlineStr">
        <is>
          <t>global</t>
        </is>
      </c>
    </row>
    <row r="2303">
      <c r="A2303" t="inlineStr">
        <is>
          <t>US OEF Equity</t>
        </is>
      </c>
      <c r="C2303">
        <f>Indexes!P20</f>
        <v/>
      </c>
      <c r="D2303">
        <f>Indexes!Q20</f>
        <v/>
      </c>
      <c r="E2303" t="inlineStr">
        <is>
          <t>global</t>
        </is>
      </c>
      <c r="F2303" t="inlineStr">
        <is>
          <t>global</t>
        </is>
      </c>
    </row>
    <row r="2304">
      <c r="A2304" t="inlineStr">
        <is>
          <t>US OEF Equity</t>
        </is>
      </c>
      <c r="C2304">
        <f>Indexes!P21</f>
        <v/>
      </c>
      <c r="D2304">
        <f>Indexes!Q21</f>
        <v/>
      </c>
      <c r="E2304" t="inlineStr">
        <is>
          <t>global</t>
        </is>
      </c>
      <c r="F2304" t="inlineStr">
        <is>
          <t>global</t>
        </is>
      </c>
    </row>
    <row r="2305">
      <c r="A2305" t="inlineStr">
        <is>
          <t>US OEF Equity</t>
        </is>
      </c>
      <c r="C2305">
        <f>Indexes!P22</f>
        <v/>
      </c>
      <c r="D2305">
        <f>Indexes!Q22</f>
        <v/>
      </c>
      <c r="E2305" t="inlineStr">
        <is>
          <t>global</t>
        </is>
      </c>
      <c r="F2305" t="inlineStr">
        <is>
          <t>global</t>
        </is>
      </c>
    </row>
    <row r="2306">
      <c r="A2306" t="inlineStr">
        <is>
          <t>US OEF Equity</t>
        </is>
      </c>
      <c r="C2306">
        <f>Indexes!P23</f>
        <v/>
      </c>
      <c r="D2306">
        <f>Indexes!Q23</f>
        <v/>
      </c>
      <c r="E2306" t="inlineStr">
        <is>
          <t>global</t>
        </is>
      </c>
      <c r="F2306" t="inlineStr">
        <is>
          <t>global</t>
        </is>
      </c>
    </row>
    <row r="2307">
      <c r="A2307" t="inlineStr">
        <is>
          <t>US OEF Equity</t>
        </is>
      </c>
      <c r="C2307">
        <f>Indexes!P24</f>
        <v/>
      </c>
      <c r="D2307">
        <f>Indexes!Q24</f>
        <v/>
      </c>
      <c r="E2307" t="inlineStr">
        <is>
          <t>global</t>
        </is>
      </c>
      <c r="F2307" t="inlineStr">
        <is>
          <t>global</t>
        </is>
      </c>
    </row>
    <row r="2308">
      <c r="A2308" t="inlineStr">
        <is>
          <t>US OEF Equity</t>
        </is>
      </c>
      <c r="C2308">
        <f>Indexes!P25</f>
        <v/>
      </c>
      <c r="D2308">
        <f>Indexes!Q25</f>
        <v/>
      </c>
      <c r="E2308" t="inlineStr">
        <is>
          <t>global</t>
        </is>
      </c>
      <c r="F2308" t="inlineStr">
        <is>
          <t>global</t>
        </is>
      </c>
    </row>
    <row r="2309">
      <c r="A2309" t="inlineStr">
        <is>
          <t>US OEF Equity</t>
        </is>
      </c>
      <c r="C2309">
        <f>Indexes!P26</f>
        <v/>
      </c>
      <c r="D2309">
        <f>Indexes!Q26</f>
        <v/>
      </c>
      <c r="E2309" t="inlineStr">
        <is>
          <t>global</t>
        </is>
      </c>
      <c r="F2309" t="inlineStr">
        <is>
          <t>global</t>
        </is>
      </c>
    </row>
    <row r="2310">
      <c r="A2310" t="inlineStr">
        <is>
          <t>US OEF Equity</t>
        </is>
      </c>
      <c r="C2310">
        <f>Indexes!P27</f>
        <v/>
      </c>
      <c r="D2310">
        <f>Indexes!Q27</f>
        <v/>
      </c>
      <c r="E2310" t="inlineStr">
        <is>
          <t>global</t>
        </is>
      </c>
      <c r="F2310" t="inlineStr">
        <is>
          <t>global</t>
        </is>
      </c>
    </row>
    <row r="2311">
      <c r="A2311" t="inlineStr">
        <is>
          <t>US OEF Equity</t>
        </is>
      </c>
      <c r="C2311">
        <f>Indexes!P28</f>
        <v/>
      </c>
      <c r="D2311">
        <f>Indexes!Q28</f>
        <v/>
      </c>
      <c r="E2311" t="inlineStr">
        <is>
          <t>global</t>
        </is>
      </c>
      <c r="F2311" t="inlineStr">
        <is>
          <t>global</t>
        </is>
      </c>
    </row>
    <row r="2312">
      <c r="A2312" t="inlineStr">
        <is>
          <t>US OEF Equity</t>
        </is>
      </c>
      <c r="C2312">
        <f>Indexes!P29</f>
        <v/>
      </c>
      <c r="D2312">
        <f>Indexes!Q29</f>
        <v/>
      </c>
      <c r="E2312" t="inlineStr">
        <is>
          <t>global</t>
        </is>
      </c>
      <c r="F2312" t="inlineStr">
        <is>
          <t>global</t>
        </is>
      </c>
    </row>
    <row r="2313">
      <c r="A2313" t="inlineStr">
        <is>
          <t>US OEF Equity</t>
        </is>
      </c>
      <c r="C2313">
        <f>Indexes!P30</f>
        <v/>
      </c>
      <c r="D2313">
        <f>Indexes!Q30</f>
        <v/>
      </c>
      <c r="E2313" t="inlineStr">
        <is>
          <t>global</t>
        </is>
      </c>
      <c r="F2313" t="inlineStr">
        <is>
          <t>global</t>
        </is>
      </c>
    </row>
    <row r="2314">
      <c r="A2314" t="inlineStr">
        <is>
          <t>US OEF Equity</t>
        </is>
      </c>
      <c r="C2314">
        <f>Indexes!P31</f>
        <v/>
      </c>
      <c r="D2314">
        <f>Indexes!Q31</f>
        <v/>
      </c>
      <c r="E2314" t="inlineStr">
        <is>
          <t>global</t>
        </is>
      </c>
      <c r="F2314" t="inlineStr">
        <is>
          <t>global</t>
        </is>
      </c>
    </row>
    <row r="2315">
      <c r="A2315" t="inlineStr">
        <is>
          <t>US OEF Equity</t>
        </is>
      </c>
      <c r="C2315">
        <f>Indexes!P32</f>
        <v/>
      </c>
      <c r="D2315">
        <f>Indexes!Q32</f>
        <v/>
      </c>
      <c r="E2315" t="inlineStr">
        <is>
          <t>global</t>
        </is>
      </c>
      <c r="F2315" t="inlineStr">
        <is>
          <t>global</t>
        </is>
      </c>
    </row>
    <row r="2316">
      <c r="A2316" t="inlineStr">
        <is>
          <t>US OEF Equity</t>
        </is>
      </c>
      <c r="C2316">
        <f>Indexes!P33</f>
        <v/>
      </c>
      <c r="D2316">
        <f>Indexes!Q33</f>
        <v/>
      </c>
      <c r="E2316" t="inlineStr">
        <is>
          <t>global</t>
        </is>
      </c>
      <c r="F2316" t="inlineStr">
        <is>
          <t>global</t>
        </is>
      </c>
    </row>
    <row r="2317">
      <c r="A2317" t="inlineStr">
        <is>
          <t>US OEF Equity</t>
        </is>
      </c>
      <c r="C2317">
        <f>Indexes!P34</f>
        <v/>
      </c>
      <c r="D2317">
        <f>Indexes!Q34</f>
        <v/>
      </c>
      <c r="E2317" t="inlineStr">
        <is>
          <t>global</t>
        </is>
      </c>
      <c r="F2317" t="inlineStr">
        <is>
          <t>global</t>
        </is>
      </c>
    </row>
    <row r="2318">
      <c r="A2318" t="inlineStr">
        <is>
          <t>US OEF Equity</t>
        </is>
      </c>
      <c r="C2318">
        <f>Indexes!P35</f>
        <v/>
      </c>
      <c r="D2318">
        <f>Indexes!Q35</f>
        <v/>
      </c>
      <c r="E2318" t="inlineStr">
        <is>
          <t>global</t>
        </is>
      </c>
      <c r="F2318" t="inlineStr">
        <is>
          <t>global</t>
        </is>
      </c>
    </row>
    <row r="2319">
      <c r="A2319" t="inlineStr">
        <is>
          <t>US OEF Equity</t>
        </is>
      </c>
      <c r="C2319">
        <f>Indexes!P36</f>
        <v/>
      </c>
      <c r="D2319">
        <f>Indexes!Q36</f>
        <v/>
      </c>
      <c r="E2319" t="inlineStr">
        <is>
          <t>global</t>
        </is>
      </c>
      <c r="F2319" t="inlineStr">
        <is>
          <t>global</t>
        </is>
      </c>
    </row>
    <row r="2320">
      <c r="A2320" t="inlineStr">
        <is>
          <t>US OEF Equity</t>
        </is>
      </c>
      <c r="C2320">
        <f>Indexes!P37</f>
        <v/>
      </c>
      <c r="D2320">
        <f>Indexes!Q37</f>
        <v/>
      </c>
      <c r="E2320" t="inlineStr">
        <is>
          <t>global</t>
        </is>
      </c>
      <c r="F2320" t="inlineStr">
        <is>
          <t>global</t>
        </is>
      </c>
    </row>
    <row r="2321">
      <c r="A2321" t="inlineStr">
        <is>
          <t>US OEF Equity</t>
        </is>
      </c>
      <c r="C2321">
        <f>Indexes!P38</f>
        <v/>
      </c>
      <c r="D2321">
        <f>Indexes!Q38</f>
        <v/>
      </c>
      <c r="E2321" t="inlineStr">
        <is>
          <t>global</t>
        </is>
      </c>
      <c r="F2321" t="inlineStr">
        <is>
          <t>global</t>
        </is>
      </c>
    </row>
    <row r="2322">
      <c r="A2322" t="inlineStr">
        <is>
          <t>US OEF Equity</t>
        </is>
      </c>
      <c r="C2322">
        <f>Indexes!P39</f>
        <v/>
      </c>
      <c r="D2322">
        <f>Indexes!Q39</f>
        <v/>
      </c>
      <c r="E2322" t="inlineStr">
        <is>
          <t>global</t>
        </is>
      </c>
      <c r="F2322" t="inlineStr">
        <is>
          <t>global</t>
        </is>
      </c>
    </row>
    <row r="2323">
      <c r="A2323" t="inlineStr">
        <is>
          <t>US OEF Equity</t>
        </is>
      </c>
      <c r="C2323">
        <f>Indexes!P40</f>
        <v/>
      </c>
      <c r="D2323">
        <f>Indexes!Q40</f>
        <v/>
      </c>
      <c r="E2323" t="inlineStr">
        <is>
          <t>global</t>
        </is>
      </c>
      <c r="F2323" t="inlineStr">
        <is>
          <t>global</t>
        </is>
      </c>
    </row>
    <row r="2324">
      <c r="A2324" t="inlineStr">
        <is>
          <t>US OEF Equity</t>
        </is>
      </c>
      <c r="C2324">
        <f>Indexes!P41</f>
        <v/>
      </c>
      <c r="D2324">
        <f>Indexes!Q41</f>
        <v/>
      </c>
      <c r="E2324" t="inlineStr">
        <is>
          <t>global</t>
        </is>
      </c>
      <c r="F2324" t="inlineStr">
        <is>
          <t>global</t>
        </is>
      </c>
    </row>
    <row r="2325">
      <c r="A2325" t="inlineStr">
        <is>
          <t>US OEF Equity</t>
        </is>
      </c>
      <c r="C2325">
        <f>Indexes!P42</f>
        <v/>
      </c>
      <c r="D2325">
        <f>Indexes!Q42</f>
        <v/>
      </c>
      <c r="E2325" t="inlineStr">
        <is>
          <t>global</t>
        </is>
      </c>
      <c r="F2325" t="inlineStr">
        <is>
          <t>global</t>
        </is>
      </c>
    </row>
    <row r="2326">
      <c r="A2326" t="inlineStr">
        <is>
          <t>US OEF Equity</t>
        </is>
      </c>
      <c r="C2326">
        <f>Indexes!P43</f>
        <v/>
      </c>
      <c r="D2326">
        <f>Indexes!Q43</f>
        <v/>
      </c>
      <c r="E2326" t="inlineStr">
        <is>
          <t>global</t>
        </is>
      </c>
      <c r="F2326" t="inlineStr">
        <is>
          <t>global</t>
        </is>
      </c>
    </row>
    <row r="2327">
      <c r="A2327" t="inlineStr">
        <is>
          <t>US OEF Equity</t>
        </is>
      </c>
      <c r="C2327">
        <f>Indexes!P44</f>
        <v/>
      </c>
      <c r="D2327">
        <f>Indexes!Q44</f>
        <v/>
      </c>
      <c r="E2327" t="inlineStr">
        <is>
          <t>global</t>
        </is>
      </c>
      <c r="F2327" t="inlineStr">
        <is>
          <t>global</t>
        </is>
      </c>
    </row>
    <row r="2328">
      <c r="A2328" t="inlineStr">
        <is>
          <t>US OEF Equity</t>
        </is>
      </c>
      <c r="C2328">
        <f>Indexes!P45</f>
        <v/>
      </c>
      <c r="D2328">
        <f>Indexes!Q45</f>
        <v/>
      </c>
      <c r="E2328" t="inlineStr">
        <is>
          <t>global</t>
        </is>
      </c>
      <c r="F2328" t="inlineStr">
        <is>
          <t>global</t>
        </is>
      </c>
    </row>
    <row r="2329">
      <c r="A2329" t="inlineStr">
        <is>
          <t>US OEF Equity</t>
        </is>
      </c>
      <c r="C2329">
        <f>Indexes!P46</f>
        <v/>
      </c>
      <c r="D2329">
        <f>Indexes!Q46</f>
        <v/>
      </c>
      <c r="E2329" t="inlineStr">
        <is>
          <t>global</t>
        </is>
      </c>
      <c r="F2329" t="inlineStr">
        <is>
          <t>global</t>
        </is>
      </c>
    </row>
    <row r="2330">
      <c r="A2330" t="inlineStr">
        <is>
          <t>US OEF Equity</t>
        </is>
      </c>
      <c r="C2330">
        <f>Indexes!P47</f>
        <v/>
      </c>
      <c r="D2330">
        <f>Indexes!Q47</f>
        <v/>
      </c>
      <c r="E2330" t="inlineStr">
        <is>
          <t>global</t>
        </is>
      </c>
      <c r="F2330" t="inlineStr">
        <is>
          <t>global</t>
        </is>
      </c>
    </row>
    <row r="2331">
      <c r="A2331" t="inlineStr">
        <is>
          <t>US OEF Equity</t>
        </is>
      </c>
      <c r="C2331">
        <f>Indexes!P48</f>
        <v/>
      </c>
      <c r="D2331">
        <f>Indexes!Q48</f>
        <v/>
      </c>
      <c r="E2331" t="inlineStr">
        <is>
          <t>global</t>
        </is>
      </c>
      <c r="F2331" t="inlineStr">
        <is>
          <t>global</t>
        </is>
      </c>
    </row>
    <row r="2332">
      <c r="A2332" t="inlineStr">
        <is>
          <t>US OEF Equity</t>
        </is>
      </c>
      <c r="C2332">
        <f>Indexes!P49</f>
        <v/>
      </c>
      <c r="D2332">
        <f>Indexes!Q49</f>
        <v/>
      </c>
      <c r="E2332" t="inlineStr">
        <is>
          <t>global</t>
        </is>
      </c>
      <c r="F2332" t="inlineStr">
        <is>
          <t>global</t>
        </is>
      </c>
    </row>
    <row r="2333">
      <c r="A2333" t="inlineStr">
        <is>
          <t>US OEF Equity</t>
        </is>
      </c>
      <c r="C2333">
        <f>Indexes!P50</f>
        <v/>
      </c>
      <c r="D2333">
        <f>Indexes!Q50</f>
        <v/>
      </c>
      <c r="E2333" t="inlineStr">
        <is>
          <t>global</t>
        </is>
      </c>
      <c r="F2333" t="inlineStr">
        <is>
          <t>global</t>
        </is>
      </c>
    </row>
    <row r="2334">
      <c r="A2334" t="inlineStr">
        <is>
          <t>US OEF Equity</t>
        </is>
      </c>
      <c r="C2334">
        <f>Indexes!P51</f>
        <v/>
      </c>
      <c r="D2334">
        <f>Indexes!Q51</f>
        <v/>
      </c>
      <c r="E2334" t="inlineStr">
        <is>
          <t>global</t>
        </is>
      </c>
      <c r="F2334" t="inlineStr">
        <is>
          <t>global</t>
        </is>
      </c>
    </row>
    <row r="2335">
      <c r="A2335" t="inlineStr">
        <is>
          <t>US OEF Equity</t>
        </is>
      </c>
      <c r="C2335">
        <f>Indexes!P52</f>
        <v/>
      </c>
      <c r="D2335">
        <f>Indexes!Q52</f>
        <v/>
      </c>
      <c r="E2335" t="inlineStr">
        <is>
          <t>global</t>
        </is>
      </c>
      <c r="F2335" t="inlineStr">
        <is>
          <t>global</t>
        </is>
      </c>
    </row>
    <row r="2336">
      <c r="A2336" t="inlineStr">
        <is>
          <t>US OEF Equity</t>
        </is>
      </c>
      <c r="C2336">
        <f>Indexes!P53</f>
        <v/>
      </c>
      <c r="D2336">
        <f>Indexes!Q53</f>
        <v/>
      </c>
      <c r="E2336" t="inlineStr">
        <is>
          <t>global</t>
        </is>
      </c>
      <c r="F2336" t="inlineStr">
        <is>
          <t>global</t>
        </is>
      </c>
    </row>
    <row r="2337">
      <c r="A2337" t="inlineStr">
        <is>
          <t>US OEF Equity</t>
        </is>
      </c>
      <c r="C2337">
        <f>Indexes!P54</f>
        <v/>
      </c>
      <c r="D2337">
        <f>Indexes!Q54</f>
        <v/>
      </c>
      <c r="E2337" t="inlineStr">
        <is>
          <t>global</t>
        </is>
      </c>
      <c r="F2337" t="inlineStr">
        <is>
          <t>global</t>
        </is>
      </c>
    </row>
    <row r="2338">
      <c r="A2338" t="inlineStr">
        <is>
          <t>US OEF Equity</t>
        </is>
      </c>
      <c r="C2338">
        <f>Indexes!P55</f>
        <v/>
      </c>
      <c r="D2338">
        <f>Indexes!Q55</f>
        <v/>
      </c>
      <c r="E2338" t="inlineStr">
        <is>
          <t>global</t>
        </is>
      </c>
      <c r="F2338" t="inlineStr">
        <is>
          <t>global</t>
        </is>
      </c>
    </row>
    <row r="2339">
      <c r="A2339" t="inlineStr">
        <is>
          <t>US OEF Equity</t>
        </is>
      </c>
      <c r="C2339">
        <f>Indexes!P56</f>
        <v/>
      </c>
      <c r="D2339">
        <f>Indexes!Q56</f>
        <v/>
      </c>
      <c r="E2339" t="inlineStr">
        <is>
          <t>global</t>
        </is>
      </c>
      <c r="F2339" t="inlineStr">
        <is>
          <t>global</t>
        </is>
      </c>
    </row>
    <row r="2340">
      <c r="A2340" t="inlineStr">
        <is>
          <t>US OEF Equity</t>
        </is>
      </c>
      <c r="C2340">
        <f>Indexes!P57</f>
        <v/>
      </c>
      <c r="D2340">
        <f>Indexes!Q57</f>
        <v/>
      </c>
      <c r="E2340" t="inlineStr">
        <is>
          <t>global</t>
        </is>
      </c>
      <c r="F2340" t="inlineStr">
        <is>
          <t>global</t>
        </is>
      </c>
    </row>
    <row r="2341">
      <c r="A2341" t="inlineStr">
        <is>
          <t>US OEF Equity</t>
        </is>
      </c>
      <c r="C2341">
        <f>Indexes!P58</f>
        <v/>
      </c>
      <c r="D2341">
        <f>Indexes!Q58</f>
        <v/>
      </c>
      <c r="E2341" t="inlineStr">
        <is>
          <t>global</t>
        </is>
      </c>
      <c r="F2341" t="inlineStr">
        <is>
          <t>global</t>
        </is>
      </c>
    </row>
    <row r="2342">
      <c r="A2342" t="inlineStr">
        <is>
          <t>US OEF Equity</t>
        </is>
      </c>
      <c r="C2342">
        <f>Indexes!P59</f>
        <v/>
      </c>
      <c r="D2342">
        <f>Indexes!Q59</f>
        <v/>
      </c>
      <c r="E2342" t="inlineStr">
        <is>
          <t>global</t>
        </is>
      </c>
      <c r="F2342" t="inlineStr">
        <is>
          <t>global</t>
        </is>
      </c>
    </row>
    <row r="2343">
      <c r="A2343" t="inlineStr">
        <is>
          <t>US OEF Equity</t>
        </is>
      </c>
      <c r="C2343">
        <f>Indexes!P60</f>
        <v/>
      </c>
      <c r="D2343">
        <f>Indexes!Q60</f>
        <v/>
      </c>
      <c r="E2343" t="inlineStr">
        <is>
          <t>global</t>
        </is>
      </c>
      <c r="F2343" t="inlineStr">
        <is>
          <t>global</t>
        </is>
      </c>
    </row>
    <row r="2344">
      <c r="A2344" t="inlineStr">
        <is>
          <t>US OEF Equity</t>
        </is>
      </c>
      <c r="C2344">
        <f>Indexes!P61</f>
        <v/>
      </c>
      <c r="D2344">
        <f>Indexes!Q61</f>
        <v/>
      </c>
      <c r="E2344" t="inlineStr">
        <is>
          <t>global</t>
        </is>
      </c>
      <c r="F2344" t="inlineStr">
        <is>
          <t>global</t>
        </is>
      </c>
    </row>
    <row r="2345">
      <c r="A2345" t="inlineStr">
        <is>
          <t>US OEF Equity</t>
        </is>
      </c>
      <c r="C2345">
        <f>Indexes!P62</f>
        <v/>
      </c>
      <c r="D2345">
        <f>Indexes!Q62</f>
        <v/>
      </c>
      <c r="E2345" t="inlineStr">
        <is>
          <t>global</t>
        </is>
      </c>
      <c r="F2345" t="inlineStr">
        <is>
          <t>global</t>
        </is>
      </c>
    </row>
    <row r="2346">
      <c r="A2346" t="inlineStr">
        <is>
          <t>US OEF Equity</t>
        </is>
      </c>
      <c r="C2346">
        <f>Indexes!P63</f>
        <v/>
      </c>
      <c r="D2346">
        <f>Indexes!Q63</f>
        <v/>
      </c>
      <c r="E2346" t="inlineStr">
        <is>
          <t>global</t>
        </is>
      </c>
      <c r="F2346" t="inlineStr">
        <is>
          <t>global</t>
        </is>
      </c>
    </row>
    <row r="2347">
      <c r="A2347" t="inlineStr">
        <is>
          <t>US OEF Equity</t>
        </is>
      </c>
      <c r="C2347">
        <f>Indexes!P64</f>
        <v/>
      </c>
      <c r="D2347">
        <f>Indexes!Q64</f>
        <v/>
      </c>
      <c r="E2347" t="inlineStr">
        <is>
          <t>global</t>
        </is>
      </c>
      <c r="F2347" t="inlineStr">
        <is>
          <t>global</t>
        </is>
      </c>
    </row>
    <row r="2348">
      <c r="A2348" t="inlineStr">
        <is>
          <t>US OEF Equity</t>
        </is>
      </c>
      <c r="C2348">
        <f>Indexes!P65</f>
        <v/>
      </c>
      <c r="D2348">
        <f>Indexes!Q65</f>
        <v/>
      </c>
      <c r="E2348" t="inlineStr">
        <is>
          <t>global</t>
        </is>
      </c>
      <c r="F2348" t="inlineStr">
        <is>
          <t>global</t>
        </is>
      </c>
    </row>
    <row r="2349">
      <c r="A2349" t="inlineStr">
        <is>
          <t>US OEF Equity</t>
        </is>
      </c>
      <c r="C2349">
        <f>Indexes!P66</f>
        <v/>
      </c>
      <c r="D2349">
        <f>Indexes!Q66</f>
        <v/>
      </c>
      <c r="E2349" t="inlineStr">
        <is>
          <t>global</t>
        </is>
      </c>
      <c r="F2349" t="inlineStr">
        <is>
          <t>global</t>
        </is>
      </c>
    </row>
    <row r="2350">
      <c r="A2350" t="inlineStr">
        <is>
          <t>US OEF Equity</t>
        </is>
      </c>
      <c r="C2350">
        <f>Indexes!P67</f>
        <v/>
      </c>
      <c r="D2350">
        <f>Indexes!Q67</f>
        <v/>
      </c>
      <c r="E2350" t="inlineStr">
        <is>
          <t>global</t>
        </is>
      </c>
      <c r="F2350" t="inlineStr">
        <is>
          <t>global</t>
        </is>
      </c>
    </row>
    <row r="2351">
      <c r="A2351" t="inlineStr">
        <is>
          <t>US OEF Equity</t>
        </is>
      </c>
      <c r="C2351">
        <f>Indexes!P68</f>
        <v/>
      </c>
      <c r="D2351">
        <f>Indexes!Q68</f>
        <v/>
      </c>
      <c r="E2351" t="inlineStr">
        <is>
          <t>global</t>
        </is>
      </c>
      <c r="F2351" t="inlineStr">
        <is>
          <t>global</t>
        </is>
      </c>
    </row>
    <row r="2352">
      <c r="A2352" t="inlineStr">
        <is>
          <t>US OEF Equity</t>
        </is>
      </c>
      <c r="C2352">
        <f>Indexes!P69</f>
        <v/>
      </c>
      <c r="D2352">
        <f>Indexes!Q69</f>
        <v/>
      </c>
      <c r="E2352" t="inlineStr">
        <is>
          <t>global</t>
        </is>
      </c>
      <c r="F2352" t="inlineStr">
        <is>
          <t>global</t>
        </is>
      </c>
    </row>
    <row r="2353">
      <c r="A2353" t="inlineStr">
        <is>
          <t>US OEF Equity</t>
        </is>
      </c>
      <c r="C2353">
        <f>Indexes!P70</f>
        <v/>
      </c>
      <c r="D2353">
        <f>Indexes!Q70</f>
        <v/>
      </c>
      <c r="E2353" t="inlineStr">
        <is>
          <t>global</t>
        </is>
      </c>
      <c r="F2353" t="inlineStr">
        <is>
          <t>global</t>
        </is>
      </c>
    </row>
    <row r="2354">
      <c r="A2354" t="inlineStr">
        <is>
          <t>US OEF Equity</t>
        </is>
      </c>
      <c r="C2354">
        <f>Indexes!P71</f>
        <v/>
      </c>
      <c r="D2354">
        <f>Indexes!Q71</f>
        <v/>
      </c>
      <c r="E2354" t="inlineStr">
        <is>
          <t>global</t>
        </is>
      </c>
      <c r="F2354" t="inlineStr">
        <is>
          <t>global</t>
        </is>
      </c>
    </row>
    <row r="2355">
      <c r="A2355" t="inlineStr">
        <is>
          <t>US OEF Equity</t>
        </is>
      </c>
      <c r="C2355">
        <f>Indexes!P72</f>
        <v/>
      </c>
      <c r="D2355">
        <f>Indexes!Q72</f>
        <v/>
      </c>
      <c r="E2355" t="inlineStr">
        <is>
          <t>global</t>
        </is>
      </c>
      <c r="F2355" t="inlineStr">
        <is>
          <t>global</t>
        </is>
      </c>
    </row>
    <row r="2356">
      <c r="A2356" t="inlineStr">
        <is>
          <t>US OEF Equity</t>
        </is>
      </c>
      <c r="C2356">
        <f>Indexes!P73</f>
        <v/>
      </c>
      <c r="D2356">
        <f>Indexes!Q73</f>
        <v/>
      </c>
      <c r="E2356" t="inlineStr">
        <is>
          <t>global</t>
        </is>
      </c>
      <c r="F2356" t="inlineStr">
        <is>
          <t>global</t>
        </is>
      </c>
    </row>
    <row r="2357">
      <c r="A2357" t="inlineStr">
        <is>
          <t>US OEF Equity</t>
        </is>
      </c>
      <c r="C2357">
        <f>Indexes!P74</f>
        <v/>
      </c>
      <c r="D2357">
        <f>Indexes!Q74</f>
        <v/>
      </c>
      <c r="E2357" t="inlineStr">
        <is>
          <t>global</t>
        </is>
      </c>
      <c r="F2357" t="inlineStr">
        <is>
          <t>global</t>
        </is>
      </c>
    </row>
    <row r="2358">
      <c r="A2358" t="inlineStr">
        <is>
          <t>US OEF Equity</t>
        </is>
      </c>
      <c r="C2358">
        <f>Indexes!P75</f>
        <v/>
      </c>
      <c r="D2358">
        <f>Indexes!Q75</f>
        <v/>
      </c>
      <c r="E2358" t="inlineStr">
        <is>
          <t>global</t>
        </is>
      </c>
      <c r="F2358" t="inlineStr">
        <is>
          <t>global</t>
        </is>
      </c>
    </row>
    <row r="2359">
      <c r="A2359" t="inlineStr">
        <is>
          <t>US OEF Equity</t>
        </is>
      </c>
      <c r="C2359">
        <f>Indexes!P76</f>
        <v/>
      </c>
      <c r="D2359">
        <f>Indexes!Q76</f>
        <v/>
      </c>
      <c r="E2359" t="inlineStr">
        <is>
          <t>global</t>
        </is>
      </c>
      <c r="F2359" t="inlineStr">
        <is>
          <t>global</t>
        </is>
      </c>
    </row>
    <row r="2360">
      <c r="A2360" t="inlineStr">
        <is>
          <t>US OEF Equity</t>
        </is>
      </c>
      <c r="C2360">
        <f>Indexes!P77</f>
        <v/>
      </c>
      <c r="D2360">
        <f>Indexes!Q77</f>
        <v/>
      </c>
      <c r="E2360" t="inlineStr">
        <is>
          <t>global</t>
        </is>
      </c>
      <c r="F2360" t="inlineStr">
        <is>
          <t>global</t>
        </is>
      </c>
    </row>
    <row r="2361">
      <c r="A2361" t="inlineStr">
        <is>
          <t>US OEF Equity</t>
        </is>
      </c>
      <c r="C2361">
        <f>Indexes!P78</f>
        <v/>
      </c>
      <c r="D2361">
        <f>Indexes!Q78</f>
        <v/>
      </c>
      <c r="E2361" t="inlineStr">
        <is>
          <t>global</t>
        </is>
      </c>
      <c r="F2361" t="inlineStr">
        <is>
          <t>global</t>
        </is>
      </c>
    </row>
    <row r="2362">
      <c r="A2362" t="inlineStr">
        <is>
          <t>US OEF Equity</t>
        </is>
      </c>
      <c r="C2362">
        <f>Indexes!P79</f>
        <v/>
      </c>
      <c r="D2362">
        <f>Indexes!Q79</f>
        <v/>
      </c>
      <c r="E2362" t="inlineStr">
        <is>
          <t>global</t>
        </is>
      </c>
      <c r="F2362" t="inlineStr">
        <is>
          <t>global</t>
        </is>
      </c>
    </row>
    <row r="2363">
      <c r="A2363" t="inlineStr">
        <is>
          <t>US OEF Equity</t>
        </is>
      </c>
      <c r="C2363">
        <f>Indexes!P80</f>
        <v/>
      </c>
      <c r="D2363">
        <f>Indexes!Q80</f>
        <v/>
      </c>
      <c r="E2363" t="inlineStr">
        <is>
          <t>global</t>
        </is>
      </c>
      <c r="F2363" t="inlineStr">
        <is>
          <t>global</t>
        </is>
      </c>
    </row>
    <row r="2364">
      <c r="A2364" t="inlineStr">
        <is>
          <t>US OEF Equity</t>
        </is>
      </c>
      <c r="C2364">
        <f>Indexes!P81</f>
        <v/>
      </c>
      <c r="D2364">
        <f>Indexes!Q81</f>
        <v/>
      </c>
      <c r="E2364" t="inlineStr">
        <is>
          <t>global</t>
        </is>
      </c>
      <c r="F2364" t="inlineStr">
        <is>
          <t>global</t>
        </is>
      </c>
    </row>
    <row r="2365">
      <c r="A2365" t="inlineStr">
        <is>
          <t>US OEF Equity</t>
        </is>
      </c>
      <c r="C2365">
        <f>Indexes!P82</f>
        <v/>
      </c>
      <c r="D2365">
        <f>Indexes!Q82</f>
        <v/>
      </c>
      <c r="E2365" t="inlineStr">
        <is>
          <t>global</t>
        </is>
      </c>
      <c r="F2365" t="inlineStr">
        <is>
          <t>global</t>
        </is>
      </c>
    </row>
    <row r="2366">
      <c r="A2366" t="inlineStr">
        <is>
          <t>US OEF Equity</t>
        </is>
      </c>
      <c r="C2366">
        <f>Indexes!P83</f>
        <v/>
      </c>
      <c r="D2366">
        <f>Indexes!Q83</f>
        <v/>
      </c>
      <c r="E2366" t="inlineStr">
        <is>
          <t>global</t>
        </is>
      </c>
      <c r="F2366" t="inlineStr">
        <is>
          <t>global</t>
        </is>
      </c>
    </row>
    <row r="2367">
      <c r="A2367" t="inlineStr">
        <is>
          <t>US OEF Equity</t>
        </is>
      </c>
      <c r="C2367">
        <f>Indexes!P84</f>
        <v/>
      </c>
      <c r="D2367">
        <f>Indexes!Q84</f>
        <v/>
      </c>
      <c r="E2367" t="inlineStr">
        <is>
          <t>global</t>
        </is>
      </c>
      <c r="F2367" t="inlineStr">
        <is>
          <t>global</t>
        </is>
      </c>
    </row>
    <row r="2368">
      <c r="A2368" t="inlineStr">
        <is>
          <t>US OEF Equity</t>
        </is>
      </c>
      <c r="C2368">
        <f>Indexes!P85</f>
        <v/>
      </c>
      <c r="D2368">
        <f>Indexes!Q85</f>
        <v/>
      </c>
      <c r="E2368" t="inlineStr">
        <is>
          <t>global</t>
        </is>
      </c>
      <c r="F2368" t="inlineStr">
        <is>
          <t>global</t>
        </is>
      </c>
    </row>
    <row r="2369">
      <c r="A2369" t="inlineStr">
        <is>
          <t>US OEF Equity</t>
        </is>
      </c>
      <c r="C2369">
        <f>Indexes!P86</f>
        <v/>
      </c>
      <c r="D2369">
        <f>Indexes!Q86</f>
        <v/>
      </c>
      <c r="E2369" t="inlineStr">
        <is>
          <t>global</t>
        </is>
      </c>
      <c r="F2369" t="inlineStr">
        <is>
          <t>global</t>
        </is>
      </c>
    </row>
    <row r="2370">
      <c r="A2370" t="inlineStr">
        <is>
          <t>US OEF Equity</t>
        </is>
      </c>
      <c r="C2370">
        <f>Indexes!P87</f>
        <v/>
      </c>
      <c r="D2370">
        <f>Indexes!Q87</f>
        <v/>
      </c>
      <c r="E2370" t="inlineStr">
        <is>
          <t>global</t>
        </is>
      </c>
      <c r="F2370" t="inlineStr">
        <is>
          <t>global</t>
        </is>
      </c>
    </row>
    <row r="2371">
      <c r="A2371" t="inlineStr">
        <is>
          <t>US OEF Equity</t>
        </is>
      </c>
      <c r="C2371">
        <f>Indexes!P88</f>
        <v/>
      </c>
      <c r="D2371">
        <f>Indexes!Q88</f>
        <v/>
      </c>
      <c r="E2371" t="inlineStr">
        <is>
          <t>global</t>
        </is>
      </c>
      <c r="F2371" t="inlineStr">
        <is>
          <t>global</t>
        </is>
      </c>
    </row>
    <row r="2372">
      <c r="A2372" t="inlineStr">
        <is>
          <t>US OEF Equity</t>
        </is>
      </c>
      <c r="C2372">
        <f>Indexes!P89</f>
        <v/>
      </c>
      <c r="D2372">
        <f>Indexes!Q89</f>
        <v/>
      </c>
      <c r="E2372" t="inlineStr">
        <is>
          <t>global</t>
        </is>
      </c>
      <c r="F2372" t="inlineStr">
        <is>
          <t>global</t>
        </is>
      </c>
    </row>
    <row r="2373">
      <c r="A2373" t="inlineStr">
        <is>
          <t>US OEF Equity</t>
        </is>
      </c>
      <c r="C2373">
        <f>Indexes!P90</f>
        <v/>
      </c>
      <c r="D2373">
        <f>Indexes!Q90</f>
        <v/>
      </c>
      <c r="E2373" t="inlineStr">
        <is>
          <t>global</t>
        </is>
      </c>
      <c r="F2373" t="inlineStr">
        <is>
          <t>global</t>
        </is>
      </c>
    </row>
    <row r="2374">
      <c r="A2374" t="inlineStr">
        <is>
          <t>US OEF Equity</t>
        </is>
      </c>
      <c r="C2374">
        <f>Indexes!P91</f>
        <v/>
      </c>
      <c r="D2374">
        <f>Indexes!Q91</f>
        <v/>
      </c>
      <c r="E2374" t="inlineStr">
        <is>
          <t>global</t>
        </is>
      </c>
      <c r="F2374" t="inlineStr">
        <is>
          <t>global</t>
        </is>
      </c>
    </row>
    <row r="2375">
      <c r="A2375" t="inlineStr">
        <is>
          <t>US OEF Equity</t>
        </is>
      </c>
      <c r="C2375">
        <f>Indexes!P92</f>
        <v/>
      </c>
      <c r="D2375">
        <f>Indexes!Q92</f>
        <v/>
      </c>
      <c r="E2375" t="inlineStr">
        <is>
          <t>global</t>
        </is>
      </c>
      <c r="F2375" t="inlineStr">
        <is>
          <t>global</t>
        </is>
      </c>
    </row>
    <row r="2376">
      <c r="A2376" t="inlineStr">
        <is>
          <t>US OEF Equity</t>
        </is>
      </c>
      <c r="C2376">
        <f>Indexes!P93</f>
        <v/>
      </c>
      <c r="D2376">
        <f>Indexes!Q93</f>
        <v/>
      </c>
      <c r="E2376" t="inlineStr">
        <is>
          <t>global</t>
        </is>
      </c>
      <c r="F2376" t="inlineStr">
        <is>
          <t>global</t>
        </is>
      </c>
    </row>
    <row r="2377">
      <c r="A2377" t="inlineStr">
        <is>
          <t>US OEF Equity</t>
        </is>
      </c>
      <c r="C2377">
        <f>Indexes!P94</f>
        <v/>
      </c>
      <c r="D2377">
        <f>Indexes!Q94</f>
        <v/>
      </c>
      <c r="E2377" t="inlineStr">
        <is>
          <t>global</t>
        </is>
      </c>
      <c r="F2377" t="inlineStr">
        <is>
          <t>global</t>
        </is>
      </c>
    </row>
    <row r="2378">
      <c r="A2378" t="inlineStr">
        <is>
          <t>US OEF Equity</t>
        </is>
      </c>
      <c r="C2378">
        <f>Indexes!P95</f>
        <v/>
      </c>
      <c r="D2378">
        <f>Indexes!Q95</f>
        <v/>
      </c>
      <c r="E2378" t="inlineStr">
        <is>
          <t>global</t>
        </is>
      </c>
      <c r="F2378" t="inlineStr">
        <is>
          <t>global</t>
        </is>
      </c>
    </row>
    <row r="2379">
      <c r="A2379" t="inlineStr">
        <is>
          <t>US OEF Equity</t>
        </is>
      </c>
      <c r="C2379">
        <f>Indexes!P96</f>
        <v/>
      </c>
      <c r="D2379">
        <f>Indexes!Q96</f>
        <v/>
      </c>
      <c r="E2379" t="inlineStr">
        <is>
          <t>global</t>
        </is>
      </c>
      <c r="F2379" t="inlineStr">
        <is>
          <t>global</t>
        </is>
      </c>
    </row>
    <row r="2380">
      <c r="A2380" t="inlineStr">
        <is>
          <t>US OEF Equity</t>
        </is>
      </c>
      <c r="C2380">
        <f>Indexes!P97</f>
        <v/>
      </c>
      <c r="D2380">
        <f>Indexes!Q97</f>
        <v/>
      </c>
      <c r="E2380" t="inlineStr">
        <is>
          <t>global</t>
        </is>
      </c>
      <c r="F2380" t="inlineStr">
        <is>
          <t>global</t>
        </is>
      </c>
    </row>
    <row r="2381">
      <c r="A2381" t="inlineStr">
        <is>
          <t>US OEF Equity</t>
        </is>
      </c>
      <c r="C2381">
        <f>Indexes!P98</f>
        <v/>
      </c>
      <c r="D2381">
        <f>Indexes!Q98</f>
        <v/>
      </c>
      <c r="E2381" t="inlineStr">
        <is>
          <t>global</t>
        </is>
      </c>
      <c r="F2381" t="inlineStr">
        <is>
          <t>global</t>
        </is>
      </c>
    </row>
    <row r="2382">
      <c r="A2382" t="inlineStr">
        <is>
          <t>US OEF Equity</t>
        </is>
      </c>
      <c r="C2382">
        <f>Indexes!P99</f>
        <v/>
      </c>
      <c r="D2382">
        <f>Indexes!Q99</f>
        <v/>
      </c>
      <c r="E2382" t="inlineStr">
        <is>
          <t>global</t>
        </is>
      </c>
      <c r="F2382" t="inlineStr">
        <is>
          <t>global</t>
        </is>
      </c>
    </row>
    <row r="2383">
      <c r="A2383" t="inlineStr">
        <is>
          <t>US OEF Equity</t>
        </is>
      </c>
      <c r="C2383">
        <f>Indexes!P100</f>
        <v/>
      </c>
      <c r="D2383">
        <f>Indexes!Q100</f>
        <v/>
      </c>
      <c r="E2383" t="inlineStr">
        <is>
          <t>global</t>
        </is>
      </c>
      <c r="F2383" t="inlineStr">
        <is>
          <t>global</t>
        </is>
      </c>
    </row>
    <row r="2384">
      <c r="A2384" t="inlineStr">
        <is>
          <t>US OEF Equity</t>
        </is>
      </c>
      <c r="C2384">
        <f>Indexes!P101</f>
        <v/>
      </c>
      <c r="D2384">
        <f>Indexes!Q101</f>
        <v/>
      </c>
      <c r="E2384" t="inlineStr">
        <is>
          <t>global</t>
        </is>
      </c>
      <c r="F2384" t="inlineStr">
        <is>
          <t>global</t>
        </is>
      </c>
    </row>
    <row r="2385">
      <c r="A2385" t="inlineStr">
        <is>
          <t>US OEF Equity</t>
        </is>
      </c>
      <c r="C2385">
        <f>Indexes!P102</f>
        <v/>
      </c>
      <c r="D2385">
        <f>Indexes!Q102</f>
        <v/>
      </c>
      <c r="E2385" t="inlineStr">
        <is>
          <t>global</t>
        </is>
      </c>
      <c r="F2385" t="inlineStr">
        <is>
          <t>global</t>
        </is>
      </c>
    </row>
    <row r="2386">
      <c r="A2386" t="inlineStr">
        <is>
          <t>US OEF Equity</t>
        </is>
      </c>
      <c r="C2386">
        <f>Indexes!P103</f>
        <v/>
      </c>
      <c r="D2386">
        <f>Indexes!Q103</f>
        <v/>
      </c>
      <c r="E2386" t="inlineStr">
        <is>
          <t>global</t>
        </is>
      </c>
      <c r="F2386" t="inlineStr">
        <is>
          <t>global</t>
        </is>
      </c>
    </row>
    <row r="2387">
      <c r="A2387" t="inlineStr">
        <is>
          <t>US OEF Equity</t>
        </is>
      </c>
      <c r="C2387">
        <f>Indexes!P104</f>
        <v/>
      </c>
      <c r="D2387">
        <f>Indexes!Q104</f>
        <v/>
      </c>
      <c r="E2387" t="inlineStr">
        <is>
          <t>global</t>
        </is>
      </c>
      <c r="F2387" t="inlineStr">
        <is>
          <t>global</t>
        </is>
      </c>
    </row>
    <row r="2388">
      <c r="A2388" t="inlineStr">
        <is>
          <t>US OEF Equity</t>
        </is>
      </c>
      <c r="C2388">
        <f>Indexes!P105</f>
        <v/>
      </c>
      <c r="D2388">
        <f>Indexes!Q105</f>
        <v/>
      </c>
      <c r="E2388" t="inlineStr">
        <is>
          <t>global</t>
        </is>
      </c>
      <c r="F2388" t="inlineStr">
        <is>
          <t>global</t>
        </is>
      </c>
    </row>
    <row r="2389">
      <c r="A2389" t="inlineStr">
        <is>
          <t>US OEF Equity</t>
        </is>
      </c>
      <c r="C2389">
        <f>Indexes!P106</f>
        <v/>
      </c>
      <c r="D2389">
        <f>Indexes!Q106</f>
        <v/>
      </c>
      <c r="E2389" t="inlineStr">
        <is>
          <t>global</t>
        </is>
      </c>
      <c r="F2389" t="inlineStr">
        <is>
          <t>global</t>
        </is>
      </c>
    </row>
    <row r="2390">
      <c r="A2390" t="inlineStr">
        <is>
          <t>US OEF Equity</t>
        </is>
      </c>
      <c r="C2390">
        <f>Indexes!P107</f>
        <v/>
      </c>
      <c r="D2390">
        <f>Indexes!Q107</f>
        <v/>
      </c>
      <c r="E2390" t="inlineStr">
        <is>
          <t>global</t>
        </is>
      </c>
      <c r="F2390" t="inlineStr">
        <is>
          <t>global</t>
        </is>
      </c>
    </row>
    <row r="2391">
      <c r="A2391" t="inlineStr">
        <is>
          <t>US OEF Equity</t>
        </is>
      </c>
      <c r="C2391">
        <f>Indexes!P108</f>
        <v/>
      </c>
      <c r="D2391">
        <f>Indexes!Q108</f>
        <v/>
      </c>
      <c r="E2391" t="inlineStr">
        <is>
          <t>global</t>
        </is>
      </c>
      <c r="F2391" t="inlineStr">
        <is>
          <t>global</t>
        </is>
      </c>
    </row>
    <row r="2392">
      <c r="A2392" t="inlineStr">
        <is>
          <t>S&amp;P 3x 10/100</t>
        </is>
      </c>
      <c r="C2392">
        <f>'Add''l Spartan'!PZ101</f>
        <v/>
      </c>
      <c r="D2392">
        <f>'Add''l Spartan'!QA101</f>
        <v/>
      </c>
      <c r="E2392" t="inlineStr">
        <is>
          <t>global</t>
        </is>
      </c>
      <c r="F2392" t="inlineStr">
        <is>
          <t>global</t>
        </is>
      </c>
    </row>
    <row r="2393">
      <c r="A2393" t="inlineStr">
        <is>
          <t>S&amp;P 3x 10/100</t>
        </is>
      </c>
      <c r="C2393">
        <f>'Add''l Spartan'!PZ102</f>
        <v/>
      </c>
      <c r="D2393">
        <f>'Add''l Spartan'!QA102</f>
        <v/>
      </c>
      <c r="E2393" t="inlineStr">
        <is>
          <t>global</t>
        </is>
      </c>
      <c r="F2393" t="inlineStr">
        <is>
          <t>global</t>
        </is>
      </c>
    </row>
    <row r="2394">
      <c r="A2394" t="inlineStr">
        <is>
          <t>S&amp;P 3x 10/100</t>
        </is>
      </c>
      <c r="C2394">
        <f>'Add''l Spartan'!PZ103</f>
        <v/>
      </c>
      <c r="D2394">
        <f>'Add''l Spartan'!QA103</f>
        <v/>
      </c>
      <c r="E2394" t="inlineStr">
        <is>
          <t>global</t>
        </is>
      </c>
      <c r="F2394" t="inlineStr">
        <is>
          <t>global</t>
        </is>
      </c>
    </row>
    <row r="2395">
      <c r="A2395" t="inlineStr">
        <is>
          <t>US ESG Equity</t>
        </is>
      </c>
      <c r="C2395">
        <f>Indexes!A4</f>
        <v/>
      </c>
      <c r="D2395">
        <f>Indexes!B4</f>
        <v/>
      </c>
      <c r="E2395" t="inlineStr">
        <is>
          <t>global</t>
        </is>
      </c>
      <c r="F2395" t="inlineStr">
        <is>
          <t>global</t>
        </is>
      </c>
    </row>
    <row r="2396">
      <c r="A2396" t="inlineStr">
        <is>
          <t>US ESG Equity</t>
        </is>
      </c>
      <c r="C2396">
        <f>Indexes!A5</f>
        <v/>
      </c>
      <c r="D2396">
        <f>Indexes!B5</f>
        <v/>
      </c>
      <c r="E2396" t="inlineStr">
        <is>
          <t>global</t>
        </is>
      </c>
      <c r="F2396" t="inlineStr">
        <is>
          <t>global</t>
        </is>
      </c>
    </row>
    <row r="2397">
      <c r="A2397" t="inlineStr">
        <is>
          <t>US ESG Equity</t>
        </is>
      </c>
      <c r="C2397">
        <f>Indexes!A6</f>
        <v/>
      </c>
      <c r="D2397">
        <f>Indexes!B6</f>
        <v/>
      </c>
      <c r="E2397" t="inlineStr">
        <is>
          <t>global</t>
        </is>
      </c>
      <c r="F2397" t="inlineStr">
        <is>
          <t>global</t>
        </is>
      </c>
    </row>
    <row r="2398">
      <c r="A2398" t="inlineStr">
        <is>
          <t>US ESG Equity</t>
        </is>
      </c>
      <c r="C2398">
        <f>Indexes!A7</f>
        <v/>
      </c>
      <c r="D2398">
        <f>Indexes!B7</f>
        <v/>
      </c>
      <c r="E2398" t="inlineStr">
        <is>
          <t>global</t>
        </is>
      </c>
      <c r="F2398" t="inlineStr">
        <is>
          <t>global</t>
        </is>
      </c>
    </row>
    <row r="2399">
      <c r="A2399" t="inlineStr">
        <is>
          <t>US ESG Equity</t>
        </is>
      </c>
      <c r="C2399">
        <f>Indexes!A8</f>
        <v/>
      </c>
      <c r="D2399">
        <f>Indexes!B8</f>
        <v/>
      </c>
      <c r="E2399" t="inlineStr">
        <is>
          <t>global</t>
        </is>
      </c>
      <c r="F2399" t="inlineStr">
        <is>
          <t>global</t>
        </is>
      </c>
    </row>
    <row r="2400">
      <c r="A2400" t="inlineStr">
        <is>
          <t>US ESG Equity</t>
        </is>
      </c>
      <c r="C2400">
        <f>Indexes!A9</f>
        <v/>
      </c>
      <c r="D2400">
        <f>Indexes!B9</f>
        <v/>
      </c>
      <c r="E2400" t="inlineStr">
        <is>
          <t>global</t>
        </is>
      </c>
      <c r="F2400" t="inlineStr">
        <is>
          <t>global</t>
        </is>
      </c>
    </row>
    <row r="2401">
      <c r="A2401" t="inlineStr">
        <is>
          <t>US ESG Equity</t>
        </is>
      </c>
      <c r="C2401">
        <f>Indexes!A10</f>
        <v/>
      </c>
      <c r="D2401">
        <f>Indexes!B10</f>
        <v/>
      </c>
      <c r="E2401" t="inlineStr">
        <is>
          <t>global</t>
        </is>
      </c>
      <c r="F2401" t="inlineStr">
        <is>
          <t>global</t>
        </is>
      </c>
    </row>
    <row r="2402">
      <c r="A2402" t="inlineStr">
        <is>
          <t>US ESG Equity</t>
        </is>
      </c>
      <c r="C2402">
        <f>Indexes!A11</f>
        <v/>
      </c>
      <c r="D2402">
        <f>Indexes!B11</f>
        <v/>
      </c>
      <c r="E2402" t="inlineStr">
        <is>
          <t>global</t>
        </is>
      </c>
      <c r="F2402" t="inlineStr">
        <is>
          <t>global</t>
        </is>
      </c>
    </row>
    <row r="2403">
      <c r="A2403" t="inlineStr">
        <is>
          <t>US ESG Equity</t>
        </is>
      </c>
      <c r="C2403">
        <f>Indexes!A12</f>
        <v/>
      </c>
      <c r="D2403">
        <f>Indexes!B12</f>
        <v/>
      </c>
      <c r="E2403" t="inlineStr">
        <is>
          <t>global</t>
        </is>
      </c>
      <c r="F2403" t="inlineStr">
        <is>
          <t>global</t>
        </is>
      </c>
    </row>
    <row r="2404">
      <c r="A2404" t="inlineStr">
        <is>
          <t>US ESG Equity</t>
        </is>
      </c>
      <c r="C2404">
        <f>Indexes!A13</f>
        <v/>
      </c>
      <c r="D2404">
        <f>Indexes!B13</f>
        <v/>
      </c>
      <c r="E2404" t="inlineStr">
        <is>
          <t>global</t>
        </is>
      </c>
      <c r="F2404" t="inlineStr">
        <is>
          <t>global</t>
        </is>
      </c>
    </row>
    <row r="2405">
      <c r="A2405" t="inlineStr">
        <is>
          <t>US ESG Equity</t>
        </is>
      </c>
      <c r="C2405">
        <f>Indexes!A14</f>
        <v/>
      </c>
      <c r="D2405">
        <f>Indexes!B14</f>
        <v/>
      </c>
      <c r="E2405" t="inlineStr">
        <is>
          <t>global</t>
        </is>
      </c>
      <c r="F2405" t="inlineStr">
        <is>
          <t>global</t>
        </is>
      </c>
    </row>
    <row r="2406">
      <c r="A2406" t="inlineStr">
        <is>
          <t>US ESG Equity</t>
        </is>
      </c>
      <c r="C2406">
        <f>Indexes!A15</f>
        <v/>
      </c>
      <c r="D2406">
        <f>Indexes!B15</f>
        <v/>
      </c>
      <c r="E2406" t="inlineStr">
        <is>
          <t>global</t>
        </is>
      </c>
      <c r="F2406" t="inlineStr">
        <is>
          <t>global</t>
        </is>
      </c>
    </row>
    <row r="2407">
      <c r="A2407" t="inlineStr">
        <is>
          <t>US ESG Equity</t>
        </is>
      </c>
      <c r="C2407">
        <f>Indexes!A16</f>
        <v/>
      </c>
      <c r="D2407">
        <f>Indexes!B16</f>
        <v/>
      </c>
      <c r="E2407" t="inlineStr">
        <is>
          <t>global</t>
        </is>
      </c>
      <c r="F2407" t="inlineStr">
        <is>
          <t>global</t>
        </is>
      </c>
    </row>
    <row r="2408">
      <c r="A2408" t="inlineStr">
        <is>
          <t>US ESG Equity</t>
        </is>
      </c>
      <c r="C2408">
        <f>Indexes!A17</f>
        <v/>
      </c>
      <c r="D2408">
        <f>Indexes!B17</f>
        <v/>
      </c>
      <c r="E2408" t="inlineStr">
        <is>
          <t>global</t>
        </is>
      </c>
      <c r="F2408" t="inlineStr">
        <is>
          <t>global</t>
        </is>
      </c>
    </row>
    <row r="2409">
      <c r="A2409" t="inlineStr">
        <is>
          <t>US ESG Equity</t>
        </is>
      </c>
      <c r="C2409">
        <f>Indexes!A18</f>
        <v/>
      </c>
      <c r="D2409">
        <f>Indexes!B18</f>
        <v/>
      </c>
      <c r="E2409" t="inlineStr">
        <is>
          <t>global</t>
        </is>
      </c>
      <c r="F2409" t="inlineStr">
        <is>
          <t>global</t>
        </is>
      </c>
    </row>
    <row r="2410">
      <c r="A2410" t="inlineStr">
        <is>
          <t>US ESG Equity</t>
        </is>
      </c>
      <c r="C2410">
        <f>Indexes!A19</f>
        <v/>
      </c>
      <c r="D2410">
        <f>Indexes!B19</f>
        <v/>
      </c>
      <c r="E2410" t="inlineStr">
        <is>
          <t>global</t>
        </is>
      </c>
      <c r="F2410" t="inlineStr">
        <is>
          <t>global</t>
        </is>
      </c>
    </row>
    <row r="2411">
      <c r="A2411" t="inlineStr">
        <is>
          <t>US ESG Equity</t>
        </is>
      </c>
      <c r="C2411">
        <f>Indexes!A20</f>
        <v/>
      </c>
      <c r="D2411">
        <f>Indexes!B20</f>
        <v/>
      </c>
      <c r="E2411" t="inlineStr">
        <is>
          <t>global</t>
        </is>
      </c>
      <c r="F2411" t="inlineStr">
        <is>
          <t>global</t>
        </is>
      </c>
    </row>
    <row r="2412">
      <c r="A2412" t="inlineStr">
        <is>
          <t>US ESG Equity</t>
        </is>
      </c>
      <c r="C2412">
        <f>Indexes!A21</f>
        <v/>
      </c>
      <c r="D2412">
        <f>Indexes!B21</f>
        <v/>
      </c>
      <c r="E2412" t="inlineStr">
        <is>
          <t>global</t>
        </is>
      </c>
      <c r="F2412" t="inlineStr">
        <is>
          <t>global</t>
        </is>
      </c>
    </row>
    <row r="2413">
      <c r="A2413" t="inlineStr">
        <is>
          <t>US ESG Equity</t>
        </is>
      </c>
      <c r="C2413">
        <f>Indexes!A22</f>
        <v/>
      </c>
      <c r="D2413">
        <f>Indexes!B22</f>
        <v/>
      </c>
      <c r="E2413" t="inlineStr">
        <is>
          <t>global</t>
        </is>
      </c>
      <c r="F2413" t="inlineStr">
        <is>
          <t>global</t>
        </is>
      </c>
    </row>
    <row r="2414">
      <c r="A2414" t="inlineStr">
        <is>
          <t>US ESG Equity</t>
        </is>
      </c>
      <c r="C2414">
        <f>Indexes!A23</f>
        <v/>
      </c>
      <c r="D2414">
        <f>Indexes!B23</f>
        <v/>
      </c>
      <c r="E2414" t="inlineStr">
        <is>
          <t>global</t>
        </is>
      </c>
      <c r="F2414" t="inlineStr">
        <is>
          <t>global</t>
        </is>
      </c>
    </row>
    <row r="2415">
      <c r="A2415" t="inlineStr">
        <is>
          <t>US ESG Equity</t>
        </is>
      </c>
      <c r="C2415">
        <f>Indexes!A24</f>
        <v/>
      </c>
      <c r="D2415">
        <f>Indexes!B24</f>
        <v/>
      </c>
      <c r="E2415" t="inlineStr">
        <is>
          <t>global</t>
        </is>
      </c>
      <c r="F2415" t="inlineStr">
        <is>
          <t>global</t>
        </is>
      </c>
    </row>
    <row r="2416">
      <c r="A2416" t="inlineStr">
        <is>
          <t>US ESG Equity</t>
        </is>
      </c>
      <c r="C2416">
        <f>Indexes!A25</f>
        <v/>
      </c>
      <c r="D2416">
        <f>Indexes!B25</f>
        <v/>
      </c>
      <c r="E2416" t="inlineStr">
        <is>
          <t>global</t>
        </is>
      </c>
      <c r="F2416" t="inlineStr">
        <is>
          <t>global</t>
        </is>
      </c>
    </row>
    <row r="2417">
      <c r="A2417" t="inlineStr">
        <is>
          <t>US ESG Equity</t>
        </is>
      </c>
      <c r="C2417">
        <f>Indexes!A26</f>
        <v/>
      </c>
      <c r="D2417">
        <f>Indexes!B26</f>
        <v/>
      </c>
      <c r="E2417" t="inlineStr">
        <is>
          <t>global</t>
        </is>
      </c>
      <c r="F2417" t="inlineStr">
        <is>
          <t>global</t>
        </is>
      </c>
    </row>
    <row r="2418">
      <c r="A2418" t="inlineStr">
        <is>
          <t>US ESG Equity</t>
        </is>
      </c>
      <c r="C2418">
        <f>Indexes!A27</f>
        <v/>
      </c>
      <c r="D2418">
        <f>Indexes!B27</f>
        <v/>
      </c>
      <c r="E2418" t="inlineStr">
        <is>
          <t>global</t>
        </is>
      </c>
      <c r="F2418" t="inlineStr">
        <is>
          <t>global</t>
        </is>
      </c>
    </row>
    <row r="2419">
      <c r="A2419" t="inlineStr">
        <is>
          <t>US ESG Equity</t>
        </is>
      </c>
      <c r="C2419">
        <f>Indexes!A28</f>
        <v/>
      </c>
      <c r="D2419">
        <f>Indexes!B28</f>
        <v/>
      </c>
      <c r="E2419" t="inlineStr">
        <is>
          <t>global</t>
        </is>
      </c>
      <c r="F2419" t="inlineStr">
        <is>
          <t>global</t>
        </is>
      </c>
    </row>
    <row r="2420">
      <c r="A2420" t="inlineStr">
        <is>
          <t>US ESG Equity</t>
        </is>
      </c>
      <c r="C2420">
        <f>Indexes!A29</f>
        <v/>
      </c>
      <c r="D2420">
        <f>Indexes!B29</f>
        <v/>
      </c>
      <c r="E2420" t="inlineStr">
        <is>
          <t>global</t>
        </is>
      </c>
      <c r="F2420" t="inlineStr">
        <is>
          <t>global</t>
        </is>
      </c>
    </row>
    <row r="2421">
      <c r="A2421" t="inlineStr">
        <is>
          <t>US ESG Equity</t>
        </is>
      </c>
      <c r="C2421">
        <f>Indexes!A30</f>
        <v/>
      </c>
      <c r="D2421">
        <f>Indexes!B30</f>
        <v/>
      </c>
      <c r="E2421" t="inlineStr">
        <is>
          <t>global</t>
        </is>
      </c>
      <c r="F2421" t="inlineStr">
        <is>
          <t>global</t>
        </is>
      </c>
    </row>
    <row r="2422">
      <c r="A2422" t="inlineStr">
        <is>
          <t>US ESG Equity</t>
        </is>
      </c>
      <c r="C2422">
        <f>Indexes!A31</f>
        <v/>
      </c>
      <c r="D2422">
        <f>Indexes!B31</f>
        <v/>
      </c>
      <c r="E2422" t="inlineStr">
        <is>
          <t>global</t>
        </is>
      </c>
      <c r="F2422" t="inlineStr">
        <is>
          <t>global</t>
        </is>
      </c>
    </row>
    <row r="2423">
      <c r="A2423" t="inlineStr">
        <is>
          <t>US ESG Equity</t>
        </is>
      </c>
      <c r="C2423">
        <f>Indexes!A32</f>
        <v/>
      </c>
      <c r="D2423">
        <f>Indexes!B32</f>
        <v/>
      </c>
      <c r="E2423" t="inlineStr">
        <is>
          <t>global</t>
        </is>
      </c>
      <c r="F2423" t="inlineStr">
        <is>
          <t>global</t>
        </is>
      </c>
    </row>
    <row r="2424">
      <c r="A2424" t="inlineStr">
        <is>
          <t>US ESG Equity</t>
        </is>
      </c>
      <c r="C2424">
        <f>Indexes!A33</f>
        <v/>
      </c>
      <c r="D2424">
        <f>Indexes!B33</f>
        <v/>
      </c>
      <c r="E2424" t="inlineStr">
        <is>
          <t>global</t>
        </is>
      </c>
      <c r="F2424" t="inlineStr">
        <is>
          <t>global</t>
        </is>
      </c>
    </row>
    <row r="2425">
      <c r="A2425" t="inlineStr">
        <is>
          <t>US ESG Equity</t>
        </is>
      </c>
      <c r="C2425">
        <f>Indexes!A34</f>
        <v/>
      </c>
      <c r="D2425">
        <f>Indexes!B34</f>
        <v/>
      </c>
      <c r="E2425" t="inlineStr">
        <is>
          <t>global</t>
        </is>
      </c>
      <c r="F2425" t="inlineStr">
        <is>
          <t>global</t>
        </is>
      </c>
    </row>
    <row r="2426">
      <c r="A2426" t="inlineStr">
        <is>
          <t>US ESG Equity</t>
        </is>
      </c>
      <c r="C2426">
        <f>Indexes!A35</f>
        <v/>
      </c>
      <c r="D2426">
        <f>Indexes!B35</f>
        <v/>
      </c>
      <c r="E2426" t="inlineStr">
        <is>
          <t>global</t>
        </is>
      </c>
      <c r="F2426" t="inlineStr">
        <is>
          <t>global</t>
        </is>
      </c>
    </row>
    <row r="2427">
      <c r="A2427" t="inlineStr">
        <is>
          <t>US ESG Equity</t>
        </is>
      </c>
      <c r="C2427">
        <f>Indexes!A36</f>
        <v/>
      </c>
      <c r="D2427">
        <f>Indexes!B36</f>
        <v/>
      </c>
      <c r="E2427" t="inlineStr">
        <is>
          <t>global</t>
        </is>
      </c>
      <c r="F2427" t="inlineStr">
        <is>
          <t>global</t>
        </is>
      </c>
    </row>
    <row r="2428">
      <c r="A2428" t="inlineStr">
        <is>
          <t>US ESG Equity</t>
        </is>
      </c>
      <c r="C2428">
        <f>Indexes!A37</f>
        <v/>
      </c>
      <c r="D2428">
        <f>Indexes!B37</f>
        <v/>
      </c>
      <c r="E2428" t="inlineStr">
        <is>
          <t>global</t>
        </is>
      </c>
      <c r="F2428" t="inlineStr">
        <is>
          <t>global</t>
        </is>
      </c>
    </row>
    <row r="2429">
      <c r="A2429" t="inlineStr">
        <is>
          <t>US ESG Equity</t>
        </is>
      </c>
      <c r="C2429">
        <f>Indexes!A38</f>
        <v/>
      </c>
      <c r="D2429">
        <f>Indexes!B38</f>
        <v/>
      </c>
      <c r="E2429" t="inlineStr">
        <is>
          <t>global</t>
        </is>
      </c>
      <c r="F2429" t="inlineStr">
        <is>
          <t>global</t>
        </is>
      </c>
    </row>
    <row r="2430">
      <c r="A2430" t="inlineStr">
        <is>
          <t>US ESG Equity</t>
        </is>
      </c>
      <c r="C2430">
        <f>Indexes!A39</f>
        <v/>
      </c>
      <c r="D2430">
        <f>Indexes!B39</f>
        <v/>
      </c>
      <c r="E2430" t="inlineStr">
        <is>
          <t>global</t>
        </is>
      </c>
      <c r="F2430" t="inlineStr">
        <is>
          <t>global</t>
        </is>
      </c>
    </row>
    <row r="2431">
      <c r="A2431" t="inlineStr">
        <is>
          <t>US ESG Equity</t>
        </is>
      </c>
      <c r="C2431">
        <f>Indexes!A40</f>
        <v/>
      </c>
      <c r="D2431">
        <f>Indexes!B40</f>
        <v/>
      </c>
      <c r="E2431" t="inlineStr">
        <is>
          <t>global</t>
        </is>
      </c>
      <c r="F2431" t="inlineStr">
        <is>
          <t>global</t>
        </is>
      </c>
    </row>
    <row r="2432">
      <c r="A2432" t="inlineStr">
        <is>
          <t>US ESG Equity</t>
        </is>
      </c>
      <c r="C2432">
        <f>Indexes!A41</f>
        <v/>
      </c>
      <c r="D2432">
        <f>Indexes!B41</f>
        <v/>
      </c>
      <c r="E2432" t="inlineStr">
        <is>
          <t>global</t>
        </is>
      </c>
      <c r="F2432" t="inlineStr">
        <is>
          <t>global</t>
        </is>
      </c>
    </row>
    <row r="2433">
      <c r="A2433" t="inlineStr">
        <is>
          <t>US ESG Equity</t>
        </is>
      </c>
      <c r="C2433">
        <f>Indexes!A42</f>
        <v/>
      </c>
      <c r="D2433">
        <f>Indexes!B42</f>
        <v/>
      </c>
      <c r="E2433" t="inlineStr">
        <is>
          <t>global</t>
        </is>
      </c>
      <c r="F2433" t="inlineStr">
        <is>
          <t>global</t>
        </is>
      </c>
    </row>
    <row r="2434">
      <c r="A2434" t="inlineStr">
        <is>
          <t>US ESG Equity</t>
        </is>
      </c>
      <c r="C2434">
        <f>Indexes!A43</f>
        <v/>
      </c>
      <c r="D2434">
        <f>Indexes!B43</f>
        <v/>
      </c>
      <c r="E2434" t="inlineStr">
        <is>
          <t>global</t>
        </is>
      </c>
      <c r="F2434" t="inlineStr">
        <is>
          <t>global</t>
        </is>
      </c>
    </row>
    <row r="2435">
      <c r="A2435" t="inlineStr">
        <is>
          <t>US ESG Equity</t>
        </is>
      </c>
      <c r="C2435">
        <f>Indexes!A44</f>
        <v/>
      </c>
      <c r="D2435">
        <f>Indexes!B44</f>
        <v/>
      </c>
      <c r="E2435" t="inlineStr">
        <is>
          <t>global</t>
        </is>
      </c>
      <c r="F2435" t="inlineStr">
        <is>
          <t>global</t>
        </is>
      </c>
    </row>
    <row r="2436">
      <c r="A2436" t="inlineStr">
        <is>
          <t>US ESG Equity</t>
        </is>
      </c>
      <c r="C2436">
        <f>Indexes!A45</f>
        <v/>
      </c>
      <c r="D2436">
        <f>Indexes!B45</f>
        <v/>
      </c>
      <c r="E2436" t="inlineStr">
        <is>
          <t>global</t>
        </is>
      </c>
      <c r="F2436" t="inlineStr">
        <is>
          <t>global</t>
        </is>
      </c>
    </row>
    <row r="2437">
      <c r="A2437" t="inlineStr">
        <is>
          <t>US ESG Equity</t>
        </is>
      </c>
      <c r="C2437">
        <f>Indexes!A46</f>
        <v/>
      </c>
      <c r="D2437">
        <f>Indexes!B46</f>
        <v/>
      </c>
      <c r="E2437" t="inlineStr">
        <is>
          <t>global</t>
        </is>
      </c>
      <c r="F2437" t="inlineStr">
        <is>
          <t>global</t>
        </is>
      </c>
    </row>
    <row r="2438">
      <c r="A2438" t="inlineStr">
        <is>
          <t>US ESG Equity</t>
        </is>
      </c>
      <c r="C2438">
        <f>Indexes!A47</f>
        <v/>
      </c>
      <c r="D2438">
        <f>Indexes!B47</f>
        <v/>
      </c>
      <c r="E2438" t="inlineStr">
        <is>
          <t>global</t>
        </is>
      </c>
      <c r="F2438" t="inlineStr">
        <is>
          <t>global</t>
        </is>
      </c>
    </row>
    <row r="2439">
      <c r="A2439" t="inlineStr">
        <is>
          <t>US ESG Equity</t>
        </is>
      </c>
      <c r="C2439">
        <f>Indexes!A48</f>
        <v/>
      </c>
      <c r="D2439">
        <f>Indexes!B48</f>
        <v/>
      </c>
      <c r="E2439" t="inlineStr">
        <is>
          <t>global</t>
        </is>
      </c>
      <c r="F2439" t="inlineStr">
        <is>
          <t>global</t>
        </is>
      </c>
    </row>
    <row r="2440">
      <c r="A2440" t="inlineStr">
        <is>
          <t>US ESG Equity</t>
        </is>
      </c>
      <c r="C2440">
        <f>Indexes!A49</f>
        <v/>
      </c>
      <c r="D2440">
        <f>Indexes!B49</f>
        <v/>
      </c>
      <c r="E2440" t="inlineStr">
        <is>
          <t>global</t>
        </is>
      </c>
      <c r="F2440" t="inlineStr">
        <is>
          <t>global</t>
        </is>
      </c>
    </row>
    <row r="2441">
      <c r="A2441" t="inlineStr">
        <is>
          <t>US ESG Equity</t>
        </is>
      </c>
      <c r="C2441">
        <f>Indexes!A50</f>
        <v/>
      </c>
      <c r="D2441">
        <f>Indexes!B50</f>
        <v/>
      </c>
      <c r="E2441" t="inlineStr">
        <is>
          <t>global</t>
        </is>
      </c>
      <c r="F2441" t="inlineStr">
        <is>
          <t>global</t>
        </is>
      </c>
    </row>
    <row r="2442">
      <c r="A2442" t="inlineStr">
        <is>
          <t>US ESG Equity</t>
        </is>
      </c>
      <c r="C2442">
        <f>Indexes!A51</f>
        <v/>
      </c>
      <c r="D2442">
        <f>Indexes!B51</f>
        <v/>
      </c>
      <c r="E2442" t="inlineStr">
        <is>
          <t>global</t>
        </is>
      </c>
      <c r="F2442" t="inlineStr">
        <is>
          <t>global</t>
        </is>
      </c>
    </row>
    <row r="2443">
      <c r="A2443" t="inlineStr">
        <is>
          <t>US ESG Equity</t>
        </is>
      </c>
      <c r="C2443">
        <f>Indexes!A52</f>
        <v/>
      </c>
      <c r="D2443">
        <f>Indexes!B52</f>
        <v/>
      </c>
      <c r="E2443" t="inlineStr">
        <is>
          <t>global</t>
        </is>
      </c>
      <c r="F2443" t="inlineStr">
        <is>
          <t>global</t>
        </is>
      </c>
    </row>
    <row r="2444">
      <c r="A2444" t="inlineStr">
        <is>
          <t>US ESG Equity</t>
        </is>
      </c>
      <c r="C2444">
        <f>Indexes!A53</f>
        <v/>
      </c>
      <c r="D2444">
        <f>Indexes!B53</f>
        <v/>
      </c>
      <c r="E2444" t="inlineStr">
        <is>
          <t>global</t>
        </is>
      </c>
      <c r="F2444" t="inlineStr">
        <is>
          <t>global</t>
        </is>
      </c>
    </row>
    <row r="2445">
      <c r="A2445" t="inlineStr">
        <is>
          <t>US ESG Equity</t>
        </is>
      </c>
      <c r="C2445">
        <f>Indexes!A54</f>
        <v/>
      </c>
      <c r="D2445">
        <f>Indexes!B54</f>
        <v/>
      </c>
      <c r="E2445" t="inlineStr">
        <is>
          <t>global</t>
        </is>
      </c>
      <c r="F2445" t="inlineStr">
        <is>
          <t>global</t>
        </is>
      </c>
    </row>
    <row r="2446">
      <c r="A2446" t="inlineStr">
        <is>
          <t>US ESG Equity</t>
        </is>
      </c>
      <c r="C2446">
        <f>Indexes!A55</f>
        <v/>
      </c>
      <c r="D2446">
        <f>Indexes!B55</f>
        <v/>
      </c>
      <c r="E2446" t="inlineStr">
        <is>
          <t>global</t>
        </is>
      </c>
      <c r="F2446" t="inlineStr">
        <is>
          <t>global</t>
        </is>
      </c>
    </row>
    <row r="2447">
      <c r="A2447" t="inlineStr">
        <is>
          <t>US ESG Equity</t>
        </is>
      </c>
      <c r="C2447">
        <f>Indexes!A56</f>
        <v/>
      </c>
      <c r="D2447">
        <f>Indexes!B56</f>
        <v/>
      </c>
      <c r="E2447" t="inlineStr">
        <is>
          <t>global</t>
        </is>
      </c>
      <c r="F2447" t="inlineStr">
        <is>
          <t>global</t>
        </is>
      </c>
    </row>
    <row r="2448">
      <c r="A2448" t="inlineStr">
        <is>
          <t>US ESG Equity</t>
        </is>
      </c>
      <c r="C2448">
        <f>Indexes!A57</f>
        <v/>
      </c>
      <c r="D2448">
        <f>Indexes!B57</f>
        <v/>
      </c>
      <c r="E2448" t="inlineStr">
        <is>
          <t>global</t>
        </is>
      </c>
      <c r="F2448" t="inlineStr">
        <is>
          <t>global</t>
        </is>
      </c>
    </row>
    <row r="2449">
      <c r="A2449" t="inlineStr">
        <is>
          <t>US ESG Equity</t>
        </is>
      </c>
      <c r="C2449">
        <f>Indexes!A58</f>
        <v/>
      </c>
      <c r="D2449">
        <f>Indexes!B58</f>
        <v/>
      </c>
      <c r="E2449" t="inlineStr">
        <is>
          <t>global</t>
        </is>
      </c>
      <c r="F2449" t="inlineStr">
        <is>
          <t>global</t>
        </is>
      </c>
    </row>
    <row r="2450">
      <c r="A2450" t="inlineStr">
        <is>
          <t>US ESG Equity</t>
        </is>
      </c>
      <c r="C2450">
        <f>Indexes!A59</f>
        <v/>
      </c>
      <c r="D2450">
        <f>Indexes!B59</f>
        <v/>
      </c>
      <c r="E2450" t="inlineStr">
        <is>
          <t>global</t>
        </is>
      </c>
      <c r="F2450" t="inlineStr">
        <is>
          <t>global</t>
        </is>
      </c>
    </row>
    <row r="2451">
      <c r="A2451" t="inlineStr">
        <is>
          <t>US ESG Equity</t>
        </is>
      </c>
      <c r="C2451">
        <f>Indexes!A60</f>
        <v/>
      </c>
      <c r="D2451">
        <f>Indexes!B60</f>
        <v/>
      </c>
      <c r="E2451" t="inlineStr">
        <is>
          <t>global</t>
        </is>
      </c>
      <c r="F2451" t="inlineStr">
        <is>
          <t>global</t>
        </is>
      </c>
    </row>
    <row r="2452">
      <c r="A2452" t="inlineStr">
        <is>
          <t>US ESG Equity</t>
        </is>
      </c>
      <c r="C2452">
        <f>Indexes!A61</f>
        <v/>
      </c>
      <c r="D2452">
        <f>Indexes!B61</f>
        <v/>
      </c>
      <c r="E2452" t="inlineStr">
        <is>
          <t>global</t>
        </is>
      </c>
      <c r="F2452" t="inlineStr">
        <is>
          <t>global</t>
        </is>
      </c>
    </row>
    <row r="2453">
      <c r="A2453" t="inlineStr">
        <is>
          <t>US ESG Equity</t>
        </is>
      </c>
      <c r="C2453">
        <f>Indexes!A62</f>
        <v/>
      </c>
      <c r="D2453">
        <f>Indexes!B62</f>
        <v/>
      </c>
      <c r="E2453" t="inlineStr">
        <is>
          <t>global</t>
        </is>
      </c>
      <c r="F2453" t="inlineStr">
        <is>
          <t>global</t>
        </is>
      </c>
    </row>
    <row r="2454">
      <c r="A2454" t="inlineStr">
        <is>
          <t>US ESG Equity</t>
        </is>
      </c>
      <c r="C2454">
        <f>Indexes!A63</f>
        <v/>
      </c>
      <c r="D2454">
        <f>Indexes!B63</f>
        <v/>
      </c>
      <c r="E2454" t="inlineStr">
        <is>
          <t>global</t>
        </is>
      </c>
      <c r="F2454" t="inlineStr">
        <is>
          <t>global</t>
        </is>
      </c>
    </row>
    <row r="2455">
      <c r="A2455" t="inlineStr">
        <is>
          <t>US ESG Equity</t>
        </is>
      </c>
      <c r="C2455">
        <f>Indexes!A64</f>
        <v/>
      </c>
      <c r="D2455">
        <f>Indexes!B64</f>
        <v/>
      </c>
      <c r="E2455" t="inlineStr">
        <is>
          <t>global</t>
        </is>
      </c>
      <c r="F2455" t="inlineStr">
        <is>
          <t>global</t>
        </is>
      </c>
    </row>
    <row r="2456">
      <c r="A2456" t="inlineStr">
        <is>
          <t>US ESG Equity</t>
        </is>
      </c>
      <c r="C2456">
        <f>Indexes!A65</f>
        <v/>
      </c>
      <c r="D2456">
        <f>Indexes!B65</f>
        <v/>
      </c>
      <c r="E2456" t="inlineStr">
        <is>
          <t>global</t>
        </is>
      </c>
      <c r="F2456" t="inlineStr">
        <is>
          <t>global</t>
        </is>
      </c>
    </row>
    <row r="2457">
      <c r="A2457" t="inlineStr">
        <is>
          <t>US ESG Equity</t>
        </is>
      </c>
      <c r="C2457">
        <f>Indexes!A66</f>
        <v/>
      </c>
      <c r="D2457">
        <f>Indexes!B66</f>
        <v/>
      </c>
      <c r="E2457" t="inlineStr">
        <is>
          <t>global</t>
        </is>
      </c>
      <c r="F2457" t="inlineStr">
        <is>
          <t>global</t>
        </is>
      </c>
    </row>
    <row r="2458">
      <c r="A2458" t="inlineStr">
        <is>
          <t>US ESG Equity</t>
        </is>
      </c>
      <c r="C2458">
        <f>Indexes!A67</f>
        <v/>
      </c>
      <c r="D2458">
        <f>Indexes!B67</f>
        <v/>
      </c>
      <c r="E2458" t="inlineStr">
        <is>
          <t>global</t>
        </is>
      </c>
      <c r="F2458" t="inlineStr">
        <is>
          <t>global</t>
        </is>
      </c>
    </row>
    <row r="2459">
      <c r="A2459" t="inlineStr">
        <is>
          <t>US ESG Equity</t>
        </is>
      </c>
      <c r="C2459">
        <f>Indexes!A68</f>
        <v/>
      </c>
      <c r="D2459">
        <f>Indexes!B68</f>
        <v/>
      </c>
      <c r="E2459" t="inlineStr">
        <is>
          <t>global</t>
        </is>
      </c>
      <c r="F2459" t="inlineStr">
        <is>
          <t>global</t>
        </is>
      </c>
    </row>
    <row r="2460">
      <c r="A2460" t="inlineStr">
        <is>
          <t>US ESG Equity</t>
        </is>
      </c>
      <c r="C2460">
        <f>Indexes!A69</f>
        <v/>
      </c>
      <c r="D2460">
        <f>Indexes!B69</f>
        <v/>
      </c>
      <c r="E2460" t="inlineStr">
        <is>
          <t>global</t>
        </is>
      </c>
      <c r="F2460" t="inlineStr">
        <is>
          <t>global</t>
        </is>
      </c>
    </row>
    <row r="2461">
      <c r="A2461" t="inlineStr">
        <is>
          <t>US ESG Equity</t>
        </is>
      </c>
      <c r="C2461">
        <f>Indexes!A70</f>
        <v/>
      </c>
      <c r="D2461">
        <f>Indexes!B70</f>
        <v/>
      </c>
      <c r="E2461" t="inlineStr">
        <is>
          <t>global</t>
        </is>
      </c>
      <c r="F2461" t="inlineStr">
        <is>
          <t>global</t>
        </is>
      </c>
    </row>
    <row r="2462">
      <c r="A2462" t="inlineStr">
        <is>
          <t>US ESG Equity</t>
        </is>
      </c>
      <c r="C2462">
        <f>Indexes!A71</f>
        <v/>
      </c>
      <c r="D2462">
        <f>Indexes!B71</f>
        <v/>
      </c>
      <c r="E2462" t="inlineStr">
        <is>
          <t>global</t>
        </is>
      </c>
      <c r="F2462" t="inlineStr">
        <is>
          <t>global</t>
        </is>
      </c>
    </row>
    <row r="2463">
      <c r="A2463" t="inlineStr">
        <is>
          <t>US ESG Equity</t>
        </is>
      </c>
      <c r="C2463">
        <f>Indexes!A72</f>
        <v/>
      </c>
      <c r="D2463">
        <f>Indexes!B72</f>
        <v/>
      </c>
      <c r="E2463" t="inlineStr">
        <is>
          <t>global</t>
        </is>
      </c>
      <c r="F2463" t="inlineStr">
        <is>
          <t>global</t>
        </is>
      </c>
    </row>
    <row r="2464">
      <c r="A2464" t="inlineStr">
        <is>
          <t>US ESG Equity</t>
        </is>
      </c>
      <c r="C2464">
        <f>Indexes!A73</f>
        <v/>
      </c>
      <c r="D2464">
        <f>Indexes!B73</f>
        <v/>
      </c>
      <c r="E2464" t="inlineStr">
        <is>
          <t>global</t>
        </is>
      </c>
      <c r="F2464" t="inlineStr">
        <is>
          <t>global</t>
        </is>
      </c>
    </row>
    <row r="2465">
      <c r="A2465" t="inlineStr">
        <is>
          <t>US ESG Equity</t>
        </is>
      </c>
      <c r="C2465">
        <f>Indexes!A74</f>
        <v/>
      </c>
      <c r="D2465">
        <f>Indexes!B74</f>
        <v/>
      </c>
      <c r="E2465" t="inlineStr">
        <is>
          <t>global</t>
        </is>
      </c>
      <c r="F2465" t="inlineStr">
        <is>
          <t>global</t>
        </is>
      </c>
    </row>
    <row r="2466">
      <c r="A2466" t="inlineStr">
        <is>
          <t>US ESG Equity</t>
        </is>
      </c>
      <c r="C2466">
        <f>Indexes!A75</f>
        <v/>
      </c>
      <c r="D2466">
        <f>Indexes!B75</f>
        <v/>
      </c>
      <c r="E2466" t="inlineStr">
        <is>
          <t>global</t>
        </is>
      </c>
      <c r="F2466" t="inlineStr">
        <is>
          <t>global</t>
        </is>
      </c>
    </row>
    <row r="2467">
      <c r="A2467" t="inlineStr">
        <is>
          <t>US ESG Equity</t>
        </is>
      </c>
      <c r="C2467">
        <f>Indexes!A76</f>
        <v/>
      </c>
      <c r="D2467">
        <f>Indexes!B76</f>
        <v/>
      </c>
      <c r="E2467" t="inlineStr">
        <is>
          <t>global</t>
        </is>
      </c>
      <c r="F2467" t="inlineStr">
        <is>
          <t>global</t>
        </is>
      </c>
    </row>
    <row r="2468">
      <c r="A2468" t="inlineStr">
        <is>
          <t>US ESG Equity</t>
        </is>
      </c>
      <c r="C2468">
        <f>Indexes!A77</f>
        <v/>
      </c>
      <c r="D2468">
        <f>Indexes!B77</f>
        <v/>
      </c>
      <c r="E2468" t="inlineStr">
        <is>
          <t>global</t>
        </is>
      </c>
      <c r="F2468" t="inlineStr">
        <is>
          <t>global</t>
        </is>
      </c>
    </row>
    <row r="2469">
      <c r="A2469" t="inlineStr">
        <is>
          <t>US ESG Equity</t>
        </is>
      </c>
      <c r="C2469">
        <f>Indexes!A78</f>
        <v/>
      </c>
      <c r="D2469">
        <f>Indexes!B78</f>
        <v/>
      </c>
      <c r="E2469" t="inlineStr">
        <is>
          <t>global</t>
        </is>
      </c>
      <c r="F2469" t="inlineStr">
        <is>
          <t>global</t>
        </is>
      </c>
    </row>
    <row r="2470">
      <c r="A2470" t="inlineStr">
        <is>
          <t>US ESG Equity</t>
        </is>
      </c>
      <c r="C2470">
        <f>Indexes!A79</f>
        <v/>
      </c>
      <c r="D2470">
        <f>Indexes!B79</f>
        <v/>
      </c>
      <c r="E2470" t="inlineStr">
        <is>
          <t>global</t>
        </is>
      </c>
      <c r="F2470" t="inlineStr">
        <is>
          <t>global</t>
        </is>
      </c>
    </row>
    <row r="2471">
      <c r="A2471" t="inlineStr">
        <is>
          <t>US ESG Equity</t>
        </is>
      </c>
      <c r="C2471">
        <f>Indexes!A80</f>
        <v/>
      </c>
      <c r="D2471">
        <f>Indexes!B80</f>
        <v/>
      </c>
      <c r="E2471" t="inlineStr">
        <is>
          <t>global</t>
        </is>
      </c>
      <c r="F2471" t="inlineStr">
        <is>
          <t>global</t>
        </is>
      </c>
    </row>
    <row r="2472">
      <c r="A2472" t="inlineStr">
        <is>
          <t>US ESG Equity</t>
        </is>
      </c>
      <c r="C2472">
        <f>Indexes!A81</f>
        <v/>
      </c>
      <c r="D2472">
        <f>Indexes!B81</f>
        <v/>
      </c>
      <c r="E2472" t="inlineStr">
        <is>
          <t>global</t>
        </is>
      </c>
      <c r="F2472" t="inlineStr">
        <is>
          <t>global</t>
        </is>
      </c>
    </row>
    <row r="2473">
      <c r="A2473" t="inlineStr">
        <is>
          <t>US ESG Equity</t>
        </is>
      </c>
      <c r="C2473">
        <f>Indexes!A82</f>
        <v/>
      </c>
      <c r="D2473">
        <f>Indexes!B82</f>
        <v/>
      </c>
      <c r="E2473" t="inlineStr">
        <is>
          <t>global</t>
        </is>
      </c>
      <c r="F2473" t="inlineStr">
        <is>
          <t>global</t>
        </is>
      </c>
    </row>
    <row r="2474">
      <c r="A2474" t="inlineStr">
        <is>
          <t>US ESG Equity</t>
        </is>
      </c>
      <c r="C2474">
        <f>Indexes!A83</f>
        <v/>
      </c>
      <c r="D2474">
        <f>Indexes!B83</f>
        <v/>
      </c>
      <c r="E2474" t="inlineStr">
        <is>
          <t>global</t>
        </is>
      </c>
      <c r="F2474" t="inlineStr">
        <is>
          <t>global</t>
        </is>
      </c>
    </row>
    <row r="2475">
      <c r="A2475" t="inlineStr">
        <is>
          <t>US ESG Equity</t>
        </is>
      </c>
      <c r="C2475">
        <f>Indexes!A84</f>
        <v/>
      </c>
      <c r="D2475">
        <f>Indexes!B84</f>
        <v/>
      </c>
      <c r="E2475" t="inlineStr">
        <is>
          <t>global</t>
        </is>
      </c>
      <c r="F2475" t="inlineStr">
        <is>
          <t>global</t>
        </is>
      </c>
    </row>
    <row r="2476">
      <c r="A2476" t="inlineStr">
        <is>
          <t>US ESG Equity</t>
        </is>
      </c>
      <c r="C2476">
        <f>Indexes!A85</f>
        <v/>
      </c>
      <c r="D2476">
        <f>Indexes!B85</f>
        <v/>
      </c>
      <c r="E2476" t="inlineStr">
        <is>
          <t>global</t>
        </is>
      </c>
      <c r="F2476" t="inlineStr">
        <is>
          <t>global</t>
        </is>
      </c>
    </row>
    <row r="2477">
      <c r="A2477" t="inlineStr">
        <is>
          <t>US ESG Equity</t>
        </is>
      </c>
      <c r="C2477">
        <f>Indexes!A86</f>
        <v/>
      </c>
      <c r="D2477">
        <f>Indexes!B86</f>
        <v/>
      </c>
      <c r="E2477" t="inlineStr">
        <is>
          <t>global</t>
        </is>
      </c>
      <c r="F2477" t="inlineStr">
        <is>
          <t>global</t>
        </is>
      </c>
    </row>
    <row r="2478">
      <c r="A2478" t="inlineStr">
        <is>
          <t>US ESG Equity</t>
        </is>
      </c>
      <c r="C2478">
        <f>Indexes!A87</f>
        <v/>
      </c>
      <c r="D2478">
        <f>Indexes!B87</f>
        <v/>
      </c>
      <c r="E2478" t="inlineStr">
        <is>
          <t>global</t>
        </is>
      </c>
      <c r="F2478" t="inlineStr">
        <is>
          <t>global</t>
        </is>
      </c>
    </row>
    <row r="2479">
      <c r="A2479" t="inlineStr">
        <is>
          <t>US ESG Equity</t>
        </is>
      </c>
      <c r="C2479">
        <f>Indexes!A88</f>
        <v/>
      </c>
      <c r="D2479">
        <f>Indexes!B88</f>
        <v/>
      </c>
      <c r="E2479" t="inlineStr">
        <is>
          <t>global</t>
        </is>
      </c>
      <c r="F2479" t="inlineStr">
        <is>
          <t>global</t>
        </is>
      </c>
    </row>
    <row r="2480">
      <c r="A2480" t="inlineStr">
        <is>
          <t>US ESG Equity</t>
        </is>
      </c>
      <c r="C2480">
        <f>Indexes!A89</f>
        <v/>
      </c>
      <c r="D2480">
        <f>Indexes!B89</f>
        <v/>
      </c>
      <c r="E2480" t="inlineStr">
        <is>
          <t>global</t>
        </is>
      </c>
      <c r="F2480" t="inlineStr">
        <is>
          <t>global</t>
        </is>
      </c>
    </row>
    <row r="2481">
      <c r="A2481" t="inlineStr">
        <is>
          <t>US ESG Equity</t>
        </is>
      </c>
      <c r="C2481">
        <f>Indexes!A90</f>
        <v/>
      </c>
      <c r="D2481">
        <f>Indexes!B90</f>
        <v/>
      </c>
      <c r="E2481" t="inlineStr">
        <is>
          <t>global</t>
        </is>
      </c>
      <c r="F2481" t="inlineStr">
        <is>
          <t>global</t>
        </is>
      </c>
    </row>
    <row r="2482">
      <c r="A2482" t="inlineStr">
        <is>
          <t>US ESG Equity</t>
        </is>
      </c>
      <c r="C2482">
        <f>Indexes!A91</f>
        <v/>
      </c>
      <c r="D2482">
        <f>Indexes!B91</f>
        <v/>
      </c>
      <c r="E2482" t="inlineStr">
        <is>
          <t>global</t>
        </is>
      </c>
      <c r="F2482" t="inlineStr">
        <is>
          <t>global</t>
        </is>
      </c>
    </row>
    <row r="2483">
      <c r="A2483" t="inlineStr">
        <is>
          <t>US ESG Equity</t>
        </is>
      </c>
      <c r="C2483">
        <f>Indexes!A92</f>
        <v/>
      </c>
      <c r="D2483">
        <f>Indexes!B92</f>
        <v/>
      </c>
      <c r="E2483" t="inlineStr">
        <is>
          <t>global</t>
        </is>
      </c>
      <c r="F2483" t="inlineStr">
        <is>
          <t>global</t>
        </is>
      </c>
    </row>
    <row r="2484">
      <c r="A2484" t="inlineStr">
        <is>
          <t>US ESG Equity</t>
        </is>
      </c>
      <c r="C2484">
        <f>Indexes!A93</f>
        <v/>
      </c>
      <c r="D2484">
        <f>Indexes!B93</f>
        <v/>
      </c>
      <c r="E2484" t="inlineStr">
        <is>
          <t>global</t>
        </is>
      </c>
      <c r="F2484" t="inlineStr">
        <is>
          <t>global</t>
        </is>
      </c>
    </row>
    <row r="2485">
      <c r="A2485" t="inlineStr">
        <is>
          <t>US ESG Equity</t>
        </is>
      </c>
      <c r="C2485">
        <f>Indexes!A94</f>
        <v/>
      </c>
      <c r="D2485">
        <f>Indexes!B94</f>
        <v/>
      </c>
      <c r="E2485" t="inlineStr">
        <is>
          <t>global</t>
        </is>
      </c>
      <c r="F2485" t="inlineStr">
        <is>
          <t>global</t>
        </is>
      </c>
    </row>
    <row r="2486">
      <c r="A2486" t="inlineStr">
        <is>
          <t>US ESG Equity</t>
        </is>
      </c>
      <c r="C2486">
        <f>Indexes!A95</f>
        <v/>
      </c>
      <c r="D2486">
        <f>Indexes!B95</f>
        <v/>
      </c>
      <c r="E2486" t="inlineStr">
        <is>
          <t>global</t>
        </is>
      </c>
      <c r="F2486" t="inlineStr">
        <is>
          <t>global</t>
        </is>
      </c>
    </row>
    <row r="2487">
      <c r="A2487" t="inlineStr">
        <is>
          <t>US ESG Equity</t>
        </is>
      </c>
      <c r="C2487">
        <f>Indexes!A96</f>
        <v/>
      </c>
      <c r="D2487">
        <f>Indexes!B96</f>
        <v/>
      </c>
      <c r="E2487" t="inlineStr">
        <is>
          <t>global</t>
        </is>
      </c>
      <c r="F2487" t="inlineStr">
        <is>
          <t>global</t>
        </is>
      </c>
    </row>
    <row r="2488">
      <c r="A2488" t="inlineStr">
        <is>
          <t>US ESG Equity</t>
        </is>
      </c>
      <c r="C2488">
        <f>Indexes!A97</f>
        <v/>
      </c>
      <c r="D2488">
        <f>Indexes!B97</f>
        <v/>
      </c>
      <c r="E2488" t="inlineStr">
        <is>
          <t>global</t>
        </is>
      </c>
      <c r="F2488" t="inlineStr">
        <is>
          <t>global</t>
        </is>
      </c>
    </row>
    <row r="2489">
      <c r="A2489" t="inlineStr">
        <is>
          <t>US ESG Equity</t>
        </is>
      </c>
      <c r="C2489">
        <f>Indexes!A98</f>
        <v/>
      </c>
      <c r="D2489">
        <f>Indexes!B98</f>
        <v/>
      </c>
      <c r="E2489" t="inlineStr">
        <is>
          <t>global</t>
        </is>
      </c>
      <c r="F2489" t="inlineStr">
        <is>
          <t>global</t>
        </is>
      </c>
    </row>
    <row r="2490">
      <c r="A2490" t="inlineStr">
        <is>
          <t>US ESG Equity</t>
        </is>
      </c>
      <c r="C2490">
        <f>Indexes!A99</f>
        <v/>
      </c>
      <c r="D2490">
        <f>Indexes!B99</f>
        <v/>
      </c>
      <c r="E2490" t="inlineStr">
        <is>
          <t>global</t>
        </is>
      </c>
      <c r="F2490" t="inlineStr">
        <is>
          <t>global</t>
        </is>
      </c>
    </row>
    <row r="2491">
      <c r="A2491" t="inlineStr">
        <is>
          <t>US ESG Equity</t>
        </is>
      </c>
      <c r="C2491">
        <f>Indexes!A100</f>
        <v/>
      </c>
      <c r="D2491">
        <f>Indexes!B100</f>
        <v/>
      </c>
      <c r="E2491" t="inlineStr">
        <is>
          <t>global</t>
        </is>
      </c>
      <c r="F2491" t="inlineStr">
        <is>
          <t>global</t>
        </is>
      </c>
    </row>
    <row r="2492">
      <c r="A2492" t="inlineStr">
        <is>
          <t>US ESG Equity</t>
        </is>
      </c>
      <c r="C2492">
        <f>Indexes!A101</f>
        <v/>
      </c>
      <c r="D2492">
        <f>Indexes!B101</f>
        <v/>
      </c>
      <c r="E2492" t="inlineStr">
        <is>
          <t>global</t>
        </is>
      </c>
      <c r="F2492" t="inlineStr">
        <is>
          <t>global</t>
        </is>
      </c>
    </row>
    <row r="2493">
      <c r="A2493" t="inlineStr">
        <is>
          <t>Sector Rotation</t>
        </is>
      </c>
      <c r="C2493">
        <f>Indexes!G5</f>
        <v/>
      </c>
      <c r="D2493">
        <f>Indexes!H5</f>
        <v/>
      </c>
      <c r="E2493" t="inlineStr">
        <is>
          <t>global</t>
        </is>
      </c>
      <c r="F2493" t="inlineStr">
        <is>
          <t>global</t>
        </is>
      </c>
    </row>
    <row r="2494">
      <c r="A2494" t="inlineStr">
        <is>
          <t>Sector Rotation</t>
        </is>
      </c>
      <c r="C2494">
        <f>Indexes!G6</f>
        <v/>
      </c>
      <c r="D2494">
        <f>Indexes!H6</f>
        <v/>
      </c>
      <c r="E2494" t="inlineStr">
        <is>
          <t>global</t>
        </is>
      </c>
      <c r="F2494" t="inlineStr">
        <is>
          <t>global</t>
        </is>
      </c>
    </row>
    <row r="2495">
      <c r="A2495" t="inlineStr">
        <is>
          <t>Sector Rotation</t>
        </is>
      </c>
      <c r="C2495">
        <f>Indexes!G7</f>
        <v/>
      </c>
      <c r="D2495">
        <f>Indexes!H7</f>
        <v/>
      </c>
      <c r="E2495" t="inlineStr">
        <is>
          <t>global</t>
        </is>
      </c>
      <c r="F2495" t="inlineStr">
        <is>
          <t>global</t>
        </is>
      </c>
    </row>
    <row r="2496">
      <c r="A2496" t="inlineStr">
        <is>
          <t>Sector Rotation</t>
        </is>
      </c>
      <c r="C2496">
        <f>Indexes!G8</f>
        <v/>
      </c>
      <c r="D2496">
        <f>Indexes!H8</f>
        <v/>
      </c>
      <c r="E2496" t="inlineStr">
        <is>
          <t>global</t>
        </is>
      </c>
      <c r="F2496" t="inlineStr">
        <is>
          <t>global</t>
        </is>
      </c>
    </row>
    <row r="2497">
      <c r="A2497" t="inlineStr">
        <is>
          <t>Sector Rotation</t>
        </is>
      </c>
      <c r="C2497">
        <f>Indexes!G9</f>
        <v/>
      </c>
      <c r="D2497">
        <f>Indexes!H9</f>
        <v/>
      </c>
      <c r="E2497" t="inlineStr">
        <is>
          <t>global</t>
        </is>
      </c>
      <c r="F2497" t="inlineStr">
        <is>
          <t>global</t>
        </is>
      </c>
    </row>
    <row r="2498">
      <c r="A2498" t="inlineStr">
        <is>
          <t>Sector Rotation</t>
        </is>
      </c>
      <c r="C2498">
        <f>Indexes!G10</f>
        <v/>
      </c>
      <c r="D2498">
        <f>Indexes!H10</f>
        <v/>
      </c>
      <c r="E2498" t="inlineStr">
        <is>
          <t>global</t>
        </is>
      </c>
      <c r="F2498" t="inlineStr">
        <is>
          <t>global</t>
        </is>
      </c>
    </row>
    <row r="2499">
      <c r="A2499" t="inlineStr">
        <is>
          <t>Sector Rotation</t>
        </is>
      </c>
      <c r="C2499">
        <f>Indexes!G11</f>
        <v/>
      </c>
      <c r="D2499">
        <f>Indexes!H11</f>
        <v/>
      </c>
      <c r="E2499" t="inlineStr">
        <is>
          <t>global</t>
        </is>
      </c>
      <c r="F2499" t="inlineStr">
        <is>
          <t>global</t>
        </is>
      </c>
    </row>
    <row r="2500">
      <c r="A2500" t="inlineStr">
        <is>
          <t>Sector Rotation</t>
        </is>
      </c>
      <c r="C2500">
        <f>Indexes!G12</f>
        <v/>
      </c>
      <c r="D2500">
        <f>Indexes!H12</f>
        <v/>
      </c>
      <c r="E2500" t="inlineStr">
        <is>
          <t>global</t>
        </is>
      </c>
      <c r="F2500" t="inlineStr">
        <is>
          <t>global</t>
        </is>
      </c>
    </row>
    <row r="2501">
      <c r="A2501" t="inlineStr">
        <is>
          <t>Sector Rotation</t>
        </is>
      </c>
      <c r="C2501">
        <f>Indexes!G13</f>
        <v/>
      </c>
      <c r="D2501">
        <f>Indexes!H13</f>
        <v/>
      </c>
      <c r="E2501" t="inlineStr">
        <is>
          <t>global</t>
        </is>
      </c>
      <c r="F2501" t="inlineStr">
        <is>
          <t>global</t>
        </is>
      </c>
    </row>
    <row r="2502">
      <c r="A2502" t="inlineStr">
        <is>
          <t>Sector Rotation</t>
        </is>
      </c>
      <c r="C2502">
        <f>Indexes!G14</f>
        <v/>
      </c>
      <c r="D2502">
        <f>Indexes!H14</f>
        <v/>
      </c>
      <c r="E2502" t="inlineStr">
        <is>
          <t>global</t>
        </is>
      </c>
      <c r="F2502" t="inlineStr">
        <is>
          <t>global</t>
        </is>
      </c>
    </row>
    <row r="2503">
      <c r="A2503" t="inlineStr">
        <is>
          <t>Sector Rotation</t>
        </is>
      </c>
      <c r="C2503">
        <f>Indexes!G15</f>
        <v/>
      </c>
      <c r="D2503">
        <f>Indexes!H15</f>
        <v/>
      </c>
      <c r="E2503" t="inlineStr">
        <is>
          <t>global</t>
        </is>
      </c>
      <c r="F2503" t="inlineStr">
        <is>
          <t>global</t>
        </is>
      </c>
    </row>
    <row r="2504">
      <c r="A2504" t="inlineStr">
        <is>
          <t>Sector Rotation</t>
        </is>
      </c>
      <c r="C2504">
        <f>Indexes!G16</f>
        <v/>
      </c>
      <c r="D2504">
        <f>Indexes!H16</f>
        <v/>
      </c>
      <c r="E2504" t="inlineStr">
        <is>
          <t>global</t>
        </is>
      </c>
      <c r="F2504" t="inlineStr">
        <is>
          <t>global</t>
        </is>
      </c>
    </row>
    <row r="2505">
      <c r="A2505" t="inlineStr">
        <is>
          <t>Sector Rotation</t>
        </is>
      </c>
      <c r="C2505">
        <f>Indexes!G17</f>
        <v/>
      </c>
      <c r="D2505">
        <f>Indexes!H17</f>
        <v/>
      </c>
      <c r="E2505" t="inlineStr">
        <is>
          <t>global</t>
        </is>
      </c>
      <c r="F2505" t="inlineStr">
        <is>
          <t>global</t>
        </is>
      </c>
    </row>
    <row r="2506">
      <c r="A2506" t="inlineStr">
        <is>
          <t>Sector Rotation</t>
        </is>
      </c>
      <c r="C2506">
        <f>Indexes!G18</f>
        <v/>
      </c>
      <c r="D2506">
        <f>Indexes!H18</f>
        <v/>
      </c>
      <c r="E2506" t="inlineStr">
        <is>
          <t>global</t>
        </is>
      </c>
      <c r="F2506" t="inlineStr">
        <is>
          <t>global</t>
        </is>
      </c>
    </row>
    <row r="2507">
      <c r="A2507" t="inlineStr">
        <is>
          <t>Sector Rotation</t>
        </is>
      </c>
      <c r="C2507">
        <f>Indexes!G19</f>
        <v/>
      </c>
      <c r="D2507">
        <f>100-SUM(D2493:D2506)</f>
        <v/>
      </c>
      <c r="E2507" t="inlineStr">
        <is>
          <t>global</t>
        </is>
      </c>
      <c r="F2507" t="inlineStr">
        <is>
          <t>global</t>
        </is>
      </c>
    </row>
  </sheetData>
  <autoFilter ref="A1:F2507"/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theme="4"/>
    <outlinePr summaryBelow="1" summaryRight="1"/>
    <pageSetUpPr/>
  </sheetPr>
  <dimension ref="A1:F4009"/>
  <sheetViews>
    <sheetView workbookViewId="0">
      <pane ySplit="1" topLeftCell="A80" activePane="bottomLeft" state="frozen"/>
      <selection pane="bottomLeft" activeCell="E4015" sqref="E4015"/>
    </sheetView>
  </sheetViews>
  <sheetFormatPr baseColWidth="8" defaultRowHeight="14.5"/>
  <cols>
    <col width="38.81640625" bestFit="1" customWidth="1" min="1" max="1"/>
    <col width="11" customWidth="1" min="3" max="3"/>
    <col width="11.54296875" customWidth="1" min="4" max="4"/>
    <col width="17" bestFit="1" customWidth="1" min="5" max="5"/>
    <col width="17.453125" bestFit="1" customWidth="1" min="6" max="6"/>
  </cols>
  <sheetData>
    <row r="1">
      <c r="A1" t="inlineStr">
        <is>
          <t>Model</t>
        </is>
      </c>
      <c r="B1" t="inlineStr">
        <is>
          <t>Description</t>
        </is>
      </c>
      <c r="C1" t="inlineStr">
        <is>
          <t>Symbol</t>
        </is>
      </c>
      <c r="D1" t="inlineStr">
        <is>
          <t>Target Percent</t>
        </is>
      </c>
      <c r="E1" t="inlineStr">
        <is>
          <t>Minimum Percent</t>
        </is>
      </c>
      <c r="F1" t="inlineStr">
        <is>
          <t>Maximum Percent</t>
        </is>
      </c>
    </row>
    <row r="2">
      <c r="A2" t="inlineStr">
        <is>
          <t>Adolos Aggressive ETF</t>
        </is>
      </c>
      <c r="C2" t="inlineStr">
        <is>
          <t>IVV</t>
        </is>
      </c>
      <c r="D2">
        <f>SUMIFS(EclipseExport!K:K,EclipseExport!B:B,iRebalExport!A2,EclipseExport!I:I,iRebalExport!C2)</f>
        <v/>
      </c>
      <c r="E2" t="inlineStr">
        <is>
          <t>global</t>
        </is>
      </c>
      <c r="F2" t="inlineStr">
        <is>
          <t>global</t>
        </is>
      </c>
    </row>
    <row r="3">
      <c r="A3" t="inlineStr">
        <is>
          <t>Adolos Aggressive ETF</t>
        </is>
      </c>
      <c r="C3" t="inlineStr">
        <is>
          <t>VUG</t>
        </is>
      </c>
      <c r="D3">
        <f>SUMIFS(EclipseExport!K:K,EclipseExport!B:B,iRebalExport!A3,EclipseExport!I:I,iRebalExport!C3)</f>
        <v/>
      </c>
      <c r="E3" t="inlineStr">
        <is>
          <t>global</t>
        </is>
      </c>
      <c r="F3" t="inlineStr">
        <is>
          <t>global</t>
        </is>
      </c>
    </row>
    <row r="4">
      <c r="A4" t="inlineStr">
        <is>
          <t>Adolos Aggressive ETF</t>
        </is>
      </c>
      <c r="C4" t="inlineStr">
        <is>
          <t>VTV</t>
        </is>
      </c>
      <c r="D4">
        <f>SUMIFS(EclipseExport!K:K,EclipseExport!B:B,iRebalExport!A4,EclipseExport!I:I,iRebalExport!C4)</f>
        <v/>
      </c>
      <c r="E4" t="inlineStr">
        <is>
          <t>global</t>
        </is>
      </c>
      <c r="F4" t="inlineStr">
        <is>
          <t>global</t>
        </is>
      </c>
    </row>
    <row r="5">
      <c r="A5" t="inlineStr">
        <is>
          <t>Adolos Aggressive ETF</t>
        </is>
      </c>
      <c r="C5" t="inlineStr">
        <is>
          <t>IJH</t>
        </is>
      </c>
      <c r="D5">
        <f>SUMIFS(EclipseExport!K:K,EclipseExport!B:B,iRebalExport!A5,EclipseExport!I:I,iRebalExport!C5)</f>
        <v/>
      </c>
      <c r="E5" t="inlineStr">
        <is>
          <t>global</t>
        </is>
      </c>
      <c r="F5" t="inlineStr">
        <is>
          <t>global</t>
        </is>
      </c>
    </row>
    <row r="6">
      <c r="A6" t="inlineStr">
        <is>
          <t>Adolos Aggressive ETF</t>
        </is>
      </c>
      <c r="C6" t="inlineStr">
        <is>
          <t>IJR</t>
        </is>
      </c>
      <c r="D6">
        <f>SUMIFS(EclipseExport!K:K,EclipseExport!B:B,iRebalExport!A6,EclipseExport!I:I,iRebalExport!C6)</f>
        <v/>
      </c>
      <c r="E6" t="inlineStr">
        <is>
          <t>global</t>
        </is>
      </c>
      <c r="F6" t="inlineStr">
        <is>
          <t>global</t>
        </is>
      </c>
    </row>
    <row r="7">
      <c r="A7" t="inlineStr">
        <is>
          <t>Adolos Aggressive ETF</t>
        </is>
      </c>
      <c r="C7" t="inlineStr">
        <is>
          <t>VEA</t>
        </is>
      </c>
      <c r="D7">
        <f>SUMIFS(EclipseExport!K:K,EclipseExport!B:B,iRebalExport!A7,EclipseExport!I:I,iRebalExport!C7)</f>
        <v/>
      </c>
      <c r="E7" t="inlineStr">
        <is>
          <t>global</t>
        </is>
      </c>
      <c r="F7" t="inlineStr">
        <is>
          <t>global</t>
        </is>
      </c>
    </row>
    <row r="8">
      <c r="A8" t="inlineStr">
        <is>
          <t>Adolos Aggressive ETF</t>
        </is>
      </c>
      <c r="C8" t="inlineStr">
        <is>
          <t>IEMG</t>
        </is>
      </c>
      <c r="D8">
        <f>SUMIFS(EclipseExport!K:K,EclipseExport!B:B,iRebalExport!A8,EclipseExport!I:I,iRebalExport!C8)</f>
        <v/>
      </c>
      <c r="E8" t="inlineStr">
        <is>
          <t>global</t>
        </is>
      </c>
      <c r="F8" t="inlineStr">
        <is>
          <t>global</t>
        </is>
      </c>
    </row>
    <row r="9">
      <c r="A9" t="inlineStr">
        <is>
          <t>Adolos Aggressive ETF</t>
        </is>
      </c>
      <c r="C9" t="inlineStr">
        <is>
          <t>USRT</t>
        </is>
      </c>
      <c r="D9">
        <f>SUMIFS(EclipseExport!K:K,EclipseExport!B:B,iRebalExport!A9,EclipseExport!I:I,iRebalExport!C9)</f>
        <v/>
      </c>
      <c r="E9" t="inlineStr">
        <is>
          <t>global</t>
        </is>
      </c>
      <c r="F9" t="inlineStr">
        <is>
          <t>global</t>
        </is>
      </c>
    </row>
    <row r="10">
      <c r="A10" t="inlineStr">
        <is>
          <t>Adolos Aggressive ETF</t>
        </is>
      </c>
      <c r="C10" t="inlineStr">
        <is>
          <t>COM</t>
        </is>
      </c>
      <c r="D10">
        <f>SUMIFS(EclipseExport!K:K,EclipseExport!B:B,iRebalExport!A10,EclipseExport!I:I,iRebalExport!C10)</f>
        <v/>
      </c>
      <c r="E10" t="inlineStr">
        <is>
          <t>global</t>
        </is>
      </c>
      <c r="F10" t="inlineStr">
        <is>
          <t>global</t>
        </is>
      </c>
    </row>
    <row r="11">
      <c r="A11" t="inlineStr">
        <is>
          <t>Adolos Aggressive ETF</t>
        </is>
      </c>
      <c r="C11" t="inlineStr">
        <is>
          <t>IAU</t>
        </is>
      </c>
      <c r="D11">
        <f>SUMIFS(EclipseExport!K:K,EclipseExport!B:B,iRebalExport!A11,EclipseExport!I:I,iRebalExport!C11)</f>
        <v/>
      </c>
      <c r="E11" t="inlineStr">
        <is>
          <t>global</t>
        </is>
      </c>
      <c r="F11" t="inlineStr">
        <is>
          <t>global</t>
        </is>
      </c>
    </row>
    <row r="12">
      <c r="A12" t="inlineStr">
        <is>
          <t>Adolos Aggressive ETF</t>
        </is>
      </c>
      <c r="C12" t="inlineStr">
        <is>
          <t>HYG</t>
        </is>
      </c>
      <c r="D12">
        <f>SUMIFS(EclipseExport!K:K,EclipseExport!B:B,iRebalExport!A12,EclipseExport!I:I,iRebalExport!C12)</f>
        <v/>
      </c>
      <c r="E12" t="inlineStr">
        <is>
          <t>global</t>
        </is>
      </c>
      <c r="F12" t="inlineStr">
        <is>
          <t>global</t>
        </is>
      </c>
    </row>
    <row r="13">
      <c r="A13" t="inlineStr">
        <is>
          <t>Adolos Aggressive ETF</t>
        </is>
      </c>
      <c r="C13" t="inlineStr">
        <is>
          <t>MUB</t>
        </is>
      </c>
      <c r="D13">
        <f>SUMIFS(EclipseExport!K:K,EclipseExport!B:B,iRebalExport!A13,EclipseExport!I:I,iRebalExport!C13)</f>
        <v/>
      </c>
      <c r="E13" t="inlineStr">
        <is>
          <t>global</t>
        </is>
      </c>
      <c r="F13" t="inlineStr">
        <is>
          <t>global</t>
        </is>
      </c>
    </row>
    <row r="14">
      <c r="A14" t="inlineStr">
        <is>
          <t>Adolos Aggressive ETF</t>
        </is>
      </c>
      <c r="C14" t="inlineStr">
        <is>
          <t>SRLN</t>
        </is>
      </c>
      <c r="D14">
        <f>SUMIFS(EclipseExport!K:K,EclipseExport!B:B,iRebalExport!A14,EclipseExport!I:I,iRebalExport!C14)</f>
        <v/>
      </c>
      <c r="E14" t="inlineStr">
        <is>
          <t>global</t>
        </is>
      </c>
      <c r="F14" t="inlineStr">
        <is>
          <t>global</t>
        </is>
      </c>
    </row>
    <row r="15">
      <c r="A15" t="inlineStr">
        <is>
          <t>Adolos Aggressive ETF</t>
        </is>
      </c>
      <c r="C15" t="inlineStr">
        <is>
          <t>FLOT</t>
        </is>
      </c>
      <c r="D15">
        <f>SUMIFS(EclipseExport!K:K,EclipseExport!B:B,iRebalExport!A15,EclipseExport!I:I,iRebalExport!C15)</f>
        <v/>
      </c>
      <c r="E15" t="inlineStr">
        <is>
          <t>global</t>
        </is>
      </c>
      <c r="F15" t="inlineStr">
        <is>
          <t>global</t>
        </is>
      </c>
    </row>
    <row r="16">
      <c r="A16" t="inlineStr">
        <is>
          <t>Adolos Aggressive ETF</t>
        </is>
      </c>
      <c r="C16" t="inlineStr">
        <is>
          <t>TLT</t>
        </is>
      </c>
      <c r="D16">
        <f>SUMIFS(EclipseExport!K:K,EclipseExport!B:B,iRebalExport!A16,EclipseExport!I:I,iRebalExport!C16)</f>
        <v/>
      </c>
      <c r="E16" t="inlineStr">
        <is>
          <t>global</t>
        </is>
      </c>
      <c r="F16" t="inlineStr">
        <is>
          <t>global</t>
        </is>
      </c>
    </row>
    <row r="17">
      <c r="A17" t="inlineStr">
        <is>
          <t>Adolos Aggressive ETF</t>
        </is>
      </c>
      <c r="C17" t="inlineStr">
        <is>
          <t>IEF</t>
        </is>
      </c>
      <c r="D17">
        <f>SUMIFS(EclipseExport!K:K,EclipseExport!B:B,iRebalExport!A17,EclipseExport!I:I,iRebalExport!C17)</f>
        <v/>
      </c>
      <c r="E17" t="inlineStr">
        <is>
          <t>global</t>
        </is>
      </c>
      <c r="F17" t="inlineStr">
        <is>
          <t>global</t>
        </is>
      </c>
    </row>
    <row r="18">
      <c r="A18" t="inlineStr">
        <is>
          <t>Adolos Aggressive ETF</t>
        </is>
      </c>
      <c r="C18" t="inlineStr">
        <is>
          <t>SCHO</t>
        </is>
      </c>
      <c r="D18">
        <f>SUMIFS(EclipseExport!K:K,EclipseExport!B:B,iRebalExport!A18,EclipseExport!I:I,iRebalExport!C18)</f>
        <v/>
      </c>
      <c r="E18" t="inlineStr">
        <is>
          <t>global</t>
        </is>
      </c>
      <c r="F18" t="inlineStr">
        <is>
          <t>global</t>
        </is>
      </c>
    </row>
    <row r="19">
      <c r="A19" t="inlineStr">
        <is>
          <t>Adolos Aggressive ETF</t>
        </is>
      </c>
      <c r="C19" t="inlineStr">
        <is>
          <t>BIL</t>
        </is>
      </c>
      <c r="D19">
        <f>SUMIFS(EclipseExport!K:K,EclipseExport!B:B,iRebalExport!A19,EclipseExport!I:I,iRebalExport!C19)</f>
        <v/>
      </c>
      <c r="E19" t="inlineStr">
        <is>
          <t>global</t>
        </is>
      </c>
      <c r="F19" t="inlineStr">
        <is>
          <t>global</t>
        </is>
      </c>
    </row>
    <row r="20">
      <c r="A20" t="inlineStr">
        <is>
          <t>Adolos Aggressive ETF</t>
        </is>
      </c>
      <c r="C20" t="inlineStr">
        <is>
          <t>VCIT</t>
        </is>
      </c>
      <c r="D20">
        <f>SUMIFS(EclipseExport!K:K,EclipseExport!B:B,iRebalExport!A20,EclipseExport!I:I,iRebalExport!C20)</f>
        <v/>
      </c>
      <c r="E20" t="inlineStr">
        <is>
          <t>global</t>
        </is>
      </c>
      <c r="F20" t="inlineStr">
        <is>
          <t>global</t>
        </is>
      </c>
    </row>
    <row r="21">
      <c r="A21" t="inlineStr">
        <is>
          <t>Adolos Aggressive ETF</t>
        </is>
      </c>
      <c r="C21" t="inlineStr">
        <is>
          <t>VCSH</t>
        </is>
      </c>
      <c r="D21">
        <f>SUMIFS(EclipseExport!K:K,EclipseExport!B:B,iRebalExport!A21,EclipseExport!I:I,iRebalExport!C21)</f>
        <v/>
      </c>
      <c r="E21" t="inlineStr">
        <is>
          <t>global</t>
        </is>
      </c>
      <c r="F21" t="inlineStr">
        <is>
          <t>global</t>
        </is>
      </c>
    </row>
    <row r="22">
      <c r="A22" t="inlineStr">
        <is>
          <t>Adolos Aggressive ETF</t>
        </is>
      </c>
      <c r="C22" t="inlineStr">
        <is>
          <t>IAGG</t>
        </is>
      </c>
      <c r="D22">
        <f>SUMIFS(EclipseExport!K:K,EclipseExport!B:B,iRebalExport!A22,EclipseExport!I:I,iRebalExport!C22)</f>
        <v/>
      </c>
      <c r="E22" t="inlineStr">
        <is>
          <t>global</t>
        </is>
      </c>
      <c r="F22" t="inlineStr">
        <is>
          <t>global</t>
        </is>
      </c>
    </row>
    <row r="23">
      <c r="A23" t="inlineStr">
        <is>
          <t>Adolos Aggressive ETF</t>
        </is>
      </c>
      <c r="C23" t="inlineStr">
        <is>
          <t>LTPZ</t>
        </is>
      </c>
      <c r="D23">
        <f>SUMIFS(EclipseExport!K:K,EclipseExport!B:B,iRebalExport!A23,EclipseExport!I:I,iRebalExport!C23)</f>
        <v/>
      </c>
      <c r="E23" t="inlineStr">
        <is>
          <t>global</t>
        </is>
      </c>
      <c r="F23" t="inlineStr">
        <is>
          <t>global</t>
        </is>
      </c>
    </row>
    <row r="24">
      <c r="A24" t="inlineStr">
        <is>
          <t>Adolos Aggressive ETF</t>
        </is>
      </c>
      <c r="C24" t="inlineStr">
        <is>
          <t>TIP</t>
        </is>
      </c>
      <c r="D24">
        <f>SUMIFS(EclipseExport!K:K,EclipseExport!B:B,iRebalExport!A24,EclipseExport!I:I,iRebalExport!C24)</f>
        <v/>
      </c>
      <c r="E24" t="inlineStr">
        <is>
          <t>global</t>
        </is>
      </c>
      <c r="F24" t="inlineStr">
        <is>
          <t>global</t>
        </is>
      </c>
    </row>
    <row r="25">
      <c r="A25" t="inlineStr">
        <is>
          <t>Adolos Aggressive ETF</t>
        </is>
      </c>
      <c r="C25" t="inlineStr">
        <is>
          <t>STIP</t>
        </is>
      </c>
      <c r="D25">
        <f>SUMIFS(EclipseExport!K:K,EclipseExport!B:B,iRebalExport!A25,EclipseExport!I:I,iRebalExport!C25)</f>
        <v/>
      </c>
      <c r="E25" t="inlineStr">
        <is>
          <t>global</t>
        </is>
      </c>
      <c r="F25" t="inlineStr">
        <is>
          <t>global</t>
        </is>
      </c>
    </row>
    <row r="26">
      <c r="A26" t="inlineStr">
        <is>
          <t>Adolos Aggressive ETF</t>
        </is>
      </c>
      <c r="C26" t="inlineStr">
        <is>
          <t>SWVXX</t>
        </is>
      </c>
      <c r="D26">
        <f>SUMIFS(EclipseExport!K:K,EclipseExport!B:B,iRebalExport!A26,EclipseExport!I:I,iRebalExport!C26)</f>
        <v/>
      </c>
      <c r="E26" t="inlineStr">
        <is>
          <t>global</t>
        </is>
      </c>
      <c r="F26" t="inlineStr">
        <is>
          <t>global</t>
        </is>
      </c>
    </row>
    <row r="27">
      <c r="A27" t="inlineStr">
        <is>
          <t>Adolos Aggressive ETF</t>
        </is>
      </c>
      <c r="C27" t="inlineStr">
        <is>
          <t>$CASH</t>
        </is>
      </c>
      <c r="D27">
        <f>100-SUM(D2:D26)</f>
        <v/>
      </c>
      <c r="E27" t="inlineStr">
        <is>
          <t>global</t>
        </is>
      </c>
      <c r="F27" t="inlineStr">
        <is>
          <t>global</t>
        </is>
      </c>
    </row>
    <row r="28">
      <c r="A28" t="inlineStr">
        <is>
          <t>Adolos Growth ETF</t>
        </is>
      </c>
      <c r="C28" t="inlineStr">
        <is>
          <t>IVV</t>
        </is>
      </c>
      <c r="D28">
        <f>SUMIFS(EclipseExport!K:K,EclipseExport!B:B,iRebalExport!A28,EclipseExport!I:I,iRebalExport!C28)</f>
        <v/>
      </c>
      <c r="E28" t="inlineStr">
        <is>
          <t>global</t>
        </is>
      </c>
      <c r="F28" t="inlineStr">
        <is>
          <t>global</t>
        </is>
      </c>
    </row>
    <row r="29">
      <c r="A29" t="inlineStr">
        <is>
          <t>Adolos Growth ETF</t>
        </is>
      </c>
      <c r="C29" t="inlineStr">
        <is>
          <t>VUG</t>
        </is>
      </c>
      <c r="D29">
        <f>SUMIFS(EclipseExport!K:K,EclipseExport!B:B,iRebalExport!A29,EclipseExport!I:I,iRebalExport!C29)</f>
        <v/>
      </c>
      <c r="E29" t="inlineStr">
        <is>
          <t>global</t>
        </is>
      </c>
      <c r="F29" t="inlineStr">
        <is>
          <t>global</t>
        </is>
      </c>
    </row>
    <row r="30">
      <c r="A30" t="inlineStr">
        <is>
          <t>Adolos Growth ETF</t>
        </is>
      </c>
      <c r="C30" t="inlineStr">
        <is>
          <t>VTV</t>
        </is>
      </c>
      <c r="D30">
        <f>SUMIFS(EclipseExport!K:K,EclipseExport!B:B,iRebalExport!A30,EclipseExport!I:I,iRebalExport!C30)</f>
        <v/>
      </c>
      <c r="E30" t="inlineStr">
        <is>
          <t>global</t>
        </is>
      </c>
      <c r="F30" t="inlineStr">
        <is>
          <t>global</t>
        </is>
      </c>
    </row>
    <row r="31">
      <c r="A31" t="inlineStr">
        <is>
          <t>Adolos Growth ETF</t>
        </is>
      </c>
      <c r="C31" t="inlineStr">
        <is>
          <t>IJH</t>
        </is>
      </c>
      <c r="D31">
        <f>SUMIFS(EclipseExport!K:K,EclipseExport!B:B,iRebalExport!A31,EclipseExport!I:I,iRebalExport!C31)</f>
        <v/>
      </c>
      <c r="E31" t="inlineStr">
        <is>
          <t>global</t>
        </is>
      </c>
      <c r="F31" t="inlineStr">
        <is>
          <t>global</t>
        </is>
      </c>
    </row>
    <row r="32">
      <c r="A32" t="inlineStr">
        <is>
          <t>Adolos Growth ETF</t>
        </is>
      </c>
      <c r="C32" t="inlineStr">
        <is>
          <t>IJR</t>
        </is>
      </c>
      <c r="D32">
        <f>SUMIFS(EclipseExport!K:K,EclipseExport!B:B,iRebalExport!A32,EclipseExport!I:I,iRebalExport!C32)</f>
        <v/>
      </c>
      <c r="E32" t="inlineStr">
        <is>
          <t>global</t>
        </is>
      </c>
      <c r="F32" t="inlineStr">
        <is>
          <t>global</t>
        </is>
      </c>
    </row>
    <row r="33">
      <c r="A33" t="inlineStr">
        <is>
          <t>Adolos Growth ETF</t>
        </is>
      </c>
      <c r="C33" t="inlineStr">
        <is>
          <t>VEA</t>
        </is>
      </c>
      <c r="D33">
        <f>SUMIFS(EclipseExport!K:K,EclipseExport!B:B,iRebalExport!A33,EclipseExport!I:I,iRebalExport!C33)</f>
        <v/>
      </c>
      <c r="E33" t="inlineStr">
        <is>
          <t>global</t>
        </is>
      </c>
      <c r="F33" t="inlineStr">
        <is>
          <t>global</t>
        </is>
      </c>
    </row>
    <row r="34">
      <c r="A34" t="inlineStr">
        <is>
          <t>Adolos Growth ETF</t>
        </is>
      </c>
      <c r="C34" t="inlineStr">
        <is>
          <t>IEMG</t>
        </is>
      </c>
      <c r="D34">
        <f>SUMIFS(EclipseExport!K:K,EclipseExport!B:B,iRebalExport!A34,EclipseExport!I:I,iRebalExport!C34)</f>
        <v/>
      </c>
      <c r="E34" t="inlineStr">
        <is>
          <t>global</t>
        </is>
      </c>
      <c r="F34" t="inlineStr">
        <is>
          <t>global</t>
        </is>
      </c>
    </row>
    <row r="35">
      <c r="A35" t="inlineStr">
        <is>
          <t>Adolos Growth ETF</t>
        </is>
      </c>
      <c r="C35" t="inlineStr">
        <is>
          <t>USRT</t>
        </is>
      </c>
      <c r="D35">
        <f>SUMIFS(EclipseExport!K:K,EclipseExport!B:B,iRebalExport!A35,EclipseExport!I:I,iRebalExport!C35)</f>
        <v/>
      </c>
      <c r="E35" t="inlineStr">
        <is>
          <t>global</t>
        </is>
      </c>
      <c r="F35" t="inlineStr">
        <is>
          <t>global</t>
        </is>
      </c>
    </row>
    <row r="36">
      <c r="A36" t="inlineStr">
        <is>
          <t>Adolos Growth ETF</t>
        </is>
      </c>
      <c r="C36" t="inlineStr">
        <is>
          <t>COM</t>
        </is>
      </c>
      <c r="D36">
        <f>SUMIFS(EclipseExport!K:K,EclipseExport!B:B,iRebalExport!A36,EclipseExport!I:I,iRebalExport!C36)</f>
        <v/>
      </c>
      <c r="E36" t="inlineStr">
        <is>
          <t>global</t>
        </is>
      </c>
      <c r="F36" t="inlineStr">
        <is>
          <t>global</t>
        </is>
      </c>
    </row>
    <row r="37">
      <c r="A37" t="inlineStr">
        <is>
          <t>Adolos Growth ETF</t>
        </is>
      </c>
      <c r="C37" t="inlineStr">
        <is>
          <t>IAU</t>
        </is>
      </c>
      <c r="D37">
        <f>SUMIFS(EclipseExport!K:K,EclipseExport!B:B,iRebalExport!A37,EclipseExport!I:I,iRebalExport!C37)</f>
        <v/>
      </c>
      <c r="E37" t="inlineStr">
        <is>
          <t>global</t>
        </is>
      </c>
      <c r="F37" t="inlineStr">
        <is>
          <t>global</t>
        </is>
      </c>
    </row>
    <row r="38">
      <c r="A38" t="inlineStr">
        <is>
          <t>Adolos Growth ETF</t>
        </is>
      </c>
      <c r="C38" t="inlineStr">
        <is>
          <t>HYG</t>
        </is>
      </c>
      <c r="D38">
        <f>SUMIFS(EclipseExport!K:K,EclipseExport!B:B,iRebalExport!A38,EclipseExport!I:I,iRebalExport!C38)</f>
        <v/>
      </c>
      <c r="E38" t="inlineStr">
        <is>
          <t>global</t>
        </is>
      </c>
      <c r="F38" t="inlineStr">
        <is>
          <t>global</t>
        </is>
      </c>
    </row>
    <row r="39">
      <c r="A39" t="inlineStr">
        <is>
          <t>Adolos Growth ETF</t>
        </is>
      </c>
      <c r="C39" t="inlineStr">
        <is>
          <t>MUB</t>
        </is>
      </c>
      <c r="D39">
        <f>SUMIFS(EclipseExport!K:K,EclipseExport!B:B,iRebalExport!A39,EclipseExport!I:I,iRebalExport!C39)</f>
        <v/>
      </c>
      <c r="E39" t="inlineStr">
        <is>
          <t>global</t>
        </is>
      </c>
      <c r="F39" t="inlineStr">
        <is>
          <t>global</t>
        </is>
      </c>
    </row>
    <row r="40">
      <c r="A40" t="inlineStr">
        <is>
          <t>Adolos Growth ETF</t>
        </is>
      </c>
      <c r="C40" t="inlineStr">
        <is>
          <t>SRLN</t>
        </is>
      </c>
      <c r="D40">
        <f>SUMIFS(EclipseExport!K:K,EclipseExport!B:B,iRebalExport!A40,EclipseExport!I:I,iRebalExport!C40)</f>
        <v/>
      </c>
      <c r="E40" t="inlineStr">
        <is>
          <t>global</t>
        </is>
      </c>
      <c r="F40" t="inlineStr">
        <is>
          <t>global</t>
        </is>
      </c>
    </row>
    <row r="41">
      <c r="A41" t="inlineStr">
        <is>
          <t>Adolos Growth ETF</t>
        </is>
      </c>
      <c r="C41" t="inlineStr">
        <is>
          <t>FLOT</t>
        </is>
      </c>
      <c r="D41">
        <f>SUMIFS(EclipseExport!K:K,EclipseExport!B:B,iRebalExport!A41,EclipseExport!I:I,iRebalExport!C41)</f>
        <v/>
      </c>
      <c r="E41" t="inlineStr">
        <is>
          <t>global</t>
        </is>
      </c>
      <c r="F41" t="inlineStr">
        <is>
          <t>global</t>
        </is>
      </c>
    </row>
    <row r="42">
      <c r="A42" t="inlineStr">
        <is>
          <t>Adolos Growth ETF</t>
        </is>
      </c>
      <c r="C42" t="inlineStr">
        <is>
          <t>TLT</t>
        </is>
      </c>
      <c r="D42">
        <f>SUMIFS(EclipseExport!K:K,EclipseExport!B:B,iRebalExport!A42,EclipseExport!I:I,iRebalExport!C42)</f>
        <v/>
      </c>
      <c r="E42" t="inlineStr">
        <is>
          <t>global</t>
        </is>
      </c>
      <c r="F42" t="inlineStr">
        <is>
          <t>global</t>
        </is>
      </c>
    </row>
    <row r="43">
      <c r="A43" t="inlineStr">
        <is>
          <t>Adolos Growth ETF</t>
        </is>
      </c>
      <c r="C43" t="inlineStr">
        <is>
          <t>IEF</t>
        </is>
      </c>
      <c r="D43">
        <f>SUMIFS(EclipseExport!K:K,EclipseExport!B:B,iRebalExport!A43,EclipseExport!I:I,iRebalExport!C43)</f>
        <v/>
      </c>
      <c r="E43" t="inlineStr">
        <is>
          <t>global</t>
        </is>
      </c>
      <c r="F43" t="inlineStr">
        <is>
          <t>global</t>
        </is>
      </c>
    </row>
    <row r="44">
      <c r="A44" t="inlineStr">
        <is>
          <t>Adolos Growth ETF</t>
        </is>
      </c>
      <c r="C44" t="inlineStr">
        <is>
          <t>SCHO</t>
        </is>
      </c>
      <c r="D44">
        <f>SUMIFS(EclipseExport!K:K,EclipseExport!B:B,iRebalExport!A44,EclipseExport!I:I,iRebalExport!C44)</f>
        <v/>
      </c>
      <c r="E44" t="inlineStr">
        <is>
          <t>global</t>
        </is>
      </c>
      <c r="F44" t="inlineStr">
        <is>
          <t>global</t>
        </is>
      </c>
    </row>
    <row r="45">
      <c r="A45" t="inlineStr">
        <is>
          <t>Adolos Growth ETF</t>
        </is>
      </c>
      <c r="C45" t="inlineStr">
        <is>
          <t>BIL</t>
        </is>
      </c>
      <c r="D45">
        <f>SUMIFS(EclipseExport!K:K,EclipseExport!B:B,iRebalExport!A45,EclipseExport!I:I,iRebalExport!C45)</f>
        <v/>
      </c>
      <c r="E45" t="inlineStr">
        <is>
          <t>global</t>
        </is>
      </c>
      <c r="F45" t="inlineStr">
        <is>
          <t>global</t>
        </is>
      </c>
    </row>
    <row r="46">
      <c r="A46" t="inlineStr">
        <is>
          <t>Adolos Growth ETF</t>
        </is>
      </c>
      <c r="C46" t="inlineStr">
        <is>
          <t>VCIT</t>
        </is>
      </c>
      <c r="D46">
        <f>SUMIFS(EclipseExport!K:K,EclipseExport!B:B,iRebalExport!A46,EclipseExport!I:I,iRebalExport!C46)</f>
        <v/>
      </c>
      <c r="E46" t="inlineStr">
        <is>
          <t>global</t>
        </is>
      </c>
      <c r="F46" t="inlineStr">
        <is>
          <t>global</t>
        </is>
      </c>
    </row>
    <row r="47">
      <c r="A47" t="inlineStr">
        <is>
          <t>Adolos Growth ETF</t>
        </is>
      </c>
      <c r="C47" t="inlineStr">
        <is>
          <t>VCSH</t>
        </is>
      </c>
      <c r="D47">
        <f>SUMIFS(EclipseExport!K:K,EclipseExport!B:B,iRebalExport!A47,EclipseExport!I:I,iRebalExport!C47)</f>
        <v/>
      </c>
      <c r="E47" t="inlineStr">
        <is>
          <t>global</t>
        </is>
      </c>
      <c r="F47" t="inlineStr">
        <is>
          <t>global</t>
        </is>
      </c>
    </row>
    <row r="48">
      <c r="A48" t="inlineStr">
        <is>
          <t>Adolos Growth ETF</t>
        </is>
      </c>
      <c r="C48" t="inlineStr">
        <is>
          <t>IAGG</t>
        </is>
      </c>
      <c r="D48">
        <f>SUMIFS(EclipseExport!K:K,EclipseExport!B:B,iRebalExport!A48,EclipseExport!I:I,iRebalExport!C48)</f>
        <v/>
      </c>
      <c r="E48" t="inlineStr">
        <is>
          <t>global</t>
        </is>
      </c>
      <c r="F48" t="inlineStr">
        <is>
          <t>global</t>
        </is>
      </c>
    </row>
    <row r="49">
      <c r="A49" t="inlineStr">
        <is>
          <t>Adolos Growth ETF</t>
        </is>
      </c>
      <c r="C49" t="inlineStr">
        <is>
          <t>LTPZ</t>
        </is>
      </c>
      <c r="D49">
        <f>SUMIFS(EclipseExport!K:K,EclipseExport!B:B,iRebalExport!A49,EclipseExport!I:I,iRebalExport!C49)</f>
        <v/>
      </c>
      <c r="E49" t="inlineStr">
        <is>
          <t>global</t>
        </is>
      </c>
      <c r="F49" t="inlineStr">
        <is>
          <t>global</t>
        </is>
      </c>
    </row>
    <row r="50">
      <c r="A50" t="inlineStr">
        <is>
          <t>Adolos Growth ETF</t>
        </is>
      </c>
      <c r="C50" t="inlineStr">
        <is>
          <t>TIP</t>
        </is>
      </c>
      <c r="D50">
        <f>SUMIFS(EclipseExport!K:K,EclipseExport!B:B,iRebalExport!A50,EclipseExport!I:I,iRebalExport!C50)</f>
        <v/>
      </c>
      <c r="E50" t="inlineStr">
        <is>
          <t>global</t>
        </is>
      </c>
      <c r="F50" t="inlineStr">
        <is>
          <t>global</t>
        </is>
      </c>
    </row>
    <row r="51">
      <c r="A51" t="inlineStr">
        <is>
          <t>Adolos Growth ETF</t>
        </is>
      </c>
      <c r="C51" t="inlineStr">
        <is>
          <t>STIP</t>
        </is>
      </c>
      <c r="D51">
        <f>SUMIFS(EclipseExport!K:K,EclipseExport!B:B,iRebalExport!A51,EclipseExport!I:I,iRebalExport!C51)</f>
        <v/>
      </c>
      <c r="E51" t="inlineStr">
        <is>
          <t>global</t>
        </is>
      </c>
      <c r="F51" t="inlineStr">
        <is>
          <t>global</t>
        </is>
      </c>
    </row>
    <row r="52">
      <c r="A52" t="inlineStr">
        <is>
          <t>Adolos Growth ETF</t>
        </is>
      </c>
      <c r="C52" t="inlineStr">
        <is>
          <t>SWVXX</t>
        </is>
      </c>
      <c r="D52">
        <f>SUMIFS(EclipseExport!K:K,EclipseExport!B:B,iRebalExport!A52,EclipseExport!I:I,iRebalExport!C52)</f>
        <v/>
      </c>
      <c r="E52" t="inlineStr">
        <is>
          <t>global</t>
        </is>
      </c>
      <c r="F52" t="inlineStr">
        <is>
          <t>global</t>
        </is>
      </c>
    </row>
    <row r="53">
      <c r="A53" t="inlineStr">
        <is>
          <t>Adolos Growth ETF</t>
        </is>
      </c>
      <c r="C53" t="inlineStr">
        <is>
          <t>$CASH</t>
        </is>
      </c>
      <c r="D53">
        <f>100-SUM(D28:D52)</f>
        <v/>
      </c>
      <c r="E53" t="inlineStr">
        <is>
          <t>global</t>
        </is>
      </c>
      <c r="F53" t="inlineStr">
        <is>
          <t>global</t>
        </is>
      </c>
    </row>
    <row r="54">
      <c r="A54" t="inlineStr">
        <is>
          <t>Adolos Growth ex DI</t>
        </is>
      </c>
      <c r="C54" t="inlineStr">
        <is>
          <t>VUG</t>
        </is>
      </c>
      <c r="D54">
        <f>SUMIFS(EclipseExport!K:K,EclipseExport!B:B,iRebalExport!A54,EclipseExport!I:I,iRebalExport!C54)</f>
        <v/>
      </c>
      <c r="E54" t="inlineStr">
        <is>
          <t>global</t>
        </is>
      </c>
      <c r="F54" t="inlineStr">
        <is>
          <t>global</t>
        </is>
      </c>
    </row>
    <row r="55">
      <c r="A55" t="inlineStr">
        <is>
          <t>Adolos Growth ex DI</t>
        </is>
      </c>
      <c r="C55" t="inlineStr">
        <is>
          <t>VTV</t>
        </is>
      </c>
      <c r="D55">
        <f>SUMIFS(EclipseExport!K:K,EclipseExport!B:B,iRebalExport!A55,EclipseExport!I:I,iRebalExport!C55)</f>
        <v/>
      </c>
      <c r="E55" t="inlineStr">
        <is>
          <t>global</t>
        </is>
      </c>
      <c r="F55" t="inlineStr">
        <is>
          <t>global</t>
        </is>
      </c>
    </row>
    <row r="56">
      <c r="A56" t="inlineStr">
        <is>
          <t>Adolos Growth ex DI</t>
        </is>
      </c>
      <c r="C56" t="inlineStr">
        <is>
          <t>IJH</t>
        </is>
      </c>
      <c r="D56">
        <f>SUMIFS(EclipseExport!K:K,EclipseExport!B:B,iRebalExport!A56,EclipseExport!I:I,iRebalExport!C56)</f>
        <v/>
      </c>
      <c r="E56" t="inlineStr">
        <is>
          <t>global</t>
        </is>
      </c>
      <c r="F56" t="inlineStr">
        <is>
          <t>global</t>
        </is>
      </c>
    </row>
    <row r="57">
      <c r="A57" t="inlineStr">
        <is>
          <t>Adolos Growth ex DI</t>
        </is>
      </c>
      <c r="C57" t="inlineStr">
        <is>
          <t>IJR</t>
        </is>
      </c>
      <c r="D57">
        <f>SUMIFS(EclipseExport!K:K,EclipseExport!B:B,iRebalExport!A57,EclipseExport!I:I,iRebalExport!C57)</f>
        <v/>
      </c>
      <c r="E57" t="inlineStr">
        <is>
          <t>global</t>
        </is>
      </c>
      <c r="F57" t="inlineStr">
        <is>
          <t>global</t>
        </is>
      </c>
    </row>
    <row r="58">
      <c r="A58" t="inlineStr">
        <is>
          <t>Adolos Growth ex DI</t>
        </is>
      </c>
      <c r="C58" t="inlineStr">
        <is>
          <t>IEMG</t>
        </is>
      </c>
      <c r="D58">
        <f>SUMIFS(EclipseExport!K:K,EclipseExport!B:B,iRebalExport!A58,EclipseExport!I:I,iRebalExport!C58)</f>
        <v/>
      </c>
      <c r="E58" t="inlineStr">
        <is>
          <t>global</t>
        </is>
      </c>
      <c r="F58" t="inlineStr">
        <is>
          <t>global</t>
        </is>
      </c>
    </row>
    <row r="59">
      <c r="A59" t="inlineStr">
        <is>
          <t>Adolos Growth ex DI</t>
        </is>
      </c>
      <c r="C59" t="inlineStr">
        <is>
          <t>COM</t>
        </is>
      </c>
      <c r="D59">
        <f>SUMIFS(EclipseExport!K:K,EclipseExport!B:B,iRebalExport!A59,EclipseExport!I:I,iRebalExport!C59)</f>
        <v/>
      </c>
      <c r="E59" t="inlineStr">
        <is>
          <t>global</t>
        </is>
      </c>
      <c r="F59" t="inlineStr">
        <is>
          <t>global</t>
        </is>
      </c>
    </row>
    <row r="60">
      <c r="A60" t="inlineStr">
        <is>
          <t>Adolos Growth ex DI</t>
        </is>
      </c>
      <c r="C60" t="inlineStr">
        <is>
          <t>HYG</t>
        </is>
      </c>
      <c r="D60">
        <f>SUMIFS(EclipseExport!K:K,EclipseExport!B:B,iRebalExport!A60,EclipseExport!I:I,iRebalExport!C60)</f>
        <v/>
      </c>
      <c r="E60" t="inlineStr">
        <is>
          <t>global</t>
        </is>
      </c>
      <c r="F60" t="inlineStr">
        <is>
          <t>global</t>
        </is>
      </c>
    </row>
    <row r="61">
      <c r="A61" t="inlineStr">
        <is>
          <t>Adolos Growth ex DI</t>
        </is>
      </c>
      <c r="C61" t="inlineStr">
        <is>
          <t>MUB</t>
        </is>
      </c>
      <c r="D61">
        <f>SUMIFS(EclipseExport!K:K,EclipseExport!B:B,iRebalExport!A61,EclipseExport!I:I,iRebalExport!C61)</f>
        <v/>
      </c>
      <c r="E61" t="inlineStr">
        <is>
          <t>global</t>
        </is>
      </c>
      <c r="F61" t="inlineStr">
        <is>
          <t>global</t>
        </is>
      </c>
    </row>
    <row r="62">
      <c r="A62" t="inlineStr">
        <is>
          <t>Adolos Growth ex DI</t>
        </is>
      </c>
      <c r="C62" t="inlineStr">
        <is>
          <t>SRLN</t>
        </is>
      </c>
      <c r="D62">
        <f>SUMIFS(EclipseExport!K:K,EclipseExport!B:B,iRebalExport!A62,EclipseExport!I:I,iRebalExport!C62)</f>
        <v/>
      </c>
      <c r="E62" t="inlineStr">
        <is>
          <t>global</t>
        </is>
      </c>
      <c r="F62" t="inlineStr">
        <is>
          <t>global</t>
        </is>
      </c>
    </row>
    <row r="63">
      <c r="A63" t="inlineStr">
        <is>
          <t>Adolos Growth ex DI</t>
        </is>
      </c>
      <c r="C63" t="inlineStr">
        <is>
          <t>FLOT</t>
        </is>
      </c>
      <c r="D63">
        <f>SUMIFS(EclipseExport!K:K,EclipseExport!B:B,iRebalExport!A63,EclipseExport!I:I,iRebalExport!C63)</f>
        <v/>
      </c>
      <c r="E63" t="inlineStr">
        <is>
          <t>global</t>
        </is>
      </c>
      <c r="F63" t="inlineStr">
        <is>
          <t>global</t>
        </is>
      </c>
    </row>
    <row r="64">
      <c r="A64" t="inlineStr">
        <is>
          <t>Adolos Growth ex DI</t>
        </is>
      </c>
      <c r="C64" t="inlineStr">
        <is>
          <t>TLT</t>
        </is>
      </c>
      <c r="D64">
        <f>SUMIFS(EclipseExport!K:K,EclipseExport!B:B,iRebalExport!A64,EclipseExport!I:I,iRebalExport!C64)</f>
        <v/>
      </c>
      <c r="E64" t="inlineStr">
        <is>
          <t>global</t>
        </is>
      </c>
      <c r="F64" t="inlineStr">
        <is>
          <t>global</t>
        </is>
      </c>
    </row>
    <row r="65">
      <c r="A65" t="inlineStr">
        <is>
          <t>Adolos Growth ex DI</t>
        </is>
      </c>
      <c r="C65" t="inlineStr">
        <is>
          <t>IEF</t>
        </is>
      </c>
      <c r="D65">
        <f>SUMIFS(EclipseExport!K:K,EclipseExport!B:B,iRebalExport!A65,EclipseExport!I:I,iRebalExport!C65)</f>
        <v/>
      </c>
      <c r="E65" t="inlineStr">
        <is>
          <t>global</t>
        </is>
      </c>
      <c r="F65" t="inlineStr">
        <is>
          <t>global</t>
        </is>
      </c>
    </row>
    <row r="66">
      <c r="A66" t="inlineStr">
        <is>
          <t>Adolos Growth ex DI</t>
        </is>
      </c>
      <c r="C66" t="inlineStr">
        <is>
          <t>SCHO</t>
        </is>
      </c>
      <c r="D66">
        <f>SUMIFS(EclipseExport!K:K,EclipseExport!B:B,iRebalExport!A66,EclipseExport!I:I,iRebalExport!C66)</f>
        <v/>
      </c>
      <c r="E66" t="inlineStr">
        <is>
          <t>global</t>
        </is>
      </c>
      <c r="F66" t="inlineStr">
        <is>
          <t>global</t>
        </is>
      </c>
    </row>
    <row r="67">
      <c r="A67" t="inlineStr">
        <is>
          <t>Adolos Growth ex DI</t>
        </is>
      </c>
      <c r="C67" t="inlineStr">
        <is>
          <t>VCIT</t>
        </is>
      </c>
      <c r="D67">
        <f>SUMIFS(EclipseExport!K:K,EclipseExport!B:B,iRebalExport!A67,EclipseExport!I:I,iRebalExport!C67)</f>
        <v/>
      </c>
      <c r="E67" t="inlineStr">
        <is>
          <t>global</t>
        </is>
      </c>
      <c r="F67" t="inlineStr">
        <is>
          <t>global</t>
        </is>
      </c>
    </row>
    <row r="68">
      <c r="A68" t="inlineStr">
        <is>
          <t>Adolos Growth ex DI</t>
        </is>
      </c>
      <c r="C68" t="inlineStr">
        <is>
          <t>VCSH</t>
        </is>
      </c>
      <c r="D68">
        <f>SUMIFS(EclipseExport!K:K,EclipseExport!B:B,iRebalExport!A68,EclipseExport!I:I,iRebalExport!C68)</f>
        <v/>
      </c>
      <c r="E68" t="inlineStr">
        <is>
          <t>global</t>
        </is>
      </c>
      <c r="F68" t="inlineStr">
        <is>
          <t>global</t>
        </is>
      </c>
    </row>
    <row r="69">
      <c r="A69" t="inlineStr">
        <is>
          <t>Adolos Growth ex DI</t>
        </is>
      </c>
      <c r="C69" t="inlineStr">
        <is>
          <t>IAGG</t>
        </is>
      </c>
      <c r="D69">
        <f>SUMIFS(EclipseExport!K:K,EclipseExport!B:B,iRebalExport!A69,EclipseExport!I:I,iRebalExport!C69)</f>
        <v/>
      </c>
      <c r="E69" t="inlineStr">
        <is>
          <t>global</t>
        </is>
      </c>
      <c r="F69" t="inlineStr">
        <is>
          <t>global</t>
        </is>
      </c>
    </row>
    <row r="70">
      <c r="A70" t="inlineStr">
        <is>
          <t>Adolos Growth ex DI</t>
        </is>
      </c>
      <c r="C70" t="inlineStr">
        <is>
          <t>LTPZ</t>
        </is>
      </c>
      <c r="D70">
        <f>SUMIFS(EclipseExport!K:K,EclipseExport!B:B,iRebalExport!A70,EclipseExport!I:I,iRebalExport!C70)</f>
        <v/>
      </c>
      <c r="E70" t="inlineStr">
        <is>
          <t>global</t>
        </is>
      </c>
      <c r="F70" t="inlineStr">
        <is>
          <t>global</t>
        </is>
      </c>
    </row>
    <row r="71">
      <c r="A71" t="inlineStr">
        <is>
          <t>Adolos Growth ex DI</t>
        </is>
      </c>
      <c r="C71" t="inlineStr">
        <is>
          <t>TIP</t>
        </is>
      </c>
      <c r="D71">
        <f>SUMIFS(EclipseExport!K:K,EclipseExport!B:B,iRebalExport!A71,EclipseExport!I:I,iRebalExport!C71)</f>
        <v/>
      </c>
      <c r="E71" t="inlineStr">
        <is>
          <t>global</t>
        </is>
      </c>
      <c r="F71" t="inlineStr">
        <is>
          <t>global</t>
        </is>
      </c>
    </row>
    <row r="72">
      <c r="A72" t="inlineStr">
        <is>
          <t>Adolos Growth ex DI</t>
        </is>
      </c>
      <c r="C72" t="inlineStr">
        <is>
          <t>STIP</t>
        </is>
      </c>
      <c r="D72">
        <f>SUMIFS(EclipseExport!K:K,EclipseExport!B:B,iRebalExport!A72,EclipseExport!I:I,iRebalExport!C72)</f>
        <v/>
      </c>
      <c r="E72" t="inlineStr">
        <is>
          <t>global</t>
        </is>
      </c>
      <c r="F72" t="inlineStr">
        <is>
          <t>global</t>
        </is>
      </c>
    </row>
    <row r="73">
      <c r="A73" t="inlineStr">
        <is>
          <t>Adolos Growth ex DI</t>
        </is>
      </c>
      <c r="C73" t="inlineStr">
        <is>
          <t>$CASH</t>
        </is>
      </c>
      <c r="D73">
        <f>100-SUM(D54:D72)</f>
        <v/>
      </c>
      <c r="E73" t="inlineStr">
        <is>
          <t>global</t>
        </is>
      </c>
      <c r="F73" t="inlineStr">
        <is>
          <t>global</t>
        </is>
      </c>
    </row>
    <row r="74">
      <c r="A74" t="inlineStr">
        <is>
          <t>Blend: Dynamic Con OEF 50/50</t>
        </is>
      </c>
      <c r="C74" s="13">
        <f>Spartan!BH6</f>
        <v/>
      </c>
      <c r="D74">
        <f>ROUND(Spartan!BI6,1)</f>
        <v/>
      </c>
      <c r="E74" t="inlineStr">
        <is>
          <t>global</t>
        </is>
      </c>
      <c r="F74" t="inlineStr">
        <is>
          <t>global</t>
        </is>
      </c>
    </row>
    <row r="75">
      <c r="A75" t="inlineStr">
        <is>
          <t>Blend: Dynamic Con OEF 50/50</t>
        </is>
      </c>
      <c r="C75" s="13">
        <f>Spartan!BH7</f>
        <v/>
      </c>
      <c r="D75">
        <f>ROUND(Spartan!BI7,1)</f>
        <v/>
      </c>
      <c r="E75" t="inlineStr">
        <is>
          <t>global</t>
        </is>
      </c>
      <c r="F75" t="inlineStr">
        <is>
          <t>global</t>
        </is>
      </c>
    </row>
    <row r="76">
      <c r="A76" t="inlineStr">
        <is>
          <t>Blend: Dynamic Con OEF 50/50</t>
        </is>
      </c>
      <c r="C76" s="13">
        <f>Spartan!BH8</f>
        <v/>
      </c>
      <c r="D76">
        <f>ROUND(Spartan!BI8,1)</f>
        <v/>
      </c>
      <c r="E76" t="inlineStr">
        <is>
          <t>global</t>
        </is>
      </c>
      <c r="F76" t="inlineStr">
        <is>
          <t>global</t>
        </is>
      </c>
    </row>
    <row r="77">
      <c r="A77" t="inlineStr">
        <is>
          <t>Blend: Dynamic Con OEF 50/50</t>
        </is>
      </c>
      <c r="C77" s="13">
        <f>Spartan!BH9</f>
        <v/>
      </c>
      <c r="D77">
        <f>ROUND(Spartan!BI9,1)</f>
        <v/>
      </c>
      <c r="E77" t="inlineStr">
        <is>
          <t>global</t>
        </is>
      </c>
      <c r="F77" t="inlineStr">
        <is>
          <t>global</t>
        </is>
      </c>
    </row>
    <row r="78">
      <c r="A78" t="inlineStr">
        <is>
          <t>Blend: Dynamic Con OEF 50/50</t>
        </is>
      </c>
      <c r="C78" s="13">
        <f>Spartan!BH10</f>
        <v/>
      </c>
      <c r="D78">
        <f>ROUND(Spartan!BI10,1)</f>
        <v/>
      </c>
      <c r="E78" t="inlineStr">
        <is>
          <t>global</t>
        </is>
      </c>
      <c r="F78" t="inlineStr">
        <is>
          <t>global</t>
        </is>
      </c>
    </row>
    <row r="79">
      <c r="A79" t="inlineStr">
        <is>
          <t>Blend: Dynamic Con OEF 50/50</t>
        </is>
      </c>
      <c r="C79" s="13">
        <f>Spartan!BH11</f>
        <v/>
      </c>
      <c r="D79">
        <f>ROUND(Spartan!BI11,1)</f>
        <v/>
      </c>
      <c r="E79" t="inlineStr">
        <is>
          <t>global</t>
        </is>
      </c>
      <c r="F79" t="inlineStr">
        <is>
          <t>global</t>
        </is>
      </c>
    </row>
    <row r="80">
      <c r="A80" t="inlineStr">
        <is>
          <t>Blend: Dynamic Con OEF 50/50</t>
        </is>
      </c>
      <c r="C80" s="13">
        <f>Spartan!BH12</f>
        <v/>
      </c>
      <c r="D80">
        <f>ROUND(Spartan!BI12,1)</f>
        <v/>
      </c>
      <c r="E80" t="inlineStr">
        <is>
          <t>global</t>
        </is>
      </c>
      <c r="F80" t="inlineStr">
        <is>
          <t>global</t>
        </is>
      </c>
    </row>
    <row r="81">
      <c r="A81" t="inlineStr">
        <is>
          <t>Blend: Dynamic Con OEF 50/50</t>
        </is>
      </c>
      <c r="C81" s="13">
        <f>Spartan!BH13</f>
        <v/>
      </c>
      <c r="D81">
        <f>ROUND(Spartan!BI13,1)</f>
        <v/>
      </c>
      <c r="E81" t="inlineStr">
        <is>
          <t>global</t>
        </is>
      </c>
      <c r="F81" t="inlineStr">
        <is>
          <t>global</t>
        </is>
      </c>
    </row>
    <row r="82">
      <c r="A82" t="inlineStr">
        <is>
          <t>Blend: Dynamic Con OEF 50/50</t>
        </is>
      </c>
      <c r="C82" s="13">
        <f>Spartan!BH14</f>
        <v/>
      </c>
      <c r="D82">
        <f>ROUND(Spartan!BI14,1)</f>
        <v/>
      </c>
      <c r="E82" t="inlineStr">
        <is>
          <t>global</t>
        </is>
      </c>
      <c r="F82" t="inlineStr">
        <is>
          <t>global</t>
        </is>
      </c>
    </row>
    <row r="83">
      <c r="A83" t="inlineStr">
        <is>
          <t>Blend: Dynamic Con OEF 50/50</t>
        </is>
      </c>
      <c r="C83" s="13">
        <f>Spartan!BH15</f>
        <v/>
      </c>
      <c r="D83">
        <f>ROUND(Spartan!BI15,1)</f>
        <v/>
      </c>
      <c r="E83" t="inlineStr">
        <is>
          <t>global</t>
        </is>
      </c>
      <c r="F83" t="inlineStr">
        <is>
          <t>global</t>
        </is>
      </c>
    </row>
    <row r="84">
      <c r="A84" t="inlineStr">
        <is>
          <t>Blend: Dynamic Con OEF 50/50</t>
        </is>
      </c>
      <c r="C84" s="13">
        <f>Spartan!BH16</f>
        <v/>
      </c>
      <c r="D84">
        <f>ROUND(Spartan!BI16,1)</f>
        <v/>
      </c>
      <c r="E84" t="inlineStr">
        <is>
          <t>global</t>
        </is>
      </c>
      <c r="F84" t="inlineStr">
        <is>
          <t>global</t>
        </is>
      </c>
    </row>
    <row r="85">
      <c r="A85" t="inlineStr">
        <is>
          <t>Blend: Dynamic Con OEF 50/50</t>
        </is>
      </c>
      <c r="C85" s="13">
        <f>Spartan!BH17</f>
        <v/>
      </c>
      <c r="D85">
        <f>ROUND(Spartan!BI17,1)</f>
        <v/>
      </c>
      <c r="E85" t="inlineStr">
        <is>
          <t>global</t>
        </is>
      </c>
      <c r="F85" t="inlineStr">
        <is>
          <t>global</t>
        </is>
      </c>
    </row>
    <row r="86">
      <c r="A86" t="inlineStr">
        <is>
          <t>Blend: Dynamic Con OEF 50/50</t>
        </is>
      </c>
      <c r="C86" s="13">
        <f>Spartan!BH18</f>
        <v/>
      </c>
      <c r="D86">
        <f>ROUND(Spartan!BI18,1)</f>
        <v/>
      </c>
      <c r="E86" t="inlineStr">
        <is>
          <t>global</t>
        </is>
      </c>
      <c r="F86" t="inlineStr">
        <is>
          <t>global</t>
        </is>
      </c>
    </row>
    <row r="87">
      <c r="A87" t="inlineStr">
        <is>
          <t>Blend: Dynamic Con OEF 50/50</t>
        </is>
      </c>
      <c r="C87" s="13">
        <f>Spartan!BH19</f>
        <v/>
      </c>
      <c r="D87">
        <f>ROUND(Spartan!BI19,1)</f>
        <v/>
      </c>
      <c r="E87" t="inlineStr">
        <is>
          <t>global</t>
        </is>
      </c>
      <c r="F87" t="inlineStr">
        <is>
          <t>global</t>
        </is>
      </c>
    </row>
    <row r="88">
      <c r="A88" t="inlineStr">
        <is>
          <t>Blend: Dynamic Con OEF 50/50</t>
        </is>
      </c>
      <c r="C88" s="13">
        <f>Spartan!BH20</f>
        <v/>
      </c>
      <c r="D88">
        <f>ROUND(Spartan!BI20,1)</f>
        <v/>
      </c>
      <c r="E88" t="inlineStr">
        <is>
          <t>global</t>
        </is>
      </c>
      <c r="F88" t="inlineStr">
        <is>
          <t>global</t>
        </is>
      </c>
    </row>
    <row r="89">
      <c r="A89" t="inlineStr">
        <is>
          <t>Blend: Dynamic Con OEF 50/50</t>
        </is>
      </c>
      <c r="C89" s="13">
        <f>Spartan!BH21</f>
        <v/>
      </c>
      <c r="D89">
        <f>ROUND(Spartan!BI21,1)</f>
        <v/>
      </c>
      <c r="E89" t="inlineStr">
        <is>
          <t>global</t>
        </is>
      </c>
      <c r="F89" t="inlineStr">
        <is>
          <t>global</t>
        </is>
      </c>
    </row>
    <row r="90">
      <c r="A90" t="inlineStr">
        <is>
          <t>Blend: Dynamic Con OEF 50/50</t>
        </is>
      </c>
      <c r="C90" s="13">
        <f>Spartan!BH22</f>
        <v/>
      </c>
      <c r="D90">
        <f>ROUND(Spartan!BI22,1)</f>
        <v/>
      </c>
      <c r="E90" t="inlineStr">
        <is>
          <t>global</t>
        </is>
      </c>
      <c r="F90" t="inlineStr">
        <is>
          <t>global</t>
        </is>
      </c>
    </row>
    <row r="91">
      <c r="A91" t="inlineStr">
        <is>
          <t>Blend: Dynamic Con OEF 50/50</t>
        </is>
      </c>
      <c r="C91" s="13">
        <f>Spartan!BH23</f>
        <v/>
      </c>
      <c r="D91">
        <f>ROUND(Spartan!BI23,1)</f>
        <v/>
      </c>
      <c r="E91" t="inlineStr">
        <is>
          <t>global</t>
        </is>
      </c>
      <c r="F91" t="inlineStr">
        <is>
          <t>global</t>
        </is>
      </c>
    </row>
    <row r="92">
      <c r="A92" t="inlineStr">
        <is>
          <t>Blend: Dynamic Con OEF 50/50</t>
        </is>
      </c>
      <c r="C92" s="13">
        <f>Spartan!BH24</f>
        <v/>
      </c>
      <c r="D92">
        <f>ROUND(Spartan!BI24,1)</f>
        <v/>
      </c>
      <c r="E92" t="inlineStr">
        <is>
          <t>global</t>
        </is>
      </c>
      <c r="F92" t="inlineStr">
        <is>
          <t>global</t>
        </is>
      </c>
    </row>
    <row r="93">
      <c r="A93" t="inlineStr">
        <is>
          <t>Blend: Dynamic Con OEF 50/50</t>
        </is>
      </c>
      <c r="C93" s="13">
        <f>Spartan!BH25</f>
        <v/>
      </c>
      <c r="D93">
        <f>ROUND(Spartan!BI25,1)</f>
        <v/>
      </c>
      <c r="E93" t="inlineStr">
        <is>
          <t>global</t>
        </is>
      </c>
      <c r="F93" t="inlineStr">
        <is>
          <t>global</t>
        </is>
      </c>
    </row>
    <row r="94">
      <c r="A94" t="inlineStr">
        <is>
          <t>Blend: Dynamic Con OEF 50/50</t>
        </is>
      </c>
      <c r="C94" s="13">
        <f>Spartan!BH26</f>
        <v/>
      </c>
      <c r="D94">
        <f>ROUND(Spartan!BI26,1)</f>
        <v/>
      </c>
      <c r="E94" t="inlineStr">
        <is>
          <t>global</t>
        </is>
      </c>
      <c r="F94" t="inlineStr">
        <is>
          <t>global</t>
        </is>
      </c>
    </row>
    <row r="95">
      <c r="A95" t="inlineStr">
        <is>
          <t>Blend: Dynamic Con OEF 50/50</t>
        </is>
      </c>
      <c r="C95" s="13">
        <f>Spartan!BH27</f>
        <v/>
      </c>
      <c r="D95">
        <f>ROUND(Spartan!BI27,1)</f>
        <v/>
      </c>
      <c r="E95" t="inlineStr">
        <is>
          <t>global</t>
        </is>
      </c>
      <c r="F95" t="inlineStr">
        <is>
          <t>global</t>
        </is>
      </c>
    </row>
    <row r="96">
      <c r="A96" t="inlineStr">
        <is>
          <t>Blend: Dynamic Con OEF 50/50</t>
        </is>
      </c>
      <c r="C96" s="13">
        <f>Spartan!BH28</f>
        <v/>
      </c>
      <c r="D96">
        <f>ROUND(Spartan!BI28,1)</f>
        <v/>
      </c>
      <c r="E96" t="inlineStr">
        <is>
          <t>global</t>
        </is>
      </c>
      <c r="F96" t="inlineStr">
        <is>
          <t>global</t>
        </is>
      </c>
    </row>
    <row r="97">
      <c r="A97" t="inlineStr">
        <is>
          <t>Blend: Dynamic Con OEF 50/50</t>
        </is>
      </c>
      <c r="C97" s="13">
        <f>Spartan!BH29</f>
        <v/>
      </c>
      <c r="D97">
        <f>ROUND(Spartan!BI29,1)</f>
        <v/>
      </c>
      <c r="E97" t="inlineStr">
        <is>
          <t>global</t>
        </is>
      </c>
      <c r="F97" t="inlineStr">
        <is>
          <t>global</t>
        </is>
      </c>
    </row>
    <row r="98">
      <c r="A98" t="inlineStr">
        <is>
          <t>Blend: Dynamic Con OEF 50/50</t>
        </is>
      </c>
      <c r="C98" s="13">
        <f>Spartan!BH30</f>
        <v/>
      </c>
      <c r="D98">
        <f>ROUND(Spartan!BI30,1)</f>
        <v/>
      </c>
      <c r="E98" t="inlineStr">
        <is>
          <t>global</t>
        </is>
      </c>
      <c r="F98" t="inlineStr">
        <is>
          <t>global</t>
        </is>
      </c>
    </row>
    <row r="99">
      <c r="A99" t="inlineStr">
        <is>
          <t>Blend: Dynamic Con OEF 50/50</t>
        </is>
      </c>
      <c r="C99" s="13">
        <f>Spartan!BH31</f>
        <v/>
      </c>
      <c r="D99">
        <f>ROUND(Spartan!BI31,1)</f>
        <v/>
      </c>
      <c r="E99" t="inlineStr">
        <is>
          <t>global</t>
        </is>
      </c>
      <c r="F99" t="inlineStr">
        <is>
          <t>global</t>
        </is>
      </c>
    </row>
    <row r="100">
      <c r="A100" t="inlineStr">
        <is>
          <t>Blend: Dynamic Con OEF 50/50</t>
        </is>
      </c>
      <c r="C100" s="13">
        <f>Spartan!BH32</f>
        <v/>
      </c>
      <c r="D100">
        <f>ROUND(Spartan!BI32,1)</f>
        <v/>
      </c>
      <c r="E100" t="inlineStr">
        <is>
          <t>global</t>
        </is>
      </c>
      <c r="F100" t="inlineStr">
        <is>
          <t>global</t>
        </is>
      </c>
    </row>
    <row r="101">
      <c r="A101" t="inlineStr">
        <is>
          <t>Blend: Dynamic Con OEF 50/50</t>
        </is>
      </c>
      <c r="C101" s="13">
        <f>Spartan!BH33</f>
        <v/>
      </c>
      <c r="D101">
        <f>ROUND(Spartan!BI33,1)</f>
        <v/>
      </c>
      <c r="E101" t="inlineStr">
        <is>
          <t>global</t>
        </is>
      </c>
      <c r="F101" t="inlineStr">
        <is>
          <t>global</t>
        </is>
      </c>
    </row>
    <row r="102">
      <c r="A102" t="inlineStr">
        <is>
          <t>Blend: Dynamic Con OEF 50/50</t>
        </is>
      </c>
      <c r="C102" s="13">
        <f>Spartan!BH34</f>
        <v/>
      </c>
      <c r="D102">
        <f>ROUND(Spartan!BI34,1)</f>
        <v/>
      </c>
      <c r="E102" t="inlineStr">
        <is>
          <t>global</t>
        </is>
      </c>
      <c r="F102" t="inlineStr">
        <is>
          <t>global</t>
        </is>
      </c>
    </row>
    <row r="103">
      <c r="A103" t="inlineStr">
        <is>
          <t>Blend: Dynamic Con OEF 50/50</t>
        </is>
      </c>
      <c r="C103" s="13">
        <f>Spartan!BH35</f>
        <v/>
      </c>
      <c r="D103">
        <f>ROUND(Spartan!BI35,1)</f>
        <v/>
      </c>
      <c r="E103" t="inlineStr">
        <is>
          <t>global</t>
        </is>
      </c>
      <c r="F103" t="inlineStr">
        <is>
          <t>global</t>
        </is>
      </c>
    </row>
    <row r="104">
      <c r="A104" t="inlineStr">
        <is>
          <t>Blend: Dynamic Con OEF 50/50</t>
        </is>
      </c>
      <c r="C104" s="13">
        <f>Spartan!BH36</f>
        <v/>
      </c>
      <c r="D104">
        <f>ROUND(Spartan!BI36,1)</f>
        <v/>
      </c>
      <c r="E104" t="inlineStr">
        <is>
          <t>global</t>
        </is>
      </c>
      <c r="F104" t="inlineStr">
        <is>
          <t>global</t>
        </is>
      </c>
    </row>
    <row r="105">
      <c r="A105" t="inlineStr">
        <is>
          <t>Blend: Dynamic Con OEF 50/50</t>
        </is>
      </c>
      <c r="C105" s="13">
        <f>Spartan!BH37</f>
        <v/>
      </c>
      <c r="D105">
        <f>ROUND(Spartan!BI37,1)</f>
        <v/>
      </c>
      <c r="E105" t="inlineStr">
        <is>
          <t>global</t>
        </is>
      </c>
      <c r="F105" t="inlineStr">
        <is>
          <t>global</t>
        </is>
      </c>
    </row>
    <row r="106">
      <c r="A106" t="inlineStr">
        <is>
          <t>Blend: Dynamic Con OEF 50/50</t>
        </is>
      </c>
      <c r="C106" s="13">
        <f>Spartan!BH38</f>
        <v/>
      </c>
      <c r="D106">
        <f>ROUND(Spartan!BI38,1)</f>
        <v/>
      </c>
      <c r="E106" t="inlineStr">
        <is>
          <t>global</t>
        </is>
      </c>
      <c r="F106" t="inlineStr">
        <is>
          <t>global</t>
        </is>
      </c>
    </row>
    <row r="107">
      <c r="A107" t="inlineStr">
        <is>
          <t>Blend: Dynamic Con OEF 50/50</t>
        </is>
      </c>
      <c r="C107" s="13">
        <f>Spartan!BH39</f>
        <v/>
      </c>
      <c r="D107">
        <f>ROUND(Spartan!BI39,1)</f>
        <v/>
      </c>
      <c r="E107" t="inlineStr">
        <is>
          <t>global</t>
        </is>
      </c>
      <c r="F107" t="inlineStr">
        <is>
          <t>global</t>
        </is>
      </c>
    </row>
    <row r="108">
      <c r="A108" t="inlineStr">
        <is>
          <t>Blend: Dynamic Con OEF 50/50</t>
        </is>
      </c>
      <c r="C108" s="13">
        <f>Spartan!BH40</f>
        <v/>
      </c>
      <c r="D108">
        <f>ROUND(Spartan!BI40,1)</f>
        <v/>
      </c>
      <c r="E108" t="inlineStr">
        <is>
          <t>global</t>
        </is>
      </c>
      <c r="F108" t="inlineStr">
        <is>
          <t>global</t>
        </is>
      </c>
    </row>
    <row r="109">
      <c r="A109" t="inlineStr">
        <is>
          <t>Blend: Dynamic Con OEF 50/50</t>
        </is>
      </c>
      <c r="C109" s="13">
        <f>Spartan!BH41</f>
        <v/>
      </c>
      <c r="D109">
        <f>ROUND(Spartan!BI41,1)</f>
        <v/>
      </c>
      <c r="E109" t="inlineStr">
        <is>
          <t>global</t>
        </is>
      </c>
      <c r="F109" t="inlineStr">
        <is>
          <t>global</t>
        </is>
      </c>
    </row>
    <row r="110">
      <c r="A110" t="inlineStr">
        <is>
          <t>Blend: Dynamic Con OEF 50/50</t>
        </is>
      </c>
      <c r="C110" s="13">
        <f>Spartan!BH42</f>
        <v/>
      </c>
      <c r="D110">
        <f>ROUND(Spartan!BI42,1)</f>
        <v/>
      </c>
      <c r="E110" t="inlineStr">
        <is>
          <t>global</t>
        </is>
      </c>
      <c r="F110" t="inlineStr">
        <is>
          <t>global</t>
        </is>
      </c>
    </row>
    <row r="111">
      <c r="A111" t="inlineStr">
        <is>
          <t>Blend: Dynamic Con OEF 50/50</t>
        </is>
      </c>
      <c r="C111" s="13">
        <f>Spartan!BH43</f>
        <v/>
      </c>
      <c r="D111">
        <f>ROUND(Spartan!BI43,1)</f>
        <v/>
      </c>
      <c r="E111" t="inlineStr">
        <is>
          <t>global</t>
        </is>
      </c>
      <c r="F111" t="inlineStr">
        <is>
          <t>global</t>
        </is>
      </c>
    </row>
    <row r="112">
      <c r="A112" t="inlineStr">
        <is>
          <t>Blend: Dynamic Con OEF 50/50</t>
        </is>
      </c>
      <c r="C112" s="13">
        <f>Spartan!BH44</f>
        <v/>
      </c>
      <c r="D112">
        <f>ROUND(Spartan!BI44,1)</f>
        <v/>
      </c>
      <c r="E112" t="inlineStr">
        <is>
          <t>global</t>
        </is>
      </c>
      <c r="F112" t="inlineStr">
        <is>
          <t>global</t>
        </is>
      </c>
    </row>
    <row r="113">
      <c r="A113" t="inlineStr">
        <is>
          <t>Blend: Dynamic Con OEF 50/50</t>
        </is>
      </c>
      <c r="C113" s="13">
        <f>Spartan!BH45</f>
        <v/>
      </c>
      <c r="D113">
        <f>ROUND(Spartan!BI45,1)</f>
        <v/>
      </c>
      <c r="E113" t="inlineStr">
        <is>
          <t>global</t>
        </is>
      </c>
      <c r="F113" t="inlineStr">
        <is>
          <t>global</t>
        </is>
      </c>
    </row>
    <row r="114">
      <c r="A114" t="inlineStr">
        <is>
          <t>Blend: Dynamic Con OEF 50/50</t>
        </is>
      </c>
      <c r="C114" s="13">
        <f>Spartan!BH46</f>
        <v/>
      </c>
      <c r="D114">
        <f>ROUND(Spartan!BI46,1)</f>
        <v/>
      </c>
      <c r="E114" t="inlineStr">
        <is>
          <t>global</t>
        </is>
      </c>
      <c r="F114" t="inlineStr">
        <is>
          <t>global</t>
        </is>
      </c>
    </row>
    <row r="115">
      <c r="A115" t="inlineStr">
        <is>
          <t>Blend: Dynamic Con OEF 50/50</t>
        </is>
      </c>
      <c r="C115" s="13">
        <f>Spartan!BH47</f>
        <v/>
      </c>
      <c r="D115">
        <f>ROUND(Spartan!BI47,1)</f>
        <v/>
      </c>
      <c r="E115" t="inlineStr">
        <is>
          <t>global</t>
        </is>
      </c>
      <c r="F115" t="inlineStr">
        <is>
          <t>global</t>
        </is>
      </c>
    </row>
    <row r="116">
      <c r="A116" t="inlineStr">
        <is>
          <t>Blend: Dynamic Con OEF 50/50</t>
        </is>
      </c>
      <c r="C116" s="13">
        <f>Spartan!BH48</f>
        <v/>
      </c>
      <c r="D116">
        <f>ROUND(Spartan!BI48,1)</f>
        <v/>
      </c>
      <c r="E116" t="inlineStr">
        <is>
          <t>global</t>
        </is>
      </c>
      <c r="F116" t="inlineStr">
        <is>
          <t>global</t>
        </is>
      </c>
    </row>
    <row r="117">
      <c r="A117" t="inlineStr">
        <is>
          <t>Blend: Dynamic Con OEF 50/50</t>
        </is>
      </c>
      <c r="C117" s="13">
        <f>Spartan!BH49</f>
        <v/>
      </c>
      <c r="D117">
        <f>ROUND(Spartan!BI49,1)</f>
        <v/>
      </c>
      <c r="E117" t="inlineStr">
        <is>
          <t>global</t>
        </is>
      </c>
      <c r="F117" t="inlineStr">
        <is>
          <t>global</t>
        </is>
      </c>
    </row>
    <row r="118">
      <c r="A118" t="inlineStr">
        <is>
          <t>Blend: Dynamic Con OEF 50/50</t>
        </is>
      </c>
      <c r="C118" s="13">
        <f>Spartan!BH50</f>
        <v/>
      </c>
      <c r="D118">
        <f>ROUND(Spartan!BI50,1)</f>
        <v/>
      </c>
      <c r="E118" t="inlineStr">
        <is>
          <t>global</t>
        </is>
      </c>
      <c r="F118" t="inlineStr">
        <is>
          <t>global</t>
        </is>
      </c>
    </row>
    <row r="119">
      <c r="A119" t="inlineStr">
        <is>
          <t>Blend: Dynamic Con OEF 50/50</t>
        </is>
      </c>
      <c r="C119" s="13">
        <f>Spartan!BH51</f>
        <v/>
      </c>
      <c r="D119">
        <f>ROUND(Spartan!BI51,1)</f>
        <v/>
      </c>
      <c r="E119" t="inlineStr">
        <is>
          <t>global</t>
        </is>
      </c>
      <c r="F119" t="inlineStr">
        <is>
          <t>global</t>
        </is>
      </c>
    </row>
    <row r="120">
      <c r="A120" t="inlineStr">
        <is>
          <t>Blend: Dynamic Con OEF 50/50</t>
        </is>
      </c>
      <c r="C120" s="13">
        <f>Spartan!BH52</f>
        <v/>
      </c>
      <c r="D120">
        <f>ROUND(Spartan!BI52,1)</f>
        <v/>
      </c>
      <c r="E120" t="inlineStr">
        <is>
          <t>global</t>
        </is>
      </c>
      <c r="F120" t="inlineStr">
        <is>
          <t>global</t>
        </is>
      </c>
    </row>
    <row r="121">
      <c r="A121" t="inlineStr">
        <is>
          <t>Blend: Dynamic Con OEF 50/50</t>
        </is>
      </c>
      <c r="C121" s="13">
        <f>Spartan!BH53</f>
        <v/>
      </c>
      <c r="D121">
        <f>ROUND(Spartan!BI53,1)</f>
        <v/>
      </c>
      <c r="E121" t="inlineStr">
        <is>
          <t>global</t>
        </is>
      </c>
      <c r="F121" t="inlineStr">
        <is>
          <t>global</t>
        </is>
      </c>
    </row>
    <row r="122">
      <c r="A122" t="inlineStr">
        <is>
          <t>Blend: Dynamic Con OEF 50/50</t>
        </is>
      </c>
      <c r="C122" s="13">
        <f>Spartan!BH54</f>
        <v/>
      </c>
      <c r="D122">
        <f>ROUND(Spartan!BI54,1)</f>
        <v/>
      </c>
      <c r="E122" t="inlineStr">
        <is>
          <t>global</t>
        </is>
      </c>
      <c r="F122" t="inlineStr">
        <is>
          <t>global</t>
        </is>
      </c>
    </row>
    <row r="123">
      <c r="A123" t="inlineStr">
        <is>
          <t>Blend: Dynamic Con OEF 50/50</t>
        </is>
      </c>
      <c r="C123" s="13">
        <f>Spartan!BH55</f>
        <v/>
      </c>
      <c r="D123">
        <f>ROUND(Spartan!BI55,1)</f>
        <v/>
      </c>
      <c r="E123" t="inlineStr">
        <is>
          <t>global</t>
        </is>
      </c>
      <c r="F123" t="inlineStr">
        <is>
          <t>global</t>
        </is>
      </c>
    </row>
    <row r="124">
      <c r="A124" t="inlineStr">
        <is>
          <t>Blend: Dynamic Con OEF 50/50</t>
        </is>
      </c>
      <c r="C124" s="13">
        <f>Spartan!BH56</f>
        <v/>
      </c>
      <c r="D124">
        <f>ROUND(Spartan!BI56,1)</f>
        <v/>
      </c>
      <c r="E124" t="inlineStr">
        <is>
          <t>global</t>
        </is>
      </c>
      <c r="F124" t="inlineStr">
        <is>
          <t>global</t>
        </is>
      </c>
    </row>
    <row r="125">
      <c r="A125" t="inlineStr">
        <is>
          <t>Blend: Dynamic Con OEF 50/50</t>
        </is>
      </c>
      <c r="C125" s="13">
        <f>Spartan!BH57</f>
        <v/>
      </c>
      <c r="D125">
        <f>ROUND(Spartan!BI57,1)</f>
        <v/>
      </c>
      <c r="E125" t="inlineStr">
        <is>
          <t>global</t>
        </is>
      </c>
      <c r="F125" t="inlineStr">
        <is>
          <t>global</t>
        </is>
      </c>
    </row>
    <row r="126">
      <c r="A126" t="inlineStr">
        <is>
          <t>Blend: Dynamic Con OEF 50/50</t>
        </is>
      </c>
      <c r="C126" s="13">
        <f>Spartan!BH58</f>
        <v/>
      </c>
      <c r="D126">
        <f>ROUND(Spartan!BI58,1)</f>
        <v/>
      </c>
      <c r="E126" t="inlineStr">
        <is>
          <t>global</t>
        </is>
      </c>
      <c r="F126" t="inlineStr">
        <is>
          <t>global</t>
        </is>
      </c>
    </row>
    <row r="127">
      <c r="A127" t="inlineStr">
        <is>
          <t>Blend: Dynamic Con OEF 50/50</t>
        </is>
      </c>
      <c r="C127" s="13">
        <f>Spartan!BH59</f>
        <v/>
      </c>
      <c r="D127">
        <f>ROUND(Spartan!BI59,1)</f>
        <v/>
      </c>
      <c r="E127" t="inlineStr">
        <is>
          <t>global</t>
        </is>
      </c>
      <c r="F127" t="inlineStr">
        <is>
          <t>global</t>
        </is>
      </c>
    </row>
    <row r="128">
      <c r="A128" t="inlineStr">
        <is>
          <t>Blend: Dynamic Con OEF 50/50</t>
        </is>
      </c>
      <c r="C128" s="13">
        <f>Spartan!BH60</f>
        <v/>
      </c>
      <c r="D128">
        <f>ROUND(Spartan!BI60,1)</f>
        <v/>
      </c>
      <c r="E128" t="inlineStr">
        <is>
          <t>global</t>
        </is>
      </c>
      <c r="F128" t="inlineStr">
        <is>
          <t>global</t>
        </is>
      </c>
    </row>
    <row r="129">
      <c r="A129" t="inlineStr">
        <is>
          <t>Blend: Dynamic Con OEF 50/50</t>
        </is>
      </c>
      <c r="C129" s="13">
        <f>Spartan!BH61</f>
        <v/>
      </c>
      <c r="D129">
        <f>ROUND(Spartan!BI61,1)</f>
        <v/>
      </c>
      <c r="E129" t="inlineStr">
        <is>
          <t>global</t>
        </is>
      </c>
      <c r="F129" t="inlineStr">
        <is>
          <t>global</t>
        </is>
      </c>
    </row>
    <row r="130">
      <c r="A130" t="inlineStr">
        <is>
          <t>Blend: Dynamic Con OEF 50/50</t>
        </is>
      </c>
      <c r="C130" s="13">
        <f>Spartan!BH62</f>
        <v/>
      </c>
      <c r="D130">
        <f>ROUND(Spartan!BI62,1)</f>
        <v/>
      </c>
      <c r="E130" t="inlineStr">
        <is>
          <t>global</t>
        </is>
      </c>
      <c r="F130" t="inlineStr">
        <is>
          <t>global</t>
        </is>
      </c>
    </row>
    <row r="131">
      <c r="A131" t="inlineStr">
        <is>
          <t>Blend: Dynamic Con OEF 50/50</t>
        </is>
      </c>
      <c r="C131" s="13">
        <f>Spartan!BH63</f>
        <v/>
      </c>
      <c r="D131">
        <f>ROUND(Spartan!BI63,1)</f>
        <v/>
      </c>
      <c r="E131" t="inlineStr">
        <is>
          <t>global</t>
        </is>
      </c>
      <c r="F131" t="inlineStr">
        <is>
          <t>global</t>
        </is>
      </c>
    </row>
    <row r="132">
      <c r="A132" t="inlineStr">
        <is>
          <t>Blend: Dynamic Con OEF 50/50</t>
        </is>
      </c>
      <c r="C132" s="13">
        <f>Spartan!BH64</f>
        <v/>
      </c>
      <c r="D132">
        <f>ROUND(Spartan!BI64,1)</f>
        <v/>
      </c>
      <c r="E132" t="inlineStr">
        <is>
          <t>global</t>
        </is>
      </c>
      <c r="F132" t="inlineStr">
        <is>
          <t>global</t>
        </is>
      </c>
    </row>
    <row r="133">
      <c r="A133" t="inlineStr">
        <is>
          <t>Blend: Dynamic Con OEF 50/50</t>
        </is>
      </c>
      <c r="C133" s="13">
        <f>Spartan!BH65</f>
        <v/>
      </c>
      <c r="D133">
        <f>ROUND(Spartan!BI65,1)</f>
        <v/>
      </c>
      <c r="E133" t="inlineStr">
        <is>
          <t>global</t>
        </is>
      </c>
      <c r="F133" t="inlineStr">
        <is>
          <t>global</t>
        </is>
      </c>
    </row>
    <row r="134">
      <c r="A134" t="inlineStr">
        <is>
          <t>Blend: Dynamic Con OEF 50/50</t>
        </is>
      </c>
      <c r="C134" s="13">
        <f>Spartan!BH66</f>
        <v/>
      </c>
      <c r="D134">
        <f>ROUND(Spartan!BI66,1)</f>
        <v/>
      </c>
      <c r="E134" t="inlineStr">
        <is>
          <t>global</t>
        </is>
      </c>
      <c r="F134" t="inlineStr">
        <is>
          <t>global</t>
        </is>
      </c>
    </row>
    <row r="135">
      <c r="A135" t="inlineStr">
        <is>
          <t>Blend: Dynamic Con OEF 50/50</t>
        </is>
      </c>
      <c r="C135" s="13">
        <f>Spartan!BH67</f>
        <v/>
      </c>
      <c r="D135">
        <f>ROUND(Spartan!BI67,1)</f>
        <v/>
      </c>
      <c r="E135" t="inlineStr">
        <is>
          <t>global</t>
        </is>
      </c>
      <c r="F135" t="inlineStr">
        <is>
          <t>global</t>
        </is>
      </c>
    </row>
    <row r="136">
      <c r="A136" t="inlineStr">
        <is>
          <t>Blend: Dynamic Con OEF 50/50</t>
        </is>
      </c>
      <c r="C136" s="13">
        <f>Spartan!BH68</f>
        <v/>
      </c>
      <c r="D136">
        <f>ROUND(Spartan!BI68,1)</f>
        <v/>
      </c>
      <c r="E136" t="inlineStr">
        <is>
          <t>global</t>
        </is>
      </c>
      <c r="F136" t="inlineStr">
        <is>
          <t>global</t>
        </is>
      </c>
    </row>
    <row r="137">
      <c r="A137" t="inlineStr">
        <is>
          <t>Blend: Dynamic Con OEF 50/50</t>
        </is>
      </c>
      <c r="C137" s="13">
        <f>Spartan!BH69</f>
        <v/>
      </c>
      <c r="D137">
        <f>ROUND(Spartan!BI69,1)</f>
        <v/>
      </c>
      <c r="E137" t="inlineStr">
        <is>
          <t>global</t>
        </is>
      </c>
      <c r="F137" t="inlineStr">
        <is>
          <t>global</t>
        </is>
      </c>
    </row>
    <row r="138">
      <c r="A138" t="inlineStr">
        <is>
          <t>Blend: Dynamic Con OEF 50/50</t>
        </is>
      </c>
      <c r="C138" s="13">
        <f>Spartan!BH70</f>
        <v/>
      </c>
      <c r="D138">
        <f>ROUND(Spartan!BI70,1)</f>
        <v/>
      </c>
      <c r="E138" t="inlineStr">
        <is>
          <t>global</t>
        </is>
      </c>
      <c r="F138" t="inlineStr">
        <is>
          <t>global</t>
        </is>
      </c>
    </row>
    <row r="139">
      <c r="A139" t="inlineStr">
        <is>
          <t>Blend: Dynamic Con OEF 50/50</t>
        </is>
      </c>
      <c r="C139" s="13">
        <f>Spartan!BH71</f>
        <v/>
      </c>
      <c r="D139">
        <f>ROUND(Spartan!BI71,1)</f>
        <v/>
      </c>
      <c r="E139" t="inlineStr">
        <is>
          <t>global</t>
        </is>
      </c>
      <c r="F139" t="inlineStr">
        <is>
          <t>global</t>
        </is>
      </c>
    </row>
    <row r="140">
      <c r="A140" t="inlineStr">
        <is>
          <t>Blend: Dynamic Con OEF 50/50</t>
        </is>
      </c>
      <c r="C140" s="13">
        <f>Spartan!BH72</f>
        <v/>
      </c>
      <c r="D140">
        <f>ROUND(Spartan!BI72,1)</f>
        <v/>
      </c>
      <c r="E140" t="inlineStr">
        <is>
          <t>global</t>
        </is>
      </c>
      <c r="F140" t="inlineStr">
        <is>
          <t>global</t>
        </is>
      </c>
    </row>
    <row r="141">
      <c r="A141" t="inlineStr">
        <is>
          <t>Blend: Dynamic Con OEF 50/50</t>
        </is>
      </c>
      <c r="C141" s="13">
        <f>Spartan!BH73</f>
        <v/>
      </c>
      <c r="D141">
        <f>ROUND(Spartan!BI73,1)</f>
        <v/>
      </c>
      <c r="E141" t="inlineStr">
        <is>
          <t>global</t>
        </is>
      </c>
      <c r="F141" t="inlineStr">
        <is>
          <t>global</t>
        </is>
      </c>
    </row>
    <row r="142">
      <c r="A142" t="inlineStr">
        <is>
          <t>Blend: Dynamic Con OEF 50/50</t>
        </is>
      </c>
      <c r="C142" s="13">
        <f>Spartan!BH74</f>
        <v/>
      </c>
      <c r="D142">
        <f>ROUND(Spartan!BI74,1)</f>
        <v/>
      </c>
      <c r="E142" t="inlineStr">
        <is>
          <t>global</t>
        </is>
      </c>
      <c r="F142" t="inlineStr">
        <is>
          <t>global</t>
        </is>
      </c>
    </row>
    <row r="143">
      <c r="A143" t="inlineStr">
        <is>
          <t>Blend: Dynamic Con OEF 50/50</t>
        </is>
      </c>
      <c r="C143" s="13">
        <f>Spartan!BH75</f>
        <v/>
      </c>
      <c r="D143">
        <f>ROUND(Spartan!BI75,1)</f>
        <v/>
      </c>
      <c r="E143" t="inlineStr">
        <is>
          <t>global</t>
        </is>
      </c>
      <c r="F143" t="inlineStr">
        <is>
          <t>global</t>
        </is>
      </c>
    </row>
    <row r="144">
      <c r="A144" t="inlineStr">
        <is>
          <t>Blend: Dynamic Con OEF 50/50</t>
        </is>
      </c>
      <c r="C144" s="13">
        <f>Spartan!BH76</f>
        <v/>
      </c>
      <c r="D144">
        <f>ROUND(Spartan!BI76,1)</f>
        <v/>
      </c>
      <c r="E144" t="inlineStr">
        <is>
          <t>global</t>
        </is>
      </c>
      <c r="F144" t="inlineStr">
        <is>
          <t>global</t>
        </is>
      </c>
    </row>
    <row r="145">
      <c r="A145" t="inlineStr">
        <is>
          <t>Blend: Dynamic Con OEF 50/50</t>
        </is>
      </c>
      <c r="C145" s="13">
        <f>Spartan!BH77</f>
        <v/>
      </c>
      <c r="D145">
        <f>ROUND(Spartan!BI77,1)</f>
        <v/>
      </c>
      <c r="E145" t="inlineStr">
        <is>
          <t>global</t>
        </is>
      </c>
      <c r="F145" t="inlineStr">
        <is>
          <t>global</t>
        </is>
      </c>
    </row>
    <row r="146">
      <c r="A146" t="inlineStr">
        <is>
          <t>Blend: Dynamic Con OEF 50/50</t>
        </is>
      </c>
      <c r="C146" s="13">
        <f>Spartan!BH78</f>
        <v/>
      </c>
      <c r="D146">
        <f>ROUND(Spartan!BI78,1)</f>
        <v/>
      </c>
      <c r="E146" t="inlineStr">
        <is>
          <t>global</t>
        </is>
      </c>
      <c r="F146" t="inlineStr">
        <is>
          <t>global</t>
        </is>
      </c>
    </row>
    <row r="147">
      <c r="A147" t="inlineStr">
        <is>
          <t>Blend: Dynamic Con OEF 50/50</t>
        </is>
      </c>
      <c r="C147" s="13">
        <f>Spartan!BH79</f>
        <v/>
      </c>
      <c r="D147">
        <f>ROUND(Spartan!BI79,1)</f>
        <v/>
      </c>
      <c r="E147" t="inlineStr">
        <is>
          <t>global</t>
        </is>
      </c>
      <c r="F147" t="inlineStr">
        <is>
          <t>global</t>
        </is>
      </c>
    </row>
    <row r="148">
      <c r="A148" t="inlineStr">
        <is>
          <t>Blend: Dynamic Con OEF 50/50</t>
        </is>
      </c>
      <c r="C148" s="13">
        <f>Spartan!BH80</f>
        <v/>
      </c>
      <c r="D148">
        <f>ROUND(Spartan!BI80,1)</f>
        <v/>
      </c>
      <c r="E148" t="inlineStr">
        <is>
          <t>global</t>
        </is>
      </c>
      <c r="F148" t="inlineStr">
        <is>
          <t>global</t>
        </is>
      </c>
    </row>
    <row r="149">
      <c r="A149" t="inlineStr">
        <is>
          <t>Blend: Dynamic Con OEF 50/50</t>
        </is>
      </c>
      <c r="C149" s="13">
        <f>Spartan!BH81</f>
        <v/>
      </c>
      <c r="D149">
        <f>ROUND(Spartan!BI81,1)</f>
        <v/>
      </c>
      <c r="E149" t="inlineStr">
        <is>
          <t>global</t>
        </is>
      </c>
      <c r="F149" t="inlineStr">
        <is>
          <t>global</t>
        </is>
      </c>
    </row>
    <row r="150">
      <c r="A150" t="inlineStr">
        <is>
          <t>Blend: Dynamic Con OEF 50/50</t>
        </is>
      </c>
      <c r="C150" s="13">
        <f>Spartan!BH82</f>
        <v/>
      </c>
      <c r="D150">
        <f>ROUND(Spartan!BI82,1)</f>
        <v/>
      </c>
      <c r="E150" t="inlineStr">
        <is>
          <t>global</t>
        </is>
      </c>
      <c r="F150" t="inlineStr">
        <is>
          <t>global</t>
        </is>
      </c>
    </row>
    <row r="151">
      <c r="A151" t="inlineStr">
        <is>
          <t>Blend: Dynamic Con OEF 50/50</t>
        </is>
      </c>
      <c r="C151" s="13">
        <f>Spartan!BH83</f>
        <v/>
      </c>
      <c r="D151">
        <f>ROUND(Spartan!BI83,1)</f>
        <v/>
      </c>
      <c r="E151" t="inlineStr">
        <is>
          <t>global</t>
        </is>
      </c>
      <c r="F151" t="inlineStr">
        <is>
          <t>global</t>
        </is>
      </c>
    </row>
    <row r="152">
      <c r="A152" t="inlineStr">
        <is>
          <t>Blend: Dynamic Con OEF 50/50</t>
        </is>
      </c>
      <c r="C152" s="13">
        <f>Spartan!BH84</f>
        <v/>
      </c>
      <c r="D152">
        <f>ROUND(Spartan!BI84,1)</f>
        <v/>
      </c>
      <c r="E152" t="inlineStr">
        <is>
          <t>global</t>
        </is>
      </c>
      <c r="F152" t="inlineStr">
        <is>
          <t>global</t>
        </is>
      </c>
    </row>
    <row r="153">
      <c r="A153" t="inlineStr">
        <is>
          <t>Blend: Dynamic Con OEF 50/50</t>
        </is>
      </c>
      <c r="C153" s="13">
        <f>Spartan!BH85</f>
        <v/>
      </c>
      <c r="D153">
        <f>ROUND(Spartan!BI85,1)</f>
        <v/>
      </c>
      <c r="E153" t="inlineStr">
        <is>
          <t>global</t>
        </is>
      </c>
      <c r="F153" t="inlineStr">
        <is>
          <t>global</t>
        </is>
      </c>
    </row>
    <row r="154">
      <c r="A154" t="inlineStr">
        <is>
          <t>Blend: Dynamic Con OEF 50/50</t>
        </is>
      </c>
      <c r="C154" s="13">
        <f>Spartan!BH86</f>
        <v/>
      </c>
      <c r="D154">
        <f>ROUND(Spartan!BI86,1)</f>
        <v/>
      </c>
      <c r="E154" t="inlineStr">
        <is>
          <t>global</t>
        </is>
      </c>
      <c r="F154" t="inlineStr">
        <is>
          <t>global</t>
        </is>
      </c>
    </row>
    <row r="155">
      <c r="A155" t="inlineStr">
        <is>
          <t>Blend: Dynamic Con OEF 50/50</t>
        </is>
      </c>
      <c r="C155" s="13">
        <f>Spartan!BH87</f>
        <v/>
      </c>
      <c r="D155">
        <f>ROUND(Spartan!BI87,1)</f>
        <v/>
      </c>
      <c r="E155" t="inlineStr">
        <is>
          <t>global</t>
        </is>
      </c>
      <c r="F155" t="inlineStr">
        <is>
          <t>global</t>
        </is>
      </c>
    </row>
    <row r="156">
      <c r="A156" t="inlineStr">
        <is>
          <t>Blend: Dynamic Con OEF 50/50</t>
        </is>
      </c>
      <c r="C156" s="13">
        <f>Spartan!BH88</f>
        <v/>
      </c>
      <c r="D156">
        <f>ROUND(Spartan!BI88,1)</f>
        <v/>
      </c>
      <c r="E156" t="inlineStr">
        <is>
          <t>global</t>
        </is>
      </c>
      <c r="F156" t="inlineStr">
        <is>
          <t>global</t>
        </is>
      </c>
    </row>
    <row r="157">
      <c r="A157" t="inlineStr">
        <is>
          <t>Blend: Dynamic Con OEF 50/50</t>
        </is>
      </c>
      <c r="C157" s="13">
        <f>Spartan!BH89</f>
        <v/>
      </c>
      <c r="D157">
        <f>ROUND(Spartan!BI89,1)</f>
        <v/>
      </c>
      <c r="E157" t="inlineStr">
        <is>
          <t>global</t>
        </is>
      </c>
      <c r="F157" t="inlineStr">
        <is>
          <t>global</t>
        </is>
      </c>
    </row>
    <row r="158">
      <c r="A158" t="inlineStr">
        <is>
          <t>Blend: Dynamic Con OEF 50/50</t>
        </is>
      </c>
      <c r="C158" s="13">
        <f>Spartan!BH90</f>
        <v/>
      </c>
      <c r="D158">
        <f>ROUND(Spartan!BI90,1)</f>
        <v/>
      </c>
      <c r="E158" t="inlineStr">
        <is>
          <t>global</t>
        </is>
      </c>
      <c r="F158" t="inlineStr">
        <is>
          <t>global</t>
        </is>
      </c>
    </row>
    <row r="159">
      <c r="A159" t="inlineStr">
        <is>
          <t>Blend: Dynamic Con OEF 50/50</t>
        </is>
      </c>
      <c r="C159" s="13">
        <f>Spartan!BH91</f>
        <v/>
      </c>
      <c r="D159">
        <f>ROUND(Spartan!BI91,1)</f>
        <v/>
      </c>
      <c r="E159" t="inlineStr">
        <is>
          <t>global</t>
        </is>
      </c>
      <c r="F159" t="inlineStr">
        <is>
          <t>global</t>
        </is>
      </c>
    </row>
    <row r="160">
      <c r="A160" t="inlineStr">
        <is>
          <t>Blend: Dynamic Con OEF 50/50</t>
        </is>
      </c>
      <c r="C160" s="13">
        <f>Spartan!BH92</f>
        <v/>
      </c>
      <c r="D160">
        <f>ROUND(Spartan!BI92,1)</f>
        <v/>
      </c>
      <c r="E160" t="inlineStr">
        <is>
          <t>global</t>
        </is>
      </c>
      <c r="F160" t="inlineStr">
        <is>
          <t>global</t>
        </is>
      </c>
    </row>
    <row r="161">
      <c r="A161" t="inlineStr">
        <is>
          <t>Blend: Dynamic Con OEF 50/50</t>
        </is>
      </c>
      <c r="C161" s="13">
        <f>Spartan!BH93</f>
        <v/>
      </c>
      <c r="D161">
        <f>ROUND(Spartan!BI93,1)</f>
        <v/>
      </c>
      <c r="E161" t="inlineStr">
        <is>
          <t>global</t>
        </is>
      </c>
      <c r="F161" t="inlineStr">
        <is>
          <t>global</t>
        </is>
      </c>
    </row>
    <row r="162">
      <c r="A162" t="inlineStr">
        <is>
          <t>Blend: Dynamic Con OEF 50/50</t>
        </is>
      </c>
      <c r="C162" s="13">
        <f>Spartan!BH94</f>
        <v/>
      </c>
      <c r="D162">
        <f>ROUND(Spartan!BI94,1)</f>
        <v/>
      </c>
      <c r="E162" t="inlineStr">
        <is>
          <t>global</t>
        </is>
      </c>
      <c r="F162" t="inlineStr">
        <is>
          <t>global</t>
        </is>
      </c>
    </row>
    <row r="163">
      <c r="A163" t="inlineStr">
        <is>
          <t>Blend: Dynamic Con OEF 50/50</t>
        </is>
      </c>
      <c r="C163" s="13">
        <f>Spartan!BH95</f>
        <v/>
      </c>
      <c r="D163">
        <f>ROUND(Spartan!BI95,1)</f>
        <v/>
      </c>
      <c r="E163" t="inlineStr">
        <is>
          <t>global</t>
        </is>
      </c>
      <c r="F163" t="inlineStr">
        <is>
          <t>global</t>
        </is>
      </c>
    </row>
    <row r="164">
      <c r="A164" t="inlineStr">
        <is>
          <t>Blend: Dynamic Con OEF 50/50</t>
        </is>
      </c>
      <c r="C164" s="13">
        <f>Spartan!BH96</f>
        <v/>
      </c>
      <c r="D164">
        <f>ROUND(Spartan!BI96,1)</f>
        <v/>
      </c>
      <c r="E164" t="inlineStr">
        <is>
          <t>global</t>
        </is>
      </c>
      <c r="F164" t="inlineStr">
        <is>
          <t>global</t>
        </is>
      </c>
    </row>
    <row r="165">
      <c r="A165" t="inlineStr">
        <is>
          <t>Blend: Dynamic Con OEF 50/50</t>
        </is>
      </c>
      <c r="C165" s="13">
        <f>Spartan!BH97</f>
        <v/>
      </c>
      <c r="D165">
        <f>ROUND(Spartan!BI97,1)</f>
        <v/>
      </c>
      <c r="E165" t="inlineStr">
        <is>
          <t>global</t>
        </is>
      </c>
      <c r="F165" t="inlineStr">
        <is>
          <t>global</t>
        </is>
      </c>
    </row>
    <row r="166">
      <c r="A166" t="inlineStr">
        <is>
          <t>Blend: Dynamic Con OEF 50/50</t>
        </is>
      </c>
      <c r="C166" s="13">
        <f>Spartan!BH98</f>
        <v/>
      </c>
      <c r="D166">
        <f>ROUND(Spartan!BI98,1)</f>
        <v/>
      </c>
      <c r="E166" t="inlineStr">
        <is>
          <t>global</t>
        </is>
      </c>
      <c r="F166" t="inlineStr">
        <is>
          <t>global</t>
        </is>
      </c>
    </row>
    <row r="167">
      <c r="A167" t="inlineStr">
        <is>
          <t>Blend: Dynamic Con OEF 50/50</t>
        </is>
      </c>
      <c r="C167" s="13">
        <f>Spartan!BH99</f>
        <v/>
      </c>
      <c r="D167">
        <f>ROUND(Spartan!BI99,1)</f>
        <v/>
      </c>
      <c r="E167" t="inlineStr">
        <is>
          <t>global</t>
        </is>
      </c>
      <c r="F167" t="inlineStr">
        <is>
          <t>global</t>
        </is>
      </c>
    </row>
    <row r="168">
      <c r="A168" t="inlineStr">
        <is>
          <t>Blend: Dynamic Con OEF 50/50</t>
        </is>
      </c>
      <c r="C168" s="13">
        <f>Spartan!BH100</f>
        <v/>
      </c>
      <c r="D168">
        <f>ROUND(Spartan!BI100,1)</f>
        <v/>
      </c>
      <c r="E168" t="inlineStr">
        <is>
          <t>global</t>
        </is>
      </c>
      <c r="F168" t="inlineStr">
        <is>
          <t>global</t>
        </is>
      </c>
    </row>
    <row r="169">
      <c r="A169" t="inlineStr">
        <is>
          <t>Blend: Dynamic Con OEF 50/50</t>
        </is>
      </c>
      <c r="C169" s="13">
        <f>Spartan!BH101</f>
        <v/>
      </c>
      <c r="D169">
        <f>ROUND(Spartan!BI101,1)</f>
        <v/>
      </c>
      <c r="E169" t="inlineStr">
        <is>
          <t>global</t>
        </is>
      </c>
      <c r="F169" t="inlineStr">
        <is>
          <t>global</t>
        </is>
      </c>
    </row>
    <row r="170">
      <c r="A170" t="inlineStr">
        <is>
          <t>Blend: Dynamic Con OEF 50/50</t>
        </is>
      </c>
      <c r="C170" s="13">
        <f>Spartan!BH102</f>
        <v/>
      </c>
      <c r="D170">
        <f>ROUND(Spartan!BI102,1)</f>
        <v/>
      </c>
      <c r="E170" t="inlineStr">
        <is>
          <t>global</t>
        </is>
      </c>
      <c r="F170" t="inlineStr">
        <is>
          <t>global</t>
        </is>
      </c>
    </row>
    <row r="171">
      <c r="A171" t="inlineStr">
        <is>
          <t>Blend: Dynamic Con OEF 50/50</t>
        </is>
      </c>
      <c r="C171" s="13">
        <f>Spartan!BH103</f>
        <v/>
      </c>
      <c r="D171">
        <f>ROUND(Spartan!BI103,1)</f>
        <v/>
      </c>
      <c r="E171" t="inlineStr">
        <is>
          <t>global</t>
        </is>
      </c>
      <c r="F171" t="inlineStr">
        <is>
          <t>global</t>
        </is>
      </c>
    </row>
    <row r="172">
      <c r="A172" t="inlineStr">
        <is>
          <t>Blend: Dynamic Con OEF 50/50</t>
        </is>
      </c>
      <c r="C172" s="13">
        <f>Spartan!BH104</f>
        <v/>
      </c>
      <c r="D172">
        <f>ROUND(Spartan!BI104,1)</f>
        <v/>
      </c>
      <c r="E172" t="inlineStr">
        <is>
          <t>global</t>
        </is>
      </c>
      <c r="F172" t="inlineStr">
        <is>
          <t>global</t>
        </is>
      </c>
    </row>
    <row r="173">
      <c r="A173" t="inlineStr">
        <is>
          <t>Blend: Dynamic Con OEF 50/50</t>
        </is>
      </c>
      <c r="C173" s="13">
        <f>Spartan!BH105</f>
        <v/>
      </c>
      <c r="D173">
        <f>ROUND(Spartan!BI105,1)</f>
        <v/>
      </c>
      <c r="E173" t="inlineStr">
        <is>
          <t>global</t>
        </is>
      </c>
      <c r="F173" t="inlineStr">
        <is>
          <t>global</t>
        </is>
      </c>
    </row>
    <row r="174">
      <c r="A174" t="inlineStr">
        <is>
          <t>Blend: Dynamic Con OEF 50/50</t>
        </is>
      </c>
      <c r="C174" s="13">
        <f>Spartan!BH106</f>
        <v/>
      </c>
      <c r="D174">
        <f>ROUND(Spartan!BI106,1)</f>
        <v/>
      </c>
      <c r="E174" t="inlineStr">
        <is>
          <t>global</t>
        </is>
      </c>
      <c r="F174" t="inlineStr">
        <is>
          <t>global</t>
        </is>
      </c>
    </row>
    <row r="175">
      <c r="A175" t="inlineStr">
        <is>
          <t>Blend: Dynamic Con OEF 50/50</t>
        </is>
      </c>
      <c r="C175" s="13">
        <f>Spartan!BH107</f>
        <v/>
      </c>
      <c r="D175">
        <f>ROUND(Spartan!BI107,1)</f>
        <v/>
      </c>
      <c r="E175" t="inlineStr">
        <is>
          <t>global</t>
        </is>
      </c>
      <c r="F175" t="inlineStr">
        <is>
          <t>global</t>
        </is>
      </c>
    </row>
    <row r="176">
      <c r="A176" t="inlineStr">
        <is>
          <t>Blend: Dynamic Con OEF 50/50</t>
        </is>
      </c>
      <c r="C176" s="13">
        <f>Spartan!BH108</f>
        <v/>
      </c>
      <c r="D176">
        <f>ROUND(Spartan!BI108,1)</f>
        <v/>
      </c>
      <c r="E176" t="inlineStr">
        <is>
          <t>global</t>
        </is>
      </c>
      <c r="F176" t="inlineStr">
        <is>
          <t>global</t>
        </is>
      </c>
    </row>
    <row r="177">
      <c r="A177" t="inlineStr">
        <is>
          <t>Blend: Dynamic Con OEF 50/50</t>
        </is>
      </c>
      <c r="C177" s="13">
        <f>Spartan!BH109</f>
        <v/>
      </c>
      <c r="D177">
        <f>ROUND(Spartan!BI109,1)</f>
        <v/>
      </c>
      <c r="E177" t="inlineStr">
        <is>
          <t>global</t>
        </is>
      </c>
      <c r="F177" t="inlineStr">
        <is>
          <t>global</t>
        </is>
      </c>
    </row>
    <row r="178">
      <c r="A178" t="inlineStr">
        <is>
          <t>Blend: Dynamic Con OEF 50/50</t>
        </is>
      </c>
      <c r="C178" s="13">
        <f>Spartan!BH110</f>
        <v/>
      </c>
      <c r="D178">
        <f>ROUND(Spartan!BI110,1)</f>
        <v/>
      </c>
      <c r="E178" t="inlineStr">
        <is>
          <t>global</t>
        </is>
      </c>
      <c r="F178" t="inlineStr">
        <is>
          <t>global</t>
        </is>
      </c>
    </row>
    <row r="179">
      <c r="A179" t="inlineStr">
        <is>
          <t>Blend: Dynamic Con OEF 50/50</t>
        </is>
      </c>
      <c r="C179" s="13">
        <f>Spartan!BH111</f>
        <v/>
      </c>
      <c r="D179">
        <f>ROUND(Spartan!BI111,1)</f>
        <v/>
      </c>
      <c r="E179" t="inlineStr">
        <is>
          <t>global</t>
        </is>
      </c>
      <c r="F179" t="inlineStr">
        <is>
          <t>global</t>
        </is>
      </c>
    </row>
    <row r="180">
      <c r="A180" t="inlineStr">
        <is>
          <t>Blend: Dynamic Con OEF 50/50</t>
        </is>
      </c>
      <c r="C180" s="13">
        <f>Spartan!BH112</f>
        <v/>
      </c>
      <c r="D180">
        <f>ROUND(Spartan!BI112,1)</f>
        <v/>
      </c>
      <c r="E180" t="inlineStr">
        <is>
          <t>global</t>
        </is>
      </c>
      <c r="F180" t="inlineStr">
        <is>
          <t>global</t>
        </is>
      </c>
    </row>
    <row r="181">
      <c r="A181" t="inlineStr">
        <is>
          <t>Blend: Dynamic Con OEF 50/50</t>
        </is>
      </c>
      <c r="C181" s="13">
        <f>Spartan!BH113</f>
        <v/>
      </c>
      <c r="D181">
        <f>ROUND(Spartan!BI113,1)</f>
        <v/>
      </c>
      <c r="E181" t="inlineStr">
        <is>
          <t>global</t>
        </is>
      </c>
      <c r="F181" t="inlineStr">
        <is>
          <t>global</t>
        </is>
      </c>
    </row>
    <row r="182">
      <c r="A182" t="inlineStr">
        <is>
          <t>Blend: Dynamic Con OEF 50/50</t>
        </is>
      </c>
      <c r="C182" s="13">
        <f>Spartan!BH114</f>
        <v/>
      </c>
      <c r="D182">
        <f>ROUND(Spartan!BI114,1)</f>
        <v/>
      </c>
      <c r="E182" t="inlineStr">
        <is>
          <t>global</t>
        </is>
      </c>
      <c r="F182" t="inlineStr">
        <is>
          <t>global</t>
        </is>
      </c>
    </row>
    <row r="183">
      <c r="A183" t="inlineStr">
        <is>
          <t>Blend: Dynamic Con OEF 50/50</t>
        </is>
      </c>
      <c r="C183" s="13">
        <f>Spartan!BH115</f>
        <v/>
      </c>
      <c r="D183">
        <f>ROUND(Spartan!BI115,1)</f>
        <v/>
      </c>
      <c r="E183" t="inlineStr">
        <is>
          <t>global</t>
        </is>
      </c>
      <c r="F183" t="inlineStr">
        <is>
          <t>global</t>
        </is>
      </c>
    </row>
    <row r="184">
      <c r="A184" t="inlineStr">
        <is>
          <t>Blend: Dynamic Con OEF 50/50</t>
        </is>
      </c>
      <c r="C184" s="13">
        <f>Spartan!BH116</f>
        <v/>
      </c>
      <c r="D184">
        <f>ROUND(Spartan!BI116,1)</f>
        <v/>
      </c>
      <c r="E184" t="inlineStr">
        <is>
          <t>global</t>
        </is>
      </c>
      <c r="F184" t="inlineStr">
        <is>
          <t>global</t>
        </is>
      </c>
    </row>
    <row r="185">
      <c r="A185" t="inlineStr">
        <is>
          <t>Blend: Dynamic Con OEF 50/50</t>
        </is>
      </c>
      <c r="C185" s="13">
        <f>Spartan!BH117</f>
        <v/>
      </c>
      <c r="D185">
        <f>ROUND(Spartan!BI117,1)</f>
        <v/>
      </c>
      <c r="E185" t="inlineStr">
        <is>
          <t>global</t>
        </is>
      </c>
      <c r="F185" t="inlineStr">
        <is>
          <t>global</t>
        </is>
      </c>
    </row>
    <row r="186">
      <c r="A186" t="inlineStr">
        <is>
          <t>Blend: Dynamic Con OEF 50/50</t>
        </is>
      </c>
      <c r="C186" s="13">
        <f>Spartan!BH118</f>
        <v/>
      </c>
      <c r="D186">
        <f>ROUND(Spartan!BI118,1)</f>
        <v/>
      </c>
      <c r="E186" t="inlineStr">
        <is>
          <t>global</t>
        </is>
      </c>
      <c r="F186" t="inlineStr">
        <is>
          <t>global</t>
        </is>
      </c>
    </row>
    <row r="187">
      <c r="A187" t="inlineStr">
        <is>
          <t>Blend: Dynamic Con OEF 50/50</t>
        </is>
      </c>
      <c r="C187" s="13">
        <f>Spartan!BH119</f>
        <v/>
      </c>
      <c r="D187">
        <f>ROUND(Spartan!BI119,1)</f>
        <v/>
      </c>
      <c r="E187" t="inlineStr">
        <is>
          <t>global</t>
        </is>
      </c>
      <c r="F187" t="inlineStr">
        <is>
          <t>global</t>
        </is>
      </c>
    </row>
    <row r="188">
      <c r="A188" t="inlineStr">
        <is>
          <t>Blend: Dynamic Con OEF 50/50</t>
        </is>
      </c>
      <c r="C188" s="13">
        <f>Spartan!BH120</f>
        <v/>
      </c>
      <c r="D188">
        <f>ROUND(Spartan!BI120,1)</f>
        <v/>
      </c>
      <c r="E188" t="inlineStr">
        <is>
          <t>global</t>
        </is>
      </c>
      <c r="F188" t="inlineStr">
        <is>
          <t>global</t>
        </is>
      </c>
    </row>
    <row r="189">
      <c r="A189" t="inlineStr">
        <is>
          <t>Blend: Dynamic Con OEF 50/50</t>
        </is>
      </c>
      <c r="C189" s="13">
        <f>Spartan!BH121</f>
        <v/>
      </c>
      <c r="D189">
        <f>ROUND(Spartan!BI121,1)</f>
        <v/>
      </c>
      <c r="E189" t="inlineStr">
        <is>
          <t>global</t>
        </is>
      </c>
      <c r="F189" t="inlineStr">
        <is>
          <t>global</t>
        </is>
      </c>
    </row>
    <row r="190">
      <c r="A190" t="inlineStr">
        <is>
          <t>Blend: Dynamic Con OEF 50/50</t>
        </is>
      </c>
      <c r="C190" s="13">
        <f>Spartan!BH122</f>
        <v/>
      </c>
      <c r="D190">
        <f>ROUND(Spartan!BI122,1)</f>
        <v/>
      </c>
      <c r="E190" t="inlineStr">
        <is>
          <t>global</t>
        </is>
      </c>
      <c r="F190" t="inlineStr">
        <is>
          <t>global</t>
        </is>
      </c>
    </row>
    <row r="191">
      <c r="A191" t="inlineStr">
        <is>
          <t>Blend: S20/S50 Mod Gro 50/50</t>
        </is>
      </c>
      <c r="C191">
        <f>Spartan!A24</f>
        <v/>
      </c>
      <c r="D191">
        <f>(Spartan!B24+Spartan!B82)*100/2</f>
        <v/>
      </c>
      <c r="E191" t="inlineStr">
        <is>
          <t>global</t>
        </is>
      </c>
      <c r="F191" t="inlineStr">
        <is>
          <t>global</t>
        </is>
      </c>
    </row>
    <row r="192">
      <c r="A192" t="inlineStr">
        <is>
          <t>Blend: S20/S50 Mod Gro 50/50</t>
        </is>
      </c>
      <c r="C192">
        <f>Spartan!A25</f>
        <v/>
      </c>
      <c r="D192">
        <f>ROUND((Spartan!B25+Spartan!B83)*100/2,1)</f>
        <v/>
      </c>
      <c r="E192" t="inlineStr">
        <is>
          <t>global</t>
        </is>
      </c>
      <c r="F192" t="inlineStr">
        <is>
          <t>global</t>
        </is>
      </c>
    </row>
    <row r="193">
      <c r="A193" t="inlineStr">
        <is>
          <t>Blend: S20/S50 Mod Gro 50/50</t>
        </is>
      </c>
      <c r="C193">
        <f>Spartan!A26</f>
        <v/>
      </c>
      <c r="D193">
        <f>ROUND((Spartan!B26+Spartan!B84)*100/2,1)</f>
        <v/>
      </c>
      <c r="E193" t="inlineStr">
        <is>
          <t>global</t>
        </is>
      </c>
      <c r="F193" t="inlineStr">
        <is>
          <t>global</t>
        </is>
      </c>
    </row>
    <row r="194">
      <c r="A194" t="inlineStr">
        <is>
          <t>Blend: S20/S50 Mod Gro 50/50</t>
        </is>
      </c>
      <c r="C194">
        <f>Spartan!A27</f>
        <v/>
      </c>
      <c r="D194">
        <f>ROUND((Spartan!B27+Spartan!B85)*100/2,1)</f>
        <v/>
      </c>
      <c r="E194" t="inlineStr">
        <is>
          <t>global</t>
        </is>
      </c>
      <c r="F194" t="inlineStr">
        <is>
          <t>global</t>
        </is>
      </c>
    </row>
    <row r="195">
      <c r="A195" t="inlineStr">
        <is>
          <t>Blend: S20/S50 Mod Gro 50/50</t>
        </is>
      </c>
      <c r="C195">
        <f>Spartan!A28</f>
        <v/>
      </c>
      <c r="D195">
        <f>ROUND((Spartan!B28+Spartan!B86)*100/2,1)</f>
        <v/>
      </c>
      <c r="E195" t="inlineStr">
        <is>
          <t>global</t>
        </is>
      </c>
      <c r="F195" t="inlineStr">
        <is>
          <t>global</t>
        </is>
      </c>
    </row>
    <row r="196">
      <c r="A196" t="inlineStr">
        <is>
          <t>Blend: S20/S50 Mod Gro 50/50</t>
        </is>
      </c>
      <c r="C196">
        <f>Spartan!A29</f>
        <v/>
      </c>
      <c r="D196">
        <f>ROUND((Spartan!B29+Spartan!B87)*100/2,1)</f>
        <v/>
      </c>
      <c r="E196" t="inlineStr">
        <is>
          <t>global</t>
        </is>
      </c>
      <c r="F196" t="inlineStr">
        <is>
          <t>global</t>
        </is>
      </c>
    </row>
    <row r="197">
      <c r="A197" t="inlineStr">
        <is>
          <t>Blend: S20/S50 Mod Gro 50/50</t>
        </is>
      </c>
      <c r="C197">
        <f>Spartan!A30</f>
        <v/>
      </c>
      <c r="D197">
        <f>ROUND((Spartan!B30+Spartan!B88)*100/2,1)</f>
        <v/>
      </c>
      <c r="E197" t="inlineStr">
        <is>
          <t>global</t>
        </is>
      </c>
      <c r="F197" t="inlineStr">
        <is>
          <t>global</t>
        </is>
      </c>
    </row>
    <row r="198">
      <c r="A198" t="inlineStr">
        <is>
          <t>Blend: S20/S50 Mod Gro 50/50</t>
        </is>
      </c>
      <c r="C198">
        <f>Spartan!A31</f>
        <v/>
      </c>
      <c r="D198">
        <f>ROUND((Spartan!B31+Spartan!B89)*100/2,1)</f>
        <v/>
      </c>
      <c r="E198" t="inlineStr">
        <is>
          <t>global</t>
        </is>
      </c>
      <c r="F198" t="inlineStr">
        <is>
          <t>global</t>
        </is>
      </c>
    </row>
    <row r="199">
      <c r="A199" t="inlineStr">
        <is>
          <t>Blend: S20/S50 Mod Gro 50/50</t>
        </is>
      </c>
      <c r="C199">
        <f>Spartan!A32</f>
        <v/>
      </c>
      <c r="D199">
        <f>ROUND((Spartan!B32+Spartan!B90)*100/2,1)</f>
        <v/>
      </c>
      <c r="E199" t="inlineStr">
        <is>
          <t>global</t>
        </is>
      </c>
      <c r="F199" t="inlineStr">
        <is>
          <t>global</t>
        </is>
      </c>
    </row>
    <row r="200">
      <c r="A200" t="inlineStr">
        <is>
          <t>Blend: S20/S50 Mod Gro 50/50</t>
        </is>
      </c>
      <c r="C200">
        <f>Spartan!A33</f>
        <v/>
      </c>
      <c r="D200">
        <f>ROUND((Spartan!B33+Spartan!B91)*100/2,1)</f>
        <v/>
      </c>
      <c r="E200" t="inlineStr">
        <is>
          <t>global</t>
        </is>
      </c>
      <c r="F200" t="inlineStr">
        <is>
          <t>global</t>
        </is>
      </c>
    </row>
    <row r="201">
      <c r="A201" t="inlineStr">
        <is>
          <t>Blend: S20/S50 Mod Gro 50/50</t>
        </is>
      </c>
      <c r="C201">
        <f>Spartan!A34</f>
        <v/>
      </c>
      <c r="D201">
        <f>ROUND((Spartan!B34+Spartan!B92)*100/2,1)</f>
        <v/>
      </c>
      <c r="E201" t="inlineStr">
        <is>
          <t>global</t>
        </is>
      </c>
      <c r="F201" t="inlineStr">
        <is>
          <t>global</t>
        </is>
      </c>
    </row>
    <row r="202">
      <c r="A202" t="inlineStr">
        <is>
          <t>Blend: S20/S50 Mod Gro 50/50</t>
        </is>
      </c>
      <c r="C202" t="inlineStr">
        <is>
          <t>BIL</t>
        </is>
      </c>
      <c r="D202">
        <f>ROUND((Spartan!B35+Spartan!B93)*100/2,0)/2</f>
        <v/>
      </c>
      <c r="E202" t="inlineStr">
        <is>
          <t>global</t>
        </is>
      </c>
      <c r="F202" t="inlineStr">
        <is>
          <t>global</t>
        </is>
      </c>
    </row>
    <row r="203">
      <c r="A203" t="inlineStr">
        <is>
          <t>Blend: S20/S50 Mod Gro 50/50</t>
        </is>
      </c>
      <c r="C203" t="inlineStr">
        <is>
          <t>OPER</t>
        </is>
      </c>
      <c r="D203">
        <f>D202</f>
        <v/>
      </c>
      <c r="E203" t="inlineStr">
        <is>
          <t>global</t>
        </is>
      </c>
      <c r="F203" t="inlineStr">
        <is>
          <t>global</t>
        </is>
      </c>
    </row>
    <row r="204">
      <c r="A204" t="inlineStr">
        <is>
          <t>Blend: S20/S50 Mod Gro 50/50</t>
        </is>
      </c>
      <c r="C204" t="inlineStr">
        <is>
          <t>$CASH</t>
        </is>
      </c>
      <c r="D204">
        <f>100-SUM(D191:D203)</f>
        <v/>
      </c>
      <c r="E204" t="inlineStr">
        <is>
          <t>global</t>
        </is>
      </c>
      <c r="F204" t="inlineStr">
        <is>
          <t>global</t>
        </is>
      </c>
    </row>
    <row r="205">
      <c r="A205" t="inlineStr">
        <is>
          <t>Blend: Tactical Bal OEF 30/70</t>
        </is>
      </c>
      <c r="C205">
        <f>Spartan!BE6</f>
        <v/>
      </c>
      <c r="D205">
        <f>Spartan!BF6</f>
        <v/>
      </c>
      <c r="E205" t="inlineStr">
        <is>
          <t>global</t>
        </is>
      </c>
      <c r="F205" t="inlineStr">
        <is>
          <t>global</t>
        </is>
      </c>
    </row>
    <row r="206">
      <c r="A206" t="inlineStr">
        <is>
          <t>Blend: Tactical Bal OEF 30/70</t>
        </is>
      </c>
      <c r="C206">
        <f>Spartan!BE7</f>
        <v/>
      </c>
      <c r="D206">
        <f>Spartan!BF7</f>
        <v/>
      </c>
      <c r="E206" t="inlineStr">
        <is>
          <t>global</t>
        </is>
      </c>
      <c r="F206" t="inlineStr">
        <is>
          <t>global</t>
        </is>
      </c>
    </row>
    <row r="207">
      <c r="A207" t="inlineStr">
        <is>
          <t>Blend: Tactical Bal OEF 30/70</t>
        </is>
      </c>
      <c r="C207">
        <f>Spartan!BE8</f>
        <v/>
      </c>
      <c r="D207">
        <f>Spartan!BF8</f>
        <v/>
      </c>
      <c r="E207" t="inlineStr">
        <is>
          <t>global</t>
        </is>
      </c>
      <c r="F207" t="inlineStr">
        <is>
          <t>global</t>
        </is>
      </c>
    </row>
    <row r="208">
      <c r="A208" t="inlineStr">
        <is>
          <t>Blend: Tactical Bal OEF 30/70</t>
        </is>
      </c>
      <c r="C208">
        <f>Spartan!BE9</f>
        <v/>
      </c>
      <c r="D208">
        <f>Spartan!BF9</f>
        <v/>
      </c>
      <c r="E208" t="inlineStr">
        <is>
          <t>global</t>
        </is>
      </c>
      <c r="F208" t="inlineStr">
        <is>
          <t>global</t>
        </is>
      </c>
    </row>
    <row r="209">
      <c r="A209" t="inlineStr">
        <is>
          <t>Blend: Tactical Bal OEF 30/70</t>
        </is>
      </c>
      <c r="C209">
        <f>Spartan!BE10</f>
        <v/>
      </c>
      <c r="D209">
        <f>Spartan!BF10</f>
        <v/>
      </c>
      <c r="E209" t="inlineStr">
        <is>
          <t>global</t>
        </is>
      </c>
      <c r="F209" t="inlineStr">
        <is>
          <t>global</t>
        </is>
      </c>
    </row>
    <row r="210">
      <c r="A210" t="inlineStr">
        <is>
          <t>Blend: Tactical Bal OEF 30/70</t>
        </is>
      </c>
      <c r="C210">
        <f>Spartan!BE11</f>
        <v/>
      </c>
      <c r="D210">
        <f>Spartan!BF11</f>
        <v/>
      </c>
      <c r="E210" t="inlineStr">
        <is>
          <t>global</t>
        </is>
      </c>
      <c r="F210" t="inlineStr">
        <is>
          <t>global</t>
        </is>
      </c>
    </row>
    <row r="211">
      <c r="A211" t="inlineStr">
        <is>
          <t>Blend: Tactical Bal OEF 30/70</t>
        </is>
      </c>
      <c r="C211">
        <f>Spartan!BE12</f>
        <v/>
      </c>
      <c r="D211">
        <f>Spartan!BF12</f>
        <v/>
      </c>
      <c r="E211" t="inlineStr">
        <is>
          <t>global</t>
        </is>
      </c>
      <c r="F211" t="inlineStr">
        <is>
          <t>global</t>
        </is>
      </c>
    </row>
    <row r="212">
      <c r="A212" t="inlineStr">
        <is>
          <t>Blend: Tactical Bal OEF 30/70</t>
        </is>
      </c>
      <c r="C212">
        <f>Spartan!BE13</f>
        <v/>
      </c>
      <c r="D212">
        <f>Spartan!BF13</f>
        <v/>
      </c>
      <c r="E212" t="inlineStr">
        <is>
          <t>global</t>
        </is>
      </c>
      <c r="F212" t="inlineStr">
        <is>
          <t>global</t>
        </is>
      </c>
    </row>
    <row r="213">
      <c r="A213" t="inlineStr">
        <is>
          <t>Blend: Tactical Bal OEF 30/70</t>
        </is>
      </c>
      <c r="C213">
        <f>Spartan!BE14</f>
        <v/>
      </c>
      <c r="D213">
        <f>Spartan!BF14</f>
        <v/>
      </c>
      <c r="E213" t="inlineStr">
        <is>
          <t>global</t>
        </is>
      </c>
      <c r="F213" t="inlineStr">
        <is>
          <t>global</t>
        </is>
      </c>
    </row>
    <row r="214">
      <c r="A214" t="inlineStr">
        <is>
          <t>Blend: Tactical Bal OEF 30/70</t>
        </is>
      </c>
      <c r="C214">
        <f>Spartan!BE15</f>
        <v/>
      </c>
      <c r="D214">
        <f>Spartan!BF15</f>
        <v/>
      </c>
      <c r="E214" t="inlineStr">
        <is>
          <t>global</t>
        </is>
      </c>
      <c r="F214" t="inlineStr">
        <is>
          <t>global</t>
        </is>
      </c>
    </row>
    <row r="215">
      <c r="A215" t="inlineStr">
        <is>
          <t>Blend: Tactical Bal OEF 30/70</t>
        </is>
      </c>
      <c r="C215">
        <f>Spartan!BE16</f>
        <v/>
      </c>
      <c r="D215">
        <f>Spartan!BF16</f>
        <v/>
      </c>
      <c r="E215" t="inlineStr">
        <is>
          <t>global</t>
        </is>
      </c>
      <c r="F215" t="inlineStr">
        <is>
          <t>global</t>
        </is>
      </c>
    </row>
    <row r="216">
      <c r="A216" t="inlineStr">
        <is>
          <t>Blend: Tactical Bal OEF 30/70</t>
        </is>
      </c>
      <c r="C216">
        <f>Spartan!BE17</f>
        <v/>
      </c>
      <c r="D216">
        <f>Spartan!BF17</f>
        <v/>
      </c>
      <c r="E216" t="inlineStr">
        <is>
          <t>global</t>
        </is>
      </c>
      <c r="F216" t="inlineStr">
        <is>
          <t>global</t>
        </is>
      </c>
    </row>
    <row r="217">
      <c r="A217" t="inlineStr">
        <is>
          <t>Blend: Tactical Bal OEF 30/70</t>
        </is>
      </c>
      <c r="C217">
        <f>Spartan!BE18</f>
        <v/>
      </c>
      <c r="D217">
        <f>Spartan!BF18</f>
        <v/>
      </c>
      <c r="E217" t="inlineStr">
        <is>
          <t>global</t>
        </is>
      </c>
      <c r="F217" t="inlineStr">
        <is>
          <t>global</t>
        </is>
      </c>
    </row>
    <row r="218">
      <c r="A218" t="inlineStr">
        <is>
          <t>Blend: Tactical Bal OEF 30/70</t>
        </is>
      </c>
      <c r="C218">
        <f>Spartan!BE19</f>
        <v/>
      </c>
      <c r="D218">
        <f>Spartan!BF19</f>
        <v/>
      </c>
      <c r="E218" t="inlineStr">
        <is>
          <t>global</t>
        </is>
      </c>
      <c r="F218" t="inlineStr">
        <is>
          <t>global</t>
        </is>
      </c>
    </row>
    <row r="219">
      <c r="A219" t="inlineStr">
        <is>
          <t>Blend: Tactical Bal OEF 30/70</t>
        </is>
      </c>
      <c r="C219">
        <f>Spartan!BE20</f>
        <v/>
      </c>
      <c r="D219">
        <f>Spartan!BF20</f>
        <v/>
      </c>
      <c r="E219" t="inlineStr">
        <is>
          <t>global</t>
        </is>
      </c>
      <c r="F219" t="inlineStr">
        <is>
          <t>global</t>
        </is>
      </c>
    </row>
    <row r="220">
      <c r="A220" t="inlineStr">
        <is>
          <t>Blend: Tactical Bal OEF 30/70</t>
        </is>
      </c>
      <c r="C220">
        <f>Spartan!BE21</f>
        <v/>
      </c>
      <c r="D220">
        <f>Spartan!BF21</f>
        <v/>
      </c>
      <c r="E220" t="inlineStr">
        <is>
          <t>global</t>
        </is>
      </c>
      <c r="F220" t="inlineStr">
        <is>
          <t>global</t>
        </is>
      </c>
    </row>
    <row r="221">
      <c r="A221" t="inlineStr">
        <is>
          <t>Blend: Tactical Bal OEF 30/70</t>
        </is>
      </c>
      <c r="C221">
        <f>Spartan!BE22</f>
        <v/>
      </c>
      <c r="D221">
        <f>Spartan!BF22</f>
        <v/>
      </c>
      <c r="E221" t="inlineStr">
        <is>
          <t>global</t>
        </is>
      </c>
      <c r="F221" t="inlineStr">
        <is>
          <t>global</t>
        </is>
      </c>
    </row>
    <row r="222">
      <c r="A222" t="inlineStr">
        <is>
          <t>Blend: Tactical Bal OEF 30/70</t>
        </is>
      </c>
      <c r="C222">
        <f>Spartan!BE23</f>
        <v/>
      </c>
      <c r="D222">
        <f>Spartan!BF23</f>
        <v/>
      </c>
      <c r="E222" t="inlineStr">
        <is>
          <t>global</t>
        </is>
      </c>
      <c r="F222" t="inlineStr">
        <is>
          <t>global</t>
        </is>
      </c>
    </row>
    <row r="223">
      <c r="A223" t="inlineStr">
        <is>
          <t>Blend: Tactical Bal OEF 30/70</t>
        </is>
      </c>
      <c r="C223">
        <f>Spartan!BE24</f>
        <v/>
      </c>
      <c r="D223">
        <f>Spartan!BF24</f>
        <v/>
      </c>
      <c r="E223" t="inlineStr">
        <is>
          <t>global</t>
        </is>
      </c>
      <c r="F223" t="inlineStr">
        <is>
          <t>global</t>
        </is>
      </c>
    </row>
    <row r="224">
      <c r="A224" t="inlineStr">
        <is>
          <t>Blend: Tactical Bal OEF 30/70</t>
        </is>
      </c>
      <c r="C224">
        <f>Spartan!BE25</f>
        <v/>
      </c>
      <c r="D224">
        <f>Spartan!BF25</f>
        <v/>
      </c>
      <c r="E224" t="inlineStr">
        <is>
          <t>global</t>
        </is>
      </c>
      <c r="F224" t="inlineStr">
        <is>
          <t>global</t>
        </is>
      </c>
    </row>
    <row r="225">
      <c r="A225" t="inlineStr">
        <is>
          <t>Blend: Tactical Bal OEF 30/70</t>
        </is>
      </c>
      <c r="C225">
        <f>Spartan!BE26</f>
        <v/>
      </c>
      <c r="D225">
        <f>Spartan!BF26</f>
        <v/>
      </c>
      <c r="E225" t="inlineStr">
        <is>
          <t>global</t>
        </is>
      </c>
      <c r="F225" t="inlineStr">
        <is>
          <t>global</t>
        </is>
      </c>
    </row>
    <row r="226">
      <c r="A226" t="inlineStr">
        <is>
          <t>Blend: Tactical Bal OEF 30/70</t>
        </is>
      </c>
      <c r="C226">
        <f>Spartan!BE27</f>
        <v/>
      </c>
      <c r="D226">
        <f>Spartan!BF27</f>
        <v/>
      </c>
      <c r="E226" t="inlineStr">
        <is>
          <t>global</t>
        </is>
      </c>
      <c r="F226" t="inlineStr">
        <is>
          <t>global</t>
        </is>
      </c>
    </row>
    <row r="227">
      <c r="A227" t="inlineStr">
        <is>
          <t>Blend: Tactical Bal OEF 30/70</t>
        </is>
      </c>
      <c r="C227">
        <f>Spartan!BE28</f>
        <v/>
      </c>
      <c r="D227">
        <f>Spartan!BF28</f>
        <v/>
      </c>
      <c r="E227" t="inlineStr">
        <is>
          <t>global</t>
        </is>
      </c>
      <c r="F227" t="inlineStr">
        <is>
          <t>global</t>
        </is>
      </c>
    </row>
    <row r="228">
      <c r="A228" t="inlineStr">
        <is>
          <t>Blend: Tactical Bal OEF 30/70</t>
        </is>
      </c>
      <c r="C228">
        <f>Spartan!BE29</f>
        <v/>
      </c>
      <c r="D228">
        <f>Spartan!BF29</f>
        <v/>
      </c>
      <c r="E228" t="inlineStr">
        <is>
          <t>global</t>
        </is>
      </c>
      <c r="F228" t="inlineStr">
        <is>
          <t>global</t>
        </is>
      </c>
    </row>
    <row r="229">
      <c r="A229" t="inlineStr">
        <is>
          <t>Blend: Tactical Bal OEF 30/70</t>
        </is>
      </c>
      <c r="C229">
        <f>Spartan!BE30</f>
        <v/>
      </c>
      <c r="D229">
        <f>Spartan!BF30</f>
        <v/>
      </c>
      <c r="E229" t="inlineStr">
        <is>
          <t>global</t>
        </is>
      </c>
      <c r="F229" t="inlineStr">
        <is>
          <t>global</t>
        </is>
      </c>
    </row>
    <row r="230">
      <c r="A230" t="inlineStr">
        <is>
          <t>Blend: Tactical Bal OEF 30/70</t>
        </is>
      </c>
      <c r="C230">
        <f>Spartan!BE31</f>
        <v/>
      </c>
      <c r="D230">
        <f>Spartan!BF31</f>
        <v/>
      </c>
      <c r="E230" t="inlineStr">
        <is>
          <t>global</t>
        </is>
      </c>
      <c r="F230" t="inlineStr">
        <is>
          <t>global</t>
        </is>
      </c>
    </row>
    <row r="231">
      <c r="A231" t="inlineStr">
        <is>
          <t>Blend: Tactical Bal OEF 30/70</t>
        </is>
      </c>
      <c r="C231">
        <f>Spartan!BE32</f>
        <v/>
      </c>
      <c r="D231">
        <f>Spartan!BF32</f>
        <v/>
      </c>
      <c r="E231" t="inlineStr">
        <is>
          <t>global</t>
        </is>
      </c>
      <c r="F231" t="inlineStr">
        <is>
          <t>global</t>
        </is>
      </c>
    </row>
    <row r="232">
      <c r="A232" t="inlineStr">
        <is>
          <t>Blend: Tactical Bal OEF 30/70</t>
        </is>
      </c>
      <c r="C232">
        <f>Spartan!BE33</f>
        <v/>
      </c>
      <c r="D232">
        <f>Spartan!BF33</f>
        <v/>
      </c>
      <c r="E232" t="inlineStr">
        <is>
          <t>global</t>
        </is>
      </c>
      <c r="F232" t="inlineStr">
        <is>
          <t>global</t>
        </is>
      </c>
    </row>
    <row r="233">
      <c r="A233" t="inlineStr">
        <is>
          <t>Blend: Tactical Bal OEF 30/70</t>
        </is>
      </c>
      <c r="C233">
        <f>Spartan!BE34</f>
        <v/>
      </c>
      <c r="D233">
        <f>Spartan!BF34</f>
        <v/>
      </c>
      <c r="E233" t="inlineStr">
        <is>
          <t>global</t>
        </is>
      </c>
      <c r="F233" t="inlineStr">
        <is>
          <t>global</t>
        </is>
      </c>
    </row>
    <row r="234">
      <c r="A234" t="inlineStr">
        <is>
          <t>Blend: Tactical Bal OEF 30/70</t>
        </is>
      </c>
      <c r="C234">
        <f>Spartan!BE35</f>
        <v/>
      </c>
      <c r="D234">
        <f>Spartan!BF35</f>
        <v/>
      </c>
      <c r="E234" t="inlineStr">
        <is>
          <t>global</t>
        </is>
      </c>
      <c r="F234" t="inlineStr">
        <is>
          <t>global</t>
        </is>
      </c>
    </row>
    <row r="235">
      <c r="A235" t="inlineStr">
        <is>
          <t>Blend: Tactical Bal OEF 30/70</t>
        </is>
      </c>
      <c r="C235">
        <f>Spartan!BE36</f>
        <v/>
      </c>
      <c r="D235">
        <f>Spartan!BF36</f>
        <v/>
      </c>
      <c r="E235" t="inlineStr">
        <is>
          <t>global</t>
        </is>
      </c>
      <c r="F235" t="inlineStr">
        <is>
          <t>global</t>
        </is>
      </c>
    </row>
    <row r="236">
      <c r="A236" t="inlineStr">
        <is>
          <t>Blend: Tactical Bal OEF 30/70</t>
        </is>
      </c>
      <c r="C236">
        <f>Spartan!BE37</f>
        <v/>
      </c>
      <c r="D236">
        <f>Spartan!BF37</f>
        <v/>
      </c>
      <c r="E236" t="inlineStr">
        <is>
          <t>global</t>
        </is>
      </c>
      <c r="F236" t="inlineStr">
        <is>
          <t>global</t>
        </is>
      </c>
    </row>
    <row r="237">
      <c r="A237" t="inlineStr">
        <is>
          <t>Blend: Tactical Bal OEF 30/70</t>
        </is>
      </c>
      <c r="C237">
        <f>Spartan!BE38</f>
        <v/>
      </c>
      <c r="D237">
        <f>Spartan!BF38</f>
        <v/>
      </c>
      <c r="E237" t="inlineStr">
        <is>
          <t>global</t>
        </is>
      </c>
      <c r="F237" t="inlineStr">
        <is>
          <t>global</t>
        </is>
      </c>
    </row>
    <row r="238">
      <c r="A238" t="inlineStr">
        <is>
          <t>Blend: Tactical Bal OEF 30/70</t>
        </is>
      </c>
      <c r="C238">
        <f>Spartan!BE39</f>
        <v/>
      </c>
      <c r="D238">
        <f>Spartan!BF39</f>
        <v/>
      </c>
      <c r="E238" t="inlineStr">
        <is>
          <t>global</t>
        </is>
      </c>
      <c r="F238" t="inlineStr">
        <is>
          <t>global</t>
        </is>
      </c>
    </row>
    <row r="239">
      <c r="A239" t="inlineStr">
        <is>
          <t>Blend: Tactical Bal OEF 30/70</t>
        </is>
      </c>
      <c r="C239">
        <f>Spartan!BE40</f>
        <v/>
      </c>
      <c r="D239">
        <f>Spartan!BF40</f>
        <v/>
      </c>
      <c r="E239" t="inlineStr">
        <is>
          <t>global</t>
        </is>
      </c>
      <c r="F239" t="inlineStr">
        <is>
          <t>global</t>
        </is>
      </c>
    </row>
    <row r="240">
      <c r="A240" t="inlineStr">
        <is>
          <t>Blend: Tactical Bal OEF 30/70</t>
        </is>
      </c>
      <c r="C240">
        <f>Spartan!BE41</f>
        <v/>
      </c>
      <c r="D240">
        <f>Spartan!BF41</f>
        <v/>
      </c>
      <c r="E240" t="inlineStr">
        <is>
          <t>global</t>
        </is>
      </c>
      <c r="F240" t="inlineStr">
        <is>
          <t>global</t>
        </is>
      </c>
    </row>
    <row r="241">
      <c r="A241" t="inlineStr">
        <is>
          <t>Blend: Tactical Bal OEF 30/70</t>
        </is>
      </c>
      <c r="C241">
        <f>Spartan!BE42</f>
        <v/>
      </c>
      <c r="D241">
        <f>Spartan!BF42</f>
        <v/>
      </c>
      <c r="E241" t="inlineStr">
        <is>
          <t>global</t>
        </is>
      </c>
      <c r="F241" t="inlineStr">
        <is>
          <t>global</t>
        </is>
      </c>
    </row>
    <row r="242">
      <c r="A242" t="inlineStr">
        <is>
          <t>Blend: Tactical Bal OEF 30/70</t>
        </is>
      </c>
      <c r="C242">
        <f>Spartan!BE43</f>
        <v/>
      </c>
      <c r="D242">
        <f>Spartan!BF43</f>
        <v/>
      </c>
      <c r="E242" t="inlineStr">
        <is>
          <t>global</t>
        </is>
      </c>
      <c r="F242" t="inlineStr">
        <is>
          <t>global</t>
        </is>
      </c>
    </row>
    <row r="243">
      <c r="A243" t="inlineStr">
        <is>
          <t>Blend: Tactical Bal OEF 30/70</t>
        </is>
      </c>
      <c r="C243">
        <f>Spartan!BE44</f>
        <v/>
      </c>
      <c r="D243">
        <f>Spartan!BF44</f>
        <v/>
      </c>
      <c r="E243" t="inlineStr">
        <is>
          <t>global</t>
        </is>
      </c>
      <c r="F243" t="inlineStr">
        <is>
          <t>global</t>
        </is>
      </c>
    </row>
    <row r="244">
      <c r="A244" t="inlineStr">
        <is>
          <t>Blend: Tactical Bal OEF 30/70</t>
        </is>
      </c>
      <c r="C244">
        <f>Spartan!BE45</f>
        <v/>
      </c>
      <c r="D244">
        <f>Spartan!BF45</f>
        <v/>
      </c>
      <c r="E244" t="inlineStr">
        <is>
          <t>global</t>
        </is>
      </c>
      <c r="F244" t="inlineStr">
        <is>
          <t>global</t>
        </is>
      </c>
    </row>
    <row r="245">
      <c r="A245" t="inlineStr">
        <is>
          <t>Blend: Tactical Bal OEF 30/70</t>
        </is>
      </c>
      <c r="C245">
        <f>Spartan!BE46</f>
        <v/>
      </c>
      <c r="D245">
        <f>Spartan!BF46</f>
        <v/>
      </c>
      <c r="E245" t="inlineStr">
        <is>
          <t>global</t>
        </is>
      </c>
      <c r="F245" t="inlineStr">
        <is>
          <t>global</t>
        </is>
      </c>
    </row>
    <row r="246">
      <c r="A246" t="inlineStr">
        <is>
          <t>Blend: Tactical Bal OEF 30/70</t>
        </is>
      </c>
      <c r="C246">
        <f>Spartan!BE47</f>
        <v/>
      </c>
      <c r="D246">
        <f>Spartan!BF47</f>
        <v/>
      </c>
      <c r="E246" t="inlineStr">
        <is>
          <t>global</t>
        </is>
      </c>
      <c r="F246" t="inlineStr">
        <is>
          <t>global</t>
        </is>
      </c>
    </row>
    <row r="247">
      <c r="A247" t="inlineStr">
        <is>
          <t>Blend: Tactical Bal OEF 30/70</t>
        </is>
      </c>
      <c r="C247">
        <f>Spartan!BE48</f>
        <v/>
      </c>
      <c r="D247">
        <f>Spartan!BF48</f>
        <v/>
      </c>
      <c r="E247" t="inlineStr">
        <is>
          <t>global</t>
        </is>
      </c>
      <c r="F247" t="inlineStr">
        <is>
          <t>global</t>
        </is>
      </c>
    </row>
    <row r="248">
      <c r="A248" t="inlineStr">
        <is>
          <t>Blend: Tactical Bal OEF 30/70</t>
        </is>
      </c>
      <c r="C248">
        <f>Spartan!BE49</f>
        <v/>
      </c>
      <c r="D248">
        <f>Spartan!BF49</f>
        <v/>
      </c>
      <c r="E248" t="inlineStr">
        <is>
          <t>global</t>
        </is>
      </c>
      <c r="F248" t="inlineStr">
        <is>
          <t>global</t>
        </is>
      </c>
    </row>
    <row r="249">
      <c r="A249" t="inlineStr">
        <is>
          <t>Blend: Tactical Bal OEF 30/70</t>
        </is>
      </c>
      <c r="C249">
        <f>Spartan!BE50</f>
        <v/>
      </c>
      <c r="D249">
        <f>Spartan!BF50</f>
        <v/>
      </c>
      <c r="E249" t="inlineStr">
        <is>
          <t>global</t>
        </is>
      </c>
      <c r="F249" t="inlineStr">
        <is>
          <t>global</t>
        </is>
      </c>
    </row>
    <row r="250">
      <c r="A250" t="inlineStr">
        <is>
          <t>Blend: Tactical Bal OEF 30/70</t>
        </is>
      </c>
      <c r="C250">
        <f>Spartan!BE51</f>
        <v/>
      </c>
      <c r="D250">
        <f>Spartan!BF51</f>
        <v/>
      </c>
      <c r="E250" t="inlineStr">
        <is>
          <t>global</t>
        </is>
      </c>
      <c r="F250" t="inlineStr">
        <is>
          <t>global</t>
        </is>
      </c>
    </row>
    <row r="251">
      <c r="A251" t="inlineStr">
        <is>
          <t>Blend: Tactical Bal OEF 30/70</t>
        </is>
      </c>
      <c r="C251">
        <f>Spartan!BE52</f>
        <v/>
      </c>
      <c r="D251">
        <f>Spartan!BF52</f>
        <v/>
      </c>
      <c r="E251" t="inlineStr">
        <is>
          <t>global</t>
        </is>
      </c>
      <c r="F251" t="inlineStr">
        <is>
          <t>global</t>
        </is>
      </c>
    </row>
    <row r="252">
      <c r="A252" t="inlineStr">
        <is>
          <t>Blend: Tactical Bal OEF 30/70</t>
        </is>
      </c>
      <c r="C252">
        <f>Spartan!BE53</f>
        <v/>
      </c>
      <c r="D252">
        <f>Spartan!BF53</f>
        <v/>
      </c>
      <c r="E252" t="inlineStr">
        <is>
          <t>global</t>
        </is>
      </c>
      <c r="F252" t="inlineStr">
        <is>
          <t>global</t>
        </is>
      </c>
    </row>
    <row r="253">
      <c r="A253" t="inlineStr">
        <is>
          <t>Blend: Tactical Bal OEF 30/70</t>
        </is>
      </c>
      <c r="C253">
        <f>Spartan!BE54</f>
        <v/>
      </c>
      <c r="D253">
        <f>Spartan!BF54</f>
        <v/>
      </c>
      <c r="E253" t="inlineStr">
        <is>
          <t>global</t>
        </is>
      </c>
      <c r="F253" t="inlineStr">
        <is>
          <t>global</t>
        </is>
      </c>
    </row>
    <row r="254">
      <c r="A254" t="inlineStr">
        <is>
          <t>Blend: Tactical Bal OEF 30/70</t>
        </is>
      </c>
      <c r="C254">
        <f>Spartan!BE55</f>
        <v/>
      </c>
      <c r="D254">
        <f>Spartan!BF55</f>
        <v/>
      </c>
      <c r="E254" t="inlineStr">
        <is>
          <t>global</t>
        </is>
      </c>
      <c r="F254" t="inlineStr">
        <is>
          <t>global</t>
        </is>
      </c>
    </row>
    <row r="255">
      <c r="A255" t="inlineStr">
        <is>
          <t>Blend: Tactical Bal OEF 30/70</t>
        </is>
      </c>
      <c r="C255">
        <f>Spartan!BE56</f>
        <v/>
      </c>
      <c r="D255">
        <f>Spartan!BF56</f>
        <v/>
      </c>
      <c r="E255" t="inlineStr">
        <is>
          <t>global</t>
        </is>
      </c>
      <c r="F255" t="inlineStr">
        <is>
          <t>global</t>
        </is>
      </c>
    </row>
    <row r="256">
      <c r="A256" t="inlineStr">
        <is>
          <t>Blend: Tactical Bal OEF 30/70</t>
        </is>
      </c>
      <c r="C256">
        <f>Spartan!BE57</f>
        <v/>
      </c>
      <c r="D256">
        <f>Spartan!BF57</f>
        <v/>
      </c>
      <c r="E256" t="inlineStr">
        <is>
          <t>global</t>
        </is>
      </c>
      <c r="F256" t="inlineStr">
        <is>
          <t>global</t>
        </is>
      </c>
    </row>
    <row r="257">
      <c r="A257" t="inlineStr">
        <is>
          <t>Blend: Tactical Bal OEF 30/70</t>
        </is>
      </c>
      <c r="C257">
        <f>Spartan!BE58</f>
        <v/>
      </c>
      <c r="D257">
        <f>Spartan!BF58</f>
        <v/>
      </c>
      <c r="E257" t="inlineStr">
        <is>
          <t>global</t>
        </is>
      </c>
      <c r="F257" t="inlineStr">
        <is>
          <t>global</t>
        </is>
      </c>
    </row>
    <row r="258">
      <c r="A258" t="inlineStr">
        <is>
          <t>Blend: Tactical Bal OEF 30/70</t>
        </is>
      </c>
      <c r="C258">
        <f>Spartan!BE59</f>
        <v/>
      </c>
      <c r="D258">
        <f>Spartan!BF59</f>
        <v/>
      </c>
      <c r="E258" t="inlineStr">
        <is>
          <t>global</t>
        </is>
      </c>
      <c r="F258" t="inlineStr">
        <is>
          <t>global</t>
        </is>
      </c>
    </row>
    <row r="259">
      <c r="A259" t="inlineStr">
        <is>
          <t>Blend: Tactical Bal OEF 30/70</t>
        </is>
      </c>
      <c r="C259">
        <f>Spartan!BE60</f>
        <v/>
      </c>
      <c r="D259">
        <f>Spartan!BF60</f>
        <v/>
      </c>
      <c r="E259" t="inlineStr">
        <is>
          <t>global</t>
        </is>
      </c>
      <c r="F259" t="inlineStr">
        <is>
          <t>global</t>
        </is>
      </c>
    </row>
    <row r="260">
      <c r="A260" t="inlineStr">
        <is>
          <t>Blend: Tactical Bal OEF 30/70</t>
        </is>
      </c>
      <c r="C260">
        <f>Spartan!BE61</f>
        <v/>
      </c>
      <c r="D260">
        <f>Spartan!BF61</f>
        <v/>
      </c>
      <c r="E260" t="inlineStr">
        <is>
          <t>global</t>
        </is>
      </c>
      <c r="F260" t="inlineStr">
        <is>
          <t>global</t>
        </is>
      </c>
    </row>
    <row r="261">
      <c r="A261" t="inlineStr">
        <is>
          <t>Blend: Tactical Bal OEF 30/70</t>
        </is>
      </c>
      <c r="C261">
        <f>Spartan!BE62</f>
        <v/>
      </c>
      <c r="D261">
        <f>Spartan!BF62</f>
        <v/>
      </c>
      <c r="E261" t="inlineStr">
        <is>
          <t>global</t>
        </is>
      </c>
      <c r="F261" t="inlineStr">
        <is>
          <t>global</t>
        </is>
      </c>
    </row>
    <row r="262">
      <c r="A262" t="inlineStr">
        <is>
          <t>Blend: Tactical Bal OEF 30/70</t>
        </is>
      </c>
      <c r="C262">
        <f>Spartan!BE63</f>
        <v/>
      </c>
      <c r="D262">
        <f>Spartan!BF63</f>
        <v/>
      </c>
      <c r="E262" t="inlineStr">
        <is>
          <t>global</t>
        </is>
      </c>
      <c r="F262" t="inlineStr">
        <is>
          <t>global</t>
        </is>
      </c>
    </row>
    <row r="263">
      <c r="A263" t="inlineStr">
        <is>
          <t>Blend: Tactical Bal OEF 30/70</t>
        </is>
      </c>
      <c r="C263">
        <f>Spartan!BE64</f>
        <v/>
      </c>
      <c r="D263">
        <f>Spartan!BF64</f>
        <v/>
      </c>
      <c r="E263" t="inlineStr">
        <is>
          <t>global</t>
        </is>
      </c>
      <c r="F263" t="inlineStr">
        <is>
          <t>global</t>
        </is>
      </c>
    </row>
    <row r="264">
      <c r="A264" t="inlineStr">
        <is>
          <t>Blend: Tactical Bal OEF 30/70</t>
        </is>
      </c>
      <c r="C264">
        <f>Spartan!BE65</f>
        <v/>
      </c>
      <c r="D264">
        <f>Spartan!BF65</f>
        <v/>
      </c>
      <c r="E264" t="inlineStr">
        <is>
          <t>global</t>
        </is>
      </c>
      <c r="F264" t="inlineStr">
        <is>
          <t>global</t>
        </is>
      </c>
    </row>
    <row r="265">
      <c r="A265" t="inlineStr">
        <is>
          <t>Blend: Tactical Bal OEF 30/70</t>
        </is>
      </c>
      <c r="C265">
        <f>Spartan!BE66</f>
        <v/>
      </c>
      <c r="D265">
        <f>Spartan!BF66</f>
        <v/>
      </c>
      <c r="E265" t="inlineStr">
        <is>
          <t>global</t>
        </is>
      </c>
      <c r="F265" t="inlineStr">
        <is>
          <t>global</t>
        </is>
      </c>
    </row>
    <row r="266">
      <c r="A266" t="inlineStr">
        <is>
          <t>Blend: Tactical Bal OEF 30/70</t>
        </is>
      </c>
      <c r="C266">
        <f>Spartan!BE67</f>
        <v/>
      </c>
      <c r="D266">
        <f>Spartan!BF67</f>
        <v/>
      </c>
      <c r="E266" t="inlineStr">
        <is>
          <t>global</t>
        </is>
      </c>
      <c r="F266" t="inlineStr">
        <is>
          <t>global</t>
        </is>
      </c>
    </row>
    <row r="267">
      <c r="A267" t="inlineStr">
        <is>
          <t>Blend: Tactical Bal OEF 30/70</t>
        </is>
      </c>
      <c r="C267">
        <f>Spartan!BE68</f>
        <v/>
      </c>
      <c r="D267">
        <f>Spartan!BF68</f>
        <v/>
      </c>
      <c r="E267" t="inlineStr">
        <is>
          <t>global</t>
        </is>
      </c>
      <c r="F267" t="inlineStr">
        <is>
          <t>global</t>
        </is>
      </c>
    </row>
    <row r="268">
      <c r="A268" t="inlineStr">
        <is>
          <t>Blend: Tactical Bal OEF 30/70</t>
        </is>
      </c>
      <c r="C268">
        <f>Spartan!BE69</f>
        <v/>
      </c>
      <c r="D268">
        <f>Spartan!BF69</f>
        <v/>
      </c>
      <c r="E268" t="inlineStr">
        <is>
          <t>global</t>
        </is>
      </c>
      <c r="F268" t="inlineStr">
        <is>
          <t>global</t>
        </is>
      </c>
    </row>
    <row r="269">
      <c r="A269" t="inlineStr">
        <is>
          <t>Blend: Tactical Bal OEF 30/70</t>
        </is>
      </c>
      <c r="C269">
        <f>Spartan!BE70</f>
        <v/>
      </c>
      <c r="D269">
        <f>Spartan!BF70</f>
        <v/>
      </c>
      <c r="E269" t="inlineStr">
        <is>
          <t>global</t>
        </is>
      </c>
      <c r="F269" t="inlineStr">
        <is>
          <t>global</t>
        </is>
      </c>
    </row>
    <row r="270">
      <c r="A270" t="inlineStr">
        <is>
          <t>Blend: Tactical Bal OEF 30/70</t>
        </is>
      </c>
      <c r="C270">
        <f>Spartan!BE71</f>
        <v/>
      </c>
      <c r="D270">
        <f>Spartan!BF71</f>
        <v/>
      </c>
      <c r="E270" t="inlineStr">
        <is>
          <t>global</t>
        </is>
      </c>
      <c r="F270" t="inlineStr">
        <is>
          <t>global</t>
        </is>
      </c>
    </row>
    <row r="271">
      <c r="A271" t="inlineStr">
        <is>
          <t>Blend: Tactical Bal OEF 30/70</t>
        </is>
      </c>
      <c r="C271">
        <f>Spartan!BE72</f>
        <v/>
      </c>
      <c r="D271">
        <f>Spartan!BF72</f>
        <v/>
      </c>
      <c r="E271" t="inlineStr">
        <is>
          <t>global</t>
        </is>
      </c>
      <c r="F271" t="inlineStr">
        <is>
          <t>global</t>
        </is>
      </c>
    </row>
    <row r="272">
      <c r="A272" t="inlineStr">
        <is>
          <t>Blend: Tactical Bal OEF 30/70</t>
        </is>
      </c>
      <c r="C272">
        <f>Spartan!BE73</f>
        <v/>
      </c>
      <c r="D272">
        <f>Spartan!BF73</f>
        <v/>
      </c>
      <c r="E272" t="inlineStr">
        <is>
          <t>global</t>
        </is>
      </c>
      <c r="F272" t="inlineStr">
        <is>
          <t>global</t>
        </is>
      </c>
    </row>
    <row r="273">
      <c r="A273" t="inlineStr">
        <is>
          <t>Blend: Tactical Bal OEF 30/70</t>
        </is>
      </c>
      <c r="C273">
        <f>Spartan!BE74</f>
        <v/>
      </c>
      <c r="D273">
        <f>Spartan!BF74</f>
        <v/>
      </c>
      <c r="E273" t="inlineStr">
        <is>
          <t>global</t>
        </is>
      </c>
      <c r="F273" t="inlineStr">
        <is>
          <t>global</t>
        </is>
      </c>
    </row>
    <row r="274">
      <c r="A274" t="inlineStr">
        <is>
          <t>Blend: Tactical Bal OEF 30/70</t>
        </is>
      </c>
      <c r="C274">
        <f>Spartan!BE75</f>
        <v/>
      </c>
      <c r="D274">
        <f>Spartan!BF75</f>
        <v/>
      </c>
      <c r="E274" t="inlineStr">
        <is>
          <t>global</t>
        </is>
      </c>
      <c r="F274" t="inlineStr">
        <is>
          <t>global</t>
        </is>
      </c>
    </row>
    <row r="275">
      <c r="A275" t="inlineStr">
        <is>
          <t>Blend: Tactical Bal OEF 30/70</t>
        </is>
      </c>
      <c r="C275">
        <f>Spartan!BE76</f>
        <v/>
      </c>
      <c r="D275">
        <f>Spartan!BF76</f>
        <v/>
      </c>
      <c r="E275" t="inlineStr">
        <is>
          <t>global</t>
        </is>
      </c>
      <c r="F275" t="inlineStr">
        <is>
          <t>global</t>
        </is>
      </c>
    </row>
    <row r="276">
      <c r="A276" t="inlineStr">
        <is>
          <t>Blend: Tactical Bal OEF 30/70</t>
        </is>
      </c>
      <c r="C276">
        <f>Spartan!BE77</f>
        <v/>
      </c>
      <c r="D276">
        <f>Spartan!BF77</f>
        <v/>
      </c>
      <c r="E276" t="inlineStr">
        <is>
          <t>global</t>
        </is>
      </c>
      <c r="F276" t="inlineStr">
        <is>
          <t>global</t>
        </is>
      </c>
    </row>
    <row r="277">
      <c r="A277" t="inlineStr">
        <is>
          <t>Blend: Tactical Bal OEF 30/70</t>
        </is>
      </c>
      <c r="C277">
        <f>Spartan!BE78</f>
        <v/>
      </c>
      <c r="D277">
        <f>Spartan!BF78</f>
        <v/>
      </c>
      <c r="E277" t="inlineStr">
        <is>
          <t>global</t>
        </is>
      </c>
      <c r="F277" t="inlineStr">
        <is>
          <t>global</t>
        </is>
      </c>
    </row>
    <row r="278">
      <c r="A278" t="inlineStr">
        <is>
          <t>Blend: Tactical Bal OEF 30/70</t>
        </is>
      </c>
      <c r="C278">
        <f>Spartan!BE79</f>
        <v/>
      </c>
      <c r="D278">
        <f>Spartan!BF79</f>
        <v/>
      </c>
      <c r="E278" t="inlineStr">
        <is>
          <t>global</t>
        </is>
      </c>
      <c r="F278" t="inlineStr">
        <is>
          <t>global</t>
        </is>
      </c>
    </row>
    <row r="279">
      <c r="A279" t="inlineStr">
        <is>
          <t>Blend: Tactical Bal OEF 30/70</t>
        </is>
      </c>
      <c r="C279">
        <f>Spartan!BE80</f>
        <v/>
      </c>
      <c r="D279">
        <f>Spartan!BF80</f>
        <v/>
      </c>
      <c r="E279" t="inlineStr">
        <is>
          <t>global</t>
        </is>
      </c>
      <c r="F279" t="inlineStr">
        <is>
          <t>global</t>
        </is>
      </c>
    </row>
    <row r="280">
      <c r="A280" t="inlineStr">
        <is>
          <t>Blend: Tactical Bal OEF 30/70</t>
        </is>
      </c>
      <c r="C280">
        <f>Spartan!BE81</f>
        <v/>
      </c>
      <c r="D280">
        <f>Spartan!BF81</f>
        <v/>
      </c>
      <c r="E280" t="inlineStr">
        <is>
          <t>global</t>
        </is>
      </c>
      <c r="F280" t="inlineStr">
        <is>
          <t>global</t>
        </is>
      </c>
    </row>
    <row r="281">
      <c r="A281" t="inlineStr">
        <is>
          <t>Blend: Tactical Bal OEF 30/70</t>
        </is>
      </c>
      <c r="C281">
        <f>Spartan!BE82</f>
        <v/>
      </c>
      <c r="D281">
        <f>Spartan!BF82</f>
        <v/>
      </c>
      <c r="E281" t="inlineStr">
        <is>
          <t>global</t>
        </is>
      </c>
      <c r="F281" t="inlineStr">
        <is>
          <t>global</t>
        </is>
      </c>
    </row>
    <row r="282">
      <c r="A282" t="inlineStr">
        <is>
          <t>Blend: Tactical Bal OEF 30/70</t>
        </is>
      </c>
      <c r="C282">
        <f>Spartan!BE83</f>
        <v/>
      </c>
      <c r="D282">
        <f>Spartan!BF83</f>
        <v/>
      </c>
      <c r="E282" t="inlineStr">
        <is>
          <t>global</t>
        </is>
      </c>
      <c r="F282" t="inlineStr">
        <is>
          <t>global</t>
        </is>
      </c>
    </row>
    <row r="283">
      <c r="A283" t="inlineStr">
        <is>
          <t>Blend: Tactical Bal OEF 30/70</t>
        </is>
      </c>
      <c r="C283">
        <f>Spartan!BE84</f>
        <v/>
      </c>
      <c r="D283">
        <f>Spartan!BF84</f>
        <v/>
      </c>
      <c r="E283" t="inlineStr">
        <is>
          <t>global</t>
        </is>
      </c>
      <c r="F283" t="inlineStr">
        <is>
          <t>global</t>
        </is>
      </c>
    </row>
    <row r="284">
      <c r="A284" t="inlineStr">
        <is>
          <t>Blend: Tactical Bal OEF 30/70</t>
        </is>
      </c>
      <c r="C284">
        <f>Spartan!BE85</f>
        <v/>
      </c>
      <c r="D284">
        <f>Spartan!BF85</f>
        <v/>
      </c>
      <c r="E284" t="inlineStr">
        <is>
          <t>global</t>
        </is>
      </c>
      <c r="F284" t="inlineStr">
        <is>
          <t>global</t>
        </is>
      </c>
    </row>
    <row r="285">
      <c r="A285" t="inlineStr">
        <is>
          <t>Blend: Tactical Bal OEF 30/70</t>
        </is>
      </c>
      <c r="C285">
        <f>Spartan!BE86</f>
        <v/>
      </c>
      <c r="D285">
        <f>Spartan!BF86</f>
        <v/>
      </c>
      <c r="E285" t="inlineStr">
        <is>
          <t>global</t>
        </is>
      </c>
      <c r="F285" t="inlineStr">
        <is>
          <t>global</t>
        </is>
      </c>
    </row>
    <row r="286">
      <c r="A286" t="inlineStr">
        <is>
          <t>Blend: Tactical Bal OEF 30/70</t>
        </is>
      </c>
      <c r="C286">
        <f>Spartan!BE87</f>
        <v/>
      </c>
      <c r="D286">
        <f>Spartan!BF87</f>
        <v/>
      </c>
      <c r="E286" t="inlineStr">
        <is>
          <t>global</t>
        </is>
      </c>
      <c r="F286" t="inlineStr">
        <is>
          <t>global</t>
        </is>
      </c>
    </row>
    <row r="287">
      <c r="A287" t="inlineStr">
        <is>
          <t>Blend: Tactical Bal OEF 30/70</t>
        </is>
      </c>
      <c r="C287">
        <f>Spartan!BE88</f>
        <v/>
      </c>
      <c r="D287">
        <f>Spartan!BF88</f>
        <v/>
      </c>
      <c r="E287" t="inlineStr">
        <is>
          <t>global</t>
        </is>
      </c>
      <c r="F287" t="inlineStr">
        <is>
          <t>global</t>
        </is>
      </c>
    </row>
    <row r="288">
      <c r="A288" t="inlineStr">
        <is>
          <t>Blend: Tactical Bal OEF 30/70</t>
        </is>
      </c>
      <c r="C288">
        <f>Spartan!BE89</f>
        <v/>
      </c>
      <c r="D288">
        <f>Spartan!BF89</f>
        <v/>
      </c>
      <c r="E288" t="inlineStr">
        <is>
          <t>global</t>
        </is>
      </c>
      <c r="F288" t="inlineStr">
        <is>
          <t>global</t>
        </is>
      </c>
    </row>
    <row r="289">
      <c r="A289" t="inlineStr">
        <is>
          <t>Blend: Tactical Bal OEF 30/70</t>
        </is>
      </c>
      <c r="C289">
        <f>Spartan!BE90</f>
        <v/>
      </c>
      <c r="D289">
        <f>Spartan!BF90</f>
        <v/>
      </c>
      <c r="E289" t="inlineStr">
        <is>
          <t>global</t>
        </is>
      </c>
      <c r="F289" t="inlineStr">
        <is>
          <t>global</t>
        </is>
      </c>
    </row>
    <row r="290">
      <c r="A290" t="inlineStr">
        <is>
          <t>Blend: Tactical Bal OEF 30/70</t>
        </is>
      </c>
      <c r="C290">
        <f>Spartan!BE91</f>
        <v/>
      </c>
      <c r="D290">
        <f>Spartan!BF91</f>
        <v/>
      </c>
      <c r="E290" t="inlineStr">
        <is>
          <t>global</t>
        </is>
      </c>
      <c r="F290" t="inlineStr">
        <is>
          <t>global</t>
        </is>
      </c>
    </row>
    <row r="291">
      <c r="A291" t="inlineStr">
        <is>
          <t>Blend: Tactical Bal OEF 30/70</t>
        </is>
      </c>
      <c r="C291">
        <f>Spartan!BE92</f>
        <v/>
      </c>
      <c r="D291">
        <f>Spartan!BF92</f>
        <v/>
      </c>
      <c r="E291" t="inlineStr">
        <is>
          <t>global</t>
        </is>
      </c>
      <c r="F291" t="inlineStr">
        <is>
          <t>global</t>
        </is>
      </c>
    </row>
    <row r="292">
      <c r="A292" t="inlineStr">
        <is>
          <t>Blend: Tactical Bal OEF 30/70</t>
        </is>
      </c>
      <c r="C292">
        <f>Spartan!BE93</f>
        <v/>
      </c>
      <c r="D292">
        <f>Spartan!BF93</f>
        <v/>
      </c>
      <c r="E292" t="inlineStr">
        <is>
          <t>global</t>
        </is>
      </c>
      <c r="F292" t="inlineStr">
        <is>
          <t>global</t>
        </is>
      </c>
    </row>
    <row r="293">
      <c r="A293" t="inlineStr">
        <is>
          <t>Blend: Tactical Bal OEF 30/70</t>
        </is>
      </c>
      <c r="C293">
        <f>Spartan!BE94</f>
        <v/>
      </c>
      <c r="D293">
        <f>Spartan!BF94</f>
        <v/>
      </c>
      <c r="E293" t="inlineStr">
        <is>
          <t>global</t>
        </is>
      </c>
      <c r="F293" t="inlineStr">
        <is>
          <t>global</t>
        </is>
      </c>
    </row>
    <row r="294">
      <c r="A294" t="inlineStr">
        <is>
          <t>Blend: Tactical Bal OEF 30/70</t>
        </is>
      </c>
      <c r="C294">
        <f>Spartan!BE95</f>
        <v/>
      </c>
      <c r="D294">
        <f>Spartan!BF95</f>
        <v/>
      </c>
      <c r="E294" t="inlineStr">
        <is>
          <t>global</t>
        </is>
      </c>
      <c r="F294" t="inlineStr">
        <is>
          <t>global</t>
        </is>
      </c>
    </row>
    <row r="295">
      <c r="A295" t="inlineStr">
        <is>
          <t>Blend: Tactical Bal OEF 30/70</t>
        </is>
      </c>
      <c r="C295">
        <f>Spartan!BE96</f>
        <v/>
      </c>
      <c r="D295">
        <f>Spartan!BF96</f>
        <v/>
      </c>
      <c r="E295" t="inlineStr">
        <is>
          <t>global</t>
        </is>
      </c>
      <c r="F295" t="inlineStr">
        <is>
          <t>global</t>
        </is>
      </c>
    </row>
    <row r="296">
      <c r="A296" t="inlineStr">
        <is>
          <t>Blend: Tactical Bal OEF 30/70</t>
        </is>
      </c>
      <c r="C296">
        <f>Spartan!BE97</f>
        <v/>
      </c>
      <c r="D296">
        <f>Spartan!BF97</f>
        <v/>
      </c>
      <c r="E296" t="inlineStr">
        <is>
          <t>global</t>
        </is>
      </c>
      <c r="F296" t="inlineStr">
        <is>
          <t>global</t>
        </is>
      </c>
    </row>
    <row r="297">
      <c r="A297" t="inlineStr">
        <is>
          <t>Blend: Tactical Bal OEF 30/70</t>
        </is>
      </c>
      <c r="C297">
        <f>Spartan!BE98</f>
        <v/>
      </c>
      <c r="D297">
        <f>Spartan!BF98</f>
        <v/>
      </c>
      <c r="E297" t="inlineStr">
        <is>
          <t>global</t>
        </is>
      </c>
      <c r="F297" t="inlineStr">
        <is>
          <t>global</t>
        </is>
      </c>
    </row>
    <row r="298">
      <c r="A298" t="inlineStr">
        <is>
          <t>Blend: Tactical Bal OEF 30/70</t>
        </is>
      </c>
      <c r="C298">
        <f>Spartan!BE99</f>
        <v/>
      </c>
      <c r="D298">
        <f>Spartan!BF99</f>
        <v/>
      </c>
      <c r="E298" t="inlineStr">
        <is>
          <t>global</t>
        </is>
      </c>
      <c r="F298" t="inlineStr">
        <is>
          <t>global</t>
        </is>
      </c>
    </row>
    <row r="299">
      <c r="A299" t="inlineStr">
        <is>
          <t>Blend: Tactical Bal OEF 30/70</t>
        </is>
      </c>
      <c r="C299">
        <f>Spartan!BE100</f>
        <v/>
      </c>
      <c r="D299">
        <f>Spartan!BF100</f>
        <v/>
      </c>
      <c r="E299" t="inlineStr">
        <is>
          <t>global</t>
        </is>
      </c>
      <c r="F299" t="inlineStr">
        <is>
          <t>global</t>
        </is>
      </c>
    </row>
    <row r="300">
      <c r="A300" t="inlineStr">
        <is>
          <t>Blend: Tactical Bal OEF 30/70</t>
        </is>
      </c>
      <c r="C300">
        <f>Spartan!BE101</f>
        <v/>
      </c>
      <c r="D300">
        <f>Spartan!BF101</f>
        <v/>
      </c>
      <c r="E300" t="inlineStr">
        <is>
          <t>global</t>
        </is>
      </c>
      <c r="F300" t="inlineStr">
        <is>
          <t>global</t>
        </is>
      </c>
    </row>
    <row r="301">
      <c r="A301" t="inlineStr">
        <is>
          <t>Blend: Tactical Bal OEF 30/70</t>
        </is>
      </c>
      <c r="C301">
        <f>Spartan!BE102</f>
        <v/>
      </c>
      <c r="D301">
        <f>Spartan!BF102</f>
        <v/>
      </c>
      <c r="E301" t="inlineStr">
        <is>
          <t>global</t>
        </is>
      </c>
      <c r="F301" t="inlineStr">
        <is>
          <t>global</t>
        </is>
      </c>
    </row>
    <row r="302">
      <c r="A302" t="inlineStr">
        <is>
          <t>Blend: Tactical Bal OEF 30/70</t>
        </is>
      </c>
      <c r="C302">
        <f>Spartan!BE103</f>
        <v/>
      </c>
      <c r="D302">
        <f>Spartan!BF103</f>
        <v/>
      </c>
      <c r="E302" t="inlineStr">
        <is>
          <t>global</t>
        </is>
      </c>
      <c r="F302" t="inlineStr">
        <is>
          <t>global</t>
        </is>
      </c>
    </row>
    <row r="303">
      <c r="A303" t="inlineStr">
        <is>
          <t>Blend: Tactical Bal OEF 30/70</t>
        </is>
      </c>
      <c r="C303">
        <f>Spartan!BE104</f>
        <v/>
      </c>
      <c r="D303">
        <f>Spartan!BF104</f>
        <v/>
      </c>
      <c r="E303" t="inlineStr">
        <is>
          <t>global</t>
        </is>
      </c>
      <c r="F303" t="inlineStr">
        <is>
          <t>global</t>
        </is>
      </c>
    </row>
    <row r="304">
      <c r="A304" t="inlineStr">
        <is>
          <t>Blend: Tactical Bal OEF 30/70</t>
        </is>
      </c>
      <c r="C304">
        <f>Spartan!BE105</f>
        <v/>
      </c>
      <c r="D304">
        <f>Spartan!BF105</f>
        <v/>
      </c>
      <c r="E304" t="inlineStr">
        <is>
          <t>global</t>
        </is>
      </c>
      <c r="F304" t="inlineStr">
        <is>
          <t>global</t>
        </is>
      </c>
    </row>
    <row r="305">
      <c r="A305" t="inlineStr">
        <is>
          <t>Blend: Tactical Bal OEF 30/70</t>
        </is>
      </c>
      <c r="C305">
        <f>Spartan!BE106</f>
        <v/>
      </c>
      <c r="D305">
        <f>Spartan!BF106</f>
        <v/>
      </c>
      <c r="E305" t="inlineStr">
        <is>
          <t>global</t>
        </is>
      </c>
      <c r="F305" t="inlineStr">
        <is>
          <t>global</t>
        </is>
      </c>
    </row>
    <row r="306">
      <c r="A306" t="inlineStr">
        <is>
          <t>Blend: Tactical Bal OEF 30/70</t>
        </is>
      </c>
      <c r="C306">
        <f>Spartan!BE107</f>
        <v/>
      </c>
      <c r="D306">
        <f>Spartan!BF107</f>
        <v/>
      </c>
      <c r="E306" t="inlineStr">
        <is>
          <t>global</t>
        </is>
      </c>
      <c r="F306" t="inlineStr">
        <is>
          <t>global</t>
        </is>
      </c>
    </row>
    <row r="307">
      <c r="A307" t="inlineStr">
        <is>
          <t>Blend: Tactical Bal OEF 30/70</t>
        </is>
      </c>
      <c r="C307">
        <f>Spartan!BE108</f>
        <v/>
      </c>
      <c r="D307">
        <f>Spartan!BF108</f>
        <v/>
      </c>
      <c r="E307" t="inlineStr">
        <is>
          <t>global</t>
        </is>
      </c>
      <c r="F307" t="inlineStr">
        <is>
          <t>global</t>
        </is>
      </c>
    </row>
    <row r="308">
      <c r="A308" t="inlineStr">
        <is>
          <t>Blend: Tactical Bal OEF 30/70</t>
        </is>
      </c>
      <c r="C308">
        <f>Spartan!BE109</f>
        <v/>
      </c>
      <c r="D308">
        <f>Spartan!BF109</f>
        <v/>
      </c>
      <c r="E308" t="inlineStr">
        <is>
          <t>global</t>
        </is>
      </c>
      <c r="F308" t="inlineStr">
        <is>
          <t>global</t>
        </is>
      </c>
    </row>
    <row r="309">
      <c r="A309" t="inlineStr">
        <is>
          <t>Blend: Tactical Bal OEF 30/70</t>
        </is>
      </c>
      <c r="C309">
        <f>Spartan!BE110</f>
        <v/>
      </c>
      <c r="D309">
        <f>Spartan!BF110</f>
        <v/>
      </c>
      <c r="E309" t="inlineStr">
        <is>
          <t>global</t>
        </is>
      </c>
      <c r="F309" t="inlineStr">
        <is>
          <t>global</t>
        </is>
      </c>
    </row>
    <row r="310">
      <c r="A310" t="inlineStr">
        <is>
          <t>Blend: Tactical Bal OEF 30/70</t>
        </is>
      </c>
      <c r="C310">
        <f>Spartan!BE111</f>
        <v/>
      </c>
      <c r="D310">
        <f>Spartan!BF111</f>
        <v/>
      </c>
      <c r="E310" t="inlineStr">
        <is>
          <t>global</t>
        </is>
      </c>
      <c r="F310" t="inlineStr">
        <is>
          <t>global</t>
        </is>
      </c>
    </row>
    <row r="311">
      <c r="A311" t="inlineStr">
        <is>
          <t>Blend: Tactical Bal OEF 30/70</t>
        </is>
      </c>
      <c r="C311">
        <f>Spartan!BE112</f>
        <v/>
      </c>
      <c r="D311">
        <f>Spartan!BF112</f>
        <v/>
      </c>
      <c r="E311" t="inlineStr">
        <is>
          <t>global</t>
        </is>
      </c>
      <c r="F311" t="inlineStr">
        <is>
          <t>global</t>
        </is>
      </c>
    </row>
    <row r="312">
      <c r="A312" t="inlineStr">
        <is>
          <t>Blend: Tactical Bal OEF 30/70</t>
        </is>
      </c>
      <c r="C312">
        <f>Spartan!BE113</f>
        <v/>
      </c>
      <c r="D312">
        <f>Spartan!BF113</f>
        <v/>
      </c>
      <c r="E312" t="inlineStr">
        <is>
          <t>global</t>
        </is>
      </c>
      <c r="F312" t="inlineStr">
        <is>
          <t>global</t>
        </is>
      </c>
    </row>
    <row r="313">
      <c r="A313" t="inlineStr">
        <is>
          <t>Blend: Tactical Bal OEF 30/70</t>
        </is>
      </c>
      <c r="C313">
        <f>Spartan!BE114</f>
        <v/>
      </c>
      <c r="D313">
        <f>Spartan!BF114</f>
        <v/>
      </c>
      <c r="E313" t="inlineStr">
        <is>
          <t>global</t>
        </is>
      </c>
      <c r="F313" t="inlineStr">
        <is>
          <t>global</t>
        </is>
      </c>
    </row>
    <row r="314">
      <c r="A314" t="inlineStr">
        <is>
          <t>Blend: Tactical Bal OEF 30/70</t>
        </is>
      </c>
      <c r="C314">
        <f>Spartan!BE115</f>
        <v/>
      </c>
      <c r="D314">
        <f>Spartan!BF115</f>
        <v/>
      </c>
      <c r="E314" t="inlineStr">
        <is>
          <t>global</t>
        </is>
      </c>
      <c r="F314" t="inlineStr">
        <is>
          <t>global</t>
        </is>
      </c>
    </row>
    <row r="315">
      <c r="A315" t="inlineStr">
        <is>
          <t>Blend: Tactical Bal OEF 30/70</t>
        </is>
      </c>
      <c r="C315">
        <f>Spartan!BE116</f>
        <v/>
      </c>
      <c r="D315">
        <f>Spartan!BF116</f>
        <v/>
      </c>
      <c r="E315" t="inlineStr">
        <is>
          <t>global</t>
        </is>
      </c>
      <c r="F315" t="inlineStr">
        <is>
          <t>global</t>
        </is>
      </c>
    </row>
    <row r="316">
      <c r="A316" t="inlineStr">
        <is>
          <t>Blend: Tactical Bal OEF 30/70</t>
        </is>
      </c>
      <c r="C316">
        <f>Spartan!BE117</f>
        <v/>
      </c>
      <c r="D316">
        <f>Spartan!BF117</f>
        <v/>
      </c>
      <c r="E316" t="inlineStr">
        <is>
          <t>global</t>
        </is>
      </c>
      <c r="F316" t="inlineStr">
        <is>
          <t>global</t>
        </is>
      </c>
    </row>
    <row r="317">
      <c r="A317" t="inlineStr">
        <is>
          <t>Blend: Tactical Bal OEF 30/70</t>
        </is>
      </c>
      <c r="C317">
        <f>Spartan!BE118</f>
        <v/>
      </c>
      <c r="D317">
        <f>Spartan!BF118</f>
        <v/>
      </c>
      <c r="E317" t="inlineStr">
        <is>
          <t>global</t>
        </is>
      </c>
      <c r="F317" t="inlineStr">
        <is>
          <t>global</t>
        </is>
      </c>
    </row>
    <row r="318">
      <c r="A318" t="inlineStr">
        <is>
          <t>Blend: Tactical Bal OEF 30/70</t>
        </is>
      </c>
      <c r="C318">
        <f>Spartan!BE119</f>
        <v/>
      </c>
      <c r="D318">
        <f>Spartan!BF119</f>
        <v/>
      </c>
      <c r="E318" t="inlineStr">
        <is>
          <t>global</t>
        </is>
      </c>
      <c r="F318" t="inlineStr">
        <is>
          <t>global</t>
        </is>
      </c>
    </row>
    <row r="319">
      <c r="A319" t="inlineStr">
        <is>
          <t>Blend: Tactical Bal OEF 30/70</t>
        </is>
      </c>
      <c r="C319">
        <f>Spartan!BE120</f>
        <v/>
      </c>
      <c r="D319">
        <f>Spartan!BF120</f>
        <v/>
      </c>
      <c r="E319" t="inlineStr">
        <is>
          <t>global</t>
        </is>
      </c>
      <c r="F319" t="inlineStr">
        <is>
          <t>global</t>
        </is>
      </c>
    </row>
    <row r="320">
      <c r="A320" t="inlineStr">
        <is>
          <t>Blend: Tactical Bal OEF 30/70</t>
        </is>
      </c>
      <c r="C320">
        <f>Spartan!BE121</f>
        <v/>
      </c>
      <c r="D320">
        <f>Spartan!BF121</f>
        <v/>
      </c>
      <c r="E320" t="inlineStr">
        <is>
          <t>global</t>
        </is>
      </c>
      <c r="F320" t="inlineStr">
        <is>
          <t>global</t>
        </is>
      </c>
    </row>
    <row r="321">
      <c r="A321" t="inlineStr">
        <is>
          <t>Blend: Tactical Bal OEF 30/70</t>
        </is>
      </c>
      <c r="C321">
        <f>Spartan!BE122</f>
        <v/>
      </c>
      <c r="D321">
        <f>Spartan!BF122</f>
        <v/>
      </c>
      <c r="E321" t="inlineStr">
        <is>
          <t>global</t>
        </is>
      </c>
      <c r="F321" t="inlineStr">
        <is>
          <t>global</t>
        </is>
      </c>
    </row>
    <row r="322">
      <c r="A322" t="inlineStr">
        <is>
          <t>Blend: Tactical Bal OEF 50/50</t>
        </is>
      </c>
      <c r="C322">
        <f>Spartan!AY6</f>
        <v/>
      </c>
      <c r="D322">
        <f>Spartan!AZ6</f>
        <v/>
      </c>
      <c r="E322" t="inlineStr">
        <is>
          <t>global</t>
        </is>
      </c>
      <c r="F322" t="inlineStr">
        <is>
          <t>global</t>
        </is>
      </c>
    </row>
    <row r="323">
      <c r="A323" t="inlineStr">
        <is>
          <t>Blend: Tactical Bal OEF 50/50</t>
        </is>
      </c>
      <c r="C323">
        <f>Spartan!AY7</f>
        <v/>
      </c>
      <c r="D323">
        <f>Spartan!AZ7</f>
        <v/>
      </c>
      <c r="E323" t="inlineStr">
        <is>
          <t>global</t>
        </is>
      </c>
      <c r="F323" t="inlineStr">
        <is>
          <t>global</t>
        </is>
      </c>
    </row>
    <row r="324">
      <c r="A324" t="inlineStr">
        <is>
          <t>Blend: Tactical Bal OEF 50/50</t>
        </is>
      </c>
      <c r="C324">
        <f>Spartan!AY8</f>
        <v/>
      </c>
      <c r="D324">
        <f>Spartan!AZ8</f>
        <v/>
      </c>
      <c r="E324" t="inlineStr">
        <is>
          <t>global</t>
        </is>
      </c>
      <c r="F324" t="inlineStr">
        <is>
          <t>global</t>
        </is>
      </c>
    </row>
    <row r="325">
      <c r="A325" t="inlineStr">
        <is>
          <t>Blend: Tactical Bal OEF 50/50</t>
        </is>
      </c>
      <c r="C325">
        <f>Spartan!AY9</f>
        <v/>
      </c>
      <c r="D325">
        <f>Spartan!AZ9</f>
        <v/>
      </c>
      <c r="E325" t="inlineStr">
        <is>
          <t>global</t>
        </is>
      </c>
      <c r="F325" t="inlineStr">
        <is>
          <t>global</t>
        </is>
      </c>
    </row>
    <row r="326">
      <c r="A326" t="inlineStr">
        <is>
          <t>Blend: Tactical Bal OEF 50/50</t>
        </is>
      </c>
      <c r="C326">
        <f>Spartan!AY10</f>
        <v/>
      </c>
      <c r="D326">
        <f>Spartan!AZ10</f>
        <v/>
      </c>
      <c r="E326" t="inlineStr">
        <is>
          <t>global</t>
        </is>
      </c>
      <c r="F326" t="inlineStr">
        <is>
          <t>global</t>
        </is>
      </c>
    </row>
    <row r="327">
      <c r="A327" t="inlineStr">
        <is>
          <t>Blend: Tactical Bal OEF 50/50</t>
        </is>
      </c>
      <c r="C327">
        <f>Spartan!AY11</f>
        <v/>
      </c>
      <c r="D327">
        <f>Spartan!AZ11</f>
        <v/>
      </c>
      <c r="E327" t="inlineStr">
        <is>
          <t>global</t>
        </is>
      </c>
      <c r="F327" t="inlineStr">
        <is>
          <t>global</t>
        </is>
      </c>
    </row>
    <row r="328">
      <c r="A328" t="inlineStr">
        <is>
          <t>Blend: Tactical Bal OEF 50/50</t>
        </is>
      </c>
      <c r="C328">
        <f>Spartan!AY12</f>
        <v/>
      </c>
      <c r="D328">
        <f>Spartan!AZ12</f>
        <v/>
      </c>
      <c r="E328" t="inlineStr">
        <is>
          <t>global</t>
        </is>
      </c>
      <c r="F328" t="inlineStr">
        <is>
          <t>global</t>
        </is>
      </c>
    </row>
    <row r="329">
      <c r="A329" t="inlineStr">
        <is>
          <t>Blend: Tactical Bal OEF 50/50</t>
        </is>
      </c>
      <c r="C329">
        <f>Spartan!AY13</f>
        <v/>
      </c>
      <c r="D329">
        <f>Spartan!AZ13</f>
        <v/>
      </c>
      <c r="E329" t="inlineStr">
        <is>
          <t>global</t>
        </is>
      </c>
      <c r="F329" t="inlineStr">
        <is>
          <t>global</t>
        </is>
      </c>
    </row>
    <row r="330">
      <c r="A330" t="inlineStr">
        <is>
          <t>Blend: Tactical Bal OEF 50/50</t>
        </is>
      </c>
      <c r="C330">
        <f>Spartan!AY14</f>
        <v/>
      </c>
      <c r="D330">
        <f>Spartan!AZ14</f>
        <v/>
      </c>
      <c r="E330" t="inlineStr">
        <is>
          <t>global</t>
        </is>
      </c>
      <c r="F330" t="inlineStr">
        <is>
          <t>global</t>
        </is>
      </c>
    </row>
    <row r="331">
      <c r="A331" t="inlineStr">
        <is>
          <t>Blend: Tactical Bal OEF 50/50</t>
        </is>
      </c>
      <c r="C331">
        <f>Spartan!AY15</f>
        <v/>
      </c>
      <c r="D331">
        <f>Spartan!AZ15</f>
        <v/>
      </c>
      <c r="E331" t="inlineStr">
        <is>
          <t>global</t>
        </is>
      </c>
      <c r="F331" t="inlineStr">
        <is>
          <t>global</t>
        </is>
      </c>
    </row>
    <row r="332">
      <c r="A332" t="inlineStr">
        <is>
          <t>Blend: Tactical Bal OEF 50/50</t>
        </is>
      </c>
      <c r="C332">
        <f>Spartan!AY16</f>
        <v/>
      </c>
      <c r="D332">
        <f>Spartan!AZ16</f>
        <v/>
      </c>
      <c r="E332" t="inlineStr">
        <is>
          <t>global</t>
        </is>
      </c>
      <c r="F332" t="inlineStr">
        <is>
          <t>global</t>
        </is>
      </c>
    </row>
    <row r="333">
      <c r="A333" t="inlineStr">
        <is>
          <t>Blend: Tactical Bal OEF 50/50</t>
        </is>
      </c>
      <c r="C333">
        <f>Spartan!AY17</f>
        <v/>
      </c>
      <c r="D333">
        <f>Spartan!AZ17</f>
        <v/>
      </c>
      <c r="E333" t="inlineStr">
        <is>
          <t>global</t>
        </is>
      </c>
      <c r="F333" t="inlineStr">
        <is>
          <t>global</t>
        </is>
      </c>
    </row>
    <row r="334">
      <c r="A334" t="inlineStr">
        <is>
          <t>Blend: Tactical Bal OEF 50/50</t>
        </is>
      </c>
      <c r="C334">
        <f>Spartan!AY18</f>
        <v/>
      </c>
      <c r="D334">
        <f>Spartan!AZ18</f>
        <v/>
      </c>
      <c r="E334" t="inlineStr">
        <is>
          <t>global</t>
        </is>
      </c>
      <c r="F334" t="inlineStr">
        <is>
          <t>global</t>
        </is>
      </c>
    </row>
    <row r="335">
      <c r="A335" t="inlineStr">
        <is>
          <t>Blend: Tactical Bal OEF 50/50</t>
        </is>
      </c>
      <c r="C335">
        <f>Spartan!AY19</f>
        <v/>
      </c>
      <c r="D335">
        <f>Spartan!AZ19</f>
        <v/>
      </c>
      <c r="E335" t="inlineStr">
        <is>
          <t>global</t>
        </is>
      </c>
      <c r="F335" t="inlineStr">
        <is>
          <t>global</t>
        </is>
      </c>
    </row>
    <row r="336">
      <c r="A336" t="inlineStr">
        <is>
          <t>Blend: Tactical Bal OEF 50/50</t>
        </is>
      </c>
      <c r="C336">
        <f>Spartan!AY20</f>
        <v/>
      </c>
      <c r="D336">
        <f>Spartan!AZ20</f>
        <v/>
      </c>
      <c r="E336" t="inlineStr">
        <is>
          <t>global</t>
        </is>
      </c>
      <c r="F336" t="inlineStr">
        <is>
          <t>global</t>
        </is>
      </c>
    </row>
    <row r="337">
      <c r="A337" t="inlineStr">
        <is>
          <t>Blend: Tactical Bal OEF 50/50</t>
        </is>
      </c>
      <c r="C337">
        <f>Spartan!AY21</f>
        <v/>
      </c>
      <c r="D337">
        <f>Spartan!AZ21</f>
        <v/>
      </c>
      <c r="E337" t="inlineStr">
        <is>
          <t>global</t>
        </is>
      </c>
      <c r="F337" t="inlineStr">
        <is>
          <t>global</t>
        </is>
      </c>
    </row>
    <row r="338">
      <c r="A338" t="inlineStr">
        <is>
          <t>Blend: Tactical Bal OEF 50/50</t>
        </is>
      </c>
      <c r="C338">
        <f>Spartan!AY22</f>
        <v/>
      </c>
      <c r="D338">
        <f>Spartan!AZ22</f>
        <v/>
      </c>
      <c r="E338" t="inlineStr">
        <is>
          <t>global</t>
        </is>
      </c>
      <c r="F338" t="inlineStr">
        <is>
          <t>global</t>
        </is>
      </c>
    </row>
    <row r="339">
      <c r="A339" t="inlineStr">
        <is>
          <t>Blend: Tactical Bal OEF 50/50</t>
        </is>
      </c>
      <c r="C339">
        <f>Spartan!AY23</f>
        <v/>
      </c>
      <c r="D339">
        <f>Spartan!AZ23</f>
        <v/>
      </c>
      <c r="E339" t="inlineStr">
        <is>
          <t>global</t>
        </is>
      </c>
      <c r="F339" t="inlineStr">
        <is>
          <t>global</t>
        </is>
      </c>
    </row>
    <row r="340">
      <c r="A340" t="inlineStr">
        <is>
          <t>Blend: Tactical Bal OEF 50/50</t>
        </is>
      </c>
      <c r="C340">
        <f>Spartan!AY24</f>
        <v/>
      </c>
      <c r="D340">
        <f>Spartan!AZ24</f>
        <v/>
      </c>
      <c r="E340" t="inlineStr">
        <is>
          <t>global</t>
        </is>
      </c>
      <c r="F340" t="inlineStr">
        <is>
          <t>global</t>
        </is>
      </c>
    </row>
    <row r="341">
      <c r="A341" t="inlineStr">
        <is>
          <t>Blend: Tactical Bal OEF 50/50</t>
        </is>
      </c>
      <c r="C341">
        <f>Spartan!AY25</f>
        <v/>
      </c>
      <c r="D341">
        <f>Spartan!AZ25</f>
        <v/>
      </c>
      <c r="E341" t="inlineStr">
        <is>
          <t>global</t>
        </is>
      </c>
      <c r="F341" t="inlineStr">
        <is>
          <t>global</t>
        </is>
      </c>
    </row>
    <row r="342">
      <c r="A342" t="inlineStr">
        <is>
          <t>Blend: Tactical Bal OEF 50/50</t>
        </is>
      </c>
      <c r="C342">
        <f>Spartan!AY26</f>
        <v/>
      </c>
      <c r="D342">
        <f>Spartan!AZ26</f>
        <v/>
      </c>
      <c r="E342" t="inlineStr">
        <is>
          <t>global</t>
        </is>
      </c>
      <c r="F342" t="inlineStr">
        <is>
          <t>global</t>
        </is>
      </c>
    </row>
    <row r="343">
      <c r="A343" t="inlineStr">
        <is>
          <t>Blend: Tactical Bal OEF 50/50</t>
        </is>
      </c>
      <c r="C343">
        <f>Spartan!AY27</f>
        <v/>
      </c>
      <c r="D343">
        <f>Spartan!AZ27</f>
        <v/>
      </c>
      <c r="E343" t="inlineStr">
        <is>
          <t>global</t>
        </is>
      </c>
      <c r="F343" t="inlineStr">
        <is>
          <t>global</t>
        </is>
      </c>
    </row>
    <row r="344">
      <c r="A344" t="inlineStr">
        <is>
          <t>Blend: Tactical Bal OEF 50/50</t>
        </is>
      </c>
      <c r="C344">
        <f>Spartan!AY28</f>
        <v/>
      </c>
      <c r="D344">
        <f>Spartan!AZ28</f>
        <v/>
      </c>
      <c r="E344" t="inlineStr">
        <is>
          <t>global</t>
        </is>
      </c>
      <c r="F344" t="inlineStr">
        <is>
          <t>global</t>
        </is>
      </c>
    </row>
    <row r="345">
      <c r="A345" t="inlineStr">
        <is>
          <t>Blend: Tactical Bal OEF 50/50</t>
        </is>
      </c>
      <c r="C345">
        <f>Spartan!AY29</f>
        <v/>
      </c>
      <c r="D345">
        <f>Spartan!AZ29</f>
        <v/>
      </c>
      <c r="E345" t="inlineStr">
        <is>
          <t>global</t>
        </is>
      </c>
      <c r="F345" t="inlineStr">
        <is>
          <t>global</t>
        </is>
      </c>
    </row>
    <row r="346">
      <c r="A346" t="inlineStr">
        <is>
          <t>Blend: Tactical Bal OEF 50/50</t>
        </is>
      </c>
      <c r="C346">
        <f>Spartan!AY30</f>
        <v/>
      </c>
      <c r="D346">
        <f>Spartan!AZ30</f>
        <v/>
      </c>
      <c r="E346" t="inlineStr">
        <is>
          <t>global</t>
        </is>
      </c>
      <c r="F346" t="inlineStr">
        <is>
          <t>global</t>
        </is>
      </c>
    </row>
    <row r="347">
      <c r="A347" t="inlineStr">
        <is>
          <t>Blend: Tactical Bal OEF 50/50</t>
        </is>
      </c>
      <c r="C347">
        <f>Spartan!AY31</f>
        <v/>
      </c>
      <c r="D347">
        <f>Spartan!AZ31</f>
        <v/>
      </c>
      <c r="E347" t="inlineStr">
        <is>
          <t>global</t>
        </is>
      </c>
      <c r="F347" t="inlineStr">
        <is>
          <t>global</t>
        </is>
      </c>
    </row>
    <row r="348">
      <c r="A348" t="inlineStr">
        <is>
          <t>Blend: Tactical Bal OEF 50/50</t>
        </is>
      </c>
      <c r="C348">
        <f>Spartan!AY32</f>
        <v/>
      </c>
      <c r="D348">
        <f>Spartan!AZ32</f>
        <v/>
      </c>
      <c r="E348" t="inlineStr">
        <is>
          <t>global</t>
        </is>
      </c>
      <c r="F348" t="inlineStr">
        <is>
          <t>global</t>
        </is>
      </c>
    </row>
    <row r="349">
      <c r="A349" t="inlineStr">
        <is>
          <t>Blend: Tactical Bal OEF 50/50</t>
        </is>
      </c>
      <c r="C349">
        <f>Spartan!AY33</f>
        <v/>
      </c>
      <c r="D349">
        <f>Spartan!AZ33</f>
        <v/>
      </c>
      <c r="E349" t="inlineStr">
        <is>
          <t>global</t>
        </is>
      </c>
      <c r="F349" t="inlineStr">
        <is>
          <t>global</t>
        </is>
      </c>
    </row>
    <row r="350">
      <c r="A350" t="inlineStr">
        <is>
          <t>Blend: Tactical Bal OEF 50/50</t>
        </is>
      </c>
      <c r="C350">
        <f>Spartan!AY34</f>
        <v/>
      </c>
      <c r="D350">
        <f>Spartan!AZ34</f>
        <v/>
      </c>
      <c r="E350" t="inlineStr">
        <is>
          <t>global</t>
        </is>
      </c>
      <c r="F350" t="inlineStr">
        <is>
          <t>global</t>
        </is>
      </c>
    </row>
    <row r="351">
      <c r="A351" t="inlineStr">
        <is>
          <t>Blend: Tactical Bal OEF 50/50</t>
        </is>
      </c>
      <c r="C351">
        <f>Spartan!AY35</f>
        <v/>
      </c>
      <c r="D351">
        <f>Spartan!AZ35</f>
        <v/>
      </c>
      <c r="E351" t="inlineStr">
        <is>
          <t>global</t>
        </is>
      </c>
      <c r="F351" t="inlineStr">
        <is>
          <t>global</t>
        </is>
      </c>
    </row>
    <row r="352">
      <c r="A352" t="inlineStr">
        <is>
          <t>Blend: Tactical Bal OEF 50/50</t>
        </is>
      </c>
      <c r="C352">
        <f>Spartan!AY36</f>
        <v/>
      </c>
      <c r="D352">
        <f>Spartan!AZ36</f>
        <v/>
      </c>
      <c r="E352" t="inlineStr">
        <is>
          <t>global</t>
        </is>
      </c>
      <c r="F352" t="inlineStr">
        <is>
          <t>global</t>
        </is>
      </c>
    </row>
    <row r="353">
      <c r="A353" t="inlineStr">
        <is>
          <t>Blend: Tactical Bal OEF 50/50</t>
        </is>
      </c>
      <c r="C353">
        <f>Spartan!AY37</f>
        <v/>
      </c>
      <c r="D353">
        <f>Spartan!AZ37</f>
        <v/>
      </c>
      <c r="E353" t="inlineStr">
        <is>
          <t>global</t>
        </is>
      </c>
      <c r="F353" t="inlineStr">
        <is>
          <t>global</t>
        </is>
      </c>
    </row>
    <row r="354">
      <c r="A354" t="inlineStr">
        <is>
          <t>Blend: Tactical Bal OEF 50/50</t>
        </is>
      </c>
      <c r="C354">
        <f>Spartan!AY38</f>
        <v/>
      </c>
      <c r="D354">
        <f>Spartan!AZ38</f>
        <v/>
      </c>
      <c r="E354" t="inlineStr">
        <is>
          <t>global</t>
        </is>
      </c>
      <c r="F354" t="inlineStr">
        <is>
          <t>global</t>
        </is>
      </c>
    </row>
    <row r="355">
      <c r="A355" t="inlineStr">
        <is>
          <t>Blend: Tactical Bal OEF 50/50</t>
        </is>
      </c>
      <c r="C355">
        <f>Spartan!AY39</f>
        <v/>
      </c>
      <c r="D355">
        <f>Spartan!AZ39</f>
        <v/>
      </c>
      <c r="E355" t="inlineStr">
        <is>
          <t>global</t>
        </is>
      </c>
      <c r="F355" t="inlineStr">
        <is>
          <t>global</t>
        </is>
      </c>
    </row>
    <row r="356">
      <c r="A356" t="inlineStr">
        <is>
          <t>Blend: Tactical Bal OEF 50/50</t>
        </is>
      </c>
      <c r="C356">
        <f>Spartan!AY40</f>
        <v/>
      </c>
      <c r="D356">
        <f>Spartan!AZ40</f>
        <v/>
      </c>
      <c r="E356" t="inlineStr">
        <is>
          <t>global</t>
        </is>
      </c>
      <c r="F356" t="inlineStr">
        <is>
          <t>global</t>
        </is>
      </c>
    </row>
    <row r="357">
      <c r="A357" t="inlineStr">
        <is>
          <t>Blend: Tactical Bal OEF 50/50</t>
        </is>
      </c>
      <c r="C357">
        <f>Spartan!AY41</f>
        <v/>
      </c>
      <c r="D357">
        <f>Spartan!AZ41</f>
        <v/>
      </c>
      <c r="E357" t="inlineStr">
        <is>
          <t>global</t>
        </is>
      </c>
      <c r="F357" t="inlineStr">
        <is>
          <t>global</t>
        </is>
      </c>
    </row>
    <row r="358">
      <c r="A358" t="inlineStr">
        <is>
          <t>Blend: Tactical Bal OEF 50/50</t>
        </is>
      </c>
      <c r="C358">
        <f>Spartan!AY42</f>
        <v/>
      </c>
      <c r="D358">
        <f>Spartan!AZ42</f>
        <v/>
      </c>
      <c r="E358" t="inlineStr">
        <is>
          <t>global</t>
        </is>
      </c>
      <c r="F358" t="inlineStr">
        <is>
          <t>global</t>
        </is>
      </c>
    </row>
    <row r="359">
      <c r="A359" t="inlineStr">
        <is>
          <t>Blend: Tactical Bal OEF 50/50</t>
        </is>
      </c>
      <c r="C359">
        <f>Spartan!AY43</f>
        <v/>
      </c>
      <c r="D359">
        <f>Spartan!AZ43</f>
        <v/>
      </c>
      <c r="E359" t="inlineStr">
        <is>
          <t>global</t>
        </is>
      </c>
      <c r="F359" t="inlineStr">
        <is>
          <t>global</t>
        </is>
      </c>
    </row>
    <row r="360">
      <c r="A360" t="inlineStr">
        <is>
          <t>Blend: Tactical Bal OEF 50/50</t>
        </is>
      </c>
      <c r="C360">
        <f>Spartan!AY44</f>
        <v/>
      </c>
      <c r="D360">
        <f>Spartan!AZ44</f>
        <v/>
      </c>
      <c r="E360" t="inlineStr">
        <is>
          <t>global</t>
        </is>
      </c>
      <c r="F360" t="inlineStr">
        <is>
          <t>global</t>
        </is>
      </c>
    </row>
    <row r="361">
      <c r="A361" t="inlineStr">
        <is>
          <t>Blend: Tactical Bal OEF 50/50</t>
        </is>
      </c>
      <c r="C361">
        <f>Spartan!AY45</f>
        <v/>
      </c>
      <c r="D361">
        <f>Spartan!AZ45</f>
        <v/>
      </c>
      <c r="E361" t="inlineStr">
        <is>
          <t>global</t>
        </is>
      </c>
      <c r="F361" t="inlineStr">
        <is>
          <t>global</t>
        </is>
      </c>
    </row>
    <row r="362">
      <c r="A362" t="inlineStr">
        <is>
          <t>Blend: Tactical Bal OEF 50/50</t>
        </is>
      </c>
      <c r="C362">
        <f>Spartan!AY46</f>
        <v/>
      </c>
      <c r="D362">
        <f>Spartan!AZ46</f>
        <v/>
      </c>
      <c r="E362" t="inlineStr">
        <is>
          <t>global</t>
        </is>
      </c>
      <c r="F362" t="inlineStr">
        <is>
          <t>global</t>
        </is>
      </c>
    </row>
    <row r="363">
      <c r="A363" t="inlineStr">
        <is>
          <t>Blend: Tactical Bal OEF 50/50</t>
        </is>
      </c>
      <c r="C363">
        <f>Spartan!AY47</f>
        <v/>
      </c>
      <c r="D363">
        <f>Spartan!AZ47</f>
        <v/>
      </c>
      <c r="E363" t="inlineStr">
        <is>
          <t>global</t>
        </is>
      </c>
      <c r="F363" t="inlineStr">
        <is>
          <t>global</t>
        </is>
      </c>
    </row>
    <row r="364">
      <c r="A364" t="inlineStr">
        <is>
          <t>Blend: Tactical Bal OEF 50/50</t>
        </is>
      </c>
      <c r="C364">
        <f>Spartan!AY48</f>
        <v/>
      </c>
      <c r="D364">
        <f>Spartan!AZ48</f>
        <v/>
      </c>
      <c r="E364" t="inlineStr">
        <is>
          <t>global</t>
        </is>
      </c>
      <c r="F364" t="inlineStr">
        <is>
          <t>global</t>
        </is>
      </c>
    </row>
    <row r="365">
      <c r="A365" t="inlineStr">
        <is>
          <t>Blend: Tactical Bal OEF 50/50</t>
        </is>
      </c>
      <c r="C365">
        <f>Spartan!AY49</f>
        <v/>
      </c>
      <c r="D365">
        <f>Spartan!AZ49</f>
        <v/>
      </c>
      <c r="E365" t="inlineStr">
        <is>
          <t>global</t>
        </is>
      </c>
      <c r="F365" t="inlineStr">
        <is>
          <t>global</t>
        </is>
      </c>
    </row>
    <row r="366">
      <c r="A366" t="inlineStr">
        <is>
          <t>Blend: Tactical Bal OEF 50/50</t>
        </is>
      </c>
      <c r="C366">
        <f>Spartan!AY50</f>
        <v/>
      </c>
      <c r="D366">
        <f>Spartan!AZ50</f>
        <v/>
      </c>
      <c r="E366" t="inlineStr">
        <is>
          <t>global</t>
        </is>
      </c>
      <c r="F366" t="inlineStr">
        <is>
          <t>global</t>
        </is>
      </c>
    </row>
    <row r="367">
      <c r="A367" t="inlineStr">
        <is>
          <t>Blend: Tactical Bal OEF 50/50</t>
        </is>
      </c>
      <c r="C367">
        <f>Spartan!AY51</f>
        <v/>
      </c>
      <c r="D367">
        <f>Spartan!AZ51</f>
        <v/>
      </c>
      <c r="E367" t="inlineStr">
        <is>
          <t>global</t>
        </is>
      </c>
      <c r="F367" t="inlineStr">
        <is>
          <t>global</t>
        </is>
      </c>
    </row>
    <row r="368">
      <c r="A368" t="inlineStr">
        <is>
          <t>Blend: Tactical Bal OEF 50/50</t>
        </is>
      </c>
      <c r="C368">
        <f>Spartan!AY52</f>
        <v/>
      </c>
      <c r="D368">
        <f>Spartan!AZ52</f>
        <v/>
      </c>
      <c r="E368" t="inlineStr">
        <is>
          <t>global</t>
        </is>
      </c>
      <c r="F368" t="inlineStr">
        <is>
          <t>global</t>
        </is>
      </c>
    </row>
    <row r="369">
      <c r="A369" t="inlineStr">
        <is>
          <t>Blend: Tactical Bal OEF 50/50</t>
        </is>
      </c>
      <c r="C369">
        <f>Spartan!AY53</f>
        <v/>
      </c>
      <c r="D369">
        <f>Spartan!AZ53</f>
        <v/>
      </c>
      <c r="E369" t="inlineStr">
        <is>
          <t>global</t>
        </is>
      </c>
      <c r="F369" t="inlineStr">
        <is>
          <t>global</t>
        </is>
      </c>
    </row>
    <row r="370">
      <c r="A370" t="inlineStr">
        <is>
          <t>Blend: Tactical Bal OEF 50/50</t>
        </is>
      </c>
      <c r="C370">
        <f>Spartan!AY54</f>
        <v/>
      </c>
      <c r="D370">
        <f>Spartan!AZ54</f>
        <v/>
      </c>
      <c r="E370" t="inlineStr">
        <is>
          <t>global</t>
        </is>
      </c>
      <c r="F370" t="inlineStr">
        <is>
          <t>global</t>
        </is>
      </c>
    </row>
    <row r="371">
      <c r="A371" t="inlineStr">
        <is>
          <t>Blend: Tactical Bal OEF 50/50</t>
        </is>
      </c>
      <c r="C371">
        <f>Spartan!AY55</f>
        <v/>
      </c>
      <c r="D371">
        <f>Spartan!AZ55</f>
        <v/>
      </c>
      <c r="E371" t="inlineStr">
        <is>
          <t>global</t>
        </is>
      </c>
      <c r="F371" t="inlineStr">
        <is>
          <t>global</t>
        </is>
      </c>
    </row>
    <row r="372">
      <c r="A372" t="inlineStr">
        <is>
          <t>Blend: Tactical Bal OEF 50/50</t>
        </is>
      </c>
      <c r="C372">
        <f>Spartan!AY56</f>
        <v/>
      </c>
      <c r="D372">
        <f>Spartan!AZ56</f>
        <v/>
      </c>
      <c r="E372" t="inlineStr">
        <is>
          <t>global</t>
        </is>
      </c>
      <c r="F372" t="inlineStr">
        <is>
          <t>global</t>
        </is>
      </c>
    </row>
    <row r="373">
      <c r="A373" t="inlineStr">
        <is>
          <t>Blend: Tactical Bal OEF 50/50</t>
        </is>
      </c>
      <c r="C373">
        <f>Spartan!AY57</f>
        <v/>
      </c>
      <c r="D373">
        <f>Spartan!AZ57</f>
        <v/>
      </c>
      <c r="E373" t="inlineStr">
        <is>
          <t>global</t>
        </is>
      </c>
      <c r="F373" t="inlineStr">
        <is>
          <t>global</t>
        </is>
      </c>
    </row>
    <row r="374">
      <c r="A374" t="inlineStr">
        <is>
          <t>Blend: Tactical Bal OEF 50/50</t>
        </is>
      </c>
      <c r="C374">
        <f>Spartan!AY58</f>
        <v/>
      </c>
      <c r="D374">
        <f>Spartan!AZ58</f>
        <v/>
      </c>
      <c r="E374" t="inlineStr">
        <is>
          <t>global</t>
        </is>
      </c>
      <c r="F374" t="inlineStr">
        <is>
          <t>global</t>
        </is>
      </c>
    </row>
    <row r="375">
      <c r="A375" t="inlineStr">
        <is>
          <t>Blend: Tactical Bal OEF 50/50</t>
        </is>
      </c>
      <c r="C375">
        <f>Spartan!AY59</f>
        <v/>
      </c>
      <c r="D375">
        <f>Spartan!AZ59</f>
        <v/>
      </c>
      <c r="E375" t="inlineStr">
        <is>
          <t>global</t>
        </is>
      </c>
      <c r="F375" t="inlineStr">
        <is>
          <t>global</t>
        </is>
      </c>
    </row>
    <row r="376">
      <c r="A376" t="inlineStr">
        <is>
          <t>Blend: Tactical Bal OEF 50/50</t>
        </is>
      </c>
      <c r="C376">
        <f>Spartan!AY60</f>
        <v/>
      </c>
      <c r="D376">
        <f>Spartan!AZ60</f>
        <v/>
      </c>
      <c r="E376" t="inlineStr">
        <is>
          <t>global</t>
        </is>
      </c>
      <c r="F376" t="inlineStr">
        <is>
          <t>global</t>
        </is>
      </c>
    </row>
    <row r="377">
      <c r="A377" t="inlineStr">
        <is>
          <t>Blend: Tactical Bal OEF 50/50</t>
        </is>
      </c>
      <c r="C377">
        <f>Spartan!AY61</f>
        <v/>
      </c>
      <c r="D377">
        <f>Spartan!AZ61</f>
        <v/>
      </c>
      <c r="E377" t="inlineStr">
        <is>
          <t>global</t>
        </is>
      </c>
      <c r="F377" t="inlineStr">
        <is>
          <t>global</t>
        </is>
      </c>
    </row>
    <row r="378">
      <c r="A378" t="inlineStr">
        <is>
          <t>Blend: Tactical Bal OEF 50/50</t>
        </is>
      </c>
      <c r="C378">
        <f>Spartan!AY62</f>
        <v/>
      </c>
      <c r="D378">
        <f>Spartan!AZ62</f>
        <v/>
      </c>
      <c r="E378" t="inlineStr">
        <is>
          <t>global</t>
        </is>
      </c>
      <c r="F378" t="inlineStr">
        <is>
          <t>global</t>
        </is>
      </c>
    </row>
    <row r="379">
      <c r="A379" t="inlineStr">
        <is>
          <t>Blend: Tactical Bal OEF 50/50</t>
        </is>
      </c>
      <c r="C379">
        <f>Spartan!AY63</f>
        <v/>
      </c>
      <c r="D379">
        <f>Spartan!AZ63</f>
        <v/>
      </c>
      <c r="E379" t="inlineStr">
        <is>
          <t>global</t>
        </is>
      </c>
      <c r="F379" t="inlineStr">
        <is>
          <t>global</t>
        </is>
      </c>
    </row>
    <row r="380">
      <c r="A380" t="inlineStr">
        <is>
          <t>Blend: Tactical Bal OEF 50/50</t>
        </is>
      </c>
      <c r="C380">
        <f>Spartan!AY64</f>
        <v/>
      </c>
      <c r="D380">
        <f>Spartan!AZ64</f>
        <v/>
      </c>
      <c r="E380" t="inlineStr">
        <is>
          <t>global</t>
        </is>
      </c>
      <c r="F380" t="inlineStr">
        <is>
          <t>global</t>
        </is>
      </c>
    </row>
    <row r="381">
      <c r="A381" t="inlineStr">
        <is>
          <t>Blend: Tactical Bal OEF 50/50</t>
        </is>
      </c>
      <c r="C381">
        <f>Spartan!AY65</f>
        <v/>
      </c>
      <c r="D381">
        <f>Spartan!AZ65</f>
        <v/>
      </c>
      <c r="E381" t="inlineStr">
        <is>
          <t>global</t>
        </is>
      </c>
      <c r="F381" t="inlineStr">
        <is>
          <t>global</t>
        </is>
      </c>
    </row>
    <row r="382">
      <c r="A382" t="inlineStr">
        <is>
          <t>Blend: Tactical Bal OEF 50/50</t>
        </is>
      </c>
      <c r="C382">
        <f>Spartan!AY66</f>
        <v/>
      </c>
      <c r="D382">
        <f>Spartan!AZ66</f>
        <v/>
      </c>
      <c r="E382" t="inlineStr">
        <is>
          <t>global</t>
        </is>
      </c>
      <c r="F382" t="inlineStr">
        <is>
          <t>global</t>
        </is>
      </c>
    </row>
    <row r="383" ht="16.5" customHeight="1">
      <c r="A383" t="inlineStr">
        <is>
          <t>Blend: Tactical Bal OEF 50/50</t>
        </is>
      </c>
      <c r="C383">
        <f>Spartan!AY67</f>
        <v/>
      </c>
      <c r="D383">
        <f>Spartan!AZ67</f>
        <v/>
      </c>
      <c r="E383" t="inlineStr">
        <is>
          <t>global</t>
        </is>
      </c>
      <c r="F383" t="inlineStr">
        <is>
          <t>global</t>
        </is>
      </c>
    </row>
    <row r="384">
      <c r="A384" t="inlineStr">
        <is>
          <t>Blend: Tactical Bal OEF 50/50</t>
        </is>
      </c>
      <c r="C384">
        <f>Spartan!AY68</f>
        <v/>
      </c>
      <c r="D384">
        <f>Spartan!AZ68</f>
        <v/>
      </c>
      <c r="E384" t="inlineStr">
        <is>
          <t>global</t>
        </is>
      </c>
      <c r="F384" t="inlineStr">
        <is>
          <t>global</t>
        </is>
      </c>
    </row>
    <row r="385">
      <c r="A385" t="inlineStr">
        <is>
          <t>Blend: Tactical Bal OEF 50/50</t>
        </is>
      </c>
      <c r="C385">
        <f>Spartan!AY69</f>
        <v/>
      </c>
      <c r="D385">
        <f>Spartan!AZ69</f>
        <v/>
      </c>
      <c r="E385" t="inlineStr">
        <is>
          <t>global</t>
        </is>
      </c>
      <c r="F385" t="inlineStr">
        <is>
          <t>global</t>
        </is>
      </c>
    </row>
    <row r="386">
      <c r="A386" t="inlineStr">
        <is>
          <t>Blend: Tactical Bal OEF 50/50</t>
        </is>
      </c>
      <c r="C386">
        <f>Spartan!AY70</f>
        <v/>
      </c>
      <c r="D386">
        <f>Spartan!AZ70</f>
        <v/>
      </c>
      <c r="E386" t="inlineStr">
        <is>
          <t>global</t>
        </is>
      </c>
      <c r="F386" t="inlineStr">
        <is>
          <t>global</t>
        </is>
      </c>
    </row>
    <row r="387">
      <c r="A387" t="inlineStr">
        <is>
          <t>Blend: Tactical Bal OEF 50/50</t>
        </is>
      </c>
      <c r="C387">
        <f>Spartan!AY71</f>
        <v/>
      </c>
      <c r="D387">
        <f>Spartan!AZ71</f>
        <v/>
      </c>
      <c r="E387" t="inlineStr">
        <is>
          <t>global</t>
        </is>
      </c>
      <c r="F387" t="inlineStr">
        <is>
          <t>global</t>
        </is>
      </c>
    </row>
    <row r="388">
      <c r="A388" t="inlineStr">
        <is>
          <t>Blend: Tactical Bal OEF 50/50</t>
        </is>
      </c>
      <c r="C388">
        <f>Spartan!AY72</f>
        <v/>
      </c>
      <c r="D388">
        <f>Spartan!AZ72</f>
        <v/>
      </c>
      <c r="E388" t="inlineStr">
        <is>
          <t>global</t>
        </is>
      </c>
      <c r="F388" t="inlineStr">
        <is>
          <t>global</t>
        </is>
      </c>
    </row>
    <row r="389">
      <c r="A389" t="inlineStr">
        <is>
          <t>Blend: Tactical Bal OEF 50/50</t>
        </is>
      </c>
      <c r="C389">
        <f>Spartan!AY73</f>
        <v/>
      </c>
      <c r="D389">
        <f>Spartan!AZ73</f>
        <v/>
      </c>
      <c r="E389" t="inlineStr">
        <is>
          <t>global</t>
        </is>
      </c>
      <c r="F389" t="inlineStr">
        <is>
          <t>global</t>
        </is>
      </c>
    </row>
    <row r="390">
      <c r="A390" t="inlineStr">
        <is>
          <t>Blend: Tactical Bal OEF 50/50</t>
        </is>
      </c>
      <c r="C390">
        <f>Spartan!AY74</f>
        <v/>
      </c>
      <c r="D390">
        <f>Spartan!AZ74</f>
        <v/>
      </c>
      <c r="E390" t="inlineStr">
        <is>
          <t>global</t>
        </is>
      </c>
      <c r="F390" t="inlineStr">
        <is>
          <t>global</t>
        </is>
      </c>
    </row>
    <row r="391">
      <c r="A391" t="inlineStr">
        <is>
          <t>Blend: Tactical Bal OEF 50/50</t>
        </is>
      </c>
      <c r="C391">
        <f>Spartan!AY75</f>
        <v/>
      </c>
      <c r="D391">
        <f>Spartan!AZ75</f>
        <v/>
      </c>
      <c r="E391" t="inlineStr">
        <is>
          <t>global</t>
        </is>
      </c>
      <c r="F391" t="inlineStr">
        <is>
          <t>global</t>
        </is>
      </c>
    </row>
    <row r="392">
      <c r="A392" t="inlineStr">
        <is>
          <t>Blend: Tactical Bal OEF 50/50</t>
        </is>
      </c>
      <c r="C392">
        <f>Spartan!AY76</f>
        <v/>
      </c>
      <c r="D392">
        <f>Spartan!AZ76</f>
        <v/>
      </c>
      <c r="E392" t="inlineStr">
        <is>
          <t>global</t>
        </is>
      </c>
      <c r="F392" t="inlineStr">
        <is>
          <t>global</t>
        </is>
      </c>
    </row>
    <row r="393">
      <c r="A393" t="inlineStr">
        <is>
          <t>Blend: Tactical Bal OEF 50/50</t>
        </is>
      </c>
      <c r="C393">
        <f>Spartan!AY77</f>
        <v/>
      </c>
      <c r="D393">
        <f>Spartan!AZ77</f>
        <v/>
      </c>
      <c r="E393" t="inlineStr">
        <is>
          <t>global</t>
        </is>
      </c>
      <c r="F393" t="inlineStr">
        <is>
          <t>global</t>
        </is>
      </c>
    </row>
    <row r="394">
      <c r="A394" t="inlineStr">
        <is>
          <t>Blend: Tactical Bal OEF 50/50</t>
        </is>
      </c>
      <c r="C394">
        <f>Spartan!AY78</f>
        <v/>
      </c>
      <c r="D394">
        <f>Spartan!AZ78</f>
        <v/>
      </c>
      <c r="E394" t="inlineStr">
        <is>
          <t>global</t>
        </is>
      </c>
      <c r="F394" t="inlineStr">
        <is>
          <t>global</t>
        </is>
      </c>
    </row>
    <row r="395">
      <c r="A395" t="inlineStr">
        <is>
          <t>Blend: Tactical Bal OEF 50/50</t>
        </is>
      </c>
      <c r="C395">
        <f>Spartan!AY79</f>
        <v/>
      </c>
      <c r="D395">
        <f>Spartan!AZ79</f>
        <v/>
      </c>
      <c r="E395" t="inlineStr">
        <is>
          <t>global</t>
        </is>
      </c>
      <c r="F395" t="inlineStr">
        <is>
          <t>global</t>
        </is>
      </c>
    </row>
    <row r="396">
      <c r="A396" t="inlineStr">
        <is>
          <t>Blend: Tactical Bal OEF 50/50</t>
        </is>
      </c>
      <c r="C396">
        <f>Spartan!AY80</f>
        <v/>
      </c>
      <c r="D396">
        <f>Spartan!AZ80</f>
        <v/>
      </c>
      <c r="E396" t="inlineStr">
        <is>
          <t>global</t>
        </is>
      </c>
      <c r="F396" t="inlineStr">
        <is>
          <t>global</t>
        </is>
      </c>
    </row>
    <row r="397">
      <c r="A397" t="inlineStr">
        <is>
          <t>Blend: Tactical Bal OEF 50/50</t>
        </is>
      </c>
      <c r="C397">
        <f>Spartan!AY81</f>
        <v/>
      </c>
      <c r="D397">
        <f>Spartan!AZ81</f>
        <v/>
      </c>
      <c r="E397" t="inlineStr">
        <is>
          <t>global</t>
        </is>
      </c>
      <c r="F397" t="inlineStr">
        <is>
          <t>global</t>
        </is>
      </c>
    </row>
    <row r="398">
      <c r="A398" t="inlineStr">
        <is>
          <t>Blend: Tactical Bal OEF 50/50</t>
        </is>
      </c>
      <c r="C398">
        <f>Spartan!AY82</f>
        <v/>
      </c>
      <c r="D398">
        <f>Spartan!AZ82</f>
        <v/>
      </c>
      <c r="E398" t="inlineStr">
        <is>
          <t>global</t>
        </is>
      </c>
      <c r="F398" t="inlineStr">
        <is>
          <t>global</t>
        </is>
      </c>
    </row>
    <row r="399">
      <c r="A399" t="inlineStr">
        <is>
          <t>Blend: Tactical Bal OEF 50/50</t>
        </is>
      </c>
      <c r="C399">
        <f>Spartan!AY83</f>
        <v/>
      </c>
      <c r="D399">
        <f>Spartan!AZ83</f>
        <v/>
      </c>
      <c r="E399" t="inlineStr">
        <is>
          <t>global</t>
        </is>
      </c>
      <c r="F399" t="inlineStr">
        <is>
          <t>global</t>
        </is>
      </c>
    </row>
    <row r="400">
      <c r="A400" t="inlineStr">
        <is>
          <t>Blend: Tactical Bal OEF 50/50</t>
        </is>
      </c>
      <c r="C400">
        <f>Spartan!AY84</f>
        <v/>
      </c>
      <c r="D400">
        <f>Spartan!AZ84</f>
        <v/>
      </c>
      <c r="E400" t="inlineStr">
        <is>
          <t>global</t>
        </is>
      </c>
      <c r="F400" t="inlineStr">
        <is>
          <t>global</t>
        </is>
      </c>
    </row>
    <row r="401">
      <c r="A401" t="inlineStr">
        <is>
          <t>Blend: Tactical Bal OEF 50/50</t>
        </is>
      </c>
      <c r="C401">
        <f>Spartan!AY85</f>
        <v/>
      </c>
      <c r="D401">
        <f>Spartan!AZ85</f>
        <v/>
      </c>
      <c r="E401" t="inlineStr">
        <is>
          <t>global</t>
        </is>
      </c>
      <c r="F401" t="inlineStr">
        <is>
          <t>global</t>
        </is>
      </c>
    </row>
    <row r="402">
      <c r="A402" t="inlineStr">
        <is>
          <t>Blend: Tactical Bal OEF 50/50</t>
        </is>
      </c>
      <c r="C402">
        <f>Spartan!AY86</f>
        <v/>
      </c>
      <c r="D402">
        <f>Spartan!AZ86</f>
        <v/>
      </c>
      <c r="E402" t="inlineStr">
        <is>
          <t>global</t>
        </is>
      </c>
      <c r="F402" t="inlineStr">
        <is>
          <t>global</t>
        </is>
      </c>
    </row>
    <row r="403">
      <c r="A403" t="inlineStr">
        <is>
          <t>Blend: Tactical Bal OEF 50/50</t>
        </is>
      </c>
      <c r="C403">
        <f>Spartan!AY87</f>
        <v/>
      </c>
      <c r="D403">
        <f>Spartan!AZ87</f>
        <v/>
      </c>
      <c r="E403" t="inlineStr">
        <is>
          <t>global</t>
        </is>
      </c>
      <c r="F403" t="inlineStr">
        <is>
          <t>global</t>
        </is>
      </c>
    </row>
    <row r="404">
      <c r="A404" t="inlineStr">
        <is>
          <t>Blend: Tactical Bal OEF 50/50</t>
        </is>
      </c>
      <c r="C404">
        <f>Spartan!AY88</f>
        <v/>
      </c>
      <c r="D404">
        <f>Spartan!AZ88</f>
        <v/>
      </c>
      <c r="E404" t="inlineStr">
        <is>
          <t>global</t>
        </is>
      </c>
      <c r="F404" t="inlineStr">
        <is>
          <t>global</t>
        </is>
      </c>
    </row>
    <row r="405">
      <c r="A405" t="inlineStr">
        <is>
          <t>Blend: Tactical Bal OEF 50/50</t>
        </is>
      </c>
      <c r="C405">
        <f>Spartan!AY89</f>
        <v/>
      </c>
      <c r="D405">
        <f>Spartan!AZ89</f>
        <v/>
      </c>
      <c r="E405" t="inlineStr">
        <is>
          <t>global</t>
        </is>
      </c>
      <c r="F405" t="inlineStr">
        <is>
          <t>global</t>
        </is>
      </c>
    </row>
    <row r="406">
      <c r="A406" t="inlineStr">
        <is>
          <t>Blend: Tactical Bal OEF 50/50</t>
        </is>
      </c>
      <c r="C406">
        <f>Spartan!AY90</f>
        <v/>
      </c>
      <c r="D406">
        <f>Spartan!AZ90</f>
        <v/>
      </c>
      <c r="E406" t="inlineStr">
        <is>
          <t>global</t>
        </is>
      </c>
      <c r="F406" t="inlineStr">
        <is>
          <t>global</t>
        </is>
      </c>
    </row>
    <row r="407">
      <c r="A407" t="inlineStr">
        <is>
          <t>Blend: Tactical Bal OEF 50/50</t>
        </is>
      </c>
      <c r="C407">
        <f>Spartan!AY91</f>
        <v/>
      </c>
      <c r="D407">
        <f>Spartan!AZ91</f>
        <v/>
      </c>
      <c r="E407" t="inlineStr">
        <is>
          <t>global</t>
        </is>
      </c>
      <c r="F407" t="inlineStr">
        <is>
          <t>global</t>
        </is>
      </c>
    </row>
    <row r="408">
      <c r="A408" t="inlineStr">
        <is>
          <t>Blend: Tactical Bal OEF 50/50</t>
        </is>
      </c>
      <c r="C408">
        <f>Spartan!AY92</f>
        <v/>
      </c>
      <c r="D408">
        <f>Spartan!AZ92</f>
        <v/>
      </c>
      <c r="E408" t="inlineStr">
        <is>
          <t>global</t>
        </is>
      </c>
      <c r="F408" t="inlineStr">
        <is>
          <t>global</t>
        </is>
      </c>
    </row>
    <row r="409">
      <c r="A409" t="inlineStr">
        <is>
          <t>Blend: Tactical Bal OEF 50/50</t>
        </is>
      </c>
      <c r="C409">
        <f>Spartan!AY93</f>
        <v/>
      </c>
      <c r="D409">
        <f>Spartan!AZ93</f>
        <v/>
      </c>
      <c r="E409" t="inlineStr">
        <is>
          <t>global</t>
        </is>
      </c>
      <c r="F409" t="inlineStr">
        <is>
          <t>global</t>
        </is>
      </c>
    </row>
    <row r="410">
      <c r="A410" t="inlineStr">
        <is>
          <t>Blend: Tactical Bal OEF 50/50</t>
        </is>
      </c>
      <c r="C410">
        <f>Spartan!AY94</f>
        <v/>
      </c>
      <c r="D410">
        <f>Spartan!AZ94</f>
        <v/>
      </c>
      <c r="E410" t="inlineStr">
        <is>
          <t>global</t>
        </is>
      </c>
      <c r="F410" t="inlineStr">
        <is>
          <t>global</t>
        </is>
      </c>
    </row>
    <row r="411">
      <c r="A411" t="inlineStr">
        <is>
          <t>Blend: Tactical Bal OEF 50/50</t>
        </is>
      </c>
      <c r="C411">
        <f>Spartan!AY95</f>
        <v/>
      </c>
      <c r="D411">
        <f>Spartan!AZ95</f>
        <v/>
      </c>
      <c r="E411" t="inlineStr">
        <is>
          <t>global</t>
        </is>
      </c>
      <c r="F411" t="inlineStr">
        <is>
          <t>global</t>
        </is>
      </c>
    </row>
    <row r="412">
      <c r="A412" t="inlineStr">
        <is>
          <t>Blend: Tactical Bal OEF 50/50</t>
        </is>
      </c>
      <c r="C412">
        <f>Spartan!AY96</f>
        <v/>
      </c>
      <c r="D412">
        <f>Spartan!AZ96</f>
        <v/>
      </c>
      <c r="E412" t="inlineStr">
        <is>
          <t>global</t>
        </is>
      </c>
      <c r="F412" t="inlineStr">
        <is>
          <t>global</t>
        </is>
      </c>
    </row>
    <row r="413">
      <c r="A413" t="inlineStr">
        <is>
          <t>Blend: Tactical Bal OEF 50/50</t>
        </is>
      </c>
      <c r="C413">
        <f>Spartan!AY97</f>
        <v/>
      </c>
      <c r="D413">
        <f>Spartan!AZ97</f>
        <v/>
      </c>
      <c r="E413" t="inlineStr">
        <is>
          <t>global</t>
        </is>
      </c>
      <c r="F413" t="inlineStr">
        <is>
          <t>global</t>
        </is>
      </c>
    </row>
    <row r="414">
      <c r="A414" t="inlineStr">
        <is>
          <t>Blend: Tactical Bal OEF 50/50</t>
        </is>
      </c>
      <c r="C414">
        <f>Spartan!AY98</f>
        <v/>
      </c>
      <c r="D414">
        <f>Spartan!AZ98</f>
        <v/>
      </c>
      <c r="E414" t="inlineStr">
        <is>
          <t>global</t>
        </is>
      </c>
      <c r="F414" t="inlineStr">
        <is>
          <t>global</t>
        </is>
      </c>
    </row>
    <row r="415">
      <c r="A415" t="inlineStr">
        <is>
          <t>Blend: Tactical Bal OEF 50/50</t>
        </is>
      </c>
      <c r="C415">
        <f>Spartan!AY99</f>
        <v/>
      </c>
      <c r="D415">
        <f>Spartan!AZ99</f>
        <v/>
      </c>
      <c r="E415" t="inlineStr">
        <is>
          <t>global</t>
        </is>
      </c>
      <c r="F415" t="inlineStr">
        <is>
          <t>global</t>
        </is>
      </c>
    </row>
    <row r="416">
      <c r="A416" t="inlineStr">
        <is>
          <t>Blend: Tactical Bal OEF 50/50</t>
        </is>
      </c>
      <c r="C416">
        <f>Spartan!AY100</f>
        <v/>
      </c>
      <c r="D416">
        <f>Spartan!AZ100</f>
        <v/>
      </c>
      <c r="E416" t="inlineStr">
        <is>
          <t>global</t>
        </is>
      </c>
      <c r="F416" t="inlineStr">
        <is>
          <t>global</t>
        </is>
      </c>
    </row>
    <row r="417">
      <c r="A417" t="inlineStr">
        <is>
          <t>Blend: Tactical Bal OEF 50/50</t>
        </is>
      </c>
      <c r="C417">
        <f>Spartan!AY101</f>
        <v/>
      </c>
      <c r="D417">
        <f>Spartan!AZ101</f>
        <v/>
      </c>
      <c r="E417" t="inlineStr">
        <is>
          <t>global</t>
        </is>
      </c>
      <c r="F417" t="inlineStr">
        <is>
          <t>global</t>
        </is>
      </c>
    </row>
    <row r="418">
      <c r="A418" t="inlineStr">
        <is>
          <t>Blend: Tactical Bal OEF 50/50</t>
        </is>
      </c>
      <c r="C418">
        <f>Spartan!AY102</f>
        <v/>
      </c>
      <c r="D418">
        <f>Spartan!AZ102</f>
        <v/>
      </c>
      <c r="E418" t="inlineStr">
        <is>
          <t>global</t>
        </is>
      </c>
      <c r="F418" t="inlineStr">
        <is>
          <t>global</t>
        </is>
      </c>
    </row>
    <row r="419">
      <c r="A419" t="inlineStr">
        <is>
          <t>Blend: Tactical Bal OEF 50/50</t>
        </is>
      </c>
      <c r="C419">
        <f>Spartan!AY103</f>
        <v/>
      </c>
      <c r="D419">
        <f>Spartan!AZ103</f>
        <v/>
      </c>
      <c r="E419" t="inlineStr">
        <is>
          <t>global</t>
        </is>
      </c>
      <c r="F419" t="inlineStr">
        <is>
          <t>global</t>
        </is>
      </c>
    </row>
    <row r="420">
      <c r="A420" t="inlineStr">
        <is>
          <t>Blend: Tactical Bal OEF 50/50</t>
        </is>
      </c>
      <c r="C420">
        <f>Spartan!AY104</f>
        <v/>
      </c>
      <c r="D420">
        <f>Spartan!AZ104</f>
        <v/>
      </c>
      <c r="E420" t="inlineStr">
        <is>
          <t>global</t>
        </is>
      </c>
      <c r="F420" t="inlineStr">
        <is>
          <t>global</t>
        </is>
      </c>
    </row>
    <row r="421">
      <c r="A421" t="inlineStr">
        <is>
          <t>Blend: Tactical Bal OEF 50/50</t>
        </is>
      </c>
      <c r="C421">
        <f>Spartan!AY105</f>
        <v/>
      </c>
      <c r="D421">
        <f>Spartan!AZ105</f>
        <v/>
      </c>
      <c r="E421" t="inlineStr">
        <is>
          <t>global</t>
        </is>
      </c>
      <c r="F421" t="inlineStr">
        <is>
          <t>global</t>
        </is>
      </c>
    </row>
    <row r="422">
      <c r="A422" t="inlineStr">
        <is>
          <t>Blend: Tactical Bal OEF 50/50</t>
        </is>
      </c>
      <c r="C422">
        <f>Spartan!AY106</f>
        <v/>
      </c>
      <c r="D422">
        <f>Spartan!AZ106</f>
        <v/>
      </c>
      <c r="E422" t="inlineStr">
        <is>
          <t>global</t>
        </is>
      </c>
      <c r="F422" t="inlineStr">
        <is>
          <t>global</t>
        </is>
      </c>
    </row>
    <row r="423">
      <c r="A423" t="inlineStr">
        <is>
          <t>Blend: Tactical Bal OEF 50/50</t>
        </is>
      </c>
      <c r="C423">
        <f>Spartan!AY107</f>
        <v/>
      </c>
      <c r="D423">
        <f>Spartan!AZ107</f>
        <v/>
      </c>
      <c r="E423" t="inlineStr">
        <is>
          <t>global</t>
        </is>
      </c>
      <c r="F423" t="inlineStr">
        <is>
          <t>global</t>
        </is>
      </c>
    </row>
    <row r="424">
      <c r="A424" t="inlineStr">
        <is>
          <t>Blend: Tactical Bal OEF 50/50</t>
        </is>
      </c>
      <c r="C424">
        <f>Spartan!AY108</f>
        <v/>
      </c>
      <c r="D424">
        <f>Spartan!AZ108</f>
        <v/>
      </c>
      <c r="E424" t="inlineStr">
        <is>
          <t>global</t>
        </is>
      </c>
      <c r="F424" t="inlineStr">
        <is>
          <t>global</t>
        </is>
      </c>
    </row>
    <row r="425">
      <c r="A425" t="inlineStr">
        <is>
          <t>Blend: Tactical Bal OEF 50/50</t>
        </is>
      </c>
      <c r="C425">
        <f>Spartan!AY109</f>
        <v/>
      </c>
      <c r="D425">
        <f>Spartan!AZ109</f>
        <v/>
      </c>
      <c r="E425" t="inlineStr">
        <is>
          <t>global</t>
        </is>
      </c>
      <c r="F425" t="inlineStr">
        <is>
          <t>global</t>
        </is>
      </c>
    </row>
    <row r="426">
      <c r="A426" t="inlineStr">
        <is>
          <t>Blend: Tactical Bal OEF 50/50</t>
        </is>
      </c>
      <c r="C426">
        <f>Spartan!AY110</f>
        <v/>
      </c>
      <c r="D426">
        <f>Spartan!AZ110</f>
        <v/>
      </c>
      <c r="E426" t="inlineStr">
        <is>
          <t>global</t>
        </is>
      </c>
      <c r="F426" t="inlineStr">
        <is>
          <t>global</t>
        </is>
      </c>
    </row>
    <row r="427">
      <c r="A427" t="inlineStr">
        <is>
          <t>Blend: Tactical Bal OEF 50/50</t>
        </is>
      </c>
      <c r="C427">
        <f>Spartan!AY111</f>
        <v/>
      </c>
      <c r="D427">
        <f>Spartan!AZ111</f>
        <v/>
      </c>
      <c r="E427" t="inlineStr">
        <is>
          <t>global</t>
        </is>
      </c>
      <c r="F427" t="inlineStr">
        <is>
          <t>global</t>
        </is>
      </c>
    </row>
    <row r="428">
      <c r="A428" t="inlineStr">
        <is>
          <t>Blend: Tactical Bal OEF 50/50</t>
        </is>
      </c>
      <c r="C428">
        <f>Spartan!AY112</f>
        <v/>
      </c>
      <c r="D428">
        <f>Spartan!AZ112</f>
        <v/>
      </c>
      <c r="E428" t="inlineStr">
        <is>
          <t>global</t>
        </is>
      </c>
      <c r="F428" t="inlineStr">
        <is>
          <t>global</t>
        </is>
      </c>
    </row>
    <row r="429">
      <c r="A429" t="inlineStr">
        <is>
          <t>Blend: Tactical Bal OEF 50/50</t>
        </is>
      </c>
      <c r="C429">
        <f>Spartan!AY113</f>
        <v/>
      </c>
      <c r="D429">
        <f>Spartan!AZ113</f>
        <v/>
      </c>
      <c r="E429" t="inlineStr">
        <is>
          <t>global</t>
        </is>
      </c>
      <c r="F429" t="inlineStr">
        <is>
          <t>global</t>
        </is>
      </c>
    </row>
    <row r="430">
      <c r="A430" t="inlineStr">
        <is>
          <t>Blend: Tactical Bal OEF 50/50</t>
        </is>
      </c>
      <c r="C430">
        <f>Spartan!AY114</f>
        <v/>
      </c>
      <c r="D430">
        <f>Spartan!AZ114</f>
        <v/>
      </c>
      <c r="E430" t="inlineStr">
        <is>
          <t>global</t>
        </is>
      </c>
      <c r="F430" t="inlineStr">
        <is>
          <t>global</t>
        </is>
      </c>
    </row>
    <row r="431">
      <c r="A431" t="inlineStr">
        <is>
          <t>Blend: Tactical Bal OEF 50/50</t>
        </is>
      </c>
      <c r="C431">
        <f>Spartan!AY115</f>
        <v/>
      </c>
      <c r="D431">
        <f>Spartan!AZ115</f>
        <v/>
      </c>
      <c r="E431" t="inlineStr">
        <is>
          <t>global</t>
        </is>
      </c>
      <c r="F431" t="inlineStr">
        <is>
          <t>global</t>
        </is>
      </c>
    </row>
    <row r="432">
      <c r="A432" t="inlineStr">
        <is>
          <t>Blend: Tactical Bal OEF 50/50</t>
        </is>
      </c>
      <c r="C432">
        <f>Spartan!AY116</f>
        <v/>
      </c>
      <c r="D432">
        <f>Spartan!AZ116</f>
        <v/>
      </c>
      <c r="E432" t="inlineStr">
        <is>
          <t>global</t>
        </is>
      </c>
      <c r="F432" t="inlineStr">
        <is>
          <t>global</t>
        </is>
      </c>
    </row>
    <row r="433">
      <c r="A433" t="inlineStr">
        <is>
          <t>Blend: Tactical Bal OEF 50/50</t>
        </is>
      </c>
      <c r="C433">
        <f>Spartan!AY117</f>
        <v/>
      </c>
      <c r="D433">
        <f>Spartan!AZ117</f>
        <v/>
      </c>
      <c r="E433" t="inlineStr">
        <is>
          <t>global</t>
        </is>
      </c>
      <c r="F433" t="inlineStr">
        <is>
          <t>global</t>
        </is>
      </c>
    </row>
    <row r="434">
      <c r="A434" t="inlineStr">
        <is>
          <t>Blend: Tactical Bal OEF 50/50</t>
        </is>
      </c>
      <c r="C434">
        <f>Spartan!AY118</f>
        <v/>
      </c>
      <c r="D434">
        <f>Spartan!AZ118</f>
        <v/>
      </c>
      <c r="E434" t="inlineStr">
        <is>
          <t>global</t>
        </is>
      </c>
      <c r="F434" t="inlineStr">
        <is>
          <t>global</t>
        </is>
      </c>
    </row>
    <row r="435">
      <c r="A435" t="inlineStr">
        <is>
          <t>Blend: Tactical Bal OEF 50/50</t>
        </is>
      </c>
      <c r="C435">
        <f>Spartan!AY119</f>
        <v/>
      </c>
      <c r="D435">
        <f>Spartan!AZ119</f>
        <v/>
      </c>
      <c r="E435" t="inlineStr">
        <is>
          <t>global</t>
        </is>
      </c>
      <c r="F435" t="inlineStr">
        <is>
          <t>global</t>
        </is>
      </c>
    </row>
    <row r="436">
      <c r="A436" t="inlineStr">
        <is>
          <t>Blend: Tactical Bal OEF 50/50</t>
        </is>
      </c>
      <c r="C436">
        <f>Spartan!AY120</f>
        <v/>
      </c>
      <c r="D436">
        <f>Spartan!AZ120</f>
        <v/>
      </c>
      <c r="E436" t="inlineStr">
        <is>
          <t>global</t>
        </is>
      </c>
      <c r="F436" t="inlineStr">
        <is>
          <t>global</t>
        </is>
      </c>
    </row>
    <row r="437">
      <c r="A437" t="inlineStr">
        <is>
          <t>Blend: Tactical Bal OEF 50/50</t>
        </is>
      </c>
      <c r="C437">
        <f>Spartan!AY121</f>
        <v/>
      </c>
      <c r="D437">
        <f>Spartan!AZ121</f>
        <v/>
      </c>
      <c r="E437" t="inlineStr">
        <is>
          <t>global</t>
        </is>
      </c>
      <c r="F437" t="inlineStr">
        <is>
          <t>global</t>
        </is>
      </c>
    </row>
    <row r="438">
      <c r="A438" t="inlineStr">
        <is>
          <t>Blend: Tactical Bal OEF 50/50</t>
        </is>
      </c>
      <c r="C438">
        <f>Spartan!AY115</f>
        <v/>
      </c>
      <c r="D438">
        <f>Spartan!AZ115</f>
        <v/>
      </c>
      <c r="E438" t="inlineStr">
        <is>
          <t>global</t>
        </is>
      </c>
      <c r="F438" t="inlineStr">
        <is>
          <t>global</t>
        </is>
      </c>
    </row>
    <row r="439">
      <c r="A439" t="inlineStr">
        <is>
          <t>Blend: Tactical Bal OEF 60/40</t>
        </is>
      </c>
      <c r="C439">
        <f>Spartan!AV6</f>
        <v/>
      </c>
      <c r="D439">
        <f>Spartan!AW6</f>
        <v/>
      </c>
      <c r="E439" t="inlineStr">
        <is>
          <t>global</t>
        </is>
      </c>
      <c r="F439" t="inlineStr">
        <is>
          <t>global</t>
        </is>
      </c>
    </row>
    <row r="440">
      <c r="A440" t="inlineStr">
        <is>
          <t>Blend: Tactical Bal OEF 60/40</t>
        </is>
      </c>
      <c r="C440">
        <f>Spartan!AV7</f>
        <v/>
      </c>
      <c r="D440">
        <f>Spartan!AW7</f>
        <v/>
      </c>
      <c r="E440" t="inlineStr">
        <is>
          <t>global</t>
        </is>
      </c>
      <c r="F440" t="inlineStr">
        <is>
          <t>global</t>
        </is>
      </c>
    </row>
    <row r="441">
      <c r="A441" t="inlineStr">
        <is>
          <t>Blend: Tactical Bal OEF 60/40</t>
        </is>
      </c>
      <c r="C441">
        <f>Spartan!AV8</f>
        <v/>
      </c>
      <c r="D441">
        <f>Spartan!AW8</f>
        <v/>
      </c>
      <c r="E441" t="inlineStr">
        <is>
          <t>global</t>
        </is>
      </c>
      <c r="F441" t="inlineStr">
        <is>
          <t>global</t>
        </is>
      </c>
    </row>
    <row r="442">
      <c r="A442" t="inlineStr">
        <is>
          <t>Blend: Tactical Bal OEF 60/40</t>
        </is>
      </c>
      <c r="C442">
        <f>Spartan!AV9</f>
        <v/>
      </c>
      <c r="D442">
        <f>Spartan!AW9</f>
        <v/>
      </c>
      <c r="E442" t="inlineStr">
        <is>
          <t>global</t>
        </is>
      </c>
      <c r="F442" t="inlineStr">
        <is>
          <t>global</t>
        </is>
      </c>
    </row>
    <row r="443">
      <c r="A443" t="inlineStr">
        <is>
          <t>Blend: Tactical Bal OEF 60/40</t>
        </is>
      </c>
      <c r="C443">
        <f>Spartan!AV10</f>
        <v/>
      </c>
      <c r="D443">
        <f>Spartan!AW10</f>
        <v/>
      </c>
      <c r="E443" t="inlineStr">
        <is>
          <t>global</t>
        </is>
      </c>
      <c r="F443" t="inlineStr">
        <is>
          <t>global</t>
        </is>
      </c>
    </row>
    <row r="444">
      <c r="A444" t="inlineStr">
        <is>
          <t>Blend: Tactical Bal OEF 60/40</t>
        </is>
      </c>
      <c r="C444">
        <f>Spartan!AV11</f>
        <v/>
      </c>
      <c r="D444">
        <f>Spartan!AW11</f>
        <v/>
      </c>
      <c r="E444" t="inlineStr">
        <is>
          <t>global</t>
        </is>
      </c>
      <c r="F444" t="inlineStr">
        <is>
          <t>global</t>
        </is>
      </c>
    </row>
    <row r="445">
      <c r="A445" t="inlineStr">
        <is>
          <t>Blend: Tactical Bal OEF 60/40</t>
        </is>
      </c>
      <c r="C445">
        <f>Spartan!AV12</f>
        <v/>
      </c>
      <c r="D445">
        <f>Spartan!AW12</f>
        <v/>
      </c>
      <c r="E445" t="inlineStr">
        <is>
          <t>global</t>
        </is>
      </c>
      <c r="F445" t="inlineStr">
        <is>
          <t>global</t>
        </is>
      </c>
    </row>
    <row r="446">
      <c r="A446" t="inlineStr">
        <is>
          <t>Blend: Tactical Bal OEF 60/40</t>
        </is>
      </c>
      <c r="C446">
        <f>Spartan!AV13</f>
        <v/>
      </c>
      <c r="D446">
        <f>Spartan!AW13</f>
        <v/>
      </c>
      <c r="E446" t="inlineStr">
        <is>
          <t>global</t>
        </is>
      </c>
      <c r="F446" t="inlineStr">
        <is>
          <t>global</t>
        </is>
      </c>
    </row>
    <row r="447">
      <c r="A447" t="inlineStr">
        <is>
          <t>Blend: Tactical Bal OEF 60/40</t>
        </is>
      </c>
      <c r="C447">
        <f>Spartan!AV14</f>
        <v/>
      </c>
      <c r="D447">
        <f>Spartan!AW14</f>
        <v/>
      </c>
      <c r="E447" t="inlineStr">
        <is>
          <t>global</t>
        </is>
      </c>
      <c r="F447" t="inlineStr">
        <is>
          <t>global</t>
        </is>
      </c>
    </row>
    <row r="448">
      <c r="A448" t="inlineStr">
        <is>
          <t>Blend: Tactical Bal OEF 60/40</t>
        </is>
      </c>
      <c r="C448">
        <f>Spartan!AV15</f>
        <v/>
      </c>
      <c r="D448">
        <f>Spartan!AW15</f>
        <v/>
      </c>
      <c r="E448" t="inlineStr">
        <is>
          <t>global</t>
        </is>
      </c>
      <c r="F448" t="inlineStr">
        <is>
          <t>global</t>
        </is>
      </c>
    </row>
    <row r="449">
      <c r="A449" t="inlineStr">
        <is>
          <t>Blend: Tactical Bal OEF 60/40</t>
        </is>
      </c>
      <c r="C449">
        <f>Spartan!AV16</f>
        <v/>
      </c>
      <c r="D449">
        <f>Spartan!AW16</f>
        <v/>
      </c>
      <c r="E449" t="inlineStr">
        <is>
          <t>global</t>
        </is>
      </c>
      <c r="F449" t="inlineStr">
        <is>
          <t>global</t>
        </is>
      </c>
    </row>
    <row r="450">
      <c r="A450" t="inlineStr">
        <is>
          <t>Blend: Tactical Bal OEF 60/40</t>
        </is>
      </c>
      <c r="C450">
        <f>Spartan!AV17</f>
        <v/>
      </c>
      <c r="D450">
        <f>Spartan!AW17</f>
        <v/>
      </c>
      <c r="E450" t="inlineStr">
        <is>
          <t>global</t>
        </is>
      </c>
      <c r="F450" t="inlineStr">
        <is>
          <t>global</t>
        </is>
      </c>
    </row>
    <row r="451">
      <c r="A451" t="inlineStr">
        <is>
          <t>Blend: Tactical Bal OEF 60/40</t>
        </is>
      </c>
      <c r="C451">
        <f>Spartan!AV18</f>
        <v/>
      </c>
      <c r="D451">
        <f>Spartan!AW18</f>
        <v/>
      </c>
      <c r="E451" t="inlineStr">
        <is>
          <t>global</t>
        </is>
      </c>
      <c r="F451" t="inlineStr">
        <is>
          <t>global</t>
        </is>
      </c>
    </row>
    <row r="452">
      <c r="A452" t="inlineStr">
        <is>
          <t>Blend: Tactical Bal OEF 60/40</t>
        </is>
      </c>
      <c r="C452">
        <f>Spartan!AV19</f>
        <v/>
      </c>
      <c r="D452">
        <f>Spartan!AW19</f>
        <v/>
      </c>
      <c r="E452" t="inlineStr">
        <is>
          <t>global</t>
        </is>
      </c>
      <c r="F452" t="inlineStr">
        <is>
          <t>global</t>
        </is>
      </c>
    </row>
    <row r="453">
      <c r="A453" t="inlineStr">
        <is>
          <t>Blend: Tactical Bal OEF 60/40</t>
        </is>
      </c>
      <c r="C453">
        <f>Spartan!AV20</f>
        <v/>
      </c>
      <c r="D453">
        <f>Spartan!AW20</f>
        <v/>
      </c>
      <c r="E453" t="inlineStr">
        <is>
          <t>global</t>
        </is>
      </c>
      <c r="F453" t="inlineStr">
        <is>
          <t>global</t>
        </is>
      </c>
    </row>
    <row r="454">
      <c r="A454" t="inlineStr">
        <is>
          <t>Blend: Tactical Bal OEF 60/40</t>
        </is>
      </c>
      <c r="C454">
        <f>Spartan!AV21</f>
        <v/>
      </c>
      <c r="D454">
        <f>Spartan!AW21</f>
        <v/>
      </c>
      <c r="E454" t="inlineStr">
        <is>
          <t>global</t>
        </is>
      </c>
      <c r="F454" t="inlineStr">
        <is>
          <t>global</t>
        </is>
      </c>
    </row>
    <row r="455">
      <c r="A455" t="inlineStr">
        <is>
          <t>Blend: Tactical Bal OEF 60/40</t>
        </is>
      </c>
      <c r="C455">
        <f>Spartan!AV22</f>
        <v/>
      </c>
      <c r="D455">
        <f>Spartan!AW22</f>
        <v/>
      </c>
      <c r="E455" t="inlineStr">
        <is>
          <t>global</t>
        </is>
      </c>
      <c r="F455" t="inlineStr">
        <is>
          <t>global</t>
        </is>
      </c>
    </row>
    <row r="456">
      <c r="A456" t="inlineStr">
        <is>
          <t>Blend: Tactical Bal OEF 60/40</t>
        </is>
      </c>
      <c r="C456">
        <f>Spartan!AV23</f>
        <v/>
      </c>
      <c r="D456">
        <f>Spartan!AW23</f>
        <v/>
      </c>
      <c r="E456" t="inlineStr">
        <is>
          <t>global</t>
        </is>
      </c>
      <c r="F456" t="inlineStr">
        <is>
          <t>global</t>
        </is>
      </c>
    </row>
    <row r="457">
      <c r="A457" t="inlineStr">
        <is>
          <t>Blend: Tactical Bal OEF 60/40</t>
        </is>
      </c>
      <c r="C457">
        <f>Spartan!AV24</f>
        <v/>
      </c>
      <c r="D457">
        <f>Spartan!AW24</f>
        <v/>
      </c>
      <c r="E457" t="inlineStr">
        <is>
          <t>global</t>
        </is>
      </c>
      <c r="F457" t="inlineStr">
        <is>
          <t>global</t>
        </is>
      </c>
    </row>
    <row r="458">
      <c r="A458" t="inlineStr">
        <is>
          <t>Blend: Tactical Bal OEF 60/40</t>
        </is>
      </c>
      <c r="C458">
        <f>Spartan!AV25</f>
        <v/>
      </c>
      <c r="D458">
        <f>Spartan!AW25</f>
        <v/>
      </c>
      <c r="E458" t="inlineStr">
        <is>
          <t>global</t>
        </is>
      </c>
      <c r="F458" t="inlineStr">
        <is>
          <t>global</t>
        </is>
      </c>
    </row>
    <row r="459">
      <c r="A459" t="inlineStr">
        <is>
          <t>Blend: Tactical Bal OEF 60/40</t>
        </is>
      </c>
      <c r="C459">
        <f>Spartan!AV26</f>
        <v/>
      </c>
      <c r="D459">
        <f>Spartan!AW26</f>
        <v/>
      </c>
      <c r="E459" t="inlineStr">
        <is>
          <t>global</t>
        </is>
      </c>
      <c r="F459" t="inlineStr">
        <is>
          <t>global</t>
        </is>
      </c>
    </row>
    <row r="460">
      <c r="A460" t="inlineStr">
        <is>
          <t>Blend: Tactical Bal OEF 60/40</t>
        </is>
      </c>
      <c r="C460">
        <f>Spartan!AV27</f>
        <v/>
      </c>
      <c r="D460">
        <f>Spartan!AW27</f>
        <v/>
      </c>
      <c r="E460" t="inlineStr">
        <is>
          <t>global</t>
        </is>
      </c>
      <c r="F460" t="inlineStr">
        <is>
          <t>global</t>
        </is>
      </c>
    </row>
    <row r="461">
      <c r="A461" t="inlineStr">
        <is>
          <t>Blend: Tactical Bal OEF 60/40</t>
        </is>
      </c>
      <c r="C461">
        <f>Spartan!AV28</f>
        <v/>
      </c>
      <c r="D461">
        <f>Spartan!AW28</f>
        <v/>
      </c>
      <c r="E461" t="inlineStr">
        <is>
          <t>global</t>
        </is>
      </c>
      <c r="F461" t="inlineStr">
        <is>
          <t>global</t>
        </is>
      </c>
    </row>
    <row r="462">
      <c r="A462" t="inlineStr">
        <is>
          <t>Blend: Tactical Bal OEF 60/40</t>
        </is>
      </c>
      <c r="C462">
        <f>Spartan!AV29</f>
        <v/>
      </c>
      <c r="D462">
        <f>Spartan!AW29</f>
        <v/>
      </c>
      <c r="E462" t="inlineStr">
        <is>
          <t>global</t>
        </is>
      </c>
      <c r="F462" t="inlineStr">
        <is>
          <t>global</t>
        </is>
      </c>
    </row>
    <row r="463">
      <c r="A463" t="inlineStr">
        <is>
          <t>Blend: Tactical Bal OEF 60/40</t>
        </is>
      </c>
      <c r="C463">
        <f>Spartan!AV30</f>
        <v/>
      </c>
      <c r="D463">
        <f>Spartan!AW30</f>
        <v/>
      </c>
      <c r="E463" t="inlineStr">
        <is>
          <t>global</t>
        </is>
      </c>
      <c r="F463" t="inlineStr">
        <is>
          <t>global</t>
        </is>
      </c>
    </row>
    <row r="464">
      <c r="A464" t="inlineStr">
        <is>
          <t>Blend: Tactical Bal OEF 60/40</t>
        </is>
      </c>
      <c r="C464">
        <f>Spartan!AV31</f>
        <v/>
      </c>
      <c r="D464">
        <f>Spartan!AW31</f>
        <v/>
      </c>
      <c r="E464" t="inlineStr">
        <is>
          <t>global</t>
        </is>
      </c>
      <c r="F464" t="inlineStr">
        <is>
          <t>global</t>
        </is>
      </c>
    </row>
    <row r="465">
      <c r="A465" t="inlineStr">
        <is>
          <t>Blend: Tactical Bal OEF 60/40</t>
        </is>
      </c>
      <c r="C465">
        <f>Spartan!AV32</f>
        <v/>
      </c>
      <c r="D465">
        <f>Spartan!AW32</f>
        <v/>
      </c>
      <c r="E465" t="inlineStr">
        <is>
          <t>global</t>
        </is>
      </c>
      <c r="F465" t="inlineStr">
        <is>
          <t>global</t>
        </is>
      </c>
    </row>
    <row r="466">
      <c r="A466" t="inlineStr">
        <is>
          <t>Blend: Tactical Bal OEF 60/40</t>
        </is>
      </c>
      <c r="C466">
        <f>Spartan!AV33</f>
        <v/>
      </c>
      <c r="D466">
        <f>Spartan!AW33</f>
        <v/>
      </c>
      <c r="E466" t="inlineStr">
        <is>
          <t>global</t>
        </is>
      </c>
      <c r="F466" t="inlineStr">
        <is>
          <t>global</t>
        </is>
      </c>
    </row>
    <row r="467">
      <c r="A467" t="inlineStr">
        <is>
          <t>Blend: Tactical Bal OEF 60/40</t>
        </is>
      </c>
      <c r="C467">
        <f>Spartan!AV34</f>
        <v/>
      </c>
      <c r="D467">
        <f>Spartan!AW34</f>
        <v/>
      </c>
      <c r="E467" t="inlineStr">
        <is>
          <t>global</t>
        </is>
      </c>
      <c r="F467" t="inlineStr">
        <is>
          <t>global</t>
        </is>
      </c>
    </row>
    <row r="468">
      <c r="A468" t="inlineStr">
        <is>
          <t>Blend: Tactical Bal OEF 60/40</t>
        </is>
      </c>
      <c r="C468">
        <f>Spartan!AV35</f>
        <v/>
      </c>
      <c r="D468">
        <f>Spartan!AW35</f>
        <v/>
      </c>
      <c r="E468" t="inlineStr">
        <is>
          <t>global</t>
        </is>
      </c>
      <c r="F468" t="inlineStr">
        <is>
          <t>global</t>
        </is>
      </c>
    </row>
    <row r="469">
      <c r="A469" t="inlineStr">
        <is>
          <t>Blend: Tactical Bal OEF 60/40</t>
        </is>
      </c>
      <c r="C469">
        <f>Spartan!AV36</f>
        <v/>
      </c>
      <c r="D469">
        <f>Spartan!AW36</f>
        <v/>
      </c>
      <c r="E469" t="inlineStr">
        <is>
          <t>global</t>
        </is>
      </c>
      <c r="F469" t="inlineStr">
        <is>
          <t>global</t>
        </is>
      </c>
    </row>
    <row r="470">
      <c r="A470" t="inlineStr">
        <is>
          <t>Blend: Tactical Bal OEF 60/40</t>
        </is>
      </c>
      <c r="C470">
        <f>Spartan!AV37</f>
        <v/>
      </c>
      <c r="D470">
        <f>Spartan!AW37</f>
        <v/>
      </c>
      <c r="E470" t="inlineStr">
        <is>
          <t>global</t>
        </is>
      </c>
      <c r="F470" t="inlineStr">
        <is>
          <t>global</t>
        </is>
      </c>
    </row>
    <row r="471">
      <c r="A471" t="inlineStr">
        <is>
          <t>Blend: Tactical Bal OEF 60/40</t>
        </is>
      </c>
      <c r="C471">
        <f>Spartan!AV38</f>
        <v/>
      </c>
      <c r="D471">
        <f>Spartan!AW38</f>
        <v/>
      </c>
      <c r="E471" t="inlineStr">
        <is>
          <t>global</t>
        </is>
      </c>
      <c r="F471" t="inlineStr">
        <is>
          <t>global</t>
        </is>
      </c>
    </row>
    <row r="472">
      <c r="A472" t="inlineStr">
        <is>
          <t>Blend: Tactical Bal OEF 60/40</t>
        </is>
      </c>
      <c r="C472">
        <f>Spartan!AV39</f>
        <v/>
      </c>
      <c r="D472">
        <f>Spartan!AW39</f>
        <v/>
      </c>
      <c r="E472" t="inlineStr">
        <is>
          <t>global</t>
        </is>
      </c>
      <c r="F472" t="inlineStr">
        <is>
          <t>global</t>
        </is>
      </c>
    </row>
    <row r="473">
      <c r="A473" t="inlineStr">
        <is>
          <t>Blend: Tactical Bal OEF 60/40</t>
        </is>
      </c>
      <c r="C473">
        <f>Spartan!AV40</f>
        <v/>
      </c>
      <c r="D473">
        <f>Spartan!AW40</f>
        <v/>
      </c>
      <c r="E473" t="inlineStr">
        <is>
          <t>global</t>
        </is>
      </c>
      <c r="F473" t="inlineStr">
        <is>
          <t>global</t>
        </is>
      </c>
    </row>
    <row r="474">
      <c r="A474" t="inlineStr">
        <is>
          <t>Blend: Tactical Bal OEF 60/40</t>
        </is>
      </c>
      <c r="C474">
        <f>Spartan!AV41</f>
        <v/>
      </c>
      <c r="D474">
        <f>Spartan!AW41</f>
        <v/>
      </c>
      <c r="E474" t="inlineStr">
        <is>
          <t>global</t>
        </is>
      </c>
      <c r="F474" t="inlineStr">
        <is>
          <t>global</t>
        </is>
      </c>
    </row>
    <row r="475">
      <c r="A475" t="inlineStr">
        <is>
          <t>Blend: Tactical Bal OEF 60/40</t>
        </is>
      </c>
      <c r="C475">
        <f>Spartan!AV42</f>
        <v/>
      </c>
      <c r="D475">
        <f>Spartan!AW42</f>
        <v/>
      </c>
      <c r="E475" t="inlineStr">
        <is>
          <t>global</t>
        </is>
      </c>
      <c r="F475" t="inlineStr">
        <is>
          <t>global</t>
        </is>
      </c>
    </row>
    <row r="476">
      <c r="A476" t="inlineStr">
        <is>
          <t>Blend: Tactical Bal OEF 60/40</t>
        </is>
      </c>
      <c r="C476">
        <f>Spartan!AV43</f>
        <v/>
      </c>
      <c r="D476">
        <f>Spartan!AW43</f>
        <v/>
      </c>
      <c r="E476" t="inlineStr">
        <is>
          <t>global</t>
        </is>
      </c>
      <c r="F476" t="inlineStr">
        <is>
          <t>global</t>
        </is>
      </c>
    </row>
    <row r="477">
      <c r="A477" t="inlineStr">
        <is>
          <t>Blend: Tactical Bal OEF 60/40</t>
        </is>
      </c>
      <c r="C477">
        <f>Spartan!AV44</f>
        <v/>
      </c>
      <c r="D477">
        <f>Spartan!AW44</f>
        <v/>
      </c>
      <c r="E477" t="inlineStr">
        <is>
          <t>global</t>
        </is>
      </c>
      <c r="F477" t="inlineStr">
        <is>
          <t>global</t>
        </is>
      </c>
    </row>
    <row r="478">
      <c r="A478" t="inlineStr">
        <is>
          <t>Blend: Tactical Bal OEF 60/40</t>
        </is>
      </c>
      <c r="C478">
        <f>Spartan!AV45</f>
        <v/>
      </c>
      <c r="D478">
        <f>Spartan!AW45</f>
        <v/>
      </c>
      <c r="E478" t="inlineStr">
        <is>
          <t>global</t>
        </is>
      </c>
      <c r="F478" t="inlineStr">
        <is>
          <t>global</t>
        </is>
      </c>
    </row>
    <row r="479">
      <c r="A479" t="inlineStr">
        <is>
          <t>Blend: Tactical Bal OEF 60/40</t>
        </is>
      </c>
      <c r="C479">
        <f>Spartan!AV46</f>
        <v/>
      </c>
      <c r="D479">
        <f>Spartan!AW46</f>
        <v/>
      </c>
      <c r="E479" t="inlineStr">
        <is>
          <t>global</t>
        </is>
      </c>
      <c r="F479" t="inlineStr">
        <is>
          <t>global</t>
        </is>
      </c>
    </row>
    <row r="480">
      <c r="A480" t="inlineStr">
        <is>
          <t>Blend: Tactical Bal OEF 60/40</t>
        </is>
      </c>
      <c r="C480">
        <f>Spartan!AV47</f>
        <v/>
      </c>
      <c r="D480">
        <f>Spartan!AW47</f>
        <v/>
      </c>
      <c r="E480" t="inlineStr">
        <is>
          <t>global</t>
        </is>
      </c>
      <c r="F480" t="inlineStr">
        <is>
          <t>global</t>
        </is>
      </c>
    </row>
    <row r="481">
      <c r="A481" t="inlineStr">
        <is>
          <t>Blend: Tactical Bal OEF 60/40</t>
        </is>
      </c>
      <c r="C481">
        <f>Spartan!AV48</f>
        <v/>
      </c>
      <c r="D481">
        <f>Spartan!AW48</f>
        <v/>
      </c>
      <c r="E481" t="inlineStr">
        <is>
          <t>global</t>
        </is>
      </c>
      <c r="F481" t="inlineStr">
        <is>
          <t>global</t>
        </is>
      </c>
    </row>
    <row r="482">
      <c r="A482" t="inlineStr">
        <is>
          <t>Blend: Tactical Bal OEF 60/40</t>
        </is>
      </c>
      <c r="C482">
        <f>Spartan!AV49</f>
        <v/>
      </c>
      <c r="D482">
        <f>Spartan!AW49</f>
        <v/>
      </c>
      <c r="E482" t="inlineStr">
        <is>
          <t>global</t>
        </is>
      </c>
      <c r="F482" t="inlineStr">
        <is>
          <t>global</t>
        </is>
      </c>
    </row>
    <row r="483">
      <c r="A483" t="inlineStr">
        <is>
          <t>Blend: Tactical Bal OEF 60/40</t>
        </is>
      </c>
      <c r="C483">
        <f>Spartan!AV50</f>
        <v/>
      </c>
      <c r="D483">
        <f>Spartan!AW50</f>
        <v/>
      </c>
      <c r="E483" t="inlineStr">
        <is>
          <t>global</t>
        </is>
      </c>
      <c r="F483" t="inlineStr">
        <is>
          <t>global</t>
        </is>
      </c>
    </row>
    <row r="484">
      <c r="A484" t="inlineStr">
        <is>
          <t>Blend: Tactical Bal OEF 60/40</t>
        </is>
      </c>
      <c r="C484">
        <f>Spartan!AV51</f>
        <v/>
      </c>
      <c r="D484">
        <f>Spartan!AW51</f>
        <v/>
      </c>
      <c r="E484" t="inlineStr">
        <is>
          <t>global</t>
        </is>
      </c>
      <c r="F484" t="inlineStr">
        <is>
          <t>global</t>
        </is>
      </c>
    </row>
    <row r="485">
      <c r="A485" t="inlineStr">
        <is>
          <t>Blend: Tactical Bal OEF 60/40</t>
        </is>
      </c>
      <c r="C485">
        <f>Spartan!AV52</f>
        <v/>
      </c>
      <c r="D485">
        <f>Spartan!AW52</f>
        <v/>
      </c>
      <c r="E485" t="inlineStr">
        <is>
          <t>global</t>
        </is>
      </c>
      <c r="F485" t="inlineStr">
        <is>
          <t>global</t>
        </is>
      </c>
    </row>
    <row r="486">
      <c r="A486" t="inlineStr">
        <is>
          <t>Blend: Tactical Bal OEF 60/40</t>
        </is>
      </c>
      <c r="C486">
        <f>Spartan!AV53</f>
        <v/>
      </c>
      <c r="D486">
        <f>Spartan!AW53</f>
        <v/>
      </c>
      <c r="E486" t="inlineStr">
        <is>
          <t>global</t>
        </is>
      </c>
      <c r="F486" t="inlineStr">
        <is>
          <t>global</t>
        </is>
      </c>
    </row>
    <row r="487">
      <c r="A487" t="inlineStr">
        <is>
          <t>Blend: Tactical Bal OEF 60/40</t>
        </is>
      </c>
      <c r="C487">
        <f>Spartan!AV54</f>
        <v/>
      </c>
      <c r="D487">
        <f>Spartan!AW54</f>
        <v/>
      </c>
      <c r="E487" t="inlineStr">
        <is>
          <t>global</t>
        </is>
      </c>
      <c r="F487" t="inlineStr">
        <is>
          <t>global</t>
        </is>
      </c>
    </row>
    <row r="488">
      <c r="A488" t="inlineStr">
        <is>
          <t>Blend: Tactical Bal OEF 60/40</t>
        </is>
      </c>
      <c r="C488">
        <f>Spartan!AV55</f>
        <v/>
      </c>
      <c r="D488">
        <f>Spartan!AW55</f>
        <v/>
      </c>
      <c r="E488" t="inlineStr">
        <is>
          <t>global</t>
        </is>
      </c>
      <c r="F488" t="inlineStr">
        <is>
          <t>global</t>
        </is>
      </c>
    </row>
    <row r="489">
      <c r="A489" t="inlineStr">
        <is>
          <t>Blend: Tactical Bal OEF 60/40</t>
        </is>
      </c>
      <c r="C489">
        <f>Spartan!AV56</f>
        <v/>
      </c>
      <c r="D489">
        <f>Spartan!AW56</f>
        <v/>
      </c>
      <c r="E489" t="inlineStr">
        <is>
          <t>global</t>
        </is>
      </c>
      <c r="F489" t="inlineStr">
        <is>
          <t>global</t>
        </is>
      </c>
    </row>
    <row r="490">
      <c r="A490" t="inlineStr">
        <is>
          <t>Blend: Tactical Bal OEF 60/40</t>
        </is>
      </c>
      <c r="C490">
        <f>Spartan!AV57</f>
        <v/>
      </c>
      <c r="D490">
        <f>Spartan!AW57</f>
        <v/>
      </c>
      <c r="E490" t="inlineStr">
        <is>
          <t>global</t>
        </is>
      </c>
      <c r="F490" t="inlineStr">
        <is>
          <t>global</t>
        </is>
      </c>
    </row>
    <row r="491">
      <c r="A491" t="inlineStr">
        <is>
          <t>Blend: Tactical Bal OEF 60/40</t>
        </is>
      </c>
      <c r="C491">
        <f>Spartan!AV58</f>
        <v/>
      </c>
      <c r="D491">
        <f>Spartan!AW58</f>
        <v/>
      </c>
      <c r="E491" t="inlineStr">
        <is>
          <t>global</t>
        </is>
      </c>
      <c r="F491" t="inlineStr">
        <is>
          <t>global</t>
        </is>
      </c>
    </row>
    <row r="492">
      <c r="A492" t="inlineStr">
        <is>
          <t>Blend: Tactical Bal OEF 60/40</t>
        </is>
      </c>
      <c r="C492">
        <f>Spartan!AV59</f>
        <v/>
      </c>
      <c r="D492">
        <f>Spartan!AW59</f>
        <v/>
      </c>
      <c r="E492" t="inlineStr">
        <is>
          <t>global</t>
        </is>
      </c>
      <c r="F492" t="inlineStr">
        <is>
          <t>global</t>
        </is>
      </c>
    </row>
    <row r="493">
      <c r="A493" t="inlineStr">
        <is>
          <t>Blend: Tactical Bal OEF 60/40</t>
        </is>
      </c>
      <c r="C493">
        <f>Spartan!AV60</f>
        <v/>
      </c>
      <c r="D493">
        <f>Spartan!AW60</f>
        <v/>
      </c>
      <c r="E493" t="inlineStr">
        <is>
          <t>global</t>
        </is>
      </c>
      <c r="F493" t="inlineStr">
        <is>
          <t>global</t>
        </is>
      </c>
    </row>
    <row r="494">
      <c r="A494" t="inlineStr">
        <is>
          <t>Blend: Tactical Bal OEF 60/40</t>
        </is>
      </c>
      <c r="C494">
        <f>Spartan!AV61</f>
        <v/>
      </c>
      <c r="D494">
        <f>Spartan!AW61</f>
        <v/>
      </c>
      <c r="E494" t="inlineStr">
        <is>
          <t>global</t>
        </is>
      </c>
      <c r="F494" t="inlineStr">
        <is>
          <t>global</t>
        </is>
      </c>
    </row>
    <row r="495">
      <c r="A495" t="inlineStr">
        <is>
          <t>Blend: Tactical Bal OEF 60/40</t>
        </is>
      </c>
      <c r="C495">
        <f>Spartan!AV62</f>
        <v/>
      </c>
      <c r="D495">
        <f>Spartan!AW62</f>
        <v/>
      </c>
      <c r="E495" t="inlineStr">
        <is>
          <t>global</t>
        </is>
      </c>
      <c r="F495" t="inlineStr">
        <is>
          <t>global</t>
        </is>
      </c>
    </row>
    <row r="496">
      <c r="A496" t="inlineStr">
        <is>
          <t>Blend: Tactical Bal OEF 60/40</t>
        </is>
      </c>
      <c r="C496">
        <f>Spartan!AV63</f>
        <v/>
      </c>
      <c r="D496">
        <f>Spartan!AW63</f>
        <v/>
      </c>
      <c r="E496" t="inlineStr">
        <is>
          <t>global</t>
        </is>
      </c>
      <c r="F496" t="inlineStr">
        <is>
          <t>global</t>
        </is>
      </c>
    </row>
    <row r="497">
      <c r="A497" t="inlineStr">
        <is>
          <t>Blend: Tactical Bal OEF 60/40</t>
        </is>
      </c>
      <c r="C497">
        <f>Spartan!AV64</f>
        <v/>
      </c>
      <c r="D497">
        <f>Spartan!AW64</f>
        <v/>
      </c>
      <c r="E497" t="inlineStr">
        <is>
          <t>global</t>
        </is>
      </c>
      <c r="F497" t="inlineStr">
        <is>
          <t>global</t>
        </is>
      </c>
    </row>
    <row r="498">
      <c r="A498" t="inlineStr">
        <is>
          <t>Blend: Tactical Bal OEF 60/40</t>
        </is>
      </c>
      <c r="C498">
        <f>Spartan!AV65</f>
        <v/>
      </c>
      <c r="D498">
        <f>Spartan!AW65</f>
        <v/>
      </c>
      <c r="E498" t="inlineStr">
        <is>
          <t>global</t>
        </is>
      </c>
      <c r="F498" t="inlineStr">
        <is>
          <t>global</t>
        </is>
      </c>
    </row>
    <row r="499">
      <c r="A499" t="inlineStr">
        <is>
          <t>Blend: Tactical Bal OEF 60/40</t>
        </is>
      </c>
      <c r="C499">
        <f>Spartan!AV66</f>
        <v/>
      </c>
      <c r="D499">
        <f>Spartan!AW66</f>
        <v/>
      </c>
      <c r="E499" t="inlineStr">
        <is>
          <t>global</t>
        </is>
      </c>
      <c r="F499" t="inlineStr">
        <is>
          <t>global</t>
        </is>
      </c>
    </row>
    <row r="500">
      <c r="A500" t="inlineStr">
        <is>
          <t>Blend: Tactical Bal OEF 60/40</t>
        </is>
      </c>
      <c r="C500">
        <f>Spartan!AV67</f>
        <v/>
      </c>
      <c r="D500">
        <f>Spartan!AW67</f>
        <v/>
      </c>
      <c r="E500" t="inlineStr">
        <is>
          <t>global</t>
        </is>
      </c>
      <c r="F500" t="inlineStr">
        <is>
          <t>global</t>
        </is>
      </c>
    </row>
    <row r="501">
      <c r="A501" t="inlineStr">
        <is>
          <t>Blend: Tactical Bal OEF 60/40</t>
        </is>
      </c>
      <c r="C501">
        <f>Spartan!AV68</f>
        <v/>
      </c>
      <c r="D501">
        <f>Spartan!AW68</f>
        <v/>
      </c>
      <c r="E501" t="inlineStr">
        <is>
          <t>global</t>
        </is>
      </c>
      <c r="F501" t="inlineStr">
        <is>
          <t>global</t>
        </is>
      </c>
    </row>
    <row r="502">
      <c r="A502" t="inlineStr">
        <is>
          <t>Blend: Tactical Bal OEF 60/40</t>
        </is>
      </c>
      <c r="C502">
        <f>Spartan!AV69</f>
        <v/>
      </c>
      <c r="D502">
        <f>Spartan!AW69</f>
        <v/>
      </c>
      <c r="E502" t="inlineStr">
        <is>
          <t>global</t>
        </is>
      </c>
      <c r="F502" t="inlineStr">
        <is>
          <t>global</t>
        </is>
      </c>
    </row>
    <row r="503">
      <c r="A503" t="inlineStr">
        <is>
          <t>Blend: Tactical Bal OEF 60/40</t>
        </is>
      </c>
      <c r="C503">
        <f>Spartan!AV70</f>
        <v/>
      </c>
      <c r="D503">
        <f>Spartan!AW70</f>
        <v/>
      </c>
      <c r="E503" t="inlineStr">
        <is>
          <t>global</t>
        </is>
      </c>
      <c r="F503" t="inlineStr">
        <is>
          <t>global</t>
        </is>
      </c>
    </row>
    <row r="504">
      <c r="A504" t="inlineStr">
        <is>
          <t>Blend: Tactical Bal OEF 60/40</t>
        </is>
      </c>
      <c r="C504">
        <f>Spartan!AV71</f>
        <v/>
      </c>
      <c r="D504">
        <f>Spartan!AW71</f>
        <v/>
      </c>
      <c r="E504" t="inlineStr">
        <is>
          <t>global</t>
        </is>
      </c>
      <c r="F504" t="inlineStr">
        <is>
          <t>global</t>
        </is>
      </c>
    </row>
    <row r="505">
      <c r="A505" t="inlineStr">
        <is>
          <t>Blend: Tactical Bal OEF 60/40</t>
        </is>
      </c>
      <c r="C505">
        <f>Spartan!AV72</f>
        <v/>
      </c>
      <c r="D505">
        <f>Spartan!AW72</f>
        <v/>
      </c>
      <c r="E505" t="inlineStr">
        <is>
          <t>global</t>
        </is>
      </c>
      <c r="F505" t="inlineStr">
        <is>
          <t>global</t>
        </is>
      </c>
    </row>
    <row r="506">
      <c r="A506" t="inlineStr">
        <is>
          <t>Blend: Tactical Bal OEF 60/40</t>
        </is>
      </c>
      <c r="C506">
        <f>Spartan!AV73</f>
        <v/>
      </c>
      <c r="D506">
        <f>Spartan!AW73</f>
        <v/>
      </c>
      <c r="E506" t="inlineStr">
        <is>
          <t>global</t>
        </is>
      </c>
      <c r="F506" t="inlineStr">
        <is>
          <t>global</t>
        </is>
      </c>
    </row>
    <row r="507">
      <c r="A507" t="inlineStr">
        <is>
          <t>Blend: Tactical Bal OEF 60/40</t>
        </is>
      </c>
      <c r="C507">
        <f>Spartan!AV74</f>
        <v/>
      </c>
      <c r="D507">
        <f>Spartan!AW74</f>
        <v/>
      </c>
      <c r="E507" t="inlineStr">
        <is>
          <t>global</t>
        </is>
      </c>
      <c r="F507" t="inlineStr">
        <is>
          <t>global</t>
        </is>
      </c>
    </row>
    <row r="508">
      <c r="A508" t="inlineStr">
        <is>
          <t>Blend: Tactical Bal OEF 60/40</t>
        </is>
      </c>
      <c r="C508">
        <f>Spartan!AV75</f>
        <v/>
      </c>
      <c r="D508">
        <f>Spartan!AW75</f>
        <v/>
      </c>
      <c r="E508" t="inlineStr">
        <is>
          <t>global</t>
        </is>
      </c>
      <c r="F508" t="inlineStr">
        <is>
          <t>global</t>
        </is>
      </c>
    </row>
    <row r="509">
      <c r="A509" t="inlineStr">
        <is>
          <t>Blend: Tactical Bal OEF 60/40</t>
        </is>
      </c>
      <c r="C509">
        <f>Spartan!AV76</f>
        <v/>
      </c>
      <c r="D509">
        <f>Spartan!AW76</f>
        <v/>
      </c>
      <c r="E509" t="inlineStr">
        <is>
          <t>global</t>
        </is>
      </c>
      <c r="F509" t="inlineStr">
        <is>
          <t>global</t>
        </is>
      </c>
    </row>
    <row r="510">
      <c r="A510" t="inlineStr">
        <is>
          <t>Blend: Tactical Bal OEF 60/40</t>
        </is>
      </c>
      <c r="C510">
        <f>Spartan!AV77</f>
        <v/>
      </c>
      <c r="D510">
        <f>Spartan!AW77</f>
        <v/>
      </c>
      <c r="E510" t="inlineStr">
        <is>
          <t>global</t>
        </is>
      </c>
      <c r="F510" t="inlineStr">
        <is>
          <t>global</t>
        </is>
      </c>
    </row>
    <row r="511">
      <c r="A511" t="inlineStr">
        <is>
          <t>Blend: Tactical Bal OEF 60/40</t>
        </is>
      </c>
      <c r="C511">
        <f>Spartan!AV78</f>
        <v/>
      </c>
      <c r="D511">
        <f>Spartan!AW78</f>
        <v/>
      </c>
      <c r="E511" t="inlineStr">
        <is>
          <t>global</t>
        </is>
      </c>
      <c r="F511" t="inlineStr">
        <is>
          <t>global</t>
        </is>
      </c>
    </row>
    <row r="512">
      <c r="A512" t="inlineStr">
        <is>
          <t>Blend: Tactical Bal OEF 60/40</t>
        </is>
      </c>
      <c r="C512">
        <f>Spartan!AV79</f>
        <v/>
      </c>
      <c r="D512">
        <f>Spartan!AW79</f>
        <v/>
      </c>
      <c r="E512" t="inlineStr">
        <is>
          <t>global</t>
        </is>
      </c>
      <c r="F512" t="inlineStr">
        <is>
          <t>global</t>
        </is>
      </c>
    </row>
    <row r="513">
      <c r="A513" t="inlineStr">
        <is>
          <t>Blend: Tactical Bal OEF 60/40</t>
        </is>
      </c>
      <c r="C513">
        <f>Spartan!AV80</f>
        <v/>
      </c>
      <c r="D513">
        <f>Spartan!AW80</f>
        <v/>
      </c>
      <c r="E513" t="inlineStr">
        <is>
          <t>global</t>
        </is>
      </c>
      <c r="F513" t="inlineStr">
        <is>
          <t>global</t>
        </is>
      </c>
    </row>
    <row r="514">
      <c r="A514" t="inlineStr">
        <is>
          <t>Blend: Tactical Bal OEF 60/40</t>
        </is>
      </c>
      <c r="C514">
        <f>Spartan!AV81</f>
        <v/>
      </c>
      <c r="D514">
        <f>Spartan!AW81</f>
        <v/>
      </c>
      <c r="E514" t="inlineStr">
        <is>
          <t>global</t>
        </is>
      </c>
      <c r="F514" t="inlineStr">
        <is>
          <t>global</t>
        </is>
      </c>
    </row>
    <row r="515">
      <c r="A515" t="inlineStr">
        <is>
          <t>Blend: Tactical Bal OEF 60/40</t>
        </is>
      </c>
      <c r="C515">
        <f>Spartan!AV82</f>
        <v/>
      </c>
      <c r="D515">
        <f>Spartan!AW82</f>
        <v/>
      </c>
      <c r="E515" t="inlineStr">
        <is>
          <t>global</t>
        </is>
      </c>
      <c r="F515" t="inlineStr">
        <is>
          <t>global</t>
        </is>
      </c>
    </row>
    <row r="516">
      <c r="A516" t="inlineStr">
        <is>
          <t>Blend: Tactical Bal OEF 60/40</t>
        </is>
      </c>
      <c r="C516">
        <f>Spartan!AV83</f>
        <v/>
      </c>
      <c r="D516">
        <f>Spartan!AW83</f>
        <v/>
      </c>
      <c r="E516" t="inlineStr">
        <is>
          <t>global</t>
        </is>
      </c>
      <c r="F516" t="inlineStr">
        <is>
          <t>global</t>
        </is>
      </c>
    </row>
    <row r="517">
      <c r="A517" t="inlineStr">
        <is>
          <t>Blend: Tactical Bal OEF 60/40</t>
        </is>
      </c>
      <c r="C517">
        <f>Spartan!AV84</f>
        <v/>
      </c>
      <c r="D517">
        <f>Spartan!AW84</f>
        <v/>
      </c>
      <c r="E517" t="inlineStr">
        <is>
          <t>global</t>
        </is>
      </c>
      <c r="F517" t="inlineStr">
        <is>
          <t>global</t>
        </is>
      </c>
    </row>
    <row r="518">
      <c r="A518" t="inlineStr">
        <is>
          <t>Blend: Tactical Bal OEF 60/40</t>
        </is>
      </c>
      <c r="C518">
        <f>Spartan!AV85</f>
        <v/>
      </c>
      <c r="D518">
        <f>Spartan!AW85</f>
        <v/>
      </c>
      <c r="E518" t="inlineStr">
        <is>
          <t>global</t>
        </is>
      </c>
      <c r="F518" t="inlineStr">
        <is>
          <t>global</t>
        </is>
      </c>
    </row>
    <row r="519">
      <c r="A519" t="inlineStr">
        <is>
          <t>Blend: Tactical Bal OEF 60/40</t>
        </is>
      </c>
      <c r="C519">
        <f>Spartan!AV86</f>
        <v/>
      </c>
      <c r="D519">
        <f>Spartan!AW86</f>
        <v/>
      </c>
      <c r="E519" t="inlineStr">
        <is>
          <t>global</t>
        </is>
      </c>
      <c r="F519" t="inlineStr">
        <is>
          <t>global</t>
        </is>
      </c>
    </row>
    <row r="520">
      <c r="A520" t="inlineStr">
        <is>
          <t>Blend: Tactical Bal OEF 60/40</t>
        </is>
      </c>
      <c r="C520">
        <f>Spartan!AV87</f>
        <v/>
      </c>
      <c r="D520">
        <f>Spartan!AW87</f>
        <v/>
      </c>
      <c r="E520" t="inlineStr">
        <is>
          <t>global</t>
        </is>
      </c>
      <c r="F520" t="inlineStr">
        <is>
          <t>global</t>
        </is>
      </c>
    </row>
    <row r="521">
      <c r="A521" t="inlineStr">
        <is>
          <t>Blend: Tactical Bal OEF 60/40</t>
        </is>
      </c>
      <c r="C521">
        <f>Spartan!AV88</f>
        <v/>
      </c>
      <c r="D521">
        <f>Spartan!AW88</f>
        <v/>
      </c>
      <c r="E521" t="inlineStr">
        <is>
          <t>global</t>
        </is>
      </c>
      <c r="F521" t="inlineStr">
        <is>
          <t>global</t>
        </is>
      </c>
    </row>
    <row r="522">
      <c r="A522" t="inlineStr">
        <is>
          <t>Blend: Tactical Bal OEF 60/40</t>
        </is>
      </c>
      <c r="C522">
        <f>Spartan!AV89</f>
        <v/>
      </c>
      <c r="D522">
        <f>Spartan!AW89</f>
        <v/>
      </c>
      <c r="E522" t="inlineStr">
        <is>
          <t>global</t>
        </is>
      </c>
      <c r="F522" t="inlineStr">
        <is>
          <t>global</t>
        </is>
      </c>
    </row>
    <row r="523">
      <c r="A523" t="inlineStr">
        <is>
          <t>Blend: Tactical Bal OEF 60/40</t>
        </is>
      </c>
      <c r="C523">
        <f>Spartan!AV90</f>
        <v/>
      </c>
      <c r="D523">
        <f>Spartan!AW90</f>
        <v/>
      </c>
      <c r="E523" t="inlineStr">
        <is>
          <t>global</t>
        </is>
      </c>
      <c r="F523" t="inlineStr">
        <is>
          <t>global</t>
        </is>
      </c>
    </row>
    <row r="524">
      <c r="A524" t="inlineStr">
        <is>
          <t>Blend: Tactical Bal OEF 60/40</t>
        </is>
      </c>
      <c r="C524">
        <f>Spartan!AV91</f>
        <v/>
      </c>
      <c r="D524">
        <f>Spartan!AW91</f>
        <v/>
      </c>
      <c r="E524" t="inlineStr">
        <is>
          <t>global</t>
        </is>
      </c>
      <c r="F524" t="inlineStr">
        <is>
          <t>global</t>
        </is>
      </c>
    </row>
    <row r="525">
      <c r="A525" t="inlineStr">
        <is>
          <t>Blend: Tactical Bal OEF 60/40</t>
        </is>
      </c>
      <c r="C525">
        <f>Spartan!AV92</f>
        <v/>
      </c>
      <c r="D525">
        <f>Spartan!AW92</f>
        <v/>
      </c>
      <c r="E525" t="inlineStr">
        <is>
          <t>global</t>
        </is>
      </c>
      <c r="F525" t="inlineStr">
        <is>
          <t>global</t>
        </is>
      </c>
    </row>
    <row r="526">
      <c r="A526" t="inlineStr">
        <is>
          <t>Blend: Tactical Bal OEF 60/40</t>
        </is>
      </c>
      <c r="C526">
        <f>Spartan!AV93</f>
        <v/>
      </c>
      <c r="D526">
        <f>Spartan!AW93</f>
        <v/>
      </c>
      <c r="E526" t="inlineStr">
        <is>
          <t>global</t>
        </is>
      </c>
      <c r="F526" t="inlineStr">
        <is>
          <t>global</t>
        </is>
      </c>
    </row>
    <row r="527">
      <c r="A527" t="inlineStr">
        <is>
          <t>Blend: Tactical Bal OEF 60/40</t>
        </is>
      </c>
      <c r="C527">
        <f>Spartan!AV94</f>
        <v/>
      </c>
      <c r="D527">
        <f>Spartan!AW94</f>
        <v/>
      </c>
      <c r="E527" t="inlineStr">
        <is>
          <t>global</t>
        </is>
      </c>
      <c r="F527" t="inlineStr">
        <is>
          <t>global</t>
        </is>
      </c>
    </row>
    <row r="528">
      <c r="A528" t="inlineStr">
        <is>
          <t>Blend: Tactical Bal OEF 60/40</t>
        </is>
      </c>
      <c r="C528">
        <f>Spartan!AV95</f>
        <v/>
      </c>
      <c r="D528">
        <f>Spartan!AW95</f>
        <v/>
      </c>
      <c r="E528" t="inlineStr">
        <is>
          <t>global</t>
        </is>
      </c>
      <c r="F528" t="inlineStr">
        <is>
          <t>global</t>
        </is>
      </c>
    </row>
    <row r="529">
      <c r="A529" t="inlineStr">
        <is>
          <t>Blend: Tactical Bal OEF 60/40</t>
        </is>
      </c>
      <c r="C529">
        <f>Spartan!AV96</f>
        <v/>
      </c>
      <c r="D529">
        <f>Spartan!AW96</f>
        <v/>
      </c>
      <c r="E529" t="inlineStr">
        <is>
          <t>global</t>
        </is>
      </c>
      <c r="F529" t="inlineStr">
        <is>
          <t>global</t>
        </is>
      </c>
    </row>
    <row r="530">
      <c r="A530" t="inlineStr">
        <is>
          <t>Blend: Tactical Bal OEF 60/40</t>
        </is>
      </c>
      <c r="C530">
        <f>Spartan!AV97</f>
        <v/>
      </c>
      <c r="D530">
        <f>Spartan!AW97</f>
        <v/>
      </c>
      <c r="E530" t="inlineStr">
        <is>
          <t>global</t>
        </is>
      </c>
      <c r="F530" t="inlineStr">
        <is>
          <t>global</t>
        </is>
      </c>
    </row>
    <row r="531">
      <c r="A531" t="inlineStr">
        <is>
          <t>Blend: Tactical Bal OEF 60/40</t>
        </is>
      </c>
      <c r="C531">
        <f>Spartan!AV98</f>
        <v/>
      </c>
      <c r="D531">
        <f>Spartan!AW98</f>
        <v/>
      </c>
      <c r="E531" t="inlineStr">
        <is>
          <t>global</t>
        </is>
      </c>
      <c r="F531" t="inlineStr">
        <is>
          <t>global</t>
        </is>
      </c>
    </row>
    <row r="532">
      <c r="A532" t="inlineStr">
        <is>
          <t>Blend: Tactical Bal OEF 60/40</t>
        </is>
      </c>
      <c r="C532">
        <f>Spartan!AV99</f>
        <v/>
      </c>
      <c r="D532">
        <f>Spartan!AW99</f>
        <v/>
      </c>
      <c r="E532" t="inlineStr">
        <is>
          <t>global</t>
        </is>
      </c>
      <c r="F532" t="inlineStr">
        <is>
          <t>global</t>
        </is>
      </c>
    </row>
    <row r="533">
      <c r="A533" t="inlineStr">
        <is>
          <t>Blend: Tactical Bal OEF 60/40</t>
        </is>
      </c>
      <c r="C533">
        <f>Spartan!AV100</f>
        <v/>
      </c>
      <c r="D533">
        <f>Spartan!AW100</f>
        <v/>
      </c>
      <c r="E533" t="inlineStr">
        <is>
          <t>global</t>
        </is>
      </c>
      <c r="F533" t="inlineStr">
        <is>
          <t>global</t>
        </is>
      </c>
    </row>
    <row r="534">
      <c r="A534" t="inlineStr">
        <is>
          <t>Blend: Tactical Bal OEF 60/40</t>
        </is>
      </c>
      <c r="C534">
        <f>Spartan!AV101</f>
        <v/>
      </c>
      <c r="D534">
        <f>Spartan!AW101</f>
        <v/>
      </c>
      <c r="E534" t="inlineStr">
        <is>
          <t>global</t>
        </is>
      </c>
      <c r="F534" t="inlineStr">
        <is>
          <t>global</t>
        </is>
      </c>
    </row>
    <row r="535">
      <c r="A535" t="inlineStr">
        <is>
          <t>Blend: Tactical Bal OEF 60/40</t>
        </is>
      </c>
      <c r="C535">
        <f>Spartan!AV102</f>
        <v/>
      </c>
      <c r="D535">
        <f>Spartan!AW102</f>
        <v/>
      </c>
      <c r="E535" t="inlineStr">
        <is>
          <t>global</t>
        </is>
      </c>
      <c r="F535" t="inlineStr">
        <is>
          <t>global</t>
        </is>
      </c>
    </row>
    <row r="536">
      <c r="A536" t="inlineStr">
        <is>
          <t>Blend: Tactical Bal OEF 60/40</t>
        </is>
      </c>
      <c r="C536">
        <f>Spartan!AV103</f>
        <v/>
      </c>
      <c r="D536">
        <f>Spartan!AW103</f>
        <v/>
      </c>
      <c r="E536" t="inlineStr">
        <is>
          <t>global</t>
        </is>
      </c>
      <c r="F536" t="inlineStr">
        <is>
          <t>global</t>
        </is>
      </c>
    </row>
    <row r="537">
      <c r="A537" t="inlineStr">
        <is>
          <t>Blend: Tactical Bal OEF 60/40</t>
        </is>
      </c>
      <c r="C537">
        <f>Spartan!AV104</f>
        <v/>
      </c>
      <c r="D537">
        <f>Spartan!AW104</f>
        <v/>
      </c>
      <c r="E537" t="inlineStr">
        <is>
          <t>global</t>
        </is>
      </c>
      <c r="F537" t="inlineStr">
        <is>
          <t>global</t>
        </is>
      </c>
    </row>
    <row r="538">
      <c r="A538" t="inlineStr">
        <is>
          <t>Blend: Tactical Bal OEF 60/40</t>
        </is>
      </c>
      <c r="C538">
        <f>Spartan!AV105</f>
        <v/>
      </c>
      <c r="D538">
        <f>Spartan!AW105</f>
        <v/>
      </c>
      <c r="E538" t="inlineStr">
        <is>
          <t>global</t>
        </is>
      </c>
      <c r="F538" t="inlineStr">
        <is>
          <t>global</t>
        </is>
      </c>
    </row>
    <row r="539">
      <c r="A539" t="inlineStr">
        <is>
          <t>Blend: Tactical Bal OEF 60/40</t>
        </is>
      </c>
      <c r="C539">
        <f>Spartan!AV106</f>
        <v/>
      </c>
      <c r="D539">
        <f>Spartan!AW106</f>
        <v/>
      </c>
      <c r="E539" t="inlineStr">
        <is>
          <t>global</t>
        </is>
      </c>
      <c r="F539" t="inlineStr">
        <is>
          <t>global</t>
        </is>
      </c>
    </row>
    <row r="540">
      <c r="A540" t="inlineStr">
        <is>
          <t>Blend: Tactical Bal OEF 60/40</t>
        </is>
      </c>
      <c r="C540">
        <f>Spartan!AV107</f>
        <v/>
      </c>
      <c r="D540">
        <f>Spartan!AW107</f>
        <v/>
      </c>
      <c r="E540" t="inlineStr">
        <is>
          <t>global</t>
        </is>
      </c>
      <c r="F540" t="inlineStr">
        <is>
          <t>global</t>
        </is>
      </c>
    </row>
    <row r="541">
      <c r="A541" t="inlineStr">
        <is>
          <t>Blend: Tactical Bal OEF 60/40</t>
        </is>
      </c>
      <c r="C541">
        <f>Spartan!AV108</f>
        <v/>
      </c>
      <c r="D541">
        <f>Spartan!AW108</f>
        <v/>
      </c>
      <c r="E541" t="inlineStr">
        <is>
          <t>global</t>
        </is>
      </c>
      <c r="F541" t="inlineStr">
        <is>
          <t>global</t>
        </is>
      </c>
    </row>
    <row r="542">
      <c r="A542" t="inlineStr">
        <is>
          <t>Blend: Tactical Bal OEF 60/40</t>
        </is>
      </c>
      <c r="C542">
        <f>Spartan!AV109</f>
        <v/>
      </c>
      <c r="D542">
        <f>Spartan!AW109</f>
        <v/>
      </c>
      <c r="E542" t="inlineStr">
        <is>
          <t>global</t>
        </is>
      </c>
      <c r="F542" t="inlineStr">
        <is>
          <t>global</t>
        </is>
      </c>
    </row>
    <row r="543">
      <c r="A543" t="inlineStr">
        <is>
          <t>Blend: Tactical Bal OEF 60/40</t>
        </is>
      </c>
      <c r="C543">
        <f>Spartan!AV110</f>
        <v/>
      </c>
      <c r="D543">
        <f>Spartan!AW110</f>
        <v/>
      </c>
      <c r="E543" t="inlineStr">
        <is>
          <t>global</t>
        </is>
      </c>
      <c r="F543" t="inlineStr">
        <is>
          <t>global</t>
        </is>
      </c>
    </row>
    <row r="544">
      <c r="A544" t="inlineStr">
        <is>
          <t>Blend: Tactical Bal OEF 60/40</t>
        </is>
      </c>
      <c r="C544">
        <f>Spartan!AV111</f>
        <v/>
      </c>
      <c r="D544">
        <f>Spartan!AW111</f>
        <v/>
      </c>
      <c r="E544" t="inlineStr">
        <is>
          <t>global</t>
        </is>
      </c>
      <c r="F544" t="inlineStr">
        <is>
          <t>global</t>
        </is>
      </c>
    </row>
    <row r="545">
      <c r="A545" t="inlineStr">
        <is>
          <t>Blend: Tactical Bal OEF 60/40</t>
        </is>
      </c>
      <c r="C545">
        <f>Spartan!AV112</f>
        <v/>
      </c>
      <c r="D545">
        <f>Spartan!AW112</f>
        <v/>
      </c>
      <c r="E545" t="inlineStr">
        <is>
          <t>global</t>
        </is>
      </c>
      <c r="F545" t="inlineStr">
        <is>
          <t>global</t>
        </is>
      </c>
    </row>
    <row r="546">
      <c r="A546" t="inlineStr">
        <is>
          <t>Blend: Tactical Bal OEF 60/40</t>
        </is>
      </c>
      <c r="C546">
        <f>Spartan!AV113</f>
        <v/>
      </c>
      <c r="D546">
        <f>Spartan!AW113</f>
        <v/>
      </c>
      <c r="E546" t="inlineStr">
        <is>
          <t>global</t>
        </is>
      </c>
      <c r="F546" t="inlineStr">
        <is>
          <t>global</t>
        </is>
      </c>
    </row>
    <row r="547">
      <c r="A547" t="inlineStr">
        <is>
          <t>Blend: Tactical Bal OEF 60/40</t>
        </is>
      </c>
      <c r="C547">
        <f>Spartan!AV114</f>
        <v/>
      </c>
      <c r="D547">
        <f>Spartan!AW114</f>
        <v/>
      </c>
      <c r="E547" t="inlineStr">
        <is>
          <t>global</t>
        </is>
      </c>
      <c r="F547" t="inlineStr">
        <is>
          <t>global</t>
        </is>
      </c>
    </row>
    <row r="548">
      <c r="A548" t="inlineStr">
        <is>
          <t>Blend: Tactical Bal OEF 60/40</t>
        </is>
      </c>
      <c r="C548">
        <f>Spartan!AV115</f>
        <v/>
      </c>
      <c r="D548">
        <f>Spartan!AW115</f>
        <v/>
      </c>
      <c r="E548" t="inlineStr">
        <is>
          <t>global</t>
        </is>
      </c>
      <c r="F548" t="inlineStr">
        <is>
          <t>global</t>
        </is>
      </c>
    </row>
    <row r="549">
      <c r="A549" t="inlineStr">
        <is>
          <t>Blend: Tactical Bal OEF 60/40</t>
        </is>
      </c>
      <c r="C549">
        <f>Spartan!AV116</f>
        <v/>
      </c>
      <c r="D549">
        <f>Spartan!AW116</f>
        <v/>
      </c>
      <c r="E549" t="inlineStr">
        <is>
          <t>global</t>
        </is>
      </c>
      <c r="F549" t="inlineStr">
        <is>
          <t>global</t>
        </is>
      </c>
    </row>
    <row r="550">
      <c r="A550" t="inlineStr">
        <is>
          <t>Blend: Tactical Bal OEF 60/40</t>
        </is>
      </c>
      <c r="C550">
        <f>Spartan!AV117</f>
        <v/>
      </c>
      <c r="D550">
        <f>Spartan!AW117</f>
        <v/>
      </c>
      <c r="E550" t="inlineStr">
        <is>
          <t>global</t>
        </is>
      </c>
      <c r="F550" t="inlineStr">
        <is>
          <t>global</t>
        </is>
      </c>
    </row>
    <row r="551">
      <c r="A551" t="inlineStr">
        <is>
          <t>Blend: Tactical Bal OEF 60/40</t>
        </is>
      </c>
      <c r="C551">
        <f>Spartan!AV118</f>
        <v/>
      </c>
      <c r="D551">
        <f>Spartan!AW118</f>
        <v/>
      </c>
      <c r="E551" t="inlineStr">
        <is>
          <t>global</t>
        </is>
      </c>
      <c r="F551" t="inlineStr">
        <is>
          <t>global</t>
        </is>
      </c>
    </row>
    <row r="552">
      <c r="A552" t="inlineStr">
        <is>
          <t>Blend: Tactical Bal OEF 60/40</t>
        </is>
      </c>
      <c r="C552">
        <f>Spartan!AV119</f>
        <v/>
      </c>
      <c r="D552">
        <f>Spartan!AW119</f>
        <v/>
      </c>
      <c r="E552" t="inlineStr">
        <is>
          <t>global</t>
        </is>
      </c>
      <c r="F552" t="inlineStr">
        <is>
          <t>global</t>
        </is>
      </c>
    </row>
    <row r="553">
      <c r="A553" t="inlineStr">
        <is>
          <t>Blend: Tactical Bal OEF 60/40</t>
        </is>
      </c>
      <c r="C553">
        <f>Spartan!AV120</f>
        <v/>
      </c>
      <c r="D553">
        <f>Spartan!AW120</f>
        <v/>
      </c>
      <c r="E553" t="inlineStr">
        <is>
          <t>global</t>
        </is>
      </c>
      <c r="F553" t="inlineStr">
        <is>
          <t>global</t>
        </is>
      </c>
    </row>
    <row r="554">
      <c r="A554" t="inlineStr">
        <is>
          <t>Blend: Tactical Bal OEF 60/40</t>
        </is>
      </c>
      <c r="C554">
        <f>Spartan!AV121</f>
        <v/>
      </c>
      <c r="D554">
        <f>Spartan!AW121</f>
        <v/>
      </c>
      <c r="E554" t="inlineStr">
        <is>
          <t>global</t>
        </is>
      </c>
      <c r="F554" t="inlineStr">
        <is>
          <t>global</t>
        </is>
      </c>
    </row>
    <row r="555">
      <c r="A555" t="inlineStr">
        <is>
          <t>Blend: Tactical Bal OEF 60/40</t>
        </is>
      </c>
      <c r="C555">
        <f>Spartan!AV122</f>
        <v/>
      </c>
      <c r="D555">
        <f>Spartan!AW122</f>
        <v/>
      </c>
      <c r="E555" t="inlineStr">
        <is>
          <t>global</t>
        </is>
      </c>
      <c r="F555" t="inlineStr">
        <is>
          <t>global</t>
        </is>
      </c>
    </row>
    <row r="556">
      <c r="A556" t="inlineStr">
        <is>
          <t>Blend: Tactical Bal OEF 70/30</t>
        </is>
      </c>
      <c r="C556">
        <f>Spartan!AS6</f>
        <v/>
      </c>
      <c r="D556">
        <f>ROUND(Spartan!AT6,1)</f>
        <v/>
      </c>
      <c r="E556" t="inlineStr">
        <is>
          <t>global</t>
        </is>
      </c>
      <c r="F556" t="inlineStr">
        <is>
          <t>global</t>
        </is>
      </c>
    </row>
    <row r="557">
      <c r="A557" t="inlineStr">
        <is>
          <t>Blend: Tactical Bal OEF 70/30</t>
        </is>
      </c>
      <c r="C557">
        <f>Spartan!AS7</f>
        <v/>
      </c>
      <c r="D557">
        <f>ROUND(Spartan!AT7,1)</f>
        <v/>
      </c>
      <c r="E557" t="inlineStr">
        <is>
          <t>global</t>
        </is>
      </c>
      <c r="F557" t="inlineStr">
        <is>
          <t>global</t>
        </is>
      </c>
    </row>
    <row r="558">
      <c r="A558" t="inlineStr">
        <is>
          <t>Blend: Tactical Bal OEF 70/30</t>
        </is>
      </c>
      <c r="C558">
        <f>Spartan!AS8</f>
        <v/>
      </c>
      <c r="D558">
        <f>ROUND(Spartan!AT8,1)</f>
        <v/>
      </c>
      <c r="E558" t="inlineStr">
        <is>
          <t>global</t>
        </is>
      </c>
      <c r="F558" t="inlineStr">
        <is>
          <t>global</t>
        </is>
      </c>
    </row>
    <row r="559">
      <c r="A559" t="inlineStr">
        <is>
          <t>Blend: Tactical Bal OEF 70/30</t>
        </is>
      </c>
      <c r="C559">
        <f>Spartan!AS9</f>
        <v/>
      </c>
      <c r="D559">
        <f>ROUND(Spartan!AT9,1)</f>
        <v/>
      </c>
      <c r="E559" t="inlineStr">
        <is>
          <t>global</t>
        </is>
      </c>
      <c r="F559" t="inlineStr">
        <is>
          <t>global</t>
        </is>
      </c>
    </row>
    <row r="560">
      <c r="A560" t="inlineStr">
        <is>
          <t>Blend: Tactical Bal OEF 70/30</t>
        </is>
      </c>
      <c r="C560">
        <f>Spartan!AS10</f>
        <v/>
      </c>
      <c r="D560">
        <f>ROUND(Spartan!AT10,1)</f>
        <v/>
      </c>
      <c r="E560" t="inlineStr">
        <is>
          <t>global</t>
        </is>
      </c>
      <c r="F560" t="inlineStr">
        <is>
          <t>global</t>
        </is>
      </c>
    </row>
    <row r="561">
      <c r="A561" t="inlineStr">
        <is>
          <t>Blend: Tactical Bal OEF 70/30</t>
        </is>
      </c>
      <c r="C561">
        <f>Spartan!AS11</f>
        <v/>
      </c>
      <c r="D561">
        <f>ROUND(Spartan!AT11,1)</f>
        <v/>
      </c>
      <c r="E561" t="inlineStr">
        <is>
          <t>global</t>
        </is>
      </c>
      <c r="F561" t="inlineStr">
        <is>
          <t>global</t>
        </is>
      </c>
    </row>
    <row r="562">
      <c r="A562" t="inlineStr">
        <is>
          <t>Blend: Tactical Bal OEF 70/30</t>
        </is>
      </c>
      <c r="C562">
        <f>Spartan!AS12</f>
        <v/>
      </c>
      <c r="D562">
        <f>ROUND(Spartan!AT12,1)</f>
        <v/>
      </c>
      <c r="E562" t="inlineStr">
        <is>
          <t>global</t>
        </is>
      </c>
      <c r="F562" t="inlineStr">
        <is>
          <t>global</t>
        </is>
      </c>
    </row>
    <row r="563">
      <c r="A563" t="inlineStr">
        <is>
          <t>Blend: Tactical Bal OEF 70/30</t>
        </is>
      </c>
      <c r="C563">
        <f>Spartan!AS13</f>
        <v/>
      </c>
      <c r="D563">
        <f>ROUND(Spartan!AT13,1)</f>
        <v/>
      </c>
      <c r="E563" t="inlineStr">
        <is>
          <t>global</t>
        </is>
      </c>
      <c r="F563" t="inlineStr">
        <is>
          <t>global</t>
        </is>
      </c>
    </row>
    <row r="564">
      <c r="A564" t="inlineStr">
        <is>
          <t>Blend: Tactical Bal OEF 70/30</t>
        </is>
      </c>
      <c r="C564">
        <f>Spartan!AS14</f>
        <v/>
      </c>
      <c r="D564">
        <f>ROUND(Spartan!AT14,1)</f>
        <v/>
      </c>
      <c r="E564" t="inlineStr">
        <is>
          <t>global</t>
        </is>
      </c>
      <c r="F564" t="inlineStr">
        <is>
          <t>global</t>
        </is>
      </c>
    </row>
    <row r="565">
      <c r="A565" t="inlineStr">
        <is>
          <t>Blend: Tactical Bal OEF 70/30</t>
        </is>
      </c>
      <c r="C565">
        <f>Spartan!AS15</f>
        <v/>
      </c>
      <c r="D565">
        <f>ROUND(Spartan!AT15,1)</f>
        <v/>
      </c>
      <c r="E565" t="inlineStr">
        <is>
          <t>global</t>
        </is>
      </c>
      <c r="F565" t="inlineStr">
        <is>
          <t>global</t>
        </is>
      </c>
    </row>
    <row r="566">
      <c r="A566" t="inlineStr">
        <is>
          <t>Blend: Tactical Bal OEF 70/30</t>
        </is>
      </c>
      <c r="C566">
        <f>Spartan!AS16</f>
        <v/>
      </c>
      <c r="D566">
        <f>ROUND(Spartan!AT16,1)</f>
        <v/>
      </c>
      <c r="E566" t="inlineStr">
        <is>
          <t>global</t>
        </is>
      </c>
      <c r="F566" t="inlineStr">
        <is>
          <t>global</t>
        </is>
      </c>
    </row>
    <row r="567">
      <c r="A567" t="inlineStr">
        <is>
          <t>Blend: Tactical Bal OEF 70/30</t>
        </is>
      </c>
      <c r="C567">
        <f>Spartan!AS17</f>
        <v/>
      </c>
      <c r="D567">
        <f>ROUND(Spartan!AT17,1)</f>
        <v/>
      </c>
      <c r="E567" t="inlineStr">
        <is>
          <t>global</t>
        </is>
      </c>
      <c r="F567" t="inlineStr">
        <is>
          <t>global</t>
        </is>
      </c>
    </row>
    <row r="568">
      <c r="A568" t="inlineStr">
        <is>
          <t>Blend: Tactical Bal OEF 70/30</t>
        </is>
      </c>
      <c r="C568">
        <f>Spartan!AS18</f>
        <v/>
      </c>
      <c r="D568">
        <f>ROUND(Spartan!AT18,1)</f>
        <v/>
      </c>
      <c r="E568" t="inlineStr">
        <is>
          <t>global</t>
        </is>
      </c>
      <c r="F568" t="inlineStr">
        <is>
          <t>global</t>
        </is>
      </c>
    </row>
    <row r="569">
      <c r="A569" t="inlineStr">
        <is>
          <t>Blend: Tactical Bal OEF 70/30</t>
        </is>
      </c>
      <c r="C569">
        <f>Spartan!AS19</f>
        <v/>
      </c>
      <c r="D569">
        <f>ROUND(Spartan!AT19,1)</f>
        <v/>
      </c>
      <c r="E569" t="inlineStr">
        <is>
          <t>global</t>
        </is>
      </c>
      <c r="F569" t="inlineStr">
        <is>
          <t>global</t>
        </is>
      </c>
    </row>
    <row r="570">
      <c r="A570" t="inlineStr">
        <is>
          <t>Blend: Tactical Bal OEF 70/30</t>
        </is>
      </c>
      <c r="C570">
        <f>Spartan!AS20</f>
        <v/>
      </c>
      <c r="D570">
        <f>ROUND(Spartan!AT20,1)</f>
        <v/>
      </c>
      <c r="E570" t="inlineStr">
        <is>
          <t>global</t>
        </is>
      </c>
      <c r="F570" t="inlineStr">
        <is>
          <t>global</t>
        </is>
      </c>
    </row>
    <row r="571">
      <c r="A571" t="inlineStr">
        <is>
          <t>Blend: Tactical Bal OEF 70/30</t>
        </is>
      </c>
      <c r="C571">
        <f>Spartan!AS21</f>
        <v/>
      </c>
      <c r="D571">
        <f>ROUND(Spartan!AT21,1)</f>
        <v/>
      </c>
      <c r="E571" t="inlineStr">
        <is>
          <t>global</t>
        </is>
      </c>
      <c r="F571" t="inlineStr">
        <is>
          <t>global</t>
        </is>
      </c>
    </row>
    <row r="572">
      <c r="A572" t="inlineStr">
        <is>
          <t>Blend: Tactical Bal OEF 70/30</t>
        </is>
      </c>
      <c r="C572">
        <f>Spartan!AS22</f>
        <v/>
      </c>
      <c r="D572">
        <f>ROUND(Spartan!AT22,1)</f>
        <v/>
      </c>
      <c r="E572" t="inlineStr">
        <is>
          <t>global</t>
        </is>
      </c>
      <c r="F572" t="inlineStr">
        <is>
          <t>global</t>
        </is>
      </c>
    </row>
    <row r="573">
      <c r="A573" t="inlineStr">
        <is>
          <t>Blend: Tactical Bal OEF 70/30</t>
        </is>
      </c>
      <c r="C573">
        <f>Spartan!AS23</f>
        <v/>
      </c>
      <c r="D573">
        <f>ROUND(Spartan!AT23,1)</f>
        <v/>
      </c>
      <c r="E573" t="inlineStr">
        <is>
          <t>global</t>
        </is>
      </c>
      <c r="F573" t="inlineStr">
        <is>
          <t>global</t>
        </is>
      </c>
    </row>
    <row r="574">
      <c r="A574" t="inlineStr">
        <is>
          <t>Blend: Tactical Bal OEF 70/30</t>
        </is>
      </c>
      <c r="C574">
        <f>Spartan!AS24</f>
        <v/>
      </c>
      <c r="D574">
        <f>ROUND(Spartan!AT24,1)</f>
        <v/>
      </c>
      <c r="E574" t="inlineStr">
        <is>
          <t>global</t>
        </is>
      </c>
      <c r="F574" t="inlineStr">
        <is>
          <t>global</t>
        </is>
      </c>
    </row>
    <row r="575">
      <c r="A575" t="inlineStr">
        <is>
          <t>Blend: Tactical Bal OEF 70/30</t>
        </is>
      </c>
      <c r="C575">
        <f>Spartan!AS25</f>
        <v/>
      </c>
      <c r="D575">
        <f>ROUND(Spartan!AT25,1)</f>
        <v/>
      </c>
      <c r="E575" t="inlineStr">
        <is>
          <t>global</t>
        </is>
      </c>
      <c r="F575" t="inlineStr">
        <is>
          <t>global</t>
        </is>
      </c>
    </row>
    <row r="576">
      <c r="A576" t="inlineStr">
        <is>
          <t>Blend: Tactical Bal OEF 70/30</t>
        </is>
      </c>
      <c r="C576">
        <f>Spartan!AS26</f>
        <v/>
      </c>
      <c r="D576">
        <f>ROUND(Spartan!AT26,1)</f>
        <v/>
      </c>
      <c r="E576" t="inlineStr">
        <is>
          <t>global</t>
        </is>
      </c>
      <c r="F576" t="inlineStr">
        <is>
          <t>global</t>
        </is>
      </c>
    </row>
    <row r="577">
      <c r="A577" t="inlineStr">
        <is>
          <t>Blend: Tactical Bal OEF 70/30</t>
        </is>
      </c>
      <c r="C577">
        <f>Spartan!AS27</f>
        <v/>
      </c>
      <c r="D577">
        <f>ROUND(Spartan!AT27,1)</f>
        <v/>
      </c>
      <c r="E577" t="inlineStr">
        <is>
          <t>global</t>
        </is>
      </c>
      <c r="F577" t="inlineStr">
        <is>
          <t>global</t>
        </is>
      </c>
    </row>
    <row r="578">
      <c r="A578" t="inlineStr">
        <is>
          <t>Blend: Tactical Bal OEF 70/30</t>
        </is>
      </c>
      <c r="C578">
        <f>Spartan!AS28</f>
        <v/>
      </c>
      <c r="D578">
        <f>ROUND(Spartan!AT28,1)</f>
        <v/>
      </c>
      <c r="E578" t="inlineStr">
        <is>
          <t>global</t>
        </is>
      </c>
      <c r="F578" t="inlineStr">
        <is>
          <t>global</t>
        </is>
      </c>
    </row>
    <row r="579">
      <c r="A579" t="inlineStr">
        <is>
          <t>Blend: Tactical Bal OEF 70/30</t>
        </is>
      </c>
      <c r="C579">
        <f>Spartan!AS29</f>
        <v/>
      </c>
      <c r="D579">
        <f>ROUND(Spartan!AT29,1)</f>
        <v/>
      </c>
      <c r="E579" t="inlineStr">
        <is>
          <t>global</t>
        </is>
      </c>
      <c r="F579" t="inlineStr">
        <is>
          <t>global</t>
        </is>
      </c>
    </row>
    <row r="580">
      <c r="A580" t="inlineStr">
        <is>
          <t>Blend: Tactical Bal OEF 70/30</t>
        </is>
      </c>
      <c r="C580">
        <f>Spartan!AS30</f>
        <v/>
      </c>
      <c r="D580">
        <f>ROUND(Spartan!AT30,1)</f>
        <v/>
      </c>
      <c r="E580" t="inlineStr">
        <is>
          <t>global</t>
        </is>
      </c>
      <c r="F580" t="inlineStr">
        <is>
          <t>global</t>
        </is>
      </c>
    </row>
    <row r="581">
      <c r="A581" t="inlineStr">
        <is>
          <t>Blend: Tactical Bal OEF 70/30</t>
        </is>
      </c>
      <c r="C581">
        <f>Spartan!AS31</f>
        <v/>
      </c>
      <c r="D581">
        <f>ROUND(Spartan!AT31,1)</f>
        <v/>
      </c>
      <c r="E581" t="inlineStr">
        <is>
          <t>global</t>
        </is>
      </c>
      <c r="F581" t="inlineStr">
        <is>
          <t>global</t>
        </is>
      </c>
    </row>
    <row r="582">
      <c r="A582" t="inlineStr">
        <is>
          <t>Blend: Tactical Bal OEF 70/30</t>
        </is>
      </c>
      <c r="C582">
        <f>Spartan!AS32</f>
        <v/>
      </c>
      <c r="D582">
        <f>ROUND(Spartan!AT32,1)</f>
        <v/>
      </c>
      <c r="E582" t="inlineStr">
        <is>
          <t>global</t>
        </is>
      </c>
      <c r="F582" t="inlineStr">
        <is>
          <t>global</t>
        </is>
      </c>
    </row>
    <row r="583">
      <c r="A583" t="inlineStr">
        <is>
          <t>Blend: Tactical Bal OEF 70/30</t>
        </is>
      </c>
      <c r="C583">
        <f>Spartan!AS33</f>
        <v/>
      </c>
      <c r="D583">
        <f>ROUND(Spartan!AT33,1)</f>
        <v/>
      </c>
      <c r="E583" t="inlineStr">
        <is>
          <t>global</t>
        </is>
      </c>
      <c r="F583" t="inlineStr">
        <is>
          <t>global</t>
        </is>
      </c>
    </row>
    <row r="584">
      <c r="A584" t="inlineStr">
        <is>
          <t>Blend: Tactical Bal OEF 70/30</t>
        </is>
      </c>
      <c r="C584">
        <f>Spartan!AS34</f>
        <v/>
      </c>
      <c r="D584">
        <f>ROUND(Spartan!AT34,1)</f>
        <v/>
      </c>
      <c r="E584" t="inlineStr">
        <is>
          <t>global</t>
        </is>
      </c>
      <c r="F584" t="inlineStr">
        <is>
          <t>global</t>
        </is>
      </c>
    </row>
    <row r="585">
      <c r="A585" t="inlineStr">
        <is>
          <t>Blend: Tactical Bal OEF 70/30</t>
        </is>
      </c>
      <c r="C585">
        <f>Spartan!AS35</f>
        <v/>
      </c>
      <c r="D585">
        <f>ROUND(Spartan!AT35,1)</f>
        <v/>
      </c>
      <c r="E585" t="inlineStr">
        <is>
          <t>global</t>
        </is>
      </c>
      <c r="F585" t="inlineStr">
        <is>
          <t>global</t>
        </is>
      </c>
    </row>
    <row r="586">
      <c r="A586" t="inlineStr">
        <is>
          <t>Blend: Tactical Bal OEF 70/30</t>
        </is>
      </c>
      <c r="C586">
        <f>Spartan!AS36</f>
        <v/>
      </c>
      <c r="D586">
        <f>ROUND(Spartan!AT36,1)</f>
        <v/>
      </c>
      <c r="E586" t="inlineStr">
        <is>
          <t>global</t>
        </is>
      </c>
      <c r="F586" t="inlineStr">
        <is>
          <t>global</t>
        </is>
      </c>
    </row>
    <row r="587">
      <c r="A587" t="inlineStr">
        <is>
          <t>Blend: Tactical Bal OEF 70/30</t>
        </is>
      </c>
      <c r="C587">
        <f>Spartan!AS37</f>
        <v/>
      </c>
      <c r="D587">
        <f>ROUND(Spartan!AT37,1)</f>
        <v/>
      </c>
      <c r="E587" t="inlineStr">
        <is>
          <t>global</t>
        </is>
      </c>
      <c r="F587" t="inlineStr">
        <is>
          <t>global</t>
        </is>
      </c>
    </row>
    <row r="588">
      <c r="A588" t="inlineStr">
        <is>
          <t>Blend: Tactical Bal OEF 70/30</t>
        </is>
      </c>
      <c r="C588">
        <f>Spartan!AS38</f>
        <v/>
      </c>
      <c r="D588">
        <f>ROUND(Spartan!AT38,1)</f>
        <v/>
      </c>
      <c r="E588" t="inlineStr">
        <is>
          <t>global</t>
        </is>
      </c>
      <c r="F588" t="inlineStr">
        <is>
          <t>global</t>
        </is>
      </c>
    </row>
    <row r="589">
      <c r="A589" t="inlineStr">
        <is>
          <t>Blend: Tactical Bal OEF 70/30</t>
        </is>
      </c>
      <c r="C589">
        <f>Spartan!AS39</f>
        <v/>
      </c>
      <c r="D589">
        <f>ROUND(Spartan!AT39,1)</f>
        <v/>
      </c>
      <c r="E589" t="inlineStr">
        <is>
          <t>global</t>
        </is>
      </c>
      <c r="F589" t="inlineStr">
        <is>
          <t>global</t>
        </is>
      </c>
    </row>
    <row r="590">
      <c r="A590" t="inlineStr">
        <is>
          <t>Blend: Tactical Bal OEF 70/30</t>
        </is>
      </c>
      <c r="C590">
        <f>Spartan!AS40</f>
        <v/>
      </c>
      <c r="D590">
        <f>ROUND(Spartan!AT40,1)</f>
        <v/>
      </c>
      <c r="E590" t="inlineStr">
        <is>
          <t>global</t>
        </is>
      </c>
      <c r="F590" t="inlineStr">
        <is>
          <t>global</t>
        </is>
      </c>
    </row>
    <row r="591">
      <c r="A591" t="inlineStr">
        <is>
          <t>Blend: Tactical Bal OEF 70/30</t>
        </is>
      </c>
      <c r="C591">
        <f>Spartan!AS41</f>
        <v/>
      </c>
      <c r="D591">
        <f>ROUND(Spartan!AT41,1)</f>
        <v/>
      </c>
      <c r="E591" t="inlineStr">
        <is>
          <t>global</t>
        </is>
      </c>
      <c r="F591" t="inlineStr">
        <is>
          <t>global</t>
        </is>
      </c>
    </row>
    <row r="592">
      <c r="A592" t="inlineStr">
        <is>
          <t>Blend: Tactical Bal OEF 70/30</t>
        </is>
      </c>
      <c r="C592">
        <f>Spartan!AS42</f>
        <v/>
      </c>
      <c r="D592">
        <f>ROUND(Spartan!AT42,1)</f>
        <v/>
      </c>
      <c r="E592" t="inlineStr">
        <is>
          <t>global</t>
        </is>
      </c>
      <c r="F592" t="inlineStr">
        <is>
          <t>global</t>
        </is>
      </c>
    </row>
    <row r="593">
      <c r="A593" t="inlineStr">
        <is>
          <t>Blend: Tactical Bal OEF 70/30</t>
        </is>
      </c>
      <c r="C593">
        <f>Spartan!AS43</f>
        <v/>
      </c>
      <c r="D593">
        <f>ROUND(Spartan!AT43,1)</f>
        <v/>
      </c>
      <c r="E593" t="inlineStr">
        <is>
          <t>global</t>
        </is>
      </c>
      <c r="F593" t="inlineStr">
        <is>
          <t>global</t>
        </is>
      </c>
    </row>
    <row r="594">
      <c r="A594" t="inlineStr">
        <is>
          <t>Blend: Tactical Bal OEF 70/30</t>
        </is>
      </c>
      <c r="C594">
        <f>Spartan!AS44</f>
        <v/>
      </c>
      <c r="D594">
        <f>ROUND(Spartan!AT44,1)</f>
        <v/>
      </c>
      <c r="E594" t="inlineStr">
        <is>
          <t>global</t>
        </is>
      </c>
      <c r="F594" t="inlineStr">
        <is>
          <t>global</t>
        </is>
      </c>
    </row>
    <row r="595">
      <c r="A595" t="inlineStr">
        <is>
          <t>Blend: Tactical Bal OEF 70/30</t>
        </is>
      </c>
      <c r="C595">
        <f>Spartan!AS45</f>
        <v/>
      </c>
      <c r="D595">
        <f>ROUND(Spartan!AT45,1)</f>
        <v/>
      </c>
      <c r="E595" t="inlineStr">
        <is>
          <t>global</t>
        </is>
      </c>
      <c r="F595" t="inlineStr">
        <is>
          <t>global</t>
        </is>
      </c>
    </row>
    <row r="596">
      <c r="A596" t="inlineStr">
        <is>
          <t>Blend: Tactical Bal OEF 70/30</t>
        </is>
      </c>
      <c r="C596">
        <f>Spartan!AS46</f>
        <v/>
      </c>
      <c r="D596">
        <f>ROUND(Spartan!AT46,1)</f>
        <v/>
      </c>
      <c r="E596" t="inlineStr">
        <is>
          <t>global</t>
        </is>
      </c>
      <c r="F596" t="inlineStr">
        <is>
          <t>global</t>
        </is>
      </c>
    </row>
    <row r="597">
      <c r="A597" t="inlineStr">
        <is>
          <t>Blend: Tactical Bal OEF 70/30</t>
        </is>
      </c>
      <c r="C597">
        <f>Spartan!AS47</f>
        <v/>
      </c>
      <c r="D597">
        <f>ROUND(Spartan!AT47,1)</f>
        <v/>
      </c>
      <c r="E597" t="inlineStr">
        <is>
          <t>global</t>
        </is>
      </c>
      <c r="F597" t="inlineStr">
        <is>
          <t>global</t>
        </is>
      </c>
    </row>
    <row r="598">
      <c r="A598" t="inlineStr">
        <is>
          <t>Blend: Tactical Bal OEF 70/30</t>
        </is>
      </c>
      <c r="C598">
        <f>Spartan!AS48</f>
        <v/>
      </c>
      <c r="D598">
        <f>ROUND(Spartan!AT48,1)</f>
        <v/>
      </c>
      <c r="E598" t="inlineStr">
        <is>
          <t>global</t>
        </is>
      </c>
      <c r="F598" t="inlineStr">
        <is>
          <t>global</t>
        </is>
      </c>
    </row>
    <row r="599">
      <c r="A599" t="inlineStr">
        <is>
          <t>Blend: Tactical Bal OEF 70/30</t>
        </is>
      </c>
      <c r="C599">
        <f>Spartan!AS49</f>
        <v/>
      </c>
      <c r="D599">
        <f>ROUND(Spartan!AT49,1)</f>
        <v/>
      </c>
      <c r="E599" t="inlineStr">
        <is>
          <t>global</t>
        </is>
      </c>
      <c r="F599" t="inlineStr">
        <is>
          <t>global</t>
        </is>
      </c>
    </row>
    <row r="600">
      <c r="A600" t="inlineStr">
        <is>
          <t>Blend: Tactical Bal OEF 70/30</t>
        </is>
      </c>
      <c r="C600">
        <f>Spartan!AS50</f>
        <v/>
      </c>
      <c r="D600">
        <f>ROUND(Spartan!AT50,1)</f>
        <v/>
      </c>
      <c r="E600" t="inlineStr">
        <is>
          <t>global</t>
        </is>
      </c>
      <c r="F600" t="inlineStr">
        <is>
          <t>global</t>
        </is>
      </c>
    </row>
    <row r="601">
      <c r="A601" t="inlineStr">
        <is>
          <t>Blend: Tactical Bal OEF 70/30</t>
        </is>
      </c>
      <c r="C601">
        <f>Spartan!AS51</f>
        <v/>
      </c>
      <c r="D601">
        <f>ROUND(Spartan!AT51,1)</f>
        <v/>
      </c>
      <c r="E601" t="inlineStr">
        <is>
          <t>global</t>
        </is>
      </c>
      <c r="F601" t="inlineStr">
        <is>
          <t>global</t>
        </is>
      </c>
    </row>
    <row r="602">
      <c r="A602" t="inlineStr">
        <is>
          <t>Blend: Tactical Bal OEF 70/30</t>
        </is>
      </c>
      <c r="C602">
        <f>Spartan!AS52</f>
        <v/>
      </c>
      <c r="D602">
        <f>ROUND(Spartan!AT52,1)</f>
        <v/>
      </c>
      <c r="E602" t="inlineStr">
        <is>
          <t>global</t>
        </is>
      </c>
      <c r="F602" t="inlineStr">
        <is>
          <t>global</t>
        </is>
      </c>
    </row>
    <row r="603">
      <c r="A603" t="inlineStr">
        <is>
          <t>Blend: Tactical Bal OEF 70/30</t>
        </is>
      </c>
      <c r="C603">
        <f>Spartan!AS53</f>
        <v/>
      </c>
      <c r="D603">
        <f>ROUND(Spartan!AT53,1)</f>
        <v/>
      </c>
      <c r="E603" t="inlineStr">
        <is>
          <t>global</t>
        </is>
      </c>
      <c r="F603" t="inlineStr">
        <is>
          <t>global</t>
        </is>
      </c>
    </row>
    <row r="604">
      <c r="A604" t="inlineStr">
        <is>
          <t>Blend: Tactical Bal OEF 70/30</t>
        </is>
      </c>
      <c r="C604">
        <f>Spartan!AS54</f>
        <v/>
      </c>
      <c r="D604">
        <f>ROUND(Spartan!AT54,1)</f>
        <v/>
      </c>
      <c r="E604" t="inlineStr">
        <is>
          <t>global</t>
        </is>
      </c>
      <c r="F604" t="inlineStr">
        <is>
          <t>global</t>
        </is>
      </c>
    </row>
    <row r="605">
      <c r="A605" t="inlineStr">
        <is>
          <t>Blend: Tactical Bal OEF 70/30</t>
        </is>
      </c>
      <c r="C605">
        <f>Spartan!AS55</f>
        <v/>
      </c>
      <c r="D605">
        <f>ROUND(Spartan!AT55,1)</f>
        <v/>
      </c>
      <c r="E605" t="inlineStr">
        <is>
          <t>global</t>
        </is>
      </c>
      <c r="F605" t="inlineStr">
        <is>
          <t>global</t>
        </is>
      </c>
    </row>
    <row r="606">
      <c r="A606" t="inlineStr">
        <is>
          <t>Blend: Tactical Bal OEF 70/30</t>
        </is>
      </c>
      <c r="C606">
        <f>Spartan!AS56</f>
        <v/>
      </c>
      <c r="D606">
        <f>ROUND(Spartan!AT56,1)</f>
        <v/>
      </c>
      <c r="E606" t="inlineStr">
        <is>
          <t>global</t>
        </is>
      </c>
      <c r="F606" t="inlineStr">
        <is>
          <t>global</t>
        </is>
      </c>
    </row>
    <row r="607">
      <c r="A607" t="inlineStr">
        <is>
          <t>Blend: Tactical Bal OEF 70/30</t>
        </is>
      </c>
      <c r="C607">
        <f>Spartan!AS57</f>
        <v/>
      </c>
      <c r="D607">
        <f>ROUND(Spartan!AT57,1)</f>
        <v/>
      </c>
      <c r="E607" t="inlineStr">
        <is>
          <t>global</t>
        </is>
      </c>
      <c r="F607" t="inlineStr">
        <is>
          <t>global</t>
        </is>
      </c>
    </row>
    <row r="608">
      <c r="A608" t="inlineStr">
        <is>
          <t>Blend: Tactical Bal OEF 70/30</t>
        </is>
      </c>
      <c r="C608">
        <f>Spartan!AS58</f>
        <v/>
      </c>
      <c r="D608">
        <f>ROUND(Spartan!AT58,1)</f>
        <v/>
      </c>
      <c r="E608" t="inlineStr">
        <is>
          <t>global</t>
        </is>
      </c>
      <c r="F608" t="inlineStr">
        <is>
          <t>global</t>
        </is>
      </c>
    </row>
    <row r="609">
      <c r="A609" t="inlineStr">
        <is>
          <t>Blend: Tactical Bal OEF 70/30</t>
        </is>
      </c>
      <c r="C609">
        <f>Spartan!AS59</f>
        <v/>
      </c>
      <c r="D609">
        <f>ROUND(Spartan!AT59,1)</f>
        <v/>
      </c>
      <c r="E609" t="inlineStr">
        <is>
          <t>global</t>
        </is>
      </c>
      <c r="F609" t="inlineStr">
        <is>
          <t>global</t>
        </is>
      </c>
    </row>
    <row r="610">
      <c r="A610" t="inlineStr">
        <is>
          <t>Blend: Tactical Bal OEF 70/30</t>
        </is>
      </c>
      <c r="C610">
        <f>Spartan!AS60</f>
        <v/>
      </c>
      <c r="D610">
        <f>ROUND(Spartan!AT60,1)</f>
        <v/>
      </c>
      <c r="E610" t="inlineStr">
        <is>
          <t>global</t>
        </is>
      </c>
      <c r="F610" t="inlineStr">
        <is>
          <t>global</t>
        </is>
      </c>
    </row>
    <row r="611">
      <c r="A611" t="inlineStr">
        <is>
          <t>Blend: Tactical Bal OEF 70/30</t>
        </is>
      </c>
      <c r="C611">
        <f>Spartan!AS61</f>
        <v/>
      </c>
      <c r="D611">
        <f>ROUND(Spartan!AT61,1)</f>
        <v/>
      </c>
      <c r="E611" t="inlineStr">
        <is>
          <t>global</t>
        </is>
      </c>
      <c r="F611" t="inlineStr">
        <is>
          <t>global</t>
        </is>
      </c>
    </row>
    <row r="612">
      <c r="A612" t="inlineStr">
        <is>
          <t>Blend: Tactical Bal OEF 70/30</t>
        </is>
      </c>
      <c r="C612">
        <f>Spartan!AS62</f>
        <v/>
      </c>
      <c r="D612">
        <f>ROUND(Spartan!AT62,1)</f>
        <v/>
      </c>
      <c r="E612" t="inlineStr">
        <is>
          <t>global</t>
        </is>
      </c>
      <c r="F612" t="inlineStr">
        <is>
          <t>global</t>
        </is>
      </c>
    </row>
    <row r="613">
      <c r="A613" t="inlineStr">
        <is>
          <t>Blend: Tactical Bal OEF 70/30</t>
        </is>
      </c>
      <c r="C613">
        <f>Spartan!AS63</f>
        <v/>
      </c>
      <c r="D613">
        <f>ROUND(Spartan!AT63,1)</f>
        <v/>
      </c>
      <c r="E613" t="inlineStr">
        <is>
          <t>global</t>
        </is>
      </c>
      <c r="F613" t="inlineStr">
        <is>
          <t>global</t>
        </is>
      </c>
    </row>
    <row r="614">
      <c r="A614" t="inlineStr">
        <is>
          <t>Blend: Tactical Bal OEF 70/30</t>
        </is>
      </c>
      <c r="C614">
        <f>Spartan!AS64</f>
        <v/>
      </c>
      <c r="D614">
        <f>ROUND(Spartan!AT64,1)</f>
        <v/>
      </c>
      <c r="E614" t="inlineStr">
        <is>
          <t>global</t>
        </is>
      </c>
      <c r="F614" t="inlineStr">
        <is>
          <t>global</t>
        </is>
      </c>
    </row>
    <row r="615">
      <c r="A615" t="inlineStr">
        <is>
          <t>Blend: Tactical Bal OEF 70/30</t>
        </is>
      </c>
      <c r="C615">
        <f>Spartan!AS65</f>
        <v/>
      </c>
      <c r="D615">
        <f>ROUND(Spartan!AT65,1)</f>
        <v/>
      </c>
      <c r="E615" t="inlineStr">
        <is>
          <t>global</t>
        </is>
      </c>
      <c r="F615" t="inlineStr">
        <is>
          <t>global</t>
        </is>
      </c>
    </row>
    <row r="616">
      <c r="A616" t="inlineStr">
        <is>
          <t>Blend: Tactical Bal OEF 70/30</t>
        </is>
      </c>
      <c r="C616">
        <f>Spartan!AS66</f>
        <v/>
      </c>
      <c r="D616">
        <f>ROUND(Spartan!AT66,1)</f>
        <v/>
      </c>
      <c r="E616" t="inlineStr">
        <is>
          <t>global</t>
        </is>
      </c>
      <c r="F616" t="inlineStr">
        <is>
          <t>global</t>
        </is>
      </c>
    </row>
    <row r="617">
      <c r="A617" t="inlineStr">
        <is>
          <t>Blend: Tactical Bal OEF 70/30</t>
        </is>
      </c>
      <c r="C617">
        <f>Spartan!AS67</f>
        <v/>
      </c>
      <c r="D617">
        <f>ROUND(Spartan!AT67,1)</f>
        <v/>
      </c>
      <c r="E617" t="inlineStr">
        <is>
          <t>global</t>
        </is>
      </c>
      <c r="F617" t="inlineStr">
        <is>
          <t>global</t>
        </is>
      </c>
    </row>
    <row r="618">
      <c r="A618" t="inlineStr">
        <is>
          <t>Blend: Tactical Bal OEF 70/30</t>
        </is>
      </c>
      <c r="C618">
        <f>Spartan!AS68</f>
        <v/>
      </c>
      <c r="D618">
        <f>ROUND(Spartan!AT68,1)</f>
        <v/>
      </c>
      <c r="E618" t="inlineStr">
        <is>
          <t>global</t>
        </is>
      </c>
      <c r="F618" t="inlineStr">
        <is>
          <t>global</t>
        </is>
      </c>
    </row>
    <row r="619">
      <c r="A619" t="inlineStr">
        <is>
          <t>Blend: Tactical Bal OEF 70/30</t>
        </is>
      </c>
      <c r="C619">
        <f>Spartan!AS69</f>
        <v/>
      </c>
      <c r="D619">
        <f>ROUND(Spartan!AT69,1)</f>
        <v/>
      </c>
      <c r="E619" t="inlineStr">
        <is>
          <t>global</t>
        </is>
      </c>
      <c r="F619" t="inlineStr">
        <is>
          <t>global</t>
        </is>
      </c>
    </row>
    <row r="620">
      <c r="A620" t="inlineStr">
        <is>
          <t>Blend: Tactical Bal OEF 70/30</t>
        </is>
      </c>
      <c r="C620">
        <f>Spartan!AS70</f>
        <v/>
      </c>
      <c r="D620">
        <f>ROUND(Spartan!AT70,1)</f>
        <v/>
      </c>
      <c r="E620" t="inlineStr">
        <is>
          <t>global</t>
        </is>
      </c>
      <c r="F620" t="inlineStr">
        <is>
          <t>global</t>
        </is>
      </c>
    </row>
    <row r="621">
      <c r="A621" t="inlineStr">
        <is>
          <t>Blend: Tactical Bal OEF 70/30</t>
        </is>
      </c>
      <c r="C621">
        <f>Spartan!AS71</f>
        <v/>
      </c>
      <c r="D621">
        <f>ROUND(Spartan!AT71,1)</f>
        <v/>
      </c>
      <c r="E621" t="inlineStr">
        <is>
          <t>global</t>
        </is>
      </c>
      <c r="F621" t="inlineStr">
        <is>
          <t>global</t>
        </is>
      </c>
    </row>
    <row r="622">
      <c r="A622" t="inlineStr">
        <is>
          <t>Blend: Tactical Bal OEF 70/30</t>
        </is>
      </c>
      <c r="C622">
        <f>Spartan!AS72</f>
        <v/>
      </c>
      <c r="D622">
        <f>ROUND(Spartan!AT72,1)</f>
        <v/>
      </c>
      <c r="E622" t="inlineStr">
        <is>
          <t>global</t>
        </is>
      </c>
      <c r="F622" t="inlineStr">
        <is>
          <t>global</t>
        </is>
      </c>
    </row>
    <row r="623">
      <c r="A623" t="inlineStr">
        <is>
          <t>Blend: Tactical Bal OEF 70/30</t>
        </is>
      </c>
      <c r="C623">
        <f>Spartan!AS73</f>
        <v/>
      </c>
      <c r="D623">
        <f>ROUND(Spartan!AT73,1)</f>
        <v/>
      </c>
      <c r="E623" t="inlineStr">
        <is>
          <t>global</t>
        </is>
      </c>
      <c r="F623" t="inlineStr">
        <is>
          <t>global</t>
        </is>
      </c>
    </row>
    <row r="624">
      <c r="A624" t="inlineStr">
        <is>
          <t>Blend: Tactical Bal OEF 70/30</t>
        </is>
      </c>
      <c r="C624">
        <f>Spartan!AS74</f>
        <v/>
      </c>
      <c r="D624">
        <f>ROUND(Spartan!AT74,1)</f>
        <v/>
      </c>
      <c r="E624" t="inlineStr">
        <is>
          <t>global</t>
        </is>
      </c>
      <c r="F624" t="inlineStr">
        <is>
          <t>global</t>
        </is>
      </c>
    </row>
    <row r="625">
      <c r="A625" t="inlineStr">
        <is>
          <t>Blend: Tactical Bal OEF 70/30</t>
        </is>
      </c>
      <c r="C625">
        <f>Spartan!AS75</f>
        <v/>
      </c>
      <c r="D625">
        <f>ROUND(Spartan!AT75,1)</f>
        <v/>
      </c>
      <c r="E625" t="inlineStr">
        <is>
          <t>global</t>
        </is>
      </c>
      <c r="F625" t="inlineStr">
        <is>
          <t>global</t>
        </is>
      </c>
    </row>
    <row r="626">
      <c r="A626" t="inlineStr">
        <is>
          <t>Blend: Tactical Bal OEF 70/30</t>
        </is>
      </c>
      <c r="C626">
        <f>Spartan!AS76</f>
        <v/>
      </c>
      <c r="D626">
        <f>ROUND(Spartan!AT76,1)</f>
        <v/>
      </c>
      <c r="E626" t="inlineStr">
        <is>
          <t>global</t>
        </is>
      </c>
      <c r="F626" t="inlineStr">
        <is>
          <t>global</t>
        </is>
      </c>
    </row>
    <row r="627">
      <c r="A627" t="inlineStr">
        <is>
          <t>Blend: Tactical Bal OEF 70/30</t>
        </is>
      </c>
      <c r="C627">
        <f>Spartan!AS77</f>
        <v/>
      </c>
      <c r="D627">
        <f>ROUND(Spartan!AT77,1)</f>
        <v/>
      </c>
      <c r="E627" t="inlineStr">
        <is>
          <t>global</t>
        </is>
      </c>
      <c r="F627" t="inlineStr">
        <is>
          <t>global</t>
        </is>
      </c>
    </row>
    <row r="628">
      <c r="A628" t="inlineStr">
        <is>
          <t>Blend: Tactical Bal OEF 70/30</t>
        </is>
      </c>
      <c r="C628">
        <f>Spartan!AS78</f>
        <v/>
      </c>
      <c r="D628">
        <f>ROUND(Spartan!AT78,1)</f>
        <v/>
      </c>
      <c r="E628" t="inlineStr">
        <is>
          <t>global</t>
        </is>
      </c>
      <c r="F628" t="inlineStr">
        <is>
          <t>global</t>
        </is>
      </c>
    </row>
    <row r="629">
      <c r="A629" t="inlineStr">
        <is>
          <t>Blend: Tactical Bal OEF 70/30</t>
        </is>
      </c>
      <c r="C629">
        <f>Spartan!AS79</f>
        <v/>
      </c>
      <c r="D629">
        <f>ROUND(Spartan!AT79,1)</f>
        <v/>
      </c>
      <c r="E629" t="inlineStr">
        <is>
          <t>global</t>
        </is>
      </c>
      <c r="F629" t="inlineStr">
        <is>
          <t>global</t>
        </is>
      </c>
    </row>
    <row r="630">
      <c r="A630" t="inlineStr">
        <is>
          <t>Blend: Tactical Bal OEF 70/30</t>
        </is>
      </c>
      <c r="C630">
        <f>Spartan!AS80</f>
        <v/>
      </c>
      <c r="D630">
        <f>ROUND(Spartan!AT80,1)</f>
        <v/>
      </c>
      <c r="E630" t="inlineStr">
        <is>
          <t>global</t>
        </is>
      </c>
      <c r="F630" t="inlineStr">
        <is>
          <t>global</t>
        </is>
      </c>
    </row>
    <row r="631">
      <c r="A631" t="inlineStr">
        <is>
          <t>Blend: Tactical Bal OEF 70/30</t>
        </is>
      </c>
      <c r="C631">
        <f>Spartan!AS81</f>
        <v/>
      </c>
      <c r="D631">
        <f>ROUND(Spartan!AT81,1)</f>
        <v/>
      </c>
      <c r="E631" t="inlineStr">
        <is>
          <t>global</t>
        </is>
      </c>
      <c r="F631" t="inlineStr">
        <is>
          <t>global</t>
        </is>
      </c>
    </row>
    <row r="632">
      <c r="A632" t="inlineStr">
        <is>
          <t>Blend: Tactical Bal OEF 70/30</t>
        </is>
      </c>
      <c r="C632">
        <f>Spartan!AS82</f>
        <v/>
      </c>
      <c r="D632">
        <f>ROUND(Spartan!AT82,1)</f>
        <v/>
      </c>
      <c r="E632" t="inlineStr">
        <is>
          <t>global</t>
        </is>
      </c>
      <c r="F632" t="inlineStr">
        <is>
          <t>global</t>
        </is>
      </c>
    </row>
    <row r="633">
      <c r="A633" t="inlineStr">
        <is>
          <t>Blend: Tactical Bal OEF 70/30</t>
        </is>
      </c>
      <c r="C633">
        <f>Spartan!AS83</f>
        <v/>
      </c>
      <c r="D633">
        <f>ROUND(Spartan!AT83,1)</f>
        <v/>
      </c>
      <c r="E633" t="inlineStr">
        <is>
          <t>global</t>
        </is>
      </c>
      <c r="F633" t="inlineStr">
        <is>
          <t>global</t>
        </is>
      </c>
    </row>
    <row r="634">
      <c r="A634" t="inlineStr">
        <is>
          <t>Blend: Tactical Bal OEF 70/30</t>
        </is>
      </c>
      <c r="C634">
        <f>Spartan!AS84</f>
        <v/>
      </c>
      <c r="D634">
        <f>ROUND(Spartan!AT84,1)</f>
        <v/>
      </c>
      <c r="E634" t="inlineStr">
        <is>
          <t>global</t>
        </is>
      </c>
      <c r="F634" t="inlineStr">
        <is>
          <t>global</t>
        </is>
      </c>
    </row>
    <row r="635">
      <c r="A635" t="inlineStr">
        <is>
          <t>Blend: Tactical Bal OEF 70/30</t>
        </is>
      </c>
      <c r="C635">
        <f>Spartan!AS85</f>
        <v/>
      </c>
      <c r="D635">
        <f>ROUND(Spartan!AT85,1)</f>
        <v/>
      </c>
      <c r="E635" t="inlineStr">
        <is>
          <t>global</t>
        </is>
      </c>
      <c r="F635" t="inlineStr">
        <is>
          <t>global</t>
        </is>
      </c>
    </row>
    <row r="636">
      <c r="A636" t="inlineStr">
        <is>
          <t>Blend: Tactical Bal OEF 70/30</t>
        </is>
      </c>
      <c r="C636">
        <f>Spartan!AS86</f>
        <v/>
      </c>
      <c r="D636">
        <f>ROUND(Spartan!AT86,1)</f>
        <v/>
      </c>
      <c r="E636" t="inlineStr">
        <is>
          <t>global</t>
        </is>
      </c>
      <c r="F636" t="inlineStr">
        <is>
          <t>global</t>
        </is>
      </c>
    </row>
    <row r="637">
      <c r="A637" t="inlineStr">
        <is>
          <t>Blend: Tactical Bal OEF 70/30</t>
        </is>
      </c>
      <c r="C637">
        <f>Spartan!AS87</f>
        <v/>
      </c>
      <c r="D637">
        <f>ROUND(Spartan!AT87,1)</f>
        <v/>
      </c>
      <c r="E637" t="inlineStr">
        <is>
          <t>global</t>
        </is>
      </c>
      <c r="F637" t="inlineStr">
        <is>
          <t>global</t>
        </is>
      </c>
    </row>
    <row r="638">
      <c r="A638" t="inlineStr">
        <is>
          <t>Blend: Tactical Bal OEF 70/30</t>
        </is>
      </c>
      <c r="C638">
        <f>Spartan!AS88</f>
        <v/>
      </c>
      <c r="D638">
        <f>ROUND(Spartan!AT88,1)</f>
        <v/>
      </c>
      <c r="E638" t="inlineStr">
        <is>
          <t>global</t>
        </is>
      </c>
      <c r="F638" t="inlineStr">
        <is>
          <t>global</t>
        </is>
      </c>
    </row>
    <row r="639">
      <c r="A639" t="inlineStr">
        <is>
          <t>Blend: Tactical Bal OEF 70/30</t>
        </is>
      </c>
      <c r="C639">
        <f>Spartan!AS89</f>
        <v/>
      </c>
      <c r="D639">
        <f>ROUND(Spartan!AT89,1)</f>
        <v/>
      </c>
      <c r="E639" t="inlineStr">
        <is>
          <t>global</t>
        </is>
      </c>
      <c r="F639" t="inlineStr">
        <is>
          <t>global</t>
        </is>
      </c>
    </row>
    <row r="640">
      <c r="A640" t="inlineStr">
        <is>
          <t>Blend: Tactical Bal OEF 70/30</t>
        </is>
      </c>
      <c r="C640">
        <f>Spartan!AS90</f>
        <v/>
      </c>
      <c r="D640">
        <f>ROUND(Spartan!AT90,1)</f>
        <v/>
      </c>
      <c r="E640" t="inlineStr">
        <is>
          <t>global</t>
        </is>
      </c>
      <c r="F640" t="inlineStr">
        <is>
          <t>global</t>
        </is>
      </c>
    </row>
    <row r="641">
      <c r="A641" t="inlineStr">
        <is>
          <t>Blend: Tactical Bal OEF 70/30</t>
        </is>
      </c>
      <c r="C641">
        <f>Spartan!AS91</f>
        <v/>
      </c>
      <c r="D641">
        <f>ROUND(Spartan!AT91,1)</f>
        <v/>
      </c>
      <c r="E641" t="inlineStr">
        <is>
          <t>global</t>
        </is>
      </c>
      <c r="F641" t="inlineStr">
        <is>
          <t>global</t>
        </is>
      </c>
    </row>
    <row r="642">
      <c r="A642" t="inlineStr">
        <is>
          <t>Blend: Tactical Bal OEF 70/30</t>
        </is>
      </c>
      <c r="C642">
        <f>Spartan!AS92</f>
        <v/>
      </c>
      <c r="D642">
        <f>ROUND(Spartan!AT92,1)</f>
        <v/>
      </c>
      <c r="E642" t="inlineStr">
        <is>
          <t>global</t>
        </is>
      </c>
      <c r="F642" t="inlineStr">
        <is>
          <t>global</t>
        </is>
      </c>
    </row>
    <row r="643">
      <c r="A643" t="inlineStr">
        <is>
          <t>Blend: Tactical Bal OEF 70/30</t>
        </is>
      </c>
      <c r="C643">
        <f>Spartan!AS93</f>
        <v/>
      </c>
      <c r="D643">
        <f>ROUND(Spartan!AT93,1)</f>
        <v/>
      </c>
      <c r="E643" t="inlineStr">
        <is>
          <t>global</t>
        </is>
      </c>
      <c r="F643" t="inlineStr">
        <is>
          <t>global</t>
        </is>
      </c>
    </row>
    <row r="644">
      <c r="A644" t="inlineStr">
        <is>
          <t>Blend: Tactical Bal OEF 70/30</t>
        </is>
      </c>
      <c r="C644">
        <f>Spartan!AS94</f>
        <v/>
      </c>
      <c r="D644">
        <f>ROUND(Spartan!AT94,1)</f>
        <v/>
      </c>
      <c r="E644" t="inlineStr">
        <is>
          <t>global</t>
        </is>
      </c>
      <c r="F644" t="inlineStr">
        <is>
          <t>global</t>
        </is>
      </c>
    </row>
    <row r="645">
      <c r="A645" t="inlineStr">
        <is>
          <t>Blend: Tactical Bal OEF 70/30</t>
        </is>
      </c>
      <c r="C645">
        <f>Spartan!AS95</f>
        <v/>
      </c>
      <c r="D645">
        <f>ROUND(Spartan!AT95,1)</f>
        <v/>
      </c>
      <c r="E645" t="inlineStr">
        <is>
          <t>global</t>
        </is>
      </c>
      <c r="F645" t="inlineStr">
        <is>
          <t>global</t>
        </is>
      </c>
    </row>
    <row r="646">
      <c r="A646" t="inlineStr">
        <is>
          <t>Blend: Tactical Bal OEF 70/30</t>
        </is>
      </c>
      <c r="C646">
        <f>Spartan!AS96</f>
        <v/>
      </c>
      <c r="D646">
        <f>ROUND(Spartan!AT96,1)</f>
        <v/>
      </c>
      <c r="E646" t="inlineStr">
        <is>
          <t>global</t>
        </is>
      </c>
      <c r="F646" t="inlineStr">
        <is>
          <t>global</t>
        </is>
      </c>
    </row>
    <row r="647">
      <c r="A647" t="inlineStr">
        <is>
          <t>Blend: Tactical Bal OEF 70/30</t>
        </is>
      </c>
      <c r="C647">
        <f>Spartan!AS97</f>
        <v/>
      </c>
      <c r="D647">
        <f>ROUND(Spartan!AT97,1)</f>
        <v/>
      </c>
      <c r="E647" t="inlineStr">
        <is>
          <t>global</t>
        </is>
      </c>
      <c r="F647" t="inlineStr">
        <is>
          <t>global</t>
        </is>
      </c>
    </row>
    <row r="648">
      <c r="A648" t="inlineStr">
        <is>
          <t>Blend: Tactical Bal OEF 70/30</t>
        </is>
      </c>
      <c r="C648">
        <f>Spartan!AS98</f>
        <v/>
      </c>
      <c r="D648">
        <f>ROUND(Spartan!AT98,1)</f>
        <v/>
      </c>
      <c r="E648" t="inlineStr">
        <is>
          <t>global</t>
        </is>
      </c>
      <c r="F648" t="inlineStr">
        <is>
          <t>global</t>
        </is>
      </c>
    </row>
    <row r="649">
      <c r="A649" t="inlineStr">
        <is>
          <t>Blend: Tactical Bal OEF 70/30</t>
        </is>
      </c>
      <c r="C649">
        <f>Spartan!AS99</f>
        <v/>
      </c>
      <c r="D649">
        <f>ROUND(Spartan!AT99,1)</f>
        <v/>
      </c>
      <c r="E649" t="inlineStr">
        <is>
          <t>global</t>
        </is>
      </c>
      <c r="F649" t="inlineStr">
        <is>
          <t>global</t>
        </is>
      </c>
    </row>
    <row r="650">
      <c r="A650" t="inlineStr">
        <is>
          <t>Blend: Tactical Bal OEF 70/30</t>
        </is>
      </c>
      <c r="C650">
        <f>Spartan!AS100</f>
        <v/>
      </c>
      <c r="D650">
        <f>ROUND(Spartan!AT100,1)</f>
        <v/>
      </c>
      <c r="E650" t="inlineStr">
        <is>
          <t>global</t>
        </is>
      </c>
      <c r="F650" t="inlineStr">
        <is>
          <t>global</t>
        </is>
      </c>
    </row>
    <row r="651">
      <c r="A651" t="inlineStr">
        <is>
          <t>Blend: Tactical Bal OEF 70/30</t>
        </is>
      </c>
      <c r="C651">
        <f>Spartan!AS101</f>
        <v/>
      </c>
      <c r="D651">
        <f>ROUND(Spartan!AT101,1)</f>
        <v/>
      </c>
      <c r="E651" t="inlineStr">
        <is>
          <t>global</t>
        </is>
      </c>
      <c r="F651" t="inlineStr">
        <is>
          <t>global</t>
        </is>
      </c>
    </row>
    <row r="652">
      <c r="A652" t="inlineStr">
        <is>
          <t>Blend: Tactical Bal OEF 70/30</t>
        </is>
      </c>
      <c r="C652">
        <f>Spartan!AS102</f>
        <v/>
      </c>
      <c r="D652">
        <f>ROUND(Spartan!AT102,1)</f>
        <v/>
      </c>
      <c r="E652" t="inlineStr">
        <is>
          <t>global</t>
        </is>
      </c>
      <c r="F652" t="inlineStr">
        <is>
          <t>global</t>
        </is>
      </c>
    </row>
    <row r="653">
      <c r="A653" t="inlineStr">
        <is>
          <t>Blend: Tactical Bal OEF 70/30</t>
        </is>
      </c>
      <c r="C653">
        <f>Spartan!AS103</f>
        <v/>
      </c>
      <c r="D653">
        <f>ROUND(Spartan!AT103,1)</f>
        <v/>
      </c>
      <c r="E653" t="inlineStr">
        <is>
          <t>global</t>
        </is>
      </c>
      <c r="F653" t="inlineStr">
        <is>
          <t>global</t>
        </is>
      </c>
    </row>
    <row r="654">
      <c r="A654" t="inlineStr">
        <is>
          <t>Blend: Tactical Bal OEF 70/30</t>
        </is>
      </c>
      <c r="C654">
        <f>Spartan!AS104</f>
        <v/>
      </c>
      <c r="D654">
        <f>ROUND(Spartan!AT104,1)</f>
        <v/>
      </c>
      <c r="E654" t="inlineStr">
        <is>
          <t>global</t>
        </is>
      </c>
      <c r="F654" t="inlineStr">
        <is>
          <t>global</t>
        </is>
      </c>
    </row>
    <row r="655">
      <c r="A655" t="inlineStr">
        <is>
          <t>Blend: Tactical Bal OEF 70/30</t>
        </is>
      </c>
      <c r="C655">
        <f>Spartan!AS105</f>
        <v/>
      </c>
      <c r="D655">
        <f>ROUND(Spartan!AT105,1)</f>
        <v/>
      </c>
      <c r="E655" t="inlineStr">
        <is>
          <t>global</t>
        </is>
      </c>
      <c r="F655" t="inlineStr">
        <is>
          <t>global</t>
        </is>
      </c>
    </row>
    <row r="656">
      <c r="A656" t="inlineStr">
        <is>
          <t>Blend: Tactical Bal OEF 70/30</t>
        </is>
      </c>
      <c r="C656">
        <f>Spartan!AS106</f>
        <v/>
      </c>
      <c r="D656">
        <f>ROUND(Spartan!AT106,1)</f>
        <v/>
      </c>
      <c r="E656" t="inlineStr">
        <is>
          <t>global</t>
        </is>
      </c>
      <c r="F656" t="inlineStr">
        <is>
          <t>global</t>
        </is>
      </c>
    </row>
    <row r="657">
      <c r="A657" t="inlineStr">
        <is>
          <t>Blend: Tactical Bal OEF 70/30</t>
        </is>
      </c>
      <c r="C657">
        <f>Spartan!AS107</f>
        <v/>
      </c>
      <c r="D657">
        <f>ROUND(Spartan!AT107,1)</f>
        <v/>
      </c>
      <c r="E657" t="inlineStr">
        <is>
          <t>global</t>
        </is>
      </c>
      <c r="F657" t="inlineStr">
        <is>
          <t>global</t>
        </is>
      </c>
    </row>
    <row r="658">
      <c r="A658" t="inlineStr">
        <is>
          <t>Blend: Tactical Bal OEF 70/30</t>
        </is>
      </c>
      <c r="C658">
        <f>Spartan!AS108</f>
        <v/>
      </c>
      <c r="D658">
        <f>ROUND(Spartan!AT108,1)</f>
        <v/>
      </c>
      <c r="E658" t="inlineStr">
        <is>
          <t>global</t>
        </is>
      </c>
      <c r="F658" t="inlineStr">
        <is>
          <t>global</t>
        </is>
      </c>
    </row>
    <row r="659">
      <c r="A659" t="inlineStr">
        <is>
          <t>Blend: Tactical Bal OEF 70/30</t>
        </is>
      </c>
      <c r="C659">
        <f>Spartan!AS109</f>
        <v/>
      </c>
      <c r="D659">
        <f>ROUND(Spartan!AT109,1)</f>
        <v/>
      </c>
      <c r="E659" t="inlineStr">
        <is>
          <t>global</t>
        </is>
      </c>
      <c r="F659" t="inlineStr">
        <is>
          <t>global</t>
        </is>
      </c>
    </row>
    <row r="660">
      <c r="A660" t="inlineStr">
        <is>
          <t>Blend: Tactical Bal OEF 70/30</t>
        </is>
      </c>
      <c r="C660">
        <f>Spartan!AS110</f>
        <v/>
      </c>
      <c r="D660">
        <f>ROUND(Spartan!AT110,1)</f>
        <v/>
      </c>
      <c r="E660" t="inlineStr">
        <is>
          <t>global</t>
        </is>
      </c>
      <c r="F660" t="inlineStr">
        <is>
          <t>global</t>
        </is>
      </c>
    </row>
    <row r="661">
      <c r="A661" t="inlineStr">
        <is>
          <t>Blend: Tactical Bal OEF 70/30</t>
        </is>
      </c>
      <c r="C661">
        <f>Spartan!AS111</f>
        <v/>
      </c>
      <c r="D661">
        <f>ROUND(Spartan!AT111,1)</f>
        <v/>
      </c>
      <c r="E661" t="inlineStr">
        <is>
          <t>global</t>
        </is>
      </c>
      <c r="F661" t="inlineStr">
        <is>
          <t>global</t>
        </is>
      </c>
    </row>
    <row r="662">
      <c r="A662" t="inlineStr">
        <is>
          <t>Blend: Tactical Bal OEF 70/30</t>
        </is>
      </c>
      <c r="C662">
        <f>Spartan!AS112</f>
        <v/>
      </c>
      <c r="D662">
        <f>ROUND(Spartan!AT112,1)</f>
        <v/>
      </c>
      <c r="E662" t="inlineStr">
        <is>
          <t>global</t>
        </is>
      </c>
      <c r="F662" t="inlineStr">
        <is>
          <t>global</t>
        </is>
      </c>
    </row>
    <row r="663">
      <c r="A663" t="inlineStr">
        <is>
          <t>Blend: Tactical Bal OEF 70/30</t>
        </is>
      </c>
      <c r="C663">
        <f>Spartan!AS113</f>
        <v/>
      </c>
      <c r="D663">
        <f>ROUND(Spartan!AT113,1)</f>
        <v/>
      </c>
      <c r="E663" t="inlineStr">
        <is>
          <t>global</t>
        </is>
      </c>
      <c r="F663" t="inlineStr">
        <is>
          <t>global</t>
        </is>
      </c>
    </row>
    <row r="664">
      <c r="A664" t="inlineStr">
        <is>
          <t>Blend: Tactical Bal OEF 70/30</t>
        </is>
      </c>
      <c r="C664">
        <f>Spartan!AS114</f>
        <v/>
      </c>
      <c r="D664">
        <f>ROUND(Spartan!AT114,1)</f>
        <v/>
      </c>
      <c r="E664" t="inlineStr">
        <is>
          <t>global</t>
        </is>
      </c>
      <c r="F664" t="inlineStr">
        <is>
          <t>global</t>
        </is>
      </c>
    </row>
    <row r="665">
      <c r="A665" t="inlineStr">
        <is>
          <t>Blend: Tactical Bal OEF 70/30</t>
        </is>
      </c>
      <c r="C665">
        <f>Spartan!AS115</f>
        <v/>
      </c>
      <c r="D665">
        <f>ROUND(Spartan!AT115,1)</f>
        <v/>
      </c>
      <c r="E665" t="inlineStr">
        <is>
          <t>global</t>
        </is>
      </c>
      <c r="F665" t="inlineStr">
        <is>
          <t>global</t>
        </is>
      </c>
    </row>
    <row r="666">
      <c r="A666" t="inlineStr">
        <is>
          <t>Blend: Tactical Bal OEF 70/30</t>
        </is>
      </c>
      <c r="C666">
        <f>Spartan!AS116</f>
        <v/>
      </c>
      <c r="D666">
        <f>ROUND(Spartan!AT116,1)</f>
        <v/>
      </c>
      <c r="E666" t="inlineStr">
        <is>
          <t>global</t>
        </is>
      </c>
      <c r="F666" t="inlineStr">
        <is>
          <t>global</t>
        </is>
      </c>
    </row>
    <row r="667">
      <c r="A667" t="inlineStr">
        <is>
          <t>Blend: Tactical Bal OEF 70/30</t>
        </is>
      </c>
      <c r="C667">
        <f>Spartan!AS117</f>
        <v/>
      </c>
      <c r="D667">
        <f>ROUND(Spartan!AT117,1)</f>
        <v/>
      </c>
      <c r="E667" t="inlineStr">
        <is>
          <t>global</t>
        </is>
      </c>
      <c r="F667" t="inlineStr">
        <is>
          <t>global</t>
        </is>
      </c>
    </row>
    <row r="668">
      <c r="A668" t="inlineStr">
        <is>
          <t>Blend: Tactical Bal OEF 70/30</t>
        </is>
      </c>
      <c r="C668">
        <f>Spartan!AS118</f>
        <v/>
      </c>
      <c r="D668">
        <f>ROUND(Spartan!AT118,1)</f>
        <v/>
      </c>
      <c r="E668" t="inlineStr">
        <is>
          <t>global</t>
        </is>
      </c>
      <c r="F668" t="inlineStr">
        <is>
          <t>global</t>
        </is>
      </c>
    </row>
    <row r="669">
      <c r="A669" t="inlineStr">
        <is>
          <t>Blend: Tactical Bal OEF 70/30</t>
        </is>
      </c>
      <c r="C669">
        <f>Spartan!AS119</f>
        <v/>
      </c>
      <c r="D669">
        <f>ROUND(Spartan!AT119,1)</f>
        <v/>
      </c>
      <c r="E669" t="inlineStr">
        <is>
          <t>global</t>
        </is>
      </c>
      <c r="F669" t="inlineStr">
        <is>
          <t>global</t>
        </is>
      </c>
    </row>
    <row r="670">
      <c r="A670" t="inlineStr">
        <is>
          <t>Blend: Tactical Bal OEF 70/30</t>
        </is>
      </c>
      <c r="C670">
        <f>Spartan!AS120</f>
        <v/>
      </c>
      <c r="D670">
        <f>ROUND(Spartan!AT120,1)</f>
        <v/>
      </c>
      <c r="E670" t="inlineStr">
        <is>
          <t>global</t>
        </is>
      </c>
      <c r="F670" t="inlineStr">
        <is>
          <t>global</t>
        </is>
      </c>
    </row>
    <row r="671">
      <c r="A671" t="inlineStr">
        <is>
          <t>Blend: Tactical Bal OEF 70/30</t>
        </is>
      </c>
      <c r="C671">
        <f>Spartan!AS121</f>
        <v/>
      </c>
      <c r="D671">
        <f>ROUND(Spartan!AT121,1)</f>
        <v/>
      </c>
      <c r="E671" t="inlineStr">
        <is>
          <t>global</t>
        </is>
      </c>
      <c r="F671" t="inlineStr">
        <is>
          <t>global</t>
        </is>
      </c>
    </row>
    <row r="672">
      <c r="A672" t="inlineStr">
        <is>
          <t>Blend: Tactical Bal OEF 70/30</t>
        </is>
      </c>
      <c r="C672">
        <f>Spartan!AS122</f>
        <v/>
      </c>
      <c r="D672">
        <f>ROUND(Spartan!AT122,1)</f>
        <v/>
      </c>
      <c r="E672" t="inlineStr">
        <is>
          <t>global</t>
        </is>
      </c>
      <c r="F672" t="inlineStr">
        <is>
          <t>global</t>
        </is>
      </c>
    </row>
    <row r="673">
      <c r="A673" t="inlineStr">
        <is>
          <t>Blend: Tactical Bal OEF 80/20</t>
        </is>
      </c>
      <c r="C673">
        <f>Spartan!AM6</f>
        <v/>
      </c>
      <c r="D673">
        <f>Spartan!AN6</f>
        <v/>
      </c>
      <c r="E673" t="inlineStr">
        <is>
          <t>global</t>
        </is>
      </c>
      <c r="F673" t="inlineStr">
        <is>
          <t>global</t>
        </is>
      </c>
    </row>
    <row r="674">
      <c r="A674" t="inlineStr">
        <is>
          <t>Blend: Tactical Bal OEF 80/20</t>
        </is>
      </c>
      <c r="C674">
        <f>Spartan!AM7</f>
        <v/>
      </c>
      <c r="D674">
        <f>Spartan!AN7</f>
        <v/>
      </c>
      <c r="E674" t="inlineStr">
        <is>
          <t>global</t>
        </is>
      </c>
      <c r="F674" t="inlineStr">
        <is>
          <t>global</t>
        </is>
      </c>
    </row>
    <row r="675">
      <c r="A675" t="inlineStr">
        <is>
          <t>Blend: Tactical Bal OEF 80/20</t>
        </is>
      </c>
      <c r="C675">
        <f>Spartan!AM8</f>
        <v/>
      </c>
      <c r="D675">
        <f>Spartan!AN8</f>
        <v/>
      </c>
      <c r="E675" t="inlineStr">
        <is>
          <t>global</t>
        </is>
      </c>
      <c r="F675" t="inlineStr">
        <is>
          <t>global</t>
        </is>
      </c>
    </row>
    <row r="676">
      <c r="A676" t="inlineStr">
        <is>
          <t>Blend: Tactical Bal OEF 80/20</t>
        </is>
      </c>
      <c r="C676">
        <f>Spartan!AM9</f>
        <v/>
      </c>
      <c r="D676">
        <f>Spartan!AN9</f>
        <v/>
      </c>
      <c r="E676" t="inlineStr">
        <is>
          <t>global</t>
        </is>
      </c>
      <c r="F676" t="inlineStr">
        <is>
          <t>global</t>
        </is>
      </c>
    </row>
    <row r="677">
      <c r="A677" t="inlineStr">
        <is>
          <t>Blend: Tactical Bal OEF 80/20</t>
        </is>
      </c>
      <c r="C677">
        <f>Spartan!AM10</f>
        <v/>
      </c>
      <c r="D677">
        <f>Spartan!AN10</f>
        <v/>
      </c>
      <c r="E677" t="inlineStr">
        <is>
          <t>global</t>
        </is>
      </c>
      <c r="F677" t="inlineStr">
        <is>
          <t>global</t>
        </is>
      </c>
    </row>
    <row r="678">
      <c r="A678" t="inlineStr">
        <is>
          <t>Blend: Tactical Bal OEF 80/20</t>
        </is>
      </c>
      <c r="C678">
        <f>Spartan!AM11</f>
        <v/>
      </c>
      <c r="D678">
        <f>Spartan!AN11</f>
        <v/>
      </c>
      <c r="E678" t="inlineStr">
        <is>
          <t>global</t>
        </is>
      </c>
      <c r="F678" t="inlineStr">
        <is>
          <t>global</t>
        </is>
      </c>
    </row>
    <row r="679">
      <c r="A679" t="inlineStr">
        <is>
          <t>Blend: Tactical Bal OEF 80/20</t>
        </is>
      </c>
      <c r="C679">
        <f>Spartan!AM12</f>
        <v/>
      </c>
      <c r="D679">
        <f>Spartan!AN12</f>
        <v/>
      </c>
      <c r="E679" t="inlineStr">
        <is>
          <t>global</t>
        </is>
      </c>
      <c r="F679" t="inlineStr">
        <is>
          <t>global</t>
        </is>
      </c>
    </row>
    <row r="680">
      <c r="A680" t="inlineStr">
        <is>
          <t>Blend: Tactical Bal OEF 80/20</t>
        </is>
      </c>
      <c r="C680">
        <f>Spartan!AM13</f>
        <v/>
      </c>
      <c r="D680">
        <f>Spartan!AN13</f>
        <v/>
      </c>
      <c r="E680" t="inlineStr">
        <is>
          <t>global</t>
        </is>
      </c>
      <c r="F680" t="inlineStr">
        <is>
          <t>global</t>
        </is>
      </c>
    </row>
    <row r="681">
      <c r="A681" t="inlineStr">
        <is>
          <t>Blend: Tactical Bal OEF 80/20</t>
        </is>
      </c>
      <c r="C681">
        <f>Spartan!AM14</f>
        <v/>
      </c>
      <c r="D681">
        <f>Spartan!AN14</f>
        <v/>
      </c>
      <c r="E681" t="inlineStr">
        <is>
          <t>global</t>
        </is>
      </c>
      <c r="F681" t="inlineStr">
        <is>
          <t>global</t>
        </is>
      </c>
    </row>
    <row r="682">
      <c r="A682" t="inlineStr">
        <is>
          <t>Blend: Tactical Bal OEF 80/20</t>
        </is>
      </c>
      <c r="C682">
        <f>Spartan!AM15</f>
        <v/>
      </c>
      <c r="D682">
        <f>Spartan!AN15</f>
        <v/>
      </c>
      <c r="E682" t="inlineStr">
        <is>
          <t>global</t>
        </is>
      </c>
      <c r="F682" t="inlineStr">
        <is>
          <t>global</t>
        </is>
      </c>
    </row>
    <row r="683">
      <c r="A683" t="inlineStr">
        <is>
          <t>Blend: Tactical Bal OEF 80/20</t>
        </is>
      </c>
      <c r="C683">
        <f>Spartan!AM16</f>
        <v/>
      </c>
      <c r="D683">
        <f>Spartan!AN16</f>
        <v/>
      </c>
      <c r="E683" t="inlineStr">
        <is>
          <t>global</t>
        </is>
      </c>
      <c r="F683" t="inlineStr">
        <is>
          <t>global</t>
        </is>
      </c>
    </row>
    <row r="684">
      <c r="A684" t="inlineStr">
        <is>
          <t>Blend: Tactical Bal OEF 80/20</t>
        </is>
      </c>
      <c r="C684">
        <f>Spartan!AM17</f>
        <v/>
      </c>
      <c r="D684">
        <f>Spartan!AN17</f>
        <v/>
      </c>
      <c r="E684" t="inlineStr">
        <is>
          <t>global</t>
        </is>
      </c>
      <c r="F684" t="inlineStr">
        <is>
          <t>global</t>
        </is>
      </c>
    </row>
    <row r="685">
      <c r="A685" t="inlineStr">
        <is>
          <t>Blend: Tactical Bal OEF 80/20</t>
        </is>
      </c>
      <c r="C685">
        <f>Spartan!AM18</f>
        <v/>
      </c>
      <c r="D685">
        <f>Spartan!AN18</f>
        <v/>
      </c>
      <c r="E685" t="inlineStr">
        <is>
          <t>global</t>
        </is>
      </c>
      <c r="F685" t="inlineStr">
        <is>
          <t>global</t>
        </is>
      </c>
    </row>
    <row r="686">
      <c r="A686" t="inlineStr">
        <is>
          <t>Blend: Tactical Bal OEF 80/20</t>
        </is>
      </c>
      <c r="C686">
        <f>Spartan!AM19</f>
        <v/>
      </c>
      <c r="D686">
        <f>Spartan!AN19</f>
        <v/>
      </c>
      <c r="E686" t="inlineStr">
        <is>
          <t>global</t>
        </is>
      </c>
      <c r="F686" t="inlineStr">
        <is>
          <t>global</t>
        </is>
      </c>
    </row>
    <row r="687">
      <c r="A687" t="inlineStr">
        <is>
          <t>Blend: Tactical Bal OEF 80/20</t>
        </is>
      </c>
      <c r="C687">
        <f>Spartan!AM20</f>
        <v/>
      </c>
      <c r="D687">
        <f>Spartan!AN20</f>
        <v/>
      </c>
      <c r="E687" t="inlineStr">
        <is>
          <t>global</t>
        </is>
      </c>
      <c r="F687" t="inlineStr">
        <is>
          <t>global</t>
        </is>
      </c>
    </row>
    <row r="688">
      <c r="A688" t="inlineStr">
        <is>
          <t>Blend: Tactical Bal OEF 80/20</t>
        </is>
      </c>
      <c r="C688">
        <f>Spartan!AM21</f>
        <v/>
      </c>
      <c r="D688">
        <f>Spartan!AN21</f>
        <v/>
      </c>
      <c r="E688" t="inlineStr">
        <is>
          <t>global</t>
        </is>
      </c>
      <c r="F688" t="inlineStr">
        <is>
          <t>global</t>
        </is>
      </c>
    </row>
    <row r="689">
      <c r="A689" t="inlineStr">
        <is>
          <t>Blend: Tactical Bal OEF 80/20</t>
        </is>
      </c>
      <c r="C689">
        <f>Spartan!AM22</f>
        <v/>
      </c>
      <c r="D689">
        <f>Spartan!AN22</f>
        <v/>
      </c>
      <c r="E689" t="inlineStr">
        <is>
          <t>global</t>
        </is>
      </c>
      <c r="F689" t="inlineStr">
        <is>
          <t>global</t>
        </is>
      </c>
    </row>
    <row r="690">
      <c r="A690" t="inlineStr">
        <is>
          <t>Blend: Tactical Bal OEF 80/20</t>
        </is>
      </c>
      <c r="C690">
        <f>Spartan!AM23</f>
        <v/>
      </c>
      <c r="D690">
        <f>Spartan!AN23</f>
        <v/>
      </c>
      <c r="E690" t="inlineStr">
        <is>
          <t>global</t>
        </is>
      </c>
      <c r="F690" t="inlineStr">
        <is>
          <t>global</t>
        </is>
      </c>
    </row>
    <row r="691">
      <c r="A691" t="inlineStr">
        <is>
          <t>Blend: Tactical Bal OEF 80/20</t>
        </is>
      </c>
      <c r="C691">
        <f>Spartan!AM24</f>
        <v/>
      </c>
      <c r="D691">
        <f>Spartan!AN24</f>
        <v/>
      </c>
      <c r="E691" t="inlineStr">
        <is>
          <t>global</t>
        </is>
      </c>
      <c r="F691" t="inlineStr">
        <is>
          <t>global</t>
        </is>
      </c>
    </row>
    <row r="692">
      <c r="A692" t="inlineStr">
        <is>
          <t>Blend: Tactical Bal OEF 80/20</t>
        </is>
      </c>
      <c r="C692">
        <f>Spartan!AM25</f>
        <v/>
      </c>
      <c r="D692">
        <f>Spartan!AN25</f>
        <v/>
      </c>
      <c r="E692" t="inlineStr">
        <is>
          <t>global</t>
        </is>
      </c>
      <c r="F692" t="inlineStr">
        <is>
          <t>global</t>
        </is>
      </c>
    </row>
    <row r="693">
      <c r="A693" t="inlineStr">
        <is>
          <t>Blend: Tactical Bal OEF 80/20</t>
        </is>
      </c>
      <c r="C693">
        <f>Spartan!AM26</f>
        <v/>
      </c>
      <c r="D693">
        <f>Spartan!AN26</f>
        <v/>
      </c>
      <c r="E693" t="inlineStr">
        <is>
          <t>global</t>
        </is>
      </c>
      <c r="F693" t="inlineStr">
        <is>
          <t>global</t>
        </is>
      </c>
    </row>
    <row r="694">
      <c r="A694" t="inlineStr">
        <is>
          <t>Blend: Tactical Bal OEF 80/20</t>
        </is>
      </c>
      <c r="C694">
        <f>Spartan!AM27</f>
        <v/>
      </c>
      <c r="D694">
        <f>Spartan!AN27</f>
        <v/>
      </c>
      <c r="E694" t="inlineStr">
        <is>
          <t>global</t>
        </is>
      </c>
      <c r="F694" t="inlineStr">
        <is>
          <t>global</t>
        </is>
      </c>
    </row>
    <row r="695">
      <c r="A695" t="inlineStr">
        <is>
          <t>Blend: Tactical Bal OEF 80/20</t>
        </is>
      </c>
      <c r="C695">
        <f>Spartan!AM28</f>
        <v/>
      </c>
      <c r="D695">
        <f>Spartan!AN28</f>
        <v/>
      </c>
      <c r="E695" t="inlineStr">
        <is>
          <t>global</t>
        </is>
      </c>
      <c r="F695" t="inlineStr">
        <is>
          <t>global</t>
        </is>
      </c>
    </row>
    <row r="696">
      <c r="A696" t="inlineStr">
        <is>
          <t>Blend: Tactical Bal OEF 80/20</t>
        </is>
      </c>
      <c r="C696">
        <f>Spartan!AM29</f>
        <v/>
      </c>
      <c r="D696">
        <f>Spartan!AN29</f>
        <v/>
      </c>
      <c r="E696" t="inlineStr">
        <is>
          <t>global</t>
        </is>
      </c>
      <c r="F696" t="inlineStr">
        <is>
          <t>global</t>
        </is>
      </c>
    </row>
    <row r="697">
      <c r="A697" t="inlineStr">
        <is>
          <t>Blend: Tactical Bal OEF 80/20</t>
        </is>
      </c>
      <c r="C697">
        <f>Spartan!AM30</f>
        <v/>
      </c>
      <c r="D697">
        <f>Spartan!AN30</f>
        <v/>
      </c>
      <c r="E697" t="inlineStr">
        <is>
          <t>global</t>
        </is>
      </c>
      <c r="F697" t="inlineStr">
        <is>
          <t>global</t>
        </is>
      </c>
    </row>
    <row r="698">
      <c r="A698" t="inlineStr">
        <is>
          <t>Blend: Tactical Bal OEF 80/20</t>
        </is>
      </c>
      <c r="C698">
        <f>Spartan!AM31</f>
        <v/>
      </c>
      <c r="D698">
        <f>Spartan!AN31</f>
        <v/>
      </c>
      <c r="E698" t="inlineStr">
        <is>
          <t>global</t>
        </is>
      </c>
      <c r="F698" t="inlineStr">
        <is>
          <t>global</t>
        </is>
      </c>
    </row>
    <row r="699">
      <c r="A699" t="inlineStr">
        <is>
          <t>Blend: Tactical Bal OEF 80/20</t>
        </is>
      </c>
      <c r="C699">
        <f>Spartan!AM32</f>
        <v/>
      </c>
      <c r="D699">
        <f>Spartan!AN32</f>
        <v/>
      </c>
      <c r="E699" t="inlineStr">
        <is>
          <t>global</t>
        </is>
      </c>
      <c r="F699" t="inlineStr">
        <is>
          <t>global</t>
        </is>
      </c>
    </row>
    <row r="700">
      <c r="A700" t="inlineStr">
        <is>
          <t>Blend: Tactical Bal OEF 80/20</t>
        </is>
      </c>
      <c r="C700">
        <f>Spartan!AM33</f>
        <v/>
      </c>
      <c r="D700">
        <f>Spartan!AN33</f>
        <v/>
      </c>
      <c r="E700" t="inlineStr">
        <is>
          <t>global</t>
        </is>
      </c>
      <c r="F700" t="inlineStr">
        <is>
          <t>global</t>
        </is>
      </c>
    </row>
    <row r="701">
      <c r="A701" t="inlineStr">
        <is>
          <t>Blend: Tactical Bal OEF 80/20</t>
        </is>
      </c>
      <c r="C701">
        <f>Spartan!AM34</f>
        <v/>
      </c>
      <c r="D701">
        <f>Spartan!AN34</f>
        <v/>
      </c>
      <c r="E701" t="inlineStr">
        <is>
          <t>global</t>
        </is>
      </c>
      <c r="F701" t="inlineStr">
        <is>
          <t>global</t>
        </is>
      </c>
    </row>
    <row r="702">
      <c r="A702" t="inlineStr">
        <is>
          <t>Blend: Tactical Bal OEF 80/20</t>
        </is>
      </c>
      <c r="C702">
        <f>Spartan!AM35</f>
        <v/>
      </c>
      <c r="D702">
        <f>Spartan!AN35</f>
        <v/>
      </c>
      <c r="E702" t="inlineStr">
        <is>
          <t>global</t>
        </is>
      </c>
      <c r="F702" t="inlineStr">
        <is>
          <t>global</t>
        </is>
      </c>
    </row>
    <row r="703">
      <c r="A703" t="inlineStr">
        <is>
          <t>Blend: Tactical Bal OEF 80/20</t>
        </is>
      </c>
      <c r="C703">
        <f>Spartan!AM36</f>
        <v/>
      </c>
      <c r="D703">
        <f>Spartan!AN36</f>
        <v/>
      </c>
      <c r="E703" t="inlineStr">
        <is>
          <t>global</t>
        </is>
      </c>
      <c r="F703" t="inlineStr">
        <is>
          <t>global</t>
        </is>
      </c>
    </row>
    <row r="704">
      <c r="A704" t="inlineStr">
        <is>
          <t>Blend: Tactical Bal OEF 80/20</t>
        </is>
      </c>
      <c r="C704">
        <f>Spartan!AM37</f>
        <v/>
      </c>
      <c r="D704">
        <f>Spartan!AN37</f>
        <v/>
      </c>
      <c r="E704" t="inlineStr">
        <is>
          <t>global</t>
        </is>
      </c>
      <c r="F704" t="inlineStr">
        <is>
          <t>global</t>
        </is>
      </c>
    </row>
    <row r="705">
      <c r="A705" t="inlineStr">
        <is>
          <t>Blend: Tactical Bal OEF 80/20</t>
        </is>
      </c>
      <c r="C705">
        <f>Spartan!AM38</f>
        <v/>
      </c>
      <c r="D705">
        <f>Spartan!AN38</f>
        <v/>
      </c>
      <c r="E705" t="inlineStr">
        <is>
          <t>global</t>
        </is>
      </c>
      <c r="F705" t="inlineStr">
        <is>
          <t>global</t>
        </is>
      </c>
    </row>
    <row r="706">
      <c r="A706" t="inlineStr">
        <is>
          <t>Blend: Tactical Bal OEF 80/20</t>
        </is>
      </c>
      <c r="C706">
        <f>Spartan!AM39</f>
        <v/>
      </c>
      <c r="D706">
        <f>Spartan!AN39</f>
        <v/>
      </c>
      <c r="E706" t="inlineStr">
        <is>
          <t>global</t>
        </is>
      </c>
      <c r="F706" t="inlineStr">
        <is>
          <t>global</t>
        </is>
      </c>
    </row>
    <row r="707">
      <c r="A707" t="inlineStr">
        <is>
          <t>Blend: Tactical Bal OEF 80/20</t>
        </is>
      </c>
      <c r="C707">
        <f>Spartan!AM40</f>
        <v/>
      </c>
      <c r="D707">
        <f>Spartan!AN40</f>
        <v/>
      </c>
      <c r="E707" t="inlineStr">
        <is>
          <t>global</t>
        </is>
      </c>
      <c r="F707" t="inlineStr">
        <is>
          <t>global</t>
        </is>
      </c>
    </row>
    <row r="708">
      <c r="A708" t="inlineStr">
        <is>
          <t>Blend: Tactical Bal OEF 80/20</t>
        </is>
      </c>
      <c r="C708">
        <f>Spartan!AM41</f>
        <v/>
      </c>
      <c r="D708">
        <f>Spartan!AN41</f>
        <v/>
      </c>
      <c r="E708" t="inlineStr">
        <is>
          <t>global</t>
        </is>
      </c>
      <c r="F708" t="inlineStr">
        <is>
          <t>global</t>
        </is>
      </c>
    </row>
    <row r="709">
      <c r="A709" t="inlineStr">
        <is>
          <t>Blend: Tactical Bal OEF 80/20</t>
        </is>
      </c>
      <c r="C709">
        <f>Spartan!AM42</f>
        <v/>
      </c>
      <c r="D709">
        <f>Spartan!AN42</f>
        <v/>
      </c>
      <c r="E709" t="inlineStr">
        <is>
          <t>global</t>
        </is>
      </c>
      <c r="F709" t="inlineStr">
        <is>
          <t>global</t>
        </is>
      </c>
    </row>
    <row r="710">
      <c r="A710" t="inlineStr">
        <is>
          <t>Blend: Tactical Bal OEF 80/20</t>
        </is>
      </c>
      <c r="C710">
        <f>Spartan!AM43</f>
        <v/>
      </c>
      <c r="D710">
        <f>Spartan!AN43</f>
        <v/>
      </c>
      <c r="E710" t="inlineStr">
        <is>
          <t>global</t>
        </is>
      </c>
      <c r="F710" t="inlineStr">
        <is>
          <t>global</t>
        </is>
      </c>
    </row>
    <row r="711">
      <c r="A711" t="inlineStr">
        <is>
          <t>Blend: Tactical Bal OEF 80/20</t>
        </is>
      </c>
      <c r="C711">
        <f>Spartan!AM44</f>
        <v/>
      </c>
      <c r="D711">
        <f>Spartan!AN44</f>
        <v/>
      </c>
      <c r="E711" t="inlineStr">
        <is>
          <t>global</t>
        </is>
      </c>
      <c r="F711" t="inlineStr">
        <is>
          <t>global</t>
        </is>
      </c>
    </row>
    <row r="712">
      <c r="A712" t="inlineStr">
        <is>
          <t>Blend: Tactical Bal OEF 80/20</t>
        </is>
      </c>
      <c r="C712">
        <f>Spartan!AM45</f>
        <v/>
      </c>
      <c r="D712">
        <f>Spartan!AN45</f>
        <v/>
      </c>
      <c r="E712" t="inlineStr">
        <is>
          <t>global</t>
        </is>
      </c>
      <c r="F712" t="inlineStr">
        <is>
          <t>global</t>
        </is>
      </c>
    </row>
    <row r="713">
      <c r="A713" t="inlineStr">
        <is>
          <t>Blend: Tactical Bal OEF 80/20</t>
        </is>
      </c>
      <c r="C713">
        <f>Spartan!AM46</f>
        <v/>
      </c>
      <c r="D713">
        <f>Spartan!AN46</f>
        <v/>
      </c>
      <c r="E713" t="inlineStr">
        <is>
          <t>global</t>
        </is>
      </c>
      <c r="F713" t="inlineStr">
        <is>
          <t>global</t>
        </is>
      </c>
    </row>
    <row r="714">
      <c r="A714" t="inlineStr">
        <is>
          <t>Blend: Tactical Bal OEF 80/20</t>
        </is>
      </c>
      <c r="C714">
        <f>Spartan!AM47</f>
        <v/>
      </c>
      <c r="D714">
        <f>Spartan!AN47</f>
        <v/>
      </c>
      <c r="E714" t="inlineStr">
        <is>
          <t>global</t>
        </is>
      </c>
      <c r="F714" t="inlineStr">
        <is>
          <t>global</t>
        </is>
      </c>
    </row>
    <row r="715">
      <c r="A715" t="inlineStr">
        <is>
          <t>Blend: Tactical Bal OEF 80/20</t>
        </is>
      </c>
      <c r="C715">
        <f>Spartan!AM48</f>
        <v/>
      </c>
      <c r="D715">
        <f>Spartan!AN48</f>
        <v/>
      </c>
      <c r="E715" t="inlineStr">
        <is>
          <t>global</t>
        </is>
      </c>
      <c r="F715" t="inlineStr">
        <is>
          <t>global</t>
        </is>
      </c>
    </row>
    <row r="716">
      <c r="A716" t="inlineStr">
        <is>
          <t>Blend: Tactical Bal OEF 80/20</t>
        </is>
      </c>
      <c r="C716">
        <f>Spartan!AM49</f>
        <v/>
      </c>
      <c r="D716">
        <f>Spartan!AN49</f>
        <v/>
      </c>
      <c r="E716" t="inlineStr">
        <is>
          <t>global</t>
        </is>
      </c>
      <c r="F716" t="inlineStr">
        <is>
          <t>global</t>
        </is>
      </c>
    </row>
    <row r="717">
      <c r="A717" t="inlineStr">
        <is>
          <t>Blend: Tactical Bal OEF 80/20</t>
        </is>
      </c>
      <c r="C717">
        <f>Spartan!AM50</f>
        <v/>
      </c>
      <c r="D717">
        <f>Spartan!AN50</f>
        <v/>
      </c>
      <c r="E717" t="inlineStr">
        <is>
          <t>global</t>
        </is>
      </c>
      <c r="F717" t="inlineStr">
        <is>
          <t>global</t>
        </is>
      </c>
    </row>
    <row r="718">
      <c r="A718" t="inlineStr">
        <is>
          <t>Blend: Tactical Bal OEF 80/20</t>
        </is>
      </c>
      <c r="C718">
        <f>Spartan!AM51</f>
        <v/>
      </c>
      <c r="D718">
        <f>Spartan!AN51</f>
        <v/>
      </c>
      <c r="E718" t="inlineStr">
        <is>
          <t>global</t>
        </is>
      </c>
      <c r="F718" t="inlineStr">
        <is>
          <t>global</t>
        </is>
      </c>
    </row>
    <row r="719">
      <c r="A719" t="inlineStr">
        <is>
          <t>Blend: Tactical Bal OEF 80/20</t>
        </is>
      </c>
      <c r="C719">
        <f>Spartan!AM52</f>
        <v/>
      </c>
      <c r="D719">
        <f>Spartan!AN52</f>
        <v/>
      </c>
      <c r="E719" t="inlineStr">
        <is>
          <t>global</t>
        </is>
      </c>
      <c r="F719" t="inlineStr">
        <is>
          <t>global</t>
        </is>
      </c>
    </row>
    <row r="720">
      <c r="A720" t="inlineStr">
        <is>
          <t>Blend: Tactical Bal OEF 80/20</t>
        </is>
      </c>
      <c r="C720">
        <f>Spartan!AM53</f>
        <v/>
      </c>
      <c r="D720">
        <f>Spartan!AN53</f>
        <v/>
      </c>
      <c r="E720" t="inlineStr">
        <is>
          <t>global</t>
        </is>
      </c>
      <c r="F720" t="inlineStr">
        <is>
          <t>global</t>
        </is>
      </c>
    </row>
    <row r="721">
      <c r="A721" t="inlineStr">
        <is>
          <t>Blend: Tactical Bal OEF 80/20</t>
        </is>
      </c>
      <c r="C721">
        <f>Spartan!AM54</f>
        <v/>
      </c>
      <c r="D721">
        <f>Spartan!AN54</f>
        <v/>
      </c>
      <c r="E721" t="inlineStr">
        <is>
          <t>global</t>
        </is>
      </c>
      <c r="F721" t="inlineStr">
        <is>
          <t>global</t>
        </is>
      </c>
    </row>
    <row r="722">
      <c r="A722" t="inlineStr">
        <is>
          <t>Blend: Tactical Bal OEF 80/20</t>
        </is>
      </c>
      <c r="C722">
        <f>Spartan!AM55</f>
        <v/>
      </c>
      <c r="D722">
        <f>Spartan!AN55</f>
        <v/>
      </c>
      <c r="E722" t="inlineStr">
        <is>
          <t>global</t>
        </is>
      </c>
      <c r="F722" t="inlineStr">
        <is>
          <t>global</t>
        </is>
      </c>
    </row>
    <row r="723">
      <c r="A723" t="inlineStr">
        <is>
          <t>Blend: Tactical Bal OEF 80/20</t>
        </is>
      </c>
      <c r="C723">
        <f>Spartan!AM56</f>
        <v/>
      </c>
      <c r="D723">
        <f>Spartan!AN56</f>
        <v/>
      </c>
      <c r="E723" t="inlineStr">
        <is>
          <t>global</t>
        </is>
      </c>
      <c r="F723" t="inlineStr">
        <is>
          <t>global</t>
        </is>
      </c>
    </row>
    <row r="724">
      <c r="A724" t="inlineStr">
        <is>
          <t>Blend: Tactical Bal OEF 80/20</t>
        </is>
      </c>
      <c r="C724">
        <f>Spartan!AM57</f>
        <v/>
      </c>
      <c r="D724">
        <f>Spartan!AN57</f>
        <v/>
      </c>
      <c r="E724" t="inlineStr">
        <is>
          <t>global</t>
        </is>
      </c>
      <c r="F724" t="inlineStr">
        <is>
          <t>global</t>
        </is>
      </c>
    </row>
    <row r="725">
      <c r="A725" t="inlineStr">
        <is>
          <t>Blend: Tactical Bal OEF 80/20</t>
        </is>
      </c>
      <c r="C725">
        <f>Spartan!AM58</f>
        <v/>
      </c>
      <c r="D725">
        <f>Spartan!AN58</f>
        <v/>
      </c>
      <c r="E725" t="inlineStr">
        <is>
          <t>global</t>
        </is>
      </c>
      <c r="F725" t="inlineStr">
        <is>
          <t>global</t>
        </is>
      </c>
    </row>
    <row r="726">
      <c r="A726" t="inlineStr">
        <is>
          <t>Blend: Tactical Bal OEF 80/20</t>
        </is>
      </c>
      <c r="C726">
        <f>Spartan!AM59</f>
        <v/>
      </c>
      <c r="D726">
        <f>Spartan!AN59</f>
        <v/>
      </c>
      <c r="E726" t="inlineStr">
        <is>
          <t>global</t>
        </is>
      </c>
      <c r="F726" t="inlineStr">
        <is>
          <t>global</t>
        </is>
      </c>
    </row>
    <row r="727">
      <c r="A727" t="inlineStr">
        <is>
          <t>Blend: Tactical Bal OEF 80/20</t>
        </is>
      </c>
      <c r="C727">
        <f>Spartan!AM60</f>
        <v/>
      </c>
      <c r="D727">
        <f>Spartan!AN60</f>
        <v/>
      </c>
      <c r="E727" t="inlineStr">
        <is>
          <t>global</t>
        </is>
      </c>
      <c r="F727" t="inlineStr">
        <is>
          <t>global</t>
        </is>
      </c>
    </row>
    <row r="728">
      <c r="A728" t="inlineStr">
        <is>
          <t>Blend: Tactical Bal OEF 80/20</t>
        </is>
      </c>
      <c r="C728">
        <f>Spartan!AM61</f>
        <v/>
      </c>
      <c r="D728">
        <f>Spartan!AN61</f>
        <v/>
      </c>
      <c r="E728" t="inlineStr">
        <is>
          <t>global</t>
        </is>
      </c>
      <c r="F728" t="inlineStr">
        <is>
          <t>global</t>
        </is>
      </c>
    </row>
    <row r="729">
      <c r="A729" t="inlineStr">
        <is>
          <t>Blend: Tactical Bal OEF 80/20</t>
        </is>
      </c>
      <c r="C729">
        <f>Spartan!AM62</f>
        <v/>
      </c>
      <c r="D729">
        <f>Spartan!AN62</f>
        <v/>
      </c>
      <c r="E729" t="inlineStr">
        <is>
          <t>global</t>
        </is>
      </c>
      <c r="F729" t="inlineStr">
        <is>
          <t>global</t>
        </is>
      </c>
    </row>
    <row r="730">
      <c r="A730" t="inlineStr">
        <is>
          <t>Blend: Tactical Bal OEF 80/20</t>
        </is>
      </c>
      <c r="C730">
        <f>Spartan!AM63</f>
        <v/>
      </c>
      <c r="D730">
        <f>Spartan!AN63</f>
        <v/>
      </c>
      <c r="E730" t="inlineStr">
        <is>
          <t>global</t>
        </is>
      </c>
      <c r="F730" t="inlineStr">
        <is>
          <t>global</t>
        </is>
      </c>
    </row>
    <row r="731">
      <c r="A731" t="inlineStr">
        <is>
          <t>Blend: Tactical Bal OEF 80/20</t>
        </is>
      </c>
      <c r="C731">
        <f>Spartan!AM64</f>
        <v/>
      </c>
      <c r="D731">
        <f>Spartan!AN64</f>
        <v/>
      </c>
      <c r="E731" t="inlineStr">
        <is>
          <t>global</t>
        </is>
      </c>
      <c r="F731" t="inlineStr">
        <is>
          <t>global</t>
        </is>
      </c>
    </row>
    <row r="732">
      <c r="A732" t="inlineStr">
        <is>
          <t>Blend: Tactical Bal OEF 80/20</t>
        </is>
      </c>
      <c r="C732">
        <f>Spartan!AM65</f>
        <v/>
      </c>
      <c r="D732">
        <f>Spartan!AN65</f>
        <v/>
      </c>
      <c r="E732" t="inlineStr">
        <is>
          <t>global</t>
        </is>
      </c>
      <c r="F732" t="inlineStr">
        <is>
          <t>global</t>
        </is>
      </c>
    </row>
    <row r="733">
      <c r="A733" t="inlineStr">
        <is>
          <t>Blend: Tactical Bal OEF 80/20</t>
        </is>
      </c>
      <c r="C733">
        <f>Spartan!AM66</f>
        <v/>
      </c>
      <c r="D733">
        <f>Spartan!AN66</f>
        <v/>
      </c>
      <c r="E733" t="inlineStr">
        <is>
          <t>global</t>
        </is>
      </c>
      <c r="F733" t="inlineStr">
        <is>
          <t>global</t>
        </is>
      </c>
    </row>
    <row r="734">
      <c r="A734" t="inlineStr">
        <is>
          <t>Blend: Tactical Bal OEF 80/20</t>
        </is>
      </c>
      <c r="C734">
        <f>Spartan!AM67</f>
        <v/>
      </c>
      <c r="D734">
        <f>Spartan!AN67</f>
        <v/>
      </c>
      <c r="E734" t="inlineStr">
        <is>
          <t>global</t>
        </is>
      </c>
      <c r="F734" t="inlineStr">
        <is>
          <t>global</t>
        </is>
      </c>
    </row>
    <row r="735">
      <c r="A735" t="inlineStr">
        <is>
          <t>Blend: Tactical Bal OEF 80/20</t>
        </is>
      </c>
      <c r="C735">
        <f>Spartan!AM68</f>
        <v/>
      </c>
      <c r="D735">
        <f>Spartan!AN68</f>
        <v/>
      </c>
      <c r="E735" t="inlineStr">
        <is>
          <t>global</t>
        </is>
      </c>
      <c r="F735" t="inlineStr">
        <is>
          <t>global</t>
        </is>
      </c>
    </row>
    <row r="736">
      <c r="A736" t="inlineStr">
        <is>
          <t>Blend: Tactical Bal OEF 80/20</t>
        </is>
      </c>
      <c r="C736">
        <f>Spartan!AM69</f>
        <v/>
      </c>
      <c r="D736">
        <f>Spartan!AN69</f>
        <v/>
      </c>
      <c r="E736" t="inlineStr">
        <is>
          <t>global</t>
        </is>
      </c>
      <c r="F736" t="inlineStr">
        <is>
          <t>global</t>
        </is>
      </c>
    </row>
    <row r="737">
      <c r="A737" t="inlineStr">
        <is>
          <t>Blend: Tactical Bal OEF 80/20</t>
        </is>
      </c>
      <c r="C737">
        <f>Spartan!AM70</f>
        <v/>
      </c>
      <c r="D737">
        <f>Spartan!AN70</f>
        <v/>
      </c>
      <c r="E737" t="inlineStr">
        <is>
          <t>global</t>
        </is>
      </c>
      <c r="F737" t="inlineStr">
        <is>
          <t>global</t>
        </is>
      </c>
    </row>
    <row r="738">
      <c r="A738" t="inlineStr">
        <is>
          <t>Blend: Tactical Bal OEF 80/20</t>
        </is>
      </c>
      <c r="C738">
        <f>Spartan!AM71</f>
        <v/>
      </c>
      <c r="D738">
        <f>Spartan!AN71</f>
        <v/>
      </c>
      <c r="E738" t="inlineStr">
        <is>
          <t>global</t>
        </is>
      </c>
      <c r="F738" t="inlineStr">
        <is>
          <t>global</t>
        </is>
      </c>
    </row>
    <row r="739">
      <c r="A739" t="inlineStr">
        <is>
          <t>Blend: Tactical Bal OEF 80/20</t>
        </is>
      </c>
      <c r="C739">
        <f>Spartan!AM72</f>
        <v/>
      </c>
      <c r="D739">
        <f>Spartan!AN72</f>
        <v/>
      </c>
      <c r="E739" t="inlineStr">
        <is>
          <t>global</t>
        </is>
      </c>
      <c r="F739" t="inlineStr">
        <is>
          <t>global</t>
        </is>
      </c>
    </row>
    <row r="740">
      <c r="A740" t="inlineStr">
        <is>
          <t>Blend: Tactical Bal OEF 80/20</t>
        </is>
      </c>
      <c r="C740">
        <f>Spartan!AM73</f>
        <v/>
      </c>
      <c r="D740">
        <f>Spartan!AN73</f>
        <v/>
      </c>
      <c r="E740" t="inlineStr">
        <is>
          <t>global</t>
        </is>
      </c>
      <c r="F740" t="inlineStr">
        <is>
          <t>global</t>
        </is>
      </c>
    </row>
    <row r="741">
      <c r="A741" t="inlineStr">
        <is>
          <t>Blend: Tactical Bal OEF 80/20</t>
        </is>
      </c>
      <c r="C741">
        <f>Spartan!AM74</f>
        <v/>
      </c>
      <c r="D741">
        <f>Spartan!AN74</f>
        <v/>
      </c>
      <c r="E741" t="inlineStr">
        <is>
          <t>global</t>
        </is>
      </c>
      <c r="F741" t="inlineStr">
        <is>
          <t>global</t>
        </is>
      </c>
    </row>
    <row r="742">
      <c r="A742" t="inlineStr">
        <is>
          <t>Blend: Tactical Bal OEF 80/20</t>
        </is>
      </c>
      <c r="C742">
        <f>Spartan!AM75</f>
        <v/>
      </c>
      <c r="D742">
        <f>Spartan!AN75</f>
        <v/>
      </c>
      <c r="E742" t="inlineStr">
        <is>
          <t>global</t>
        </is>
      </c>
      <c r="F742" t="inlineStr">
        <is>
          <t>global</t>
        </is>
      </c>
    </row>
    <row r="743">
      <c r="A743" t="inlineStr">
        <is>
          <t>Blend: Tactical Bal OEF 80/20</t>
        </is>
      </c>
      <c r="C743">
        <f>Spartan!AM76</f>
        <v/>
      </c>
      <c r="D743">
        <f>Spartan!AN76</f>
        <v/>
      </c>
      <c r="E743" t="inlineStr">
        <is>
          <t>global</t>
        </is>
      </c>
      <c r="F743" t="inlineStr">
        <is>
          <t>global</t>
        </is>
      </c>
    </row>
    <row r="744">
      <c r="A744" t="inlineStr">
        <is>
          <t>Blend: Tactical Bal OEF 80/20</t>
        </is>
      </c>
      <c r="C744">
        <f>Spartan!AM77</f>
        <v/>
      </c>
      <c r="D744">
        <f>Spartan!AN77</f>
        <v/>
      </c>
      <c r="E744" t="inlineStr">
        <is>
          <t>global</t>
        </is>
      </c>
      <c r="F744" t="inlineStr">
        <is>
          <t>global</t>
        </is>
      </c>
    </row>
    <row r="745">
      <c r="A745" t="inlineStr">
        <is>
          <t>Blend: Tactical Bal OEF 80/20</t>
        </is>
      </c>
      <c r="C745">
        <f>Spartan!AM78</f>
        <v/>
      </c>
      <c r="D745">
        <f>Spartan!AN78</f>
        <v/>
      </c>
      <c r="E745" t="inlineStr">
        <is>
          <t>global</t>
        </is>
      </c>
      <c r="F745" t="inlineStr">
        <is>
          <t>global</t>
        </is>
      </c>
    </row>
    <row r="746">
      <c r="A746" t="inlineStr">
        <is>
          <t>Blend: Tactical Bal OEF 80/20</t>
        </is>
      </c>
      <c r="C746">
        <f>Spartan!AM79</f>
        <v/>
      </c>
      <c r="D746">
        <f>Spartan!AN79</f>
        <v/>
      </c>
      <c r="E746" t="inlineStr">
        <is>
          <t>global</t>
        </is>
      </c>
      <c r="F746" t="inlineStr">
        <is>
          <t>global</t>
        </is>
      </c>
    </row>
    <row r="747">
      <c r="A747" t="inlineStr">
        <is>
          <t>Blend: Tactical Bal OEF 80/20</t>
        </is>
      </c>
      <c r="C747">
        <f>Spartan!AM80</f>
        <v/>
      </c>
      <c r="D747">
        <f>Spartan!AN80</f>
        <v/>
      </c>
      <c r="E747" t="inlineStr">
        <is>
          <t>global</t>
        </is>
      </c>
      <c r="F747" t="inlineStr">
        <is>
          <t>global</t>
        </is>
      </c>
    </row>
    <row r="748">
      <c r="A748" t="inlineStr">
        <is>
          <t>Blend: Tactical Bal OEF 80/20</t>
        </is>
      </c>
      <c r="C748">
        <f>Spartan!AM81</f>
        <v/>
      </c>
      <c r="D748">
        <f>Spartan!AN81</f>
        <v/>
      </c>
      <c r="E748" t="inlineStr">
        <is>
          <t>global</t>
        </is>
      </c>
      <c r="F748" t="inlineStr">
        <is>
          <t>global</t>
        </is>
      </c>
    </row>
    <row r="749">
      <c r="A749" t="inlineStr">
        <is>
          <t>Blend: Tactical Bal OEF 80/20</t>
        </is>
      </c>
      <c r="C749">
        <f>Spartan!AM82</f>
        <v/>
      </c>
      <c r="D749">
        <f>Spartan!AN82</f>
        <v/>
      </c>
      <c r="E749" t="inlineStr">
        <is>
          <t>global</t>
        </is>
      </c>
      <c r="F749" t="inlineStr">
        <is>
          <t>global</t>
        </is>
      </c>
    </row>
    <row r="750">
      <c r="A750" t="inlineStr">
        <is>
          <t>Blend: Tactical Bal OEF 80/20</t>
        </is>
      </c>
      <c r="C750">
        <f>Spartan!AM83</f>
        <v/>
      </c>
      <c r="D750">
        <f>Spartan!AN83</f>
        <v/>
      </c>
      <c r="E750" t="inlineStr">
        <is>
          <t>global</t>
        </is>
      </c>
      <c r="F750" t="inlineStr">
        <is>
          <t>global</t>
        </is>
      </c>
    </row>
    <row r="751">
      <c r="A751" t="inlineStr">
        <is>
          <t>Blend: Tactical Bal OEF 80/20</t>
        </is>
      </c>
      <c r="C751">
        <f>Spartan!AM84</f>
        <v/>
      </c>
      <c r="D751">
        <f>Spartan!AN84</f>
        <v/>
      </c>
      <c r="E751" t="inlineStr">
        <is>
          <t>global</t>
        </is>
      </c>
      <c r="F751" t="inlineStr">
        <is>
          <t>global</t>
        </is>
      </c>
    </row>
    <row r="752">
      <c r="A752" t="inlineStr">
        <is>
          <t>Blend: Tactical Bal OEF 80/20</t>
        </is>
      </c>
      <c r="C752">
        <f>Spartan!AM85</f>
        <v/>
      </c>
      <c r="D752">
        <f>Spartan!AN85</f>
        <v/>
      </c>
      <c r="E752" t="inlineStr">
        <is>
          <t>global</t>
        </is>
      </c>
      <c r="F752" t="inlineStr">
        <is>
          <t>global</t>
        </is>
      </c>
    </row>
    <row r="753">
      <c r="A753" t="inlineStr">
        <is>
          <t>Blend: Tactical Bal OEF 80/20</t>
        </is>
      </c>
      <c r="C753">
        <f>Spartan!AM86</f>
        <v/>
      </c>
      <c r="D753">
        <f>Spartan!AN86</f>
        <v/>
      </c>
      <c r="E753" t="inlineStr">
        <is>
          <t>global</t>
        </is>
      </c>
      <c r="F753" t="inlineStr">
        <is>
          <t>global</t>
        </is>
      </c>
    </row>
    <row r="754">
      <c r="A754" t="inlineStr">
        <is>
          <t>Blend: Tactical Bal OEF 80/20</t>
        </is>
      </c>
      <c r="C754">
        <f>Spartan!AM87</f>
        <v/>
      </c>
      <c r="D754">
        <f>Spartan!AN87</f>
        <v/>
      </c>
      <c r="E754" t="inlineStr">
        <is>
          <t>global</t>
        </is>
      </c>
      <c r="F754" t="inlineStr">
        <is>
          <t>global</t>
        </is>
      </c>
    </row>
    <row r="755">
      <c r="A755" t="inlineStr">
        <is>
          <t>Blend: Tactical Bal OEF 80/20</t>
        </is>
      </c>
      <c r="C755">
        <f>Spartan!AM88</f>
        <v/>
      </c>
      <c r="D755">
        <f>Spartan!AN88</f>
        <v/>
      </c>
      <c r="E755" t="inlineStr">
        <is>
          <t>global</t>
        </is>
      </c>
      <c r="F755" t="inlineStr">
        <is>
          <t>global</t>
        </is>
      </c>
    </row>
    <row r="756">
      <c r="A756" t="inlineStr">
        <is>
          <t>Blend: Tactical Bal OEF 80/20</t>
        </is>
      </c>
      <c r="C756">
        <f>Spartan!AM89</f>
        <v/>
      </c>
      <c r="D756">
        <f>Spartan!AN89</f>
        <v/>
      </c>
      <c r="E756" t="inlineStr">
        <is>
          <t>global</t>
        </is>
      </c>
      <c r="F756" t="inlineStr">
        <is>
          <t>global</t>
        </is>
      </c>
    </row>
    <row r="757">
      <c r="A757" t="inlineStr">
        <is>
          <t>Blend: Tactical Bal OEF 80/20</t>
        </is>
      </c>
      <c r="C757">
        <f>Spartan!AM90</f>
        <v/>
      </c>
      <c r="D757">
        <f>Spartan!AN90</f>
        <v/>
      </c>
      <c r="E757" t="inlineStr">
        <is>
          <t>global</t>
        </is>
      </c>
      <c r="F757" t="inlineStr">
        <is>
          <t>global</t>
        </is>
      </c>
    </row>
    <row r="758">
      <c r="A758" t="inlineStr">
        <is>
          <t>Blend: Tactical Bal OEF 80/20</t>
        </is>
      </c>
      <c r="C758">
        <f>Spartan!AM91</f>
        <v/>
      </c>
      <c r="D758">
        <f>Spartan!AN91</f>
        <v/>
      </c>
      <c r="E758" t="inlineStr">
        <is>
          <t>global</t>
        </is>
      </c>
      <c r="F758" t="inlineStr">
        <is>
          <t>global</t>
        </is>
      </c>
    </row>
    <row r="759">
      <c r="A759" t="inlineStr">
        <is>
          <t>Blend: Tactical Bal OEF 80/20</t>
        </is>
      </c>
      <c r="C759">
        <f>Spartan!AM92</f>
        <v/>
      </c>
      <c r="D759">
        <f>Spartan!AN92</f>
        <v/>
      </c>
      <c r="E759" t="inlineStr">
        <is>
          <t>global</t>
        </is>
      </c>
      <c r="F759" t="inlineStr">
        <is>
          <t>global</t>
        </is>
      </c>
    </row>
    <row r="760">
      <c r="A760" t="inlineStr">
        <is>
          <t>Blend: Tactical Bal OEF 80/20</t>
        </is>
      </c>
      <c r="C760">
        <f>Spartan!AM93</f>
        <v/>
      </c>
      <c r="D760">
        <f>Spartan!AN93</f>
        <v/>
      </c>
      <c r="E760" t="inlineStr">
        <is>
          <t>global</t>
        </is>
      </c>
      <c r="F760" t="inlineStr">
        <is>
          <t>global</t>
        </is>
      </c>
    </row>
    <row r="761">
      <c r="A761" t="inlineStr">
        <is>
          <t>Blend: Tactical Bal OEF 80/20</t>
        </is>
      </c>
      <c r="C761">
        <f>Spartan!AM94</f>
        <v/>
      </c>
      <c r="D761">
        <f>Spartan!AN94</f>
        <v/>
      </c>
      <c r="E761" t="inlineStr">
        <is>
          <t>global</t>
        </is>
      </c>
      <c r="F761" t="inlineStr">
        <is>
          <t>global</t>
        </is>
      </c>
    </row>
    <row r="762">
      <c r="A762" t="inlineStr">
        <is>
          <t>Blend: Tactical Bal OEF 80/20</t>
        </is>
      </c>
      <c r="C762">
        <f>Spartan!AM95</f>
        <v/>
      </c>
      <c r="D762">
        <f>Spartan!AN95</f>
        <v/>
      </c>
      <c r="E762" t="inlineStr">
        <is>
          <t>global</t>
        </is>
      </c>
      <c r="F762" t="inlineStr">
        <is>
          <t>global</t>
        </is>
      </c>
    </row>
    <row r="763">
      <c r="A763" t="inlineStr">
        <is>
          <t>Blend: Tactical Bal OEF 80/20</t>
        </is>
      </c>
      <c r="C763">
        <f>Spartan!AM96</f>
        <v/>
      </c>
      <c r="D763">
        <f>Spartan!AN96</f>
        <v/>
      </c>
      <c r="E763" t="inlineStr">
        <is>
          <t>global</t>
        </is>
      </c>
      <c r="F763" t="inlineStr">
        <is>
          <t>global</t>
        </is>
      </c>
    </row>
    <row r="764">
      <c r="A764" t="inlineStr">
        <is>
          <t>Blend: Tactical Bal OEF 80/20</t>
        </is>
      </c>
      <c r="C764">
        <f>Spartan!AM97</f>
        <v/>
      </c>
      <c r="D764">
        <f>Spartan!AN97</f>
        <v/>
      </c>
      <c r="E764" t="inlineStr">
        <is>
          <t>global</t>
        </is>
      </c>
      <c r="F764" t="inlineStr">
        <is>
          <t>global</t>
        </is>
      </c>
    </row>
    <row r="765">
      <c r="A765" t="inlineStr">
        <is>
          <t>Blend: Tactical Bal OEF 80/20</t>
        </is>
      </c>
      <c r="C765">
        <f>Spartan!AM98</f>
        <v/>
      </c>
      <c r="D765">
        <f>Spartan!AN98</f>
        <v/>
      </c>
      <c r="E765" t="inlineStr">
        <is>
          <t>global</t>
        </is>
      </c>
      <c r="F765" t="inlineStr">
        <is>
          <t>global</t>
        </is>
      </c>
    </row>
    <row r="766">
      <c r="A766" t="inlineStr">
        <is>
          <t>Blend: Tactical Bal OEF 80/20</t>
        </is>
      </c>
      <c r="C766">
        <f>Spartan!AM99</f>
        <v/>
      </c>
      <c r="D766">
        <f>Spartan!AN99</f>
        <v/>
      </c>
      <c r="E766" t="inlineStr">
        <is>
          <t>global</t>
        </is>
      </c>
      <c r="F766" t="inlineStr">
        <is>
          <t>global</t>
        </is>
      </c>
    </row>
    <row r="767">
      <c r="A767" t="inlineStr">
        <is>
          <t>Blend: Tactical Bal OEF 80/20</t>
        </is>
      </c>
      <c r="C767">
        <f>Spartan!AM100</f>
        <v/>
      </c>
      <c r="D767">
        <f>Spartan!AN100</f>
        <v/>
      </c>
      <c r="E767" t="inlineStr">
        <is>
          <t>global</t>
        </is>
      </c>
      <c r="F767" t="inlineStr">
        <is>
          <t>global</t>
        </is>
      </c>
    </row>
    <row r="768">
      <c r="A768" t="inlineStr">
        <is>
          <t>Blend: Tactical Bal OEF 80/20</t>
        </is>
      </c>
      <c r="C768">
        <f>Spartan!AM101</f>
        <v/>
      </c>
      <c r="D768">
        <f>Spartan!AN101</f>
        <v/>
      </c>
      <c r="E768" t="inlineStr">
        <is>
          <t>global</t>
        </is>
      </c>
      <c r="F768" t="inlineStr">
        <is>
          <t>global</t>
        </is>
      </c>
    </row>
    <row r="769">
      <c r="A769" t="inlineStr">
        <is>
          <t>Blend: Tactical Bal OEF 80/20</t>
        </is>
      </c>
      <c r="C769">
        <f>Spartan!AM102</f>
        <v/>
      </c>
      <c r="D769">
        <f>Spartan!AN102</f>
        <v/>
      </c>
      <c r="E769" t="inlineStr">
        <is>
          <t>global</t>
        </is>
      </c>
      <c r="F769" t="inlineStr">
        <is>
          <t>global</t>
        </is>
      </c>
    </row>
    <row r="770">
      <c r="A770" t="inlineStr">
        <is>
          <t>Blend: Tactical Bal OEF 80/20</t>
        </is>
      </c>
      <c r="C770">
        <f>Spartan!AM103</f>
        <v/>
      </c>
      <c r="D770">
        <f>Spartan!AN103</f>
        <v/>
      </c>
      <c r="E770" t="inlineStr">
        <is>
          <t>global</t>
        </is>
      </c>
      <c r="F770" t="inlineStr">
        <is>
          <t>global</t>
        </is>
      </c>
    </row>
    <row r="771">
      <c r="A771" t="inlineStr">
        <is>
          <t>Blend: Tactical Bal OEF 80/20</t>
        </is>
      </c>
      <c r="C771">
        <f>Spartan!AM104</f>
        <v/>
      </c>
      <c r="D771">
        <f>Spartan!AN104</f>
        <v/>
      </c>
      <c r="E771" t="inlineStr">
        <is>
          <t>global</t>
        </is>
      </c>
      <c r="F771" t="inlineStr">
        <is>
          <t>global</t>
        </is>
      </c>
    </row>
    <row r="772">
      <c r="A772" t="inlineStr">
        <is>
          <t>Blend: Tactical Bal OEF 80/20</t>
        </is>
      </c>
      <c r="C772">
        <f>Spartan!AM105</f>
        <v/>
      </c>
      <c r="D772">
        <f>Spartan!AN105</f>
        <v/>
      </c>
      <c r="E772" t="inlineStr">
        <is>
          <t>global</t>
        </is>
      </c>
      <c r="F772" t="inlineStr">
        <is>
          <t>global</t>
        </is>
      </c>
    </row>
    <row r="773">
      <c r="A773" t="inlineStr">
        <is>
          <t>Blend: Tactical Bal OEF 80/20</t>
        </is>
      </c>
      <c r="C773">
        <f>Spartan!AM106</f>
        <v/>
      </c>
      <c r="D773">
        <f>Spartan!AN106</f>
        <v/>
      </c>
      <c r="E773" t="inlineStr">
        <is>
          <t>global</t>
        </is>
      </c>
      <c r="F773" t="inlineStr">
        <is>
          <t>global</t>
        </is>
      </c>
    </row>
    <row r="774">
      <c r="A774" t="inlineStr">
        <is>
          <t>Blend: Tactical Bal OEF 80/20</t>
        </is>
      </c>
      <c r="C774">
        <f>Spartan!AM107</f>
        <v/>
      </c>
      <c r="D774">
        <f>Spartan!AN107</f>
        <v/>
      </c>
      <c r="E774" t="inlineStr">
        <is>
          <t>global</t>
        </is>
      </c>
      <c r="F774" t="inlineStr">
        <is>
          <t>global</t>
        </is>
      </c>
    </row>
    <row r="775">
      <c r="A775" t="inlineStr">
        <is>
          <t>Blend: Tactical Bal OEF 80/20</t>
        </is>
      </c>
      <c r="C775">
        <f>Spartan!AM108</f>
        <v/>
      </c>
      <c r="D775">
        <f>Spartan!AN108</f>
        <v/>
      </c>
      <c r="E775" t="inlineStr">
        <is>
          <t>global</t>
        </is>
      </c>
      <c r="F775" t="inlineStr">
        <is>
          <t>global</t>
        </is>
      </c>
    </row>
    <row r="776">
      <c r="A776" t="inlineStr">
        <is>
          <t>Blend: Tactical Bal OEF 80/20</t>
        </is>
      </c>
      <c r="C776">
        <f>Spartan!AM109</f>
        <v/>
      </c>
      <c r="D776">
        <f>Spartan!AN109</f>
        <v/>
      </c>
      <c r="E776" t="inlineStr">
        <is>
          <t>global</t>
        </is>
      </c>
      <c r="F776" t="inlineStr">
        <is>
          <t>global</t>
        </is>
      </c>
    </row>
    <row r="777">
      <c r="A777" t="inlineStr">
        <is>
          <t>Blend: Tactical Bal OEF 80/20</t>
        </is>
      </c>
      <c r="C777">
        <f>Spartan!AM110</f>
        <v/>
      </c>
      <c r="D777">
        <f>Spartan!AN110</f>
        <v/>
      </c>
      <c r="E777" t="inlineStr">
        <is>
          <t>global</t>
        </is>
      </c>
      <c r="F777" t="inlineStr">
        <is>
          <t>global</t>
        </is>
      </c>
    </row>
    <row r="778">
      <c r="A778" t="inlineStr">
        <is>
          <t>Blend: Tactical Bal OEF 80/20</t>
        </is>
      </c>
      <c r="C778">
        <f>Spartan!AM111</f>
        <v/>
      </c>
      <c r="D778">
        <f>Spartan!AN111</f>
        <v/>
      </c>
      <c r="E778" t="inlineStr">
        <is>
          <t>global</t>
        </is>
      </c>
      <c r="F778" t="inlineStr">
        <is>
          <t>global</t>
        </is>
      </c>
    </row>
    <row r="779">
      <c r="A779" t="inlineStr">
        <is>
          <t>Blend: Tactical Bal OEF 80/20</t>
        </is>
      </c>
      <c r="C779">
        <f>Spartan!AM112</f>
        <v/>
      </c>
      <c r="D779">
        <f>Spartan!AN112</f>
        <v/>
      </c>
      <c r="E779" t="inlineStr">
        <is>
          <t>global</t>
        </is>
      </c>
      <c r="F779" t="inlineStr">
        <is>
          <t>global</t>
        </is>
      </c>
    </row>
    <row r="780">
      <c r="A780" t="inlineStr">
        <is>
          <t>Blend: Tactical Bal OEF 80/20</t>
        </is>
      </c>
      <c r="C780">
        <f>Spartan!AM113</f>
        <v/>
      </c>
      <c r="D780">
        <f>Spartan!AN113</f>
        <v/>
      </c>
      <c r="E780" t="inlineStr">
        <is>
          <t>global</t>
        </is>
      </c>
      <c r="F780" t="inlineStr">
        <is>
          <t>global</t>
        </is>
      </c>
    </row>
    <row r="781">
      <c r="A781" t="inlineStr">
        <is>
          <t>Blend: Tactical Bal OEF 80/20</t>
        </is>
      </c>
      <c r="C781">
        <f>Spartan!AM114</f>
        <v/>
      </c>
      <c r="D781">
        <f>Spartan!AN114</f>
        <v/>
      </c>
      <c r="E781" t="inlineStr">
        <is>
          <t>global</t>
        </is>
      </c>
      <c r="F781" t="inlineStr">
        <is>
          <t>global</t>
        </is>
      </c>
    </row>
    <row r="782">
      <c r="A782" t="inlineStr">
        <is>
          <t>Blend: Tactical Bal OEF 80/20</t>
        </is>
      </c>
      <c r="C782">
        <f>Spartan!AM115</f>
        <v/>
      </c>
      <c r="D782">
        <f>Spartan!AN115</f>
        <v/>
      </c>
      <c r="E782" t="inlineStr">
        <is>
          <t>global</t>
        </is>
      </c>
      <c r="F782" t="inlineStr">
        <is>
          <t>global</t>
        </is>
      </c>
    </row>
    <row r="783">
      <c r="A783" t="inlineStr">
        <is>
          <t>Blend: Tactical Bal OEF 80/20</t>
        </is>
      </c>
      <c r="C783">
        <f>Spartan!AM116</f>
        <v/>
      </c>
      <c r="D783">
        <f>Spartan!AN116</f>
        <v/>
      </c>
      <c r="E783" t="inlineStr">
        <is>
          <t>global</t>
        </is>
      </c>
      <c r="F783" t="inlineStr">
        <is>
          <t>global</t>
        </is>
      </c>
    </row>
    <row r="784">
      <c r="A784" t="inlineStr">
        <is>
          <t>Blend: Tactical Bal OEF 80/20</t>
        </is>
      </c>
      <c r="C784">
        <f>Spartan!AM117</f>
        <v/>
      </c>
      <c r="D784">
        <f>Spartan!AN117</f>
        <v/>
      </c>
      <c r="E784" t="inlineStr">
        <is>
          <t>global</t>
        </is>
      </c>
      <c r="F784" t="inlineStr">
        <is>
          <t>global</t>
        </is>
      </c>
    </row>
    <row r="785">
      <c r="A785" t="inlineStr">
        <is>
          <t>Blend: Tactical Bal OEF 80/20</t>
        </is>
      </c>
      <c r="C785">
        <f>Spartan!AM118</f>
        <v/>
      </c>
      <c r="D785">
        <f>Spartan!AN118</f>
        <v/>
      </c>
      <c r="E785" t="inlineStr">
        <is>
          <t>global</t>
        </is>
      </c>
      <c r="F785" t="inlineStr">
        <is>
          <t>global</t>
        </is>
      </c>
    </row>
    <row r="786">
      <c r="A786" t="inlineStr">
        <is>
          <t>Blend: Tactical Bal OEF 80/20</t>
        </is>
      </c>
      <c r="C786">
        <f>Spartan!AM119</f>
        <v/>
      </c>
      <c r="D786">
        <f>Spartan!AN119</f>
        <v/>
      </c>
      <c r="E786" t="inlineStr">
        <is>
          <t>global</t>
        </is>
      </c>
      <c r="F786" t="inlineStr">
        <is>
          <t>global</t>
        </is>
      </c>
    </row>
    <row r="787">
      <c r="A787" t="inlineStr">
        <is>
          <t>Blend: Tactical Bal OEF 80/20</t>
        </is>
      </c>
      <c r="C787">
        <f>Spartan!AM120</f>
        <v/>
      </c>
      <c r="D787">
        <f>Spartan!AN120</f>
        <v/>
      </c>
      <c r="E787" t="inlineStr">
        <is>
          <t>global</t>
        </is>
      </c>
      <c r="F787" t="inlineStr">
        <is>
          <t>global</t>
        </is>
      </c>
    </row>
    <row r="788">
      <c r="A788" t="inlineStr">
        <is>
          <t>Blend: Tactical Bal OEF 80/20</t>
        </is>
      </c>
      <c r="C788">
        <f>Spartan!AM121</f>
        <v/>
      </c>
      <c r="D788">
        <f>Spartan!AN121</f>
        <v/>
      </c>
      <c r="E788" t="inlineStr">
        <is>
          <t>global</t>
        </is>
      </c>
      <c r="F788" t="inlineStr">
        <is>
          <t>global</t>
        </is>
      </c>
    </row>
    <row r="789">
      <c r="A789" t="inlineStr">
        <is>
          <t>Blend: Tactical Bal OEF 80/20</t>
        </is>
      </c>
      <c r="C789">
        <f>Spartan!AM115</f>
        <v/>
      </c>
      <c r="D789">
        <f>Spartan!AN115</f>
        <v/>
      </c>
      <c r="E789" t="inlineStr">
        <is>
          <t>global</t>
        </is>
      </c>
      <c r="F789" t="inlineStr">
        <is>
          <t>global</t>
        </is>
      </c>
    </row>
    <row r="790">
      <c r="A790" t="inlineStr">
        <is>
          <t>Blend: Tactical Con OEF 75/25</t>
        </is>
      </c>
      <c r="C790">
        <f>Spartan!BK6</f>
        <v/>
      </c>
      <c r="D790">
        <f>ROUND(Spartan!BL6,1)</f>
        <v/>
      </c>
      <c r="E790" t="inlineStr">
        <is>
          <t>global</t>
        </is>
      </c>
      <c r="F790" t="inlineStr">
        <is>
          <t>global</t>
        </is>
      </c>
    </row>
    <row r="791">
      <c r="A791" t="inlineStr">
        <is>
          <t>Blend: Tactical Con OEF 75/25</t>
        </is>
      </c>
      <c r="C791">
        <f>Spartan!BK7</f>
        <v/>
      </c>
      <c r="D791">
        <f>ROUND(Spartan!BL7,1)</f>
        <v/>
      </c>
      <c r="E791" t="inlineStr">
        <is>
          <t>global</t>
        </is>
      </c>
      <c r="F791" t="inlineStr">
        <is>
          <t>global</t>
        </is>
      </c>
    </row>
    <row r="792">
      <c r="A792" t="inlineStr">
        <is>
          <t>Blend: Tactical Con OEF 75/25</t>
        </is>
      </c>
      <c r="C792">
        <f>Spartan!BK8</f>
        <v/>
      </c>
      <c r="D792">
        <f>ROUND(Spartan!BL8,1)</f>
        <v/>
      </c>
      <c r="E792" t="inlineStr">
        <is>
          <t>global</t>
        </is>
      </c>
      <c r="F792" t="inlineStr">
        <is>
          <t>global</t>
        </is>
      </c>
    </row>
    <row r="793">
      <c r="A793" t="inlineStr">
        <is>
          <t>Blend: Tactical Con OEF 75/25</t>
        </is>
      </c>
      <c r="C793">
        <f>Spartan!BK9</f>
        <v/>
      </c>
      <c r="D793">
        <f>ROUND(Spartan!BL9,1)</f>
        <v/>
      </c>
      <c r="E793" t="inlineStr">
        <is>
          <t>global</t>
        </is>
      </c>
      <c r="F793" t="inlineStr">
        <is>
          <t>global</t>
        </is>
      </c>
    </row>
    <row r="794">
      <c r="A794" t="inlineStr">
        <is>
          <t>Blend: Tactical Con OEF 75/25</t>
        </is>
      </c>
      <c r="C794">
        <f>Spartan!BK10</f>
        <v/>
      </c>
      <c r="D794">
        <f>ROUND(Spartan!BL10,1)</f>
        <v/>
      </c>
      <c r="E794" t="inlineStr">
        <is>
          <t>global</t>
        </is>
      </c>
      <c r="F794" t="inlineStr">
        <is>
          <t>global</t>
        </is>
      </c>
    </row>
    <row r="795">
      <c r="A795" t="inlineStr">
        <is>
          <t>Blend: Tactical Con OEF 75/25</t>
        </is>
      </c>
      <c r="C795">
        <f>Spartan!BK11</f>
        <v/>
      </c>
      <c r="D795">
        <f>ROUND(Spartan!BL11,1)</f>
        <v/>
      </c>
      <c r="E795" t="inlineStr">
        <is>
          <t>global</t>
        </is>
      </c>
      <c r="F795" t="inlineStr">
        <is>
          <t>global</t>
        </is>
      </c>
    </row>
    <row r="796">
      <c r="A796" t="inlineStr">
        <is>
          <t>Blend: Tactical Con OEF 75/25</t>
        </is>
      </c>
      <c r="C796">
        <f>Spartan!BK12</f>
        <v/>
      </c>
      <c r="D796">
        <f>ROUND(Spartan!BL12,1)</f>
        <v/>
      </c>
      <c r="E796" t="inlineStr">
        <is>
          <t>global</t>
        </is>
      </c>
      <c r="F796" t="inlineStr">
        <is>
          <t>global</t>
        </is>
      </c>
    </row>
    <row r="797">
      <c r="A797" t="inlineStr">
        <is>
          <t>Blend: Tactical Con OEF 75/25</t>
        </is>
      </c>
      <c r="C797">
        <f>Spartan!BK13</f>
        <v/>
      </c>
      <c r="D797">
        <f>ROUND(Spartan!BL13,1)</f>
        <v/>
      </c>
      <c r="E797" t="inlineStr">
        <is>
          <t>global</t>
        </is>
      </c>
      <c r="F797" t="inlineStr">
        <is>
          <t>global</t>
        </is>
      </c>
    </row>
    <row r="798">
      <c r="A798" t="inlineStr">
        <is>
          <t>Blend: Tactical Con OEF 75/25</t>
        </is>
      </c>
      <c r="C798">
        <f>Spartan!BK14</f>
        <v/>
      </c>
      <c r="D798">
        <f>ROUND(Spartan!BL14,1)</f>
        <v/>
      </c>
      <c r="E798" t="inlineStr">
        <is>
          <t>global</t>
        </is>
      </c>
      <c r="F798" t="inlineStr">
        <is>
          <t>global</t>
        </is>
      </c>
    </row>
    <row r="799">
      <c r="A799" t="inlineStr">
        <is>
          <t>Blend: Tactical Con OEF 75/25</t>
        </is>
      </c>
      <c r="C799">
        <f>Spartan!BK15</f>
        <v/>
      </c>
      <c r="D799">
        <f>ROUND(Spartan!BL15,1)</f>
        <v/>
      </c>
      <c r="E799" t="inlineStr">
        <is>
          <t>global</t>
        </is>
      </c>
      <c r="F799" t="inlineStr">
        <is>
          <t>global</t>
        </is>
      </c>
    </row>
    <row r="800">
      <c r="A800" t="inlineStr">
        <is>
          <t>Blend: Tactical Con OEF 75/25</t>
        </is>
      </c>
      <c r="C800">
        <f>Spartan!BK16</f>
        <v/>
      </c>
      <c r="D800">
        <f>ROUND(Spartan!BL16,1)</f>
        <v/>
      </c>
      <c r="E800" t="inlineStr">
        <is>
          <t>global</t>
        </is>
      </c>
      <c r="F800" t="inlineStr">
        <is>
          <t>global</t>
        </is>
      </c>
    </row>
    <row r="801">
      <c r="A801" t="inlineStr">
        <is>
          <t>Blend: Tactical Con OEF 75/25</t>
        </is>
      </c>
      <c r="C801">
        <f>Spartan!BK17</f>
        <v/>
      </c>
      <c r="D801">
        <f>ROUND(Spartan!BL17,1)</f>
        <v/>
      </c>
      <c r="E801" t="inlineStr">
        <is>
          <t>global</t>
        </is>
      </c>
      <c r="F801" t="inlineStr">
        <is>
          <t>global</t>
        </is>
      </c>
    </row>
    <row r="802">
      <c r="A802" t="inlineStr">
        <is>
          <t>Blend: Tactical Con OEF 75/25</t>
        </is>
      </c>
      <c r="C802">
        <f>Spartan!BK18</f>
        <v/>
      </c>
      <c r="D802">
        <f>ROUND(Spartan!BL18,1)</f>
        <v/>
      </c>
      <c r="E802" t="inlineStr">
        <is>
          <t>global</t>
        </is>
      </c>
      <c r="F802" t="inlineStr">
        <is>
          <t>global</t>
        </is>
      </c>
    </row>
    <row r="803">
      <c r="A803" t="inlineStr">
        <is>
          <t>Blend: Tactical Con OEF 75/25</t>
        </is>
      </c>
      <c r="C803">
        <f>Spartan!BK19</f>
        <v/>
      </c>
      <c r="D803">
        <f>ROUND(Spartan!BL19,1)</f>
        <v/>
      </c>
      <c r="E803" t="inlineStr">
        <is>
          <t>global</t>
        </is>
      </c>
      <c r="F803" t="inlineStr">
        <is>
          <t>global</t>
        </is>
      </c>
    </row>
    <row r="804">
      <c r="A804" t="inlineStr">
        <is>
          <t>Blend: Tactical Con OEF 75/25</t>
        </is>
      </c>
      <c r="C804">
        <f>Spartan!BK20</f>
        <v/>
      </c>
      <c r="D804">
        <f>ROUND(Spartan!BL20,1)</f>
        <v/>
      </c>
      <c r="E804" t="inlineStr">
        <is>
          <t>global</t>
        </is>
      </c>
      <c r="F804" t="inlineStr">
        <is>
          <t>global</t>
        </is>
      </c>
    </row>
    <row r="805">
      <c r="A805" t="inlineStr">
        <is>
          <t>Blend: Tactical Con OEF 75/25</t>
        </is>
      </c>
      <c r="C805">
        <f>Spartan!BK21</f>
        <v/>
      </c>
      <c r="D805">
        <f>ROUND(Spartan!BL21,1)</f>
        <v/>
      </c>
      <c r="E805" t="inlineStr">
        <is>
          <t>global</t>
        </is>
      </c>
      <c r="F805" t="inlineStr">
        <is>
          <t>global</t>
        </is>
      </c>
    </row>
    <row r="806">
      <c r="A806" t="inlineStr">
        <is>
          <t>Blend: Tactical Con OEF 75/25</t>
        </is>
      </c>
      <c r="C806">
        <f>Spartan!BK22</f>
        <v/>
      </c>
      <c r="D806">
        <f>ROUND(Spartan!BL22,1)</f>
        <v/>
      </c>
      <c r="E806" t="inlineStr">
        <is>
          <t>global</t>
        </is>
      </c>
      <c r="F806" t="inlineStr">
        <is>
          <t>global</t>
        </is>
      </c>
    </row>
    <row r="807">
      <c r="A807" t="inlineStr">
        <is>
          <t>Blend: Tactical Con OEF 75/25</t>
        </is>
      </c>
      <c r="C807">
        <f>Spartan!BK23</f>
        <v/>
      </c>
      <c r="D807">
        <f>ROUND(Spartan!BL23,1)</f>
        <v/>
      </c>
      <c r="E807" t="inlineStr">
        <is>
          <t>global</t>
        </is>
      </c>
      <c r="F807" t="inlineStr">
        <is>
          <t>global</t>
        </is>
      </c>
    </row>
    <row r="808">
      <c r="A808" t="inlineStr">
        <is>
          <t>Blend: Tactical Con OEF 75/25</t>
        </is>
      </c>
      <c r="C808">
        <f>Spartan!BK24</f>
        <v/>
      </c>
      <c r="D808">
        <f>ROUND(Spartan!BL24,1)</f>
        <v/>
      </c>
      <c r="E808" t="inlineStr">
        <is>
          <t>global</t>
        </is>
      </c>
      <c r="F808" t="inlineStr">
        <is>
          <t>global</t>
        </is>
      </c>
    </row>
    <row r="809">
      <c r="A809" t="inlineStr">
        <is>
          <t>Blend: Tactical Con OEF 75/25</t>
        </is>
      </c>
      <c r="C809">
        <f>Spartan!BK25</f>
        <v/>
      </c>
      <c r="D809">
        <f>ROUND(Spartan!BL25,1)</f>
        <v/>
      </c>
      <c r="E809" t="inlineStr">
        <is>
          <t>global</t>
        </is>
      </c>
      <c r="F809" t="inlineStr">
        <is>
          <t>global</t>
        </is>
      </c>
    </row>
    <row r="810">
      <c r="A810" t="inlineStr">
        <is>
          <t>Blend: Tactical Con OEF 75/25</t>
        </is>
      </c>
      <c r="C810">
        <f>Spartan!BK26</f>
        <v/>
      </c>
      <c r="D810">
        <f>ROUND(Spartan!BL26,1)</f>
        <v/>
      </c>
      <c r="E810" t="inlineStr">
        <is>
          <t>global</t>
        </is>
      </c>
      <c r="F810" t="inlineStr">
        <is>
          <t>global</t>
        </is>
      </c>
    </row>
    <row r="811">
      <c r="A811" t="inlineStr">
        <is>
          <t>Blend: Tactical Con OEF 75/25</t>
        </is>
      </c>
      <c r="C811">
        <f>Spartan!BK27</f>
        <v/>
      </c>
      <c r="D811">
        <f>ROUND(Spartan!BL27,1)</f>
        <v/>
      </c>
      <c r="E811" t="inlineStr">
        <is>
          <t>global</t>
        </is>
      </c>
      <c r="F811" t="inlineStr">
        <is>
          <t>global</t>
        </is>
      </c>
    </row>
    <row r="812">
      <c r="A812" t="inlineStr">
        <is>
          <t>Blend: Tactical Con OEF 75/25</t>
        </is>
      </c>
      <c r="C812">
        <f>Spartan!BK28</f>
        <v/>
      </c>
      <c r="D812">
        <f>ROUND(Spartan!BL28,1)</f>
        <v/>
      </c>
      <c r="E812" t="inlineStr">
        <is>
          <t>global</t>
        </is>
      </c>
      <c r="F812" t="inlineStr">
        <is>
          <t>global</t>
        </is>
      </c>
    </row>
    <row r="813">
      <c r="A813" t="inlineStr">
        <is>
          <t>Blend: Tactical Con OEF 75/25</t>
        </is>
      </c>
      <c r="C813">
        <f>Spartan!BK29</f>
        <v/>
      </c>
      <c r="D813">
        <f>ROUND(Spartan!BL29,1)</f>
        <v/>
      </c>
      <c r="E813" t="inlineStr">
        <is>
          <t>global</t>
        </is>
      </c>
      <c r="F813" t="inlineStr">
        <is>
          <t>global</t>
        </is>
      </c>
    </row>
    <row r="814">
      <c r="A814" t="inlineStr">
        <is>
          <t>Blend: Tactical Con OEF 75/25</t>
        </is>
      </c>
      <c r="C814">
        <f>Spartan!BK30</f>
        <v/>
      </c>
      <c r="D814">
        <f>ROUND(Spartan!BL30,1)</f>
        <v/>
      </c>
      <c r="E814" t="inlineStr">
        <is>
          <t>global</t>
        </is>
      </c>
      <c r="F814" t="inlineStr">
        <is>
          <t>global</t>
        </is>
      </c>
    </row>
    <row r="815">
      <c r="A815" t="inlineStr">
        <is>
          <t>Blend: Tactical Con OEF 75/25</t>
        </is>
      </c>
      <c r="C815">
        <f>Spartan!BK31</f>
        <v/>
      </c>
      <c r="D815">
        <f>ROUND(Spartan!BL31,1)</f>
        <v/>
      </c>
      <c r="E815" t="inlineStr">
        <is>
          <t>global</t>
        </is>
      </c>
      <c r="F815" t="inlineStr">
        <is>
          <t>global</t>
        </is>
      </c>
    </row>
    <row r="816">
      <c r="A816" t="inlineStr">
        <is>
          <t>Blend: Tactical Con OEF 75/25</t>
        </is>
      </c>
      <c r="C816">
        <f>Spartan!BK32</f>
        <v/>
      </c>
      <c r="D816">
        <f>ROUND(Spartan!BL32,1)</f>
        <v/>
      </c>
      <c r="E816" t="inlineStr">
        <is>
          <t>global</t>
        </is>
      </c>
      <c r="F816" t="inlineStr">
        <is>
          <t>global</t>
        </is>
      </c>
    </row>
    <row r="817">
      <c r="A817" t="inlineStr">
        <is>
          <t>Blend: Tactical Con OEF 75/25</t>
        </is>
      </c>
      <c r="C817">
        <f>Spartan!BK33</f>
        <v/>
      </c>
      <c r="D817">
        <f>ROUND(Spartan!BL33,1)</f>
        <v/>
      </c>
      <c r="E817" t="inlineStr">
        <is>
          <t>global</t>
        </is>
      </c>
      <c r="F817" t="inlineStr">
        <is>
          <t>global</t>
        </is>
      </c>
    </row>
    <row r="818">
      <c r="A818" t="inlineStr">
        <is>
          <t>Blend: Tactical Con OEF 75/25</t>
        </is>
      </c>
      <c r="C818">
        <f>Spartan!BK34</f>
        <v/>
      </c>
      <c r="D818">
        <f>ROUND(Spartan!BL34,1)</f>
        <v/>
      </c>
      <c r="E818" t="inlineStr">
        <is>
          <t>global</t>
        </is>
      </c>
      <c r="F818" t="inlineStr">
        <is>
          <t>global</t>
        </is>
      </c>
    </row>
    <row r="819">
      <c r="A819" t="inlineStr">
        <is>
          <t>Blend: Tactical Con OEF 75/25</t>
        </is>
      </c>
      <c r="C819">
        <f>Spartan!BK35</f>
        <v/>
      </c>
      <c r="D819">
        <f>ROUND(Spartan!BL35,1)</f>
        <v/>
      </c>
      <c r="E819" t="inlineStr">
        <is>
          <t>global</t>
        </is>
      </c>
      <c r="F819" t="inlineStr">
        <is>
          <t>global</t>
        </is>
      </c>
    </row>
    <row r="820">
      <c r="A820" t="inlineStr">
        <is>
          <t>Blend: Tactical Con OEF 75/25</t>
        </is>
      </c>
      <c r="C820">
        <f>Spartan!BK36</f>
        <v/>
      </c>
      <c r="D820">
        <f>ROUND(Spartan!BL36,1)</f>
        <v/>
      </c>
      <c r="E820" t="inlineStr">
        <is>
          <t>global</t>
        </is>
      </c>
      <c r="F820" t="inlineStr">
        <is>
          <t>global</t>
        </is>
      </c>
    </row>
    <row r="821">
      <c r="A821" t="inlineStr">
        <is>
          <t>Blend: Tactical Con OEF 75/25</t>
        </is>
      </c>
      <c r="C821">
        <f>Spartan!BK37</f>
        <v/>
      </c>
      <c r="D821">
        <f>ROUND(Spartan!BL37,1)</f>
        <v/>
      </c>
      <c r="E821" t="inlineStr">
        <is>
          <t>global</t>
        </is>
      </c>
      <c r="F821" t="inlineStr">
        <is>
          <t>global</t>
        </is>
      </c>
    </row>
    <row r="822">
      <c r="A822" t="inlineStr">
        <is>
          <t>Blend: Tactical Con OEF 75/25</t>
        </is>
      </c>
      <c r="C822">
        <f>Spartan!BK38</f>
        <v/>
      </c>
      <c r="D822">
        <f>ROUND(Spartan!BL38,1)</f>
        <v/>
      </c>
      <c r="E822" t="inlineStr">
        <is>
          <t>global</t>
        </is>
      </c>
      <c r="F822" t="inlineStr">
        <is>
          <t>global</t>
        </is>
      </c>
    </row>
    <row r="823">
      <c r="A823" t="inlineStr">
        <is>
          <t>Blend: Tactical Con OEF 75/25</t>
        </is>
      </c>
      <c r="C823">
        <f>Spartan!BK39</f>
        <v/>
      </c>
      <c r="D823">
        <f>ROUND(Spartan!BL39,1)</f>
        <v/>
      </c>
      <c r="E823" t="inlineStr">
        <is>
          <t>global</t>
        </is>
      </c>
      <c r="F823" t="inlineStr">
        <is>
          <t>global</t>
        </is>
      </c>
    </row>
    <row r="824">
      <c r="A824" t="inlineStr">
        <is>
          <t>Blend: Tactical Con OEF 75/25</t>
        </is>
      </c>
      <c r="C824">
        <f>Spartan!BK40</f>
        <v/>
      </c>
      <c r="D824">
        <f>ROUND(Spartan!BL40,1)</f>
        <v/>
      </c>
      <c r="E824" t="inlineStr">
        <is>
          <t>global</t>
        </is>
      </c>
      <c r="F824" t="inlineStr">
        <is>
          <t>global</t>
        </is>
      </c>
    </row>
    <row r="825">
      <c r="A825" t="inlineStr">
        <is>
          <t>Blend: Tactical Con OEF 75/25</t>
        </is>
      </c>
      <c r="C825">
        <f>Spartan!BK41</f>
        <v/>
      </c>
      <c r="D825">
        <f>ROUND(Spartan!BL41,1)</f>
        <v/>
      </c>
      <c r="E825" t="inlineStr">
        <is>
          <t>global</t>
        </is>
      </c>
      <c r="F825" t="inlineStr">
        <is>
          <t>global</t>
        </is>
      </c>
    </row>
    <row r="826">
      <c r="A826" t="inlineStr">
        <is>
          <t>Blend: Tactical Con OEF 75/25</t>
        </is>
      </c>
      <c r="C826">
        <f>Spartan!BK42</f>
        <v/>
      </c>
      <c r="D826">
        <f>ROUND(Spartan!BL42,1)</f>
        <v/>
      </c>
      <c r="E826" t="inlineStr">
        <is>
          <t>global</t>
        </is>
      </c>
      <c r="F826" t="inlineStr">
        <is>
          <t>global</t>
        </is>
      </c>
    </row>
    <row r="827">
      <c r="A827" t="inlineStr">
        <is>
          <t>Blend: Tactical Con OEF 75/25</t>
        </is>
      </c>
      <c r="C827">
        <f>Spartan!BK43</f>
        <v/>
      </c>
      <c r="D827">
        <f>ROUND(Spartan!BL43,1)</f>
        <v/>
      </c>
      <c r="E827" t="inlineStr">
        <is>
          <t>global</t>
        </is>
      </c>
      <c r="F827" t="inlineStr">
        <is>
          <t>global</t>
        </is>
      </c>
    </row>
    <row r="828">
      <c r="A828" t="inlineStr">
        <is>
          <t>Blend: Tactical Con OEF 75/25</t>
        </is>
      </c>
      <c r="C828">
        <f>Spartan!BK44</f>
        <v/>
      </c>
      <c r="D828">
        <f>ROUND(Spartan!BL44,1)</f>
        <v/>
      </c>
      <c r="E828" t="inlineStr">
        <is>
          <t>global</t>
        </is>
      </c>
      <c r="F828" t="inlineStr">
        <is>
          <t>global</t>
        </is>
      </c>
    </row>
    <row r="829">
      <c r="A829" t="inlineStr">
        <is>
          <t>Blend: Tactical Con OEF 75/25</t>
        </is>
      </c>
      <c r="C829">
        <f>Spartan!BK45</f>
        <v/>
      </c>
      <c r="D829">
        <f>ROUND(Spartan!BL45,1)</f>
        <v/>
      </c>
      <c r="E829" t="inlineStr">
        <is>
          <t>global</t>
        </is>
      </c>
      <c r="F829" t="inlineStr">
        <is>
          <t>global</t>
        </is>
      </c>
    </row>
    <row r="830">
      <c r="A830" t="inlineStr">
        <is>
          <t>Blend: Tactical Con OEF 75/25</t>
        </is>
      </c>
      <c r="C830">
        <f>Spartan!BK46</f>
        <v/>
      </c>
      <c r="D830">
        <f>ROUND(Spartan!BL46,1)</f>
        <v/>
      </c>
      <c r="E830" t="inlineStr">
        <is>
          <t>global</t>
        </is>
      </c>
      <c r="F830" t="inlineStr">
        <is>
          <t>global</t>
        </is>
      </c>
    </row>
    <row r="831">
      <c r="A831" t="inlineStr">
        <is>
          <t>Blend: Tactical Con OEF 75/25</t>
        </is>
      </c>
      <c r="C831">
        <f>Spartan!BK47</f>
        <v/>
      </c>
      <c r="D831">
        <f>ROUND(Spartan!BL47,1)</f>
        <v/>
      </c>
      <c r="E831" t="inlineStr">
        <is>
          <t>global</t>
        </is>
      </c>
      <c r="F831" t="inlineStr">
        <is>
          <t>global</t>
        </is>
      </c>
    </row>
    <row r="832">
      <c r="A832" t="inlineStr">
        <is>
          <t>Blend: Tactical Con OEF 75/25</t>
        </is>
      </c>
      <c r="C832">
        <f>Spartan!BK48</f>
        <v/>
      </c>
      <c r="D832">
        <f>ROUND(Spartan!BL48,1)</f>
        <v/>
      </c>
      <c r="E832" t="inlineStr">
        <is>
          <t>global</t>
        </is>
      </c>
      <c r="F832" t="inlineStr">
        <is>
          <t>global</t>
        </is>
      </c>
    </row>
    <row r="833">
      <c r="A833" t="inlineStr">
        <is>
          <t>Blend: Tactical Con OEF 75/25</t>
        </is>
      </c>
      <c r="C833">
        <f>Spartan!BK49</f>
        <v/>
      </c>
      <c r="D833">
        <f>ROUND(Spartan!BL49,1)</f>
        <v/>
      </c>
      <c r="E833" t="inlineStr">
        <is>
          <t>global</t>
        </is>
      </c>
      <c r="F833" t="inlineStr">
        <is>
          <t>global</t>
        </is>
      </c>
    </row>
    <row r="834">
      <c r="A834" t="inlineStr">
        <is>
          <t>Blend: Tactical Con OEF 75/25</t>
        </is>
      </c>
      <c r="C834">
        <f>Spartan!BK50</f>
        <v/>
      </c>
      <c r="D834">
        <f>ROUND(Spartan!BL50,1)</f>
        <v/>
      </c>
      <c r="E834" t="inlineStr">
        <is>
          <t>global</t>
        </is>
      </c>
      <c r="F834" t="inlineStr">
        <is>
          <t>global</t>
        </is>
      </c>
    </row>
    <row r="835">
      <c r="A835" t="inlineStr">
        <is>
          <t>Blend: Tactical Con OEF 75/25</t>
        </is>
      </c>
      <c r="C835">
        <f>Spartan!BK51</f>
        <v/>
      </c>
      <c r="D835">
        <f>ROUND(Spartan!BL51,1)</f>
        <v/>
      </c>
      <c r="E835" t="inlineStr">
        <is>
          <t>global</t>
        </is>
      </c>
      <c r="F835" t="inlineStr">
        <is>
          <t>global</t>
        </is>
      </c>
    </row>
    <row r="836">
      <c r="A836" t="inlineStr">
        <is>
          <t>Blend: Tactical Con OEF 75/25</t>
        </is>
      </c>
      <c r="C836">
        <f>Spartan!BK52</f>
        <v/>
      </c>
      <c r="D836">
        <f>ROUND(Spartan!BL52,1)</f>
        <v/>
      </c>
      <c r="E836" t="inlineStr">
        <is>
          <t>global</t>
        </is>
      </c>
      <c r="F836" t="inlineStr">
        <is>
          <t>global</t>
        </is>
      </c>
    </row>
    <row r="837">
      <c r="A837" t="inlineStr">
        <is>
          <t>Blend: Tactical Con OEF 75/25</t>
        </is>
      </c>
      <c r="C837">
        <f>Spartan!BK53</f>
        <v/>
      </c>
      <c r="D837">
        <f>ROUND(Spartan!BL53,1)</f>
        <v/>
      </c>
      <c r="E837" t="inlineStr">
        <is>
          <t>global</t>
        </is>
      </c>
      <c r="F837" t="inlineStr">
        <is>
          <t>global</t>
        </is>
      </c>
    </row>
    <row r="838">
      <c r="A838" t="inlineStr">
        <is>
          <t>Blend: Tactical Con OEF 75/25</t>
        </is>
      </c>
      <c r="C838">
        <f>Spartan!BK54</f>
        <v/>
      </c>
      <c r="D838">
        <f>ROUND(Spartan!BL54,1)</f>
        <v/>
      </c>
      <c r="E838" t="inlineStr">
        <is>
          <t>global</t>
        </is>
      </c>
      <c r="F838" t="inlineStr">
        <is>
          <t>global</t>
        </is>
      </c>
    </row>
    <row r="839">
      <c r="A839" t="inlineStr">
        <is>
          <t>Blend: Tactical Con OEF 75/25</t>
        </is>
      </c>
      <c r="C839">
        <f>Spartan!BK55</f>
        <v/>
      </c>
      <c r="D839">
        <f>ROUND(Spartan!BL55,1)</f>
        <v/>
      </c>
      <c r="E839" t="inlineStr">
        <is>
          <t>global</t>
        </is>
      </c>
      <c r="F839" t="inlineStr">
        <is>
          <t>global</t>
        </is>
      </c>
    </row>
    <row r="840">
      <c r="A840" t="inlineStr">
        <is>
          <t>Blend: Tactical Con OEF 75/25</t>
        </is>
      </c>
      <c r="C840">
        <f>Spartan!BK56</f>
        <v/>
      </c>
      <c r="D840">
        <f>ROUND(Spartan!BL56,1)</f>
        <v/>
      </c>
      <c r="E840" t="inlineStr">
        <is>
          <t>global</t>
        </is>
      </c>
      <c r="F840" t="inlineStr">
        <is>
          <t>global</t>
        </is>
      </c>
    </row>
    <row r="841">
      <c r="A841" t="inlineStr">
        <is>
          <t>Blend: Tactical Con OEF 75/25</t>
        </is>
      </c>
      <c r="C841">
        <f>Spartan!BK57</f>
        <v/>
      </c>
      <c r="D841">
        <f>ROUND(Spartan!BL57,1)</f>
        <v/>
      </c>
      <c r="E841" t="inlineStr">
        <is>
          <t>global</t>
        </is>
      </c>
      <c r="F841" t="inlineStr">
        <is>
          <t>global</t>
        </is>
      </c>
    </row>
    <row r="842">
      <c r="A842" t="inlineStr">
        <is>
          <t>Blend: Tactical Con OEF 75/25</t>
        </is>
      </c>
      <c r="C842">
        <f>Spartan!BK58</f>
        <v/>
      </c>
      <c r="D842">
        <f>ROUND(Spartan!BL58,1)</f>
        <v/>
      </c>
      <c r="E842" t="inlineStr">
        <is>
          <t>global</t>
        </is>
      </c>
      <c r="F842" t="inlineStr">
        <is>
          <t>global</t>
        </is>
      </c>
    </row>
    <row r="843">
      <c r="A843" t="inlineStr">
        <is>
          <t>Blend: Tactical Con OEF 75/25</t>
        </is>
      </c>
      <c r="C843">
        <f>Spartan!BK59</f>
        <v/>
      </c>
      <c r="D843">
        <f>ROUND(Spartan!BL59,1)</f>
        <v/>
      </c>
      <c r="E843" t="inlineStr">
        <is>
          <t>global</t>
        </is>
      </c>
      <c r="F843" t="inlineStr">
        <is>
          <t>global</t>
        </is>
      </c>
    </row>
    <row r="844">
      <c r="A844" t="inlineStr">
        <is>
          <t>Blend: Tactical Con OEF 75/25</t>
        </is>
      </c>
      <c r="C844">
        <f>Spartan!BK60</f>
        <v/>
      </c>
      <c r="D844">
        <f>ROUND(Spartan!BL60,1)</f>
        <v/>
      </c>
      <c r="E844" t="inlineStr">
        <is>
          <t>global</t>
        </is>
      </c>
      <c r="F844" t="inlineStr">
        <is>
          <t>global</t>
        </is>
      </c>
    </row>
    <row r="845">
      <c r="A845" t="inlineStr">
        <is>
          <t>Blend: Tactical Con OEF 75/25</t>
        </is>
      </c>
      <c r="C845">
        <f>Spartan!BK61</f>
        <v/>
      </c>
      <c r="D845">
        <f>ROUND(Spartan!BL61,1)</f>
        <v/>
      </c>
      <c r="E845" t="inlineStr">
        <is>
          <t>global</t>
        </is>
      </c>
      <c r="F845" t="inlineStr">
        <is>
          <t>global</t>
        </is>
      </c>
    </row>
    <row r="846">
      <c r="A846" t="inlineStr">
        <is>
          <t>Blend: Tactical Con OEF 75/25</t>
        </is>
      </c>
      <c r="C846">
        <f>Spartan!BK62</f>
        <v/>
      </c>
      <c r="D846">
        <f>ROUND(Spartan!BL62,1)</f>
        <v/>
      </c>
      <c r="E846" t="inlineStr">
        <is>
          <t>global</t>
        </is>
      </c>
      <c r="F846" t="inlineStr">
        <is>
          <t>global</t>
        </is>
      </c>
    </row>
    <row r="847">
      <c r="A847" t="inlineStr">
        <is>
          <t>Blend: Tactical Con OEF 75/25</t>
        </is>
      </c>
      <c r="C847">
        <f>Spartan!BK63</f>
        <v/>
      </c>
      <c r="D847">
        <f>ROUND(Spartan!BL63,1)</f>
        <v/>
      </c>
      <c r="E847" t="inlineStr">
        <is>
          <t>global</t>
        </is>
      </c>
      <c r="F847" t="inlineStr">
        <is>
          <t>global</t>
        </is>
      </c>
    </row>
    <row r="848">
      <c r="A848" t="inlineStr">
        <is>
          <t>Blend: Tactical Con OEF 75/25</t>
        </is>
      </c>
      <c r="C848">
        <f>Spartan!BK64</f>
        <v/>
      </c>
      <c r="D848">
        <f>ROUND(Spartan!BL64,1)</f>
        <v/>
      </c>
      <c r="E848" t="inlineStr">
        <is>
          <t>global</t>
        </is>
      </c>
      <c r="F848" t="inlineStr">
        <is>
          <t>global</t>
        </is>
      </c>
    </row>
    <row r="849">
      <c r="A849" t="inlineStr">
        <is>
          <t>Blend: Tactical Con OEF 75/25</t>
        </is>
      </c>
      <c r="C849">
        <f>Spartan!BK65</f>
        <v/>
      </c>
      <c r="D849">
        <f>ROUND(Spartan!BL65,1)</f>
        <v/>
      </c>
      <c r="E849" t="inlineStr">
        <is>
          <t>global</t>
        </is>
      </c>
      <c r="F849" t="inlineStr">
        <is>
          <t>global</t>
        </is>
      </c>
    </row>
    <row r="850">
      <c r="A850" t="inlineStr">
        <is>
          <t>Blend: Tactical Con OEF 75/25</t>
        </is>
      </c>
      <c r="C850">
        <f>Spartan!BK66</f>
        <v/>
      </c>
      <c r="D850">
        <f>ROUND(Spartan!BL66,1)</f>
        <v/>
      </c>
      <c r="E850" t="inlineStr">
        <is>
          <t>global</t>
        </is>
      </c>
      <c r="F850" t="inlineStr">
        <is>
          <t>global</t>
        </is>
      </c>
    </row>
    <row r="851">
      <c r="A851" t="inlineStr">
        <is>
          <t>Blend: Tactical Con OEF 75/25</t>
        </is>
      </c>
      <c r="C851">
        <f>Spartan!BK67</f>
        <v/>
      </c>
      <c r="D851">
        <f>ROUND(Spartan!BL67,1)</f>
        <v/>
      </c>
      <c r="E851" t="inlineStr">
        <is>
          <t>global</t>
        </is>
      </c>
      <c r="F851" t="inlineStr">
        <is>
          <t>global</t>
        </is>
      </c>
    </row>
    <row r="852">
      <c r="A852" t="inlineStr">
        <is>
          <t>Blend: Tactical Con OEF 75/25</t>
        </is>
      </c>
      <c r="C852">
        <f>Spartan!BK68</f>
        <v/>
      </c>
      <c r="D852">
        <f>ROUND(Spartan!BL68,1)</f>
        <v/>
      </c>
      <c r="E852" t="inlineStr">
        <is>
          <t>global</t>
        </is>
      </c>
      <c r="F852" t="inlineStr">
        <is>
          <t>global</t>
        </is>
      </c>
    </row>
    <row r="853">
      <c r="A853" t="inlineStr">
        <is>
          <t>Blend: Tactical Con OEF 75/25</t>
        </is>
      </c>
      <c r="C853">
        <f>Spartan!BK69</f>
        <v/>
      </c>
      <c r="D853">
        <f>ROUND(Spartan!BL69,1)</f>
        <v/>
      </c>
      <c r="E853" t="inlineStr">
        <is>
          <t>global</t>
        </is>
      </c>
      <c r="F853" t="inlineStr">
        <is>
          <t>global</t>
        </is>
      </c>
    </row>
    <row r="854">
      <c r="A854" t="inlineStr">
        <is>
          <t>Blend: Tactical Con OEF 75/25</t>
        </is>
      </c>
      <c r="C854">
        <f>Spartan!BK70</f>
        <v/>
      </c>
      <c r="D854">
        <f>ROUND(Spartan!BL70,1)</f>
        <v/>
      </c>
      <c r="E854" t="inlineStr">
        <is>
          <t>global</t>
        </is>
      </c>
      <c r="F854" t="inlineStr">
        <is>
          <t>global</t>
        </is>
      </c>
    </row>
    <row r="855">
      <c r="A855" t="inlineStr">
        <is>
          <t>Blend: Tactical Con OEF 75/25</t>
        </is>
      </c>
      <c r="C855">
        <f>Spartan!BK71</f>
        <v/>
      </c>
      <c r="D855">
        <f>ROUND(Spartan!BL71,1)</f>
        <v/>
      </c>
      <c r="E855" t="inlineStr">
        <is>
          <t>global</t>
        </is>
      </c>
      <c r="F855" t="inlineStr">
        <is>
          <t>global</t>
        </is>
      </c>
    </row>
    <row r="856">
      <c r="A856" t="inlineStr">
        <is>
          <t>Blend: Tactical Con OEF 75/25</t>
        </is>
      </c>
      <c r="C856">
        <f>Spartan!BK72</f>
        <v/>
      </c>
      <c r="D856">
        <f>ROUND(Spartan!BL72,1)</f>
        <v/>
      </c>
      <c r="E856" t="inlineStr">
        <is>
          <t>global</t>
        </is>
      </c>
      <c r="F856" t="inlineStr">
        <is>
          <t>global</t>
        </is>
      </c>
    </row>
    <row r="857">
      <c r="A857" t="inlineStr">
        <is>
          <t>Blend: Tactical Con OEF 75/25</t>
        </is>
      </c>
      <c r="C857">
        <f>Spartan!BK73</f>
        <v/>
      </c>
      <c r="D857">
        <f>ROUND(Spartan!BL73,1)</f>
        <v/>
      </c>
      <c r="E857" t="inlineStr">
        <is>
          <t>global</t>
        </is>
      </c>
      <c r="F857" t="inlineStr">
        <is>
          <t>global</t>
        </is>
      </c>
    </row>
    <row r="858">
      <c r="A858" t="inlineStr">
        <is>
          <t>Blend: Tactical Con OEF 75/25</t>
        </is>
      </c>
      <c r="C858">
        <f>Spartan!BK74</f>
        <v/>
      </c>
      <c r="D858">
        <f>ROUND(Spartan!BL74,1)</f>
        <v/>
      </c>
      <c r="E858" t="inlineStr">
        <is>
          <t>global</t>
        </is>
      </c>
      <c r="F858" t="inlineStr">
        <is>
          <t>global</t>
        </is>
      </c>
    </row>
    <row r="859">
      <c r="A859" t="inlineStr">
        <is>
          <t>Blend: Tactical Con OEF 75/25</t>
        </is>
      </c>
      <c r="C859">
        <f>Spartan!BK75</f>
        <v/>
      </c>
      <c r="D859">
        <f>ROUND(Spartan!BL75,1)</f>
        <v/>
      </c>
      <c r="E859" t="inlineStr">
        <is>
          <t>global</t>
        </is>
      </c>
      <c r="F859" t="inlineStr">
        <is>
          <t>global</t>
        </is>
      </c>
    </row>
    <row r="860">
      <c r="A860" t="inlineStr">
        <is>
          <t>Blend: Tactical Con OEF 75/25</t>
        </is>
      </c>
      <c r="C860">
        <f>Spartan!BK76</f>
        <v/>
      </c>
      <c r="D860">
        <f>ROUND(Spartan!BL76,1)</f>
        <v/>
      </c>
      <c r="E860" t="inlineStr">
        <is>
          <t>global</t>
        </is>
      </c>
      <c r="F860" t="inlineStr">
        <is>
          <t>global</t>
        </is>
      </c>
    </row>
    <row r="861">
      <c r="A861" t="inlineStr">
        <is>
          <t>Blend: Tactical Con OEF 75/25</t>
        </is>
      </c>
      <c r="C861">
        <f>Spartan!BK77</f>
        <v/>
      </c>
      <c r="D861">
        <f>ROUND(Spartan!BL77,1)</f>
        <v/>
      </c>
      <c r="E861" t="inlineStr">
        <is>
          <t>global</t>
        </is>
      </c>
      <c r="F861" t="inlineStr">
        <is>
          <t>global</t>
        </is>
      </c>
    </row>
    <row r="862">
      <c r="A862" t="inlineStr">
        <is>
          <t>Blend: Tactical Con OEF 75/25</t>
        </is>
      </c>
      <c r="C862">
        <f>Spartan!BK78</f>
        <v/>
      </c>
      <c r="D862">
        <f>ROUND(Spartan!BL78,1)</f>
        <v/>
      </c>
      <c r="E862" t="inlineStr">
        <is>
          <t>global</t>
        </is>
      </c>
      <c r="F862" t="inlineStr">
        <is>
          <t>global</t>
        </is>
      </c>
    </row>
    <row r="863">
      <c r="A863" t="inlineStr">
        <is>
          <t>Blend: Tactical Con OEF 75/25</t>
        </is>
      </c>
      <c r="C863">
        <f>Spartan!BK79</f>
        <v/>
      </c>
      <c r="D863">
        <f>ROUND(Spartan!BL79,1)</f>
        <v/>
      </c>
      <c r="E863" t="inlineStr">
        <is>
          <t>global</t>
        </is>
      </c>
      <c r="F863" t="inlineStr">
        <is>
          <t>global</t>
        </is>
      </c>
    </row>
    <row r="864">
      <c r="A864" t="inlineStr">
        <is>
          <t>Blend: Tactical Con OEF 75/25</t>
        </is>
      </c>
      <c r="C864">
        <f>Spartan!BK80</f>
        <v/>
      </c>
      <c r="D864">
        <f>ROUND(Spartan!BL80,1)</f>
        <v/>
      </c>
      <c r="E864" t="inlineStr">
        <is>
          <t>global</t>
        </is>
      </c>
      <c r="F864" t="inlineStr">
        <is>
          <t>global</t>
        </is>
      </c>
    </row>
    <row r="865">
      <c r="A865" t="inlineStr">
        <is>
          <t>Blend: Tactical Con OEF 75/25</t>
        </is>
      </c>
      <c r="C865">
        <f>Spartan!BK81</f>
        <v/>
      </c>
      <c r="D865">
        <f>ROUND(Spartan!BL81,1)</f>
        <v/>
      </c>
      <c r="E865" t="inlineStr">
        <is>
          <t>global</t>
        </is>
      </c>
      <c r="F865" t="inlineStr">
        <is>
          <t>global</t>
        </is>
      </c>
    </row>
    <row r="866">
      <c r="A866" t="inlineStr">
        <is>
          <t>Blend: Tactical Con OEF 75/25</t>
        </is>
      </c>
      <c r="C866">
        <f>Spartan!BK82</f>
        <v/>
      </c>
      <c r="D866">
        <f>ROUND(Spartan!BL82,1)</f>
        <v/>
      </c>
      <c r="E866" t="inlineStr">
        <is>
          <t>global</t>
        </is>
      </c>
      <c r="F866" t="inlineStr">
        <is>
          <t>global</t>
        </is>
      </c>
    </row>
    <row r="867">
      <c r="A867" t="inlineStr">
        <is>
          <t>Blend: Tactical Con OEF 75/25</t>
        </is>
      </c>
      <c r="C867">
        <f>Spartan!BK83</f>
        <v/>
      </c>
      <c r="D867">
        <f>ROUND(Spartan!BL83,1)</f>
        <v/>
      </c>
      <c r="E867" t="inlineStr">
        <is>
          <t>global</t>
        </is>
      </c>
      <c r="F867" t="inlineStr">
        <is>
          <t>global</t>
        </is>
      </c>
    </row>
    <row r="868">
      <c r="A868" t="inlineStr">
        <is>
          <t>Blend: Tactical Con OEF 75/25</t>
        </is>
      </c>
      <c r="C868">
        <f>Spartan!BK84</f>
        <v/>
      </c>
      <c r="D868">
        <f>ROUND(Spartan!BL84,1)</f>
        <v/>
      </c>
      <c r="E868" t="inlineStr">
        <is>
          <t>global</t>
        </is>
      </c>
      <c r="F868" t="inlineStr">
        <is>
          <t>global</t>
        </is>
      </c>
    </row>
    <row r="869">
      <c r="A869" t="inlineStr">
        <is>
          <t>Blend: Tactical Con OEF 75/25</t>
        </is>
      </c>
      <c r="C869">
        <f>Spartan!BK85</f>
        <v/>
      </c>
      <c r="D869">
        <f>ROUND(Spartan!BL85,1)</f>
        <v/>
      </c>
      <c r="E869" t="inlineStr">
        <is>
          <t>global</t>
        </is>
      </c>
      <c r="F869" t="inlineStr">
        <is>
          <t>global</t>
        </is>
      </c>
    </row>
    <row r="870">
      <c r="A870" t="inlineStr">
        <is>
          <t>Blend: Tactical Con OEF 75/25</t>
        </is>
      </c>
      <c r="C870">
        <f>Spartan!BK86</f>
        <v/>
      </c>
      <c r="D870">
        <f>ROUND(Spartan!BL86,1)</f>
        <v/>
      </c>
      <c r="E870" t="inlineStr">
        <is>
          <t>global</t>
        </is>
      </c>
      <c r="F870" t="inlineStr">
        <is>
          <t>global</t>
        </is>
      </c>
    </row>
    <row r="871">
      <c r="A871" t="inlineStr">
        <is>
          <t>Blend: Tactical Con OEF 75/25</t>
        </is>
      </c>
      <c r="C871">
        <f>Spartan!BK87</f>
        <v/>
      </c>
      <c r="D871">
        <f>ROUND(Spartan!BL87,1)</f>
        <v/>
      </c>
      <c r="E871" t="inlineStr">
        <is>
          <t>global</t>
        </is>
      </c>
      <c r="F871" t="inlineStr">
        <is>
          <t>global</t>
        </is>
      </c>
    </row>
    <row r="872">
      <c r="A872" t="inlineStr">
        <is>
          <t>Blend: Tactical Con OEF 75/25</t>
        </is>
      </c>
      <c r="C872">
        <f>Spartan!BK88</f>
        <v/>
      </c>
      <c r="D872">
        <f>ROUND(Spartan!BL88,1)</f>
        <v/>
      </c>
      <c r="E872" t="inlineStr">
        <is>
          <t>global</t>
        </is>
      </c>
      <c r="F872" t="inlineStr">
        <is>
          <t>global</t>
        </is>
      </c>
    </row>
    <row r="873">
      <c r="A873" t="inlineStr">
        <is>
          <t>Blend: Tactical Con OEF 75/25</t>
        </is>
      </c>
      <c r="C873">
        <f>Spartan!BK89</f>
        <v/>
      </c>
      <c r="D873">
        <f>ROUND(Spartan!BL89,1)</f>
        <v/>
      </c>
      <c r="E873" t="inlineStr">
        <is>
          <t>global</t>
        </is>
      </c>
      <c r="F873" t="inlineStr">
        <is>
          <t>global</t>
        </is>
      </c>
    </row>
    <row r="874">
      <c r="A874" t="inlineStr">
        <is>
          <t>Blend: Tactical Con OEF 75/25</t>
        </is>
      </c>
      <c r="C874">
        <f>Spartan!BK90</f>
        <v/>
      </c>
      <c r="D874">
        <f>ROUND(Spartan!BL90,1)</f>
        <v/>
      </c>
      <c r="E874" t="inlineStr">
        <is>
          <t>global</t>
        </is>
      </c>
      <c r="F874" t="inlineStr">
        <is>
          <t>global</t>
        </is>
      </c>
    </row>
    <row r="875">
      <c r="A875" t="inlineStr">
        <is>
          <t>Blend: Tactical Con OEF 75/25</t>
        </is>
      </c>
      <c r="C875">
        <f>Spartan!BK91</f>
        <v/>
      </c>
      <c r="D875">
        <f>ROUND(Spartan!BL91,1)</f>
        <v/>
      </c>
      <c r="E875" t="inlineStr">
        <is>
          <t>global</t>
        </is>
      </c>
      <c r="F875" t="inlineStr">
        <is>
          <t>global</t>
        </is>
      </c>
    </row>
    <row r="876">
      <c r="A876" t="inlineStr">
        <is>
          <t>Blend: Tactical Con OEF 75/25</t>
        </is>
      </c>
      <c r="C876">
        <f>Spartan!BK92</f>
        <v/>
      </c>
      <c r="D876">
        <f>ROUND(Spartan!BL92,1)</f>
        <v/>
      </c>
      <c r="E876" t="inlineStr">
        <is>
          <t>global</t>
        </is>
      </c>
      <c r="F876" t="inlineStr">
        <is>
          <t>global</t>
        </is>
      </c>
    </row>
    <row r="877">
      <c r="A877" t="inlineStr">
        <is>
          <t>Blend: Tactical Con OEF 75/25</t>
        </is>
      </c>
      <c r="C877">
        <f>Spartan!BK93</f>
        <v/>
      </c>
      <c r="D877">
        <f>ROUND(Spartan!BL93,1)</f>
        <v/>
      </c>
      <c r="E877" t="inlineStr">
        <is>
          <t>global</t>
        </is>
      </c>
      <c r="F877" t="inlineStr">
        <is>
          <t>global</t>
        </is>
      </c>
    </row>
    <row r="878">
      <c r="A878" t="inlineStr">
        <is>
          <t>Blend: Tactical Con OEF 75/25</t>
        </is>
      </c>
      <c r="C878">
        <f>Spartan!BK94</f>
        <v/>
      </c>
      <c r="D878">
        <f>ROUND(Spartan!BL94,1)</f>
        <v/>
      </c>
      <c r="E878" t="inlineStr">
        <is>
          <t>global</t>
        </is>
      </c>
      <c r="F878" t="inlineStr">
        <is>
          <t>global</t>
        </is>
      </c>
    </row>
    <row r="879">
      <c r="A879" t="inlineStr">
        <is>
          <t>Blend: Tactical Con OEF 75/25</t>
        </is>
      </c>
      <c r="C879">
        <f>Spartan!BK95</f>
        <v/>
      </c>
      <c r="D879">
        <f>ROUND(Spartan!BL95,1)</f>
        <v/>
      </c>
      <c r="E879" t="inlineStr">
        <is>
          <t>global</t>
        </is>
      </c>
      <c r="F879" t="inlineStr">
        <is>
          <t>global</t>
        </is>
      </c>
    </row>
    <row r="880">
      <c r="A880" t="inlineStr">
        <is>
          <t>Blend: Tactical Con OEF 75/25</t>
        </is>
      </c>
      <c r="C880">
        <f>Spartan!BK96</f>
        <v/>
      </c>
      <c r="D880">
        <f>ROUND(Spartan!BL96,1)</f>
        <v/>
      </c>
      <c r="E880" t="inlineStr">
        <is>
          <t>global</t>
        </is>
      </c>
      <c r="F880" t="inlineStr">
        <is>
          <t>global</t>
        </is>
      </c>
    </row>
    <row r="881">
      <c r="A881" t="inlineStr">
        <is>
          <t>Blend: Tactical Con OEF 75/25</t>
        </is>
      </c>
      <c r="C881">
        <f>Spartan!BK97</f>
        <v/>
      </c>
      <c r="D881">
        <f>ROUND(Spartan!BL97,1)</f>
        <v/>
      </c>
      <c r="E881" t="inlineStr">
        <is>
          <t>global</t>
        </is>
      </c>
      <c r="F881" t="inlineStr">
        <is>
          <t>global</t>
        </is>
      </c>
    </row>
    <row r="882">
      <c r="A882" t="inlineStr">
        <is>
          <t>Blend: Tactical Con OEF 75/25</t>
        </is>
      </c>
      <c r="C882">
        <f>Spartan!BK98</f>
        <v/>
      </c>
      <c r="D882">
        <f>ROUND(Spartan!BL98,1)</f>
        <v/>
      </c>
      <c r="E882" t="inlineStr">
        <is>
          <t>global</t>
        </is>
      </c>
      <c r="F882" t="inlineStr">
        <is>
          <t>global</t>
        </is>
      </c>
    </row>
    <row r="883">
      <c r="A883" t="inlineStr">
        <is>
          <t>Blend: Tactical Con OEF 75/25</t>
        </is>
      </c>
      <c r="C883">
        <f>Spartan!BK99</f>
        <v/>
      </c>
      <c r="D883">
        <f>ROUND(Spartan!BL99,1)</f>
        <v/>
      </c>
      <c r="E883" t="inlineStr">
        <is>
          <t>global</t>
        </is>
      </c>
      <c r="F883" t="inlineStr">
        <is>
          <t>global</t>
        </is>
      </c>
    </row>
    <row r="884">
      <c r="A884" t="inlineStr">
        <is>
          <t>Blend: Tactical Con OEF 75/25</t>
        </is>
      </c>
      <c r="C884">
        <f>Spartan!BK100</f>
        <v/>
      </c>
      <c r="D884">
        <f>ROUND(Spartan!BL100,1)</f>
        <v/>
      </c>
      <c r="E884" t="inlineStr">
        <is>
          <t>global</t>
        </is>
      </c>
      <c r="F884" t="inlineStr">
        <is>
          <t>global</t>
        </is>
      </c>
    </row>
    <row r="885">
      <c r="A885" t="inlineStr">
        <is>
          <t>Blend: Tactical Con OEF 75/25</t>
        </is>
      </c>
      <c r="C885">
        <f>Spartan!BK101</f>
        <v/>
      </c>
      <c r="D885">
        <f>ROUND(Spartan!BL101,1)</f>
        <v/>
      </c>
      <c r="E885" t="inlineStr">
        <is>
          <t>global</t>
        </is>
      </c>
      <c r="F885" t="inlineStr">
        <is>
          <t>global</t>
        </is>
      </c>
    </row>
    <row r="886">
      <c r="A886" t="inlineStr">
        <is>
          <t>Blend: Tactical Con OEF 75/25</t>
        </is>
      </c>
      <c r="C886">
        <f>Spartan!BK102</f>
        <v/>
      </c>
      <c r="D886">
        <f>ROUND(Spartan!BL102,1)</f>
        <v/>
      </c>
      <c r="E886" t="inlineStr">
        <is>
          <t>global</t>
        </is>
      </c>
      <c r="F886" t="inlineStr">
        <is>
          <t>global</t>
        </is>
      </c>
    </row>
    <row r="887">
      <c r="A887" t="inlineStr">
        <is>
          <t>Blend: Tactical Con OEF 75/25</t>
        </is>
      </c>
      <c r="C887">
        <f>Spartan!BK103</f>
        <v/>
      </c>
      <c r="D887">
        <f>ROUND(Spartan!BL103,1)</f>
        <v/>
      </c>
      <c r="E887" t="inlineStr">
        <is>
          <t>global</t>
        </is>
      </c>
      <c r="F887" t="inlineStr">
        <is>
          <t>global</t>
        </is>
      </c>
    </row>
    <row r="888">
      <c r="A888" t="inlineStr">
        <is>
          <t>Blend: Tactical Con OEF 75/25</t>
        </is>
      </c>
      <c r="C888">
        <f>Spartan!BK104</f>
        <v/>
      </c>
      <c r="D888">
        <f>ROUND(Spartan!BL104,1)</f>
        <v/>
      </c>
      <c r="E888" t="inlineStr">
        <is>
          <t>global</t>
        </is>
      </c>
      <c r="F888" t="inlineStr">
        <is>
          <t>global</t>
        </is>
      </c>
    </row>
    <row r="889">
      <c r="A889" t="inlineStr">
        <is>
          <t>Blend: Tactical Con OEF 75/25</t>
        </is>
      </c>
      <c r="C889">
        <f>Spartan!BK105</f>
        <v/>
      </c>
      <c r="D889">
        <f>ROUND(Spartan!BL105,1)</f>
        <v/>
      </c>
      <c r="E889" t="inlineStr">
        <is>
          <t>global</t>
        </is>
      </c>
      <c r="F889" t="inlineStr">
        <is>
          <t>global</t>
        </is>
      </c>
    </row>
    <row r="890">
      <c r="A890" t="inlineStr">
        <is>
          <t>Blend: Tactical Con OEF 75/25</t>
        </is>
      </c>
      <c r="C890">
        <f>Spartan!BK106</f>
        <v/>
      </c>
      <c r="D890">
        <f>ROUND(Spartan!BL106,1)</f>
        <v/>
      </c>
      <c r="E890" t="inlineStr">
        <is>
          <t>global</t>
        </is>
      </c>
      <c r="F890" t="inlineStr">
        <is>
          <t>global</t>
        </is>
      </c>
    </row>
    <row r="891">
      <c r="A891" t="inlineStr">
        <is>
          <t>Blend: Tactical Con OEF 75/25</t>
        </is>
      </c>
      <c r="C891">
        <f>Spartan!BK107</f>
        <v/>
      </c>
      <c r="D891">
        <f>ROUND(Spartan!BL107,1)</f>
        <v/>
      </c>
      <c r="E891" t="inlineStr">
        <is>
          <t>global</t>
        </is>
      </c>
      <c r="F891" t="inlineStr">
        <is>
          <t>global</t>
        </is>
      </c>
    </row>
    <row r="892">
      <c r="A892" t="inlineStr">
        <is>
          <t>Blend: Tactical Con OEF 75/25</t>
        </is>
      </c>
      <c r="C892">
        <f>Spartan!BK108</f>
        <v/>
      </c>
      <c r="D892">
        <f>ROUND(Spartan!BL108,1)</f>
        <v/>
      </c>
      <c r="E892" t="inlineStr">
        <is>
          <t>global</t>
        </is>
      </c>
      <c r="F892" t="inlineStr">
        <is>
          <t>global</t>
        </is>
      </c>
    </row>
    <row r="893">
      <c r="A893" t="inlineStr">
        <is>
          <t>Blend: Tactical Con OEF 75/25</t>
        </is>
      </c>
      <c r="C893">
        <f>Spartan!BK109</f>
        <v/>
      </c>
      <c r="D893">
        <f>ROUND(Spartan!BL109,1)</f>
        <v/>
      </c>
      <c r="E893" t="inlineStr">
        <is>
          <t>global</t>
        </is>
      </c>
      <c r="F893" t="inlineStr">
        <is>
          <t>global</t>
        </is>
      </c>
    </row>
    <row r="894">
      <c r="A894" t="inlineStr">
        <is>
          <t>Blend: Tactical Con OEF 75/25</t>
        </is>
      </c>
      <c r="C894">
        <f>Spartan!BK110</f>
        <v/>
      </c>
      <c r="D894">
        <f>ROUND(Spartan!BL110,1)</f>
        <v/>
      </c>
      <c r="E894" t="inlineStr">
        <is>
          <t>global</t>
        </is>
      </c>
      <c r="F894" t="inlineStr">
        <is>
          <t>global</t>
        </is>
      </c>
    </row>
    <row r="895">
      <c r="A895" t="inlineStr">
        <is>
          <t>Blend: Tactical Con OEF 75/25</t>
        </is>
      </c>
      <c r="C895">
        <f>Spartan!BK111</f>
        <v/>
      </c>
      <c r="D895">
        <f>ROUND(Spartan!BL111,1)</f>
        <v/>
      </c>
      <c r="E895" t="inlineStr">
        <is>
          <t>global</t>
        </is>
      </c>
      <c r="F895" t="inlineStr">
        <is>
          <t>global</t>
        </is>
      </c>
    </row>
    <row r="896">
      <c r="A896" t="inlineStr">
        <is>
          <t>Blend: Tactical Con OEF 75/25</t>
        </is>
      </c>
      <c r="C896">
        <f>Spartan!BK112</f>
        <v/>
      </c>
      <c r="D896">
        <f>ROUND(Spartan!BL112,1)</f>
        <v/>
      </c>
      <c r="E896" t="inlineStr">
        <is>
          <t>global</t>
        </is>
      </c>
      <c r="F896" t="inlineStr">
        <is>
          <t>global</t>
        </is>
      </c>
    </row>
    <row r="897">
      <c r="A897" t="inlineStr">
        <is>
          <t>Blend: Tactical Con OEF 75/25</t>
        </is>
      </c>
      <c r="C897">
        <f>Spartan!BK113</f>
        <v/>
      </c>
      <c r="D897">
        <f>ROUND(Spartan!BL113,1)</f>
        <v/>
      </c>
      <c r="E897" t="inlineStr">
        <is>
          <t>global</t>
        </is>
      </c>
      <c r="F897" t="inlineStr">
        <is>
          <t>global</t>
        </is>
      </c>
    </row>
    <row r="898">
      <c r="A898" t="inlineStr">
        <is>
          <t>Blend: Tactical Con OEF 75/25</t>
        </is>
      </c>
      <c r="C898">
        <f>Spartan!BK114</f>
        <v/>
      </c>
      <c r="D898">
        <f>ROUND(Spartan!BL114,1)</f>
        <v/>
      </c>
      <c r="E898" t="inlineStr">
        <is>
          <t>global</t>
        </is>
      </c>
      <c r="F898" t="inlineStr">
        <is>
          <t>global</t>
        </is>
      </c>
    </row>
    <row r="899">
      <c r="A899" t="inlineStr">
        <is>
          <t>Blend: Tactical Con OEF 75/25</t>
        </is>
      </c>
      <c r="C899">
        <f>Spartan!BK115</f>
        <v/>
      </c>
      <c r="D899">
        <f>ROUND(Spartan!BL115,1)</f>
        <v/>
      </c>
      <c r="E899" t="inlineStr">
        <is>
          <t>global</t>
        </is>
      </c>
      <c r="F899" t="inlineStr">
        <is>
          <t>global</t>
        </is>
      </c>
    </row>
    <row r="900">
      <c r="A900" t="inlineStr">
        <is>
          <t>Blend: Tactical Con OEF 75/25</t>
        </is>
      </c>
      <c r="C900">
        <f>Spartan!BK116</f>
        <v/>
      </c>
      <c r="D900">
        <f>ROUND(Spartan!BL116,1)</f>
        <v/>
      </c>
      <c r="E900" t="inlineStr">
        <is>
          <t>global</t>
        </is>
      </c>
      <c r="F900" t="inlineStr">
        <is>
          <t>global</t>
        </is>
      </c>
    </row>
    <row r="901">
      <c r="A901" t="inlineStr">
        <is>
          <t>Blend: Tactical Con OEF 75/25</t>
        </is>
      </c>
      <c r="C901">
        <f>Spartan!BK117</f>
        <v/>
      </c>
      <c r="D901">
        <f>ROUND(Spartan!BL117,1)</f>
        <v/>
      </c>
      <c r="E901" t="inlineStr">
        <is>
          <t>global</t>
        </is>
      </c>
      <c r="F901" t="inlineStr">
        <is>
          <t>global</t>
        </is>
      </c>
    </row>
    <row r="902">
      <c r="A902" t="inlineStr">
        <is>
          <t>Blend: Tactical Con OEF 75/25</t>
        </is>
      </c>
      <c r="C902">
        <f>Spartan!BK118</f>
        <v/>
      </c>
      <c r="D902">
        <f>ROUND(Spartan!BL118,1)</f>
        <v/>
      </c>
      <c r="E902" t="inlineStr">
        <is>
          <t>global</t>
        </is>
      </c>
      <c r="F902" t="inlineStr">
        <is>
          <t>global</t>
        </is>
      </c>
    </row>
    <row r="903">
      <c r="A903" t="inlineStr">
        <is>
          <t>Blend: Tactical Con OEF 75/25</t>
        </is>
      </c>
      <c r="C903">
        <f>Spartan!BK119</f>
        <v/>
      </c>
      <c r="D903">
        <f>ROUND(Spartan!BL119,1)</f>
        <v/>
      </c>
      <c r="E903" t="inlineStr">
        <is>
          <t>global</t>
        </is>
      </c>
      <c r="F903" t="inlineStr">
        <is>
          <t>global</t>
        </is>
      </c>
    </row>
    <row r="904">
      <c r="A904" t="inlineStr">
        <is>
          <t>Blend: Tactical Con OEF 75/25</t>
        </is>
      </c>
      <c r="C904">
        <f>Spartan!BK120</f>
        <v/>
      </c>
      <c r="D904">
        <f>ROUND(Spartan!BL120,1)</f>
        <v/>
      </c>
      <c r="E904" t="inlineStr">
        <is>
          <t>global</t>
        </is>
      </c>
      <c r="F904" t="inlineStr">
        <is>
          <t>global</t>
        </is>
      </c>
    </row>
    <row r="905">
      <c r="A905" t="inlineStr">
        <is>
          <t>Blend: Tactical Con OEF 75/25</t>
        </is>
      </c>
      <c r="C905">
        <f>Spartan!BK121</f>
        <v/>
      </c>
      <c r="D905">
        <f>ROUND(Spartan!BL121,1)</f>
        <v/>
      </c>
      <c r="E905" t="inlineStr">
        <is>
          <t>global</t>
        </is>
      </c>
      <c r="F905" t="inlineStr">
        <is>
          <t>global</t>
        </is>
      </c>
    </row>
    <row r="906">
      <c r="A906" t="inlineStr">
        <is>
          <t>Blend: Tactical Con OEF 75/25</t>
        </is>
      </c>
      <c r="C906">
        <f>Spartan!BK122</f>
        <v/>
      </c>
      <c r="D906">
        <f>ROUND(Spartan!BL122,1)</f>
        <v/>
      </c>
      <c r="E906" t="inlineStr">
        <is>
          <t>global</t>
        </is>
      </c>
      <c r="F906" t="inlineStr">
        <is>
          <t>global</t>
        </is>
      </c>
    </row>
    <row r="907">
      <c r="A907" t="inlineStr">
        <is>
          <t>Blend: Tactical Gro OEF 50/50</t>
        </is>
      </c>
      <c r="C907" s="13">
        <f>Spartan!AA6</f>
        <v/>
      </c>
      <c r="D907">
        <f>ROUND(Spartan!AB6,1)</f>
        <v/>
      </c>
      <c r="E907" t="inlineStr">
        <is>
          <t>global</t>
        </is>
      </c>
      <c r="F907" t="inlineStr">
        <is>
          <t>global</t>
        </is>
      </c>
    </row>
    <row r="908">
      <c r="A908" t="inlineStr">
        <is>
          <t>Blend: Tactical Gro OEF 50/50</t>
        </is>
      </c>
      <c r="C908" s="13">
        <f>Spartan!AA7</f>
        <v/>
      </c>
      <c r="D908">
        <f>ROUND(Spartan!AB7,1)</f>
        <v/>
      </c>
      <c r="E908" t="inlineStr">
        <is>
          <t>global</t>
        </is>
      </c>
      <c r="F908" t="inlineStr">
        <is>
          <t>global</t>
        </is>
      </c>
    </row>
    <row r="909">
      <c r="A909" t="inlineStr">
        <is>
          <t>Blend: Tactical Gro OEF 50/50</t>
        </is>
      </c>
      <c r="C909" s="13">
        <f>Spartan!AA8</f>
        <v/>
      </c>
      <c r="D909">
        <f>ROUND(Spartan!AB8,1)</f>
        <v/>
      </c>
      <c r="E909" t="inlineStr">
        <is>
          <t>global</t>
        </is>
      </c>
      <c r="F909" t="inlineStr">
        <is>
          <t>global</t>
        </is>
      </c>
    </row>
    <row r="910">
      <c r="A910" t="inlineStr">
        <is>
          <t>Blend: Tactical Gro OEF 50/50</t>
        </is>
      </c>
      <c r="C910" s="13">
        <f>Spartan!AA9</f>
        <v/>
      </c>
      <c r="D910">
        <f>ROUND(Spartan!AB9,1)</f>
        <v/>
      </c>
      <c r="E910" t="inlineStr">
        <is>
          <t>global</t>
        </is>
      </c>
      <c r="F910" t="inlineStr">
        <is>
          <t>global</t>
        </is>
      </c>
    </row>
    <row r="911">
      <c r="A911" t="inlineStr">
        <is>
          <t>Blend: Tactical Gro OEF 50/50</t>
        </is>
      </c>
      <c r="C911" s="13">
        <f>Spartan!AA10</f>
        <v/>
      </c>
      <c r="D911">
        <f>ROUND(Spartan!AB10,1)</f>
        <v/>
      </c>
      <c r="E911" t="inlineStr">
        <is>
          <t>global</t>
        </is>
      </c>
      <c r="F911" t="inlineStr">
        <is>
          <t>global</t>
        </is>
      </c>
    </row>
    <row r="912">
      <c r="A912" t="inlineStr">
        <is>
          <t>Blend: Tactical Gro OEF 50/50</t>
        </is>
      </c>
      <c r="C912" s="13">
        <f>Spartan!AA11</f>
        <v/>
      </c>
      <c r="D912">
        <f>ROUND(Spartan!AB11,1)</f>
        <v/>
      </c>
      <c r="E912" t="inlineStr">
        <is>
          <t>global</t>
        </is>
      </c>
      <c r="F912" t="inlineStr">
        <is>
          <t>global</t>
        </is>
      </c>
    </row>
    <row r="913">
      <c r="A913" t="inlineStr">
        <is>
          <t>Blend: Tactical Gro OEF 50/50</t>
        </is>
      </c>
      <c r="C913" s="13">
        <f>Spartan!AA12</f>
        <v/>
      </c>
      <c r="D913">
        <f>ROUND(Spartan!AB12,1)</f>
        <v/>
      </c>
      <c r="E913" t="inlineStr">
        <is>
          <t>global</t>
        </is>
      </c>
      <c r="F913" t="inlineStr">
        <is>
          <t>global</t>
        </is>
      </c>
    </row>
    <row r="914">
      <c r="A914" t="inlineStr">
        <is>
          <t>Blend: Tactical Gro OEF 50/50</t>
        </is>
      </c>
      <c r="C914" s="13">
        <f>Spartan!AA13</f>
        <v/>
      </c>
      <c r="D914">
        <f>ROUND(Spartan!AB13,1)</f>
        <v/>
      </c>
      <c r="E914" t="inlineStr">
        <is>
          <t>global</t>
        </is>
      </c>
      <c r="F914" t="inlineStr">
        <is>
          <t>global</t>
        </is>
      </c>
    </row>
    <row r="915">
      <c r="A915" t="inlineStr">
        <is>
          <t>Blend: Tactical Gro OEF 50/50</t>
        </is>
      </c>
      <c r="C915" s="13">
        <f>Spartan!AA14</f>
        <v/>
      </c>
      <c r="D915">
        <f>ROUND(Spartan!AB14,1)</f>
        <v/>
      </c>
      <c r="E915" t="inlineStr">
        <is>
          <t>global</t>
        </is>
      </c>
      <c r="F915" t="inlineStr">
        <is>
          <t>global</t>
        </is>
      </c>
    </row>
    <row r="916">
      <c r="A916" t="inlineStr">
        <is>
          <t>Blend: Tactical Gro OEF 50/50</t>
        </is>
      </c>
      <c r="C916" s="13">
        <f>Spartan!AA15</f>
        <v/>
      </c>
      <c r="D916">
        <f>ROUND(Spartan!AB15,1)</f>
        <v/>
      </c>
      <c r="E916" t="inlineStr">
        <is>
          <t>global</t>
        </is>
      </c>
      <c r="F916" t="inlineStr">
        <is>
          <t>global</t>
        </is>
      </c>
    </row>
    <row r="917">
      <c r="A917" t="inlineStr">
        <is>
          <t>Blend: Tactical Gro OEF 50/50</t>
        </is>
      </c>
      <c r="C917" s="13">
        <f>Spartan!AA16</f>
        <v/>
      </c>
      <c r="D917">
        <f>ROUND(Spartan!AB16,1)</f>
        <v/>
      </c>
      <c r="E917" t="inlineStr">
        <is>
          <t>global</t>
        </is>
      </c>
      <c r="F917" t="inlineStr">
        <is>
          <t>global</t>
        </is>
      </c>
    </row>
    <row r="918">
      <c r="A918" t="inlineStr">
        <is>
          <t>Blend: Tactical Gro OEF 50/50</t>
        </is>
      </c>
      <c r="C918" s="13">
        <f>Spartan!AA17</f>
        <v/>
      </c>
      <c r="D918">
        <f>ROUND(Spartan!AB17,1)</f>
        <v/>
      </c>
      <c r="E918" t="inlineStr">
        <is>
          <t>global</t>
        </is>
      </c>
      <c r="F918" t="inlineStr">
        <is>
          <t>global</t>
        </is>
      </c>
    </row>
    <row r="919">
      <c r="A919" t="inlineStr">
        <is>
          <t>Blend: Tactical Gro OEF 50/50</t>
        </is>
      </c>
      <c r="C919" s="13">
        <f>Spartan!AA18</f>
        <v/>
      </c>
      <c r="D919">
        <f>ROUND(Spartan!AB18,1)</f>
        <v/>
      </c>
      <c r="E919" t="inlineStr">
        <is>
          <t>global</t>
        </is>
      </c>
      <c r="F919" t="inlineStr">
        <is>
          <t>global</t>
        </is>
      </c>
    </row>
    <row r="920">
      <c r="A920" t="inlineStr">
        <is>
          <t>Blend: Tactical Gro OEF 50/50</t>
        </is>
      </c>
      <c r="C920" s="13">
        <f>Spartan!AA19</f>
        <v/>
      </c>
      <c r="D920">
        <f>ROUND(Spartan!AB19,1)</f>
        <v/>
      </c>
      <c r="E920" t="inlineStr">
        <is>
          <t>global</t>
        </is>
      </c>
      <c r="F920" t="inlineStr">
        <is>
          <t>global</t>
        </is>
      </c>
    </row>
    <row r="921">
      <c r="A921" t="inlineStr">
        <is>
          <t>Blend: Tactical Gro OEF 50/50</t>
        </is>
      </c>
      <c r="C921" s="13">
        <f>Spartan!AA20</f>
        <v/>
      </c>
      <c r="D921">
        <f>ROUND(Spartan!AB20,1)</f>
        <v/>
      </c>
      <c r="E921" t="inlineStr">
        <is>
          <t>global</t>
        </is>
      </c>
      <c r="F921" t="inlineStr">
        <is>
          <t>global</t>
        </is>
      </c>
    </row>
    <row r="922">
      <c r="A922" t="inlineStr">
        <is>
          <t>Blend: Tactical Gro OEF 50/50</t>
        </is>
      </c>
      <c r="C922" s="13">
        <f>Spartan!AA21</f>
        <v/>
      </c>
      <c r="D922">
        <f>ROUND(Spartan!AB21,1)</f>
        <v/>
      </c>
      <c r="E922" t="inlineStr">
        <is>
          <t>global</t>
        </is>
      </c>
      <c r="F922" t="inlineStr">
        <is>
          <t>global</t>
        </is>
      </c>
    </row>
    <row r="923">
      <c r="A923" t="inlineStr">
        <is>
          <t>Blend: Tactical Gro OEF 50/50</t>
        </is>
      </c>
      <c r="C923" s="13">
        <f>Spartan!AA22</f>
        <v/>
      </c>
      <c r="D923">
        <f>ROUND(Spartan!AB22,1)</f>
        <v/>
      </c>
      <c r="E923" t="inlineStr">
        <is>
          <t>global</t>
        </is>
      </c>
      <c r="F923" t="inlineStr">
        <is>
          <t>global</t>
        </is>
      </c>
    </row>
    <row r="924">
      <c r="A924" t="inlineStr">
        <is>
          <t>Blend: Tactical Gro OEF 50/50</t>
        </is>
      </c>
      <c r="C924" s="13">
        <f>Spartan!AA23</f>
        <v/>
      </c>
      <c r="D924">
        <f>ROUND(Spartan!AB23,1)</f>
        <v/>
      </c>
      <c r="E924" t="inlineStr">
        <is>
          <t>global</t>
        </is>
      </c>
      <c r="F924" t="inlineStr">
        <is>
          <t>global</t>
        </is>
      </c>
    </row>
    <row r="925">
      <c r="A925" t="inlineStr">
        <is>
          <t>Blend: Tactical Gro OEF 50/50</t>
        </is>
      </c>
      <c r="C925" s="13">
        <f>Spartan!AA24</f>
        <v/>
      </c>
      <c r="D925">
        <f>ROUND(Spartan!AB24,1)</f>
        <v/>
      </c>
      <c r="E925" t="inlineStr">
        <is>
          <t>global</t>
        </is>
      </c>
      <c r="F925" t="inlineStr">
        <is>
          <t>global</t>
        </is>
      </c>
    </row>
    <row r="926">
      <c r="A926" t="inlineStr">
        <is>
          <t>Blend: Tactical Gro OEF 50/50</t>
        </is>
      </c>
      <c r="C926" s="13">
        <f>Spartan!AA25</f>
        <v/>
      </c>
      <c r="D926">
        <f>ROUND(Spartan!AB25,1)</f>
        <v/>
      </c>
      <c r="E926" t="inlineStr">
        <is>
          <t>global</t>
        </is>
      </c>
      <c r="F926" t="inlineStr">
        <is>
          <t>global</t>
        </is>
      </c>
    </row>
    <row r="927">
      <c r="A927" t="inlineStr">
        <is>
          <t>Blend: Tactical Gro OEF 50/50</t>
        </is>
      </c>
      <c r="C927" s="13">
        <f>Spartan!AA26</f>
        <v/>
      </c>
      <c r="D927">
        <f>ROUND(Spartan!AB26,1)</f>
        <v/>
      </c>
      <c r="E927" t="inlineStr">
        <is>
          <t>global</t>
        </is>
      </c>
      <c r="F927" t="inlineStr">
        <is>
          <t>global</t>
        </is>
      </c>
    </row>
    <row r="928">
      <c r="A928" t="inlineStr">
        <is>
          <t>Blend: Tactical Gro OEF 50/50</t>
        </is>
      </c>
      <c r="C928" s="13">
        <f>Spartan!AA27</f>
        <v/>
      </c>
      <c r="D928">
        <f>ROUND(Spartan!AB27,1)</f>
        <v/>
      </c>
      <c r="E928" t="inlineStr">
        <is>
          <t>global</t>
        </is>
      </c>
      <c r="F928" t="inlineStr">
        <is>
          <t>global</t>
        </is>
      </c>
    </row>
    <row r="929">
      <c r="A929" t="inlineStr">
        <is>
          <t>Blend: Tactical Gro OEF 50/50</t>
        </is>
      </c>
      <c r="C929" s="13">
        <f>Spartan!AA28</f>
        <v/>
      </c>
      <c r="D929">
        <f>ROUND(Spartan!AB28,1)</f>
        <v/>
      </c>
      <c r="E929" t="inlineStr">
        <is>
          <t>global</t>
        </is>
      </c>
      <c r="F929" t="inlineStr">
        <is>
          <t>global</t>
        </is>
      </c>
    </row>
    <row r="930">
      <c r="A930" t="inlineStr">
        <is>
          <t>Blend: Tactical Gro OEF 50/50</t>
        </is>
      </c>
      <c r="C930" s="13">
        <f>Spartan!AA29</f>
        <v/>
      </c>
      <c r="D930">
        <f>ROUND(Spartan!AB29,1)</f>
        <v/>
      </c>
      <c r="E930" t="inlineStr">
        <is>
          <t>global</t>
        </is>
      </c>
      <c r="F930" t="inlineStr">
        <is>
          <t>global</t>
        </is>
      </c>
    </row>
    <row r="931">
      <c r="A931" t="inlineStr">
        <is>
          <t>Blend: Tactical Gro OEF 50/50</t>
        </is>
      </c>
      <c r="C931" s="13">
        <f>Spartan!AA30</f>
        <v/>
      </c>
      <c r="D931">
        <f>ROUND(Spartan!AB30,1)</f>
        <v/>
      </c>
      <c r="E931" t="inlineStr">
        <is>
          <t>global</t>
        </is>
      </c>
      <c r="F931" t="inlineStr">
        <is>
          <t>global</t>
        </is>
      </c>
    </row>
    <row r="932">
      <c r="A932" t="inlineStr">
        <is>
          <t>Blend: Tactical Gro OEF 50/50</t>
        </is>
      </c>
      <c r="C932" s="13">
        <f>Spartan!AA31</f>
        <v/>
      </c>
      <c r="D932">
        <f>ROUND(Spartan!AB31,1)</f>
        <v/>
      </c>
      <c r="E932" t="inlineStr">
        <is>
          <t>global</t>
        </is>
      </c>
      <c r="F932" t="inlineStr">
        <is>
          <t>global</t>
        </is>
      </c>
    </row>
    <row r="933">
      <c r="A933" t="inlineStr">
        <is>
          <t>Blend: Tactical Gro OEF 50/50</t>
        </is>
      </c>
      <c r="C933" s="13">
        <f>Spartan!AA32</f>
        <v/>
      </c>
      <c r="D933">
        <f>ROUND(Spartan!AB32,1)</f>
        <v/>
      </c>
      <c r="E933" t="inlineStr">
        <is>
          <t>global</t>
        </is>
      </c>
      <c r="F933" t="inlineStr">
        <is>
          <t>global</t>
        </is>
      </c>
    </row>
    <row r="934">
      <c r="A934" t="inlineStr">
        <is>
          <t>Blend: Tactical Gro OEF 50/50</t>
        </is>
      </c>
      <c r="C934" s="13">
        <f>Spartan!AA33</f>
        <v/>
      </c>
      <c r="D934">
        <f>ROUND(Spartan!AB33,1)</f>
        <v/>
      </c>
      <c r="E934" t="inlineStr">
        <is>
          <t>global</t>
        </is>
      </c>
      <c r="F934" t="inlineStr">
        <is>
          <t>global</t>
        </is>
      </c>
    </row>
    <row r="935">
      <c r="A935" t="inlineStr">
        <is>
          <t>Blend: Tactical Gro OEF 50/50</t>
        </is>
      </c>
      <c r="C935" s="13">
        <f>Spartan!AA34</f>
        <v/>
      </c>
      <c r="D935">
        <f>ROUND(Spartan!AB34,1)</f>
        <v/>
      </c>
      <c r="E935" t="inlineStr">
        <is>
          <t>global</t>
        </is>
      </c>
      <c r="F935" t="inlineStr">
        <is>
          <t>global</t>
        </is>
      </c>
    </row>
    <row r="936">
      <c r="A936" t="inlineStr">
        <is>
          <t>Blend: Tactical Gro OEF 50/50</t>
        </is>
      </c>
      <c r="C936" s="13">
        <f>Spartan!AA35</f>
        <v/>
      </c>
      <c r="D936">
        <f>ROUND(Spartan!AB35,1)</f>
        <v/>
      </c>
      <c r="E936" t="inlineStr">
        <is>
          <t>global</t>
        </is>
      </c>
      <c r="F936" t="inlineStr">
        <is>
          <t>global</t>
        </is>
      </c>
    </row>
    <row r="937">
      <c r="A937" t="inlineStr">
        <is>
          <t>Blend: Tactical Gro OEF 50/50</t>
        </is>
      </c>
      <c r="C937" s="13">
        <f>Spartan!AA36</f>
        <v/>
      </c>
      <c r="D937">
        <f>ROUND(Spartan!AB36,1)</f>
        <v/>
      </c>
      <c r="E937" t="inlineStr">
        <is>
          <t>global</t>
        </is>
      </c>
      <c r="F937" t="inlineStr">
        <is>
          <t>global</t>
        </is>
      </c>
    </row>
    <row r="938">
      <c r="A938" t="inlineStr">
        <is>
          <t>Blend: Tactical Gro OEF 50/50</t>
        </is>
      </c>
      <c r="C938" s="13">
        <f>Spartan!AA37</f>
        <v/>
      </c>
      <c r="D938">
        <f>ROUND(Spartan!AB37,1)</f>
        <v/>
      </c>
      <c r="E938" t="inlineStr">
        <is>
          <t>global</t>
        </is>
      </c>
      <c r="F938" t="inlineStr">
        <is>
          <t>global</t>
        </is>
      </c>
    </row>
    <row r="939">
      <c r="A939" t="inlineStr">
        <is>
          <t>Blend: Tactical Gro OEF 50/50</t>
        </is>
      </c>
      <c r="C939" s="13">
        <f>Spartan!AA38</f>
        <v/>
      </c>
      <c r="D939">
        <f>ROUND(Spartan!AB38,1)</f>
        <v/>
      </c>
      <c r="E939" t="inlineStr">
        <is>
          <t>global</t>
        </is>
      </c>
      <c r="F939" t="inlineStr">
        <is>
          <t>global</t>
        </is>
      </c>
    </row>
    <row r="940">
      <c r="A940" t="inlineStr">
        <is>
          <t>Blend: Tactical Gro OEF 50/50</t>
        </is>
      </c>
      <c r="C940" s="13">
        <f>Spartan!AA39</f>
        <v/>
      </c>
      <c r="D940">
        <f>ROUND(Spartan!AB39,1)</f>
        <v/>
      </c>
      <c r="E940" t="inlineStr">
        <is>
          <t>global</t>
        </is>
      </c>
      <c r="F940" t="inlineStr">
        <is>
          <t>global</t>
        </is>
      </c>
    </row>
    <row r="941">
      <c r="A941" t="inlineStr">
        <is>
          <t>Blend: Tactical Gro OEF 50/50</t>
        </is>
      </c>
      <c r="C941" s="13">
        <f>Spartan!AA40</f>
        <v/>
      </c>
      <c r="D941">
        <f>ROUND(Spartan!AB40,1)</f>
        <v/>
      </c>
      <c r="E941" t="inlineStr">
        <is>
          <t>global</t>
        </is>
      </c>
      <c r="F941" t="inlineStr">
        <is>
          <t>global</t>
        </is>
      </c>
    </row>
    <row r="942">
      <c r="A942" t="inlineStr">
        <is>
          <t>Blend: Tactical Gro OEF 50/50</t>
        </is>
      </c>
      <c r="C942" s="13">
        <f>Spartan!AA41</f>
        <v/>
      </c>
      <c r="D942">
        <f>ROUND(Spartan!AB41,1)</f>
        <v/>
      </c>
      <c r="E942" t="inlineStr">
        <is>
          <t>global</t>
        </is>
      </c>
      <c r="F942" t="inlineStr">
        <is>
          <t>global</t>
        </is>
      </c>
    </row>
    <row r="943">
      <c r="A943" t="inlineStr">
        <is>
          <t>Blend: Tactical Gro OEF 50/50</t>
        </is>
      </c>
      <c r="C943" s="13">
        <f>Spartan!AA42</f>
        <v/>
      </c>
      <c r="D943">
        <f>ROUND(Spartan!AB42,1)</f>
        <v/>
      </c>
      <c r="E943" t="inlineStr">
        <is>
          <t>global</t>
        </is>
      </c>
      <c r="F943" t="inlineStr">
        <is>
          <t>global</t>
        </is>
      </c>
    </row>
    <row r="944">
      <c r="A944" t="inlineStr">
        <is>
          <t>Blend: Tactical Gro OEF 50/50</t>
        </is>
      </c>
      <c r="C944" s="13">
        <f>Spartan!AA43</f>
        <v/>
      </c>
      <c r="D944">
        <f>ROUND(Spartan!AB43,1)</f>
        <v/>
      </c>
      <c r="E944" t="inlineStr">
        <is>
          <t>global</t>
        </is>
      </c>
      <c r="F944" t="inlineStr">
        <is>
          <t>global</t>
        </is>
      </c>
    </row>
    <row r="945">
      <c r="A945" t="inlineStr">
        <is>
          <t>Blend: Tactical Gro OEF 50/50</t>
        </is>
      </c>
      <c r="C945" s="13">
        <f>Spartan!AA44</f>
        <v/>
      </c>
      <c r="D945">
        <f>ROUND(Spartan!AB44,1)</f>
        <v/>
      </c>
      <c r="E945" t="inlineStr">
        <is>
          <t>global</t>
        </is>
      </c>
      <c r="F945" t="inlineStr">
        <is>
          <t>global</t>
        </is>
      </c>
    </row>
    <row r="946">
      <c r="A946" t="inlineStr">
        <is>
          <t>Blend: Tactical Gro OEF 50/50</t>
        </is>
      </c>
      <c r="C946" s="13">
        <f>Spartan!AA45</f>
        <v/>
      </c>
      <c r="D946">
        <f>ROUND(Spartan!AB45,1)</f>
        <v/>
      </c>
      <c r="E946" t="inlineStr">
        <is>
          <t>global</t>
        </is>
      </c>
      <c r="F946" t="inlineStr">
        <is>
          <t>global</t>
        </is>
      </c>
    </row>
    <row r="947">
      <c r="A947" t="inlineStr">
        <is>
          <t>Blend: Tactical Gro OEF 50/50</t>
        </is>
      </c>
      <c r="C947" s="13">
        <f>Spartan!AA46</f>
        <v/>
      </c>
      <c r="D947">
        <f>ROUND(Spartan!AB46,1)</f>
        <v/>
      </c>
      <c r="E947" t="inlineStr">
        <is>
          <t>global</t>
        </is>
      </c>
      <c r="F947" t="inlineStr">
        <is>
          <t>global</t>
        </is>
      </c>
    </row>
    <row r="948">
      <c r="A948" t="inlineStr">
        <is>
          <t>Blend: Tactical Gro OEF 50/50</t>
        </is>
      </c>
      <c r="C948" s="13">
        <f>Spartan!AA47</f>
        <v/>
      </c>
      <c r="D948">
        <f>ROUND(Spartan!AB47,1)</f>
        <v/>
      </c>
      <c r="E948" t="inlineStr">
        <is>
          <t>global</t>
        </is>
      </c>
      <c r="F948" t="inlineStr">
        <is>
          <t>global</t>
        </is>
      </c>
    </row>
    <row r="949">
      <c r="A949" t="inlineStr">
        <is>
          <t>Blend: Tactical Gro OEF 50/50</t>
        </is>
      </c>
      <c r="C949" s="13">
        <f>Spartan!AA48</f>
        <v/>
      </c>
      <c r="D949">
        <f>ROUND(Spartan!AB48,1)</f>
        <v/>
      </c>
      <c r="E949" t="inlineStr">
        <is>
          <t>global</t>
        </is>
      </c>
      <c r="F949" t="inlineStr">
        <is>
          <t>global</t>
        </is>
      </c>
    </row>
    <row r="950">
      <c r="A950" t="inlineStr">
        <is>
          <t>Blend: Tactical Gro OEF 50/50</t>
        </is>
      </c>
      <c r="C950" s="13">
        <f>Spartan!AA49</f>
        <v/>
      </c>
      <c r="D950">
        <f>ROUND(Spartan!AB49,1)</f>
        <v/>
      </c>
      <c r="E950" t="inlineStr">
        <is>
          <t>global</t>
        </is>
      </c>
      <c r="F950" t="inlineStr">
        <is>
          <t>global</t>
        </is>
      </c>
    </row>
    <row r="951">
      <c r="A951" t="inlineStr">
        <is>
          <t>Blend: Tactical Gro OEF 50/50</t>
        </is>
      </c>
      <c r="C951" s="13">
        <f>Spartan!AA50</f>
        <v/>
      </c>
      <c r="D951">
        <f>ROUND(Spartan!AB50,1)</f>
        <v/>
      </c>
      <c r="E951" t="inlineStr">
        <is>
          <t>global</t>
        </is>
      </c>
      <c r="F951" t="inlineStr">
        <is>
          <t>global</t>
        </is>
      </c>
    </row>
    <row r="952">
      <c r="A952" t="inlineStr">
        <is>
          <t>Blend: Tactical Gro OEF 50/50</t>
        </is>
      </c>
      <c r="C952" s="13">
        <f>Spartan!AA51</f>
        <v/>
      </c>
      <c r="D952">
        <f>ROUND(Spartan!AB51,1)</f>
        <v/>
      </c>
      <c r="E952" t="inlineStr">
        <is>
          <t>global</t>
        </is>
      </c>
      <c r="F952" t="inlineStr">
        <is>
          <t>global</t>
        </is>
      </c>
    </row>
    <row r="953">
      <c r="A953" t="inlineStr">
        <is>
          <t>Blend: Tactical Gro OEF 50/50</t>
        </is>
      </c>
      <c r="C953" s="13">
        <f>Spartan!AA52</f>
        <v/>
      </c>
      <c r="D953">
        <f>ROUND(Spartan!AB52,1)</f>
        <v/>
      </c>
      <c r="E953" t="inlineStr">
        <is>
          <t>global</t>
        </is>
      </c>
      <c r="F953" t="inlineStr">
        <is>
          <t>global</t>
        </is>
      </c>
    </row>
    <row r="954">
      <c r="A954" t="inlineStr">
        <is>
          <t>Blend: Tactical Gro OEF 50/50</t>
        </is>
      </c>
      <c r="C954" s="13">
        <f>Spartan!AA53</f>
        <v/>
      </c>
      <c r="D954">
        <f>ROUND(Spartan!AB53,1)</f>
        <v/>
      </c>
      <c r="E954" t="inlineStr">
        <is>
          <t>global</t>
        </is>
      </c>
      <c r="F954" t="inlineStr">
        <is>
          <t>global</t>
        </is>
      </c>
    </row>
    <row r="955">
      <c r="A955" t="inlineStr">
        <is>
          <t>Blend: Tactical Gro OEF 50/50</t>
        </is>
      </c>
      <c r="C955" s="13">
        <f>Spartan!AA54</f>
        <v/>
      </c>
      <c r="D955">
        <f>ROUND(Spartan!AB54,1)</f>
        <v/>
      </c>
      <c r="E955" t="inlineStr">
        <is>
          <t>global</t>
        </is>
      </c>
      <c r="F955" t="inlineStr">
        <is>
          <t>global</t>
        </is>
      </c>
    </row>
    <row r="956">
      <c r="A956" t="inlineStr">
        <is>
          <t>Blend: Tactical Gro OEF 50/50</t>
        </is>
      </c>
      <c r="C956" s="13">
        <f>Spartan!AA55</f>
        <v/>
      </c>
      <c r="D956">
        <f>ROUND(Spartan!AB55,1)</f>
        <v/>
      </c>
      <c r="E956" t="inlineStr">
        <is>
          <t>global</t>
        </is>
      </c>
      <c r="F956" t="inlineStr">
        <is>
          <t>global</t>
        </is>
      </c>
    </row>
    <row r="957">
      <c r="A957" t="inlineStr">
        <is>
          <t>Blend: Tactical Gro OEF 50/50</t>
        </is>
      </c>
      <c r="C957" s="13">
        <f>Spartan!AA56</f>
        <v/>
      </c>
      <c r="D957">
        <f>ROUND(Spartan!AB56,1)</f>
        <v/>
      </c>
      <c r="E957" t="inlineStr">
        <is>
          <t>global</t>
        </is>
      </c>
      <c r="F957" t="inlineStr">
        <is>
          <t>global</t>
        </is>
      </c>
    </row>
    <row r="958">
      <c r="A958" t="inlineStr">
        <is>
          <t>Blend: Tactical Gro OEF 50/50</t>
        </is>
      </c>
      <c r="C958" s="13">
        <f>Spartan!AA57</f>
        <v/>
      </c>
      <c r="D958">
        <f>ROUND(Spartan!AB57,1)</f>
        <v/>
      </c>
      <c r="E958" t="inlineStr">
        <is>
          <t>global</t>
        </is>
      </c>
      <c r="F958" t="inlineStr">
        <is>
          <t>global</t>
        </is>
      </c>
    </row>
    <row r="959">
      <c r="A959" t="inlineStr">
        <is>
          <t>Blend: Tactical Gro OEF 50/50</t>
        </is>
      </c>
      <c r="C959" s="13">
        <f>Spartan!AA58</f>
        <v/>
      </c>
      <c r="D959">
        <f>ROUND(Spartan!AB58,1)</f>
        <v/>
      </c>
      <c r="E959" t="inlineStr">
        <is>
          <t>global</t>
        </is>
      </c>
      <c r="F959" t="inlineStr">
        <is>
          <t>global</t>
        </is>
      </c>
    </row>
    <row r="960">
      <c r="A960" t="inlineStr">
        <is>
          <t>Blend: Tactical Gro OEF 50/50</t>
        </is>
      </c>
      <c r="C960" s="13">
        <f>Spartan!AA59</f>
        <v/>
      </c>
      <c r="D960">
        <f>ROUND(Spartan!AB59,1)</f>
        <v/>
      </c>
      <c r="E960" t="inlineStr">
        <is>
          <t>global</t>
        </is>
      </c>
      <c r="F960" t="inlineStr">
        <is>
          <t>global</t>
        </is>
      </c>
    </row>
    <row r="961">
      <c r="A961" t="inlineStr">
        <is>
          <t>Blend: Tactical Gro OEF 50/50</t>
        </is>
      </c>
      <c r="C961" s="13">
        <f>Spartan!AA60</f>
        <v/>
      </c>
      <c r="D961">
        <f>ROUND(Spartan!AB60,1)</f>
        <v/>
      </c>
      <c r="E961" t="inlineStr">
        <is>
          <t>global</t>
        </is>
      </c>
      <c r="F961" t="inlineStr">
        <is>
          <t>global</t>
        </is>
      </c>
    </row>
    <row r="962">
      <c r="A962" t="inlineStr">
        <is>
          <t>Blend: Tactical Gro OEF 50/50</t>
        </is>
      </c>
      <c r="C962" s="13">
        <f>Spartan!AA61</f>
        <v/>
      </c>
      <c r="D962">
        <f>ROUND(Spartan!AB61,1)</f>
        <v/>
      </c>
      <c r="E962" t="inlineStr">
        <is>
          <t>global</t>
        </is>
      </c>
      <c r="F962" t="inlineStr">
        <is>
          <t>global</t>
        </is>
      </c>
    </row>
    <row r="963">
      <c r="A963" t="inlineStr">
        <is>
          <t>Blend: Tactical Gro OEF 50/50</t>
        </is>
      </c>
      <c r="C963" s="13">
        <f>Spartan!AA62</f>
        <v/>
      </c>
      <c r="D963">
        <f>ROUND(Spartan!AB62,1)</f>
        <v/>
      </c>
      <c r="E963" t="inlineStr">
        <is>
          <t>global</t>
        </is>
      </c>
      <c r="F963" t="inlineStr">
        <is>
          <t>global</t>
        </is>
      </c>
    </row>
    <row r="964">
      <c r="A964" t="inlineStr">
        <is>
          <t>Blend: Tactical Gro OEF 50/50</t>
        </is>
      </c>
      <c r="C964" s="13">
        <f>Spartan!AA63</f>
        <v/>
      </c>
      <c r="D964">
        <f>ROUND(Spartan!AB63,1)</f>
        <v/>
      </c>
      <c r="E964" t="inlineStr">
        <is>
          <t>global</t>
        </is>
      </c>
      <c r="F964" t="inlineStr">
        <is>
          <t>global</t>
        </is>
      </c>
    </row>
    <row r="965">
      <c r="A965" t="inlineStr">
        <is>
          <t>Blend: Tactical Gro OEF 50/50</t>
        </is>
      </c>
      <c r="C965" s="13">
        <f>Spartan!AA64</f>
        <v/>
      </c>
      <c r="D965">
        <f>ROUND(Spartan!AB64,1)</f>
        <v/>
      </c>
      <c r="E965" t="inlineStr">
        <is>
          <t>global</t>
        </is>
      </c>
      <c r="F965" t="inlineStr">
        <is>
          <t>global</t>
        </is>
      </c>
    </row>
    <row r="966">
      <c r="A966" t="inlineStr">
        <is>
          <t>Blend: Tactical Gro OEF 50/50</t>
        </is>
      </c>
      <c r="C966" s="13">
        <f>Spartan!AA65</f>
        <v/>
      </c>
      <c r="D966">
        <f>ROUND(Spartan!AB65,1)</f>
        <v/>
      </c>
      <c r="E966" t="inlineStr">
        <is>
          <t>global</t>
        </is>
      </c>
      <c r="F966" t="inlineStr">
        <is>
          <t>global</t>
        </is>
      </c>
    </row>
    <row r="967">
      <c r="A967" t="inlineStr">
        <is>
          <t>Blend: Tactical Gro OEF 50/50</t>
        </is>
      </c>
      <c r="C967" s="13">
        <f>Spartan!AA66</f>
        <v/>
      </c>
      <c r="D967">
        <f>ROUND(Spartan!AB66,1)</f>
        <v/>
      </c>
      <c r="E967" t="inlineStr">
        <is>
          <t>global</t>
        </is>
      </c>
      <c r="F967" t="inlineStr">
        <is>
          <t>global</t>
        </is>
      </c>
    </row>
    <row r="968">
      <c r="A968" t="inlineStr">
        <is>
          <t>Blend: Tactical Gro OEF 50/50</t>
        </is>
      </c>
      <c r="C968" s="13">
        <f>Spartan!AA67</f>
        <v/>
      </c>
      <c r="D968">
        <f>ROUND(Spartan!AB67,1)</f>
        <v/>
      </c>
      <c r="E968" t="inlineStr">
        <is>
          <t>global</t>
        </is>
      </c>
      <c r="F968" t="inlineStr">
        <is>
          <t>global</t>
        </is>
      </c>
    </row>
    <row r="969">
      <c r="A969" t="inlineStr">
        <is>
          <t>Blend: Tactical Gro OEF 50/50</t>
        </is>
      </c>
      <c r="C969" s="13">
        <f>Spartan!AA68</f>
        <v/>
      </c>
      <c r="D969">
        <f>ROUND(Spartan!AB68,1)</f>
        <v/>
      </c>
      <c r="E969" t="inlineStr">
        <is>
          <t>global</t>
        </is>
      </c>
      <c r="F969" t="inlineStr">
        <is>
          <t>global</t>
        </is>
      </c>
    </row>
    <row r="970">
      <c r="A970" t="inlineStr">
        <is>
          <t>Blend: Tactical Gro OEF 50/50</t>
        </is>
      </c>
      <c r="C970" s="13">
        <f>Spartan!AA69</f>
        <v/>
      </c>
      <c r="D970">
        <f>ROUND(Spartan!AB69,1)</f>
        <v/>
      </c>
      <c r="E970" t="inlineStr">
        <is>
          <t>global</t>
        </is>
      </c>
      <c r="F970" t="inlineStr">
        <is>
          <t>global</t>
        </is>
      </c>
    </row>
    <row r="971">
      <c r="A971" t="inlineStr">
        <is>
          <t>Blend: Tactical Gro OEF 50/50</t>
        </is>
      </c>
      <c r="C971" s="13">
        <f>Spartan!AA70</f>
        <v/>
      </c>
      <c r="D971">
        <f>ROUND(Spartan!AB70,1)</f>
        <v/>
      </c>
      <c r="E971" t="inlineStr">
        <is>
          <t>global</t>
        </is>
      </c>
      <c r="F971" t="inlineStr">
        <is>
          <t>global</t>
        </is>
      </c>
    </row>
    <row r="972">
      <c r="A972" t="inlineStr">
        <is>
          <t>Blend: Tactical Gro OEF 50/50</t>
        </is>
      </c>
      <c r="C972" s="13">
        <f>Spartan!AA71</f>
        <v/>
      </c>
      <c r="D972">
        <f>ROUND(Spartan!AB71,1)</f>
        <v/>
      </c>
      <c r="E972" t="inlineStr">
        <is>
          <t>global</t>
        </is>
      </c>
      <c r="F972" t="inlineStr">
        <is>
          <t>global</t>
        </is>
      </c>
    </row>
    <row r="973">
      <c r="A973" t="inlineStr">
        <is>
          <t>Blend: Tactical Gro OEF 50/50</t>
        </is>
      </c>
      <c r="C973" s="13">
        <f>Spartan!AA72</f>
        <v/>
      </c>
      <c r="D973">
        <f>ROUND(Spartan!AB72,1)</f>
        <v/>
      </c>
      <c r="E973" t="inlineStr">
        <is>
          <t>global</t>
        </is>
      </c>
      <c r="F973" t="inlineStr">
        <is>
          <t>global</t>
        </is>
      </c>
    </row>
    <row r="974">
      <c r="A974" t="inlineStr">
        <is>
          <t>Blend: Tactical Gro OEF 50/50</t>
        </is>
      </c>
      <c r="C974" s="13">
        <f>Spartan!AA73</f>
        <v/>
      </c>
      <c r="D974">
        <f>ROUND(Spartan!AB73,1)</f>
        <v/>
      </c>
      <c r="E974" t="inlineStr">
        <is>
          <t>global</t>
        </is>
      </c>
      <c r="F974" t="inlineStr">
        <is>
          <t>global</t>
        </is>
      </c>
    </row>
    <row r="975">
      <c r="A975" t="inlineStr">
        <is>
          <t>Blend: Tactical Gro OEF 50/50</t>
        </is>
      </c>
      <c r="C975" s="13">
        <f>Spartan!AA74</f>
        <v/>
      </c>
      <c r="D975">
        <f>ROUND(Spartan!AB74,1)</f>
        <v/>
      </c>
      <c r="E975" t="inlineStr">
        <is>
          <t>global</t>
        </is>
      </c>
      <c r="F975" t="inlineStr">
        <is>
          <t>global</t>
        </is>
      </c>
    </row>
    <row r="976">
      <c r="A976" t="inlineStr">
        <is>
          <t>Blend: Tactical Gro OEF 50/50</t>
        </is>
      </c>
      <c r="C976" s="13">
        <f>Spartan!AA75</f>
        <v/>
      </c>
      <c r="D976">
        <f>ROUND(Spartan!AB75,1)</f>
        <v/>
      </c>
      <c r="E976" t="inlineStr">
        <is>
          <t>global</t>
        </is>
      </c>
      <c r="F976" t="inlineStr">
        <is>
          <t>global</t>
        </is>
      </c>
    </row>
    <row r="977">
      <c r="A977" t="inlineStr">
        <is>
          <t>Blend: Tactical Gro OEF 50/50</t>
        </is>
      </c>
      <c r="C977" s="13">
        <f>Spartan!AA76</f>
        <v/>
      </c>
      <c r="D977">
        <f>ROUND(Spartan!AB76,1)</f>
        <v/>
      </c>
      <c r="E977" t="inlineStr">
        <is>
          <t>global</t>
        </is>
      </c>
      <c r="F977" t="inlineStr">
        <is>
          <t>global</t>
        </is>
      </c>
    </row>
    <row r="978">
      <c r="A978" t="inlineStr">
        <is>
          <t>Blend: Tactical Gro OEF 50/50</t>
        </is>
      </c>
      <c r="C978" s="13">
        <f>Spartan!AA77</f>
        <v/>
      </c>
      <c r="D978">
        <f>ROUND(Spartan!AB77,1)</f>
        <v/>
      </c>
      <c r="E978" t="inlineStr">
        <is>
          <t>global</t>
        </is>
      </c>
      <c r="F978" t="inlineStr">
        <is>
          <t>global</t>
        </is>
      </c>
    </row>
    <row r="979">
      <c r="A979" t="inlineStr">
        <is>
          <t>Blend: Tactical Gro OEF 50/50</t>
        </is>
      </c>
      <c r="C979" s="13">
        <f>Spartan!AA78</f>
        <v/>
      </c>
      <c r="D979">
        <f>ROUND(Spartan!AB78,1)</f>
        <v/>
      </c>
      <c r="E979" t="inlineStr">
        <is>
          <t>global</t>
        </is>
      </c>
      <c r="F979" t="inlineStr">
        <is>
          <t>global</t>
        </is>
      </c>
    </row>
    <row r="980">
      <c r="A980" t="inlineStr">
        <is>
          <t>Blend: Tactical Gro OEF 50/50</t>
        </is>
      </c>
      <c r="C980" s="13">
        <f>Spartan!AA79</f>
        <v/>
      </c>
      <c r="D980">
        <f>ROUND(Spartan!AB79,1)</f>
        <v/>
      </c>
      <c r="E980" t="inlineStr">
        <is>
          <t>global</t>
        </is>
      </c>
      <c r="F980" t="inlineStr">
        <is>
          <t>global</t>
        </is>
      </c>
    </row>
    <row r="981">
      <c r="A981" t="inlineStr">
        <is>
          <t>Blend: Tactical Gro OEF 50/50</t>
        </is>
      </c>
      <c r="C981" s="13">
        <f>Spartan!AA80</f>
        <v/>
      </c>
      <c r="D981">
        <f>ROUND(Spartan!AB80,1)</f>
        <v/>
      </c>
      <c r="E981" t="inlineStr">
        <is>
          <t>global</t>
        </is>
      </c>
      <c r="F981" t="inlineStr">
        <is>
          <t>global</t>
        </is>
      </c>
    </row>
    <row r="982">
      <c r="A982" t="inlineStr">
        <is>
          <t>Blend: Tactical Gro OEF 50/50</t>
        </is>
      </c>
      <c r="C982" s="13">
        <f>Spartan!AA81</f>
        <v/>
      </c>
      <c r="D982">
        <f>ROUND(Spartan!AB81,1)</f>
        <v/>
      </c>
      <c r="E982" t="inlineStr">
        <is>
          <t>global</t>
        </is>
      </c>
      <c r="F982" t="inlineStr">
        <is>
          <t>global</t>
        </is>
      </c>
    </row>
    <row r="983">
      <c r="A983" t="inlineStr">
        <is>
          <t>Blend: Tactical Gro OEF 50/50</t>
        </is>
      </c>
      <c r="C983" s="13">
        <f>Spartan!AA82</f>
        <v/>
      </c>
      <c r="D983">
        <f>ROUND(Spartan!AB82,1)</f>
        <v/>
      </c>
      <c r="E983" t="inlineStr">
        <is>
          <t>global</t>
        </is>
      </c>
      <c r="F983" t="inlineStr">
        <is>
          <t>global</t>
        </is>
      </c>
    </row>
    <row r="984">
      <c r="A984" t="inlineStr">
        <is>
          <t>Blend: Tactical Gro OEF 50/50</t>
        </is>
      </c>
      <c r="C984" s="13">
        <f>Spartan!AA83</f>
        <v/>
      </c>
      <c r="D984">
        <f>ROUND(Spartan!AB83,1)</f>
        <v/>
      </c>
      <c r="E984" t="inlineStr">
        <is>
          <t>global</t>
        </is>
      </c>
      <c r="F984" t="inlineStr">
        <is>
          <t>global</t>
        </is>
      </c>
    </row>
    <row r="985">
      <c r="A985" t="inlineStr">
        <is>
          <t>Blend: Tactical Gro OEF 50/50</t>
        </is>
      </c>
      <c r="C985" s="13">
        <f>Spartan!AA84</f>
        <v/>
      </c>
      <c r="D985">
        <f>ROUND(Spartan!AB84,1)</f>
        <v/>
      </c>
      <c r="E985" t="inlineStr">
        <is>
          <t>global</t>
        </is>
      </c>
      <c r="F985" t="inlineStr">
        <is>
          <t>global</t>
        </is>
      </c>
    </row>
    <row r="986">
      <c r="A986" t="inlineStr">
        <is>
          <t>Blend: Tactical Gro OEF 50/50</t>
        </is>
      </c>
      <c r="C986" s="13">
        <f>Spartan!AA85</f>
        <v/>
      </c>
      <c r="D986">
        <f>ROUND(Spartan!AB85,1)</f>
        <v/>
      </c>
      <c r="E986" t="inlineStr">
        <is>
          <t>global</t>
        </is>
      </c>
      <c r="F986" t="inlineStr">
        <is>
          <t>global</t>
        </is>
      </c>
    </row>
    <row r="987">
      <c r="A987" t="inlineStr">
        <is>
          <t>Blend: Tactical Gro OEF 50/50</t>
        </is>
      </c>
      <c r="C987" s="13">
        <f>Spartan!AA86</f>
        <v/>
      </c>
      <c r="D987">
        <f>ROUND(Spartan!AB86,1)</f>
        <v/>
      </c>
      <c r="E987" t="inlineStr">
        <is>
          <t>global</t>
        </is>
      </c>
      <c r="F987" t="inlineStr">
        <is>
          <t>global</t>
        </is>
      </c>
    </row>
    <row r="988">
      <c r="A988" t="inlineStr">
        <is>
          <t>Blend: Tactical Gro OEF 50/50</t>
        </is>
      </c>
      <c r="C988" s="13">
        <f>Spartan!AA87</f>
        <v/>
      </c>
      <c r="D988">
        <f>ROUND(Spartan!AB87,1)</f>
        <v/>
      </c>
      <c r="E988" t="inlineStr">
        <is>
          <t>global</t>
        </is>
      </c>
      <c r="F988" t="inlineStr">
        <is>
          <t>global</t>
        </is>
      </c>
    </row>
    <row r="989">
      <c r="A989" t="inlineStr">
        <is>
          <t>Blend: Tactical Gro OEF 50/50</t>
        </is>
      </c>
      <c r="C989" s="13">
        <f>Spartan!AA88</f>
        <v/>
      </c>
      <c r="D989">
        <f>ROUND(Spartan!AB88,1)</f>
        <v/>
      </c>
      <c r="E989" t="inlineStr">
        <is>
          <t>global</t>
        </is>
      </c>
      <c r="F989" t="inlineStr">
        <is>
          <t>global</t>
        </is>
      </c>
    </row>
    <row r="990">
      <c r="A990" t="inlineStr">
        <is>
          <t>Blend: Tactical Gro OEF 50/50</t>
        </is>
      </c>
      <c r="C990" s="13">
        <f>Spartan!AA89</f>
        <v/>
      </c>
      <c r="D990">
        <f>ROUND(Spartan!AB89,1)</f>
        <v/>
      </c>
      <c r="E990" t="inlineStr">
        <is>
          <t>global</t>
        </is>
      </c>
      <c r="F990" t="inlineStr">
        <is>
          <t>global</t>
        </is>
      </c>
    </row>
    <row r="991">
      <c r="A991" t="inlineStr">
        <is>
          <t>Blend: Tactical Gro OEF 50/50</t>
        </is>
      </c>
      <c r="C991" s="13">
        <f>Spartan!AA90</f>
        <v/>
      </c>
      <c r="D991">
        <f>ROUND(Spartan!AB90,1)</f>
        <v/>
      </c>
      <c r="E991" t="inlineStr">
        <is>
          <t>global</t>
        </is>
      </c>
      <c r="F991" t="inlineStr">
        <is>
          <t>global</t>
        </is>
      </c>
    </row>
    <row r="992">
      <c r="A992" t="inlineStr">
        <is>
          <t>Blend: Tactical Gro OEF 50/50</t>
        </is>
      </c>
      <c r="C992" s="13">
        <f>Spartan!AA91</f>
        <v/>
      </c>
      <c r="D992">
        <f>ROUND(Spartan!AB91,1)</f>
        <v/>
      </c>
      <c r="E992" t="inlineStr">
        <is>
          <t>global</t>
        </is>
      </c>
      <c r="F992" t="inlineStr">
        <is>
          <t>global</t>
        </is>
      </c>
    </row>
    <row r="993">
      <c r="A993" t="inlineStr">
        <is>
          <t>Blend: Tactical Gro OEF 50/50</t>
        </is>
      </c>
      <c r="C993" s="13">
        <f>Spartan!AA92</f>
        <v/>
      </c>
      <c r="D993">
        <f>ROUND(Spartan!AB92,1)</f>
        <v/>
      </c>
      <c r="E993" t="inlineStr">
        <is>
          <t>global</t>
        </is>
      </c>
      <c r="F993" t="inlineStr">
        <is>
          <t>global</t>
        </is>
      </c>
    </row>
    <row r="994">
      <c r="A994" t="inlineStr">
        <is>
          <t>Blend: Tactical Gro OEF 50/50</t>
        </is>
      </c>
      <c r="C994" s="13">
        <f>Spartan!AA93</f>
        <v/>
      </c>
      <c r="D994">
        <f>ROUND(Spartan!AB93,1)</f>
        <v/>
      </c>
      <c r="E994" t="inlineStr">
        <is>
          <t>global</t>
        </is>
      </c>
      <c r="F994" t="inlineStr">
        <is>
          <t>global</t>
        </is>
      </c>
    </row>
    <row r="995">
      <c r="A995" t="inlineStr">
        <is>
          <t>Blend: Tactical Gro OEF 50/50</t>
        </is>
      </c>
      <c r="C995" s="13">
        <f>Spartan!AA94</f>
        <v/>
      </c>
      <c r="D995">
        <f>ROUND(Spartan!AB94,1)</f>
        <v/>
      </c>
      <c r="E995" t="inlineStr">
        <is>
          <t>global</t>
        </is>
      </c>
      <c r="F995" t="inlineStr">
        <is>
          <t>global</t>
        </is>
      </c>
    </row>
    <row r="996">
      <c r="A996" t="inlineStr">
        <is>
          <t>Blend: Tactical Gro OEF 50/50</t>
        </is>
      </c>
      <c r="C996" s="13">
        <f>Spartan!AA95</f>
        <v/>
      </c>
      <c r="D996">
        <f>ROUND(Spartan!AB95,1)</f>
        <v/>
      </c>
      <c r="E996" t="inlineStr">
        <is>
          <t>global</t>
        </is>
      </c>
      <c r="F996" t="inlineStr">
        <is>
          <t>global</t>
        </is>
      </c>
    </row>
    <row r="997">
      <c r="A997" t="inlineStr">
        <is>
          <t>Blend: Tactical Gro OEF 50/50</t>
        </is>
      </c>
      <c r="C997" s="13">
        <f>Spartan!AA96</f>
        <v/>
      </c>
      <c r="D997">
        <f>ROUND(Spartan!AB96,1)</f>
        <v/>
      </c>
      <c r="E997" t="inlineStr">
        <is>
          <t>global</t>
        </is>
      </c>
      <c r="F997" t="inlineStr">
        <is>
          <t>global</t>
        </is>
      </c>
    </row>
    <row r="998">
      <c r="A998" t="inlineStr">
        <is>
          <t>Blend: Tactical Gro OEF 50/50</t>
        </is>
      </c>
      <c r="C998" s="13">
        <f>Spartan!AA97</f>
        <v/>
      </c>
      <c r="D998">
        <f>ROUND(Spartan!AB97,1)</f>
        <v/>
      </c>
      <c r="E998" t="inlineStr">
        <is>
          <t>global</t>
        </is>
      </c>
      <c r="F998" t="inlineStr">
        <is>
          <t>global</t>
        </is>
      </c>
    </row>
    <row r="999">
      <c r="A999" t="inlineStr">
        <is>
          <t>Blend: Tactical Gro OEF 50/50</t>
        </is>
      </c>
      <c r="C999" s="13">
        <f>Spartan!AA98</f>
        <v/>
      </c>
      <c r="D999">
        <f>ROUND(Spartan!AB98,1)</f>
        <v/>
      </c>
      <c r="E999" t="inlineStr">
        <is>
          <t>global</t>
        </is>
      </c>
      <c r="F999" t="inlineStr">
        <is>
          <t>global</t>
        </is>
      </c>
    </row>
    <row r="1000">
      <c r="A1000" t="inlineStr">
        <is>
          <t>Blend: Tactical Gro OEF 50/50</t>
        </is>
      </c>
      <c r="C1000" s="13">
        <f>Spartan!AA99</f>
        <v/>
      </c>
      <c r="D1000">
        <f>ROUND(Spartan!AB99,1)</f>
        <v/>
      </c>
      <c r="E1000" t="inlineStr">
        <is>
          <t>global</t>
        </is>
      </c>
      <c r="F1000" t="inlineStr">
        <is>
          <t>global</t>
        </is>
      </c>
    </row>
    <row r="1001">
      <c r="A1001" t="inlineStr">
        <is>
          <t>Blend: Tactical Gro OEF 50/50</t>
        </is>
      </c>
      <c r="C1001" s="13">
        <f>Spartan!AA100</f>
        <v/>
      </c>
      <c r="D1001">
        <f>ROUND(Spartan!AB100,1)</f>
        <v/>
      </c>
      <c r="E1001" t="inlineStr">
        <is>
          <t>global</t>
        </is>
      </c>
      <c r="F1001" t="inlineStr">
        <is>
          <t>global</t>
        </is>
      </c>
    </row>
    <row r="1002">
      <c r="A1002" t="inlineStr">
        <is>
          <t>Blend: Tactical Gro OEF 50/50</t>
        </is>
      </c>
      <c r="C1002" s="13">
        <f>Spartan!AA101</f>
        <v/>
      </c>
      <c r="D1002">
        <f>ROUND(Spartan!AB101,1)</f>
        <v/>
      </c>
      <c r="E1002" t="inlineStr">
        <is>
          <t>global</t>
        </is>
      </c>
      <c r="F1002" t="inlineStr">
        <is>
          <t>global</t>
        </is>
      </c>
    </row>
    <row r="1003">
      <c r="A1003" t="inlineStr">
        <is>
          <t>Blend: Tactical Gro OEF 50/50</t>
        </is>
      </c>
      <c r="C1003" s="13">
        <f>Spartan!AA102</f>
        <v/>
      </c>
      <c r="D1003">
        <f>ROUND(Spartan!AB102,1)</f>
        <v/>
      </c>
      <c r="E1003" t="inlineStr">
        <is>
          <t>global</t>
        </is>
      </c>
      <c r="F1003" t="inlineStr">
        <is>
          <t>global</t>
        </is>
      </c>
    </row>
    <row r="1004">
      <c r="A1004" t="inlineStr">
        <is>
          <t>Blend: Tactical Gro OEF 50/50</t>
        </is>
      </c>
      <c r="C1004" s="13">
        <f>Spartan!AA103</f>
        <v/>
      </c>
      <c r="D1004">
        <f>ROUND(Spartan!AB103,1)</f>
        <v/>
      </c>
      <c r="E1004" t="inlineStr">
        <is>
          <t>global</t>
        </is>
      </c>
      <c r="F1004" t="inlineStr">
        <is>
          <t>global</t>
        </is>
      </c>
    </row>
    <row r="1005">
      <c r="A1005" t="inlineStr">
        <is>
          <t>Blend: Tactical Gro OEF 50/50</t>
        </is>
      </c>
      <c r="C1005" s="13">
        <f>Spartan!AA104</f>
        <v/>
      </c>
      <c r="D1005">
        <f>ROUND(Spartan!AB104,1)</f>
        <v/>
      </c>
      <c r="E1005" t="inlineStr">
        <is>
          <t>global</t>
        </is>
      </c>
      <c r="F1005" t="inlineStr">
        <is>
          <t>global</t>
        </is>
      </c>
    </row>
    <row r="1006">
      <c r="A1006" t="inlineStr">
        <is>
          <t>Blend: Tactical Gro OEF 50/50</t>
        </is>
      </c>
      <c r="C1006" s="13">
        <f>Spartan!AA105</f>
        <v/>
      </c>
      <c r="D1006">
        <f>ROUND(Spartan!AB105,1)</f>
        <v/>
      </c>
      <c r="E1006" t="inlineStr">
        <is>
          <t>global</t>
        </is>
      </c>
      <c r="F1006" t="inlineStr">
        <is>
          <t>global</t>
        </is>
      </c>
    </row>
    <row r="1007">
      <c r="A1007" t="inlineStr">
        <is>
          <t>Blend: Tactical Gro OEF 50/50</t>
        </is>
      </c>
      <c r="C1007" s="13">
        <f>Spartan!AA106</f>
        <v/>
      </c>
      <c r="D1007">
        <f>ROUND(Spartan!AB106,1)</f>
        <v/>
      </c>
      <c r="E1007" t="inlineStr">
        <is>
          <t>global</t>
        </is>
      </c>
      <c r="F1007" t="inlineStr">
        <is>
          <t>global</t>
        </is>
      </c>
    </row>
    <row r="1008">
      <c r="A1008" t="inlineStr">
        <is>
          <t>Blend: Tactical Gro OEF 50/50</t>
        </is>
      </c>
      <c r="C1008" s="13">
        <f>Spartan!AA107</f>
        <v/>
      </c>
      <c r="D1008">
        <f>ROUND(Spartan!AB107,1)</f>
        <v/>
      </c>
      <c r="E1008" t="inlineStr">
        <is>
          <t>global</t>
        </is>
      </c>
      <c r="F1008" t="inlineStr">
        <is>
          <t>global</t>
        </is>
      </c>
    </row>
    <row r="1009">
      <c r="A1009" t="inlineStr">
        <is>
          <t>Blend: Tactical Gro OEF 50/50</t>
        </is>
      </c>
      <c r="C1009" s="13">
        <f>Spartan!AA108</f>
        <v/>
      </c>
      <c r="D1009">
        <f>ROUND(Spartan!AB108,1)</f>
        <v/>
      </c>
      <c r="E1009" t="inlineStr">
        <is>
          <t>global</t>
        </is>
      </c>
      <c r="F1009" t="inlineStr">
        <is>
          <t>global</t>
        </is>
      </c>
    </row>
    <row r="1010">
      <c r="A1010" t="inlineStr">
        <is>
          <t>Blend: Tactical Gro OEF 50/50</t>
        </is>
      </c>
      <c r="C1010" s="13">
        <f>Spartan!AA109</f>
        <v/>
      </c>
      <c r="D1010">
        <f>ROUND(Spartan!AB109,1)</f>
        <v/>
      </c>
      <c r="E1010" t="inlineStr">
        <is>
          <t>global</t>
        </is>
      </c>
      <c r="F1010" t="inlineStr">
        <is>
          <t>global</t>
        </is>
      </c>
    </row>
    <row r="1011">
      <c r="A1011" t="inlineStr">
        <is>
          <t>Blend: Tactical Gro OEF 50/50</t>
        </is>
      </c>
      <c r="C1011" s="13">
        <f>Spartan!AA110</f>
        <v/>
      </c>
      <c r="D1011">
        <f>ROUND(Spartan!AB110,1)</f>
        <v/>
      </c>
      <c r="E1011" t="inlineStr">
        <is>
          <t>global</t>
        </is>
      </c>
      <c r="F1011" t="inlineStr">
        <is>
          <t>global</t>
        </is>
      </c>
    </row>
    <row r="1012">
      <c r="A1012" t="inlineStr">
        <is>
          <t>Blend: Tactical Gro OEF 50/50</t>
        </is>
      </c>
      <c r="C1012" s="13">
        <f>Spartan!AA111</f>
        <v/>
      </c>
      <c r="D1012">
        <f>ROUND(Spartan!AB111,1)</f>
        <v/>
      </c>
      <c r="E1012" t="inlineStr">
        <is>
          <t>global</t>
        </is>
      </c>
      <c r="F1012" t="inlineStr">
        <is>
          <t>global</t>
        </is>
      </c>
    </row>
    <row r="1013">
      <c r="A1013" t="inlineStr">
        <is>
          <t>Blend: Tactical Gro OEF 50/50</t>
        </is>
      </c>
      <c r="C1013" s="13">
        <f>Spartan!AA112</f>
        <v/>
      </c>
      <c r="D1013">
        <f>ROUND(Spartan!AB112,1)</f>
        <v/>
      </c>
      <c r="E1013" t="inlineStr">
        <is>
          <t>global</t>
        </is>
      </c>
      <c r="F1013" t="inlineStr">
        <is>
          <t>global</t>
        </is>
      </c>
    </row>
    <row r="1014">
      <c r="A1014" t="inlineStr">
        <is>
          <t>Blend: Tactical Gro OEF 50/50</t>
        </is>
      </c>
      <c r="C1014" s="13">
        <f>Spartan!AA113</f>
        <v/>
      </c>
      <c r="D1014">
        <f>ROUND(Spartan!AB113,1)</f>
        <v/>
      </c>
      <c r="E1014" t="inlineStr">
        <is>
          <t>global</t>
        </is>
      </c>
      <c r="F1014" t="inlineStr">
        <is>
          <t>global</t>
        </is>
      </c>
    </row>
    <row r="1015">
      <c r="A1015" t="inlineStr">
        <is>
          <t>Blend: Tactical Gro OEF 50/50</t>
        </is>
      </c>
      <c r="C1015" s="13">
        <f>Spartan!AA114</f>
        <v/>
      </c>
      <c r="D1015">
        <f>ROUND(Spartan!AB114,1)</f>
        <v/>
      </c>
      <c r="E1015" t="inlineStr">
        <is>
          <t>global</t>
        </is>
      </c>
      <c r="F1015" t="inlineStr">
        <is>
          <t>global</t>
        </is>
      </c>
    </row>
    <row r="1016">
      <c r="A1016" t="inlineStr">
        <is>
          <t>Blend: Tactical Gro OEF 50/50</t>
        </is>
      </c>
      <c r="C1016" s="13">
        <f>Spartan!AA115</f>
        <v/>
      </c>
      <c r="D1016">
        <f>ROUND(Spartan!AB115,1)</f>
        <v/>
      </c>
      <c r="E1016" t="inlineStr">
        <is>
          <t>global</t>
        </is>
      </c>
      <c r="F1016" t="inlineStr">
        <is>
          <t>global</t>
        </is>
      </c>
    </row>
    <row r="1017">
      <c r="A1017" t="inlineStr">
        <is>
          <t>Blend: Tactical Gro OEF 50/50</t>
        </is>
      </c>
      <c r="C1017" s="13">
        <f>Spartan!AA116</f>
        <v/>
      </c>
      <c r="D1017">
        <f>ROUND(Spartan!AB116,1)</f>
        <v/>
      </c>
      <c r="E1017" t="inlineStr">
        <is>
          <t>global</t>
        </is>
      </c>
      <c r="F1017" t="inlineStr">
        <is>
          <t>global</t>
        </is>
      </c>
    </row>
    <row r="1018">
      <c r="A1018" t="inlineStr">
        <is>
          <t>Blend: Tactical Gro OEF 50/50</t>
        </is>
      </c>
      <c r="C1018" s="13">
        <f>Spartan!AA117</f>
        <v/>
      </c>
      <c r="D1018">
        <f>ROUND(Spartan!AB117,1)</f>
        <v/>
      </c>
      <c r="E1018" t="inlineStr">
        <is>
          <t>global</t>
        </is>
      </c>
      <c r="F1018" t="inlineStr">
        <is>
          <t>global</t>
        </is>
      </c>
    </row>
    <row r="1019">
      <c r="A1019" t="inlineStr">
        <is>
          <t>Blend: Tactical Gro OEF 50/50</t>
        </is>
      </c>
      <c r="C1019" s="13">
        <f>Spartan!AA118</f>
        <v/>
      </c>
      <c r="D1019">
        <f>ROUND(Spartan!AB118,1)</f>
        <v/>
      </c>
      <c r="E1019" t="inlineStr">
        <is>
          <t>global</t>
        </is>
      </c>
      <c r="F1019" t="inlineStr">
        <is>
          <t>global</t>
        </is>
      </c>
    </row>
    <row r="1020">
      <c r="A1020" t="inlineStr">
        <is>
          <t>Blend: Tactical Gro OEF 50/50</t>
        </is>
      </c>
      <c r="C1020" s="13">
        <f>Spartan!AA119</f>
        <v/>
      </c>
      <c r="D1020">
        <f>ROUND(Spartan!AB119,1)</f>
        <v/>
      </c>
      <c r="E1020" t="inlineStr">
        <is>
          <t>global</t>
        </is>
      </c>
      <c r="F1020" t="inlineStr">
        <is>
          <t>global</t>
        </is>
      </c>
    </row>
    <row r="1021">
      <c r="A1021" t="inlineStr">
        <is>
          <t>Blend: Tactical Gro OEF 50/50</t>
        </is>
      </c>
      <c r="C1021" s="13">
        <f>Spartan!AA120</f>
        <v/>
      </c>
      <c r="D1021">
        <f>ROUND(Spartan!AB120,1)</f>
        <v/>
      </c>
      <c r="E1021" t="inlineStr">
        <is>
          <t>global</t>
        </is>
      </c>
      <c r="F1021" t="inlineStr">
        <is>
          <t>global</t>
        </is>
      </c>
    </row>
    <row r="1022">
      <c r="A1022" t="inlineStr">
        <is>
          <t>Blend: Tactical Gro OEF 50/50</t>
        </is>
      </c>
      <c r="C1022" s="13">
        <f>Spartan!AA121</f>
        <v/>
      </c>
      <c r="D1022">
        <f>ROUND(Spartan!AB121,1)</f>
        <v/>
      </c>
      <c r="E1022" t="inlineStr">
        <is>
          <t>global</t>
        </is>
      </c>
      <c r="F1022" t="inlineStr">
        <is>
          <t>global</t>
        </is>
      </c>
    </row>
    <row r="1023">
      <c r="A1023" t="inlineStr">
        <is>
          <t>Blend: Tactical Gro OEF 50/50</t>
        </is>
      </c>
      <c r="C1023" s="13">
        <f>Spartan!AA122</f>
        <v/>
      </c>
      <c r="D1023">
        <f>ROUND(Spartan!AB122,1)</f>
        <v/>
      </c>
      <c r="E1023" t="inlineStr">
        <is>
          <t>global</t>
        </is>
      </c>
      <c r="F1023" t="inlineStr">
        <is>
          <t>global</t>
        </is>
      </c>
    </row>
    <row r="1024">
      <c r="A1024" t="inlineStr">
        <is>
          <t>Blend: Tactical Gro OEF 60/40</t>
        </is>
      </c>
      <c r="C1024">
        <f>Spartan!AD6</f>
        <v/>
      </c>
      <c r="D1024">
        <f>ROUND(Spartan!AE6,1)</f>
        <v/>
      </c>
      <c r="E1024" t="inlineStr">
        <is>
          <t>global</t>
        </is>
      </c>
      <c r="F1024" t="inlineStr">
        <is>
          <t>global</t>
        </is>
      </c>
    </row>
    <row r="1025">
      <c r="A1025" t="inlineStr">
        <is>
          <t>Blend: Tactical Gro OEF 60/40</t>
        </is>
      </c>
      <c r="C1025">
        <f>Spartan!AD7</f>
        <v/>
      </c>
      <c r="D1025">
        <f>ROUND(Spartan!AE7,1)</f>
        <v/>
      </c>
      <c r="E1025" t="inlineStr">
        <is>
          <t>global</t>
        </is>
      </c>
      <c r="F1025" t="inlineStr">
        <is>
          <t>global</t>
        </is>
      </c>
    </row>
    <row r="1026">
      <c r="A1026" t="inlineStr">
        <is>
          <t>Blend: Tactical Gro OEF 60/40</t>
        </is>
      </c>
      <c r="C1026">
        <f>Spartan!AD8</f>
        <v/>
      </c>
      <c r="D1026">
        <f>ROUND(Spartan!AE8,1)</f>
        <v/>
      </c>
      <c r="E1026" t="inlineStr">
        <is>
          <t>global</t>
        </is>
      </c>
      <c r="F1026" t="inlineStr">
        <is>
          <t>global</t>
        </is>
      </c>
    </row>
    <row r="1027">
      <c r="A1027" t="inlineStr">
        <is>
          <t>Blend: Tactical Gro OEF 60/40</t>
        </is>
      </c>
      <c r="C1027">
        <f>Spartan!AD9</f>
        <v/>
      </c>
      <c r="D1027">
        <f>ROUND(Spartan!AE9,1)</f>
        <v/>
      </c>
      <c r="E1027" t="inlineStr">
        <is>
          <t>global</t>
        </is>
      </c>
      <c r="F1027" t="inlineStr">
        <is>
          <t>global</t>
        </is>
      </c>
    </row>
    <row r="1028">
      <c r="A1028" t="inlineStr">
        <is>
          <t>Blend: Tactical Gro OEF 60/40</t>
        </is>
      </c>
      <c r="C1028">
        <f>Spartan!AD10</f>
        <v/>
      </c>
      <c r="D1028">
        <f>ROUND(Spartan!AE10,1)</f>
        <v/>
      </c>
      <c r="E1028" t="inlineStr">
        <is>
          <t>global</t>
        </is>
      </c>
      <c r="F1028" t="inlineStr">
        <is>
          <t>global</t>
        </is>
      </c>
    </row>
    <row r="1029">
      <c r="A1029" t="inlineStr">
        <is>
          <t>Blend: Tactical Gro OEF 60/40</t>
        </is>
      </c>
      <c r="C1029">
        <f>Spartan!AD11</f>
        <v/>
      </c>
      <c r="D1029">
        <f>ROUND(Spartan!AE11,1)</f>
        <v/>
      </c>
      <c r="E1029" t="inlineStr">
        <is>
          <t>global</t>
        </is>
      </c>
      <c r="F1029" t="inlineStr">
        <is>
          <t>global</t>
        </is>
      </c>
    </row>
    <row r="1030">
      <c r="A1030" t="inlineStr">
        <is>
          <t>Blend: Tactical Gro OEF 60/40</t>
        </is>
      </c>
      <c r="C1030">
        <f>Spartan!AD12</f>
        <v/>
      </c>
      <c r="D1030">
        <f>ROUND(Spartan!AE12,1)</f>
        <v/>
      </c>
      <c r="E1030" t="inlineStr">
        <is>
          <t>global</t>
        </is>
      </c>
      <c r="F1030" t="inlineStr">
        <is>
          <t>global</t>
        </is>
      </c>
    </row>
    <row r="1031">
      <c r="A1031" t="inlineStr">
        <is>
          <t>Blend: Tactical Gro OEF 60/40</t>
        </is>
      </c>
      <c r="C1031">
        <f>Spartan!AD13</f>
        <v/>
      </c>
      <c r="D1031">
        <f>ROUND(Spartan!AE13,1)</f>
        <v/>
      </c>
      <c r="E1031" t="inlineStr">
        <is>
          <t>global</t>
        </is>
      </c>
      <c r="F1031" t="inlineStr">
        <is>
          <t>global</t>
        </is>
      </c>
    </row>
    <row r="1032">
      <c r="A1032" t="inlineStr">
        <is>
          <t>Blend: Tactical Gro OEF 60/40</t>
        </is>
      </c>
      <c r="C1032">
        <f>Spartan!AD14</f>
        <v/>
      </c>
      <c r="D1032">
        <f>ROUND(Spartan!AE14,1)</f>
        <v/>
      </c>
      <c r="E1032" t="inlineStr">
        <is>
          <t>global</t>
        </is>
      </c>
      <c r="F1032" t="inlineStr">
        <is>
          <t>global</t>
        </is>
      </c>
    </row>
    <row r="1033">
      <c r="A1033" t="inlineStr">
        <is>
          <t>Blend: Tactical Gro OEF 60/40</t>
        </is>
      </c>
      <c r="C1033">
        <f>Spartan!AD15</f>
        <v/>
      </c>
      <c r="D1033">
        <f>ROUND(Spartan!AE15,1)</f>
        <v/>
      </c>
      <c r="E1033" t="inlineStr">
        <is>
          <t>global</t>
        </is>
      </c>
      <c r="F1033" t="inlineStr">
        <is>
          <t>global</t>
        </is>
      </c>
    </row>
    <row r="1034">
      <c r="A1034" t="inlineStr">
        <is>
          <t>Blend: Tactical Gro OEF 60/40</t>
        </is>
      </c>
      <c r="C1034">
        <f>Spartan!AD16</f>
        <v/>
      </c>
      <c r="D1034">
        <f>ROUND(Spartan!AE16,1)</f>
        <v/>
      </c>
      <c r="E1034" t="inlineStr">
        <is>
          <t>global</t>
        </is>
      </c>
      <c r="F1034" t="inlineStr">
        <is>
          <t>global</t>
        </is>
      </c>
    </row>
    <row r="1035">
      <c r="A1035" t="inlineStr">
        <is>
          <t>Blend: Tactical Gro OEF 60/40</t>
        </is>
      </c>
      <c r="C1035">
        <f>Spartan!AD17</f>
        <v/>
      </c>
      <c r="D1035">
        <f>ROUND(Spartan!AE17,1)</f>
        <v/>
      </c>
      <c r="E1035" t="inlineStr">
        <is>
          <t>global</t>
        </is>
      </c>
      <c r="F1035" t="inlineStr">
        <is>
          <t>global</t>
        </is>
      </c>
    </row>
    <row r="1036">
      <c r="A1036" t="inlineStr">
        <is>
          <t>Blend: Tactical Gro OEF 60/40</t>
        </is>
      </c>
      <c r="C1036">
        <f>Spartan!AD18</f>
        <v/>
      </c>
      <c r="D1036">
        <f>ROUND(Spartan!AE18,1)</f>
        <v/>
      </c>
      <c r="E1036" t="inlineStr">
        <is>
          <t>global</t>
        </is>
      </c>
      <c r="F1036" t="inlineStr">
        <is>
          <t>global</t>
        </is>
      </c>
    </row>
    <row r="1037">
      <c r="A1037" t="inlineStr">
        <is>
          <t>Blend: Tactical Gro OEF 60/40</t>
        </is>
      </c>
      <c r="C1037">
        <f>Spartan!AD19</f>
        <v/>
      </c>
      <c r="D1037">
        <f>ROUND(Spartan!AE19,1)</f>
        <v/>
      </c>
      <c r="E1037" t="inlineStr">
        <is>
          <t>global</t>
        </is>
      </c>
      <c r="F1037" t="inlineStr">
        <is>
          <t>global</t>
        </is>
      </c>
    </row>
    <row r="1038">
      <c r="A1038" t="inlineStr">
        <is>
          <t>Blend: Tactical Gro OEF 60/40</t>
        </is>
      </c>
      <c r="C1038">
        <f>Spartan!AD20</f>
        <v/>
      </c>
      <c r="D1038">
        <f>ROUND(Spartan!AE20,1)</f>
        <v/>
      </c>
      <c r="E1038" t="inlineStr">
        <is>
          <t>global</t>
        </is>
      </c>
      <c r="F1038" t="inlineStr">
        <is>
          <t>global</t>
        </is>
      </c>
    </row>
    <row r="1039">
      <c r="A1039" t="inlineStr">
        <is>
          <t>Blend: Tactical Gro OEF 60/40</t>
        </is>
      </c>
      <c r="C1039">
        <f>Spartan!AD21</f>
        <v/>
      </c>
      <c r="D1039">
        <f>ROUND(Spartan!AE21,1)</f>
        <v/>
      </c>
      <c r="E1039" t="inlineStr">
        <is>
          <t>global</t>
        </is>
      </c>
      <c r="F1039" t="inlineStr">
        <is>
          <t>global</t>
        </is>
      </c>
    </row>
    <row r="1040">
      <c r="A1040" t="inlineStr">
        <is>
          <t>Blend: Tactical Gro OEF 60/40</t>
        </is>
      </c>
      <c r="C1040">
        <f>Spartan!AD22</f>
        <v/>
      </c>
      <c r="D1040">
        <f>ROUND(Spartan!AE22,1)</f>
        <v/>
      </c>
      <c r="E1040" t="inlineStr">
        <is>
          <t>global</t>
        </is>
      </c>
      <c r="F1040" t="inlineStr">
        <is>
          <t>global</t>
        </is>
      </c>
    </row>
    <row r="1041">
      <c r="A1041" t="inlineStr">
        <is>
          <t>Blend: Tactical Gro OEF 60/40</t>
        </is>
      </c>
      <c r="C1041">
        <f>Spartan!AD23</f>
        <v/>
      </c>
      <c r="D1041">
        <f>ROUND(Spartan!AE23,1)</f>
        <v/>
      </c>
      <c r="E1041" t="inlineStr">
        <is>
          <t>global</t>
        </is>
      </c>
      <c r="F1041" t="inlineStr">
        <is>
          <t>global</t>
        </is>
      </c>
    </row>
    <row r="1042">
      <c r="A1042" t="inlineStr">
        <is>
          <t>Blend: Tactical Gro OEF 60/40</t>
        </is>
      </c>
      <c r="C1042">
        <f>Spartan!AD24</f>
        <v/>
      </c>
      <c r="D1042">
        <f>ROUND(Spartan!AE24,1)</f>
        <v/>
      </c>
      <c r="E1042" t="inlineStr">
        <is>
          <t>global</t>
        </is>
      </c>
      <c r="F1042" t="inlineStr">
        <is>
          <t>global</t>
        </is>
      </c>
    </row>
    <row r="1043">
      <c r="A1043" t="inlineStr">
        <is>
          <t>Blend: Tactical Gro OEF 60/40</t>
        </is>
      </c>
      <c r="C1043">
        <f>Spartan!AD25</f>
        <v/>
      </c>
      <c r="D1043">
        <f>ROUND(Spartan!AE25,1)</f>
        <v/>
      </c>
      <c r="E1043" t="inlineStr">
        <is>
          <t>global</t>
        </is>
      </c>
      <c r="F1043" t="inlineStr">
        <is>
          <t>global</t>
        </is>
      </c>
    </row>
    <row r="1044">
      <c r="A1044" t="inlineStr">
        <is>
          <t>Blend: Tactical Gro OEF 60/40</t>
        </is>
      </c>
      <c r="C1044">
        <f>Spartan!AD26</f>
        <v/>
      </c>
      <c r="D1044">
        <f>ROUND(Spartan!AE26,1)</f>
        <v/>
      </c>
      <c r="E1044" t="inlineStr">
        <is>
          <t>global</t>
        </is>
      </c>
      <c r="F1044" t="inlineStr">
        <is>
          <t>global</t>
        </is>
      </c>
    </row>
    <row r="1045">
      <c r="A1045" t="inlineStr">
        <is>
          <t>Blend: Tactical Gro OEF 60/40</t>
        </is>
      </c>
      <c r="C1045">
        <f>Spartan!AD27</f>
        <v/>
      </c>
      <c r="D1045">
        <f>ROUND(Spartan!AE27,1)</f>
        <v/>
      </c>
      <c r="E1045" t="inlineStr">
        <is>
          <t>global</t>
        </is>
      </c>
      <c r="F1045" t="inlineStr">
        <is>
          <t>global</t>
        </is>
      </c>
    </row>
    <row r="1046">
      <c r="A1046" t="inlineStr">
        <is>
          <t>Blend: Tactical Gro OEF 60/40</t>
        </is>
      </c>
      <c r="C1046">
        <f>Spartan!AD28</f>
        <v/>
      </c>
      <c r="D1046">
        <f>ROUND(Spartan!AE28,1)</f>
        <v/>
      </c>
      <c r="E1046" t="inlineStr">
        <is>
          <t>global</t>
        </is>
      </c>
      <c r="F1046" t="inlineStr">
        <is>
          <t>global</t>
        </is>
      </c>
    </row>
    <row r="1047">
      <c r="A1047" t="inlineStr">
        <is>
          <t>Blend: Tactical Gro OEF 60/40</t>
        </is>
      </c>
      <c r="C1047">
        <f>Spartan!AD29</f>
        <v/>
      </c>
      <c r="D1047">
        <f>ROUND(Spartan!AE29,1)</f>
        <v/>
      </c>
      <c r="E1047" t="inlineStr">
        <is>
          <t>global</t>
        </is>
      </c>
      <c r="F1047" t="inlineStr">
        <is>
          <t>global</t>
        </is>
      </c>
    </row>
    <row r="1048">
      <c r="A1048" t="inlineStr">
        <is>
          <t>Blend: Tactical Gro OEF 60/40</t>
        </is>
      </c>
      <c r="C1048">
        <f>Spartan!AD30</f>
        <v/>
      </c>
      <c r="D1048">
        <f>ROUND(Spartan!AE30,1)</f>
        <v/>
      </c>
      <c r="E1048" t="inlineStr">
        <is>
          <t>global</t>
        </is>
      </c>
      <c r="F1048" t="inlineStr">
        <is>
          <t>global</t>
        </is>
      </c>
    </row>
    <row r="1049">
      <c r="A1049" t="inlineStr">
        <is>
          <t>Blend: Tactical Gro OEF 60/40</t>
        </is>
      </c>
      <c r="C1049">
        <f>Spartan!AD31</f>
        <v/>
      </c>
      <c r="D1049">
        <f>ROUND(Spartan!AE31,1)</f>
        <v/>
      </c>
      <c r="E1049" t="inlineStr">
        <is>
          <t>global</t>
        </is>
      </c>
      <c r="F1049" t="inlineStr">
        <is>
          <t>global</t>
        </is>
      </c>
    </row>
    <row r="1050">
      <c r="A1050" t="inlineStr">
        <is>
          <t>Blend: Tactical Gro OEF 60/40</t>
        </is>
      </c>
      <c r="C1050">
        <f>Spartan!AD32</f>
        <v/>
      </c>
      <c r="D1050">
        <f>ROUND(Spartan!AE32,1)</f>
        <v/>
      </c>
      <c r="E1050" t="inlineStr">
        <is>
          <t>global</t>
        </is>
      </c>
      <c r="F1050" t="inlineStr">
        <is>
          <t>global</t>
        </is>
      </c>
    </row>
    <row r="1051">
      <c r="A1051" t="inlineStr">
        <is>
          <t>Blend: Tactical Gro OEF 60/40</t>
        </is>
      </c>
      <c r="C1051">
        <f>Spartan!AD33</f>
        <v/>
      </c>
      <c r="D1051">
        <f>ROUND(Spartan!AE33,1)</f>
        <v/>
      </c>
      <c r="E1051" t="inlineStr">
        <is>
          <t>global</t>
        </is>
      </c>
      <c r="F1051" t="inlineStr">
        <is>
          <t>global</t>
        </is>
      </c>
    </row>
    <row r="1052">
      <c r="A1052" t="inlineStr">
        <is>
          <t>Blend: Tactical Gro OEF 60/40</t>
        </is>
      </c>
      <c r="C1052">
        <f>Spartan!AD34</f>
        <v/>
      </c>
      <c r="D1052">
        <f>ROUND(Spartan!AE34,1)</f>
        <v/>
      </c>
      <c r="E1052" t="inlineStr">
        <is>
          <t>global</t>
        </is>
      </c>
      <c r="F1052" t="inlineStr">
        <is>
          <t>global</t>
        </is>
      </c>
    </row>
    <row r="1053">
      <c r="A1053" t="inlineStr">
        <is>
          <t>Blend: Tactical Gro OEF 60/40</t>
        </is>
      </c>
      <c r="C1053">
        <f>Spartan!AD35</f>
        <v/>
      </c>
      <c r="D1053">
        <f>ROUND(Spartan!AE35,1)</f>
        <v/>
      </c>
      <c r="E1053" t="inlineStr">
        <is>
          <t>global</t>
        </is>
      </c>
      <c r="F1053" t="inlineStr">
        <is>
          <t>global</t>
        </is>
      </c>
    </row>
    <row r="1054">
      <c r="A1054" t="inlineStr">
        <is>
          <t>Blend: Tactical Gro OEF 60/40</t>
        </is>
      </c>
      <c r="C1054">
        <f>Spartan!AD36</f>
        <v/>
      </c>
      <c r="D1054">
        <f>ROUND(Spartan!AE36,1)</f>
        <v/>
      </c>
      <c r="E1054" t="inlineStr">
        <is>
          <t>global</t>
        </is>
      </c>
      <c r="F1054" t="inlineStr">
        <is>
          <t>global</t>
        </is>
      </c>
    </row>
    <row r="1055">
      <c r="A1055" t="inlineStr">
        <is>
          <t>Blend: Tactical Gro OEF 60/40</t>
        </is>
      </c>
      <c r="C1055">
        <f>Spartan!AD37</f>
        <v/>
      </c>
      <c r="D1055">
        <f>ROUND(Spartan!AE37,1)</f>
        <v/>
      </c>
      <c r="E1055" t="inlineStr">
        <is>
          <t>global</t>
        </is>
      </c>
      <c r="F1055" t="inlineStr">
        <is>
          <t>global</t>
        </is>
      </c>
    </row>
    <row r="1056">
      <c r="A1056" t="inlineStr">
        <is>
          <t>Blend: Tactical Gro OEF 60/40</t>
        </is>
      </c>
      <c r="C1056">
        <f>Spartan!AD38</f>
        <v/>
      </c>
      <c r="D1056">
        <f>ROUND(Spartan!AE38,1)</f>
        <v/>
      </c>
      <c r="E1056" t="inlineStr">
        <is>
          <t>global</t>
        </is>
      </c>
      <c r="F1056" t="inlineStr">
        <is>
          <t>global</t>
        </is>
      </c>
    </row>
    <row r="1057">
      <c r="A1057" t="inlineStr">
        <is>
          <t>Blend: Tactical Gro OEF 60/40</t>
        </is>
      </c>
      <c r="C1057">
        <f>Spartan!AD39</f>
        <v/>
      </c>
      <c r="D1057">
        <f>ROUND(Spartan!AE39,1)</f>
        <v/>
      </c>
      <c r="E1057" t="inlineStr">
        <is>
          <t>global</t>
        </is>
      </c>
      <c r="F1057" t="inlineStr">
        <is>
          <t>global</t>
        </is>
      </c>
    </row>
    <row r="1058">
      <c r="A1058" t="inlineStr">
        <is>
          <t>Blend: Tactical Gro OEF 60/40</t>
        </is>
      </c>
      <c r="C1058">
        <f>Spartan!AD40</f>
        <v/>
      </c>
      <c r="D1058">
        <f>ROUND(Spartan!AE40,1)</f>
        <v/>
      </c>
      <c r="E1058" t="inlineStr">
        <is>
          <t>global</t>
        </is>
      </c>
      <c r="F1058" t="inlineStr">
        <is>
          <t>global</t>
        </is>
      </c>
    </row>
    <row r="1059">
      <c r="A1059" t="inlineStr">
        <is>
          <t>Blend: Tactical Gro OEF 60/40</t>
        </is>
      </c>
      <c r="C1059">
        <f>Spartan!AD41</f>
        <v/>
      </c>
      <c r="D1059">
        <f>ROUND(Spartan!AE41,1)</f>
        <v/>
      </c>
      <c r="E1059" t="inlineStr">
        <is>
          <t>global</t>
        </is>
      </c>
      <c r="F1059" t="inlineStr">
        <is>
          <t>global</t>
        </is>
      </c>
    </row>
    <row r="1060">
      <c r="A1060" t="inlineStr">
        <is>
          <t>Blend: Tactical Gro OEF 60/40</t>
        </is>
      </c>
      <c r="C1060">
        <f>Spartan!AD42</f>
        <v/>
      </c>
      <c r="D1060">
        <f>ROUND(Spartan!AE42,1)</f>
        <v/>
      </c>
      <c r="E1060" t="inlineStr">
        <is>
          <t>global</t>
        </is>
      </c>
      <c r="F1060" t="inlineStr">
        <is>
          <t>global</t>
        </is>
      </c>
    </row>
    <row r="1061">
      <c r="A1061" t="inlineStr">
        <is>
          <t>Blend: Tactical Gro OEF 60/40</t>
        </is>
      </c>
      <c r="C1061">
        <f>Spartan!AD43</f>
        <v/>
      </c>
      <c r="D1061">
        <f>ROUND(Spartan!AE43,1)</f>
        <v/>
      </c>
      <c r="E1061" t="inlineStr">
        <is>
          <t>global</t>
        </is>
      </c>
      <c r="F1061" t="inlineStr">
        <is>
          <t>global</t>
        </is>
      </c>
    </row>
    <row r="1062">
      <c r="A1062" t="inlineStr">
        <is>
          <t>Blend: Tactical Gro OEF 60/40</t>
        </is>
      </c>
      <c r="C1062">
        <f>Spartan!AD44</f>
        <v/>
      </c>
      <c r="D1062">
        <f>ROUND(Spartan!AE44,1)</f>
        <v/>
      </c>
      <c r="E1062" t="inlineStr">
        <is>
          <t>global</t>
        </is>
      </c>
      <c r="F1062" t="inlineStr">
        <is>
          <t>global</t>
        </is>
      </c>
    </row>
    <row r="1063">
      <c r="A1063" t="inlineStr">
        <is>
          <t>Blend: Tactical Gro OEF 60/40</t>
        </is>
      </c>
      <c r="C1063">
        <f>Spartan!AD45</f>
        <v/>
      </c>
      <c r="D1063">
        <f>ROUND(Spartan!AE45,1)</f>
        <v/>
      </c>
      <c r="E1063" t="inlineStr">
        <is>
          <t>global</t>
        </is>
      </c>
      <c r="F1063" t="inlineStr">
        <is>
          <t>global</t>
        </is>
      </c>
    </row>
    <row r="1064">
      <c r="A1064" t="inlineStr">
        <is>
          <t>Blend: Tactical Gro OEF 60/40</t>
        </is>
      </c>
      <c r="C1064">
        <f>Spartan!AD46</f>
        <v/>
      </c>
      <c r="D1064">
        <f>ROUND(Spartan!AE46,1)</f>
        <v/>
      </c>
      <c r="E1064" t="inlineStr">
        <is>
          <t>global</t>
        </is>
      </c>
      <c r="F1064" t="inlineStr">
        <is>
          <t>global</t>
        </is>
      </c>
    </row>
    <row r="1065">
      <c r="A1065" t="inlineStr">
        <is>
          <t>Blend: Tactical Gro OEF 60/40</t>
        </is>
      </c>
      <c r="C1065">
        <f>Spartan!AD47</f>
        <v/>
      </c>
      <c r="D1065">
        <f>ROUND(Spartan!AE47,1)</f>
        <v/>
      </c>
      <c r="E1065" t="inlineStr">
        <is>
          <t>global</t>
        </is>
      </c>
      <c r="F1065" t="inlineStr">
        <is>
          <t>global</t>
        </is>
      </c>
    </row>
    <row r="1066">
      <c r="A1066" t="inlineStr">
        <is>
          <t>Blend: Tactical Gro OEF 60/40</t>
        </is>
      </c>
      <c r="C1066">
        <f>Spartan!AD48</f>
        <v/>
      </c>
      <c r="D1066">
        <f>ROUND(Spartan!AE48,1)</f>
        <v/>
      </c>
      <c r="E1066" t="inlineStr">
        <is>
          <t>global</t>
        </is>
      </c>
      <c r="F1066" t="inlineStr">
        <is>
          <t>global</t>
        </is>
      </c>
    </row>
    <row r="1067">
      <c r="A1067" t="inlineStr">
        <is>
          <t>Blend: Tactical Gro OEF 60/40</t>
        </is>
      </c>
      <c r="C1067">
        <f>Spartan!AD49</f>
        <v/>
      </c>
      <c r="D1067">
        <f>ROUND(Spartan!AE49,1)</f>
        <v/>
      </c>
      <c r="E1067" t="inlineStr">
        <is>
          <t>global</t>
        </is>
      </c>
      <c r="F1067" t="inlineStr">
        <is>
          <t>global</t>
        </is>
      </c>
    </row>
    <row r="1068">
      <c r="A1068" t="inlineStr">
        <is>
          <t>Blend: Tactical Gro OEF 60/40</t>
        </is>
      </c>
      <c r="C1068">
        <f>Spartan!AD50</f>
        <v/>
      </c>
      <c r="D1068">
        <f>ROUND(Spartan!AE50,1)</f>
        <v/>
      </c>
      <c r="E1068" t="inlineStr">
        <is>
          <t>global</t>
        </is>
      </c>
      <c r="F1068" t="inlineStr">
        <is>
          <t>global</t>
        </is>
      </c>
    </row>
    <row r="1069">
      <c r="A1069" t="inlineStr">
        <is>
          <t>Blend: Tactical Gro OEF 60/40</t>
        </is>
      </c>
      <c r="C1069">
        <f>Spartan!AD51</f>
        <v/>
      </c>
      <c r="D1069">
        <f>ROUND(Spartan!AE51,1)</f>
        <v/>
      </c>
      <c r="E1069" t="inlineStr">
        <is>
          <t>global</t>
        </is>
      </c>
      <c r="F1069" t="inlineStr">
        <is>
          <t>global</t>
        </is>
      </c>
    </row>
    <row r="1070">
      <c r="A1070" t="inlineStr">
        <is>
          <t>Blend: Tactical Gro OEF 60/40</t>
        </is>
      </c>
      <c r="C1070">
        <f>Spartan!AD52</f>
        <v/>
      </c>
      <c r="D1070">
        <f>ROUND(Spartan!AE52,1)</f>
        <v/>
      </c>
      <c r="E1070" t="inlineStr">
        <is>
          <t>global</t>
        </is>
      </c>
      <c r="F1070" t="inlineStr">
        <is>
          <t>global</t>
        </is>
      </c>
    </row>
    <row r="1071">
      <c r="A1071" t="inlineStr">
        <is>
          <t>Blend: Tactical Gro OEF 60/40</t>
        </is>
      </c>
      <c r="C1071">
        <f>Spartan!AD53</f>
        <v/>
      </c>
      <c r="D1071">
        <f>ROUND(Spartan!AE53,1)</f>
        <v/>
      </c>
      <c r="E1071" t="inlineStr">
        <is>
          <t>global</t>
        </is>
      </c>
      <c r="F1071" t="inlineStr">
        <is>
          <t>global</t>
        </is>
      </c>
    </row>
    <row r="1072">
      <c r="A1072" t="inlineStr">
        <is>
          <t>Blend: Tactical Gro OEF 60/40</t>
        </is>
      </c>
      <c r="C1072">
        <f>Spartan!AD54</f>
        <v/>
      </c>
      <c r="D1072">
        <f>ROUND(Spartan!AE54,1)</f>
        <v/>
      </c>
      <c r="E1072" t="inlineStr">
        <is>
          <t>global</t>
        </is>
      </c>
      <c r="F1072" t="inlineStr">
        <is>
          <t>global</t>
        </is>
      </c>
    </row>
    <row r="1073">
      <c r="A1073" t="inlineStr">
        <is>
          <t>Blend: Tactical Gro OEF 60/40</t>
        </is>
      </c>
      <c r="C1073">
        <f>Spartan!AD55</f>
        <v/>
      </c>
      <c r="D1073">
        <f>ROUND(Spartan!AE55,1)</f>
        <v/>
      </c>
      <c r="E1073" t="inlineStr">
        <is>
          <t>global</t>
        </is>
      </c>
      <c r="F1073" t="inlineStr">
        <is>
          <t>global</t>
        </is>
      </c>
    </row>
    <row r="1074">
      <c r="A1074" t="inlineStr">
        <is>
          <t>Blend: Tactical Gro OEF 60/40</t>
        </is>
      </c>
      <c r="C1074">
        <f>Spartan!AD56</f>
        <v/>
      </c>
      <c r="D1074">
        <f>ROUND(Spartan!AE56,1)</f>
        <v/>
      </c>
      <c r="E1074" t="inlineStr">
        <is>
          <t>global</t>
        </is>
      </c>
      <c r="F1074" t="inlineStr">
        <is>
          <t>global</t>
        </is>
      </c>
    </row>
    <row r="1075">
      <c r="A1075" t="inlineStr">
        <is>
          <t>Blend: Tactical Gro OEF 60/40</t>
        </is>
      </c>
      <c r="C1075">
        <f>Spartan!AD57</f>
        <v/>
      </c>
      <c r="D1075">
        <f>ROUND(Spartan!AE57,1)</f>
        <v/>
      </c>
      <c r="E1075" t="inlineStr">
        <is>
          <t>global</t>
        </is>
      </c>
      <c r="F1075" t="inlineStr">
        <is>
          <t>global</t>
        </is>
      </c>
    </row>
    <row r="1076">
      <c r="A1076" t="inlineStr">
        <is>
          <t>Blend: Tactical Gro OEF 60/40</t>
        </is>
      </c>
      <c r="C1076">
        <f>Spartan!AD58</f>
        <v/>
      </c>
      <c r="D1076">
        <f>ROUND(Spartan!AE58,1)</f>
        <v/>
      </c>
      <c r="E1076" t="inlineStr">
        <is>
          <t>global</t>
        </is>
      </c>
      <c r="F1076" t="inlineStr">
        <is>
          <t>global</t>
        </is>
      </c>
    </row>
    <row r="1077">
      <c r="A1077" t="inlineStr">
        <is>
          <t>Blend: Tactical Gro OEF 60/40</t>
        </is>
      </c>
      <c r="C1077">
        <f>Spartan!AD59</f>
        <v/>
      </c>
      <c r="D1077">
        <f>ROUND(Spartan!AE59,1)</f>
        <v/>
      </c>
      <c r="E1077" t="inlineStr">
        <is>
          <t>global</t>
        </is>
      </c>
      <c r="F1077" t="inlineStr">
        <is>
          <t>global</t>
        </is>
      </c>
    </row>
    <row r="1078">
      <c r="A1078" t="inlineStr">
        <is>
          <t>Blend: Tactical Gro OEF 60/40</t>
        </is>
      </c>
      <c r="C1078">
        <f>Spartan!AD60</f>
        <v/>
      </c>
      <c r="D1078">
        <f>ROUND(Spartan!AE60,1)</f>
        <v/>
      </c>
      <c r="E1078" t="inlineStr">
        <is>
          <t>global</t>
        </is>
      </c>
      <c r="F1078" t="inlineStr">
        <is>
          <t>global</t>
        </is>
      </c>
    </row>
    <row r="1079">
      <c r="A1079" t="inlineStr">
        <is>
          <t>Blend: Tactical Gro OEF 60/40</t>
        </is>
      </c>
      <c r="C1079">
        <f>Spartan!AD61</f>
        <v/>
      </c>
      <c r="D1079">
        <f>ROUND(Spartan!AE61,1)</f>
        <v/>
      </c>
      <c r="E1079" t="inlineStr">
        <is>
          <t>global</t>
        </is>
      </c>
      <c r="F1079" t="inlineStr">
        <is>
          <t>global</t>
        </is>
      </c>
    </row>
    <row r="1080">
      <c r="A1080" t="inlineStr">
        <is>
          <t>Blend: Tactical Gro OEF 60/40</t>
        </is>
      </c>
      <c r="C1080">
        <f>Spartan!AD62</f>
        <v/>
      </c>
      <c r="D1080">
        <f>ROUND(Spartan!AE62,1)</f>
        <v/>
      </c>
      <c r="E1080" t="inlineStr">
        <is>
          <t>global</t>
        </is>
      </c>
      <c r="F1080" t="inlineStr">
        <is>
          <t>global</t>
        </is>
      </c>
    </row>
    <row r="1081">
      <c r="A1081" t="inlineStr">
        <is>
          <t>Blend: Tactical Gro OEF 60/40</t>
        </is>
      </c>
      <c r="C1081">
        <f>Spartan!AD63</f>
        <v/>
      </c>
      <c r="D1081">
        <f>ROUND(Spartan!AE63,1)</f>
        <v/>
      </c>
      <c r="E1081" t="inlineStr">
        <is>
          <t>global</t>
        </is>
      </c>
      <c r="F1081" t="inlineStr">
        <is>
          <t>global</t>
        </is>
      </c>
    </row>
    <row r="1082">
      <c r="A1082" t="inlineStr">
        <is>
          <t>Blend: Tactical Gro OEF 60/40</t>
        </is>
      </c>
      <c r="C1082">
        <f>Spartan!AD64</f>
        <v/>
      </c>
      <c r="D1082">
        <f>ROUND(Spartan!AE64,1)</f>
        <v/>
      </c>
      <c r="E1082" t="inlineStr">
        <is>
          <t>global</t>
        </is>
      </c>
      <c r="F1082" t="inlineStr">
        <is>
          <t>global</t>
        </is>
      </c>
    </row>
    <row r="1083">
      <c r="A1083" t="inlineStr">
        <is>
          <t>Blend: Tactical Gro OEF 60/40</t>
        </is>
      </c>
      <c r="C1083">
        <f>Spartan!AD65</f>
        <v/>
      </c>
      <c r="D1083">
        <f>ROUND(Spartan!AE65,1)</f>
        <v/>
      </c>
      <c r="E1083" t="inlineStr">
        <is>
          <t>global</t>
        </is>
      </c>
      <c r="F1083" t="inlineStr">
        <is>
          <t>global</t>
        </is>
      </c>
    </row>
    <row r="1084">
      <c r="A1084" t="inlineStr">
        <is>
          <t>Blend: Tactical Gro OEF 60/40</t>
        </is>
      </c>
      <c r="C1084">
        <f>Spartan!AD66</f>
        <v/>
      </c>
      <c r="D1084">
        <f>ROUND(Spartan!AE66,1)</f>
        <v/>
      </c>
      <c r="E1084" t="inlineStr">
        <is>
          <t>global</t>
        </is>
      </c>
      <c r="F1084" t="inlineStr">
        <is>
          <t>global</t>
        </is>
      </c>
    </row>
    <row r="1085">
      <c r="A1085" t="inlineStr">
        <is>
          <t>Blend: Tactical Gro OEF 60/40</t>
        </is>
      </c>
      <c r="C1085">
        <f>Spartan!AD67</f>
        <v/>
      </c>
      <c r="D1085">
        <f>ROUND(Spartan!AE67,1)</f>
        <v/>
      </c>
      <c r="E1085" t="inlineStr">
        <is>
          <t>global</t>
        </is>
      </c>
      <c r="F1085" t="inlineStr">
        <is>
          <t>global</t>
        </is>
      </c>
    </row>
    <row r="1086">
      <c r="A1086" t="inlineStr">
        <is>
          <t>Blend: Tactical Gro OEF 60/40</t>
        </is>
      </c>
      <c r="C1086">
        <f>Spartan!AD68</f>
        <v/>
      </c>
      <c r="D1086">
        <f>ROUND(Spartan!AE68,1)</f>
        <v/>
      </c>
      <c r="E1086" t="inlineStr">
        <is>
          <t>global</t>
        </is>
      </c>
      <c r="F1086" t="inlineStr">
        <is>
          <t>global</t>
        </is>
      </c>
    </row>
    <row r="1087">
      <c r="A1087" t="inlineStr">
        <is>
          <t>Blend: Tactical Gro OEF 60/40</t>
        </is>
      </c>
      <c r="C1087">
        <f>Spartan!AD69</f>
        <v/>
      </c>
      <c r="D1087">
        <f>ROUND(Spartan!AE69,1)</f>
        <v/>
      </c>
      <c r="E1087" t="inlineStr">
        <is>
          <t>global</t>
        </is>
      </c>
      <c r="F1087" t="inlineStr">
        <is>
          <t>global</t>
        </is>
      </c>
    </row>
    <row r="1088">
      <c r="A1088" t="inlineStr">
        <is>
          <t>Blend: Tactical Gro OEF 60/40</t>
        </is>
      </c>
      <c r="C1088">
        <f>Spartan!AD70</f>
        <v/>
      </c>
      <c r="D1088">
        <f>ROUND(Spartan!AE70,1)</f>
        <v/>
      </c>
      <c r="E1088" t="inlineStr">
        <is>
          <t>global</t>
        </is>
      </c>
      <c r="F1088" t="inlineStr">
        <is>
          <t>global</t>
        </is>
      </c>
    </row>
    <row r="1089">
      <c r="A1089" t="inlineStr">
        <is>
          <t>Blend: Tactical Gro OEF 60/40</t>
        </is>
      </c>
      <c r="C1089">
        <f>Spartan!AD71</f>
        <v/>
      </c>
      <c r="D1089">
        <f>ROUND(Spartan!AE71,1)</f>
        <v/>
      </c>
      <c r="E1089" t="inlineStr">
        <is>
          <t>global</t>
        </is>
      </c>
      <c r="F1089" t="inlineStr">
        <is>
          <t>global</t>
        </is>
      </c>
    </row>
    <row r="1090">
      <c r="A1090" t="inlineStr">
        <is>
          <t>Blend: Tactical Gro OEF 60/40</t>
        </is>
      </c>
      <c r="C1090">
        <f>Spartan!AD72</f>
        <v/>
      </c>
      <c r="D1090">
        <f>ROUND(Spartan!AE72,1)</f>
        <v/>
      </c>
      <c r="E1090" t="inlineStr">
        <is>
          <t>global</t>
        </is>
      </c>
      <c r="F1090" t="inlineStr">
        <is>
          <t>global</t>
        </is>
      </c>
    </row>
    <row r="1091">
      <c r="A1091" t="inlineStr">
        <is>
          <t>Blend: Tactical Gro OEF 60/40</t>
        </is>
      </c>
      <c r="C1091">
        <f>Spartan!AD73</f>
        <v/>
      </c>
      <c r="D1091">
        <f>ROUND(Spartan!AE73,1)</f>
        <v/>
      </c>
      <c r="E1091" t="inlineStr">
        <is>
          <t>global</t>
        </is>
      </c>
      <c r="F1091" t="inlineStr">
        <is>
          <t>global</t>
        </is>
      </c>
    </row>
    <row r="1092">
      <c r="A1092" t="inlineStr">
        <is>
          <t>Blend: Tactical Gro OEF 60/40</t>
        </is>
      </c>
      <c r="C1092">
        <f>Spartan!AD74</f>
        <v/>
      </c>
      <c r="D1092">
        <f>ROUND(Spartan!AE74,1)</f>
        <v/>
      </c>
      <c r="E1092" t="inlineStr">
        <is>
          <t>global</t>
        </is>
      </c>
      <c r="F1092" t="inlineStr">
        <is>
          <t>global</t>
        </is>
      </c>
    </row>
    <row r="1093">
      <c r="A1093" t="inlineStr">
        <is>
          <t>Blend: Tactical Gro OEF 60/40</t>
        </is>
      </c>
      <c r="C1093">
        <f>Spartan!AD75</f>
        <v/>
      </c>
      <c r="D1093">
        <f>ROUND(Spartan!AE75,1)</f>
        <v/>
      </c>
      <c r="E1093" t="inlineStr">
        <is>
          <t>global</t>
        </is>
      </c>
      <c r="F1093" t="inlineStr">
        <is>
          <t>global</t>
        </is>
      </c>
    </row>
    <row r="1094">
      <c r="A1094" t="inlineStr">
        <is>
          <t>Blend: Tactical Gro OEF 60/40</t>
        </is>
      </c>
      <c r="C1094">
        <f>Spartan!AD76</f>
        <v/>
      </c>
      <c r="D1094">
        <f>ROUND(Spartan!AE76,1)</f>
        <v/>
      </c>
      <c r="E1094" t="inlineStr">
        <is>
          <t>global</t>
        </is>
      </c>
      <c r="F1094" t="inlineStr">
        <is>
          <t>global</t>
        </is>
      </c>
    </row>
    <row r="1095">
      <c r="A1095" t="inlineStr">
        <is>
          <t>Blend: Tactical Gro OEF 60/40</t>
        </is>
      </c>
      <c r="C1095">
        <f>Spartan!AD77</f>
        <v/>
      </c>
      <c r="D1095">
        <f>ROUND(Spartan!AE77,1)</f>
        <v/>
      </c>
      <c r="E1095" t="inlineStr">
        <is>
          <t>global</t>
        </is>
      </c>
      <c r="F1095" t="inlineStr">
        <is>
          <t>global</t>
        </is>
      </c>
    </row>
    <row r="1096">
      <c r="A1096" t="inlineStr">
        <is>
          <t>Blend: Tactical Gro OEF 60/40</t>
        </is>
      </c>
      <c r="C1096">
        <f>Spartan!AD78</f>
        <v/>
      </c>
      <c r="D1096">
        <f>ROUND(Spartan!AE78,1)</f>
        <v/>
      </c>
      <c r="E1096" t="inlineStr">
        <is>
          <t>global</t>
        </is>
      </c>
      <c r="F1096" t="inlineStr">
        <is>
          <t>global</t>
        </is>
      </c>
    </row>
    <row r="1097">
      <c r="A1097" t="inlineStr">
        <is>
          <t>Blend: Tactical Gro OEF 60/40</t>
        </is>
      </c>
      <c r="C1097">
        <f>Spartan!AD79</f>
        <v/>
      </c>
      <c r="D1097">
        <f>ROUND(Spartan!AE79,1)</f>
        <v/>
      </c>
      <c r="E1097" t="inlineStr">
        <is>
          <t>global</t>
        </is>
      </c>
      <c r="F1097" t="inlineStr">
        <is>
          <t>global</t>
        </is>
      </c>
    </row>
    <row r="1098">
      <c r="A1098" t="inlineStr">
        <is>
          <t>Blend: Tactical Gro OEF 60/40</t>
        </is>
      </c>
      <c r="C1098">
        <f>Spartan!AD80</f>
        <v/>
      </c>
      <c r="D1098">
        <f>ROUND(Spartan!AE80,1)</f>
        <v/>
      </c>
      <c r="E1098" t="inlineStr">
        <is>
          <t>global</t>
        </is>
      </c>
      <c r="F1098" t="inlineStr">
        <is>
          <t>global</t>
        </is>
      </c>
    </row>
    <row r="1099">
      <c r="A1099" t="inlineStr">
        <is>
          <t>Blend: Tactical Gro OEF 60/40</t>
        </is>
      </c>
      <c r="C1099">
        <f>Spartan!AD81</f>
        <v/>
      </c>
      <c r="D1099">
        <f>ROUND(Spartan!AE81,1)</f>
        <v/>
      </c>
      <c r="E1099" t="inlineStr">
        <is>
          <t>global</t>
        </is>
      </c>
      <c r="F1099" t="inlineStr">
        <is>
          <t>global</t>
        </is>
      </c>
    </row>
    <row r="1100">
      <c r="A1100" t="inlineStr">
        <is>
          <t>Blend: Tactical Gro OEF 60/40</t>
        </is>
      </c>
      <c r="C1100">
        <f>Spartan!AD82</f>
        <v/>
      </c>
      <c r="D1100">
        <f>ROUND(Spartan!AE82,1)</f>
        <v/>
      </c>
      <c r="E1100" t="inlineStr">
        <is>
          <t>global</t>
        </is>
      </c>
      <c r="F1100" t="inlineStr">
        <is>
          <t>global</t>
        </is>
      </c>
    </row>
    <row r="1101">
      <c r="A1101" t="inlineStr">
        <is>
          <t>Blend: Tactical Gro OEF 60/40</t>
        </is>
      </c>
      <c r="C1101">
        <f>Spartan!AD83</f>
        <v/>
      </c>
      <c r="D1101">
        <f>ROUND(Spartan!AE83,1)</f>
        <v/>
      </c>
      <c r="E1101" t="inlineStr">
        <is>
          <t>global</t>
        </is>
      </c>
      <c r="F1101" t="inlineStr">
        <is>
          <t>global</t>
        </is>
      </c>
    </row>
    <row r="1102">
      <c r="A1102" t="inlineStr">
        <is>
          <t>Blend: Tactical Gro OEF 60/40</t>
        </is>
      </c>
      <c r="C1102">
        <f>Spartan!AD84</f>
        <v/>
      </c>
      <c r="D1102">
        <f>ROUND(Spartan!AE84,1)</f>
        <v/>
      </c>
      <c r="E1102" t="inlineStr">
        <is>
          <t>global</t>
        </is>
      </c>
      <c r="F1102" t="inlineStr">
        <is>
          <t>global</t>
        </is>
      </c>
    </row>
    <row r="1103">
      <c r="A1103" t="inlineStr">
        <is>
          <t>Blend: Tactical Gro OEF 60/40</t>
        </is>
      </c>
      <c r="C1103">
        <f>Spartan!AD85</f>
        <v/>
      </c>
      <c r="D1103">
        <f>ROUND(Spartan!AE85,1)</f>
        <v/>
      </c>
      <c r="E1103" t="inlineStr">
        <is>
          <t>global</t>
        </is>
      </c>
      <c r="F1103" t="inlineStr">
        <is>
          <t>global</t>
        </is>
      </c>
    </row>
    <row r="1104">
      <c r="A1104" t="inlineStr">
        <is>
          <t>Blend: Tactical Gro OEF 60/40</t>
        </is>
      </c>
      <c r="C1104">
        <f>Spartan!AD86</f>
        <v/>
      </c>
      <c r="D1104">
        <f>ROUND(Spartan!AE86,1)</f>
        <v/>
      </c>
      <c r="E1104" t="inlineStr">
        <is>
          <t>global</t>
        </is>
      </c>
      <c r="F1104" t="inlineStr">
        <is>
          <t>global</t>
        </is>
      </c>
    </row>
    <row r="1105">
      <c r="A1105" t="inlineStr">
        <is>
          <t>Blend: Tactical Gro OEF 60/40</t>
        </is>
      </c>
      <c r="C1105">
        <f>Spartan!AD87</f>
        <v/>
      </c>
      <c r="D1105">
        <f>ROUND(Spartan!AE87,1)</f>
        <v/>
      </c>
      <c r="E1105" t="inlineStr">
        <is>
          <t>global</t>
        </is>
      </c>
      <c r="F1105" t="inlineStr">
        <is>
          <t>global</t>
        </is>
      </c>
    </row>
    <row r="1106">
      <c r="A1106" t="inlineStr">
        <is>
          <t>Blend: Tactical Gro OEF 60/40</t>
        </is>
      </c>
      <c r="C1106">
        <f>Spartan!AD88</f>
        <v/>
      </c>
      <c r="D1106">
        <f>ROUND(Spartan!AE88,1)</f>
        <v/>
      </c>
      <c r="E1106" t="inlineStr">
        <is>
          <t>global</t>
        </is>
      </c>
      <c r="F1106" t="inlineStr">
        <is>
          <t>global</t>
        </is>
      </c>
    </row>
    <row r="1107">
      <c r="A1107" t="inlineStr">
        <is>
          <t>Blend: Tactical Gro OEF 60/40</t>
        </is>
      </c>
      <c r="C1107">
        <f>Spartan!AD89</f>
        <v/>
      </c>
      <c r="D1107">
        <f>ROUND(Spartan!AE89,1)</f>
        <v/>
      </c>
      <c r="E1107" t="inlineStr">
        <is>
          <t>global</t>
        </is>
      </c>
      <c r="F1107" t="inlineStr">
        <is>
          <t>global</t>
        </is>
      </c>
    </row>
    <row r="1108">
      <c r="A1108" t="inlineStr">
        <is>
          <t>Blend: Tactical Gro OEF 60/40</t>
        </is>
      </c>
      <c r="C1108">
        <f>Spartan!AD90</f>
        <v/>
      </c>
      <c r="D1108">
        <f>ROUND(Spartan!AE90,1)</f>
        <v/>
      </c>
      <c r="E1108" t="inlineStr">
        <is>
          <t>global</t>
        </is>
      </c>
      <c r="F1108" t="inlineStr">
        <is>
          <t>global</t>
        </is>
      </c>
    </row>
    <row r="1109">
      <c r="A1109" t="inlineStr">
        <is>
          <t>Blend: Tactical Gro OEF 60/40</t>
        </is>
      </c>
      <c r="C1109">
        <f>Spartan!AD91</f>
        <v/>
      </c>
      <c r="D1109">
        <f>ROUND(Spartan!AE91,1)</f>
        <v/>
      </c>
      <c r="E1109" t="inlineStr">
        <is>
          <t>global</t>
        </is>
      </c>
      <c r="F1109" t="inlineStr">
        <is>
          <t>global</t>
        </is>
      </c>
    </row>
    <row r="1110">
      <c r="A1110" t="inlineStr">
        <is>
          <t>Blend: Tactical Gro OEF 60/40</t>
        </is>
      </c>
      <c r="C1110">
        <f>Spartan!AD92</f>
        <v/>
      </c>
      <c r="D1110">
        <f>ROUND(Spartan!AE92,1)</f>
        <v/>
      </c>
      <c r="E1110" t="inlineStr">
        <is>
          <t>global</t>
        </is>
      </c>
      <c r="F1110" t="inlineStr">
        <is>
          <t>global</t>
        </is>
      </c>
    </row>
    <row r="1111">
      <c r="A1111" t="inlineStr">
        <is>
          <t>Blend: Tactical Gro OEF 60/40</t>
        </is>
      </c>
      <c r="C1111">
        <f>Spartan!AD93</f>
        <v/>
      </c>
      <c r="D1111">
        <f>ROUND(Spartan!AE93,1)</f>
        <v/>
      </c>
      <c r="E1111" t="inlineStr">
        <is>
          <t>global</t>
        </is>
      </c>
      <c r="F1111" t="inlineStr">
        <is>
          <t>global</t>
        </is>
      </c>
    </row>
    <row r="1112">
      <c r="A1112" t="inlineStr">
        <is>
          <t>Blend: Tactical Gro OEF 60/40</t>
        </is>
      </c>
      <c r="C1112">
        <f>Spartan!AD94</f>
        <v/>
      </c>
      <c r="D1112">
        <f>ROUND(Spartan!AE94,1)</f>
        <v/>
      </c>
      <c r="E1112" t="inlineStr">
        <is>
          <t>global</t>
        </is>
      </c>
      <c r="F1112" t="inlineStr">
        <is>
          <t>global</t>
        </is>
      </c>
    </row>
    <row r="1113">
      <c r="A1113" t="inlineStr">
        <is>
          <t>Blend: Tactical Gro OEF 60/40</t>
        </is>
      </c>
      <c r="C1113">
        <f>Spartan!AD95</f>
        <v/>
      </c>
      <c r="D1113">
        <f>ROUND(Spartan!AE95,1)</f>
        <v/>
      </c>
      <c r="E1113" t="inlineStr">
        <is>
          <t>global</t>
        </is>
      </c>
      <c r="F1113" t="inlineStr">
        <is>
          <t>global</t>
        </is>
      </c>
    </row>
    <row r="1114">
      <c r="A1114" t="inlineStr">
        <is>
          <t>Blend: Tactical Gro OEF 60/40</t>
        </is>
      </c>
      <c r="C1114">
        <f>Spartan!AD96</f>
        <v/>
      </c>
      <c r="D1114">
        <f>ROUND(Spartan!AE96,1)</f>
        <v/>
      </c>
      <c r="E1114" t="inlineStr">
        <is>
          <t>global</t>
        </is>
      </c>
      <c r="F1114" t="inlineStr">
        <is>
          <t>global</t>
        </is>
      </c>
    </row>
    <row r="1115">
      <c r="A1115" t="inlineStr">
        <is>
          <t>Blend: Tactical Gro OEF 60/40</t>
        </is>
      </c>
      <c r="C1115">
        <f>Spartan!AD97</f>
        <v/>
      </c>
      <c r="D1115">
        <f>ROUND(Spartan!AE97,1)</f>
        <v/>
      </c>
      <c r="E1115" t="inlineStr">
        <is>
          <t>global</t>
        </is>
      </c>
      <c r="F1115" t="inlineStr">
        <is>
          <t>global</t>
        </is>
      </c>
    </row>
    <row r="1116">
      <c r="A1116" t="inlineStr">
        <is>
          <t>Blend: Tactical Gro OEF 60/40</t>
        </is>
      </c>
      <c r="C1116">
        <f>Spartan!AD98</f>
        <v/>
      </c>
      <c r="D1116">
        <f>ROUND(Spartan!AE98,1)</f>
        <v/>
      </c>
      <c r="E1116" t="inlineStr">
        <is>
          <t>global</t>
        </is>
      </c>
      <c r="F1116" t="inlineStr">
        <is>
          <t>global</t>
        </is>
      </c>
    </row>
    <row r="1117">
      <c r="A1117" t="inlineStr">
        <is>
          <t>Blend: Tactical Gro OEF 60/40</t>
        </is>
      </c>
      <c r="C1117">
        <f>Spartan!AD99</f>
        <v/>
      </c>
      <c r="D1117">
        <f>ROUND(Spartan!AE99,1)</f>
        <v/>
      </c>
      <c r="E1117" t="inlineStr">
        <is>
          <t>global</t>
        </is>
      </c>
      <c r="F1117" t="inlineStr">
        <is>
          <t>global</t>
        </is>
      </c>
    </row>
    <row r="1118">
      <c r="A1118" t="inlineStr">
        <is>
          <t>Blend: Tactical Gro OEF 60/40</t>
        </is>
      </c>
      <c r="C1118">
        <f>Spartan!AD100</f>
        <v/>
      </c>
      <c r="D1118">
        <f>ROUND(Spartan!AE100,1)</f>
        <v/>
      </c>
      <c r="E1118" t="inlineStr">
        <is>
          <t>global</t>
        </is>
      </c>
      <c r="F1118" t="inlineStr">
        <is>
          <t>global</t>
        </is>
      </c>
    </row>
    <row r="1119">
      <c r="A1119" t="inlineStr">
        <is>
          <t>Blend: Tactical Gro OEF 60/40</t>
        </is>
      </c>
      <c r="C1119">
        <f>Spartan!AD101</f>
        <v/>
      </c>
      <c r="D1119">
        <f>ROUND(Spartan!AE101,1)</f>
        <v/>
      </c>
      <c r="E1119" t="inlineStr">
        <is>
          <t>global</t>
        </is>
      </c>
      <c r="F1119" t="inlineStr">
        <is>
          <t>global</t>
        </is>
      </c>
    </row>
    <row r="1120">
      <c r="A1120" t="inlineStr">
        <is>
          <t>Blend: Tactical Gro OEF 60/40</t>
        </is>
      </c>
      <c r="C1120">
        <f>Spartan!AD102</f>
        <v/>
      </c>
      <c r="D1120">
        <f>ROUND(Spartan!AE102,1)</f>
        <v/>
      </c>
      <c r="E1120" t="inlineStr">
        <is>
          <t>global</t>
        </is>
      </c>
      <c r="F1120" t="inlineStr">
        <is>
          <t>global</t>
        </is>
      </c>
    </row>
    <row r="1121">
      <c r="A1121" t="inlineStr">
        <is>
          <t>Blend: Tactical Gro OEF 60/40</t>
        </is>
      </c>
      <c r="C1121">
        <f>Spartan!AD103</f>
        <v/>
      </c>
      <c r="D1121">
        <f>ROUND(Spartan!AE103,1)</f>
        <v/>
      </c>
      <c r="E1121" t="inlineStr">
        <is>
          <t>global</t>
        </is>
      </c>
      <c r="F1121" t="inlineStr">
        <is>
          <t>global</t>
        </is>
      </c>
    </row>
    <row r="1122">
      <c r="A1122" t="inlineStr">
        <is>
          <t>Blend: Tactical Gro OEF 60/40</t>
        </is>
      </c>
      <c r="C1122">
        <f>Spartan!AD104</f>
        <v/>
      </c>
      <c r="D1122">
        <f>ROUND(Spartan!AE104,1)</f>
        <v/>
      </c>
      <c r="E1122" t="inlineStr">
        <is>
          <t>global</t>
        </is>
      </c>
      <c r="F1122" t="inlineStr">
        <is>
          <t>global</t>
        </is>
      </c>
    </row>
    <row r="1123">
      <c r="A1123" t="inlineStr">
        <is>
          <t>Blend: Tactical Gro OEF 60/40</t>
        </is>
      </c>
      <c r="C1123">
        <f>Spartan!AD105</f>
        <v/>
      </c>
      <c r="D1123">
        <f>ROUND(Spartan!AE105,1)</f>
        <v/>
      </c>
      <c r="E1123" t="inlineStr">
        <is>
          <t>global</t>
        </is>
      </c>
      <c r="F1123" t="inlineStr">
        <is>
          <t>global</t>
        </is>
      </c>
    </row>
    <row r="1124">
      <c r="A1124" t="inlineStr">
        <is>
          <t>Blend: Tactical Gro OEF 60/40</t>
        </is>
      </c>
      <c r="C1124">
        <f>Spartan!AD106</f>
        <v/>
      </c>
      <c r="D1124">
        <f>ROUND(Spartan!AE106,1)</f>
        <v/>
      </c>
      <c r="E1124" t="inlineStr">
        <is>
          <t>global</t>
        </is>
      </c>
      <c r="F1124" t="inlineStr">
        <is>
          <t>global</t>
        </is>
      </c>
    </row>
    <row r="1125">
      <c r="A1125" t="inlineStr">
        <is>
          <t>Blend: Tactical Gro OEF 60/40</t>
        </is>
      </c>
      <c r="C1125">
        <f>Spartan!AD107</f>
        <v/>
      </c>
      <c r="D1125">
        <f>ROUND(Spartan!AE107,1)</f>
        <v/>
      </c>
      <c r="E1125" t="inlineStr">
        <is>
          <t>global</t>
        </is>
      </c>
      <c r="F1125" t="inlineStr">
        <is>
          <t>global</t>
        </is>
      </c>
    </row>
    <row r="1126">
      <c r="A1126" t="inlineStr">
        <is>
          <t>Blend: Tactical Gro OEF 60/40</t>
        </is>
      </c>
      <c r="C1126">
        <f>Spartan!AD108</f>
        <v/>
      </c>
      <c r="D1126">
        <f>ROUND(Spartan!AE108,1)</f>
        <v/>
      </c>
      <c r="E1126" t="inlineStr">
        <is>
          <t>global</t>
        </is>
      </c>
      <c r="F1126" t="inlineStr">
        <is>
          <t>global</t>
        </is>
      </c>
    </row>
    <row r="1127">
      <c r="A1127" t="inlineStr">
        <is>
          <t>Blend: Tactical Gro OEF 60/40</t>
        </is>
      </c>
      <c r="C1127">
        <f>Spartan!AD109</f>
        <v/>
      </c>
      <c r="D1127">
        <f>ROUND(Spartan!AE109,1)</f>
        <v/>
      </c>
      <c r="E1127" t="inlineStr">
        <is>
          <t>global</t>
        </is>
      </c>
      <c r="F1127" t="inlineStr">
        <is>
          <t>global</t>
        </is>
      </c>
    </row>
    <row r="1128">
      <c r="A1128" t="inlineStr">
        <is>
          <t>Blend: Tactical Gro OEF 60/40</t>
        </is>
      </c>
      <c r="C1128">
        <f>Spartan!AD110</f>
        <v/>
      </c>
      <c r="D1128">
        <f>ROUND(Spartan!AE110,1)</f>
        <v/>
      </c>
      <c r="E1128" t="inlineStr">
        <is>
          <t>global</t>
        </is>
      </c>
      <c r="F1128" t="inlineStr">
        <is>
          <t>global</t>
        </is>
      </c>
    </row>
    <row r="1129">
      <c r="A1129" t="inlineStr">
        <is>
          <t>Blend: Tactical Gro OEF 60/40</t>
        </is>
      </c>
      <c r="C1129">
        <f>Spartan!AD111</f>
        <v/>
      </c>
      <c r="D1129">
        <f>ROUND(Spartan!AE111,1)</f>
        <v/>
      </c>
      <c r="E1129" t="inlineStr">
        <is>
          <t>global</t>
        </is>
      </c>
      <c r="F1129" t="inlineStr">
        <is>
          <t>global</t>
        </is>
      </c>
    </row>
    <row r="1130">
      <c r="A1130" t="inlineStr">
        <is>
          <t>Blend: Tactical Gro OEF 60/40</t>
        </is>
      </c>
      <c r="C1130">
        <f>Spartan!AD112</f>
        <v/>
      </c>
      <c r="D1130">
        <f>ROUND(Spartan!AE112,1)</f>
        <v/>
      </c>
      <c r="E1130" t="inlineStr">
        <is>
          <t>global</t>
        </is>
      </c>
      <c r="F1130" t="inlineStr">
        <is>
          <t>global</t>
        </is>
      </c>
    </row>
    <row r="1131">
      <c r="A1131" t="inlineStr">
        <is>
          <t>Blend: Tactical Gro OEF 60/40</t>
        </is>
      </c>
      <c r="C1131">
        <f>Spartan!AD113</f>
        <v/>
      </c>
      <c r="D1131">
        <f>ROUND(Spartan!AE113,1)</f>
        <v/>
      </c>
      <c r="E1131" t="inlineStr">
        <is>
          <t>global</t>
        </is>
      </c>
      <c r="F1131" t="inlineStr">
        <is>
          <t>global</t>
        </is>
      </c>
    </row>
    <row r="1132">
      <c r="A1132" t="inlineStr">
        <is>
          <t>Blend: Tactical Gro OEF 60/40</t>
        </is>
      </c>
      <c r="C1132">
        <f>Spartan!AD114</f>
        <v/>
      </c>
      <c r="D1132">
        <f>ROUND(Spartan!AE114,1)</f>
        <v/>
      </c>
      <c r="E1132" t="inlineStr">
        <is>
          <t>global</t>
        </is>
      </c>
      <c r="F1132" t="inlineStr">
        <is>
          <t>global</t>
        </is>
      </c>
    </row>
    <row r="1133">
      <c r="A1133" t="inlineStr">
        <is>
          <t>Blend: Tactical Gro OEF 60/40</t>
        </is>
      </c>
      <c r="C1133">
        <f>Spartan!AD115</f>
        <v/>
      </c>
      <c r="D1133">
        <f>ROUND(Spartan!AE115,1)</f>
        <v/>
      </c>
      <c r="E1133" t="inlineStr">
        <is>
          <t>global</t>
        </is>
      </c>
      <c r="F1133" t="inlineStr">
        <is>
          <t>global</t>
        </is>
      </c>
    </row>
    <row r="1134">
      <c r="A1134" t="inlineStr">
        <is>
          <t>Blend: Tactical Gro OEF 60/40</t>
        </is>
      </c>
      <c r="C1134">
        <f>Spartan!AD116</f>
        <v/>
      </c>
      <c r="D1134">
        <f>ROUND(Spartan!AE116,1)</f>
        <v/>
      </c>
      <c r="E1134" t="inlineStr">
        <is>
          <t>global</t>
        </is>
      </c>
      <c r="F1134" t="inlineStr">
        <is>
          <t>global</t>
        </is>
      </c>
    </row>
    <row r="1135">
      <c r="A1135" t="inlineStr">
        <is>
          <t>Blend: Tactical Gro OEF 60/40</t>
        </is>
      </c>
      <c r="C1135">
        <f>Spartan!AD117</f>
        <v/>
      </c>
      <c r="D1135">
        <f>ROUND(Spartan!AE117,1)</f>
        <v/>
      </c>
      <c r="E1135" t="inlineStr">
        <is>
          <t>global</t>
        </is>
      </c>
      <c r="F1135" t="inlineStr">
        <is>
          <t>global</t>
        </is>
      </c>
    </row>
    <row r="1136">
      <c r="A1136" t="inlineStr">
        <is>
          <t>Blend: Tactical Gro OEF 60/40</t>
        </is>
      </c>
      <c r="C1136">
        <f>Spartan!AD118</f>
        <v/>
      </c>
      <c r="D1136">
        <f>ROUND(Spartan!AE118,1)</f>
        <v/>
      </c>
      <c r="E1136" t="inlineStr">
        <is>
          <t>global</t>
        </is>
      </c>
      <c r="F1136" t="inlineStr">
        <is>
          <t>global</t>
        </is>
      </c>
    </row>
    <row r="1137">
      <c r="A1137" t="inlineStr">
        <is>
          <t>Blend: Tactical Gro OEF 60/40</t>
        </is>
      </c>
      <c r="C1137">
        <f>Spartan!AD119</f>
        <v/>
      </c>
      <c r="D1137">
        <f>ROUND(Spartan!AE119,1)</f>
        <v/>
      </c>
      <c r="E1137" t="inlineStr">
        <is>
          <t>global</t>
        </is>
      </c>
      <c r="F1137" t="inlineStr">
        <is>
          <t>global</t>
        </is>
      </c>
    </row>
    <row r="1138">
      <c r="A1138" t="inlineStr">
        <is>
          <t>Blend: Tactical Gro OEF 60/40</t>
        </is>
      </c>
      <c r="C1138">
        <f>Spartan!AD120</f>
        <v/>
      </c>
      <c r="D1138">
        <f>ROUND(Spartan!AE120,1)</f>
        <v/>
      </c>
      <c r="E1138" t="inlineStr">
        <is>
          <t>global</t>
        </is>
      </c>
      <c r="F1138" t="inlineStr">
        <is>
          <t>global</t>
        </is>
      </c>
    </row>
    <row r="1139">
      <c r="A1139" t="inlineStr">
        <is>
          <t>Blend: Tactical Gro OEF 60/40</t>
        </is>
      </c>
      <c r="C1139">
        <f>Spartan!AD121</f>
        <v/>
      </c>
      <c r="D1139">
        <f>ROUND(Spartan!AE121,1)</f>
        <v/>
      </c>
      <c r="E1139" t="inlineStr">
        <is>
          <t>global</t>
        </is>
      </c>
      <c r="F1139" t="inlineStr">
        <is>
          <t>global</t>
        </is>
      </c>
    </row>
    <row r="1140">
      <c r="A1140" t="inlineStr">
        <is>
          <t>Blend: Tactical Gro OEF 60/40</t>
        </is>
      </c>
      <c r="C1140">
        <f>Spartan!AD122</f>
        <v/>
      </c>
      <c r="D1140">
        <f>ROUND(Spartan!AE122,1)</f>
        <v/>
      </c>
      <c r="E1140" t="inlineStr">
        <is>
          <t>global</t>
        </is>
      </c>
      <c r="F1140" t="inlineStr">
        <is>
          <t>global</t>
        </is>
      </c>
    </row>
    <row r="1141">
      <c r="A1141" t="inlineStr">
        <is>
          <t>Blend: Tactical MG OEF 50/50</t>
        </is>
      </c>
      <c r="C1141">
        <f>Spartan!AJ6</f>
        <v/>
      </c>
      <c r="D1141">
        <f>Spartan!AK6</f>
        <v/>
      </c>
      <c r="E1141" t="inlineStr">
        <is>
          <t>global</t>
        </is>
      </c>
      <c r="F1141" t="inlineStr">
        <is>
          <t>global</t>
        </is>
      </c>
    </row>
    <row r="1142">
      <c r="A1142" t="inlineStr">
        <is>
          <t>Blend: Tactical MG OEF 50/50</t>
        </is>
      </c>
      <c r="C1142">
        <f>Spartan!AJ7</f>
        <v/>
      </c>
      <c r="D1142">
        <f>Spartan!AK7</f>
        <v/>
      </c>
      <c r="E1142" t="inlineStr">
        <is>
          <t>global</t>
        </is>
      </c>
      <c r="F1142" t="inlineStr">
        <is>
          <t>global</t>
        </is>
      </c>
    </row>
    <row r="1143">
      <c r="A1143" t="inlineStr">
        <is>
          <t>Blend: Tactical MG OEF 50/50</t>
        </is>
      </c>
      <c r="C1143">
        <f>Spartan!AJ8</f>
        <v/>
      </c>
      <c r="D1143">
        <f>Spartan!AK8</f>
        <v/>
      </c>
      <c r="E1143" t="inlineStr">
        <is>
          <t>global</t>
        </is>
      </c>
      <c r="F1143" t="inlineStr">
        <is>
          <t>global</t>
        </is>
      </c>
    </row>
    <row r="1144">
      <c r="A1144" t="inlineStr">
        <is>
          <t>Blend: Tactical MG OEF 50/50</t>
        </is>
      </c>
      <c r="C1144">
        <f>Spartan!AJ9</f>
        <v/>
      </c>
      <c r="D1144">
        <f>Spartan!AK9</f>
        <v/>
      </c>
      <c r="E1144" t="inlineStr">
        <is>
          <t>global</t>
        </is>
      </c>
      <c r="F1144" t="inlineStr">
        <is>
          <t>global</t>
        </is>
      </c>
    </row>
    <row r="1145">
      <c r="A1145" t="inlineStr">
        <is>
          <t>Blend: Tactical MG OEF 50/50</t>
        </is>
      </c>
      <c r="C1145">
        <f>Spartan!AJ10</f>
        <v/>
      </c>
      <c r="D1145">
        <f>Spartan!AK10</f>
        <v/>
      </c>
      <c r="E1145" t="inlineStr">
        <is>
          <t>global</t>
        </is>
      </c>
      <c r="F1145" t="inlineStr">
        <is>
          <t>global</t>
        </is>
      </c>
    </row>
    <row r="1146">
      <c r="A1146" t="inlineStr">
        <is>
          <t>Blend: Tactical MG OEF 50/50</t>
        </is>
      </c>
      <c r="C1146">
        <f>Spartan!AJ11</f>
        <v/>
      </c>
      <c r="D1146">
        <f>Spartan!AK11</f>
        <v/>
      </c>
      <c r="E1146" t="inlineStr">
        <is>
          <t>global</t>
        </is>
      </c>
      <c r="F1146" t="inlineStr">
        <is>
          <t>global</t>
        </is>
      </c>
    </row>
    <row r="1147">
      <c r="A1147" t="inlineStr">
        <is>
          <t>Blend: Tactical MG OEF 50/50</t>
        </is>
      </c>
      <c r="C1147">
        <f>Spartan!AJ12</f>
        <v/>
      </c>
      <c r="D1147">
        <f>Spartan!AK12</f>
        <v/>
      </c>
      <c r="E1147" t="inlineStr">
        <is>
          <t>global</t>
        </is>
      </c>
      <c r="F1147" t="inlineStr">
        <is>
          <t>global</t>
        </is>
      </c>
    </row>
    <row r="1148">
      <c r="A1148" t="inlineStr">
        <is>
          <t>Blend: Tactical MG OEF 50/50</t>
        </is>
      </c>
      <c r="C1148">
        <f>Spartan!AJ13</f>
        <v/>
      </c>
      <c r="D1148">
        <f>Spartan!AK13</f>
        <v/>
      </c>
      <c r="E1148" t="inlineStr">
        <is>
          <t>global</t>
        </is>
      </c>
      <c r="F1148" t="inlineStr">
        <is>
          <t>global</t>
        </is>
      </c>
    </row>
    <row r="1149">
      <c r="A1149" t="inlineStr">
        <is>
          <t>Blend: Tactical MG OEF 50/50</t>
        </is>
      </c>
      <c r="C1149">
        <f>Spartan!AJ14</f>
        <v/>
      </c>
      <c r="D1149">
        <f>Spartan!AK14</f>
        <v/>
      </c>
      <c r="E1149" t="inlineStr">
        <is>
          <t>global</t>
        </is>
      </c>
      <c r="F1149" t="inlineStr">
        <is>
          <t>global</t>
        </is>
      </c>
    </row>
    <row r="1150">
      <c r="A1150" t="inlineStr">
        <is>
          <t>Blend: Tactical MG OEF 50/50</t>
        </is>
      </c>
      <c r="C1150">
        <f>Spartan!AJ15</f>
        <v/>
      </c>
      <c r="D1150">
        <f>Spartan!AK15</f>
        <v/>
      </c>
      <c r="E1150" t="inlineStr">
        <is>
          <t>global</t>
        </is>
      </c>
      <c r="F1150" t="inlineStr">
        <is>
          <t>global</t>
        </is>
      </c>
    </row>
    <row r="1151">
      <c r="A1151" t="inlineStr">
        <is>
          <t>Blend: Tactical MG OEF 50/50</t>
        </is>
      </c>
      <c r="C1151">
        <f>Spartan!AJ16</f>
        <v/>
      </c>
      <c r="D1151">
        <f>Spartan!AK16</f>
        <v/>
      </c>
      <c r="E1151" t="inlineStr">
        <is>
          <t>global</t>
        </is>
      </c>
      <c r="F1151" t="inlineStr">
        <is>
          <t>global</t>
        </is>
      </c>
    </row>
    <row r="1152">
      <c r="A1152" t="inlineStr">
        <is>
          <t>Blend: Tactical MG OEF 50/50</t>
        </is>
      </c>
      <c r="C1152">
        <f>Spartan!AJ17</f>
        <v/>
      </c>
      <c r="D1152">
        <f>Spartan!AK17</f>
        <v/>
      </c>
      <c r="E1152" t="inlineStr">
        <is>
          <t>global</t>
        </is>
      </c>
      <c r="F1152" t="inlineStr">
        <is>
          <t>global</t>
        </is>
      </c>
    </row>
    <row r="1153">
      <c r="A1153" t="inlineStr">
        <is>
          <t>Blend: Tactical MG OEF 50/50</t>
        </is>
      </c>
      <c r="C1153">
        <f>Spartan!AJ18</f>
        <v/>
      </c>
      <c r="D1153">
        <f>Spartan!AK18</f>
        <v/>
      </c>
      <c r="E1153" t="inlineStr">
        <is>
          <t>global</t>
        </is>
      </c>
      <c r="F1153" t="inlineStr">
        <is>
          <t>global</t>
        </is>
      </c>
    </row>
    <row r="1154">
      <c r="A1154" t="inlineStr">
        <is>
          <t>Blend: Tactical MG OEF 50/50</t>
        </is>
      </c>
      <c r="C1154">
        <f>Spartan!AJ19</f>
        <v/>
      </c>
      <c r="D1154">
        <f>Spartan!AK19</f>
        <v/>
      </c>
      <c r="E1154" t="inlineStr">
        <is>
          <t>global</t>
        </is>
      </c>
      <c r="F1154" t="inlineStr">
        <is>
          <t>global</t>
        </is>
      </c>
    </row>
    <row r="1155">
      <c r="A1155" t="inlineStr">
        <is>
          <t>Blend: Tactical MG OEF 50/50</t>
        </is>
      </c>
      <c r="C1155">
        <f>Spartan!AJ20</f>
        <v/>
      </c>
      <c r="D1155">
        <f>Spartan!AK20</f>
        <v/>
      </c>
      <c r="E1155" t="inlineStr">
        <is>
          <t>global</t>
        </is>
      </c>
      <c r="F1155" t="inlineStr">
        <is>
          <t>global</t>
        </is>
      </c>
    </row>
    <row r="1156">
      <c r="A1156" t="inlineStr">
        <is>
          <t>Blend: Tactical MG OEF 50/50</t>
        </is>
      </c>
      <c r="C1156">
        <f>Spartan!AJ21</f>
        <v/>
      </c>
      <c r="D1156">
        <f>Spartan!AK21</f>
        <v/>
      </c>
      <c r="E1156" t="inlineStr">
        <is>
          <t>global</t>
        </is>
      </c>
      <c r="F1156" t="inlineStr">
        <is>
          <t>global</t>
        </is>
      </c>
    </row>
    <row r="1157">
      <c r="A1157" t="inlineStr">
        <is>
          <t>Blend: Tactical MG OEF 50/50</t>
        </is>
      </c>
      <c r="C1157">
        <f>Spartan!AJ22</f>
        <v/>
      </c>
      <c r="D1157">
        <f>Spartan!AK22</f>
        <v/>
      </c>
      <c r="E1157" t="inlineStr">
        <is>
          <t>global</t>
        </is>
      </c>
      <c r="F1157" t="inlineStr">
        <is>
          <t>global</t>
        </is>
      </c>
    </row>
    <row r="1158">
      <c r="A1158" t="inlineStr">
        <is>
          <t>Blend: Tactical MG OEF 50/50</t>
        </is>
      </c>
      <c r="C1158">
        <f>Spartan!AJ23</f>
        <v/>
      </c>
      <c r="D1158">
        <f>Spartan!AK23</f>
        <v/>
      </c>
      <c r="E1158" t="inlineStr">
        <is>
          <t>global</t>
        </is>
      </c>
      <c r="F1158" t="inlineStr">
        <is>
          <t>global</t>
        </is>
      </c>
    </row>
    <row r="1159">
      <c r="A1159" t="inlineStr">
        <is>
          <t>Blend: Tactical MG OEF 50/50</t>
        </is>
      </c>
      <c r="C1159">
        <f>Spartan!AJ24</f>
        <v/>
      </c>
      <c r="D1159">
        <f>Spartan!AK24</f>
        <v/>
      </c>
      <c r="E1159" t="inlineStr">
        <is>
          <t>global</t>
        </is>
      </c>
      <c r="F1159" t="inlineStr">
        <is>
          <t>global</t>
        </is>
      </c>
    </row>
    <row r="1160">
      <c r="A1160" t="inlineStr">
        <is>
          <t>Blend: Tactical MG OEF 50/50</t>
        </is>
      </c>
      <c r="C1160">
        <f>Spartan!AJ25</f>
        <v/>
      </c>
      <c r="D1160">
        <f>Spartan!AK25</f>
        <v/>
      </c>
      <c r="E1160" t="inlineStr">
        <is>
          <t>global</t>
        </is>
      </c>
      <c r="F1160" t="inlineStr">
        <is>
          <t>global</t>
        </is>
      </c>
    </row>
    <row r="1161">
      <c r="A1161" t="inlineStr">
        <is>
          <t>Blend: Tactical MG OEF 50/50</t>
        </is>
      </c>
      <c r="C1161">
        <f>Spartan!AJ26</f>
        <v/>
      </c>
      <c r="D1161">
        <f>Spartan!AK26</f>
        <v/>
      </c>
      <c r="E1161" t="inlineStr">
        <is>
          <t>global</t>
        </is>
      </c>
      <c r="F1161" t="inlineStr">
        <is>
          <t>global</t>
        </is>
      </c>
    </row>
    <row r="1162">
      <c r="A1162" t="inlineStr">
        <is>
          <t>Blend: Tactical MG OEF 50/50</t>
        </is>
      </c>
      <c r="C1162">
        <f>Spartan!AJ27</f>
        <v/>
      </c>
      <c r="D1162">
        <f>Spartan!AK27</f>
        <v/>
      </c>
      <c r="E1162" t="inlineStr">
        <is>
          <t>global</t>
        </is>
      </c>
      <c r="F1162" t="inlineStr">
        <is>
          <t>global</t>
        </is>
      </c>
    </row>
    <row r="1163">
      <c r="A1163" t="inlineStr">
        <is>
          <t>Blend: Tactical MG OEF 50/50</t>
        </is>
      </c>
      <c r="C1163">
        <f>Spartan!AJ28</f>
        <v/>
      </c>
      <c r="D1163">
        <f>Spartan!AK28</f>
        <v/>
      </c>
      <c r="E1163" t="inlineStr">
        <is>
          <t>global</t>
        </is>
      </c>
      <c r="F1163" t="inlineStr">
        <is>
          <t>global</t>
        </is>
      </c>
    </row>
    <row r="1164">
      <c r="A1164" t="inlineStr">
        <is>
          <t>Blend: Tactical MG OEF 50/50</t>
        </is>
      </c>
      <c r="C1164">
        <f>Spartan!AJ29</f>
        <v/>
      </c>
      <c r="D1164">
        <f>Spartan!AK29</f>
        <v/>
      </c>
      <c r="E1164" t="inlineStr">
        <is>
          <t>global</t>
        </is>
      </c>
      <c r="F1164" t="inlineStr">
        <is>
          <t>global</t>
        </is>
      </c>
    </row>
    <row r="1165">
      <c r="A1165" t="inlineStr">
        <is>
          <t>Blend: Tactical MG OEF 50/50</t>
        </is>
      </c>
      <c r="C1165">
        <f>Spartan!AJ30</f>
        <v/>
      </c>
      <c r="D1165">
        <f>Spartan!AK30</f>
        <v/>
      </c>
      <c r="E1165" t="inlineStr">
        <is>
          <t>global</t>
        </is>
      </c>
      <c r="F1165" t="inlineStr">
        <is>
          <t>global</t>
        </is>
      </c>
    </row>
    <row r="1166">
      <c r="A1166" t="inlineStr">
        <is>
          <t>Blend: Tactical MG OEF 50/50</t>
        </is>
      </c>
      <c r="C1166">
        <f>Spartan!AJ31</f>
        <v/>
      </c>
      <c r="D1166">
        <f>Spartan!AK31</f>
        <v/>
      </c>
      <c r="E1166" t="inlineStr">
        <is>
          <t>global</t>
        </is>
      </c>
      <c r="F1166" t="inlineStr">
        <is>
          <t>global</t>
        </is>
      </c>
    </row>
    <row r="1167">
      <c r="A1167" t="inlineStr">
        <is>
          <t>Blend: Tactical MG OEF 50/50</t>
        </is>
      </c>
      <c r="C1167">
        <f>Spartan!AJ32</f>
        <v/>
      </c>
      <c r="D1167">
        <f>Spartan!AK32</f>
        <v/>
      </c>
      <c r="E1167" t="inlineStr">
        <is>
          <t>global</t>
        </is>
      </c>
      <c r="F1167" t="inlineStr">
        <is>
          <t>global</t>
        </is>
      </c>
    </row>
    <row r="1168">
      <c r="A1168" t="inlineStr">
        <is>
          <t>Blend: Tactical MG OEF 50/50</t>
        </is>
      </c>
      <c r="C1168">
        <f>Spartan!AJ33</f>
        <v/>
      </c>
      <c r="D1168">
        <f>Spartan!AK33</f>
        <v/>
      </c>
      <c r="E1168" t="inlineStr">
        <is>
          <t>global</t>
        </is>
      </c>
      <c r="F1168" t="inlineStr">
        <is>
          <t>global</t>
        </is>
      </c>
    </row>
    <row r="1169">
      <c r="A1169" t="inlineStr">
        <is>
          <t>Blend: Tactical MG OEF 50/50</t>
        </is>
      </c>
      <c r="C1169">
        <f>Spartan!AJ34</f>
        <v/>
      </c>
      <c r="D1169">
        <f>Spartan!AK34</f>
        <v/>
      </c>
      <c r="E1169" t="inlineStr">
        <is>
          <t>global</t>
        </is>
      </c>
      <c r="F1169" t="inlineStr">
        <is>
          <t>global</t>
        </is>
      </c>
    </row>
    <row r="1170">
      <c r="A1170" t="inlineStr">
        <is>
          <t>Blend: Tactical MG OEF 50/50</t>
        </is>
      </c>
      <c r="C1170">
        <f>Spartan!AJ35</f>
        <v/>
      </c>
      <c r="D1170">
        <f>Spartan!AK35</f>
        <v/>
      </c>
      <c r="E1170" t="inlineStr">
        <is>
          <t>global</t>
        </is>
      </c>
      <c r="F1170" t="inlineStr">
        <is>
          <t>global</t>
        </is>
      </c>
    </row>
    <row r="1171">
      <c r="A1171" t="inlineStr">
        <is>
          <t>Blend: Tactical MG OEF 50/50</t>
        </is>
      </c>
      <c r="C1171">
        <f>Spartan!AJ36</f>
        <v/>
      </c>
      <c r="D1171">
        <f>Spartan!AK36</f>
        <v/>
      </c>
      <c r="E1171" t="inlineStr">
        <is>
          <t>global</t>
        </is>
      </c>
      <c r="F1171" t="inlineStr">
        <is>
          <t>global</t>
        </is>
      </c>
    </row>
    <row r="1172">
      <c r="A1172" t="inlineStr">
        <is>
          <t>Blend: Tactical MG OEF 50/50</t>
        </is>
      </c>
      <c r="C1172">
        <f>Spartan!AJ37</f>
        <v/>
      </c>
      <c r="D1172">
        <f>Spartan!AK37</f>
        <v/>
      </c>
      <c r="E1172" t="inlineStr">
        <is>
          <t>global</t>
        </is>
      </c>
      <c r="F1172" t="inlineStr">
        <is>
          <t>global</t>
        </is>
      </c>
    </row>
    <row r="1173">
      <c r="A1173" t="inlineStr">
        <is>
          <t>Blend: Tactical MG OEF 50/50</t>
        </is>
      </c>
      <c r="C1173">
        <f>Spartan!AJ38</f>
        <v/>
      </c>
      <c r="D1173">
        <f>Spartan!AK38</f>
        <v/>
      </c>
      <c r="E1173" t="inlineStr">
        <is>
          <t>global</t>
        </is>
      </c>
      <c r="F1173" t="inlineStr">
        <is>
          <t>global</t>
        </is>
      </c>
    </row>
    <row r="1174">
      <c r="A1174" t="inlineStr">
        <is>
          <t>Blend: Tactical MG OEF 50/50</t>
        </is>
      </c>
      <c r="C1174">
        <f>Spartan!AJ39</f>
        <v/>
      </c>
      <c r="D1174">
        <f>Spartan!AK39</f>
        <v/>
      </c>
      <c r="E1174" t="inlineStr">
        <is>
          <t>global</t>
        </is>
      </c>
      <c r="F1174" t="inlineStr">
        <is>
          <t>global</t>
        </is>
      </c>
    </row>
    <row r="1175">
      <c r="A1175" t="inlineStr">
        <is>
          <t>Blend: Tactical MG OEF 50/50</t>
        </is>
      </c>
      <c r="C1175">
        <f>Spartan!AJ40</f>
        <v/>
      </c>
      <c r="D1175">
        <f>Spartan!AK40</f>
        <v/>
      </c>
      <c r="E1175" t="inlineStr">
        <is>
          <t>global</t>
        </is>
      </c>
      <c r="F1175" t="inlineStr">
        <is>
          <t>global</t>
        </is>
      </c>
    </row>
    <row r="1176">
      <c r="A1176" t="inlineStr">
        <is>
          <t>Blend: Tactical MG OEF 50/50</t>
        </is>
      </c>
      <c r="C1176">
        <f>Spartan!AJ41</f>
        <v/>
      </c>
      <c r="D1176">
        <f>Spartan!AK41</f>
        <v/>
      </c>
      <c r="E1176" t="inlineStr">
        <is>
          <t>global</t>
        </is>
      </c>
      <c r="F1176" t="inlineStr">
        <is>
          <t>global</t>
        </is>
      </c>
    </row>
    <row r="1177">
      <c r="A1177" t="inlineStr">
        <is>
          <t>Blend: Tactical MG OEF 50/50</t>
        </is>
      </c>
      <c r="C1177">
        <f>Spartan!AJ42</f>
        <v/>
      </c>
      <c r="D1177">
        <f>Spartan!AK42</f>
        <v/>
      </c>
      <c r="E1177" t="inlineStr">
        <is>
          <t>global</t>
        </is>
      </c>
      <c r="F1177" t="inlineStr">
        <is>
          <t>global</t>
        </is>
      </c>
    </row>
    <row r="1178">
      <c r="A1178" t="inlineStr">
        <is>
          <t>Blend: Tactical MG OEF 50/50</t>
        </is>
      </c>
      <c r="C1178">
        <f>Spartan!AJ43</f>
        <v/>
      </c>
      <c r="D1178">
        <f>Spartan!AK43</f>
        <v/>
      </c>
      <c r="E1178" t="inlineStr">
        <is>
          <t>global</t>
        </is>
      </c>
      <c r="F1178" t="inlineStr">
        <is>
          <t>global</t>
        </is>
      </c>
    </row>
    <row r="1179">
      <c r="A1179" t="inlineStr">
        <is>
          <t>Blend: Tactical MG OEF 50/50</t>
        </is>
      </c>
      <c r="C1179">
        <f>Spartan!AJ44</f>
        <v/>
      </c>
      <c r="D1179">
        <f>Spartan!AK44</f>
        <v/>
      </c>
      <c r="E1179" t="inlineStr">
        <is>
          <t>global</t>
        </is>
      </c>
      <c r="F1179" t="inlineStr">
        <is>
          <t>global</t>
        </is>
      </c>
    </row>
    <row r="1180">
      <c r="A1180" t="inlineStr">
        <is>
          <t>Blend: Tactical MG OEF 50/50</t>
        </is>
      </c>
      <c r="C1180">
        <f>Spartan!AJ45</f>
        <v/>
      </c>
      <c r="D1180">
        <f>Spartan!AK45</f>
        <v/>
      </c>
      <c r="E1180" t="inlineStr">
        <is>
          <t>global</t>
        </is>
      </c>
      <c r="F1180" t="inlineStr">
        <is>
          <t>global</t>
        </is>
      </c>
    </row>
    <row r="1181">
      <c r="A1181" t="inlineStr">
        <is>
          <t>Blend: Tactical MG OEF 50/50</t>
        </is>
      </c>
      <c r="C1181">
        <f>Spartan!AJ46</f>
        <v/>
      </c>
      <c r="D1181">
        <f>Spartan!AK46</f>
        <v/>
      </c>
      <c r="E1181" t="inlineStr">
        <is>
          <t>global</t>
        </is>
      </c>
      <c r="F1181" t="inlineStr">
        <is>
          <t>global</t>
        </is>
      </c>
    </row>
    <row r="1182">
      <c r="A1182" t="inlineStr">
        <is>
          <t>Blend: Tactical MG OEF 50/50</t>
        </is>
      </c>
      <c r="C1182">
        <f>Spartan!AJ47</f>
        <v/>
      </c>
      <c r="D1182">
        <f>Spartan!AK47</f>
        <v/>
      </c>
      <c r="E1182" t="inlineStr">
        <is>
          <t>global</t>
        </is>
      </c>
      <c r="F1182" t="inlineStr">
        <is>
          <t>global</t>
        </is>
      </c>
    </row>
    <row r="1183">
      <c r="A1183" t="inlineStr">
        <is>
          <t>Blend: Tactical MG OEF 50/50</t>
        </is>
      </c>
      <c r="C1183">
        <f>Spartan!AJ48</f>
        <v/>
      </c>
      <c r="D1183">
        <f>Spartan!AK48</f>
        <v/>
      </c>
      <c r="E1183" t="inlineStr">
        <is>
          <t>global</t>
        </is>
      </c>
      <c r="F1183" t="inlineStr">
        <is>
          <t>global</t>
        </is>
      </c>
    </row>
    <row r="1184">
      <c r="A1184" t="inlineStr">
        <is>
          <t>Blend: Tactical MG OEF 50/50</t>
        </is>
      </c>
      <c r="C1184">
        <f>Spartan!AJ49</f>
        <v/>
      </c>
      <c r="D1184">
        <f>Spartan!AK49</f>
        <v/>
      </c>
      <c r="E1184" t="inlineStr">
        <is>
          <t>global</t>
        </is>
      </c>
      <c r="F1184" t="inlineStr">
        <is>
          <t>global</t>
        </is>
      </c>
    </row>
    <row r="1185">
      <c r="A1185" t="inlineStr">
        <is>
          <t>Blend: Tactical MG OEF 50/50</t>
        </is>
      </c>
      <c r="C1185">
        <f>Spartan!AJ50</f>
        <v/>
      </c>
      <c r="D1185">
        <f>Spartan!AK50</f>
        <v/>
      </c>
      <c r="E1185" t="inlineStr">
        <is>
          <t>global</t>
        </is>
      </c>
      <c r="F1185" t="inlineStr">
        <is>
          <t>global</t>
        </is>
      </c>
    </row>
    <row r="1186">
      <c r="A1186" t="inlineStr">
        <is>
          <t>Blend: Tactical MG OEF 50/50</t>
        </is>
      </c>
      <c r="C1186">
        <f>Spartan!AJ51</f>
        <v/>
      </c>
      <c r="D1186">
        <f>Spartan!AK51</f>
        <v/>
      </c>
      <c r="E1186" t="inlineStr">
        <is>
          <t>global</t>
        </is>
      </c>
      <c r="F1186" t="inlineStr">
        <is>
          <t>global</t>
        </is>
      </c>
    </row>
    <row r="1187">
      <c r="A1187" t="inlineStr">
        <is>
          <t>Blend: Tactical MG OEF 50/50</t>
        </is>
      </c>
      <c r="C1187">
        <f>Spartan!AJ52</f>
        <v/>
      </c>
      <c r="D1187">
        <f>Spartan!AK52</f>
        <v/>
      </c>
      <c r="E1187" t="inlineStr">
        <is>
          <t>global</t>
        </is>
      </c>
      <c r="F1187" t="inlineStr">
        <is>
          <t>global</t>
        </is>
      </c>
    </row>
    <row r="1188">
      <c r="A1188" t="inlineStr">
        <is>
          <t>Blend: Tactical MG OEF 50/50</t>
        </is>
      </c>
      <c r="C1188">
        <f>Spartan!AJ53</f>
        <v/>
      </c>
      <c r="D1188">
        <f>Spartan!AK53</f>
        <v/>
      </c>
      <c r="E1188" t="inlineStr">
        <is>
          <t>global</t>
        </is>
      </c>
      <c r="F1188" t="inlineStr">
        <is>
          <t>global</t>
        </is>
      </c>
    </row>
    <row r="1189">
      <c r="A1189" t="inlineStr">
        <is>
          <t>Blend: Tactical MG OEF 50/50</t>
        </is>
      </c>
      <c r="C1189">
        <f>Spartan!AJ54</f>
        <v/>
      </c>
      <c r="D1189">
        <f>Spartan!AK54</f>
        <v/>
      </c>
      <c r="E1189" t="inlineStr">
        <is>
          <t>global</t>
        </is>
      </c>
      <c r="F1189" t="inlineStr">
        <is>
          <t>global</t>
        </is>
      </c>
    </row>
    <row r="1190">
      <c r="A1190" t="inlineStr">
        <is>
          <t>Blend: Tactical MG OEF 50/50</t>
        </is>
      </c>
      <c r="C1190">
        <f>Spartan!AJ55</f>
        <v/>
      </c>
      <c r="D1190">
        <f>Spartan!AK55</f>
        <v/>
      </c>
      <c r="E1190" t="inlineStr">
        <is>
          <t>global</t>
        </is>
      </c>
      <c r="F1190" t="inlineStr">
        <is>
          <t>global</t>
        </is>
      </c>
    </row>
    <row r="1191">
      <c r="A1191" t="inlineStr">
        <is>
          <t>Blend: Tactical MG OEF 50/50</t>
        </is>
      </c>
      <c r="C1191">
        <f>Spartan!AJ56</f>
        <v/>
      </c>
      <c r="D1191">
        <f>Spartan!AK56</f>
        <v/>
      </c>
      <c r="E1191" t="inlineStr">
        <is>
          <t>global</t>
        </is>
      </c>
      <c r="F1191" t="inlineStr">
        <is>
          <t>global</t>
        </is>
      </c>
    </row>
    <row r="1192">
      <c r="A1192" t="inlineStr">
        <is>
          <t>Blend: Tactical MG OEF 50/50</t>
        </is>
      </c>
      <c r="C1192">
        <f>Spartan!AJ57</f>
        <v/>
      </c>
      <c r="D1192">
        <f>Spartan!AK57</f>
        <v/>
      </c>
      <c r="E1192" t="inlineStr">
        <is>
          <t>global</t>
        </is>
      </c>
      <c r="F1192" t="inlineStr">
        <is>
          <t>global</t>
        </is>
      </c>
    </row>
    <row r="1193">
      <c r="A1193" t="inlineStr">
        <is>
          <t>Blend: Tactical MG OEF 50/50</t>
        </is>
      </c>
      <c r="C1193">
        <f>Spartan!AJ58</f>
        <v/>
      </c>
      <c r="D1193">
        <f>Spartan!AK58</f>
        <v/>
      </c>
      <c r="E1193" t="inlineStr">
        <is>
          <t>global</t>
        </is>
      </c>
      <c r="F1193" t="inlineStr">
        <is>
          <t>global</t>
        </is>
      </c>
    </row>
    <row r="1194">
      <c r="A1194" t="inlineStr">
        <is>
          <t>Blend: Tactical MG OEF 50/50</t>
        </is>
      </c>
      <c r="C1194">
        <f>Spartan!AJ59</f>
        <v/>
      </c>
      <c r="D1194">
        <f>Spartan!AK59</f>
        <v/>
      </c>
      <c r="E1194" t="inlineStr">
        <is>
          <t>global</t>
        </is>
      </c>
      <c r="F1194" t="inlineStr">
        <is>
          <t>global</t>
        </is>
      </c>
    </row>
    <row r="1195">
      <c r="A1195" t="inlineStr">
        <is>
          <t>Blend: Tactical MG OEF 50/50</t>
        </is>
      </c>
      <c r="C1195">
        <f>Spartan!AJ60</f>
        <v/>
      </c>
      <c r="D1195">
        <f>Spartan!AK60</f>
        <v/>
      </c>
      <c r="E1195" t="inlineStr">
        <is>
          <t>global</t>
        </is>
      </c>
      <c r="F1195" t="inlineStr">
        <is>
          <t>global</t>
        </is>
      </c>
    </row>
    <row r="1196">
      <c r="A1196" t="inlineStr">
        <is>
          <t>Blend: Tactical MG OEF 50/50</t>
        </is>
      </c>
      <c r="C1196">
        <f>Spartan!AJ61</f>
        <v/>
      </c>
      <c r="D1196">
        <f>Spartan!AK61</f>
        <v/>
      </c>
      <c r="E1196" t="inlineStr">
        <is>
          <t>global</t>
        </is>
      </c>
      <c r="F1196" t="inlineStr">
        <is>
          <t>global</t>
        </is>
      </c>
    </row>
    <row r="1197">
      <c r="A1197" t="inlineStr">
        <is>
          <t>Blend: Tactical MG OEF 50/50</t>
        </is>
      </c>
      <c r="C1197">
        <f>Spartan!AJ62</f>
        <v/>
      </c>
      <c r="D1197">
        <f>Spartan!AK62</f>
        <v/>
      </c>
      <c r="E1197" t="inlineStr">
        <is>
          <t>global</t>
        </is>
      </c>
      <c r="F1197" t="inlineStr">
        <is>
          <t>global</t>
        </is>
      </c>
    </row>
    <row r="1198">
      <c r="A1198" t="inlineStr">
        <is>
          <t>Blend: Tactical MG OEF 50/50</t>
        </is>
      </c>
      <c r="C1198">
        <f>Spartan!AJ63</f>
        <v/>
      </c>
      <c r="D1198">
        <f>Spartan!AK63</f>
        <v/>
      </c>
      <c r="E1198" t="inlineStr">
        <is>
          <t>global</t>
        </is>
      </c>
      <c r="F1198" t="inlineStr">
        <is>
          <t>global</t>
        </is>
      </c>
    </row>
    <row r="1199">
      <c r="A1199" t="inlineStr">
        <is>
          <t>Blend: Tactical MG OEF 50/50</t>
        </is>
      </c>
      <c r="C1199">
        <f>Spartan!AJ64</f>
        <v/>
      </c>
      <c r="D1199">
        <f>Spartan!AK64</f>
        <v/>
      </c>
      <c r="E1199" t="inlineStr">
        <is>
          <t>global</t>
        </is>
      </c>
      <c r="F1199" t="inlineStr">
        <is>
          <t>global</t>
        </is>
      </c>
    </row>
    <row r="1200">
      <c r="A1200" t="inlineStr">
        <is>
          <t>Blend: Tactical MG OEF 50/50</t>
        </is>
      </c>
      <c r="C1200">
        <f>Spartan!AJ65</f>
        <v/>
      </c>
      <c r="D1200">
        <f>Spartan!AK65</f>
        <v/>
      </c>
      <c r="E1200" t="inlineStr">
        <is>
          <t>global</t>
        </is>
      </c>
      <c r="F1200" t="inlineStr">
        <is>
          <t>global</t>
        </is>
      </c>
    </row>
    <row r="1201">
      <c r="A1201" t="inlineStr">
        <is>
          <t>Blend: Tactical MG OEF 50/50</t>
        </is>
      </c>
      <c r="C1201">
        <f>Spartan!AJ66</f>
        <v/>
      </c>
      <c r="D1201">
        <f>Spartan!AK66</f>
        <v/>
      </c>
      <c r="E1201" t="inlineStr">
        <is>
          <t>global</t>
        </is>
      </c>
      <c r="F1201" t="inlineStr">
        <is>
          <t>global</t>
        </is>
      </c>
    </row>
    <row r="1202">
      <c r="A1202" t="inlineStr">
        <is>
          <t>Blend: Tactical MG OEF 50/50</t>
        </is>
      </c>
      <c r="C1202">
        <f>Spartan!AJ67</f>
        <v/>
      </c>
      <c r="D1202">
        <f>Spartan!AK67</f>
        <v/>
      </c>
      <c r="E1202" t="inlineStr">
        <is>
          <t>global</t>
        </is>
      </c>
      <c r="F1202" t="inlineStr">
        <is>
          <t>global</t>
        </is>
      </c>
    </row>
    <row r="1203">
      <c r="A1203" t="inlineStr">
        <is>
          <t>Blend: Tactical MG OEF 50/50</t>
        </is>
      </c>
      <c r="C1203">
        <f>Spartan!AJ68</f>
        <v/>
      </c>
      <c r="D1203">
        <f>Spartan!AK68</f>
        <v/>
      </c>
      <c r="E1203" t="inlineStr">
        <is>
          <t>global</t>
        </is>
      </c>
      <c r="F1203" t="inlineStr">
        <is>
          <t>global</t>
        </is>
      </c>
    </row>
    <row r="1204">
      <c r="A1204" t="inlineStr">
        <is>
          <t>Blend: Tactical MG OEF 50/50</t>
        </is>
      </c>
      <c r="C1204">
        <f>Spartan!AJ69</f>
        <v/>
      </c>
      <c r="D1204">
        <f>Spartan!AK69</f>
        <v/>
      </c>
      <c r="E1204" t="inlineStr">
        <is>
          <t>global</t>
        </is>
      </c>
      <c r="F1204" t="inlineStr">
        <is>
          <t>global</t>
        </is>
      </c>
    </row>
    <row r="1205">
      <c r="A1205" t="inlineStr">
        <is>
          <t>Blend: Tactical MG OEF 50/50</t>
        </is>
      </c>
      <c r="C1205">
        <f>Spartan!AJ70</f>
        <v/>
      </c>
      <c r="D1205">
        <f>Spartan!AK70</f>
        <v/>
      </c>
      <c r="E1205" t="inlineStr">
        <is>
          <t>global</t>
        </is>
      </c>
      <c r="F1205" t="inlineStr">
        <is>
          <t>global</t>
        </is>
      </c>
    </row>
    <row r="1206">
      <c r="A1206" t="inlineStr">
        <is>
          <t>Blend: Tactical MG OEF 50/50</t>
        </is>
      </c>
      <c r="C1206">
        <f>Spartan!AJ71</f>
        <v/>
      </c>
      <c r="D1206">
        <f>Spartan!AK71</f>
        <v/>
      </c>
      <c r="E1206" t="inlineStr">
        <is>
          <t>global</t>
        </is>
      </c>
      <c r="F1206" t="inlineStr">
        <is>
          <t>global</t>
        </is>
      </c>
    </row>
    <row r="1207">
      <c r="A1207" t="inlineStr">
        <is>
          <t>Blend: Tactical MG OEF 50/50</t>
        </is>
      </c>
      <c r="C1207">
        <f>Spartan!AJ72</f>
        <v/>
      </c>
      <c r="D1207">
        <f>Spartan!AK72</f>
        <v/>
      </c>
      <c r="E1207" t="inlineStr">
        <is>
          <t>global</t>
        </is>
      </c>
      <c r="F1207" t="inlineStr">
        <is>
          <t>global</t>
        </is>
      </c>
    </row>
    <row r="1208">
      <c r="A1208" t="inlineStr">
        <is>
          <t>Blend: Tactical MG OEF 50/50</t>
        </is>
      </c>
      <c r="C1208">
        <f>Spartan!AJ73</f>
        <v/>
      </c>
      <c r="D1208">
        <f>Spartan!AK73</f>
        <v/>
      </c>
      <c r="E1208" t="inlineStr">
        <is>
          <t>global</t>
        </is>
      </c>
      <c r="F1208" t="inlineStr">
        <is>
          <t>global</t>
        </is>
      </c>
    </row>
    <row r="1209">
      <c r="A1209" t="inlineStr">
        <is>
          <t>Blend: Tactical MG OEF 50/50</t>
        </is>
      </c>
      <c r="C1209">
        <f>Spartan!AJ74</f>
        <v/>
      </c>
      <c r="D1209">
        <f>Spartan!AK74</f>
        <v/>
      </c>
      <c r="E1209" t="inlineStr">
        <is>
          <t>global</t>
        </is>
      </c>
      <c r="F1209" t="inlineStr">
        <is>
          <t>global</t>
        </is>
      </c>
    </row>
    <row r="1210">
      <c r="A1210" t="inlineStr">
        <is>
          <t>Blend: Tactical MG OEF 50/50</t>
        </is>
      </c>
      <c r="C1210">
        <f>Spartan!AJ75</f>
        <v/>
      </c>
      <c r="D1210">
        <f>Spartan!AK75</f>
        <v/>
      </c>
      <c r="E1210" t="inlineStr">
        <is>
          <t>global</t>
        </is>
      </c>
      <c r="F1210" t="inlineStr">
        <is>
          <t>global</t>
        </is>
      </c>
    </row>
    <row r="1211">
      <c r="A1211" t="inlineStr">
        <is>
          <t>Blend: Tactical MG OEF 50/50</t>
        </is>
      </c>
      <c r="C1211">
        <f>Spartan!AJ76</f>
        <v/>
      </c>
      <c r="D1211">
        <f>Spartan!AK76</f>
        <v/>
      </c>
      <c r="E1211" t="inlineStr">
        <is>
          <t>global</t>
        </is>
      </c>
      <c r="F1211" t="inlineStr">
        <is>
          <t>global</t>
        </is>
      </c>
    </row>
    <row r="1212">
      <c r="A1212" t="inlineStr">
        <is>
          <t>Blend: Tactical MG OEF 50/50</t>
        </is>
      </c>
      <c r="C1212">
        <f>Spartan!AJ77</f>
        <v/>
      </c>
      <c r="D1212">
        <f>Spartan!AK77</f>
        <v/>
      </c>
      <c r="E1212" t="inlineStr">
        <is>
          <t>global</t>
        </is>
      </c>
      <c r="F1212" t="inlineStr">
        <is>
          <t>global</t>
        </is>
      </c>
    </row>
    <row r="1213">
      <c r="A1213" t="inlineStr">
        <is>
          <t>Blend: Tactical MG OEF 50/50</t>
        </is>
      </c>
      <c r="C1213">
        <f>Spartan!AJ78</f>
        <v/>
      </c>
      <c r="D1213">
        <f>Spartan!AK78</f>
        <v/>
      </c>
      <c r="E1213" t="inlineStr">
        <is>
          <t>global</t>
        </is>
      </c>
      <c r="F1213" t="inlineStr">
        <is>
          <t>global</t>
        </is>
      </c>
    </row>
    <row r="1214">
      <c r="A1214" t="inlineStr">
        <is>
          <t>Blend: Tactical MG OEF 50/50</t>
        </is>
      </c>
      <c r="C1214">
        <f>Spartan!AJ79</f>
        <v/>
      </c>
      <c r="D1214">
        <f>Spartan!AK79</f>
        <v/>
      </c>
      <c r="E1214" t="inlineStr">
        <is>
          <t>global</t>
        </is>
      </c>
      <c r="F1214" t="inlineStr">
        <is>
          <t>global</t>
        </is>
      </c>
    </row>
    <row r="1215">
      <c r="A1215" t="inlineStr">
        <is>
          <t>Blend: Tactical MG OEF 50/50</t>
        </is>
      </c>
      <c r="C1215">
        <f>Spartan!AJ80</f>
        <v/>
      </c>
      <c r="D1215">
        <f>Spartan!AK80</f>
        <v/>
      </c>
      <c r="E1215" t="inlineStr">
        <is>
          <t>global</t>
        </is>
      </c>
      <c r="F1215" t="inlineStr">
        <is>
          <t>global</t>
        </is>
      </c>
    </row>
    <row r="1216">
      <c r="A1216" t="inlineStr">
        <is>
          <t>Blend: Tactical MG OEF 50/50</t>
        </is>
      </c>
      <c r="C1216">
        <f>Spartan!AJ81</f>
        <v/>
      </c>
      <c r="D1216">
        <f>Spartan!AK81</f>
        <v/>
      </c>
      <c r="E1216" t="inlineStr">
        <is>
          <t>global</t>
        </is>
      </c>
      <c r="F1216" t="inlineStr">
        <is>
          <t>global</t>
        </is>
      </c>
    </row>
    <row r="1217">
      <c r="A1217" t="inlineStr">
        <is>
          <t>Blend: Tactical MG OEF 50/50</t>
        </is>
      </c>
      <c r="C1217">
        <f>Spartan!AJ82</f>
        <v/>
      </c>
      <c r="D1217">
        <f>Spartan!AK82</f>
        <v/>
      </c>
      <c r="E1217" t="inlineStr">
        <is>
          <t>global</t>
        </is>
      </c>
      <c r="F1217" t="inlineStr">
        <is>
          <t>global</t>
        </is>
      </c>
    </row>
    <row r="1218">
      <c r="A1218" t="inlineStr">
        <is>
          <t>Blend: Tactical MG OEF 50/50</t>
        </is>
      </c>
      <c r="C1218">
        <f>Spartan!AJ83</f>
        <v/>
      </c>
      <c r="D1218">
        <f>Spartan!AK83</f>
        <v/>
      </c>
      <c r="E1218" t="inlineStr">
        <is>
          <t>global</t>
        </is>
      </c>
      <c r="F1218" t="inlineStr">
        <is>
          <t>global</t>
        </is>
      </c>
    </row>
    <row r="1219">
      <c r="A1219" t="inlineStr">
        <is>
          <t>Blend: Tactical MG OEF 50/50</t>
        </is>
      </c>
      <c r="C1219">
        <f>Spartan!AJ84</f>
        <v/>
      </c>
      <c r="D1219">
        <f>Spartan!AK84</f>
        <v/>
      </c>
      <c r="E1219" t="inlineStr">
        <is>
          <t>global</t>
        </is>
      </c>
      <c r="F1219" t="inlineStr">
        <is>
          <t>global</t>
        </is>
      </c>
    </row>
    <row r="1220">
      <c r="A1220" t="inlineStr">
        <is>
          <t>Blend: Tactical MG OEF 50/50</t>
        </is>
      </c>
      <c r="C1220">
        <f>Spartan!AJ85</f>
        <v/>
      </c>
      <c r="D1220">
        <f>Spartan!AK85</f>
        <v/>
      </c>
      <c r="E1220" t="inlineStr">
        <is>
          <t>global</t>
        </is>
      </c>
      <c r="F1220" t="inlineStr">
        <is>
          <t>global</t>
        </is>
      </c>
    </row>
    <row r="1221">
      <c r="A1221" t="inlineStr">
        <is>
          <t>Blend: Tactical MG OEF 50/50</t>
        </is>
      </c>
      <c r="C1221">
        <f>Spartan!AJ86</f>
        <v/>
      </c>
      <c r="D1221">
        <f>Spartan!AK86</f>
        <v/>
      </c>
      <c r="E1221" t="inlineStr">
        <is>
          <t>global</t>
        </is>
      </c>
      <c r="F1221" t="inlineStr">
        <is>
          <t>global</t>
        </is>
      </c>
    </row>
    <row r="1222">
      <c r="A1222" t="inlineStr">
        <is>
          <t>Blend: Tactical MG OEF 50/50</t>
        </is>
      </c>
      <c r="C1222">
        <f>Spartan!AJ87</f>
        <v/>
      </c>
      <c r="D1222">
        <f>Spartan!AK87</f>
        <v/>
      </c>
      <c r="E1222" t="inlineStr">
        <is>
          <t>global</t>
        </is>
      </c>
      <c r="F1222" t="inlineStr">
        <is>
          <t>global</t>
        </is>
      </c>
    </row>
    <row r="1223">
      <c r="A1223" t="inlineStr">
        <is>
          <t>Blend: Tactical MG OEF 50/50</t>
        </is>
      </c>
      <c r="C1223">
        <f>Spartan!AJ88</f>
        <v/>
      </c>
      <c r="D1223">
        <f>Spartan!AK88</f>
        <v/>
      </c>
      <c r="E1223" t="inlineStr">
        <is>
          <t>global</t>
        </is>
      </c>
      <c r="F1223" t="inlineStr">
        <is>
          <t>global</t>
        </is>
      </c>
    </row>
    <row r="1224">
      <c r="A1224" t="inlineStr">
        <is>
          <t>Blend: Tactical MG OEF 50/50</t>
        </is>
      </c>
      <c r="C1224">
        <f>Spartan!AJ89</f>
        <v/>
      </c>
      <c r="D1224">
        <f>Spartan!AK89</f>
        <v/>
      </c>
      <c r="E1224" t="inlineStr">
        <is>
          <t>global</t>
        </is>
      </c>
      <c r="F1224" t="inlineStr">
        <is>
          <t>global</t>
        </is>
      </c>
    </row>
    <row r="1225">
      <c r="A1225" t="inlineStr">
        <is>
          <t>Blend: Tactical MG OEF 50/50</t>
        </is>
      </c>
      <c r="C1225">
        <f>Spartan!AJ90</f>
        <v/>
      </c>
      <c r="D1225">
        <f>Spartan!AK90</f>
        <v/>
      </c>
      <c r="E1225" t="inlineStr">
        <is>
          <t>global</t>
        </is>
      </c>
      <c r="F1225" t="inlineStr">
        <is>
          <t>global</t>
        </is>
      </c>
    </row>
    <row r="1226">
      <c r="A1226" t="inlineStr">
        <is>
          <t>Blend: Tactical MG OEF 50/50</t>
        </is>
      </c>
      <c r="C1226">
        <f>Spartan!AJ91</f>
        <v/>
      </c>
      <c r="D1226">
        <f>Spartan!AK91</f>
        <v/>
      </c>
      <c r="E1226" t="inlineStr">
        <is>
          <t>global</t>
        </is>
      </c>
      <c r="F1226" t="inlineStr">
        <is>
          <t>global</t>
        </is>
      </c>
    </row>
    <row r="1227">
      <c r="A1227" t="inlineStr">
        <is>
          <t>Blend: Tactical MG OEF 50/50</t>
        </is>
      </c>
      <c r="C1227">
        <f>Spartan!AJ92</f>
        <v/>
      </c>
      <c r="D1227">
        <f>Spartan!AK92</f>
        <v/>
      </c>
      <c r="E1227" t="inlineStr">
        <is>
          <t>global</t>
        </is>
      </c>
      <c r="F1227" t="inlineStr">
        <is>
          <t>global</t>
        </is>
      </c>
    </row>
    <row r="1228">
      <c r="A1228" t="inlineStr">
        <is>
          <t>Blend: Tactical MG OEF 50/50</t>
        </is>
      </c>
      <c r="C1228">
        <f>Spartan!AJ93</f>
        <v/>
      </c>
      <c r="D1228">
        <f>Spartan!AK93</f>
        <v/>
      </c>
      <c r="E1228" t="inlineStr">
        <is>
          <t>global</t>
        </is>
      </c>
      <c r="F1228" t="inlineStr">
        <is>
          <t>global</t>
        </is>
      </c>
    </row>
    <row r="1229">
      <c r="A1229" t="inlineStr">
        <is>
          <t>Blend: Tactical MG OEF 50/50</t>
        </is>
      </c>
      <c r="C1229">
        <f>Spartan!AJ94</f>
        <v/>
      </c>
      <c r="D1229">
        <f>Spartan!AK94</f>
        <v/>
      </c>
      <c r="E1229" t="inlineStr">
        <is>
          <t>global</t>
        </is>
      </c>
      <c r="F1229" t="inlineStr">
        <is>
          <t>global</t>
        </is>
      </c>
    </row>
    <row r="1230">
      <c r="A1230" t="inlineStr">
        <is>
          <t>Blend: Tactical MG OEF 50/50</t>
        </is>
      </c>
      <c r="C1230">
        <f>Spartan!AJ95</f>
        <v/>
      </c>
      <c r="D1230">
        <f>Spartan!AK95</f>
        <v/>
      </c>
      <c r="E1230" t="inlineStr">
        <is>
          <t>global</t>
        </is>
      </c>
      <c r="F1230" t="inlineStr">
        <is>
          <t>global</t>
        </is>
      </c>
    </row>
    <row r="1231">
      <c r="A1231" t="inlineStr">
        <is>
          <t>Blend: Tactical MG OEF 50/50</t>
        </is>
      </c>
      <c r="C1231">
        <f>Spartan!AJ96</f>
        <v/>
      </c>
      <c r="D1231">
        <f>Spartan!AK96</f>
        <v/>
      </c>
      <c r="E1231" t="inlineStr">
        <is>
          <t>global</t>
        </is>
      </c>
      <c r="F1231" t="inlineStr">
        <is>
          <t>global</t>
        </is>
      </c>
    </row>
    <row r="1232">
      <c r="A1232" t="inlineStr">
        <is>
          <t>Blend: Tactical MG OEF 50/50</t>
        </is>
      </c>
      <c r="C1232">
        <f>Spartan!AJ97</f>
        <v/>
      </c>
      <c r="D1232">
        <f>Spartan!AK97</f>
        <v/>
      </c>
      <c r="E1232" t="inlineStr">
        <is>
          <t>global</t>
        </is>
      </c>
      <c r="F1232" t="inlineStr">
        <is>
          <t>global</t>
        </is>
      </c>
    </row>
    <row r="1233">
      <c r="A1233" t="inlineStr">
        <is>
          <t>Blend: Tactical MG OEF 50/50</t>
        </is>
      </c>
      <c r="C1233">
        <f>Spartan!AJ98</f>
        <v/>
      </c>
      <c r="D1233">
        <f>Spartan!AK98</f>
        <v/>
      </c>
      <c r="E1233" t="inlineStr">
        <is>
          <t>global</t>
        </is>
      </c>
      <c r="F1233" t="inlineStr">
        <is>
          <t>global</t>
        </is>
      </c>
    </row>
    <row r="1234">
      <c r="A1234" t="inlineStr">
        <is>
          <t>Blend: Tactical MG OEF 50/50</t>
        </is>
      </c>
      <c r="C1234">
        <f>Spartan!AJ99</f>
        <v/>
      </c>
      <c r="D1234">
        <f>Spartan!AK99</f>
        <v/>
      </c>
      <c r="E1234" t="inlineStr">
        <is>
          <t>global</t>
        </is>
      </c>
      <c r="F1234" t="inlineStr">
        <is>
          <t>global</t>
        </is>
      </c>
    </row>
    <row r="1235">
      <c r="A1235" t="inlineStr">
        <is>
          <t>Blend: Tactical MG OEF 50/50</t>
        </is>
      </c>
      <c r="C1235">
        <f>Spartan!AJ100</f>
        <v/>
      </c>
      <c r="D1235">
        <f>Spartan!AK100</f>
        <v/>
      </c>
      <c r="E1235" t="inlineStr">
        <is>
          <t>global</t>
        </is>
      </c>
      <c r="F1235" t="inlineStr">
        <is>
          <t>global</t>
        </is>
      </c>
    </row>
    <row r="1236">
      <c r="A1236" t="inlineStr">
        <is>
          <t>Blend: Tactical MG OEF 50/50</t>
        </is>
      </c>
      <c r="C1236">
        <f>Spartan!AJ101</f>
        <v/>
      </c>
      <c r="D1236">
        <f>Spartan!AK101</f>
        <v/>
      </c>
      <c r="E1236" t="inlineStr">
        <is>
          <t>global</t>
        </is>
      </c>
      <c r="F1236" t="inlineStr">
        <is>
          <t>global</t>
        </is>
      </c>
    </row>
    <row r="1237">
      <c r="A1237" t="inlineStr">
        <is>
          <t>Blend: Tactical MG OEF 50/50</t>
        </is>
      </c>
      <c r="C1237">
        <f>Spartan!AJ102</f>
        <v/>
      </c>
      <c r="D1237">
        <f>Spartan!AK102</f>
        <v/>
      </c>
      <c r="E1237" t="inlineStr">
        <is>
          <t>global</t>
        </is>
      </c>
      <c r="F1237" t="inlineStr">
        <is>
          <t>global</t>
        </is>
      </c>
    </row>
    <row r="1238">
      <c r="A1238" t="inlineStr">
        <is>
          <t>Blend: Tactical MG OEF 50/50</t>
        </is>
      </c>
      <c r="C1238">
        <f>Spartan!AJ103</f>
        <v/>
      </c>
      <c r="D1238">
        <f>Spartan!AK103</f>
        <v/>
      </c>
      <c r="E1238" t="inlineStr">
        <is>
          <t>global</t>
        </is>
      </c>
      <c r="F1238" t="inlineStr">
        <is>
          <t>global</t>
        </is>
      </c>
    </row>
    <row r="1239">
      <c r="A1239" t="inlineStr">
        <is>
          <t>Blend: Tactical MG OEF 50/50</t>
        </is>
      </c>
      <c r="C1239">
        <f>Spartan!AJ104</f>
        <v/>
      </c>
      <c r="D1239">
        <f>Spartan!AK104</f>
        <v/>
      </c>
      <c r="E1239" t="inlineStr">
        <is>
          <t>global</t>
        </is>
      </c>
      <c r="F1239" t="inlineStr">
        <is>
          <t>global</t>
        </is>
      </c>
    </row>
    <row r="1240">
      <c r="A1240" t="inlineStr">
        <is>
          <t>Blend: Tactical MG OEF 50/50</t>
        </is>
      </c>
      <c r="C1240">
        <f>Spartan!AJ105</f>
        <v/>
      </c>
      <c r="D1240">
        <f>Spartan!AK105</f>
        <v/>
      </c>
      <c r="E1240" t="inlineStr">
        <is>
          <t>global</t>
        </is>
      </c>
      <c r="F1240" t="inlineStr">
        <is>
          <t>global</t>
        </is>
      </c>
    </row>
    <row r="1241">
      <c r="A1241" t="inlineStr">
        <is>
          <t>Blend: Tactical MG OEF 50/50</t>
        </is>
      </c>
      <c r="C1241">
        <f>Spartan!AJ106</f>
        <v/>
      </c>
      <c r="D1241">
        <f>Spartan!AK106</f>
        <v/>
      </c>
      <c r="E1241" t="inlineStr">
        <is>
          <t>global</t>
        </is>
      </c>
      <c r="F1241" t="inlineStr">
        <is>
          <t>global</t>
        </is>
      </c>
    </row>
    <row r="1242">
      <c r="A1242" t="inlineStr">
        <is>
          <t>Blend: Tactical MG OEF 50/50</t>
        </is>
      </c>
      <c r="C1242">
        <f>Spartan!AJ107</f>
        <v/>
      </c>
      <c r="D1242">
        <f>Spartan!AK107</f>
        <v/>
      </c>
      <c r="E1242" t="inlineStr">
        <is>
          <t>global</t>
        </is>
      </c>
      <c r="F1242" t="inlineStr">
        <is>
          <t>global</t>
        </is>
      </c>
    </row>
    <row r="1243">
      <c r="A1243" t="inlineStr">
        <is>
          <t>Blend: Tactical MG OEF 50/50</t>
        </is>
      </c>
      <c r="C1243">
        <f>Spartan!AJ108</f>
        <v/>
      </c>
      <c r="D1243">
        <f>Spartan!AK108</f>
        <v/>
      </c>
      <c r="E1243" t="inlineStr">
        <is>
          <t>global</t>
        </is>
      </c>
      <c r="F1243" t="inlineStr">
        <is>
          <t>global</t>
        </is>
      </c>
    </row>
    <row r="1244">
      <c r="A1244" t="inlineStr">
        <is>
          <t>Blend: Tactical MG OEF 50/50</t>
        </is>
      </c>
      <c r="C1244">
        <f>Spartan!AJ109</f>
        <v/>
      </c>
      <c r="D1244">
        <f>Spartan!AK109</f>
        <v/>
      </c>
      <c r="E1244" t="inlineStr">
        <is>
          <t>global</t>
        </is>
      </c>
      <c r="F1244" t="inlineStr">
        <is>
          <t>global</t>
        </is>
      </c>
    </row>
    <row r="1245">
      <c r="A1245" t="inlineStr">
        <is>
          <t>Blend: Tactical MG OEF 50/50</t>
        </is>
      </c>
      <c r="C1245">
        <f>Spartan!AJ110</f>
        <v/>
      </c>
      <c r="D1245">
        <f>Spartan!AK110</f>
        <v/>
      </c>
      <c r="E1245" t="inlineStr">
        <is>
          <t>global</t>
        </is>
      </c>
      <c r="F1245" t="inlineStr">
        <is>
          <t>global</t>
        </is>
      </c>
    </row>
    <row r="1246">
      <c r="A1246" t="inlineStr">
        <is>
          <t>Blend: Tactical MG OEF 50/50</t>
        </is>
      </c>
      <c r="C1246">
        <f>Spartan!AJ111</f>
        <v/>
      </c>
      <c r="D1246">
        <f>Spartan!AK111</f>
        <v/>
      </c>
      <c r="E1246" t="inlineStr">
        <is>
          <t>global</t>
        </is>
      </c>
      <c r="F1246" t="inlineStr">
        <is>
          <t>global</t>
        </is>
      </c>
    </row>
    <row r="1247">
      <c r="A1247" t="inlineStr">
        <is>
          <t>Blend: Tactical MG OEF 50/50</t>
        </is>
      </c>
      <c r="C1247">
        <f>Spartan!AJ112</f>
        <v/>
      </c>
      <c r="D1247">
        <f>Spartan!AK112</f>
        <v/>
      </c>
      <c r="E1247" t="inlineStr">
        <is>
          <t>global</t>
        </is>
      </c>
      <c r="F1247" t="inlineStr">
        <is>
          <t>global</t>
        </is>
      </c>
    </row>
    <row r="1248">
      <c r="A1248" t="inlineStr">
        <is>
          <t>Blend: Tactical MG OEF 50/50</t>
        </is>
      </c>
      <c r="C1248">
        <f>Spartan!AJ113</f>
        <v/>
      </c>
      <c r="D1248">
        <f>Spartan!AK113</f>
        <v/>
      </c>
      <c r="E1248" t="inlineStr">
        <is>
          <t>global</t>
        </is>
      </c>
      <c r="F1248" t="inlineStr">
        <is>
          <t>global</t>
        </is>
      </c>
    </row>
    <row r="1249">
      <c r="A1249" t="inlineStr">
        <is>
          <t>Blend: Tactical MG OEF 50/50</t>
        </is>
      </c>
      <c r="C1249">
        <f>Spartan!AJ114</f>
        <v/>
      </c>
      <c r="D1249">
        <f>Spartan!AK114</f>
        <v/>
      </c>
      <c r="E1249" t="inlineStr">
        <is>
          <t>global</t>
        </is>
      </c>
      <c r="F1249" t="inlineStr">
        <is>
          <t>global</t>
        </is>
      </c>
    </row>
    <row r="1250">
      <c r="A1250" t="inlineStr">
        <is>
          <t>Blend: Tactical MG OEF 50/50</t>
        </is>
      </c>
      <c r="C1250">
        <f>Spartan!AJ115</f>
        <v/>
      </c>
      <c r="D1250">
        <f>Spartan!AK115</f>
        <v/>
      </c>
      <c r="E1250" t="inlineStr">
        <is>
          <t>global</t>
        </is>
      </c>
      <c r="F1250" t="inlineStr">
        <is>
          <t>global</t>
        </is>
      </c>
    </row>
    <row r="1251">
      <c r="A1251" t="inlineStr">
        <is>
          <t>Blend: Tactical MG OEF 50/50</t>
        </is>
      </c>
      <c r="C1251">
        <f>Spartan!AJ116</f>
        <v/>
      </c>
      <c r="D1251">
        <f>Spartan!AK116</f>
        <v/>
      </c>
      <c r="E1251" t="inlineStr">
        <is>
          <t>global</t>
        </is>
      </c>
      <c r="F1251" t="inlineStr">
        <is>
          <t>global</t>
        </is>
      </c>
    </row>
    <row r="1252">
      <c r="A1252" t="inlineStr">
        <is>
          <t>Blend: Tactical MG OEF 50/50</t>
        </is>
      </c>
      <c r="C1252">
        <f>Spartan!AJ117</f>
        <v/>
      </c>
      <c r="D1252">
        <f>Spartan!AK117</f>
        <v/>
      </c>
      <c r="E1252" t="inlineStr">
        <is>
          <t>global</t>
        </is>
      </c>
      <c r="F1252" t="inlineStr">
        <is>
          <t>global</t>
        </is>
      </c>
    </row>
    <row r="1253">
      <c r="A1253" t="inlineStr">
        <is>
          <t>Blend: Tactical MG OEF 50/50</t>
        </is>
      </c>
      <c r="C1253">
        <f>Spartan!AJ118</f>
        <v/>
      </c>
      <c r="D1253">
        <f>Spartan!AK118</f>
        <v/>
      </c>
      <c r="E1253" t="inlineStr">
        <is>
          <t>global</t>
        </is>
      </c>
      <c r="F1253" t="inlineStr">
        <is>
          <t>global</t>
        </is>
      </c>
    </row>
    <row r="1254">
      <c r="A1254" t="inlineStr">
        <is>
          <t>Blend: Tactical MG OEF 50/50</t>
        </is>
      </c>
      <c r="C1254">
        <f>Spartan!AJ119</f>
        <v/>
      </c>
      <c r="D1254">
        <f>Spartan!AK119</f>
        <v/>
      </c>
      <c r="E1254" t="inlineStr">
        <is>
          <t>global</t>
        </is>
      </c>
      <c r="F1254" t="inlineStr">
        <is>
          <t>global</t>
        </is>
      </c>
    </row>
    <row r="1255">
      <c r="A1255" t="inlineStr">
        <is>
          <t>Blend: Tactical MG OEF 50/50</t>
        </is>
      </c>
      <c r="C1255">
        <f>Spartan!AJ120</f>
        <v/>
      </c>
      <c r="D1255">
        <f>Spartan!AK120</f>
        <v/>
      </c>
      <c r="E1255" t="inlineStr">
        <is>
          <t>global</t>
        </is>
      </c>
      <c r="F1255" t="inlineStr">
        <is>
          <t>global</t>
        </is>
      </c>
    </row>
    <row r="1256">
      <c r="A1256" t="inlineStr">
        <is>
          <t>Blend: Tactical MG OEF 50/50</t>
        </is>
      </c>
      <c r="C1256">
        <f>Spartan!AJ121</f>
        <v/>
      </c>
      <c r="D1256">
        <f>Spartan!AK121</f>
        <v/>
      </c>
      <c r="E1256" t="inlineStr">
        <is>
          <t>global</t>
        </is>
      </c>
      <c r="F1256" t="inlineStr">
        <is>
          <t>global</t>
        </is>
      </c>
    </row>
    <row r="1257">
      <c r="A1257" t="inlineStr">
        <is>
          <t>Blend: Tactical MG OEF 50/50</t>
        </is>
      </c>
      <c r="C1257">
        <f>Spartan!AJ122</f>
        <v/>
      </c>
      <c r="D1257">
        <f>Spartan!AK122</f>
        <v/>
      </c>
      <c r="E1257" t="inlineStr">
        <is>
          <t>global</t>
        </is>
      </c>
      <c r="F1257" t="inlineStr">
        <is>
          <t>global</t>
        </is>
      </c>
    </row>
    <row r="1258">
      <c r="A1258" t="inlineStr">
        <is>
          <t>Blend: Tactical MG OEF 60/40</t>
        </is>
      </c>
      <c r="C1258">
        <f>Spartan!AG6</f>
        <v/>
      </c>
      <c r="D1258">
        <f>ROUND(Spartan!AH6,1)</f>
        <v/>
      </c>
      <c r="E1258" t="inlineStr">
        <is>
          <t>global</t>
        </is>
      </c>
      <c r="F1258" t="inlineStr">
        <is>
          <t>global</t>
        </is>
      </c>
    </row>
    <row r="1259">
      <c r="A1259" t="inlineStr">
        <is>
          <t>Blend: Tactical MG OEF 60/40</t>
        </is>
      </c>
      <c r="C1259">
        <f>Spartan!AG7</f>
        <v/>
      </c>
      <c r="D1259">
        <f>ROUND(Spartan!AH7,1)</f>
        <v/>
      </c>
      <c r="E1259" t="inlineStr">
        <is>
          <t>global</t>
        </is>
      </c>
      <c r="F1259" t="inlineStr">
        <is>
          <t>global</t>
        </is>
      </c>
    </row>
    <row r="1260">
      <c r="A1260" t="inlineStr">
        <is>
          <t>Blend: Tactical MG OEF 60/40</t>
        </is>
      </c>
      <c r="C1260">
        <f>Spartan!AG8</f>
        <v/>
      </c>
      <c r="D1260">
        <f>ROUND(Spartan!AH8,1)</f>
        <v/>
      </c>
      <c r="E1260" t="inlineStr">
        <is>
          <t>global</t>
        </is>
      </c>
      <c r="F1260" t="inlineStr">
        <is>
          <t>global</t>
        </is>
      </c>
    </row>
    <row r="1261">
      <c r="A1261" t="inlineStr">
        <is>
          <t>Blend: Tactical MG OEF 60/40</t>
        </is>
      </c>
      <c r="C1261">
        <f>Spartan!AG9</f>
        <v/>
      </c>
      <c r="D1261">
        <f>ROUND(Spartan!AH9,1)</f>
        <v/>
      </c>
      <c r="E1261" t="inlineStr">
        <is>
          <t>global</t>
        </is>
      </c>
      <c r="F1261" t="inlineStr">
        <is>
          <t>global</t>
        </is>
      </c>
    </row>
    <row r="1262">
      <c r="A1262" t="inlineStr">
        <is>
          <t>Blend: Tactical MG OEF 60/40</t>
        </is>
      </c>
      <c r="C1262">
        <f>Spartan!AG10</f>
        <v/>
      </c>
      <c r="D1262">
        <f>ROUND(Spartan!AH10,1)</f>
        <v/>
      </c>
      <c r="E1262" t="inlineStr">
        <is>
          <t>global</t>
        </is>
      </c>
      <c r="F1262" t="inlineStr">
        <is>
          <t>global</t>
        </is>
      </c>
    </row>
    <row r="1263">
      <c r="A1263" t="inlineStr">
        <is>
          <t>Blend: Tactical MG OEF 60/40</t>
        </is>
      </c>
      <c r="C1263">
        <f>Spartan!AG11</f>
        <v/>
      </c>
      <c r="D1263">
        <f>ROUND(Spartan!AH11,1)</f>
        <v/>
      </c>
      <c r="E1263" t="inlineStr">
        <is>
          <t>global</t>
        </is>
      </c>
      <c r="F1263" t="inlineStr">
        <is>
          <t>global</t>
        </is>
      </c>
    </row>
    <row r="1264">
      <c r="A1264" t="inlineStr">
        <is>
          <t>Blend: Tactical MG OEF 60/40</t>
        </is>
      </c>
      <c r="C1264">
        <f>Spartan!AG12</f>
        <v/>
      </c>
      <c r="D1264">
        <f>ROUND(Spartan!AH12,1)</f>
        <v/>
      </c>
      <c r="E1264" t="inlineStr">
        <is>
          <t>global</t>
        </is>
      </c>
      <c r="F1264" t="inlineStr">
        <is>
          <t>global</t>
        </is>
      </c>
    </row>
    <row r="1265">
      <c r="A1265" t="inlineStr">
        <is>
          <t>Blend: Tactical MG OEF 60/40</t>
        </is>
      </c>
      <c r="C1265">
        <f>Spartan!AG13</f>
        <v/>
      </c>
      <c r="D1265">
        <f>ROUND(Spartan!AH13,1)</f>
        <v/>
      </c>
      <c r="E1265" t="inlineStr">
        <is>
          <t>global</t>
        </is>
      </c>
      <c r="F1265" t="inlineStr">
        <is>
          <t>global</t>
        </is>
      </c>
    </row>
    <row r="1266">
      <c r="A1266" t="inlineStr">
        <is>
          <t>Blend: Tactical MG OEF 60/40</t>
        </is>
      </c>
      <c r="C1266">
        <f>Spartan!AG14</f>
        <v/>
      </c>
      <c r="D1266">
        <f>ROUND(Spartan!AH14,1)</f>
        <v/>
      </c>
      <c r="E1266" t="inlineStr">
        <is>
          <t>global</t>
        </is>
      </c>
      <c r="F1266" t="inlineStr">
        <is>
          <t>global</t>
        </is>
      </c>
    </row>
    <row r="1267">
      <c r="A1267" t="inlineStr">
        <is>
          <t>Blend: Tactical MG OEF 60/40</t>
        </is>
      </c>
      <c r="C1267">
        <f>Spartan!AG15</f>
        <v/>
      </c>
      <c r="D1267">
        <f>ROUND(Spartan!AH15,1)</f>
        <v/>
      </c>
      <c r="E1267" t="inlineStr">
        <is>
          <t>global</t>
        </is>
      </c>
      <c r="F1267" t="inlineStr">
        <is>
          <t>global</t>
        </is>
      </c>
    </row>
    <row r="1268">
      <c r="A1268" t="inlineStr">
        <is>
          <t>Blend: Tactical MG OEF 60/40</t>
        </is>
      </c>
      <c r="C1268">
        <f>Spartan!AG16</f>
        <v/>
      </c>
      <c r="D1268">
        <f>ROUND(Spartan!AH16,1)</f>
        <v/>
      </c>
      <c r="E1268" t="inlineStr">
        <is>
          <t>global</t>
        </is>
      </c>
      <c r="F1268" t="inlineStr">
        <is>
          <t>global</t>
        </is>
      </c>
    </row>
    <row r="1269">
      <c r="A1269" t="inlineStr">
        <is>
          <t>Blend: Tactical MG OEF 60/40</t>
        </is>
      </c>
      <c r="C1269">
        <f>Spartan!AG17</f>
        <v/>
      </c>
      <c r="D1269">
        <f>ROUND(Spartan!AH17,1)</f>
        <v/>
      </c>
      <c r="E1269" t="inlineStr">
        <is>
          <t>global</t>
        </is>
      </c>
      <c r="F1269" t="inlineStr">
        <is>
          <t>global</t>
        </is>
      </c>
    </row>
    <row r="1270">
      <c r="A1270" t="inlineStr">
        <is>
          <t>Blend: Tactical MG OEF 60/40</t>
        </is>
      </c>
      <c r="C1270">
        <f>Spartan!AG18</f>
        <v/>
      </c>
      <c r="D1270">
        <f>ROUND(Spartan!AH18,1)</f>
        <v/>
      </c>
      <c r="E1270" t="inlineStr">
        <is>
          <t>global</t>
        </is>
      </c>
      <c r="F1270" t="inlineStr">
        <is>
          <t>global</t>
        </is>
      </c>
    </row>
    <row r="1271">
      <c r="A1271" t="inlineStr">
        <is>
          <t>Blend: Tactical MG OEF 60/40</t>
        </is>
      </c>
      <c r="C1271">
        <f>Spartan!AG19</f>
        <v/>
      </c>
      <c r="D1271">
        <f>ROUND(Spartan!AH19,1)</f>
        <v/>
      </c>
      <c r="E1271" t="inlineStr">
        <is>
          <t>global</t>
        </is>
      </c>
      <c r="F1271" t="inlineStr">
        <is>
          <t>global</t>
        </is>
      </c>
    </row>
    <row r="1272">
      <c r="A1272" t="inlineStr">
        <is>
          <t>Blend: Tactical MG OEF 60/40</t>
        </is>
      </c>
      <c r="C1272">
        <f>Spartan!AG20</f>
        <v/>
      </c>
      <c r="D1272">
        <f>ROUND(Spartan!AH20,1)</f>
        <v/>
      </c>
      <c r="E1272" t="inlineStr">
        <is>
          <t>global</t>
        </is>
      </c>
      <c r="F1272" t="inlineStr">
        <is>
          <t>global</t>
        </is>
      </c>
    </row>
    <row r="1273">
      <c r="A1273" t="inlineStr">
        <is>
          <t>Blend: Tactical MG OEF 60/40</t>
        </is>
      </c>
      <c r="C1273">
        <f>Spartan!AG21</f>
        <v/>
      </c>
      <c r="D1273">
        <f>ROUND(Spartan!AH21,1)</f>
        <v/>
      </c>
      <c r="E1273" t="inlineStr">
        <is>
          <t>global</t>
        </is>
      </c>
      <c r="F1273" t="inlineStr">
        <is>
          <t>global</t>
        </is>
      </c>
    </row>
    <row r="1274">
      <c r="A1274" t="inlineStr">
        <is>
          <t>Blend: Tactical MG OEF 60/40</t>
        </is>
      </c>
      <c r="C1274">
        <f>Spartan!AG22</f>
        <v/>
      </c>
      <c r="D1274">
        <f>ROUND(Spartan!AH22,1)</f>
        <v/>
      </c>
      <c r="E1274" t="inlineStr">
        <is>
          <t>global</t>
        </is>
      </c>
      <c r="F1274" t="inlineStr">
        <is>
          <t>global</t>
        </is>
      </c>
    </row>
    <row r="1275">
      <c r="A1275" t="inlineStr">
        <is>
          <t>Blend: Tactical MG OEF 60/40</t>
        </is>
      </c>
      <c r="C1275">
        <f>Spartan!AG23</f>
        <v/>
      </c>
      <c r="D1275">
        <f>ROUND(Spartan!AH23,1)</f>
        <v/>
      </c>
      <c r="E1275" t="inlineStr">
        <is>
          <t>global</t>
        </is>
      </c>
      <c r="F1275" t="inlineStr">
        <is>
          <t>global</t>
        </is>
      </c>
    </row>
    <row r="1276">
      <c r="A1276" t="inlineStr">
        <is>
          <t>Blend: Tactical MG OEF 60/40</t>
        </is>
      </c>
      <c r="C1276">
        <f>Spartan!AG24</f>
        <v/>
      </c>
      <c r="D1276">
        <f>ROUND(Spartan!AH24,1)</f>
        <v/>
      </c>
      <c r="E1276" t="inlineStr">
        <is>
          <t>global</t>
        </is>
      </c>
      <c r="F1276" t="inlineStr">
        <is>
          <t>global</t>
        </is>
      </c>
    </row>
    <row r="1277">
      <c r="A1277" t="inlineStr">
        <is>
          <t>Blend: Tactical MG OEF 60/40</t>
        </is>
      </c>
      <c r="C1277">
        <f>Spartan!AG25</f>
        <v/>
      </c>
      <c r="D1277">
        <f>ROUND(Spartan!AH25,1)</f>
        <v/>
      </c>
      <c r="E1277" t="inlineStr">
        <is>
          <t>global</t>
        </is>
      </c>
      <c r="F1277" t="inlineStr">
        <is>
          <t>global</t>
        </is>
      </c>
    </row>
    <row r="1278">
      <c r="A1278" t="inlineStr">
        <is>
          <t>Blend: Tactical MG OEF 60/40</t>
        </is>
      </c>
      <c r="C1278">
        <f>Spartan!AG26</f>
        <v/>
      </c>
      <c r="D1278">
        <f>ROUND(Spartan!AH26,1)</f>
        <v/>
      </c>
      <c r="E1278" t="inlineStr">
        <is>
          <t>global</t>
        </is>
      </c>
      <c r="F1278" t="inlineStr">
        <is>
          <t>global</t>
        </is>
      </c>
    </row>
    <row r="1279">
      <c r="A1279" t="inlineStr">
        <is>
          <t>Blend: Tactical MG OEF 60/40</t>
        </is>
      </c>
      <c r="C1279">
        <f>Spartan!AG27</f>
        <v/>
      </c>
      <c r="D1279">
        <f>ROUND(Spartan!AH27,1)</f>
        <v/>
      </c>
      <c r="E1279" t="inlineStr">
        <is>
          <t>global</t>
        </is>
      </c>
      <c r="F1279" t="inlineStr">
        <is>
          <t>global</t>
        </is>
      </c>
    </row>
    <row r="1280">
      <c r="A1280" t="inlineStr">
        <is>
          <t>Blend: Tactical MG OEF 60/40</t>
        </is>
      </c>
      <c r="C1280">
        <f>Spartan!AG28</f>
        <v/>
      </c>
      <c r="D1280">
        <f>ROUND(Spartan!AH28,1)</f>
        <v/>
      </c>
      <c r="E1280" t="inlineStr">
        <is>
          <t>global</t>
        </is>
      </c>
      <c r="F1280" t="inlineStr">
        <is>
          <t>global</t>
        </is>
      </c>
    </row>
    <row r="1281">
      <c r="A1281" t="inlineStr">
        <is>
          <t>Blend: Tactical MG OEF 60/40</t>
        </is>
      </c>
      <c r="C1281">
        <f>Spartan!AG29</f>
        <v/>
      </c>
      <c r="D1281">
        <f>ROUND(Spartan!AH29,1)</f>
        <v/>
      </c>
      <c r="E1281" t="inlineStr">
        <is>
          <t>global</t>
        </is>
      </c>
      <c r="F1281" t="inlineStr">
        <is>
          <t>global</t>
        </is>
      </c>
    </row>
    <row r="1282">
      <c r="A1282" t="inlineStr">
        <is>
          <t>Blend: Tactical MG OEF 60/40</t>
        </is>
      </c>
      <c r="C1282">
        <f>Spartan!AG30</f>
        <v/>
      </c>
      <c r="D1282">
        <f>ROUND(Spartan!AH30,1)</f>
        <v/>
      </c>
      <c r="E1282" t="inlineStr">
        <is>
          <t>global</t>
        </is>
      </c>
      <c r="F1282" t="inlineStr">
        <is>
          <t>global</t>
        </is>
      </c>
    </row>
    <row r="1283">
      <c r="A1283" t="inlineStr">
        <is>
          <t>Blend: Tactical MG OEF 60/40</t>
        </is>
      </c>
      <c r="C1283">
        <f>Spartan!AG31</f>
        <v/>
      </c>
      <c r="D1283">
        <f>ROUND(Spartan!AH31,1)</f>
        <v/>
      </c>
      <c r="E1283" t="inlineStr">
        <is>
          <t>global</t>
        </is>
      </c>
      <c r="F1283" t="inlineStr">
        <is>
          <t>global</t>
        </is>
      </c>
    </row>
    <row r="1284">
      <c r="A1284" t="inlineStr">
        <is>
          <t>Blend: Tactical MG OEF 60/40</t>
        </is>
      </c>
      <c r="C1284">
        <f>Spartan!AG32</f>
        <v/>
      </c>
      <c r="D1284">
        <f>ROUND(Spartan!AH32,1)</f>
        <v/>
      </c>
      <c r="E1284" t="inlineStr">
        <is>
          <t>global</t>
        </is>
      </c>
      <c r="F1284" t="inlineStr">
        <is>
          <t>global</t>
        </is>
      </c>
    </row>
    <row r="1285">
      <c r="A1285" t="inlineStr">
        <is>
          <t>Blend: Tactical MG OEF 60/40</t>
        </is>
      </c>
      <c r="C1285">
        <f>Spartan!AG33</f>
        <v/>
      </c>
      <c r="D1285">
        <f>ROUND(Spartan!AH33,1)</f>
        <v/>
      </c>
      <c r="E1285" t="inlineStr">
        <is>
          <t>global</t>
        </is>
      </c>
      <c r="F1285" t="inlineStr">
        <is>
          <t>global</t>
        </is>
      </c>
    </row>
    <row r="1286">
      <c r="A1286" t="inlineStr">
        <is>
          <t>Blend: Tactical MG OEF 60/40</t>
        </is>
      </c>
      <c r="C1286">
        <f>Spartan!AG34</f>
        <v/>
      </c>
      <c r="D1286">
        <f>ROUND(Spartan!AH34,1)</f>
        <v/>
      </c>
      <c r="E1286" t="inlineStr">
        <is>
          <t>global</t>
        </is>
      </c>
      <c r="F1286" t="inlineStr">
        <is>
          <t>global</t>
        </is>
      </c>
    </row>
    <row r="1287">
      <c r="A1287" t="inlineStr">
        <is>
          <t>Blend: Tactical MG OEF 60/40</t>
        </is>
      </c>
      <c r="C1287">
        <f>Spartan!AG35</f>
        <v/>
      </c>
      <c r="D1287">
        <f>ROUND(Spartan!AH35,1)</f>
        <v/>
      </c>
      <c r="E1287" t="inlineStr">
        <is>
          <t>global</t>
        </is>
      </c>
      <c r="F1287" t="inlineStr">
        <is>
          <t>global</t>
        </is>
      </c>
    </row>
    <row r="1288">
      <c r="A1288" t="inlineStr">
        <is>
          <t>Blend: Tactical MG OEF 60/40</t>
        </is>
      </c>
      <c r="C1288">
        <f>Spartan!AG36</f>
        <v/>
      </c>
      <c r="D1288">
        <f>ROUND(Spartan!AH36,1)</f>
        <v/>
      </c>
      <c r="E1288" t="inlineStr">
        <is>
          <t>global</t>
        </is>
      </c>
      <c r="F1288" t="inlineStr">
        <is>
          <t>global</t>
        </is>
      </c>
    </row>
    <row r="1289">
      <c r="A1289" t="inlineStr">
        <is>
          <t>Blend: Tactical MG OEF 60/40</t>
        </is>
      </c>
      <c r="C1289">
        <f>Spartan!AG37</f>
        <v/>
      </c>
      <c r="D1289">
        <f>ROUND(Spartan!AH37,1)</f>
        <v/>
      </c>
      <c r="E1289" t="inlineStr">
        <is>
          <t>global</t>
        </is>
      </c>
      <c r="F1289" t="inlineStr">
        <is>
          <t>global</t>
        </is>
      </c>
    </row>
    <row r="1290">
      <c r="A1290" t="inlineStr">
        <is>
          <t>Blend: Tactical MG OEF 60/40</t>
        </is>
      </c>
      <c r="C1290">
        <f>Spartan!AG38</f>
        <v/>
      </c>
      <c r="D1290">
        <f>ROUND(Spartan!AH38,1)</f>
        <v/>
      </c>
      <c r="E1290" t="inlineStr">
        <is>
          <t>global</t>
        </is>
      </c>
      <c r="F1290" t="inlineStr">
        <is>
          <t>global</t>
        </is>
      </c>
    </row>
    <row r="1291">
      <c r="A1291" t="inlineStr">
        <is>
          <t>Blend: Tactical MG OEF 60/40</t>
        </is>
      </c>
      <c r="C1291">
        <f>Spartan!AG39</f>
        <v/>
      </c>
      <c r="D1291">
        <f>ROUND(Spartan!AH39,1)</f>
        <v/>
      </c>
      <c r="E1291" t="inlineStr">
        <is>
          <t>global</t>
        </is>
      </c>
      <c r="F1291" t="inlineStr">
        <is>
          <t>global</t>
        </is>
      </c>
    </row>
    <row r="1292">
      <c r="A1292" t="inlineStr">
        <is>
          <t>Blend: Tactical MG OEF 60/40</t>
        </is>
      </c>
      <c r="C1292">
        <f>Spartan!AG40</f>
        <v/>
      </c>
      <c r="D1292">
        <f>ROUND(Spartan!AH40,1)</f>
        <v/>
      </c>
      <c r="E1292" t="inlineStr">
        <is>
          <t>global</t>
        </is>
      </c>
      <c r="F1292" t="inlineStr">
        <is>
          <t>global</t>
        </is>
      </c>
    </row>
    <row r="1293">
      <c r="A1293" t="inlineStr">
        <is>
          <t>Blend: Tactical MG OEF 60/40</t>
        </is>
      </c>
      <c r="C1293">
        <f>Spartan!AG41</f>
        <v/>
      </c>
      <c r="D1293">
        <f>ROUND(Spartan!AH41,1)</f>
        <v/>
      </c>
      <c r="E1293" t="inlineStr">
        <is>
          <t>global</t>
        </is>
      </c>
      <c r="F1293" t="inlineStr">
        <is>
          <t>global</t>
        </is>
      </c>
    </row>
    <row r="1294">
      <c r="A1294" t="inlineStr">
        <is>
          <t>Blend: Tactical MG OEF 60/40</t>
        </is>
      </c>
      <c r="C1294">
        <f>Spartan!AG42</f>
        <v/>
      </c>
      <c r="D1294">
        <f>ROUND(Spartan!AH42,1)</f>
        <v/>
      </c>
      <c r="E1294" t="inlineStr">
        <is>
          <t>global</t>
        </is>
      </c>
      <c r="F1294" t="inlineStr">
        <is>
          <t>global</t>
        </is>
      </c>
    </row>
    <row r="1295">
      <c r="A1295" t="inlineStr">
        <is>
          <t>Blend: Tactical MG OEF 60/40</t>
        </is>
      </c>
      <c r="C1295">
        <f>Spartan!AG43</f>
        <v/>
      </c>
      <c r="D1295">
        <f>ROUND(Spartan!AH43,1)</f>
        <v/>
      </c>
      <c r="E1295" t="inlineStr">
        <is>
          <t>global</t>
        </is>
      </c>
      <c r="F1295" t="inlineStr">
        <is>
          <t>global</t>
        </is>
      </c>
    </row>
    <row r="1296">
      <c r="A1296" t="inlineStr">
        <is>
          <t>Blend: Tactical MG OEF 60/40</t>
        </is>
      </c>
      <c r="C1296">
        <f>Spartan!AG44</f>
        <v/>
      </c>
      <c r="D1296">
        <f>ROUND(Spartan!AH44,1)</f>
        <v/>
      </c>
      <c r="E1296" t="inlineStr">
        <is>
          <t>global</t>
        </is>
      </c>
      <c r="F1296" t="inlineStr">
        <is>
          <t>global</t>
        </is>
      </c>
    </row>
    <row r="1297">
      <c r="A1297" t="inlineStr">
        <is>
          <t>Blend: Tactical MG OEF 60/40</t>
        </is>
      </c>
      <c r="C1297">
        <f>Spartan!AG45</f>
        <v/>
      </c>
      <c r="D1297">
        <f>ROUND(Spartan!AH45,1)</f>
        <v/>
      </c>
      <c r="E1297" t="inlineStr">
        <is>
          <t>global</t>
        </is>
      </c>
      <c r="F1297" t="inlineStr">
        <is>
          <t>global</t>
        </is>
      </c>
    </row>
    <row r="1298">
      <c r="A1298" t="inlineStr">
        <is>
          <t>Blend: Tactical MG OEF 60/40</t>
        </is>
      </c>
      <c r="C1298">
        <f>Spartan!AG46</f>
        <v/>
      </c>
      <c r="D1298">
        <f>ROUND(Spartan!AH46,1)</f>
        <v/>
      </c>
      <c r="E1298" t="inlineStr">
        <is>
          <t>global</t>
        </is>
      </c>
      <c r="F1298" t="inlineStr">
        <is>
          <t>global</t>
        </is>
      </c>
    </row>
    <row r="1299">
      <c r="A1299" t="inlineStr">
        <is>
          <t>Blend: Tactical MG OEF 60/40</t>
        </is>
      </c>
      <c r="C1299">
        <f>Spartan!AG47</f>
        <v/>
      </c>
      <c r="D1299">
        <f>ROUND(Spartan!AH47,1)</f>
        <v/>
      </c>
      <c r="E1299" t="inlineStr">
        <is>
          <t>global</t>
        </is>
      </c>
      <c r="F1299" t="inlineStr">
        <is>
          <t>global</t>
        </is>
      </c>
    </row>
    <row r="1300">
      <c r="A1300" t="inlineStr">
        <is>
          <t>Blend: Tactical MG OEF 60/40</t>
        </is>
      </c>
      <c r="C1300">
        <f>Spartan!AG48</f>
        <v/>
      </c>
      <c r="D1300">
        <f>ROUND(Spartan!AH48,1)</f>
        <v/>
      </c>
      <c r="E1300" t="inlineStr">
        <is>
          <t>global</t>
        </is>
      </c>
      <c r="F1300" t="inlineStr">
        <is>
          <t>global</t>
        </is>
      </c>
    </row>
    <row r="1301">
      <c r="A1301" t="inlineStr">
        <is>
          <t>Blend: Tactical MG OEF 60/40</t>
        </is>
      </c>
      <c r="C1301">
        <f>Spartan!AG49</f>
        <v/>
      </c>
      <c r="D1301">
        <f>ROUND(Spartan!AH49,1)</f>
        <v/>
      </c>
      <c r="E1301" t="inlineStr">
        <is>
          <t>global</t>
        </is>
      </c>
      <c r="F1301" t="inlineStr">
        <is>
          <t>global</t>
        </is>
      </c>
    </row>
    <row r="1302">
      <c r="A1302" t="inlineStr">
        <is>
          <t>Blend: Tactical MG OEF 60/40</t>
        </is>
      </c>
      <c r="C1302">
        <f>Spartan!AG50</f>
        <v/>
      </c>
      <c r="D1302">
        <f>ROUND(Spartan!AH50,1)</f>
        <v/>
      </c>
      <c r="E1302" t="inlineStr">
        <is>
          <t>global</t>
        </is>
      </c>
      <c r="F1302" t="inlineStr">
        <is>
          <t>global</t>
        </is>
      </c>
    </row>
    <row r="1303">
      <c r="A1303" t="inlineStr">
        <is>
          <t>Blend: Tactical MG OEF 60/40</t>
        </is>
      </c>
      <c r="C1303">
        <f>Spartan!AG51</f>
        <v/>
      </c>
      <c r="D1303">
        <f>ROUND(Spartan!AH51,1)</f>
        <v/>
      </c>
      <c r="E1303" t="inlineStr">
        <is>
          <t>global</t>
        </is>
      </c>
      <c r="F1303" t="inlineStr">
        <is>
          <t>global</t>
        </is>
      </c>
    </row>
    <row r="1304">
      <c r="A1304" t="inlineStr">
        <is>
          <t>Blend: Tactical MG OEF 60/40</t>
        </is>
      </c>
      <c r="C1304">
        <f>Spartan!AG52</f>
        <v/>
      </c>
      <c r="D1304">
        <f>ROUND(Spartan!AH52,1)</f>
        <v/>
      </c>
      <c r="E1304" t="inlineStr">
        <is>
          <t>global</t>
        </is>
      </c>
      <c r="F1304" t="inlineStr">
        <is>
          <t>global</t>
        </is>
      </c>
    </row>
    <row r="1305">
      <c r="A1305" t="inlineStr">
        <is>
          <t>Blend: Tactical MG OEF 60/40</t>
        </is>
      </c>
      <c r="C1305">
        <f>Spartan!AG53</f>
        <v/>
      </c>
      <c r="D1305">
        <f>ROUND(Spartan!AH53,1)</f>
        <v/>
      </c>
      <c r="E1305" t="inlineStr">
        <is>
          <t>global</t>
        </is>
      </c>
      <c r="F1305" t="inlineStr">
        <is>
          <t>global</t>
        </is>
      </c>
    </row>
    <row r="1306">
      <c r="A1306" t="inlineStr">
        <is>
          <t>Blend: Tactical MG OEF 60/40</t>
        </is>
      </c>
      <c r="C1306">
        <f>Spartan!AG54</f>
        <v/>
      </c>
      <c r="D1306">
        <f>ROUND(Spartan!AH54,1)</f>
        <v/>
      </c>
      <c r="E1306" t="inlineStr">
        <is>
          <t>global</t>
        </is>
      </c>
      <c r="F1306" t="inlineStr">
        <is>
          <t>global</t>
        </is>
      </c>
    </row>
    <row r="1307">
      <c r="A1307" t="inlineStr">
        <is>
          <t>Blend: Tactical MG OEF 60/40</t>
        </is>
      </c>
      <c r="C1307">
        <f>Spartan!AG55</f>
        <v/>
      </c>
      <c r="D1307">
        <f>ROUND(Spartan!AH55,1)</f>
        <v/>
      </c>
      <c r="E1307" t="inlineStr">
        <is>
          <t>global</t>
        </is>
      </c>
      <c r="F1307" t="inlineStr">
        <is>
          <t>global</t>
        </is>
      </c>
    </row>
    <row r="1308">
      <c r="A1308" t="inlineStr">
        <is>
          <t>Blend: Tactical MG OEF 60/40</t>
        </is>
      </c>
      <c r="C1308">
        <f>Spartan!AG56</f>
        <v/>
      </c>
      <c r="D1308">
        <f>ROUND(Spartan!AH56,1)</f>
        <v/>
      </c>
      <c r="E1308" t="inlineStr">
        <is>
          <t>global</t>
        </is>
      </c>
      <c r="F1308" t="inlineStr">
        <is>
          <t>global</t>
        </is>
      </c>
    </row>
    <row r="1309">
      <c r="A1309" t="inlineStr">
        <is>
          <t>Blend: Tactical MG OEF 60/40</t>
        </is>
      </c>
      <c r="C1309">
        <f>Spartan!AG57</f>
        <v/>
      </c>
      <c r="D1309">
        <f>ROUND(Spartan!AH57,1)</f>
        <v/>
      </c>
      <c r="E1309" t="inlineStr">
        <is>
          <t>global</t>
        </is>
      </c>
      <c r="F1309" t="inlineStr">
        <is>
          <t>global</t>
        </is>
      </c>
    </row>
    <row r="1310">
      <c r="A1310" t="inlineStr">
        <is>
          <t>Blend: Tactical MG OEF 60/40</t>
        </is>
      </c>
      <c r="C1310">
        <f>Spartan!AG58</f>
        <v/>
      </c>
      <c r="D1310">
        <f>ROUND(Spartan!AH58,1)</f>
        <v/>
      </c>
      <c r="E1310" t="inlineStr">
        <is>
          <t>global</t>
        </is>
      </c>
      <c r="F1310" t="inlineStr">
        <is>
          <t>global</t>
        </is>
      </c>
    </row>
    <row r="1311">
      <c r="A1311" t="inlineStr">
        <is>
          <t>Blend: Tactical MG OEF 60/40</t>
        </is>
      </c>
      <c r="C1311">
        <f>Spartan!AG59</f>
        <v/>
      </c>
      <c r="D1311">
        <f>ROUND(Spartan!AH59,1)</f>
        <v/>
      </c>
      <c r="E1311" t="inlineStr">
        <is>
          <t>global</t>
        </is>
      </c>
      <c r="F1311" t="inlineStr">
        <is>
          <t>global</t>
        </is>
      </c>
    </row>
    <row r="1312">
      <c r="A1312" t="inlineStr">
        <is>
          <t>Blend: Tactical MG OEF 60/40</t>
        </is>
      </c>
      <c r="C1312">
        <f>Spartan!AG60</f>
        <v/>
      </c>
      <c r="D1312">
        <f>ROUND(Spartan!AH60,1)</f>
        <v/>
      </c>
      <c r="E1312" t="inlineStr">
        <is>
          <t>global</t>
        </is>
      </c>
      <c r="F1312" t="inlineStr">
        <is>
          <t>global</t>
        </is>
      </c>
    </row>
    <row r="1313">
      <c r="A1313" t="inlineStr">
        <is>
          <t>Blend: Tactical MG OEF 60/40</t>
        </is>
      </c>
      <c r="C1313">
        <f>Spartan!AG61</f>
        <v/>
      </c>
      <c r="D1313">
        <f>ROUND(Spartan!AH61,1)</f>
        <v/>
      </c>
      <c r="E1313" t="inlineStr">
        <is>
          <t>global</t>
        </is>
      </c>
      <c r="F1313" t="inlineStr">
        <is>
          <t>global</t>
        </is>
      </c>
    </row>
    <row r="1314">
      <c r="A1314" t="inlineStr">
        <is>
          <t>Blend: Tactical MG OEF 60/40</t>
        </is>
      </c>
      <c r="C1314">
        <f>Spartan!AG62</f>
        <v/>
      </c>
      <c r="D1314">
        <f>ROUND(Spartan!AH62,1)</f>
        <v/>
      </c>
      <c r="E1314" t="inlineStr">
        <is>
          <t>global</t>
        </is>
      </c>
      <c r="F1314" t="inlineStr">
        <is>
          <t>global</t>
        </is>
      </c>
    </row>
    <row r="1315">
      <c r="A1315" t="inlineStr">
        <is>
          <t>Blend: Tactical MG OEF 60/40</t>
        </is>
      </c>
      <c r="C1315">
        <f>Spartan!AG63</f>
        <v/>
      </c>
      <c r="D1315">
        <f>ROUND(Spartan!AH63,1)</f>
        <v/>
      </c>
      <c r="E1315" t="inlineStr">
        <is>
          <t>global</t>
        </is>
      </c>
      <c r="F1315" t="inlineStr">
        <is>
          <t>global</t>
        </is>
      </c>
    </row>
    <row r="1316">
      <c r="A1316" t="inlineStr">
        <is>
          <t>Blend: Tactical MG OEF 60/40</t>
        </is>
      </c>
      <c r="C1316">
        <f>Spartan!AG64</f>
        <v/>
      </c>
      <c r="D1316">
        <f>ROUND(Spartan!AH64,1)</f>
        <v/>
      </c>
      <c r="E1316" t="inlineStr">
        <is>
          <t>global</t>
        </is>
      </c>
      <c r="F1316" t="inlineStr">
        <is>
          <t>global</t>
        </is>
      </c>
    </row>
    <row r="1317">
      <c r="A1317" t="inlineStr">
        <is>
          <t>Blend: Tactical MG OEF 60/40</t>
        </is>
      </c>
      <c r="C1317">
        <f>Spartan!AG65</f>
        <v/>
      </c>
      <c r="D1317">
        <f>ROUND(Spartan!AH65,1)</f>
        <v/>
      </c>
      <c r="E1317" t="inlineStr">
        <is>
          <t>global</t>
        </is>
      </c>
      <c r="F1317" t="inlineStr">
        <is>
          <t>global</t>
        </is>
      </c>
    </row>
    <row r="1318">
      <c r="A1318" t="inlineStr">
        <is>
          <t>Blend: Tactical MG OEF 60/40</t>
        </is>
      </c>
      <c r="C1318">
        <f>Spartan!AG66</f>
        <v/>
      </c>
      <c r="D1318">
        <f>ROUND(Spartan!AH66,1)</f>
        <v/>
      </c>
      <c r="E1318" t="inlineStr">
        <is>
          <t>global</t>
        </is>
      </c>
      <c r="F1318" t="inlineStr">
        <is>
          <t>global</t>
        </is>
      </c>
    </row>
    <row r="1319">
      <c r="A1319" t="inlineStr">
        <is>
          <t>Blend: Tactical MG OEF 60/40</t>
        </is>
      </c>
      <c r="C1319">
        <f>Spartan!AG67</f>
        <v/>
      </c>
      <c r="D1319">
        <f>ROUND(Spartan!AH67,1)</f>
        <v/>
      </c>
      <c r="E1319" t="inlineStr">
        <is>
          <t>global</t>
        </is>
      </c>
      <c r="F1319" t="inlineStr">
        <is>
          <t>global</t>
        </is>
      </c>
    </row>
    <row r="1320">
      <c r="A1320" t="inlineStr">
        <is>
          <t>Blend: Tactical MG OEF 60/40</t>
        </is>
      </c>
      <c r="C1320">
        <f>Spartan!AG68</f>
        <v/>
      </c>
      <c r="D1320">
        <f>ROUND(Spartan!AH68,1)</f>
        <v/>
      </c>
      <c r="E1320" t="inlineStr">
        <is>
          <t>global</t>
        </is>
      </c>
      <c r="F1320" t="inlineStr">
        <is>
          <t>global</t>
        </is>
      </c>
    </row>
    <row r="1321">
      <c r="A1321" t="inlineStr">
        <is>
          <t>Blend: Tactical MG OEF 60/40</t>
        </is>
      </c>
      <c r="C1321">
        <f>Spartan!AG69</f>
        <v/>
      </c>
      <c r="D1321">
        <f>ROUND(Spartan!AH69,1)</f>
        <v/>
      </c>
      <c r="E1321" t="inlineStr">
        <is>
          <t>global</t>
        </is>
      </c>
      <c r="F1321" t="inlineStr">
        <is>
          <t>global</t>
        </is>
      </c>
    </row>
    <row r="1322">
      <c r="A1322" t="inlineStr">
        <is>
          <t>Blend: Tactical MG OEF 60/40</t>
        </is>
      </c>
      <c r="C1322">
        <f>Spartan!AG70</f>
        <v/>
      </c>
      <c r="D1322">
        <f>ROUND(Spartan!AH70,1)</f>
        <v/>
      </c>
      <c r="E1322" t="inlineStr">
        <is>
          <t>global</t>
        </is>
      </c>
      <c r="F1322" t="inlineStr">
        <is>
          <t>global</t>
        </is>
      </c>
    </row>
    <row r="1323">
      <c r="A1323" t="inlineStr">
        <is>
          <t>Blend: Tactical MG OEF 60/40</t>
        </is>
      </c>
      <c r="C1323">
        <f>Spartan!AG71</f>
        <v/>
      </c>
      <c r="D1323">
        <f>ROUND(Spartan!AH71,1)</f>
        <v/>
      </c>
      <c r="E1323" t="inlineStr">
        <is>
          <t>global</t>
        </is>
      </c>
      <c r="F1323" t="inlineStr">
        <is>
          <t>global</t>
        </is>
      </c>
    </row>
    <row r="1324">
      <c r="A1324" t="inlineStr">
        <is>
          <t>Blend: Tactical MG OEF 60/40</t>
        </is>
      </c>
      <c r="C1324">
        <f>Spartan!AG72</f>
        <v/>
      </c>
      <c r="D1324">
        <f>ROUND(Spartan!AH72,1)</f>
        <v/>
      </c>
      <c r="E1324" t="inlineStr">
        <is>
          <t>global</t>
        </is>
      </c>
      <c r="F1324" t="inlineStr">
        <is>
          <t>global</t>
        </is>
      </c>
    </row>
    <row r="1325">
      <c r="A1325" t="inlineStr">
        <is>
          <t>Blend: Tactical MG OEF 60/40</t>
        </is>
      </c>
      <c r="C1325">
        <f>Spartan!AG73</f>
        <v/>
      </c>
      <c r="D1325">
        <f>ROUND(Spartan!AH73,1)</f>
        <v/>
      </c>
      <c r="E1325" t="inlineStr">
        <is>
          <t>global</t>
        </is>
      </c>
      <c r="F1325" t="inlineStr">
        <is>
          <t>global</t>
        </is>
      </c>
    </row>
    <row r="1326">
      <c r="A1326" t="inlineStr">
        <is>
          <t>Blend: Tactical MG OEF 60/40</t>
        </is>
      </c>
      <c r="C1326">
        <f>Spartan!AG74</f>
        <v/>
      </c>
      <c r="D1326">
        <f>ROUND(Spartan!AH74,1)</f>
        <v/>
      </c>
      <c r="E1326" t="inlineStr">
        <is>
          <t>global</t>
        </is>
      </c>
      <c r="F1326" t="inlineStr">
        <is>
          <t>global</t>
        </is>
      </c>
    </row>
    <row r="1327">
      <c r="A1327" t="inlineStr">
        <is>
          <t>Blend: Tactical MG OEF 60/40</t>
        </is>
      </c>
      <c r="C1327">
        <f>Spartan!AG75</f>
        <v/>
      </c>
      <c r="D1327">
        <f>ROUND(Spartan!AH75,1)</f>
        <v/>
      </c>
      <c r="E1327" t="inlineStr">
        <is>
          <t>global</t>
        </is>
      </c>
      <c r="F1327" t="inlineStr">
        <is>
          <t>global</t>
        </is>
      </c>
    </row>
    <row r="1328">
      <c r="A1328" t="inlineStr">
        <is>
          <t>Blend: Tactical MG OEF 60/40</t>
        </is>
      </c>
      <c r="C1328">
        <f>Spartan!AG76</f>
        <v/>
      </c>
      <c r="D1328">
        <f>ROUND(Spartan!AH76,1)</f>
        <v/>
      </c>
      <c r="E1328" t="inlineStr">
        <is>
          <t>global</t>
        </is>
      </c>
      <c r="F1328" t="inlineStr">
        <is>
          <t>global</t>
        </is>
      </c>
    </row>
    <row r="1329">
      <c r="A1329" t="inlineStr">
        <is>
          <t>Blend: Tactical MG OEF 60/40</t>
        </is>
      </c>
      <c r="C1329">
        <f>Spartan!AG77</f>
        <v/>
      </c>
      <c r="D1329">
        <f>ROUND(Spartan!AH77,1)</f>
        <v/>
      </c>
      <c r="E1329" t="inlineStr">
        <is>
          <t>global</t>
        </is>
      </c>
      <c r="F1329" t="inlineStr">
        <is>
          <t>global</t>
        </is>
      </c>
    </row>
    <row r="1330">
      <c r="A1330" t="inlineStr">
        <is>
          <t>Blend: Tactical MG OEF 60/40</t>
        </is>
      </c>
      <c r="C1330">
        <f>Spartan!AG78</f>
        <v/>
      </c>
      <c r="D1330">
        <f>ROUND(Spartan!AH78,1)</f>
        <v/>
      </c>
      <c r="E1330" t="inlineStr">
        <is>
          <t>global</t>
        </is>
      </c>
      <c r="F1330" t="inlineStr">
        <is>
          <t>global</t>
        </is>
      </c>
    </row>
    <row r="1331">
      <c r="A1331" t="inlineStr">
        <is>
          <t>Blend: Tactical MG OEF 60/40</t>
        </is>
      </c>
      <c r="C1331">
        <f>Spartan!AG79</f>
        <v/>
      </c>
      <c r="D1331">
        <f>ROUND(Spartan!AH79,1)</f>
        <v/>
      </c>
      <c r="E1331" t="inlineStr">
        <is>
          <t>global</t>
        </is>
      </c>
      <c r="F1331" t="inlineStr">
        <is>
          <t>global</t>
        </is>
      </c>
    </row>
    <row r="1332">
      <c r="A1332" t="inlineStr">
        <is>
          <t>Blend: Tactical MG OEF 60/40</t>
        </is>
      </c>
      <c r="C1332">
        <f>Spartan!AG80</f>
        <v/>
      </c>
      <c r="D1332">
        <f>ROUND(Spartan!AH80,1)</f>
        <v/>
      </c>
      <c r="E1332" t="inlineStr">
        <is>
          <t>global</t>
        </is>
      </c>
      <c r="F1332" t="inlineStr">
        <is>
          <t>global</t>
        </is>
      </c>
    </row>
    <row r="1333">
      <c r="A1333" t="inlineStr">
        <is>
          <t>Blend: Tactical MG OEF 60/40</t>
        </is>
      </c>
      <c r="C1333">
        <f>Spartan!AG81</f>
        <v/>
      </c>
      <c r="D1333">
        <f>ROUND(Spartan!AH81,1)</f>
        <v/>
      </c>
      <c r="E1333" t="inlineStr">
        <is>
          <t>global</t>
        </is>
      </c>
      <c r="F1333" t="inlineStr">
        <is>
          <t>global</t>
        </is>
      </c>
    </row>
    <row r="1334">
      <c r="A1334" t="inlineStr">
        <is>
          <t>Blend: Tactical MG OEF 60/40</t>
        </is>
      </c>
      <c r="C1334">
        <f>Spartan!AG82</f>
        <v/>
      </c>
      <c r="D1334">
        <f>ROUND(Spartan!AH82,1)</f>
        <v/>
      </c>
      <c r="E1334" t="inlineStr">
        <is>
          <t>global</t>
        </is>
      </c>
      <c r="F1334" t="inlineStr">
        <is>
          <t>global</t>
        </is>
      </c>
    </row>
    <row r="1335">
      <c r="A1335" t="inlineStr">
        <is>
          <t>Blend: Tactical MG OEF 60/40</t>
        </is>
      </c>
      <c r="C1335">
        <f>Spartan!AG83</f>
        <v/>
      </c>
      <c r="D1335">
        <f>ROUND(Spartan!AH83,1)</f>
        <v/>
      </c>
      <c r="E1335" t="inlineStr">
        <is>
          <t>global</t>
        </is>
      </c>
      <c r="F1335" t="inlineStr">
        <is>
          <t>global</t>
        </is>
      </c>
    </row>
    <row r="1336">
      <c r="A1336" t="inlineStr">
        <is>
          <t>Blend: Tactical MG OEF 60/40</t>
        </is>
      </c>
      <c r="C1336">
        <f>Spartan!AG84</f>
        <v/>
      </c>
      <c r="D1336">
        <f>ROUND(Spartan!AH84,1)</f>
        <v/>
      </c>
      <c r="E1336" t="inlineStr">
        <is>
          <t>global</t>
        </is>
      </c>
      <c r="F1336" t="inlineStr">
        <is>
          <t>global</t>
        </is>
      </c>
    </row>
    <row r="1337">
      <c r="A1337" t="inlineStr">
        <is>
          <t>Blend: Tactical MG OEF 60/40</t>
        </is>
      </c>
      <c r="C1337">
        <f>Spartan!AG85</f>
        <v/>
      </c>
      <c r="D1337">
        <f>ROUND(Spartan!AH85,1)</f>
        <v/>
      </c>
      <c r="E1337" t="inlineStr">
        <is>
          <t>global</t>
        </is>
      </c>
      <c r="F1337" t="inlineStr">
        <is>
          <t>global</t>
        </is>
      </c>
    </row>
    <row r="1338">
      <c r="A1338" t="inlineStr">
        <is>
          <t>Blend: Tactical MG OEF 60/40</t>
        </is>
      </c>
      <c r="C1338">
        <f>Spartan!AG86</f>
        <v/>
      </c>
      <c r="D1338">
        <f>ROUND(Spartan!AH86,1)</f>
        <v/>
      </c>
      <c r="E1338" t="inlineStr">
        <is>
          <t>global</t>
        </is>
      </c>
      <c r="F1338" t="inlineStr">
        <is>
          <t>global</t>
        </is>
      </c>
    </row>
    <row r="1339">
      <c r="A1339" t="inlineStr">
        <is>
          <t>Blend: Tactical MG OEF 60/40</t>
        </is>
      </c>
      <c r="C1339">
        <f>Spartan!AG87</f>
        <v/>
      </c>
      <c r="D1339">
        <f>ROUND(Spartan!AH87,1)</f>
        <v/>
      </c>
      <c r="E1339" t="inlineStr">
        <is>
          <t>global</t>
        </is>
      </c>
      <c r="F1339" t="inlineStr">
        <is>
          <t>global</t>
        </is>
      </c>
    </row>
    <row r="1340">
      <c r="A1340" t="inlineStr">
        <is>
          <t>Blend: Tactical MG OEF 60/40</t>
        </is>
      </c>
      <c r="C1340">
        <f>Spartan!AG88</f>
        <v/>
      </c>
      <c r="D1340">
        <f>ROUND(Spartan!AH88,1)</f>
        <v/>
      </c>
      <c r="E1340" t="inlineStr">
        <is>
          <t>global</t>
        </is>
      </c>
      <c r="F1340" t="inlineStr">
        <is>
          <t>global</t>
        </is>
      </c>
    </row>
    <row r="1341">
      <c r="A1341" t="inlineStr">
        <is>
          <t>Blend: Tactical MG OEF 60/40</t>
        </is>
      </c>
      <c r="C1341">
        <f>Spartan!AG89</f>
        <v/>
      </c>
      <c r="D1341">
        <f>ROUND(Spartan!AH89,1)</f>
        <v/>
      </c>
      <c r="E1341" t="inlineStr">
        <is>
          <t>global</t>
        </is>
      </c>
      <c r="F1341" t="inlineStr">
        <is>
          <t>global</t>
        </is>
      </c>
    </row>
    <row r="1342">
      <c r="A1342" t="inlineStr">
        <is>
          <t>Blend: Tactical MG OEF 60/40</t>
        </is>
      </c>
      <c r="C1342">
        <f>Spartan!AG90</f>
        <v/>
      </c>
      <c r="D1342">
        <f>ROUND(Spartan!AH90,1)</f>
        <v/>
      </c>
      <c r="E1342" t="inlineStr">
        <is>
          <t>global</t>
        </is>
      </c>
      <c r="F1342" t="inlineStr">
        <is>
          <t>global</t>
        </is>
      </c>
    </row>
    <row r="1343">
      <c r="A1343" t="inlineStr">
        <is>
          <t>Blend: Tactical MG OEF 60/40</t>
        </is>
      </c>
      <c r="C1343">
        <f>Spartan!AG91</f>
        <v/>
      </c>
      <c r="D1343">
        <f>ROUND(Spartan!AH91,1)</f>
        <v/>
      </c>
      <c r="E1343" t="inlineStr">
        <is>
          <t>global</t>
        </is>
      </c>
      <c r="F1343" t="inlineStr">
        <is>
          <t>global</t>
        </is>
      </c>
    </row>
    <row r="1344">
      <c r="A1344" t="inlineStr">
        <is>
          <t>Blend: Tactical MG OEF 60/40</t>
        </is>
      </c>
      <c r="C1344">
        <f>Spartan!AG92</f>
        <v/>
      </c>
      <c r="D1344">
        <f>ROUND(Spartan!AH92,1)</f>
        <v/>
      </c>
      <c r="E1344" t="inlineStr">
        <is>
          <t>global</t>
        </is>
      </c>
      <c r="F1344" t="inlineStr">
        <is>
          <t>global</t>
        </is>
      </c>
    </row>
    <row r="1345">
      <c r="A1345" t="inlineStr">
        <is>
          <t>Blend: Tactical MG OEF 60/40</t>
        </is>
      </c>
      <c r="C1345">
        <f>Spartan!AG93</f>
        <v/>
      </c>
      <c r="D1345">
        <f>ROUND(Spartan!AH93,1)</f>
        <v/>
      </c>
      <c r="E1345" t="inlineStr">
        <is>
          <t>global</t>
        </is>
      </c>
      <c r="F1345" t="inlineStr">
        <is>
          <t>global</t>
        </is>
      </c>
    </row>
    <row r="1346">
      <c r="A1346" t="inlineStr">
        <is>
          <t>Blend: Tactical MG OEF 60/40</t>
        </is>
      </c>
      <c r="C1346">
        <f>Spartan!AG94</f>
        <v/>
      </c>
      <c r="D1346">
        <f>ROUND(Spartan!AH94,1)</f>
        <v/>
      </c>
      <c r="E1346" t="inlineStr">
        <is>
          <t>global</t>
        </is>
      </c>
      <c r="F1346" t="inlineStr">
        <is>
          <t>global</t>
        </is>
      </c>
    </row>
    <row r="1347">
      <c r="A1347" t="inlineStr">
        <is>
          <t>Blend: Tactical MG OEF 60/40</t>
        </is>
      </c>
      <c r="C1347">
        <f>Spartan!AG95</f>
        <v/>
      </c>
      <c r="D1347">
        <f>ROUND(Spartan!AH95,1)</f>
        <v/>
      </c>
      <c r="E1347" t="inlineStr">
        <is>
          <t>global</t>
        </is>
      </c>
      <c r="F1347" t="inlineStr">
        <is>
          <t>global</t>
        </is>
      </c>
    </row>
    <row r="1348">
      <c r="A1348" t="inlineStr">
        <is>
          <t>Blend: Tactical MG OEF 60/40</t>
        </is>
      </c>
      <c r="C1348">
        <f>Spartan!AG96</f>
        <v/>
      </c>
      <c r="D1348">
        <f>ROUND(Spartan!AH96,1)</f>
        <v/>
      </c>
      <c r="E1348" t="inlineStr">
        <is>
          <t>global</t>
        </is>
      </c>
      <c r="F1348" t="inlineStr">
        <is>
          <t>global</t>
        </is>
      </c>
    </row>
    <row r="1349">
      <c r="A1349" t="inlineStr">
        <is>
          <t>Blend: Tactical MG OEF 60/40</t>
        </is>
      </c>
      <c r="C1349">
        <f>Spartan!AG97</f>
        <v/>
      </c>
      <c r="D1349">
        <f>ROUND(Spartan!AH97,1)</f>
        <v/>
      </c>
      <c r="E1349" t="inlineStr">
        <is>
          <t>global</t>
        </is>
      </c>
      <c r="F1349" t="inlineStr">
        <is>
          <t>global</t>
        </is>
      </c>
    </row>
    <row r="1350">
      <c r="A1350" t="inlineStr">
        <is>
          <t>Blend: Tactical MG OEF 60/40</t>
        </is>
      </c>
      <c r="C1350">
        <f>Spartan!AG98</f>
        <v/>
      </c>
      <c r="D1350">
        <f>ROUND(Spartan!AH98,1)</f>
        <v/>
      </c>
      <c r="E1350" t="inlineStr">
        <is>
          <t>global</t>
        </is>
      </c>
      <c r="F1350" t="inlineStr">
        <is>
          <t>global</t>
        </is>
      </c>
    </row>
    <row r="1351">
      <c r="A1351" t="inlineStr">
        <is>
          <t>Blend: Tactical MG OEF 60/40</t>
        </is>
      </c>
      <c r="C1351">
        <f>Spartan!AG99</f>
        <v/>
      </c>
      <c r="D1351">
        <f>ROUND(Spartan!AH99,1)</f>
        <v/>
      </c>
      <c r="E1351" t="inlineStr">
        <is>
          <t>global</t>
        </is>
      </c>
      <c r="F1351" t="inlineStr">
        <is>
          <t>global</t>
        </is>
      </c>
    </row>
    <row r="1352">
      <c r="A1352" t="inlineStr">
        <is>
          <t>Blend: Tactical MG OEF 60/40</t>
        </is>
      </c>
      <c r="C1352">
        <f>Spartan!AG100</f>
        <v/>
      </c>
      <c r="D1352">
        <f>ROUND(Spartan!AH100,1)</f>
        <v/>
      </c>
      <c r="E1352" t="inlineStr">
        <is>
          <t>global</t>
        </is>
      </c>
      <c r="F1352" t="inlineStr">
        <is>
          <t>global</t>
        </is>
      </c>
    </row>
    <row r="1353">
      <c r="A1353" t="inlineStr">
        <is>
          <t>Blend: Tactical MG OEF 60/40</t>
        </is>
      </c>
      <c r="C1353">
        <f>Spartan!AG101</f>
        <v/>
      </c>
      <c r="D1353">
        <f>ROUND(Spartan!AH101,1)</f>
        <v/>
      </c>
      <c r="E1353" t="inlineStr">
        <is>
          <t>global</t>
        </is>
      </c>
      <c r="F1353" t="inlineStr">
        <is>
          <t>global</t>
        </is>
      </c>
    </row>
    <row r="1354">
      <c r="A1354" t="inlineStr">
        <is>
          <t>Blend: Tactical MG OEF 60/40</t>
        </is>
      </c>
      <c r="C1354">
        <f>Spartan!AG102</f>
        <v/>
      </c>
      <c r="D1354">
        <f>ROUND(Spartan!AH102,1)</f>
        <v/>
      </c>
      <c r="E1354" t="inlineStr">
        <is>
          <t>global</t>
        </is>
      </c>
      <c r="F1354" t="inlineStr">
        <is>
          <t>global</t>
        </is>
      </c>
    </row>
    <row r="1355">
      <c r="A1355" t="inlineStr">
        <is>
          <t>Blend: Tactical MG OEF 60/40</t>
        </is>
      </c>
      <c r="C1355">
        <f>Spartan!AG103</f>
        <v/>
      </c>
      <c r="D1355">
        <f>ROUND(Spartan!AH103,1)</f>
        <v/>
      </c>
      <c r="E1355" t="inlineStr">
        <is>
          <t>global</t>
        </is>
      </c>
      <c r="F1355" t="inlineStr">
        <is>
          <t>global</t>
        </is>
      </c>
    </row>
    <row r="1356">
      <c r="A1356" t="inlineStr">
        <is>
          <t>Blend: Tactical MG OEF 60/40</t>
        </is>
      </c>
      <c r="C1356">
        <f>Spartan!AG104</f>
        <v/>
      </c>
      <c r="D1356">
        <f>ROUND(Spartan!AH104,1)</f>
        <v/>
      </c>
      <c r="E1356" t="inlineStr">
        <is>
          <t>global</t>
        </is>
      </c>
      <c r="F1356" t="inlineStr">
        <is>
          <t>global</t>
        </is>
      </c>
    </row>
    <row r="1357">
      <c r="A1357" t="inlineStr">
        <is>
          <t>Blend: Tactical MG OEF 60/40</t>
        </is>
      </c>
      <c r="C1357">
        <f>Spartan!AG105</f>
        <v/>
      </c>
      <c r="D1357">
        <f>ROUND(Spartan!AH105,1)</f>
        <v/>
      </c>
      <c r="E1357" t="inlineStr">
        <is>
          <t>global</t>
        </is>
      </c>
      <c r="F1357" t="inlineStr">
        <is>
          <t>global</t>
        </is>
      </c>
    </row>
    <row r="1358">
      <c r="A1358" t="inlineStr">
        <is>
          <t>Blend: Tactical MG OEF 60/40</t>
        </is>
      </c>
      <c r="C1358">
        <f>Spartan!AG106</f>
        <v/>
      </c>
      <c r="D1358">
        <f>ROUND(Spartan!AH106,1)</f>
        <v/>
      </c>
      <c r="E1358" t="inlineStr">
        <is>
          <t>global</t>
        </is>
      </c>
      <c r="F1358" t="inlineStr">
        <is>
          <t>global</t>
        </is>
      </c>
    </row>
    <row r="1359">
      <c r="A1359" t="inlineStr">
        <is>
          <t>Blend: Tactical MG OEF 60/40</t>
        </is>
      </c>
      <c r="C1359">
        <f>Spartan!AG107</f>
        <v/>
      </c>
      <c r="D1359">
        <f>ROUND(Spartan!AH107,1)</f>
        <v/>
      </c>
      <c r="E1359" t="inlineStr">
        <is>
          <t>global</t>
        </is>
      </c>
      <c r="F1359" t="inlineStr">
        <is>
          <t>global</t>
        </is>
      </c>
    </row>
    <row r="1360">
      <c r="A1360" t="inlineStr">
        <is>
          <t>Blend: Tactical MG OEF 60/40</t>
        </is>
      </c>
      <c r="C1360">
        <f>Spartan!AG108</f>
        <v/>
      </c>
      <c r="D1360">
        <f>ROUND(Spartan!AH108,1)</f>
        <v/>
      </c>
      <c r="E1360" t="inlineStr">
        <is>
          <t>global</t>
        </is>
      </c>
      <c r="F1360" t="inlineStr">
        <is>
          <t>global</t>
        </is>
      </c>
    </row>
    <row r="1361">
      <c r="A1361" t="inlineStr">
        <is>
          <t>Blend: Tactical MG OEF 60/40</t>
        </is>
      </c>
      <c r="C1361">
        <f>Spartan!AG109</f>
        <v/>
      </c>
      <c r="D1361">
        <f>ROUND(Spartan!AH109,1)</f>
        <v/>
      </c>
      <c r="E1361" t="inlineStr">
        <is>
          <t>global</t>
        </is>
      </c>
      <c r="F1361" t="inlineStr">
        <is>
          <t>global</t>
        </is>
      </c>
    </row>
    <row r="1362">
      <c r="A1362" t="inlineStr">
        <is>
          <t>Blend: Tactical MG OEF 60/40</t>
        </is>
      </c>
      <c r="C1362">
        <f>Spartan!AG110</f>
        <v/>
      </c>
      <c r="D1362">
        <f>ROUND(Spartan!AH110,1)</f>
        <v/>
      </c>
      <c r="E1362" t="inlineStr">
        <is>
          <t>global</t>
        </is>
      </c>
      <c r="F1362" t="inlineStr">
        <is>
          <t>global</t>
        </is>
      </c>
    </row>
    <row r="1363">
      <c r="A1363" t="inlineStr">
        <is>
          <t>Blend: Tactical MG OEF 60/40</t>
        </is>
      </c>
      <c r="C1363">
        <f>Spartan!AG111</f>
        <v/>
      </c>
      <c r="D1363">
        <f>ROUND(Spartan!AH111,1)</f>
        <v/>
      </c>
      <c r="E1363" t="inlineStr">
        <is>
          <t>global</t>
        </is>
      </c>
      <c r="F1363" t="inlineStr">
        <is>
          <t>global</t>
        </is>
      </c>
    </row>
    <row r="1364">
      <c r="A1364" t="inlineStr">
        <is>
          <t>Blend: Tactical MG OEF 60/40</t>
        </is>
      </c>
      <c r="C1364">
        <f>Spartan!AG112</f>
        <v/>
      </c>
      <c r="D1364">
        <f>ROUND(Spartan!AH112,1)</f>
        <v/>
      </c>
      <c r="E1364" t="inlineStr">
        <is>
          <t>global</t>
        </is>
      </c>
      <c r="F1364" t="inlineStr">
        <is>
          <t>global</t>
        </is>
      </c>
    </row>
    <row r="1365">
      <c r="A1365" t="inlineStr">
        <is>
          <t>Blend: Tactical MG OEF 60/40</t>
        </is>
      </c>
      <c r="C1365">
        <f>Spartan!AG113</f>
        <v/>
      </c>
      <c r="D1365">
        <f>ROUND(Spartan!AH113,1)</f>
        <v/>
      </c>
      <c r="E1365" t="inlineStr">
        <is>
          <t>global</t>
        </is>
      </c>
      <c r="F1365" t="inlineStr">
        <is>
          <t>global</t>
        </is>
      </c>
    </row>
    <row r="1366">
      <c r="A1366" t="inlineStr">
        <is>
          <t>Blend: Tactical MG OEF 60/40</t>
        </is>
      </c>
      <c r="C1366">
        <f>Spartan!AG114</f>
        <v/>
      </c>
      <c r="D1366">
        <f>ROUND(Spartan!AH114,1)</f>
        <v/>
      </c>
      <c r="E1366" t="inlineStr">
        <is>
          <t>global</t>
        </is>
      </c>
      <c r="F1366" t="inlineStr">
        <is>
          <t>global</t>
        </is>
      </c>
    </row>
    <row r="1367">
      <c r="A1367" t="inlineStr">
        <is>
          <t>Blend: Tactical MG OEF 60/40</t>
        </is>
      </c>
      <c r="C1367">
        <f>Spartan!AG115</f>
        <v/>
      </c>
      <c r="D1367">
        <f>ROUND(Spartan!AH115,1)</f>
        <v/>
      </c>
      <c r="E1367" t="inlineStr">
        <is>
          <t>global</t>
        </is>
      </c>
      <c r="F1367" t="inlineStr">
        <is>
          <t>global</t>
        </is>
      </c>
    </row>
    <row r="1368">
      <c r="A1368" t="inlineStr">
        <is>
          <t>Blend: Tactical MG OEF 60/40</t>
        </is>
      </c>
      <c r="C1368">
        <f>Spartan!AG116</f>
        <v/>
      </c>
      <c r="D1368">
        <f>ROUND(Spartan!AH116,1)</f>
        <v/>
      </c>
      <c r="E1368" t="inlineStr">
        <is>
          <t>global</t>
        </is>
      </c>
      <c r="F1368" t="inlineStr">
        <is>
          <t>global</t>
        </is>
      </c>
    </row>
    <row r="1369">
      <c r="A1369" t="inlineStr">
        <is>
          <t>Blend: Tactical MG OEF 60/40</t>
        </is>
      </c>
      <c r="C1369">
        <f>Spartan!AG117</f>
        <v/>
      </c>
      <c r="D1369">
        <f>ROUND(Spartan!AH117,1)</f>
        <v/>
      </c>
      <c r="E1369" t="inlineStr">
        <is>
          <t>global</t>
        </is>
      </c>
      <c r="F1369" t="inlineStr">
        <is>
          <t>global</t>
        </is>
      </c>
    </row>
    <row r="1370">
      <c r="A1370" t="inlineStr">
        <is>
          <t>Blend: Tactical MG OEF 60/40</t>
        </is>
      </c>
      <c r="C1370">
        <f>Spartan!AG118</f>
        <v/>
      </c>
      <c r="D1370">
        <f>ROUND(Spartan!AH118,1)</f>
        <v/>
      </c>
      <c r="E1370" t="inlineStr">
        <is>
          <t>global</t>
        </is>
      </c>
      <c r="F1370" t="inlineStr">
        <is>
          <t>global</t>
        </is>
      </c>
    </row>
    <row r="1371">
      <c r="A1371" t="inlineStr">
        <is>
          <t>Blend: Tactical MG OEF 60/40</t>
        </is>
      </c>
      <c r="C1371">
        <f>Spartan!AG119</f>
        <v/>
      </c>
      <c r="D1371">
        <f>ROUND(Spartan!AH119,1)</f>
        <v/>
      </c>
      <c r="E1371" t="inlineStr">
        <is>
          <t>global</t>
        </is>
      </c>
      <c r="F1371" t="inlineStr">
        <is>
          <t>global</t>
        </is>
      </c>
    </row>
    <row r="1372">
      <c r="A1372" t="inlineStr">
        <is>
          <t>Blend: Tactical MG OEF 60/40</t>
        </is>
      </c>
      <c r="C1372">
        <f>Spartan!AG120</f>
        <v/>
      </c>
      <c r="D1372">
        <f>ROUND(Spartan!AH120,1)</f>
        <v/>
      </c>
      <c r="E1372" t="inlineStr">
        <is>
          <t>global</t>
        </is>
      </c>
      <c r="F1372" t="inlineStr">
        <is>
          <t>global</t>
        </is>
      </c>
    </row>
    <row r="1373">
      <c r="A1373" t="inlineStr">
        <is>
          <t>Blend: Tactical MG OEF 60/40</t>
        </is>
      </c>
      <c r="C1373">
        <f>Spartan!AG121</f>
        <v/>
      </c>
      <c r="D1373">
        <f>ROUND(Spartan!AH121,1)</f>
        <v/>
      </c>
      <c r="E1373" t="inlineStr">
        <is>
          <t>global</t>
        </is>
      </c>
      <c r="F1373" t="inlineStr">
        <is>
          <t>global</t>
        </is>
      </c>
    </row>
    <row r="1374">
      <c r="A1374" t="inlineStr">
        <is>
          <t>Blend: Tactical MG OEF 60/40</t>
        </is>
      </c>
      <c r="C1374">
        <f>Spartan!AG122</f>
        <v/>
      </c>
      <c r="D1374">
        <f>ROUND(Spartan!AH122,1)</f>
        <v/>
      </c>
      <c r="E1374" t="inlineStr">
        <is>
          <t>global</t>
        </is>
      </c>
      <c r="F1374" t="inlineStr">
        <is>
          <t>global</t>
        </is>
      </c>
    </row>
    <row r="1375">
      <c r="A1375" t="inlineStr">
        <is>
          <t>BLUPX Mutual Fund</t>
        </is>
      </c>
      <c r="C1375" t="inlineStr">
        <is>
          <t>BLUIX</t>
        </is>
      </c>
      <c r="D1375" t="n">
        <v>99</v>
      </c>
      <c r="E1375" t="inlineStr">
        <is>
          <t>global</t>
        </is>
      </c>
      <c r="F1375" t="inlineStr">
        <is>
          <t>global</t>
        </is>
      </c>
    </row>
    <row r="1376">
      <c r="A1376" t="inlineStr">
        <is>
          <t>BLUPX Mutual Fund</t>
        </is>
      </c>
      <c r="C1376" t="inlineStr">
        <is>
          <t>$CASH</t>
        </is>
      </c>
      <c r="D1376" t="n">
        <v>1</v>
      </c>
      <c r="E1376" t="inlineStr">
        <is>
          <t>global</t>
        </is>
      </c>
      <c r="F1376" t="inlineStr">
        <is>
          <t>global</t>
        </is>
      </c>
    </row>
    <row r="1377">
      <c r="A1377" t="inlineStr">
        <is>
          <t>BRI Dynamic Aggressive Growth</t>
        </is>
      </c>
      <c r="C1377" t="inlineStr">
        <is>
          <t>BIBL</t>
        </is>
      </c>
      <c r="D1377">
        <f>ROUND('No BLUIX'!B246*100,1)</f>
        <v/>
      </c>
      <c r="E1377" t="inlineStr">
        <is>
          <t>global</t>
        </is>
      </c>
      <c r="F1377" t="inlineStr">
        <is>
          <t>global</t>
        </is>
      </c>
    </row>
    <row r="1378">
      <c r="A1378" t="inlineStr">
        <is>
          <t>BRI Dynamic Aggressive Growth</t>
        </is>
      </c>
      <c r="C1378" t="inlineStr">
        <is>
          <t>SCHM</t>
        </is>
      </c>
      <c r="D1378">
        <f>ROUND('No BLUIX'!B247*100,1)</f>
        <v/>
      </c>
      <c r="E1378" t="inlineStr">
        <is>
          <t>global</t>
        </is>
      </c>
      <c r="F1378" t="inlineStr">
        <is>
          <t>global</t>
        </is>
      </c>
    </row>
    <row r="1379">
      <c r="A1379" t="inlineStr">
        <is>
          <t>BRI Dynamic Aggressive Growth</t>
        </is>
      </c>
      <c r="C1379" t="inlineStr">
        <is>
          <t>SCHA</t>
        </is>
      </c>
      <c r="D1379">
        <f>ROUND('No BLUIX'!B248*100,1)</f>
        <v/>
      </c>
      <c r="E1379" t="inlineStr">
        <is>
          <t>global</t>
        </is>
      </c>
      <c r="F1379" t="inlineStr">
        <is>
          <t>global</t>
        </is>
      </c>
    </row>
    <row r="1380">
      <c r="A1380" t="inlineStr">
        <is>
          <t>BRI Dynamic Aggressive Growth</t>
        </is>
      </c>
      <c r="C1380" t="inlineStr">
        <is>
          <t>WWJD</t>
        </is>
      </c>
      <c r="D1380">
        <f>ROUND('No BLUIX'!B249*100,1)</f>
        <v/>
      </c>
      <c r="E1380" t="inlineStr">
        <is>
          <t>global</t>
        </is>
      </c>
      <c r="F1380" t="inlineStr">
        <is>
          <t>global</t>
        </is>
      </c>
    </row>
    <row r="1381">
      <c r="A1381" t="inlineStr">
        <is>
          <t>BRI Dynamic Aggressive Growth</t>
        </is>
      </c>
      <c r="C1381" t="inlineStr">
        <is>
          <t>SCHE</t>
        </is>
      </c>
      <c r="D1381">
        <f>ROUND('No BLUIX'!B250*100,1)</f>
        <v/>
      </c>
      <c r="E1381" t="inlineStr">
        <is>
          <t>global</t>
        </is>
      </c>
      <c r="F1381" t="inlineStr">
        <is>
          <t>global</t>
        </is>
      </c>
    </row>
    <row r="1382">
      <c r="A1382" t="inlineStr">
        <is>
          <t>BRI Dynamic Aggressive Growth</t>
        </is>
      </c>
      <c r="C1382" t="inlineStr">
        <is>
          <t>SCHH</t>
        </is>
      </c>
      <c r="D1382">
        <f>ROUND('No BLUIX'!B251*100,1)</f>
        <v/>
      </c>
      <c r="E1382" t="inlineStr">
        <is>
          <t>global</t>
        </is>
      </c>
      <c r="F1382" t="inlineStr">
        <is>
          <t>global</t>
        </is>
      </c>
    </row>
    <row r="1383">
      <c r="A1383" t="inlineStr">
        <is>
          <t>BRI Dynamic Aggressive Growth</t>
        </is>
      </c>
      <c r="C1383" t="inlineStr">
        <is>
          <t>SCHR</t>
        </is>
      </c>
      <c r="D1383">
        <f>ROUND('No BLUIX'!B253*100,1)</f>
        <v/>
      </c>
      <c r="E1383" t="inlineStr">
        <is>
          <t>global</t>
        </is>
      </c>
      <c r="F1383" t="inlineStr">
        <is>
          <t>global</t>
        </is>
      </c>
    </row>
    <row r="1384">
      <c r="A1384" t="inlineStr">
        <is>
          <t>BRI Dynamic Aggressive Growth</t>
        </is>
      </c>
      <c r="C1384" t="inlineStr">
        <is>
          <t>BWX</t>
        </is>
      </c>
      <c r="D1384">
        <f>ROUND('No BLUIX'!B254*100,1)</f>
        <v/>
      </c>
      <c r="E1384" t="inlineStr">
        <is>
          <t>global</t>
        </is>
      </c>
      <c r="F1384" t="inlineStr">
        <is>
          <t>global</t>
        </is>
      </c>
    </row>
    <row r="1385">
      <c r="A1385" t="inlineStr">
        <is>
          <t>BRI Dynamic Aggressive Growth</t>
        </is>
      </c>
      <c r="C1385" t="inlineStr">
        <is>
          <t>SCHP</t>
        </is>
      </c>
      <c r="D1385">
        <f>ROUND('No BLUIX'!B255*100,1)</f>
        <v/>
      </c>
      <c r="E1385" t="inlineStr">
        <is>
          <t>global</t>
        </is>
      </c>
      <c r="F1385" t="inlineStr">
        <is>
          <t>global</t>
        </is>
      </c>
    </row>
    <row r="1386">
      <c r="A1386" t="inlineStr">
        <is>
          <t>BRI Dynamic Aggressive Growth</t>
        </is>
      </c>
      <c r="C1386" t="inlineStr">
        <is>
          <t>GLD</t>
        </is>
      </c>
      <c r="D1386">
        <f>ROUND('No BLUIX'!B256*100,1)</f>
        <v/>
      </c>
      <c r="E1386" t="inlineStr">
        <is>
          <t>global</t>
        </is>
      </c>
      <c r="F1386" t="inlineStr">
        <is>
          <t>global</t>
        </is>
      </c>
    </row>
    <row r="1387">
      <c r="A1387" t="inlineStr">
        <is>
          <t>BRI Dynamic Aggressive Growth</t>
        </is>
      </c>
      <c r="C1387" s="33" t="inlineStr">
        <is>
          <t>SHY</t>
        </is>
      </c>
      <c r="D1387">
        <f>ROUND('No BLUIX'!B257*100,1)</f>
        <v/>
      </c>
      <c r="E1387" t="inlineStr">
        <is>
          <t>global</t>
        </is>
      </c>
      <c r="F1387" t="inlineStr">
        <is>
          <t>global</t>
        </is>
      </c>
    </row>
    <row r="1388">
      <c r="A1388" t="inlineStr">
        <is>
          <t>BRI Dynamic Aggressive Growth</t>
        </is>
      </c>
      <c r="C1388" t="inlineStr">
        <is>
          <t>OPER</t>
        </is>
      </c>
      <c r="D1388">
        <f>ROUND('No BLUIX'!B258*100,1)</f>
        <v/>
      </c>
      <c r="E1388" t="inlineStr">
        <is>
          <t>global</t>
        </is>
      </c>
      <c r="F1388" t="inlineStr">
        <is>
          <t>global</t>
        </is>
      </c>
    </row>
    <row r="1389">
      <c r="A1389" t="inlineStr">
        <is>
          <t>BRI Dynamic Aggressive Growth</t>
        </is>
      </c>
      <c r="C1389" t="inlineStr">
        <is>
          <t>BIL</t>
        </is>
      </c>
      <c r="D1389">
        <f>98-SUM(D1377:D1388)</f>
        <v/>
      </c>
      <c r="E1389" t="inlineStr">
        <is>
          <t>global</t>
        </is>
      </c>
      <c r="F1389" t="inlineStr">
        <is>
          <t>global</t>
        </is>
      </c>
    </row>
    <row r="1390">
      <c r="A1390" t="inlineStr">
        <is>
          <t>BRI Dynamic Aggressive Growth</t>
        </is>
      </c>
      <c r="C1390" t="inlineStr">
        <is>
          <t>SHV</t>
        </is>
      </c>
      <c r="D1390" t="n">
        <v>0</v>
      </c>
      <c r="E1390" t="inlineStr">
        <is>
          <t>global</t>
        </is>
      </c>
      <c r="F1390" t="inlineStr">
        <is>
          <t>global</t>
        </is>
      </c>
    </row>
    <row r="1391">
      <c r="A1391" t="inlineStr">
        <is>
          <t>BRI Dynamic Aggressive Growth</t>
        </is>
      </c>
      <c r="C1391" t="inlineStr">
        <is>
          <t>$CASH</t>
        </is>
      </c>
      <c r="D1391" t="n">
        <v>2</v>
      </c>
      <c r="E1391" t="inlineStr">
        <is>
          <t>global</t>
        </is>
      </c>
      <c r="F1391" t="inlineStr">
        <is>
          <t>global</t>
        </is>
      </c>
    </row>
    <row r="1392">
      <c r="A1392" t="inlineStr">
        <is>
          <t>BRI Dynamic Growth</t>
        </is>
      </c>
      <c r="C1392" t="inlineStr">
        <is>
          <t>BIBL</t>
        </is>
      </c>
      <c r="D1392">
        <f>ROUND('No BLUIX'!B75*100,1)</f>
        <v/>
      </c>
      <c r="E1392" t="inlineStr">
        <is>
          <t>global</t>
        </is>
      </c>
      <c r="F1392" t="inlineStr">
        <is>
          <t>global</t>
        </is>
      </c>
    </row>
    <row r="1393">
      <c r="A1393" t="inlineStr">
        <is>
          <t>BRI Dynamic Growth</t>
        </is>
      </c>
      <c r="C1393" t="inlineStr">
        <is>
          <t>WWJD</t>
        </is>
      </c>
      <c r="D1393">
        <f>ROUND('No BLUIX'!B76*100,1)</f>
        <v/>
      </c>
      <c r="E1393" t="inlineStr">
        <is>
          <t>global</t>
        </is>
      </c>
      <c r="F1393" t="inlineStr">
        <is>
          <t>global</t>
        </is>
      </c>
    </row>
    <row r="1394">
      <c r="A1394" t="inlineStr">
        <is>
          <t>BRI Dynamic Growth</t>
        </is>
      </c>
      <c r="C1394" t="inlineStr">
        <is>
          <t>SCHE</t>
        </is>
      </c>
      <c r="D1394">
        <f>ROUND('No BLUIX'!B77*100,1)</f>
        <v/>
      </c>
      <c r="E1394" t="inlineStr">
        <is>
          <t>global</t>
        </is>
      </c>
      <c r="F1394" t="inlineStr">
        <is>
          <t>global</t>
        </is>
      </c>
    </row>
    <row r="1395">
      <c r="A1395" t="inlineStr">
        <is>
          <t>BRI Dynamic Growth</t>
        </is>
      </c>
      <c r="C1395" t="inlineStr">
        <is>
          <t>SCHH</t>
        </is>
      </c>
      <c r="D1395">
        <f>ROUND('No BLUIX'!B78*100,1)</f>
        <v/>
      </c>
      <c r="E1395" t="inlineStr">
        <is>
          <t>global</t>
        </is>
      </c>
      <c r="F1395" t="inlineStr">
        <is>
          <t>global</t>
        </is>
      </c>
    </row>
    <row r="1396">
      <c r="A1396" t="inlineStr">
        <is>
          <t>BRI Dynamic Growth</t>
        </is>
      </c>
      <c r="C1396" t="inlineStr">
        <is>
          <t>SCHR</t>
        </is>
      </c>
      <c r="D1396">
        <f>ROUND('No BLUIX'!B80*100,1)</f>
        <v/>
      </c>
      <c r="E1396" t="inlineStr">
        <is>
          <t>global</t>
        </is>
      </c>
      <c r="F1396" t="inlineStr">
        <is>
          <t>global</t>
        </is>
      </c>
    </row>
    <row r="1397">
      <c r="A1397" t="inlineStr">
        <is>
          <t>BRI Dynamic Growth</t>
        </is>
      </c>
      <c r="C1397" t="inlineStr">
        <is>
          <t>BWX</t>
        </is>
      </c>
      <c r="D1397">
        <f>ROUND('No BLUIX'!B81*100,1)</f>
        <v/>
      </c>
      <c r="E1397" t="inlineStr">
        <is>
          <t>global</t>
        </is>
      </c>
      <c r="F1397" t="inlineStr">
        <is>
          <t>global</t>
        </is>
      </c>
    </row>
    <row r="1398">
      <c r="A1398" t="inlineStr">
        <is>
          <t>BRI Dynamic Growth</t>
        </is>
      </c>
      <c r="C1398" t="inlineStr">
        <is>
          <t>SCHP</t>
        </is>
      </c>
      <c r="D1398">
        <f>ROUND('No BLUIX'!B82*100,1)</f>
        <v/>
      </c>
      <c r="E1398" t="inlineStr">
        <is>
          <t>global</t>
        </is>
      </c>
      <c r="F1398" t="inlineStr">
        <is>
          <t>global</t>
        </is>
      </c>
    </row>
    <row r="1399">
      <c r="A1399" t="inlineStr">
        <is>
          <t>BRI Dynamic Growth</t>
        </is>
      </c>
      <c r="C1399" t="inlineStr">
        <is>
          <t>GLD</t>
        </is>
      </c>
      <c r="D1399">
        <f>ROUND('No BLUIX'!B83*100,1)</f>
        <v/>
      </c>
      <c r="E1399" t="inlineStr">
        <is>
          <t>global</t>
        </is>
      </c>
      <c r="F1399" t="inlineStr">
        <is>
          <t>global</t>
        </is>
      </c>
    </row>
    <row r="1400">
      <c r="A1400" t="inlineStr">
        <is>
          <t>BRI Dynamic Growth</t>
        </is>
      </c>
      <c r="C1400" s="33" t="inlineStr">
        <is>
          <t>SHY</t>
        </is>
      </c>
      <c r="D1400">
        <f>ROUND('No BLUIX'!B84*100,1)</f>
        <v/>
      </c>
      <c r="E1400" t="inlineStr">
        <is>
          <t>global</t>
        </is>
      </c>
      <c r="F1400" t="inlineStr">
        <is>
          <t>global</t>
        </is>
      </c>
    </row>
    <row r="1401">
      <c r="A1401" t="inlineStr">
        <is>
          <t>BRI Dynamic Growth</t>
        </is>
      </c>
      <c r="C1401" t="inlineStr">
        <is>
          <t>OPER</t>
        </is>
      </c>
      <c r="D1401">
        <f>ROUND('No BLUIX'!B85*100,1)</f>
        <v/>
      </c>
      <c r="E1401" t="inlineStr">
        <is>
          <t>global</t>
        </is>
      </c>
      <c r="F1401" t="inlineStr">
        <is>
          <t>global</t>
        </is>
      </c>
    </row>
    <row r="1402">
      <c r="A1402" t="inlineStr">
        <is>
          <t>BRI Dynamic Growth</t>
        </is>
      </c>
      <c r="C1402" t="inlineStr">
        <is>
          <t>SCHO</t>
        </is>
      </c>
      <c r="D1402">
        <f>ROUND('No BLUIX'!B85*100,1)</f>
        <v/>
      </c>
      <c r="E1402" t="inlineStr">
        <is>
          <t>global</t>
        </is>
      </c>
      <c r="F1402" t="inlineStr">
        <is>
          <t>global</t>
        </is>
      </c>
    </row>
    <row r="1403">
      <c r="A1403" t="inlineStr">
        <is>
          <t>BRI Dynamic Growth</t>
        </is>
      </c>
      <c r="C1403" t="inlineStr">
        <is>
          <t>BIL</t>
        </is>
      </c>
      <c r="D1403">
        <f>98-SUM(D1392:D1402)</f>
        <v/>
      </c>
      <c r="E1403" t="inlineStr">
        <is>
          <t>global</t>
        </is>
      </c>
      <c r="F1403" t="inlineStr">
        <is>
          <t>global</t>
        </is>
      </c>
    </row>
    <row r="1404">
      <c r="A1404" t="inlineStr">
        <is>
          <t>BRI Dynamic Growth</t>
        </is>
      </c>
      <c r="C1404" t="inlineStr">
        <is>
          <t>$CASH</t>
        </is>
      </c>
      <c r="D1404" t="n">
        <v>2</v>
      </c>
      <c r="E1404" t="inlineStr">
        <is>
          <t>global</t>
        </is>
      </c>
      <c r="F1404" t="inlineStr">
        <is>
          <t>global</t>
        </is>
      </c>
    </row>
    <row r="1405">
      <c r="A1405" t="inlineStr">
        <is>
          <t>BRI Tactical Growth</t>
        </is>
      </c>
      <c r="C1405" t="inlineStr">
        <is>
          <t>BIBL</t>
        </is>
      </c>
      <c r="D1405">
        <f>'No BLUIX'!B7*100</f>
        <v/>
      </c>
      <c r="E1405" t="inlineStr">
        <is>
          <t>global</t>
        </is>
      </c>
      <c r="F1405" t="inlineStr">
        <is>
          <t>global</t>
        </is>
      </c>
    </row>
    <row r="1406">
      <c r="A1406" t="inlineStr">
        <is>
          <t>BRI Tactical Growth</t>
        </is>
      </c>
      <c r="C1406" t="inlineStr">
        <is>
          <t>WWJD</t>
        </is>
      </c>
      <c r="D1406">
        <f>'No BLUIX'!B8*100</f>
        <v/>
      </c>
      <c r="E1406" t="inlineStr">
        <is>
          <t>global</t>
        </is>
      </c>
      <c r="F1406" t="inlineStr">
        <is>
          <t>global</t>
        </is>
      </c>
    </row>
    <row r="1407">
      <c r="A1407" t="inlineStr">
        <is>
          <t>BRI Tactical Growth</t>
        </is>
      </c>
      <c r="C1407" t="inlineStr">
        <is>
          <t>SCHE</t>
        </is>
      </c>
      <c r="D1407">
        <f>'No BLUIX'!B9*100</f>
        <v/>
      </c>
      <c r="E1407" t="inlineStr">
        <is>
          <t>global</t>
        </is>
      </c>
      <c r="F1407" t="inlineStr">
        <is>
          <t>global</t>
        </is>
      </c>
    </row>
    <row r="1408">
      <c r="A1408" t="inlineStr">
        <is>
          <t>BRI Tactical Growth</t>
        </is>
      </c>
      <c r="C1408" t="inlineStr">
        <is>
          <t>SCHH</t>
        </is>
      </c>
      <c r="D1408">
        <f>'No BLUIX'!B10*100</f>
        <v/>
      </c>
      <c r="E1408" t="inlineStr">
        <is>
          <t>global</t>
        </is>
      </c>
      <c r="F1408" t="inlineStr">
        <is>
          <t>global</t>
        </is>
      </c>
    </row>
    <row r="1409">
      <c r="A1409" t="inlineStr">
        <is>
          <t>BRI Tactical Growth</t>
        </is>
      </c>
      <c r="C1409" t="inlineStr">
        <is>
          <t>SCHR</t>
        </is>
      </c>
      <c r="D1409">
        <f>'No BLUIX'!B12*100</f>
        <v/>
      </c>
      <c r="E1409" t="inlineStr">
        <is>
          <t>global</t>
        </is>
      </c>
      <c r="F1409" t="inlineStr">
        <is>
          <t>global</t>
        </is>
      </c>
    </row>
    <row r="1410">
      <c r="A1410" t="inlineStr">
        <is>
          <t>BRI Tactical Growth</t>
        </is>
      </c>
      <c r="C1410" t="inlineStr">
        <is>
          <t>BWX</t>
        </is>
      </c>
      <c r="D1410">
        <f>'No BLUIX'!B13*100</f>
        <v/>
      </c>
      <c r="E1410" t="inlineStr">
        <is>
          <t>global</t>
        </is>
      </c>
      <c r="F1410" t="inlineStr">
        <is>
          <t>global</t>
        </is>
      </c>
    </row>
    <row r="1411">
      <c r="A1411" t="inlineStr">
        <is>
          <t>BRI Tactical Growth</t>
        </is>
      </c>
      <c r="C1411" t="inlineStr">
        <is>
          <t>SCHP</t>
        </is>
      </c>
      <c r="D1411">
        <f>'No BLUIX'!B14*100</f>
        <v/>
      </c>
      <c r="E1411" t="inlineStr">
        <is>
          <t>global</t>
        </is>
      </c>
      <c r="F1411" t="inlineStr">
        <is>
          <t>global</t>
        </is>
      </c>
    </row>
    <row r="1412">
      <c r="A1412" t="inlineStr">
        <is>
          <t>BRI Tactical Growth</t>
        </is>
      </c>
      <c r="C1412" t="inlineStr">
        <is>
          <t>GLD</t>
        </is>
      </c>
      <c r="D1412">
        <f>'No BLUIX'!B15*100</f>
        <v/>
      </c>
      <c r="E1412" t="inlineStr">
        <is>
          <t>global</t>
        </is>
      </c>
      <c r="F1412" t="inlineStr">
        <is>
          <t>global</t>
        </is>
      </c>
    </row>
    <row r="1413">
      <c r="A1413" t="inlineStr">
        <is>
          <t>BRI Tactical Growth</t>
        </is>
      </c>
      <c r="C1413" s="33" t="inlineStr">
        <is>
          <t>SHY</t>
        </is>
      </c>
      <c r="D1413">
        <f>'No BLUIX'!B16*100</f>
        <v/>
      </c>
      <c r="E1413" t="inlineStr">
        <is>
          <t>global</t>
        </is>
      </c>
      <c r="F1413" t="inlineStr">
        <is>
          <t>global</t>
        </is>
      </c>
    </row>
    <row r="1414">
      <c r="A1414" t="inlineStr">
        <is>
          <t>BRI Tactical Growth</t>
        </is>
      </c>
      <c r="C1414" t="inlineStr">
        <is>
          <t>OPER</t>
        </is>
      </c>
      <c r="D1414">
        <f>'No BLUIX'!B17*100</f>
        <v/>
      </c>
      <c r="E1414" t="inlineStr">
        <is>
          <t>global</t>
        </is>
      </c>
      <c r="F1414" t="inlineStr">
        <is>
          <t>global</t>
        </is>
      </c>
    </row>
    <row r="1415">
      <c r="A1415" t="inlineStr">
        <is>
          <t>BRI Tactical Growth</t>
        </is>
      </c>
      <c r="C1415" t="inlineStr">
        <is>
          <t>SCHO</t>
        </is>
      </c>
      <c r="D1415">
        <f>'No BLUIX'!B17*100</f>
        <v/>
      </c>
      <c r="E1415" t="inlineStr">
        <is>
          <t>global</t>
        </is>
      </c>
      <c r="F1415" t="inlineStr">
        <is>
          <t>global</t>
        </is>
      </c>
    </row>
    <row r="1416">
      <c r="A1416" t="inlineStr">
        <is>
          <t>BRI Tactical Growth</t>
        </is>
      </c>
      <c r="C1416" t="inlineStr">
        <is>
          <t>BIL</t>
        </is>
      </c>
      <c r="D1416">
        <f>98-SUM(D1405:D1415)</f>
        <v/>
      </c>
      <c r="E1416" t="inlineStr">
        <is>
          <t>global</t>
        </is>
      </c>
      <c r="F1416" t="inlineStr">
        <is>
          <t>global</t>
        </is>
      </c>
    </row>
    <row r="1417">
      <c r="A1417" t="inlineStr">
        <is>
          <t>BRI Tactical Growth</t>
        </is>
      </c>
      <c r="C1417" t="inlineStr">
        <is>
          <t>$CASH</t>
        </is>
      </c>
      <c r="D1417" t="n">
        <v>2</v>
      </c>
      <c r="E1417" t="inlineStr">
        <is>
          <t>global</t>
        </is>
      </c>
      <c r="F1417" t="inlineStr">
        <is>
          <t>global</t>
        </is>
      </c>
    </row>
    <row r="1418">
      <c r="A1418" t="inlineStr">
        <is>
          <t>Dynamic Aggressive Growth NO BLUIX</t>
        </is>
      </c>
      <c r="C1418" s="3">
        <f>'No BLUIX'!A246</f>
        <v/>
      </c>
      <c r="D1418">
        <f>ROUND('No BLUIX'!B246*100,1)</f>
        <v/>
      </c>
      <c r="E1418" t="inlineStr">
        <is>
          <t>global</t>
        </is>
      </c>
      <c r="F1418" t="inlineStr">
        <is>
          <t>global</t>
        </is>
      </c>
    </row>
    <row r="1419">
      <c r="A1419" t="inlineStr">
        <is>
          <t>Dynamic Aggressive Growth NO BLUIX</t>
        </is>
      </c>
      <c r="C1419" s="3">
        <f>'No BLUIX'!A247</f>
        <v/>
      </c>
      <c r="D1419">
        <f>ROUND('No BLUIX'!B247*100,1)</f>
        <v/>
      </c>
      <c r="E1419" t="inlineStr">
        <is>
          <t>global</t>
        </is>
      </c>
      <c r="F1419" t="inlineStr">
        <is>
          <t>global</t>
        </is>
      </c>
    </row>
    <row r="1420">
      <c r="A1420" t="inlineStr">
        <is>
          <t>Dynamic Aggressive Growth NO BLUIX</t>
        </is>
      </c>
      <c r="C1420" s="3">
        <f>'No BLUIX'!A248</f>
        <v/>
      </c>
      <c r="D1420">
        <f>ROUND('No BLUIX'!B248*100,1)</f>
        <v/>
      </c>
      <c r="E1420" t="inlineStr">
        <is>
          <t>global</t>
        </is>
      </c>
      <c r="F1420" t="inlineStr">
        <is>
          <t>global</t>
        </is>
      </c>
    </row>
    <row r="1421">
      <c r="A1421" t="inlineStr">
        <is>
          <t>Dynamic Aggressive Growth NO BLUIX</t>
        </is>
      </c>
      <c r="C1421" s="3">
        <f>'No BLUIX'!A249</f>
        <v/>
      </c>
      <c r="D1421">
        <f>ROUND('No BLUIX'!B249*100,1)</f>
        <v/>
      </c>
      <c r="E1421" t="inlineStr">
        <is>
          <t>global</t>
        </is>
      </c>
      <c r="F1421" t="inlineStr">
        <is>
          <t>global</t>
        </is>
      </c>
    </row>
    <row r="1422">
      <c r="A1422" t="inlineStr">
        <is>
          <t>Dynamic Aggressive Growth NO BLUIX</t>
        </is>
      </c>
      <c r="C1422" s="3">
        <f>'No BLUIX'!A250</f>
        <v/>
      </c>
      <c r="D1422">
        <f>ROUND('No BLUIX'!B250*100,1)</f>
        <v/>
      </c>
      <c r="E1422" t="inlineStr">
        <is>
          <t>global</t>
        </is>
      </c>
      <c r="F1422" t="inlineStr">
        <is>
          <t>global</t>
        </is>
      </c>
    </row>
    <row r="1423">
      <c r="A1423" t="inlineStr">
        <is>
          <t>Dynamic Aggressive Growth NO BLUIX</t>
        </is>
      </c>
      <c r="C1423" s="3">
        <f>'No BLUIX'!A251</f>
        <v/>
      </c>
      <c r="D1423">
        <f>ROUND('No BLUIX'!B251*100,1)</f>
        <v/>
      </c>
      <c r="E1423" t="inlineStr">
        <is>
          <t>global</t>
        </is>
      </c>
      <c r="F1423" t="inlineStr">
        <is>
          <t>global</t>
        </is>
      </c>
    </row>
    <row r="1424">
      <c r="A1424" t="inlineStr">
        <is>
          <t>Dynamic Aggressive Growth NO BLUIX</t>
        </is>
      </c>
      <c r="C1424" s="3">
        <f>'No BLUIX'!A252</f>
        <v/>
      </c>
      <c r="D1424">
        <f>ROUND('No BLUIX'!B252*100,1)</f>
        <v/>
      </c>
      <c r="E1424" t="inlineStr">
        <is>
          <t>global</t>
        </is>
      </c>
      <c r="F1424" t="inlineStr">
        <is>
          <t>global</t>
        </is>
      </c>
    </row>
    <row r="1425">
      <c r="A1425" t="inlineStr">
        <is>
          <t>Dynamic Aggressive Growth NO BLUIX</t>
        </is>
      </c>
      <c r="C1425" s="3">
        <f>'No BLUIX'!A253</f>
        <v/>
      </c>
      <c r="D1425">
        <f>ROUND('No BLUIX'!B253*100,1)</f>
        <v/>
      </c>
      <c r="E1425" t="inlineStr">
        <is>
          <t>global</t>
        </is>
      </c>
      <c r="F1425" t="inlineStr">
        <is>
          <t>global</t>
        </is>
      </c>
    </row>
    <row r="1426">
      <c r="A1426" t="inlineStr">
        <is>
          <t>Dynamic Aggressive Growth NO BLUIX</t>
        </is>
      </c>
      <c r="C1426" s="3">
        <f>'No BLUIX'!A254</f>
        <v/>
      </c>
      <c r="D1426">
        <f>ROUND('No BLUIX'!B254*100,1)</f>
        <v/>
      </c>
      <c r="E1426" t="inlineStr">
        <is>
          <t>global</t>
        </is>
      </c>
      <c r="F1426" t="inlineStr">
        <is>
          <t>global</t>
        </is>
      </c>
    </row>
    <row r="1427">
      <c r="A1427" t="inlineStr">
        <is>
          <t>Dynamic Aggressive Growth NO BLUIX</t>
        </is>
      </c>
      <c r="C1427" s="3">
        <f>'No BLUIX'!A255</f>
        <v/>
      </c>
      <c r="D1427">
        <f>ROUND('No BLUIX'!B255*100,1)</f>
        <v/>
      </c>
      <c r="E1427" t="inlineStr">
        <is>
          <t>global</t>
        </is>
      </c>
      <c r="F1427" t="inlineStr">
        <is>
          <t>global</t>
        </is>
      </c>
    </row>
    <row r="1428">
      <c r="A1428" t="inlineStr">
        <is>
          <t>Dynamic Aggressive Growth NO BLUIX</t>
        </is>
      </c>
      <c r="C1428" s="3">
        <f>'No BLUIX'!A256</f>
        <v/>
      </c>
      <c r="D1428">
        <f>ROUND('No BLUIX'!B256*100,1)</f>
        <v/>
      </c>
      <c r="E1428" t="inlineStr">
        <is>
          <t>global</t>
        </is>
      </c>
      <c r="F1428" t="inlineStr">
        <is>
          <t>global</t>
        </is>
      </c>
    </row>
    <row r="1429">
      <c r="A1429" t="inlineStr">
        <is>
          <t>Dynamic Aggressive Growth NO BLUIX</t>
        </is>
      </c>
      <c r="C1429" s="3">
        <f>'No BLUIX'!A257</f>
        <v/>
      </c>
      <c r="D1429">
        <f>ROUND('No BLUIX'!B257*100,1)</f>
        <v/>
      </c>
      <c r="E1429" t="inlineStr">
        <is>
          <t>global</t>
        </is>
      </c>
      <c r="F1429" t="inlineStr">
        <is>
          <t>global</t>
        </is>
      </c>
    </row>
    <row r="1430">
      <c r="A1430" t="inlineStr">
        <is>
          <t>Dynamic Aggressive Growth NO BLUIX</t>
        </is>
      </c>
      <c r="C1430" s="3">
        <f>'No BLUIX'!A258</f>
        <v/>
      </c>
      <c r="D1430">
        <f>ROUND('No BLUIX'!B258*100,1)</f>
        <v/>
      </c>
      <c r="E1430" t="inlineStr">
        <is>
          <t>global</t>
        </is>
      </c>
      <c r="F1430" t="inlineStr">
        <is>
          <t>global</t>
        </is>
      </c>
    </row>
    <row r="1431">
      <c r="A1431" t="inlineStr">
        <is>
          <t>Dynamic Aggressive Growth NO BLUIX</t>
        </is>
      </c>
      <c r="C1431" s="3">
        <f>'No BLUIX'!A259</f>
        <v/>
      </c>
      <c r="D1431">
        <f>ROUND('No BLUIX'!B259*100,1)</f>
        <v/>
      </c>
      <c r="E1431" t="inlineStr">
        <is>
          <t>global</t>
        </is>
      </c>
      <c r="F1431" t="inlineStr">
        <is>
          <t>global</t>
        </is>
      </c>
    </row>
    <row r="1432">
      <c r="A1432" t="inlineStr">
        <is>
          <t>Dynamic Aggressive Growth NO BLUIX</t>
        </is>
      </c>
      <c r="C1432" s="3">
        <f>'No BLUIX'!A260</f>
        <v/>
      </c>
      <c r="D1432">
        <f>ROUND('No BLUIX'!B260*100,1)</f>
        <v/>
      </c>
      <c r="E1432" t="inlineStr">
        <is>
          <t>global</t>
        </is>
      </c>
      <c r="F1432" t="inlineStr">
        <is>
          <t>global</t>
        </is>
      </c>
    </row>
    <row r="1433">
      <c r="A1433" t="inlineStr">
        <is>
          <t>Dynamic Aggressive Growth NO BLUIX</t>
        </is>
      </c>
      <c r="C1433" s="3" t="inlineStr">
        <is>
          <t>$CASH</t>
        </is>
      </c>
      <c r="D1433">
        <f>100-SUM(D1418:D1432)</f>
        <v/>
      </c>
      <c r="E1433" t="inlineStr">
        <is>
          <t>global</t>
        </is>
      </c>
      <c r="F1433" t="inlineStr">
        <is>
          <t>global</t>
        </is>
      </c>
    </row>
    <row r="1434">
      <c r="A1434" t="inlineStr">
        <is>
          <t>Dynamic Aggressive Growth w/ 37.5 BLUIX</t>
        </is>
      </c>
      <c r="C1434">
        <f>'Custodial Allocations-Dec24'!A279</f>
        <v/>
      </c>
      <c r="D1434">
        <f>'Custodial Allocations-Dec24'!B279*100</f>
        <v/>
      </c>
      <c r="E1434" t="inlineStr">
        <is>
          <t>global</t>
        </is>
      </c>
      <c r="F1434" t="inlineStr">
        <is>
          <t>global</t>
        </is>
      </c>
    </row>
    <row r="1435">
      <c r="A1435" t="inlineStr">
        <is>
          <t>Dynamic Aggressive Growth w/ 37.5 BLUIX</t>
        </is>
      </c>
      <c r="C1435">
        <f>'Custodial Allocations-Dec24'!A280</f>
        <v/>
      </c>
      <c r="D1435">
        <f>ROUND('Custodial Allocations-Dec24'!B280*100,1)</f>
        <v/>
      </c>
      <c r="E1435" t="inlineStr">
        <is>
          <t>global</t>
        </is>
      </c>
      <c r="F1435" t="inlineStr">
        <is>
          <t>global</t>
        </is>
      </c>
    </row>
    <row r="1436">
      <c r="A1436" t="inlineStr">
        <is>
          <t>Dynamic Aggressive Growth w/ 37.5 BLUIX</t>
        </is>
      </c>
      <c r="C1436">
        <f>'Custodial Allocations-Dec24'!A281</f>
        <v/>
      </c>
      <c r="D1436">
        <f>ROUND('Custodial Allocations-Dec24'!B281*100,1)</f>
        <v/>
      </c>
      <c r="E1436" t="inlineStr">
        <is>
          <t>global</t>
        </is>
      </c>
      <c r="F1436" t="inlineStr">
        <is>
          <t>global</t>
        </is>
      </c>
    </row>
    <row r="1437">
      <c r="A1437" t="inlineStr">
        <is>
          <t>Dynamic Aggressive Growth w/ 37.5 BLUIX</t>
        </is>
      </c>
      <c r="C1437">
        <f>'Custodial Allocations-Dec24'!A282</f>
        <v/>
      </c>
      <c r="D1437">
        <f>ROUND('Custodial Allocations-Dec24'!B282*100,1)</f>
        <v/>
      </c>
      <c r="E1437" t="inlineStr">
        <is>
          <t>global</t>
        </is>
      </c>
      <c r="F1437" t="inlineStr">
        <is>
          <t>global</t>
        </is>
      </c>
    </row>
    <row r="1438">
      <c r="A1438" t="inlineStr">
        <is>
          <t>Dynamic Aggressive Growth w/ 37.5 BLUIX</t>
        </is>
      </c>
      <c r="C1438">
        <f>'Custodial Allocations-Dec24'!A283</f>
        <v/>
      </c>
      <c r="D1438">
        <f>ROUND('Custodial Allocations-Dec24'!B283*100,1)</f>
        <v/>
      </c>
      <c r="E1438" t="inlineStr">
        <is>
          <t>global</t>
        </is>
      </c>
      <c r="F1438" t="inlineStr">
        <is>
          <t>global</t>
        </is>
      </c>
    </row>
    <row r="1439">
      <c r="A1439" t="inlineStr">
        <is>
          <t>Dynamic Aggressive Growth w/ 37.5 BLUIX</t>
        </is>
      </c>
      <c r="C1439">
        <f>'Custodial Allocations-Dec24'!A284</f>
        <v/>
      </c>
      <c r="D1439">
        <f>ROUND('Custodial Allocations-Dec24'!B284*100,1)</f>
        <v/>
      </c>
      <c r="E1439" t="inlineStr">
        <is>
          <t>global</t>
        </is>
      </c>
      <c r="F1439" t="inlineStr">
        <is>
          <t>global</t>
        </is>
      </c>
    </row>
    <row r="1440">
      <c r="A1440" t="inlineStr">
        <is>
          <t>Dynamic Aggressive Growth w/ 37.5 BLUIX</t>
        </is>
      </c>
      <c r="C1440">
        <f>'Custodial Allocations-Dec24'!A285</f>
        <v/>
      </c>
      <c r="D1440">
        <f>ROUND('Custodial Allocations-Dec24'!B285*100,1)</f>
        <v/>
      </c>
      <c r="E1440" t="inlineStr">
        <is>
          <t>global</t>
        </is>
      </c>
      <c r="F1440" t="inlineStr">
        <is>
          <t>global</t>
        </is>
      </c>
    </row>
    <row r="1441">
      <c r="A1441" t="inlineStr">
        <is>
          <t>Dynamic Aggressive Growth w/ 37.5 BLUIX</t>
        </is>
      </c>
      <c r="C1441">
        <f>'Custodial Allocations-Dec24'!A286</f>
        <v/>
      </c>
      <c r="D1441">
        <f>ROUND('Custodial Allocations-Dec24'!B286*100,1)</f>
        <v/>
      </c>
      <c r="E1441" t="inlineStr">
        <is>
          <t>global</t>
        </is>
      </c>
      <c r="F1441" t="inlineStr">
        <is>
          <t>global</t>
        </is>
      </c>
    </row>
    <row r="1442">
      <c r="A1442" t="inlineStr">
        <is>
          <t>Dynamic Aggressive Growth w/ 37.5 BLUIX</t>
        </is>
      </c>
      <c r="C1442">
        <f>'Custodial Allocations-Dec24'!A287</f>
        <v/>
      </c>
      <c r="D1442">
        <f>ROUND('Custodial Allocations-Dec24'!B287*100,1)</f>
        <v/>
      </c>
      <c r="E1442" t="inlineStr">
        <is>
          <t>global</t>
        </is>
      </c>
      <c r="F1442" t="inlineStr">
        <is>
          <t>global</t>
        </is>
      </c>
    </row>
    <row r="1443">
      <c r="A1443" t="inlineStr">
        <is>
          <t>Dynamic Aggressive Growth w/ 37.5 BLUIX</t>
        </is>
      </c>
      <c r="C1443">
        <f>'Custodial Allocations-Dec24'!A288</f>
        <v/>
      </c>
      <c r="D1443">
        <f>ROUND('Custodial Allocations-Dec24'!B288*100,1)</f>
        <v/>
      </c>
      <c r="E1443" t="inlineStr">
        <is>
          <t>global</t>
        </is>
      </c>
      <c r="F1443" t="inlineStr">
        <is>
          <t>global</t>
        </is>
      </c>
    </row>
    <row r="1444">
      <c r="A1444" t="inlineStr">
        <is>
          <t>Dynamic Aggressive Growth w/ 37.5 BLUIX</t>
        </is>
      </c>
      <c r="C1444">
        <f>'Custodial Allocations-Dec24'!A289</f>
        <v/>
      </c>
      <c r="D1444">
        <f>ROUND('Custodial Allocations-Dec24'!B289*100,1)</f>
        <v/>
      </c>
      <c r="E1444" t="inlineStr">
        <is>
          <t>global</t>
        </is>
      </c>
      <c r="F1444" t="inlineStr">
        <is>
          <t>global</t>
        </is>
      </c>
    </row>
    <row r="1445">
      <c r="A1445" t="inlineStr">
        <is>
          <t>Dynamic Aggressive Growth w/ 37.5 BLUIX</t>
        </is>
      </c>
      <c r="C1445">
        <f>'Custodial Allocations-Dec24'!A290</f>
        <v/>
      </c>
      <c r="D1445">
        <f>ROUND('Custodial Allocations-Dec24'!B290*100,1)</f>
        <v/>
      </c>
      <c r="E1445" t="inlineStr">
        <is>
          <t>global</t>
        </is>
      </c>
      <c r="F1445" t="inlineStr">
        <is>
          <t>global</t>
        </is>
      </c>
    </row>
    <row r="1446">
      <c r="A1446" t="inlineStr">
        <is>
          <t>Dynamic Aggressive Growth w/ 37.5 BLUIX</t>
        </is>
      </c>
      <c r="C1446">
        <f>'Custodial Allocations-Dec24'!A291</f>
        <v/>
      </c>
      <c r="D1446">
        <f>ROUND('Custodial Allocations-Dec24'!B291*100,1)</f>
        <v/>
      </c>
      <c r="E1446" t="inlineStr">
        <is>
          <t>global</t>
        </is>
      </c>
      <c r="F1446" t="inlineStr">
        <is>
          <t>global</t>
        </is>
      </c>
    </row>
    <row r="1447">
      <c r="A1447" t="inlineStr">
        <is>
          <t>Dynamic Aggressive Growth w/ 37.5 BLUIX</t>
        </is>
      </c>
      <c r="C1447">
        <f>'Custodial Allocations-Dec24'!A292</f>
        <v/>
      </c>
      <c r="D1447">
        <f>ROUND('Custodial Allocations-Dec24'!B292*100,1)</f>
        <v/>
      </c>
      <c r="E1447" t="inlineStr">
        <is>
          <t>global</t>
        </is>
      </c>
      <c r="F1447" t="inlineStr">
        <is>
          <t>global</t>
        </is>
      </c>
    </row>
    <row r="1448">
      <c r="A1448" t="inlineStr">
        <is>
          <t>Dynamic Aggressive Growth w/ 37.5 BLUIX</t>
        </is>
      </c>
      <c r="C1448">
        <f>'Custodial Allocations-Dec24'!A293</f>
        <v/>
      </c>
      <c r="D1448">
        <f>ROUND('Custodial Allocations-Dec24'!B293*100,1)</f>
        <v/>
      </c>
      <c r="E1448" t="inlineStr">
        <is>
          <t>global</t>
        </is>
      </c>
      <c r="F1448" t="inlineStr">
        <is>
          <t>global</t>
        </is>
      </c>
    </row>
    <row r="1449">
      <c r="A1449" t="inlineStr">
        <is>
          <t>Dynamic Aggressive Growth w/ 37.5 BLUIX</t>
        </is>
      </c>
      <c r="C1449">
        <f>'Custodial Allocations-Dec24'!A294</f>
        <v/>
      </c>
      <c r="D1449">
        <f>ROUND('Custodial Allocations-Dec24'!B294*100,1)</f>
        <v/>
      </c>
      <c r="E1449" t="inlineStr">
        <is>
          <t>global</t>
        </is>
      </c>
      <c r="F1449" t="inlineStr">
        <is>
          <t>global</t>
        </is>
      </c>
    </row>
    <row r="1450">
      <c r="A1450" t="inlineStr">
        <is>
          <t>Dynamic Aggressive Growth w/ 37.5 BLUIX</t>
        </is>
      </c>
      <c r="C1450" t="inlineStr">
        <is>
          <t>$CASH</t>
        </is>
      </c>
      <c r="D1450">
        <f>100-SUM(D1434:D1449)</f>
        <v/>
      </c>
      <c r="E1450" t="inlineStr">
        <is>
          <t>global</t>
        </is>
      </c>
      <c r="F1450" t="inlineStr">
        <is>
          <t>global</t>
        </is>
      </c>
    </row>
    <row r="1451">
      <c r="A1451" t="inlineStr">
        <is>
          <t>Dynamic Balanced w/ 37.5 BLUIX</t>
        </is>
      </c>
      <c r="C1451">
        <f>'Custodial Allocations-Dec24'!A121</f>
        <v/>
      </c>
      <c r="D1451">
        <f>'Custodial Allocations-Dec24'!B121*100</f>
        <v/>
      </c>
      <c r="E1451" t="inlineStr">
        <is>
          <t>global</t>
        </is>
      </c>
      <c r="F1451" t="inlineStr">
        <is>
          <t>global</t>
        </is>
      </c>
    </row>
    <row r="1452">
      <c r="A1452" t="inlineStr">
        <is>
          <t>Dynamic Balanced w/ 37.5 BLUIX</t>
        </is>
      </c>
      <c r="C1452">
        <f>'Custodial Allocations-Dec24'!A122</f>
        <v/>
      </c>
      <c r="D1452">
        <f>ROUND('Custodial Allocations-Dec24'!B122*100,1)</f>
        <v/>
      </c>
      <c r="E1452" t="inlineStr">
        <is>
          <t>global</t>
        </is>
      </c>
      <c r="F1452" t="inlineStr">
        <is>
          <t>global</t>
        </is>
      </c>
    </row>
    <row r="1453">
      <c r="A1453" t="inlineStr">
        <is>
          <t>Dynamic Balanced w/ 37.5 BLUIX</t>
        </is>
      </c>
      <c r="C1453">
        <f>'Custodial Allocations-Dec24'!A123</f>
        <v/>
      </c>
      <c r="D1453">
        <f>ROUND('Custodial Allocations-Dec24'!B123*100,1)</f>
        <v/>
      </c>
      <c r="E1453" t="inlineStr">
        <is>
          <t>global</t>
        </is>
      </c>
      <c r="F1453" t="inlineStr">
        <is>
          <t>global</t>
        </is>
      </c>
    </row>
    <row r="1454">
      <c r="A1454" t="inlineStr">
        <is>
          <t>Dynamic Balanced w/ 37.5 BLUIX</t>
        </is>
      </c>
      <c r="C1454">
        <f>'Custodial Allocations-Dec24'!A124</f>
        <v/>
      </c>
      <c r="D1454">
        <f>ROUND('Custodial Allocations-Dec24'!B124*100,1)</f>
        <v/>
      </c>
      <c r="E1454" t="inlineStr">
        <is>
          <t>global</t>
        </is>
      </c>
      <c r="F1454" t="inlineStr">
        <is>
          <t>global</t>
        </is>
      </c>
    </row>
    <row r="1455">
      <c r="A1455" t="inlineStr">
        <is>
          <t>Dynamic Balanced w/ 37.5 BLUIX</t>
        </is>
      </c>
      <c r="C1455">
        <f>'Custodial Allocations-Dec24'!A125</f>
        <v/>
      </c>
      <c r="D1455">
        <f>ROUND('Custodial Allocations-Dec24'!B125*100,1)</f>
        <v/>
      </c>
      <c r="E1455" t="inlineStr">
        <is>
          <t>global</t>
        </is>
      </c>
      <c r="F1455" t="inlineStr">
        <is>
          <t>global</t>
        </is>
      </c>
    </row>
    <row r="1456">
      <c r="A1456" t="inlineStr">
        <is>
          <t>Dynamic Balanced w/ 37.5 BLUIX</t>
        </is>
      </c>
      <c r="C1456">
        <f>'Custodial Allocations-Dec24'!A126</f>
        <v/>
      </c>
      <c r="D1456">
        <f>ROUND('Custodial Allocations-Dec24'!B126*100,1)</f>
        <v/>
      </c>
      <c r="E1456" t="inlineStr">
        <is>
          <t>global</t>
        </is>
      </c>
      <c r="F1456" t="inlineStr">
        <is>
          <t>global</t>
        </is>
      </c>
    </row>
    <row r="1457">
      <c r="A1457" t="inlineStr">
        <is>
          <t>Dynamic Balanced w/ 37.5 BLUIX</t>
        </is>
      </c>
      <c r="C1457">
        <f>'Custodial Allocations-Dec24'!A127</f>
        <v/>
      </c>
      <c r="D1457">
        <f>ROUND('Custodial Allocations-Dec24'!B127*100,1)</f>
        <v/>
      </c>
      <c r="E1457" t="inlineStr">
        <is>
          <t>global</t>
        </is>
      </c>
      <c r="F1457" t="inlineStr">
        <is>
          <t>global</t>
        </is>
      </c>
    </row>
    <row r="1458">
      <c r="A1458" t="inlineStr">
        <is>
          <t>Dynamic Balanced w/ 37.5 BLUIX</t>
        </is>
      </c>
      <c r="C1458">
        <f>'Custodial Allocations-Dec24'!A128</f>
        <v/>
      </c>
      <c r="D1458">
        <f>ROUND('Custodial Allocations-Dec24'!B128*100,1)</f>
        <v/>
      </c>
      <c r="E1458" t="inlineStr">
        <is>
          <t>global</t>
        </is>
      </c>
      <c r="F1458" t="inlineStr">
        <is>
          <t>global</t>
        </is>
      </c>
    </row>
    <row r="1459">
      <c r="A1459" t="inlineStr">
        <is>
          <t>Dynamic Balanced w/ 37.5 BLUIX</t>
        </is>
      </c>
      <c r="C1459">
        <f>'Custodial Allocations-Dec24'!A129</f>
        <v/>
      </c>
      <c r="D1459">
        <f>ROUND('Custodial Allocations-Dec24'!B129*100,1)</f>
        <v/>
      </c>
      <c r="E1459" t="inlineStr">
        <is>
          <t>global</t>
        </is>
      </c>
      <c r="F1459" t="inlineStr">
        <is>
          <t>global</t>
        </is>
      </c>
    </row>
    <row r="1460">
      <c r="A1460" t="inlineStr">
        <is>
          <t>Dynamic Balanced w/ 37.5 BLUIX</t>
        </is>
      </c>
      <c r="C1460">
        <f>'Custodial Allocations-Dec24'!A130</f>
        <v/>
      </c>
      <c r="D1460">
        <f>ROUND('Custodial Allocations-Dec24'!B130*100,1)</f>
        <v/>
      </c>
      <c r="E1460" t="inlineStr">
        <is>
          <t>global</t>
        </is>
      </c>
      <c r="F1460" t="inlineStr">
        <is>
          <t>global</t>
        </is>
      </c>
    </row>
    <row r="1461">
      <c r="A1461" t="inlineStr">
        <is>
          <t>Dynamic Balanced w/ 37.5 BLUIX</t>
        </is>
      </c>
      <c r="C1461">
        <f>'Custodial Allocations-Dec24'!A131</f>
        <v/>
      </c>
      <c r="D1461">
        <f>ROUND('Custodial Allocations-Dec24'!B131*100,1)</f>
        <v/>
      </c>
      <c r="E1461" t="inlineStr">
        <is>
          <t>global</t>
        </is>
      </c>
      <c r="F1461" t="inlineStr">
        <is>
          <t>global</t>
        </is>
      </c>
    </row>
    <row r="1462">
      <c r="A1462" t="inlineStr">
        <is>
          <t>Dynamic Balanced w/ 37.5 BLUIX</t>
        </is>
      </c>
      <c r="C1462">
        <f>'Custodial Allocations-Dec24'!A132</f>
        <v/>
      </c>
      <c r="D1462">
        <f>ROUND('Custodial Allocations-Dec24'!B132*100,1)</f>
        <v/>
      </c>
      <c r="E1462" t="inlineStr">
        <is>
          <t>global</t>
        </is>
      </c>
      <c r="F1462" t="inlineStr">
        <is>
          <t>global</t>
        </is>
      </c>
    </row>
    <row r="1463">
      <c r="A1463" t="inlineStr">
        <is>
          <t>Dynamic Balanced w/ 37.5 BLUIX</t>
        </is>
      </c>
      <c r="C1463">
        <f>'Custodial Allocations-Dec24'!A133</f>
        <v/>
      </c>
      <c r="D1463">
        <f>ROUND('Custodial Allocations-Dec24'!B133*100,1)</f>
        <v/>
      </c>
      <c r="E1463" t="inlineStr">
        <is>
          <t>global</t>
        </is>
      </c>
      <c r="F1463" t="inlineStr">
        <is>
          <t>global</t>
        </is>
      </c>
    </row>
    <row r="1464">
      <c r="A1464" t="inlineStr">
        <is>
          <t>Dynamic Balanced w/ 37.5 BLUIX</t>
        </is>
      </c>
      <c r="C1464">
        <f>'Custodial Allocations-Dec24'!A134</f>
        <v/>
      </c>
      <c r="D1464">
        <f>ROUND('Custodial Allocations-Dec24'!B134*100,1)</f>
        <v/>
      </c>
      <c r="E1464" t="inlineStr">
        <is>
          <t>global</t>
        </is>
      </c>
      <c r="F1464" t="inlineStr">
        <is>
          <t>global</t>
        </is>
      </c>
    </row>
    <row r="1465">
      <c r="A1465" t="inlineStr">
        <is>
          <t>Dynamic Balanced w/ 37.5 BLUIX</t>
        </is>
      </c>
      <c r="C1465" t="inlineStr">
        <is>
          <t>$CASH</t>
        </is>
      </c>
      <c r="D1465">
        <f>100-SUM(D1451:D1464)</f>
        <v/>
      </c>
      <c r="E1465" t="inlineStr">
        <is>
          <t>global</t>
        </is>
      </c>
      <c r="F1465" t="inlineStr">
        <is>
          <t>global</t>
        </is>
      </c>
    </row>
    <row r="1466">
      <c r="A1466" t="inlineStr">
        <is>
          <t>Dynamic Balanced NO BLUIX</t>
        </is>
      </c>
      <c r="C1466" s="3">
        <f>'No BLUIX'!A109</f>
        <v/>
      </c>
      <c r="D1466">
        <f>ROUND('No BLUIX'!B109*100,1)</f>
        <v/>
      </c>
      <c r="E1466" t="inlineStr">
        <is>
          <t>global</t>
        </is>
      </c>
      <c r="F1466" t="inlineStr">
        <is>
          <t>global</t>
        </is>
      </c>
    </row>
    <row r="1467">
      <c r="A1467" t="inlineStr">
        <is>
          <t>Dynamic Balanced NO BLUIX</t>
        </is>
      </c>
      <c r="C1467" s="3">
        <f>'No BLUIX'!A110</f>
        <v/>
      </c>
      <c r="D1467">
        <f>ROUND('No BLUIX'!B110*100,1)</f>
        <v/>
      </c>
      <c r="E1467" t="inlineStr">
        <is>
          <t>global</t>
        </is>
      </c>
      <c r="F1467" t="inlineStr">
        <is>
          <t>global</t>
        </is>
      </c>
    </row>
    <row r="1468">
      <c r="A1468" t="inlineStr">
        <is>
          <t>Dynamic Balanced NO BLUIX</t>
        </is>
      </c>
      <c r="C1468" s="3">
        <f>'No BLUIX'!A111</f>
        <v/>
      </c>
      <c r="D1468">
        <f>ROUND('No BLUIX'!B111*100,1)</f>
        <v/>
      </c>
      <c r="E1468" t="inlineStr">
        <is>
          <t>global</t>
        </is>
      </c>
      <c r="F1468" t="inlineStr">
        <is>
          <t>global</t>
        </is>
      </c>
    </row>
    <row r="1469">
      <c r="A1469" t="inlineStr">
        <is>
          <t>Dynamic Balanced NO BLUIX</t>
        </is>
      </c>
      <c r="C1469" s="3">
        <f>'No BLUIX'!A112</f>
        <v/>
      </c>
      <c r="D1469">
        <f>ROUND('No BLUIX'!B112*100,1)</f>
        <v/>
      </c>
      <c r="E1469" t="inlineStr">
        <is>
          <t>global</t>
        </is>
      </c>
      <c r="F1469" t="inlineStr">
        <is>
          <t>global</t>
        </is>
      </c>
    </row>
    <row r="1470">
      <c r="A1470" t="inlineStr">
        <is>
          <t>Dynamic Balanced NO BLUIX</t>
        </is>
      </c>
      <c r="C1470" s="3">
        <f>'No BLUIX'!A113</f>
        <v/>
      </c>
      <c r="D1470">
        <f>ROUND('No BLUIX'!B113*100,1)</f>
        <v/>
      </c>
      <c r="E1470" t="inlineStr">
        <is>
          <t>global</t>
        </is>
      </c>
      <c r="F1470" t="inlineStr">
        <is>
          <t>global</t>
        </is>
      </c>
    </row>
    <row r="1471">
      <c r="A1471" t="inlineStr">
        <is>
          <t>Dynamic Balanced NO BLUIX</t>
        </is>
      </c>
      <c r="C1471" s="3">
        <f>'No BLUIX'!A114</f>
        <v/>
      </c>
      <c r="D1471">
        <f>ROUND('No BLUIX'!B114*100,1)</f>
        <v/>
      </c>
      <c r="E1471" t="inlineStr">
        <is>
          <t>global</t>
        </is>
      </c>
      <c r="F1471" t="inlineStr">
        <is>
          <t>global</t>
        </is>
      </c>
    </row>
    <row r="1472">
      <c r="A1472" t="inlineStr">
        <is>
          <t>Dynamic Balanced NO BLUIX</t>
        </is>
      </c>
      <c r="C1472" s="3">
        <f>'No BLUIX'!A115</f>
        <v/>
      </c>
      <c r="D1472">
        <f>ROUND('No BLUIX'!B115*100,1)</f>
        <v/>
      </c>
      <c r="E1472" t="inlineStr">
        <is>
          <t>global</t>
        </is>
      </c>
      <c r="F1472" t="inlineStr">
        <is>
          <t>global</t>
        </is>
      </c>
    </row>
    <row r="1473">
      <c r="A1473" t="inlineStr">
        <is>
          <t>Dynamic Balanced NO BLUIX</t>
        </is>
      </c>
      <c r="C1473" s="3">
        <f>'No BLUIX'!A116</f>
        <v/>
      </c>
      <c r="D1473">
        <f>ROUND('No BLUIX'!B116*100,1)</f>
        <v/>
      </c>
      <c r="E1473" t="inlineStr">
        <is>
          <t>global</t>
        </is>
      </c>
      <c r="F1473" t="inlineStr">
        <is>
          <t>global</t>
        </is>
      </c>
    </row>
    <row r="1474">
      <c r="A1474" t="inlineStr">
        <is>
          <t>Dynamic Balanced NO BLUIX</t>
        </is>
      </c>
      <c r="C1474" s="3">
        <f>'No BLUIX'!A117</f>
        <v/>
      </c>
      <c r="D1474">
        <f>ROUND('No BLUIX'!B117*100,1)</f>
        <v/>
      </c>
      <c r="E1474" t="inlineStr">
        <is>
          <t>global</t>
        </is>
      </c>
      <c r="F1474" t="inlineStr">
        <is>
          <t>global</t>
        </is>
      </c>
    </row>
    <row r="1475">
      <c r="A1475" t="inlineStr">
        <is>
          <t>Dynamic Balanced NO BLUIX</t>
        </is>
      </c>
      <c r="C1475" s="3">
        <f>'No BLUIX'!A118</f>
        <v/>
      </c>
      <c r="D1475">
        <f>ROUND('No BLUIX'!B118*100,1)</f>
        <v/>
      </c>
      <c r="E1475" t="inlineStr">
        <is>
          <t>global</t>
        </is>
      </c>
      <c r="F1475" t="inlineStr">
        <is>
          <t>global</t>
        </is>
      </c>
    </row>
    <row r="1476">
      <c r="A1476" t="inlineStr">
        <is>
          <t>Dynamic Balanced NO BLUIX</t>
        </is>
      </c>
      <c r="C1476" s="3">
        <f>'No BLUIX'!A119</f>
        <v/>
      </c>
      <c r="D1476">
        <f>ROUND('No BLUIX'!B119*100,1)</f>
        <v/>
      </c>
      <c r="E1476" t="inlineStr">
        <is>
          <t>global</t>
        </is>
      </c>
      <c r="F1476" t="inlineStr">
        <is>
          <t>global</t>
        </is>
      </c>
    </row>
    <row r="1477">
      <c r="A1477" t="inlineStr">
        <is>
          <t>Dynamic Balanced NO BLUIX</t>
        </is>
      </c>
      <c r="C1477" s="3">
        <f>'No BLUIX'!A120</f>
        <v/>
      </c>
      <c r="D1477">
        <f>ROUND('No BLUIX'!B120*100,1)</f>
        <v/>
      </c>
      <c r="E1477" t="inlineStr">
        <is>
          <t>global</t>
        </is>
      </c>
      <c r="F1477" t="inlineStr">
        <is>
          <t>global</t>
        </is>
      </c>
    </row>
    <row r="1478">
      <c r="A1478" t="inlineStr">
        <is>
          <t>Dynamic Balanced NO BLUIX</t>
        </is>
      </c>
      <c r="C1478" s="3">
        <f>'No BLUIX'!A121</f>
        <v/>
      </c>
      <c r="D1478">
        <f>ROUND('No BLUIX'!B121*100,1)</f>
        <v/>
      </c>
      <c r="E1478" t="inlineStr">
        <is>
          <t>global</t>
        </is>
      </c>
      <c r="F1478" t="inlineStr">
        <is>
          <t>global</t>
        </is>
      </c>
    </row>
    <row r="1479">
      <c r="A1479" t="inlineStr">
        <is>
          <t>Dynamic Balanced NO BLUIX</t>
        </is>
      </c>
      <c r="C1479" t="inlineStr">
        <is>
          <t>$CASH</t>
        </is>
      </c>
      <c r="D1479">
        <f>100-SUM(D1466:D1478)</f>
        <v/>
      </c>
      <c r="E1479" t="inlineStr">
        <is>
          <t>global</t>
        </is>
      </c>
      <c r="F1479" t="inlineStr">
        <is>
          <t>global</t>
        </is>
      </c>
    </row>
    <row r="1480">
      <c r="A1480" t="inlineStr">
        <is>
          <t>Dynamic Balanced w/ 20% BLUIX</t>
        </is>
      </c>
      <c r="C1480">
        <f>Spartan!A43</f>
        <v/>
      </c>
      <c r="D1480">
        <f>ROUND(Spartan!B43*100,1)</f>
        <v/>
      </c>
      <c r="E1480" t="inlineStr">
        <is>
          <t>global</t>
        </is>
      </c>
      <c r="F1480" t="inlineStr">
        <is>
          <t>global</t>
        </is>
      </c>
    </row>
    <row r="1481">
      <c r="A1481" t="inlineStr">
        <is>
          <t>Dynamic Balanced w/ 20% BLUIX</t>
        </is>
      </c>
      <c r="C1481">
        <f>Spartan!A44</f>
        <v/>
      </c>
      <c r="D1481">
        <f>ROUND(Spartan!B44*100,1)</f>
        <v/>
      </c>
      <c r="E1481" t="inlineStr">
        <is>
          <t>global</t>
        </is>
      </c>
      <c r="F1481" t="inlineStr">
        <is>
          <t>global</t>
        </is>
      </c>
    </row>
    <row r="1482">
      <c r="A1482" t="inlineStr">
        <is>
          <t>Dynamic Balanced w/ 20% BLUIX</t>
        </is>
      </c>
      <c r="C1482">
        <f>Spartan!A45</f>
        <v/>
      </c>
      <c r="D1482">
        <f>ROUND(Spartan!B45*100,1)</f>
        <v/>
      </c>
      <c r="E1482" t="inlineStr">
        <is>
          <t>global</t>
        </is>
      </c>
      <c r="F1482" t="inlineStr">
        <is>
          <t>global</t>
        </is>
      </c>
    </row>
    <row r="1483">
      <c r="A1483" t="inlineStr">
        <is>
          <t>Dynamic Balanced w/ 20% BLUIX</t>
        </is>
      </c>
      <c r="C1483">
        <f>Spartan!A46</f>
        <v/>
      </c>
      <c r="D1483">
        <f>ROUND(Spartan!B46*100,1)</f>
        <v/>
      </c>
      <c r="E1483" t="inlineStr">
        <is>
          <t>global</t>
        </is>
      </c>
      <c r="F1483" t="inlineStr">
        <is>
          <t>global</t>
        </is>
      </c>
    </row>
    <row r="1484">
      <c r="A1484" t="inlineStr">
        <is>
          <t>Dynamic Balanced w/ 20% BLUIX</t>
        </is>
      </c>
      <c r="C1484">
        <f>Spartan!A47</f>
        <v/>
      </c>
      <c r="D1484">
        <f>ROUND(Spartan!B47*100,1)</f>
        <v/>
      </c>
      <c r="E1484" t="inlineStr">
        <is>
          <t>global</t>
        </is>
      </c>
      <c r="F1484" t="inlineStr">
        <is>
          <t>global</t>
        </is>
      </c>
    </row>
    <row r="1485">
      <c r="A1485" t="inlineStr">
        <is>
          <t>Dynamic Balanced w/ 20% BLUIX</t>
        </is>
      </c>
      <c r="C1485">
        <f>Spartan!A48</f>
        <v/>
      </c>
      <c r="D1485">
        <f>ROUND(Spartan!B48*100,1)</f>
        <v/>
      </c>
      <c r="E1485" t="inlineStr">
        <is>
          <t>global</t>
        </is>
      </c>
      <c r="F1485" t="inlineStr">
        <is>
          <t>global</t>
        </is>
      </c>
    </row>
    <row r="1486">
      <c r="A1486" t="inlineStr">
        <is>
          <t>Dynamic Balanced w/ 20% BLUIX</t>
        </is>
      </c>
      <c r="C1486">
        <f>Spartan!A49</f>
        <v/>
      </c>
      <c r="D1486">
        <f>ROUND(Spartan!B49*100,1)</f>
        <v/>
      </c>
      <c r="E1486" t="inlineStr">
        <is>
          <t>global</t>
        </is>
      </c>
      <c r="F1486" t="inlineStr">
        <is>
          <t>global</t>
        </is>
      </c>
    </row>
    <row r="1487">
      <c r="A1487" t="inlineStr">
        <is>
          <t>Dynamic Balanced w/ 20% BLUIX</t>
        </is>
      </c>
      <c r="C1487">
        <f>Spartan!A50</f>
        <v/>
      </c>
      <c r="D1487">
        <f>ROUND(Spartan!B50*100,1)</f>
        <v/>
      </c>
      <c r="E1487" t="inlineStr">
        <is>
          <t>global</t>
        </is>
      </c>
      <c r="F1487" t="inlineStr">
        <is>
          <t>global</t>
        </is>
      </c>
    </row>
    <row r="1488">
      <c r="A1488" t="inlineStr">
        <is>
          <t>Dynamic Balanced w/ 20% BLUIX</t>
        </is>
      </c>
      <c r="C1488">
        <f>Spartan!A51</f>
        <v/>
      </c>
      <c r="D1488">
        <f>ROUND(Spartan!B51*100,1)</f>
        <v/>
      </c>
      <c r="E1488" t="inlineStr">
        <is>
          <t>global</t>
        </is>
      </c>
      <c r="F1488" t="inlineStr">
        <is>
          <t>global</t>
        </is>
      </c>
    </row>
    <row r="1489">
      <c r="A1489" t="inlineStr">
        <is>
          <t>Dynamic Balanced w/ 20% BLUIX</t>
        </is>
      </c>
      <c r="C1489">
        <f>Spartan!A52</f>
        <v/>
      </c>
      <c r="D1489">
        <f>ROUND(Spartan!B52*100,1)</f>
        <v/>
      </c>
      <c r="E1489" t="inlineStr">
        <is>
          <t>global</t>
        </is>
      </c>
      <c r="F1489" t="inlineStr">
        <is>
          <t>global</t>
        </is>
      </c>
    </row>
    <row r="1490">
      <c r="A1490" t="inlineStr">
        <is>
          <t>Dynamic Balanced w/ 20% BLUIX</t>
        </is>
      </c>
      <c r="C1490">
        <f>Spartan!A53</f>
        <v/>
      </c>
      <c r="D1490">
        <f>ROUND(Spartan!B53*100,1)</f>
        <v/>
      </c>
      <c r="E1490" t="inlineStr">
        <is>
          <t>global</t>
        </is>
      </c>
      <c r="F1490" t="inlineStr">
        <is>
          <t>global</t>
        </is>
      </c>
    </row>
    <row r="1491">
      <c r="A1491" t="inlineStr">
        <is>
          <t>Dynamic Balanced w/ 20% BLUIX</t>
        </is>
      </c>
      <c r="C1491" t="inlineStr">
        <is>
          <t>OPER</t>
        </is>
      </c>
      <c r="D1491">
        <f>ROUND(Spartan!B54*100/2,1)</f>
        <v/>
      </c>
      <c r="E1491" t="inlineStr">
        <is>
          <t>global</t>
        </is>
      </c>
      <c r="F1491" t="inlineStr">
        <is>
          <t>global</t>
        </is>
      </c>
    </row>
    <row r="1492">
      <c r="A1492" t="inlineStr">
        <is>
          <t>Dynamic Balanced w/ 20% BLUIX</t>
        </is>
      </c>
      <c r="C1492" t="inlineStr">
        <is>
          <t>BIL</t>
        </is>
      </c>
      <c r="D1492">
        <f>D1491</f>
        <v/>
      </c>
      <c r="E1492" t="inlineStr">
        <is>
          <t>global</t>
        </is>
      </c>
      <c r="F1492" t="inlineStr">
        <is>
          <t>global</t>
        </is>
      </c>
    </row>
    <row r="1493">
      <c r="A1493" t="inlineStr">
        <is>
          <t>Dynamic Balanced w/ 20% BLUIX</t>
        </is>
      </c>
      <c r="C1493" t="inlineStr">
        <is>
          <t>$CASH</t>
        </is>
      </c>
      <c r="D1493">
        <f>100-SUM(D1480:D1492)</f>
        <v/>
      </c>
      <c r="E1493" t="inlineStr">
        <is>
          <t>global</t>
        </is>
      </c>
      <c r="F1493" t="inlineStr">
        <is>
          <t>global</t>
        </is>
      </c>
    </row>
    <row r="1494">
      <c r="A1494" t="inlineStr">
        <is>
          <t>Dynamic Balanced w/ OCIO</t>
        </is>
      </c>
      <c r="C1494">
        <f>'BFA Model'!B3</f>
        <v/>
      </c>
      <c r="D1494">
        <f>'BFA Model'!O3*100</f>
        <v/>
      </c>
      <c r="E1494" t="inlineStr">
        <is>
          <t>global</t>
        </is>
      </c>
      <c r="F1494" t="inlineStr">
        <is>
          <t>global</t>
        </is>
      </c>
    </row>
    <row r="1495">
      <c r="A1495" t="inlineStr">
        <is>
          <t>Dynamic Balanced w/ OCIO</t>
        </is>
      </c>
      <c r="C1495">
        <f>'BFA Model'!B4</f>
        <v/>
      </c>
      <c r="D1495">
        <f>ROUND('BFA Model'!O4*100,1)</f>
        <v/>
      </c>
      <c r="E1495" t="inlineStr">
        <is>
          <t>global</t>
        </is>
      </c>
      <c r="F1495" t="inlineStr">
        <is>
          <t>global</t>
        </is>
      </c>
    </row>
    <row r="1496">
      <c r="A1496" t="inlineStr">
        <is>
          <t>Dynamic Balanced w/ OCIO</t>
        </is>
      </c>
      <c r="C1496">
        <f>'BFA Model'!B5</f>
        <v/>
      </c>
      <c r="D1496">
        <f>ROUND('BFA Model'!O5*100,1)</f>
        <v/>
      </c>
      <c r="E1496" t="inlineStr">
        <is>
          <t>global</t>
        </is>
      </c>
      <c r="F1496" t="inlineStr">
        <is>
          <t>global</t>
        </is>
      </c>
    </row>
    <row r="1497">
      <c r="A1497" t="inlineStr">
        <is>
          <t>Dynamic Balanced w/ OCIO</t>
        </is>
      </c>
      <c r="C1497">
        <f>'BFA Model'!B6</f>
        <v/>
      </c>
      <c r="D1497">
        <f>ROUND('BFA Model'!O6*100,1)</f>
        <v/>
      </c>
      <c r="E1497" t="inlineStr">
        <is>
          <t>global</t>
        </is>
      </c>
      <c r="F1497" t="inlineStr">
        <is>
          <t>global</t>
        </is>
      </c>
    </row>
    <row r="1498">
      <c r="A1498" t="inlineStr">
        <is>
          <t>Dynamic Balanced w/ OCIO</t>
        </is>
      </c>
      <c r="C1498">
        <f>'BFA Model'!B7</f>
        <v/>
      </c>
      <c r="D1498">
        <f>ROUND('BFA Model'!O7*100,1)</f>
        <v/>
      </c>
      <c r="E1498" t="inlineStr">
        <is>
          <t>global</t>
        </is>
      </c>
      <c r="F1498" t="inlineStr">
        <is>
          <t>global</t>
        </is>
      </c>
    </row>
    <row r="1499">
      <c r="A1499" t="inlineStr">
        <is>
          <t>Dynamic Balanced w/ OCIO</t>
        </is>
      </c>
      <c r="C1499">
        <f>'BFA Model'!B8</f>
        <v/>
      </c>
      <c r="D1499">
        <f>ROUND('BFA Model'!O8*100,1)</f>
        <v/>
      </c>
      <c r="E1499" t="inlineStr">
        <is>
          <t>global</t>
        </is>
      </c>
      <c r="F1499" t="inlineStr">
        <is>
          <t>global</t>
        </is>
      </c>
    </row>
    <row r="1500">
      <c r="A1500" t="inlineStr">
        <is>
          <t>Dynamic Balanced w/ OCIO</t>
        </is>
      </c>
      <c r="C1500">
        <f>'BFA Model'!B9</f>
        <v/>
      </c>
      <c r="D1500">
        <f>ROUND('BFA Model'!O9*100,1)</f>
        <v/>
      </c>
      <c r="E1500" t="inlineStr">
        <is>
          <t>global</t>
        </is>
      </c>
      <c r="F1500" t="inlineStr">
        <is>
          <t>global</t>
        </is>
      </c>
    </row>
    <row r="1501">
      <c r="A1501" t="inlineStr">
        <is>
          <t>Dynamic Balanced w/ OCIO</t>
        </is>
      </c>
      <c r="C1501">
        <f>'BFA Model'!B10</f>
        <v/>
      </c>
      <c r="D1501">
        <f>ROUND('BFA Model'!O10*100,1)</f>
        <v/>
      </c>
      <c r="E1501" t="inlineStr">
        <is>
          <t>global</t>
        </is>
      </c>
      <c r="F1501" t="inlineStr">
        <is>
          <t>global</t>
        </is>
      </c>
    </row>
    <row r="1502">
      <c r="A1502" t="inlineStr">
        <is>
          <t>Dynamic Balanced w/ OCIO</t>
        </is>
      </c>
      <c r="C1502">
        <f>'BFA Model'!B11</f>
        <v/>
      </c>
      <c r="D1502">
        <f>ROUND('BFA Model'!O11*100,1)</f>
        <v/>
      </c>
      <c r="E1502" t="inlineStr">
        <is>
          <t>global</t>
        </is>
      </c>
      <c r="F1502" t="inlineStr">
        <is>
          <t>global</t>
        </is>
      </c>
    </row>
    <row r="1503">
      <c r="A1503" t="inlineStr">
        <is>
          <t>Dynamic Balanced w/ OCIO</t>
        </is>
      </c>
      <c r="C1503">
        <f>'BFA Model'!B12</f>
        <v/>
      </c>
      <c r="D1503">
        <f>ROUND('BFA Model'!O12*100,1)</f>
        <v/>
      </c>
      <c r="E1503" t="inlineStr">
        <is>
          <t>global</t>
        </is>
      </c>
      <c r="F1503" t="inlineStr">
        <is>
          <t>global</t>
        </is>
      </c>
    </row>
    <row r="1504">
      <c r="A1504" t="inlineStr">
        <is>
          <t>Dynamic Balanced w/ OCIO</t>
        </is>
      </c>
      <c r="C1504">
        <f>'BFA Model'!B13</f>
        <v/>
      </c>
      <c r="D1504">
        <f>ROUND('BFA Model'!O13*100,1)</f>
        <v/>
      </c>
      <c r="E1504" t="inlineStr">
        <is>
          <t>global</t>
        </is>
      </c>
      <c r="F1504" t="inlineStr">
        <is>
          <t>global</t>
        </is>
      </c>
    </row>
    <row r="1505">
      <c r="A1505" t="inlineStr">
        <is>
          <t>Dynamic Balanced w/ OCIO</t>
        </is>
      </c>
      <c r="C1505">
        <f>'BFA Model'!B14</f>
        <v/>
      </c>
      <c r="D1505">
        <f>ROUND('BFA Model'!O14*100,1)</f>
        <v/>
      </c>
      <c r="E1505" t="inlineStr">
        <is>
          <t>global</t>
        </is>
      </c>
      <c r="F1505" t="inlineStr">
        <is>
          <t>global</t>
        </is>
      </c>
    </row>
    <row r="1506">
      <c r="A1506" t="inlineStr">
        <is>
          <t>Dynamic Balanced w/ OCIO</t>
        </is>
      </c>
      <c r="C1506">
        <f>'BFA Model'!B15</f>
        <v/>
      </c>
      <c r="D1506">
        <f>ROUND('BFA Model'!O15*100,1)</f>
        <v/>
      </c>
      <c r="E1506" t="inlineStr">
        <is>
          <t>global</t>
        </is>
      </c>
      <c r="F1506" t="inlineStr">
        <is>
          <t>global</t>
        </is>
      </c>
    </row>
    <row r="1507">
      <c r="A1507" t="inlineStr">
        <is>
          <t>Dynamic Balanced w/ OCIO</t>
        </is>
      </c>
      <c r="C1507">
        <f>'BFA Model'!B16</f>
        <v/>
      </c>
      <c r="D1507">
        <f>ROUND('BFA Model'!O16*100,1)</f>
        <v/>
      </c>
      <c r="E1507" t="inlineStr">
        <is>
          <t>global</t>
        </is>
      </c>
      <c r="F1507" t="inlineStr">
        <is>
          <t>global</t>
        </is>
      </c>
    </row>
    <row r="1508">
      <c r="A1508" t="inlineStr">
        <is>
          <t>Dynamic Balanced w/ OCIO</t>
        </is>
      </c>
      <c r="C1508">
        <f>'BFA Model'!B17</f>
        <v/>
      </c>
      <c r="D1508">
        <f>ROUND('BFA Model'!O17*100,1)</f>
        <v/>
      </c>
      <c r="E1508" t="inlineStr">
        <is>
          <t>global</t>
        </is>
      </c>
      <c r="F1508" t="inlineStr">
        <is>
          <t>global</t>
        </is>
      </c>
    </row>
    <row r="1509">
      <c r="A1509" t="inlineStr">
        <is>
          <t>Dynamic Balanced w/ OCIO</t>
        </is>
      </c>
      <c r="C1509">
        <f>'BFA Model'!B18</f>
        <v/>
      </c>
      <c r="D1509">
        <f>100-SUM(D1494:D1508)</f>
        <v/>
      </c>
      <c r="E1509" t="inlineStr">
        <is>
          <t>global</t>
        </is>
      </c>
      <c r="F1509" t="inlineStr">
        <is>
          <t>global</t>
        </is>
      </c>
    </row>
    <row r="1510">
      <c r="A1510" t="inlineStr">
        <is>
          <t>Dynamic Conservative NO BLUIX</t>
        </is>
      </c>
      <c r="C1510" s="3">
        <f>'No BLUIX'!A126</f>
        <v/>
      </c>
      <c r="D1510">
        <f>ROUND('No BLUIX'!B126*100,1)</f>
        <v/>
      </c>
      <c r="E1510" t="inlineStr">
        <is>
          <t>global</t>
        </is>
      </c>
      <c r="F1510" t="inlineStr">
        <is>
          <t>global</t>
        </is>
      </c>
    </row>
    <row r="1511">
      <c r="A1511" t="inlineStr">
        <is>
          <t>Dynamic Conservative NO BLUIX</t>
        </is>
      </c>
      <c r="C1511" s="3">
        <f>'No BLUIX'!A127</f>
        <v/>
      </c>
      <c r="D1511">
        <f>ROUND('No BLUIX'!B127*100,1)</f>
        <v/>
      </c>
      <c r="E1511" t="inlineStr">
        <is>
          <t>global</t>
        </is>
      </c>
      <c r="F1511" t="inlineStr">
        <is>
          <t>global</t>
        </is>
      </c>
    </row>
    <row r="1512">
      <c r="A1512" t="inlineStr">
        <is>
          <t>Dynamic Conservative NO BLUIX</t>
        </is>
      </c>
      <c r="C1512" s="3">
        <f>'No BLUIX'!A128</f>
        <v/>
      </c>
      <c r="D1512">
        <f>ROUND('No BLUIX'!B128*100,1)</f>
        <v/>
      </c>
      <c r="E1512" t="inlineStr">
        <is>
          <t>global</t>
        </is>
      </c>
      <c r="F1512" t="inlineStr">
        <is>
          <t>global</t>
        </is>
      </c>
    </row>
    <row r="1513">
      <c r="A1513" t="inlineStr">
        <is>
          <t>Dynamic Conservative NO BLUIX</t>
        </is>
      </c>
      <c r="C1513" s="3">
        <f>'No BLUIX'!A129</f>
        <v/>
      </c>
      <c r="D1513">
        <f>ROUND('No BLUIX'!B129*100,1)</f>
        <v/>
      </c>
      <c r="E1513" t="inlineStr">
        <is>
          <t>global</t>
        </is>
      </c>
      <c r="F1513" t="inlineStr">
        <is>
          <t>global</t>
        </is>
      </c>
    </row>
    <row r="1514">
      <c r="A1514" t="inlineStr">
        <is>
          <t>Dynamic Conservative NO BLUIX</t>
        </is>
      </c>
      <c r="C1514" s="3">
        <f>'No BLUIX'!A130</f>
        <v/>
      </c>
      <c r="D1514">
        <f>ROUND('No BLUIX'!B130*100,1)</f>
        <v/>
      </c>
      <c r="E1514" t="inlineStr">
        <is>
          <t>global</t>
        </is>
      </c>
      <c r="F1514" t="inlineStr">
        <is>
          <t>global</t>
        </is>
      </c>
    </row>
    <row r="1515">
      <c r="A1515" t="inlineStr">
        <is>
          <t>Dynamic Conservative NO BLUIX</t>
        </is>
      </c>
      <c r="C1515" s="3">
        <f>'No BLUIX'!A131</f>
        <v/>
      </c>
      <c r="D1515">
        <f>ROUND('No BLUIX'!B131*100,1)</f>
        <v/>
      </c>
      <c r="E1515" t="inlineStr">
        <is>
          <t>global</t>
        </is>
      </c>
      <c r="F1515" t="inlineStr">
        <is>
          <t>global</t>
        </is>
      </c>
    </row>
    <row r="1516">
      <c r="A1516" t="inlineStr">
        <is>
          <t>Dynamic Conservative NO BLUIX</t>
        </is>
      </c>
      <c r="C1516" s="3">
        <f>'No BLUIX'!A132</f>
        <v/>
      </c>
      <c r="D1516">
        <f>ROUND('No BLUIX'!B132*100,1)</f>
        <v/>
      </c>
      <c r="E1516" t="inlineStr">
        <is>
          <t>global</t>
        </is>
      </c>
      <c r="F1516" t="inlineStr">
        <is>
          <t>global</t>
        </is>
      </c>
    </row>
    <row r="1517">
      <c r="A1517" t="inlineStr">
        <is>
          <t>Dynamic Conservative NO BLUIX</t>
        </is>
      </c>
      <c r="C1517" s="3">
        <f>'No BLUIX'!A133</f>
        <v/>
      </c>
      <c r="D1517">
        <f>ROUND('No BLUIX'!B133*100,1)</f>
        <v/>
      </c>
      <c r="E1517" t="inlineStr">
        <is>
          <t>global</t>
        </is>
      </c>
      <c r="F1517" t="inlineStr">
        <is>
          <t>global</t>
        </is>
      </c>
    </row>
    <row r="1518">
      <c r="A1518" t="inlineStr">
        <is>
          <t>Dynamic Conservative NO BLUIX</t>
        </is>
      </c>
      <c r="C1518" s="3">
        <f>'No BLUIX'!A134</f>
        <v/>
      </c>
      <c r="D1518">
        <f>ROUND('No BLUIX'!B134*100,1)</f>
        <v/>
      </c>
      <c r="E1518" t="inlineStr">
        <is>
          <t>global</t>
        </is>
      </c>
      <c r="F1518" t="inlineStr">
        <is>
          <t>global</t>
        </is>
      </c>
    </row>
    <row r="1519">
      <c r="A1519" t="inlineStr">
        <is>
          <t>Dynamic Conservative NO BLUIX</t>
        </is>
      </c>
      <c r="C1519" s="3">
        <f>'No BLUIX'!A135</f>
        <v/>
      </c>
      <c r="D1519">
        <f>ROUND('No BLUIX'!B135*100,1)</f>
        <v/>
      </c>
      <c r="E1519" t="inlineStr">
        <is>
          <t>global</t>
        </is>
      </c>
      <c r="F1519" t="inlineStr">
        <is>
          <t>global</t>
        </is>
      </c>
    </row>
    <row r="1520">
      <c r="A1520" t="inlineStr">
        <is>
          <t>Dynamic Conservative NO BLUIX</t>
        </is>
      </c>
      <c r="C1520" s="3">
        <f>'No BLUIX'!A136</f>
        <v/>
      </c>
      <c r="D1520">
        <f>ROUND('No BLUIX'!B136*100,1)</f>
        <v/>
      </c>
      <c r="E1520" t="inlineStr">
        <is>
          <t>global</t>
        </is>
      </c>
      <c r="F1520" t="inlineStr">
        <is>
          <t>global</t>
        </is>
      </c>
    </row>
    <row r="1521">
      <c r="A1521" t="inlineStr">
        <is>
          <t>Dynamic Conservative NO BLUIX</t>
        </is>
      </c>
      <c r="C1521" s="3">
        <f>'No BLUIX'!A137</f>
        <v/>
      </c>
      <c r="D1521">
        <f>ROUND('No BLUIX'!B137*100,1)</f>
        <v/>
      </c>
      <c r="E1521" t="inlineStr">
        <is>
          <t>global</t>
        </is>
      </c>
      <c r="F1521" t="inlineStr">
        <is>
          <t>global</t>
        </is>
      </c>
    </row>
    <row r="1522">
      <c r="A1522" t="inlineStr">
        <is>
          <t>Dynamic Conservative NO BLUIX</t>
        </is>
      </c>
      <c r="C1522" s="3">
        <f>'No BLUIX'!A138</f>
        <v/>
      </c>
      <c r="D1522">
        <f>ROUND('No BLUIX'!B138*100,1)</f>
        <v/>
      </c>
      <c r="E1522" t="inlineStr">
        <is>
          <t>global</t>
        </is>
      </c>
      <c r="F1522" t="inlineStr">
        <is>
          <t>global</t>
        </is>
      </c>
    </row>
    <row r="1523">
      <c r="A1523" t="inlineStr">
        <is>
          <t>Dynamic Conservative NO BLUIX</t>
        </is>
      </c>
      <c r="C1523" s="3" t="inlineStr">
        <is>
          <t>$CASH</t>
        </is>
      </c>
      <c r="D1523">
        <f>100-SUM(D1510:D1522)</f>
        <v/>
      </c>
      <c r="E1523" t="inlineStr">
        <is>
          <t>global</t>
        </is>
      </c>
      <c r="F1523" t="inlineStr">
        <is>
          <t>global</t>
        </is>
      </c>
    </row>
    <row r="1524">
      <c r="A1524" t="inlineStr">
        <is>
          <t>Dynamic Conservative w/ 37.5 BLUIX</t>
        </is>
      </c>
      <c r="C1524">
        <f>'Custodial Allocations-Dec24'!A140</f>
        <v/>
      </c>
      <c r="D1524">
        <f>ROUND('Custodial Allocations-Dec24'!B140*100,1)</f>
        <v/>
      </c>
      <c r="E1524" t="inlineStr">
        <is>
          <t>global</t>
        </is>
      </c>
      <c r="F1524" t="inlineStr">
        <is>
          <t>global</t>
        </is>
      </c>
    </row>
    <row r="1525">
      <c r="A1525" t="inlineStr">
        <is>
          <t>Dynamic Conservative w/ 37.5 BLUIX</t>
        </is>
      </c>
      <c r="C1525">
        <f>'Custodial Allocations-Dec24'!A141</f>
        <v/>
      </c>
      <c r="D1525">
        <f>ROUND('Custodial Allocations-Dec24'!B141*100,1)</f>
        <v/>
      </c>
      <c r="E1525" t="inlineStr">
        <is>
          <t>global</t>
        </is>
      </c>
      <c r="F1525" t="inlineStr">
        <is>
          <t>global</t>
        </is>
      </c>
    </row>
    <row r="1526">
      <c r="A1526" t="inlineStr">
        <is>
          <t>Dynamic Conservative w/ 37.5 BLUIX</t>
        </is>
      </c>
      <c r="C1526">
        <f>'Custodial Allocations-Dec24'!A142</f>
        <v/>
      </c>
      <c r="D1526">
        <f>ROUND('Custodial Allocations-Dec24'!B142*100,1)</f>
        <v/>
      </c>
      <c r="E1526" t="inlineStr">
        <is>
          <t>global</t>
        </is>
      </c>
      <c r="F1526" t="inlineStr">
        <is>
          <t>global</t>
        </is>
      </c>
    </row>
    <row r="1527">
      <c r="A1527" t="inlineStr">
        <is>
          <t>Dynamic Conservative w/ 37.5 BLUIX</t>
        </is>
      </c>
      <c r="C1527">
        <f>'Custodial Allocations-Dec24'!A143</f>
        <v/>
      </c>
      <c r="D1527">
        <f>ROUND('Custodial Allocations-Dec24'!B143*100,1)</f>
        <v/>
      </c>
      <c r="E1527" t="inlineStr">
        <is>
          <t>global</t>
        </is>
      </c>
      <c r="F1527" t="inlineStr">
        <is>
          <t>global</t>
        </is>
      </c>
    </row>
    <row r="1528">
      <c r="A1528" t="inlineStr">
        <is>
          <t>Dynamic Conservative w/ 37.5 BLUIX</t>
        </is>
      </c>
      <c r="C1528">
        <f>'Custodial Allocations-Dec24'!A144</f>
        <v/>
      </c>
      <c r="D1528">
        <f>ROUND('Custodial Allocations-Dec24'!B144*100,1)</f>
        <v/>
      </c>
      <c r="E1528" t="inlineStr">
        <is>
          <t>global</t>
        </is>
      </c>
      <c r="F1528" t="inlineStr">
        <is>
          <t>global</t>
        </is>
      </c>
    </row>
    <row r="1529">
      <c r="A1529" t="inlineStr">
        <is>
          <t>Dynamic Conservative w/ 37.5 BLUIX</t>
        </is>
      </c>
      <c r="C1529">
        <f>'Custodial Allocations-Dec24'!A145</f>
        <v/>
      </c>
      <c r="D1529">
        <f>ROUND('Custodial Allocations-Dec24'!B145*100,1)</f>
        <v/>
      </c>
      <c r="E1529" t="inlineStr">
        <is>
          <t>global</t>
        </is>
      </c>
      <c r="F1529" t="inlineStr">
        <is>
          <t>global</t>
        </is>
      </c>
    </row>
    <row r="1530">
      <c r="A1530" t="inlineStr">
        <is>
          <t>Dynamic Conservative w/ 37.5 BLUIX</t>
        </is>
      </c>
      <c r="C1530">
        <f>'Custodial Allocations-Dec24'!A146</f>
        <v/>
      </c>
      <c r="D1530">
        <f>ROUND('Custodial Allocations-Dec24'!B146*100,1)</f>
        <v/>
      </c>
      <c r="E1530" t="inlineStr">
        <is>
          <t>global</t>
        </is>
      </c>
      <c r="F1530" t="inlineStr">
        <is>
          <t>global</t>
        </is>
      </c>
    </row>
    <row r="1531">
      <c r="A1531" t="inlineStr">
        <is>
          <t>Dynamic Conservative w/ 37.5 BLUIX</t>
        </is>
      </c>
      <c r="C1531">
        <f>'Custodial Allocations-Dec24'!A147</f>
        <v/>
      </c>
      <c r="D1531">
        <f>ROUND('Custodial Allocations-Dec24'!B147*100,1)</f>
        <v/>
      </c>
      <c r="E1531" t="inlineStr">
        <is>
          <t>global</t>
        </is>
      </c>
      <c r="F1531" t="inlineStr">
        <is>
          <t>global</t>
        </is>
      </c>
    </row>
    <row r="1532">
      <c r="A1532" t="inlineStr">
        <is>
          <t>Dynamic Conservative w/ 37.5 BLUIX</t>
        </is>
      </c>
      <c r="C1532">
        <f>'Custodial Allocations-Dec24'!A148</f>
        <v/>
      </c>
      <c r="D1532">
        <f>ROUND('Custodial Allocations-Dec24'!B148*100,1)</f>
        <v/>
      </c>
      <c r="E1532" t="inlineStr">
        <is>
          <t>global</t>
        </is>
      </c>
      <c r="F1532" t="inlineStr">
        <is>
          <t>global</t>
        </is>
      </c>
    </row>
    <row r="1533">
      <c r="A1533" t="inlineStr">
        <is>
          <t>Dynamic Conservative w/ 37.5 BLUIX</t>
        </is>
      </c>
      <c r="C1533">
        <f>'Custodial Allocations-Dec24'!A149</f>
        <v/>
      </c>
      <c r="D1533">
        <f>ROUND('Custodial Allocations-Dec24'!B149*100,1)</f>
        <v/>
      </c>
      <c r="E1533" t="inlineStr">
        <is>
          <t>global</t>
        </is>
      </c>
      <c r="F1533" t="inlineStr">
        <is>
          <t>global</t>
        </is>
      </c>
    </row>
    <row r="1534">
      <c r="A1534" t="inlineStr">
        <is>
          <t>Dynamic Conservative w/ 37.5 BLUIX</t>
        </is>
      </c>
      <c r="C1534">
        <f>'Custodial Allocations-Dec24'!A150</f>
        <v/>
      </c>
      <c r="D1534">
        <f>ROUND('Custodial Allocations-Dec24'!B150*100,1)</f>
        <v/>
      </c>
      <c r="E1534" t="inlineStr">
        <is>
          <t>global</t>
        </is>
      </c>
      <c r="F1534" t="inlineStr">
        <is>
          <t>global</t>
        </is>
      </c>
    </row>
    <row r="1535">
      <c r="A1535" t="inlineStr">
        <is>
          <t>Dynamic Conservative w/ 37.5 BLUIX</t>
        </is>
      </c>
      <c r="C1535">
        <f>'Custodial Allocations-Dec24'!A151</f>
        <v/>
      </c>
      <c r="D1535">
        <f>ROUND('Custodial Allocations-Dec24'!B151*100,1)</f>
        <v/>
      </c>
      <c r="E1535" t="inlineStr">
        <is>
          <t>global</t>
        </is>
      </c>
      <c r="F1535" t="inlineStr">
        <is>
          <t>global</t>
        </is>
      </c>
    </row>
    <row r="1536">
      <c r="A1536" t="inlineStr">
        <is>
          <t>Dynamic Conservative w/ 37.5 BLUIX</t>
        </is>
      </c>
      <c r="C1536">
        <f>'Custodial Allocations-Dec24'!A152</f>
        <v/>
      </c>
      <c r="D1536">
        <f>ROUND('Custodial Allocations-Dec24'!B152*100,1)</f>
        <v/>
      </c>
      <c r="E1536" t="inlineStr">
        <is>
          <t>global</t>
        </is>
      </c>
      <c r="F1536" t="inlineStr">
        <is>
          <t>global</t>
        </is>
      </c>
    </row>
    <row r="1537">
      <c r="A1537" t="inlineStr">
        <is>
          <t>Dynamic Conservative w/ 37.5 BLUIX</t>
        </is>
      </c>
      <c r="C1537">
        <f>'Custodial Allocations-Dec24'!A153</f>
        <v/>
      </c>
      <c r="D1537">
        <f>ROUND('Custodial Allocations-Dec24'!B153*100,1)</f>
        <v/>
      </c>
      <c r="E1537" t="inlineStr">
        <is>
          <t>global</t>
        </is>
      </c>
      <c r="F1537" t="inlineStr">
        <is>
          <t>global</t>
        </is>
      </c>
    </row>
    <row r="1538">
      <c r="A1538" t="inlineStr">
        <is>
          <t>Dynamic Conservative w/ 37.5 BLUIX</t>
        </is>
      </c>
      <c r="C1538" s="3" t="inlineStr">
        <is>
          <t>$CASH</t>
        </is>
      </c>
      <c r="D1538">
        <f>100-SUM(D1524:D1537)</f>
        <v/>
      </c>
      <c r="E1538" t="inlineStr">
        <is>
          <t>global</t>
        </is>
      </c>
      <c r="F1538" t="inlineStr">
        <is>
          <t>global</t>
        </is>
      </c>
    </row>
    <row r="1539">
      <c r="A1539" t="inlineStr">
        <is>
          <t>Dynamic Growth w/ 37.5 BLUIX</t>
        </is>
      </c>
      <c r="C1539">
        <f>'Custodial Allocations-Dec24'!A83</f>
        <v/>
      </c>
      <c r="D1539">
        <f>ROUND('Custodial Allocations-Dec24'!B83*100,1)</f>
        <v/>
      </c>
      <c r="E1539" t="inlineStr">
        <is>
          <t>global</t>
        </is>
      </c>
      <c r="F1539" t="inlineStr">
        <is>
          <t>global</t>
        </is>
      </c>
    </row>
    <row r="1540">
      <c r="A1540" t="inlineStr">
        <is>
          <t>Dynamic Growth w/ 37.5 BLUIX</t>
        </is>
      </c>
      <c r="C1540">
        <f>'Custodial Allocations-Dec24'!A84</f>
        <v/>
      </c>
      <c r="D1540">
        <f>ROUND('Custodial Allocations-Dec24'!B84*100,1)</f>
        <v/>
      </c>
      <c r="E1540" t="inlineStr">
        <is>
          <t>global</t>
        </is>
      </c>
      <c r="F1540" t="inlineStr">
        <is>
          <t>global</t>
        </is>
      </c>
    </row>
    <row r="1541">
      <c r="A1541" t="inlineStr">
        <is>
          <t>Dynamic Growth w/ 37.5 BLUIX</t>
        </is>
      </c>
      <c r="C1541">
        <f>'Custodial Allocations-Dec24'!A85</f>
        <v/>
      </c>
      <c r="D1541">
        <f>ROUND('Custodial Allocations-Dec24'!B85*100,1)</f>
        <v/>
      </c>
      <c r="E1541" t="inlineStr">
        <is>
          <t>global</t>
        </is>
      </c>
      <c r="F1541" t="inlineStr">
        <is>
          <t>global</t>
        </is>
      </c>
    </row>
    <row r="1542">
      <c r="A1542" t="inlineStr">
        <is>
          <t>Dynamic Growth w/ 37.5 BLUIX</t>
        </is>
      </c>
      <c r="C1542">
        <f>'Custodial Allocations-Dec24'!A86</f>
        <v/>
      </c>
      <c r="D1542">
        <f>ROUND('Custodial Allocations-Dec24'!B86*100,1)</f>
        <v/>
      </c>
      <c r="E1542" t="inlineStr">
        <is>
          <t>global</t>
        </is>
      </c>
      <c r="F1542" t="inlineStr">
        <is>
          <t>global</t>
        </is>
      </c>
    </row>
    <row r="1543">
      <c r="A1543" t="inlineStr">
        <is>
          <t>Dynamic Growth w/ 37.5 BLUIX</t>
        </is>
      </c>
      <c r="C1543">
        <f>'Custodial Allocations-Dec24'!A87</f>
        <v/>
      </c>
      <c r="D1543">
        <f>ROUND('Custodial Allocations-Dec24'!B87*100,1)</f>
        <v/>
      </c>
      <c r="E1543" t="inlineStr">
        <is>
          <t>global</t>
        </is>
      </c>
      <c r="F1543" t="inlineStr">
        <is>
          <t>global</t>
        </is>
      </c>
    </row>
    <row r="1544">
      <c r="A1544" t="inlineStr">
        <is>
          <t>Dynamic Growth w/ 37.5 BLUIX</t>
        </is>
      </c>
      <c r="C1544">
        <f>'Custodial Allocations-Dec24'!A88</f>
        <v/>
      </c>
      <c r="D1544">
        <f>ROUND('Custodial Allocations-Dec24'!B88*100,1)</f>
        <v/>
      </c>
      <c r="E1544" t="inlineStr">
        <is>
          <t>global</t>
        </is>
      </c>
      <c r="F1544" t="inlineStr">
        <is>
          <t>global</t>
        </is>
      </c>
    </row>
    <row r="1545">
      <c r="A1545" t="inlineStr">
        <is>
          <t>Dynamic Growth w/ 37.5 BLUIX</t>
        </is>
      </c>
      <c r="C1545">
        <f>'Custodial Allocations-Dec24'!A89</f>
        <v/>
      </c>
      <c r="D1545">
        <f>ROUND('Custodial Allocations-Dec24'!B89*100,1)</f>
        <v/>
      </c>
      <c r="E1545" t="inlineStr">
        <is>
          <t>global</t>
        </is>
      </c>
      <c r="F1545" t="inlineStr">
        <is>
          <t>global</t>
        </is>
      </c>
    </row>
    <row r="1546">
      <c r="A1546" t="inlineStr">
        <is>
          <t>Dynamic Growth w/ 37.5 BLUIX</t>
        </is>
      </c>
      <c r="C1546">
        <f>'Custodial Allocations-Dec24'!A90</f>
        <v/>
      </c>
      <c r="D1546">
        <f>ROUND('Custodial Allocations-Dec24'!B90*100,1)</f>
        <v/>
      </c>
      <c r="E1546" t="inlineStr">
        <is>
          <t>global</t>
        </is>
      </c>
      <c r="F1546" t="inlineStr">
        <is>
          <t>global</t>
        </is>
      </c>
    </row>
    <row r="1547">
      <c r="A1547" t="inlineStr">
        <is>
          <t>Dynamic Growth w/ 37.5 BLUIX</t>
        </is>
      </c>
      <c r="C1547">
        <f>'Custodial Allocations-Dec24'!A91</f>
        <v/>
      </c>
      <c r="D1547">
        <f>ROUND('Custodial Allocations-Dec24'!B91*100,1)</f>
        <v/>
      </c>
      <c r="E1547" t="inlineStr">
        <is>
          <t>global</t>
        </is>
      </c>
      <c r="F1547" t="inlineStr">
        <is>
          <t>global</t>
        </is>
      </c>
    </row>
    <row r="1548">
      <c r="A1548" t="inlineStr">
        <is>
          <t>Dynamic Growth w/ 37.5 BLUIX</t>
        </is>
      </c>
      <c r="C1548">
        <f>'Custodial Allocations-Dec24'!A92</f>
        <v/>
      </c>
      <c r="D1548">
        <f>ROUND('Custodial Allocations-Dec24'!B92*100,1)</f>
        <v/>
      </c>
      <c r="E1548" t="inlineStr">
        <is>
          <t>global</t>
        </is>
      </c>
      <c r="F1548" t="inlineStr">
        <is>
          <t>global</t>
        </is>
      </c>
    </row>
    <row r="1549">
      <c r="A1549" t="inlineStr">
        <is>
          <t>Dynamic Growth w/ 37.5 BLUIX</t>
        </is>
      </c>
      <c r="C1549">
        <f>'Custodial Allocations-Dec24'!A93</f>
        <v/>
      </c>
      <c r="D1549">
        <f>ROUND('Custodial Allocations-Dec24'!B93*100,1)</f>
        <v/>
      </c>
      <c r="E1549" t="inlineStr">
        <is>
          <t>global</t>
        </is>
      </c>
      <c r="F1549" t="inlineStr">
        <is>
          <t>global</t>
        </is>
      </c>
    </row>
    <row r="1550">
      <c r="A1550" t="inlineStr">
        <is>
          <t>Dynamic Growth w/ 37.5 BLUIX</t>
        </is>
      </c>
      <c r="C1550">
        <f>'Custodial Allocations-Dec24'!A94</f>
        <v/>
      </c>
      <c r="D1550">
        <f>ROUND('Custodial Allocations-Dec24'!B94*100,1)</f>
        <v/>
      </c>
      <c r="E1550" t="inlineStr">
        <is>
          <t>global</t>
        </is>
      </c>
      <c r="F1550" t="inlineStr">
        <is>
          <t>global</t>
        </is>
      </c>
    </row>
    <row r="1551">
      <c r="A1551" t="inlineStr">
        <is>
          <t>Dynamic Growth w/ 37.5 BLUIX</t>
        </is>
      </c>
      <c r="C1551">
        <f>'Custodial Allocations-Dec24'!A95</f>
        <v/>
      </c>
      <c r="D1551">
        <f>ROUND('Custodial Allocations-Dec24'!B95*100,1)</f>
        <v/>
      </c>
      <c r="E1551" t="inlineStr">
        <is>
          <t>global</t>
        </is>
      </c>
      <c r="F1551" t="inlineStr">
        <is>
          <t>global</t>
        </is>
      </c>
    </row>
    <row r="1552">
      <c r="A1552" t="inlineStr">
        <is>
          <t>Dynamic Growth w/ 37.5 BLUIX</t>
        </is>
      </c>
      <c r="C1552">
        <f>'Custodial Allocations-Dec24'!A96</f>
        <v/>
      </c>
      <c r="D1552">
        <f>ROUND('Custodial Allocations-Dec24'!B96*100,1)</f>
        <v/>
      </c>
      <c r="E1552" t="inlineStr">
        <is>
          <t>global</t>
        </is>
      </c>
      <c r="F1552" t="inlineStr">
        <is>
          <t>global</t>
        </is>
      </c>
    </row>
    <row r="1553">
      <c r="A1553" t="inlineStr">
        <is>
          <t>Dynamic Growth w/ 37.5 BLUIX</t>
        </is>
      </c>
      <c r="C1553" s="3" t="inlineStr">
        <is>
          <t>$CASH</t>
        </is>
      </c>
      <c r="D1553">
        <f>100-SUM(D1539:D1552)</f>
        <v/>
      </c>
      <c r="E1553" t="inlineStr">
        <is>
          <t>global</t>
        </is>
      </c>
      <c r="F1553" t="inlineStr">
        <is>
          <t>global</t>
        </is>
      </c>
    </row>
    <row r="1554">
      <c r="A1554" t="inlineStr">
        <is>
          <t>Dynamic Growth NO BLUIX</t>
        </is>
      </c>
      <c r="C1554" s="3">
        <f>'No BLUIX'!A75</f>
        <v/>
      </c>
      <c r="D1554">
        <f>ROUND('No BLUIX'!B75*100,1)</f>
        <v/>
      </c>
      <c r="E1554" t="inlineStr">
        <is>
          <t>global</t>
        </is>
      </c>
      <c r="F1554" t="inlineStr">
        <is>
          <t>global</t>
        </is>
      </c>
    </row>
    <row r="1555">
      <c r="A1555" t="inlineStr">
        <is>
          <t>Dynamic Growth NO BLUIX</t>
        </is>
      </c>
      <c r="C1555" s="3">
        <f>'No BLUIX'!A76</f>
        <v/>
      </c>
      <c r="D1555">
        <f>ROUND('No BLUIX'!B76*100,1)</f>
        <v/>
      </c>
      <c r="E1555" t="inlineStr">
        <is>
          <t>global</t>
        </is>
      </c>
      <c r="F1555" t="inlineStr">
        <is>
          <t>global</t>
        </is>
      </c>
    </row>
    <row r="1556">
      <c r="A1556" t="inlineStr">
        <is>
          <t>Dynamic Growth NO BLUIX</t>
        </is>
      </c>
      <c r="C1556" s="3">
        <f>'No BLUIX'!A77</f>
        <v/>
      </c>
      <c r="D1556">
        <f>ROUND('No BLUIX'!B77*100,1)</f>
        <v/>
      </c>
      <c r="E1556" t="inlineStr">
        <is>
          <t>global</t>
        </is>
      </c>
      <c r="F1556" t="inlineStr">
        <is>
          <t>global</t>
        </is>
      </c>
    </row>
    <row r="1557">
      <c r="A1557" t="inlineStr">
        <is>
          <t>Dynamic Growth NO BLUIX</t>
        </is>
      </c>
      <c r="C1557" s="3">
        <f>'No BLUIX'!A78</f>
        <v/>
      </c>
      <c r="D1557">
        <f>ROUND('No BLUIX'!B78*100,1)</f>
        <v/>
      </c>
      <c r="E1557" t="inlineStr">
        <is>
          <t>global</t>
        </is>
      </c>
      <c r="F1557" t="inlineStr">
        <is>
          <t>global</t>
        </is>
      </c>
    </row>
    <row r="1558">
      <c r="A1558" t="inlineStr">
        <is>
          <t>Dynamic Growth NO BLUIX</t>
        </is>
      </c>
      <c r="C1558" s="3">
        <f>'No BLUIX'!A79</f>
        <v/>
      </c>
      <c r="D1558">
        <f>ROUND('No BLUIX'!B79*100,1)</f>
        <v/>
      </c>
      <c r="E1558" t="inlineStr">
        <is>
          <t>global</t>
        </is>
      </c>
      <c r="F1558" t="inlineStr">
        <is>
          <t>global</t>
        </is>
      </c>
    </row>
    <row r="1559">
      <c r="A1559" t="inlineStr">
        <is>
          <t>Dynamic Growth NO BLUIX</t>
        </is>
      </c>
      <c r="C1559" s="3">
        <f>'No BLUIX'!A80</f>
        <v/>
      </c>
      <c r="D1559">
        <f>ROUND('No BLUIX'!B80*100,1)</f>
        <v/>
      </c>
      <c r="E1559" t="inlineStr">
        <is>
          <t>global</t>
        </is>
      </c>
      <c r="F1559" t="inlineStr">
        <is>
          <t>global</t>
        </is>
      </c>
    </row>
    <row r="1560">
      <c r="A1560" t="inlineStr">
        <is>
          <t>Dynamic Growth NO BLUIX</t>
        </is>
      </c>
      <c r="C1560" s="3">
        <f>'No BLUIX'!A81</f>
        <v/>
      </c>
      <c r="D1560">
        <f>ROUND('No BLUIX'!B81*100,1)</f>
        <v/>
      </c>
      <c r="E1560" t="inlineStr">
        <is>
          <t>global</t>
        </is>
      </c>
      <c r="F1560" t="inlineStr">
        <is>
          <t>global</t>
        </is>
      </c>
    </row>
    <row r="1561">
      <c r="A1561" t="inlineStr">
        <is>
          <t>Dynamic Growth NO BLUIX</t>
        </is>
      </c>
      <c r="C1561" s="3">
        <f>'No BLUIX'!A82</f>
        <v/>
      </c>
      <c r="D1561">
        <f>ROUND('No BLUIX'!B82*100,1)</f>
        <v/>
      </c>
      <c r="E1561" t="inlineStr">
        <is>
          <t>global</t>
        </is>
      </c>
      <c r="F1561" t="inlineStr">
        <is>
          <t>global</t>
        </is>
      </c>
    </row>
    <row r="1562">
      <c r="A1562" t="inlineStr">
        <is>
          <t>Dynamic Growth NO BLUIX</t>
        </is>
      </c>
      <c r="C1562" s="3">
        <f>'No BLUIX'!A83</f>
        <v/>
      </c>
      <c r="D1562">
        <f>ROUND('No BLUIX'!B83*100,1)</f>
        <v/>
      </c>
      <c r="E1562" t="inlineStr">
        <is>
          <t>global</t>
        </is>
      </c>
      <c r="F1562" t="inlineStr">
        <is>
          <t>global</t>
        </is>
      </c>
    </row>
    <row r="1563">
      <c r="A1563" t="inlineStr">
        <is>
          <t>Dynamic Growth NO BLUIX</t>
        </is>
      </c>
      <c r="C1563" s="3">
        <f>'No BLUIX'!A84</f>
        <v/>
      </c>
      <c r="D1563">
        <f>ROUND('No BLUIX'!B84*100,1)</f>
        <v/>
      </c>
      <c r="E1563" t="inlineStr">
        <is>
          <t>global</t>
        </is>
      </c>
      <c r="F1563" t="inlineStr">
        <is>
          <t>global</t>
        </is>
      </c>
    </row>
    <row r="1564">
      <c r="A1564" t="inlineStr">
        <is>
          <t>Dynamic Growth NO BLUIX</t>
        </is>
      </c>
      <c r="C1564" s="3">
        <f>'No BLUIX'!A85</f>
        <v/>
      </c>
      <c r="D1564">
        <f>ROUND('No BLUIX'!B85*100,1)</f>
        <v/>
      </c>
      <c r="E1564" t="inlineStr">
        <is>
          <t>global</t>
        </is>
      </c>
      <c r="F1564" t="inlineStr">
        <is>
          <t>global</t>
        </is>
      </c>
    </row>
    <row r="1565">
      <c r="A1565" t="inlineStr">
        <is>
          <t>Dynamic Growth NO BLUIX</t>
        </is>
      </c>
      <c r="C1565" s="3">
        <f>'No BLUIX'!A86</f>
        <v/>
      </c>
      <c r="D1565">
        <f>ROUND('No BLUIX'!B86*100,1)</f>
        <v/>
      </c>
      <c r="E1565" t="inlineStr">
        <is>
          <t>global</t>
        </is>
      </c>
      <c r="F1565" t="inlineStr">
        <is>
          <t>global</t>
        </is>
      </c>
    </row>
    <row r="1566">
      <c r="A1566" t="inlineStr">
        <is>
          <t>Dynamic Growth NO BLUIX</t>
        </is>
      </c>
      <c r="C1566" s="3">
        <f>'No BLUIX'!A87</f>
        <v/>
      </c>
      <c r="D1566">
        <f>ROUND('No BLUIX'!B87*100,1)</f>
        <v/>
      </c>
      <c r="E1566" t="inlineStr">
        <is>
          <t>global</t>
        </is>
      </c>
      <c r="F1566" t="inlineStr">
        <is>
          <t>global</t>
        </is>
      </c>
    </row>
    <row r="1567">
      <c r="A1567" t="inlineStr">
        <is>
          <t>Dynamic Growth NO BLUIX</t>
        </is>
      </c>
      <c r="C1567" s="3" t="inlineStr">
        <is>
          <t>$CASH</t>
        </is>
      </c>
      <c r="D1567">
        <f>100-SUM(D1554:D1566)</f>
        <v/>
      </c>
      <c r="E1567" t="inlineStr">
        <is>
          <t>global</t>
        </is>
      </c>
      <c r="F1567" t="inlineStr">
        <is>
          <t>global</t>
        </is>
      </c>
    </row>
    <row r="1568">
      <c r="A1568" t="inlineStr">
        <is>
          <t>Dynamic Growth w/ 20% BLUIX</t>
        </is>
      </c>
      <c r="C1568">
        <f>Spartan!A82</f>
        <v/>
      </c>
      <c r="D1568">
        <f>ROUND(Spartan!B82*100,1)</f>
        <v/>
      </c>
      <c r="E1568" t="inlineStr">
        <is>
          <t>global</t>
        </is>
      </c>
      <c r="F1568" t="inlineStr">
        <is>
          <t>global</t>
        </is>
      </c>
    </row>
    <row r="1569">
      <c r="A1569" t="inlineStr">
        <is>
          <t>Dynamic Growth w/ 20% BLUIX</t>
        </is>
      </c>
      <c r="C1569">
        <f>Spartan!A83</f>
        <v/>
      </c>
      <c r="D1569">
        <f>ROUND(Spartan!B83*100,1)</f>
        <v/>
      </c>
      <c r="E1569" t="inlineStr">
        <is>
          <t>global</t>
        </is>
      </c>
      <c r="F1569" t="inlineStr">
        <is>
          <t>global</t>
        </is>
      </c>
    </row>
    <row r="1570">
      <c r="A1570" t="inlineStr">
        <is>
          <t>Dynamic Growth w/ 20% BLUIX</t>
        </is>
      </c>
      <c r="C1570">
        <f>Spartan!A84</f>
        <v/>
      </c>
      <c r="D1570">
        <f>ROUND(Spartan!B84*100,1)</f>
        <v/>
      </c>
      <c r="E1570" t="inlineStr">
        <is>
          <t>global</t>
        </is>
      </c>
      <c r="F1570" t="inlineStr">
        <is>
          <t>global</t>
        </is>
      </c>
    </row>
    <row r="1571">
      <c r="A1571" t="inlineStr">
        <is>
          <t>Dynamic Growth w/ 20% BLUIX</t>
        </is>
      </c>
      <c r="C1571">
        <f>Spartan!A85</f>
        <v/>
      </c>
      <c r="D1571">
        <f>ROUND(Spartan!B85*100,1)</f>
        <v/>
      </c>
      <c r="E1571" t="inlineStr">
        <is>
          <t>global</t>
        </is>
      </c>
      <c r="F1571" t="inlineStr">
        <is>
          <t>global</t>
        </is>
      </c>
    </row>
    <row r="1572">
      <c r="A1572" t="inlineStr">
        <is>
          <t>Dynamic Growth w/ 20% BLUIX</t>
        </is>
      </c>
      <c r="C1572">
        <f>Spartan!A86</f>
        <v/>
      </c>
      <c r="D1572">
        <f>ROUND(Spartan!B86*100,1)</f>
        <v/>
      </c>
      <c r="E1572" t="inlineStr">
        <is>
          <t>global</t>
        </is>
      </c>
      <c r="F1572" t="inlineStr">
        <is>
          <t>global</t>
        </is>
      </c>
    </row>
    <row r="1573">
      <c r="A1573" t="inlineStr">
        <is>
          <t>Dynamic Growth w/ 20% BLUIX</t>
        </is>
      </c>
      <c r="C1573">
        <f>Spartan!A87</f>
        <v/>
      </c>
      <c r="D1573">
        <f>ROUND(Spartan!B87*100,1)</f>
        <v/>
      </c>
      <c r="E1573" t="inlineStr">
        <is>
          <t>global</t>
        </is>
      </c>
      <c r="F1573" t="inlineStr">
        <is>
          <t>global</t>
        </is>
      </c>
    </row>
    <row r="1574">
      <c r="A1574" t="inlineStr">
        <is>
          <t>Dynamic Growth w/ 20% BLUIX</t>
        </is>
      </c>
      <c r="C1574">
        <f>Spartan!A88</f>
        <v/>
      </c>
      <c r="D1574">
        <f>ROUND(Spartan!B88*100,1)</f>
        <v/>
      </c>
      <c r="E1574" t="inlineStr">
        <is>
          <t>global</t>
        </is>
      </c>
      <c r="F1574" t="inlineStr">
        <is>
          <t>global</t>
        </is>
      </c>
    </row>
    <row r="1575">
      <c r="A1575" t="inlineStr">
        <is>
          <t>Dynamic Growth w/ 20% BLUIX</t>
        </is>
      </c>
      <c r="C1575">
        <f>Spartan!A89</f>
        <v/>
      </c>
      <c r="D1575">
        <f>ROUND(Spartan!B89*100,1)</f>
        <v/>
      </c>
      <c r="E1575" t="inlineStr">
        <is>
          <t>global</t>
        </is>
      </c>
      <c r="F1575" t="inlineStr">
        <is>
          <t>global</t>
        </is>
      </c>
    </row>
    <row r="1576">
      <c r="A1576" t="inlineStr">
        <is>
          <t>Dynamic Growth w/ 20% BLUIX</t>
        </is>
      </c>
      <c r="C1576">
        <f>Spartan!A90</f>
        <v/>
      </c>
      <c r="D1576">
        <f>ROUND(Spartan!B90*100,1)</f>
        <v/>
      </c>
      <c r="E1576" t="inlineStr">
        <is>
          <t>global</t>
        </is>
      </c>
      <c r="F1576" t="inlineStr">
        <is>
          <t>global</t>
        </is>
      </c>
    </row>
    <row r="1577">
      <c r="A1577" t="inlineStr">
        <is>
          <t>Dynamic Growth w/ 20% BLUIX</t>
        </is>
      </c>
      <c r="C1577">
        <f>Spartan!A91</f>
        <v/>
      </c>
      <c r="D1577">
        <f>ROUND(Spartan!B91*100,1)</f>
        <v/>
      </c>
      <c r="E1577" t="inlineStr">
        <is>
          <t>global</t>
        </is>
      </c>
      <c r="F1577" t="inlineStr">
        <is>
          <t>global</t>
        </is>
      </c>
    </row>
    <row r="1578">
      <c r="A1578" t="inlineStr">
        <is>
          <t>Dynamic Growth w/ 20% BLUIX</t>
        </is>
      </c>
      <c r="C1578">
        <f>Spartan!A92</f>
        <v/>
      </c>
      <c r="D1578">
        <f>ROUND(Spartan!B92*100,1)</f>
        <v/>
      </c>
      <c r="E1578" t="inlineStr">
        <is>
          <t>global</t>
        </is>
      </c>
      <c r="F1578" t="inlineStr">
        <is>
          <t>global</t>
        </is>
      </c>
    </row>
    <row r="1579">
      <c r="A1579" t="inlineStr">
        <is>
          <t>Dynamic Growth w/ 20% BLUIX</t>
        </is>
      </c>
      <c r="C1579" t="inlineStr">
        <is>
          <t>OPER</t>
        </is>
      </c>
      <c r="D1579">
        <f>ROUND(Spartan!B93*100,1)/2</f>
        <v/>
      </c>
      <c r="E1579" t="inlineStr">
        <is>
          <t>global</t>
        </is>
      </c>
      <c r="F1579" t="inlineStr">
        <is>
          <t>global</t>
        </is>
      </c>
    </row>
    <row r="1580">
      <c r="A1580" t="inlineStr">
        <is>
          <t>Dynamic Growth w/ 20% BLUIX</t>
        </is>
      </c>
      <c r="C1580" t="inlineStr">
        <is>
          <t>BIL</t>
        </is>
      </c>
      <c r="D1580">
        <f>D1579</f>
        <v/>
      </c>
      <c r="E1580" t="inlineStr">
        <is>
          <t>global</t>
        </is>
      </c>
      <c r="F1580" t="inlineStr">
        <is>
          <t>global</t>
        </is>
      </c>
    </row>
    <row r="1581">
      <c r="A1581" t="inlineStr">
        <is>
          <t>Dynamic Growth w/ 20% BLUIX</t>
        </is>
      </c>
      <c r="C1581" s="3" t="inlineStr">
        <is>
          <t>$CASH</t>
        </is>
      </c>
      <c r="D1581">
        <f>100-SUM(D1568:D1580)</f>
        <v/>
      </c>
      <c r="E1581" t="inlineStr">
        <is>
          <t>global</t>
        </is>
      </c>
      <c r="F1581" t="inlineStr">
        <is>
          <t>global</t>
        </is>
      </c>
    </row>
    <row r="1582">
      <c r="A1582" t="inlineStr">
        <is>
          <t>Dynamic Growth w/ OCIO</t>
        </is>
      </c>
      <c r="C1582">
        <f>'BFA Model'!B3</f>
        <v/>
      </c>
      <c r="D1582">
        <f>ROUND('BFA Model'!K3*100,1)</f>
        <v/>
      </c>
      <c r="E1582" t="inlineStr">
        <is>
          <t>global</t>
        </is>
      </c>
      <c r="F1582" t="inlineStr">
        <is>
          <t>global</t>
        </is>
      </c>
    </row>
    <row r="1583">
      <c r="A1583" t="inlineStr">
        <is>
          <t>Dynamic Growth w/ OCIO</t>
        </is>
      </c>
      <c r="C1583">
        <f>'BFA Model'!B4</f>
        <v/>
      </c>
      <c r="D1583">
        <f>ROUND('BFA Model'!K4*100,1)</f>
        <v/>
      </c>
      <c r="E1583" t="inlineStr">
        <is>
          <t>global</t>
        </is>
      </c>
      <c r="F1583" t="inlineStr">
        <is>
          <t>global</t>
        </is>
      </c>
    </row>
    <row r="1584">
      <c r="A1584" t="inlineStr">
        <is>
          <t>Dynamic Growth w/ OCIO</t>
        </is>
      </c>
      <c r="C1584">
        <f>'BFA Model'!B5</f>
        <v/>
      </c>
      <c r="D1584">
        <f>ROUND('BFA Model'!K5*100,1)</f>
        <v/>
      </c>
      <c r="E1584" t="inlineStr">
        <is>
          <t>global</t>
        </is>
      </c>
      <c r="F1584" t="inlineStr">
        <is>
          <t>global</t>
        </is>
      </c>
    </row>
    <row r="1585">
      <c r="A1585" t="inlineStr">
        <is>
          <t>Dynamic Growth w/ OCIO</t>
        </is>
      </c>
      <c r="C1585">
        <f>'BFA Model'!B6</f>
        <v/>
      </c>
      <c r="D1585">
        <f>ROUND('BFA Model'!K6*100,1)</f>
        <v/>
      </c>
      <c r="E1585" t="inlineStr">
        <is>
          <t>global</t>
        </is>
      </c>
      <c r="F1585" t="inlineStr">
        <is>
          <t>global</t>
        </is>
      </c>
    </row>
    <row r="1586">
      <c r="A1586" t="inlineStr">
        <is>
          <t>Dynamic Growth w/ OCIO</t>
        </is>
      </c>
      <c r="C1586">
        <f>'BFA Model'!B7</f>
        <v/>
      </c>
      <c r="D1586">
        <f>ROUND('BFA Model'!K7*100,1)</f>
        <v/>
      </c>
      <c r="E1586" t="inlineStr">
        <is>
          <t>global</t>
        </is>
      </c>
      <c r="F1586" t="inlineStr">
        <is>
          <t>global</t>
        </is>
      </c>
    </row>
    <row r="1587">
      <c r="A1587" t="inlineStr">
        <is>
          <t>Dynamic Growth w/ OCIO</t>
        </is>
      </c>
      <c r="C1587">
        <f>'BFA Model'!B8</f>
        <v/>
      </c>
      <c r="D1587">
        <f>ROUND('BFA Model'!K8*100,1)</f>
        <v/>
      </c>
      <c r="E1587" t="inlineStr">
        <is>
          <t>global</t>
        </is>
      </c>
      <c r="F1587" t="inlineStr">
        <is>
          <t>global</t>
        </is>
      </c>
    </row>
    <row r="1588">
      <c r="A1588" t="inlineStr">
        <is>
          <t>Dynamic Growth w/ OCIO</t>
        </is>
      </c>
      <c r="C1588">
        <f>'BFA Model'!B9</f>
        <v/>
      </c>
      <c r="D1588">
        <f>ROUND('BFA Model'!K9*100,1)</f>
        <v/>
      </c>
      <c r="E1588" t="inlineStr">
        <is>
          <t>global</t>
        </is>
      </c>
      <c r="F1588" t="inlineStr">
        <is>
          <t>global</t>
        </is>
      </c>
    </row>
    <row r="1589">
      <c r="A1589" t="inlineStr">
        <is>
          <t>Dynamic Growth w/ OCIO</t>
        </is>
      </c>
      <c r="C1589">
        <f>'BFA Model'!B10</f>
        <v/>
      </c>
      <c r="D1589">
        <f>ROUND('BFA Model'!K10*100,1)</f>
        <v/>
      </c>
      <c r="E1589" t="inlineStr">
        <is>
          <t>global</t>
        </is>
      </c>
      <c r="F1589" t="inlineStr">
        <is>
          <t>global</t>
        </is>
      </c>
    </row>
    <row r="1590">
      <c r="A1590" t="inlineStr">
        <is>
          <t>Dynamic Growth w/ OCIO</t>
        </is>
      </c>
      <c r="C1590">
        <f>'BFA Model'!B11</f>
        <v/>
      </c>
      <c r="D1590">
        <f>ROUND('BFA Model'!K11*100,1)</f>
        <v/>
      </c>
      <c r="E1590" t="inlineStr">
        <is>
          <t>global</t>
        </is>
      </c>
      <c r="F1590" t="inlineStr">
        <is>
          <t>global</t>
        </is>
      </c>
    </row>
    <row r="1591">
      <c r="A1591" t="inlineStr">
        <is>
          <t>Dynamic Growth w/ OCIO</t>
        </is>
      </c>
      <c r="C1591">
        <f>'BFA Model'!B12</f>
        <v/>
      </c>
      <c r="D1591">
        <f>ROUND('BFA Model'!K12*100,1)</f>
        <v/>
      </c>
      <c r="E1591" t="inlineStr">
        <is>
          <t>global</t>
        </is>
      </c>
      <c r="F1591" t="inlineStr">
        <is>
          <t>global</t>
        </is>
      </c>
    </row>
    <row r="1592">
      <c r="A1592" t="inlineStr">
        <is>
          <t>Dynamic Growth w/ OCIO</t>
        </is>
      </c>
      <c r="C1592">
        <f>'BFA Model'!B13</f>
        <v/>
      </c>
      <c r="D1592">
        <f>ROUND('BFA Model'!K13*100,1)</f>
        <v/>
      </c>
      <c r="E1592" t="inlineStr">
        <is>
          <t>global</t>
        </is>
      </c>
      <c r="F1592" t="inlineStr">
        <is>
          <t>global</t>
        </is>
      </c>
    </row>
    <row r="1593">
      <c r="A1593" t="inlineStr">
        <is>
          <t>Dynamic Growth w/ OCIO</t>
        </is>
      </c>
      <c r="C1593">
        <f>'BFA Model'!B14</f>
        <v/>
      </c>
      <c r="D1593">
        <f>ROUND('BFA Model'!K14*100,1)</f>
        <v/>
      </c>
      <c r="E1593" t="inlineStr">
        <is>
          <t>global</t>
        </is>
      </c>
      <c r="F1593" t="inlineStr">
        <is>
          <t>global</t>
        </is>
      </c>
    </row>
    <row r="1594">
      <c r="A1594" t="inlineStr">
        <is>
          <t>Dynamic Growth w/ OCIO</t>
        </is>
      </c>
      <c r="C1594">
        <f>'BFA Model'!B15</f>
        <v/>
      </c>
      <c r="D1594">
        <f>ROUND('BFA Model'!K15*100,1)</f>
        <v/>
      </c>
      <c r="E1594" t="inlineStr">
        <is>
          <t>global</t>
        </is>
      </c>
      <c r="F1594" t="inlineStr">
        <is>
          <t>global</t>
        </is>
      </c>
    </row>
    <row r="1595">
      <c r="A1595" t="inlineStr">
        <is>
          <t>Dynamic Growth w/ OCIO</t>
        </is>
      </c>
      <c r="C1595">
        <f>'BFA Model'!B16</f>
        <v/>
      </c>
      <c r="D1595">
        <f>ROUND('BFA Model'!K16*100,1)</f>
        <v/>
      </c>
      <c r="E1595" t="inlineStr">
        <is>
          <t>global</t>
        </is>
      </c>
      <c r="F1595" t="inlineStr">
        <is>
          <t>global</t>
        </is>
      </c>
    </row>
    <row r="1596">
      <c r="A1596" t="inlineStr">
        <is>
          <t>Dynamic Growth w/ OCIO</t>
        </is>
      </c>
      <c r="C1596">
        <f>'BFA Model'!B17</f>
        <v/>
      </c>
      <c r="D1596">
        <f>ROUND('BFA Model'!K17*100,1)</f>
        <v/>
      </c>
      <c r="E1596" t="inlineStr">
        <is>
          <t>global</t>
        </is>
      </c>
      <c r="F1596" t="inlineStr">
        <is>
          <t>global</t>
        </is>
      </c>
    </row>
    <row r="1597">
      <c r="A1597" t="inlineStr">
        <is>
          <t>Dynamic Growth w/ OCIO</t>
        </is>
      </c>
      <c r="C1597">
        <f>'BFA Model'!B18</f>
        <v/>
      </c>
      <c r="D1597">
        <f>100-SUM(D1582:D1596)</f>
        <v/>
      </c>
      <c r="E1597" t="inlineStr">
        <is>
          <t>global</t>
        </is>
      </c>
      <c r="F1597" t="inlineStr">
        <is>
          <t>global</t>
        </is>
      </c>
    </row>
    <row r="1598">
      <c r="A1598" t="inlineStr">
        <is>
          <t>Dynamic Mod Growth w/ 37.5 BLUIX</t>
        </is>
      </c>
      <c r="C1598">
        <f>'Custodial Allocations-Dec24'!A102</f>
        <v/>
      </c>
      <c r="D1598">
        <f>ROUND('Custodial Allocations-Dec24'!B102*100,1)</f>
        <v/>
      </c>
      <c r="E1598" t="inlineStr">
        <is>
          <t>global</t>
        </is>
      </c>
      <c r="F1598" t="inlineStr">
        <is>
          <t>global</t>
        </is>
      </c>
    </row>
    <row r="1599">
      <c r="A1599" t="inlineStr">
        <is>
          <t>Dynamic Mod Growth w/ 37.5 BLUIX</t>
        </is>
      </c>
      <c r="C1599">
        <f>'Custodial Allocations-Dec24'!A103</f>
        <v/>
      </c>
      <c r="D1599">
        <f>ROUND('Custodial Allocations-Dec24'!B103*100,1)</f>
        <v/>
      </c>
      <c r="E1599" t="inlineStr">
        <is>
          <t>global</t>
        </is>
      </c>
      <c r="F1599" t="inlineStr">
        <is>
          <t>global</t>
        </is>
      </c>
    </row>
    <row r="1600">
      <c r="A1600" t="inlineStr">
        <is>
          <t>Dynamic Mod Growth w/ 37.5 BLUIX</t>
        </is>
      </c>
      <c r="C1600">
        <f>'Custodial Allocations-Dec24'!A104</f>
        <v/>
      </c>
      <c r="D1600">
        <f>ROUND('Custodial Allocations-Dec24'!B104*100,1)</f>
        <v/>
      </c>
      <c r="E1600" t="inlineStr">
        <is>
          <t>global</t>
        </is>
      </c>
      <c r="F1600" t="inlineStr">
        <is>
          <t>global</t>
        </is>
      </c>
    </row>
    <row r="1601">
      <c r="A1601" t="inlineStr">
        <is>
          <t>Dynamic Mod Growth w/ 37.5 BLUIX</t>
        </is>
      </c>
      <c r="C1601">
        <f>'Custodial Allocations-Dec24'!A105</f>
        <v/>
      </c>
      <c r="D1601">
        <f>ROUND('Custodial Allocations-Dec24'!B105*100,1)</f>
        <v/>
      </c>
      <c r="E1601" t="inlineStr">
        <is>
          <t>global</t>
        </is>
      </c>
      <c r="F1601" t="inlineStr">
        <is>
          <t>global</t>
        </is>
      </c>
    </row>
    <row r="1602">
      <c r="A1602" t="inlineStr">
        <is>
          <t>Dynamic Mod Growth w/ 37.5 BLUIX</t>
        </is>
      </c>
      <c r="C1602">
        <f>'Custodial Allocations-Dec24'!A106</f>
        <v/>
      </c>
      <c r="D1602">
        <f>ROUND('Custodial Allocations-Dec24'!B106*100,1)</f>
        <v/>
      </c>
      <c r="E1602" t="inlineStr">
        <is>
          <t>global</t>
        </is>
      </c>
      <c r="F1602" t="inlineStr">
        <is>
          <t>global</t>
        </is>
      </c>
    </row>
    <row r="1603">
      <c r="A1603" t="inlineStr">
        <is>
          <t>Dynamic Mod Growth w/ 37.5 BLUIX</t>
        </is>
      </c>
      <c r="C1603">
        <f>'Custodial Allocations-Dec24'!A107</f>
        <v/>
      </c>
      <c r="D1603">
        <f>ROUND('Custodial Allocations-Dec24'!B107*100,1)</f>
        <v/>
      </c>
      <c r="E1603" t="inlineStr">
        <is>
          <t>global</t>
        </is>
      </c>
      <c r="F1603" t="inlineStr">
        <is>
          <t>global</t>
        </is>
      </c>
    </row>
    <row r="1604">
      <c r="A1604" t="inlineStr">
        <is>
          <t>Dynamic Mod Growth w/ 37.5 BLUIX</t>
        </is>
      </c>
      <c r="C1604">
        <f>'Custodial Allocations-Dec24'!A108</f>
        <v/>
      </c>
      <c r="D1604">
        <f>ROUND('Custodial Allocations-Dec24'!B108*100,1)</f>
        <v/>
      </c>
      <c r="E1604" t="inlineStr">
        <is>
          <t>global</t>
        </is>
      </c>
      <c r="F1604" t="inlineStr">
        <is>
          <t>global</t>
        </is>
      </c>
    </row>
    <row r="1605">
      <c r="A1605" t="inlineStr">
        <is>
          <t>Dynamic Mod Growth w/ 37.5 BLUIX</t>
        </is>
      </c>
      <c r="C1605">
        <f>'Custodial Allocations-Dec24'!A109</f>
        <v/>
      </c>
      <c r="D1605">
        <f>ROUND('Custodial Allocations-Dec24'!B109*100,1)</f>
        <v/>
      </c>
      <c r="E1605" t="inlineStr">
        <is>
          <t>global</t>
        </is>
      </c>
      <c r="F1605" t="inlineStr">
        <is>
          <t>global</t>
        </is>
      </c>
    </row>
    <row r="1606">
      <c r="A1606" t="inlineStr">
        <is>
          <t>Dynamic Mod Growth w/ 37.5 BLUIX</t>
        </is>
      </c>
      <c r="C1606">
        <f>'Custodial Allocations-Dec24'!A110</f>
        <v/>
      </c>
      <c r="D1606">
        <f>ROUND('Custodial Allocations-Dec24'!B110*100,1)</f>
        <v/>
      </c>
      <c r="E1606" t="inlineStr">
        <is>
          <t>global</t>
        </is>
      </c>
      <c r="F1606" t="inlineStr">
        <is>
          <t>global</t>
        </is>
      </c>
    </row>
    <row r="1607">
      <c r="A1607" t="inlineStr">
        <is>
          <t>Dynamic Mod Growth w/ 37.5 BLUIX</t>
        </is>
      </c>
      <c r="C1607">
        <f>'Custodial Allocations-Dec24'!A111</f>
        <v/>
      </c>
      <c r="D1607">
        <f>ROUND('Custodial Allocations-Dec24'!B111*100,1)</f>
        <v/>
      </c>
      <c r="E1607" t="inlineStr">
        <is>
          <t>global</t>
        </is>
      </c>
      <c r="F1607" t="inlineStr">
        <is>
          <t>global</t>
        </is>
      </c>
    </row>
    <row r="1608">
      <c r="A1608" t="inlineStr">
        <is>
          <t>Dynamic Mod Growth w/ 37.5 BLUIX</t>
        </is>
      </c>
      <c r="C1608">
        <f>'Custodial Allocations-Dec24'!A112</f>
        <v/>
      </c>
      <c r="D1608">
        <f>ROUND('Custodial Allocations-Dec24'!B112*100,1)</f>
        <v/>
      </c>
      <c r="E1608" t="inlineStr">
        <is>
          <t>global</t>
        </is>
      </c>
      <c r="F1608" t="inlineStr">
        <is>
          <t>global</t>
        </is>
      </c>
    </row>
    <row r="1609">
      <c r="A1609" t="inlineStr">
        <is>
          <t>Dynamic Mod Growth w/ 37.5 BLUIX</t>
        </is>
      </c>
      <c r="C1609">
        <f>'Custodial Allocations-Dec24'!A113</f>
        <v/>
      </c>
      <c r="D1609">
        <f>ROUND('Custodial Allocations-Dec24'!B113*100,1)</f>
        <v/>
      </c>
      <c r="E1609" t="inlineStr">
        <is>
          <t>global</t>
        </is>
      </c>
      <c r="F1609" t="inlineStr">
        <is>
          <t>global</t>
        </is>
      </c>
    </row>
    <row r="1610">
      <c r="A1610" t="inlineStr">
        <is>
          <t>Dynamic Mod Growth w/ 37.5 BLUIX</t>
        </is>
      </c>
      <c r="C1610">
        <f>'Custodial Allocations-Dec24'!A114</f>
        <v/>
      </c>
      <c r="D1610">
        <f>ROUND('Custodial Allocations-Dec24'!B114*100,1)</f>
        <v/>
      </c>
      <c r="E1610" t="inlineStr">
        <is>
          <t>global</t>
        </is>
      </c>
      <c r="F1610" t="inlineStr">
        <is>
          <t>global</t>
        </is>
      </c>
    </row>
    <row r="1611">
      <c r="A1611" t="inlineStr">
        <is>
          <t>Dynamic Mod Growth w/ 37.5 BLUIX</t>
        </is>
      </c>
      <c r="C1611">
        <f>'Custodial Allocations-Dec24'!A115</f>
        <v/>
      </c>
      <c r="D1611">
        <f>ROUND('Custodial Allocations-Dec24'!B115*100,1)</f>
        <v/>
      </c>
      <c r="E1611" t="inlineStr">
        <is>
          <t>global</t>
        </is>
      </c>
      <c r="F1611" t="inlineStr">
        <is>
          <t>global</t>
        </is>
      </c>
    </row>
    <row r="1612">
      <c r="A1612" t="inlineStr">
        <is>
          <t>Dynamic Mod Growth w/ 37.5 BLUIX</t>
        </is>
      </c>
      <c r="C1612" t="inlineStr">
        <is>
          <t>$CASH</t>
        </is>
      </c>
      <c r="D1612">
        <f>100-SUM(D1598:D1611)</f>
        <v/>
      </c>
      <c r="E1612" t="inlineStr">
        <is>
          <t>global</t>
        </is>
      </c>
      <c r="F1612" t="inlineStr">
        <is>
          <t>global</t>
        </is>
      </c>
    </row>
    <row r="1613">
      <c r="A1613" t="inlineStr">
        <is>
          <t>Dynamic Mod Growth NO BLUIX</t>
        </is>
      </c>
      <c r="C1613" s="3">
        <f>'No BLUIX'!A92</f>
        <v/>
      </c>
      <c r="D1613">
        <f>ROUND('No BLUIX'!B92*100,1)</f>
        <v/>
      </c>
      <c r="E1613" t="inlineStr">
        <is>
          <t>global</t>
        </is>
      </c>
      <c r="F1613" t="inlineStr">
        <is>
          <t>global</t>
        </is>
      </c>
    </row>
    <row r="1614">
      <c r="A1614" t="inlineStr">
        <is>
          <t>Dynamic Mod Growth NO BLUIX</t>
        </is>
      </c>
      <c r="C1614" s="3">
        <f>'No BLUIX'!A93</f>
        <v/>
      </c>
      <c r="D1614">
        <f>ROUND('No BLUIX'!B93*100,1)</f>
        <v/>
      </c>
      <c r="E1614" t="inlineStr">
        <is>
          <t>global</t>
        </is>
      </c>
      <c r="F1614" t="inlineStr">
        <is>
          <t>global</t>
        </is>
      </c>
    </row>
    <row r="1615">
      <c r="A1615" t="inlineStr">
        <is>
          <t>Dynamic Mod Growth NO BLUIX</t>
        </is>
      </c>
      <c r="C1615" s="3">
        <f>'No BLUIX'!A94</f>
        <v/>
      </c>
      <c r="D1615">
        <f>ROUND('No BLUIX'!B94*100,1)</f>
        <v/>
      </c>
      <c r="E1615" t="inlineStr">
        <is>
          <t>global</t>
        </is>
      </c>
      <c r="F1615" t="inlineStr">
        <is>
          <t>global</t>
        </is>
      </c>
    </row>
    <row r="1616">
      <c r="A1616" t="inlineStr">
        <is>
          <t>Dynamic Mod Growth NO BLUIX</t>
        </is>
      </c>
      <c r="C1616" s="3">
        <f>'No BLUIX'!A95</f>
        <v/>
      </c>
      <c r="D1616">
        <f>ROUND('No BLUIX'!B95*100,1)</f>
        <v/>
      </c>
      <c r="E1616" t="inlineStr">
        <is>
          <t>global</t>
        </is>
      </c>
      <c r="F1616" t="inlineStr">
        <is>
          <t>global</t>
        </is>
      </c>
    </row>
    <row r="1617">
      <c r="A1617" t="inlineStr">
        <is>
          <t>Dynamic Mod Growth NO BLUIX</t>
        </is>
      </c>
      <c r="C1617" s="3">
        <f>'No BLUIX'!A96</f>
        <v/>
      </c>
      <c r="D1617">
        <f>ROUND('No BLUIX'!B96*100,1)</f>
        <v/>
      </c>
      <c r="E1617" t="inlineStr">
        <is>
          <t>global</t>
        </is>
      </c>
      <c r="F1617" t="inlineStr">
        <is>
          <t>global</t>
        </is>
      </c>
    </row>
    <row r="1618">
      <c r="A1618" t="inlineStr">
        <is>
          <t>Dynamic Mod Growth NO BLUIX</t>
        </is>
      </c>
      <c r="C1618" s="3">
        <f>'No BLUIX'!A97</f>
        <v/>
      </c>
      <c r="D1618">
        <f>ROUND('No BLUIX'!B97*100,1)</f>
        <v/>
      </c>
      <c r="E1618" t="inlineStr">
        <is>
          <t>global</t>
        </is>
      </c>
      <c r="F1618" t="inlineStr">
        <is>
          <t>global</t>
        </is>
      </c>
    </row>
    <row r="1619">
      <c r="A1619" t="inlineStr">
        <is>
          <t>Dynamic Mod Growth NO BLUIX</t>
        </is>
      </c>
      <c r="C1619" s="3">
        <f>'No BLUIX'!A98</f>
        <v/>
      </c>
      <c r="D1619">
        <f>ROUND('No BLUIX'!B98*100,1)</f>
        <v/>
      </c>
      <c r="E1619" t="inlineStr">
        <is>
          <t>global</t>
        </is>
      </c>
      <c r="F1619" t="inlineStr">
        <is>
          <t>global</t>
        </is>
      </c>
    </row>
    <row r="1620">
      <c r="A1620" t="inlineStr">
        <is>
          <t>Dynamic Mod Growth NO BLUIX</t>
        </is>
      </c>
      <c r="C1620" s="3">
        <f>'No BLUIX'!A99</f>
        <v/>
      </c>
      <c r="D1620">
        <f>ROUND('No BLUIX'!B99*100,1)</f>
        <v/>
      </c>
      <c r="E1620" t="inlineStr">
        <is>
          <t>global</t>
        </is>
      </c>
      <c r="F1620" t="inlineStr">
        <is>
          <t>global</t>
        </is>
      </c>
    </row>
    <row r="1621">
      <c r="A1621" t="inlineStr">
        <is>
          <t>Dynamic Mod Growth NO BLUIX</t>
        </is>
      </c>
      <c r="C1621" s="3">
        <f>'No BLUIX'!A100</f>
        <v/>
      </c>
      <c r="D1621">
        <f>ROUND('No BLUIX'!B100*100,1)</f>
        <v/>
      </c>
      <c r="E1621" t="inlineStr">
        <is>
          <t>global</t>
        </is>
      </c>
      <c r="F1621" t="inlineStr">
        <is>
          <t>global</t>
        </is>
      </c>
    </row>
    <row r="1622">
      <c r="A1622" t="inlineStr">
        <is>
          <t>Dynamic Mod Growth NO BLUIX</t>
        </is>
      </c>
      <c r="C1622" s="3">
        <f>'No BLUIX'!A101</f>
        <v/>
      </c>
      <c r="D1622">
        <f>ROUND('No BLUIX'!B101*100,1)</f>
        <v/>
      </c>
      <c r="E1622" t="inlineStr">
        <is>
          <t>global</t>
        </is>
      </c>
      <c r="F1622" t="inlineStr">
        <is>
          <t>global</t>
        </is>
      </c>
    </row>
    <row r="1623">
      <c r="A1623" t="inlineStr">
        <is>
          <t>Dynamic Mod Growth NO BLUIX</t>
        </is>
      </c>
      <c r="C1623" s="3">
        <f>'No BLUIX'!A102</f>
        <v/>
      </c>
      <c r="D1623">
        <f>ROUND('No BLUIX'!B102*100,1)</f>
        <v/>
      </c>
      <c r="E1623" t="inlineStr">
        <is>
          <t>global</t>
        </is>
      </c>
      <c r="F1623" t="inlineStr">
        <is>
          <t>global</t>
        </is>
      </c>
    </row>
    <row r="1624">
      <c r="A1624" t="inlineStr">
        <is>
          <t>Dynamic Mod Growth NO BLUIX</t>
        </is>
      </c>
      <c r="C1624" s="3">
        <f>'No BLUIX'!A103</f>
        <v/>
      </c>
      <c r="D1624">
        <f>ROUND('No BLUIX'!B103*100,1)</f>
        <v/>
      </c>
      <c r="E1624" t="inlineStr">
        <is>
          <t>global</t>
        </is>
      </c>
      <c r="F1624" t="inlineStr">
        <is>
          <t>global</t>
        </is>
      </c>
    </row>
    <row r="1625">
      <c r="A1625" t="inlineStr">
        <is>
          <t>Dynamic Mod Growth NO BLUIX</t>
        </is>
      </c>
      <c r="C1625" s="3">
        <f>'No BLUIX'!A104</f>
        <v/>
      </c>
      <c r="D1625">
        <f>ROUND('No BLUIX'!B104*100,1)</f>
        <v/>
      </c>
      <c r="E1625" t="inlineStr">
        <is>
          <t>global</t>
        </is>
      </c>
      <c r="F1625" t="inlineStr">
        <is>
          <t>global</t>
        </is>
      </c>
    </row>
    <row r="1626">
      <c r="A1626" t="inlineStr">
        <is>
          <t>Dynamic Mod Growth NO BLUIX</t>
        </is>
      </c>
      <c r="C1626" t="inlineStr">
        <is>
          <t>$CASH</t>
        </is>
      </c>
      <c r="D1626">
        <f>100-SUM(D1613:D1625)</f>
        <v/>
      </c>
      <c r="E1626" t="inlineStr">
        <is>
          <t>global</t>
        </is>
      </c>
      <c r="F1626" t="inlineStr">
        <is>
          <t>global</t>
        </is>
      </c>
    </row>
    <row r="1627">
      <c r="A1627" t="inlineStr">
        <is>
          <t>Dynamic Mod Growth w/ 20% BLUIX</t>
        </is>
      </c>
      <c r="C1627">
        <f>Spartan!A101</f>
        <v/>
      </c>
      <c r="D1627">
        <f>ROUND(Spartan!B101*100,1)</f>
        <v/>
      </c>
      <c r="E1627" t="inlineStr">
        <is>
          <t>global</t>
        </is>
      </c>
      <c r="F1627" t="inlineStr">
        <is>
          <t>global</t>
        </is>
      </c>
    </row>
    <row r="1628">
      <c r="A1628" t="inlineStr">
        <is>
          <t>Dynamic Mod Growth w/ 20% BLUIX</t>
        </is>
      </c>
      <c r="C1628">
        <f>Spartan!A102</f>
        <v/>
      </c>
      <c r="D1628">
        <f>ROUND(Spartan!B102*100,1)</f>
        <v/>
      </c>
      <c r="E1628" t="inlineStr">
        <is>
          <t>global</t>
        </is>
      </c>
      <c r="F1628" t="inlineStr">
        <is>
          <t>global</t>
        </is>
      </c>
    </row>
    <row r="1629">
      <c r="A1629" t="inlineStr">
        <is>
          <t>Dynamic Mod Growth w/ 20% BLUIX</t>
        </is>
      </c>
      <c r="C1629">
        <f>Spartan!A103</f>
        <v/>
      </c>
      <c r="D1629">
        <f>ROUND(Spartan!B103*100,1)</f>
        <v/>
      </c>
      <c r="E1629" t="inlineStr">
        <is>
          <t>global</t>
        </is>
      </c>
      <c r="F1629" t="inlineStr">
        <is>
          <t>global</t>
        </is>
      </c>
    </row>
    <row r="1630">
      <c r="A1630" t="inlineStr">
        <is>
          <t>Dynamic Mod Growth w/ 20% BLUIX</t>
        </is>
      </c>
      <c r="C1630">
        <f>Spartan!A104</f>
        <v/>
      </c>
      <c r="D1630">
        <f>ROUND(Spartan!B104*100,1)</f>
        <v/>
      </c>
      <c r="E1630" t="inlineStr">
        <is>
          <t>global</t>
        </is>
      </c>
      <c r="F1630" t="inlineStr">
        <is>
          <t>global</t>
        </is>
      </c>
    </row>
    <row r="1631">
      <c r="A1631" t="inlineStr">
        <is>
          <t>Dynamic Mod Growth w/ 20% BLUIX</t>
        </is>
      </c>
      <c r="C1631">
        <f>Spartan!A105</f>
        <v/>
      </c>
      <c r="D1631">
        <f>ROUND(Spartan!B105*100,1)</f>
        <v/>
      </c>
      <c r="E1631" t="inlineStr">
        <is>
          <t>global</t>
        </is>
      </c>
      <c r="F1631" t="inlineStr">
        <is>
          <t>global</t>
        </is>
      </c>
    </row>
    <row r="1632">
      <c r="A1632" t="inlineStr">
        <is>
          <t>Dynamic Mod Growth w/ 20% BLUIX</t>
        </is>
      </c>
      <c r="C1632">
        <f>Spartan!A106</f>
        <v/>
      </c>
      <c r="D1632">
        <f>ROUND(Spartan!B106*100,1)</f>
        <v/>
      </c>
      <c r="E1632" t="inlineStr">
        <is>
          <t>global</t>
        </is>
      </c>
      <c r="F1632" t="inlineStr">
        <is>
          <t>global</t>
        </is>
      </c>
    </row>
    <row r="1633">
      <c r="A1633" t="inlineStr">
        <is>
          <t>Dynamic Mod Growth w/ 20% BLUIX</t>
        </is>
      </c>
      <c r="C1633">
        <f>Spartan!A107</f>
        <v/>
      </c>
      <c r="D1633">
        <f>ROUND(Spartan!B107*100,1)</f>
        <v/>
      </c>
      <c r="E1633" t="inlineStr">
        <is>
          <t>global</t>
        </is>
      </c>
      <c r="F1633" t="inlineStr">
        <is>
          <t>global</t>
        </is>
      </c>
    </row>
    <row r="1634">
      <c r="A1634" t="inlineStr">
        <is>
          <t>Dynamic Mod Growth w/ 20% BLUIX</t>
        </is>
      </c>
      <c r="C1634">
        <f>Spartan!A108</f>
        <v/>
      </c>
      <c r="D1634">
        <f>ROUND(Spartan!B108*100,1)</f>
        <v/>
      </c>
      <c r="E1634" t="inlineStr">
        <is>
          <t>global</t>
        </is>
      </c>
      <c r="F1634" t="inlineStr">
        <is>
          <t>global</t>
        </is>
      </c>
    </row>
    <row r="1635">
      <c r="A1635" t="inlineStr">
        <is>
          <t>Dynamic Mod Growth w/ 20% BLUIX</t>
        </is>
      </c>
      <c r="C1635">
        <f>Spartan!A109</f>
        <v/>
      </c>
      <c r="D1635">
        <f>ROUND(Spartan!B109*100,1)</f>
        <v/>
      </c>
      <c r="E1635" t="inlineStr">
        <is>
          <t>global</t>
        </is>
      </c>
      <c r="F1635" t="inlineStr">
        <is>
          <t>global</t>
        </is>
      </c>
    </row>
    <row r="1636">
      <c r="A1636" t="inlineStr">
        <is>
          <t>Dynamic Mod Growth w/ 20% BLUIX</t>
        </is>
      </c>
      <c r="C1636">
        <f>Spartan!A110</f>
        <v/>
      </c>
      <c r="D1636">
        <f>ROUND(Spartan!B110*100,1)</f>
        <v/>
      </c>
      <c r="E1636" t="inlineStr">
        <is>
          <t>global</t>
        </is>
      </c>
      <c r="F1636" t="inlineStr">
        <is>
          <t>global</t>
        </is>
      </c>
    </row>
    <row r="1637">
      <c r="A1637" t="inlineStr">
        <is>
          <t>Dynamic Mod Growth w/ 20% BLUIX</t>
        </is>
      </c>
      <c r="C1637">
        <f>Spartan!A111</f>
        <v/>
      </c>
      <c r="D1637">
        <f>ROUND(Spartan!B111*100,1)</f>
        <v/>
      </c>
      <c r="E1637" t="inlineStr">
        <is>
          <t>global</t>
        </is>
      </c>
      <c r="F1637" t="inlineStr">
        <is>
          <t>global</t>
        </is>
      </c>
    </row>
    <row r="1638">
      <c r="A1638" t="inlineStr">
        <is>
          <t>Dynamic Mod Growth w/ 20% BLUIX</t>
        </is>
      </c>
      <c r="C1638" t="inlineStr">
        <is>
          <t>OPER</t>
        </is>
      </c>
      <c r="D1638">
        <f>ROUND(Spartan!B112*100,1)/2</f>
        <v/>
      </c>
      <c r="E1638" t="inlineStr">
        <is>
          <t>global</t>
        </is>
      </c>
      <c r="F1638" t="inlineStr">
        <is>
          <t>global</t>
        </is>
      </c>
    </row>
    <row r="1639">
      <c r="A1639" t="inlineStr">
        <is>
          <t>Dynamic Mod Growth w/ 20% BLUIX</t>
        </is>
      </c>
      <c r="C1639" t="inlineStr">
        <is>
          <t>BIL</t>
        </is>
      </c>
      <c r="D1639">
        <f>D1638</f>
        <v/>
      </c>
      <c r="E1639" t="inlineStr">
        <is>
          <t>global</t>
        </is>
      </c>
      <c r="F1639" t="inlineStr">
        <is>
          <t>global</t>
        </is>
      </c>
    </row>
    <row r="1640">
      <c r="A1640" t="inlineStr">
        <is>
          <t>Dynamic Mod Growth w/ 20% BLUIX</t>
        </is>
      </c>
      <c r="C1640" t="inlineStr">
        <is>
          <t>$CASH</t>
        </is>
      </c>
      <c r="D1640">
        <f>100-SUM(D1627:D1639)</f>
        <v/>
      </c>
      <c r="E1640" t="inlineStr">
        <is>
          <t>global</t>
        </is>
      </c>
      <c r="F1640" t="inlineStr">
        <is>
          <t>global</t>
        </is>
      </c>
    </row>
    <row r="1641">
      <c r="A1641" t="inlineStr">
        <is>
          <t>Dynamic Moderate Growth w/ OCIO</t>
        </is>
      </c>
      <c r="C1641">
        <f>'BFA Model'!B3</f>
        <v/>
      </c>
      <c r="D1641">
        <f>ROUND('BFA Model'!M3*100,1)</f>
        <v/>
      </c>
      <c r="E1641" t="inlineStr">
        <is>
          <t>global</t>
        </is>
      </c>
      <c r="F1641" t="inlineStr">
        <is>
          <t>global</t>
        </is>
      </c>
    </row>
    <row r="1642">
      <c r="A1642" t="inlineStr">
        <is>
          <t>Dynamic Moderate Growth w/ OCIO</t>
        </is>
      </c>
      <c r="C1642">
        <f>'BFA Model'!B4</f>
        <v/>
      </c>
      <c r="D1642">
        <f>ROUND('BFA Model'!M4*100,1)</f>
        <v/>
      </c>
      <c r="E1642" t="inlineStr">
        <is>
          <t>global</t>
        </is>
      </c>
      <c r="F1642" t="inlineStr">
        <is>
          <t>global</t>
        </is>
      </c>
    </row>
    <row r="1643">
      <c r="A1643" t="inlineStr">
        <is>
          <t>Dynamic Moderate Growth w/ OCIO</t>
        </is>
      </c>
      <c r="C1643">
        <f>'BFA Model'!B5</f>
        <v/>
      </c>
      <c r="D1643">
        <f>ROUND('BFA Model'!M5*100,1)</f>
        <v/>
      </c>
      <c r="E1643" t="inlineStr">
        <is>
          <t>global</t>
        </is>
      </c>
      <c r="F1643" t="inlineStr">
        <is>
          <t>global</t>
        </is>
      </c>
    </row>
    <row r="1644">
      <c r="A1644" t="inlineStr">
        <is>
          <t>Dynamic Moderate Growth w/ OCIO</t>
        </is>
      </c>
      <c r="C1644">
        <f>'BFA Model'!B6</f>
        <v/>
      </c>
      <c r="D1644">
        <f>ROUND('BFA Model'!M6*100,1)</f>
        <v/>
      </c>
      <c r="E1644" t="inlineStr">
        <is>
          <t>global</t>
        </is>
      </c>
      <c r="F1644" t="inlineStr">
        <is>
          <t>global</t>
        </is>
      </c>
    </row>
    <row r="1645">
      <c r="A1645" t="inlineStr">
        <is>
          <t>Dynamic Moderate Growth w/ OCIO</t>
        </is>
      </c>
      <c r="C1645">
        <f>'BFA Model'!B7</f>
        <v/>
      </c>
      <c r="D1645">
        <f>ROUND('BFA Model'!M7*100,1)</f>
        <v/>
      </c>
      <c r="E1645" t="inlineStr">
        <is>
          <t>global</t>
        </is>
      </c>
      <c r="F1645" t="inlineStr">
        <is>
          <t>global</t>
        </is>
      </c>
    </row>
    <row r="1646">
      <c r="A1646" t="inlineStr">
        <is>
          <t>Dynamic Moderate Growth w/ OCIO</t>
        </is>
      </c>
      <c r="C1646">
        <f>'BFA Model'!B8</f>
        <v/>
      </c>
      <c r="D1646">
        <f>ROUND('BFA Model'!M8*100,1)</f>
        <v/>
      </c>
      <c r="E1646" t="inlineStr">
        <is>
          <t>global</t>
        </is>
      </c>
      <c r="F1646" t="inlineStr">
        <is>
          <t>global</t>
        </is>
      </c>
    </row>
    <row r="1647">
      <c r="A1647" t="inlineStr">
        <is>
          <t>Dynamic Moderate Growth w/ OCIO</t>
        </is>
      </c>
      <c r="C1647">
        <f>'BFA Model'!B9</f>
        <v/>
      </c>
      <c r="D1647">
        <f>ROUND('BFA Model'!M9*100,1)</f>
        <v/>
      </c>
      <c r="E1647" t="inlineStr">
        <is>
          <t>global</t>
        </is>
      </c>
      <c r="F1647" t="inlineStr">
        <is>
          <t>global</t>
        </is>
      </c>
    </row>
    <row r="1648">
      <c r="A1648" t="inlineStr">
        <is>
          <t>Dynamic Moderate Growth w/ OCIO</t>
        </is>
      </c>
      <c r="C1648">
        <f>'BFA Model'!B10</f>
        <v/>
      </c>
      <c r="D1648">
        <f>ROUND('BFA Model'!M10*100,1)</f>
        <v/>
      </c>
      <c r="E1648" t="inlineStr">
        <is>
          <t>global</t>
        </is>
      </c>
      <c r="F1648" t="inlineStr">
        <is>
          <t>global</t>
        </is>
      </c>
    </row>
    <row r="1649">
      <c r="A1649" t="inlineStr">
        <is>
          <t>Dynamic Moderate Growth w/ OCIO</t>
        </is>
      </c>
      <c r="C1649">
        <f>'BFA Model'!B11</f>
        <v/>
      </c>
      <c r="D1649">
        <f>ROUND('BFA Model'!M11*100,1)</f>
        <v/>
      </c>
      <c r="E1649" t="inlineStr">
        <is>
          <t>global</t>
        </is>
      </c>
      <c r="F1649" t="inlineStr">
        <is>
          <t>global</t>
        </is>
      </c>
    </row>
    <row r="1650">
      <c r="A1650" t="inlineStr">
        <is>
          <t>Dynamic Moderate Growth w/ OCIO</t>
        </is>
      </c>
      <c r="C1650">
        <f>'BFA Model'!B12</f>
        <v/>
      </c>
      <c r="D1650">
        <f>ROUND('BFA Model'!M12*100,1)</f>
        <v/>
      </c>
      <c r="E1650" t="inlineStr">
        <is>
          <t>global</t>
        </is>
      </c>
      <c r="F1650" t="inlineStr">
        <is>
          <t>global</t>
        </is>
      </c>
    </row>
    <row r="1651">
      <c r="A1651" t="inlineStr">
        <is>
          <t>Dynamic Moderate Growth w/ OCIO</t>
        </is>
      </c>
      <c r="C1651">
        <f>'BFA Model'!B13</f>
        <v/>
      </c>
      <c r="D1651">
        <f>ROUND('BFA Model'!M13*100,1)</f>
        <v/>
      </c>
      <c r="E1651" t="inlineStr">
        <is>
          <t>global</t>
        </is>
      </c>
      <c r="F1651" t="inlineStr">
        <is>
          <t>global</t>
        </is>
      </c>
    </row>
    <row r="1652">
      <c r="A1652" t="inlineStr">
        <is>
          <t>Dynamic Moderate Growth w/ OCIO</t>
        </is>
      </c>
      <c r="C1652">
        <f>'BFA Model'!B14</f>
        <v/>
      </c>
      <c r="D1652">
        <f>ROUND('BFA Model'!M14*100,1)</f>
        <v/>
      </c>
      <c r="E1652" t="inlineStr">
        <is>
          <t>global</t>
        </is>
      </c>
      <c r="F1652" t="inlineStr">
        <is>
          <t>global</t>
        </is>
      </c>
    </row>
    <row r="1653">
      <c r="A1653" t="inlineStr">
        <is>
          <t>Dynamic Moderate Growth w/ OCIO</t>
        </is>
      </c>
      <c r="C1653">
        <f>'BFA Model'!B15</f>
        <v/>
      </c>
      <c r="D1653">
        <f>ROUND('BFA Model'!M15*100,1)</f>
        <v/>
      </c>
      <c r="E1653" t="inlineStr">
        <is>
          <t>global</t>
        </is>
      </c>
      <c r="F1653" t="inlineStr">
        <is>
          <t>global</t>
        </is>
      </c>
    </row>
    <row r="1654">
      <c r="A1654" t="inlineStr">
        <is>
          <t>Dynamic Moderate Growth w/ OCIO</t>
        </is>
      </c>
      <c r="C1654">
        <f>'BFA Model'!B16</f>
        <v/>
      </c>
      <c r="D1654">
        <f>ROUND('BFA Model'!M16*100,1)</f>
        <v/>
      </c>
      <c r="E1654" t="inlineStr">
        <is>
          <t>global</t>
        </is>
      </c>
      <c r="F1654" t="inlineStr">
        <is>
          <t>global</t>
        </is>
      </c>
    </row>
    <row r="1655">
      <c r="A1655" t="inlineStr">
        <is>
          <t>Dynamic Moderate Growth w/ OCIO</t>
        </is>
      </c>
      <c r="C1655">
        <f>'BFA Model'!B17</f>
        <v/>
      </c>
      <c r="D1655">
        <f>ROUND('BFA Model'!M17*100,1)</f>
        <v/>
      </c>
      <c r="E1655" t="inlineStr">
        <is>
          <t>global</t>
        </is>
      </c>
      <c r="F1655" t="inlineStr">
        <is>
          <t>global</t>
        </is>
      </c>
    </row>
    <row r="1656">
      <c r="A1656" t="inlineStr">
        <is>
          <t>Dynamic Moderate Growth w/ OCIO</t>
        </is>
      </c>
      <c r="C1656">
        <f>'BFA Model'!B18</f>
        <v/>
      </c>
      <c r="D1656">
        <f>100-SUM(D1641:D1655)</f>
        <v/>
      </c>
      <c r="E1656" t="inlineStr">
        <is>
          <t>global</t>
        </is>
      </c>
      <c r="F1656" t="inlineStr">
        <is>
          <t>global</t>
        </is>
      </c>
    </row>
    <row r="1657">
      <c r="A1657" t="inlineStr">
        <is>
          <t>Dynamic US Equity</t>
        </is>
      </c>
      <c r="C1657">
        <f>'Add''l Spartan'!PZ75</f>
        <v/>
      </c>
      <c r="D1657">
        <f>ROUND('Add''l Spartan'!QA75*100,1)</f>
        <v/>
      </c>
      <c r="E1657" t="inlineStr">
        <is>
          <t>global</t>
        </is>
      </c>
      <c r="F1657" t="inlineStr">
        <is>
          <t>global</t>
        </is>
      </c>
    </row>
    <row r="1658">
      <c r="A1658" t="inlineStr">
        <is>
          <t>Dynamic US Equity</t>
        </is>
      </c>
      <c r="C1658">
        <f>'Add''l Spartan'!PZ76</f>
        <v/>
      </c>
      <c r="D1658">
        <f>ROUND('Add''l Spartan'!QA76*100,1)</f>
        <v/>
      </c>
      <c r="E1658" t="inlineStr">
        <is>
          <t>global</t>
        </is>
      </c>
      <c r="F1658" t="inlineStr">
        <is>
          <t>global</t>
        </is>
      </c>
    </row>
    <row r="1659">
      <c r="A1659" t="inlineStr">
        <is>
          <t>Dynamic US Equity</t>
        </is>
      </c>
      <c r="C1659">
        <f>'Add''l Spartan'!PZ77</f>
        <v/>
      </c>
      <c r="D1659">
        <f>ROUND('Add''l Spartan'!QA77*100,1)</f>
        <v/>
      </c>
      <c r="E1659" t="inlineStr">
        <is>
          <t>global</t>
        </is>
      </c>
      <c r="F1659" t="inlineStr">
        <is>
          <t>global</t>
        </is>
      </c>
    </row>
    <row r="1660">
      <c r="A1660" t="inlineStr">
        <is>
          <t>Dynamic US Equity</t>
        </is>
      </c>
      <c r="C1660">
        <f>'Add''l Spartan'!PZ78</f>
        <v/>
      </c>
      <c r="D1660">
        <f>ROUND('Add''l Spartan'!QA78*100,1)</f>
        <v/>
      </c>
      <c r="E1660" t="inlineStr">
        <is>
          <t>global</t>
        </is>
      </c>
      <c r="F1660" t="inlineStr">
        <is>
          <t>global</t>
        </is>
      </c>
    </row>
    <row r="1661">
      <c r="A1661" t="inlineStr">
        <is>
          <t>Dynamic US Equity</t>
        </is>
      </c>
      <c r="C1661">
        <f>'Add''l Spartan'!PZ79</f>
        <v/>
      </c>
      <c r="D1661">
        <f>ROUND('Add''l Spartan'!QA79*100,1)</f>
        <v/>
      </c>
      <c r="E1661" t="inlineStr">
        <is>
          <t>global</t>
        </is>
      </c>
      <c r="F1661" t="inlineStr">
        <is>
          <t>global</t>
        </is>
      </c>
    </row>
    <row r="1662">
      <c r="A1662" t="inlineStr">
        <is>
          <t>Dynamic US Equity</t>
        </is>
      </c>
      <c r="C1662">
        <f>'Add''l Spartan'!PZ80</f>
        <v/>
      </c>
      <c r="D1662">
        <f>ROUND('Add''l Spartan'!QA80*100,1)</f>
        <v/>
      </c>
      <c r="E1662" t="inlineStr">
        <is>
          <t>global</t>
        </is>
      </c>
      <c r="F1662" t="inlineStr">
        <is>
          <t>global</t>
        </is>
      </c>
    </row>
    <row r="1663">
      <c r="A1663" t="inlineStr">
        <is>
          <t>Dynamic US Equity</t>
        </is>
      </c>
      <c r="C1663">
        <f>'Add''l Spartan'!PZ81</f>
        <v/>
      </c>
      <c r="D1663">
        <f>ROUND('Add''l Spartan'!QA81*100,1)</f>
        <v/>
      </c>
      <c r="E1663" t="inlineStr">
        <is>
          <t>global</t>
        </is>
      </c>
      <c r="F1663" t="inlineStr">
        <is>
          <t>global</t>
        </is>
      </c>
    </row>
    <row r="1664">
      <c r="A1664" t="inlineStr">
        <is>
          <t>Dynamic US Equity</t>
        </is>
      </c>
      <c r="C1664">
        <f>'Add''l Spartan'!PZ82</f>
        <v/>
      </c>
      <c r="D1664">
        <f>ROUND('Add''l Spartan'!QA82*100,1)</f>
        <v/>
      </c>
      <c r="E1664" t="inlineStr">
        <is>
          <t>global</t>
        </is>
      </c>
      <c r="F1664" t="inlineStr">
        <is>
          <t>global</t>
        </is>
      </c>
    </row>
    <row r="1665">
      <c r="A1665" t="inlineStr">
        <is>
          <t>Dynamic US Equity</t>
        </is>
      </c>
      <c r="C1665">
        <f>'Add''l Spartan'!PZ83</f>
        <v/>
      </c>
      <c r="D1665">
        <f>ROUND('Add''l Spartan'!QA83*100,1)</f>
        <v/>
      </c>
      <c r="E1665" t="inlineStr">
        <is>
          <t>global</t>
        </is>
      </c>
      <c r="F1665" t="inlineStr">
        <is>
          <t>global</t>
        </is>
      </c>
    </row>
    <row r="1666">
      <c r="A1666" t="inlineStr">
        <is>
          <t>Dynamic US Equity</t>
        </is>
      </c>
      <c r="C1666">
        <f>'Add''l Spartan'!PZ84</f>
        <v/>
      </c>
      <c r="D1666">
        <f>ROUND('Add''l Spartan'!QA84*100,1)</f>
        <v/>
      </c>
      <c r="E1666" t="inlineStr">
        <is>
          <t>global</t>
        </is>
      </c>
      <c r="F1666" t="inlineStr">
        <is>
          <t>global</t>
        </is>
      </c>
    </row>
    <row r="1667" ht="15.75" customHeight="1">
      <c r="A1667" t="inlineStr">
        <is>
          <t>Dynamic US Equity</t>
        </is>
      </c>
      <c r="C1667">
        <f>'Add''l Spartan'!PZ85</f>
        <v/>
      </c>
      <c r="D1667">
        <f>ROUND('Add''l Spartan'!QA85*100,1)</f>
        <v/>
      </c>
      <c r="E1667" t="inlineStr">
        <is>
          <t>global</t>
        </is>
      </c>
      <c r="F1667" t="inlineStr">
        <is>
          <t>global</t>
        </is>
      </c>
    </row>
    <row r="1668" ht="15.75" customHeight="1">
      <c r="A1668" t="inlineStr">
        <is>
          <t>Dynamic US Equity</t>
        </is>
      </c>
      <c r="C1668">
        <f>'Add''l Spartan'!PZ86</f>
        <v/>
      </c>
      <c r="D1668">
        <f>ROUND('Add''l Spartan'!QA86*100,1)</f>
        <v/>
      </c>
      <c r="E1668" t="inlineStr">
        <is>
          <t>global</t>
        </is>
      </c>
      <c r="F1668" t="inlineStr">
        <is>
          <t>global</t>
        </is>
      </c>
    </row>
    <row r="1669" ht="15.75" customHeight="1">
      <c r="A1669" t="inlineStr">
        <is>
          <t>Dynamic US Equity</t>
        </is>
      </c>
      <c r="C1669" t="inlineStr">
        <is>
          <t>$CASH</t>
        </is>
      </c>
      <c r="D1669">
        <f>100-SUM(D1657:D1668)</f>
        <v/>
      </c>
      <c r="E1669" t="inlineStr">
        <is>
          <t>global</t>
        </is>
      </c>
      <c r="F1669" t="inlineStr">
        <is>
          <t>global</t>
        </is>
      </c>
    </row>
    <row r="1670">
      <c r="A1670" t="inlineStr">
        <is>
          <t>Liquidate - Cash Only</t>
        </is>
      </c>
      <c r="C1670" t="inlineStr">
        <is>
          <t>$CASH</t>
        </is>
      </c>
      <c r="D1670" t="n">
        <v>100</v>
      </c>
      <c r="E1670" t="inlineStr">
        <is>
          <t>global</t>
        </is>
      </c>
      <c r="F1670" t="inlineStr">
        <is>
          <t>global</t>
        </is>
      </c>
    </row>
    <row r="1671">
      <c r="A1671" t="inlineStr">
        <is>
          <t>S20 Balanced BLUIX Indiv Stock</t>
        </is>
      </c>
      <c r="C1671" t="inlineStr">
        <is>
          <t>$CASH</t>
        </is>
      </c>
      <c r="D1671">
        <f>100-SUM(D1672:D1784)</f>
        <v/>
      </c>
      <c r="E1671" t="inlineStr">
        <is>
          <t>global</t>
        </is>
      </c>
      <c r="F1671" t="inlineStr">
        <is>
          <t>global</t>
        </is>
      </c>
    </row>
    <row r="1672">
      <c r="A1672" t="inlineStr">
        <is>
          <t>S20 Balanced BLUIX Indiv Stock</t>
        </is>
      </c>
      <c r="C1672" s="13">
        <f>Spartan!O7</f>
        <v/>
      </c>
      <c r="D1672">
        <f>SUMIFS(EclipseExport!K:K,EclipseExport!B:B,iRebalExport!A1672,EclipseExport!I:I,iRebalExport!C1672)</f>
        <v/>
      </c>
      <c r="E1672" t="inlineStr">
        <is>
          <t>global</t>
        </is>
      </c>
      <c r="F1672" t="inlineStr">
        <is>
          <t>global</t>
        </is>
      </c>
    </row>
    <row r="1673">
      <c r="A1673" t="inlineStr">
        <is>
          <t>S20 Balanced BLUIX Indiv Stock</t>
        </is>
      </c>
      <c r="C1673" s="13">
        <f>Spartan!O8</f>
        <v/>
      </c>
      <c r="D1673">
        <f>SUMIFS(EclipseExport!K:K,EclipseExport!B:B,iRebalExport!A1673,EclipseExport!I:I,iRebalExport!C1673)</f>
        <v/>
      </c>
      <c r="E1673" t="inlineStr">
        <is>
          <t>global</t>
        </is>
      </c>
      <c r="F1673" t="inlineStr">
        <is>
          <t>global</t>
        </is>
      </c>
    </row>
    <row r="1674">
      <c r="A1674" t="inlineStr">
        <is>
          <t>S20 Balanced BLUIX Indiv Stock</t>
        </is>
      </c>
      <c r="C1674" s="13">
        <f>Spartan!O9</f>
        <v/>
      </c>
      <c r="D1674">
        <f>SUMIFS(EclipseExport!K:K,EclipseExport!B:B,iRebalExport!A1674,EclipseExport!I:I,iRebalExport!C1674)</f>
        <v/>
      </c>
      <c r="E1674" t="inlineStr">
        <is>
          <t>global</t>
        </is>
      </c>
      <c r="F1674" t="inlineStr">
        <is>
          <t>global</t>
        </is>
      </c>
    </row>
    <row r="1675">
      <c r="A1675" t="inlineStr">
        <is>
          <t>S20 Balanced BLUIX Indiv Stock</t>
        </is>
      </c>
      <c r="C1675" s="13">
        <f>Spartan!O10</f>
        <v/>
      </c>
      <c r="D1675">
        <f>SUMIFS(EclipseExport!K:K,EclipseExport!B:B,iRebalExport!A1675,EclipseExport!I:I,iRebalExport!C1675)</f>
        <v/>
      </c>
      <c r="E1675" t="inlineStr">
        <is>
          <t>global</t>
        </is>
      </c>
      <c r="F1675" t="inlineStr">
        <is>
          <t>global</t>
        </is>
      </c>
    </row>
    <row r="1676">
      <c r="A1676" t="inlineStr">
        <is>
          <t>S20 Balanced BLUIX Indiv Stock</t>
        </is>
      </c>
      <c r="C1676" s="13">
        <f>Spartan!O11</f>
        <v/>
      </c>
      <c r="D1676">
        <f>SUMIFS(EclipseExport!K:K,EclipseExport!B:B,iRebalExport!A1676,EclipseExport!I:I,iRebalExport!C1676)</f>
        <v/>
      </c>
      <c r="E1676" t="inlineStr">
        <is>
          <t>global</t>
        </is>
      </c>
      <c r="F1676" t="inlineStr">
        <is>
          <t>global</t>
        </is>
      </c>
    </row>
    <row r="1677">
      <c r="A1677" t="inlineStr">
        <is>
          <t>S20 Balanced BLUIX Indiv Stock</t>
        </is>
      </c>
      <c r="C1677" s="13">
        <f>Spartan!O12</f>
        <v/>
      </c>
      <c r="D1677">
        <f>SUMIFS(EclipseExport!K:K,EclipseExport!B:B,iRebalExport!A1677,EclipseExport!I:I,iRebalExport!C1677)</f>
        <v/>
      </c>
      <c r="E1677" t="inlineStr">
        <is>
          <t>global</t>
        </is>
      </c>
      <c r="F1677" t="inlineStr">
        <is>
          <t>global</t>
        </is>
      </c>
    </row>
    <row r="1678">
      <c r="A1678" t="inlineStr">
        <is>
          <t>S20 Balanced BLUIX Indiv Stock</t>
        </is>
      </c>
      <c r="C1678" s="13">
        <f>Spartan!O13</f>
        <v/>
      </c>
      <c r="D1678">
        <f>SUMIFS(EclipseExport!K:K,EclipseExport!B:B,iRebalExport!A1678,EclipseExport!I:I,iRebalExport!C1678)</f>
        <v/>
      </c>
      <c r="E1678" t="inlineStr">
        <is>
          <t>global</t>
        </is>
      </c>
      <c r="F1678" t="inlineStr">
        <is>
          <t>global</t>
        </is>
      </c>
    </row>
    <row r="1679">
      <c r="A1679" t="inlineStr">
        <is>
          <t>S20 Balanced BLUIX Indiv Stock</t>
        </is>
      </c>
      <c r="C1679" s="13">
        <f>Spartan!O14</f>
        <v/>
      </c>
      <c r="D1679">
        <f>SUMIFS(EclipseExport!K:K,EclipseExport!B:B,iRebalExport!A1679,EclipseExport!I:I,iRebalExport!C1679)</f>
        <v/>
      </c>
      <c r="E1679" t="inlineStr">
        <is>
          <t>global</t>
        </is>
      </c>
      <c r="F1679" t="inlineStr">
        <is>
          <t>global</t>
        </is>
      </c>
    </row>
    <row r="1680">
      <c r="A1680" t="inlineStr">
        <is>
          <t>S20 Balanced BLUIX Indiv Stock</t>
        </is>
      </c>
      <c r="C1680" s="13">
        <f>Spartan!O15</f>
        <v/>
      </c>
      <c r="D1680">
        <f>SUMIFS(EclipseExport!K:K,EclipseExport!B:B,iRebalExport!A1680,EclipseExport!I:I,iRebalExport!C1680)</f>
        <v/>
      </c>
      <c r="E1680" t="inlineStr">
        <is>
          <t>global</t>
        </is>
      </c>
      <c r="F1680" t="inlineStr">
        <is>
          <t>global</t>
        </is>
      </c>
    </row>
    <row r="1681">
      <c r="A1681" t="inlineStr">
        <is>
          <t>S20 Balanced BLUIX Indiv Stock</t>
        </is>
      </c>
      <c r="C1681" s="13">
        <f>Spartan!O16</f>
        <v/>
      </c>
      <c r="D1681">
        <f>SUMIFS(EclipseExport!K:K,EclipseExport!B:B,iRebalExport!A1681,EclipseExport!I:I,iRebalExport!C1681)</f>
        <v/>
      </c>
      <c r="E1681" t="inlineStr">
        <is>
          <t>global</t>
        </is>
      </c>
      <c r="F1681" t="inlineStr">
        <is>
          <t>global</t>
        </is>
      </c>
    </row>
    <row r="1682">
      <c r="A1682" t="inlineStr">
        <is>
          <t>S20 Balanced BLUIX Indiv Stock</t>
        </is>
      </c>
      <c r="C1682" s="13">
        <f>Spartan!O17</f>
        <v/>
      </c>
      <c r="D1682">
        <f>SUMIFS(EclipseExport!K:K,EclipseExport!B:B,iRebalExport!A1682,EclipseExport!I:I,iRebalExport!C1682)</f>
        <v/>
      </c>
      <c r="E1682" t="inlineStr">
        <is>
          <t>global</t>
        </is>
      </c>
      <c r="F1682" t="inlineStr">
        <is>
          <t>global</t>
        </is>
      </c>
    </row>
    <row r="1683">
      <c r="A1683" t="inlineStr">
        <is>
          <t>S20 Balanced BLUIX Indiv Stock</t>
        </is>
      </c>
      <c r="C1683" s="13">
        <f>Spartan!O18</f>
        <v/>
      </c>
      <c r="D1683">
        <f>SUMIFS(EclipseExport!K:K,EclipseExport!B:B,iRebalExport!A1683,EclipseExport!I:I,iRebalExport!C1683)</f>
        <v/>
      </c>
      <c r="E1683" t="inlineStr">
        <is>
          <t>global</t>
        </is>
      </c>
      <c r="F1683" t="inlineStr">
        <is>
          <t>global</t>
        </is>
      </c>
    </row>
    <row r="1684">
      <c r="A1684" t="inlineStr">
        <is>
          <t>S20 Balanced BLUIX Indiv Stock</t>
        </is>
      </c>
      <c r="C1684" s="13">
        <f>Spartan!O19</f>
        <v/>
      </c>
      <c r="D1684">
        <f>SUMIFS(EclipseExport!K:K,EclipseExport!B:B,iRebalExport!A1684,EclipseExport!I:I,iRebalExport!C1684)</f>
        <v/>
      </c>
      <c r="E1684" t="inlineStr">
        <is>
          <t>global</t>
        </is>
      </c>
      <c r="F1684" t="inlineStr">
        <is>
          <t>global</t>
        </is>
      </c>
    </row>
    <row r="1685">
      <c r="A1685" t="inlineStr">
        <is>
          <t>S20 Balanced BLUIX Indiv Stock</t>
        </is>
      </c>
      <c r="C1685" s="13">
        <f>Spartan!O20</f>
        <v/>
      </c>
      <c r="D1685">
        <f>SUMIFS(EclipseExport!K:K,EclipseExport!B:B,iRebalExport!A1685,EclipseExport!I:I,iRebalExport!C1685)</f>
        <v/>
      </c>
      <c r="E1685" t="inlineStr">
        <is>
          <t>global</t>
        </is>
      </c>
      <c r="F1685" t="inlineStr">
        <is>
          <t>global</t>
        </is>
      </c>
    </row>
    <row r="1686">
      <c r="A1686" t="inlineStr">
        <is>
          <t>S20 Balanced BLUIX Indiv Stock</t>
        </is>
      </c>
      <c r="C1686" s="13">
        <f>Spartan!O21</f>
        <v/>
      </c>
      <c r="D1686">
        <f>SUMIFS(EclipseExport!K:K,EclipseExport!B:B,iRebalExport!A1686,EclipseExport!I:I,iRebalExport!C1686)</f>
        <v/>
      </c>
      <c r="E1686" t="inlineStr">
        <is>
          <t>global</t>
        </is>
      </c>
      <c r="F1686" t="inlineStr">
        <is>
          <t>global</t>
        </is>
      </c>
    </row>
    <row r="1687">
      <c r="A1687" t="inlineStr">
        <is>
          <t>S20 Balanced BLUIX Indiv Stock</t>
        </is>
      </c>
      <c r="C1687" s="13">
        <f>Spartan!O22</f>
        <v/>
      </c>
      <c r="D1687">
        <f>SUMIFS(EclipseExport!K:K,EclipseExport!B:B,iRebalExport!A1687,EclipseExport!I:I,iRebalExport!C1687)</f>
        <v/>
      </c>
      <c r="E1687" t="inlineStr">
        <is>
          <t>global</t>
        </is>
      </c>
      <c r="F1687" t="inlineStr">
        <is>
          <t>global</t>
        </is>
      </c>
    </row>
    <row r="1688">
      <c r="A1688" t="inlineStr">
        <is>
          <t>S20 Balanced BLUIX Indiv Stock</t>
        </is>
      </c>
      <c r="C1688" s="13">
        <f>Spartan!O23</f>
        <v/>
      </c>
      <c r="D1688">
        <f>SUMIFS(EclipseExport!K:K,EclipseExport!B:B,iRebalExport!A1688,EclipseExport!I:I,iRebalExport!C1688)</f>
        <v/>
      </c>
      <c r="E1688" t="inlineStr">
        <is>
          <t>global</t>
        </is>
      </c>
      <c r="F1688" t="inlineStr">
        <is>
          <t>global</t>
        </is>
      </c>
    </row>
    <row r="1689">
      <c r="A1689" t="inlineStr">
        <is>
          <t>S20 Balanced BLUIX Indiv Stock</t>
        </is>
      </c>
      <c r="C1689" s="13">
        <f>Spartan!O24</f>
        <v/>
      </c>
      <c r="D1689">
        <f>SUMIFS(EclipseExport!K:K,EclipseExport!B:B,iRebalExport!A1689,EclipseExport!I:I,iRebalExport!C1689)</f>
        <v/>
      </c>
      <c r="E1689" t="inlineStr">
        <is>
          <t>global</t>
        </is>
      </c>
      <c r="F1689" t="inlineStr">
        <is>
          <t>global</t>
        </is>
      </c>
    </row>
    <row r="1690">
      <c r="A1690" t="inlineStr">
        <is>
          <t>S20 Balanced BLUIX Indiv Stock</t>
        </is>
      </c>
      <c r="C1690" s="13">
        <f>Spartan!O25</f>
        <v/>
      </c>
      <c r="D1690">
        <f>SUMIFS(EclipseExport!K:K,EclipseExport!B:B,iRebalExport!A1690,EclipseExport!I:I,iRebalExport!C1690)</f>
        <v/>
      </c>
      <c r="E1690" t="inlineStr">
        <is>
          <t>global</t>
        </is>
      </c>
      <c r="F1690" t="inlineStr">
        <is>
          <t>global</t>
        </is>
      </c>
    </row>
    <row r="1691">
      <c r="A1691" t="inlineStr">
        <is>
          <t>S20 Balanced BLUIX Indiv Stock</t>
        </is>
      </c>
      <c r="C1691" s="13">
        <f>Spartan!O26</f>
        <v/>
      </c>
      <c r="D1691">
        <f>SUMIFS(EclipseExport!K:K,EclipseExport!B:B,iRebalExport!A1691,EclipseExport!I:I,iRebalExport!C1691)</f>
        <v/>
      </c>
      <c r="E1691" t="inlineStr">
        <is>
          <t>global</t>
        </is>
      </c>
      <c r="F1691" t="inlineStr">
        <is>
          <t>global</t>
        </is>
      </c>
    </row>
    <row r="1692">
      <c r="A1692" t="inlineStr">
        <is>
          <t>S20 Balanced BLUIX Indiv Stock</t>
        </is>
      </c>
      <c r="C1692" s="13">
        <f>Spartan!O27</f>
        <v/>
      </c>
      <c r="D1692">
        <f>SUMIFS(EclipseExport!K:K,EclipseExport!B:B,iRebalExport!A1692,EclipseExport!I:I,iRebalExport!C1692)</f>
        <v/>
      </c>
      <c r="E1692" t="inlineStr">
        <is>
          <t>global</t>
        </is>
      </c>
      <c r="F1692" t="inlineStr">
        <is>
          <t>global</t>
        </is>
      </c>
    </row>
    <row r="1693">
      <c r="A1693" t="inlineStr">
        <is>
          <t>S20 Balanced BLUIX Indiv Stock</t>
        </is>
      </c>
      <c r="C1693" s="13">
        <f>Spartan!O28</f>
        <v/>
      </c>
      <c r="D1693">
        <f>SUMIFS(EclipseExport!K:K,EclipseExport!B:B,iRebalExport!A1693,EclipseExport!I:I,iRebalExport!C1693)</f>
        <v/>
      </c>
      <c r="E1693" t="inlineStr">
        <is>
          <t>global</t>
        </is>
      </c>
      <c r="F1693" t="inlineStr">
        <is>
          <t>global</t>
        </is>
      </c>
    </row>
    <row r="1694">
      <c r="A1694" t="inlineStr">
        <is>
          <t>S20 Balanced BLUIX Indiv Stock</t>
        </is>
      </c>
      <c r="C1694" s="13">
        <f>Spartan!O29</f>
        <v/>
      </c>
      <c r="D1694">
        <f>SUMIFS(EclipseExport!K:K,EclipseExport!B:B,iRebalExport!A1694,EclipseExport!I:I,iRebalExport!C1694)</f>
        <v/>
      </c>
      <c r="E1694" t="inlineStr">
        <is>
          <t>global</t>
        </is>
      </c>
      <c r="F1694" t="inlineStr">
        <is>
          <t>global</t>
        </is>
      </c>
    </row>
    <row r="1695">
      <c r="A1695" t="inlineStr">
        <is>
          <t>S20 Balanced BLUIX Indiv Stock</t>
        </is>
      </c>
      <c r="C1695" s="13">
        <f>Spartan!O30</f>
        <v/>
      </c>
      <c r="D1695">
        <f>SUMIFS(EclipseExport!K:K,EclipseExport!B:B,iRebalExport!A1695,EclipseExport!I:I,iRebalExport!C1695)</f>
        <v/>
      </c>
      <c r="E1695" t="inlineStr">
        <is>
          <t>global</t>
        </is>
      </c>
      <c r="F1695" t="inlineStr">
        <is>
          <t>global</t>
        </is>
      </c>
    </row>
    <row r="1696">
      <c r="A1696" t="inlineStr">
        <is>
          <t>S20 Balanced BLUIX Indiv Stock</t>
        </is>
      </c>
      <c r="C1696" s="13">
        <f>Spartan!O31</f>
        <v/>
      </c>
      <c r="D1696">
        <f>SUMIFS(EclipseExport!K:K,EclipseExport!B:B,iRebalExport!A1696,EclipseExport!I:I,iRebalExport!C1696)</f>
        <v/>
      </c>
      <c r="E1696" t="inlineStr">
        <is>
          <t>global</t>
        </is>
      </c>
      <c r="F1696" t="inlineStr">
        <is>
          <t>global</t>
        </is>
      </c>
    </row>
    <row r="1697">
      <c r="A1697" t="inlineStr">
        <is>
          <t>S20 Balanced BLUIX Indiv Stock</t>
        </is>
      </c>
      <c r="C1697" s="13">
        <f>Spartan!O32</f>
        <v/>
      </c>
      <c r="D1697">
        <f>SUMIFS(EclipseExport!K:K,EclipseExport!B:B,iRebalExport!A1697,EclipseExport!I:I,iRebalExport!C1697)</f>
        <v/>
      </c>
      <c r="E1697" t="inlineStr">
        <is>
          <t>global</t>
        </is>
      </c>
      <c r="F1697" t="inlineStr">
        <is>
          <t>global</t>
        </is>
      </c>
    </row>
    <row r="1698">
      <c r="A1698" t="inlineStr">
        <is>
          <t>S20 Balanced BLUIX Indiv Stock</t>
        </is>
      </c>
      <c r="C1698" s="13">
        <f>Spartan!O33</f>
        <v/>
      </c>
      <c r="D1698">
        <f>SUMIFS(EclipseExport!K:K,EclipseExport!B:B,iRebalExport!A1698,EclipseExport!I:I,iRebalExport!C1698)</f>
        <v/>
      </c>
      <c r="E1698" t="inlineStr">
        <is>
          <t>global</t>
        </is>
      </c>
      <c r="F1698" t="inlineStr">
        <is>
          <t>global</t>
        </is>
      </c>
    </row>
    <row r="1699">
      <c r="A1699" t="inlineStr">
        <is>
          <t>S20 Balanced BLUIX Indiv Stock</t>
        </is>
      </c>
      <c r="C1699" s="13">
        <f>Spartan!O34</f>
        <v/>
      </c>
      <c r="D1699">
        <f>SUMIFS(EclipseExport!K:K,EclipseExport!B:B,iRebalExport!A1699,EclipseExport!I:I,iRebalExport!C1699)</f>
        <v/>
      </c>
      <c r="E1699" t="inlineStr">
        <is>
          <t>global</t>
        </is>
      </c>
      <c r="F1699" t="inlineStr">
        <is>
          <t>global</t>
        </is>
      </c>
    </row>
    <row r="1700">
      <c r="A1700" t="inlineStr">
        <is>
          <t>S20 Balanced BLUIX Indiv Stock</t>
        </is>
      </c>
      <c r="C1700" s="13">
        <f>Spartan!O35</f>
        <v/>
      </c>
      <c r="D1700">
        <f>SUMIFS(EclipseExport!K:K,EclipseExport!B:B,iRebalExport!A1700,EclipseExport!I:I,iRebalExport!C1700)</f>
        <v/>
      </c>
      <c r="E1700" t="inlineStr">
        <is>
          <t>global</t>
        </is>
      </c>
      <c r="F1700" t="inlineStr">
        <is>
          <t>global</t>
        </is>
      </c>
    </row>
    <row r="1701">
      <c r="A1701" t="inlineStr">
        <is>
          <t>S20 Balanced BLUIX Indiv Stock</t>
        </is>
      </c>
      <c r="C1701" s="13">
        <f>Spartan!O36</f>
        <v/>
      </c>
      <c r="D1701">
        <f>SUMIFS(EclipseExport!K:K,EclipseExport!B:B,iRebalExport!A1701,EclipseExport!I:I,iRebalExport!C1701)</f>
        <v/>
      </c>
      <c r="E1701" t="inlineStr">
        <is>
          <t>global</t>
        </is>
      </c>
      <c r="F1701" t="inlineStr">
        <is>
          <t>global</t>
        </is>
      </c>
    </row>
    <row r="1702">
      <c r="A1702" t="inlineStr">
        <is>
          <t>S20 Balanced BLUIX Indiv Stock</t>
        </is>
      </c>
      <c r="C1702" s="13">
        <f>Spartan!O37</f>
        <v/>
      </c>
      <c r="D1702">
        <f>SUMIFS(EclipseExport!K:K,EclipseExport!B:B,iRebalExport!A1702,EclipseExport!I:I,iRebalExport!C1702)</f>
        <v/>
      </c>
      <c r="E1702" t="inlineStr">
        <is>
          <t>global</t>
        </is>
      </c>
      <c r="F1702" t="inlineStr">
        <is>
          <t>global</t>
        </is>
      </c>
    </row>
    <row r="1703">
      <c r="A1703" t="inlineStr">
        <is>
          <t>S20 Balanced BLUIX Indiv Stock</t>
        </is>
      </c>
      <c r="C1703" s="13">
        <f>Spartan!O38</f>
        <v/>
      </c>
      <c r="D1703">
        <f>SUMIFS(EclipseExport!K:K,EclipseExport!B:B,iRebalExport!A1703,EclipseExport!I:I,iRebalExport!C1703)</f>
        <v/>
      </c>
      <c r="E1703" t="inlineStr">
        <is>
          <t>global</t>
        </is>
      </c>
      <c r="F1703" t="inlineStr">
        <is>
          <t>global</t>
        </is>
      </c>
    </row>
    <row r="1704">
      <c r="A1704" t="inlineStr">
        <is>
          <t>S20 Balanced BLUIX Indiv Stock</t>
        </is>
      </c>
      <c r="C1704" s="13">
        <f>Spartan!O39</f>
        <v/>
      </c>
      <c r="D1704">
        <f>SUMIFS(EclipseExport!K:K,EclipseExport!B:B,iRebalExport!A1704,EclipseExport!I:I,iRebalExport!C1704)</f>
        <v/>
      </c>
      <c r="E1704" t="inlineStr">
        <is>
          <t>global</t>
        </is>
      </c>
      <c r="F1704" t="inlineStr">
        <is>
          <t>global</t>
        </is>
      </c>
    </row>
    <row r="1705">
      <c r="A1705" t="inlineStr">
        <is>
          <t>S20 Balanced BLUIX Indiv Stock</t>
        </is>
      </c>
      <c r="C1705" s="13">
        <f>Spartan!O40</f>
        <v/>
      </c>
      <c r="D1705">
        <f>SUMIFS(EclipseExport!K:K,EclipseExport!B:B,iRebalExport!A1705,EclipseExport!I:I,iRebalExport!C1705)</f>
        <v/>
      </c>
      <c r="E1705" t="inlineStr">
        <is>
          <t>global</t>
        </is>
      </c>
      <c r="F1705" t="inlineStr">
        <is>
          <t>global</t>
        </is>
      </c>
    </row>
    <row r="1706">
      <c r="A1706" t="inlineStr">
        <is>
          <t>S20 Balanced BLUIX Indiv Stock</t>
        </is>
      </c>
      <c r="C1706" s="13">
        <f>Spartan!O41</f>
        <v/>
      </c>
      <c r="D1706">
        <f>SUMIFS(EclipseExport!K:K,EclipseExport!B:B,iRebalExport!A1706,EclipseExport!I:I,iRebalExport!C1706)</f>
        <v/>
      </c>
      <c r="E1706" t="inlineStr">
        <is>
          <t>global</t>
        </is>
      </c>
      <c r="F1706" t="inlineStr">
        <is>
          <t>global</t>
        </is>
      </c>
    </row>
    <row r="1707">
      <c r="A1707" t="inlineStr">
        <is>
          <t>S20 Balanced BLUIX Indiv Stock</t>
        </is>
      </c>
      <c r="C1707" s="13">
        <f>Spartan!O42</f>
        <v/>
      </c>
      <c r="D1707">
        <f>SUMIFS(EclipseExport!K:K,EclipseExport!B:B,iRebalExport!A1707,EclipseExport!I:I,iRebalExport!C1707)</f>
        <v/>
      </c>
      <c r="E1707" t="inlineStr">
        <is>
          <t>global</t>
        </is>
      </c>
      <c r="F1707" t="inlineStr">
        <is>
          <t>global</t>
        </is>
      </c>
    </row>
    <row r="1708">
      <c r="A1708" t="inlineStr">
        <is>
          <t>S20 Balanced BLUIX Indiv Stock</t>
        </is>
      </c>
      <c r="C1708" s="13">
        <f>Spartan!O43</f>
        <v/>
      </c>
      <c r="D1708">
        <f>SUMIFS(EclipseExport!K:K,EclipseExport!B:B,iRebalExport!A1708,EclipseExport!I:I,iRebalExport!C1708)</f>
        <v/>
      </c>
      <c r="E1708" t="inlineStr">
        <is>
          <t>global</t>
        </is>
      </c>
      <c r="F1708" t="inlineStr">
        <is>
          <t>global</t>
        </is>
      </c>
    </row>
    <row r="1709">
      <c r="A1709" t="inlineStr">
        <is>
          <t>S20 Balanced BLUIX Indiv Stock</t>
        </is>
      </c>
      <c r="C1709" s="13">
        <f>Spartan!O44</f>
        <v/>
      </c>
      <c r="D1709">
        <f>SUMIFS(EclipseExport!K:K,EclipseExport!B:B,iRebalExport!A1709,EclipseExport!I:I,iRebalExport!C1709)</f>
        <v/>
      </c>
      <c r="E1709" t="inlineStr">
        <is>
          <t>global</t>
        </is>
      </c>
      <c r="F1709" t="inlineStr">
        <is>
          <t>global</t>
        </is>
      </c>
    </row>
    <row r="1710">
      <c r="A1710" t="inlineStr">
        <is>
          <t>S20 Balanced BLUIX Indiv Stock</t>
        </is>
      </c>
      <c r="C1710" s="13">
        <f>Spartan!O45</f>
        <v/>
      </c>
      <c r="D1710">
        <f>SUMIFS(EclipseExport!K:K,EclipseExport!B:B,iRebalExport!A1710,EclipseExport!I:I,iRebalExport!C1710)</f>
        <v/>
      </c>
      <c r="E1710" t="inlineStr">
        <is>
          <t>global</t>
        </is>
      </c>
      <c r="F1710" t="inlineStr">
        <is>
          <t>global</t>
        </is>
      </c>
    </row>
    <row r="1711">
      <c r="A1711" t="inlineStr">
        <is>
          <t>S20 Balanced BLUIX Indiv Stock</t>
        </is>
      </c>
      <c r="C1711" s="13">
        <f>Spartan!O46</f>
        <v/>
      </c>
      <c r="D1711">
        <f>SUMIFS(EclipseExport!K:K,EclipseExport!B:B,iRebalExport!A1711,EclipseExport!I:I,iRebalExport!C1711)</f>
        <v/>
      </c>
      <c r="E1711" t="inlineStr">
        <is>
          <t>global</t>
        </is>
      </c>
      <c r="F1711" t="inlineStr">
        <is>
          <t>global</t>
        </is>
      </c>
    </row>
    <row r="1712">
      <c r="A1712" t="inlineStr">
        <is>
          <t>S20 Balanced BLUIX Indiv Stock</t>
        </is>
      </c>
      <c r="C1712" s="13">
        <f>Spartan!O47</f>
        <v/>
      </c>
      <c r="D1712">
        <f>SUMIFS(EclipseExport!K:K,EclipseExport!B:B,iRebalExport!A1712,EclipseExport!I:I,iRebalExport!C1712)</f>
        <v/>
      </c>
      <c r="E1712" t="inlineStr">
        <is>
          <t>global</t>
        </is>
      </c>
      <c r="F1712" t="inlineStr">
        <is>
          <t>global</t>
        </is>
      </c>
    </row>
    <row r="1713">
      <c r="A1713" t="inlineStr">
        <is>
          <t>S20 Balanced BLUIX Indiv Stock</t>
        </is>
      </c>
      <c r="C1713" s="13">
        <f>Spartan!O48</f>
        <v/>
      </c>
      <c r="D1713">
        <f>SUMIFS(EclipseExport!K:K,EclipseExport!B:B,iRebalExport!A1713,EclipseExport!I:I,iRebalExport!C1713)</f>
        <v/>
      </c>
      <c r="E1713" t="inlineStr">
        <is>
          <t>global</t>
        </is>
      </c>
      <c r="F1713" t="inlineStr">
        <is>
          <t>global</t>
        </is>
      </c>
    </row>
    <row r="1714">
      <c r="A1714" t="inlineStr">
        <is>
          <t>S20 Balanced BLUIX Indiv Stock</t>
        </is>
      </c>
      <c r="C1714" s="13">
        <f>Spartan!O49</f>
        <v/>
      </c>
      <c r="D1714">
        <f>SUMIFS(EclipseExport!K:K,EclipseExport!B:B,iRebalExport!A1714,EclipseExport!I:I,iRebalExport!C1714)</f>
        <v/>
      </c>
      <c r="E1714" t="inlineStr">
        <is>
          <t>global</t>
        </is>
      </c>
      <c r="F1714" t="inlineStr">
        <is>
          <t>global</t>
        </is>
      </c>
    </row>
    <row r="1715">
      <c r="A1715" t="inlineStr">
        <is>
          <t>S20 Balanced BLUIX Indiv Stock</t>
        </is>
      </c>
      <c r="C1715" s="13">
        <f>Spartan!O50</f>
        <v/>
      </c>
      <c r="D1715">
        <f>SUMIFS(EclipseExport!K:K,EclipseExport!B:B,iRebalExport!A1715,EclipseExport!I:I,iRebalExport!C1715)</f>
        <v/>
      </c>
      <c r="E1715" t="inlineStr">
        <is>
          <t>global</t>
        </is>
      </c>
      <c r="F1715" t="inlineStr">
        <is>
          <t>global</t>
        </is>
      </c>
    </row>
    <row r="1716">
      <c r="A1716" t="inlineStr">
        <is>
          <t>S20 Balanced BLUIX Indiv Stock</t>
        </is>
      </c>
      <c r="C1716" s="13">
        <f>Spartan!O51</f>
        <v/>
      </c>
      <c r="D1716">
        <f>SUMIFS(EclipseExport!K:K,EclipseExport!B:B,iRebalExport!A1716,EclipseExport!I:I,iRebalExport!C1716)</f>
        <v/>
      </c>
      <c r="E1716" t="inlineStr">
        <is>
          <t>global</t>
        </is>
      </c>
      <c r="F1716" t="inlineStr">
        <is>
          <t>global</t>
        </is>
      </c>
    </row>
    <row r="1717">
      <c r="A1717" t="inlineStr">
        <is>
          <t>S20 Balanced BLUIX Indiv Stock</t>
        </is>
      </c>
      <c r="C1717" s="13">
        <f>Spartan!O52</f>
        <v/>
      </c>
      <c r="D1717">
        <f>SUMIFS(EclipseExport!K:K,EclipseExport!B:B,iRebalExport!A1717,EclipseExport!I:I,iRebalExport!C1717)</f>
        <v/>
      </c>
      <c r="E1717" t="inlineStr">
        <is>
          <t>global</t>
        </is>
      </c>
      <c r="F1717" t="inlineStr">
        <is>
          <t>global</t>
        </is>
      </c>
    </row>
    <row r="1718">
      <c r="A1718" t="inlineStr">
        <is>
          <t>S20 Balanced BLUIX Indiv Stock</t>
        </is>
      </c>
      <c r="C1718" s="13">
        <f>Spartan!O53</f>
        <v/>
      </c>
      <c r="D1718">
        <f>SUMIFS(EclipseExport!K:K,EclipseExport!B:B,iRebalExport!A1718,EclipseExport!I:I,iRebalExport!C1718)</f>
        <v/>
      </c>
      <c r="E1718" t="inlineStr">
        <is>
          <t>global</t>
        </is>
      </c>
      <c r="F1718" t="inlineStr">
        <is>
          <t>global</t>
        </is>
      </c>
    </row>
    <row r="1719">
      <c r="A1719" t="inlineStr">
        <is>
          <t>S20 Balanced BLUIX Indiv Stock</t>
        </is>
      </c>
      <c r="C1719" s="13">
        <f>Spartan!O54</f>
        <v/>
      </c>
      <c r="D1719">
        <f>SUMIFS(EclipseExport!K:K,EclipseExport!B:B,iRebalExport!A1719,EclipseExport!I:I,iRebalExport!C1719)</f>
        <v/>
      </c>
      <c r="E1719" t="inlineStr">
        <is>
          <t>global</t>
        </is>
      </c>
      <c r="F1719" t="inlineStr">
        <is>
          <t>global</t>
        </is>
      </c>
    </row>
    <row r="1720">
      <c r="A1720" t="inlineStr">
        <is>
          <t>S20 Balanced BLUIX Indiv Stock</t>
        </is>
      </c>
      <c r="C1720" s="13">
        <f>Spartan!O55</f>
        <v/>
      </c>
      <c r="D1720">
        <f>SUMIFS(EclipseExport!K:K,EclipseExport!B:B,iRebalExport!A1720,EclipseExport!I:I,iRebalExport!C1720)</f>
        <v/>
      </c>
      <c r="E1720" t="inlineStr">
        <is>
          <t>global</t>
        </is>
      </c>
      <c r="F1720" t="inlineStr">
        <is>
          <t>global</t>
        </is>
      </c>
    </row>
    <row r="1721">
      <c r="A1721" t="inlineStr">
        <is>
          <t>S20 Balanced BLUIX Indiv Stock</t>
        </is>
      </c>
      <c r="C1721" s="13">
        <f>Spartan!O56</f>
        <v/>
      </c>
      <c r="D1721">
        <f>SUMIFS(EclipseExport!K:K,EclipseExport!B:B,iRebalExport!A1721,EclipseExport!I:I,iRebalExport!C1721)</f>
        <v/>
      </c>
      <c r="E1721" t="inlineStr">
        <is>
          <t>global</t>
        </is>
      </c>
      <c r="F1721" t="inlineStr">
        <is>
          <t>global</t>
        </is>
      </c>
    </row>
    <row r="1722">
      <c r="A1722" t="inlineStr">
        <is>
          <t>S20 Balanced BLUIX Indiv Stock</t>
        </is>
      </c>
      <c r="C1722" s="13">
        <f>Spartan!O57</f>
        <v/>
      </c>
      <c r="D1722">
        <f>SUMIFS(EclipseExport!K:K,EclipseExport!B:B,iRebalExport!A1722,EclipseExport!I:I,iRebalExport!C1722)</f>
        <v/>
      </c>
      <c r="E1722" t="inlineStr">
        <is>
          <t>global</t>
        </is>
      </c>
      <c r="F1722" t="inlineStr">
        <is>
          <t>global</t>
        </is>
      </c>
    </row>
    <row r="1723">
      <c r="A1723" t="inlineStr">
        <is>
          <t>S20 Balanced BLUIX Indiv Stock</t>
        </is>
      </c>
      <c r="C1723" s="13">
        <f>Spartan!O58</f>
        <v/>
      </c>
      <c r="D1723">
        <f>SUMIFS(EclipseExport!K:K,EclipseExport!B:B,iRebalExport!A1723,EclipseExport!I:I,iRebalExport!C1723)</f>
        <v/>
      </c>
      <c r="E1723" t="inlineStr">
        <is>
          <t>global</t>
        </is>
      </c>
      <c r="F1723" t="inlineStr">
        <is>
          <t>global</t>
        </is>
      </c>
    </row>
    <row r="1724">
      <c r="A1724" t="inlineStr">
        <is>
          <t>S20 Balanced BLUIX Indiv Stock</t>
        </is>
      </c>
      <c r="C1724" s="13">
        <f>Spartan!O59</f>
        <v/>
      </c>
      <c r="D1724">
        <f>SUMIFS(EclipseExport!K:K,EclipseExport!B:B,iRebalExport!A1724,EclipseExport!I:I,iRebalExport!C1724)</f>
        <v/>
      </c>
      <c r="E1724" t="inlineStr">
        <is>
          <t>global</t>
        </is>
      </c>
      <c r="F1724" t="inlineStr">
        <is>
          <t>global</t>
        </is>
      </c>
    </row>
    <row r="1725">
      <c r="A1725" t="inlineStr">
        <is>
          <t>S20 Balanced BLUIX Indiv Stock</t>
        </is>
      </c>
      <c r="C1725" s="13">
        <f>Spartan!O60</f>
        <v/>
      </c>
      <c r="D1725">
        <f>SUMIFS(EclipseExport!K:K,EclipseExport!B:B,iRebalExport!A1725,EclipseExport!I:I,iRebalExport!C1725)</f>
        <v/>
      </c>
      <c r="E1725" t="inlineStr">
        <is>
          <t>global</t>
        </is>
      </c>
      <c r="F1725" t="inlineStr">
        <is>
          <t>global</t>
        </is>
      </c>
    </row>
    <row r="1726">
      <c r="A1726" t="inlineStr">
        <is>
          <t>S20 Balanced BLUIX Indiv Stock</t>
        </is>
      </c>
      <c r="C1726" s="13">
        <f>Spartan!O61</f>
        <v/>
      </c>
      <c r="D1726">
        <f>SUMIFS(EclipseExport!K:K,EclipseExport!B:B,iRebalExport!A1726,EclipseExport!I:I,iRebalExport!C1726)</f>
        <v/>
      </c>
      <c r="E1726" t="inlineStr">
        <is>
          <t>global</t>
        </is>
      </c>
      <c r="F1726" t="inlineStr">
        <is>
          <t>global</t>
        </is>
      </c>
    </row>
    <row r="1727">
      <c r="A1727" t="inlineStr">
        <is>
          <t>S20 Balanced BLUIX Indiv Stock</t>
        </is>
      </c>
      <c r="C1727" s="13">
        <f>Spartan!O62</f>
        <v/>
      </c>
      <c r="D1727">
        <f>SUMIFS(EclipseExport!K:K,EclipseExport!B:B,iRebalExport!A1727,EclipseExport!I:I,iRebalExport!C1727)</f>
        <v/>
      </c>
      <c r="E1727" t="inlineStr">
        <is>
          <t>global</t>
        </is>
      </c>
      <c r="F1727" t="inlineStr">
        <is>
          <t>global</t>
        </is>
      </c>
    </row>
    <row r="1728">
      <c r="A1728" t="inlineStr">
        <is>
          <t>S20 Balanced BLUIX Indiv Stock</t>
        </is>
      </c>
      <c r="C1728" s="13">
        <f>Spartan!O63</f>
        <v/>
      </c>
      <c r="D1728">
        <f>SUMIFS(EclipseExport!K:K,EclipseExport!B:B,iRebalExport!A1728,EclipseExport!I:I,iRebalExport!C1728)</f>
        <v/>
      </c>
      <c r="E1728" t="inlineStr">
        <is>
          <t>global</t>
        </is>
      </c>
      <c r="F1728" t="inlineStr">
        <is>
          <t>global</t>
        </is>
      </c>
    </row>
    <row r="1729">
      <c r="A1729" t="inlineStr">
        <is>
          <t>S20 Balanced BLUIX Indiv Stock</t>
        </is>
      </c>
      <c r="C1729" s="13">
        <f>Spartan!O64</f>
        <v/>
      </c>
      <c r="D1729">
        <f>SUMIFS(EclipseExport!K:K,EclipseExport!B:B,iRebalExport!A1729,EclipseExport!I:I,iRebalExport!C1729)</f>
        <v/>
      </c>
      <c r="E1729" t="inlineStr">
        <is>
          <t>global</t>
        </is>
      </c>
      <c r="F1729" t="inlineStr">
        <is>
          <t>global</t>
        </is>
      </c>
    </row>
    <row r="1730">
      <c r="A1730" t="inlineStr">
        <is>
          <t>S20 Balanced BLUIX Indiv Stock</t>
        </is>
      </c>
      <c r="C1730" s="13">
        <f>Spartan!O65</f>
        <v/>
      </c>
      <c r="D1730">
        <f>SUMIFS(EclipseExport!K:K,EclipseExport!B:B,iRebalExport!A1730,EclipseExport!I:I,iRebalExport!C1730)</f>
        <v/>
      </c>
      <c r="E1730" t="inlineStr">
        <is>
          <t>global</t>
        </is>
      </c>
      <c r="F1730" t="inlineStr">
        <is>
          <t>global</t>
        </is>
      </c>
    </row>
    <row r="1731">
      <c r="A1731" t="inlineStr">
        <is>
          <t>S20 Balanced BLUIX Indiv Stock</t>
        </is>
      </c>
      <c r="C1731" s="13">
        <f>Spartan!O66</f>
        <v/>
      </c>
      <c r="D1731">
        <f>SUMIFS(EclipseExport!K:K,EclipseExport!B:B,iRebalExport!A1731,EclipseExport!I:I,iRebalExport!C1731)</f>
        <v/>
      </c>
      <c r="E1731" t="inlineStr">
        <is>
          <t>global</t>
        </is>
      </c>
      <c r="F1731" t="inlineStr">
        <is>
          <t>global</t>
        </is>
      </c>
    </row>
    <row r="1732">
      <c r="A1732" t="inlineStr">
        <is>
          <t>S20 Balanced BLUIX Indiv Stock</t>
        </is>
      </c>
      <c r="C1732" s="13">
        <f>Spartan!O67</f>
        <v/>
      </c>
      <c r="D1732">
        <f>SUMIFS(EclipseExport!K:K,EclipseExport!B:B,iRebalExport!A1732,EclipseExport!I:I,iRebalExport!C1732)</f>
        <v/>
      </c>
      <c r="E1732" t="inlineStr">
        <is>
          <t>global</t>
        </is>
      </c>
      <c r="F1732" t="inlineStr">
        <is>
          <t>global</t>
        </is>
      </c>
    </row>
    <row r="1733">
      <c r="A1733" t="inlineStr">
        <is>
          <t>S20 Balanced BLUIX Indiv Stock</t>
        </is>
      </c>
      <c r="C1733" s="13">
        <f>Spartan!O68</f>
        <v/>
      </c>
      <c r="D1733">
        <f>SUMIFS(EclipseExport!K:K,EclipseExport!B:B,iRebalExport!A1733,EclipseExport!I:I,iRebalExport!C1733)</f>
        <v/>
      </c>
      <c r="E1733" t="inlineStr">
        <is>
          <t>global</t>
        </is>
      </c>
      <c r="F1733" t="inlineStr">
        <is>
          <t>global</t>
        </is>
      </c>
    </row>
    <row r="1734">
      <c r="A1734" t="inlineStr">
        <is>
          <t>S20 Balanced BLUIX Indiv Stock</t>
        </is>
      </c>
      <c r="C1734" s="13">
        <f>Spartan!O69</f>
        <v/>
      </c>
      <c r="D1734">
        <f>SUMIFS(EclipseExport!K:K,EclipseExport!B:B,iRebalExport!A1734,EclipseExport!I:I,iRebalExport!C1734)</f>
        <v/>
      </c>
      <c r="E1734" t="inlineStr">
        <is>
          <t>global</t>
        </is>
      </c>
      <c r="F1734" t="inlineStr">
        <is>
          <t>global</t>
        </is>
      </c>
    </row>
    <row r="1735">
      <c r="A1735" t="inlineStr">
        <is>
          <t>S20 Balanced BLUIX Indiv Stock</t>
        </is>
      </c>
      <c r="C1735" s="13">
        <f>Spartan!O70</f>
        <v/>
      </c>
      <c r="D1735">
        <f>SUMIFS(EclipseExport!K:K,EclipseExport!B:B,iRebalExport!A1735,EclipseExport!I:I,iRebalExport!C1735)</f>
        <v/>
      </c>
      <c r="E1735" t="inlineStr">
        <is>
          <t>global</t>
        </is>
      </c>
      <c r="F1735" t="inlineStr">
        <is>
          <t>global</t>
        </is>
      </c>
    </row>
    <row r="1736">
      <c r="A1736" t="inlineStr">
        <is>
          <t>S20 Balanced BLUIX Indiv Stock</t>
        </is>
      </c>
      <c r="C1736" s="13">
        <f>Spartan!O71</f>
        <v/>
      </c>
      <c r="D1736">
        <f>SUMIFS(EclipseExport!K:K,EclipseExport!B:B,iRebalExport!A1736,EclipseExport!I:I,iRebalExport!C1736)</f>
        <v/>
      </c>
      <c r="E1736" t="inlineStr">
        <is>
          <t>global</t>
        </is>
      </c>
      <c r="F1736" t="inlineStr">
        <is>
          <t>global</t>
        </is>
      </c>
    </row>
    <row r="1737">
      <c r="A1737" t="inlineStr">
        <is>
          <t>S20 Balanced BLUIX Indiv Stock</t>
        </is>
      </c>
      <c r="C1737" s="13">
        <f>Spartan!O72</f>
        <v/>
      </c>
      <c r="D1737">
        <f>SUMIFS(EclipseExport!K:K,EclipseExport!B:B,iRebalExport!A1737,EclipseExport!I:I,iRebalExport!C1737)</f>
        <v/>
      </c>
      <c r="E1737" t="inlineStr">
        <is>
          <t>global</t>
        </is>
      </c>
      <c r="F1737" t="inlineStr">
        <is>
          <t>global</t>
        </is>
      </c>
    </row>
    <row r="1738">
      <c r="A1738" t="inlineStr">
        <is>
          <t>S20 Balanced BLUIX Indiv Stock</t>
        </is>
      </c>
      <c r="C1738" s="13">
        <f>Spartan!O73</f>
        <v/>
      </c>
      <c r="D1738">
        <f>SUMIFS(EclipseExport!K:K,EclipseExport!B:B,iRebalExport!A1738,EclipseExport!I:I,iRebalExport!C1738)</f>
        <v/>
      </c>
      <c r="E1738" t="inlineStr">
        <is>
          <t>global</t>
        </is>
      </c>
      <c r="F1738" t="inlineStr">
        <is>
          <t>global</t>
        </is>
      </c>
    </row>
    <row r="1739">
      <c r="A1739" t="inlineStr">
        <is>
          <t>S20 Balanced BLUIX Indiv Stock</t>
        </is>
      </c>
      <c r="C1739" s="13">
        <f>Spartan!O74</f>
        <v/>
      </c>
      <c r="D1739">
        <f>SUMIFS(EclipseExport!K:K,EclipseExport!B:B,iRebalExport!A1739,EclipseExport!I:I,iRebalExport!C1739)</f>
        <v/>
      </c>
      <c r="E1739" t="inlineStr">
        <is>
          <t>global</t>
        </is>
      </c>
      <c r="F1739" t="inlineStr">
        <is>
          <t>global</t>
        </is>
      </c>
    </row>
    <row r="1740">
      <c r="A1740" t="inlineStr">
        <is>
          <t>S20 Balanced BLUIX Indiv Stock</t>
        </is>
      </c>
      <c r="C1740" s="13">
        <f>Spartan!O75</f>
        <v/>
      </c>
      <c r="D1740">
        <f>SUMIFS(EclipseExport!K:K,EclipseExport!B:B,iRebalExport!A1740,EclipseExport!I:I,iRebalExport!C1740)</f>
        <v/>
      </c>
      <c r="E1740" t="inlineStr">
        <is>
          <t>global</t>
        </is>
      </c>
      <c r="F1740" t="inlineStr">
        <is>
          <t>global</t>
        </is>
      </c>
    </row>
    <row r="1741">
      <c r="A1741" t="inlineStr">
        <is>
          <t>S20 Balanced BLUIX Indiv Stock</t>
        </is>
      </c>
      <c r="C1741" s="13">
        <f>Spartan!O76</f>
        <v/>
      </c>
      <c r="D1741">
        <f>SUMIFS(EclipseExport!K:K,EclipseExport!B:B,iRebalExport!A1741,EclipseExport!I:I,iRebalExport!C1741)</f>
        <v/>
      </c>
      <c r="E1741" t="inlineStr">
        <is>
          <t>global</t>
        </is>
      </c>
      <c r="F1741" t="inlineStr">
        <is>
          <t>global</t>
        </is>
      </c>
    </row>
    <row r="1742">
      <c r="A1742" t="inlineStr">
        <is>
          <t>S20 Balanced BLUIX Indiv Stock</t>
        </is>
      </c>
      <c r="C1742" s="13">
        <f>Spartan!O77</f>
        <v/>
      </c>
      <c r="D1742">
        <f>SUMIFS(EclipseExport!K:K,EclipseExport!B:B,iRebalExport!A1742,EclipseExport!I:I,iRebalExport!C1742)</f>
        <v/>
      </c>
      <c r="E1742" t="inlineStr">
        <is>
          <t>global</t>
        </is>
      </c>
      <c r="F1742" t="inlineStr">
        <is>
          <t>global</t>
        </is>
      </c>
    </row>
    <row r="1743">
      <c r="A1743" t="inlineStr">
        <is>
          <t>S20 Balanced BLUIX Indiv Stock</t>
        </is>
      </c>
      <c r="C1743" s="13">
        <f>Spartan!O78</f>
        <v/>
      </c>
      <c r="D1743">
        <f>SUMIFS(EclipseExport!K:K,EclipseExport!B:B,iRebalExport!A1743,EclipseExport!I:I,iRebalExport!C1743)</f>
        <v/>
      </c>
      <c r="E1743" t="inlineStr">
        <is>
          <t>global</t>
        </is>
      </c>
      <c r="F1743" t="inlineStr">
        <is>
          <t>global</t>
        </is>
      </c>
    </row>
    <row r="1744">
      <c r="A1744" t="inlineStr">
        <is>
          <t>S20 Balanced BLUIX Indiv Stock</t>
        </is>
      </c>
      <c r="C1744" s="13">
        <f>Spartan!O79</f>
        <v/>
      </c>
      <c r="D1744">
        <f>SUMIFS(EclipseExport!K:K,EclipseExport!B:B,iRebalExport!A1744,EclipseExport!I:I,iRebalExport!C1744)</f>
        <v/>
      </c>
      <c r="E1744" t="inlineStr">
        <is>
          <t>global</t>
        </is>
      </c>
      <c r="F1744" t="inlineStr">
        <is>
          <t>global</t>
        </is>
      </c>
    </row>
    <row r="1745">
      <c r="A1745" t="inlineStr">
        <is>
          <t>S20 Balanced BLUIX Indiv Stock</t>
        </is>
      </c>
      <c r="C1745" s="13">
        <f>Spartan!O80</f>
        <v/>
      </c>
      <c r="D1745">
        <f>SUMIFS(EclipseExport!K:K,EclipseExport!B:B,iRebalExport!A1745,EclipseExport!I:I,iRebalExport!C1745)</f>
        <v/>
      </c>
      <c r="E1745" t="inlineStr">
        <is>
          <t>global</t>
        </is>
      </c>
      <c r="F1745" t="inlineStr">
        <is>
          <t>global</t>
        </is>
      </c>
    </row>
    <row r="1746">
      <c r="A1746" t="inlineStr">
        <is>
          <t>S20 Balanced BLUIX Indiv Stock</t>
        </is>
      </c>
      <c r="C1746" s="13">
        <f>Spartan!O81</f>
        <v/>
      </c>
      <c r="D1746">
        <f>SUMIFS(EclipseExport!K:K,EclipseExport!B:B,iRebalExport!A1746,EclipseExport!I:I,iRebalExport!C1746)</f>
        <v/>
      </c>
      <c r="E1746" t="inlineStr">
        <is>
          <t>global</t>
        </is>
      </c>
      <c r="F1746" t="inlineStr">
        <is>
          <t>global</t>
        </is>
      </c>
    </row>
    <row r="1747">
      <c r="A1747" t="inlineStr">
        <is>
          <t>S20 Balanced BLUIX Indiv Stock</t>
        </is>
      </c>
      <c r="C1747" s="13">
        <f>Spartan!O82</f>
        <v/>
      </c>
      <c r="D1747">
        <f>SUMIFS(EclipseExport!K:K,EclipseExport!B:B,iRebalExport!A1747,EclipseExport!I:I,iRebalExport!C1747)</f>
        <v/>
      </c>
      <c r="E1747" t="inlineStr">
        <is>
          <t>global</t>
        </is>
      </c>
      <c r="F1747" t="inlineStr">
        <is>
          <t>global</t>
        </is>
      </c>
    </row>
    <row r="1748">
      <c r="A1748" t="inlineStr">
        <is>
          <t>S20 Balanced BLUIX Indiv Stock</t>
        </is>
      </c>
      <c r="C1748" s="13">
        <f>Spartan!O83</f>
        <v/>
      </c>
      <c r="D1748">
        <f>SUMIFS(EclipseExport!K:K,EclipseExport!B:B,iRebalExport!A1748,EclipseExport!I:I,iRebalExport!C1748)</f>
        <v/>
      </c>
      <c r="E1748" t="inlineStr">
        <is>
          <t>global</t>
        </is>
      </c>
      <c r="F1748" t="inlineStr">
        <is>
          <t>global</t>
        </is>
      </c>
    </row>
    <row r="1749">
      <c r="A1749" t="inlineStr">
        <is>
          <t>S20 Balanced BLUIX Indiv Stock</t>
        </is>
      </c>
      <c r="C1749" s="13">
        <f>Spartan!O84</f>
        <v/>
      </c>
      <c r="D1749">
        <f>SUMIFS(EclipseExport!K:K,EclipseExport!B:B,iRebalExport!A1749,EclipseExport!I:I,iRebalExport!C1749)</f>
        <v/>
      </c>
      <c r="E1749" t="inlineStr">
        <is>
          <t>global</t>
        </is>
      </c>
      <c r="F1749" t="inlineStr">
        <is>
          <t>global</t>
        </is>
      </c>
    </row>
    <row r="1750">
      <c r="A1750" t="inlineStr">
        <is>
          <t>S20 Balanced BLUIX Indiv Stock</t>
        </is>
      </c>
      <c r="C1750" s="13">
        <f>Spartan!O85</f>
        <v/>
      </c>
      <c r="D1750">
        <f>SUMIFS(EclipseExport!K:K,EclipseExport!B:B,iRebalExport!A1750,EclipseExport!I:I,iRebalExport!C1750)</f>
        <v/>
      </c>
      <c r="E1750" t="inlineStr">
        <is>
          <t>global</t>
        </is>
      </c>
      <c r="F1750" t="inlineStr">
        <is>
          <t>global</t>
        </is>
      </c>
    </row>
    <row r="1751">
      <c r="A1751" t="inlineStr">
        <is>
          <t>S20 Balanced BLUIX Indiv Stock</t>
        </is>
      </c>
      <c r="C1751" s="13">
        <f>Spartan!O86</f>
        <v/>
      </c>
      <c r="D1751">
        <f>SUMIFS(EclipseExport!K:K,EclipseExport!B:B,iRebalExport!A1751,EclipseExport!I:I,iRebalExport!C1751)</f>
        <v/>
      </c>
      <c r="E1751" t="inlineStr">
        <is>
          <t>global</t>
        </is>
      </c>
      <c r="F1751" t="inlineStr">
        <is>
          <t>global</t>
        </is>
      </c>
    </row>
    <row r="1752">
      <c r="A1752" t="inlineStr">
        <is>
          <t>S20 Balanced BLUIX Indiv Stock</t>
        </is>
      </c>
      <c r="C1752" s="13">
        <f>Spartan!O87</f>
        <v/>
      </c>
      <c r="D1752">
        <f>SUMIFS(EclipseExport!K:K,EclipseExport!B:B,iRebalExport!A1752,EclipseExport!I:I,iRebalExport!C1752)</f>
        <v/>
      </c>
      <c r="E1752" t="inlineStr">
        <is>
          <t>global</t>
        </is>
      </c>
      <c r="F1752" t="inlineStr">
        <is>
          <t>global</t>
        </is>
      </c>
    </row>
    <row r="1753">
      <c r="A1753" t="inlineStr">
        <is>
          <t>S20 Balanced BLUIX Indiv Stock</t>
        </is>
      </c>
      <c r="C1753" s="13">
        <f>Spartan!O88</f>
        <v/>
      </c>
      <c r="D1753">
        <f>SUMIFS(EclipseExport!K:K,EclipseExport!B:B,iRebalExport!A1753,EclipseExport!I:I,iRebalExport!C1753)</f>
        <v/>
      </c>
      <c r="E1753" t="inlineStr">
        <is>
          <t>global</t>
        </is>
      </c>
      <c r="F1753" t="inlineStr">
        <is>
          <t>global</t>
        </is>
      </c>
    </row>
    <row r="1754">
      <c r="A1754" t="inlineStr">
        <is>
          <t>S20 Balanced BLUIX Indiv Stock</t>
        </is>
      </c>
      <c r="C1754" s="13">
        <f>Spartan!O89</f>
        <v/>
      </c>
      <c r="D1754">
        <f>SUMIFS(EclipseExport!K:K,EclipseExport!B:B,iRebalExport!A1754,EclipseExport!I:I,iRebalExport!C1754)</f>
        <v/>
      </c>
      <c r="E1754" t="inlineStr">
        <is>
          <t>global</t>
        </is>
      </c>
      <c r="F1754" t="inlineStr">
        <is>
          <t>global</t>
        </is>
      </c>
    </row>
    <row r="1755">
      <c r="A1755" t="inlineStr">
        <is>
          <t>S20 Balanced BLUIX Indiv Stock</t>
        </is>
      </c>
      <c r="C1755" s="13">
        <f>Spartan!O90</f>
        <v/>
      </c>
      <c r="D1755">
        <f>SUMIFS(EclipseExport!K:K,EclipseExport!B:B,iRebalExport!A1755,EclipseExport!I:I,iRebalExport!C1755)</f>
        <v/>
      </c>
      <c r="E1755" t="inlineStr">
        <is>
          <t>global</t>
        </is>
      </c>
      <c r="F1755" t="inlineStr">
        <is>
          <t>global</t>
        </is>
      </c>
    </row>
    <row r="1756">
      <c r="A1756" t="inlineStr">
        <is>
          <t>S20 Balanced BLUIX Indiv Stock</t>
        </is>
      </c>
      <c r="C1756" s="13">
        <f>Spartan!O91</f>
        <v/>
      </c>
      <c r="D1756">
        <f>SUMIFS(EclipseExport!K:K,EclipseExport!B:B,iRebalExport!A1756,EclipseExport!I:I,iRebalExport!C1756)</f>
        <v/>
      </c>
      <c r="E1756" t="inlineStr">
        <is>
          <t>global</t>
        </is>
      </c>
      <c r="F1756" t="inlineStr">
        <is>
          <t>global</t>
        </is>
      </c>
    </row>
    <row r="1757">
      <c r="A1757" t="inlineStr">
        <is>
          <t>S20 Balanced BLUIX Indiv Stock</t>
        </is>
      </c>
      <c r="C1757" s="13">
        <f>Spartan!O92</f>
        <v/>
      </c>
      <c r="D1757">
        <f>SUMIFS(EclipseExport!K:K,EclipseExport!B:B,iRebalExport!A1757,EclipseExport!I:I,iRebalExport!C1757)</f>
        <v/>
      </c>
      <c r="E1757" t="inlineStr">
        <is>
          <t>global</t>
        </is>
      </c>
      <c r="F1757" t="inlineStr">
        <is>
          <t>global</t>
        </is>
      </c>
    </row>
    <row r="1758">
      <c r="A1758" t="inlineStr">
        <is>
          <t>S20 Balanced BLUIX Indiv Stock</t>
        </is>
      </c>
      <c r="C1758" s="13">
        <f>Spartan!O93</f>
        <v/>
      </c>
      <c r="D1758">
        <f>SUMIFS(EclipseExport!K:K,EclipseExport!B:B,iRebalExport!A1758,EclipseExport!I:I,iRebalExport!C1758)</f>
        <v/>
      </c>
      <c r="E1758" t="inlineStr">
        <is>
          <t>global</t>
        </is>
      </c>
      <c r="F1758" t="inlineStr">
        <is>
          <t>global</t>
        </is>
      </c>
    </row>
    <row r="1759">
      <c r="A1759" t="inlineStr">
        <is>
          <t>S20 Balanced BLUIX Indiv Stock</t>
        </is>
      </c>
      <c r="C1759" s="13">
        <f>Spartan!O94</f>
        <v/>
      </c>
      <c r="D1759">
        <f>SUMIFS(EclipseExport!K:K,EclipseExport!B:B,iRebalExport!A1759,EclipseExport!I:I,iRebalExport!C1759)</f>
        <v/>
      </c>
      <c r="E1759" t="inlineStr">
        <is>
          <t>global</t>
        </is>
      </c>
      <c r="F1759" t="inlineStr">
        <is>
          <t>global</t>
        </is>
      </c>
    </row>
    <row r="1760">
      <c r="A1760" t="inlineStr">
        <is>
          <t>S20 Balanced BLUIX Indiv Stock</t>
        </is>
      </c>
      <c r="C1760" s="13">
        <f>Spartan!O95</f>
        <v/>
      </c>
      <c r="D1760">
        <f>SUMIFS(EclipseExport!K:K,EclipseExport!B:B,iRebalExport!A1760,EclipseExport!I:I,iRebalExport!C1760)</f>
        <v/>
      </c>
      <c r="E1760" t="inlineStr">
        <is>
          <t>global</t>
        </is>
      </c>
      <c r="F1760" t="inlineStr">
        <is>
          <t>global</t>
        </is>
      </c>
    </row>
    <row r="1761">
      <c r="A1761" t="inlineStr">
        <is>
          <t>S20 Balanced BLUIX Indiv Stock</t>
        </is>
      </c>
      <c r="C1761" s="13">
        <f>Spartan!O96</f>
        <v/>
      </c>
      <c r="D1761">
        <f>SUMIFS(EclipseExport!K:K,EclipseExport!B:B,iRebalExport!A1761,EclipseExport!I:I,iRebalExport!C1761)</f>
        <v/>
      </c>
      <c r="E1761" t="inlineStr">
        <is>
          <t>global</t>
        </is>
      </c>
      <c r="F1761" t="inlineStr">
        <is>
          <t>global</t>
        </is>
      </c>
    </row>
    <row r="1762">
      <c r="A1762" t="inlineStr">
        <is>
          <t>S20 Balanced BLUIX Indiv Stock</t>
        </is>
      </c>
      <c r="C1762" s="13">
        <f>Spartan!O97</f>
        <v/>
      </c>
      <c r="D1762">
        <f>SUMIFS(EclipseExport!K:K,EclipseExport!B:B,iRebalExport!A1762,EclipseExport!I:I,iRebalExport!C1762)</f>
        <v/>
      </c>
      <c r="E1762" t="inlineStr">
        <is>
          <t>global</t>
        </is>
      </c>
      <c r="F1762" t="inlineStr">
        <is>
          <t>global</t>
        </is>
      </c>
    </row>
    <row r="1763">
      <c r="A1763" t="inlineStr">
        <is>
          <t>S20 Balanced BLUIX Indiv Stock</t>
        </is>
      </c>
      <c r="C1763" s="13">
        <f>Spartan!O98</f>
        <v/>
      </c>
      <c r="D1763">
        <f>SUMIFS(EclipseExport!K:K,EclipseExport!B:B,iRebalExport!A1763,EclipseExport!I:I,iRebalExport!C1763)</f>
        <v/>
      </c>
      <c r="E1763" t="inlineStr">
        <is>
          <t>global</t>
        </is>
      </c>
      <c r="F1763" t="inlineStr">
        <is>
          <t>global</t>
        </is>
      </c>
    </row>
    <row r="1764">
      <c r="A1764" t="inlineStr">
        <is>
          <t>S20 Balanced BLUIX Indiv Stock</t>
        </is>
      </c>
      <c r="C1764" s="13">
        <f>Spartan!O99</f>
        <v/>
      </c>
      <c r="D1764">
        <f>SUMIFS(EclipseExport!K:K,EclipseExport!B:B,iRebalExport!A1764,EclipseExport!I:I,iRebalExport!C1764)</f>
        <v/>
      </c>
      <c r="E1764" t="inlineStr">
        <is>
          <t>global</t>
        </is>
      </c>
      <c r="F1764" t="inlineStr">
        <is>
          <t>global</t>
        </is>
      </c>
    </row>
    <row r="1765">
      <c r="A1765" t="inlineStr">
        <is>
          <t>S20 Balanced BLUIX Indiv Stock</t>
        </is>
      </c>
      <c r="C1765" s="13">
        <f>Spartan!O100</f>
        <v/>
      </c>
      <c r="D1765">
        <f>SUMIFS(EclipseExport!K:K,EclipseExport!B:B,iRebalExport!A1765,EclipseExport!I:I,iRebalExport!C1765)</f>
        <v/>
      </c>
      <c r="E1765" t="inlineStr">
        <is>
          <t>global</t>
        </is>
      </c>
      <c r="F1765" t="inlineStr">
        <is>
          <t>global</t>
        </is>
      </c>
    </row>
    <row r="1766">
      <c r="A1766" t="inlineStr">
        <is>
          <t>S20 Balanced BLUIX Indiv Stock</t>
        </is>
      </c>
      <c r="C1766" s="13">
        <f>Spartan!O101</f>
        <v/>
      </c>
      <c r="D1766">
        <f>SUMIFS(EclipseExport!K:K,EclipseExport!B:B,iRebalExport!A1766,EclipseExport!I:I,iRebalExport!C1766)</f>
        <v/>
      </c>
      <c r="E1766" t="inlineStr">
        <is>
          <t>global</t>
        </is>
      </c>
      <c r="F1766" t="inlineStr">
        <is>
          <t>global</t>
        </is>
      </c>
    </row>
    <row r="1767">
      <c r="A1767" t="inlineStr">
        <is>
          <t>S20 Balanced BLUIX Indiv Stock</t>
        </is>
      </c>
      <c r="C1767" s="13">
        <f>Spartan!O102</f>
        <v/>
      </c>
      <c r="D1767">
        <f>SUMIFS(EclipseExport!K:K,EclipseExport!B:B,iRebalExport!A1767,EclipseExport!I:I,iRebalExport!C1767)</f>
        <v/>
      </c>
      <c r="E1767" t="inlineStr">
        <is>
          <t>global</t>
        </is>
      </c>
      <c r="F1767" t="inlineStr">
        <is>
          <t>global</t>
        </is>
      </c>
    </row>
    <row r="1768">
      <c r="A1768" t="inlineStr">
        <is>
          <t>S20 Balanced BLUIX Indiv Stock</t>
        </is>
      </c>
      <c r="C1768" s="13">
        <f>Spartan!O103</f>
        <v/>
      </c>
      <c r="D1768">
        <f>SUMIFS(EclipseExport!K:K,EclipseExport!B:B,iRebalExport!A1768,EclipseExport!I:I,iRebalExport!C1768)</f>
        <v/>
      </c>
      <c r="E1768" t="inlineStr">
        <is>
          <t>global</t>
        </is>
      </c>
      <c r="F1768" t="inlineStr">
        <is>
          <t>global</t>
        </is>
      </c>
    </row>
    <row r="1769">
      <c r="A1769" t="inlineStr">
        <is>
          <t>S20 Balanced BLUIX Indiv Stock</t>
        </is>
      </c>
      <c r="C1769" s="13">
        <f>Spartan!O104</f>
        <v/>
      </c>
      <c r="D1769">
        <f>SUMIFS(EclipseExport!K:K,EclipseExport!B:B,iRebalExport!A1769,EclipseExport!I:I,iRebalExport!C1769)</f>
        <v/>
      </c>
      <c r="E1769" t="inlineStr">
        <is>
          <t>global</t>
        </is>
      </c>
      <c r="F1769" t="inlineStr">
        <is>
          <t>global</t>
        </is>
      </c>
    </row>
    <row r="1770">
      <c r="A1770" t="inlineStr">
        <is>
          <t>S20 Balanced BLUIX Indiv Stock</t>
        </is>
      </c>
      <c r="C1770" s="13">
        <f>Spartan!O105</f>
        <v/>
      </c>
      <c r="D1770">
        <f>SUMIFS(EclipseExport!K:K,EclipseExport!B:B,iRebalExport!A1770,EclipseExport!I:I,iRebalExport!C1770)</f>
        <v/>
      </c>
      <c r="E1770" t="inlineStr">
        <is>
          <t>global</t>
        </is>
      </c>
      <c r="F1770" t="inlineStr">
        <is>
          <t>global</t>
        </is>
      </c>
    </row>
    <row r="1771">
      <c r="A1771" t="inlineStr">
        <is>
          <t>S20 Balanced BLUIX Indiv Stock</t>
        </is>
      </c>
      <c r="C1771" s="13">
        <f>Spartan!O106</f>
        <v/>
      </c>
      <c r="D1771">
        <f>SUMIFS(EclipseExport!K:K,EclipseExport!B:B,iRebalExport!A1771,EclipseExport!I:I,iRebalExport!C1771)</f>
        <v/>
      </c>
      <c r="E1771" t="inlineStr">
        <is>
          <t>global</t>
        </is>
      </c>
      <c r="F1771" t="inlineStr">
        <is>
          <t>global</t>
        </is>
      </c>
    </row>
    <row r="1772">
      <c r="A1772" t="inlineStr">
        <is>
          <t>S20 Balanced BLUIX Indiv Stock</t>
        </is>
      </c>
      <c r="C1772" s="13">
        <f>Spartan!O107</f>
        <v/>
      </c>
      <c r="D1772">
        <f>SUMIFS(EclipseExport!K:K,EclipseExport!B:B,iRebalExport!A1772,EclipseExport!I:I,iRebalExport!C1772)</f>
        <v/>
      </c>
      <c r="E1772" t="inlineStr">
        <is>
          <t>global</t>
        </is>
      </c>
      <c r="F1772" t="inlineStr">
        <is>
          <t>global</t>
        </is>
      </c>
    </row>
    <row r="1773">
      <c r="A1773" t="inlineStr">
        <is>
          <t>S20 Balanced BLUIX Indiv Stock</t>
        </is>
      </c>
      <c r="C1773" s="13">
        <f>Spartan!O108</f>
        <v/>
      </c>
      <c r="D1773">
        <f>SUMIFS(EclipseExport!K:K,EclipseExport!B:B,iRebalExport!A1773,EclipseExport!I:I,iRebalExport!C1773)</f>
        <v/>
      </c>
      <c r="E1773" t="inlineStr">
        <is>
          <t>global</t>
        </is>
      </c>
      <c r="F1773" t="inlineStr">
        <is>
          <t>global</t>
        </is>
      </c>
    </row>
    <row r="1774">
      <c r="A1774" t="inlineStr">
        <is>
          <t>S20 Balanced BLUIX Indiv Stock</t>
        </is>
      </c>
      <c r="C1774" s="13">
        <f>Spartan!O109</f>
        <v/>
      </c>
      <c r="D1774">
        <f>SUMIFS(EclipseExport!K:K,EclipseExport!B:B,iRebalExport!A1774,EclipseExport!I:I,iRebalExport!C1774)</f>
        <v/>
      </c>
      <c r="E1774" t="inlineStr">
        <is>
          <t>global</t>
        </is>
      </c>
      <c r="F1774" t="inlineStr">
        <is>
          <t>global</t>
        </is>
      </c>
    </row>
    <row r="1775">
      <c r="A1775" t="inlineStr">
        <is>
          <t>S20 Balanced BLUIX Indiv Stock</t>
        </is>
      </c>
      <c r="C1775" s="13">
        <f>Spartan!O110</f>
        <v/>
      </c>
      <c r="D1775">
        <f>SUMIFS(EclipseExport!K:K,EclipseExport!B:B,iRebalExport!A1775,EclipseExport!I:I,iRebalExport!C1775)</f>
        <v/>
      </c>
      <c r="E1775" t="inlineStr">
        <is>
          <t>global</t>
        </is>
      </c>
      <c r="F1775" t="inlineStr">
        <is>
          <t>global</t>
        </is>
      </c>
    </row>
    <row r="1776">
      <c r="A1776" t="inlineStr">
        <is>
          <t>S20 Balanced BLUIX Indiv Stock</t>
        </is>
      </c>
      <c r="C1776" s="13">
        <f>Spartan!O111</f>
        <v/>
      </c>
      <c r="D1776">
        <f>SUMIFS(EclipseExport!K:K,EclipseExport!B:B,iRebalExport!A1776,EclipseExport!I:I,iRebalExport!C1776)</f>
        <v/>
      </c>
      <c r="E1776" t="inlineStr">
        <is>
          <t>global</t>
        </is>
      </c>
      <c r="F1776" t="inlineStr">
        <is>
          <t>global</t>
        </is>
      </c>
    </row>
    <row r="1777">
      <c r="A1777" t="inlineStr">
        <is>
          <t>S20 Balanced BLUIX Indiv Stock</t>
        </is>
      </c>
      <c r="C1777" s="13">
        <f>Spartan!O112</f>
        <v/>
      </c>
      <c r="D1777">
        <f>SUMIFS(EclipseExport!K:K,EclipseExport!B:B,iRebalExport!A1777,EclipseExport!I:I,iRebalExport!C1777)</f>
        <v/>
      </c>
      <c r="E1777" t="inlineStr">
        <is>
          <t>global</t>
        </is>
      </c>
      <c r="F1777" t="inlineStr">
        <is>
          <t>global</t>
        </is>
      </c>
    </row>
    <row r="1778">
      <c r="A1778" t="inlineStr">
        <is>
          <t>S20 Balanced BLUIX Indiv Stock</t>
        </is>
      </c>
      <c r="C1778" s="13">
        <f>Spartan!O113</f>
        <v/>
      </c>
      <c r="D1778">
        <f>SUMIFS(EclipseExport!K:K,EclipseExport!B:B,iRebalExport!A1778,EclipseExport!I:I,iRebalExport!C1778)</f>
        <v/>
      </c>
      <c r="E1778" t="inlineStr">
        <is>
          <t>global</t>
        </is>
      </c>
      <c r="F1778" t="inlineStr">
        <is>
          <t>global</t>
        </is>
      </c>
    </row>
    <row r="1779">
      <c r="A1779" t="inlineStr">
        <is>
          <t>S20 Balanced BLUIX Indiv Stock</t>
        </is>
      </c>
      <c r="C1779" s="13">
        <f>Spartan!O114</f>
        <v/>
      </c>
      <c r="D1779">
        <f>SUMIFS(EclipseExport!K:K,EclipseExport!B:B,iRebalExport!A1779,EclipseExport!I:I,iRebalExport!C1779)</f>
        <v/>
      </c>
      <c r="E1779" t="inlineStr">
        <is>
          <t>global</t>
        </is>
      </c>
      <c r="F1779" t="inlineStr">
        <is>
          <t>global</t>
        </is>
      </c>
    </row>
    <row r="1780">
      <c r="A1780" t="inlineStr">
        <is>
          <t>S20 Balanced BLUIX Indiv Stock</t>
        </is>
      </c>
      <c r="C1780" s="13">
        <f>Spartan!O115</f>
        <v/>
      </c>
      <c r="D1780">
        <f>SUMIFS(EclipseExport!K:K,EclipseExport!B:B,iRebalExport!A1780,EclipseExport!I:I,iRebalExport!C1780)</f>
        <v/>
      </c>
      <c r="E1780" t="inlineStr">
        <is>
          <t>global</t>
        </is>
      </c>
      <c r="F1780" t="inlineStr">
        <is>
          <t>global</t>
        </is>
      </c>
    </row>
    <row r="1781">
      <c r="A1781" t="inlineStr">
        <is>
          <t>S20 Balanced BLUIX Indiv Stock</t>
        </is>
      </c>
      <c r="C1781" s="13">
        <f>Spartan!O116</f>
        <v/>
      </c>
      <c r="D1781">
        <f>SUMIFS(EclipseExport!K:K,EclipseExport!B:B,iRebalExport!A1781,EclipseExport!I:I,iRebalExport!C1781)</f>
        <v/>
      </c>
      <c r="E1781" t="inlineStr">
        <is>
          <t>global</t>
        </is>
      </c>
      <c r="F1781" t="inlineStr">
        <is>
          <t>global</t>
        </is>
      </c>
    </row>
    <row r="1782">
      <c r="A1782" t="inlineStr">
        <is>
          <t>S20 Balanced BLUIX Indiv Stock</t>
        </is>
      </c>
      <c r="C1782" s="13">
        <f>Spartan!O117</f>
        <v/>
      </c>
      <c r="D1782">
        <f>SUMIFS(EclipseExport!K:K,EclipseExport!B:B,iRebalExport!A1782,EclipseExport!I:I,iRebalExport!C1782)</f>
        <v/>
      </c>
      <c r="E1782" t="inlineStr">
        <is>
          <t>global</t>
        </is>
      </c>
      <c r="F1782" t="inlineStr">
        <is>
          <t>global</t>
        </is>
      </c>
    </row>
    <row r="1783">
      <c r="A1783" t="inlineStr">
        <is>
          <t>S20 Balanced BLUIX Indiv Stock</t>
        </is>
      </c>
      <c r="C1783" s="13">
        <f>Spartan!O118</f>
        <v/>
      </c>
      <c r="D1783">
        <f>SUMIFS(EclipseExport!K:K,EclipseExport!B:B,iRebalExport!A1783,EclipseExport!I:I,iRebalExport!C1783)</f>
        <v/>
      </c>
      <c r="E1783" t="inlineStr">
        <is>
          <t>global</t>
        </is>
      </c>
      <c r="F1783" t="inlineStr">
        <is>
          <t>global</t>
        </is>
      </c>
    </row>
    <row r="1784">
      <c r="A1784" t="inlineStr">
        <is>
          <t>S20 Balanced BLUIX Indiv Stock</t>
        </is>
      </c>
      <c r="C1784" s="13">
        <f>Spartan!O119</f>
        <v/>
      </c>
      <c r="D1784">
        <f>SUMIFS(EclipseExport!K:K,EclipseExport!B:B,iRebalExport!A1784,EclipseExport!I:I,iRebalExport!C1784)</f>
        <v/>
      </c>
      <c r="E1784" t="inlineStr">
        <is>
          <t>global</t>
        </is>
      </c>
      <c r="F1784" t="inlineStr">
        <is>
          <t>global</t>
        </is>
      </c>
    </row>
    <row r="1785">
      <c r="A1785" t="inlineStr">
        <is>
          <t>S20 Growth BLUIX Indiv Stock</t>
        </is>
      </c>
      <c r="C1785" t="inlineStr">
        <is>
          <t>$CASH</t>
        </is>
      </c>
      <c r="D1785">
        <f>100-SUM(D1786:D1898)</f>
        <v/>
      </c>
      <c r="E1785" t="inlineStr">
        <is>
          <t>global</t>
        </is>
      </c>
      <c r="F1785" t="inlineStr">
        <is>
          <t>global</t>
        </is>
      </c>
    </row>
    <row r="1786">
      <c r="A1786" t="inlineStr">
        <is>
          <t>S20 Growth BLUIX Indiv Stock</t>
        </is>
      </c>
      <c r="C1786">
        <f>Spartan!O7</f>
        <v/>
      </c>
      <c r="D1786">
        <f>SUMIFS(EclipseExport!K:K,EclipseExport!B:B,iRebalExport!A1786,EclipseExport!I:I,iRebalExport!C1786)</f>
        <v/>
      </c>
      <c r="E1786" t="inlineStr">
        <is>
          <t>global</t>
        </is>
      </c>
      <c r="F1786" t="inlineStr">
        <is>
          <t>global</t>
        </is>
      </c>
    </row>
    <row r="1787">
      <c r="A1787" t="inlineStr">
        <is>
          <t>S20 Growth BLUIX Indiv Stock</t>
        </is>
      </c>
      <c r="C1787">
        <f>Spartan!O8</f>
        <v/>
      </c>
      <c r="D1787">
        <f>SUMIFS(EclipseExport!K:K,EclipseExport!B:B,iRebalExport!A1787,EclipseExport!I:I,iRebalExport!C1787)</f>
        <v/>
      </c>
      <c r="E1787" t="inlineStr">
        <is>
          <t>global</t>
        </is>
      </c>
      <c r="F1787" t="inlineStr">
        <is>
          <t>global</t>
        </is>
      </c>
    </row>
    <row r="1788">
      <c r="A1788" t="inlineStr">
        <is>
          <t>S20 Growth BLUIX Indiv Stock</t>
        </is>
      </c>
      <c r="C1788">
        <f>Spartan!O9</f>
        <v/>
      </c>
      <c r="D1788">
        <f>SUMIFS(EclipseExport!K:K,EclipseExport!B:B,iRebalExport!A1788,EclipseExport!I:I,iRebalExport!C1788)</f>
        <v/>
      </c>
      <c r="E1788" t="inlineStr">
        <is>
          <t>global</t>
        </is>
      </c>
      <c r="F1788" t="inlineStr">
        <is>
          <t>global</t>
        </is>
      </c>
    </row>
    <row r="1789">
      <c r="A1789" t="inlineStr">
        <is>
          <t>S20 Growth BLUIX Indiv Stock</t>
        </is>
      </c>
      <c r="C1789">
        <f>Spartan!O10</f>
        <v/>
      </c>
      <c r="D1789">
        <f>SUMIFS(EclipseExport!K:K,EclipseExport!B:B,iRebalExport!A1789,EclipseExport!I:I,iRebalExport!C1789)</f>
        <v/>
      </c>
      <c r="E1789" t="inlineStr">
        <is>
          <t>global</t>
        </is>
      </c>
      <c r="F1789" t="inlineStr">
        <is>
          <t>global</t>
        </is>
      </c>
    </row>
    <row r="1790">
      <c r="A1790" t="inlineStr">
        <is>
          <t>S20 Growth BLUIX Indiv Stock</t>
        </is>
      </c>
      <c r="C1790">
        <f>Spartan!O11</f>
        <v/>
      </c>
      <c r="D1790">
        <f>SUMIFS(EclipseExport!K:K,EclipseExport!B:B,iRebalExport!A1790,EclipseExport!I:I,iRebalExport!C1790)</f>
        <v/>
      </c>
      <c r="E1790" t="inlineStr">
        <is>
          <t>global</t>
        </is>
      </c>
      <c r="F1790" t="inlineStr">
        <is>
          <t>global</t>
        </is>
      </c>
    </row>
    <row r="1791">
      <c r="A1791" t="inlineStr">
        <is>
          <t>S20 Growth BLUIX Indiv Stock</t>
        </is>
      </c>
      <c r="C1791">
        <f>Spartan!O12</f>
        <v/>
      </c>
      <c r="D1791">
        <f>SUMIFS(EclipseExport!K:K,EclipseExport!B:B,iRebalExport!A1791,EclipseExport!I:I,iRebalExport!C1791)</f>
        <v/>
      </c>
      <c r="E1791" t="inlineStr">
        <is>
          <t>global</t>
        </is>
      </c>
      <c r="F1791" t="inlineStr">
        <is>
          <t>global</t>
        </is>
      </c>
    </row>
    <row r="1792">
      <c r="A1792" t="inlineStr">
        <is>
          <t>S20 Growth BLUIX Indiv Stock</t>
        </is>
      </c>
      <c r="C1792">
        <f>Spartan!O13</f>
        <v/>
      </c>
      <c r="D1792">
        <f>SUMIFS(EclipseExport!K:K,EclipseExport!B:B,iRebalExport!A1792,EclipseExport!I:I,iRebalExport!C1792)</f>
        <v/>
      </c>
      <c r="E1792" t="inlineStr">
        <is>
          <t>global</t>
        </is>
      </c>
      <c r="F1792" t="inlineStr">
        <is>
          <t>global</t>
        </is>
      </c>
    </row>
    <row r="1793">
      <c r="A1793" t="inlineStr">
        <is>
          <t>S20 Growth BLUIX Indiv Stock</t>
        </is>
      </c>
      <c r="C1793">
        <f>Spartan!O14</f>
        <v/>
      </c>
      <c r="D1793">
        <f>SUMIFS(EclipseExport!K:K,EclipseExport!B:B,iRebalExport!A1793,EclipseExport!I:I,iRebalExport!C1793)</f>
        <v/>
      </c>
      <c r="E1793" t="inlineStr">
        <is>
          <t>global</t>
        </is>
      </c>
      <c r="F1793" t="inlineStr">
        <is>
          <t>global</t>
        </is>
      </c>
    </row>
    <row r="1794">
      <c r="A1794" t="inlineStr">
        <is>
          <t>S20 Growth BLUIX Indiv Stock</t>
        </is>
      </c>
      <c r="C1794">
        <f>Spartan!O15</f>
        <v/>
      </c>
      <c r="D1794">
        <f>SUMIFS(EclipseExport!K:K,EclipseExport!B:B,iRebalExport!A1794,EclipseExport!I:I,iRebalExport!C1794)</f>
        <v/>
      </c>
      <c r="E1794" t="inlineStr">
        <is>
          <t>global</t>
        </is>
      </c>
      <c r="F1794" t="inlineStr">
        <is>
          <t>global</t>
        </is>
      </c>
    </row>
    <row r="1795">
      <c r="A1795" t="inlineStr">
        <is>
          <t>S20 Growth BLUIX Indiv Stock</t>
        </is>
      </c>
      <c r="C1795">
        <f>Spartan!O16</f>
        <v/>
      </c>
      <c r="D1795">
        <f>SUMIFS(EclipseExport!K:K,EclipseExport!B:B,iRebalExport!A1795,EclipseExport!I:I,iRebalExport!C1795)</f>
        <v/>
      </c>
      <c r="E1795" t="inlineStr">
        <is>
          <t>global</t>
        </is>
      </c>
      <c r="F1795" t="inlineStr">
        <is>
          <t>global</t>
        </is>
      </c>
    </row>
    <row r="1796">
      <c r="A1796" t="inlineStr">
        <is>
          <t>S20 Growth BLUIX Indiv Stock</t>
        </is>
      </c>
      <c r="C1796">
        <f>Spartan!O17</f>
        <v/>
      </c>
      <c r="D1796">
        <f>SUMIFS(EclipseExport!K:K,EclipseExport!B:B,iRebalExport!A1796,EclipseExport!I:I,iRebalExport!C1796)</f>
        <v/>
      </c>
      <c r="E1796" t="inlineStr">
        <is>
          <t>global</t>
        </is>
      </c>
      <c r="F1796" t="inlineStr">
        <is>
          <t>global</t>
        </is>
      </c>
    </row>
    <row r="1797">
      <c r="A1797" t="inlineStr">
        <is>
          <t>S20 Growth BLUIX Indiv Stock</t>
        </is>
      </c>
      <c r="C1797">
        <f>Spartan!O18</f>
        <v/>
      </c>
      <c r="D1797">
        <f>SUMIFS(EclipseExport!K:K,EclipseExport!B:B,iRebalExport!A1797,EclipseExport!I:I,iRebalExport!C1797)</f>
        <v/>
      </c>
      <c r="E1797" t="inlineStr">
        <is>
          <t>global</t>
        </is>
      </c>
      <c r="F1797" t="inlineStr">
        <is>
          <t>global</t>
        </is>
      </c>
    </row>
    <row r="1798">
      <c r="A1798" t="inlineStr">
        <is>
          <t>S20 Growth BLUIX Indiv Stock</t>
        </is>
      </c>
      <c r="C1798">
        <f>Spartan!O19</f>
        <v/>
      </c>
      <c r="D1798">
        <f>SUMIFS(EclipseExport!K:K,EclipseExport!B:B,iRebalExport!A1798,EclipseExport!I:I,iRebalExport!C1798)</f>
        <v/>
      </c>
      <c r="E1798" t="inlineStr">
        <is>
          <t>global</t>
        </is>
      </c>
      <c r="F1798" t="inlineStr">
        <is>
          <t>global</t>
        </is>
      </c>
    </row>
    <row r="1799">
      <c r="A1799" t="inlineStr">
        <is>
          <t>S20 Growth BLUIX Indiv Stock</t>
        </is>
      </c>
      <c r="C1799">
        <f>Spartan!O20</f>
        <v/>
      </c>
      <c r="D1799">
        <f>SUMIFS(EclipseExport!K:K,EclipseExport!B:B,iRebalExport!A1799,EclipseExport!I:I,iRebalExport!C1799)</f>
        <v/>
      </c>
      <c r="E1799" t="inlineStr">
        <is>
          <t>global</t>
        </is>
      </c>
      <c r="F1799" t="inlineStr">
        <is>
          <t>global</t>
        </is>
      </c>
    </row>
    <row r="1800">
      <c r="A1800" t="inlineStr">
        <is>
          <t>S20 Growth BLUIX Indiv Stock</t>
        </is>
      </c>
      <c r="C1800">
        <f>Spartan!O21</f>
        <v/>
      </c>
      <c r="D1800">
        <f>SUMIFS(EclipseExport!K:K,EclipseExport!B:B,iRebalExport!A1800,EclipseExport!I:I,iRebalExport!C1800)</f>
        <v/>
      </c>
      <c r="E1800" t="inlineStr">
        <is>
          <t>global</t>
        </is>
      </c>
      <c r="F1800" t="inlineStr">
        <is>
          <t>global</t>
        </is>
      </c>
    </row>
    <row r="1801">
      <c r="A1801" t="inlineStr">
        <is>
          <t>S20 Growth BLUIX Indiv Stock</t>
        </is>
      </c>
      <c r="C1801">
        <f>Spartan!O22</f>
        <v/>
      </c>
      <c r="D1801">
        <f>SUMIFS(EclipseExport!K:K,EclipseExport!B:B,iRebalExport!A1801,EclipseExport!I:I,iRebalExport!C1801)</f>
        <v/>
      </c>
      <c r="E1801" t="inlineStr">
        <is>
          <t>global</t>
        </is>
      </c>
      <c r="F1801" t="inlineStr">
        <is>
          <t>global</t>
        </is>
      </c>
    </row>
    <row r="1802">
      <c r="A1802" t="inlineStr">
        <is>
          <t>S20 Growth BLUIX Indiv Stock</t>
        </is>
      </c>
      <c r="C1802">
        <f>Spartan!O23</f>
        <v/>
      </c>
      <c r="D1802">
        <f>SUMIFS(EclipseExport!K:K,EclipseExport!B:B,iRebalExport!A1802,EclipseExport!I:I,iRebalExport!C1802)</f>
        <v/>
      </c>
      <c r="E1802" t="inlineStr">
        <is>
          <t>global</t>
        </is>
      </c>
      <c r="F1802" t="inlineStr">
        <is>
          <t>global</t>
        </is>
      </c>
    </row>
    <row r="1803">
      <c r="A1803" t="inlineStr">
        <is>
          <t>S20 Growth BLUIX Indiv Stock</t>
        </is>
      </c>
      <c r="C1803">
        <f>Spartan!O24</f>
        <v/>
      </c>
      <c r="D1803">
        <f>SUMIFS(EclipseExport!K:K,EclipseExport!B:B,iRebalExport!A1803,EclipseExport!I:I,iRebalExport!C1803)</f>
        <v/>
      </c>
      <c r="E1803" t="inlineStr">
        <is>
          <t>global</t>
        </is>
      </c>
      <c r="F1803" t="inlineStr">
        <is>
          <t>global</t>
        </is>
      </c>
    </row>
    <row r="1804">
      <c r="A1804" t="inlineStr">
        <is>
          <t>S20 Growth BLUIX Indiv Stock</t>
        </is>
      </c>
      <c r="C1804">
        <f>Spartan!O25</f>
        <v/>
      </c>
      <c r="D1804">
        <f>SUMIFS(EclipseExport!K:K,EclipseExport!B:B,iRebalExport!A1804,EclipseExport!I:I,iRebalExport!C1804)</f>
        <v/>
      </c>
      <c r="E1804" t="inlineStr">
        <is>
          <t>global</t>
        </is>
      </c>
      <c r="F1804" t="inlineStr">
        <is>
          <t>global</t>
        </is>
      </c>
    </row>
    <row r="1805">
      <c r="A1805" t="inlineStr">
        <is>
          <t>S20 Growth BLUIX Indiv Stock</t>
        </is>
      </c>
      <c r="C1805">
        <f>Spartan!O26</f>
        <v/>
      </c>
      <c r="D1805">
        <f>SUMIFS(EclipseExport!K:K,EclipseExport!B:B,iRebalExport!A1805,EclipseExport!I:I,iRebalExport!C1805)</f>
        <v/>
      </c>
      <c r="E1805" t="inlineStr">
        <is>
          <t>global</t>
        </is>
      </c>
      <c r="F1805" t="inlineStr">
        <is>
          <t>global</t>
        </is>
      </c>
    </row>
    <row r="1806">
      <c r="A1806" t="inlineStr">
        <is>
          <t>S20 Growth BLUIX Indiv Stock</t>
        </is>
      </c>
      <c r="C1806">
        <f>Spartan!O27</f>
        <v/>
      </c>
      <c r="D1806">
        <f>SUMIFS(EclipseExport!K:K,EclipseExport!B:B,iRebalExport!A1806,EclipseExport!I:I,iRebalExport!C1806)</f>
        <v/>
      </c>
      <c r="E1806" t="inlineStr">
        <is>
          <t>global</t>
        </is>
      </c>
      <c r="F1806" t="inlineStr">
        <is>
          <t>global</t>
        </is>
      </c>
    </row>
    <row r="1807">
      <c r="A1807" t="inlineStr">
        <is>
          <t>S20 Growth BLUIX Indiv Stock</t>
        </is>
      </c>
      <c r="C1807">
        <f>Spartan!O28</f>
        <v/>
      </c>
      <c r="D1807">
        <f>SUMIFS(EclipseExport!K:K,EclipseExport!B:B,iRebalExport!A1807,EclipseExport!I:I,iRebalExport!C1807)</f>
        <v/>
      </c>
      <c r="E1807" t="inlineStr">
        <is>
          <t>global</t>
        </is>
      </c>
      <c r="F1807" t="inlineStr">
        <is>
          <t>global</t>
        </is>
      </c>
    </row>
    <row r="1808">
      <c r="A1808" t="inlineStr">
        <is>
          <t>S20 Growth BLUIX Indiv Stock</t>
        </is>
      </c>
      <c r="C1808">
        <f>Spartan!O29</f>
        <v/>
      </c>
      <c r="D1808">
        <f>SUMIFS(EclipseExport!K:K,EclipseExport!B:B,iRebalExport!A1808,EclipseExport!I:I,iRebalExport!C1808)</f>
        <v/>
      </c>
      <c r="E1808" t="inlineStr">
        <is>
          <t>global</t>
        </is>
      </c>
      <c r="F1808" t="inlineStr">
        <is>
          <t>global</t>
        </is>
      </c>
    </row>
    <row r="1809">
      <c r="A1809" t="inlineStr">
        <is>
          <t>S20 Growth BLUIX Indiv Stock</t>
        </is>
      </c>
      <c r="C1809">
        <f>Spartan!O30</f>
        <v/>
      </c>
      <c r="D1809">
        <f>SUMIFS(EclipseExport!K:K,EclipseExport!B:B,iRebalExport!A1809,EclipseExport!I:I,iRebalExport!C1809)</f>
        <v/>
      </c>
      <c r="E1809" t="inlineStr">
        <is>
          <t>global</t>
        </is>
      </c>
      <c r="F1809" t="inlineStr">
        <is>
          <t>global</t>
        </is>
      </c>
    </row>
    <row r="1810">
      <c r="A1810" t="inlineStr">
        <is>
          <t>S20 Growth BLUIX Indiv Stock</t>
        </is>
      </c>
      <c r="C1810">
        <f>Spartan!O31</f>
        <v/>
      </c>
      <c r="D1810">
        <f>SUMIFS(EclipseExport!K:K,EclipseExport!B:B,iRebalExport!A1810,EclipseExport!I:I,iRebalExport!C1810)</f>
        <v/>
      </c>
      <c r="E1810" t="inlineStr">
        <is>
          <t>global</t>
        </is>
      </c>
      <c r="F1810" t="inlineStr">
        <is>
          <t>global</t>
        </is>
      </c>
    </row>
    <row r="1811">
      <c r="A1811" t="inlineStr">
        <is>
          <t>S20 Growth BLUIX Indiv Stock</t>
        </is>
      </c>
      <c r="C1811">
        <f>Spartan!O32</f>
        <v/>
      </c>
      <c r="D1811">
        <f>SUMIFS(EclipseExport!K:K,EclipseExport!B:B,iRebalExport!A1811,EclipseExport!I:I,iRebalExport!C1811)</f>
        <v/>
      </c>
      <c r="E1811" t="inlineStr">
        <is>
          <t>global</t>
        </is>
      </c>
      <c r="F1811" t="inlineStr">
        <is>
          <t>global</t>
        </is>
      </c>
    </row>
    <row r="1812">
      <c r="A1812" t="inlineStr">
        <is>
          <t>S20 Growth BLUIX Indiv Stock</t>
        </is>
      </c>
      <c r="C1812">
        <f>Spartan!O33</f>
        <v/>
      </c>
      <c r="D1812">
        <f>SUMIFS(EclipseExport!K:K,EclipseExport!B:B,iRebalExport!A1812,EclipseExport!I:I,iRebalExport!C1812)</f>
        <v/>
      </c>
      <c r="E1812" t="inlineStr">
        <is>
          <t>global</t>
        </is>
      </c>
      <c r="F1812" t="inlineStr">
        <is>
          <t>global</t>
        </is>
      </c>
    </row>
    <row r="1813">
      <c r="A1813" t="inlineStr">
        <is>
          <t>S20 Growth BLUIX Indiv Stock</t>
        </is>
      </c>
      <c r="C1813">
        <f>Spartan!O34</f>
        <v/>
      </c>
      <c r="D1813">
        <f>SUMIFS(EclipseExport!K:K,EclipseExport!B:B,iRebalExport!A1813,EclipseExport!I:I,iRebalExport!C1813)</f>
        <v/>
      </c>
      <c r="E1813" t="inlineStr">
        <is>
          <t>global</t>
        </is>
      </c>
      <c r="F1813" t="inlineStr">
        <is>
          <t>global</t>
        </is>
      </c>
    </row>
    <row r="1814">
      <c r="A1814" t="inlineStr">
        <is>
          <t>S20 Growth BLUIX Indiv Stock</t>
        </is>
      </c>
      <c r="C1814">
        <f>Spartan!O35</f>
        <v/>
      </c>
      <c r="D1814">
        <f>SUMIFS(EclipseExport!K:K,EclipseExport!B:B,iRebalExport!A1814,EclipseExport!I:I,iRebalExport!C1814)</f>
        <v/>
      </c>
      <c r="E1814" t="inlineStr">
        <is>
          <t>global</t>
        </is>
      </c>
      <c r="F1814" t="inlineStr">
        <is>
          <t>global</t>
        </is>
      </c>
    </row>
    <row r="1815">
      <c r="A1815" t="inlineStr">
        <is>
          <t>S20 Growth BLUIX Indiv Stock</t>
        </is>
      </c>
      <c r="C1815">
        <f>Spartan!O36</f>
        <v/>
      </c>
      <c r="D1815">
        <f>SUMIFS(EclipseExport!K:K,EclipseExport!B:B,iRebalExport!A1815,EclipseExport!I:I,iRebalExport!C1815)</f>
        <v/>
      </c>
      <c r="E1815" t="inlineStr">
        <is>
          <t>global</t>
        </is>
      </c>
      <c r="F1815" t="inlineStr">
        <is>
          <t>global</t>
        </is>
      </c>
    </row>
    <row r="1816">
      <c r="A1816" t="inlineStr">
        <is>
          <t>S20 Growth BLUIX Indiv Stock</t>
        </is>
      </c>
      <c r="C1816">
        <f>Spartan!O37</f>
        <v/>
      </c>
      <c r="D1816">
        <f>SUMIFS(EclipseExport!K:K,EclipseExport!B:B,iRebalExport!A1816,EclipseExport!I:I,iRebalExport!C1816)</f>
        <v/>
      </c>
      <c r="E1816" t="inlineStr">
        <is>
          <t>global</t>
        </is>
      </c>
      <c r="F1816" t="inlineStr">
        <is>
          <t>global</t>
        </is>
      </c>
    </row>
    <row r="1817">
      <c r="A1817" t="inlineStr">
        <is>
          <t>S20 Growth BLUIX Indiv Stock</t>
        </is>
      </c>
      <c r="C1817">
        <f>Spartan!O38</f>
        <v/>
      </c>
      <c r="D1817">
        <f>SUMIFS(EclipseExport!K:K,EclipseExport!B:B,iRebalExport!A1817,EclipseExport!I:I,iRebalExport!C1817)</f>
        <v/>
      </c>
      <c r="E1817" t="inlineStr">
        <is>
          <t>global</t>
        </is>
      </c>
      <c r="F1817" t="inlineStr">
        <is>
          <t>global</t>
        </is>
      </c>
    </row>
    <row r="1818">
      <c r="A1818" t="inlineStr">
        <is>
          <t>S20 Growth BLUIX Indiv Stock</t>
        </is>
      </c>
      <c r="C1818">
        <f>Spartan!O39</f>
        <v/>
      </c>
      <c r="D1818">
        <f>SUMIFS(EclipseExport!K:K,EclipseExport!B:B,iRebalExport!A1818,EclipseExport!I:I,iRebalExport!C1818)</f>
        <v/>
      </c>
      <c r="E1818" t="inlineStr">
        <is>
          <t>global</t>
        </is>
      </c>
      <c r="F1818" t="inlineStr">
        <is>
          <t>global</t>
        </is>
      </c>
    </row>
    <row r="1819">
      <c r="A1819" t="inlineStr">
        <is>
          <t>S20 Growth BLUIX Indiv Stock</t>
        </is>
      </c>
      <c r="C1819">
        <f>Spartan!O40</f>
        <v/>
      </c>
      <c r="D1819">
        <f>SUMIFS(EclipseExport!K:K,EclipseExport!B:B,iRebalExport!A1819,EclipseExport!I:I,iRebalExport!C1819)</f>
        <v/>
      </c>
      <c r="E1819" t="inlineStr">
        <is>
          <t>global</t>
        </is>
      </c>
      <c r="F1819" t="inlineStr">
        <is>
          <t>global</t>
        </is>
      </c>
    </row>
    <row r="1820">
      <c r="A1820" t="inlineStr">
        <is>
          <t>S20 Growth BLUIX Indiv Stock</t>
        </is>
      </c>
      <c r="C1820">
        <f>Spartan!O41</f>
        <v/>
      </c>
      <c r="D1820">
        <f>SUMIFS(EclipseExport!K:K,EclipseExport!B:B,iRebalExport!A1820,EclipseExport!I:I,iRebalExport!C1820)</f>
        <v/>
      </c>
      <c r="E1820" t="inlineStr">
        <is>
          <t>global</t>
        </is>
      </c>
      <c r="F1820" t="inlineStr">
        <is>
          <t>global</t>
        </is>
      </c>
    </row>
    <row r="1821">
      <c r="A1821" t="inlineStr">
        <is>
          <t>S20 Growth BLUIX Indiv Stock</t>
        </is>
      </c>
      <c r="C1821">
        <f>Spartan!O42</f>
        <v/>
      </c>
      <c r="D1821">
        <f>SUMIFS(EclipseExport!K:K,EclipseExport!B:B,iRebalExport!A1821,EclipseExport!I:I,iRebalExport!C1821)</f>
        <v/>
      </c>
      <c r="E1821" t="inlineStr">
        <is>
          <t>global</t>
        </is>
      </c>
      <c r="F1821" t="inlineStr">
        <is>
          <t>global</t>
        </is>
      </c>
    </row>
    <row r="1822">
      <c r="A1822" t="inlineStr">
        <is>
          <t>S20 Growth BLUIX Indiv Stock</t>
        </is>
      </c>
      <c r="C1822">
        <f>Spartan!O43</f>
        <v/>
      </c>
      <c r="D1822">
        <f>SUMIFS(EclipseExport!K:K,EclipseExport!B:B,iRebalExport!A1822,EclipseExport!I:I,iRebalExport!C1822)</f>
        <v/>
      </c>
      <c r="E1822" t="inlineStr">
        <is>
          <t>global</t>
        </is>
      </c>
      <c r="F1822" t="inlineStr">
        <is>
          <t>global</t>
        </is>
      </c>
    </row>
    <row r="1823">
      <c r="A1823" t="inlineStr">
        <is>
          <t>S20 Growth BLUIX Indiv Stock</t>
        </is>
      </c>
      <c r="C1823">
        <f>Spartan!O44</f>
        <v/>
      </c>
      <c r="D1823">
        <f>SUMIFS(EclipseExport!K:K,EclipseExport!B:B,iRebalExport!A1823,EclipseExport!I:I,iRebalExport!C1823)</f>
        <v/>
      </c>
      <c r="E1823" t="inlineStr">
        <is>
          <t>global</t>
        </is>
      </c>
      <c r="F1823" t="inlineStr">
        <is>
          <t>global</t>
        </is>
      </c>
    </row>
    <row r="1824">
      <c r="A1824" t="inlineStr">
        <is>
          <t>S20 Growth BLUIX Indiv Stock</t>
        </is>
      </c>
      <c r="C1824">
        <f>Spartan!O45</f>
        <v/>
      </c>
      <c r="D1824">
        <f>SUMIFS(EclipseExport!K:K,EclipseExport!B:B,iRebalExport!A1824,EclipseExport!I:I,iRebalExport!C1824)</f>
        <v/>
      </c>
      <c r="E1824" t="inlineStr">
        <is>
          <t>global</t>
        </is>
      </c>
      <c r="F1824" t="inlineStr">
        <is>
          <t>global</t>
        </is>
      </c>
    </row>
    <row r="1825">
      <c r="A1825" t="inlineStr">
        <is>
          <t>S20 Growth BLUIX Indiv Stock</t>
        </is>
      </c>
      <c r="C1825">
        <f>Spartan!O46</f>
        <v/>
      </c>
      <c r="D1825">
        <f>SUMIFS(EclipseExport!K:K,EclipseExport!B:B,iRebalExport!A1825,EclipseExport!I:I,iRebalExport!C1825)</f>
        <v/>
      </c>
      <c r="E1825" t="inlineStr">
        <is>
          <t>global</t>
        </is>
      </c>
      <c r="F1825" t="inlineStr">
        <is>
          <t>global</t>
        </is>
      </c>
    </row>
    <row r="1826">
      <c r="A1826" t="inlineStr">
        <is>
          <t>S20 Growth BLUIX Indiv Stock</t>
        </is>
      </c>
      <c r="C1826">
        <f>Spartan!O47</f>
        <v/>
      </c>
      <c r="D1826">
        <f>SUMIFS(EclipseExport!K:K,EclipseExport!B:B,iRebalExport!A1826,EclipseExport!I:I,iRebalExport!C1826)</f>
        <v/>
      </c>
      <c r="E1826" t="inlineStr">
        <is>
          <t>global</t>
        </is>
      </c>
      <c r="F1826" t="inlineStr">
        <is>
          <t>global</t>
        </is>
      </c>
    </row>
    <row r="1827">
      <c r="A1827" t="inlineStr">
        <is>
          <t>S20 Growth BLUIX Indiv Stock</t>
        </is>
      </c>
      <c r="C1827">
        <f>Spartan!O48</f>
        <v/>
      </c>
      <c r="D1827">
        <f>SUMIFS(EclipseExport!K:K,EclipseExport!B:B,iRebalExport!A1827,EclipseExport!I:I,iRebalExport!C1827)</f>
        <v/>
      </c>
      <c r="E1827" t="inlineStr">
        <is>
          <t>global</t>
        </is>
      </c>
      <c r="F1827" t="inlineStr">
        <is>
          <t>global</t>
        </is>
      </c>
    </row>
    <row r="1828">
      <c r="A1828" t="inlineStr">
        <is>
          <t>S20 Growth BLUIX Indiv Stock</t>
        </is>
      </c>
      <c r="C1828">
        <f>Spartan!O49</f>
        <v/>
      </c>
      <c r="D1828">
        <f>SUMIFS(EclipseExport!K:K,EclipseExport!B:B,iRebalExport!A1828,EclipseExport!I:I,iRebalExport!C1828)</f>
        <v/>
      </c>
      <c r="E1828" t="inlineStr">
        <is>
          <t>global</t>
        </is>
      </c>
      <c r="F1828" t="inlineStr">
        <is>
          <t>global</t>
        </is>
      </c>
    </row>
    <row r="1829">
      <c r="A1829" t="inlineStr">
        <is>
          <t>S20 Growth BLUIX Indiv Stock</t>
        </is>
      </c>
      <c r="C1829">
        <f>Spartan!O50</f>
        <v/>
      </c>
      <c r="D1829">
        <f>SUMIFS(EclipseExport!K:K,EclipseExport!B:B,iRebalExport!A1829,EclipseExport!I:I,iRebalExport!C1829)</f>
        <v/>
      </c>
      <c r="E1829" t="inlineStr">
        <is>
          <t>global</t>
        </is>
      </c>
      <c r="F1829" t="inlineStr">
        <is>
          <t>global</t>
        </is>
      </c>
    </row>
    <row r="1830">
      <c r="A1830" t="inlineStr">
        <is>
          <t>S20 Growth BLUIX Indiv Stock</t>
        </is>
      </c>
      <c r="C1830">
        <f>Spartan!O51</f>
        <v/>
      </c>
      <c r="D1830">
        <f>SUMIFS(EclipseExport!K:K,EclipseExport!B:B,iRebalExport!A1830,EclipseExport!I:I,iRebalExport!C1830)</f>
        <v/>
      </c>
      <c r="E1830" t="inlineStr">
        <is>
          <t>global</t>
        </is>
      </c>
      <c r="F1830" t="inlineStr">
        <is>
          <t>global</t>
        </is>
      </c>
    </row>
    <row r="1831">
      <c r="A1831" t="inlineStr">
        <is>
          <t>S20 Growth BLUIX Indiv Stock</t>
        </is>
      </c>
      <c r="C1831">
        <f>Spartan!O52</f>
        <v/>
      </c>
      <c r="D1831">
        <f>SUMIFS(EclipseExport!K:K,EclipseExport!B:B,iRebalExport!A1831,EclipseExport!I:I,iRebalExport!C1831)</f>
        <v/>
      </c>
      <c r="E1831" t="inlineStr">
        <is>
          <t>global</t>
        </is>
      </c>
      <c r="F1831" t="inlineStr">
        <is>
          <t>global</t>
        </is>
      </c>
    </row>
    <row r="1832">
      <c r="A1832" t="inlineStr">
        <is>
          <t>S20 Growth BLUIX Indiv Stock</t>
        </is>
      </c>
      <c r="C1832">
        <f>Spartan!O53</f>
        <v/>
      </c>
      <c r="D1832">
        <f>SUMIFS(EclipseExport!K:K,EclipseExport!B:B,iRebalExport!A1832,EclipseExport!I:I,iRebalExport!C1832)</f>
        <v/>
      </c>
      <c r="E1832" t="inlineStr">
        <is>
          <t>global</t>
        </is>
      </c>
      <c r="F1832" t="inlineStr">
        <is>
          <t>global</t>
        </is>
      </c>
    </row>
    <row r="1833">
      <c r="A1833" t="inlineStr">
        <is>
          <t>S20 Growth BLUIX Indiv Stock</t>
        </is>
      </c>
      <c r="C1833">
        <f>Spartan!O54</f>
        <v/>
      </c>
      <c r="D1833">
        <f>SUMIFS(EclipseExport!K:K,EclipseExport!B:B,iRebalExport!A1833,EclipseExport!I:I,iRebalExport!C1833)</f>
        <v/>
      </c>
      <c r="E1833" t="inlineStr">
        <is>
          <t>global</t>
        </is>
      </c>
      <c r="F1833" t="inlineStr">
        <is>
          <t>global</t>
        </is>
      </c>
    </row>
    <row r="1834">
      <c r="A1834" t="inlineStr">
        <is>
          <t>S20 Growth BLUIX Indiv Stock</t>
        </is>
      </c>
      <c r="C1834">
        <f>Spartan!O55</f>
        <v/>
      </c>
      <c r="D1834">
        <f>SUMIFS(EclipseExport!K:K,EclipseExport!B:B,iRebalExport!A1834,EclipseExport!I:I,iRebalExport!C1834)</f>
        <v/>
      </c>
      <c r="E1834" t="inlineStr">
        <is>
          <t>global</t>
        </is>
      </c>
      <c r="F1834" t="inlineStr">
        <is>
          <t>global</t>
        </is>
      </c>
    </row>
    <row r="1835">
      <c r="A1835" t="inlineStr">
        <is>
          <t>S20 Growth BLUIX Indiv Stock</t>
        </is>
      </c>
      <c r="C1835">
        <f>Spartan!O56</f>
        <v/>
      </c>
      <c r="D1835">
        <f>SUMIFS(EclipseExport!K:K,EclipseExport!B:B,iRebalExport!A1835,EclipseExport!I:I,iRebalExport!C1835)</f>
        <v/>
      </c>
      <c r="E1835" t="inlineStr">
        <is>
          <t>global</t>
        </is>
      </c>
      <c r="F1835" t="inlineStr">
        <is>
          <t>global</t>
        </is>
      </c>
    </row>
    <row r="1836">
      <c r="A1836" t="inlineStr">
        <is>
          <t>S20 Growth BLUIX Indiv Stock</t>
        </is>
      </c>
      <c r="C1836">
        <f>Spartan!O57</f>
        <v/>
      </c>
      <c r="D1836">
        <f>SUMIFS(EclipseExport!K:K,EclipseExport!B:B,iRebalExport!A1836,EclipseExport!I:I,iRebalExport!C1836)</f>
        <v/>
      </c>
      <c r="E1836" t="inlineStr">
        <is>
          <t>global</t>
        </is>
      </c>
      <c r="F1836" t="inlineStr">
        <is>
          <t>global</t>
        </is>
      </c>
    </row>
    <row r="1837">
      <c r="A1837" t="inlineStr">
        <is>
          <t>S20 Growth BLUIX Indiv Stock</t>
        </is>
      </c>
      <c r="C1837">
        <f>Spartan!O58</f>
        <v/>
      </c>
      <c r="D1837">
        <f>SUMIFS(EclipseExport!K:K,EclipseExport!B:B,iRebalExport!A1837,EclipseExport!I:I,iRebalExport!C1837)</f>
        <v/>
      </c>
      <c r="E1837" t="inlineStr">
        <is>
          <t>global</t>
        </is>
      </c>
      <c r="F1837" t="inlineStr">
        <is>
          <t>global</t>
        </is>
      </c>
    </row>
    <row r="1838">
      <c r="A1838" t="inlineStr">
        <is>
          <t>S20 Growth BLUIX Indiv Stock</t>
        </is>
      </c>
      <c r="C1838">
        <f>Spartan!O59</f>
        <v/>
      </c>
      <c r="D1838">
        <f>SUMIFS(EclipseExport!K:K,EclipseExport!B:B,iRebalExport!A1838,EclipseExport!I:I,iRebalExport!C1838)</f>
        <v/>
      </c>
      <c r="E1838" t="inlineStr">
        <is>
          <t>global</t>
        </is>
      </c>
      <c r="F1838" t="inlineStr">
        <is>
          <t>global</t>
        </is>
      </c>
    </row>
    <row r="1839">
      <c r="A1839" t="inlineStr">
        <is>
          <t>S20 Growth BLUIX Indiv Stock</t>
        </is>
      </c>
      <c r="C1839">
        <f>Spartan!O60</f>
        <v/>
      </c>
      <c r="D1839">
        <f>SUMIFS(EclipseExport!K:K,EclipseExport!B:B,iRebalExport!A1839,EclipseExport!I:I,iRebalExport!C1839)</f>
        <v/>
      </c>
      <c r="E1839" t="inlineStr">
        <is>
          <t>global</t>
        </is>
      </c>
      <c r="F1839" t="inlineStr">
        <is>
          <t>global</t>
        </is>
      </c>
    </row>
    <row r="1840">
      <c r="A1840" t="inlineStr">
        <is>
          <t>S20 Growth BLUIX Indiv Stock</t>
        </is>
      </c>
      <c r="C1840">
        <f>Spartan!O61</f>
        <v/>
      </c>
      <c r="D1840">
        <f>SUMIFS(EclipseExport!K:K,EclipseExport!B:B,iRebalExport!A1840,EclipseExport!I:I,iRebalExport!C1840)</f>
        <v/>
      </c>
      <c r="E1840" t="inlineStr">
        <is>
          <t>global</t>
        </is>
      </c>
      <c r="F1840" t="inlineStr">
        <is>
          <t>global</t>
        </is>
      </c>
    </row>
    <row r="1841">
      <c r="A1841" t="inlineStr">
        <is>
          <t>S20 Growth BLUIX Indiv Stock</t>
        </is>
      </c>
      <c r="C1841">
        <f>Spartan!O62</f>
        <v/>
      </c>
      <c r="D1841">
        <f>SUMIFS(EclipseExport!K:K,EclipseExport!B:B,iRebalExport!A1841,EclipseExport!I:I,iRebalExport!C1841)</f>
        <v/>
      </c>
      <c r="E1841" t="inlineStr">
        <is>
          <t>global</t>
        </is>
      </c>
      <c r="F1841" t="inlineStr">
        <is>
          <t>global</t>
        </is>
      </c>
    </row>
    <row r="1842">
      <c r="A1842" t="inlineStr">
        <is>
          <t>S20 Growth BLUIX Indiv Stock</t>
        </is>
      </c>
      <c r="C1842">
        <f>Spartan!O63</f>
        <v/>
      </c>
      <c r="D1842">
        <f>SUMIFS(EclipseExport!K:K,EclipseExport!B:B,iRebalExport!A1842,EclipseExport!I:I,iRebalExport!C1842)</f>
        <v/>
      </c>
      <c r="E1842" t="inlineStr">
        <is>
          <t>global</t>
        </is>
      </c>
      <c r="F1842" t="inlineStr">
        <is>
          <t>global</t>
        </is>
      </c>
    </row>
    <row r="1843">
      <c r="A1843" t="inlineStr">
        <is>
          <t>S20 Growth BLUIX Indiv Stock</t>
        </is>
      </c>
      <c r="C1843">
        <f>Spartan!O64</f>
        <v/>
      </c>
      <c r="D1843">
        <f>SUMIFS(EclipseExport!K:K,EclipseExport!B:B,iRebalExport!A1843,EclipseExport!I:I,iRebalExport!C1843)</f>
        <v/>
      </c>
      <c r="E1843" t="inlineStr">
        <is>
          <t>global</t>
        </is>
      </c>
      <c r="F1843" t="inlineStr">
        <is>
          <t>global</t>
        </is>
      </c>
    </row>
    <row r="1844">
      <c r="A1844" t="inlineStr">
        <is>
          <t>S20 Growth BLUIX Indiv Stock</t>
        </is>
      </c>
      <c r="C1844">
        <f>Spartan!O65</f>
        <v/>
      </c>
      <c r="D1844">
        <f>SUMIFS(EclipseExport!K:K,EclipseExport!B:B,iRebalExport!A1844,EclipseExport!I:I,iRebalExport!C1844)</f>
        <v/>
      </c>
      <c r="E1844" t="inlineStr">
        <is>
          <t>global</t>
        </is>
      </c>
      <c r="F1844" t="inlineStr">
        <is>
          <t>global</t>
        </is>
      </c>
    </row>
    <row r="1845">
      <c r="A1845" t="inlineStr">
        <is>
          <t>S20 Growth BLUIX Indiv Stock</t>
        </is>
      </c>
      <c r="C1845">
        <f>Spartan!O66</f>
        <v/>
      </c>
      <c r="D1845">
        <f>SUMIFS(EclipseExport!K:K,EclipseExport!B:B,iRebalExport!A1845,EclipseExport!I:I,iRebalExport!C1845)</f>
        <v/>
      </c>
      <c r="E1845" t="inlineStr">
        <is>
          <t>global</t>
        </is>
      </c>
      <c r="F1845" t="inlineStr">
        <is>
          <t>global</t>
        </is>
      </c>
    </row>
    <row r="1846">
      <c r="A1846" t="inlineStr">
        <is>
          <t>S20 Growth BLUIX Indiv Stock</t>
        </is>
      </c>
      <c r="C1846">
        <f>Spartan!O67</f>
        <v/>
      </c>
      <c r="D1846">
        <f>SUMIFS(EclipseExport!K:K,EclipseExport!B:B,iRebalExport!A1846,EclipseExport!I:I,iRebalExport!C1846)</f>
        <v/>
      </c>
      <c r="E1846" t="inlineStr">
        <is>
          <t>global</t>
        </is>
      </c>
      <c r="F1846" t="inlineStr">
        <is>
          <t>global</t>
        </is>
      </c>
    </row>
    <row r="1847">
      <c r="A1847" t="inlineStr">
        <is>
          <t>S20 Growth BLUIX Indiv Stock</t>
        </is>
      </c>
      <c r="C1847">
        <f>Spartan!O68</f>
        <v/>
      </c>
      <c r="D1847">
        <f>SUMIFS(EclipseExport!K:K,EclipseExport!B:B,iRebalExport!A1847,EclipseExport!I:I,iRebalExport!C1847)</f>
        <v/>
      </c>
      <c r="E1847" t="inlineStr">
        <is>
          <t>global</t>
        </is>
      </c>
      <c r="F1847" t="inlineStr">
        <is>
          <t>global</t>
        </is>
      </c>
    </row>
    <row r="1848">
      <c r="A1848" t="inlineStr">
        <is>
          <t>S20 Growth BLUIX Indiv Stock</t>
        </is>
      </c>
      <c r="C1848">
        <f>Spartan!O69</f>
        <v/>
      </c>
      <c r="D1848">
        <f>SUMIFS(EclipseExport!K:K,EclipseExport!B:B,iRebalExport!A1848,EclipseExport!I:I,iRebalExport!C1848)</f>
        <v/>
      </c>
      <c r="E1848" t="inlineStr">
        <is>
          <t>global</t>
        </is>
      </c>
      <c r="F1848" t="inlineStr">
        <is>
          <t>global</t>
        </is>
      </c>
    </row>
    <row r="1849">
      <c r="A1849" t="inlineStr">
        <is>
          <t>S20 Growth BLUIX Indiv Stock</t>
        </is>
      </c>
      <c r="C1849">
        <f>Spartan!O70</f>
        <v/>
      </c>
      <c r="D1849">
        <f>SUMIFS(EclipseExport!K:K,EclipseExport!B:B,iRebalExport!A1849,EclipseExport!I:I,iRebalExport!C1849)</f>
        <v/>
      </c>
      <c r="E1849" t="inlineStr">
        <is>
          <t>global</t>
        </is>
      </c>
      <c r="F1849" t="inlineStr">
        <is>
          <t>global</t>
        </is>
      </c>
    </row>
    <row r="1850">
      <c r="A1850" t="inlineStr">
        <is>
          <t>S20 Growth BLUIX Indiv Stock</t>
        </is>
      </c>
      <c r="C1850">
        <f>Spartan!O71</f>
        <v/>
      </c>
      <c r="D1850">
        <f>SUMIFS(EclipseExport!K:K,EclipseExport!B:B,iRebalExport!A1850,EclipseExport!I:I,iRebalExport!C1850)</f>
        <v/>
      </c>
      <c r="E1850" t="inlineStr">
        <is>
          <t>global</t>
        </is>
      </c>
      <c r="F1850" t="inlineStr">
        <is>
          <t>global</t>
        </is>
      </c>
    </row>
    <row r="1851">
      <c r="A1851" t="inlineStr">
        <is>
          <t>S20 Growth BLUIX Indiv Stock</t>
        </is>
      </c>
      <c r="C1851">
        <f>Spartan!O72</f>
        <v/>
      </c>
      <c r="D1851">
        <f>SUMIFS(EclipseExport!K:K,EclipseExport!B:B,iRebalExport!A1851,EclipseExport!I:I,iRebalExport!C1851)</f>
        <v/>
      </c>
      <c r="E1851" t="inlineStr">
        <is>
          <t>global</t>
        </is>
      </c>
      <c r="F1851" t="inlineStr">
        <is>
          <t>global</t>
        </is>
      </c>
    </row>
    <row r="1852">
      <c r="A1852" t="inlineStr">
        <is>
          <t>S20 Growth BLUIX Indiv Stock</t>
        </is>
      </c>
      <c r="C1852">
        <f>Spartan!O73</f>
        <v/>
      </c>
      <c r="D1852">
        <f>SUMIFS(EclipseExport!K:K,EclipseExport!B:B,iRebalExport!A1852,EclipseExport!I:I,iRebalExport!C1852)</f>
        <v/>
      </c>
      <c r="E1852" t="inlineStr">
        <is>
          <t>global</t>
        </is>
      </c>
      <c r="F1852" t="inlineStr">
        <is>
          <t>global</t>
        </is>
      </c>
    </row>
    <row r="1853">
      <c r="A1853" t="inlineStr">
        <is>
          <t>S20 Growth BLUIX Indiv Stock</t>
        </is>
      </c>
      <c r="C1853">
        <f>Spartan!O74</f>
        <v/>
      </c>
      <c r="D1853">
        <f>SUMIFS(EclipseExport!K:K,EclipseExport!B:B,iRebalExport!A1853,EclipseExport!I:I,iRebalExport!C1853)</f>
        <v/>
      </c>
      <c r="E1853" t="inlineStr">
        <is>
          <t>global</t>
        </is>
      </c>
      <c r="F1853" t="inlineStr">
        <is>
          <t>global</t>
        </is>
      </c>
    </row>
    <row r="1854">
      <c r="A1854" t="inlineStr">
        <is>
          <t>S20 Growth BLUIX Indiv Stock</t>
        </is>
      </c>
      <c r="C1854">
        <f>Spartan!O75</f>
        <v/>
      </c>
      <c r="D1854">
        <f>SUMIFS(EclipseExport!K:K,EclipseExport!B:B,iRebalExport!A1854,EclipseExport!I:I,iRebalExport!C1854)</f>
        <v/>
      </c>
      <c r="E1854" t="inlineStr">
        <is>
          <t>global</t>
        </is>
      </c>
      <c r="F1854" t="inlineStr">
        <is>
          <t>global</t>
        </is>
      </c>
    </row>
    <row r="1855">
      <c r="A1855" t="inlineStr">
        <is>
          <t>S20 Growth BLUIX Indiv Stock</t>
        </is>
      </c>
      <c r="C1855">
        <f>Spartan!O76</f>
        <v/>
      </c>
      <c r="D1855">
        <f>SUMIFS(EclipseExport!K:K,EclipseExport!B:B,iRebalExport!A1855,EclipseExport!I:I,iRebalExport!C1855)</f>
        <v/>
      </c>
      <c r="E1855" t="inlineStr">
        <is>
          <t>global</t>
        </is>
      </c>
      <c r="F1855" t="inlineStr">
        <is>
          <t>global</t>
        </is>
      </c>
    </row>
    <row r="1856">
      <c r="A1856" t="inlineStr">
        <is>
          <t>S20 Growth BLUIX Indiv Stock</t>
        </is>
      </c>
      <c r="C1856">
        <f>Spartan!O77</f>
        <v/>
      </c>
      <c r="D1856">
        <f>SUMIFS(EclipseExport!K:K,EclipseExport!B:B,iRebalExport!A1856,EclipseExport!I:I,iRebalExport!C1856)</f>
        <v/>
      </c>
      <c r="E1856" t="inlineStr">
        <is>
          <t>global</t>
        </is>
      </c>
      <c r="F1856" t="inlineStr">
        <is>
          <t>global</t>
        </is>
      </c>
    </row>
    <row r="1857">
      <c r="A1857" t="inlineStr">
        <is>
          <t>S20 Growth BLUIX Indiv Stock</t>
        </is>
      </c>
      <c r="C1857">
        <f>Spartan!O78</f>
        <v/>
      </c>
      <c r="D1857">
        <f>SUMIFS(EclipseExport!K:K,EclipseExport!B:B,iRebalExport!A1857,EclipseExport!I:I,iRebalExport!C1857)</f>
        <v/>
      </c>
      <c r="E1857" t="inlineStr">
        <is>
          <t>global</t>
        </is>
      </c>
      <c r="F1857" t="inlineStr">
        <is>
          <t>global</t>
        </is>
      </c>
    </row>
    <row r="1858">
      <c r="A1858" t="inlineStr">
        <is>
          <t>S20 Growth BLUIX Indiv Stock</t>
        </is>
      </c>
      <c r="C1858">
        <f>Spartan!O79</f>
        <v/>
      </c>
      <c r="D1858">
        <f>SUMIFS(EclipseExport!K:K,EclipseExport!B:B,iRebalExport!A1858,EclipseExport!I:I,iRebalExport!C1858)</f>
        <v/>
      </c>
      <c r="E1858" t="inlineStr">
        <is>
          <t>global</t>
        </is>
      </c>
      <c r="F1858" t="inlineStr">
        <is>
          <t>global</t>
        </is>
      </c>
    </row>
    <row r="1859">
      <c r="A1859" t="inlineStr">
        <is>
          <t>S20 Growth BLUIX Indiv Stock</t>
        </is>
      </c>
      <c r="C1859">
        <f>Spartan!O80</f>
        <v/>
      </c>
      <c r="D1859">
        <f>SUMIFS(EclipseExport!K:K,EclipseExport!B:B,iRebalExport!A1859,EclipseExport!I:I,iRebalExport!C1859)</f>
        <v/>
      </c>
      <c r="E1859" t="inlineStr">
        <is>
          <t>global</t>
        </is>
      </c>
      <c r="F1859" t="inlineStr">
        <is>
          <t>global</t>
        </is>
      </c>
    </row>
    <row r="1860">
      <c r="A1860" t="inlineStr">
        <is>
          <t>S20 Growth BLUIX Indiv Stock</t>
        </is>
      </c>
      <c r="C1860">
        <f>Spartan!O81</f>
        <v/>
      </c>
      <c r="D1860">
        <f>SUMIFS(EclipseExport!K:K,EclipseExport!B:B,iRebalExport!A1860,EclipseExport!I:I,iRebalExport!C1860)</f>
        <v/>
      </c>
      <c r="E1860" t="inlineStr">
        <is>
          <t>global</t>
        </is>
      </c>
      <c r="F1860" t="inlineStr">
        <is>
          <t>global</t>
        </is>
      </c>
    </row>
    <row r="1861">
      <c r="A1861" t="inlineStr">
        <is>
          <t>S20 Growth BLUIX Indiv Stock</t>
        </is>
      </c>
      <c r="C1861">
        <f>Spartan!O82</f>
        <v/>
      </c>
      <c r="D1861">
        <f>SUMIFS(EclipseExport!K:K,EclipseExport!B:B,iRebalExport!A1861,EclipseExport!I:I,iRebalExport!C1861)</f>
        <v/>
      </c>
      <c r="E1861" t="inlineStr">
        <is>
          <t>global</t>
        </is>
      </c>
      <c r="F1861" t="inlineStr">
        <is>
          <t>global</t>
        </is>
      </c>
    </row>
    <row r="1862">
      <c r="A1862" t="inlineStr">
        <is>
          <t>S20 Growth BLUIX Indiv Stock</t>
        </is>
      </c>
      <c r="C1862">
        <f>Spartan!O83</f>
        <v/>
      </c>
      <c r="D1862">
        <f>SUMIFS(EclipseExport!K:K,EclipseExport!B:B,iRebalExport!A1862,EclipseExport!I:I,iRebalExport!C1862)</f>
        <v/>
      </c>
      <c r="E1862" t="inlineStr">
        <is>
          <t>global</t>
        </is>
      </c>
      <c r="F1862" t="inlineStr">
        <is>
          <t>global</t>
        </is>
      </c>
    </row>
    <row r="1863">
      <c r="A1863" t="inlineStr">
        <is>
          <t>S20 Growth BLUIX Indiv Stock</t>
        </is>
      </c>
      <c r="C1863">
        <f>Spartan!O84</f>
        <v/>
      </c>
      <c r="D1863">
        <f>SUMIFS(EclipseExport!K:K,EclipseExport!B:B,iRebalExport!A1863,EclipseExport!I:I,iRebalExport!C1863)</f>
        <v/>
      </c>
      <c r="E1863" t="inlineStr">
        <is>
          <t>global</t>
        </is>
      </c>
      <c r="F1863" t="inlineStr">
        <is>
          <t>global</t>
        </is>
      </c>
    </row>
    <row r="1864">
      <c r="A1864" t="inlineStr">
        <is>
          <t>S20 Growth BLUIX Indiv Stock</t>
        </is>
      </c>
      <c r="C1864">
        <f>Spartan!O85</f>
        <v/>
      </c>
      <c r="D1864">
        <f>SUMIFS(EclipseExport!K:K,EclipseExport!B:B,iRebalExport!A1864,EclipseExport!I:I,iRebalExport!C1864)</f>
        <v/>
      </c>
      <c r="E1864" t="inlineStr">
        <is>
          <t>global</t>
        </is>
      </c>
      <c r="F1864" t="inlineStr">
        <is>
          <t>global</t>
        </is>
      </c>
    </row>
    <row r="1865">
      <c r="A1865" t="inlineStr">
        <is>
          <t>S20 Growth BLUIX Indiv Stock</t>
        </is>
      </c>
      <c r="C1865">
        <f>Spartan!O86</f>
        <v/>
      </c>
      <c r="D1865">
        <f>SUMIFS(EclipseExport!K:K,EclipseExport!B:B,iRebalExport!A1865,EclipseExport!I:I,iRebalExport!C1865)</f>
        <v/>
      </c>
      <c r="E1865" t="inlineStr">
        <is>
          <t>global</t>
        </is>
      </c>
      <c r="F1865" t="inlineStr">
        <is>
          <t>global</t>
        </is>
      </c>
    </row>
    <row r="1866">
      <c r="A1866" t="inlineStr">
        <is>
          <t>S20 Growth BLUIX Indiv Stock</t>
        </is>
      </c>
      <c r="C1866">
        <f>Spartan!O87</f>
        <v/>
      </c>
      <c r="D1866">
        <f>SUMIFS(EclipseExport!K:K,EclipseExport!B:B,iRebalExport!A1866,EclipseExport!I:I,iRebalExport!C1866)</f>
        <v/>
      </c>
      <c r="E1866" t="inlineStr">
        <is>
          <t>global</t>
        </is>
      </c>
      <c r="F1866" t="inlineStr">
        <is>
          <t>global</t>
        </is>
      </c>
    </row>
    <row r="1867">
      <c r="A1867" t="inlineStr">
        <is>
          <t>S20 Growth BLUIX Indiv Stock</t>
        </is>
      </c>
      <c r="C1867">
        <f>Spartan!O88</f>
        <v/>
      </c>
      <c r="D1867">
        <f>SUMIFS(EclipseExport!K:K,EclipseExport!B:B,iRebalExport!A1867,EclipseExport!I:I,iRebalExport!C1867)</f>
        <v/>
      </c>
      <c r="E1867" t="inlineStr">
        <is>
          <t>global</t>
        </is>
      </c>
      <c r="F1867" t="inlineStr">
        <is>
          <t>global</t>
        </is>
      </c>
    </row>
    <row r="1868">
      <c r="A1868" t="inlineStr">
        <is>
          <t>S20 Growth BLUIX Indiv Stock</t>
        </is>
      </c>
      <c r="C1868">
        <f>Spartan!O89</f>
        <v/>
      </c>
      <c r="D1868">
        <f>SUMIFS(EclipseExport!K:K,EclipseExport!B:B,iRebalExport!A1868,EclipseExport!I:I,iRebalExport!C1868)</f>
        <v/>
      </c>
      <c r="E1868" t="inlineStr">
        <is>
          <t>global</t>
        </is>
      </c>
      <c r="F1868" t="inlineStr">
        <is>
          <t>global</t>
        </is>
      </c>
    </row>
    <row r="1869">
      <c r="A1869" t="inlineStr">
        <is>
          <t>S20 Growth BLUIX Indiv Stock</t>
        </is>
      </c>
      <c r="C1869">
        <f>Spartan!O90</f>
        <v/>
      </c>
      <c r="D1869">
        <f>SUMIFS(EclipseExport!K:K,EclipseExport!B:B,iRebalExport!A1869,EclipseExport!I:I,iRebalExport!C1869)</f>
        <v/>
      </c>
      <c r="E1869" t="inlineStr">
        <is>
          <t>global</t>
        </is>
      </c>
      <c r="F1869" t="inlineStr">
        <is>
          <t>global</t>
        </is>
      </c>
    </row>
    <row r="1870">
      <c r="A1870" t="inlineStr">
        <is>
          <t>S20 Growth BLUIX Indiv Stock</t>
        </is>
      </c>
      <c r="C1870">
        <f>Spartan!O91</f>
        <v/>
      </c>
      <c r="D1870">
        <f>SUMIFS(EclipseExport!K:K,EclipseExport!B:B,iRebalExport!A1870,EclipseExport!I:I,iRebalExport!C1870)</f>
        <v/>
      </c>
      <c r="E1870" t="inlineStr">
        <is>
          <t>global</t>
        </is>
      </c>
      <c r="F1870" t="inlineStr">
        <is>
          <t>global</t>
        </is>
      </c>
    </row>
    <row r="1871">
      <c r="A1871" t="inlineStr">
        <is>
          <t>S20 Growth BLUIX Indiv Stock</t>
        </is>
      </c>
      <c r="C1871">
        <f>Spartan!O92</f>
        <v/>
      </c>
      <c r="D1871">
        <f>SUMIFS(EclipseExport!K:K,EclipseExport!B:B,iRebalExport!A1871,EclipseExport!I:I,iRebalExport!C1871)</f>
        <v/>
      </c>
      <c r="E1871" t="inlineStr">
        <is>
          <t>global</t>
        </is>
      </c>
      <c r="F1871" t="inlineStr">
        <is>
          <t>global</t>
        </is>
      </c>
    </row>
    <row r="1872">
      <c r="A1872" t="inlineStr">
        <is>
          <t>S20 Growth BLUIX Indiv Stock</t>
        </is>
      </c>
      <c r="C1872">
        <f>Spartan!O93</f>
        <v/>
      </c>
      <c r="D1872">
        <f>SUMIFS(EclipseExport!K:K,EclipseExport!B:B,iRebalExport!A1872,EclipseExport!I:I,iRebalExport!C1872)</f>
        <v/>
      </c>
      <c r="E1872" t="inlineStr">
        <is>
          <t>global</t>
        </is>
      </c>
      <c r="F1872" t="inlineStr">
        <is>
          <t>global</t>
        </is>
      </c>
    </row>
    <row r="1873">
      <c r="A1873" t="inlineStr">
        <is>
          <t>S20 Growth BLUIX Indiv Stock</t>
        </is>
      </c>
      <c r="C1873">
        <f>Spartan!O94</f>
        <v/>
      </c>
      <c r="D1873">
        <f>SUMIFS(EclipseExport!K:K,EclipseExport!B:B,iRebalExport!A1873,EclipseExport!I:I,iRebalExport!C1873)</f>
        <v/>
      </c>
      <c r="E1873" t="inlineStr">
        <is>
          <t>global</t>
        </is>
      </c>
      <c r="F1873" t="inlineStr">
        <is>
          <t>global</t>
        </is>
      </c>
    </row>
    <row r="1874">
      <c r="A1874" t="inlineStr">
        <is>
          <t>S20 Growth BLUIX Indiv Stock</t>
        </is>
      </c>
      <c r="C1874">
        <f>Spartan!O95</f>
        <v/>
      </c>
      <c r="D1874">
        <f>SUMIFS(EclipseExport!K:K,EclipseExport!B:B,iRebalExport!A1874,EclipseExport!I:I,iRebalExport!C1874)</f>
        <v/>
      </c>
      <c r="E1874" t="inlineStr">
        <is>
          <t>global</t>
        </is>
      </c>
      <c r="F1874" t="inlineStr">
        <is>
          <t>global</t>
        </is>
      </c>
    </row>
    <row r="1875">
      <c r="A1875" t="inlineStr">
        <is>
          <t>S20 Growth BLUIX Indiv Stock</t>
        </is>
      </c>
      <c r="C1875">
        <f>Spartan!O96</f>
        <v/>
      </c>
      <c r="D1875">
        <f>SUMIFS(EclipseExport!K:K,EclipseExport!B:B,iRebalExport!A1875,EclipseExport!I:I,iRebalExport!C1875)</f>
        <v/>
      </c>
      <c r="E1875" t="inlineStr">
        <is>
          <t>global</t>
        </is>
      </c>
      <c r="F1875" t="inlineStr">
        <is>
          <t>global</t>
        </is>
      </c>
    </row>
    <row r="1876">
      <c r="A1876" t="inlineStr">
        <is>
          <t>S20 Growth BLUIX Indiv Stock</t>
        </is>
      </c>
      <c r="C1876">
        <f>Spartan!O97</f>
        <v/>
      </c>
      <c r="D1876">
        <f>SUMIFS(EclipseExport!K:K,EclipseExport!B:B,iRebalExport!A1876,EclipseExport!I:I,iRebalExport!C1876)</f>
        <v/>
      </c>
      <c r="E1876" t="inlineStr">
        <is>
          <t>global</t>
        </is>
      </c>
      <c r="F1876" t="inlineStr">
        <is>
          <t>global</t>
        </is>
      </c>
    </row>
    <row r="1877">
      <c r="A1877" t="inlineStr">
        <is>
          <t>S20 Growth BLUIX Indiv Stock</t>
        </is>
      </c>
      <c r="C1877">
        <f>Spartan!O98</f>
        <v/>
      </c>
      <c r="D1877">
        <f>SUMIFS(EclipseExport!K:K,EclipseExport!B:B,iRebalExport!A1877,EclipseExport!I:I,iRebalExport!C1877)</f>
        <v/>
      </c>
      <c r="E1877" t="inlineStr">
        <is>
          <t>global</t>
        </is>
      </c>
      <c r="F1877" t="inlineStr">
        <is>
          <t>global</t>
        </is>
      </c>
    </row>
    <row r="1878">
      <c r="A1878" t="inlineStr">
        <is>
          <t>S20 Growth BLUIX Indiv Stock</t>
        </is>
      </c>
      <c r="C1878">
        <f>Spartan!O99</f>
        <v/>
      </c>
      <c r="D1878">
        <f>SUMIFS(EclipseExport!K:K,EclipseExport!B:B,iRebalExport!A1878,EclipseExport!I:I,iRebalExport!C1878)</f>
        <v/>
      </c>
      <c r="E1878" t="inlineStr">
        <is>
          <t>global</t>
        </is>
      </c>
      <c r="F1878" t="inlineStr">
        <is>
          <t>global</t>
        </is>
      </c>
    </row>
    <row r="1879">
      <c r="A1879" t="inlineStr">
        <is>
          <t>S20 Growth BLUIX Indiv Stock</t>
        </is>
      </c>
      <c r="C1879">
        <f>Spartan!O100</f>
        <v/>
      </c>
      <c r="D1879">
        <f>SUMIFS(EclipseExport!K:K,EclipseExport!B:B,iRebalExport!A1879,EclipseExport!I:I,iRebalExport!C1879)</f>
        <v/>
      </c>
      <c r="E1879" t="inlineStr">
        <is>
          <t>global</t>
        </is>
      </c>
      <c r="F1879" t="inlineStr">
        <is>
          <t>global</t>
        </is>
      </c>
    </row>
    <row r="1880">
      <c r="A1880" t="inlineStr">
        <is>
          <t>S20 Growth BLUIX Indiv Stock</t>
        </is>
      </c>
      <c r="C1880">
        <f>Spartan!O101</f>
        <v/>
      </c>
      <c r="D1880">
        <f>SUMIFS(EclipseExport!K:K,EclipseExport!B:B,iRebalExport!A1880,EclipseExport!I:I,iRebalExport!C1880)</f>
        <v/>
      </c>
      <c r="E1880" t="inlineStr">
        <is>
          <t>global</t>
        </is>
      </c>
      <c r="F1880" t="inlineStr">
        <is>
          <t>global</t>
        </is>
      </c>
    </row>
    <row r="1881">
      <c r="A1881" t="inlineStr">
        <is>
          <t>S20 Growth BLUIX Indiv Stock</t>
        </is>
      </c>
      <c r="C1881">
        <f>Spartan!O102</f>
        <v/>
      </c>
      <c r="D1881">
        <f>SUMIFS(EclipseExport!K:K,EclipseExport!B:B,iRebalExport!A1881,EclipseExport!I:I,iRebalExport!C1881)</f>
        <v/>
      </c>
      <c r="E1881" t="inlineStr">
        <is>
          <t>global</t>
        </is>
      </c>
      <c r="F1881" t="inlineStr">
        <is>
          <t>global</t>
        </is>
      </c>
    </row>
    <row r="1882">
      <c r="A1882" t="inlineStr">
        <is>
          <t>S20 Growth BLUIX Indiv Stock</t>
        </is>
      </c>
      <c r="C1882">
        <f>Spartan!O103</f>
        <v/>
      </c>
      <c r="D1882">
        <f>SUMIFS(EclipseExport!K:K,EclipseExport!B:B,iRebalExport!A1882,EclipseExport!I:I,iRebalExport!C1882)</f>
        <v/>
      </c>
      <c r="E1882" t="inlineStr">
        <is>
          <t>global</t>
        </is>
      </c>
      <c r="F1882" t="inlineStr">
        <is>
          <t>global</t>
        </is>
      </c>
    </row>
    <row r="1883">
      <c r="A1883" t="inlineStr">
        <is>
          <t>S20 Growth BLUIX Indiv Stock</t>
        </is>
      </c>
      <c r="C1883">
        <f>Spartan!O104</f>
        <v/>
      </c>
      <c r="D1883">
        <f>SUMIFS(EclipseExport!K:K,EclipseExport!B:B,iRebalExport!A1883,EclipseExport!I:I,iRebalExport!C1883)</f>
        <v/>
      </c>
      <c r="E1883" t="inlineStr">
        <is>
          <t>global</t>
        </is>
      </c>
      <c r="F1883" t="inlineStr">
        <is>
          <t>global</t>
        </is>
      </c>
    </row>
    <row r="1884">
      <c r="A1884" t="inlineStr">
        <is>
          <t>S20 Growth BLUIX Indiv Stock</t>
        </is>
      </c>
      <c r="C1884">
        <f>Spartan!O105</f>
        <v/>
      </c>
      <c r="D1884">
        <f>SUMIFS(EclipseExport!K:K,EclipseExport!B:B,iRebalExport!A1884,EclipseExport!I:I,iRebalExport!C1884)</f>
        <v/>
      </c>
      <c r="E1884" t="inlineStr">
        <is>
          <t>global</t>
        </is>
      </c>
      <c r="F1884" t="inlineStr">
        <is>
          <t>global</t>
        </is>
      </c>
    </row>
    <row r="1885">
      <c r="A1885" t="inlineStr">
        <is>
          <t>S20 Growth BLUIX Indiv Stock</t>
        </is>
      </c>
      <c r="C1885">
        <f>Spartan!O106</f>
        <v/>
      </c>
      <c r="D1885">
        <f>SUMIFS(EclipseExport!K:K,EclipseExport!B:B,iRebalExport!A1885,EclipseExport!I:I,iRebalExport!C1885)</f>
        <v/>
      </c>
      <c r="E1885" t="inlineStr">
        <is>
          <t>global</t>
        </is>
      </c>
      <c r="F1885" t="inlineStr">
        <is>
          <t>global</t>
        </is>
      </c>
    </row>
    <row r="1886">
      <c r="A1886" t="inlineStr">
        <is>
          <t>S20 Growth BLUIX Indiv Stock</t>
        </is>
      </c>
      <c r="C1886">
        <f>Spartan!O107</f>
        <v/>
      </c>
      <c r="D1886">
        <f>SUMIFS(EclipseExport!K:K,EclipseExport!B:B,iRebalExport!A1886,EclipseExport!I:I,iRebalExport!C1886)</f>
        <v/>
      </c>
      <c r="E1886" t="inlineStr">
        <is>
          <t>global</t>
        </is>
      </c>
      <c r="F1886" t="inlineStr">
        <is>
          <t>global</t>
        </is>
      </c>
    </row>
    <row r="1887">
      <c r="A1887" t="inlineStr">
        <is>
          <t>S20 Growth BLUIX Indiv Stock</t>
        </is>
      </c>
      <c r="C1887">
        <f>Spartan!O108</f>
        <v/>
      </c>
      <c r="D1887">
        <f>SUMIFS(EclipseExport!K:K,EclipseExport!B:B,iRebalExport!A1887,EclipseExport!I:I,iRebalExport!C1887)</f>
        <v/>
      </c>
      <c r="E1887" t="inlineStr">
        <is>
          <t>global</t>
        </is>
      </c>
      <c r="F1887" t="inlineStr">
        <is>
          <t>global</t>
        </is>
      </c>
    </row>
    <row r="1888">
      <c r="A1888" t="inlineStr">
        <is>
          <t>S20 Growth BLUIX Indiv Stock</t>
        </is>
      </c>
      <c r="C1888">
        <f>Spartan!O109</f>
        <v/>
      </c>
      <c r="D1888">
        <f>SUMIFS(EclipseExport!K:K,EclipseExport!B:B,iRebalExport!A1888,EclipseExport!I:I,iRebalExport!C1888)</f>
        <v/>
      </c>
      <c r="E1888" t="inlineStr">
        <is>
          <t>global</t>
        </is>
      </c>
      <c r="F1888" t="inlineStr">
        <is>
          <t>global</t>
        </is>
      </c>
    </row>
    <row r="1889">
      <c r="A1889" t="inlineStr">
        <is>
          <t>S20 Growth BLUIX Indiv Stock</t>
        </is>
      </c>
      <c r="C1889">
        <f>Spartan!O110</f>
        <v/>
      </c>
      <c r="D1889">
        <f>SUMIFS(EclipseExport!K:K,EclipseExport!B:B,iRebalExport!A1889,EclipseExport!I:I,iRebalExport!C1889)</f>
        <v/>
      </c>
      <c r="E1889" t="inlineStr">
        <is>
          <t>global</t>
        </is>
      </c>
      <c r="F1889" t="inlineStr">
        <is>
          <t>global</t>
        </is>
      </c>
    </row>
    <row r="1890">
      <c r="A1890" t="inlineStr">
        <is>
          <t>S20 Growth BLUIX Indiv Stock</t>
        </is>
      </c>
      <c r="C1890">
        <f>Spartan!O111</f>
        <v/>
      </c>
      <c r="D1890">
        <f>SUMIFS(EclipseExport!K:K,EclipseExport!B:B,iRebalExport!A1890,EclipseExport!I:I,iRebalExport!C1890)</f>
        <v/>
      </c>
      <c r="E1890" t="inlineStr">
        <is>
          <t>global</t>
        </is>
      </c>
      <c r="F1890" t="inlineStr">
        <is>
          <t>global</t>
        </is>
      </c>
    </row>
    <row r="1891">
      <c r="A1891" t="inlineStr">
        <is>
          <t>S20 Growth BLUIX Indiv Stock</t>
        </is>
      </c>
      <c r="C1891">
        <f>Spartan!O112</f>
        <v/>
      </c>
      <c r="D1891">
        <f>SUMIFS(EclipseExport!K:K,EclipseExport!B:B,iRebalExport!A1891,EclipseExport!I:I,iRebalExport!C1891)</f>
        <v/>
      </c>
      <c r="E1891" t="inlineStr">
        <is>
          <t>global</t>
        </is>
      </c>
      <c r="F1891" t="inlineStr">
        <is>
          <t>global</t>
        </is>
      </c>
    </row>
    <row r="1892">
      <c r="A1892" t="inlineStr">
        <is>
          <t>S20 Growth BLUIX Indiv Stock</t>
        </is>
      </c>
      <c r="C1892">
        <f>Spartan!O113</f>
        <v/>
      </c>
      <c r="D1892">
        <f>SUMIFS(EclipseExport!K:K,EclipseExport!B:B,iRebalExport!A1892,EclipseExport!I:I,iRebalExport!C1892)</f>
        <v/>
      </c>
      <c r="E1892" t="inlineStr">
        <is>
          <t>global</t>
        </is>
      </c>
      <c r="F1892" t="inlineStr">
        <is>
          <t>global</t>
        </is>
      </c>
    </row>
    <row r="1893">
      <c r="A1893" t="inlineStr">
        <is>
          <t>S20 Growth BLUIX Indiv Stock</t>
        </is>
      </c>
      <c r="C1893">
        <f>Spartan!O114</f>
        <v/>
      </c>
      <c r="D1893">
        <f>SUMIFS(EclipseExport!K:K,EclipseExport!B:B,iRebalExport!A1893,EclipseExport!I:I,iRebalExport!C1893)</f>
        <v/>
      </c>
      <c r="E1893" t="inlineStr">
        <is>
          <t>global</t>
        </is>
      </c>
      <c r="F1893" t="inlineStr">
        <is>
          <t>global</t>
        </is>
      </c>
    </row>
    <row r="1894">
      <c r="A1894" t="inlineStr">
        <is>
          <t>S20 Growth BLUIX Indiv Stock</t>
        </is>
      </c>
      <c r="C1894">
        <f>Spartan!O115</f>
        <v/>
      </c>
      <c r="D1894">
        <f>SUMIFS(EclipseExport!K:K,EclipseExport!B:B,iRebalExport!A1894,EclipseExport!I:I,iRebalExport!C1894)</f>
        <v/>
      </c>
      <c r="E1894" t="inlineStr">
        <is>
          <t>global</t>
        </is>
      </c>
      <c r="F1894" t="inlineStr">
        <is>
          <t>global</t>
        </is>
      </c>
    </row>
    <row r="1895">
      <c r="A1895" t="inlineStr">
        <is>
          <t>S20 Growth BLUIX Indiv Stock</t>
        </is>
      </c>
      <c r="C1895">
        <f>Spartan!O116</f>
        <v/>
      </c>
      <c r="D1895">
        <f>SUMIFS(EclipseExport!K:K,EclipseExport!B:B,iRebalExport!A1895,EclipseExport!I:I,iRebalExport!C1895)</f>
        <v/>
      </c>
      <c r="E1895" t="inlineStr">
        <is>
          <t>global</t>
        </is>
      </c>
      <c r="F1895" t="inlineStr">
        <is>
          <t>global</t>
        </is>
      </c>
    </row>
    <row r="1896">
      <c r="A1896" t="inlineStr">
        <is>
          <t>S20 Growth BLUIX Indiv Stock</t>
        </is>
      </c>
      <c r="C1896">
        <f>Spartan!O117</f>
        <v/>
      </c>
      <c r="D1896">
        <f>SUMIFS(EclipseExport!K:K,EclipseExport!B:B,iRebalExport!A1896,EclipseExport!I:I,iRebalExport!C1896)</f>
        <v/>
      </c>
      <c r="E1896" t="inlineStr">
        <is>
          <t>global</t>
        </is>
      </c>
      <c r="F1896" t="inlineStr">
        <is>
          <t>global</t>
        </is>
      </c>
    </row>
    <row r="1897">
      <c r="A1897" t="inlineStr">
        <is>
          <t>S20 Growth BLUIX Indiv Stock</t>
        </is>
      </c>
      <c r="C1897">
        <f>Spartan!O118</f>
        <v/>
      </c>
      <c r="D1897">
        <f>SUMIFS(EclipseExport!K:K,EclipseExport!B:B,iRebalExport!A1897,EclipseExport!I:I,iRebalExport!C1897)</f>
        <v/>
      </c>
      <c r="E1897" t="inlineStr">
        <is>
          <t>global</t>
        </is>
      </c>
      <c r="F1897" t="inlineStr">
        <is>
          <t>global</t>
        </is>
      </c>
    </row>
    <row r="1898">
      <c r="A1898" t="inlineStr">
        <is>
          <t>S20 Growth BLUIX Indiv Stock</t>
        </is>
      </c>
      <c r="C1898">
        <f>Spartan!O119</f>
        <v/>
      </c>
      <c r="D1898">
        <f>SUMIFS(EclipseExport!K:K,EclipseExport!B:B,iRebalExport!A1898,EclipseExport!I:I,iRebalExport!C1898)</f>
        <v/>
      </c>
      <c r="E1898" t="inlineStr">
        <is>
          <t>global</t>
        </is>
      </c>
      <c r="F1898" t="inlineStr">
        <is>
          <t>global</t>
        </is>
      </c>
    </row>
    <row r="1899">
      <c r="A1899" t="inlineStr">
        <is>
          <t>S20 ModGro BLUIX Indiv Stock</t>
        </is>
      </c>
      <c r="C1899" t="inlineStr">
        <is>
          <t>$CASH</t>
        </is>
      </c>
      <c r="D1899">
        <f>100-SUM(D1900:D2012)</f>
        <v/>
      </c>
      <c r="E1899" t="inlineStr">
        <is>
          <t>global</t>
        </is>
      </c>
      <c r="F1899" t="inlineStr">
        <is>
          <t>global</t>
        </is>
      </c>
    </row>
    <row r="1900">
      <c r="A1900" t="inlineStr">
        <is>
          <t>S20 ModGro BLUIX Indiv Stock</t>
        </is>
      </c>
      <c r="C1900" s="13">
        <f>Spartan!O7</f>
        <v/>
      </c>
      <c r="D1900">
        <f>SUMIFS(EclipseExport!K:K,EclipseExport!B:B,iRebalExport!A1900,EclipseExport!I:I,iRebalExport!C1900)</f>
        <v/>
      </c>
      <c r="E1900" t="inlineStr">
        <is>
          <t>global</t>
        </is>
      </c>
      <c r="F1900" t="inlineStr">
        <is>
          <t>global</t>
        </is>
      </c>
    </row>
    <row r="1901">
      <c r="A1901" t="inlineStr">
        <is>
          <t>S20 ModGro BLUIX Indiv Stock</t>
        </is>
      </c>
      <c r="C1901" s="13">
        <f>Spartan!O8</f>
        <v/>
      </c>
      <c r="D1901">
        <f>SUMIFS(EclipseExport!K:K,EclipseExport!B:B,iRebalExport!A1901,EclipseExport!I:I,iRebalExport!C1901)</f>
        <v/>
      </c>
      <c r="E1901" t="inlineStr">
        <is>
          <t>global</t>
        </is>
      </c>
      <c r="F1901" t="inlineStr">
        <is>
          <t>global</t>
        </is>
      </c>
    </row>
    <row r="1902">
      <c r="A1902" t="inlineStr">
        <is>
          <t>S20 ModGro BLUIX Indiv Stock</t>
        </is>
      </c>
      <c r="C1902" s="13">
        <f>Spartan!O9</f>
        <v/>
      </c>
      <c r="D1902">
        <f>SUMIFS(EclipseExport!K:K,EclipseExport!B:B,iRebalExport!A1902,EclipseExport!I:I,iRebalExport!C1902)</f>
        <v/>
      </c>
      <c r="E1902" t="inlineStr">
        <is>
          <t>global</t>
        </is>
      </c>
      <c r="F1902" t="inlineStr">
        <is>
          <t>global</t>
        </is>
      </c>
    </row>
    <row r="1903">
      <c r="A1903" t="inlineStr">
        <is>
          <t>S20 ModGro BLUIX Indiv Stock</t>
        </is>
      </c>
      <c r="C1903" s="13">
        <f>Spartan!O10</f>
        <v/>
      </c>
      <c r="D1903">
        <f>SUMIFS(EclipseExport!K:K,EclipseExport!B:B,iRebalExport!A1903,EclipseExport!I:I,iRebalExport!C1903)</f>
        <v/>
      </c>
      <c r="E1903" t="inlineStr">
        <is>
          <t>global</t>
        </is>
      </c>
      <c r="F1903" t="inlineStr">
        <is>
          <t>global</t>
        </is>
      </c>
    </row>
    <row r="1904">
      <c r="A1904" t="inlineStr">
        <is>
          <t>S20 ModGro BLUIX Indiv Stock</t>
        </is>
      </c>
      <c r="C1904" s="13">
        <f>Spartan!O11</f>
        <v/>
      </c>
      <c r="D1904">
        <f>SUMIFS(EclipseExport!K:K,EclipseExport!B:B,iRebalExport!A1904,EclipseExport!I:I,iRebalExport!C1904)</f>
        <v/>
      </c>
      <c r="E1904" t="inlineStr">
        <is>
          <t>global</t>
        </is>
      </c>
      <c r="F1904" t="inlineStr">
        <is>
          <t>global</t>
        </is>
      </c>
    </row>
    <row r="1905">
      <c r="A1905" t="inlineStr">
        <is>
          <t>S20 ModGro BLUIX Indiv Stock</t>
        </is>
      </c>
      <c r="C1905" s="13">
        <f>Spartan!O12</f>
        <v/>
      </c>
      <c r="D1905">
        <f>SUMIFS(EclipseExport!K:K,EclipseExport!B:B,iRebalExport!A1905,EclipseExport!I:I,iRebalExport!C1905)</f>
        <v/>
      </c>
      <c r="E1905" t="inlineStr">
        <is>
          <t>global</t>
        </is>
      </c>
      <c r="F1905" t="inlineStr">
        <is>
          <t>global</t>
        </is>
      </c>
    </row>
    <row r="1906">
      <c r="A1906" t="inlineStr">
        <is>
          <t>S20 ModGro BLUIX Indiv Stock</t>
        </is>
      </c>
      <c r="C1906" s="13">
        <f>Spartan!O13</f>
        <v/>
      </c>
      <c r="D1906">
        <f>SUMIFS(EclipseExport!K:K,EclipseExport!B:B,iRebalExport!A1906,EclipseExport!I:I,iRebalExport!C1906)</f>
        <v/>
      </c>
      <c r="E1906" t="inlineStr">
        <is>
          <t>global</t>
        </is>
      </c>
      <c r="F1906" t="inlineStr">
        <is>
          <t>global</t>
        </is>
      </c>
    </row>
    <row r="1907">
      <c r="A1907" t="inlineStr">
        <is>
          <t>S20 ModGro BLUIX Indiv Stock</t>
        </is>
      </c>
      <c r="C1907" s="13">
        <f>Spartan!O14</f>
        <v/>
      </c>
      <c r="D1907">
        <f>SUMIFS(EclipseExport!K:K,EclipseExport!B:B,iRebalExport!A1907,EclipseExport!I:I,iRebalExport!C1907)</f>
        <v/>
      </c>
      <c r="E1907" t="inlineStr">
        <is>
          <t>global</t>
        </is>
      </c>
      <c r="F1907" t="inlineStr">
        <is>
          <t>global</t>
        </is>
      </c>
    </row>
    <row r="1908">
      <c r="A1908" t="inlineStr">
        <is>
          <t>S20 ModGro BLUIX Indiv Stock</t>
        </is>
      </c>
      <c r="C1908" s="13">
        <f>Spartan!O15</f>
        <v/>
      </c>
      <c r="D1908">
        <f>SUMIFS(EclipseExport!K:K,EclipseExport!B:B,iRebalExport!A1908,EclipseExport!I:I,iRebalExport!C1908)</f>
        <v/>
      </c>
      <c r="E1908" t="inlineStr">
        <is>
          <t>global</t>
        </is>
      </c>
      <c r="F1908" t="inlineStr">
        <is>
          <t>global</t>
        </is>
      </c>
    </row>
    <row r="1909">
      <c r="A1909" t="inlineStr">
        <is>
          <t>S20 ModGro BLUIX Indiv Stock</t>
        </is>
      </c>
      <c r="C1909" s="13">
        <f>Spartan!O16</f>
        <v/>
      </c>
      <c r="D1909">
        <f>SUMIFS(EclipseExport!K:K,EclipseExport!B:B,iRebalExport!A1909,EclipseExport!I:I,iRebalExport!C1909)</f>
        <v/>
      </c>
      <c r="E1909" t="inlineStr">
        <is>
          <t>global</t>
        </is>
      </c>
      <c r="F1909" t="inlineStr">
        <is>
          <t>global</t>
        </is>
      </c>
    </row>
    <row r="1910">
      <c r="A1910" t="inlineStr">
        <is>
          <t>S20 ModGro BLUIX Indiv Stock</t>
        </is>
      </c>
      <c r="C1910" s="13">
        <f>Spartan!O17</f>
        <v/>
      </c>
      <c r="D1910">
        <f>SUMIFS(EclipseExport!K:K,EclipseExport!B:B,iRebalExport!A1910,EclipseExport!I:I,iRebalExport!C1910)</f>
        <v/>
      </c>
      <c r="E1910" t="inlineStr">
        <is>
          <t>global</t>
        </is>
      </c>
      <c r="F1910" t="inlineStr">
        <is>
          <t>global</t>
        </is>
      </c>
    </row>
    <row r="1911">
      <c r="A1911" t="inlineStr">
        <is>
          <t>S20 ModGro BLUIX Indiv Stock</t>
        </is>
      </c>
      <c r="C1911" s="13">
        <f>Spartan!O18</f>
        <v/>
      </c>
      <c r="D1911">
        <f>SUMIFS(EclipseExport!K:K,EclipseExport!B:B,iRebalExport!A1911,EclipseExport!I:I,iRebalExport!C1911)</f>
        <v/>
      </c>
      <c r="E1911" t="inlineStr">
        <is>
          <t>global</t>
        </is>
      </c>
      <c r="F1911" t="inlineStr">
        <is>
          <t>global</t>
        </is>
      </c>
    </row>
    <row r="1912">
      <c r="A1912" t="inlineStr">
        <is>
          <t>S20 ModGro BLUIX Indiv Stock</t>
        </is>
      </c>
      <c r="C1912" s="13">
        <f>Spartan!O19</f>
        <v/>
      </c>
      <c r="D1912">
        <f>SUMIFS(EclipseExport!K:K,EclipseExport!B:B,iRebalExport!A1912,EclipseExport!I:I,iRebalExport!C1912)</f>
        <v/>
      </c>
      <c r="E1912" t="inlineStr">
        <is>
          <t>global</t>
        </is>
      </c>
      <c r="F1912" t="inlineStr">
        <is>
          <t>global</t>
        </is>
      </c>
    </row>
    <row r="1913">
      <c r="A1913" t="inlineStr">
        <is>
          <t>S20 ModGro BLUIX Indiv Stock</t>
        </is>
      </c>
      <c r="C1913" s="13">
        <f>Spartan!O20</f>
        <v/>
      </c>
      <c r="D1913">
        <f>SUMIFS(EclipseExport!K:K,EclipseExport!B:B,iRebalExport!A1913,EclipseExport!I:I,iRebalExport!C1913)</f>
        <v/>
      </c>
      <c r="E1913" t="inlineStr">
        <is>
          <t>global</t>
        </is>
      </c>
      <c r="F1913" t="inlineStr">
        <is>
          <t>global</t>
        </is>
      </c>
    </row>
    <row r="1914">
      <c r="A1914" t="inlineStr">
        <is>
          <t>S20 ModGro BLUIX Indiv Stock</t>
        </is>
      </c>
      <c r="C1914" s="13">
        <f>Spartan!O21</f>
        <v/>
      </c>
      <c r="D1914">
        <f>SUMIFS(EclipseExport!K:K,EclipseExport!B:B,iRebalExport!A1914,EclipseExport!I:I,iRebalExport!C1914)</f>
        <v/>
      </c>
      <c r="E1914" t="inlineStr">
        <is>
          <t>global</t>
        </is>
      </c>
      <c r="F1914" t="inlineStr">
        <is>
          <t>global</t>
        </is>
      </c>
    </row>
    <row r="1915">
      <c r="A1915" t="inlineStr">
        <is>
          <t>S20 ModGro BLUIX Indiv Stock</t>
        </is>
      </c>
      <c r="C1915" s="13">
        <f>Spartan!O22</f>
        <v/>
      </c>
      <c r="D1915">
        <f>SUMIFS(EclipseExport!K:K,EclipseExport!B:B,iRebalExport!A1915,EclipseExport!I:I,iRebalExport!C1915)</f>
        <v/>
      </c>
      <c r="E1915" t="inlineStr">
        <is>
          <t>global</t>
        </is>
      </c>
      <c r="F1915" t="inlineStr">
        <is>
          <t>global</t>
        </is>
      </c>
    </row>
    <row r="1916">
      <c r="A1916" t="inlineStr">
        <is>
          <t>S20 ModGro BLUIX Indiv Stock</t>
        </is>
      </c>
      <c r="C1916" s="13">
        <f>Spartan!O23</f>
        <v/>
      </c>
      <c r="D1916">
        <f>SUMIFS(EclipseExport!K:K,EclipseExport!B:B,iRebalExport!A1916,EclipseExport!I:I,iRebalExport!C1916)</f>
        <v/>
      </c>
      <c r="E1916" t="inlineStr">
        <is>
          <t>global</t>
        </is>
      </c>
      <c r="F1916" t="inlineStr">
        <is>
          <t>global</t>
        </is>
      </c>
    </row>
    <row r="1917">
      <c r="A1917" t="inlineStr">
        <is>
          <t>S20 ModGro BLUIX Indiv Stock</t>
        </is>
      </c>
      <c r="C1917" s="13">
        <f>Spartan!O24</f>
        <v/>
      </c>
      <c r="D1917">
        <f>SUMIFS(EclipseExport!K:K,EclipseExport!B:B,iRebalExport!A1917,EclipseExport!I:I,iRebalExport!C1917)</f>
        <v/>
      </c>
      <c r="E1917" t="inlineStr">
        <is>
          <t>global</t>
        </is>
      </c>
      <c r="F1917" t="inlineStr">
        <is>
          <t>global</t>
        </is>
      </c>
    </row>
    <row r="1918">
      <c r="A1918" t="inlineStr">
        <is>
          <t>S20 ModGro BLUIX Indiv Stock</t>
        </is>
      </c>
      <c r="C1918" s="13">
        <f>Spartan!O25</f>
        <v/>
      </c>
      <c r="D1918">
        <f>SUMIFS(EclipseExport!K:K,EclipseExport!B:B,iRebalExport!A1918,EclipseExport!I:I,iRebalExport!C1918)</f>
        <v/>
      </c>
      <c r="E1918" t="inlineStr">
        <is>
          <t>global</t>
        </is>
      </c>
      <c r="F1918" t="inlineStr">
        <is>
          <t>global</t>
        </is>
      </c>
    </row>
    <row r="1919">
      <c r="A1919" t="inlineStr">
        <is>
          <t>S20 ModGro BLUIX Indiv Stock</t>
        </is>
      </c>
      <c r="C1919" s="13">
        <f>Spartan!O26</f>
        <v/>
      </c>
      <c r="D1919">
        <f>SUMIFS(EclipseExport!K:K,EclipseExport!B:B,iRebalExport!A1919,EclipseExport!I:I,iRebalExport!C1919)</f>
        <v/>
      </c>
      <c r="E1919" t="inlineStr">
        <is>
          <t>global</t>
        </is>
      </c>
      <c r="F1919" t="inlineStr">
        <is>
          <t>global</t>
        </is>
      </c>
    </row>
    <row r="1920">
      <c r="A1920" t="inlineStr">
        <is>
          <t>S20 ModGro BLUIX Indiv Stock</t>
        </is>
      </c>
      <c r="C1920" s="13">
        <f>Spartan!O27</f>
        <v/>
      </c>
      <c r="D1920">
        <f>SUMIFS(EclipseExport!K:K,EclipseExport!B:B,iRebalExport!A1920,EclipseExport!I:I,iRebalExport!C1920)</f>
        <v/>
      </c>
      <c r="E1920" t="inlineStr">
        <is>
          <t>global</t>
        </is>
      </c>
      <c r="F1920" t="inlineStr">
        <is>
          <t>global</t>
        </is>
      </c>
    </row>
    <row r="1921">
      <c r="A1921" t="inlineStr">
        <is>
          <t>S20 ModGro BLUIX Indiv Stock</t>
        </is>
      </c>
      <c r="C1921" s="13">
        <f>Spartan!O28</f>
        <v/>
      </c>
      <c r="D1921">
        <f>SUMIFS(EclipseExport!K:K,EclipseExport!B:B,iRebalExport!A1921,EclipseExport!I:I,iRebalExport!C1921)</f>
        <v/>
      </c>
      <c r="E1921" t="inlineStr">
        <is>
          <t>global</t>
        </is>
      </c>
      <c r="F1921" t="inlineStr">
        <is>
          <t>global</t>
        </is>
      </c>
    </row>
    <row r="1922">
      <c r="A1922" t="inlineStr">
        <is>
          <t>S20 ModGro BLUIX Indiv Stock</t>
        </is>
      </c>
      <c r="C1922" s="13">
        <f>Spartan!O29</f>
        <v/>
      </c>
      <c r="D1922">
        <f>SUMIFS(EclipseExport!K:K,EclipseExport!B:B,iRebalExport!A1922,EclipseExport!I:I,iRebalExport!C1922)</f>
        <v/>
      </c>
      <c r="E1922" t="inlineStr">
        <is>
          <t>global</t>
        </is>
      </c>
      <c r="F1922" t="inlineStr">
        <is>
          <t>global</t>
        </is>
      </c>
    </row>
    <row r="1923">
      <c r="A1923" t="inlineStr">
        <is>
          <t>S20 ModGro BLUIX Indiv Stock</t>
        </is>
      </c>
      <c r="C1923" s="13">
        <f>Spartan!O30</f>
        <v/>
      </c>
      <c r="D1923">
        <f>SUMIFS(EclipseExport!K:K,EclipseExport!B:B,iRebalExport!A1923,EclipseExport!I:I,iRebalExport!C1923)</f>
        <v/>
      </c>
      <c r="E1923" t="inlineStr">
        <is>
          <t>global</t>
        </is>
      </c>
      <c r="F1923" t="inlineStr">
        <is>
          <t>global</t>
        </is>
      </c>
    </row>
    <row r="1924">
      <c r="A1924" t="inlineStr">
        <is>
          <t>S20 ModGro BLUIX Indiv Stock</t>
        </is>
      </c>
      <c r="C1924" s="13">
        <f>Spartan!O31</f>
        <v/>
      </c>
      <c r="D1924">
        <f>SUMIFS(EclipseExport!K:K,EclipseExport!B:B,iRebalExport!A1924,EclipseExport!I:I,iRebalExport!C1924)</f>
        <v/>
      </c>
      <c r="E1924" t="inlineStr">
        <is>
          <t>global</t>
        </is>
      </c>
      <c r="F1924" t="inlineStr">
        <is>
          <t>global</t>
        </is>
      </c>
    </row>
    <row r="1925">
      <c r="A1925" t="inlineStr">
        <is>
          <t>S20 ModGro BLUIX Indiv Stock</t>
        </is>
      </c>
      <c r="C1925" s="13">
        <f>Spartan!O32</f>
        <v/>
      </c>
      <c r="D1925">
        <f>SUMIFS(EclipseExport!K:K,EclipseExport!B:B,iRebalExport!A1925,EclipseExport!I:I,iRebalExport!C1925)</f>
        <v/>
      </c>
      <c r="E1925" t="inlineStr">
        <is>
          <t>global</t>
        </is>
      </c>
      <c r="F1925" t="inlineStr">
        <is>
          <t>global</t>
        </is>
      </c>
    </row>
    <row r="1926">
      <c r="A1926" t="inlineStr">
        <is>
          <t>S20 ModGro BLUIX Indiv Stock</t>
        </is>
      </c>
      <c r="C1926" s="13">
        <f>Spartan!O33</f>
        <v/>
      </c>
      <c r="D1926">
        <f>SUMIFS(EclipseExport!K:K,EclipseExport!B:B,iRebalExport!A1926,EclipseExport!I:I,iRebalExport!C1926)</f>
        <v/>
      </c>
      <c r="E1926" t="inlineStr">
        <is>
          <t>global</t>
        </is>
      </c>
      <c r="F1926" t="inlineStr">
        <is>
          <t>global</t>
        </is>
      </c>
    </row>
    <row r="1927">
      <c r="A1927" t="inlineStr">
        <is>
          <t>S20 ModGro BLUIX Indiv Stock</t>
        </is>
      </c>
      <c r="C1927" s="13">
        <f>Spartan!O34</f>
        <v/>
      </c>
      <c r="D1927">
        <f>SUMIFS(EclipseExport!K:K,EclipseExport!B:B,iRebalExport!A1927,EclipseExport!I:I,iRebalExport!C1927)</f>
        <v/>
      </c>
      <c r="E1927" t="inlineStr">
        <is>
          <t>global</t>
        </is>
      </c>
      <c r="F1927" t="inlineStr">
        <is>
          <t>global</t>
        </is>
      </c>
    </row>
    <row r="1928">
      <c r="A1928" t="inlineStr">
        <is>
          <t>S20 ModGro BLUIX Indiv Stock</t>
        </is>
      </c>
      <c r="C1928" s="13">
        <f>Spartan!O35</f>
        <v/>
      </c>
      <c r="D1928">
        <f>SUMIFS(EclipseExport!K:K,EclipseExport!B:B,iRebalExport!A1928,EclipseExport!I:I,iRebalExport!C1928)</f>
        <v/>
      </c>
      <c r="E1928" t="inlineStr">
        <is>
          <t>global</t>
        </is>
      </c>
      <c r="F1928" t="inlineStr">
        <is>
          <t>global</t>
        </is>
      </c>
    </row>
    <row r="1929">
      <c r="A1929" t="inlineStr">
        <is>
          <t>S20 ModGro BLUIX Indiv Stock</t>
        </is>
      </c>
      <c r="C1929" s="13">
        <f>Spartan!O36</f>
        <v/>
      </c>
      <c r="D1929">
        <f>SUMIFS(EclipseExport!K:K,EclipseExport!B:B,iRebalExport!A1929,EclipseExport!I:I,iRebalExport!C1929)</f>
        <v/>
      </c>
      <c r="E1929" t="inlineStr">
        <is>
          <t>global</t>
        </is>
      </c>
      <c r="F1929" t="inlineStr">
        <is>
          <t>global</t>
        </is>
      </c>
    </row>
    <row r="1930">
      <c r="A1930" t="inlineStr">
        <is>
          <t>S20 ModGro BLUIX Indiv Stock</t>
        </is>
      </c>
      <c r="C1930" s="13">
        <f>Spartan!O37</f>
        <v/>
      </c>
      <c r="D1930">
        <f>SUMIFS(EclipseExport!K:K,EclipseExport!B:B,iRebalExport!A1930,EclipseExport!I:I,iRebalExport!C1930)</f>
        <v/>
      </c>
      <c r="E1930" t="inlineStr">
        <is>
          <t>global</t>
        </is>
      </c>
      <c r="F1930" t="inlineStr">
        <is>
          <t>global</t>
        </is>
      </c>
    </row>
    <row r="1931">
      <c r="A1931" t="inlineStr">
        <is>
          <t>S20 ModGro BLUIX Indiv Stock</t>
        </is>
      </c>
      <c r="C1931" s="13">
        <f>Spartan!O38</f>
        <v/>
      </c>
      <c r="D1931">
        <f>SUMIFS(EclipseExport!K:K,EclipseExport!B:B,iRebalExport!A1931,EclipseExport!I:I,iRebalExport!C1931)</f>
        <v/>
      </c>
      <c r="E1931" t="inlineStr">
        <is>
          <t>global</t>
        </is>
      </c>
      <c r="F1931" t="inlineStr">
        <is>
          <t>global</t>
        </is>
      </c>
    </row>
    <row r="1932">
      <c r="A1932" t="inlineStr">
        <is>
          <t>S20 ModGro BLUIX Indiv Stock</t>
        </is>
      </c>
      <c r="C1932" s="13">
        <f>Spartan!O39</f>
        <v/>
      </c>
      <c r="D1932">
        <f>SUMIFS(EclipseExport!K:K,EclipseExport!B:B,iRebalExport!A1932,EclipseExport!I:I,iRebalExport!C1932)</f>
        <v/>
      </c>
      <c r="E1932" t="inlineStr">
        <is>
          <t>global</t>
        </is>
      </c>
      <c r="F1932" t="inlineStr">
        <is>
          <t>global</t>
        </is>
      </c>
    </row>
    <row r="1933">
      <c r="A1933" t="inlineStr">
        <is>
          <t>S20 ModGro BLUIX Indiv Stock</t>
        </is>
      </c>
      <c r="C1933" s="13">
        <f>Spartan!O40</f>
        <v/>
      </c>
      <c r="D1933">
        <f>SUMIFS(EclipseExport!K:K,EclipseExport!B:B,iRebalExport!A1933,EclipseExport!I:I,iRebalExport!C1933)</f>
        <v/>
      </c>
      <c r="E1933" t="inlineStr">
        <is>
          <t>global</t>
        </is>
      </c>
      <c r="F1933" t="inlineStr">
        <is>
          <t>global</t>
        </is>
      </c>
    </row>
    <row r="1934">
      <c r="A1934" t="inlineStr">
        <is>
          <t>S20 ModGro BLUIX Indiv Stock</t>
        </is>
      </c>
      <c r="C1934" s="13">
        <f>Spartan!O41</f>
        <v/>
      </c>
      <c r="D1934">
        <f>SUMIFS(EclipseExport!K:K,EclipseExport!B:B,iRebalExport!A1934,EclipseExport!I:I,iRebalExport!C1934)</f>
        <v/>
      </c>
      <c r="E1934" t="inlineStr">
        <is>
          <t>global</t>
        </is>
      </c>
      <c r="F1934" t="inlineStr">
        <is>
          <t>global</t>
        </is>
      </c>
    </row>
    <row r="1935">
      <c r="A1935" t="inlineStr">
        <is>
          <t>S20 ModGro BLUIX Indiv Stock</t>
        </is>
      </c>
      <c r="C1935" s="13">
        <f>Spartan!O42</f>
        <v/>
      </c>
      <c r="D1935">
        <f>SUMIFS(EclipseExport!K:K,EclipseExport!B:B,iRebalExport!A1935,EclipseExport!I:I,iRebalExport!C1935)</f>
        <v/>
      </c>
      <c r="E1935" t="inlineStr">
        <is>
          <t>global</t>
        </is>
      </c>
      <c r="F1935" t="inlineStr">
        <is>
          <t>global</t>
        </is>
      </c>
    </row>
    <row r="1936">
      <c r="A1936" t="inlineStr">
        <is>
          <t>S20 ModGro BLUIX Indiv Stock</t>
        </is>
      </c>
      <c r="C1936" s="13">
        <f>Spartan!O43</f>
        <v/>
      </c>
      <c r="D1936">
        <f>SUMIFS(EclipseExport!K:K,EclipseExport!B:B,iRebalExport!A1936,EclipseExport!I:I,iRebalExport!C1936)</f>
        <v/>
      </c>
      <c r="E1936" t="inlineStr">
        <is>
          <t>global</t>
        </is>
      </c>
      <c r="F1936" t="inlineStr">
        <is>
          <t>global</t>
        </is>
      </c>
    </row>
    <row r="1937">
      <c r="A1937" t="inlineStr">
        <is>
          <t>S20 ModGro BLUIX Indiv Stock</t>
        </is>
      </c>
      <c r="C1937" s="13">
        <f>Spartan!O44</f>
        <v/>
      </c>
      <c r="D1937">
        <f>SUMIFS(EclipseExport!K:K,EclipseExport!B:B,iRebalExport!A1937,EclipseExport!I:I,iRebalExport!C1937)</f>
        <v/>
      </c>
      <c r="E1937" t="inlineStr">
        <is>
          <t>global</t>
        </is>
      </c>
      <c r="F1937" t="inlineStr">
        <is>
          <t>global</t>
        </is>
      </c>
    </row>
    <row r="1938">
      <c r="A1938" t="inlineStr">
        <is>
          <t>S20 ModGro BLUIX Indiv Stock</t>
        </is>
      </c>
      <c r="C1938" s="13">
        <f>Spartan!O45</f>
        <v/>
      </c>
      <c r="D1938">
        <f>SUMIFS(EclipseExport!K:K,EclipseExport!B:B,iRebalExport!A1938,EclipseExport!I:I,iRebalExport!C1938)</f>
        <v/>
      </c>
      <c r="E1938" t="inlineStr">
        <is>
          <t>global</t>
        </is>
      </c>
      <c r="F1938" t="inlineStr">
        <is>
          <t>global</t>
        </is>
      </c>
    </row>
    <row r="1939">
      <c r="A1939" t="inlineStr">
        <is>
          <t>S20 ModGro BLUIX Indiv Stock</t>
        </is>
      </c>
      <c r="C1939" s="13">
        <f>Spartan!O46</f>
        <v/>
      </c>
      <c r="D1939">
        <f>SUMIFS(EclipseExport!K:K,EclipseExport!B:B,iRebalExport!A1939,EclipseExport!I:I,iRebalExport!C1939)</f>
        <v/>
      </c>
      <c r="E1939" t="inlineStr">
        <is>
          <t>global</t>
        </is>
      </c>
      <c r="F1939" t="inlineStr">
        <is>
          <t>global</t>
        </is>
      </c>
    </row>
    <row r="1940">
      <c r="A1940" t="inlineStr">
        <is>
          <t>S20 ModGro BLUIX Indiv Stock</t>
        </is>
      </c>
      <c r="C1940" s="13">
        <f>Spartan!O47</f>
        <v/>
      </c>
      <c r="D1940">
        <f>SUMIFS(EclipseExport!K:K,EclipseExport!B:B,iRebalExport!A1940,EclipseExport!I:I,iRebalExport!C1940)</f>
        <v/>
      </c>
      <c r="E1940" t="inlineStr">
        <is>
          <t>global</t>
        </is>
      </c>
      <c r="F1940" t="inlineStr">
        <is>
          <t>global</t>
        </is>
      </c>
    </row>
    <row r="1941">
      <c r="A1941" t="inlineStr">
        <is>
          <t>S20 ModGro BLUIX Indiv Stock</t>
        </is>
      </c>
      <c r="C1941" s="13">
        <f>Spartan!O48</f>
        <v/>
      </c>
      <c r="D1941">
        <f>SUMIFS(EclipseExport!K:K,EclipseExport!B:B,iRebalExport!A1941,EclipseExport!I:I,iRebalExport!C1941)</f>
        <v/>
      </c>
      <c r="E1941" t="inlineStr">
        <is>
          <t>global</t>
        </is>
      </c>
      <c r="F1941" t="inlineStr">
        <is>
          <t>global</t>
        </is>
      </c>
    </row>
    <row r="1942">
      <c r="A1942" t="inlineStr">
        <is>
          <t>S20 ModGro BLUIX Indiv Stock</t>
        </is>
      </c>
      <c r="C1942" s="13">
        <f>Spartan!O49</f>
        <v/>
      </c>
      <c r="D1942">
        <f>SUMIFS(EclipseExport!K:K,EclipseExport!B:B,iRebalExport!A1942,EclipseExport!I:I,iRebalExport!C1942)</f>
        <v/>
      </c>
      <c r="E1942" t="inlineStr">
        <is>
          <t>global</t>
        </is>
      </c>
      <c r="F1942" t="inlineStr">
        <is>
          <t>global</t>
        </is>
      </c>
    </row>
    <row r="1943">
      <c r="A1943" t="inlineStr">
        <is>
          <t>S20 ModGro BLUIX Indiv Stock</t>
        </is>
      </c>
      <c r="C1943" s="13">
        <f>Spartan!O50</f>
        <v/>
      </c>
      <c r="D1943">
        <f>SUMIFS(EclipseExport!K:K,EclipseExport!B:B,iRebalExport!A1943,EclipseExport!I:I,iRebalExport!C1943)</f>
        <v/>
      </c>
      <c r="E1943" t="inlineStr">
        <is>
          <t>global</t>
        </is>
      </c>
      <c r="F1943" t="inlineStr">
        <is>
          <t>global</t>
        </is>
      </c>
    </row>
    <row r="1944">
      <c r="A1944" t="inlineStr">
        <is>
          <t>S20 ModGro BLUIX Indiv Stock</t>
        </is>
      </c>
      <c r="C1944" s="13">
        <f>Spartan!O51</f>
        <v/>
      </c>
      <c r="D1944">
        <f>SUMIFS(EclipseExport!K:K,EclipseExport!B:B,iRebalExport!A1944,EclipseExport!I:I,iRebalExport!C1944)</f>
        <v/>
      </c>
      <c r="E1944" t="inlineStr">
        <is>
          <t>global</t>
        </is>
      </c>
      <c r="F1944" t="inlineStr">
        <is>
          <t>global</t>
        </is>
      </c>
    </row>
    <row r="1945">
      <c r="A1945" t="inlineStr">
        <is>
          <t>S20 ModGro BLUIX Indiv Stock</t>
        </is>
      </c>
      <c r="C1945" s="13">
        <f>Spartan!O52</f>
        <v/>
      </c>
      <c r="D1945">
        <f>SUMIFS(EclipseExport!K:K,EclipseExport!B:B,iRebalExport!A1945,EclipseExport!I:I,iRebalExport!C1945)</f>
        <v/>
      </c>
      <c r="E1945" t="inlineStr">
        <is>
          <t>global</t>
        </is>
      </c>
      <c r="F1945" t="inlineStr">
        <is>
          <t>global</t>
        </is>
      </c>
    </row>
    <row r="1946">
      <c r="A1946" t="inlineStr">
        <is>
          <t>S20 ModGro BLUIX Indiv Stock</t>
        </is>
      </c>
      <c r="C1946" s="13">
        <f>Spartan!O53</f>
        <v/>
      </c>
      <c r="D1946">
        <f>SUMIFS(EclipseExport!K:K,EclipseExport!B:B,iRebalExport!A1946,EclipseExport!I:I,iRebalExport!C1946)</f>
        <v/>
      </c>
      <c r="E1946" t="inlineStr">
        <is>
          <t>global</t>
        </is>
      </c>
      <c r="F1946" t="inlineStr">
        <is>
          <t>global</t>
        </is>
      </c>
    </row>
    <row r="1947">
      <c r="A1947" t="inlineStr">
        <is>
          <t>S20 ModGro BLUIX Indiv Stock</t>
        </is>
      </c>
      <c r="C1947" s="13">
        <f>Spartan!O54</f>
        <v/>
      </c>
      <c r="D1947">
        <f>SUMIFS(EclipseExport!K:K,EclipseExport!B:B,iRebalExport!A1947,EclipseExport!I:I,iRebalExport!C1947)</f>
        <v/>
      </c>
      <c r="E1947" t="inlineStr">
        <is>
          <t>global</t>
        </is>
      </c>
      <c r="F1947" t="inlineStr">
        <is>
          <t>global</t>
        </is>
      </c>
    </row>
    <row r="1948">
      <c r="A1948" t="inlineStr">
        <is>
          <t>S20 ModGro BLUIX Indiv Stock</t>
        </is>
      </c>
      <c r="C1948" s="13">
        <f>Spartan!O55</f>
        <v/>
      </c>
      <c r="D1948">
        <f>SUMIFS(EclipseExport!K:K,EclipseExport!B:B,iRebalExport!A1948,EclipseExport!I:I,iRebalExport!C1948)</f>
        <v/>
      </c>
      <c r="E1948" t="inlineStr">
        <is>
          <t>global</t>
        </is>
      </c>
      <c r="F1948" t="inlineStr">
        <is>
          <t>global</t>
        </is>
      </c>
    </row>
    <row r="1949">
      <c r="A1949" t="inlineStr">
        <is>
          <t>S20 ModGro BLUIX Indiv Stock</t>
        </is>
      </c>
      <c r="C1949" s="13">
        <f>Spartan!O56</f>
        <v/>
      </c>
      <c r="D1949">
        <f>SUMIFS(EclipseExport!K:K,EclipseExport!B:B,iRebalExport!A1949,EclipseExport!I:I,iRebalExport!C1949)</f>
        <v/>
      </c>
      <c r="E1949" t="inlineStr">
        <is>
          <t>global</t>
        </is>
      </c>
      <c r="F1949" t="inlineStr">
        <is>
          <t>global</t>
        </is>
      </c>
    </row>
    <row r="1950">
      <c r="A1950" t="inlineStr">
        <is>
          <t>S20 ModGro BLUIX Indiv Stock</t>
        </is>
      </c>
      <c r="C1950" s="13">
        <f>Spartan!O57</f>
        <v/>
      </c>
      <c r="D1950">
        <f>SUMIFS(EclipseExport!K:K,EclipseExport!B:B,iRebalExport!A1950,EclipseExport!I:I,iRebalExport!C1950)</f>
        <v/>
      </c>
      <c r="E1950" t="inlineStr">
        <is>
          <t>global</t>
        </is>
      </c>
      <c r="F1950" t="inlineStr">
        <is>
          <t>global</t>
        </is>
      </c>
    </row>
    <row r="1951">
      <c r="A1951" t="inlineStr">
        <is>
          <t>S20 ModGro BLUIX Indiv Stock</t>
        </is>
      </c>
      <c r="C1951" s="13">
        <f>Spartan!O58</f>
        <v/>
      </c>
      <c r="D1951">
        <f>SUMIFS(EclipseExport!K:K,EclipseExport!B:B,iRebalExport!A1951,EclipseExport!I:I,iRebalExport!C1951)</f>
        <v/>
      </c>
      <c r="E1951" t="inlineStr">
        <is>
          <t>global</t>
        </is>
      </c>
      <c r="F1951" t="inlineStr">
        <is>
          <t>global</t>
        </is>
      </c>
    </row>
    <row r="1952">
      <c r="A1952" t="inlineStr">
        <is>
          <t>S20 ModGro BLUIX Indiv Stock</t>
        </is>
      </c>
      <c r="C1952" s="13">
        <f>Spartan!O59</f>
        <v/>
      </c>
      <c r="D1952">
        <f>SUMIFS(EclipseExport!K:K,EclipseExport!B:B,iRebalExport!A1952,EclipseExport!I:I,iRebalExport!C1952)</f>
        <v/>
      </c>
      <c r="E1952" t="inlineStr">
        <is>
          <t>global</t>
        </is>
      </c>
      <c r="F1952" t="inlineStr">
        <is>
          <t>global</t>
        </is>
      </c>
    </row>
    <row r="1953">
      <c r="A1953" t="inlineStr">
        <is>
          <t>S20 ModGro BLUIX Indiv Stock</t>
        </is>
      </c>
      <c r="C1953" s="13">
        <f>Spartan!O60</f>
        <v/>
      </c>
      <c r="D1953">
        <f>SUMIFS(EclipseExport!K:K,EclipseExport!B:B,iRebalExport!A1953,EclipseExport!I:I,iRebalExport!C1953)</f>
        <v/>
      </c>
      <c r="E1953" t="inlineStr">
        <is>
          <t>global</t>
        </is>
      </c>
      <c r="F1953" t="inlineStr">
        <is>
          <t>global</t>
        </is>
      </c>
    </row>
    <row r="1954">
      <c r="A1954" t="inlineStr">
        <is>
          <t>S20 ModGro BLUIX Indiv Stock</t>
        </is>
      </c>
      <c r="C1954" s="13">
        <f>Spartan!O61</f>
        <v/>
      </c>
      <c r="D1954">
        <f>SUMIFS(EclipseExport!K:K,EclipseExport!B:B,iRebalExport!A1954,EclipseExport!I:I,iRebalExport!C1954)</f>
        <v/>
      </c>
      <c r="E1954" t="inlineStr">
        <is>
          <t>global</t>
        </is>
      </c>
      <c r="F1954" t="inlineStr">
        <is>
          <t>global</t>
        </is>
      </c>
    </row>
    <row r="1955">
      <c r="A1955" t="inlineStr">
        <is>
          <t>S20 ModGro BLUIX Indiv Stock</t>
        </is>
      </c>
      <c r="C1955" s="13">
        <f>Spartan!O62</f>
        <v/>
      </c>
      <c r="D1955">
        <f>SUMIFS(EclipseExport!K:K,EclipseExport!B:B,iRebalExport!A1955,EclipseExport!I:I,iRebalExport!C1955)</f>
        <v/>
      </c>
      <c r="E1955" t="inlineStr">
        <is>
          <t>global</t>
        </is>
      </c>
      <c r="F1955" t="inlineStr">
        <is>
          <t>global</t>
        </is>
      </c>
    </row>
    <row r="1956">
      <c r="A1956" t="inlineStr">
        <is>
          <t>S20 ModGro BLUIX Indiv Stock</t>
        </is>
      </c>
      <c r="C1956" s="13">
        <f>Spartan!O63</f>
        <v/>
      </c>
      <c r="D1956">
        <f>SUMIFS(EclipseExport!K:K,EclipseExport!B:B,iRebalExport!A1956,EclipseExport!I:I,iRebalExport!C1956)</f>
        <v/>
      </c>
      <c r="E1956" t="inlineStr">
        <is>
          <t>global</t>
        </is>
      </c>
      <c r="F1956" t="inlineStr">
        <is>
          <t>global</t>
        </is>
      </c>
    </row>
    <row r="1957">
      <c r="A1957" t="inlineStr">
        <is>
          <t>S20 ModGro BLUIX Indiv Stock</t>
        </is>
      </c>
      <c r="C1957" s="13">
        <f>Spartan!O64</f>
        <v/>
      </c>
      <c r="D1957">
        <f>SUMIFS(EclipseExport!K:K,EclipseExport!B:B,iRebalExport!A1957,EclipseExport!I:I,iRebalExport!C1957)</f>
        <v/>
      </c>
      <c r="E1957" t="inlineStr">
        <is>
          <t>global</t>
        </is>
      </c>
      <c r="F1957" t="inlineStr">
        <is>
          <t>global</t>
        </is>
      </c>
    </row>
    <row r="1958">
      <c r="A1958" t="inlineStr">
        <is>
          <t>S20 ModGro BLUIX Indiv Stock</t>
        </is>
      </c>
      <c r="C1958" s="13">
        <f>Spartan!O65</f>
        <v/>
      </c>
      <c r="D1958">
        <f>SUMIFS(EclipseExport!K:K,EclipseExport!B:B,iRebalExport!A1958,EclipseExport!I:I,iRebalExport!C1958)</f>
        <v/>
      </c>
      <c r="E1958" t="inlineStr">
        <is>
          <t>global</t>
        </is>
      </c>
      <c r="F1958" t="inlineStr">
        <is>
          <t>global</t>
        </is>
      </c>
    </row>
    <row r="1959">
      <c r="A1959" t="inlineStr">
        <is>
          <t>S20 ModGro BLUIX Indiv Stock</t>
        </is>
      </c>
      <c r="C1959" s="13">
        <f>Spartan!O66</f>
        <v/>
      </c>
      <c r="D1959">
        <f>SUMIFS(EclipseExport!K:K,EclipseExport!B:B,iRebalExport!A1959,EclipseExport!I:I,iRebalExport!C1959)</f>
        <v/>
      </c>
      <c r="E1959" t="inlineStr">
        <is>
          <t>global</t>
        </is>
      </c>
      <c r="F1959" t="inlineStr">
        <is>
          <t>global</t>
        </is>
      </c>
    </row>
    <row r="1960">
      <c r="A1960" t="inlineStr">
        <is>
          <t>S20 ModGro BLUIX Indiv Stock</t>
        </is>
      </c>
      <c r="C1960" s="13">
        <f>Spartan!O67</f>
        <v/>
      </c>
      <c r="D1960">
        <f>SUMIFS(EclipseExport!K:K,EclipseExport!B:B,iRebalExport!A1960,EclipseExport!I:I,iRebalExport!C1960)</f>
        <v/>
      </c>
      <c r="E1960" t="inlineStr">
        <is>
          <t>global</t>
        </is>
      </c>
      <c r="F1960" t="inlineStr">
        <is>
          <t>global</t>
        </is>
      </c>
    </row>
    <row r="1961">
      <c r="A1961" t="inlineStr">
        <is>
          <t>S20 ModGro BLUIX Indiv Stock</t>
        </is>
      </c>
      <c r="C1961" s="13">
        <f>Spartan!O68</f>
        <v/>
      </c>
      <c r="D1961">
        <f>SUMIFS(EclipseExport!K:K,EclipseExport!B:B,iRebalExport!A1961,EclipseExport!I:I,iRebalExport!C1961)</f>
        <v/>
      </c>
      <c r="E1961" t="inlineStr">
        <is>
          <t>global</t>
        </is>
      </c>
      <c r="F1961" t="inlineStr">
        <is>
          <t>global</t>
        </is>
      </c>
    </row>
    <row r="1962">
      <c r="A1962" t="inlineStr">
        <is>
          <t>S20 ModGro BLUIX Indiv Stock</t>
        </is>
      </c>
      <c r="C1962" s="13">
        <f>Spartan!O69</f>
        <v/>
      </c>
      <c r="D1962">
        <f>SUMIFS(EclipseExport!K:K,EclipseExport!B:B,iRebalExport!A1962,EclipseExport!I:I,iRebalExport!C1962)</f>
        <v/>
      </c>
      <c r="E1962" t="inlineStr">
        <is>
          <t>global</t>
        </is>
      </c>
      <c r="F1962" t="inlineStr">
        <is>
          <t>global</t>
        </is>
      </c>
    </row>
    <row r="1963">
      <c r="A1963" t="inlineStr">
        <is>
          <t>S20 ModGro BLUIX Indiv Stock</t>
        </is>
      </c>
      <c r="C1963" s="13">
        <f>Spartan!O70</f>
        <v/>
      </c>
      <c r="D1963">
        <f>SUMIFS(EclipseExport!K:K,EclipseExport!B:B,iRebalExport!A1963,EclipseExport!I:I,iRebalExport!C1963)</f>
        <v/>
      </c>
      <c r="E1963" t="inlineStr">
        <is>
          <t>global</t>
        </is>
      </c>
      <c r="F1963" t="inlineStr">
        <is>
          <t>global</t>
        </is>
      </c>
    </row>
    <row r="1964">
      <c r="A1964" t="inlineStr">
        <is>
          <t>S20 ModGro BLUIX Indiv Stock</t>
        </is>
      </c>
      <c r="C1964" s="13">
        <f>Spartan!O71</f>
        <v/>
      </c>
      <c r="D1964">
        <f>SUMIFS(EclipseExport!K:K,EclipseExport!B:B,iRebalExport!A1964,EclipseExport!I:I,iRebalExport!C1964)</f>
        <v/>
      </c>
      <c r="E1964" t="inlineStr">
        <is>
          <t>global</t>
        </is>
      </c>
      <c r="F1964" t="inlineStr">
        <is>
          <t>global</t>
        </is>
      </c>
    </row>
    <row r="1965">
      <c r="A1965" t="inlineStr">
        <is>
          <t>S20 ModGro BLUIX Indiv Stock</t>
        </is>
      </c>
      <c r="C1965" s="13">
        <f>Spartan!O72</f>
        <v/>
      </c>
      <c r="D1965">
        <f>SUMIFS(EclipseExport!K:K,EclipseExport!B:B,iRebalExport!A1965,EclipseExport!I:I,iRebalExport!C1965)</f>
        <v/>
      </c>
      <c r="E1965" t="inlineStr">
        <is>
          <t>global</t>
        </is>
      </c>
      <c r="F1965" t="inlineStr">
        <is>
          <t>global</t>
        </is>
      </c>
    </row>
    <row r="1966">
      <c r="A1966" t="inlineStr">
        <is>
          <t>S20 ModGro BLUIX Indiv Stock</t>
        </is>
      </c>
      <c r="C1966" s="13">
        <f>Spartan!O73</f>
        <v/>
      </c>
      <c r="D1966">
        <f>SUMIFS(EclipseExport!K:K,EclipseExport!B:B,iRebalExport!A1966,EclipseExport!I:I,iRebalExport!C1966)</f>
        <v/>
      </c>
      <c r="E1966" t="inlineStr">
        <is>
          <t>global</t>
        </is>
      </c>
      <c r="F1966" t="inlineStr">
        <is>
          <t>global</t>
        </is>
      </c>
    </row>
    <row r="1967">
      <c r="A1967" t="inlineStr">
        <is>
          <t>S20 ModGro BLUIX Indiv Stock</t>
        </is>
      </c>
      <c r="C1967" s="13">
        <f>Spartan!O74</f>
        <v/>
      </c>
      <c r="D1967">
        <f>SUMIFS(EclipseExport!K:K,EclipseExport!B:B,iRebalExport!A1967,EclipseExport!I:I,iRebalExport!C1967)</f>
        <v/>
      </c>
      <c r="E1967" t="inlineStr">
        <is>
          <t>global</t>
        </is>
      </c>
      <c r="F1967" t="inlineStr">
        <is>
          <t>global</t>
        </is>
      </c>
    </row>
    <row r="1968">
      <c r="A1968" t="inlineStr">
        <is>
          <t>S20 ModGro BLUIX Indiv Stock</t>
        </is>
      </c>
      <c r="C1968" s="13">
        <f>Spartan!O75</f>
        <v/>
      </c>
      <c r="D1968">
        <f>SUMIFS(EclipseExport!K:K,EclipseExport!B:B,iRebalExport!A1968,EclipseExport!I:I,iRebalExport!C1968)</f>
        <v/>
      </c>
      <c r="E1968" t="inlineStr">
        <is>
          <t>global</t>
        </is>
      </c>
      <c r="F1968" t="inlineStr">
        <is>
          <t>global</t>
        </is>
      </c>
    </row>
    <row r="1969">
      <c r="A1969" t="inlineStr">
        <is>
          <t>S20 ModGro BLUIX Indiv Stock</t>
        </is>
      </c>
      <c r="C1969" s="13">
        <f>Spartan!O76</f>
        <v/>
      </c>
      <c r="D1969">
        <f>SUMIFS(EclipseExport!K:K,EclipseExport!B:B,iRebalExport!A1969,EclipseExport!I:I,iRebalExport!C1969)</f>
        <v/>
      </c>
      <c r="E1969" t="inlineStr">
        <is>
          <t>global</t>
        </is>
      </c>
      <c r="F1969" t="inlineStr">
        <is>
          <t>global</t>
        </is>
      </c>
    </row>
    <row r="1970">
      <c r="A1970" t="inlineStr">
        <is>
          <t>S20 ModGro BLUIX Indiv Stock</t>
        </is>
      </c>
      <c r="C1970" s="13">
        <f>Spartan!O77</f>
        <v/>
      </c>
      <c r="D1970">
        <f>SUMIFS(EclipseExport!K:K,EclipseExport!B:B,iRebalExport!A1970,EclipseExport!I:I,iRebalExport!C1970)</f>
        <v/>
      </c>
      <c r="E1970" t="inlineStr">
        <is>
          <t>global</t>
        </is>
      </c>
      <c r="F1970" t="inlineStr">
        <is>
          <t>global</t>
        </is>
      </c>
    </row>
    <row r="1971">
      <c r="A1971" t="inlineStr">
        <is>
          <t>S20 ModGro BLUIX Indiv Stock</t>
        </is>
      </c>
      <c r="C1971" s="13">
        <f>Spartan!O78</f>
        <v/>
      </c>
      <c r="D1971">
        <f>SUMIFS(EclipseExport!K:K,EclipseExport!B:B,iRebalExport!A1971,EclipseExport!I:I,iRebalExport!C1971)</f>
        <v/>
      </c>
      <c r="E1971" t="inlineStr">
        <is>
          <t>global</t>
        </is>
      </c>
      <c r="F1971" t="inlineStr">
        <is>
          <t>global</t>
        </is>
      </c>
    </row>
    <row r="1972">
      <c r="A1972" t="inlineStr">
        <is>
          <t>S20 ModGro BLUIX Indiv Stock</t>
        </is>
      </c>
      <c r="C1972" s="13">
        <f>Spartan!O79</f>
        <v/>
      </c>
      <c r="D1972">
        <f>SUMIFS(EclipseExport!K:K,EclipseExport!B:B,iRebalExport!A1972,EclipseExport!I:I,iRebalExport!C1972)</f>
        <v/>
      </c>
      <c r="E1972" t="inlineStr">
        <is>
          <t>global</t>
        </is>
      </c>
      <c r="F1972" t="inlineStr">
        <is>
          <t>global</t>
        </is>
      </c>
    </row>
    <row r="1973">
      <c r="A1973" t="inlineStr">
        <is>
          <t>S20 ModGro BLUIX Indiv Stock</t>
        </is>
      </c>
      <c r="C1973" s="13">
        <f>Spartan!O80</f>
        <v/>
      </c>
      <c r="D1973">
        <f>SUMIFS(EclipseExport!K:K,EclipseExport!B:B,iRebalExport!A1973,EclipseExport!I:I,iRebalExport!C1973)</f>
        <v/>
      </c>
      <c r="E1973" t="inlineStr">
        <is>
          <t>global</t>
        </is>
      </c>
      <c r="F1973" t="inlineStr">
        <is>
          <t>global</t>
        </is>
      </c>
    </row>
    <row r="1974">
      <c r="A1974" t="inlineStr">
        <is>
          <t>S20 ModGro BLUIX Indiv Stock</t>
        </is>
      </c>
      <c r="C1974" s="13">
        <f>Spartan!O81</f>
        <v/>
      </c>
      <c r="D1974">
        <f>SUMIFS(EclipseExport!K:K,EclipseExport!B:B,iRebalExport!A1974,EclipseExport!I:I,iRebalExport!C1974)</f>
        <v/>
      </c>
      <c r="E1974" t="inlineStr">
        <is>
          <t>global</t>
        </is>
      </c>
      <c r="F1974" t="inlineStr">
        <is>
          <t>global</t>
        </is>
      </c>
    </row>
    <row r="1975">
      <c r="A1975" t="inlineStr">
        <is>
          <t>S20 ModGro BLUIX Indiv Stock</t>
        </is>
      </c>
      <c r="C1975" s="13">
        <f>Spartan!O82</f>
        <v/>
      </c>
      <c r="D1975">
        <f>SUMIFS(EclipseExport!K:K,EclipseExport!B:B,iRebalExport!A1975,EclipseExport!I:I,iRebalExport!C1975)</f>
        <v/>
      </c>
      <c r="E1975" t="inlineStr">
        <is>
          <t>global</t>
        </is>
      </c>
      <c r="F1975" t="inlineStr">
        <is>
          <t>global</t>
        </is>
      </c>
    </row>
    <row r="1976">
      <c r="A1976" t="inlineStr">
        <is>
          <t>S20 ModGro BLUIX Indiv Stock</t>
        </is>
      </c>
      <c r="C1976" s="13">
        <f>Spartan!O83</f>
        <v/>
      </c>
      <c r="D1976">
        <f>SUMIFS(EclipseExport!K:K,EclipseExport!B:B,iRebalExport!A1976,EclipseExport!I:I,iRebalExport!C1976)</f>
        <v/>
      </c>
      <c r="E1976" t="inlineStr">
        <is>
          <t>global</t>
        </is>
      </c>
      <c r="F1976" t="inlineStr">
        <is>
          <t>global</t>
        </is>
      </c>
    </row>
    <row r="1977">
      <c r="A1977" t="inlineStr">
        <is>
          <t>S20 ModGro BLUIX Indiv Stock</t>
        </is>
      </c>
      <c r="C1977" s="13">
        <f>Spartan!O84</f>
        <v/>
      </c>
      <c r="D1977">
        <f>SUMIFS(EclipseExport!K:K,EclipseExport!B:B,iRebalExport!A1977,EclipseExport!I:I,iRebalExport!C1977)</f>
        <v/>
      </c>
      <c r="E1977" t="inlineStr">
        <is>
          <t>global</t>
        </is>
      </c>
      <c r="F1977" t="inlineStr">
        <is>
          <t>global</t>
        </is>
      </c>
    </row>
    <row r="1978">
      <c r="A1978" t="inlineStr">
        <is>
          <t>S20 ModGro BLUIX Indiv Stock</t>
        </is>
      </c>
      <c r="C1978" s="13">
        <f>Spartan!O85</f>
        <v/>
      </c>
      <c r="D1978">
        <f>SUMIFS(EclipseExport!K:K,EclipseExport!B:B,iRebalExport!A1978,EclipseExport!I:I,iRebalExport!C1978)</f>
        <v/>
      </c>
      <c r="E1978" t="inlineStr">
        <is>
          <t>global</t>
        </is>
      </c>
      <c r="F1978" t="inlineStr">
        <is>
          <t>global</t>
        </is>
      </c>
    </row>
    <row r="1979">
      <c r="A1979" t="inlineStr">
        <is>
          <t>S20 ModGro BLUIX Indiv Stock</t>
        </is>
      </c>
      <c r="C1979" s="13">
        <f>Spartan!O86</f>
        <v/>
      </c>
      <c r="D1979">
        <f>SUMIFS(EclipseExport!K:K,EclipseExport!B:B,iRebalExport!A1979,EclipseExport!I:I,iRebalExport!C1979)</f>
        <v/>
      </c>
      <c r="E1979" t="inlineStr">
        <is>
          <t>global</t>
        </is>
      </c>
      <c r="F1979" t="inlineStr">
        <is>
          <t>global</t>
        </is>
      </c>
    </row>
    <row r="1980">
      <c r="A1980" t="inlineStr">
        <is>
          <t>S20 ModGro BLUIX Indiv Stock</t>
        </is>
      </c>
      <c r="C1980" s="13">
        <f>Spartan!O87</f>
        <v/>
      </c>
      <c r="D1980">
        <f>SUMIFS(EclipseExport!K:K,EclipseExport!B:B,iRebalExport!A1980,EclipseExport!I:I,iRebalExport!C1980)</f>
        <v/>
      </c>
      <c r="E1980" t="inlineStr">
        <is>
          <t>global</t>
        </is>
      </c>
      <c r="F1980" t="inlineStr">
        <is>
          <t>global</t>
        </is>
      </c>
    </row>
    <row r="1981">
      <c r="A1981" t="inlineStr">
        <is>
          <t>S20 ModGro BLUIX Indiv Stock</t>
        </is>
      </c>
      <c r="C1981" s="13">
        <f>Spartan!O88</f>
        <v/>
      </c>
      <c r="D1981">
        <f>SUMIFS(EclipseExport!K:K,EclipseExport!B:B,iRebalExport!A1981,EclipseExport!I:I,iRebalExport!C1981)</f>
        <v/>
      </c>
      <c r="E1981" t="inlineStr">
        <is>
          <t>global</t>
        </is>
      </c>
      <c r="F1981" t="inlineStr">
        <is>
          <t>global</t>
        </is>
      </c>
    </row>
    <row r="1982">
      <c r="A1982" t="inlineStr">
        <is>
          <t>S20 ModGro BLUIX Indiv Stock</t>
        </is>
      </c>
      <c r="C1982" s="13">
        <f>Spartan!O89</f>
        <v/>
      </c>
      <c r="D1982">
        <f>SUMIFS(EclipseExport!K:K,EclipseExport!B:B,iRebalExport!A1982,EclipseExport!I:I,iRebalExport!C1982)</f>
        <v/>
      </c>
      <c r="E1982" t="inlineStr">
        <is>
          <t>global</t>
        </is>
      </c>
      <c r="F1982" t="inlineStr">
        <is>
          <t>global</t>
        </is>
      </c>
    </row>
    <row r="1983">
      <c r="A1983" t="inlineStr">
        <is>
          <t>S20 ModGro BLUIX Indiv Stock</t>
        </is>
      </c>
      <c r="C1983" s="13">
        <f>Spartan!O90</f>
        <v/>
      </c>
      <c r="D1983">
        <f>SUMIFS(EclipseExport!K:K,EclipseExport!B:B,iRebalExport!A1983,EclipseExport!I:I,iRebalExport!C1983)</f>
        <v/>
      </c>
      <c r="E1983" t="inlineStr">
        <is>
          <t>global</t>
        </is>
      </c>
      <c r="F1983" t="inlineStr">
        <is>
          <t>global</t>
        </is>
      </c>
    </row>
    <row r="1984">
      <c r="A1984" t="inlineStr">
        <is>
          <t>S20 ModGro BLUIX Indiv Stock</t>
        </is>
      </c>
      <c r="C1984" s="13">
        <f>Spartan!O91</f>
        <v/>
      </c>
      <c r="D1984">
        <f>SUMIFS(EclipseExport!K:K,EclipseExport!B:B,iRebalExport!A1984,EclipseExport!I:I,iRebalExport!C1984)</f>
        <v/>
      </c>
      <c r="E1984" t="inlineStr">
        <is>
          <t>global</t>
        </is>
      </c>
      <c r="F1984" t="inlineStr">
        <is>
          <t>global</t>
        </is>
      </c>
    </row>
    <row r="1985">
      <c r="A1985" t="inlineStr">
        <is>
          <t>S20 ModGro BLUIX Indiv Stock</t>
        </is>
      </c>
      <c r="C1985" s="13">
        <f>Spartan!O92</f>
        <v/>
      </c>
      <c r="D1985">
        <f>SUMIFS(EclipseExport!K:K,EclipseExport!B:B,iRebalExport!A1985,EclipseExport!I:I,iRebalExport!C1985)</f>
        <v/>
      </c>
      <c r="E1985" t="inlineStr">
        <is>
          <t>global</t>
        </is>
      </c>
      <c r="F1985" t="inlineStr">
        <is>
          <t>global</t>
        </is>
      </c>
    </row>
    <row r="1986">
      <c r="A1986" t="inlineStr">
        <is>
          <t>S20 ModGro BLUIX Indiv Stock</t>
        </is>
      </c>
      <c r="C1986" s="13">
        <f>Spartan!O93</f>
        <v/>
      </c>
      <c r="D1986">
        <f>SUMIFS(EclipseExport!K:K,EclipseExport!B:B,iRebalExport!A1986,EclipseExport!I:I,iRebalExport!C1986)</f>
        <v/>
      </c>
      <c r="E1986" t="inlineStr">
        <is>
          <t>global</t>
        </is>
      </c>
      <c r="F1986" t="inlineStr">
        <is>
          <t>global</t>
        </is>
      </c>
    </row>
    <row r="1987">
      <c r="A1987" t="inlineStr">
        <is>
          <t>S20 ModGro BLUIX Indiv Stock</t>
        </is>
      </c>
      <c r="C1987" s="13">
        <f>Spartan!O94</f>
        <v/>
      </c>
      <c r="D1987">
        <f>SUMIFS(EclipseExport!K:K,EclipseExport!B:B,iRebalExport!A1987,EclipseExport!I:I,iRebalExport!C1987)</f>
        <v/>
      </c>
      <c r="E1987" t="inlineStr">
        <is>
          <t>global</t>
        </is>
      </c>
      <c r="F1987" t="inlineStr">
        <is>
          <t>global</t>
        </is>
      </c>
    </row>
    <row r="1988">
      <c r="A1988" t="inlineStr">
        <is>
          <t>S20 ModGro BLUIX Indiv Stock</t>
        </is>
      </c>
      <c r="C1988" s="13">
        <f>Spartan!O95</f>
        <v/>
      </c>
      <c r="D1988">
        <f>SUMIFS(EclipseExport!K:K,EclipseExport!B:B,iRebalExport!A1988,EclipseExport!I:I,iRebalExport!C1988)</f>
        <v/>
      </c>
      <c r="E1988" t="inlineStr">
        <is>
          <t>global</t>
        </is>
      </c>
      <c r="F1988" t="inlineStr">
        <is>
          <t>global</t>
        </is>
      </c>
    </row>
    <row r="1989">
      <c r="A1989" t="inlineStr">
        <is>
          <t>S20 ModGro BLUIX Indiv Stock</t>
        </is>
      </c>
      <c r="C1989" s="13">
        <f>Spartan!O96</f>
        <v/>
      </c>
      <c r="D1989">
        <f>SUMIFS(EclipseExport!K:K,EclipseExport!B:B,iRebalExport!A1989,EclipseExport!I:I,iRebalExport!C1989)</f>
        <v/>
      </c>
      <c r="E1989" t="inlineStr">
        <is>
          <t>global</t>
        </is>
      </c>
      <c r="F1989" t="inlineStr">
        <is>
          <t>global</t>
        </is>
      </c>
    </row>
    <row r="1990">
      <c r="A1990" t="inlineStr">
        <is>
          <t>S20 ModGro BLUIX Indiv Stock</t>
        </is>
      </c>
      <c r="C1990" s="13">
        <f>Spartan!O97</f>
        <v/>
      </c>
      <c r="D1990">
        <f>SUMIFS(EclipseExport!K:K,EclipseExport!B:B,iRebalExport!A1990,EclipseExport!I:I,iRebalExport!C1990)</f>
        <v/>
      </c>
      <c r="E1990" t="inlineStr">
        <is>
          <t>global</t>
        </is>
      </c>
      <c r="F1990" t="inlineStr">
        <is>
          <t>global</t>
        </is>
      </c>
    </row>
    <row r="1991">
      <c r="A1991" t="inlineStr">
        <is>
          <t>S20 ModGro BLUIX Indiv Stock</t>
        </is>
      </c>
      <c r="C1991" s="13">
        <f>Spartan!O98</f>
        <v/>
      </c>
      <c r="D1991">
        <f>SUMIFS(EclipseExport!K:K,EclipseExport!B:B,iRebalExport!A1991,EclipseExport!I:I,iRebalExport!C1991)</f>
        <v/>
      </c>
      <c r="E1991" t="inlineStr">
        <is>
          <t>global</t>
        </is>
      </c>
      <c r="F1991" t="inlineStr">
        <is>
          <t>global</t>
        </is>
      </c>
    </row>
    <row r="1992">
      <c r="A1992" t="inlineStr">
        <is>
          <t>S20 ModGro BLUIX Indiv Stock</t>
        </is>
      </c>
      <c r="C1992" s="13">
        <f>Spartan!O99</f>
        <v/>
      </c>
      <c r="D1992">
        <f>SUMIFS(EclipseExport!K:K,EclipseExport!B:B,iRebalExport!A1992,EclipseExport!I:I,iRebalExport!C1992)</f>
        <v/>
      </c>
      <c r="E1992" t="inlineStr">
        <is>
          <t>global</t>
        </is>
      </c>
      <c r="F1992" t="inlineStr">
        <is>
          <t>global</t>
        </is>
      </c>
    </row>
    <row r="1993">
      <c r="A1993" t="inlineStr">
        <is>
          <t>S20 ModGro BLUIX Indiv Stock</t>
        </is>
      </c>
      <c r="C1993" s="13">
        <f>Spartan!O100</f>
        <v/>
      </c>
      <c r="D1993">
        <f>SUMIFS(EclipseExport!K:K,EclipseExport!B:B,iRebalExport!A1993,EclipseExport!I:I,iRebalExport!C1993)</f>
        <v/>
      </c>
      <c r="E1993" t="inlineStr">
        <is>
          <t>global</t>
        </is>
      </c>
      <c r="F1993" t="inlineStr">
        <is>
          <t>global</t>
        </is>
      </c>
    </row>
    <row r="1994">
      <c r="A1994" t="inlineStr">
        <is>
          <t>S20 ModGro BLUIX Indiv Stock</t>
        </is>
      </c>
      <c r="C1994" s="13">
        <f>Spartan!O101</f>
        <v/>
      </c>
      <c r="D1994">
        <f>SUMIFS(EclipseExport!K:K,EclipseExport!B:B,iRebalExport!A1994,EclipseExport!I:I,iRebalExport!C1994)</f>
        <v/>
      </c>
      <c r="E1994" t="inlineStr">
        <is>
          <t>global</t>
        </is>
      </c>
      <c r="F1994" t="inlineStr">
        <is>
          <t>global</t>
        </is>
      </c>
    </row>
    <row r="1995">
      <c r="A1995" t="inlineStr">
        <is>
          <t>S20 ModGro BLUIX Indiv Stock</t>
        </is>
      </c>
      <c r="C1995" s="13">
        <f>Spartan!O102</f>
        <v/>
      </c>
      <c r="D1995">
        <f>SUMIFS(EclipseExport!K:K,EclipseExport!B:B,iRebalExport!A1995,EclipseExport!I:I,iRebalExport!C1995)</f>
        <v/>
      </c>
      <c r="E1995" t="inlineStr">
        <is>
          <t>global</t>
        </is>
      </c>
      <c r="F1995" t="inlineStr">
        <is>
          <t>global</t>
        </is>
      </c>
    </row>
    <row r="1996">
      <c r="A1996" t="inlineStr">
        <is>
          <t>S20 ModGro BLUIX Indiv Stock</t>
        </is>
      </c>
      <c r="C1996" s="13">
        <f>Spartan!O103</f>
        <v/>
      </c>
      <c r="D1996">
        <f>SUMIFS(EclipseExport!K:K,EclipseExport!B:B,iRebalExport!A1996,EclipseExport!I:I,iRebalExport!C1996)</f>
        <v/>
      </c>
      <c r="E1996" t="inlineStr">
        <is>
          <t>global</t>
        </is>
      </c>
      <c r="F1996" t="inlineStr">
        <is>
          <t>global</t>
        </is>
      </c>
    </row>
    <row r="1997">
      <c r="A1997" t="inlineStr">
        <is>
          <t>S20 ModGro BLUIX Indiv Stock</t>
        </is>
      </c>
      <c r="C1997" s="13">
        <f>Spartan!O104</f>
        <v/>
      </c>
      <c r="D1997">
        <f>SUMIFS(EclipseExport!K:K,EclipseExport!B:B,iRebalExport!A1997,EclipseExport!I:I,iRebalExport!C1997)</f>
        <v/>
      </c>
      <c r="E1997" t="inlineStr">
        <is>
          <t>global</t>
        </is>
      </c>
      <c r="F1997" t="inlineStr">
        <is>
          <t>global</t>
        </is>
      </c>
    </row>
    <row r="1998">
      <c r="A1998" t="inlineStr">
        <is>
          <t>S20 ModGro BLUIX Indiv Stock</t>
        </is>
      </c>
      <c r="C1998" s="13">
        <f>Spartan!O105</f>
        <v/>
      </c>
      <c r="D1998">
        <f>SUMIFS(EclipseExport!K:K,EclipseExport!B:B,iRebalExport!A1998,EclipseExport!I:I,iRebalExport!C1998)</f>
        <v/>
      </c>
      <c r="E1998" t="inlineStr">
        <is>
          <t>global</t>
        </is>
      </c>
      <c r="F1998" t="inlineStr">
        <is>
          <t>global</t>
        </is>
      </c>
    </row>
    <row r="1999">
      <c r="A1999" t="inlineStr">
        <is>
          <t>S20 ModGro BLUIX Indiv Stock</t>
        </is>
      </c>
      <c r="C1999" s="13">
        <f>Spartan!O106</f>
        <v/>
      </c>
      <c r="D1999">
        <f>SUMIFS(EclipseExport!K:K,EclipseExport!B:B,iRebalExport!A1999,EclipseExport!I:I,iRebalExport!C1999)</f>
        <v/>
      </c>
      <c r="E1999" t="inlineStr">
        <is>
          <t>global</t>
        </is>
      </c>
      <c r="F1999" t="inlineStr">
        <is>
          <t>global</t>
        </is>
      </c>
    </row>
    <row r="2000">
      <c r="A2000" t="inlineStr">
        <is>
          <t>S20 ModGro BLUIX Indiv Stock</t>
        </is>
      </c>
      <c r="C2000" s="13">
        <f>Spartan!O107</f>
        <v/>
      </c>
      <c r="D2000">
        <f>SUMIFS(EclipseExport!K:K,EclipseExport!B:B,iRebalExport!A2000,EclipseExport!I:I,iRebalExport!C2000)</f>
        <v/>
      </c>
      <c r="E2000" t="inlineStr">
        <is>
          <t>global</t>
        </is>
      </c>
      <c r="F2000" t="inlineStr">
        <is>
          <t>global</t>
        </is>
      </c>
    </row>
    <row r="2001">
      <c r="A2001" t="inlineStr">
        <is>
          <t>S20 ModGro BLUIX Indiv Stock</t>
        </is>
      </c>
      <c r="C2001" s="13">
        <f>Spartan!O108</f>
        <v/>
      </c>
      <c r="D2001">
        <f>SUMIFS(EclipseExport!K:K,EclipseExport!B:B,iRebalExport!A2001,EclipseExport!I:I,iRebalExport!C2001)</f>
        <v/>
      </c>
      <c r="E2001" t="inlineStr">
        <is>
          <t>global</t>
        </is>
      </c>
      <c r="F2001" t="inlineStr">
        <is>
          <t>global</t>
        </is>
      </c>
    </row>
    <row r="2002">
      <c r="A2002" t="inlineStr">
        <is>
          <t>S20 ModGro BLUIX Indiv Stock</t>
        </is>
      </c>
      <c r="C2002" s="13">
        <f>Spartan!O109</f>
        <v/>
      </c>
      <c r="D2002">
        <f>SUMIFS(EclipseExport!K:K,EclipseExport!B:B,iRebalExport!A2002,EclipseExport!I:I,iRebalExport!C2002)</f>
        <v/>
      </c>
      <c r="E2002" t="inlineStr">
        <is>
          <t>global</t>
        </is>
      </c>
      <c r="F2002" t="inlineStr">
        <is>
          <t>global</t>
        </is>
      </c>
    </row>
    <row r="2003">
      <c r="A2003" t="inlineStr">
        <is>
          <t>S20 ModGro BLUIX Indiv Stock</t>
        </is>
      </c>
      <c r="C2003" s="13">
        <f>Spartan!O110</f>
        <v/>
      </c>
      <c r="D2003">
        <f>SUMIFS(EclipseExport!K:K,EclipseExport!B:B,iRebalExport!A2003,EclipseExport!I:I,iRebalExport!C2003)</f>
        <v/>
      </c>
      <c r="E2003" t="inlineStr">
        <is>
          <t>global</t>
        </is>
      </c>
      <c r="F2003" t="inlineStr">
        <is>
          <t>global</t>
        </is>
      </c>
    </row>
    <row r="2004">
      <c r="A2004" t="inlineStr">
        <is>
          <t>S20 ModGro BLUIX Indiv Stock</t>
        </is>
      </c>
      <c r="C2004" s="13">
        <f>Spartan!O111</f>
        <v/>
      </c>
      <c r="D2004">
        <f>SUMIFS(EclipseExport!K:K,EclipseExport!B:B,iRebalExport!A2004,EclipseExport!I:I,iRebalExport!C2004)</f>
        <v/>
      </c>
      <c r="E2004" t="inlineStr">
        <is>
          <t>global</t>
        </is>
      </c>
      <c r="F2004" t="inlineStr">
        <is>
          <t>global</t>
        </is>
      </c>
    </row>
    <row r="2005">
      <c r="A2005" t="inlineStr">
        <is>
          <t>S20 ModGro BLUIX Indiv Stock</t>
        </is>
      </c>
      <c r="C2005" s="13">
        <f>Spartan!O112</f>
        <v/>
      </c>
      <c r="D2005">
        <f>SUMIFS(EclipseExport!K:K,EclipseExport!B:B,iRebalExport!A2005,EclipseExport!I:I,iRebalExport!C2005)</f>
        <v/>
      </c>
      <c r="E2005" t="inlineStr">
        <is>
          <t>global</t>
        </is>
      </c>
      <c r="F2005" t="inlineStr">
        <is>
          <t>global</t>
        </is>
      </c>
    </row>
    <row r="2006">
      <c r="A2006" t="inlineStr">
        <is>
          <t>S20 ModGro BLUIX Indiv Stock</t>
        </is>
      </c>
      <c r="C2006" s="13">
        <f>Spartan!O113</f>
        <v/>
      </c>
      <c r="D2006">
        <f>SUMIFS(EclipseExport!K:K,EclipseExport!B:B,iRebalExport!A2006,EclipseExport!I:I,iRebalExport!C2006)</f>
        <v/>
      </c>
      <c r="E2006" t="inlineStr">
        <is>
          <t>global</t>
        </is>
      </c>
      <c r="F2006" t="inlineStr">
        <is>
          <t>global</t>
        </is>
      </c>
    </row>
    <row r="2007">
      <c r="A2007" t="inlineStr">
        <is>
          <t>S20 ModGro BLUIX Indiv Stock</t>
        </is>
      </c>
      <c r="C2007" s="13">
        <f>Spartan!O114</f>
        <v/>
      </c>
      <c r="D2007">
        <f>SUMIFS(EclipseExport!K:K,EclipseExport!B:B,iRebalExport!A2007,EclipseExport!I:I,iRebalExport!C2007)</f>
        <v/>
      </c>
      <c r="E2007" t="inlineStr">
        <is>
          <t>global</t>
        </is>
      </c>
      <c r="F2007" t="inlineStr">
        <is>
          <t>global</t>
        </is>
      </c>
    </row>
    <row r="2008">
      <c r="A2008" t="inlineStr">
        <is>
          <t>S20 ModGro BLUIX Indiv Stock</t>
        </is>
      </c>
      <c r="C2008" s="13">
        <f>Spartan!O115</f>
        <v/>
      </c>
      <c r="D2008">
        <f>SUMIFS(EclipseExport!K:K,EclipseExport!B:B,iRebalExport!A2008,EclipseExport!I:I,iRebalExport!C2008)</f>
        <v/>
      </c>
      <c r="E2008" t="inlineStr">
        <is>
          <t>global</t>
        </is>
      </c>
      <c r="F2008" t="inlineStr">
        <is>
          <t>global</t>
        </is>
      </c>
    </row>
    <row r="2009">
      <c r="A2009" t="inlineStr">
        <is>
          <t>S20 ModGro BLUIX Indiv Stock</t>
        </is>
      </c>
      <c r="C2009" s="13">
        <f>Spartan!O116</f>
        <v/>
      </c>
      <c r="D2009">
        <f>SUMIFS(EclipseExport!K:K,EclipseExport!B:B,iRebalExport!A2009,EclipseExport!I:I,iRebalExport!C2009)</f>
        <v/>
      </c>
      <c r="E2009" t="inlineStr">
        <is>
          <t>global</t>
        </is>
      </c>
      <c r="F2009" t="inlineStr">
        <is>
          <t>global</t>
        </is>
      </c>
    </row>
    <row r="2010">
      <c r="A2010" t="inlineStr">
        <is>
          <t>S20 ModGro BLUIX Indiv Stock</t>
        </is>
      </c>
      <c r="C2010" s="13">
        <f>Spartan!O117</f>
        <v/>
      </c>
      <c r="D2010">
        <f>SUMIFS(EclipseExport!K:K,EclipseExport!B:B,iRebalExport!A2010,EclipseExport!I:I,iRebalExport!C2010)</f>
        <v/>
      </c>
      <c r="E2010" t="inlineStr">
        <is>
          <t>global</t>
        </is>
      </c>
      <c r="F2010" t="inlineStr">
        <is>
          <t>global</t>
        </is>
      </c>
    </row>
    <row r="2011">
      <c r="A2011" t="inlineStr">
        <is>
          <t>S20 ModGro BLUIX Indiv Stock</t>
        </is>
      </c>
      <c r="C2011" s="13">
        <f>Spartan!O118</f>
        <v/>
      </c>
      <c r="D2011">
        <f>SUMIFS(EclipseExport!K:K,EclipseExport!B:B,iRebalExport!A2011,EclipseExport!I:I,iRebalExport!C2011)</f>
        <v/>
      </c>
      <c r="E2011" t="inlineStr">
        <is>
          <t>global</t>
        </is>
      </c>
      <c r="F2011" t="inlineStr">
        <is>
          <t>global</t>
        </is>
      </c>
    </row>
    <row r="2012">
      <c r="A2012" t="inlineStr">
        <is>
          <t>S20 ModGro BLUIX Indiv Stock</t>
        </is>
      </c>
      <c r="C2012" s="13">
        <f>Spartan!O119</f>
        <v/>
      </c>
      <c r="D2012">
        <f>SUMIFS(EclipseExport!K:K,EclipseExport!B:B,iRebalExport!A2012,EclipseExport!I:I,iRebalExport!C2012)</f>
        <v/>
      </c>
      <c r="E2012" t="inlineStr">
        <is>
          <t>global</t>
        </is>
      </c>
      <c r="F2012" t="inlineStr">
        <is>
          <t>global</t>
        </is>
      </c>
    </row>
    <row r="2013">
      <c r="A2013" t="inlineStr">
        <is>
          <t>S20 U.S. Leveraged ETF</t>
        </is>
      </c>
      <c r="C2013" t="inlineStr">
        <is>
          <t>IVV</t>
        </is>
      </c>
      <c r="D2013">
        <f>'Add''l Spartan'!QA22*100</f>
        <v/>
      </c>
      <c r="E2013" t="inlineStr">
        <is>
          <t>global</t>
        </is>
      </c>
      <c r="F2013" t="inlineStr">
        <is>
          <t>global</t>
        </is>
      </c>
    </row>
    <row r="2014">
      <c r="A2014" t="inlineStr">
        <is>
          <t>S20 U.S. Leveraged ETF</t>
        </is>
      </c>
      <c r="C2014" t="inlineStr">
        <is>
          <t>SSO</t>
        </is>
      </c>
      <c r="D2014">
        <f>'Add''l Spartan'!QA23*100</f>
        <v/>
      </c>
      <c r="E2014" t="inlineStr">
        <is>
          <t>global</t>
        </is>
      </c>
      <c r="F2014" t="inlineStr">
        <is>
          <t>global</t>
        </is>
      </c>
    </row>
    <row r="2015">
      <c r="A2015" t="inlineStr">
        <is>
          <t>S20 U.S. Leveraged ETF</t>
        </is>
      </c>
      <c r="C2015" t="inlineStr">
        <is>
          <t>BIL</t>
        </is>
      </c>
      <c r="D2015">
        <f>'Add''l Spartan'!QA27*100</f>
        <v/>
      </c>
      <c r="E2015" t="inlineStr">
        <is>
          <t>global</t>
        </is>
      </c>
      <c r="F2015" t="inlineStr">
        <is>
          <t>global</t>
        </is>
      </c>
    </row>
    <row r="2016">
      <c r="A2016" t="inlineStr">
        <is>
          <t>S20 U.S. Leveraged ETF</t>
        </is>
      </c>
      <c r="C2016" t="inlineStr">
        <is>
          <t>$CASH</t>
        </is>
      </c>
      <c r="D2016">
        <f>'Add''l Spartan'!QA30*100</f>
        <v/>
      </c>
      <c r="E2016" t="inlineStr">
        <is>
          <t>global</t>
        </is>
      </c>
      <c r="F2016" t="inlineStr">
        <is>
          <t>global</t>
        </is>
      </c>
    </row>
    <row r="2017">
      <c r="A2017" t="inlineStr">
        <is>
          <t>SandP 1.5x</t>
        </is>
      </c>
      <c r="C2017" t="inlineStr">
        <is>
          <t>IVV</t>
        </is>
      </c>
      <c r="D2017">
        <f>D2013</f>
        <v/>
      </c>
      <c r="E2017" t="inlineStr">
        <is>
          <t>global</t>
        </is>
      </c>
      <c r="F2017" t="inlineStr">
        <is>
          <t>global</t>
        </is>
      </c>
    </row>
    <row r="2018">
      <c r="A2018" t="inlineStr">
        <is>
          <t>SandP 1.5x</t>
        </is>
      </c>
      <c r="C2018" t="inlineStr">
        <is>
          <t>SSO</t>
        </is>
      </c>
      <c r="D2018">
        <f>D2014</f>
        <v/>
      </c>
      <c r="E2018" t="inlineStr">
        <is>
          <t>global</t>
        </is>
      </c>
      <c r="F2018" t="inlineStr">
        <is>
          <t>global</t>
        </is>
      </c>
    </row>
    <row r="2019">
      <c r="A2019" t="inlineStr">
        <is>
          <t>SandP 1.5x</t>
        </is>
      </c>
      <c r="C2019" t="inlineStr">
        <is>
          <t>BIL</t>
        </is>
      </c>
      <c r="D2019">
        <f>D2015</f>
        <v/>
      </c>
      <c r="E2019" t="inlineStr">
        <is>
          <t>global</t>
        </is>
      </c>
      <c r="F2019" t="inlineStr">
        <is>
          <t>global</t>
        </is>
      </c>
    </row>
    <row r="2020">
      <c r="A2020" t="inlineStr">
        <is>
          <t>SandP 1.5x</t>
        </is>
      </c>
      <c r="C2020" t="inlineStr">
        <is>
          <t>$CASH</t>
        </is>
      </c>
      <c r="D2020">
        <f>D2016</f>
        <v/>
      </c>
      <c r="E2020" t="inlineStr">
        <is>
          <t>global</t>
        </is>
      </c>
      <c r="F2020" t="inlineStr">
        <is>
          <t>global</t>
        </is>
      </c>
    </row>
    <row r="2021">
      <c r="A2021" t="inlineStr">
        <is>
          <t>S&amp;P 3x 10/100</t>
        </is>
      </c>
      <c r="C2021" t="inlineStr">
        <is>
          <t>SPXL</t>
        </is>
      </c>
      <c r="D2021">
        <f>'Add''l Spartan'!QA101</f>
        <v/>
      </c>
      <c r="E2021" t="inlineStr">
        <is>
          <t>global</t>
        </is>
      </c>
      <c r="F2021" t="inlineStr">
        <is>
          <t>global</t>
        </is>
      </c>
    </row>
    <row r="2022">
      <c r="A2022" t="inlineStr">
        <is>
          <t>S&amp;P 3x 10/100</t>
        </is>
      </c>
      <c r="C2022" t="inlineStr">
        <is>
          <t>$CASH</t>
        </is>
      </c>
      <c r="D2022">
        <f>'Add''l Spartan'!QA102</f>
        <v/>
      </c>
      <c r="E2022" t="inlineStr">
        <is>
          <t>global</t>
        </is>
      </c>
      <c r="F2022" t="inlineStr">
        <is>
          <t>global</t>
        </is>
      </c>
    </row>
    <row r="2023">
      <c r="A2023" t="inlineStr">
        <is>
          <t>S&amp;P 3x 10/100</t>
        </is>
      </c>
      <c r="C2023" t="inlineStr">
        <is>
          <t>BIL</t>
        </is>
      </c>
      <c r="D2023">
        <f>'Add''l Spartan'!QA103</f>
        <v/>
      </c>
      <c r="E2023" t="inlineStr">
        <is>
          <t>global</t>
        </is>
      </c>
      <c r="F2023" t="inlineStr">
        <is>
          <t>global</t>
        </is>
      </c>
    </row>
    <row r="2024">
      <c r="A2024" t="inlineStr">
        <is>
          <t>Sector Rotation w/ 10% BLUIX</t>
        </is>
      </c>
      <c r="C2024">
        <f>Indexes!G4</f>
        <v/>
      </c>
      <c r="D2024">
        <f>Indexes!I4</f>
        <v/>
      </c>
      <c r="E2024" t="inlineStr">
        <is>
          <t>global</t>
        </is>
      </c>
      <c r="F2024" t="inlineStr">
        <is>
          <t>global</t>
        </is>
      </c>
    </row>
    <row r="2025">
      <c r="A2025" t="inlineStr">
        <is>
          <t>Sector Rotation w/ 10% BLUIX</t>
        </is>
      </c>
      <c r="C2025">
        <f>Indexes!G5</f>
        <v/>
      </c>
      <c r="D2025">
        <f>Indexes!I5</f>
        <v/>
      </c>
      <c r="E2025" t="inlineStr">
        <is>
          <t>global</t>
        </is>
      </c>
      <c r="F2025" t="inlineStr">
        <is>
          <t>global</t>
        </is>
      </c>
    </row>
    <row r="2026">
      <c r="A2026" t="inlineStr">
        <is>
          <t>Sector Rotation w/ 10% BLUIX</t>
        </is>
      </c>
      <c r="C2026">
        <f>Indexes!G6</f>
        <v/>
      </c>
      <c r="D2026">
        <f>Indexes!I6</f>
        <v/>
      </c>
      <c r="E2026" t="inlineStr">
        <is>
          <t>global</t>
        </is>
      </c>
      <c r="F2026" t="inlineStr">
        <is>
          <t>global</t>
        </is>
      </c>
    </row>
    <row r="2027">
      <c r="A2027" t="inlineStr">
        <is>
          <t>Sector Rotation w/ 10% BLUIX</t>
        </is>
      </c>
      <c r="C2027">
        <f>Indexes!G7</f>
        <v/>
      </c>
      <c r="D2027">
        <f>Indexes!I7</f>
        <v/>
      </c>
      <c r="E2027" t="inlineStr">
        <is>
          <t>global</t>
        </is>
      </c>
      <c r="F2027" t="inlineStr">
        <is>
          <t>global</t>
        </is>
      </c>
    </row>
    <row r="2028">
      <c r="A2028" t="inlineStr">
        <is>
          <t>Sector Rotation w/ 10% BLUIX</t>
        </is>
      </c>
      <c r="C2028">
        <f>Indexes!G8</f>
        <v/>
      </c>
      <c r="D2028">
        <f>Indexes!I8</f>
        <v/>
      </c>
      <c r="E2028" t="inlineStr">
        <is>
          <t>global</t>
        </is>
      </c>
      <c r="F2028" t="inlineStr">
        <is>
          <t>global</t>
        </is>
      </c>
    </row>
    <row r="2029">
      <c r="A2029" t="inlineStr">
        <is>
          <t>Sector Rotation w/ 10% BLUIX</t>
        </is>
      </c>
      <c r="C2029">
        <f>Indexes!G9</f>
        <v/>
      </c>
      <c r="D2029">
        <f>Indexes!I9</f>
        <v/>
      </c>
      <c r="E2029" t="inlineStr">
        <is>
          <t>global</t>
        </is>
      </c>
      <c r="F2029" t="inlineStr">
        <is>
          <t>global</t>
        </is>
      </c>
    </row>
    <row r="2030">
      <c r="A2030" t="inlineStr">
        <is>
          <t>Sector Rotation w/ 10% BLUIX</t>
        </is>
      </c>
      <c r="C2030">
        <f>Indexes!G10</f>
        <v/>
      </c>
      <c r="D2030">
        <f>Indexes!I10</f>
        <v/>
      </c>
      <c r="E2030" t="inlineStr">
        <is>
          <t>global</t>
        </is>
      </c>
      <c r="F2030" t="inlineStr">
        <is>
          <t>global</t>
        </is>
      </c>
    </row>
    <row r="2031">
      <c r="A2031" t="inlineStr">
        <is>
          <t>Sector Rotation w/ 10% BLUIX</t>
        </is>
      </c>
      <c r="C2031">
        <f>Indexes!G11</f>
        <v/>
      </c>
      <c r="D2031">
        <f>Indexes!I11</f>
        <v/>
      </c>
      <c r="E2031" t="inlineStr">
        <is>
          <t>global</t>
        </is>
      </c>
      <c r="F2031" t="inlineStr">
        <is>
          <t>global</t>
        </is>
      </c>
    </row>
    <row r="2032">
      <c r="A2032" t="inlineStr">
        <is>
          <t>Sector Rotation w/ 10% BLUIX</t>
        </is>
      </c>
      <c r="C2032">
        <f>Indexes!G12</f>
        <v/>
      </c>
      <c r="D2032">
        <f>Indexes!I12</f>
        <v/>
      </c>
      <c r="E2032" t="inlineStr">
        <is>
          <t>global</t>
        </is>
      </c>
      <c r="F2032" t="inlineStr">
        <is>
          <t>global</t>
        </is>
      </c>
    </row>
    <row r="2033">
      <c r="A2033" t="inlineStr">
        <is>
          <t>Sector Rotation w/ 10% BLUIX</t>
        </is>
      </c>
      <c r="C2033">
        <f>Indexes!G13</f>
        <v/>
      </c>
      <c r="D2033">
        <f>Indexes!I13</f>
        <v/>
      </c>
      <c r="E2033" t="inlineStr">
        <is>
          <t>global</t>
        </is>
      </c>
      <c r="F2033" t="inlineStr">
        <is>
          <t>global</t>
        </is>
      </c>
    </row>
    <row r="2034">
      <c r="A2034" t="inlineStr">
        <is>
          <t>Sector Rotation w/ 10% BLUIX</t>
        </is>
      </c>
      <c r="C2034">
        <f>Indexes!G14</f>
        <v/>
      </c>
      <c r="D2034">
        <f>Indexes!I14</f>
        <v/>
      </c>
      <c r="E2034" t="inlineStr">
        <is>
          <t>global</t>
        </is>
      </c>
      <c r="F2034" t="inlineStr">
        <is>
          <t>global</t>
        </is>
      </c>
    </row>
    <row r="2035">
      <c r="A2035" t="inlineStr">
        <is>
          <t>Sector Rotation w/ 10% BLUIX</t>
        </is>
      </c>
      <c r="C2035">
        <f>Indexes!G15</f>
        <v/>
      </c>
      <c r="D2035">
        <f>Indexes!I15</f>
        <v/>
      </c>
      <c r="E2035" t="inlineStr">
        <is>
          <t>global</t>
        </is>
      </c>
      <c r="F2035" t="inlineStr">
        <is>
          <t>global</t>
        </is>
      </c>
    </row>
    <row r="2036">
      <c r="A2036" t="inlineStr">
        <is>
          <t>Sector Rotation w/ 10% BLUIX</t>
        </is>
      </c>
      <c r="C2036">
        <f>Indexes!G16</f>
        <v/>
      </c>
      <c r="D2036">
        <f>Indexes!I16</f>
        <v/>
      </c>
      <c r="E2036" t="inlineStr">
        <is>
          <t>global</t>
        </is>
      </c>
      <c r="F2036" t="inlineStr">
        <is>
          <t>global</t>
        </is>
      </c>
    </row>
    <row r="2037">
      <c r="A2037" t="inlineStr">
        <is>
          <t>Sector Rotation w/ 10% BLUIX</t>
        </is>
      </c>
      <c r="C2037">
        <f>Indexes!G17</f>
        <v/>
      </c>
      <c r="D2037">
        <f>Indexes!I17</f>
        <v/>
      </c>
      <c r="E2037" t="inlineStr">
        <is>
          <t>global</t>
        </is>
      </c>
      <c r="F2037" t="inlineStr">
        <is>
          <t>global</t>
        </is>
      </c>
    </row>
    <row r="2038">
      <c r="A2038" t="inlineStr">
        <is>
          <t>Sector Rotation w/ 10% BLUIX</t>
        </is>
      </c>
      <c r="C2038">
        <f>Indexes!G18</f>
        <v/>
      </c>
      <c r="D2038">
        <f>Indexes!I18</f>
        <v/>
      </c>
      <c r="E2038" t="inlineStr">
        <is>
          <t>global</t>
        </is>
      </c>
      <c r="F2038" t="inlineStr">
        <is>
          <t>global</t>
        </is>
      </c>
    </row>
    <row r="2039">
      <c r="A2039" t="inlineStr">
        <is>
          <t>Sector Rotation w/ 10% BLUIX</t>
        </is>
      </c>
      <c r="C2039">
        <f>Indexes!G19</f>
        <v/>
      </c>
      <c r="D2039">
        <f>Indexes!I19</f>
        <v/>
      </c>
      <c r="E2039" t="inlineStr">
        <is>
          <t>global</t>
        </is>
      </c>
      <c r="F2039" t="inlineStr">
        <is>
          <t>global</t>
        </is>
      </c>
    </row>
    <row r="2040">
      <c r="A2040" t="inlineStr">
        <is>
          <t>SPARTA Tactical Mod Growth OEF</t>
        </is>
      </c>
      <c r="C2040" t="inlineStr">
        <is>
          <t>$CASH</t>
        </is>
      </c>
      <c r="D2040">
        <f>EclipseExport!#REF!</f>
        <v/>
      </c>
      <c r="E2040" t="inlineStr">
        <is>
          <t>global</t>
        </is>
      </c>
      <c r="F2040" t="inlineStr">
        <is>
          <t>global</t>
        </is>
      </c>
    </row>
    <row r="2041">
      <c r="A2041" t="inlineStr">
        <is>
          <t>SPARTA Tactical Mod Growth OEF</t>
        </is>
      </c>
      <c r="C2041">
        <f>EclipseExport!#REF!</f>
        <v/>
      </c>
      <c r="D2041">
        <f>EclipseExport!#REF!</f>
        <v/>
      </c>
      <c r="E2041" t="inlineStr">
        <is>
          <t>global</t>
        </is>
      </c>
      <c r="F2041" t="inlineStr">
        <is>
          <t>global</t>
        </is>
      </c>
    </row>
    <row r="2042">
      <c r="A2042" t="inlineStr">
        <is>
          <t>SPARTA Tactical Mod Growth OEF</t>
        </is>
      </c>
      <c r="C2042">
        <f>EclipseExport!#REF!</f>
        <v/>
      </c>
      <c r="D2042">
        <f>EclipseExport!#REF!</f>
        <v/>
      </c>
      <c r="E2042" t="inlineStr">
        <is>
          <t>global</t>
        </is>
      </c>
      <c r="F2042" t="inlineStr">
        <is>
          <t>global</t>
        </is>
      </c>
    </row>
    <row r="2043">
      <c r="A2043" t="inlineStr">
        <is>
          <t>SPARTA Tactical Mod Growth OEF</t>
        </is>
      </c>
      <c r="C2043">
        <f>EclipseExport!#REF!</f>
        <v/>
      </c>
      <c r="D2043">
        <f>EclipseExport!#REF!</f>
        <v/>
      </c>
      <c r="E2043" t="inlineStr">
        <is>
          <t>global</t>
        </is>
      </c>
      <c r="F2043" t="inlineStr">
        <is>
          <t>global</t>
        </is>
      </c>
    </row>
    <row r="2044">
      <c r="A2044" t="inlineStr">
        <is>
          <t>SPARTA Tactical Mod Growth OEF</t>
        </is>
      </c>
      <c r="C2044">
        <f>EclipseExport!#REF!</f>
        <v/>
      </c>
      <c r="D2044">
        <f>EclipseExport!#REF!</f>
        <v/>
      </c>
      <c r="E2044" t="inlineStr">
        <is>
          <t>global</t>
        </is>
      </c>
      <c r="F2044" t="inlineStr">
        <is>
          <t>global</t>
        </is>
      </c>
    </row>
    <row r="2045">
      <c r="A2045" t="inlineStr">
        <is>
          <t>SPARTA Tactical Mod Growth OEF</t>
        </is>
      </c>
      <c r="C2045">
        <f>EclipseExport!#REF!</f>
        <v/>
      </c>
      <c r="D2045">
        <f>EclipseExport!#REF!</f>
        <v/>
      </c>
      <c r="E2045" t="inlineStr">
        <is>
          <t>global</t>
        </is>
      </c>
      <c r="F2045" t="inlineStr">
        <is>
          <t>global</t>
        </is>
      </c>
    </row>
    <row r="2046">
      <c r="A2046" t="inlineStr">
        <is>
          <t>SPARTA Tactical Mod Growth OEF</t>
        </is>
      </c>
      <c r="C2046">
        <f>EclipseExport!#REF!</f>
        <v/>
      </c>
      <c r="D2046">
        <f>EclipseExport!#REF!</f>
        <v/>
      </c>
      <c r="E2046" t="inlineStr">
        <is>
          <t>global</t>
        </is>
      </c>
      <c r="F2046" t="inlineStr">
        <is>
          <t>global</t>
        </is>
      </c>
    </row>
    <row r="2047">
      <c r="A2047" t="inlineStr">
        <is>
          <t>SPARTA Tactical Mod Growth OEF</t>
        </is>
      </c>
      <c r="C2047">
        <f>EclipseExport!#REF!</f>
        <v/>
      </c>
      <c r="D2047">
        <f>EclipseExport!#REF!</f>
        <v/>
      </c>
      <c r="E2047" t="inlineStr">
        <is>
          <t>global</t>
        </is>
      </c>
      <c r="F2047" t="inlineStr">
        <is>
          <t>global</t>
        </is>
      </c>
    </row>
    <row r="2048">
      <c r="A2048" t="inlineStr">
        <is>
          <t>SPARTA Tactical Mod Growth OEF</t>
        </is>
      </c>
      <c r="C2048">
        <f>EclipseExport!#REF!</f>
        <v/>
      </c>
      <c r="D2048">
        <f>EclipseExport!#REF!</f>
        <v/>
      </c>
      <c r="E2048" t="inlineStr">
        <is>
          <t>global</t>
        </is>
      </c>
      <c r="F2048" t="inlineStr">
        <is>
          <t>global</t>
        </is>
      </c>
    </row>
    <row r="2049">
      <c r="A2049" t="inlineStr">
        <is>
          <t>SPARTA Tactical Mod Growth OEF</t>
        </is>
      </c>
      <c r="C2049">
        <f>EclipseExport!#REF!</f>
        <v/>
      </c>
      <c r="D2049">
        <f>EclipseExport!#REF!</f>
        <v/>
      </c>
      <c r="E2049" t="inlineStr">
        <is>
          <t>global</t>
        </is>
      </c>
      <c r="F2049" t="inlineStr">
        <is>
          <t>global</t>
        </is>
      </c>
    </row>
    <row r="2050">
      <c r="A2050" t="inlineStr">
        <is>
          <t>SPARTA Tactical Mod Growth OEF</t>
        </is>
      </c>
      <c r="C2050">
        <f>EclipseExport!#REF!</f>
        <v/>
      </c>
      <c r="D2050">
        <f>EclipseExport!#REF!</f>
        <v/>
      </c>
      <c r="E2050" t="inlineStr">
        <is>
          <t>global</t>
        </is>
      </c>
      <c r="F2050" t="inlineStr">
        <is>
          <t>global</t>
        </is>
      </c>
    </row>
    <row r="2051">
      <c r="A2051" t="inlineStr">
        <is>
          <t>SPARTA Tactical Mod Growth OEF</t>
        </is>
      </c>
      <c r="C2051">
        <f>EclipseExport!#REF!</f>
        <v/>
      </c>
      <c r="D2051">
        <f>EclipseExport!#REF!</f>
        <v/>
      </c>
      <c r="E2051" t="inlineStr">
        <is>
          <t>global</t>
        </is>
      </c>
      <c r="F2051" t="inlineStr">
        <is>
          <t>global</t>
        </is>
      </c>
    </row>
    <row r="2052">
      <c r="A2052" t="inlineStr">
        <is>
          <t>SPARTA Tactical Mod Growth OEF</t>
        </is>
      </c>
      <c r="C2052">
        <f>EclipseExport!#REF!</f>
        <v/>
      </c>
      <c r="D2052">
        <f>EclipseExport!#REF!</f>
        <v/>
      </c>
      <c r="E2052" t="inlineStr">
        <is>
          <t>global</t>
        </is>
      </c>
      <c r="F2052" t="inlineStr">
        <is>
          <t>global</t>
        </is>
      </c>
    </row>
    <row r="2053">
      <c r="A2053" t="inlineStr">
        <is>
          <t>SPARTA Tactical Mod Growth OEF</t>
        </is>
      </c>
      <c r="C2053">
        <f>EclipseExport!#REF!</f>
        <v/>
      </c>
      <c r="D2053">
        <f>EclipseExport!#REF!</f>
        <v/>
      </c>
      <c r="E2053" t="inlineStr">
        <is>
          <t>global</t>
        </is>
      </c>
      <c r="F2053" t="inlineStr">
        <is>
          <t>global</t>
        </is>
      </c>
    </row>
    <row r="2054">
      <c r="A2054" t="inlineStr">
        <is>
          <t>SPARTA Tactical Mod Growth OEF</t>
        </is>
      </c>
      <c r="C2054">
        <f>EclipseExport!#REF!</f>
        <v/>
      </c>
      <c r="D2054">
        <f>EclipseExport!#REF!</f>
        <v/>
      </c>
      <c r="E2054" t="inlineStr">
        <is>
          <t>global</t>
        </is>
      </c>
      <c r="F2054" t="inlineStr">
        <is>
          <t>global</t>
        </is>
      </c>
    </row>
    <row r="2055">
      <c r="A2055" t="inlineStr">
        <is>
          <t>SPARTA Tactical Mod Growth OEF</t>
        </is>
      </c>
      <c r="C2055">
        <f>EclipseExport!#REF!</f>
        <v/>
      </c>
      <c r="D2055">
        <f>EclipseExport!#REF!</f>
        <v/>
      </c>
      <c r="E2055" t="inlineStr">
        <is>
          <t>global</t>
        </is>
      </c>
      <c r="F2055" t="inlineStr">
        <is>
          <t>global</t>
        </is>
      </c>
    </row>
    <row r="2056">
      <c r="A2056" t="inlineStr">
        <is>
          <t>SPARTA Tactical Mod Growth OEF</t>
        </is>
      </c>
      <c r="C2056">
        <f>EclipseExport!#REF!</f>
        <v/>
      </c>
      <c r="D2056">
        <f>EclipseExport!#REF!</f>
        <v/>
      </c>
      <c r="E2056" t="inlineStr">
        <is>
          <t>global</t>
        </is>
      </c>
      <c r="F2056" t="inlineStr">
        <is>
          <t>global</t>
        </is>
      </c>
    </row>
    <row r="2057">
      <c r="A2057" t="inlineStr">
        <is>
          <t>SPARTA Tactical Mod Growth OEF</t>
        </is>
      </c>
      <c r="C2057">
        <f>EclipseExport!#REF!</f>
        <v/>
      </c>
      <c r="D2057">
        <f>EclipseExport!#REF!</f>
        <v/>
      </c>
      <c r="E2057" t="inlineStr">
        <is>
          <t>global</t>
        </is>
      </c>
      <c r="F2057" t="inlineStr">
        <is>
          <t>global</t>
        </is>
      </c>
    </row>
    <row r="2058">
      <c r="A2058" t="inlineStr">
        <is>
          <t>SPARTA Tactical Mod Growth OEF</t>
        </is>
      </c>
      <c r="C2058">
        <f>EclipseExport!#REF!</f>
        <v/>
      </c>
      <c r="D2058">
        <f>EclipseExport!#REF!</f>
        <v/>
      </c>
      <c r="E2058" t="inlineStr">
        <is>
          <t>global</t>
        </is>
      </c>
      <c r="F2058" t="inlineStr">
        <is>
          <t>global</t>
        </is>
      </c>
    </row>
    <row r="2059">
      <c r="A2059" t="inlineStr">
        <is>
          <t>SPARTA Tactical Mod Growth OEF</t>
        </is>
      </c>
      <c r="C2059">
        <f>EclipseExport!#REF!</f>
        <v/>
      </c>
      <c r="D2059">
        <f>EclipseExport!#REF!</f>
        <v/>
      </c>
      <c r="E2059" t="inlineStr">
        <is>
          <t>global</t>
        </is>
      </c>
      <c r="F2059" t="inlineStr">
        <is>
          <t>global</t>
        </is>
      </c>
    </row>
    <row r="2060">
      <c r="A2060" t="inlineStr">
        <is>
          <t>SPARTA Tactical Mod Growth OEF</t>
        </is>
      </c>
      <c r="C2060">
        <f>EclipseExport!#REF!</f>
        <v/>
      </c>
      <c r="D2060">
        <f>EclipseExport!#REF!</f>
        <v/>
      </c>
      <c r="E2060" t="inlineStr">
        <is>
          <t>global</t>
        </is>
      </c>
      <c r="F2060" t="inlineStr">
        <is>
          <t>global</t>
        </is>
      </c>
    </row>
    <row r="2061">
      <c r="A2061" t="inlineStr">
        <is>
          <t>SPARTA Tactical Mod Growth OEF</t>
        </is>
      </c>
      <c r="C2061">
        <f>EclipseExport!#REF!</f>
        <v/>
      </c>
      <c r="D2061">
        <f>EclipseExport!#REF!</f>
        <v/>
      </c>
      <c r="E2061" t="inlineStr">
        <is>
          <t>global</t>
        </is>
      </c>
      <c r="F2061" t="inlineStr">
        <is>
          <t>global</t>
        </is>
      </c>
    </row>
    <row r="2062">
      <c r="A2062" t="inlineStr">
        <is>
          <t>SPARTA Tactical Mod Growth OEF</t>
        </is>
      </c>
      <c r="C2062">
        <f>EclipseExport!#REF!</f>
        <v/>
      </c>
      <c r="D2062">
        <f>EclipseExport!#REF!</f>
        <v/>
      </c>
      <c r="E2062" t="inlineStr">
        <is>
          <t>global</t>
        </is>
      </c>
      <c r="F2062" t="inlineStr">
        <is>
          <t>global</t>
        </is>
      </c>
    </row>
    <row r="2063">
      <c r="A2063" t="inlineStr">
        <is>
          <t>SPARTA Tactical Mod Growth OEF</t>
        </is>
      </c>
      <c r="C2063">
        <f>EclipseExport!#REF!</f>
        <v/>
      </c>
      <c r="D2063">
        <f>EclipseExport!#REF!</f>
        <v/>
      </c>
      <c r="E2063" t="inlineStr">
        <is>
          <t>global</t>
        </is>
      </c>
      <c r="F2063" t="inlineStr">
        <is>
          <t>global</t>
        </is>
      </c>
    </row>
    <row r="2064">
      <c r="A2064" t="inlineStr">
        <is>
          <t>SPARTA Tactical Mod Growth OEF</t>
        </is>
      </c>
      <c r="C2064">
        <f>EclipseExport!#REF!</f>
        <v/>
      </c>
      <c r="D2064">
        <f>EclipseExport!#REF!</f>
        <v/>
      </c>
      <c r="E2064" t="inlineStr">
        <is>
          <t>global</t>
        </is>
      </c>
      <c r="F2064" t="inlineStr">
        <is>
          <t>global</t>
        </is>
      </c>
    </row>
    <row r="2065">
      <c r="A2065" t="inlineStr">
        <is>
          <t>SPARTA Tactical Mod Growth OEF</t>
        </is>
      </c>
      <c r="C2065">
        <f>EclipseExport!#REF!</f>
        <v/>
      </c>
      <c r="D2065">
        <f>EclipseExport!#REF!</f>
        <v/>
      </c>
      <c r="E2065" t="inlineStr">
        <is>
          <t>global</t>
        </is>
      </c>
      <c r="F2065" t="inlineStr">
        <is>
          <t>global</t>
        </is>
      </c>
    </row>
    <row r="2066">
      <c r="A2066" t="inlineStr">
        <is>
          <t>SPARTA Tactical Mod Growth OEF</t>
        </is>
      </c>
      <c r="C2066">
        <f>EclipseExport!#REF!</f>
        <v/>
      </c>
      <c r="D2066">
        <f>EclipseExport!#REF!</f>
        <v/>
      </c>
      <c r="E2066" t="inlineStr">
        <is>
          <t>global</t>
        </is>
      </c>
      <c r="F2066" t="inlineStr">
        <is>
          <t>global</t>
        </is>
      </c>
    </row>
    <row r="2067">
      <c r="A2067" t="inlineStr">
        <is>
          <t>SPARTA Tactical Mod Growth OEF</t>
        </is>
      </c>
      <c r="C2067">
        <f>EclipseExport!#REF!</f>
        <v/>
      </c>
      <c r="D2067">
        <f>EclipseExport!#REF!</f>
        <v/>
      </c>
      <c r="E2067" t="inlineStr">
        <is>
          <t>global</t>
        </is>
      </c>
      <c r="F2067" t="inlineStr">
        <is>
          <t>global</t>
        </is>
      </c>
    </row>
    <row r="2068">
      <c r="A2068" t="inlineStr">
        <is>
          <t>SPARTA Tactical Mod Growth OEF</t>
        </is>
      </c>
      <c r="C2068">
        <f>EclipseExport!#REF!</f>
        <v/>
      </c>
      <c r="D2068">
        <f>EclipseExport!#REF!</f>
        <v/>
      </c>
      <c r="E2068" t="inlineStr">
        <is>
          <t>global</t>
        </is>
      </c>
      <c r="F2068" t="inlineStr">
        <is>
          <t>global</t>
        </is>
      </c>
    </row>
    <row r="2069">
      <c r="A2069" t="inlineStr">
        <is>
          <t>SPARTA Tactical Mod Growth OEF</t>
        </is>
      </c>
      <c r="C2069">
        <f>EclipseExport!#REF!</f>
        <v/>
      </c>
      <c r="D2069">
        <f>EclipseExport!#REF!</f>
        <v/>
      </c>
      <c r="E2069" t="inlineStr">
        <is>
          <t>global</t>
        </is>
      </c>
      <c r="F2069" t="inlineStr">
        <is>
          <t>global</t>
        </is>
      </c>
    </row>
    <row r="2070">
      <c r="A2070" t="inlineStr">
        <is>
          <t>SPARTA Tactical Mod Growth OEF</t>
        </is>
      </c>
      <c r="C2070">
        <f>EclipseExport!#REF!</f>
        <v/>
      </c>
      <c r="D2070">
        <f>EclipseExport!#REF!</f>
        <v/>
      </c>
      <c r="E2070" t="inlineStr">
        <is>
          <t>global</t>
        </is>
      </c>
      <c r="F2070" t="inlineStr">
        <is>
          <t>global</t>
        </is>
      </c>
    </row>
    <row r="2071">
      <c r="A2071" t="inlineStr">
        <is>
          <t>SPARTA Tactical Mod Growth OEF</t>
        </is>
      </c>
      <c r="C2071">
        <f>EclipseExport!#REF!</f>
        <v/>
      </c>
      <c r="D2071">
        <f>EclipseExport!#REF!</f>
        <v/>
      </c>
      <c r="E2071" t="inlineStr">
        <is>
          <t>global</t>
        </is>
      </c>
      <c r="F2071" t="inlineStr">
        <is>
          <t>global</t>
        </is>
      </c>
    </row>
    <row r="2072">
      <c r="A2072" t="inlineStr">
        <is>
          <t>SPARTA Tactical Mod Growth OEF</t>
        </is>
      </c>
      <c r="C2072">
        <f>EclipseExport!#REF!</f>
        <v/>
      </c>
      <c r="D2072">
        <f>EclipseExport!#REF!</f>
        <v/>
      </c>
      <c r="E2072" t="inlineStr">
        <is>
          <t>global</t>
        </is>
      </c>
      <c r="F2072" t="inlineStr">
        <is>
          <t>global</t>
        </is>
      </c>
    </row>
    <row r="2073">
      <c r="A2073" t="inlineStr">
        <is>
          <t>SPARTA Tactical Mod Growth OEF</t>
        </is>
      </c>
      <c r="C2073">
        <f>EclipseExport!#REF!</f>
        <v/>
      </c>
      <c r="D2073">
        <f>EclipseExport!#REF!</f>
        <v/>
      </c>
      <c r="E2073" t="inlineStr">
        <is>
          <t>global</t>
        </is>
      </c>
      <c r="F2073" t="inlineStr">
        <is>
          <t>global</t>
        </is>
      </c>
    </row>
    <row r="2074">
      <c r="A2074" t="inlineStr">
        <is>
          <t>SPARTA Tactical Mod Growth OEF</t>
        </is>
      </c>
      <c r="C2074">
        <f>EclipseExport!#REF!</f>
        <v/>
      </c>
      <c r="D2074">
        <f>EclipseExport!#REF!</f>
        <v/>
      </c>
      <c r="E2074" t="inlineStr">
        <is>
          <t>global</t>
        </is>
      </c>
      <c r="F2074" t="inlineStr">
        <is>
          <t>global</t>
        </is>
      </c>
    </row>
    <row r="2075">
      <c r="A2075" t="inlineStr">
        <is>
          <t>SPARTA Tactical Mod Growth OEF</t>
        </is>
      </c>
      <c r="C2075">
        <f>EclipseExport!#REF!</f>
        <v/>
      </c>
      <c r="D2075">
        <f>EclipseExport!#REF!</f>
        <v/>
      </c>
      <c r="E2075" t="inlineStr">
        <is>
          <t>global</t>
        </is>
      </c>
      <c r="F2075" t="inlineStr">
        <is>
          <t>global</t>
        </is>
      </c>
    </row>
    <row r="2076">
      <c r="A2076" t="inlineStr">
        <is>
          <t>SPARTA Tactical Mod Growth OEF</t>
        </is>
      </c>
      <c r="C2076">
        <f>EclipseExport!#REF!</f>
        <v/>
      </c>
      <c r="D2076">
        <f>EclipseExport!#REF!</f>
        <v/>
      </c>
      <c r="E2076" t="inlineStr">
        <is>
          <t>global</t>
        </is>
      </c>
      <c r="F2076" t="inlineStr">
        <is>
          <t>global</t>
        </is>
      </c>
    </row>
    <row r="2077">
      <c r="A2077" t="inlineStr">
        <is>
          <t>SPARTA Tactical Mod Growth OEF</t>
        </is>
      </c>
      <c r="C2077">
        <f>EclipseExport!#REF!</f>
        <v/>
      </c>
      <c r="D2077">
        <f>EclipseExport!#REF!</f>
        <v/>
      </c>
      <c r="E2077" t="inlineStr">
        <is>
          <t>global</t>
        </is>
      </c>
      <c r="F2077" t="inlineStr">
        <is>
          <t>global</t>
        </is>
      </c>
    </row>
    <row r="2078">
      <c r="A2078" t="inlineStr">
        <is>
          <t>SPARTA Tactical Mod Growth OEF</t>
        </is>
      </c>
      <c r="C2078">
        <f>EclipseExport!#REF!</f>
        <v/>
      </c>
      <c r="D2078">
        <f>EclipseExport!#REF!</f>
        <v/>
      </c>
      <c r="E2078" t="inlineStr">
        <is>
          <t>global</t>
        </is>
      </c>
      <c r="F2078" t="inlineStr">
        <is>
          <t>global</t>
        </is>
      </c>
    </row>
    <row r="2079">
      <c r="A2079" t="inlineStr">
        <is>
          <t>SPARTA Tactical Mod Growth OEF</t>
        </is>
      </c>
      <c r="C2079">
        <f>EclipseExport!#REF!</f>
        <v/>
      </c>
      <c r="D2079">
        <f>EclipseExport!#REF!</f>
        <v/>
      </c>
      <c r="E2079" t="inlineStr">
        <is>
          <t>global</t>
        </is>
      </c>
      <c r="F2079" t="inlineStr">
        <is>
          <t>global</t>
        </is>
      </c>
    </row>
    <row r="2080">
      <c r="A2080" t="inlineStr">
        <is>
          <t>SPARTA Tactical Mod Growth OEF</t>
        </is>
      </c>
      <c r="C2080">
        <f>EclipseExport!#REF!</f>
        <v/>
      </c>
      <c r="D2080">
        <f>EclipseExport!#REF!</f>
        <v/>
      </c>
      <c r="E2080" t="inlineStr">
        <is>
          <t>global</t>
        </is>
      </c>
      <c r="F2080" t="inlineStr">
        <is>
          <t>global</t>
        </is>
      </c>
    </row>
    <row r="2081">
      <c r="A2081" t="inlineStr">
        <is>
          <t>SPARTA Tactical Mod Growth OEF</t>
        </is>
      </c>
      <c r="C2081">
        <f>EclipseExport!#REF!</f>
        <v/>
      </c>
      <c r="D2081">
        <f>EclipseExport!#REF!</f>
        <v/>
      </c>
      <c r="E2081" t="inlineStr">
        <is>
          <t>global</t>
        </is>
      </c>
      <c r="F2081" t="inlineStr">
        <is>
          <t>global</t>
        </is>
      </c>
    </row>
    <row r="2082">
      <c r="A2082" t="inlineStr">
        <is>
          <t>SPARTA Tactical Mod Growth OEF</t>
        </is>
      </c>
      <c r="C2082">
        <f>EclipseExport!#REF!</f>
        <v/>
      </c>
      <c r="D2082">
        <f>EclipseExport!#REF!</f>
        <v/>
      </c>
      <c r="E2082" t="inlineStr">
        <is>
          <t>global</t>
        </is>
      </c>
      <c r="F2082" t="inlineStr">
        <is>
          <t>global</t>
        </is>
      </c>
    </row>
    <row r="2083">
      <c r="A2083" t="inlineStr">
        <is>
          <t>SPARTA Tactical Mod Growth OEF</t>
        </is>
      </c>
      <c r="C2083">
        <f>EclipseExport!#REF!</f>
        <v/>
      </c>
      <c r="D2083">
        <f>EclipseExport!#REF!</f>
        <v/>
      </c>
      <c r="E2083" t="inlineStr">
        <is>
          <t>global</t>
        </is>
      </c>
      <c r="F2083" t="inlineStr">
        <is>
          <t>global</t>
        </is>
      </c>
    </row>
    <row r="2084">
      <c r="A2084" t="inlineStr">
        <is>
          <t>SPARTA Tactical Mod Growth OEF</t>
        </is>
      </c>
      <c r="C2084">
        <f>EclipseExport!#REF!</f>
        <v/>
      </c>
      <c r="D2084">
        <f>EclipseExport!#REF!</f>
        <v/>
      </c>
      <c r="E2084" t="inlineStr">
        <is>
          <t>global</t>
        </is>
      </c>
      <c r="F2084" t="inlineStr">
        <is>
          <t>global</t>
        </is>
      </c>
    </row>
    <row r="2085">
      <c r="A2085" t="inlineStr">
        <is>
          <t>SPARTA Tactical Mod Growth OEF</t>
        </is>
      </c>
      <c r="C2085">
        <f>EclipseExport!#REF!</f>
        <v/>
      </c>
      <c r="D2085">
        <f>EclipseExport!#REF!</f>
        <v/>
      </c>
      <c r="E2085" t="inlineStr">
        <is>
          <t>global</t>
        </is>
      </c>
      <c r="F2085" t="inlineStr">
        <is>
          <t>global</t>
        </is>
      </c>
    </row>
    <row r="2086">
      <c r="A2086" t="inlineStr">
        <is>
          <t>SPARTA Tactical Mod Growth OEF</t>
        </is>
      </c>
      <c r="C2086">
        <f>EclipseExport!#REF!</f>
        <v/>
      </c>
      <c r="D2086">
        <f>EclipseExport!#REF!</f>
        <v/>
      </c>
      <c r="E2086" t="inlineStr">
        <is>
          <t>global</t>
        </is>
      </c>
      <c r="F2086" t="inlineStr">
        <is>
          <t>global</t>
        </is>
      </c>
    </row>
    <row r="2087">
      <c r="A2087" t="inlineStr">
        <is>
          <t>SPARTA Tactical Mod Growth OEF</t>
        </is>
      </c>
      <c r="C2087">
        <f>EclipseExport!#REF!</f>
        <v/>
      </c>
      <c r="D2087">
        <f>EclipseExport!#REF!</f>
        <v/>
      </c>
      <c r="E2087" t="inlineStr">
        <is>
          <t>global</t>
        </is>
      </c>
      <c r="F2087" t="inlineStr">
        <is>
          <t>global</t>
        </is>
      </c>
    </row>
    <row r="2088">
      <c r="A2088" t="inlineStr">
        <is>
          <t>SPARTA Tactical Mod Growth OEF</t>
        </is>
      </c>
      <c r="C2088">
        <f>EclipseExport!#REF!</f>
        <v/>
      </c>
      <c r="D2088">
        <f>EclipseExport!#REF!</f>
        <v/>
      </c>
      <c r="E2088" t="inlineStr">
        <is>
          <t>global</t>
        </is>
      </c>
      <c r="F2088" t="inlineStr">
        <is>
          <t>global</t>
        </is>
      </c>
    </row>
    <row r="2089">
      <c r="A2089" t="inlineStr">
        <is>
          <t>SPARTA Tactical Mod Growth OEF</t>
        </is>
      </c>
      <c r="C2089">
        <f>EclipseExport!#REF!</f>
        <v/>
      </c>
      <c r="D2089">
        <f>EclipseExport!#REF!</f>
        <v/>
      </c>
      <c r="E2089" t="inlineStr">
        <is>
          <t>global</t>
        </is>
      </c>
      <c r="F2089" t="inlineStr">
        <is>
          <t>global</t>
        </is>
      </c>
    </row>
    <row r="2090">
      <c r="A2090" t="inlineStr">
        <is>
          <t>SPARTA Tactical Mod Growth OEF</t>
        </is>
      </c>
      <c r="C2090">
        <f>EclipseExport!#REF!</f>
        <v/>
      </c>
      <c r="D2090">
        <f>EclipseExport!#REF!</f>
        <v/>
      </c>
      <c r="E2090" t="inlineStr">
        <is>
          <t>global</t>
        </is>
      </c>
      <c r="F2090" t="inlineStr">
        <is>
          <t>global</t>
        </is>
      </c>
    </row>
    <row r="2091">
      <c r="A2091" t="inlineStr">
        <is>
          <t>SPARTA Tactical Mod Growth OEF</t>
        </is>
      </c>
      <c r="C2091">
        <f>EclipseExport!#REF!</f>
        <v/>
      </c>
      <c r="D2091">
        <f>EclipseExport!#REF!</f>
        <v/>
      </c>
      <c r="E2091" t="inlineStr">
        <is>
          <t>global</t>
        </is>
      </c>
      <c r="F2091" t="inlineStr">
        <is>
          <t>global</t>
        </is>
      </c>
    </row>
    <row r="2092">
      <c r="A2092" t="inlineStr">
        <is>
          <t>SPARTA Tactical Mod Growth OEF</t>
        </is>
      </c>
      <c r="C2092">
        <f>EclipseExport!#REF!</f>
        <v/>
      </c>
      <c r="D2092">
        <f>EclipseExport!#REF!</f>
        <v/>
      </c>
      <c r="E2092" t="inlineStr">
        <is>
          <t>global</t>
        </is>
      </c>
      <c r="F2092" t="inlineStr">
        <is>
          <t>global</t>
        </is>
      </c>
    </row>
    <row r="2093">
      <c r="A2093" t="inlineStr">
        <is>
          <t>SPARTA Tactical Mod Growth OEF</t>
        </is>
      </c>
      <c r="C2093">
        <f>EclipseExport!#REF!</f>
        <v/>
      </c>
      <c r="D2093">
        <f>EclipseExport!#REF!</f>
        <v/>
      </c>
      <c r="E2093" t="inlineStr">
        <is>
          <t>global</t>
        </is>
      </c>
      <c r="F2093" t="inlineStr">
        <is>
          <t>global</t>
        </is>
      </c>
    </row>
    <row r="2094">
      <c r="A2094" t="inlineStr">
        <is>
          <t>SPARTA Tactical Mod Growth OEF</t>
        </is>
      </c>
      <c r="C2094">
        <f>EclipseExport!#REF!</f>
        <v/>
      </c>
      <c r="D2094">
        <f>EclipseExport!#REF!</f>
        <v/>
      </c>
      <c r="E2094" t="inlineStr">
        <is>
          <t>global</t>
        </is>
      </c>
      <c r="F2094" t="inlineStr">
        <is>
          <t>global</t>
        </is>
      </c>
    </row>
    <row r="2095">
      <c r="A2095" t="inlineStr">
        <is>
          <t>SPARTA Tactical Mod Growth OEF</t>
        </is>
      </c>
      <c r="C2095">
        <f>EclipseExport!#REF!</f>
        <v/>
      </c>
      <c r="D2095">
        <f>EclipseExport!#REF!</f>
        <v/>
      </c>
      <c r="E2095" t="inlineStr">
        <is>
          <t>global</t>
        </is>
      </c>
      <c r="F2095" t="inlineStr">
        <is>
          <t>global</t>
        </is>
      </c>
    </row>
    <row r="2096">
      <c r="A2096" t="inlineStr">
        <is>
          <t>SPARTA Tactical Mod Growth OEF</t>
        </is>
      </c>
      <c r="C2096">
        <f>EclipseExport!#REF!</f>
        <v/>
      </c>
      <c r="D2096">
        <f>EclipseExport!#REF!</f>
        <v/>
      </c>
      <c r="E2096" t="inlineStr">
        <is>
          <t>global</t>
        </is>
      </c>
      <c r="F2096" t="inlineStr">
        <is>
          <t>global</t>
        </is>
      </c>
    </row>
    <row r="2097">
      <c r="A2097" t="inlineStr">
        <is>
          <t>SPARTA Tactical Mod Growth OEF</t>
        </is>
      </c>
      <c r="C2097">
        <f>EclipseExport!#REF!</f>
        <v/>
      </c>
      <c r="D2097">
        <f>EclipseExport!#REF!</f>
        <v/>
      </c>
      <c r="E2097" t="inlineStr">
        <is>
          <t>global</t>
        </is>
      </c>
      <c r="F2097" t="inlineStr">
        <is>
          <t>global</t>
        </is>
      </c>
    </row>
    <row r="2098">
      <c r="A2098" t="inlineStr">
        <is>
          <t>SPARTA Tactical Mod Growth OEF</t>
        </is>
      </c>
      <c r="C2098">
        <f>EclipseExport!#REF!</f>
        <v/>
      </c>
      <c r="D2098">
        <f>EclipseExport!#REF!</f>
        <v/>
      </c>
      <c r="E2098" t="inlineStr">
        <is>
          <t>global</t>
        </is>
      </c>
      <c r="F2098" t="inlineStr">
        <is>
          <t>global</t>
        </is>
      </c>
    </row>
    <row r="2099">
      <c r="A2099" t="inlineStr">
        <is>
          <t>SPARTA Tactical Mod Growth OEF</t>
        </is>
      </c>
      <c r="C2099">
        <f>EclipseExport!#REF!</f>
        <v/>
      </c>
      <c r="D2099">
        <f>EclipseExport!#REF!</f>
        <v/>
      </c>
      <c r="E2099" t="inlineStr">
        <is>
          <t>global</t>
        </is>
      </c>
      <c r="F2099" t="inlineStr">
        <is>
          <t>global</t>
        </is>
      </c>
    </row>
    <row r="2100">
      <c r="A2100" t="inlineStr">
        <is>
          <t>SPARTA Tactical Mod Growth OEF</t>
        </is>
      </c>
      <c r="C2100">
        <f>EclipseExport!#REF!</f>
        <v/>
      </c>
      <c r="D2100">
        <f>EclipseExport!#REF!</f>
        <v/>
      </c>
      <c r="E2100" t="inlineStr">
        <is>
          <t>global</t>
        </is>
      </c>
      <c r="F2100" t="inlineStr">
        <is>
          <t>global</t>
        </is>
      </c>
    </row>
    <row r="2101">
      <c r="A2101" t="inlineStr">
        <is>
          <t>SPARTA Tactical Mod Growth OEF</t>
        </is>
      </c>
      <c r="C2101">
        <f>EclipseExport!#REF!</f>
        <v/>
      </c>
      <c r="D2101">
        <f>EclipseExport!#REF!</f>
        <v/>
      </c>
      <c r="E2101" t="inlineStr">
        <is>
          <t>global</t>
        </is>
      </c>
      <c r="F2101" t="inlineStr">
        <is>
          <t>global</t>
        </is>
      </c>
    </row>
    <row r="2102">
      <c r="A2102" t="inlineStr">
        <is>
          <t>SPARTA Tactical Mod Growth OEF</t>
        </is>
      </c>
      <c r="C2102">
        <f>EclipseExport!#REF!</f>
        <v/>
      </c>
      <c r="D2102">
        <f>EclipseExport!#REF!</f>
        <v/>
      </c>
      <c r="E2102" t="inlineStr">
        <is>
          <t>global</t>
        </is>
      </c>
      <c r="F2102" t="inlineStr">
        <is>
          <t>global</t>
        </is>
      </c>
    </row>
    <row r="2103">
      <c r="A2103" t="inlineStr">
        <is>
          <t>SPARTA Tactical Mod Growth OEF</t>
        </is>
      </c>
      <c r="C2103">
        <f>EclipseExport!#REF!</f>
        <v/>
      </c>
      <c r="D2103">
        <f>EclipseExport!#REF!</f>
        <v/>
      </c>
      <c r="E2103" t="inlineStr">
        <is>
          <t>global</t>
        </is>
      </c>
      <c r="F2103" t="inlineStr">
        <is>
          <t>global</t>
        </is>
      </c>
    </row>
    <row r="2104">
      <c r="A2104" t="inlineStr">
        <is>
          <t>SPARTA Tactical Mod Growth OEF</t>
        </is>
      </c>
      <c r="C2104">
        <f>EclipseExport!#REF!</f>
        <v/>
      </c>
      <c r="D2104">
        <f>EclipseExport!#REF!</f>
        <v/>
      </c>
      <c r="E2104" t="inlineStr">
        <is>
          <t>global</t>
        </is>
      </c>
      <c r="F2104" t="inlineStr">
        <is>
          <t>global</t>
        </is>
      </c>
    </row>
    <row r="2105">
      <c r="A2105" t="inlineStr">
        <is>
          <t>SPARTA Tactical Mod Growth OEF</t>
        </is>
      </c>
      <c r="C2105">
        <f>EclipseExport!#REF!</f>
        <v/>
      </c>
      <c r="D2105">
        <f>EclipseExport!#REF!</f>
        <v/>
      </c>
      <c r="E2105" t="inlineStr">
        <is>
          <t>global</t>
        </is>
      </c>
      <c r="F2105" t="inlineStr">
        <is>
          <t>global</t>
        </is>
      </c>
    </row>
    <row r="2106">
      <c r="A2106" t="inlineStr">
        <is>
          <t>SPARTA Tactical Mod Growth OEF</t>
        </is>
      </c>
      <c r="C2106">
        <f>EclipseExport!#REF!</f>
        <v/>
      </c>
      <c r="D2106">
        <f>EclipseExport!#REF!</f>
        <v/>
      </c>
      <c r="E2106" t="inlineStr">
        <is>
          <t>global</t>
        </is>
      </c>
      <c r="F2106" t="inlineStr">
        <is>
          <t>global</t>
        </is>
      </c>
    </row>
    <row r="2107">
      <c r="A2107" t="inlineStr">
        <is>
          <t>SPARTA Tactical Mod Growth OEF</t>
        </is>
      </c>
      <c r="C2107">
        <f>EclipseExport!#REF!</f>
        <v/>
      </c>
      <c r="D2107">
        <f>EclipseExport!#REF!</f>
        <v/>
      </c>
      <c r="E2107" t="inlineStr">
        <is>
          <t>global</t>
        </is>
      </c>
      <c r="F2107" t="inlineStr">
        <is>
          <t>global</t>
        </is>
      </c>
    </row>
    <row r="2108">
      <c r="A2108" t="inlineStr">
        <is>
          <t>SPARTA Tactical Mod Growth OEF</t>
        </is>
      </c>
      <c r="C2108">
        <f>EclipseExport!#REF!</f>
        <v/>
      </c>
      <c r="D2108">
        <f>EclipseExport!#REF!</f>
        <v/>
      </c>
      <c r="E2108" t="inlineStr">
        <is>
          <t>global</t>
        </is>
      </c>
      <c r="F2108" t="inlineStr">
        <is>
          <t>global</t>
        </is>
      </c>
    </row>
    <row r="2109">
      <c r="A2109" t="inlineStr">
        <is>
          <t>SPARTA Tactical Mod Growth OEF</t>
        </is>
      </c>
      <c r="C2109">
        <f>EclipseExport!#REF!</f>
        <v/>
      </c>
      <c r="D2109">
        <f>EclipseExport!#REF!</f>
        <v/>
      </c>
      <c r="E2109" t="inlineStr">
        <is>
          <t>global</t>
        </is>
      </c>
      <c r="F2109" t="inlineStr">
        <is>
          <t>global</t>
        </is>
      </c>
    </row>
    <row r="2110">
      <c r="A2110" t="inlineStr">
        <is>
          <t>SPARTA Tactical Mod Growth OEF</t>
        </is>
      </c>
      <c r="C2110">
        <f>EclipseExport!#REF!</f>
        <v/>
      </c>
      <c r="D2110">
        <f>EclipseExport!#REF!</f>
        <v/>
      </c>
      <c r="E2110" t="inlineStr">
        <is>
          <t>global</t>
        </is>
      </c>
      <c r="F2110" t="inlineStr">
        <is>
          <t>global</t>
        </is>
      </c>
    </row>
    <row r="2111">
      <c r="A2111" t="inlineStr">
        <is>
          <t>SPARTA Tactical Mod Growth OEF</t>
        </is>
      </c>
      <c r="C2111">
        <f>EclipseExport!#REF!</f>
        <v/>
      </c>
      <c r="D2111">
        <f>EclipseExport!#REF!</f>
        <v/>
      </c>
      <c r="E2111" t="inlineStr">
        <is>
          <t>global</t>
        </is>
      </c>
      <c r="F2111" t="inlineStr">
        <is>
          <t>global</t>
        </is>
      </c>
    </row>
    <row r="2112">
      <c r="A2112" t="inlineStr">
        <is>
          <t>SPARTA Tactical Mod Growth OEF</t>
        </is>
      </c>
      <c r="C2112">
        <f>EclipseExport!#REF!</f>
        <v/>
      </c>
      <c r="D2112">
        <f>EclipseExport!#REF!</f>
        <v/>
      </c>
      <c r="E2112" t="inlineStr">
        <is>
          <t>global</t>
        </is>
      </c>
      <c r="F2112" t="inlineStr">
        <is>
          <t>global</t>
        </is>
      </c>
    </row>
    <row r="2113">
      <c r="A2113" t="inlineStr">
        <is>
          <t>SPARTA Tactical Mod Growth OEF</t>
        </is>
      </c>
      <c r="C2113">
        <f>EclipseExport!#REF!</f>
        <v/>
      </c>
      <c r="D2113">
        <f>EclipseExport!#REF!</f>
        <v/>
      </c>
      <c r="E2113" t="inlineStr">
        <is>
          <t>global</t>
        </is>
      </c>
      <c r="F2113" t="inlineStr">
        <is>
          <t>global</t>
        </is>
      </c>
    </row>
    <row r="2114">
      <c r="A2114" t="inlineStr">
        <is>
          <t>SPARTA Tactical Mod Growth OEF</t>
        </is>
      </c>
      <c r="C2114">
        <f>EclipseExport!#REF!</f>
        <v/>
      </c>
      <c r="D2114">
        <f>EclipseExport!#REF!</f>
        <v/>
      </c>
      <c r="E2114" t="inlineStr">
        <is>
          <t>global</t>
        </is>
      </c>
      <c r="F2114" t="inlineStr">
        <is>
          <t>global</t>
        </is>
      </c>
    </row>
    <row r="2115">
      <c r="A2115" t="inlineStr">
        <is>
          <t>SPARTA Tactical Mod Growth OEF</t>
        </is>
      </c>
      <c r="C2115">
        <f>EclipseExport!#REF!</f>
        <v/>
      </c>
      <c r="D2115">
        <f>EclipseExport!#REF!</f>
        <v/>
      </c>
      <c r="E2115" t="inlineStr">
        <is>
          <t>global</t>
        </is>
      </c>
      <c r="F2115" t="inlineStr">
        <is>
          <t>global</t>
        </is>
      </c>
    </row>
    <row r="2116">
      <c r="A2116" t="inlineStr">
        <is>
          <t>SPARTA Tactical Mod Growth OEF</t>
        </is>
      </c>
      <c r="C2116">
        <f>EclipseExport!#REF!</f>
        <v/>
      </c>
      <c r="D2116">
        <f>EclipseExport!#REF!</f>
        <v/>
      </c>
      <c r="E2116" t="inlineStr">
        <is>
          <t>global</t>
        </is>
      </c>
      <c r="F2116" t="inlineStr">
        <is>
          <t>global</t>
        </is>
      </c>
    </row>
    <row r="2117">
      <c r="A2117" t="inlineStr">
        <is>
          <t>SPARTA Tactical Mod Growth OEF</t>
        </is>
      </c>
      <c r="C2117">
        <f>EclipseExport!#REF!</f>
        <v/>
      </c>
      <c r="D2117">
        <f>EclipseExport!#REF!</f>
        <v/>
      </c>
      <c r="E2117" t="inlineStr">
        <is>
          <t>global</t>
        </is>
      </c>
      <c r="F2117" t="inlineStr">
        <is>
          <t>global</t>
        </is>
      </c>
    </row>
    <row r="2118">
      <c r="A2118" t="inlineStr">
        <is>
          <t>SPARTA Tactical Mod Growth OEF</t>
        </is>
      </c>
      <c r="C2118">
        <f>EclipseExport!#REF!</f>
        <v/>
      </c>
      <c r="D2118">
        <f>EclipseExport!#REF!</f>
        <v/>
      </c>
      <c r="E2118" t="inlineStr">
        <is>
          <t>global</t>
        </is>
      </c>
      <c r="F2118" t="inlineStr">
        <is>
          <t>global</t>
        </is>
      </c>
    </row>
    <row r="2119">
      <c r="A2119" t="inlineStr">
        <is>
          <t>SPARTA Tactical Mod Growth OEF</t>
        </is>
      </c>
      <c r="C2119">
        <f>EclipseExport!#REF!</f>
        <v/>
      </c>
      <c r="D2119">
        <f>EclipseExport!#REF!</f>
        <v/>
      </c>
      <c r="E2119" t="inlineStr">
        <is>
          <t>global</t>
        </is>
      </c>
      <c r="F2119" t="inlineStr">
        <is>
          <t>global</t>
        </is>
      </c>
    </row>
    <row r="2120">
      <c r="A2120" t="inlineStr">
        <is>
          <t>SPARTA Tactical Mod Growth OEF</t>
        </is>
      </c>
      <c r="C2120">
        <f>EclipseExport!#REF!</f>
        <v/>
      </c>
      <c r="D2120">
        <f>EclipseExport!#REF!</f>
        <v/>
      </c>
      <c r="E2120" t="inlineStr">
        <is>
          <t>global</t>
        </is>
      </c>
      <c r="F2120" t="inlineStr">
        <is>
          <t>global</t>
        </is>
      </c>
    </row>
    <row r="2121">
      <c r="A2121" t="inlineStr">
        <is>
          <t>SPARTA Tactical Mod Growth OEF</t>
        </is>
      </c>
      <c r="C2121">
        <f>EclipseExport!#REF!</f>
        <v/>
      </c>
      <c r="D2121">
        <f>EclipseExport!#REF!</f>
        <v/>
      </c>
      <c r="E2121" t="inlineStr">
        <is>
          <t>global</t>
        </is>
      </c>
      <c r="F2121" t="inlineStr">
        <is>
          <t>global</t>
        </is>
      </c>
    </row>
    <row r="2122">
      <c r="A2122" t="inlineStr">
        <is>
          <t>SPARTA Tactical Mod Growth OEF</t>
        </is>
      </c>
      <c r="C2122">
        <f>EclipseExport!#REF!</f>
        <v/>
      </c>
      <c r="D2122">
        <f>EclipseExport!#REF!</f>
        <v/>
      </c>
      <c r="E2122" t="inlineStr">
        <is>
          <t>global</t>
        </is>
      </c>
      <c r="F2122" t="inlineStr">
        <is>
          <t>global</t>
        </is>
      </c>
    </row>
    <row r="2123">
      <c r="A2123" t="inlineStr">
        <is>
          <t>SPARTA Tactical Mod Growth OEF</t>
        </is>
      </c>
      <c r="C2123">
        <f>EclipseExport!#REF!</f>
        <v/>
      </c>
      <c r="D2123">
        <f>EclipseExport!#REF!</f>
        <v/>
      </c>
      <c r="E2123" t="inlineStr">
        <is>
          <t>global</t>
        </is>
      </c>
      <c r="F2123" t="inlineStr">
        <is>
          <t>global</t>
        </is>
      </c>
    </row>
    <row r="2124">
      <c r="A2124" t="inlineStr">
        <is>
          <t>SPARTA Tactical Mod Growth OEF</t>
        </is>
      </c>
      <c r="C2124">
        <f>EclipseExport!#REF!</f>
        <v/>
      </c>
      <c r="D2124">
        <f>EclipseExport!#REF!</f>
        <v/>
      </c>
      <c r="E2124" t="inlineStr">
        <is>
          <t>global</t>
        </is>
      </c>
      <c r="F2124" t="inlineStr">
        <is>
          <t>global</t>
        </is>
      </c>
    </row>
    <row r="2125">
      <c r="A2125" t="inlineStr">
        <is>
          <t>SPARTA Tactical Mod Growth OEF</t>
        </is>
      </c>
      <c r="C2125">
        <f>EclipseExport!#REF!</f>
        <v/>
      </c>
      <c r="D2125">
        <f>EclipseExport!#REF!</f>
        <v/>
      </c>
      <c r="E2125" t="inlineStr">
        <is>
          <t>global</t>
        </is>
      </c>
      <c r="F2125" t="inlineStr">
        <is>
          <t>global</t>
        </is>
      </c>
    </row>
    <row r="2126">
      <c r="A2126" t="inlineStr">
        <is>
          <t>SPARTA Tactical Mod Growth OEF</t>
        </is>
      </c>
      <c r="C2126">
        <f>EclipseExport!#REF!</f>
        <v/>
      </c>
      <c r="D2126">
        <f>EclipseExport!#REF!</f>
        <v/>
      </c>
      <c r="E2126" t="inlineStr">
        <is>
          <t>global</t>
        </is>
      </c>
      <c r="F2126" t="inlineStr">
        <is>
          <t>global</t>
        </is>
      </c>
    </row>
    <row r="2127">
      <c r="A2127" t="inlineStr">
        <is>
          <t>SPARTA Tactical Mod Growth OEF</t>
        </is>
      </c>
      <c r="C2127">
        <f>EclipseExport!#REF!</f>
        <v/>
      </c>
      <c r="D2127">
        <f>EclipseExport!#REF!</f>
        <v/>
      </c>
      <c r="E2127" t="inlineStr">
        <is>
          <t>global</t>
        </is>
      </c>
      <c r="F2127" t="inlineStr">
        <is>
          <t>global</t>
        </is>
      </c>
    </row>
    <row r="2128">
      <c r="A2128" t="inlineStr">
        <is>
          <t>SPARTA Tactical Mod Growth OEF</t>
        </is>
      </c>
      <c r="C2128">
        <f>EclipseExport!#REF!</f>
        <v/>
      </c>
      <c r="D2128">
        <f>EclipseExport!#REF!</f>
        <v/>
      </c>
      <c r="E2128" t="inlineStr">
        <is>
          <t>global</t>
        </is>
      </c>
      <c r="F2128" t="inlineStr">
        <is>
          <t>global</t>
        </is>
      </c>
    </row>
    <row r="2129">
      <c r="A2129" t="inlineStr">
        <is>
          <t>SPARTA Tactical Mod Growth OEF</t>
        </is>
      </c>
      <c r="C2129">
        <f>EclipseExport!#REF!</f>
        <v/>
      </c>
      <c r="D2129">
        <f>EclipseExport!#REF!</f>
        <v/>
      </c>
      <c r="E2129" t="inlineStr">
        <is>
          <t>global</t>
        </is>
      </c>
      <c r="F2129" t="inlineStr">
        <is>
          <t>global</t>
        </is>
      </c>
    </row>
    <row r="2130">
      <c r="A2130" t="inlineStr">
        <is>
          <t>SPARTA Tactical Mod Growth OEF</t>
        </is>
      </c>
      <c r="C2130">
        <f>EclipseExport!#REF!</f>
        <v/>
      </c>
      <c r="D2130">
        <f>EclipseExport!#REF!</f>
        <v/>
      </c>
      <c r="E2130" t="inlineStr">
        <is>
          <t>global</t>
        </is>
      </c>
      <c r="F2130" t="inlineStr">
        <is>
          <t>global</t>
        </is>
      </c>
    </row>
    <row r="2131">
      <c r="A2131" t="inlineStr">
        <is>
          <t>SPARTA Tactical Mod Growth OEF</t>
        </is>
      </c>
      <c r="C2131">
        <f>EclipseExport!#REF!</f>
        <v/>
      </c>
      <c r="D2131">
        <f>EclipseExport!#REF!</f>
        <v/>
      </c>
      <c r="E2131" t="inlineStr">
        <is>
          <t>global</t>
        </is>
      </c>
      <c r="F2131" t="inlineStr">
        <is>
          <t>global</t>
        </is>
      </c>
    </row>
    <row r="2132">
      <c r="A2132" t="inlineStr">
        <is>
          <t>SPARTA Tactical Mod Growth OEF</t>
        </is>
      </c>
      <c r="C2132">
        <f>EclipseExport!#REF!</f>
        <v/>
      </c>
      <c r="D2132">
        <f>EclipseExport!#REF!</f>
        <v/>
      </c>
      <c r="E2132" t="inlineStr">
        <is>
          <t>global</t>
        </is>
      </c>
      <c r="F2132" t="inlineStr">
        <is>
          <t>global</t>
        </is>
      </c>
    </row>
    <row r="2133">
      <c r="A2133" t="inlineStr">
        <is>
          <t>SPARTA Tactical Mod Growth OEF</t>
        </is>
      </c>
      <c r="C2133">
        <f>EclipseExport!#REF!</f>
        <v/>
      </c>
      <c r="D2133">
        <f>EclipseExport!#REF!</f>
        <v/>
      </c>
      <c r="E2133" t="inlineStr">
        <is>
          <t>global</t>
        </is>
      </c>
      <c r="F2133" t="inlineStr">
        <is>
          <t>global</t>
        </is>
      </c>
    </row>
    <row r="2134">
      <c r="A2134" t="inlineStr">
        <is>
          <t>SPARTA Tactical Mod Growth OEF</t>
        </is>
      </c>
      <c r="C2134">
        <f>EclipseExport!#REF!</f>
        <v/>
      </c>
      <c r="D2134">
        <f>EclipseExport!#REF!</f>
        <v/>
      </c>
      <c r="E2134" t="inlineStr">
        <is>
          <t>global</t>
        </is>
      </c>
      <c r="F2134" t="inlineStr">
        <is>
          <t>global</t>
        </is>
      </c>
    </row>
    <row r="2135">
      <c r="A2135" t="inlineStr">
        <is>
          <t>SPARTA Tactical Mod Growth OEF</t>
        </is>
      </c>
      <c r="C2135">
        <f>EclipseExport!#REF!</f>
        <v/>
      </c>
      <c r="D2135">
        <f>EclipseExport!#REF!</f>
        <v/>
      </c>
      <c r="E2135" t="inlineStr">
        <is>
          <t>global</t>
        </is>
      </c>
      <c r="F2135" t="inlineStr">
        <is>
          <t>global</t>
        </is>
      </c>
    </row>
    <row r="2136">
      <c r="A2136" t="inlineStr">
        <is>
          <t>SPARTA Tactical Mod Growth OEF</t>
        </is>
      </c>
      <c r="C2136">
        <f>EclipseExport!#REF!</f>
        <v/>
      </c>
      <c r="D2136">
        <f>EclipseExport!#REF!</f>
        <v/>
      </c>
      <c r="E2136" t="inlineStr">
        <is>
          <t>global</t>
        </is>
      </c>
      <c r="F2136" t="inlineStr">
        <is>
          <t>global</t>
        </is>
      </c>
    </row>
    <row r="2137">
      <c r="A2137" t="inlineStr">
        <is>
          <t>SPARTA Tactical Mod Growth OEF</t>
        </is>
      </c>
      <c r="C2137">
        <f>EclipseExport!#REF!</f>
        <v/>
      </c>
      <c r="D2137">
        <f>EclipseExport!#REF!</f>
        <v/>
      </c>
      <c r="E2137" t="inlineStr">
        <is>
          <t>global</t>
        </is>
      </c>
      <c r="F2137" t="inlineStr">
        <is>
          <t>global</t>
        </is>
      </c>
    </row>
    <row r="2138">
      <c r="A2138" t="inlineStr">
        <is>
          <t>SPARTA Tactical Mod Growth OEF</t>
        </is>
      </c>
      <c r="C2138">
        <f>EclipseExport!#REF!</f>
        <v/>
      </c>
      <c r="D2138">
        <f>EclipseExport!#REF!</f>
        <v/>
      </c>
      <c r="E2138" t="inlineStr">
        <is>
          <t>global</t>
        </is>
      </c>
      <c r="F2138" t="inlineStr">
        <is>
          <t>global</t>
        </is>
      </c>
    </row>
    <row r="2139">
      <c r="A2139" t="inlineStr">
        <is>
          <t>SPARTA Tactical Mod Growth OEF</t>
        </is>
      </c>
      <c r="C2139">
        <f>EclipseExport!#REF!</f>
        <v/>
      </c>
      <c r="D2139">
        <f>EclipseExport!#REF!</f>
        <v/>
      </c>
      <c r="E2139" t="inlineStr">
        <is>
          <t>global</t>
        </is>
      </c>
      <c r="F2139" t="inlineStr">
        <is>
          <t>global</t>
        </is>
      </c>
    </row>
    <row r="2140">
      <c r="A2140" t="inlineStr">
        <is>
          <t>SPARTA Tactical Mod Growth OEF</t>
        </is>
      </c>
      <c r="C2140">
        <f>EclipseExport!#REF!</f>
        <v/>
      </c>
      <c r="D2140">
        <f>EclipseExport!#REF!</f>
        <v/>
      </c>
      <c r="E2140" t="inlineStr">
        <is>
          <t>global</t>
        </is>
      </c>
      <c r="F2140" t="inlineStr">
        <is>
          <t>global</t>
        </is>
      </c>
    </row>
    <row r="2141">
      <c r="A2141" t="inlineStr">
        <is>
          <t>SPARTA Tactical Mod Growth OEF</t>
        </is>
      </c>
      <c r="C2141">
        <f>EclipseExport!#REF!</f>
        <v/>
      </c>
      <c r="D2141">
        <f>EclipseExport!#REF!</f>
        <v/>
      </c>
      <c r="E2141" t="inlineStr">
        <is>
          <t>global</t>
        </is>
      </c>
      <c r="F2141" t="inlineStr">
        <is>
          <t>global</t>
        </is>
      </c>
    </row>
    <row r="2142">
      <c r="A2142" t="inlineStr">
        <is>
          <t>SPARTA Tactical Mod Growth OEF</t>
        </is>
      </c>
      <c r="C2142">
        <f>EclipseExport!#REF!</f>
        <v/>
      </c>
      <c r="D2142">
        <f>EclipseExport!#REF!</f>
        <v/>
      </c>
      <c r="E2142" t="inlineStr">
        <is>
          <t>global</t>
        </is>
      </c>
      <c r="F2142" t="inlineStr">
        <is>
          <t>global</t>
        </is>
      </c>
    </row>
    <row r="2143">
      <c r="A2143" t="inlineStr">
        <is>
          <t>SPARTA Tactical Mod Growth OEF</t>
        </is>
      </c>
      <c r="C2143">
        <f>EclipseExport!#REF!</f>
        <v/>
      </c>
      <c r="D2143">
        <f>EclipseExport!#REF!</f>
        <v/>
      </c>
      <c r="E2143" t="inlineStr">
        <is>
          <t>global</t>
        </is>
      </c>
      <c r="F2143" t="inlineStr">
        <is>
          <t>global</t>
        </is>
      </c>
    </row>
    <row r="2144">
      <c r="A2144" t="inlineStr">
        <is>
          <t>SPARTA Tactical Mod Growth OEF</t>
        </is>
      </c>
      <c r="C2144">
        <f>EclipseExport!#REF!</f>
        <v/>
      </c>
      <c r="D2144">
        <f>EclipseExport!#REF!</f>
        <v/>
      </c>
      <c r="E2144" t="inlineStr">
        <is>
          <t>global</t>
        </is>
      </c>
      <c r="F2144" t="inlineStr">
        <is>
          <t>global</t>
        </is>
      </c>
    </row>
    <row r="2145">
      <c r="A2145" t="inlineStr">
        <is>
          <t>SPARTA Tactical Mod Growth OEF</t>
        </is>
      </c>
      <c r="C2145">
        <f>EclipseExport!#REF!</f>
        <v/>
      </c>
      <c r="D2145">
        <f>EclipseExport!#REF!</f>
        <v/>
      </c>
      <c r="E2145" t="inlineStr">
        <is>
          <t>global</t>
        </is>
      </c>
      <c r="F2145" t="inlineStr">
        <is>
          <t>global</t>
        </is>
      </c>
    </row>
    <row r="2146">
      <c r="A2146" t="inlineStr">
        <is>
          <t>SPARTA Tactical Mod Growth OEF</t>
        </is>
      </c>
      <c r="C2146">
        <f>EclipseExport!#REF!</f>
        <v/>
      </c>
      <c r="D2146">
        <f>EclipseExport!#REF!</f>
        <v/>
      </c>
      <c r="E2146" t="inlineStr">
        <is>
          <t>global</t>
        </is>
      </c>
      <c r="F2146" t="inlineStr">
        <is>
          <t>global</t>
        </is>
      </c>
    </row>
    <row r="2147">
      <c r="A2147" t="inlineStr">
        <is>
          <t>SPARTA Tactical Mod Growth OEF</t>
        </is>
      </c>
      <c r="C2147">
        <f>EclipseExport!#REF!</f>
        <v/>
      </c>
      <c r="D2147">
        <f>EclipseExport!#REF!</f>
        <v/>
      </c>
      <c r="E2147" t="inlineStr">
        <is>
          <t>global</t>
        </is>
      </c>
      <c r="F2147" t="inlineStr">
        <is>
          <t>global</t>
        </is>
      </c>
    </row>
    <row r="2148">
      <c r="A2148" t="inlineStr">
        <is>
          <t>SPARTA Tactical Mod Growth OEF</t>
        </is>
      </c>
      <c r="C2148">
        <f>EclipseExport!#REF!</f>
        <v/>
      </c>
      <c r="D2148">
        <f>EclipseExport!#REF!</f>
        <v/>
      </c>
      <c r="E2148" t="inlineStr">
        <is>
          <t>global</t>
        </is>
      </c>
      <c r="F2148" t="inlineStr">
        <is>
          <t>global</t>
        </is>
      </c>
    </row>
    <row r="2149">
      <c r="A2149" t="inlineStr">
        <is>
          <t>SPARTA Tactical Mod Growth OEF</t>
        </is>
      </c>
      <c r="C2149">
        <f>EclipseExport!#REF!</f>
        <v/>
      </c>
      <c r="D2149">
        <f>EclipseExport!#REF!</f>
        <v/>
      </c>
      <c r="E2149" t="inlineStr">
        <is>
          <t>global</t>
        </is>
      </c>
      <c r="F2149" t="inlineStr">
        <is>
          <t>global</t>
        </is>
      </c>
    </row>
    <row r="2150">
      <c r="A2150" t="inlineStr">
        <is>
          <t>SPARTA Tactical Mod Growth OEF</t>
        </is>
      </c>
      <c r="C2150">
        <f>EclipseExport!#REF!</f>
        <v/>
      </c>
      <c r="D2150">
        <f>EclipseExport!#REF!</f>
        <v/>
      </c>
      <c r="E2150" t="inlineStr">
        <is>
          <t>global</t>
        </is>
      </c>
      <c r="F2150" t="inlineStr">
        <is>
          <t>global</t>
        </is>
      </c>
    </row>
    <row r="2151">
      <c r="A2151" t="inlineStr">
        <is>
          <t>SPARTA Tactical Mod Growth OEF</t>
        </is>
      </c>
      <c r="C2151">
        <f>EclipseExport!#REF!</f>
        <v/>
      </c>
      <c r="D2151">
        <f>EclipseExport!#REF!</f>
        <v/>
      </c>
      <c r="E2151" t="inlineStr">
        <is>
          <t>global</t>
        </is>
      </c>
      <c r="F2151" t="inlineStr">
        <is>
          <t>global</t>
        </is>
      </c>
    </row>
    <row r="2152">
      <c r="A2152" t="inlineStr">
        <is>
          <t>SPARTA Tactical Mod Growth OEF</t>
        </is>
      </c>
      <c r="C2152">
        <f>EclipseExport!#REF!</f>
        <v/>
      </c>
      <c r="D2152">
        <f>EclipseExport!#REF!</f>
        <v/>
      </c>
      <c r="E2152" t="inlineStr">
        <is>
          <t>global</t>
        </is>
      </c>
      <c r="F2152" t="inlineStr">
        <is>
          <t>global</t>
        </is>
      </c>
    </row>
    <row r="2153">
      <c r="A2153" t="inlineStr">
        <is>
          <t>SPARTA Tactical Growth OEF</t>
        </is>
      </c>
      <c r="C2153" t="inlineStr">
        <is>
          <t>$CASH</t>
        </is>
      </c>
      <c r="D2153">
        <f>EclipseExport!#REF!</f>
        <v/>
      </c>
      <c r="E2153" t="inlineStr">
        <is>
          <t>global</t>
        </is>
      </c>
      <c r="F2153" t="inlineStr">
        <is>
          <t>global</t>
        </is>
      </c>
    </row>
    <row r="2154">
      <c r="A2154" t="inlineStr">
        <is>
          <t>SPARTA Tactical Growth OEF</t>
        </is>
      </c>
      <c r="C2154">
        <f>EclipseExport!#REF!</f>
        <v/>
      </c>
      <c r="D2154">
        <f>EclipseExport!#REF!</f>
        <v/>
      </c>
      <c r="E2154" t="inlineStr">
        <is>
          <t>global</t>
        </is>
      </c>
      <c r="F2154" t="inlineStr">
        <is>
          <t>global</t>
        </is>
      </c>
    </row>
    <row r="2155">
      <c r="A2155" t="inlineStr">
        <is>
          <t>SPARTA Tactical Growth OEF</t>
        </is>
      </c>
      <c r="C2155">
        <f>EclipseExport!#REF!</f>
        <v/>
      </c>
      <c r="D2155">
        <f>EclipseExport!#REF!</f>
        <v/>
      </c>
      <c r="E2155" t="inlineStr">
        <is>
          <t>global</t>
        </is>
      </c>
      <c r="F2155" t="inlineStr">
        <is>
          <t>global</t>
        </is>
      </c>
    </row>
    <row r="2156">
      <c r="A2156" t="inlineStr">
        <is>
          <t>SPARTA Tactical Growth OEF</t>
        </is>
      </c>
      <c r="C2156">
        <f>EclipseExport!#REF!</f>
        <v/>
      </c>
      <c r="D2156">
        <f>EclipseExport!#REF!</f>
        <v/>
      </c>
      <c r="E2156" t="inlineStr">
        <is>
          <t>global</t>
        </is>
      </c>
      <c r="F2156" t="inlineStr">
        <is>
          <t>global</t>
        </is>
      </c>
    </row>
    <row r="2157">
      <c r="A2157" t="inlineStr">
        <is>
          <t>SPARTA Tactical Growth OEF</t>
        </is>
      </c>
      <c r="C2157">
        <f>EclipseExport!#REF!</f>
        <v/>
      </c>
      <c r="D2157">
        <f>EclipseExport!#REF!</f>
        <v/>
      </c>
      <c r="E2157" t="inlineStr">
        <is>
          <t>global</t>
        </is>
      </c>
      <c r="F2157" t="inlineStr">
        <is>
          <t>global</t>
        </is>
      </c>
    </row>
    <row r="2158">
      <c r="A2158" t="inlineStr">
        <is>
          <t>SPARTA Tactical Growth OEF</t>
        </is>
      </c>
      <c r="C2158">
        <f>EclipseExport!#REF!</f>
        <v/>
      </c>
      <c r="D2158">
        <f>EclipseExport!#REF!</f>
        <v/>
      </c>
      <c r="E2158" t="inlineStr">
        <is>
          <t>global</t>
        </is>
      </c>
      <c r="F2158" t="inlineStr">
        <is>
          <t>global</t>
        </is>
      </c>
    </row>
    <row r="2159">
      <c r="A2159" t="inlineStr">
        <is>
          <t>SPARTA Tactical Growth OEF</t>
        </is>
      </c>
      <c r="C2159">
        <f>EclipseExport!#REF!</f>
        <v/>
      </c>
      <c r="D2159">
        <f>EclipseExport!#REF!</f>
        <v/>
      </c>
      <c r="E2159" t="inlineStr">
        <is>
          <t>global</t>
        </is>
      </c>
      <c r="F2159" t="inlineStr">
        <is>
          <t>global</t>
        </is>
      </c>
    </row>
    <row r="2160">
      <c r="A2160" t="inlineStr">
        <is>
          <t>SPARTA Tactical Growth OEF</t>
        </is>
      </c>
      <c r="C2160">
        <f>EclipseExport!#REF!</f>
        <v/>
      </c>
      <c r="D2160">
        <f>EclipseExport!#REF!</f>
        <v/>
      </c>
      <c r="E2160" t="inlineStr">
        <is>
          <t>global</t>
        </is>
      </c>
      <c r="F2160" t="inlineStr">
        <is>
          <t>global</t>
        </is>
      </c>
    </row>
    <row r="2161">
      <c r="A2161" t="inlineStr">
        <is>
          <t>SPARTA Tactical Growth OEF</t>
        </is>
      </c>
      <c r="C2161">
        <f>EclipseExport!#REF!</f>
        <v/>
      </c>
      <c r="D2161">
        <f>EclipseExport!#REF!</f>
        <v/>
      </c>
      <c r="E2161" t="inlineStr">
        <is>
          <t>global</t>
        </is>
      </c>
      <c r="F2161" t="inlineStr">
        <is>
          <t>global</t>
        </is>
      </c>
    </row>
    <row r="2162">
      <c r="A2162" t="inlineStr">
        <is>
          <t>SPARTA Tactical Growth OEF</t>
        </is>
      </c>
      <c r="C2162">
        <f>EclipseExport!#REF!</f>
        <v/>
      </c>
      <c r="D2162">
        <f>EclipseExport!#REF!</f>
        <v/>
      </c>
      <c r="E2162" t="inlineStr">
        <is>
          <t>global</t>
        </is>
      </c>
      <c r="F2162" t="inlineStr">
        <is>
          <t>global</t>
        </is>
      </c>
    </row>
    <row r="2163">
      <c r="A2163" t="inlineStr">
        <is>
          <t>SPARTA Tactical Growth OEF</t>
        </is>
      </c>
      <c r="C2163">
        <f>EclipseExport!#REF!</f>
        <v/>
      </c>
      <c r="D2163">
        <f>EclipseExport!#REF!</f>
        <v/>
      </c>
      <c r="E2163" t="inlineStr">
        <is>
          <t>global</t>
        </is>
      </c>
      <c r="F2163" t="inlineStr">
        <is>
          <t>global</t>
        </is>
      </c>
    </row>
    <row r="2164">
      <c r="A2164" t="inlineStr">
        <is>
          <t>SPARTA Tactical Growth OEF</t>
        </is>
      </c>
      <c r="C2164">
        <f>EclipseExport!#REF!</f>
        <v/>
      </c>
      <c r="D2164">
        <f>EclipseExport!#REF!</f>
        <v/>
      </c>
      <c r="E2164" t="inlineStr">
        <is>
          <t>global</t>
        </is>
      </c>
      <c r="F2164" t="inlineStr">
        <is>
          <t>global</t>
        </is>
      </c>
    </row>
    <row r="2165">
      <c r="A2165" t="inlineStr">
        <is>
          <t>SPARTA Tactical Growth OEF</t>
        </is>
      </c>
      <c r="C2165">
        <f>EclipseExport!#REF!</f>
        <v/>
      </c>
      <c r="D2165">
        <f>EclipseExport!#REF!</f>
        <v/>
      </c>
      <c r="E2165" t="inlineStr">
        <is>
          <t>global</t>
        </is>
      </c>
      <c r="F2165" t="inlineStr">
        <is>
          <t>global</t>
        </is>
      </c>
    </row>
    <row r="2166">
      <c r="A2166" t="inlineStr">
        <is>
          <t>SPARTA Tactical Growth OEF</t>
        </is>
      </c>
      <c r="C2166">
        <f>EclipseExport!#REF!</f>
        <v/>
      </c>
      <c r="D2166">
        <f>EclipseExport!#REF!</f>
        <v/>
      </c>
      <c r="E2166" t="inlineStr">
        <is>
          <t>global</t>
        </is>
      </c>
      <c r="F2166" t="inlineStr">
        <is>
          <t>global</t>
        </is>
      </c>
    </row>
    <row r="2167">
      <c r="A2167" t="inlineStr">
        <is>
          <t>SPARTA Tactical Growth OEF</t>
        </is>
      </c>
      <c r="C2167">
        <f>EclipseExport!#REF!</f>
        <v/>
      </c>
      <c r="D2167">
        <f>EclipseExport!#REF!</f>
        <v/>
      </c>
      <c r="E2167" t="inlineStr">
        <is>
          <t>global</t>
        </is>
      </c>
      <c r="F2167" t="inlineStr">
        <is>
          <t>global</t>
        </is>
      </c>
    </row>
    <row r="2168">
      <c r="A2168" t="inlineStr">
        <is>
          <t>SPARTA Tactical Growth OEF</t>
        </is>
      </c>
      <c r="C2168">
        <f>EclipseExport!#REF!</f>
        <v/>
      </c>
      <c r="D2168">
        <f>EclipseExport!#REF!</f>
        <v/>
      </c>
      <c r="E2168" t="inlineStr">
        <is>
          <t>global</t>
        </is>
      </c>
      <c r="F2168" t="inlineStr">
        <is>
          <t>global</t>
        </is>
      </c>
    </row>
    <row r="2169">
      <c r="A2169" t="inlineStr">
        <is>
          <t>SPARTA Tactical Growth OEF</t>
        </is>
      </c>
      <c r="C2169">
        <f>EclipseExport!#REF!</f>
        <v/>
      </c>
      <c r="D2169">
        <f>EclipseExport!#REF!</f>
        <v/>
      </c>
      <c r="E2169" t="inlineStr">
        <is>
          <t>global</t>
        </is>
      </c>
      <c r="F2169" t="inlineStr">
        <is>
          <t>global</t>
        </is>
      </c>
    </row>
    <row r="2170">
      <c r="A2170" t="inlineStr">
        <is>
          <t>SPARTA Tactical Growth OEF</t>
        </is>
      </c>
      <c r="C2170">
        <f>EclipseExport!#REF!</f>
        <v/>
      </c>
      <c r="D2170">
        <f>EclipseExport!#REF!</f>
        <v/>
      </c>
      <c r="E2170" t="inlineStr">
        <is>
          <t>global</t>
        </is>
      </c>
      <c r="F2170" t="inlineStr">
        <is>
          <t>global</t>
        </is>
      </c>
    </row>
    <row r="2171">
      <c r="A2171" t="inlineStr">
        <is>
          <t>SPARTA Tactical Growth OEF</t>
        </is>
      </c>
      <c r="C2171">
        <f>EclipseExport!#REF!</f>
        <v/>
      </c>
      <c r="D2171">
        <f>EclipseExport!#REF!</f>
        <v/>
      </c>
      <c r="E2171" t="inlineStr">
        <is>
          <t>global</t>
        </is>
      </c>
      <c r="F2171" t="inlineStr">
        <is>
          <t>global</t>
        </is>
      </c>
    </row>
    <row r="2172">
      <c r="A2172" t="inlineStr">
        <is>
          <t>SPARTA Tactical Growth OEF</t>
        </is>
      </c>
      <c r="C2172">
        <f>EclipseExport!#REF!</f>
        <v/>
      </c>
      <c r="D2172">
        <f>EclipseExport!#REF!</f>
        <v/>
      </c>
      <c r="E2172" t="inlineStr">
        <is>
          <t>global</t>
        </is>
      </c>
      <c r="F2172" t="inlineStr">
        <is>
          <t>global</t>
        </is>
      </c>
    </row>
    <row r="2173">
      <c r="A2173" t="inlineStr">
        <is>
          <t>SPARTA Tactical Growth OEF</t>
        </is>
      </c>
      <c r="C2173">
        <f>EclipseExport!#REF!</f>
        <v/>
      </c>
      <c r="D2173">
        <f>EclipseExport!#REF!</f>
        <v/>
      </c>
      <c r="E2173" t="inlineStr">
        <is>
          <t>global</t>
        </is>
      </c>
      <c r="F2173" t="inlineStr">
        <is>
          <t>global</t>
        </is>
      </c>
    </row>
    <row r="2174">
      <c r="A2174" t="inlineStr">
        <is>
          <t>SPARTA Tactical Growth OEF</t>
        </is>
      </c>
      <c r="C2174">
        <f>EclipseExport!#REF!</f>
        <v/>
      </c>
      <c r="D2174">
        <f>EclipseExport!#REF!</f>
        <v/>
      </c>
      <c r="E2174" t="inlineStr">
        <is>
          <t>global</t>
        </is>
      </c>
      <c r="F2174" t="inlineStr">
        <is>
          <t>global</t>
        </is>
      </c>
    </row>
    <row r="2175">
      <c r="A2175" t="inlineStr">
        <is>
          <t>SPARTA Tactical Growth OEF</t>
        </is>
      </c>
      <c r="C2175">
        <f>EclipseExport!#REF!</f>
        <v/>
      </c>
      <c r="D2175">
        <f>EclipseExport!#REF!</f>
        <v/>
      </c>
      <c r="E2175" t="inlineStr">
        <is>
          <t>global</t>
        </is>
      </c>
      <c r="F2175" t="inlineStr">
        <is>
          <t>global</t>
        </is>
      </c>
    </row>
    <row r="2176">
      <c r="A2176" t="inlineStr">
        <is>
          <t>SPARTA Tactical Growth OEF</t>
        </is>
      </c>
      <c r="C2176">
        <f>EclipseExport!#REF!</f>
        <v/>
      </c>
      <c r="D2176">
        <f>EclipseExport!#REF!</f>
        <v/>
      </c>
      <c r="E2176" t="inlineStr">
        <is>
          <t>global</t>
        </is>
      </c>
      <c r="F2176" t="inlineStr">
        <is>
          <t>global</t>
        </is>
      </c>
    </row>
    <row r="2177">
      <c r="A2177" t="inlineStr">
        <is>
          <t>SPARTA Tactical Growth OEF</t>
        </is>
      </c>
      <c r="C2177">
        <f>EclipseExport!#REF!</f>
        <v/>
      </c>
      <c r="D2177">
        <f>EclipseExport!#REF!</f>
        <v/>
      </c>
      <c r="E2177" t="inlineStr">
        <is>
          <t>global</t>
        </is>
      </c>
      <c r="F2177" t="inlineStr">
        <is>
          <t>global</t>
        </is>
      </c>
    </row>
    <row r="2178">
      <c r="A2178" t="inlineStr">
        <is>
          <t>SPARTA Tactical Growth OEF</t>
        </is>
      </c>
      <c r="C2178">
        <f>EclipseExport!#REF!</f>
        <v/>
      </c>
      <c r="D2178">
        <f>EclipseExport!#REF!</f>
        <v/>
      </c>
      <c r="E2178" t="inlineStr">
        <is>
          <t>global</t>
        </is>
      </c>
      <c r="F2178" t="inlineStr">
        <is>
          <t>global</t>
        </is>
      </c>
    </row>
    <row r="2179">
      <c r="A2179" t="inlineStr">
        <is>
          <t>SPARTA Tactical Growth OEF</t>
        </is>
      </c>
      <c r="C2179">
        <f>EclipseExport!#REF!</f>
        <v/>
      </c>
      <c r="D2179">
        <f>EclipseExport!#REF!</f>
        <v/>
      </c>
      <c r="E2179" t="inlineStr">
        <is>
          <t>global</t>
        </is>
      </c>
      <c r="F2179" t="inlineStr">
        <is>
          <t>global</t>
        </is>
      </c>
    </row>
    <row r="2180">
      <c r="A2180" t="inlineStr">
        <is>
          <t>SPARTA Tactical Growth OEF</t>
        </is>
      </c>
      <c r="C2180">
        <f>EclipseExport!#REF!</f>
        <v/>
      </c>
      <c r="D2180">
        <f>EclipseExport!#REF!</f>
        <v/>
      </c>
      <c r="E2180" t="inlineStr">
        <is>
          <t>global</t>
        </is>
      </c>
      <c r="F2180" t="inlineStr">
        <is>
          <t>global</t>
        </is>
      </c>
    </row>
    <row r="2181">
      <c r="A2181" t="inlineStr">
        <is>
          <t>SPARTA Tactical Growth OEF</t>
        </is>
      </c>
      <c r="C2181">
        <f>EclipseExport!#REF!</f>
        <v/>
      </c>
      <c r="D2181">
        <f>EclipseExport!#REF!</f>
        <v/>
      </c>
      <c r="E2181" t="inlineStr">
        <is>
          <t>global</t>
        </is>
      </c>
      <c r="F2181" t="inlineStr">
        <is>
          <t>global</t>
        </is>
      </c>
    </row>
    <row r="2182">
      <c r="A2182" t="inlineStr">
        <is>
          <t>SPARTA Tactical Growth OEF</t>
        </is>
      </c>
      <c r="C2182">
        <f>EclipseExport!#REF!</f>
        <v/>
      </c>
      <c r="D2182">
        <f>EclipseExport!#REF!</f>
        <v/>
      </c>
      <c r="E2182" t="inlineStr">
        <is>
          <t>global</t>
        </is>
      </c>
      <c r="F2182" t="inlineStr">
        <is>
          <t>global</t>
        </is>
      </c>
    </row>
    <row r="2183">
      <c r="A2183" t="inlineStr">
        <is>
          <t>SPARTA Tactical Growth OEF</t>
        </is>
      </c>
      <c r="C2183">
        <f>EclipseExport!#REF!</f>
        <v/>
      </c>
      <c r="D2183">
        <f>EclipseExport!#REF!</f>
        <v/>
      </c>
      <c r="E2183" t="inlineStr">
        <is>
          <t>global</t>
        </is>
      </c>
      <c r="F2183" t="inlineStr">
        <is>
          <t>global</t>
        </is>
      </c>
    </row>
    <row r="2184">
      <c r="A2184" t="inlineStr">
        <is>
          <t>SPARTA Tactical Growth OEF</t>
        </is>
      </c>
      <c r="C2184">
        <f>EclipseExport!#REF!</f>
        <v/>
      </c>
      <c r="D2184">
        <f>EclipseExport!#REF!</f>
        <v/>
      </c>
      <c r="E2184" t="inlineStr">
        <is>
          <t>global</t>
        </is>
      </c>
      <c r="F2184" t="inlineStr">
        <is>
          <t>global</t>
        </is>
      </c>
    </row>
    <row r="2185">
      <c r="A2185" t="inlineStr">
        <is>
          <t>SPARTA Tactical Growth OEF</t>
        </is>
      </c>
      <c r="C2185">
        <f>EclipseExport!#REF!</f>
        <v/>
      </c>
      <c r="D2185">
        <f>EclipseExport!#REF!</f>
        <v/>
      </c>
      <c r="E2185" t="inlineStr">
        <is>
          <t>global</t>
        </is>
      </c>
      <c r="F2185" t="inlineStr">
        <is>
          <t>global</t>
        </is>
      </c>
    </row>
    <row r="2186">
      <c r="A2186" t="inlineStr">
        <is>
          <t>SPARTA Tactical Growth OEF</t>
        </is>
      </c>
      <c r="C2186">
        <f>EclipseExport!#REF!</f>
        <v/>
      </c>
      <c r="D2186">
        <f>EclipseExport!#REF!</f>
        <v/>
      </c>
      <c r="E2186" t="inlineStr">
        <is>
          <t>global</t>
        </is>
      </c>
      <c r="F2186" t="inlineStr">
        <is>
          <t>global</t>
        </is>
      </c>
    </row>
    <row r="2187">
      <c r="A2187" t="inlineStr">
        <is>
          <t>SPARTA Tactical Growth OEF</t>
        </is>
      </c>
      <c r="C2187">
        <f>EclipseExport!#REF!</f>
        <v/>
      </c>
      <c r="D2187">
        <f>EclipseExport!#REF!</f>
        <v/>
      </c>
      <c r="E2187" t="inlineStr">
        <is>
          <t>global</t>
        </is>
      </c>
      <c r="F2187" t="inlineStr">
        <is>
          <t>global</t>
        </is>
      </c>
    </row>
    <row r="2188">
      <c r="A2188" t="inlineStr">
        <is>
          <t>SPARTA Tactical Growth OEF</t>
        </is>
      </c>
      <c r="C2188">
        <f>EclipseExport!#REF!</f>
        <v/>
      </c>
      <c r="D2188">
        <f>EclipseExport!#REF!</f>
        <v/>
      </c>
      <c r="E2188" t="inlineStr">
        <is>
          <t>global</t>
        </is>
      </c>
      <c r="F2188" t="inlineStr">
        <is>
          <t>global</t>
        </is>
      </c>
    </row>
    <row r="2189">
      <c r="A2189" t="inlineStr">
        <is>
          <t>SPARTA Tactical Growth OEF</t>
        </is>
      </c>
      <c r="C2189">
        <f>EclipseExport!#REF!</f>
        <v/>
      </c>
      <c r="D2189">
        <f>EclipseExport!#REF!</f>
        <v/>
      </c>
      <c r="E2189" t="inlineStr">
        <is>
          <t>global</t>
        </is>
      </c>
      <c r="F2189" t="inlineStr">
        <is>
          <t>global</t>
        </is>
      </c>
    </row>
    <row r="2190">
      <c r="A2190" t="inlineStr">
        <is>
          <t>SPARTA Tactical Growth OEF</t>
        </is>
      </c>
      <c r="C2190">
        <f>EclipseExport!#REF!</f>
        <v/>
      </c>
      <c r="D2190">
        <f>EclipseExport!#REF!</f>
        <v/>
      </c>
      <c r="E2190" t="inlineStr">
        <is>
          <t>global</t>
        </is>
      </c>
      <c r="F2190" t="inlineStr">
        <is>
          <t>global</t>
        </is>
      </c>
    </row>
    <row r="2191">
      <c r="A2191" t="inlineStr">
        <is>
          <t>SPARTA Tactical Growth OEF</t>
        </is>
      </c>
      <c r="C2191">
        <f>EclipseExport!#REF!</f>
        <v/>
      </c>
      <c r="D2191">
        <f>EclipseExport!#REF!</f>
        <v/>
      </c>
      <c r="E2191" t="inlineStr">
        <is>
          <t>global</t>
        </is>
      </c>
      <c r="F2191" t="inlineStr">
        <is>
          <t>global</t>
        </is>
      </c>
    </row>
    <row r="2192">
      <c r="A2192" t="inlineStr">
        <is>
          <t>SPARTA Tactical Growth OEF</t>
        </is>
      </c>
      <c r="C2192">
        <f>EclipseExport!#REF!</f>
        <v/>
      </c>
      <c r="D2192">
        <f>EclipseExport!#REF!</f>
        <v/>
      </c>
      <c r="E2192" t="inlineStr">
        <is>
          <t>global</t>
        </is>
      </c>
      <c r="F2192" t="inlineStr">
        <is>
          <t>global</t>
        </is>
      </c>
    </row>
    <row r="2193">
      <c r="A2193" t="inlineStr">
        <is>
          <t>SPARTA Tactical Growth OEF</t>
        </is>
      </c>
      <c r="C2193">
        <f>EclipseExport!#REF!</f>
        <v/>
      </c>
      <c r="D2193">
        <f>EclipseExport!#REF!</f>
        <v/>
      </c>
      <c r="E2193" t="inlineStr">
        <is>
          <t>global</t>
        </is>
      </c>
      <c r="F2193" t="inlineStr">
        <is>
          <t>global</t>
        </is>
      </c>
    </row>
    <row r="2194">
      <c r="A2194" t="inlineStr">
        <is>
          <t>SPARTA Tactical Growth OEF</t>
        </is>
      </c>
      <c r="C2194">
        <f>EclipseExport!#REF!</f>
        <v/>
      </c>
      <c r="D2194">
        <f>EclipseExport!#REF!</f>
        <v/>
      </c>
      <c r="E2194" t="inlineStr">
        <is>
          <t>global</t>
        </is>
      </c>
      <c r="F2194" t="inlineStr">
        <is>
          <t>global</t>
        </is>
      </c>
    </row>
    <row r="2195">
      <c r="A2195" t="inlineStr">
        <is>
          <t>SPARTA Tactical Growth OEF</t>
        </is>
      </c>
      <c r="C2195">
        <f>EclipseExport!#REF!</f>
        <v/>
      </c>
      <c r="D2195">
        <f>EclipseExport!#REF!</f>
        <v/>
      </c>
      <c r="E2195" t="inlineStr">
        <is>
          <t>global</t>
        </is>
      </c>
      <c r="F2195" t="inlineStr">
        <is>
          <t>global</t>
        </is>
      </c>
    </row>
    <row r="2196">
      <c r="A2196" t="inlineStr">
        <is>
          <t>SPARTA Tactical Growth OEF</t>
        </is>
      </c>
      <c r="C2196">
        <f>EclipseExport!#REF!</f>
        <v/>
      </c>
      <c r="D2196">
        <f>EclipseExport!#REF!</f>
        <v/>
      </c>
      <c r="E2196" t="inlineStr">
        <is>
          <t>global</t>
        </is>
      </c>
      <c r="F2196" t="inlineStr">
        <is>
          <t>global</t>
        </is>
      </c>
    </row>
    <row r="2197">
      <c r="A2197" t="inlineStr">
        <is>
          <t>SPARTA Tactical Growth OEF</t>
        </is>
      </c>
      <c r="C2197">
        <f>EclipseExport!#REF!</f>
        <v/>
      </c>
      <c r="D2197">
        <f>EclipseExport!#REF!</f>
        <v/>
      </c>
      <c r="E2197" t="inlineStr">
        <is>
          <t>global</t>
        </is>
      </c>
      <c r="F2197" t="inlineStr">
        <is>
          <t>global</t>
        </is>
      </c>
    </row>
    <row r="2198">
      <c r="A2198" t="inlineStr">
        <is>
          <t>SPARTA Tactical Growth OEF</t>
        </is>
      </c>
      <c r="C2198">
        <f>EclipseExport!#REF!</f>
        <v/>
      </c>
      <c r="D2198">
        <f>EclipseExport!#REF!</f>
        <v/>
      </c>
      <c r="E2198" t="inlineStr">
        <is>
          <t>global</t>
        </is>
      </c>
      <c r="F2198" t="inlineStr">
        <is>
          <t>global</t>
        </is>
      </c>
    </row>
    <row r="2199">
      <c r="A2199" t="inlineStr">
        <is>
          <t>SPARTA Tactical Growth OEF</t>
        </is>
      </c>
      <c r="C2199">
        <f>EclipseExport!#REF!</f>
        <v/>
      </c>
      <c r="D2199">
        <f>EclipseExport!#REF!</f>
        <v/>
      </c>
      <c r="E2199" t="inlineStr">
        <is>
          <t>global</t>
        </is>
      </c>
      <c r="F2199" t="inlineStr">
        <is>
          <t>global</t>
        </is>
      </c>
    </row>
    <row r="2200">
      <c r="A2200" t="inlineStr">
        <is>
          <t>SPARTA Tactical Growth OEF</t>
        </is>
      </c>
      <c r="C2200">
        <f>EclipseExport!#REF!</f>
        <v/>
      </c>
      <c r="D2200">
        <f>EclipseExport!#REF!</f>
        <v/>
      </c>
      <c r="E2200" t="inlineStr">
        <is>
          <t>global</t>
        </is>
      </c>
      <c r="F2200" t="inlineStr">
        <is>
          <t>global</t>
        </is>
      </c>
    </row>
    <row r="2201">
      <c r="A2201" t="inlineStr">
        <is>
          <t>SPARTA Tactical Growth OEF</t>
        </is>
      </c>
      <c r="C2201">
        <f>EclipseExport!#REF!</f>
        <v/>
      </c>
      <c r="D2201">
        <f>EclipseExport!#REF!</f>
        <v/>
      </c>
      <c r="E2201" t="inlineStr">
        <is>
          <t>global</t>
        </is>
      </c>
      <c r="F2201" t="inlineStr">
        <is>
          <t>global</t>
        </is>
      </c>
    </row>
    <row r="2202">
      <c r="A2202" t="inlineStr">
        <is>
          <t>SPARTA Tactical Growth OEF</t>
        </is>
      </c>
      <c r="C2202">
        <f>EclipseExport!#REF!</f>
        <v/>
      </c>
      <c r="D2202">
        <f>EclipseExport!#REF!</f>
        <v/>
      </c>
      <c r="E2202" t="inlineStr">
        <is>
          <t>global</t>
        </is>
      </c>
      <c r="F2202" t="inlineStr">
        <is>
          <t>global</t>
        </is>
      </c>
    </row>
    <row r="2203">
      <c r="A2203" t="inlineStr">
        <is>
          <t>SPARTA Tactical Growth OEF</t>
        </is>
      </c>
      <c r="C2203">
        <f>EclipseExport!#REF!</f>
        <v/>
      </c>
      <c r="D2203">
        <f>EclipseExport!#REF!</f>
        <v/>
      </c>
      <c r="E2203" t="inlineStr">
        <is>
          <t>global</t>
        </is>
      </c>
      <c r="F2203" t="inlineStr">
        <is>
          <t>global</t>
        </is>
      </c>
    </row>
    <row r="2204">
      <c r="A2204" t="inlineStr">
        <is>
          <t>SPARTA Tactical Growth OEF</t>
        </is>
      </c>
      <c r="C2204">
        <f>EclipseExport!#REF!</f>
        <v/>
      </c>
      <c r="D2204">
        <f>EclipseExport!#REF!</f>
        <v/>
      </c>
      <c r="E2204" t="inlineStr">
        <is>
          <t>global</t>
        </is>
      </c>
      <c r="F2204" t="inlineStr">
        <is>
          <t>global</t>
        </is>
      </c>
    </row>
    <row r="2205">
      <c r="A2205" t="inlineStr">
        <is>
          <t>SPARTA Tactical Growth OEF</t>
        </is>
      </c>
      <c r="C2205">
        <f>EclipseExport!#REF!</f>
        <v/>
      </c>
      <c r="D2205">
        <f>EclipseExport!#REF!</f>
        <v/>
      </c>
      <c r="E2205" t="inlineStr">
        <is>
          <t>global</t>
        </is>
      </c>
      <c r="F2205" t="inlineStr">
        <is>
          <t>global</t>
        </is>
      </c>
    </row>
    <row r="2206">
      <c r="A2206" t="inlineStr">
        <is>
          <t>SPARTA Tactical Growth OEF</t>
        </is>
      </c>
      <c r="C2206">
        <f>EclipseExport!#REF!</f>
        <v/>
      </c>
      <c r="D2206">
        <f>EclipseExport!#REF!</f>
        <v/>
      </c>
      <c r="E2206" t="inlineStr">
        <is>
          <t>global</t>
        </is>
      </c>
      <c r="F2206" t="inlineStr">
        <is>
          <t>global</t>
        </is>
      </c>
    </row>
    <row r="2207">
      <c r="A2207" t="inlineStr">
        <is>
          <t>SPARTA Tactical Growth OEF</t>
        </is>
      </c>
      <c r="C2207">
        <f>EclipseExport!#REF!</f>
        <v/>
      </c>
      <c r="D2207">
        <f>EclipseExport!#REF!</f>
        <v/>
      </c>
      <c r="E2207" t="inlineStr">
        <is>
          <t>global</t>
        </is>
      </c>
      <c r="F2207" t="inlineStr">
        <is>
          <t>global</t>
        </is>
      </c>
    </row>
    <row r="2208">
      <c r="A2208" t="inlineStr">
        <is>
          <t>SPARTA Tactical Growth OEF</t>
        </is>
      </c>
      <c r="C2208">
        <f>EclipseExport!#REF!</f>
        <v/>
      </c>
      <c r="D2208">
        <f>EclipseExport!#REF!</f>
        <v/>
      </c>
      <c r="E2208" t="inlineStr">
        <is>
          <t>global</t>
        </is>
      </c>
      <c r="F2208" t="inlineStr">
        <is>
          <t>global</t>
        </is>
      </c>
    </row>
    <row r="2209">
      <c r="A2209" t="inlineStr">
        <is>
          <t>SPARTA Tactical Growth OEF</t>
        </is>
      </c>
      <c r="C2209">
        <f>EclipseExport!#REF!</f>
        <v/>
      </c>
      <c r="D2209">
        <f>EclipseExport!#REF!</f>
        <v/>
      </c>
      <c r="E2209" t="inlineStr">
        <is>
          <t>global</t>
        </is>
      </c>
      <c r="F2209" t="inlineStr">
        <is>
          <t>global</t>
        </is>
      </c>
    </row>
    <row r="2210">
      <c r="A2210" t="inlineStr">
        <is>
          <t>SPARTA Tactical Growth OEF</t>
        </is>
      </c>
      <c r="C2210">
        <f>EclipseExport!#REF!</f>
        <v/>
      </c>
      <c r="D2210">
        <f>EclipseExport!#REF!</f>
        <v/>
      </c>
      <c r="E2210" t="inlineStr">
        <is>
          <t>global</t>
        </is>
      </c>
      <c r="F2210" t="inlineStr">
        <is>
          <t>global</t>
        </is>
      </c>
    </row>
    <row r="2211">
      <c r="A2211" t="inlineStr">
        <is>
          <t>SPARTA Tactical Growth OEF</t>
        </is>
      </c>
      <c r="C2211">
        <f>EclipseExport!#REF!</f>
        <v/>
      </c>
      <c r="D2211">
        <f>EclipseExport!#REF!</f>
        <v/>
      </c>
      <c r="E2211" t="inlineStr">
        <is>
          <t>global</t>
        </is>
      </c>
      <c r="F2211" t="inlineStr">
        <is>
          <t>global</t>
        </is>
      </c>
    </row>
    <row r="2212">
      <c r="A2212" t="inlineStr">
        <is>
          <t>SPARTA Tactical Growth OEF</t>
        </is>
      </c>
      <c r="C2212">
        <f>EclipseExport!#REF!</f>
        <v/>
      </c>
      <c r="D2212">
        <f>EclipseExport!#REF!</f>
        <v/>
      </c>
      <c r="E2212" t="inlineStr">
        <is>
          <t>global</t>
        </is>
      </c>
      <c r="F2212" t="inlineStr">
        <is>
          <t>global</t>
        </is>
      </c>
    </row>
    <row r="2213">
      <c r="A2213" t="inlineStr">
        <is>
          <t>SPARTA Tactical Growth OEF</t>
        </is>
      </c>
      <c r="C2213">
        <f>EclipseExport!#REF!</f>
        <v/>
      </c>
      <c r="D2213">
        <f>EclipseExport!#REF!</f>
        <v/>
      </c>
      <c r="E2213" t="inlineStr">
        <is>
          <t>global</t>
        </is>
      </c>
      <c r="F2213" t="inlineStr">
        <is>
          <t>global</t>
        </is>
      </c>
    </row>
    <row r="2214">
      <c r="A2214" t="inlineStr">
        <is>
          <t>SPARTA Tactical Growth OEF</t>
        </is>
      </c>
      <c r="C2214">
        <f>EclipseExport!#REF!</f>
        <v/>
      </c>
      <c r="D2214">
        <f>EclipseExport!#REF!</f>
        <v/>
      </c>
      <c r="E2214" t="inlineStr">
        <is>
          <t>global</t>
        </is>
      </c>
      <c r="F2214" t="inlineStr">
        <is>
          <t>global</t>
        </is>
      </c>
    </row>
    <row r="2215">
      <c r="A2215" t="inlineStr">
        <is>
          <t>SPARTA Tactical Growth OEF</t>
        </is>
      </c>
      <c r="C2215">
        <f>EclipseExport!#REF!</f>
        <v/>
      </c>
      <c r="D2215">
        <f>EclipseExport!#REF!</f>
        <v/>
      </c>
      <c r="E2215" t="inlineStr">
        <is>
          <t>global</t>
        </is>
      </c>
      <c r="F2215" t="inlineStr">
        <is>
          <t>global</t>
        </is>
      </c>
    </row>
    <row r="2216">
      <c r="A2216" t="inlineStr">
        <is>
          <t>SPARTA Tactical Growth OEF</t>
        </is>
      </c>
      <c r="C2216">
        <f>EclipseExport!#REF!</f>
        <v/>
      </c>
      <c r="D2216">
        <f>EclipseExport!#REF!</f>
        <v/>
      </c>
      <c r="E2216" t="inlineStr">
        <is>
          <t>global</t>
        </is>
      </c>
      <c r="F2216" t="inlineStr">
        <is>
          <t>global</t>
        </is>
      </c>
    </row>
    <row r="2217">
      <c r="A2217" t="inlineStr">
        <is>
          <t>SPARTA Tactical Growth OEF</t>
        </is>
      </c>
      <c r="C2217">
        <f>EclipseExport!#REF!</f>
        <v/>
      </c>
      <c r="D2217">
        <f>EclipseExport!#REF!</f>
        <v/>
      </c>
      <c r="E2217" t="inlineStr">
        <is>
          <t>global</t>
        </is>
      </c>
      <c r="F2217" t="inlineStr">
        <is>
          <t>global</t>
        </is>
      </c>
    </row>
    <row r="2218">
      <c r="A2218" t="inlineStr">
        <is>
          <t>SPARTA Tactical Growth OEF</t>
        </is>
      </c>
      <c r="C2218">
        <f>EclipseExport!#REF!</f>
        <v/>
      </c>
      <c r="D2218">
        <f>EclipseExport!#REF!</f>
        <v/>
      </c>
      <c r="E2218" t="inlineStr">
        <is>
          <t>global</t>
        </is>
      </c>
      <c r="F2218" t="inlineStr">
        <is>
          <t>global</t>
        </is>
      </c>
    </row>
    <row r="2219">
      <c r="A2219" t="inlineStr">
        <is>
          <t>SPARTA Tactical Growth OEF</t>
        </is>
      </c>
      <c r="C2219">
        <f>EclipseExport!#REF!</f>
        <v/>
      </c>
      <c r="D2219">
        <f>EclipseExport!#REF!</f>
        <v/>
      </c>
      <c r="E2219" t="inlineStr">
        <is>
          <t>global</t>
        </is>
      </c>
      <c r="F2219" t="inlineStr">
        <is>
          <t>global</t>
        </is>
      </c>
    </row>
    <row r="2220">
      <c r="A2220" t="inlineStr">
        <is>
          <t>SPARTA Tactical Growth OEF</t>
        </is>
      </c>
      <c r="C2220">
        <f>EclipseExport!#REF!</f>
        <v/>
      </c>
      <c r="D2220">
        <f>EclipseExport!#REF!</f>
        <v/>
      </c>
      <c r="E2220" t="inlineStr">
        <is>
          <t>global</t>
        </is>
      </c>
      <c r="F2220" t="inlineStr">
        <is>
          <t>global</t>
        </is>
      </c>
    </row>
    <row r="2221">
      <c r="A2221" t="inlineStr">
        <is>
          <t>SPARTA Tactical Growth OEF</t>
        </is>
      </c>
      <c r="C2221">
        <f>EclipseExport!#REF!</f>
        <v/>
      </c>
      <c r="D2221">
        <f>EclipseExport!#REF!</f>
        <v/>
      </c>
      <c r="E2221" t="inlineStr">
        <is>
          <t>global</t>
        </is>
      </c>
      <c r="F2221" t="inlineStr">
        <is>
          <t>global</t>
        </is>
      </c>
    </row>
    <row r="2222">
      <c r="A2222" t="inlineStr">
        <is>
          <t>SPARTA Tactical Growth OEF</t>
        </is>
      </c>
      <c r="C2222">
        <f>EclipseExport!#REF!</f>
        <v/>
      </c>
      <c r="D2222">
        <f>EclipseExport!#REF!</f>
        <v/>
      </c>
      <c r="E2222" t="inlineStr">
        <is>
          <t>global</t>
        </is>
      </c>
      <c r="F2222" t="inlineStr">
        <is>
          <t>global</t>
        </is>
      </c>
    </row>
    <row r="2223">
      <c r="A2223" t="inlineStr">
        <is>
          <t>SPARTA Tactical Growth OEF</t>
        </is>
      </c>
      <c r="C2223">
        <f>EclipseExport!#REF!</f>
        <v/>
      </c>
      <c r="D2223">
        <f>EclipseExport!#REF!</f>
        <v/>
      </c>
      <c r="E2223" t="inlineStr">
        <is>
          <t>global</t>
        </is>
      </c>
      <c r="F2223" t="inlineStr">
        <is>
          <t>global</t>
        </is>
      </c>
    </row>
    <row r="2224">
      <c r="A2224" t="inlineStr">
        <is>
          <t>SPARTA Tactical Growth OEF</t>
        </is>
      </c>
      <c r="C2224">
        <f>EclipseExport!#REF!</f>
        <v/>
      </c>
      <c r="D2224">
        <f>EclipseExport!#REF!</f>
        <v/>
      </c>
      <c r="E2224" t="inlineStr">
        <is>
          <t>global</t>
        </is>
      </c>
      <c r="F2224" t="inlineStr">
        <is>
          <t>global</t>
        </is>
      </c>
    </row>
    <row r="2225">
      <c r="A2225" t="inlineStr">
        <is>
          <t>SPARTA Tactical Growth OEF</t>
        </is>
      </c>
      <c r="C2225">
        <f>EclipseExport!#REF!</f>
        <v/>
      </c>
      <c r="D2225">
        <f>EclipseExport!#REF!</f>
        <v/>
      </c>
      <c r="E2225" t="inlineStr">
        <is>
          <t>global</t>
        </is>
      </c>
      <c r="F2225" t="inlineStr">
        <is>
          <t>global</t>
        </is>
      </c>
    </row>
    <row r="2226">
      <c r="A2226" t="inlineStr">
        <is>
          <t>SPARTA Tactical Growth OEF</t>
        </is>
      </c>
      <c r="C2226">
        <f>EclipseExport!#REF!</f>
        <v/>
      </c>
      <c r="D2226">
        <f>EclipseExport!#REF!</f>
        <v/>
      </c>
      <c r="E2226" t="inlineStr">
        <is>
          <t>global</t>
        </is>
      </c>
      <c r="F2226" t="inlineStr">
        <is>
          <t>global</t>
        </is>
      </c>
    </row>
    <row r="2227">
      <c r="A2227" t="inlineStr">
        <is>
          <t>SPARTA Tactical Growth OEF</t>
        </is>
      </c>
      <c r="C2227">
        <f>EclipseExport!#REF!</f>
        <v/>
      </c>
      <c r="D2227">
        <f>EclipseExport!#REF!</f>
        <v/>
      </c>
      <c r="E2227" t="inlineStr">
        <is>
          <t>global</t>
        </is>
      </c>
      <c r="F2227" t="inlineStr">
        <is>
          <t>global</t>
        </is>
      </c>
    </row>
    <row r="2228">
      <c r="A2228" t="inlineStr">
        <is>
          <t>SPARTA Tactical Growth OEF</t>
        </is>
      </c>
      <c r="C2228">
        <f>EclipseExport!#REF!</f>
        <v/>
      </c>
      <c r="D2228">
        <f>EclipseExport!#REF!</f>
        <v/>
      </c>
      <c r="E2228" t="inlineStr">
        <is>
          <t>global</t>
        </is>
      </c>
      <c r="F2228" t="inlineStr">
        <is>
          <t>global</t>
        </is>
      </c>
    </row>
    <row r="2229">
      <c r="A2229" t="inlineStr">
        <is>
          <t>SPARTA Tactical Growth OEF</t>
        </is>
      </c>
      <c r="C2229">
        <f>EclipseExport!#REF!</f>
        <v/>
      </c>
      <c r="D2229">
        <f>EclipseExport!#REF!</f>
        <v/>
      </c>
      <c r="E2229" t="inlineStr">
        <is>
          <t>global</t>
        </is>
      </c>
      <c r="F2229" t="inlineStr">
        <is>
          <t>global</t>
        </is>
      </c>
    </row>
    <row r="2230">
      <c r="A2230" t="inlineStr">
        <is>
          <t>SPARTA Tactical Growth OEF</t>
        </is>
      </c>
      <c r="C2230">
        <f>EclipseExport!#REF!</f>
        <v/>
      </c>
      <c r="D2230">
        <f>EclipseExport!#REF!</f>
        <v/>
      </c>
      <c r="E2230" t="inlineStr">
        <is>
          <t>global</t>
        </is>
      </c>
      <c r="F2230" t="inlineStr">
        <is>
          <t>global</t>
        </is>
      </c>
    </row>
    <row r="2231">
      <c r="A2231" t="inlineStr">
        <is>
          <t>SPARTA Tactical Growth OEF</t>
        </is>
      </c>
      <c r="C2231">
        <f>EclipseExport!#REF!</f>
        <v/>
      </c>
      <c r="D2231">
        <f>EclipseExport!#REF!</f>
        <v/>
      </c>
      <c r="E2231" t="inlineStr">
        <is>
          <t>global</t>
        </is>
      </c>
      <c r="F2231" t="inlineStr">
        <is>
          <t>global</t>
        </is>
      </c>
    </row>
    <row r="2232">
      <c r="A2232" t="inlineStr">
        <is>
          <t>SPARTA Tactical Growth OEF</t>
        </is>
      </c>
      <c r="C2232">
        <f>EclipseExport!#REF!</f>
        <v/>
      </c>
      <c r="D2232">
        <f>EclipseExport!#REF!</f>
        <v/>
      </c>
      <c r="E2232" t="inlineStr">
        <is>
          <t>global</t>
        </is>
      </c>
      <c r="F2232" t="inlineStr">
        <is>
          <t>global</t>
        </is>
      </c>
    </row>
    <row r="2233">
      <c r="A2233" t="inlineStr">
        <is>
          <t>SPARTA Tactical Growth OEF</t>
        </is>
      </c>
      <c r="C2233">
        <f>EclipseExport!#REF!</f>
        <v/>
      </c>
      <c r="D2233">
        <f>EclipseExport!#REF!</f>
        <v/>
      </c>
      <c r="E2233" t="inlineStr">
        <is>
          <t>global</t>
        </is>
      </c>
      <c r="F2233" t="inlineStr">
        <is>
          <t>global</t>
        </is>
      </c>
    </row>
    <row r="2234">
      <c r="A2234" t="inlineStr">
        <is>
          <t>SPARTA Tactical Growth OEF</t>
        </is>
      </c>
      <c r="C2234">
        <f>EclipseExport!#REF!</f>
        <v/>
      </c>
      <c r="D2234">
        <f>EclipseExport!#REF!</f>
        <v/>
      </c>
      <c r="E2234" t="inlineStr">
        <is>
          <t>global</t>
        </is>
      </c>
      <c r="F2234" t="inlineStr">
        <is>
          <t>global</t>
        </is>
      </c>
    </row>
    <row r="2235">
      <c r="A2235" t="inlineStr">
        <is>
          <t>SPARTA Tactical Growth OEF</t>
        </is>
      </c>
      <c r="C2235">
        <f>EclipseExport!#REF!</f>
        <v/>
      </c>
      <c r="D2235">
        <f>EclipseExport!#REF!</f>
        <v/>
      </c>
      <c r="E2235" t="inlineStr">
        <is>
          <t>global</t>
        </is>
      </c>
      <c r="F2235" t="inlineStr">
        <is>
          <t>global</t>
        </is>
      </c>
    </row>
    <row r="2236">
      <c r="A2236" t="inlineStr">
        <is>
          <t>SPARTA Tactical Growth OEF</t>
        </is>
      </c>
      <c r="C2236">
        <f>EclipseExport!#REF!</f>
        <v/>
      </c>
      <c r="D2236">
        <f>EclipseExport!#REF!</f>
        <v/>
      </c>
      <c r="E2236" t="inlineStr">
        <is>
          <t>global</t>
        </is>
      </c>
      <c r="F2236" t="inlineStr">
        <is>
          <t>global</t>
        </is>
      </c>
    </row>
    <row r="2237">
      <c r="A2237" t="inlineStr">
        <is>
          <t>SPARTA Tactical Growth OEF</t>
        </is>
      </c>
      <c r="C2237">
        <f>EclipseExport!#REF!</f>
        <v/>
      </c>
      <c r="D2237">
        <f>EclipseExport!#REF!</f>
        <v/>
      </c>
      <c r="E2237" t="inlineStr">
        <is>
          <t>global</t>
        </is>
      </c>
      <c r="F2237" t="inlineStr">
        <is>
          <t>global</t>
        </is>
      </c>
    </row>
    <row r="2238">
      <c r="A2238" t="inlineStr">
        <is>
          <t>SPARTA Tactical Growth OEF</t>
        </is>
      </c>
      <c r="C2238">
        <f>EclipseExport!#REF!</f>
        <v/>
      </c>
      <c r="D2238">
        <f>EclipseExport!#REF!</f>
        <v/>
      </c>
      <c r="E2238" t="inlineStr">
        <is>
          <t>global</t>
        </is>
      </c>
      <c r="F2238" t="inlineStr">
        <is>
          <t>global</t>
        </is>
      </c>
    </row>
    <row r="2239">
      <c r="A2239" t="inlineStr">
        <is>
          <t>SPARTA Tactical Growth OEF</t>
        </is>
      </c>
      <c r="C2239">
        <f>EclipseExport!#REF!</f>
        <v/>
      </c>
      <c r="D2239">
        <f>EclipseExport!#REF!</f>
        <v/>
      </c>
      <c r="E2239" t="inlineStr">
        <is>
          <t>global</t>
        </is>
      </c>
      <c r="F2239" t="inlineStr">
        <is>
          <t>global</t>
        </is>
      </c>
    </row>
    <row r="2240">
      <c r="A2240" t="inlineStr">
        <is>
          <t>SPARTA Tactical Growth OEF</t>
        </is>
      </c>
      <c r="C2240">
        <f>EclipseExport!#REF!</f>
        <v/>
      </c>
      <c r="D2240">
        <f>EclipseExport!#REF!</f>
        <v/>
      </c>
      <c r="E2240" t="inlineStr">
        <is>
          <t>global</t>
        </is>
      </c>
      <c r="F2240" t="inlineStr">
        <is>
          <t>global</t>
        </is>
      </c>
    </row>
    <row r="2241">
      <c r="A2241" t="inlineStr">
        <is>
          <t>SPARTA Tactical Growth OEF</t>
        </is>
      </c>
      <c r="C2241">
        <f>EclipseExport!#REF!</f>
        <v/>
      </c>
      <c r="D2241">
        <f>EclipseExport!#REF!</f>
        <v/>
      </c>
      <c r="E2241" t="inlineStr">
        <is>
          <t>global</t>
        </is>
      </c>
      <c r="F2241" t="inlineStr">
        <is>
          <t>global</t>
        </is>
      </c>
    </row>
    <row r="2242">
      <c r="A2242" t="inlineStr">
        <is>
          <t>SPARTA Tactical Growth OEF</t>
        </is>
      </c>
      <c r="C2242">
        <f>EclipseExport!#REF!</f>
        <v/>
      </c>
      <c r="D2242">
        <f>EclipseExport!#REF!</f>
        <v/>
      </c>
      <c r="E2242" t="inlineStr">
        <is>
          <t>global</t>
        </is>
      </c>
      <c r="F2242" t="inlineStr">
        <is>
          <t>global</t>
        </is>
      </c>
    </row>
    <row r="2243">
      <c r="A2243" t="inlineStr">
        <is>
          <t>SPARTA Tactical Growth OEF</t>
        </is>
      </c>
      <c r="C2243">
        <f>EclipseExport!#REF!</f>
        <v/>
      </c>
      <c r="D2243">
        <f>EclipseExport!#REF!</f>
        <v/>
      </c>
      <c r="E2243" t="inlineStr">
        <is>
          <t>global</t>
        </is>
      </c>
      <c r="F2243" t="inlineStr">
        <is>
          <t>global</t>
        </is>
      </c>
    </row>
    <row r="2244">
      <c r="A2244" t="inlineStr">
        <is>
          <t>SPARTA Tactical Growth OEF</t>
        </is>
      </c>
      <c r="C2244">
        <f>EclipseExport!#REF!</f>
        <v/>
      </c>
      <c r="D2244">
        <f>EclipseExport!#REF!</f>
        <v/>
      </c>
      <c r="E2244" t="inlineStr">
        <is>
          <t>global</t>
        </is>
      </c>
      <c r="F2244" t="inlineStr">
        <is>
          <t>global</t>
        </is>
      </c>
    </row>
    <row r="2245">
      <c r="A2245" t="inlineStr">
        <is>
          <t>SPARTA Tactical Growth OEF</t>
        </is>
      </c>
      <c r="C2245">
        <f>EclipseExport!#REF!</f>
        <v/>
      </c>
      <c r="D2245">
        <f>EclipseExport!#REF!</f>
        <v/>
      </c>
      <c r="E2245" t="inlineStr">
        <is>
          <t>global</t>
        </is>
      </c>
      <c r="F2245" t="inlineStr">
        <is>
          <t>global</t>
        </is>
      </c>
    </row>
    <row r="2246">
      <c r="A2246" t="inlineStr">
        <is>
          <t>SPARTA Tactical Growth OEF</t>
        </is>
      </c>
      <c r="C2246">
        <f>EclipseExport!#REF!</f>
        <v/>
      </c>
      <c r="D2246">
        <f>EclipseExport!#REF!</f>
        <v/>
      </c>
      <c r="E2246" t="inlineStr">
        <is>
          <t>global</t>
        </is>
      </c>
      <c r="F2246" t="inlineStr">
        <is>
          <t>global</t>
        </is>
      </c>
    </row>
    <row r="2247">
      <c r="A2247" t="inlineStr">
        <is>
          <t>SPARTA Tactical Growth OEF</t>
        </is>
      </c>
      <c r="C2247">
        <f>EclipseExport!#REF!</f>
        <v/>
      </c>
      <c r="D2247">
        <f>EclipseExport!#REF!</f>
        <v/>
      </c>
      <c r="E2247" t="inlineStr">
        <is>
          <t>global</t>
        </is>
      </c>
      <c r="F2247" t="inlineStr">
        <is>
          <t>global</t>
        </is>
      </c>
    </row>
    <row r="2248">
      <c r="A2248" t="inlineStr">
        <is>
          <t>SPARTA Tactical Growth OEF</t>
        </is>
      </c>
      <c r="C2248">
        <f>EclipseExport!#REF!</f>
        <v/>
      </c>
      <c r="D2248">
        <f>EclipseExport!#REF!</f>
        <v/>
      </c>
      <c r="E2248" t="inlineStr">
        <is>
          <t>global</t>
        </is>
      </c>
      <c r="F2248" t="inlineStr">
        <is>
          <t>global</t>
        </is>
      </c>
    </row>
    <row r="2249">
      <c r="A2249" t="inlineStr">
        <is>
          <t>SPARTA Tactical Growth OEF</t>
        </is>
      </c>
      <c r="C2249">
        <f>EclipseExport!#REF!</f>
        <v/>
      </c>
      <c r="D2249">
        <f>EclipseExport!#REF!</f>
        <v/>
      </c>
      <c r="E2249" t="inlineStr">
        <is>
          <t>global</t>
        </is>
      </c>
      <c r="F2249" t="inlineStr">
        <is>
          <t>global</t>
        </is>
      </c>
    </row>
    <row r="2250">
      <c r="A2250" t="inlineStr">
        <is>
          <t>SPARTA Tactical Growth OEF</t>
        </is>
      </c>
      <c r="C2250">
        <f>EclipseExport!#REF!</f>
        <v/>
      </c>
      <c r="D2250">
        <f>EclipseExport!#REF!</f>
        <v/>
      </c>
      <c r="E2250" t="inlineStr">
        <is>
          <t>global</t>
        </is>
      </c>
      <c r="F2250" t="inlineStr">
        <is>
          <t>global</t>
        </is>
      </c>
    </row>
    <row r="2251">
      <c r="A2251" t="inlineStr">
        <is>
          <t>SPARTA Tactical Growth OEF</t>
        </is>
      </c>
      <c r="C2251">
        <f>EclipseExport!#REF!</f>
        <v/>
      </c>
      <c r="D2251">
        <f>EclipseExport!#REF!</f>
        <v/>
      </c>
      <c r="E2251" t="inlineStr">
        <is>
          <t>global</t>
        </is>
      </c>
      <c r="F2251" t="inlineStr">
        <is>
          <t>global</t>
        </is>
      </c>
    </row>
    <row r="2252">
      <c r="A2252" t="inlineStr">
        <is>
          <t>SPARTA Tactical Growth OEF</t>
        </is>
      </c>
      <c r="C2252">
        <f>EclipseExport!#REF!</f>
        <v/>
      </c>
      <c r="D2252">
        <f>EclipseExport!#REF!</f>
        <v/>
      </c>
      <c r="E2252" t="inlineStr">
        <is>
          <t>global</t>
        </is>
      </c>
      <c r="F2252" t="inlineStr">
        <is>
          <t>global</t>
        </is>
      </c>
    </row>
    <row r="2253">
      <c r="A2253" t="inlineStr">
        <is>
          <t>SPARTA Tactical Growth OEF</t>
        </is>
      </c>
      <c r="C2253">
        <f>EclipseExport!#REF!</f>
        <v/>
      </c>
      <c r="D2253">
        <f>EclipseExport!#REF!</f>
        <v/>
      </c>
      <c r="E2253" t="inlineStr">
        <is>
          <t>global</t>
        </is>
      </c>
      <c r="F2253" t="inlineStr">
        <is>
          <t>global</t>
        </is>
      </c>
    </row>
    <row r="2254">
      <c r="A2254" t="inlineStr">
        <is>
          <t>SPARTA Tactical Growth OEF</t>
        </is>
      </c>
      <c r="C2254">
        <f>EclipseExport!#REF!</f>
        <v/>
      </c>
      <c r="D2254">
        <f>EclipseExport!#REF!</f>
        <v/>
      </c>
      <c r="E2254" t="inlineStr">
        <is>
          <t>global</t>
        </is>
      </c>
      <c r="F2254" t="inlineStr">
        <is>
          <t>global</t>
        </is>
      </c>
    </row>
    <row r="2255">
      <c r="A2255" t="inlineStr">
        <is>
          <t>SPARTA Tactical Growth OEF</t>
        </is>
      </c>
      <c r="C2255">
        <f>EclipseExport!#REF!</f>
        <v/>
      </c>
      <c r="D2255">
        <f>EclipseExport!#REF!</f>
        <v/>
      </c>
      <c r="E2255" t="inlineStr">
        <is>
          <t>global</t>
        </is>
      </c>
      <c r="F2255" t="inlineStr">
        <is>
          <t>global</t>
        </is>
      </c>
    </row>
    <row r="2256">
      <c r="A2256" t="inlineStr">
        <is>
          <t>SPARTA Tactical Growth OEF</t>
        </is>
      </c>
      <c r="C2256">
        <f>EclipseExport!#REF!</f>
        <v/>
      </c>
      <c r="D2256">
        <f>EclipseExport!#REF!</f>
        <v/>
      </c>
      <c r="E2256" t="inlineStr">
        <is>
          <t>global</t>
        </is>
      </c>
      <c r="F2256" t="inlineStr">
        <is>
          <t>global</t>
        </is>
      </c>
    </row>
    <row r="2257">
      <c r="A2257" t="inlineStr">
        <is>
          <t>SPARTA Tactical Growth OEF</t>
        </is>
      </c>
      <c r="C2257">
        <f>EclipseExport!#REF!</f>
        <v/>
      </c>
      <c r="D2257">
        <f>EclipseExport!#REF!</f>
        <v/>
      </c>
      <c r="E2257" t="inlineStr">
        <is>
          <t>global</t>
        </is>
      </c>
      <c r="F2257" t="inlineStr">
        <is>
          <t>global</t>
        </is>
      </c>
    </row>
    <row r="2258">
      <c r="A2258" t="inlineStr">
        <is>
          <t>SPARTA Tactical Growth OEF</t>
        </is>
      </c>
      <c r="C2258">
        <f>EclipseExport!#REF!</f>
        <v/>
      </c>
      <c r="D2258">
        <f>EclipseExport!#REF!</f>
        <v/>
      </c>
      <c r="E2258" t="inlineStr">
        <is>
          <t>global</t>
        </is>
      </c>
      <c r="F2258" t="inlineStr">
        <is>
          <t>global</t>
        </is>
      </c>
    </row>
    <row r="2259">
      <c r="A2259" t="inlineStr">
        <is>
          <t>SPARTA Tactical Growth OEF</t>
        </is>
      </c>
      <c r="C2259">
        <f>EclipseExport!#REF!</f>
        <v/>
      </c>
      <c r="D2259">
        <f>EclipseExport!#REF!</f>
        <v/>
      </c>
      <c r="E2259" t="inlineStr">
        <is>
          <t>global</t>
        </is>
      </c>
      <c r="F2259" t="inlineStr">
        <is>
          <t>global</t>
        </is>
      </c>
    </row>
    <row r="2260">
      <c r="A2260" t="inlineStr">
        <is>
          <t>SPARTA Tactical Growth OEF</t>
        </is>
      </c>
      <c r="C2260">
        <f>EclipseExport!#REF!</f>
        <v/>
      </c>
      <c r="D2260">
        <f>EclipseExport!#REF!</f>
        <v/>
      </c>
      <c r="E2260" t="inlineStr">
        <is>
          <t>global</t>
        </is>
      </c>
      <c r="F2260" t="inlineStr">
        <is>
          <t>global</t>
        </is>
      </c>
    </row>
    <row r="2261">
      <c r="A2261" t="inlineStr">
        <is>
          <t>SPARTA Tactical Growth OEF</t>
        </is>
      </c>
      <c r="C2261">
        <f>EclipseExport!#REF!</f>
        <v/>
      </c>
      <c r="D2261">
        <f>EclipseExport!#REF!</f>
        <v/>
      </c>
      <c r="E2261" t="inlineStr">
        <is>
          <t>global</t>
        </is>
      </c>
      <c r="F2261" t="inlineStr">
        <is>
          <t>global</t>
        </is>
      </c>
    </row>
    <row r="2262">
      <c r="A2262" t="inlineStr">
        <is>
          <t>SPARTA Tactical Growth OEF</t>
        </is>
      </c>
      <c r="C2262">
        <f>EclipseExport!#REF!</f>
        <v/>
      </c>
      <c r="D2262">
        <f>EclipseExport!#REF!</f>
        <v/>
      </c>
      <c r="E2262" t="inlineStr">
        <is>
          <t>global</t>
        </is>
      </c>
      <c r="F2262" t="inlineStr">
        <is>
          <t>global</t>
        </is>
      </c>
    </row>
    <row r="2263">
      <c r="A2263" t="inlineStr">
        <is>
          <t>SPARTA Tactical Growth OEF</t>
        </is>
      </c>
      <c r="C2263">
        <f>EclipseExport!#REF!</f>
        <v/>
      </c>
      <c r="D2263">
        <f>EclipseExport!#REF!</f>
        <v/>
      </c>
      <c r="E2263" t="inlineStr">
        <is>
          <t>global</t>
        </is>
      </c>
      <c r="F2263" t="inlineStr">
        <is>
          <t>global</t>
        </is>
      </c>
    </row>
    <row r="2264">
      <c r="A2264" t="inlineStr">
        <is>
          <t>SPARTA Tactical Growth OEF</t>
        </is>
      </c>
      <c r="C2264">
        <f>EclipseExport!#REF!</f>
        <v/>
      </c>
      <c r="D2264">
        <f>EclipseExport!#REF!</f>
        <v/>
      </c>
      <c r="E2264" t="inlineStr">
        <is>
          <t>global</t>
        </is>
      </c>
      <c r="F2264" t="inlineStr">
        <is>
          <t>global</t>
        </is>
      </c>
    </row>
    <row r="2265">
      <c r="A2265" t="inlineStr">
        <is>
          <t>SPARTA Tactical Growth OEF</t>
        </is>
      </c>
      <c r="C2265">
        <f>EclipseExport!#REF!</f>
        <v/>
      </c>
      <c r="D2265">
        <f>EclipseExport!#REF!</f>
        <v/>
      </c>
      <c r="E2265" t="inlineStr">
        <is>
          <t>global</t>
        </is>
      </c>
      <c r="F2265" t="inlineStr">
        <is>
          <t>global</t>
        </is>
      </c>
    </row>
    <row r="2266">
      <c r="A2266" t="inlineStr">
        <is>
          <t>SPARTA Tactical Balanced OEF</t>
        </is>
      </c>
      <c r="C2266" t="inlineStr">
        <is>
          <t>$CASH</t>
        </is>
      </c>
      <c r="D2266">
        <f>EclipseExport!#REF!</f>
        <v/>
      </c>
      <c r="E2266" t="inlineStr">
        <is>
          <t>global</t>
        </is>
      </c>
      <c r="F2266" t="inlineStr">
        <is>
          <t>global</t>
        </is>
      </c>
    </row>
    <row r="2267">
      <c r="A2267" t="inlineStr">
        <is>
          <t>SPARTA Tactical Balanced OEF</t>
        </is>
      </c>
      <c r="C2267">
        <f>EclipseExport!#REF!</f>
        <v/>
      </c>
      <c r="D2267">
        <f>EclipseExport!#REF!</f>
        <v/>
      </c>
      <c r="E2267" t="inlineStr">
        <is>
          <t>global</t>
        </is>
      </c>
      <c r="F2267" t="inlineStr">
        <is>
          <t>global</t>
        </is>
      </c>
    </row>
    <row r="2268">
      <c r="A2268" t="inlineStr">
        <is>
          <t>SPARTA Tactical Balanced OEF</t>
        </is>
      </c>
      <c r="C2268">
        <f>EclipseExport!#REF!</f>
        <v/>
      </c>
      <c r="D2268">
        <f>EclipseExport!#REF!</f>
        <v/>
      </c>
      <c r="E2268" t="inlineStr">
        <is>
          <t>global</t>
        </is>
      </c>
      <c r="F2268" t="inlineStr">
        <is>
          <t>global</t>
        </is>
      </c>
    </row>
    <row r="2269">
      <c r="A2269" t="inlineStr">
        <is>
          <t>SPARTA Tactical Balanced OEF</t>
        </is>
      </c>
      <c r="C2269">
        <f>EclipseExport!#REF!</f>
        <v/>
      </c>
      <c r="D2269">
        <f>EclipseExport!#REF!</f>
        <v/>
      </c>
      <c r="E2269" t="inlineStr">
        <is>
          <t>global</t>
        </is>
      </c>
      <c r="F2269" t="inlineStr">
        <is>
          <t>global</t>
        </is>
      </c>
    </row>
    <row r="2270">
      <c r="A2270" t="inlineStr">
        <is>
          <t>SPARTA Tactical Balanced OEF</t>
        </is>
      </c>
      <c r="C2270">
        <f>EclipseExport!#REF!</f>
        <v/>
      </c>
      <c r="D2270">
        <f>EclipseExport!#REF!</f>
        <v/>
      </c>
      <c r="E2270" t="inlineStr">
        <is>
          <t>global</t>
        </is>
      </c>
      <c r="F2270" t="inlineStr">
        <is>
          <t>global</t>
        </is>
      </c>
    </row>
    <row r="2271">
      <c r="A2271" t="inlineStr">
        <is>
          <t>SPARTA Tactical Balanced OEF</t>
        </is>
      </c>
      <c r="C2271">
        <f>EclipseExport!#REF!</f>
        <v/>
      </c>
      <c r="D2271">
        <f>EclipseExport!#REF!</f>
        <v/>
      </c>
      <c r="E2271" t="inlineStr">
        <is>
          <t>global</t>
        </is>
      </c>
      <c r="F2271" t="inlineStr">
        <is>
          <t>global</t>
        </is>
      </c>
    </row>
    <row r="2272">
      <c r="A2272" t="inlineStr">
        <is>
          <t>SPARTA Tactical Balanced OEF</t>
        </is>
      </c>
      <c r="C2272">
        <f>EclipseExport!#REF!</f>
        <v/>
      </c>
      <c r="D2272">
        <f>EclipseExport!#REF!</f>
        <v/>
      </c>
      <c r="E2272" t="inlineStr">
        <is>
          <t>global</t>
        </is>
      </c>
      <c r="F2272" t="inlineStr">
        <is>
          <t>global</t>
        </is>
      </c>
    </row>
    <row r="2273">
      <c r="A2273" t="inlineStr">
        <is>
          <t>SPARTA Tactical Balanced OEF</t>
        </is>
      </c>
      <c r="C2273">
        <f>EclipseExport!#REF!</f>
        <v/>
      </c>
      <c r="D2273">
        <f>EclipseExport!#REF!</f>
        <v/>
      </c>
      <c r="E2273" t="inlineStr">
        <is>
          <t>global</t>
        </is>
      </c>
      <c r="F2273" t="inlineStr">
        <is>
          <t>global</t>
        </is>
      </c>
    </row>
    <row r="2274">
      <c r="A2274" t="inlineStr">
        <is>
          <t>SPARTA Tactical Balanced OEF</t>
        </is>
      </c>
      <c r="C2274">
        <f>EclipseExport!#REF!</f>
        <v/>
      </c>
      <c r="D2274">
        <f>EclipseExport!#REF!</f>
        <v/>
      </c>
      <c r="E2274" t="inlineStr">
        <is>
          <t>global</t>
        </is>
      </c>
      <c r="F2274" t="inlineStr">
        <is>
          <t>global</t>
        </is>
      </c>
    </row>
    <row r="2275">
      <c r="A2275" t="inlineStr">
        <is>
          <t>SPARTA Tactical Balanced OEF</t>
        </is>
      </c>
      <c r="C2275">
        <f>EclipseExport!#REF!</f>
        <v/>
      </c>
      <c r="D2275">
        <f>EclipseExport!#REF!</f>
        <v/>
      </c>
      <c r="E2275" t="inlineStr">
        <is>
          <t>global</t>
        </is>
      </c>
      <c r="F2275" t="inlineStr">
        <is>
          <t>global</t>
        </is>
      </c>
    </row>
    <row r="2276">
      <c r="A2276" t="inlineStr">
        <is>
          <t>SPARTA Tactical Balanced OEF</t>
        </is>
      </c>
      <c r="C2276">
        <f>EclipseExport!#REF!</f>
        <v/>
      </c>
      <c r="D2276">
        <f>EclipseExport!#REF!</f>
        <v/>
      </c>
      <c r="E2276" t="inlineStr">
        <is>
          <t>global</t>
        </is>
      </c>
      <c r="F2276" t="inlineStr">
        <is>
          <t>global</t>
        </is>
      </c>
    </row>
    <row r="2277">
      <c r="A2277" t="inlineStr">
        <is>
          <t>SPARTA Tactical Balanced OEF</t>
        </is>
      </c>
      <c r="C2277">
        <f>EclipseExport!#REF!</f>
        <v/>
      </c>
      <c r="D2277">
        <f>EclipseExport!#REF!</f>
        <v/>
      </c>
      <c r="E2277" t="inlineStr">
        <is>
          <t>global</t>
        </is>
      </c>
      <c r="F2277" t="inlineStr">
        <is>
          <t>global</t>
        </is>
      </c>
    </row>
    <row r="2278">
      <c r="A2278" t="inlineStr">
        <is>
          <t>SPARTA Tactical Balanced OEF</t>
        </is>
      </c>
      <c r="C2278">
        <f>EclipseExport!#REF!</f>
        <v/>
      </c>
      <c r="D2278">
        <f>EclipseExport!#REF!</f>
        <v/>
      </c>
      <c r="E2278" t="inlineStr">
        <is>
          <t>global</t>
        </is>
      </c>
      <c r="F2278" t="inlineStr">
        <is>
          <t>global</t>
        </is>
      </c>
    </row>
    <row r="2279">
      <c r="A2279" t="inlineStr">
        <is>
          <t>SPARTA Tactical Balanced OEF</t>
        </is>
      </c>
      <c r="C2279">
        <f>EclipseExport!#REF!</f>
        <v/>
      </c>
      <c r="D2279">
        <f>EclipseExport!#REF!</f>
        <v/>
      </c>
      <c r="E2279" t="inlineStr">
        <is>
          <t>global</t>
        </is>
      </c>
      <c r="F2279" t="inlineStr">
        <is>
          <t>global</t>
        </is>
      </c>
    </row>
    <row r="2280">
      <c r="A2280" t="inlineStr">
        <is>
          <t>SPARTA Tactical Balanced OEF</t>
        </is>
      </c>
      <c r="C2280">
        <f>EclipseExport!#REF!</f>
        <v/>
      </c>
      <c r="D2280">
        <f>EclipseExport!#REF!</f>
        <v/>
      </c>
      <c r="E2280" t="inlineStr">
        <is>
          <t>global</t>
        </is>
      </c>
      <c r="F2280" t="inlineStr">
        <is>
          <t>global</t>
        </is>
      </c>
    </row>
    <row r="2281">
      <c r="A2281" t="inlineStr">
        <is>
          <t>SPARTA Tactical Balanced OEF</t>
        </is>
      </c>
      <c r="C2281">
        <f>EclipseExport!#REF!</f>
        <v/>
      </c>
      <c r="D2281">
        <f>EclipseExport!#REF!</f>
        <v/>
      </c>
      <c r="E2281" t="inlineStr">
        <is>
          <t>global</t>
        </is>
      </c>
      <c r="F2281" t="inlineStr">
        <is>
          <t>global</t>
        </is>
      </c>
    </row>
    <row r="2282">
      <c r="A2282" t="inlineStr">
        <is>
          <t>SPARTA Tactical Balanced OEF</t>
        </is>
      </c>
      <c r="C2282">
        <f>EclipseExport!#REF!</f>
        <v/>
      </c>
      <c r="D2282">
        <f>EclipseExport!#REF!</f>
        <v/>
      </c>
      <c r="E2282" t="inlineStr">
        <is>
          <t>global</t>
        </is>
      </c>
      <c r="F2282" t="inlineStr">
        <is>
          <t>global</t>
        </is>
      </c>
    </row>
    <row r="2283">
      <c r="A2283" t="inlineStr">
        <is>
          <t>SPARTA Tactical Balanced OEF</t>
        </is>
      </c>
      <c r="C2283">
        <f>EclipseExport!#REF!</f>
        <v/>
      </c>
      <c r="D2283">
        <f>EclipseExport!#REF!</f>
        <v/>
      </c>
      <c r="E2283" t="inlineStr">
        <is>
          <t>global</t>
        </is>
      </c>
      <c r="F2283" t="inlineStr">
        <is>
          <t>global</t>
        </is>
      </c>
    </row>
    <row r="2284">
      <c r="A2284" t="inlineStr">
        <is>
          <t>SPARTA Tactical Balanced OEF</t>
        </is>
      </c>
      <c r="C2284">
        <f>EclipseExport!#REF!</f>
        <v/>
      </c>
      <c r="D2284">
        <f>EclipseExport!#REF!</f>
        <v/>
      </c>
      <c r="E2284" t="inlineStr">
        <is>
          <t>global</t>
        </is>
      </c>
      <c r="F2284" t="inlineStr">
        <is>
          <t>global</t>
        </is>
      </c>
    </row>
    <row r="2285">
      <c r="A2285" t="inlineStr">
        <is>
          <t>SPARTA Tactical Balanced OEF</t>
        </is>
      </c>
      <c r="C2285">
        <f>EclipseExport!#REF!</f>
        <v/>
      </c>
      <c r="D2285">
        <f>EclipseExport!#REF!</f>
        <v/>
      </c>
      <c r="E2285" t="inlineStr">
        <is>
          <t>global</t>
        </is>
      </c>
      <c r="F2285" t="inlineStr">
        <is>
          <t>global</t>
        </is>
      </c>
    </row>
    <row r="2286">
      <c r="A2286" t="inlineStr">
        <is>
          <t>SPARTA Tactical Balanced OEF</t>
        </is>
      </c>
      <c r="C2286">
        <f>EclipseExport!#REF!</f>
        <v/>
      </c>
      <c r="D2286">
        <f>EclipseExport!#REF!</f>
        <v/>
      </c>
      <c r="E2286" t="inlineStr">
        <is>
          <t>global</t>
        </is>
      </c>
      <c r="F2286" t="inlineStr">
        <is>
          <t>global</t>
        </is>
      </c>
    </row>
    <row r="2287">
      <c r="A2287" t="inlineStr">
        <is>
          <t>SPARTA Tactical Balanced OEF</t>
        </is>
      </c>
      <c r="C2287">
        <f>EclipseExport!#REF!</f>
        <v/>
      </c>
      <c r="D2287">
        <f>EclipseExport!#REF!</f>
        <v/>
      </c>
      <c r="E2287" t="inlineStr">
        <is>
          <t>global</t>
        </is>
      </c>
      <c r="F2287" t="inlineStr">
        <is>
          <t>global</t>
        </is>
      </c>
    </row>
    <row r="2288">
      <c r="A2288" t="inlineStr">
        <is>
          <t>SPARTA Tactical Balanced OEF</t>
        </is>
      </c>
      <c r="C2288">
        <f>EclipseExport!#REF!</f>
        <v/>
      </c>
      <c r="D2288">
        <f>EclipseExport!#REF!</f>
        <v/>
      </c>
      <c r="E2288" t="inlineStr">
        <is>
          <t>global</t>
        </is>
      </c>
      <c r="F2288" t="inlineStr">
        <is>
          <t>global</t>
        </is>
      </c>
    </row>
    <row r="2289">
      <c r="A2289" t="inlineStr">
        <is>
          <t>SPARTA Tactical Balanced OEF</t>
        </is>
      </c>
      <c r="C2289">
        <f>EclipseExport!#REF!</f>
        <v/>
      </c>
      <c r="D2289">
        <f>EclipseExport!#REF!</f>
        <v/>
      </c>
      <c r="E2289" t="inlineStr">
        <is>
          <t>global</t>
        </is>
      </c>
      <c r="F2289" t="inlineStr">
        <is>
          <t>global</t>
        </is>
      </c>
    </row>
    <row r="2290">
      <c r="A2290" t="inlineStr">
        <is>
          <t>SPARTA Tactical Balanced OEF</t>
        </is>
      </c>
      <c r="C2290">
        <f>EclipseExport!#REF!</f>
        <v/>
      </c>
      <c r="D2290">
        <f>EclipseExport!#REF!</f>
        <v/>
      </c>
      <c r="E2290" t="inlineStr">
        <is>
          <t>global</t>
        </is>
      </c>
      <c r="F2290" t="inlineStr">
        <is>
          <t>global</t>
        </is>
      </c>
    </row>
    <row r="2291">
      <c r="A2291" t="inlineStr">
        <is>
          <t>SPARTA Tactical Balanced OEF</t>
        </is>
      </c>
      <c r="C2291">
        <f>EclipseExport!#REF!</f>
        <v/>
      </c>
      <c r="D2291">
        <f>EclipseExport!#REF!</f>
        <v/>
      </c>
      <c r="E2291" t="inlineStr">
        <is>
          <t>global</t>
        </is>
      </c>
      <c r="F2291" t="inlineStr">
        <is>
          <t>global</t>
        </is>
      </c>
    </row>
    <row r="2292">
      <c r="A2292" t="inlineStr">
        <is>
          <t>SPARTA Tactical Balanced OEF</t>
        </is>
      </c>
      <c r="C2292">
        <f>EclipseExport!#REF!</f>
        <v/>
      </c>
      <c r="D2292">
        <f>EclipseExport!#REF!</f>
        <v/>
      </c>
      <c r="E2292" t="inlineStr">
        <is>
          <t>global</t>
        </is>
      </c>
      <c r="F2292" t="inlineStr">
        <is>
          <t>global</t>
        </is>
      </c>
    </row>
    <row r="2293">
      <c r="A2293" t="inlineStr">
        <is>
          <t>SPARTA Tactical Balanced OEF</t>
        </is>
      </c>
      <c r="C2293">
        <f>EclipseExport!#REF!</f>
        <v/>
      </c>
      <c r="D2293">
        <f>EclipseExport!#REF!</f>
        <v/>
      </c>
      <c r="E2293" t="inlineStr">
        <is>
          <t>global</t>
        </is>
      </c>
      <c r="F2293" t="inlineStr">
        <is>
          <t>global</t>
        </is>
      </c>
    </row>
    <row r="2294">
      <c r="A2294" t="inlineStr">
        <is>
          <t>SPARTA Tactical Balanced OEF</t>
        </is>
      </c>
      <c r="C2294">
        <f>EclipseExport!#REF!</f>
        <v/>
      </c>
      <c r="D2294">
        <f>EclipseExport!#REF!</f>
        <v/>
      </c>
      <c r="E2294" t="inlineStr">
        <is>
          <t>global</t>
        </is>
      </c>
      <c r="F2294" t="inlineStr">
        <is>
          <t>global</t>
        </is>
      </c>
    </row>
    <row r="2295">
      <c r="A2295" t="inlineStr">
        <is>
          <t>SPARTA Tactical Balanced OEF</t>
        </is>
      </c>
      <c r="C2295">
        <f>EclipseExport!#REF!</f>
        <v/>
      </c>
      <c r="D2295">
        <f>EclipseExport!#REF!</f>
        <v/>
      </c>
      <c r="E2295" t="inlineStr">
        <is>
          <t>global</t>
        </is>
      </c>
      <c r="F2295" t="inlineStr">
        <is>
          <t>global</t>
        </is>
      </c>
    </row>
    <row r="2296">
      <c r="A2296" t="inlineStr">
        <is>
          <t>SPARTA Tactical Balanced OEF</t>
        </is>
      </c>
      <c r="C2296">
        <f>EclipseExport!#REF!</f>
        <v/>
      </c>
      <c r="D2296">
        <f>EclipseExport!#REF!</f>
        <v/>
      </c>
      <c r="E2296" t="inlineStr">
        <is>
          <t>global</t>
        </is>
      </c>
      <c r="F2296" t="inlineStr">
        <is>
          <t>global</t>
        </is>
      </c>
    </row>
    <row r="2297">
      <c r="A2297" t="inlineStr">
        <is>
          <t>SPARTA Tactical Balanced OEF</t>
        </is>
      </c>
      <c r="C2297">
        <f>EclipseExport!#REF!</f>
        <v/>
      </c>
      <c r="D2297">
        <f>EclipseExport!#REF!</f>
        <v/>
      </c>
      <c r="E2297" t="inlineStr">
        <is>
          <t>global</t>
        </is>
      </c>
      <c r="F2297" t="inlineStr">
        <is>
          <t>global</t>
        </is>
      </c>
    </row>
    <row r="2298">
      <c r="A2298" t="inlineStr">
        <is>
          <t>SPARTA Tactical Balanced OEF</t>
        </is>
      </c>
      <c r="C2298">
        <f>EclipseExport!#REF!</f>
        <v/>
      </c>
      <c r="D2298">
        <f>EclipseExport!#REF!</f>
        <v/>
      </c>
      <c r="E2298" t="inlineStr">
        <is>
          <t>global</t>
        </is>
      </c>
      <c r="F2298" t="inlineStr">
        <is>
          <t>global</t>
        </is>
      </c>
    </row>
    <row r="2299">
      <c r="A2299" t="inlineStr">
        <is>
          <t>SPARTA Tactical Balanced OEF</t>
        </is>
      </c>
      <c r="C2299">
        <f>EclipseExport!#REF!</f>
        <v/>
      </c>
      <c r="D2299">
        <f>EclipseExport!#REF!</f>
        <v/>
      </c>
      <c r="E2299" t="inlineStr">
        <is>
          <t>global</t>
        </is>
      </c>
      <c r="F2299" t="inlineStr">
        <is>
          <t>global</t>
        </is>
      </c>
    </row>
    <row r="2300">
      <c r="A2300" t="inlineStr">
        <is>
          <t>SPARTA Tactical Balanced OEF</t>
        </is>
      </c>
      <c r="C2300">
        <f>EclipseExport!#REF!</f>
        <v/>
      </c>
      <c r="D2300">
        <f>EclipseExport!#REF!</f>
        <v/>
      </c>
      <c r="E2300" t="inlineStr">
        <is>
          <t>global</t>
        </is>
      </c>
      <c r="F2300" t="inlineStr">
        <is>
          <t>global</t>
        </is>
      </c>
    </row>
    <row r="2301">
      <c r="A2301" t="inlineStr">
        <is>
          <t>SPARTA Tactical Balanced OEF</t>
        </is>
      </c>
      <c r="C2301">
        <f>EclipseExport!#REF!</f>
        <v/>
      </c>
      <c r="D2301">
        <f>EclipseExport!#REF!</f>
        <v/>
      </c>
      <c r="E2301" t="inlineStr">
        <is>
          <t>global</t>
        </is>
      </c>
      <c r="F2301" t="inlineStr">
        <is>
          <t>global</t>
        </is>
      </c>
    </row>
    <row r="2302">
      <c r="A2302" t="inlineStr">
        <is>
          <t>SPARTA Tactical Balanced OEF</t>
        </is>
      </c>
      <c r="C2302">
        <f>EclipseExport!#REF!</f>
        <v/>
      </c>
      <c r="D2302">
        <f>EclipseExport!#REF!</f>
        <v/>
      </c>
      <c r="E2302" t="inlineStr">
        <is>
          <t>global</t>
        </is>
      </c>
      <c r="F2302" t="inlineStr">
        <is>
          <t>global</t>
        </is>
      </c>
    </row>
    <row r="2303">
      <c r="A2303" t="inlineStr">
        <is>
          <t>SPARTA Tactical Balanced OEF</t>
        </is>
      </c>
      <c r="C2303">
        <f>EclipseExport!#REF!</f>
        <v/>
      </c>
      <c r="D2303">
        <f>EclipseExport!#REF!</f>
        <v/>
      </c>
      <c r="E2303" t="inlineStr">
        <is>
          <t>global</t>
        </is>
      </c>
      <c r="F2303" t="inlineStr">
        <is>
          <t>global</t>
        </is>
      </c>
    </row>
    <row r="2304">
      <c r="A2304" t="inlineStr">
        <is>
          <t>SPARTA Tactical Balanced OEF</t>
        </is>
      </c>
      <c r="C2304">
        <f>EclipseExport!#REF!</f>
        <v/>
      </c>
      <c r="D2304">
        <f>EclipseExport!#REF!</f>
        <v/>
      </c>
      <c r="E2304" t="inlineStr">
        <is>
          <t>global</t>
        </is>
      </c>
      <c r="F2304" t="inlineStr">
        <is>
          <t>global</t>
        </is>
      </c>
    </row>
    <row r="2305">
      <c r="A2305" t="inlineStr">
        <is>
          <t>SPARTA Tactical Balanced OEF</t>
        </is>
      </c>
      <c r="C2305">
        <f>EclipseExport!#REF!</f>
        <v/>
      </c>
      <c r="D2305">
        <f>EclipseExport!#REF!</f>
        <v/>
      </c>
      <c r="E2305" t="inlineStr">
        <is>
          <t>global</t>
        </is>
      </c>
      <c r="F2305" t="inlineStr">
        <is>
          <t>global</t>
        </is>
      </c>
    </row>
    <row r="2306">
      <c r="A2306" t="inlineStr">
        <is>
          <t>SPARTA Tactical Balanced OEF</t>
        </is>
      </c>
      <c r="C2306">
        <f>EclipseExport!#REF!</f>
        <v/>
      </c>
      <c r="D2306">
        <f>EclipseExport!#REF!</f>
        <v/>
      </c>
      <c r="E2306" t="inlineStr">
        <is>
          <t>global</t>
        </is>
      </c>
      <c r="F2306" t="inlineStr">
        <is>
          <t>global</t>
        </is>
      </c>
    </row>
    <row r="2307">
      <c r="A2307" t="inlineStr">
        <is>
          <t>SPARTA Tactical Balanced OEF</t>
        </is>
      </c>
      <c r="C2307">
        <f>EclipseExport!#REF!</f>
        <v/>
      </c>
      <c r="D2307">
        <f>EclipseExport!#REF!</f>
        <v/>
      </c>
      <c r="E2307" t="inlineStr">
        <is>
          <t>global</t>
        </is>
      </c>
      <c r="F2307" t="inlineStr">
        <is>
          <t>global</t>
        </is>
      </c>
    </row>
    <row r="2308">
      <c r="A2308" t="inlineStr">
        <is>
          <t>SPARTA Tactical Balanced OEF</t>
        </is>
      </c>
      <c r="C2308">
        <f>EclipseExport!#REF!</f>
        <v/>
      </c>
      <c r="D2308">
        <f>EclipseExport!#REF!</f>
        <v/>
      </c>
      <c r="E2308" t="inlineStr">
        <is>
          <t>global</t>
        </is>
      </c>
      <c r="F2308" t="inlineStr">
        <is>
          <t>global</t>
        </is>
      </c>
    </row>
    <row r="2309">
      <c r="A2309" t="inlineStr">
        <is>
          <t>SPARTA Tactical Balanced OEF</t>
        </is>
      </c>
      <c r="C2309">
        <f>EclipseExport!#REF!</f>
        <v/>
      </c>
      <c r="D2309">
        <f>EclipseExport!#REF!</f>
        <v/>
      </c>
      <c r="E2309" t="inlineStr">
        <is>
          <t>global</t>
        </is>
      </c>
      <c r="F2309" t="inlineStr">
        <is>
          <t>global</t>
        </is>
      </c>
    </row>
    <row r="2310">
      <c r="A2310" t="inlineStr">
        <is>
          <t>SPARTA Tactical Balanced OEF</t>
        </is>
      </c>
      <c r="C2310">
        <f>EclipseExport!#REF!</f>
        <v/>
      </c>
      <c r="D2310">
        <f>EclipseExport!#REF!</f>
        <v/>
      </c>
      <c r="E2310" t="inlineStr">
        <is>
          <t>global</t>
        </is>
      </c>
      <c r="F2310" t="inlineStr">
        <is>
          <t>global</t>
        </is>
      </c>
    </row>
    <row r="2311">
      <c r="A2311" t="inlineStr">
        <is>
          <t>SPARTA Tactical Balanced OEF</t>
        </is>
      </c>
      <c r="C2311">
        <f>EclipseExport!#REF!</f>
        <v/>
      </c>
      <c r="D2311">
        <f>EclipseExport!#REF!</f>
        <v/>
      </c>
      <c r="E2311" t="inlineStr">
        <is>
          <t>global</t>
        </is>
      </c>
      <c r="F2311" t="inlineStr">
        <is>
          <t>global</t>
        </is>
      </c>
    </row>
    <row r="2312">
      <c r="A2312" t="inlineStr">
        <is>
          <t>SPARTA Tactical Balanced OEF</t>
        </is>
      </c>
      <c r="C2312">
        <f>EclipseExport!#REF!</f>
        <v/>
      </c>
      <c r="D2312">
        <f>EclipseExport!#REF!</f>
        <v/>
      </c>
      <c r="E2312" t="inlineStr">
        <is>
          <t>global</t>
        </is>
      </c>
      <c r="F2312" t="inlineStr">
        <is>
          <t>global</t>
        </is>
      </c>
    </row>
    <row r="2313">
      <c r="A2313" t="inlineStr">
        <is>
          <t>SPARTA Tactical Balanced OEF</t>
        </is>
      </c>
      <c r="C2313">
        <f>EclipseExport!#REF!</f>
        <v/>
      </c>
      <c r="D2313">
        <f>EclipseExport!#REF!</f>
        <v/>
      </c>
      <c r="E2313" t="inlineStr">
        <is>
          <t>global</t>
        </is>
      </c>
      <c r="F2313" t="inlineStr">
        <is>
          <t>global</t>
        </is>
      </c>
    </row>
    <row r="2314">
      <c r="A2314" t="inlineStr">
        <is>
          <t>SPARTA Tactical Balanced OEF</t>
        </is>
      </c>
      <c r="C2314">
        <f>EclipseExport!#REF!</f>
        <v/>
      </c>
      <c r="D2314">
        <f>EclipseExport!#REF!</f>
        <v/>
      </c>
      <c r="E2314" t="inlineStr">
        <is>
          <t>global</t>
        </is>
      </c>
      <c r="F2314" t="inlineStr">
        <is>
          <t>global</t>
        </is>
      </c>
    </row>
    <row r="2315">
      <c r="A2315" t="inlineStr">
        <is>
          <t>SPARTA Tactical Balanced OEF</t>
        </is>
      </c>
      <c r="C2315">
        <f>EclipseExport!#REF!</f>
        <v/>
      </c>
      <c r="D2315">
        <f>EclipseExport!#REF!</f>
        <v/>
      </c>
      <c r="E2315" t="inlineStr">
        <is>
          <t>global</t>
        </is>
      </c>
      <c r="F2315" t="inlineStr">
        <is>
          <t>global</t>
        </is>
      </c>
    </row>
    <row r="2316">
      <c r="A2316" t="inlineStr">
        <is>
          <t>SPARTA Tactical Balanced OEF</t>
        </is>
      </c>
      <c r="C2316">
        <f>EclipseExport!#REF!</f>
        <v/>
      </c>
      <c r="D2316">
        <f>EclipseExport!#REF!</f>
        <v/>
      </c>
      <c r="E2316" t="inlineStr">
        <is>
          <t>global</t>
        </is>
      </c>
      <c r="F2316" t="inlineStr">
        <is>
          <t>global</t>
        </is>
      </c>
    </row>
    <row r="2317">
      <c r="A2317" t="inlineStr">
        <is>
          <t>SPARTA Tactical Balanced OEF</t>
        </is>
      </c>
      <c r="C2317">
        <f>EclipseExport!#REF!</f>
        <v/>
      </c>
      <c r="D2317">
        <f>EclipseExport!#REF!</f>
        <v/>
      </c>
      <c r="E2317" t="inlineStr">
        <is>
          <t>global</t>
        </is>
      </c>
      <c r="F2317" t="inlineStr">
        <is>
          <t>global</t>
        </is>
      </c>
    </row>
    <row r="2318">
      <c r="A2318" t="inlineStr">
        <is>
          <t>SPARTA Tactical Balanced OEF</t>
        </is>
      </c>
      <c r="C2318">
        <f>EclipseExport!#REF!</f>
        <v/>
      </c>
      <c r="D2318">
        <f>EclipseExport!#REF!</f>
        <v/>
      </c>
      <c r="E2318" t="inlineStr">
        <is>
          <t>global</t>
        </is>
      </c>
      <c r="F2318" t="inlineStr">
        <is>
          <t>global</t>
        </is>
      </c>
    </row>
    <row r="2319">
      <c r="A2319" t="inlineStr">
        <is>
          <t>SPARTA Tactical Balanced OEF</t>
        </is>
      </c>
      <c r="C2319">
        <f>EclipseExport!#REF!</f>
        <v/>
      </c>
      <c r="D2319">
        <f>EclipseExport!#REF!</f>
        <v/>
      </c>
      <c r="E2319" t="inlineStr">
        <is>
          <t>global</t>
        </is>
      </c>
      <c r="F2319" t="inlineStr">
        <is>
          <t>global</t>
        </is>
      </c>
    </row>
    <row r="2320">
      <c r="A2320" t="inlineStr">
        <is>
          <t>SPARTA Tactical Balanced OEF</t>
        </is>
      </c>
      <c r="C2320">
        <f>EclipseExport!#REF!</f>
        <v/>
      </c>
      <c r="D2320">
        <f>EclipseExport!#REF!</f>
        <v/>
      </c>
      <c r="E2320" t="inlineStr">
        <is>
          <t>global</t>
        </is>
      </c>
      <c r="F2320" t="inlineStr">
        <is>
          <t>global</t>
        </is>
      </c>
    </row>
    <row r="2321">
      <c r="A2321" t="inlineStr">
        <is>
          <t>SPARTA Tactical Balanced OEF</t>
        </is>
      </c>
      <c r="C2321">
        <f>EclipseExport!#REF!</f>
        <v/>
      </c>
      <c r="D2321">
        <f>EclipseExport!#REF!</f>
        <v/>
      </c>
      <c r="E2321" t="inlineStr">
        <is>
          <t>global</t>
        </is>
      </c>
      <c r="F2321" t="inlineStr">
        <is>
          <t>global</t>
        </is>
      </c>
    </row>
    <row r="2322">
      <c r="A2322" t="inlineStr">
        <is>
          <t>SPARTA Tactical Balanced OEF</t>
        </is>
      </c>
      <c r="C2322">
        <f>EclipseExport!#REF!</f>
        <v/>
      </c>
      <c r="D2322">
        <f>EclipseExport!#REF!</f>
        <v/>
      </c>
      <c r="E2322" t="inlineStr">
        <is>
          <t>global</t>
        </is>
      </c>
      <c r="F2322" t="inlineStr">
        <is>
          <t>global</t>
        </is>
      </c>
    </row>
    <row r="2323">
      <c r="A2323" t="inlineStr">
        <is>
          <t>SPARTA Tactical Balanced OEF</t>
        </is>
      </c>
      <c r="C2323">
        <f>EclipseExport!#REF!</f>
        <v/>
      </c>
      <c r="D2323">
        <f>EclipseExport!#REF!</f>
        <v/>
      </c>
      <c r="E2323" t="inlineStr">
        <is>
          <t>global</t>
        </is>
      </c>
      <c r="F2323" t="inlineStr">
        <is>
          <t>global</t>
        </is>
      </c>
    </row>
    <row r="2324">
      <c r="A2324" t="inlineStr">
        <is>
          <t>SPARTA Tactical Balanced OEF</t>
        </is>
      </c>
      <c r="C2324">
        <f>EclipseExport!#REF!</f>
        <v/>
      </c>
      <c r="D2324">
        <f>EclipseExport!#REF!</f>
        <v/>
      </c>
      <c r="E2324" t="inlineStr">
        <is>
          <t>global</t>
        </is>
      </c>
      <c r="F2324" t="inlineStr">
        <is>
          <t>global</t>
        </is>
      </c>
    </row>
    <row r="2325">
      <c r="A2325" t="inlineStr">
        <is>
          <t>SPARTA Tactical Balanced OEF</t>
        </is>
      </c>
      <c r="C2325">
        <f>EclipseExport!#REF!</f>
        <v/>
      </c>
      <c r="D2325">
        <f>EclipseExport!#REF!</f>
        <v/>
      </c>
      <c r="E2325" t="inlineStr">
        <is>
          <t>global</t>
        </is>
      </c>
      <c r="F2325" t="inlineStr">
        <is>
          <t>global</t>
        </is>
      </c>
    </row>
    <row r="2326">
      <c r="A2326" t="inlineStr">
        <is>
          <t>SPARTA Tactical Balanced OEF</t>
        </is>
      </c>
      <c r="C2326">
        <f>EclipseExport!#REF!</f>
        <v/>
      </c>
      <c r="D2326">
        <f>EclipseExport!#REF!</f>
        <v/>
      </c>
      <c r="E2326" t="inlineStr">
        <is>
          <t>global</t>
        </is>
      </c>
      <c r="F2326" t="inlineStr">
        <is>
          <t>global</t>
        </is>
      </c>
    </row>
    <row r="2327">
      <c r="A2327" t="inlineStr">
        <is>
          <t>SPARTA Tactical Balanced OEF</t>
        </is>
      </c>
      <c r="C2327">
        <f>EclipseExport!#REF!</f>
        <v/>
      </c>
      <c r="D2327">
        <f>EclipseExport!#REF!</f>
        <v/>
      </c>
      <c r="E2327" t="inlineStr">
        <is>
          <t>global</t>
        </is>
      </c>
      <c r="F2327" t="inlineStr">
        <is>
          <t>global</t>
        </is>
      </c>
    </row>
    <row r="2328">
      <c r="A2328" t="inlineStr">
        <is>
          <t>SPARTA Tactical Balanced OEF</t>
        </is>
      </c>
      <c r="C2328">
        <f>EclipseExport!#REF!</f>
        <v/>
      </c>
      <c r="D2328">
        <f>EclipseExport!#REF!</f>
        <v/>
      </c>
      <c r="E2328" t="inlineStr">
        <is>
          <t>global</t>
        </is>
      </c>
      <c r="F2328" t="inlineStr">
        <is>
          <t>global</t>
        </is>
      </c>
    </row>
    <row r="2329">
      <c r="A2329" t="inlineStr">
        <is>
          <t>SPARTA Tactical Balanced OEF</t>
        </is>
      </c>
      <c r="C2329">
        <f>EclipseExport!#REF!</f>
        <v/>
      </c>
      <c r="D2329">
        <f>EclipseExport!#REF!</f>
        <v/>
      </c>
      <c r="E2329" t="inlineStr">
        <is>
          <t>global</t>
        </is>
      </c>
      <c r="F2329" t="inlineStr">
        <is>
          <t>global</t>
        </is>
      </c>
    </row>
    <row r="2330">
      <c r="A2330" t="inlineStr">
        <is>
          <t>SPARTA Tactical Balanced OEF</t>
        </is>
      </c>
      <c r="C2330">
        <f>EclipseExport!#REF!</f>
        <v/>
      </c>
      <c r="D2330">
        <f>EclipseExport!#REF!</f>
        <v/>
      </c>
      <c r="E2330" t="inlineStr">
        <is>
          <t>global</t>
        </is>
      </c>
      <c r="F2330" t="inlineStr">
        <is>
          <t>global</t>
        </is>
      </c>
    </row>
    <row r="2331">
      <c r="A2331" t="inlineStr">
        <is>
          <t>SPARTA Tactical Balanced OEF</t>
        </is>
      </c>
      <c r="C2331">
        <f>EclipseExport!#REF!</f>
        <v/>
      </c>
      <c r="D2331">
        <f>EclipseExport!#REF!</f>
        <v/>
      </c>
      <c r="E2331" t="inlineStr">
        <is>
          <t>global</t>
        </is>
      </c>
      <c r="F2331" t="inlineStr">
        <is>
          <t>global</t>
        </is>
      </c>
    </row>
    <row r="2332">
      <c r="A2332" t="inlineStr">
        <is>
          <t>SPARTA Tactical Balanced OEF</t>
        </is>
      </c>
      <c r="C2332">
        <f>EclipseExport!#REF!</f>
        <v/>
      </c>
      <c r="D2332">
        <f>EclipseExport!#REF!</f>
        <v/>
      </c>
      <c r="E2332" t="inlineStr">
        <is>
          <t>global</t>
        </is>
      </c>
      <c r="F2332" t="inlineStr">
        <is>
          <t>global</t>
        </is>
      </c>
    </row>
    <row r="2333">
      <c r="A2333" t="inlineStr">
        <is>
          <t>SPARTA Tactical Balanced OEF</t>
        </is>
      </c>
      <c r="C2333">
        <f>EclipseExport!#REF!</f>
        <v/>
      </c>
      <c r="D2333">
        <f>EclipseExport!#REF!</f>
        <v/>
      </c>
      <c r="E2333" t="inlineStr">
        <is>
          <t>global</t>
        </is>
      </c>
      <c r="F2333" t="inlineStr">
        <is>
          <t>global</t>
        </is>
      </c>
    </row>
    <row r="2334">
      <c r="A2334" t="inlineStr">
        <is>
          <t>SPARTA Tactical Balanced OEF</t>
        </is>
      </c>
      <c r="C2334">
        <f>EclipseExport!#REF!</f>
        <v/>
      </c>
      <c r="D2334">
        <f>EclipseExport!#REF!</f>
        <v/>
      </c>
      <c r="E2334" t="inlineStr">
        <is>
          <t>global</t>
        </is>
      </c>
      <c r="F2334" t="inlineStr">
        <is>
          <t>global</t>
        </is>
      </c>
    </row>
    <row r="2335">
      <c r="A2335" t="inlineStr">
        <is>
          <t>SPARTA Tactical Balanced OEF</t>
        </is>
      </c>
      <c r="C2335">
        <f>EclipseExport!#REF!</f>
        <v/>
      </c>
      <c r="D2335">
        <f>EclipseExport!#REF!</f>
        <v/>
      </c>
      <c r="E2335" t="inlineStr">
        <is>
          <t>global</t>
        </is>
      </c>
      <c r="F2335" t="inlineStr">
        <is>
          <t>global</t>
        </is>
      </c>
    </row>
    <row r="2336">
      <c r="A2336" t="inlineStr">
        <is>
          <t>SPARTA Tactical Balanced OEF</t>
        </is>
      </c>
      <c r="C2336">
        <f>EclipseExport!#REF!</f>
        <v/>
      </c>
      <c r="D2336">
        <f>EclipseExport!#REF!</f>
        <v/>
      </c>
      <c r="E2336" t="inlineStr">
        <is>
          <t>global</t>
        </is>
      </c>
      <c r="F2336" t="inlineStr">
        <is>
          <t>global</t>
        </is>
      </c>
    </row>
    <row r="2337">
      <c r="A2337" t="inlineStr">
        <is>
          <t>SPARTA Tactical Balanced OEF</t>
        </is>
      </c>
      <c r="C2337">
        <f>EclipseExport!#REF!</f>
        <v/>
      </c>
      <c r="D2337">
        <f>EclipseExport!#REF!</f>
        <v/>
      </c>
      <c r="E2337" t="inlineStr">
        <is>
          <t>global</t>
        </is>
      </c>
      <c r="F2337" t="inlineStr">
        <is>
          <t>global</t>
        </is>
      </c>
    </row>
    <row r="2338">
      <c r="A2338" t="inlineStr">
        <is>
          <t>SPARTA Tactical Balanced OEF</t>
        </is>
      </c>
      <c r="C2338">
        <f>EclipseExport!#REF!</f>
        <v/>
      </c>
      <c r="D2338">
        <f>EclipseExport!#REF!</f>
        <v/>
      </c>
      <c r="E2338" t="inlineStr">
        <is>
          <t>global</t>
        </is>
      </c>
      <c r="F2338" t="inlineStr">
        <is>
          <t>global</t>
        </is>
      </c>
    </row>
    <row r="2339">
      <c r="A2339" t="inlineStr">
        <is>
          <t>SPARTA Tactical Balanced OEF</t>
        </is>
      </c>
      <c r="C2339">
        <f>EclipseExport!#REF!</f>
        <v/>
      </c>
      <c r="D2339">
        <f>EclipseExport!#REF!</f>
        <v/>
      </c>
      <c r="E2339" t="inlineStr">
        <is>
          <t>global</t>
        </is>
      </c>
      <c r="F2339" t="inlineStr">
        <is>
          <t>global</t>
        </is>
      </c>
    </row>
    <row r="2340">
      <c r="A2340" t="inlineStr">
        <is>
          <t>SPARTA Tactical Balanced OEF</t>
        </is>
      </c>
      <c r="C2340">
        <f>EclipseExport!#REF!</f>
        <v/>
      </c>
      <c r="D2340">
        <f>EclipseExport!#REF!</f>
        <v/>
      </c>
      <c r="E2340" t="inlineStr">
        <is>
          <t>global</t>
        </is>
      </c>
      <c r="F2340" t="inlineStr">
        <is>
          <t>global</t>
        </is>
      </c>
    </row>
    <row r="2341">
      <c r="A2341" t="inlineStr">
        <is>
          <t>SPARTA Tactical Balanced OEF</t>
        </is>
      </c>
      <c r="C2341">
        <f>EclipseExport!#REF!</f>
        <v/>
      </c>
      <c r="D2341">
        <f>EclipseExport!#REF!</f>
        <v/>
      </c>
      <c r="E2341" t="inlineStr">
        <is>
          <t>global</t>
        </is>
      </c>
      <c r="F2341" t="inlineStr">
        <is>
          <t>global</t>
        </is>
      </c>
    </row>
    <row r="2342">
      <c r="A2342" t="inlineStr">
        <is>
          <t>SPARTA Tactical Balanced OEF</t>
        </is>
      </c>
      <c r="C2342">
        <f>EclipseExport!#REF!</f>
        <v/>
      </c>
      <c r="D2342">
        <f>EclipseExport!#REF!</f>
        <v/>
      </c>
      <c r="E2342" t="inlineStr">
        <is>
          <t>global</t>
        </is>
      </c>
      <c r="F2342" t="inlineStr">
        <is>
          <t>global</t>
        </is>
      </c>
    </row>
    <row r="2343">
      <c r="A2343" t="inlineStr">
        <is>
          <t>SPARTA Tactical Balanced OEF</t>
        </is>
      </c>
      <c r="C2343">
        <f>EclipseExport!#REF!</f>
        <v/>
      </c>
      <c r="D2343">
        <f>EclipseExport!#REF!</f>
        <v/>
      </c>
      <c r="E2343" t="inlineStr">
        <is>
          <t>global</t>
        </is>
      </c>
      <c r="F2343" t="inlineStr">
        <is>
          <t>global</t>
        </is>
      </c>
    </row>
    <row r="2344">
      <c r="A2344" t="inlineStr">
        <is>
          <t>SPARTA Tactical Balanced OEF</t>
        </is>
      </c>
      <c r="C2344">
        <f>EclipseExport!#REF!</f>
        <v/>
      </c>
      <c r="D2344">
        <f>EclipseExport!#REF!</f>
        <v/>
      </c>
      <c r="E2344" t="inlineStr">
        <is>
          <t>global</t>
        </is>
      </c>
      <c r="F2344" t="inlineStr">
        <is>
          <t>global</t>
        </is>
      </c>
    </row>
    <row r="2345">
      <c r="A2345" t="inlineStr">
        <is>
          <t>SPARTA Tactical Balanced OEF</t>
        </is>
      </c>
      <c r="C2345">
        <f>EclipseExport!#REF!</f>
        <v/>
      </c>
      <c r="D2345">
        <f>EclipseExport!#REF!</f>
        <v/>
      </c>
      <c r="E2345" t="inlineStr">
        <is>
          <t>global</t>
        </is>
      </c>
      <c r="F2345" t="inlineStr">
        <is>
          <t>global</t>
        </is>
      </c>
    </row>
    <row r="2346">
      <c r="A2346" t="inlineStr">
        <is>
          <t>SPARTA Tactical Balanced OEF</t>
        </is>
      </c>
      <c r="C2346">
        <f>EclipseExport!#REF!</f>
        <v/>
      </c>
      <c r="D2346">
        <f>EclipseExport!#REF!</f>
        <v/>
      </c>
      <c r="E2346" t="inlineStr">
        <is>
          <t>global</t>
        </is>
      </c>
      <c r="F2346" t="inlineStr">
        <is>
          <t>global</t>
        </is>
      </c>
    </row>
    <row r="2347">
      <c r="A2347" t="inlineStr">
        <is>
          <t>SPARTA Tactical Balanced OEF</t>
        </is>
      </c>
      <c r="C2347">
        <f>EclipseExport!#REF!</f>
        <v/>
      </c>
      <c r="D2347">
        <f>EclipseExport!#REF!</f>
        <v/>
      </c>
      <c r="E2347" t="inlineStr">
        <is>
          <t>global</t>
        </is>
      </c>
      <c r="F2347" t="inlineStr">
        <is>
          <t>global</t>
        </is>
      </c>
    </row>
    <row r="2348">
      <c r="A2348" t="inlineStr">
        <is>
          <t>SPARTA Tactical Balanced OEF</t>
        </is>
      </c>
      <c r="C2348">
        <f>EclipseExport!#REF!</f>
        <v/>
      </c>
      <c r="D2348">
        <f>EclipseExport!#REF!</f>
        <v/>
      </c>
      <c r="E2348" t="inlineStr">
        <is>
          <t>global</t>
        </is>
      </c>
      <c r="F2348" t="inlineStr">
        <is>
          <t>global</t>
        </is>
      </c>
    </row>
    <row r="2349">
      <c r="A2349" t="inlineStr">
        <is>
          <t>SPARTA Tactical Balanced OEF</t>
        </is>
      </c>
      <c r="C2349">
        <f>EclipseExport!#REF!</f>
        <v/>
      </c>
      <c r="D2349">
        <f>EclipseExport!#REF!</f>
        <v/>
      </c>
      <c r="E2349" t="inlineStr">
        <is>
          <t>global</t>
        </is>
      </c>
      <c r="F2349" t="inlineStr">
        <is>
          <t>global</t>
        </is>
      </c>
    </row>
    <row r="2350">
      <c r="A2350" t="inlineStr">
        <is>
          <t>SPARTA Tactical Balanced OEF</t>
        </is>
      </c>
      <c r="C2350">
        <f>EclipseExport!#REF!</f>
        <v/>
      </c>
      <c r="D2350">
        <f>EclipseExport!#REF!</f>
        <v/>
      </c>
      <c r="E2350" t="inlineStr">
        <is>
          <t>global</t>
        </is>
      </c>
      <c r="F2350" t="inlineStr">
        <is>
          <t>global</t>
        </is>
      </c>
    </row>
    <row r="2351">
      <c r="A2351" t="inlineStr">
        <is>
          <t>SPARTA Tactical Balanced OEF</t>
        </is>
      </c>
      <c r="C2351">
        <f>EclipseExport!#REF!</f>
        <v/>
      </c>
      <c r="D2351">
        <f>EclipseExport!#REF!</f>
        <v/>
      </c>
      <c r="E2351" t="inlineStr">
        <is>
          <t>global</t>
        </is>
      </c>
      <c r="F2351" t="inlineStr">
        <is>
          <t>global</t>
        </is>
      </c>
    </row>
    <row r="2352">
      <c r="A2352" t="inlineStr">
        <is>
          <t>SPARTA Tactical Balanced OEF</t>
        </is>
      </c>
      <c r="C2352">
        <f>EclipseExport!#REF!</f>
        <v/>
      </c>
      <c r="D2352">
        <f>EclipseExport!#REF!</f>
        <v/>
      </c>
      <c r="E2352" t="inlineStr">
        <is>
          <t>global</t>
        </is>
      </c>
      <c r="F2352" t="inlineStr">
        <is>
          <t>global</t>
        </is>
      </c>
    </row>
    <row r="2353">
      <c r="A2353" t="inlineStr">
        <is>
          <t>SPARTA Tactical Balanced OEF</t>
        </is>
      </c>
      <c r="C2353">
        <f>EclipseExport!#REF!</f>
        <v/>
      </c>
      <c r="D2353">
        <f>EclipseExport!#REF!</f>
        <v/>
      </c>
      <c r="E2353" t="inlineStr">
        <is>
          <t>global</t>
        </is>
      </c>
      <c r="F2353" t="inlineStr">
        <is>
          <t>global</t>
        </is>
      </c>
    </row>
    <row r="2354">
      <c r="A2354" t="inlineStr">
        <is>
          <t>SPARTA Tactical Balanced OEF</t>
        </is>
      </c>
      <c r="C2354">
        <f>EclipseExport!#REF!</f>
        <v/>
      </c>
      <c r="D2354">
        <f>EclipseExport!#REF!</f>
        <v/>
      </c>
      <c r="E2354" t="inlineStr">
        <is>
          <t>global</t>
        </is>
      </c>
      <c r="F2354" t="inlineStr">
        <is>
          <t>global</t>
        </is>
      </c>
    </row>
    <row r="2355">
      <c r="A2355" t="inlineStr">
        <is>
          <t>SPARTA Tactical Balanced OEF</t>
        </is>
      </c>
      <c r="C2355">
        <f>EclipseExport!#REF!</f>
        <v/>
      </c>
      <c r="D2355">
        <f>EclipseExport!#REF!</f>
        <v/>
      </c>
      <c r="E2355" t="inlineStr">
        <is>
          <t>global</t>
        </is>
      </c>
      <c r="F2355" t="inlineStr">
        <is>
          <t>global</t>
        </is>
      </c>
    </row>
    <row r="2356">
      <c r="A2356" t="inlineStr">
        <is>
          <t>SPARTA Tactical Balanced OEF</t>
        </is>
      </c>
      <c r="C2356">
        <f>EclipseExport!#REF!</f>
        <v/>
      </c>
      <c r="D2356">
        <f>EclipseExport!#REF!</f>
        <v/>
      </c>
      <c r="E2356" t="inlineStr">
        <is>
          <t>global</t>
        </is>
      </c>
      <c r="F2356" t="inlineStr">
        <is>
          <t>global</t>
        </is>
      </c>
    </row>
    <row r="2357">
      <c r="A2357" t="inlineStr">
        <is>
          <t>SPARTA Tactical Balanced OEF</t>
        </is>
      </c>
      <c r="C2357">
        <f>EclipseExport!#REF!</f>
        <v/>
      </c>
      <c r="D2357">
        <f>EclipseExport!#REF!</f>
        <v/>
      </c>
      <c r="E2357" t="inlineStr">
        <is>
          <t>global</t>
        </is>
      </c>
      <c r="F2357" t="inlineStr">
        <is>
          <t>global</t>
        </is>
      </c>
    </row>
    <row r="2358">
      <c r="A2358" t="inlineStr">
        <is>
          <t>SPARTA Tactical Balanced OEF</t>
        </is>
      </c>
      <c r="C2358">
        <f>EclipseExport!#REF!</f>
        <v/>
      </c>
      <c r="D2358">
        <f>EclipseExport!#REF!</f>
        <v/>
      </c>
      <c r="E2358" t="inlineStr">
        <is>
          <t>global</t>
        </is>
      </c>
      <c r="F2358" t="inlineStr">
        <is>
          <t>global</t>
        </is>
      </c>
    </row>
    <row r="2359">
      <c r="A2359" t="inlineStr">
        <is>
          <t>SPARTA Tactical Balanced OEF</t>
        </is>
      </c>
      <c r="C2359">
        <f>EclipseExport!#REF!</f>
        <v/>
      </c>
      <c r="D2359">
        <f>EclipseExport!#REF!</f>
        <v/>
      </c>
      <c r="E2359" t="inlineStr">
        <is>
          <t>global</t>
        </is>
      </c>
      <c r="F2359" t="inlineStr">
        <is>
          <t>global</t>
        </is>
      </c>
    </row>
    <row r="2360">
      <c r="A2360" t="inlineStr">
        <is>
          <t>SPARTA Tactical Balanced OEF</t>
        </is>
      </c>
      <c r="C2360">
        <f>EclipseExport!#REF!</f>
        <v/>
      </c>
      <c r="D2360">
        <f>EclipseExport!#REF!</f>
        <v/>
      </c>
      <c r="E2360" t="inlineStr">
        <is>
          <t>global</t>
        </is>
      </c>
      <c r="F2360" t="inlineStr">
        <is>
          <t>global</t>
        </is>
      </c>
    </row>
    <row r="2361">
      <c r="A2361" t="inlineStr">
        <is>
          <t>SPARTA Tactical Balanced OEF</t>
        </is>
      </c>
      <c r="C2361">
        <f>EclipseExport!#REF!</f>
        <v/>
      </c>
      <c r="D2361">
        <f>EclipseExport!#REF!</f>
        <v/>
      </c>
      <c r="E2361" t="inlineStr">
        <is>
          <t>global</t>
        </is>
      </c>
      <c r="F2361" t="inlineStr">
        <is>
          <t>global</t>
        </is>
      </c>
    </row>
    <row r="2362">
      <c r="A2362" t="inlineStr">
        <is>
          <t>SPARTA Tactical Balanced OEF</t>
        </is>
      </c>
      <c r="C2362">
        <f>EclipseExport!#REF!</f>
        <v/>
      </c>
      <c r="D2362">
        <f>EclipseExport!#REF!</f>
        <v/>
      </c>
      <c r="E2362" t="inlineStr">
        <is>
          <t>global</t>
        </is>
      </c>
      <c r="F2362" t="inlineStr">
        <is>
          <t>global</t>
        </is>
      </c>
    </row>
    <row r="2363">
      <c r="A2363" t="inlineStr">
        <is>
          <t>SPARTA Tactical Balanced OEF</t>
        </is>
      </c>
      <c r="C2363">
        <f>EclipseExport!#REF!</f>
        <v/>
      </c>
      <c r="D2363">
        <f>EclipseExport!#REF!</f>
        <v/>
      </c>
      <c r="E2363" t="inlineStr">
        <is>
          <t>global</t>
        </is>
      </c>
      <c r="F2363" t="inlineStr">
        <is>
          <t>global</t>
        </is>
      </c>
    </row>
    <row r="2364">
      <c r="A2364" t="inlineStr">
        <is>
          <t>SPARTA Tactical Balanced OEF</t>
        </is>
      </c>
      <c r="C2364">
        <f>EclipseExport!#REF!</f>
        <v/>
      </c>
      <c r="D2364">
        <f>EclipseExport!#REF!</f>
        <v/>
      </c>
      <c r="E2364" t="inlineStr">
        <is>
          <t>global</t>
        </is>
      </c>
      <c r="F2364" t="inlineStr">
        <is>
          <t>global</t>
        </is>
      </c>
    </row>
    <row r="2365">
      <c r="A2365" t="inlineStr">
        <is>
          <t>SPARTA Tactical Balanced OEF</t>
        </is>
      </c>
      <c r="C2365">
        <f>EclipseExport!#REF!</f>
        <v/>
      </c>
      <c r="D2365">
        <f>EclipseExport!#REF!</f>
        <v/>
      </c>
      <c r="E2365" t="inlineStr">
        <is>
          <t>global</t>
        </is>
      </c>
      <c r="F2365" t="inlineStr">
        <is>
          <t>global</t>
        </is>
      </c>
    </row>
    <row r="2366">
      <c r="A2366" t="inlineStr">
        <is>
          <t>SPARTA Tactical Balanced OEF</t>
        </is>
      </c>
      <c r="C2366">
        <f>EclipseExport!#REF!</f>
        <v/>
      </c>
      <c r="D2366">
        <f>EclipseExport!#REF!</f>
        <v/>
      </c>
      <c r="E2366" t="inlineStr">
        <is>
          <t>global</t>
        </is>
      </c>
      <c r="F2366" t="inlineStr">
        <is>
          <t>global</t>
        </is>
      </c>
    </row>
    <row r="2367">
      <c r="A2367" t="inlineStr">
        <is>
          <t>SPARTA Tactical Balanced OEF</t>
        </is>
      </c>
      <c r="C2367">
        <f>EclipseExport!#REF!</f>
        <v/>
      </c>
      <c r="D2367">
        <f>EclipseExport!#REF!</f>
        <v/>
      </c>
      <c r="E2367" t="inlineStr">
        <is>
          <t>global</t>
        </is>
      </c>
      <c r="F2367" t="inlineStr">
        <is>
          <t>global</t>
        </is>
      </c>
    </row>
    <row r="2368">
      <c r="A2368" t="inlineStr">
        <is>
          <t>SPARTA Tactical Balanced OEF</t>
        </is>
      </c>
      <c r="C2368">
        <f>EclipseExport!#REF!</f>
        <v/>
      </c>
      <c r="D2368">
        <f>EclipseExport!#REF!</f>
        <v/>
      </c>
      <c r="E2368" t="inlineStr">
        <is>
          <t>global</t>
        </is>
      </c>
      <c r="F2368" t="inlineStr">
        <is>
          <t>global</t>
        </is>
      </c>
    </row>
    <row r="2369">
      <c r="A2369" t="inlineStr">
        <is>
          <t>SPARTA Tactical Balanced OEF</t>
        </is>
      </c>
      <c r="C2369">
        <f>EclipseExport!#REF!</f>
        <v/>
      </c>
      <c r="D2369">
        <f>EclipseExport!#REF!</f>
        <v/>
      </c>
      <c r="E2369" t="inlineStr">
        <is>
          <t>global</t>
        </is>
      </c>
      <c r="F2369" t="inlineStr">
        <is>
          <t>global</t>
        </is>
      </c>
    </row>
    <row r="2370">
      <c r="A2370" t="inlineStr">
        <is>
          <t>SPARTA Tactical Balanced OEF</t>
        </is>
      </c>
      <c r="C2370">
        <f>EclipseExport!#REF!</f>
        <v/>
      </c>
      <c r="D2370">
        <f>EclipseExport!#REF!</f>
        <v/>
      </c>
      <c r="E2370" t="inlineStr">
        <is>
          <t>global</t>
        </is>
      </c>
      <c r="F2370" t="inlineStr">
        <is>
          <t>global</t>
        </is>
      </c>
    </row>
    <row r="2371">
      <c r="A2371" t="inlineStr">
        <is>
          <t>SPARTA Tactical Balanced OEF</t>
        </is>
      </c>
      <c r="C2371">
        <f>EclipseExport!#REF!</f>
        <v/>
      </c>
      <c r="D2371">
        <f>EclipseExport!#REF!</f>
        <v/>
      </c>
      <c r="E2371" t="inlineStr">
        <is>
          <t>global</t>
        </is>
      </c>
      <c r="F2371" t="inlineStr">
        <is>
          <t>global</t>
        </is>
      </c>
    </row>
    <row r="2372">
      <c r="A2372" t="inlineStr">
        <is>
          <t>SPARTA Tactical Balanced OEF</t>
        </is>
      </c>
      <c r="C2372">
        <f>EclipseExport!#REF!</f>
        <v/>
      </c>
      <c r="D2372">
        <f>EclipseExport!#REF!</f>
        <v/>
      </c>
      <c r="E2372" t="inlineStr">
        <is>
          <t>global</t>
        </is>
      </c>
      <c r="F2372" t="inlineStr">
        <is>
          <t>global</t>
        </is>
      </c>
    </row>
    <row r="2373">
      <c r="A2373" t="inlineStr">
        <is>
          <t>SPARTA Tactical Balanced OEF</t>
        </is>
      </c>
      <c r="C2373">
        <f>EclipseExport!#REF!</f>
        <v/>
      </c>
      <c r="D2373">
        <f>EclipseExport!#REF!</f>
        <v/>
      </c>
      <c r="E2373" t="inlineStr">
        <is>
          <t>global</t>
        </is>
      </c>
      <c r="F2373" t="inlineStr">
        <is>
          <t>global</t>
        </is>
      </c>
    </row>
    <row r="2374">
      <c r="A2374" t="inlineStr">
        <is>
          <t>SPARTA Tactical Balanced OEF</t>
        </is>
      </c>
      <c r="C2374">
        <f>EclipseExport!#REF!</f>
        <v/>
      </c>
      <c r="D2374">
        <f>EclipseExport!#REF!</f>
        <v/>
      </c>
      <c r="E2374" t="inlineStr">
        <is>
          <t>global</t>
        </is>
      </c>
      <c r="F2374" t="inlineStr">
        <is>
          <t>global</t>
        </is>
      </c>
    </row>
    <row r="2375">
      <c r="A2375" t="inlineStr">
        <is>
          <t>SPARTA Tactical Balanced OEF</t>
        </is>
      </c>
      <c r="C2375">
        <f>EclipseExport!#REF!</f>
        <v/>
      </c>
      <c r="D2375">
        <f>EclipseExport!#REF!</f>
        <v/>
      </c>
      <c r="E2375" t="inlineStr">
        <is>
          <t>global</t>
        </is>
      </c>
      <c r="F2375" t="inlineStr">
        <is>
          <t>global</t>
        </is>
      </c>
    </row>
    <row r="2376">
      <c r="A2376" t="inlineStr">
        <is>
          <t>SPARTA Tactical Balanced OEF</t>
        </is>
      </c>
      <c r="C2376">
        <f>EclipseExport!#REF!</f>
        <v/>
      </c>
      <c r="D2376">
        <f>EclipseExport!#REF!</f>
        <v/>
      </c>
      <c r="E2376" t="inlineStr">
        <is>
          <t>global</t>
        </is>
      </c>
      <c r="F2376" t="inlineStr">
        <is>
          <t>global</t>
        </is>
      </c>
    </row>
    <row r="2377">
      <c r="A2377" t="inlineStr">
        <is>
          <t>SPARTA Tactical Balanced OEF</t>
        </is>
      </c>
      <c r="C2377">
        <f>EclipseExport!#REF!</f>
        <v/>
      </c>
      <c r="D2377">
        <f>EclipseExport!#REF!</f>
        <v/>
      </c>
      <c r="E2377" t="inlineStr">
        <is>
          <t>global</t>
        </is>
      </c>
      <c r="F2377" t="inlineStr">
        <is>
          <t>global</t>
        </is>
      </c>
    </row>
    <row r="2378">
      <c r="A2378" t="inlineStr">
        <is>
          <t>SPARTA Tactical Balanced OEF</t>
        </is>
      </c>
      <c r="C2378">
        <f>EclipseExport!#REF!</f>
        <v/>
      </c>
      <c r="D2378">
        <f>EclipseExport!#REF!</f>
        <v/>
      </c>
      <c r="E2378" t="inlineStr">
        <is>
          <t>global</t>
        </is>
      </c>
      <c r="F2378" t="inlineStr">
        <is>
          <t>global</t>
        </is>
      </c>
    </row>
    <row r="2379">
      <c r="A2379" t="inlineStr">
        <is>
          <t>SPARTA Dynamic Yield HDV</t>
        </is>
      </c>
      <c r="C2379" t="inlineStr">
        <is>
          <t>$CASH</t>
        </is>
      </c>
      <c r="D2379">
        <f>EclipseExport!#REF!</f>
        <v/>
      </c>
      <c r="E2379" t="inlineStr">
        <is>
          <t>global</t>
        </is>
      </c>
      <c r="F2379" t="inlineStr">
        <is>
          <t>global</t>
        </is>
      </c>
    </row>
    <row r="2380">
      <c r="A2380" t="inlineStr">
        <is>
          <t>SPARTA Dynamic Yield HDV</t>
        </is>
      </c>
      <c r="C2380">
        <f>EclipseExport!#REF!</f>
        <v/>
      </c>
      <c r="D2380">
        <f>EclipseExport!#REF!</f>
        <v/>
      </c>
      <c r="E2380" t="inlineStr">
        <is>
          <t>global</t>
        </is>
      </c>
      <c r="F2380" t="inlineStr">
        <is>
          <t>global</t>
        </is>
      </c>
    </row>
    <row r="2381">
      <c r="A2381" t="inlineStr">
        <is>
          <t>SPARTA Dynamic Yield HDV</t>
        </is>
      </c>
      <c r="C2381">
        <f>EclipseExport!#REF!</f>
        <v/>
      </c>
      <c r="D2381">
        <f>EclipseExport!#REF!</f>
        <v/>
      </c>
      <c r="E2381" t="inlineStr">
        <is>
          <t>global</t>
        </is>
      </c>
      <c r="F2381" t="inlineStr">
        <is>
          <t>global</t>
        </is>
      </c>
    </row>
    <row r="2382">
      <c r="A2382" t="inlineStr">
        <is>
          <t>SPARTA Dynamic Yield HDV</t>
        </is>
      </c>
      <c r="C2382">
        <f>EclipseExport!#REF!</f>
        <v/>
      </c>
      <c r="D2382">
        <f>EclipseExport!#REF!</f>
        <v/>
      </c>
      <c r="E2382" t="inlineStr">
        <is>
          <t>global</t>
        </is>
      </c>
      <c r="F2382" t="inlineStr">
        <is>
          <t>global</t>
        </is>
      </c>
    </row>
    <row r="2383">
      <c r="A2383" t="inlineStr">
        <is>
          <t>SPARTA Dynamic Yield HDV</t>
        </is>
      </c>
      <c r="C2383">
        <f>EclipseExport!#REF!</f>
        <v/>
      </c>
      <c r="D2383">
        <f>EclipseExport!#REF!</f>
        <v/>
      </c>
      <c r="E2383" t="inlineStr">
        <is>
          <t>global</t>
        </is>
      </c>
      <c r="F2383" t="inlineStr">
        <is>
          <t>global</t>
        </is>
      </c>
    </row>
    <row r="2384">
      <c r="A2384" t="inlineStr">
        <is>
          <t>SPARTA Dynamic Yield HDV</t>
        </is>
      </c>
      <c r="C2384">
        <f>EclipseExport!#REF!</f>
        <v/>
      </c>
      <c r="D2384">
        <f>EclipseExport!#REF!</f>
        <v/>
      </c>
      <c r="E2384" t="inlineStr">
        <is>
          <t>global</t>
        </is>
      </c>
      <c r="F2384" t="inlineStr">
        <is>
          <t>global</t>
        </is>
      </c>
    </row>
    <row r="2385">
      <c r="A2385" t="inlineStr">
        <is>
          <t>SPARTA Dynamic Yield HDV</t>
        </is>
      </c>
      <c r="C2385">
        <f>EclipseExport!#REF!</f>
        <v/>
      </c>
      <c r="D2385">
        <f>EclipseExport!#REF!</f>
        <v/>
      </c>
      <c r="E2385" t="inlineStr">
        <is>
          <t>global</t>
        </is>
      </c>
      <c r="F2385" t="inlineStr">
        <is>
          <t>global</t>
        </is>
      </c>
    </row>
    <row r="2386">
      <c r="A2386" t="inlineStr">
        <is>
          <t>SPARTA Dynamic Yield HDV</t>
        </is>
      </c>
      <c r="C2386">
        <f>EclipseExport!#REF!</f>
        <v/>
      </c>
      <c r="D2386">
        <f>EclipseExport!#REF!</f>
        <v/>
      </c>
      <c r="E2386" t="inlineStr">
        <is>
          <t>global</t>
        </is>
      </c>
      <c r="F2386" t="inlineStr">
        <is>
          <t>global</t>
        </is>
      </c>
    </row>
    <row r="2387">
      <c r="A2387" t="inlineStr">
        <is>
          <t>SPARTA Dynamic Yield HDV</t>
        </is>
      </c>
      <c r="C2387">
        <f>EclipseExport!#REF!</f>
        <v/>
      </c>
      <c r="D2387">
        <f>EclipseExport!#REF!</f>
        <v/>
      </c>
      <c r="E2387" t="inlineStr">
        <is>
          <t>global</t>
        </is>
      </c>
      <c r="F2387" t="inlineStr">
        <is>
          <t>global</t>
        </is>
      </c>
    </row>
    <row r="2388">
      <c r="A2388" t="inlineStr">
        <is>
          <t>SPARTA Dynamic Yield HDV</t>
        </is>
      </c>
      <c r="C2388">
        <f>EclipseExport!#REF!</f>
        <v/>
      </c>
      <c r="D2388">
        <f>EclipseExport!#REF!</f>
        <v/>
      </c>
      <c r="E2388" t="inlineStr">
        <is>
          <t>global</t>
        </is>
      </c>
      <c r="F2388" t="inlineStr">
        <is>
          <t>global</t>
        </is>
      </c>
    </row>
    <row r="2389">
      <c r="A2389" t="inlineStr">
        <is>
          <t>SPARTA Dynamic Yield HDV</t>
        </is>
      </c>
      <c r="C2389">
        <f>EclipseExport!#REF!</f>
        <v/>
      </c>
      <c r="D2389">
        <f>EclipseExport!#REF!</f>
        <v/>
      </c>
      <c r="E2389" t="inlineStr">
        <is>
          <t>global</t>
        </is>
      </c>
      <c r="F2389" t="inlineStr">
        <is>
          <t>global</t>
        </is>
      </c>
    </row>
    <row r="2390">
      <c r="A2390" t="inlineStr">
        <is>
          <t>SPARTA Dynamic Yield HDV</t>
        </is>
      </c>
      <c r="C2390">
        <f>EclipseExport!#REF!</f>
        <v/>
      </c>
      <c r="D2390">
        <f>EclipseExport!#REF!</f>
        <v/>
      </c>
      <c r="E2390" t="inlineStr">
        <is>
          <t>global</t>
        </is>
      </c>
      <c r="F2390" t="inlineStr">
        <is>
          <t>global</t>
        </is>
      </c>
    </row>
    <row r="2391">
      <c r="A2391" t="inlineStr">
        <is>
          <t>SPARTA Dynamic Yield HDV</t>
        </is>
      </c>
      <c r="C2391">
        <f>EclipseExport!#REF!</f>
        <v/>
      </c>
      <c r="D2391">
        <f>EclipseExport!#REF!</f>
        <v/>
      </c>
      <c r="E2391" t="inlineStr">
        <is>
          <t>global</t>
        </is>
      </c>
      <c r="F2391" t="inlineStr">
        <is>
          <t>global</t>
        </is>
      </c>
    </row>
    <row r="2392">
      <c r="A2392" t="inlineStr">
        <is>
          <t>SPARTA Dynamic Yield HDV</t>
        </is>
      </c>
      <c r="C2392">
        <f>EclipseExport!#REF!</f>
        <v/>
      </c>
      <c r="D2392">
        <f>EclipseExport!#REF!</f>
        <v/>
      </c>
      <c r="E2392" t="inlineStr">
        <is>
          <t>global</t>
        </is>
      </c>
      <c r="F2392" t="inlineStr">
        <is>
          <t>global</t>
        </is>
      </c>
    </row>
    <row r="2393">
      <c r="A2393" t="inlineStr">
        <is>
          <t>SPARTA Dynamic Yield HDV</t>
        </is>
      </c>
      <c r="C2393">
        <f>EclipseExport!#REF!</f>
        <v/>
      </c>
      <c r="D2393">
        <f>EclipseExport!#REF!</f>
        <v/>
      </c>
      <c r="E2393" t="inlineStr">
        <is>
          <t>global</t>
        </is>
      </c>
      <c r="F2393" t="inlineStr">
        <is>
          <t>global</t>
        </is>
      </c>
    </row>
    <row r="2394">
      <c r="A2394" t="inlineStr">
        <is>
          <t>SPARTA Dynamic Yield HDV</t>
        </is>
      </c>
      <c r="C2394">
        <f>EclipseExport!#REF!</f>
        <v/>
      </c>
      <c r="D2394">
        <f>EclipseExport!#REF!</f>
        <v/>
      </c>
      <c r="E2394" t="inlineStr">
        <is>
          <t>global</t>
        </is>
      </c>
      <c r="F2394" t="inlineStr">
        <is>
          <t>global</t>
        </is>
      </c>
    </row>
    <row r="2395">
      <c r="A2395" t="inlineStr">
        <is>
          <t>SPARTA Dynamic Yield HDV</t>
        </is>
      </c>
      <c r="C2395">
        <f>EclipseExport!#REF!</f>
        <v/>
      </c>
      <c r="D2395">
        <f>EclipseExport!#REF!</f>
        <v/>
      </c>
      <c r="E2395" t="inlineStr">
        <is>
          <t>global</t>
        </is>
      </c>
      <c r="F2395" t="inlineStr">
        <is>
          <t>global</t>
        </is>
      </c>
    </row>
    <row r="2396">
      <c r="A2396" t="inlineStr">
        <is>
          <t>SPARTA Dynamic Yield HDV</t>
        </is>
      </c>
      <c r="C2396">
        <f>EclipseExport!#REF!</f>
        <v/>
      </c>
      <c r="D2396">
        <f>EclipseExport!#REF!</f>
        <v/>
      </c>
      <c r="E2396" t="inlineStr">
        <is>
          <t>global</t>
        </is>
      </c>
      <c r="F2396" t="inlineStr">
        <is>
          <t>global</t>
        </is>
      </c>
    </row>
    <row r="2397">
      <c r="A2397" t="inlineStr">
        <is>
          <t>SPARTA Dynamic Yield HDV</t>
        </is>
      </c>
      <c r="C2397">
        <f>EclipseExport!#REF!</f>
        <v/>
      </c>
      <c r="D2397">
        <f>EclipseExport!#REF!</f>
        <v/>
      </c>
      <c r="E2397" t="inlineStr">
        <is>
          <t>global</t>
        </is>
      </c>
      <c r="F2397" t="inlineStr">
        <is>
          <t>global</t>
        </is>
      </c>
    </row>
    <row r="2398">
      <c r="A2398" t="inlineStr">
        <is>
          <t>SPARTA Dynamic Yield HDV</t>
        </is>
      </c>
      <c r="C2398">
        <f>EclipseExport!#REF!</f>
        <v/>
      </c>
      <c r="D2398">
        <f>EclipseExport!#REF!</f>
        <v/>
      </c>
      <c r="E2398" t="inlineStr">
        <is>
          <t>global</t>
        </is>
      </c>
      <c r="F2398" t="inlineStr">
        <is>
          <t>global</t>
        </is>
      </c>
    </row>
    <row r="2399">
      <c r="A2399" t="inlineStr">
        <is>
          <t>SPARTA Dynamic Yield HDV</t>
        </is>
      </c>
      <c r="C2399">
        <f>EclipseExport!#REF!</f>
        <v/>
      </c>
      <c r="D2399">
        <f>EclipseExport!#REF!</f>
        <v/>
      </c>
      <c r="E2399" t="inlineStr">
        <is>
          <t>global</t>
        </is>
      </c>
      <c r="F2399" t="inlineStr">
        <is>
          <t>global</t>
        </is>
      </c>
    </row>
    <row r="2400">
      <c r="A2400" t="inlineStr">
        <is>
          <t>SPARTA Dynamic Yield HDV</t>
        </is>
      </c>
      <c r="C2400">
        <f>EclipseExport!#REF!</f>
        <v/>
      </c>
      <c r="D2400">
        <f>EclipseExport!#REF!</f>
        <v/>
      </c>
      <c r="E2400" t="inlineStr">
        <is>
          <t>global</t>
        </is>
      </c>
      <c r="F2400" t="inlineStr">
        <is>
          <t>global</t>
        </is>
      </c>
    </row>
    <row r="2401">
      <c r="A2401" t="inlineStr">
        <is>
          <t>SPARTA Dynamic Yield HDV</t>
        </is>
      </c>
      <c r="C2401">
        <f>EclipseExport!#REF!</f>
        <v/>
      </c>
      <c r="D2401">
        <f>EclipseExport!#REF!</f>
        <v/>
      </c>
      <c r="E2401" t="inlineStr">
        <is>
          <t>global</t>
        </is>
      </c>
      <c r="F2401" t="inlineStr">
        <is>
          <t>global</t>
        </is>
      </c>
    </row>
    <row r="2402">
      <c r="A2402" t="inlineStr">
        <is>
          <t>SPARTA Dynamic Yield HDV</t>
        </is>
      </c>
      <c r="C2402">
        <f>EclipseExport!#REF!</f>
        <v/>
      </c>
      <c r="D2402">
        <f>EclipseExport!#REF!</f>
        <v/>
      </c>
      <c r="E2402" t="inlineStr">
        <is>
          <t>global</t>
        </is>
      </c>
      <c r="F2402" t="inlineStr">
        <is>
          <t>global</t>
        </is>
      </c>
    </row>
    <row r="2403">
      <c r="A2403" t="inlineStr">
        <is>
          <t>SPARTA Dynamic Yield HDV</t>
        </is>
      </c>
      <c r="C2403">
        <f>EclipseExport!#REF!</f>
        <v/>
      </c>
      <c r="D2403">
        <f>EclipseExport!#REF!</f>
        <v/>
      </c>
      <c r="E2403" t="inlineStr">
        <is>
          <t>global</t>
        </is>
      </c>
      <c r="F2403" t="inlineStr">
        <is>
          <t>global</t>
        </is>
      </c>
    </row>
    <row r="2404">
      <c r="A2404" t="inlineStr">
        <is>
          <t>SPARTA Dynamic Yield HDV</t>
        </is>
      </c>
      <c r="C2404">
        <f>EclipseExport!#REF!</f>
        <v/>
      </c>
      <c r="D2404">
        <f>EclipseExport!#REF!</f>
        <v/>
      </c>
      <c r="E2404" t="inlineStr">
        <is>
          <t>global</t>
        </is>
      </c>
      <c r="F2404" t="inlineStr">
        <is>
          <t>global</t>
        </is>
      </c>
    </row>
    <row r="2405">
      <c r="A2405" t="inlineStr">
        <is>
          <t>SPARTA Dynamic Yield HDV</t>
        </is>
      </c>
      <c r="C2405">
        <f>EclipseExport!#REF!</f>
        <v/>
      </c>
      <c r="D2405">
        <f>EclipseExport!#REF!</f>
        <v/>
      </c>
      <c r="E2405" t="inlineStr">
        <is>
          <t>global</t>
        </is>
      </c>
      <c r="F2405" t="inlineStr">
        <is>
          <t>global</t>
        </is>
      </c>
    </row>
    <row r="2406">
      <c r="A2406" t="inlineStr">
        <is>
          <t>SPARTA Dynamic Yield HDV</t>
        </is>
      </c>
      <c r="C2406">
        <f>EclipseExport!#REF!</f>
        <v/>
      </c>
      <c r="D2406">
        <f>EclipseExport!#REF!</f>
        <v/>
      </c>
      <c r="E2406" t="inlineStr">
        <is>
          <t>global</t>
        </is>
      </c>
      <c r="F2406" t="inlineStr">
        <is>
          <t>global</t>
        </is>
      </c>
    </row>
    <row r="2407">
      <c r="A2407" t="inlineStr">
        <is>
          <t>SPARTA Dynamic Yield HDV</t>
        </is>
      </c>
      <c r="C2407">
        <f>EclipseExport!#REF!</f>
        <v/>
      </c>
      <c r="D2407">
        <f>EclipseExport!#REF!</f>
        <v/>
      </c>
      <c r="E2407" t="inlineStr">
        <is>
          <t>global</t>
        </is>
      </c>
      <c r="F2407" t="inlineStr">
        <is>
          <t>global</t>
        </is>
      </c>
    </row>
    <row r="2408">
      <c r="A2408" t="inlineStr">
        <is>
          <t>SPARTA Dynamic Yield HDV</t>
        </is>
      </c>
      <c r="C2408">
        <f>EclipseExport!#REF!</f>
        <v/>
      </c>
      <c r="D2408">
        <f>EclipseExport!#REF!</f>
        <v/>
      </c>
      <c r="E2408" t="inlineStr">
        <is>
          <t>global</t>
        </is>
      </c>
      <c r="F2408" t="inlineStr">
        <is>
          <t>global</t>
        </is>
      </c>
    </row>
    <row r="2409">
      <c r="A2409" t="inlineStr">
        <is>
          <t>SPARTA Dynamic Yield HDV</t>
        </is>
      </c>
      <c r="C2409">
        <f>EclipseExport!#REF!</f>
        <v/>
      </c>
      <c r="D2409">
        <f>EclipseExport!#REF!</f>
        <v/>
      </c>
      <c r="E2409" t="inlineStr">
        <is>
          <t>global</t>
        </is>
      </c>
      <c r="F2409" t="inlineStr">
        <is>
          <t>global</t>
        </is>
      </c>
    </row>
    <row r="2410">
      <c r="A2410" t="inlineStr">
        <is>
          <t>SPARTA Dynamic Yield HDV</t>
        </is>
      </c>
      <c r="C2410">
        <f>EclipseExport!#REF!</f>
        <v/>
      </c>
      <c r="D2410">
        <f>EclipseExport!#REF!</f>
        <v/>
      </c>
      <c r="E2410" t="inlineStr">
        <is>
          <t>global</t>
        </is>
      </c>
      <c r="F2410" t="inlineStr">
        <is>
          <t>global</t>
        </is>
      </c>
    </row>
    <row r="2411">
      <c r="A2411" t="inlineStr">
        <is>
          <t>SPARTA Dynamic Yield HDV</t>
        </is>
      </c>
      <c r="C2411">
        <f>EclipseExport!#REF!</f>
        <v/>
      </c>
      <c r="D2411">
        <f>EclipseExport!#REF!</f>
        <v/>
      </c>
      <c r="E2411" t="inlineStr">
        <is>
          <t>global</t>
        </is>
      </c>
      <c r="F2411" t="inlineStr">
        <is>
          <t>global</t>
        </is>
      </c>
    </row>
    <row r="2412">
      <c r="A2412" t="inlineStr">
        <is>
          <t>SPARTA Dynamic Yield HDV</t>
        </is>
      </c>
      <c r="C2412">
        <f>EclipseExport!#REF!</f>
        <v/>
      </c>
      <c r="D2412">
        <f>EclipseExport!#REF!</f>
        <v/>
      </c>
      <c r="E2412" t="inlineStr">
        <is>
          <t>global</t>
        </is>
      </c>
      <c r="F2412" t="inlineStr">
        <is>
          <t>global</t>
        </is>
      </c>
    </row>
    <row r="2413">
      <c r="A2413" t="inlineStr">
        <is>
          <t>SPARTA Dynamic Yield HDV</t>
        </is>
      </c>
      <c r="C2413">
        <f>EclipseExport!#REF!</f>
        <v/>
      </c>
      <c r="D2413">
        <f>EclipseExport!#REF!</f>
        <v/>
      </c>
      <c r="E2413" t="inlineStr">
        <is>
          <t>global</t>
        </is>
      </c>
      <c r="F2413" t="inlineStr">
        <is>
          <t>global</t>
        </is>
      </c>
    </row>
    <row r="2414">
      <c r="A2414" t="inlineStr">
        <is>
          <t>SPARTA Dynamic Yield HDV</t>
        </is>
      </c>
      <c r="C2414">
        <f>EclipseExport!#REF!</f>
        <v/>
      </c>
      <c r="D2414">
        <f>EclipseExport!#REF!</f>
        <v/>
      </c>
      <c r="E2414" t="inlineStr">
        <is>
          <t>global</t>
        </is>
      </c>
      <c r="F2414" t="inlineStr">
        <is>
          <t>global</t>
        </is>
      </c>
    </row>
    <row r="2415">
      <c r="A2415" t="inlineStr">
        <is>
          <t>SPARTA Dynamic Yield HDV</t>
        </is>
      </c>
      <c r="C2415">
        <f>EclipseExport!#REF!</f>
        <v/>
      </c>
      <c r="D2415">
        <f>EclipseExport!#REF!</f>
        <v/>
      </c>
      <c r="E2415" t="inlineStr">
        <is>
          <t>global</t>
        </is>
      </c>
      <c r="F2415" t="inlineStr">
        <is>
          <t>global</t>
        </is>
      </c>
    </row>
    <row r="2416">
      <c r="A2416" t="inlineStr">
        <is>
          <t>SPARTA Dynamic Yield HDV</t>
        </is>
      </c>
      <c r="C2416">
        <f>EclipseExport!#REF!</f>
        <v/>
      </c>
      <c r="D2416">
        <f>EclipseExport!#REF!</f>
        <v/>
      </c>
      <c r="E2416" t="inlineStr">
        <is>
          <t>global</t>
        </is>
      </c>
      <c r="F2416" t="inlineStr">
        <is>
          <t>global</t>
        </is>
      </c>
    </row>
    <row r="2417">
      <c r="A2417" t="inlineStr">
        <is>
          <t>SPARTA Dynamic Yield HDV</t>
        </is>
      </c>
      <c r="C2417">
        <f>EclipseExport!#REF!</f>
        <v/>
      </c>
      <c r="D2417">
        <f>EclipseExport!#REF!</f>
        <v/>
      </c>
      <c r="E2417" t="inlineStr">
        <is>
          <t>global</t>
        </is>
      </c>
      <c r="F2417" t="inlineStr">
        <is>
          <t>global</t>
        </is>
      </c>
    </row>
    <row r="2418">
      <c r="A2418" t="inlineStr">
        <is>
          <t>SPARTA Dynamic Yield HDV</t>
        </is>
      </c>
      <c r="C2418">
        <f>EclipseExport!#REF!</f>
        <v/>
      </c>
      <c r="D2418">
        <f>EclipseExport!#REF!</f>
        <v/>
      </c>
      <c r="E2418" t="inlineStr">
        <is>
          <t>global</t>
        </is>
      </c>
      <c r="F2418" t="inlineStr">
        <is>
          <t>global</t>
        </is>
      </c>
    </row>
    <row r="2419">
      <c r="A2419" t="inlineStr">
        <is>
          <t>SPARTA Dynamic Yield HDV</t>
        </is>
      </c>
      <c r="C2419">
        <f>EclipseExport!#REF!</f>
        <v/>
      </c>
      <c r="D2419">
        <f>EclipseExport!#REF!</f>
        <v/>
      </c>
      <c r="E2419" t="inlineStr">
        <is>
          <t>global</t>
        </is>
      </c>
      <c r="F2419" t="inlineStr">
        <is>
          <t>global</t>
        </is>
      </c>
    </row>
    <row r="2420">
      <c r="A2420" t="inlineStr">
        <is>
          <t>SPARTA Dynamic Yield HDV</t>
        </is>
      </c>
      <c r="C2420">
        <f>EclipseExport!#REF!</f>
        <v/>
      </c>
      <c r="D2420">
        <f>EclipseExport!#REF!</f>
        <v/>
      </c>
      <c r="E2420" t="inlineStr">
        <is>
          <t>global</t>
        </is>
      </c>
      <c r="F2420" t="inlineStr">
        <is>
          <t>global</t>
        </is>
      </c>
    </row>
    <row r="2421">
      <c r="A2421" t="inlineStr">
        <is>
          <t>SPARTA Dynamic Mod Growth OEF</t>
        </is>
      </c>
      <c r="C2421" t="inlineStr">
        <is>
          <t>$CASH</t>
        </is>
      </c>
      <c r="D2421">
        <f>EclipseExport!#REF!</f>
        <v/>
      </c>
      <c r="E2421" t="inlineStr">
        <is>
          <t>global</t>
        </is>
      </c>
      <c r="F2421" t="inlineStr">
        <is>
          <t>global</t>
        </is>
      </c>
    </row>
    <row r="2422">
      <c r="A2422" t="inlineStr">
        <is>
          <t>SPARTA Dynamic Mod Growth OEF</t>
        </is>
      </c>
      <c r="C2422">
        <f>EclipseExport!#REF!</f>
        <v/>
      </c>
      <c r="D2422">
        <f>EclipseExport!#REF!</f>
        <v/>
      </c>
      <c r="E2422" t="inlineStr">
        <is>
          <t>global</t>
        </is>
      </c>
      <c r="F2422" t="inlineStr">
        <is>
          <t>global</t>
        </is>
      </c>
    </row>
    <row r="2423">
      <c r="A2423" t="inlineStr">
        <is>
          <t>SPARTA Dynamic Mod Growth OEF</t>
        </is>
      </c>
      <c r="C2423">
        <f>EclipseExport!#REF!</f>
        <v/>
      </c>
      <c r="D2423">
        <f>EclipseExport!#REF!</f>
        <v/>
      </c>
      <c r="E2423" t="inlineStr">
        <is>
          <t>global</t>
        </is>
      </c>
      <c r="F2423" t="inlineStr">
        <is>
          <t>global</t>
        </is>
      </c>
    </row>
    <row r="2424">
      <c r="A2424" t="inlineStr">
        <is>
          <t>SPARTA Dynamic Mod Growth OEF</t>
        </is>
      </c>
      <c r="C2424">
        <f>EclipseExport!#REF!</f>
        <v/>
      </c>
      <c r="D2424">
        <f>EclipseExport!#REF!</f>
        <v/>
      </c>
      <c r="E2424" t="inlineStr">
        <is>
          <t>global</t>
        </is>
      </c>
      <c r="F2424" t="inlineStr">
        <is>
          <t>global</t>
        </is>
      </c>
    </row>
    <row r="2425">
      <c r="A2425" t="inlineStr">
        <is>
          <t>SPARTA Dynamic Mod Growth OEF</t>
        </is>
      </c>
      <c r="C2425">
        <f>EclipseExport!#REF!</f>
        <v/>
      </c>
      <c r="D2425">
        <f>EclipseExport!#REF!</f>
        <v/>
      </c>
      <c r="E2425" t="inlineStr">
        <is>
          <t>global</t>
        </is>
      </c>
      <c r="F2425" t="inlineStr">
        <is>
          <t>global</t>
        </is>
      </c>
    </row>
    <row r="2426">
      <c r="A2426" t="inlineStr">
        <is>
          <t>SPARTA Dynamic Mod Growth OEF</t>
        </is>
      </c>
      <c r="C2426">
        <f>EclipseExport!#REF!</f>
        <v/>
      </c>
      <c r="D2426">
        <f>EclipseExport!#REF!</f>
        <v/>
      </c>
      <c r="E2426" t="inlineStr">
        <is>
          <t>global</t>
        </is>
      </c>
      <c r="F2426" t="inlineStr">
        <is>
          <t>global</t>
        </is>
      </c>
    </row>
    <row r="2427">
      <c r="A2427" t="inlineStr">
        <is>
          <t>SPARTA Dynamic Mod Growth OEF</t>
        </is>
      </c>
      <c r="C2427">
        <f>EclipseExport!#REF!</f>
        <v/>
      </c>
      <c r="D2427">
        <f>EclipseExport!#REF!</f>
        <v/>
      </c>
      <c r="E2427" t="inlineStr">
        <is>
          <t>global</t>
        </is>
      </c>
      <c r="F2427" t="inlineStr">
        <is>
          <t>global</t>
        </is>
      </c>
    </row>
    <row r="2428">
      <c r="A2428" t="inlineStr">
        <is>
          <t>SPARTA Dynamic Mod Growth OEF</t>
        </is>
      </c>
      <c r="C2428">
        <f>EclipseExport!#REF!</f>
        <v/>
      </c>
      <c r="D2428">
        <f>EclipseExport!#REF!</f>
        <v/>
      </c>
      <c r="E2428" t="inlineStr">
        <is>
          <t>global</t>
        </is>
      </c>
      <c r="F2428" t="inlineStr">
        <is>
          <t>global</t>
        </is>
      </c>
    </row>
    <row r="2429">
      <c r="A2429" t="inlineStr">
        <is>
          <t>SPARTA Dynamic Mod Growth OEF</t>
        </is>
      </c>
      <c r="C2429">
        <f>EclipseExport!#REF!</f>
        <v/>
      </c>
      <c r="D2429">
        <f>EclipseExport!#REF!</f>
        <v/>
      </c>
      <c r="E2429" t="inlineStr">
        <is>
          <t>global</t>
        </is>
      </c>
      <c r="F2429" t="inlineStr">
        <is>
          <t>global</t>
        </is>
      </c>
    </row>
    <row r="2430">
      <c r="A2430" t="inlineStr">
        <is>
          <t>SPARTA Dynamic Mod Growth OEF</t>
        </is>
      </c>
      <c r="C2430">
        <f>EclipseExport!#REF!</f>
        <v/>
      </c>
      <c r="D2430">
        <f>EclipseExport!#REF!</f>
        <v/>
      </c>
      <c r="E2430" t="inlineStr">
        <is>
          <t>global</t>
        </is>
      </c>
      <c r="F2430" t="inlineStr">
        <is>
          <t>global</t>
        </is>
      </c>
    </row>
    <row r="2431">
      <c r="A2431" t="inlineStr">
        <is>
          <t>SPARTA Dynamic Mod Growth OEF</t>
        </is>
      </c>
      <c r="C2431">
        <f>EclipseExport!#REF!</f>
        <v/>
      </c>
      <c r="D2431">
        <f>EclipseExport!#REF!</f>
        <v/>
      </c>
      <c r="E2431" t="inlineStr">
        <is>
          <t>global</t>
        </is>
      </c>
      <c r="F2431" t="inlineStr">
        <is>
          <t>global</t>
        </is>
      </c>
    </row>
    <row r="2432">
      <c r="A2432" t="inlineStr">
        <is>
          <t>SPARTA Dynamic Mod Growth OEF</t>
        </is>
      </c>
      <c r="C2432">
        <f>EclipseExport!#REF!</f>
        <v/>
      </c>
      <c r="D2432">
        <f>EclipseExport!#REF!</f>
        <v/>
      </c>
      <c r="E2432" t="inlineStr">
        <is>
          <t>global</t>
        </is>
      </c>
      <c r="F2432" t="inlineStr">
        <is>
          <t>global</t>
        </is>
      </c>
    </row>
    <row r="2433">
      <c r="A2433" t="inlineStr">
        <is>
          <t>SPARTA Dynamic Mod Growth OEF</t>
        </is>
      </c>
      <c r="C2433">
        <f>EclipseExport!#REF!</f>
        <v/>
      </c>
      <c r="D2433">
        <f>EclipseExport!#REF!</f>
        <v/>
      </c>
      <c r="E2433" t="inlineStr">
        <is>
          <t>global</t>
        </is>
      </c>
      <c r="F2433" t="inlineStr">
        <is>
          <t>global</t>
        </is>
      </c>
    </row>
    <row r="2434">
      <c r="A2434" t="inlineStr">
        <is>
          <t>SPARTA Dynamic Mod Growth OEF</t>
        </is>
      </c>
      <c r="C2434">
        <f>EclipseExport!#REF!</f>
        <v/>
      </c>
      <c r="D2434">
        <f>EclipseExport!#REF!</f>
        <v/>
      </c>
      <c r="E2434" t="inlineStr">
        <is>
          <t>global</t>
        </is>
      </c>
      <c r="F2434" t="inlineStr">
        <is>
          <t>global</t>
        </is>
      </c>
    </row>
    <row r="2435">
      <c r="A2435" t="inlineStr">
        <is>
          <t>SPARTA Dynamic Mod Growth OEF</t>
        </is>
      </c>
      <c r="C2435">
        <f>EclipseExport!#REF!</f>
        <v/>
      </c>
      <c r="D2435">
        <f>EclipseExport!#REF!</f>
        <v/>
      </c>
      <c r="E2435" t="inlineStr">
        <is>
          <t>global</t>
        </is>
      </c>
      <c r="F2435" t="inlineStr">
        <is>
          <t>global</t>
        </is>
      </c>
    </row>
    <row r="2436">
      <c r="A2436" t="inlineStr">
        <is>
          <t>SPARTA Dynamic Mod Growth OEF</t>
        </is>
      </c>
      <c r="C2436">
        <f>EclipseExport!#REF!</f>
        <v/>
      </c>
      <c r="D2436">
        <f>EclipseExport!#REF!</f>
        <v/>
      </c>
      <c r="E2436" t="inlineStr">
        <is>
          <t>global</t>
        </is>
      </c>
      <c r="F2436" t="inlineStr">
        <is>
          <t>global</t>
        </is>
      </c>
    </row>
    <row r="2437">
      <c r="A2437" t="inlineStr">
        <is>
          <t>SPARTA Dynamic Mod Growth OEF</t>
        </is>
      </c>
      <c r="C2437">
        <f>EclipseExport!#REF!</f>
        <v/>
      </c>
      <c r="D2437">
        <f>EclipseExport!#REF!</f>
        <v/>
      </c>
      <c r="E2437" t="inlineStr">
        <is>
          <t>global</t>
        </is>
      </c>
      <c r="F2437" t="inlineStr">
        <is>
          <t>global</t>
        </is>
      </c>
    </row>
    <row r="2438">
      <c r="A2438" t="inlineStr">
        <is>
          <t>SPARTA Dynamic Mod Growth OEF</t>
        </is>
      </c>
      <c r="C2438">
        <f>EclipseExport!#REF!</f>
        <v/>
      </c>
      <c r="D2438">
        <f>EclipseExport!#REF!</f>
        <v/>
      </c>
      <c r="E2438" t="inlineStr">
        <is>
          <t>global</t>
        </is>
      </c>
      <c r="F2438" t="inlineStr">
        <is>
          <t>global</t>
        </is>
      </c>
    </row>
    <row r="2439">
      <c r="A2439" t="inlineStr">
        <is>
          <t>SPARTA Dynamic Mod Growth OEF</t>
        </is>
      </c>
      <c r="C2439">
        <f>EclipseExport!#REF!</f>
        <v/>
      </c>
      <c r="D2439">
        <f>EclipseExport!#REF!</f>
        <v/>
      </c>
      <c r="E2439" t="inlineStr">
        <is>
          <t>global</t>
        </is>
      </c>
      <c r="F2439" t="inlineStr">
        <is>
          <t>global</t>
        </is>
      </c>
    </row>
    <row r="2440">
      <c r="A2440" t="inlineStr">
        <is>
          <t>SPARTA Dynamic Mod Growth OEF</t>
        </is>
      </c>
      <c r="C2440">
        <f>EclipseExport!#REF!</f>
        <v/>
      </c>
      <c r="D2440">
        <f>EclipseExport!#REF!</f>
        <v/>
      </c>
      <c r="E2440" t="inlineStr">
        <is>
          <t>global</t>
        </is>
      </c>
      <c r="F2440" t="inlineStr">
        <is>
          <t>global</t>
        </is>
      </c>
    </row>
    <row r="2441">
      <c r="A2441" t="inlineStr">
        <is>
          <t>SPARTA Dynamic Mod Growth OEF</t>
        </is>
      </c>
      <c r="C2441">
        <f>EclipseExport!#REF!</f>
        <v/>
      </c>
      <c r="D2441">
        <f>EclipseExport!#REF!</f>
        <v/>
      </c>
      <c r="E2441" t="inlineStr">
        <is>
          <t>global</t>
        </is>
      </c>
      <c r="F2441" t="inlineStr">
        <is>
          <t>global</t>
        </is>
      </c>
    </row>
    <row r="2442">
      <c r="A2442" t="inlineStr">
        <is>
          <t>SPARTA Dynamic Mod Growth OEF</t>
        </is>
      </c>
      <c r="C2442">
        <f>EclipseExport!#REF!</f>
        <v/>
      </c>
      <c r="D2442">
        <f>EclipseExport!#REF!</f>
        <v/>
      </c>
      <c r="E2442" t="inlineStr">
        <is>
          <t>global</t>
        </is>
      </c>
      <c r="F2442" t="inlineStr">
        <is>
          <t>global</t>
        </is>
      </c>
    </row>
    <row r="2443">
      <c r="A2443" t="inlineStr">
        <is>
          <t>SPARTA Dynamic Mod Growth OEF</t>
        </is>
      </c>
      <c r="C2443">
        <f>EclipseExport!#REF!</f>
        <v/>
      </c>
      <c r="D2443">
        <f>EclipseExport!#REF!</f>
        <v/>
      </c>
      <c r="E2443" t="inlineStr">
        <is>
          <t>global</t>
        </is>
      </c>
      <c r="F2443" t="inlineStr">
        <is>
          <t>global</t>
        </is>
      </c>
    </row>
    <row r="2444">
      <c r="A2444" t="inlineStr">
        <is>
          <t>SPARTA Dynamic Mod Growth OEF</t>
        </is>
      </c>
      <c r="C2444">
        <f>EclipseExport!#REF!</f>
        <v/>
      </c>
      <c r="D2444">
        <f>EclipseExport!#REF!</f>
        <v/>
      </c>
      <c r="E2444" t="inlineStr">
        <is>
          <t>global</t>
        </is>
      </c>
      <c r="F2444" t="inlineStr">
        <is>
          <t>global</t>
        </is>
      </c>
    </row>
    <row r="2445">
      <c r="A2445" t="inlineStr">
        <is>
          <t>SPARTA Dynamic Mod Growth OEF</t>
        </is>
      </c>
      <c r="C2445">
        <f>EclipseExport!#REF!</f>
        <v/>
      </c>
      <c r="D2445">
        <f>EclipseExport!#REF!</f>
        <v/>
      </c>
      <c r="E2445" t="inlineStr">
        <is>
          <t>global</t>
        </is>
      </c>
      <c r="F2445" t="inlineStr">
        <is>
          <t>global</t>
        </is>
      </c>
    </row>
    <row r="2446">
      <c r="A2446" t="inlineStr">
        <is>
          <t>SPARTA Dynamic Mod Growth OEF</t>
        </is>
      </c>
      <c r="C2446">
        <f>EclipseExport!#REF!</f>
        <v/>
      </c>
      <c r="D2446">
        <f>EclipseExport!#REF!</f>
        <v/>
      </c>
      <c r="E2446" t="inlineStr">
        <is>
          <t>global</t>
        </is>
      </c>
      <c r="F2446" t="inlineStr">
        <is>
          <t>global</t>
        </is>
      </c>
    </row>
    <row r="2447">
      <c r="A2447" t="inlineStr">
        <is>
          <t>SPARTA Dynamic Mod Growth OEF</t>
        </is>
      </c>
      <c r="C2447">
        <f>EclipseExport!#REF!</f>
        <v/>
      </c>
      <c r="D2447">
        <f>EclipseExport!#REF!</f>
        <v/>
      </c>
      <c r="E2447" t="inlineStr">
        <is>
          <t>global</t>
        </is>
      </c>
      <c r="F2447" t="inlineStr">
        <is>
          <t>global</t>
        </is>
      </c>
    </row>
    <row r="2448">
      <c r="A2448" t="inlineStr">
        <is>
          <t>SPARTA Dynamic Mod Growth OEF</t>
        </is>
      </c>
      <c r="C2448">
        <f>EclipseExport!#REF!</f>
        <v/>
      </c>
      <c r="D2448">
        <f>EclipseExport!#REF!</f>
        <v/>
      </c>
      <c r="E2448" t="inlineStr">
        <is>
          <t>global</t>
        </is>
      </c>
      <c r="F2448" t="inlineStr">
        <is>
          <t>global</t>
        </is>
      </c>
    </row>
    <row r="2449">
      <c r="A2449" t="inlineStr">
        <is>
          <t>SPARTA Dynamic Mod Growth OEF</t>
        </is>
      </c>
      <c r="C2449">
        <f>EclipseExport!#REF!</f>
        <v/>
      </c>
      <c r="D2449">
        <f>EclipseExport!#REF!</f>
        <v/>
      </c>
      <c r="E2449" t="inlineStr">
        <is>
          <t>global</t>
        </is>
      </c>
      <c r="F2449" t="inlineStr">
        <is>
          <t>global</t>
        </is>
      </c>
    </row>
    <row r="2450">
      <c r="A2450" t="inlineStr">
        <is>
          <t>SPARTA Dynamic Mod Growth OEF</t>
        </is>
      </c>
      <c r="C2450">
        <f>EclipseExport!#REF!</f>
        <v/>
      </c>
      <c r="D2450">
        <f>EclipseExport!#REF!</f>
        <v/>
      </c>
      <c r="E2450" t="inlineStr">
        <is>
          <t>global</t>
        </is>
      </c>
      <c r="F2450" t="inlineStr">
        <is>
          <t>global</t>
        </is>
      </c>
    </row>
    <row r="2451">
      <c r="A2451" t="inlineStr">
        <is>
          <t>SPARTA Dynamic Mod Growth OEF</t>
        </is>
      </c>
      <c r="C2451">
        <f>EclipseExport!#REF!</f>
        <v/>
      </c>
      <c r="D2451">
        <f>EclipseExport!#REF!</f>
        <v/>
      </c>
      <c r="E2451" t="inlineStr">
        <is>
          <t>global</t>
        </is>
      </c>
      <c r="F2451" t="inlineStr">
        <is>
          <t>global</t>
        </is>
      </c>
    </row>
    <row r="2452">
      <c r="A2452" t="inlineStr">
        <is>
          <t>SPARTA Dynamic Mod Growth OEF</t>
        </is>
      </c>
      <c r="C2452">
        <f>EclipseExport!#REF!</f>
        <v/>
      </c>
      <c r="D2452">
        <f>EclipseExport!#REF!</f>
        <v/>
      </c>
      <c r="E2452" t="inlineStr">
        <is>
          <t>global</t>
        </is>
      </c>
      <c r="F2452" t="inlineStr">
        <is>
          <t>global</t>
        </is>
      </c>
    </row>
    <row r="2453">
      <c r="A2453" t="inlineStr">
        <is>
          <t>SPARTA Dynamic Mod Growth OEF</t>
        </is>
      </c>
      <c r="C2453">
        <f>EclipseExport!#REF!</f>
        <v/>
      </c>
      <c r="D2453">
        <f>EclipseExport!#REF!</f>
        <v/>
      </c>
      <c r="E2453" t="inlineStr">
        <is>
          <t>global</t>
        </is>
      </c>
      <c r="F2453" t="inlineStr">
        <is>
          <t>global</t>
        </is>
      </c>
    </row>
    <row r="2454">
      <c r="A2454" t="inlineStr">
        <is>
          <t>SPARTA Dynamic Mod Growth OEF</t>
        </is>
      </c>
      <c r="C2454">
        <f>EclipseExport!#REF!</f>
        <v/>
      </c>
      <c r="D2454">
        <f>EclipseExport!#REF!</f>
        <v/>
      </c>
      <c r="E2454" t="inlineStr">
        <is>
          <t>global</t>
        </is>
      </c>
      <c r="F2454" t="inlineStr">
        <is>
          <t>global</t>
        </is>
      </c>
    </row>
    <row r="2455">
      <c r="A2455" t="inlineStr">
        <is>
          <t>SPARTA Dynamic Mod Growth OEF</t>
        </is>
      </c>
      <c r="C2455">
        <f>EclipseExport!#REF!</f>
        <v/>
      </c>
      <c r="D2455">
        <f>EclipseExport!#REF!</f>
        <v/>
      </c>
      <c r="E2455" t="inlineStr">
        <is>
          <t>global</t>
        </is>
      </c>
      <c r="F2455" t="inlineStr">
        <is>
          <t>global</t>
        </is>
      </c>
    </row>
    <row r="2456">
      <c r="A2456" t="inlineStr">
        <is>
          <t>SPARTA Dynamic Mod Growth OEF</t>
        </is>
      </c>
      <c r="C2456">
        <f>EclipseExport!#REF!</f>
        <v/>
      </c>
      <c r="D2456">
        <f>EclipseExport!#REF!</f>
        <v/>
      </c>
      <c r="E2456" t="inlineStr">
        <is>
          <t>global</t>
        </is>
      </c>
      <c r="F2456" t="inlineStr">
        <is>
          <t>global</t>
        </is>
      </c>
    </row>
    <row r="2457">
      <c r="A2457" t="inlineStr">
        <is>
          <t>SPARTA Dynamic Mod Growth OEF</t>
        </is>
      </c>
      <c r="C2457">
        <f>EclipseExport!#REF!</f>
        <v/>
      </c>
      <c r="D2457">
        <f>EclipseExport!#REF!</f>
        <v/>
      </c>
      <c r="E2457" t="inlineStr">
        <is>
          <t>global</t>
        </is>
      </c>
      <c r="F2457" t="inlineStr">
        <is>
          <t>global</t>
        </is>
      </c>
    </row>
    <row r="2458">
      <c r="A2458" t="inlineStr">
        <is>
          <t>SPARTA Dynamic Mod Growth OEF</t>
        </is>
      </c>
      <c r="C2458">
        <f>EclipseExport!#REF!</f>
        <v/>
      </c>
      <c r="D2458">
        <f>EclipseExport!#REF!</f>
        <v/>
      </c>
      <c r="E2458" t="inlineStr">
        <is>
          <t>global</t>
        </is>
      </c>
      <c r="F2458" t="inlineStr">
        <is>
          <t>global</t>
        </is>
      </c>
    </row>
    <row r="2459">
      <c r="A2459" t="inlineStr">
        <is>
          <t>SPARTA Dynamic Mod Growth OEF</t>
        </is>
      </c>
      <c r="C2459">
        <f>EclipseExport!#REF!</f>
        <v/>
      </c>
      <c r="D2459">
        <f>EclipseExport!#REF!</f>
        <v/>
      </c>
      <c r="E2459" t="inlineStr">
        <is>
          <t>global</t>
        </is>
      </c>
      <c r="F2459" t="inlineStr">
        <is>
          <t>global</t>
        </is>
      </c>
    </row>
    <row r="2460">
      <c r="A2460" t="inlineStr">
        <is>
          <t>SPARTA Dynamic Mod Growth OEF</t>
        </is>
      </c>
      <c r="C2460">
        <f>EclipseExport!#REF!</f>
        <v/>
      </c>
      <c r="D2460">
        <f>EclipseExport!#REF!</f>
        <v/>
      </c>
      <c r="E2460" t="inlineStr">
        <is>
          <t>global</t>
        </is>
      </c>
      <c r="F2460" t="inlineStr">
        <is>
          <t>global</t>
        </is>
      </c>
    </row>
    <row r="2461">
      <c r="A2461" t="inlineStr">
        <is>
          <t>SPARTA Dynamic Mod Growth OEF</t>
        </is>
      </c>
      <c r="C2461">
        <f>EclipseExport!#REF!</f>
        <v/>
      </c>
      <c r="D2461">
        <f>EclipseExport!#REF!</f>
        <v/>
      </c>
      <c r="E2461" t="inlineStr">
        <is>
          <t>global</t>
        </is>
      </c>
      <c r="F2461" t="inlineStr">
        <is>
          <t>global</t>
        </is>
      </c>
    </row>
    <row r="2462">
      <c r="A2462" t="inlineStr">
        <is>
          <t>SPARTA Dynamic Mod Growth OEF</t>
        </is>
      </c>
      <c r="C2462">
        <f>EclipseExport!#REF!</f>
        <v/>
      </c>
      <c r="D2462">
        <f>EclipseExport!#REF!</f>
        <v/>
      </c>
      <c r="E2462" t="inlineStr">
        <is>
          <t>global</t>
        </is>
      </c>
      <c r="F2462" t="inlineStr">
        <is>
          <t>global</t>
        </is>
      </c>
    </row>
    <row r="2463">
      <c r="A2463" t="inlineStr">
        <is>
          <t>SPARTA Dynamic Mod Growth OEF</t>
        </is>
      </c>
      <c r="C2463">
        <f>EclipseExport!#REF!</f>
        <v/>
      </c>
      <c r="D2463">
        <f>EclipseExport!#REF!</f>
        <v/>
      </c>
      <c r="E2463" t="inlineStr">
        <is>
          <t>global</t>
        </is>
      </c>
      <c r="F2463" t="inlineStr">
        <is>
          <t>global</t>
        </is>
      </c>
    </row>
    <row r="2464">
      <c r="A2464" t="inlineStr">
        <is>
          <t>SPARTA Dynamic Mod Growth OEF</t>
        </is>
      </c>
      <c r="C2464">
        <f>EclipseExport!#REF!</f>
        <v/>
      </c>
      <c r="D2464">
        <f>EclipseExport!#REF!</f>
        <v/>
      </c>
      <c r="E2464" t="inlineStr">
        <is>
          <t>global</t>
        </is>
      </c>
      <c r="F2464" t="inlineStr">
        <is>
          <t>global</t>
        </is>
      </c>
    </row>
    <row r="2465">
      <c r="A2465" t="inlineStr">
        <is>
          <t>SPARTA Dynamic Mod Growth OEF</t>
        </is>
      </c>
      <c r="C2465">
        <f>EclipseExport!#REF!</f>
        <v/>
      </c>
      <c r="D2465">
        <f>EclipseExport!#REF!</f>
        <v/>
      </c>
      <c r="E2465" t="inlineStr">
        <is>
          <t>global</t>
        </is>
      </c>
      <c r="F2465" t="inlineStr">
        <is>
          <t>global</t>
        </is>
      </c>
    </row>
    <row r="2466">
      <c r="A2466" t="inlineStr">
        <is>
          <t>SPARTA Dynamic Mod Growth OEF</t>
        </is>
      </c>
      <c r="C2466">
        <f>EclipseExport!#REF!</f>
        <v/>
      </c>
      <c r="D2466">
        <f>EclipseExport!#REF!</f>
        <v/>
      </c>
      <c r="E2466" t="inlineStr">
        <is>
          <t>global</t>
        </is>
      </c>
      <c r="F2466" t="inlineStr">
        <is>
          <t>global</t>
        </is>
      </c>
    </row>
    <row r="2467">
      <c r="A2467" t="inlineStr">
        <is>
          <t>SPARTA Dynamic Mod Growth OEF</t>
        </is>
      </c>
      <c r="C2467">
        <f>EclipseExport!#REF!</f>
        <v/>
      </c>
      <c r="D2467">
        <f>EclipseExport!#REF!</f>
        <v/>
      </c>
      <c r="E2467" t="inlineStr">
        <is>
          <t>global</t>
        </is>
      </c>
      <c r="F2467" t="inlineStr">
        <is>
          <t>global</t>
        </is>
      </c>
    </row>
    <row r="2468">
      <c r="A2468" t="inlineStr">
        <is>
          <t>SPARTA Dynamic Mod Growth OEF</t>
        </is>
      </c>
      <c r="C2468">
        <f>EclipseExport!#REF!</f>
        <v/>
      </c>
      <c r="D2468">
        <f>EclipseExport!#REF!</f>
        <v/>
      </c>
      <c r="E2468" t="inlineStr">
        <is>
          <t>global</t>
        </is>
      </c>
      <c r="F2468" t="inlineStr">
        <is>
          <t>global</t>
        </is>
      </c>
    </row>
    <row r="2469">
      <c r="A2469" t="inlineStr">
        <is>
          <t>SPARTA Dynamic Mod Growth OEF</t>
        </is>
      </c>
      <c r="C2469">
        <f>EclipseExport!#REF!</f>
        <v/>
      </c>
      <c r="D2469">
        <f>EclipseExport!#REF!</f>
        <v/>
      </c>
      <c r="E2469" t="inlineStr">
        <is>
          <t>global</t>
        </is>
      </c>
      <c r="F2469" t="inlineStr">
        <is>
          <t>global</t>
        </is>
      </c>
    </row>
    <row r="2470">
      <c r="A2470" t="inlineStr">
        <is>
          <t>SPARTA Dynamic Mod Growth OEF</t>
        </is>
      </c>
      <c r="C2470">
        <f>EclipseExport!#REF!</f>
        <v/>
      </c>
      <c r="D2470">
        <f>EclipseExport!#REF!</f>
        <v/>
      </c>
      <c r="E2470" t="inlineStr">
        <is>
          <t>global</t>
        </is>
      </c>
      <c r="F2470" t="inlineStr">
        <is>
          <t>global</t>
        </is>
      </c>
    </row>
    <row r="2471">
      <c r="A2471" t="inlineStr">
        <is>
          <t>SPARTA Dynamic Mod Growth OEF</t>
        </is>
      </c>
      <c r="C2471">
        <f>EclipseExport!#REF!</f>
        <v/>
      </c>
      <c r="D2471">
        <f>EclipseExport!#REF!</f>
        <v/>
      </c>
      <c r="E2471" t="inlineStr">
        <is>
          <t>global</t>
        </is>
      </c>
      <c r="F2471" t="inlineStr">
        <is>
          <t>global</t>
        </is>
      </c>
    </row>
    <row r="2472">
      <c r="A2472" t="inlineStr">
        <is>
          <t>SPARTA Dynamic Mod Growth OEF</t>
        </is>
      </c>
      <c r="C2472">
        <f>EclipseExport!#REF!</f>
        <v/>
      </c>
      <c r="D2472">
        <f>EclipseExport!#REF!</f>
        <v/>
      </c>
      <c r="E2472" t="inlineStr">
        <is>
          <t>global</t>
        </is>
      </c>
      <c r="F2472" t="inlineStr">
        <is>
          <t>global</t>
        </is>
      </c>
    </row>
    <row r="2473">
      <c r="A2473" t="inlineStr">
        <is>
          <t>SPARTA Dynamic Mod Growth OEF</t>
        </is>
      </c>
      <c r="C2473">
        <f>EclipseExport!#REF!</f>
        <v/>
      </c>
      <c r="D2473">
        <f>EclipseExport!#REF!</f>
        <v/>
      </c>
      <c r="E2473" t="inlineStr">
        <is>
          <t>global</t>
        </is>
      </c>
      <c r="F2473" t="inlineStr">
        <is>
          <t>global</t>
        </is>
      </c>
    </row>
    <row r="2474">
      <c r="A2474" t="inlineStr">
        <is>
          <t>SPARTA Dynamic Mod Growth OEF</t>
        </is>
      </c>
      <c r="C2474">
        <f>EclipseExport!#REF!</f>
        <v/>
      </c>
      <c r="D2474">
        <f>EclipseExport!#REF!</f>
        <v/>
      </c>
      <c r="E2474" t="inlineStr">
        <is>
          <t>global</t>
        </is>
      </c>
      <c r="F2474" t="inlineStr">
        <is>
          <t>global</t>
        </is>
      </c>
    </row>
    <row r="2475">
      <c r="A2475" t="inlineStr">
        <is>
          <t>SPARTA Dynamic Mod Growth OEF</t>
        </is>
      </c>
      <c r="C2475">
        <f>EclipseExport!#REF!</f>
        <v/>
      </c>
      <c r="D2475">
        <f>EclipseExport!#REF!</f>
        <v/>
      </c>
      <c r="E2475" t="inlineStr">
        <is>
          <t>global</t>
        </is>
      </c>
      <c r="F2475" t="inlineStr">
        <is>
          <t>global</t>
        </is>
      </c>
    </row>
    <row r="2476">
      <c r="A2476" t="inlineStr">
        <is>
          <t>SPARTA Dynamic Mod Growth OEF</t>
        </is>
      </c>
      <c r="C2476">
        <f>EclipseExport!#REF!</f>
        <v/>
      </c>
      <c r="D2476">
        <f>EclipseExport!#REF!</f>
        <v/>
      </c>
      <c r="E2476" t="inlineStr">
        <is>
          <t>global</t>
        </is>
      </c>
      <c r="F2476" t="inlineStr">
        <is>
          <t>global</t>
        </is>
      </c>
    </row>
    <row r="2477">
      <c r="A2477" t="inlineStr">
        <is>
          <t>SPARTA Dynamic Mod Growth OEF</t>
        </is>
      </c>
      <c r="C2477">
        <f>EclipseExport!#REF!</f>
        <v/>
      </c>
      <c r="D2477">
        <f>EclipseExport!#REF!</f>
        <v/>
      </c>
      <c r="E2477" t="inlineStr">
        <is>
          <t>global</t>
        </is>
      </c>
      <c r="F2477" t="inlineStr">
        <is>
          <t>global</t>
        </is>
      </c>
    </row>
    <row r="2478">
      <c r="A2478" t="inlineStr">
        <is>
          <t>SPARTA Dynamic Mod Growth OEF</t>
        </is>
      </c>
      <c r="C2478">
        <f>EclipseExport!#REF!</f>
        <v/>
      </c>
      <c r="D2478">
        <f>EclipseExport!#REF!</f>
        <v/>
      </c>
      <c r="E2478" t="inlineStr">
        <is>
          <t>global</t>
        </is>
      </c>
      <c r="F2478" t="inlineStr">
        <is>
          <t>global</t>
        </is>
      </c>
    </row>
    <row r="2479">
      <c r="A2479" t="inlineStr">
        <is>
          <t>SPARTA Dynamic Mod Growth OEF</t>
        </is>
      </c>
      <c r="C2479">
        <f>EclipseExport!#REF!</f>
        <v/>
      </c>
      <c r="D2479">
        <f>EclipseExport!#REF!</f>
        <v/>
      </c>
      <c r="E2479" t="inlineStr">
        <is>
          <t>global</t>
        </is>
      </c>
      <c r="F2479" t="inlineStr">
        <is>
          <t>global</t>
        </is>
      </c>
    </row>
    <row r="2480">
      <c r="A2480" t="inlineStr">
        <is>
          <t>SPARTA Dynamic Mod Growth OEF</t>
        </is>
      </c>
      <c r="C2480">
        <f>EclipseExport!#REF!</f>
        <v/>
      </c>
      <c r="D2480">
        <f>EclipseExport!#REF!</f>
        <v/>
      </c>
      <c r="E2480" t="inlineStr">
        <is>
          <t>global</t>
        </is>
      </c>
      <c r="F2480" t="inlineStr">
        <is>
          <t>global</t>
        </is>
      </c>
    </row>
    <row r="2481">
      <c r="A2481" t="inlineStr">
        <is>
          <t>SPARTA Dynamic Mod Growth OEF</t>
        </is>
      </c>
      <c r="C2481">
        <f>EclipseExport!#REF!</f>
        <v/>
      </c>
      <c r="D2481">
        <f>EclipseExport!#REF!</f>
        <v/>
      </c>
      <c r="E2481" t="inlineStr">
        <is>
          <t>global</t>
        </is>
      </c>
      <c r="F2481" t="inlineStr">
        <is>
          <t>global</t>
        </is>
      </c>
    </row>
    <row r="2482">
      <c r="A2482" t="inlineStr">
        <is>
          <t>SPARTA Dynamic Mod Growth OEF</t>
        </is>
      </c>
      <c r="C2482">
        <f>EclipseExport!#REF!</f>
        <v/>
      </c>
      <c r="D2482">
        <f>EclipseExport!#REF!</f>
        <v/>
      </c>
      <c r="E2482" t="inlineStr">
        <is>
          <t>global</t>
        </is>
      </c>
      <c r="F2482" t="inlineStr">
        <is>
          <t>global</t>
        </is>
      </c>
    </row>
    <row r="2483">
      <c r="A2483" t="inlineStr">
        <is>
          <t>SPARTA Dynamic Mod Growth OEF</t>
        </is>
      </c>
      <c r="C2483">
        <f>EclipseExport!#REF!</f>
        <v/>
      </c>
      <c r="D2483">
        <f>EclipseExport!#REF!</f>
        <v/>
      </c>
      <c r="E2483" t="inlineStr">
        <is>
          <t>global</t>
        </is>
      </c>
      <c r="F2483" t="inlineStr">
        <is>
          <t>global</t>
        </is>
      </c>
    </row>
    <row r="2484">
      <c r="A2484" t="inlineStr">
        <is>
          <t>SPARTA Dynamic Mod Growth OEF</t>
        </is>
      </c>
      <c r="C2484">
        <f>EclipseExport!#REF!</f>
        <v/>
      </c>
      <c r="D2484">
        <f>EclipseExport!#REF!</f>
        <v/>
      </c>
      <c r="E2484" t="inlineStr">
        <is>
          <t>global</t>
        </is>
      </c>
      <c r="F2484" t="inlineStr">
        <is>
          <t>global</t>
        </is>
      </c>
    </row>
    <row r="2485">
      <c r="A2485" t="inlineStr">
        <is>
          <t>SPARTA Dynamic Mod Growth OEF</t>
        </is>
      </c>
      <c r="C2485">
        <f>EclipseExport!#REF!</f>
        <v/>
      </c>
      <c r="D2485">
        <f>EclipseExport!#REF!</f>
        <v/>
      </c>
      <c r="E2485" t="inlineStr">
        <is>
          <t>global</t>
        </is>
      </c>
      <c r="F2485" t="inlineStr">
        <is>
          <t>global</t>
        </is>
      </c>
    </row>
    <row r="2486">
      <c r="A2486" t="inlineStr">
        <is>
          <t>SPARTA Dynamic Mod Growth OEF</t>
        </is>
      </c>
      <c r="C2486">
        <f>EclipseExport!#REF!</f>
        <v/>
      </c>
      <c r="D2486">
        <f>EclipseExport!#REF!</f>
        <v/>
      </c>
      <c r="E2486" t="inlineStr">
        <is>
          <t>global</t>
        </is>
      </c>
      <c r="F2486" t="inlineStr">
        <is>
          <t>global</t>
        </is>
      </c>
    </row>
    <row r="2487">
      <c r="A2487" t="inlineStr">
        <is>
          <t>SPARTA Dynamic Mod Growth OEF</t>
        </is>
      </c>
      <c r="C2487">
        <f>EclipseExport!#REF!</f>
        <v/>
      </c>
      <c r="D2487">
        <f>EclipseExport!#REF!</f>
        <v/>
      </c>
      <c r="E2487" t="inlineStr">
        <is>
          <t>global</t>
        </is>
      </c>
      <c r="F2487" t="inlineStr">
        <is>
          <t>global</t>
        </is>
      </c>
    </row>
    <row r="2488">
      <c r="A2488" t="inlineStr">
        <is>
          <t>SPARTA Dynamic Mod Growth OEF</t>
        </is>
      </c>
      <c r="C2488">
        <f>EclipseExport!#REF!</f>
        <v/>
      </c>
      <c r="D2488">
        <f>EclipseExport!#REF!</f>
        <v/>
      </c>
      <c r="E2488" t="inlineStr">
        <is>
          <t>global</t>
        </is>
      </c>
      <c r="F2488" t="inlineStr">
        <is>
          <t>global</t>
        </is>
      </c>
    </row>
    <row r="2489">
      <c r="A2489" t="inlineStr">
        <is>
          <t>SPARTA Dynamic Mod Growth OEF</t>
        </is>
      </c>
      <c r="C2489">
        <f>EclipseExport!#REF!</f>
        <v/>
      </c>
      <c r="D2489">
        <f>EclipseExport!#REF!</f>
        <v/>
      </c>
      <c r="E2489" t="inlineStr">
        <is>
          <t>global</t>
        </is>
      </c>
      <c r="F2489" t="inlineStr">
        <is>
          <t>global</t>
        </is>
      </c>
    </row>
    <row r="2490">
      <c r="A2490" t="inlineStr">
        <is>
          <t>SPARTA Dynamic Mod Growth OEF</t>
        </is>
      </c>
      <c r="C2490">
        <f>EclipseExport!#REF!</f>
        <v/>
      </c>
      <c r="D2490">
        <f>EclipseExport!#REF!</f>
        <v/>
      </c>
      <c r="E2490" t="inlineStr">
        <is>
          <t>global</t>
        </is>
      </c>
      <c r="F2490" t="inlineStr">
        <is>
          <t>global</t>
        </is>
      </c>
    </row>
    <row r="2491">
      <c r="A2491" t="inlineStr">
        <is>
          <t>SPARTA Dynamic Mod Growth OEF</t>
        </is>
      </c>
      <c r="C2491">
        <f>EclipseExport!#REF!</f>
        <v/>
      </c>
      <c r="D2491">
        <f>EclipseExport!#REF!</f>
        <v/>
      </c>
      <c r="E2491" t="inlineStr">
        <is>
          <t>global</t>
        </is>
      </c>
      <c r="F2491" t="inlineStr">
        <is>
          <t>global</t>
        </is>
      </c>
    </row>
    <row r="2492">
      <c r="A2492" t="inlineStr">
        <is>
          <t>SPARTA Dynamic Mod Growth OEF</t>
        </is>
      </c>
      <c r="C2492">
        <f>EclipseExport!#REF!</f>
        <v/>
      </c>
      <c r="D2492">
        <f>EclipseExport!#REF!</f>
        <v/>
      </c>
      <c r="E2492" t="inlineStr">
        <is>
          <t>global</t>
        </is>
      </c>
      <c r="F2492" t="inlineStr">
        <is>
          <t>global</t>
        </is>
      </c>
    </row>
    <row r="2493">
      <c r="A2493" t="inlineStr">
        <is>
          <t>SPARTA Dynamic Mod Growth OEF</t>
        </is>
      </c>
      <c r="C2493">
        <f>EclipseExport!#REF!</f>
        <v/>
      </c>
      <c r="D2493">
        <f>EclipseExport!#REF!</f>
        <v/>
      </c>
      <c r="E2493" t="inlineStr">
        <is>
          <t>global</t>
        </is>
      </c>
      <c r="F2493" t="inlineStr">
        <is>
          <t>global</t>
        </is>
      </c>
    </row>
    <row r="2494">
      <c r="A2494" t="inlineStr">
        <is>
          <t>SPARTA Dynamic Mod Growth OEF</t>
        </is>
      </c>
      <c r="C2494">
        <f>EclipseExport!#REF!</f>
        <v/>
      </c>
      <c r="D2494">
        <f>EclipseExport!#REF!</f>
        <v/>
      </c>
      <c r="E2494" t="inlineStr">
        <is>
          <t>global</t>
        </is>
      </c>
      <c r="F2494" t="inlineStr">
        <is>
          <t>global</t>
        </is>
      </c>
    </row>
    <row r="2495">
      <c r="A2495" t="inlineStr">
        <is>
          <t>SPARTA Dynamic Mod Growth OEF</t>
        </is>
      </c>
      <c r="C2495">
        <f>EclipseExport!#REF!</f>
        <v/>
      </c>
      <c r="D2495">
        <f>EclipseExport!#REF!</f>
        <v/>
      </c>
      <c r="E2495" t="inlineStr">
        <is>
          <t>global</t>
        </is>
      </c>
      <c r="F2495" t="inlineStr">
        <is>
          <t>global</t>
        </is>
      </c>
    </row>
    <row r="2496">
      <c r="A2496" t="inlineStr">
        <is>
          <t>SPARTA Dynamic Mod Growth OEF</t>
        </is>
      </c>
      <c r="C2496">
        <f>EclipseExport!#REF!</f>
        <v/>
      </c>
      <c r="D2496">
        <f>EclipseExport!#REF!</f>
        <v/>
      </c>
      <c r="E2496" t="inlineStr">
        <is>
          <t>global</t>
        </is>
      </c>
      <c r="F2496" t="inlineStr">
        <is>
          <t>global</t>
        </is>
      </c>
    </row>
    <row r="2497">
      <c r="A2497" t="inlineStr">
        <is>
          <t>SPARTA Dynamic Mod Growth OEF</t>
        </is>
      </c>
      <c r="C2497">
        <f>EclipseExport!#REF!</f>
        <v/>
      </c>
      <c r="D2497">
        <f>EclipseExport!#REF!</f>
        <v/>
      </c>
      <c r="E2497" t="inlineStr">
        <is>
          <t>global</t>
        </is>
      </c>
      <c r="F2497" t="inlineStr">
        <is>
          <t>global</t>
        </is>
      </c>
    </row>
    <row r="2498">
      <c r="A2498" t="inlineStr">
        <is>
          <t>SPARTA Dynamic Mod Growth OEF</t>
        </is>
      </c>
      <c r="C2498">
        <f>EclipseExport!#REF!</f>
        <v/>
      </c>
      <c r="D2498">
        <f>EclipseExport!#REF!</f>
        <v/>
      </c>
      <c r="E2498" t="inlineStr">
        <is>
          <t>global</t>
        </is>
      </c>
      <c r="F2498" t="inlineStr">
        <is>
          <t>global</t>
        </is>
      </c>
    </row>
    <row r="2499">
      <c r="A2499" t="inlineStr">
        <is>
          <t>SPARTA Dynamic Mod Growth OEF</t>
        </is>
      </c>
      <c r="C2499">
        <f>EclipseExport!#REF!</f>
        <v/>
      </c>
      <c r="D2499">
        <f>EclipseExport!#REF!</f>
        <v/>
      </c>
      <c r="E2499" t="inlineStr">
        <is>
          <t>global</t>
        </is>
      </c>
      <c r="F2499" t="inlineStr">
        <is>
          <t>global</t>
        </is>
      </c>
    </row>
    <row r="2500">
      <c r="A2500" t="inlineStr">
        <is>
          <t>SPARTA Dynamic Mod Growth OEF</t>
        </is>
      </c>
      <c r="C2500">
        <f>EclipseExport!#REF!</f>
        <v/>
      </c>
      <c r="D2500">
        <f>EclipseExport!#REF!</f>
        <v/>
      </c>
      <c r="E2500" t="inlineStr">
        <is>
          <t>global</t>
        </is>
      </c>
      <c r="F2500" t="inlineStr">
        <is>
          <t>global</t>
        </is>
      </c>
    </row>
    <row r="2501">
      <c r="A2501" t="inlineStr">
        <is>
          <t>SPARTA Dynamic Mod Growth OEF</t>
        </is>
      </c>
      <c r="C2501">
        <f>EclipseExport!#REF!</f>
        <v/>
      </c>
      <c r="D2501">
        <f>EclipseExport!#REF!</f>
        <v/>
      </c>
      <c r="E2501" t="inlineStr">
        <is>
          <t>global</t>
        </is>
      </c>
      <c r="F2501" t="inlineStr">
        <is>
          <t>global</t>
        </is>
      </c>
    </row>
    <row r="2502">
      <c r="A2502" t="inlineStr">
        <is>
          <t>SPARTA Dynamic Mod Growth OEF</t>
        </is>
      </c>
      <c r="C2502">
        <f>EclipseExport!#REF!</f>
        <v/>
      </c>
      <c r="D2502">
        <f>EclipseExport!#REF!</f>
        <v/>
      </c>
      <c r="E2502" t="inlineStr">
        <is>
          <t>global</t>
        </is>
      </c>
      <c r="F2502" t="inlineStr">
        <is>
          <t>global</t>
        </is>
      </c>
    </row>
    <row r="2503">
      <c r="A2503" t="inlineStr">
        <is>
          <t>SPARTA Dynamic Mod Growth OEF</t>
        </is>
      </c>
      <c r="C2503">
        <f>EclipseExport!#REF!</f>
        <v/>
      </c>
      <c r="D2503">
        <f>EclipseExport!#REF!</f>
        <v/>
      </c>
      <c r="E2503" t="inlineStr">
        <is>
          <t>global</t>
        </is>
      </c>
      <c r="F2503" t="inlineStr">
        <is>
          <t>global</t>
        </is>
      </c>
    </row>
    <row r="2504">
      <c r="A2504" t="inlineStr">
        <is>
          <t>SPARTA Dynamic Mod Growth OEF</t>
        </is>
      </c>
      <c r="C2504">
        <f>EclipseExport!#REF!</f>
        <v/>
      </c>
      <c r="D2504">
        <f>EclipseExport!#REF!</f>
        <v/>
      </c>
      <c r="E2504" t="inlineStr">
        <is>
          <t>global</t>
        </is>
      </c>
      <c r="F2504" t="inlineStr">
        <is>
          <t>global</t>
        </is>
      </c>
    </row>
    <row r="2505">
      <c r="A2505" t="inlineStr">
        <is>
          <t>SPARTA Dynamic Mod Growth OEF</t>
        </is>
      </c>
      <c r="C2505">
        <f>EclipseExport!#REF!</f>
        <v/>
      </c>
      <c r="D2505">
        <f>EclipseExport!#REF!</f>
        <v/>
      </c>
      <c r="E2505" t="inlineStr">
        <is>
          <t>global</t>
        </is>
      </c>
      <c r="F2505" t="inlineStr">
        <is>
          <t>global</t>
        </is>
      </c>
    </row>
    <row r="2506">
      <c r="A2506" t="inlineStr">
        <is>
          <t>SPARTA Dynamic Mod Growth OEF</t>
        </is>
      </c>
      <c r="C2506">
        <f>EclipseExport!#REF!</f>
        <v/>
      </c>
      <c r="D2506">
        <f>EclipseExport!#REF!</f>
        <v/>
      </c>
      <c r="E2506" t="inlineStr">
        <is>
          <t>global</t>
        </is>
      </c>
      <c r="F2506" t="inlineStr">
        <is>
          <t>global</t>
        </is>
      </c>
    </row>
    <row r="2507">
      <c r="A2507" t="inlineStr">
        <is>
          <t>SPARTA Dynamic Mod Growth OEF</t>
        </is>
      </c>
      <c r="C2507">
        <f>EclipseExport!#REF!</f>
        <v/>
      </c>
      <c r="D2507">
        <f>EclipseExport!#REF!</f>
        <v/>
      </c>
      <c r="E2507" t="inlineStr">
        <is>
          <t>global</t>
        </is>
      </c>
      <c r="F2507" t="inlineStr">
        <is>
          <t>global</t>
        </is>
      </c>
    </row>
    <row r="2508">
      <c r="A2508" t="inlineStr">
        <is>
          <t>SPARTA Dynamic Mod Growth OEF</t>
        </is>
      </c>
      <c r="C2508">
        <f>EclipseExport!#REF!</f>
        <v/>
      </c>
      <c r="D2508">
        <f>EclipseExport!#REF!</f>
        <v/>
      </c>
      <c r="E2508" t="inlineStr">
        <is>
          <t>global</t>
        </is>
      </c>
      <c r="F2508" t="inlineStr">
        <is>
          <t>global</t>
        </is>
      </c>
    </row>
    <row r="2509">
      <c r="A2509" t="inlineStr">
        <is>
          <t>SPARTA Dynamic Mod Growth OEF</t>
        </is>
      </c>
      <c r="C2509">
        <f>EclipseExport!#REF!</f>
        <v/>
      </c>
      <c r="D2509">
        <f>EclipseExport!#REF!</f>
        <v/>
      </c>
      <c r="E2509" t="inlineStr">
        <is>
          <t>global</t>
        </is>
      </c>
      <c r="F2509" t="inlineStr">
        <is>
          <t>global</t>
        </is>
      </c>
    </row>
    <row r="2510">
      <c r="A2510" t="inlineStr">
        <is>
          <t>SPARTA Dynamic Mod Growth OEF</t>
        </is>
      </c>
      <c r="C2510">
        <f>EclipseExport!#REF!</f>
        <v/>
      </c>
      <c r="D2510">
        <f>EclipseExport!#REF!</f>
        <v/>
      </c>
      <c r="E2510" t="inlineStr">
        <is>
          <t>global</t>
        </is>
      </c>
      <c r="F2510" t="inlineStr">
        <is>
          <t>global</t>
        </is>
      </c>
    </row>
    <row r="2511">
      <c r="A2511" t="inlineStr">
        <is>
          <t>SPARTA Dynamic Mod Growth OEF</t>
        </is>
      </c>
      <c r="C2511">
        <f>EclipseExport!#REF!</f>
        <v/>
      </c>
      <c r="D2511">
        <f>EclipseExport!#REF!</f>
        <v/>
      </c>
      <c r="E2511" t="inlineStr">
        <is>
          <t>global</t>
        </is>
      </c>
      <c r="F2511" t="inlineStr">
        <is>
          <t>global</t>
        </is>
      </c>
    </row>
    <row r="2512">
      <c r="A2512" t="inlineStr">
        <is>
          <t>SPARTA Dynamic Mod Growth OEF</t>
        </is>
      </c>
      <c r="C2512">
        <f>EclipseExport!#REF!</f>
        <v/>
      </c>
      <c r="D2512">
        <f>EclipseExport!#REF!</f>
        <v/>
      </c>
      <c r="E2512" t="inlineStr">
        <is>
          <t>global</t>
        </is>
      </c>
      <c r="F2512" t="inlineStr">
        <is>
          <t>global</t>
        </is>
      </c>
    </row>
    <row r="2513">
      <c r="A2513" t="inlineStr">
        <is>
          <t>SPARTA Dynamic Mod Growth OEF</t>
        </is>
      </c>
      <c r="C2513">
        <f>EclipseExport!#REF!</f>
        <v/>
      </c>
      <c r="D2513">
        <f>EclipseExport!#REF!</f>
        <v/>
      </c>
      <c r="E2513" t="inlineStr">
        <is>
          <t>global</t>
        </is>
      </c>
      <c r="F2513" t="inlineStr">
        <is>
          <t>global</t>
        </is>
      </c>
    </row>
    <row r="2514">
      <c r="A2514" t="inlineStr">
        <is>
          <t>SPARTA Dynamic Mod Growth OEF</t>
        </is>
      </c>
      <c r="C2514">
        <f>EclipseExport!#REF!</f>
        <v/>
      </c>
      <c r="D2514">
        <f>EclipseExport!#REF!</f>
        <v/>
      </c>
      <c r="E2514" t="inlineStr">
        <is>
          <t>global</t>
        </is>
      </c>
      <c r="F2514" t="inlineStr">
        <is>
          <t>global</t>
        </is>
      </c>
    </row>
    <row r="2515">
      <c r="A2515" t="inlineStr">
        <is>
          <t>SPARTA Dynamic Mod Growth OEF</t>
        </is>
      </c>
      <c r="C2515">
        <f>EclipseExport!#REF!</f>
        <v/>
      </c>
      <c r="D2515">
        <f>EclipseExport!#REF!</f>
        <v/>
      </c>
      <c r="E2515" t="inlineStr">
        <is>
          <t>global</t>
        </is>
      </c>
      <c r="F2515" t="inlineStr">
        <is>
          <t>global</t>
        </is>
      </c>
    </row>
    <row r="2516">
      <c r="A2516" t="inlineStr">
        <is>
          <t>SPARTA Dynamic Mod Growth OEF</t>
        </is>
      </c>
      <c r="C2516">
        <f>EclipseExport!#REF!</f>
        <v/>
      </c>
      <c r="D2516">
        <f>EclipseExport!#REF!</f>
        <v/>
      </c>
      <c r="E2516" t="inlineStr">
        <is>
          <t>global</t>
        </is>
      </c>
      <c r="F2516" t="inlineStr">
        <is>
          <t>global</t>
        </is>
      </c>
    </row>
    <row r="2517">
      <c r="A2517" t="inlineStr">
        <is>
          <t>SPARTA Dynamic Mod Growth OEF</t>
        </is>
      </c>
      <c r="C2517">
        <f>EclipseExport!#REF!</f>
        <v/>
      </c>
      <c r="D2517">
        <f>EclipseExport!#REF!</f>
        <v/>
      </c>
      <c r="E2517" t="inlineStr">
        <is>
          <t>global</t>
        </is>
      </c>
      <c r="F2517" t="inlineStr">
        <is>
          <t>global</t>
        </is>
      </c>
    </row>
    <row r="2518">
      <c r="A2518" t="inlineStr">
        <is>
          <t>SPARTA Dynamic Mod Growth OEF</t>
        </is>
      </c>
      <c r="C2518">
        <f>EclipseExport!#REF!</f>
        <v/>
      </c>
      <c r="D2518">
        <f>EclipseExport!#REF!</f>
        <v/>
      </c>
      <c r="E2518" t="inlineStr">
        <is>
          <t>global</t>
        </is>
      </c>
      <c r="F2518" t="inlineStr">
        <is>
          <t>global</t>
        </is>
      </c>
    </row>
    <row r="2519">
      <c r="A2519" t="inlineStr">
        <is>
          <t>SPARTA Dynamic Mod Growth OEF</t>
        </is>
      </c>
      <c r="C2519">
        <f>EclipseExport!#REF!</f>
        <v/>
      </c>
      <c r="D2519">
        <f>EclipseExport!#REF!</f>
        <v/>
      </c>
      <c r="E2519" t="inlineStr">
        <is>
          <t>global</t>
        </is>
      </c>
      <c r="F2519" t="inlineStr">
        <is>
          <t>global</t>
        </is>
      </c>
    </row>
    <row r="2520">
      <c r="A2520" t="inlineStr">
        <is>
          <t>SPARTA Dynamic Mod Growth OEF</t>
        </is>
      </c>
      <c r="C2520">
        <f>EclipseExport!#REF!</f>
        <v/>
      </c>
      <c r="D2520">
        <f>EclipseExport!#REF!</f>
        <v/>
      </c>
      <c r="E2520" t="inlineStr">
        <is>
          <t>global</t>
        </is>
      </c>
      <c r="F2520" t="inlineStr">
        <is>
          <t>global</t>
        </is>
      </c>
    </row>
    <row r="2521">
      <c r="A2521" t="inlineStr">
        <is>
          <t>SPARTA Dynamic Mod Growth OEF</t>
        </is>
      </c>
      <c r="C2521">
        <f>EclipseExport!#REF!</f>
        <v/>
      </c>
      <c r="D2521">
        <f>EclipseExport!#REF!</f>
        <v/>
      </c>
      <c r="E2521" t="inlineStr">
        <is>
          <t>global</t>
        </is>
      </c>
      <c r="F2521" t="inlineStr">
        <is>
          <t>global</t>
        </is>
      </c>
    </row>
    <row r="2522">
      <c r="A2522" t="inlineStr">
        <is>
          <t>SPARTA Dynamic Mod Growth OEF</t>
        </is>
      </c>
      <c r="C2522">
        <f>EclipseExport!#REF!</f>
        <v/>
      </c>
      <c r="D2522">
        <f>EclipseExport!#REF!</f>
        <v/>
      </c>
      <c r="E2522" t="inlineStr">
        <is>
          <t>global</t>
        </is>
      </c>
      <c r="F2522" t="inlineStr">
        <is>
          <t>global</t>
        </is>
      </c>
    </row>
    <row r="2523">
      <c r="A2523" t="inlineStr">
        <is>
          <t>SPARTA Dynamic Mod Growth OEF</t>
        </is>
      </c>
      <c r="C2523">
        <f>EclipseExport!#REF!</f>
        <v/>
      </c>
      <c r="D2523">
        <f>EclipseExport!#REF!</f>
        <v/>
      </c>
      <c r="E2523" t="inlineStr">
        <is>
          <t>global</t>
        </is>
      </c>
      <c r="F2523" t="inlineStr">
        <is>
          <t>global</t>
        </is>
      </c>
    </row>
    <row r="2524">
      <c r="A2524" t="inlineStr">
        <is>
          <t>SPARTA Dynamic Mod Growth OEF</t>
        </is>
      </c>
      <c r="C2524">
        <f>EclipseExport!#REF!</f>
        <v/>
      </c>
      <c r="D2524">
        <f>EclipseExport!#REF!</f>
        <v/>
      </c>
      <c r="E2524" t="inlineStr">
        <is>
          <t>global</t>
        </is>
      </c>
      <c r="F2524" t="inlineStr">
        <is>
          <t>global</t>
        </is>
      </c>
    </row>
    <row r="2525">
      <c r="A2525" t="inlineStr">
        <is>
          <t>SPARTA Dynamic Mod Growth OEF</t>
        </is>
      </c>
      <c r="C2525">
        <f>EclipseExport!#REF!</f>
        <v/>
      </c>
      <c r="D2525">
        <f>EclipseExport!#REF!</f>
        <v/>
      </c>
      <c r="E2525" t="inlineStr">
        <is>
          <t>global</t>
        </is>
      </c>
      <c r="F2525" t="inlineStr">
        <is>
          <t>global</t>
        </is>
      </c>
    </row>
    <row r="2526">
      <c r="A2526" t="inlineStr">
        <is>
          <t>SPARTA Dynamic Mod Growth OEF</t>
        </is>
      </c>
      <c r="C2526">
        <f>EclipseExport!#REF!</f>
        <v/>
      </c>
      <c r="D2526">
        <f>EclipseExport!#REF!</f>
        <v/>
      </c>
      <c r="E2526" t="inlineStr">
        <is>
          <t>global</t>
        </is>
      </c>
      <c r="F2526" t="inlineStr">
        <is>
          <t>global</t>
        </is>
      </c>
    </row>
    <row r="2527">
      <c r="A2527" t="inlineStr">
        <is>
          <t>SPARTA Dynamic Mod Growth OEF</t>
        </is>
      </c>
      <c r="C2527">
        <f>EclipseExport!#REF!</f>
        <v/>
      </c>
      <c r="D2527">
        <f>EclipseExport!#REF!</f>
        <v/>
      </c>
      <c r="E2527" t="inlineStr">
        <is>
          <t>global</t>
        </is>
      </c>
      <c r="F2527" t="inlineStr">
        <is>
          <t>global</t>
        </is>
      </c>
    </row>
    <row r="2528">
      <c r="A2528" t="inlineStr">
        <is>
          <t>SPARTA Dynamic Mod Growth OEF</t>
        </is>
      </c>
      <c r="C2528">
        <f>EclipseExport!#REF!</f>
        <v/>
      </c>
      <c r="D2528">
        <f>EclipseExport!#REF!</f>
        <v/>
      </c>
      <c r="E2528" t="inlineStr">
        <is>
          <t>global</t>
        </is>
      </c>
      <c r="F2528" t="inlineStr">
        <is>
          <t>global</t>
        </is>
      </c>
    </row>
    <row r="2529">
      <c r="A2529" t="inlineStr">
        <is>
          <t>SPARTA Dynamic Mod Growth OEF</t>
        </is>
      </c>
      <c r="C2529">
        <f>EclipseExport!#REF!</f>
        <v/>
      </c>
      <c r="D2529">
        <f>EclipseExport!#REF!</f>
        <v/>
      </c>
      <c r="E2529" t="inlineStr">
        <is>
          <t>global</t>
        </is>
      </c>
      <c r="F2529" t="inlineStr">
        <is>
          <t>global</t>
        </is>
      </c>
    </row>
    <row r="2530">
      <c r="A2530" t="inlineStr">
        <is>
          <t>SPARTA Dynamic Mod Growth OEF</t>
        </is>
      </c>
      <c r="C2530">
        <f>EclipseExport!#REF!</f>
        <v/>
      </c>
      <c r="D2530">
        <f>EclipseExport!#REF!</f>
        <v/>
      </c>
      <c r="E2530" t="inlineStr">
        <is>
          <t>global</t>
        </is>
      </c>
      <c r="F2530" t="inlineStr">
        <is>
          <t>global</t>
        </is>
      </c>
    </row>
    <row r="2531">
      <c r="A2531" t="inlineStr">
        <is>
          <t>SPARTA Dynamic Mod Growth OEF</t>
        </is>
      </c>
      <c r="C2531">
        <f>EclipseExport!#REF!</f>
        <v/>
      </c>
      <c r="D2531">
        <f>EclipseExport!#REF!</f>
        <v/>
      </c>
      <c r="E2531" t="inlineStr">
        <is>
          <t>global</t>
        </is>
      </c>
      <c r="F2531" t="inlineStr">
        <is>
          <t>global</t>
        </is>
      </c>
    </row>
    <row r="2532">
      <c r="A2532" t="inlineStr">
        <is>
          <t>SPARTA Dynamic Mod Growth OEF</t>
        </is>
      </c>
      <c r="C2532">
        <f>EclipseExport!#REF!</f>
        <v/>
      </c>
      <c r="D2532">
        <f>EclipseExport!#REF!</f>
        <v/>
      </c>
      <c r="E2532" t="inlineStr">
        <is>
          <t>global</t>
        </is>
      </c>
      <c r="F2532" t="inlineStr">
        <is>
          <t>global</t>
        </is>
      </c>
    </row>
    <row r="2533">
      <c r="A2533" t="inlineStr">
        <is>
          <t>SPARTA Dynamic Mod Growth OEF</t>
        </is>
      </c>
      <c r="C2533">
        <f>EclipseExport!#REF!</f>
        <v/>
      </c>
      <c r="D2533">
        <f>EclipseExport!#REF!</f>
        <v/>
      </c>
      <c r="E2533" t="inlineStr">
        <is>
          <t>global</t>
        </is>
      </c>
      <c r="F2533" t="inlineStr">
        <is>
          <t>global</t>
        </is>
      </c>
    </row>
    <row r="2534">
      <c r="A2534" t="inlineStr">
        <is>
          <t>SPARTA Dynamic Growth OEF</t>
        </is>
      </c>
      <c r="C2534" t="inlineStr">
        <is>
          <t>$CASH</t>
        </is>
      </c>
      <c r="D2534">
        <f>EclipseExport!#REF!</f>
        <v/>
      </c>
      <c r="E2534" t="inlineStr">
        <is>
          <t>global</t>
        </is>
      </c>
      <c r="F2534" t="inlineStr">
        <is>
          <t>global</t>
        </is>
      </c>
    </row>
    <row r="2535">
      <c r="A2535" t="inlineStr">
        <is>
          <t>SPARTA Dynamic Growth OEF</t>
        </is>
      </c>
      <c r="C2535">
        <f>EclipseExport!#REF!</f>
        <v/>
      </c>
      <c r="D2535">
        <f>EclipseExport!#REF!</f>
        <v/>
      </c>
      <c r="E2535" t="inlineStr">
        <is>
          <t>global</t>
        </is>
      </c>
      <c r="F2535" t="inlineStr">
        <is>
          <t>global</t>
        </is>
      </c>
    </row>
    <row r="2536">
      <c r="A2536" t="inlineStr">
        <is>
          <t>SPARTA Dynamic Growth OEF</t>
        </is>
      </c>
      <c r="C2536">
        <f>EclipseExport!#REF!</f>
        <v/>
      </c>
      <c r="D2536">
        <f>EclipseExport!#REF!</f>
        <v/>
      </c>
      <c r="E2536" t="inlineStr">
        <is>
          <t>global</t>
        </is>
      </c>
      <c r="F2536" t="inlineStr">
        <is>
          <t>global</t>
        </is>
      </c>
    </row>
    <row r="2537">
      <c r="A2537" t="inlineStr">
        <is>
          <t>SPARTA Dynamic Growth OEF</t>
        </is>
      </c>
      <c r="C2537">
        <f>EclipseExport!#REF!</f>
        <v/>
      </c>
      <c r="D2537">
        <f>EclipseExport!#REF!</f>
        <v/>
      </c>
      <c r="E2537" t="inlineStr">
        <is>
          <t>global</t>
        </is>
      </c>
      <c r="F2537" t="inlineStr">
        <is>
          <t>global</t>
        </is>
      </c>
    </row>
    <row r="2538">
      <c r="A2538" t="inlineStr">
        <is>
          <t>SPARTA Dynamic Growth OEF</t>
        </is>
      </c>
      <c r="C2538">
        <f>EclipseExport!#REF!</f>
        <v/>
      </c>
      <c r="D2538">
        <f>EclipseExport!#REF!</f>
        <v/>
      </c>
      <c r="E2538" t="inlineStr">
        <is>
          <t>global</t>
        </is>
      </c>
      <c r="F2538" t="inlineStr">
        <is>
          <t>global</t>
        </is>
      </c>
    </row>
    <row r="2539">
      <c r="A2539" t="inlineStr">
        <is>
          <t>SPARTA Dynamic Growth OEF</t>
        </is>
      </c>
      <c r="C2539">
        <f>EclipseExport!#REF!</f>
        <v/>
      </c>
      <c r="D2539">
        <f>EclipseExport!#REF!</f>
        <v/>
      </c>
      <c r="E2539" t="inlineStr">
        <is>
          <t>global</t>
        </is>
      </c>
      <c r="F2539" t="inlineStr">
        <is>
          <t>global</t>
        </is>
      </c>
    </row>
    <row r="2540">
      <c r="A2540" t="inlineStr">
        <is>
          <t>SPARTA Dynamic Growth OEF</t>
        </is>
      </c>
      <c r="C2540">
        <f>EclipseExport!#REF!</f>
        <v/>
      </c>
      <c r="D2540">
        <f>EclipseExport!#REF!</f>
        <v/>
      </c>
      <c r="E2540" t="inlineStr">
        <is>
          <t>global</t>
        </is>
      </c>
      <c r="F2540" t="inlineStr">
        <is>
          <t>global</t>
        </is>
      </c>
    </row>
    <row r="2541">
      <c r="A2541" t="inlineStr">
        <is>
          <t>SPARTA Dynamic Growth OEF</t>
        </is>
      </c>
      <c r="C2541">
        <f>EclipseExport!#REF!</f>
        <v/>
      </c>
      <c r="D2541">
        <f>EclipseExport!#REF!</f>
        <v/>
      </c>
      <c r="E2541" t="inlineStr">
        <is>
          <t>global</t>
        </is>
      </c>
      <c r="F2541" t="inlineStr">
        <is>
          <t>global</t>
        </is>
      </c>
    </row>
    <row r="2542">
      <c r="A2542" t="inlineStr">
        <is>
          <t>SPARTA Dynamic Growth OEF</t>
        </is>
      </c>
      <c r="C2542">
        <f>EclipseExport!#REF!</f>
        <v/>
      </c>
      <c r="D2542">
        <f>EclipseExport!#REF!</f>
        <v/>
      </c>
      <c r="E2542" t="inlineStr">
        <is>
          <t>global</t>
        </is>
      </c>
      <c r="F2542" t="inlineStr">
        <is>
          <t>global</t>
        </is>
      </c>
    </row>
    <row r="2543">
      <c r="A2543" t="inlineStr">
        <is>
          <t>SPARTA Dynamic Growth OEF</t>
        </is>
      </c>
      <c r="C2543">
        <f>EclipseExport!#REF!</f>
        <v/>
      </c>
      <c r="D2543">
        <f>EclipseExport!#REF!</f>
        <v/>
      </c>
      <c r="E2543" t="inlineStr">
        <is>
          <t>global</t>
        </is>
      </c>
      <c r="F2543" t="inlineStr">
        <is>
          <t>global</t>
        </is>
      </c>
    </row>
    <row r="2544">
      <c r="A2544" t="inlineStr">
        <is>
          <t>SPARTA Dynamic Growth OEF</t>
        </is>
      </c>
      <c r="C2544">
        <f>EclipseExport!#REF!</f>
        <v/>
      </c>
      <c r="D2544">
        <f>EclipseExport!#REF!</f>
        <v/>
      </c>
      <c r="E2544" t="inlineStr">
        <is>
          <t>global</t>
        </is>
      </c>
      <c r="F2544" t="inlineStr">
        <is>
          <t>global</t>
        </is>
      </c>
    </row>
    <row r="2545">
      <c r="A2545" t="inlineStr">
        <is>
          <t>SPARTA Dynamic Growth OEF</t>
        </is>
      </c>
      <c r="C2545">
        <f>EclipseExport!#REF!</f>
        <v/>
      </c>
      <c r="D2545">
        <f>EclipseExport!#REF!</f>
        <v/>
      </c>
      <c r="E2545" t="inlineStr">
        <is>
          <t>global</t>
        </is>
      </c>
      <c r="F2545" t="inlineStr">
        <is>
          <t>global</t>
        </is>
      </c>
    </row>
    <row r="2546">
      <c r="A2546" t="inlineStr">
        <is>
          <t>SPARTA Dynamic Growth OEF</t>
        </is>
      </c>
      <c r="C2546">
        <f>EclipseExport!#REF!</f>
        <v/>
      </c>
      <c r="D2546">
        <f>EclipseExport!#REF!</f>
        <v/>
      </c>
      <c r="E2546" t="inlineStr">
        <is>
          <t>global</t>
        </is>
      </c>
      <c r="F2546" t="inlineStr">
        <is>
          <t>global</t>
        </is>
      </c>
    </row>
    <row r="2547">
      <c r="A2547" t="inlineStr">
        <is>
          <t>SPARTA Dynamic Growth OEF</t>
        </is>
      </c>
      <c r="C2547">
        <f>EclipseExport!#REF!</f>
        <v/>
      </c>
      <c r="D2547">
        <f>EclipseExport!#REF!</f>
        <v/>
      </c>
      <c r="E2547" t="inlineStr">
        <is>
          <t>global</t>
        </is>
      </c>
      <c r="F2547" t="inlineStr">
        <is>
          <t>global</t>
        </is>
      </c>
    </row>
    <row r="2548">
      <c r="A2548" t="inlineStr">
        <is>
          <t>SPARTA Dynamic Growth OEF</t>
        </is>
      </c>
      <c r="C2548">
        <f>EclipseExport!#REF!</f>
        <v/>
      </c>
      <c r="D2548">
        <f>EclipseExport!#REF!</f>
        <v/>
      </c>
      <c r="E2548" t="inlineStr">
        <is>
          <t>global</t>
        </is>
      </c>
      <c r="F2548" t="inlineStr">
        <is>
          <t>global</t>
        </is>
      </c>
    </row>
    <row r="2549">
      <c r="A2549" t="inlineStr">
        <is>
          <t>SPARTA Dynamic Growth OEF</t>
        </is>
      </c>
      <c r="C2549">
        <f>EclipseExport!#REF!</f>
        <v/>
      </c>
      <c r="D2549">
        <f>EclipseExport!#REF!</f>
        <v/>
      </c>
      <c r="E2549" t="inlineStr">
        <is>
          <t>global</t>
        </is>
      </c>
      <c r="F2549" t="inlineStr">
        <is>
          <t>global</t>
        </is>
      </c>
    </row>
    <row r="2550">
      <c r="A2550" t="inlineStr">
        <is>
          <t>SPARTA Dynamic Growth OEF</t>
        </is>
      </c>
      <c r="C2550">
        <f>EclipseExport!#REF!</f>
        <v/>
      </c>
      <c r="D2550">
        <f>EclipseExport!#REF!</f>
        <v/>
      </c>
      <c r="E2550" t="inlineStr">
        <is>
          <t>global</t>
        </is>
      </c>
      <c r="F2550" t="inlineStr">
        <is>
          <t>global</t>
        </is>
      </c>
    </row>
    <row r="2551">
      <c r="A2551" t="inlineStr">
        <is>
          <t>SPARTA Dynamic Growth OEF</t>
        </is>
      </c>
      <c r="C2551">
        <f>EclipseExport!#REF!</f>
        <v/>
      </c>
      <c r="D2551">
        <f>EclipseExport!#REF!</f>
        <v/>
      </c>
      <c r="E2551" t="inlineStr">
        <is>
          <t>global</t>
        </is>
      </c>
      <c r="F2551" t="inlineStr">
        <is>
          <t>global</t>
        </is>
      </c>
    </row>
    <row r="2552">
      <c r="A2552" t="inlineStr">
        <is>
          <t>SPARTA Dynamic Growth OEF</t>
        </is>
      </c>
      <c r="C2552">
        <f>EclipseExport!#REF!</f>
        <v/>
      </c>
      <c r="D2552">
        <f>EclipseExport!#REF!</f>
        <v/>
      </c>
      <c r="E2552" t="inlineStr">
        <is>
          <t>global</t>
        </is>
      </c>
      <c r="F2552" t="inlineStr">
        <is>
          <t>global</t>
        </is>
      </c>
    </row>
    <row r="2553">
      <c r="A2553" t="inlineStr">
        <is>
          <t>SPARTA Dynamic Growth OEF</t>
        </is>
      </c>
      <c r="C2553">
        <f>EclipseExport!#REF!</f>
        <v/>
      </c>
      <c r="D2553">
        <f>EclipseExport!#REF!</f>
        <v/>
      </c>
      <c r="E2553" t="inlineStr">
        <is>
          <t>global</t>
        </is>
      </c>
      <c r="F2553" t="inlineStr">
        <is>
          <t>global</t>
        </is>
      </c>
    </row>
    <row r="2554">
      <c r="A2554" t="inlineStr">
        <is>
          <t>SPARTA Dynamic Growth OEF</t>
        </is>
      </c>
      <c r="C2554">
        <f>EclipseExport!#REF!</f>
        <v/>
      </c>
      <c r="D2554">
        <f>EclipseExport!#REF!</f>
        <v/>
      </c>
      <c r="E2554" t="inlineStr">
        <is>
          <t>global</t>
        </is>
      </c>
      <c r="F2554" t="inlineStr">
        <is>
          <t>global</t>
        </is>
      </c>
    </row>
    <row r="2555">
      <c r="A2555" t="inlineStr">
        <is>
          <t>SPARTA Dynamic Growth OEF</t>
        </is>
      </c>
      <c r="C2555">
        <f>EclipseExport!#REF!</f>
        <v/>
      </c>
      <c r="D2555">
        <f>EclipseExport!#REF!</f>
        <v/>
      </c>
      <c r="E2555" t="inlineStr">
        <is>
          <t>global</t>
        </is>
      </c>
      <c r="F2555" t="inlineStr">
        <is>
          <t>global</t>
        </is>
      </c>
    </row>
    <row r="2556">
      <c r="A2556" t="inlineStr">
        <is>
          <t>SPARTA Dynamic Growth OEF</t>
        </is>
      </c>
      <c r="C2556">
        <f>EclipseExport!#REF!</f>
        <v/>
      </c>
      <c r="D2556">
        <f>EclipseExport!#REF!</f>
        <v/>
      </c>
      <c r="E2556" t="inlineStr">
        <is>
          <t>global</t>
        </is>
      </c>
      <c r="F2556" t="inlineStr">
        <is>
          <t>global</t>
        </is>
      </c>
    </row>
    <row r="2557">
      <c r="A2557" t="inlineStr">
        <is>
          <t>SPARTA Dynamic Growth OEF</t>
        </is>
      </c>
      <c r="C2557">
        <f>EclipseExport!#REF!</f>
        <v/>
      </c>
      <c r="D2557">
        <f>EclipseExport!#REF!</f>
        <v/>
      </c>
      <c r="E2557" t="inlineStr">
        <is>
          <t>global</t>
        </is>
      </c>
      <c r="F2557" t="inlineStr">
        <is>
          <t>global</t>
        </is>
      </c>
    </row>
    <row r="2558">
      <c r="A2558" t="inlineStr">
        <is>
          <t>SPARTA Dynamic Growth OEF</t>
        </is>
      </c>
      <c r="C2558">
        <f>EclipseExport!#REF!</f>
        <v/>
      </c>
      <c r="D2558">
        <f>EclipseExport!#REF!</f>
        <v/>
      </c>
      <c r="E2558" t="inlineStr">
        <is>
          <t>global</t>
        </is>
      </c>
      <c r="F2558" t="inlineStr">
        <is>
          <t>global</t>
        </is>
      </c>
    </row>
    <row r="2559">
      <c r="A2559" t="inlineStr">
        <is>
          <t>SPARTA Dynamic Growth OEF</t>
        </is>
      </c>
      <c r="C2559">
        <f>EclipseExport!#REF!</f>
        <v/>
      </c>
      <c r="D2559">
        <f>EclipseExport!#REF!</f>
        <v/>
      </c>
      <c r="E2559" t="inlineStr">
        <is>
          <t>global</t>
        </is>
      </c>
      <c r="F2559" t="inlineStr">
        <is>
          <t>global</t>
        </is>
      </c>
    </row>
    <row r="2560">
      <c r="A2560" t="inlineStr">
        <is>
          <t>SPARTA Dynamic Growth OEF</t>
        </is>
      </c>
      <c r="C2560">
        <f>EclipseExport!#REF!</f>
        <v/>
      </c>
      <c r="D2560">
        <f>EclipseExport!#REF!</f>
        <v/>
      </c>
      <c r="E2560" t="inlineStr">
        <is>
          <t>global</t>
        </is>
      </c>
      <c r="F2560" t="inlineStr">
        <is>
          <t>global</t>
        </is>
      </c>
    </row>
    <row r="2561">
      <c r="A2561" t="inlineStr">
        <is>
          <t>SPARTA Dynamic Growth OEF</t>
        </is>
      </c>
      <c r="C2561">
        <f>EclipseExport!#REF!</f>
        <v/>
      </c>
      <c r="D2561">
        <f>EclipseExport!#REF!</f>
        <v/>
      </c>
      <c r="E2561" t="inlineStr">
        <is>
          <t>global</t>
        </is>
      </c>
      <c r="F2561" t="inlineStr">
        <is>
          <t>global</t>
        </is>
      </c>
    </row>
    <row r="2562">
      <c r="A2562" t="inlineStr">
        <is>
          <t>SPARTA Dynamic Growth OEF</t>
        </is>
      </c>
      <c r="C2562">
        <f>EclipseExport!#REF!</f>
        <v/>
      </c>
      <c r="D2562">
        <f>EclipseExport!#REF!</f>
        <v/>
      </c>
      <c r="E2562" t="inlineStr">
        <is>
          <t>global</t>
        </is>
      </c>
      <c r="F2562" t="inlineStr">
        <is>
          <t>global</t>
        </is>
      </c>
    </row>
    <row r="2563">
      <c r="A2563" t="inlineStr">
        <is>
          <t>SPARTA Dynamic Growth OEF</t>
        </is>
      </c>
      <c r="C2563">
        <f>EclipseExport!#REF!</f>
        <v/>
      </c>
      <c r="D2563">
        <f>EclipseExport!#REF!</f>
        <v/>
      </c>
      <c r="E2563" t="inlineStr">
        <is>
          <t>global</t>
        </is>
      </c>
      <c r="F2563" t="inlineStr">
        <is>
          <t>global</t>
        </is>
      </c>
    </row>
    <row r="2564">
      <c r="A2564" t="inlineStr">
        <is>
          <t>SPARTA Dynamic Growth OEF</t>
        </is>
      </c>
      <c r="C2564">
        <f>EclipseExport!#REF!</f>
        <v/>
      </c>
      <c r="D2564">
        <f>EclipseExport!#REF!</f>
        <v/>
      </c>
      <c r="E2564" t="inlineStr">
        <is>
          <t>global</t>
        </is>
      </c>
      <c r="F2564" t="inlineStr">
        <is>
          <t>global</t>
        </is>
      </c>
    </row>
    <row r="2565">
      <c r="A2565" t="inlineStr">
        <is>
          <t>SPARTA Dynamic Growth OEF</t>
        </is>
      </c>
      <c r="C2565">
        <f>EclipseExport!#REF!</f>
        <v/>
      </c>
      <c r="D2565">
        <f>EclipseExport!#REF!</f>
        <v/>
      </c>
      <c r="E2565" t="inlineStr">
        <is>
          <t>global</t>
        </is>
      </c>
      <c r="F2565" t="inlineStr">
        <is>
          <t>global</t>
        </is>
      </c>
    </row>
    <row r="2566">
      <c r="A2566" t="inlineStr">
        <is>
          <t>SPARTA Dynamic Growth OEF</t>
        </is>
      </c>
      <c r="C2566">
        <f>EclipseExport!#REF!</f>
        <v/>
      </c>
      <c r="D2566">
        <f>EclipseExport!#REF!</f>
        <v/>
      </c>
      <c r="E2566" t="inlineStr">
        <is>
          <t>global</t>
        </is>
      </c>
      <c r="F2566" t="inlineStr">
        <is>
          <t>global</t>
        </is>
      </c>
    </row>
    <row r="2567">
      <c r="A2567" t="inlineStr">
        <is>
          <t>SPARTA Dynamic Growth OEF</t>
        </is>
      </c>
      <c r="C2567">
        <f>EclipseExport!#REF!</f>
        <v/>
      </c>
      <c r="D2567">
        <f>EclipseExport!#REF!</f>
        <v/>
      </c>
      <c r="E2567" t="inlineStr">
        <is>
          <t>global</t>
        </is>
      </c>
      <c r="F2567" t="inlineStr">
        <is>
          <t>global</t>
        </is>
      </c>
    </row>
    <row r="2568">
      <c r="A2568" t="inlineStr">
        <is>
          <t>SPARTA Dynamic Growth OEF</t>
        </is>
      </c>
      <c r="C2568">
        <f>EclipseExport!#REF!</f>
        <v/>
      </c>
      <c r="D2568">
        <f>EclipseExport!#REF!</f>
        <v/>
      </c>
      <c r="E2568" t="inlineStr">
        <is>
          <t>global</t>
        </is>
      </c>
      <c r="F2568" t="inlineStr">
        <is>
          <t>global</t>
        </is>
      </c>
    </row>
    <row r="2569">
      <c r="A2569" t="inlineStr">
        <is>
          <t>SPARTA Dynamic Growth OEF</t>
        </is>
      </c>
      <c r="C2569">
        <f>EclipseExport!#REF!</f>
        <v/>
      </c>
      <c r="D2569">
        <f>EclipseExport!#REF!</f>
        <v/>
      </c>
      <c r="E2569" t="inlineStr">
        <is>
          <t>global</t>
        </is>
      </c>
      <c r="F2569" t="inlineStr">
        <is>
          <t>global</t>
        </is>
      </c>
    </row>
    <row r="2570">
      <c r="A2570" t="inlineStr">
        <is>
          <t>SPARTA Dynamic Growth OEF</t>
        </is>
      </c>
      <c r="C2570">
        <f>EclipseExport!#REF!</f>
        <v/>
      </c>
      <c r="D2570">
        <f>EclipseExport!#REF!</f>
        <v/>
      </c>
      <c r="E2570" t="inlineStr">
        <is>
          <t>global</t>
        </is>
      </c>
      <c r="F2570" t="inlineStr">
        <is>
          <t>global</t>
        </is>
      </c>
    </row>
    <row r="2571">
      <c r="A2571" t="inlineStr">
        <is>
          <t>SPARTA Dynamic Growth OEF</t>
        </is>
      </c>
      <c r="C2571">
        <f>EclipseExport!#REF!</f>
        <v/>
      </c>
      <c r="D2571">
        <f>EclipseExport!#REF!</f>
        <v/>
      </c>
      <c r="E2571" t="inlineStr">
        <is>
          <t>global</t>
        </is>
      </c>
      <c r="F2571" t="inlineStr">
        <is>
          <t>global</t>
        </is>
      </c>
    </row>
    <row r="2572">
      <c r="A2572" t="inlineStr">
        <is>
          <t>SPARTA Dynamic Growth OEF</t>
        </is>
      </c>
      <c r="C2572">
        <f>EclipseExport!#REF!</f>
        <v/>
      </c>
      <c r="D2572">
        <f>EclipseExport!#REF!</f>
        <v/>
      </c>
      <c r="E2572" t="inlineStr">
        <is>
          <t>global</t>
        </is>
      </c>
      <c r="F2572" t="inlineStr">
        <is>
          <t>global</t>
        </is>
      </c>
    </row>
    <row r="2573">
      <c r="A2573" t="inlineStr">
        <is>
          <t>SPARTA Dynamic Growth OEF</t>
        </is>
      </c>
      <c r="C2573">
        <f>EclipseExport!#REF!</f>
        <v/>
      </c>
      <c r="D2573">
        <f>EclipseExport!#REF!</f>
        <v/>
      </c>
      <c r="E2573" t="inlineStr">
        <is>
          <t>global</t>
        </is>
      </c>
      <c r="F2573" t="inlineStr">
        <is>
          <t>global</t>
        </is>
      </c>
    </row>
    <row r="2574">
      <c r="A2574" t="inlineStr">
        <is>
          <t>SPARTA Dynamic Growth OEF</t>
        </is>
      </c>
      <c r="C2574">
        <f>EclipseExport!#REF!</f>
        <v/>
      </c>
      <c r="D2574">
        <f>EclipseExport!#REF!</f>
        <v/>
      </c>
      <c r="E2574" t="inlineStr">
        <is>
          <t>global</t>
        </is>
      </c>
      <c r="F2574" t="inlineStr">
        <is>
          <t>global</t>
        </is>
      </c>
    </row>
    <row r="2575">
      <c r="A2575" t="inlineStr">
        <is>
          <t>SPARTA Dynamic Growth OEF</t>
        </is>
      </c>
      <c r="C2575">
        <f>EclipseExport!#REF!</f>
        <v/>
      </c>
      <c r="D2575">
        <f>EclipseExport!#REF!</f>
        <v/>
      </c>
      <c r="E2575" t="inlineStr">
        <is>
          <t>global</t>
        </is>
      </c>
      <c r="F2575" t="inlineStr">
        <is>
          <t>global</t>
        </is>
      </c>
    </row>
    <row r="2576">
      <c r="A2576" t="inlineStr">
        <is>
          <t>SPARTA Dynamic Growth OEF</t>
        </is>
      </c>
      <c r="C2576">
        <f>EclipseExport!#REF!</f>
        <v/>
      </c>
      <c r="D2576">
        <f>EclipseExport!#REF!</f>
        <v/>
      </c>
      <c r="E2576" t="inlineStr">
        <is>
          <t>global</t>
        </is>
      </c>
      <c r="F2576" t="inlineStr">
        <is>
          <t>global</t>
        </is>
      </c>
    </row>
    <row r="2577">
      <c r="A2577" t="inlineStr">
        <is>
          <t>SPARTA Dynamic Growth OEF</t>
        </is>
      </c>
      <c r="C2577">
        <f>EclipseExport!#REF!</f>
        <v/>
      </c>
      <c r="D2577">
        <f>EclipseExport!#REF!</f>
        <v/>
      </c>
      <c r="E2577" t="inlineStr">
        <is>
          <t>global</t>
        </is>
      </c>
      <c r="F2577" t="inlineStr">
        <is>
          <t>global</t>
        </is>
      </c>
    </row>
    <row r="2578">
      <c r="A2578" t="inlineStr">
        <is>
          <t>SPARTA Dynamic Growth OEF</t>
        </is>
      </c>
      <c r="C2578">
        <f>EclipseExport!#REF!</f>
        <v/>
      </c>
      <c r="D2578">
        <f>EclipseExport!#REF!</f>
        <v/>
      </c>
      <c r="E2578" t="inlineStr">
        <is>
          <t>global</t>
        </is>
      </c>
      <c r="F2578" t="inlineStr">
        <is>
          <t>global</t>
        </is>
      </c>
    </row>
    <row r="2579">
      <c r="A2579" t="inlineStr">
        <is>
          <t>SPARTA Dynamic Growth OEF</t>
        </is>
      </c>
      <c r="C2579">
        <f>EclipseExport!#REF!</f>
        <v/>
      </c>
      <c r="D2579">
        <f>EclipseExport!#REF!</f>
        <v/>
      </c>
      <c r="E2579" t="inlineStr">
        <is>
          <t>global</t>
        </is>
      </c>
      <c r="F2579" t="inlineStr">
        <is>
          <t>global</t>
        </is>
      </c>
    </row>
    <row r="2580">
      <c r="A2580" t="inlineStr">
        <is>
          <t>SPARTA Dynamic Growth OEF</t>
        </is>
      </c>
      <c r="C2580">
        <f>EclipseExport!#REF!</f>
        <v/>
      </c>
      <c r="D2580">
        <f>EclipseExport!#REF!</f>
        <v/>
      </c>
      <c r="E2580" t="inlineStr">
        <is>
          <t>global</t>
        </is>
      </c>
      <c r="F2580" t="inlineStr">
        <is>
          <t>global</t>
        </is>
      </c>
    </row>
    <row r="2581">
      <c r="A2581" t="inlineStr">
        <is>
          <t>SPARTA Dynamic Growth OEF</t>
        </is>
      </c>
      <c r="C2581">
        <f>EclipseExport!#REF!</f>
        <v/>
      </c>
      <c r="D2581">
        <f>EclipseExport!#REF!</f>
        <v/>
      </c>
      <c r="E2581" t="inlineStr">
        <is>
          <t>global</t>
        </is>
      </c>
      <c r="F2581" t="inlineStr">
        <is>
          <t>global</t>
        </is>
      </c>
    </row>
    <row r="2582">
      <c r="A2582" t="inlineStr">
        <is>
          <t>SPARTA Dynamic Growth OEF</t>
        </is>
      </c>
      <c r="C2582">
        <f>EclipseExport!#REF!</f>
        <v/>
      </c>
      <c r="D2582">
        <f>EclipseExport!#REF!</f>
        <v/>
      </c>
      <c r="E2582" t="inlineStr">
        <is>
          <t>global</t>
        </is>
      </c>
      <c r="F2582" t="inlineStr">
        <is>
          <t>global</t>
        </is>
      </c>
    </row>
    <row r="2583">
      <c r="A2583" t="inlineStr">
        <is>
          <t>SPARTA Dynamic Growth OEF</t>
        </is>
      </c>
      <c r="C2583">
        <f>EclipseExport!#REF!</f>
        <v/>
      </c>
      <c r="D2583">
        <f>EclipseExport!#REF!</f>
        <v/>
      </c>
      <c r="E2583" t="inlineStr">
        <is>
          <t>global</t>
        </is>
      </c>
      <c r="F2583" t="inlineStr">
        <is>
          <t>global</t>
        </is>
      </c>
    </row>
    <row r="2584">
      <c r="A2584" t="inlineStr">
        <is>
          <t>SPARTA Dynamic Growth OEF</t>
        </is>
      </c>
      <c r="C2584">
        <f>EclipseExport!#REF!</f>
        <v/>
      </c>
      <c r="D2584">
        <f>EclipseExport!#REF!</f>
        <v/>
      </c>
      <c r="E2584" t="inlineStr">
        <is>
          <t>global</t>
        </is>
      </c>
      <c r="F2584" t="inlineStr">
        <is>
          <t>global</t>
        </is>
      </c>
    </row>
    <row r="2585">
      <c r="A2585" t="inlineStr">
        <is>
          <t>SPARTA Dynamic Growth OEF</t>
        </is>
      </c>
      <c r="C2585">
        <f>EclipseExport!#REF!</f>
        <v/>
      </c>
      <c r="D2585">
        <f>EclipseExport!#REF!</f>
        <v/>
      </c>
      <c r="E2585" t="inlineStr">
        <is>
          <t>global</t>
        </is>
      </c>
      <c r="F2585" t="inlineStr">
        <is>
          <t>global</t>
        </is>
      </c>
    </row>
    <row r="2586">
      <c r="A2586" t="inlineStr">
        <is>
          <t>SPARTA Dynamic Growth OEF</t>
        </is>
      </c>
      <c r="C2586">
        <f>EclipseExport!#REF!</f>
        <v/>
      </c>
      <c r="D2586">
        <f>EclipseExport!#REF!</f>
        <v/>
      </c>
      <c r="E2586" t="inlineStr">
        <is>
          <t>global</t>
        </is>
      </c>
      <c r="F2586" t="inlineStr">
        <is>
          <t>global</t>
        </is>
      </c>
    </row>
    <row r="2587">
      <c r="A2587" t="inlineStr">
        <is>
          <t>SPARTA Dynamic Growth OEF</t>
        </is>
      </c>
      <c r="C2587">
        <f>EclipseExport!#REF!</f>
        <v/>
      </c>
      <c r="D2587">
        <f>EclipseExport!#REF!</f>
        <v/>
      </c>
      <c r="E2587" t="inlineStr">
        <is>
          <t>global</t>
        </is>
      </c>
      <c r="F2587" t="inlineStr">
        <is>
          <t>global</t>
        </is>
      </c>
    </row>
    <row r="2588">
      <c r="A2588" t="inlineStr">
        <is>
          <t>SPARTA Dynamic Growth OEF</t>
        </is>
      </c>
      <c r="C2588">
        <f>EclipseExport!#REF!</f>
        <v/>
      </c>
      <c r="D2588">
        <f>EclipseExport!#REF!</f>
        <v/>
      </c>
      <c r="E2588" t="inlineStr">
        <is>
          <t>global</t>
        </is>
      </c>
      <c r="F2588" t="inlineStr">
        <is>
          <t>global</t>
        </is>
      </c>
    </row>
    <row r="2589">
      <c r="A2589" t="inlineStr">
        <is>
          <t>SPARTA Dynamic Growth OEF</t>
        </is>
      </c>
      <c r="C2589">
        <f>EclipseExport!#REF!</f>
        <v/>
      </c>
      <c r="D2589">
        <f>EclipseExport!#REF!</f>
        <v/>
      </c>
      <c r="E2589" t="inlineStr">
        <is>
          <t>global</t>
        </is>
      </c>
      <c r="F2589" t="inlineStr">
        <is>
          <t>global</t>
        </is>
      </c>
    </row>
    <row r="2590">
      <c r="A2590" t="inlineStr">
        <is>
          <t>SPARTA Dynamic Growth OEF</t>
        </is>
      </c>
      <c r="C2590">
        <f>EclipseExport!#REF!</f>
        <v/>
      </c>
      <c r="D2590">
        <f>EclipseExport!#REF!</f>
        <v/>
      </c>
      <c r="E2590" t="inlineStr">
        <is>
          <t>global</t>
        </is>
      </c>
      <c r="F2590" t="inlineStr">
        <is>
          <t>global</t>
        </is>
      </c>
    </row>
    <row r="2591">
      <c r="A2591" t="inlineStr">
        <is>
          <t>SPARTA Dynamic Growth OEF</t>
        </is>
      </c>
      <c r="C2591">
        <f>EclipseExport!#REF!</f>
        <v/>
      </c>
      <c r="D2591">
        <f>EclipseExport!#REF!</f>
        <v/>
      </c>
      <c r="E2591" t="inlineStr">
        <is>
          <t>global</t>
        </is>
      </c>
      <c r="F2591" t="inlineStr">
        <is>
          <t>global</t>
        </is>
      </c>
    </row>
    <row r="2592">
      <c r="A2592" t="inlineStr">
        <is>
          <t>SPARTA Dynamic Growth OEF</t>
        </is>
      </c>
      <c r="C2592">
        <f>EclipseExport!#REF!</f>
        <v/>
      </c>
      <c r="D2592">
        <f>EclipseExport!#REF!</f>
        <v/>
      </c>
      <c r="E2592" t="inlineStr">
        <is>
          <t>global</t>
        </is>
      </c>
      <c r="F2592" t="inlineStr">
        <is>
          <t>global</t>
        </is>
      </c>
    </row>
    <row r="2593">
      <c r="A2593" t="inlineStr">
        <is>
          <t>SPARTA Dynamic Growth OEF</t>
        </is>
      </c>
      <c r="C2593">
        <f>EclipseExport!#REF!</f>
        <v/>
      </c>
      <c r="D2593">
        <f>EclipseExport!#REF!</f>
        <v/>
      </c>
      <c r="E2593" t="inlineStr">
        <is>
          <t>global</t>
        </is>
      </c>
      <c r="F2593" t="inlineStr">
        <is>
          <t>global</t>
        </is>
      </c>
    </row>
    <row r="2594">
      <c r="A2594" t="inlineStr">
        <is>
          <t>SPARTA Dynamic Growth OEF</t>
        </is>
      </c>
      <c r="C2594">
        <f>EclipseExport!#REF!</f>
        <v/>
      </c>
      <c r="D2594">
        <f>EclipseExport!#REF!</f>
        <v/>
      </c>
      <c r="E2594" t="inlineStr">
        <is>
          <t>global</t>
        </is>
      </c>
      <c r="F2594" t="inlineStr">
        <is>
          <t>global</t>
        </is>
      </c>
    </row>
    <row r="2595">
      <c r="A2595" t="inlineStr">
        <is>
          <t>SPARTA Dynamic Growth OEF</t>
        </is>
      </c>
      <c r="C2595">
        <f>EclipseExport!#REF!</f>
        <v/>
      </c>
      <c r="D2595">
        <f>EclipseExport!#REF!</f>
        <v/>
      </c>
      <c r="E2595" t="inlineStr">
        <is>
          <t>global</t>
        </is>
      </c>
      <c r="F2595" t="inlineStr">
        <is>
          <t>global</t>
        </is>
      </c>
    </row>
    <row r="2596">
      <c r="A2596" t="inlineStr">
        <is>
          <t>SPARTA Dynamic Growth OEF</t>
        </is>
      </c>
      <c r="C2596">
        <f>EclipseExport!#REF!</f>
        <v/>
      </c>
      <c r="D2596">
        <f>EclipseExport!#REF!</f>
        <v/>
      </c>
      <c r="E2596" t="inlineStr">
        <is>
          <t>global</t>
        </is>
      </c>
      <c r="F2596" t="inlineStr">
        <is>
          <t>global</t>
        </is>
      </c>
    </row>
    <row r="2597">
      <c r="A2597" t="inlineStr">
        <is>
          <t>SPARTA Dynamic Growth OEF</t>
        </is>
      </c>
      <c r="C2597">
        <f>EclipseExport!#REF!</f>
        <v/>
      </c>
      <c r="D2597">
        <f>EclipseExport!#REF!</f>
        <v/>
      </c>
      <c r="E2597" t="inlineStr">
        <is>
          <t>global</t>
        </is>
      </c>
      <c r="F2597" t="inlineStr">
        <is>
          <t>global</t>
        </is>
      </c>
    </row>
    <row r="2598">
      <c r="A2598" t="inlineStr">
        <is>
          <t>SPARTA Dynamic Growth OEF</t>
        </is>
      </c>
      <c r="C2598">
        <f>EclipseExport!#REF!</f>
        <v/>
      </c>
      <c r="D2598">
        <f>EclipseExport!#REF!</f>
        <v/>
      </c>
      <c r="E2598" t="inlineStr">
        <is>
          <t>global</t>
        </is>
      </c>
      <c r="F2598" t="inlineStr">
        <is>
          <t>global</t>
        </is>
      </c>
    </row>
    <row r="2599">
      <c r="A2599" t="inlineStr">
        <is>
          <t>SPARTA Dynamic Growth OEF</t>
        </is>
      </c>
      <c r="C2599">
        <f>EclipseExport!#REF!</f>
        <v/>
      </c>
      <c r="D2599">
        <f>EclipseExport!#REF!</f>
        <v/>
      </c>
      <c r="E2599" t="inlineStr">
        <is>
          <t>global</t>
        </is>
      </c>
      <c r="F2599" t="inlineStr">
        <is>
          <t>global</t>
        </is>
      </c>
    </row>
    <row r="2600">
      <c r="A2600" t="inlineStr">
        <is>
          <t>SPARTA Dynamic Growth OEF</t>
        </is>
      </c>
      <c r="C2600">
        <f>EclipseExport!#REF!</f>
        <v/>
      </c>
      <c r="D2600">
        <f>EclipseExport!#REF!</f>
        <v/>
      </c>
      <c r="E2600" t="inlineStr">
        <is>
          <t>global</t>
        </is>
      </c>
      <c r="F2600" t="inlineStr">
        <is>
          <t>global</t>
        </is>
      </c>
    </row>
    <row r="2601">
      <c r="A2601" t="inlineStr">
        <is>
          <t>SPARTA Dynamic Growth OEF</t>
        </is>
      </c>
      <c r="C2601">
        <f>EclipseExport!#REF!</f>
        <v/>
      </c>
      <c r="D2601">
        <f>EclipseExport!#REF!</f>
        <v/>
      </c>
      <c r="E2601" t="inlineStr">
        <is>
          <t>global</t>
        </is>
      </c>
      <c r="F2601" t="inlineStr">
        <is>
          <t>global</t>
        </is>
      </c>
    </row>
    <row r="2602">
      <c r="A2602" t="inlineStr">
        <is>
          <t>SPARTA Dynamic Growth OEF</t>
        </is>
      </c>
      <c r="C2602">
        <f>EclipseExport!#REF!</f>
        <v/>
      </c>
      <c r="D2602">
        <f>EclipseExport!#REF!</f>
        <v/>
      </c>
      <c r="E2602" t="inlineStr">
        <is>
          <t>global</t>
        </is>
      </c>
      <c r="F2602" t="inlineStr">
        <is>
          <t>global</t>
        </is>
      </c>
    </row>
    <row r="2603">
      <c r="A2603" t="inlineStr">
        <is>
          <t>SPARTA Dynamic Growth OEF</t>
        </is>
      </c>
      <c r="C2603">
        <f>EclipseExport!#REF!</f>
        <v/>
      </c>
      <c r="D2603">
        <f>EclipseExport!#REF!</f>
        <v/>
      </c>
      <c r="E2603" t="inlineStr">
        <is>
          <t>global</t>
        </is>
      </c>
      <c r="F2603" t="inlineStr">
        <is>
          <t>global</t>
        </is>
      </c>
    </row>
    <row r="2604">
      <c r="A2604" t="inlineStr">
        <is>
          <t>SPARTA Dynamic Growth OEF</t>
        </is>
      </c>
      <c r="C2604">
        <f>EclipseExport!#REF!</f>
        <v/>
      </c>
      <c r="D2604">
        <f>EclipseExport!#REF!</f>
        <v/>
      </c>
      <c r="E2604" t="inlineStr">
        <is>
          <t>global</t>
        </is>
      </c>
      <c r="F2604" t="inlineStr">
        <is>
          <t>global</t>
        </is>
      </c>
    </row>
    <row r="2605">
      <c r="A2605" t="inlineStr">
        <is>
          <t>SPARTA Dynamic Growth OEF</t>
        </is>
      </c>
      <c r="C2605">
        <f>EclipseExport!#REF!</f>
        <v/>
      </c>
      <c r="D2605">
        <f>EclipseExport!#REF!</f>
        <v/>
      </c>
      <c r="E2605" t="inlineStr">
        <is>
          <t>global</t>
        </is>
      </c>
      <c r="F2605" t="inlineStr">
        <is>
          <t>global</t>
        </is>
      </c>
    </row>
    <row r="2606">
      <c r="A2606" t="inlineStr">
        <is>
          <t>SPARTA Dynamic Growth OEF</t>
        </is>
      </c>
      <c r="C2606">
        <f>EclipseExport!#REF!</f>
        <v/>
      </c>
      <c r="D2606">
        <f>EclipseExport!#REF!</f>
        <v/>
      </c>
      <c r="E2606" t="inlineStr">
        <is>
          <t>global</t>
        </is>
      </c>
      <c r="F2606" t="inlineStr">
        <is>
          <t>global</t>
        </is>
      </c>
    </row>
    <row r="2607">
      <c r="A2607" t="inlineStr">
        <is>
          <t>SPARTA Dynamic Growth OEF</t>
        </is>
      </c>
      <c r="C2607">
        <f>EclipseExport!#REF!</f>
        <v/>
      </c>
      <c r="D2607">
        <f>EclipseExport!#REF!</f>
        <v/>
      </c>
      <c r="E2607" t="inlineStr">
        <is>
          <t>global</t>
        </is>
      </c>
      <c r="F2607" t="inlineStr">
        <is>
          <t>global</t>
        </is>
      </c>
    </row>
    <row r="2608">
      <c r="A2608" t="inlineStr">
        <is>
          <t>SPARTA Dynamic Growth OEF</t>
        </is>
      </c>
      <c r="C2608">
        <f>EclipseExport!#REF!</f>
        <v/>
      </c>
      <c r="D2608">
        <f>EclipseExport!#REF!</f>
        <v/>
      </c>
      <c r="E2608" t="inlineStr">
        <is>
          <t>global</t>
        </is>
      </c>
      <c r="F2608" t="inlineStr">
        <is>
          <t>global</t>
        </is>
      </c>
    </row>
    <row r="2609">
      <c r="A2609" t="inlineStr">
        <is>
          <t>SPARTA Dynamic Growth OEF</t>
        </is>
      </c>
      <c r="C2609">
        <f>EclipseExport!#REF!</f>
        <v/>
      </c>
      <c r="D2609">
        <f>EclipseExport!#REF!</f>
        <v/>
      </c>
      <c r="E2609" t="inlineStr">
        <is>
          <t>global</t>
        </is>
      </c>
      <c r="F2609" t="inlineStr">
        <is>
          <t>global</t>
        </is>
      </c>
    </row>
    <row r="2610">
      <c r="A2610" t="inlineStr">
        <is>
          <t>SPARTA Dynamic Growth OEF</t>
        </is>
      </c>
      <c r="C2610">
        <f>EclipseExport!#REF!</f>
        <v/>
      </c>
      <c r="D2610">
        <f>EclipseExport!#REF!</f>
        <v/>
      </c>
      <c r="E2610" t="inlineStr">
        <is>
          <t>global</t>
        </is>
      </c>
      <c r="F2610" t="inlineStr">
        <is>
          <t>global</t>
        </is>
      </c>
    </row>
    <row r="2611">
      <c r="A2611" t="inlineStr">
        <is>
          <t>SPARTA Dynamic Growth OEF</t>
        </is>
      </c>
      <c r="C2611">
        <f>EclipseExport!#REF!</f>
        <v/>
      </c>
      <c r="D2611">
        <f>EclipseExport!#REF!</f>
        <v/>
      </c>
      <c r="E2611" t="inlineStr">
        <is>
          <t>global</t>
        </is>
      </c>
      <c r="F2611" t="inlineStr">
        <is>
          <t>global</t>
        </is>
      </c>
    </row>
    <row r="2612">
      <c r="A2612" t="inlineStr">
        <is>
          <t>SPARTA Dynamic Growth OEF</t>
        </is>
      </c>
      <c r="C2612">
        <f>EclipseExport!#REF!</f>
        <v/>
      </c>
      <c r="D2612">
        <f>EclipseExport!#REF!</f>
        <v/>
      </c>
      <c r="E2612" t="inlineStr">
        <is>
          <t>global</t>
        </is>
      </c>
      <c r="F2612" t="inlineStr">
        <is>
          <t>global</t>
        </is>
      </c>
    </row>
    <row r="2613">
      <c r="A2613" t="inlineStr">
        <is>
          <t>SPARTA Dynamic Growth OEF</t>
        </is>
      </c>
      <c r="C2613">
        <f>EclipseExport!#REF!</f>
        <v/>
      </c>
      <c r="D2613">
        <f>EclipseExport!#REF!</f>
        <v/>
      </c>
      <c r="E2613" t="inlineStr">
        <is>
          <t>global</t>
        </is>
      </c>
      <c r="F2613" t="inlineStr">
        <is>
          <t>global</t>
        </is>
      </c>
    </row>
    <row r="2614">
      <c r="A2614" t="inlineStr">
        <is>
          <t>SPARTA Dynamic Growth OEF</t>
        </is>
      </c>
      <c r="C2614">
        <f>EclipseExport!#REF!</f>
        <v/>
      </c>
      <c r="D2614">
        <f>EclipseExport!#REF!</f>
        <v/>
      </c>
      <c r="E2614" t="inlineStr">
        <is>
          <t>global</t>
        </is>
      </c>
      <c r="F2614" t="inlineStr">
        <is>
          <t>global</t>
        </is>
      </c>
    </row>
    <row r="2615">
      <c r="A2615" t="inlineStr">
        <is>
          <t>SPARTA Dynamic Growth OEF</t>
        </is>
      </c>
      <c r="C2615">
        <f>EclipseExport!#REF!</f>
        <v/>
      </c>
      <c r="D2615">
        <f>EclipseExport!#REF!</f>
        <v/>
      </c>
      <c r="E2615" t="inlineStr">
        <is>
          <t>global</t>
        </is>
      </c>
      <c r="F2615" t="inlineStr">
        <is>
          <t>global</t>
        </is>
      </c>
    </row>
    <row r="2616">
      <c r="A2616" t="inlineStr">
        <is>
          <t>SPARTA Dynamic Growth OEF</t>
        </is>
      </c>
      <c r="C2616">
        <f>EclipseExport!#REF!</f>
        <v/>
      </c>
      <c r="D2616">
        <f>EclipseExport!#REF!</f>
        <v/>
      </c>
      <c r="E2616" t="inlineStr">
        <is>
          <t>global</t>
        </is>
      </c>
      <c r="F2616" t="inlineStr">
        <is>
          <t>global</t>
        </is>
      </c>
    </row>
    <row r="2617">
      <c r="A2617" t="inlineStr">
        <is>
          <t>SPARTA Dynamic Growth OEF</t>
        </is>
      </c>
      <c r="C2617">
        <f>EclipseExport!#REF!</f>
        <v/>
      </c>
      <c r="D2617">
        <f>EclipseExport!#REF!</f>
        <v/>
      </c>
      <c r="E2617" t="inlineStr">
        <is>
          <t>global</t>
        </is>
      </c>
      <c r="F2617" t="inlineStr">
        <is>
          <t>global</t>
        </is>
      </c>
    </row>
    <row r="2618">
      <c r="A2618" t="inlineStr">
        <is>
          <t>SPARTA Dynamic Growth OEF</t>
        </is>
      </c>
      <c r="C2618">
        <f>EclipseExport!#REF!</f>
        <v/>
      </c>
      <c r="D2618">
        <f>EclipseExport!#REF!</f>
        <v/>
      </c>
      <c r="E2618" t="inlineStr">
        <is>
          <t>global</t>
        </is>
      </c>
      <c r="F2618" t="inlineStr">
        <is>
          <t>global</t>
        </is>
      </c>
    </row>
    <row r="2619">
      <c r="A2619" t="inlineStr">
        <is>
          <t>SPARTA Dynamic Growth OEF</t>
        </is>
      </c>
      <c r="C2619">
        <f>EclipseExport!#REF!</f>
        <v/>
      </c>
      <c r="D2619">
        <f>EclipseExport!#REF!</f>
        <v/>
      </c>
      <c r="E2619" t="inlineStr">
        <is>
          <t>global</t>
        </is>
      </c>
      <c r="F2619" t="inlineStr">
        <is>
          <t>global</t>
        </is>
      </c>
    </row>
    <row r="2620">
      <c r="A2620" t="inlineStr">
        <is>
          <t>SPARTA Dynamic Growth OEF</t>
        </is>
      </c>
      <c r="C2620">
        <f>EclipseExport!#REF!</f>
        <v/>
      </c>
      <c r="D2620">
        <f>EclipseExport!#REF!</f>
        <v/>
      </c>
      <c r="E2620" t="inlineStr">
        <is>
          <t>global</t>
        </is>
      </c>
      <c r="F2620" t="inlineStr">
        <is>
          <t>global</t>
        </is>
      </c>
    </row>
    <row r="2621">
      <c r="A2621" t="inlineStr">
        <is>
          <t>SPARTA Dynamic Growth OEF</t>
        </is>
      </c>
      <c r="C2621">
        <f>EclipseExport!#REF!</f>
        <v/>
      </c>
      <c r="D2621">
        <f>EclipseExport!#REF!</f>
        <v/>
      </c>
      <c r="E2621" t="inlineStr">
        <is>
          <t>global</t>
        </is>
      </c>
      <c r="F2621" t="inlineStr">
        <is>
          <t>global</t>
        </is>
      </c>
    </row>
    <row r="2622">
      <c r="A2622" t="inlineStr">
        <is>
          <t>SPARTA Dynamic Growth OEF</t>
        </is>
      </c>
      <c r="C2622">
        <f>EclipseExport!#REF!</f>
        <v/>
      </c>
      <c r="D2622">
        <f>EclipseExport!#REF!</f>
        <v/>
      </c>
      <c r="E2622" t="inlineStr">
        <is>
          <t>global</t>
        </is>
      </c>
      <c r="F2622" t="inlineStr">
        <is>
          <t>global</t>
        </is>
      </c>
    </row>
    <row r="2623">
      <c r="A2623" t="inlineStr">
        <is>
          <t>SPARTA Dynamic Growth OEF</t>
        </is>
      </c>
      <c r="C2623">
        <f>EclipseExport!#REF!</f>
        <v/>
      </c>
      <c r="D2623">
        <f>EclipseExport!#REF!</f>
        <v/>
      </c>
      <c r="E2623" t="inlineStr">
        <is>
          <t>global</t>
        </is>
      </c>
      <c r="F2623" t="inlineStr">
        <is>
          <t>global</t>
        </is>
      </c>
    </row>
    <row r="2624">
      <c r="A2624" t="inlineStr">
        <is>
          <t>SPARTA Dynamic Growth OEF</t>
        </is>
      </c>
      <c r="C2624">
        <f>EclipseExport!#REF!</f>
        <v/>
      </c>
      <c r="D2624">
        <f>EclipseExport!#REF!</f>
        <v/>
      </c>
      <c r="E2624" t="inlineStr">
        <is>
          <t>global</t>
        </is>
      </c>
      <c r="F2624" t="inlineStr">
        <is>
          <t>global</t>
        </is>
      </c>
    </row>
    <row r="2625">
      <c r="A2625" t="inlineStr">
        <is>
          <t>SPARTA Dynamic Growth OEF</t>
        </is>
      </c>
      <c r="C2625">
        <f>EclipseExport!#REF!</f>
        <v/>
      </c>
      <c r="D2625">
        <f>EclipseExport!#REF!</f>
        <v/>
      </c>
      <c r="E2625" t="inlineStr">
        <is>
          <t>global</t>
        </is>
      </c>
      <c r="F2625" t="inlineStr">
        <is>
          <t>global</t>
        </is>
      </c>
    </row>
    <row r="2626">
      <c r="A2626" t="inlineStr">
        <is>
          <t>SPARTA Dynamic Growth OEF</t>
        </is>
      </c>
      <c r="C2626">
        <f>EclipseExport!#REF!</f>
        <v/>
      </c>
      <c r="D2626">
        <f>EclipseExport!#REF!</f>
        <v/>
      </c>
      <c r="E2626" t="inlineStr">
        <is>
          <t>global</t>
        </is>
      </c>
      <c r="F2626" t="inlineStr">
        <is>
          <t>global</t>
        </is>
      </c>
    </row>
    <row r="2627">
      <c r="A2627" t="inlineStr">
        <is>
          <t>SPARTA Dynamic Growth OEF</t>
        </is>
      </c>
      <c r="C2627">
        <f>EclipseExport!#REF!</f>
        <v/>
      </c>
      <c r="D2627">
        <f>EclipseExport!#REF!</f>
        <v/>
      </c>
      <c r="E2627" t="inlineStr">
        <is>
          <t>global</t>
        </is>
      </c>
      <c r="F2627" t="inlineStr">
        <is>
          <t>global</t>
        </is>
      </c>
    </row>
    <row r="2628">
      <c r="A2628" t="inlineStr">
        <is>
          <t>SPARTA Dynamic Growth OEF</t>
        </is>
      </c>
      <c r="C2628">
        <f>EclipseExport!#REF!</f>
        <v/>
      </c>
      <c r="D2628">
        <f>EclipseExport!#REF!</f>
        <v/>
      </c>
      <c r="E2628" t="inlineStr">
        <is>
          <t>global</t>
        </is>
      </c>
      <c r="F2628" t="inlineStr">
        <is>
          <t>global</t>
        </is>
      </c>
    </row>
    <row r="2629">
      <c r="A2629" t="inlineStr">
        <is>
          <t>SPARTA Dynamic Growth OEF</t>
        </is>
      </c>
      <c r="C2629">
        <f>EclipseExport!#REF!</f>
        <v/>
      </c>
      <c r="D2629">
        <f>EclipseExport!#REF!</f>
        <v/>
      </c>
      <c r="E2629" t="inlineStr">
        <is>
          <t>global</t>
        </is>
      </c>
      <c r="F2629" t="inlineStr">
        <is>
          <t>global</t>
        </is>
      </c>
    </row>
    <row r="2630">
      <c r="A2630" t="inlineStr">
        <is>
          <t>SPARTA Dynamic Growth OEF</t>
        </is>
      </c>
      <c r="C2630">
        <f>EclipseExport!#REF!</f>
        <v/>
      </c>
      <c r="D2630">
        <f>EclipseExport!#REF!</f>
        <v/>
      </c>
      <c r="E2630" t="inlineStr">
        <is>
          <t>global</t>
        </is>
      </c>
      <c r="F2630" t="inlineStr">
        <is>
          <t>global</t>
        </is>
      </c>
    </row>
    <row r="2631">
      <c r="A2631" t="inlineStr">
        <is>
          <t>SPARTA Dynamic Growth OEF</t>
        </is>
      </c>
      <c r="C2631">
        <f>EclipseExport!#REF!</f>
        <v/>
      </c>
      <c r="D2631">
        <f>EclipseExport!#REF!</f>
        <v/>
      </c>
      <c r="E2631" t="inlineStr">
        <is>
          <t>global</t>
        </is>
      </c>
      <c r="F2631" t="inlineStr">
        <is>
          <t>global</t>
        </is>
      </c>
    </row>
    <row r="2632">
      <c r="A2632" t="inlineStr">
        <is>
          <t>SPARTA Dynamic Growth OEF</t>
        </is>
      </c>
      <c r="C2632">
        <f>EclipseExport!#REF!</f>
        <v/>
      </c>
      <c r="D2632">
        <f>EclipseExport!#REF!</f>
        <v/>
      </c>
      <c r="E2632" t="inlineStr">
        <is>
          <t>global</t>
        </is>
      </c>
      <c r="F2632" t="inlineStr">
        <is>
          <t>global</t>
        </is>
      </c>
    </row>
    <row r="2633">
      <c r="A2633" t="inlineStr">
        <is>
          <t>SPARTA Dynamic Growth OEF</t>
        </is>
      </c>
      <c r="C2633">
        <f>EclipseExport!#REF!</f>
        <v/>
      </c>
      <c r="D2633">
        <f>EclipseExport!#REF!</f>
        <v/>
      </c>
      <c r="E2633" t="inlineStr">
        <is>
          <t>global</t>
        </is>
      </c>
      <c r="F2633" t="inlineStr">
        <is>
          <t>global</t>
        </is>
      </c>
    </row>
    <row r="2634">
      <c r="A2634" t="inlineStr">
        <is>
          <t>SPARTA Dynamic Growth OEF</t>
        </is>
      </c>
      <c r="C2634">
        <f>EclipseExport!#REF!</f>
        <v/>
      </c>
      <c r="D2634">
        <f>EclipseExport!#REF!</f>
        <v/>
      </c>
      <c r="E2634" t="inlineStr">
        <is>
          <t>global</t>
        </is>
      </c>
      <c r="F2634" t="inlineStr">
        <is>
          <t>global</t>
        </is>
      </c>
    </row>
    <row r="2635">
      <c r="A2635" t="inlineStr">
        <is>
          <t>SPARTA Dynamic Growth OEF</t>
        </is>
      </c>
      <c r="C2635">
        <f>EclipseExport!#REF!</f>
        <v/>
      </c>
      <c r="D2635">
        <f>EclipseExport!#REF!</f>
        <v/>
      </c>
      <c r="E2635" t="inlineStr">
        <is>
          <t>global</t>
        </is>
      </c>
      <c r="F2635" t="inlineStr">
        <is>
          <t>global</t>
        </is>
      </c>
    </row>
    <row r="2636">
      <c r="A2636" t="inlineStr">
        <is>
          <t>SPARTA Dynamic Growth OEF</t>
        </is>
      </c>
      <c r="C2636">
        <f>EclipseExport!#REF!</f>
        <v/>
      </c>
      <c r="D2636">
        <f>EclipseExport!#REF!</f>
        <v/>
      </c>
      <c r="E2636" t="inlineStr">
        <is>
          <t>global</t>
        </is>
      </c>
      <c r="F2636" t="inlineStr">
        <is>
          <t>global</t>
        </is>
      </c>
    </row>
    <row r="2637">
      <c r="A2637" t="inlineStr">
        <is>
          <t>SPARTA Dynamic Growth OEF</t>
        </is>
      </c>
      <c r="C2637">
        <f>EclipseExport!#REF!</f>
        <v/>
      </c>
      <c r="D2637">
        <f>EclipseExport!#REF!</f>
        <v/>
      </c>
      <c r="E2637" t="inlineStr">
        <is>
          <t>global</t>
        </is>
      </c>
      <c r="F2637" t="inlineStr">
        <is>
          <t>global</t>
        </is>
      </c>
    </row>
    <row r="2638">
      <c r="A2638" t="inlineStr">
        <is>
          <t>SPARTA Dynamic Growth OEF</t>
        </is>
      </c>
      <c r="C2638">
        <f>EclipseExport!#REF!</f>
        <v/>
      </c>
      <c r="D2638">
        <f>EclipseExport!#REF!</f>
        <v/>
      </c>
      <c r="E2638" t="inlineStr">
        <is>
          <t>global</t>
        </is>
      </c>
      <c r="F2638" t="inlineStr">
        <is>
          <t>global</t>
        </is>
      </c>
    </row>
    <row r="2639">
      <c r="A2639" t="inlineStr">
        <is>
          <t>SPARTA Dynamic Growth OEF</t>
        </is>
      </c>
      <c r="C2639">
        <f>EclipseExport!#REF!</f>
        <v/>
      </c>
      <c r="D2639">
        <f>EclipseExport!#REF!</f>
        <v/>
      </c>
      <c r="E2639" t="inlineStr">
        <is>
          <t>global</t>
        </is>
      </c>
      <c r="F2639" t="inlineStr">
        <is>
          <t>global</t>
        </is>
      </c>
    </row>
    <row r="2640">
      <c r="A2640" t="inlineStr">
        <is>
          <t>SPARTA Dynamic Growth OEF</t>
        </is>
      </c>
      <c r="C2640">
        <f>EclipseExport!#REF!</f>
        <v/>
      </c>
      <c r="D2640">
        <f>EclipseExport!#REF!</f>
        <v/>
      </c>
      <c r="E2640" t="inlineStr">
        <is>
          <t>global</t>
        </is>
      </c>
      <c r="F2640" t="inlineStr">
        <is>
          <t>global</t>
        </is>
      </c>
    </row>
    <row r="2641">
      <c r="A2641" t="inlineStr">
        <is>
          <t>SPARTA Dynamic Growth OEF</t>
        </is>
      </c>
      <c r="C2641">
        <f>EclipseExport!#REF!</f>
        <v/>
      </c>
      <c r="D2641">
        <f>EclipseExport!#REF!</f>
        <v/>
      </c>
      <c r="E2641" t="inlineStr">
        <is>
          <t>global</t>
        </is>
      </c>
      <c r="F2641" t="inlineStr">
        <is>
          <t>global</t>
        </is>
      </c>
    </row>
    <row r="2642">
      <c r="A2642" t="inlineStr">
        <is>
          <t>SPARTA Dynamic Growth OEF</t>
        </is>
      </c>
      <c r="C2642">
        <f>EclipseExport!#REF!</f>
        <v/>
      </c>
      <c r="D2642">
        <f>EclipseExport!#REF!</f>
        <v/>
      </c>
      <c r="E2642" t="inlineStr">
        <is>
          <t>global</t>
        </is>
      </c>
      <c r="F2642" t="inlineStr">
        <is>
          <t>global</t>
        </is>
      </c>
    </row>
    <row r="2643">
      <c r="A2643" t="inlineStr">
        <is>
          <t>SPARTA Dynamic Growth OEF</t>
        </is>
      </c>
      <c r="C2643">
        <f>EclipseExport!#REF!</f>
        <v/>
      </c>
      <c r="D2643">
        <f>EclipseExport!#REF!</f>
        <v/>
      </c>
      <c r="E2643" t="inlineStr">
        <is>
          <t>global</t>
        </is>
      </c>
      <c r="F2643" t="inlineStr">
        <is>
          <t>global</t>
        </is>
      </c>
    </row>
    <row r="2644">
      <c r="A2644" t="inlineStr">
        <is>
          <t>SPARTA Dynamic Growth OEF</t>
        </is>
      </c>
      <c r="C2644">
        <f>EclipseExport!#REF!</f>
        <v/>
      </c>
      <c r="D2644">
        <f>EclipseExport!#REF!</f>
        <v/>
      </c>
      <c r="E2644" t="inlineStr">
        <is>
          <t>global</t>
        </is>
      </c>
      <c r="F2644" t="inlineStr">
        <is>
          <t>global</t>
        </is>
      </c>
    </row>
    <row r="2645">
      <c r="A2645" t="inlineStr">
        <is>
          <t>SPARTA Dynamic Growth OEF</t>
        </is>
      </c>
      <c r="C2645">
        <f>EclipseExport!#REF!</f>
        <v/>
      </c>
      <c r="D2645">
        <f>EclipseExport!#REF!</f>
        <v/>
      </c>
      <c r="E2645" t="inlineStr">
        <is>
          <t>global</t>
        </is>
      </c>
      <c r="F2645" t="inlineStr">
        <is>
          <t>global</t>
        </is>
      </c>
    </row>
    <row r="2646">
      <c r="A2646" t="inlineStr">
        <is>
          <t>SPARTA Dynamic Growth OEF</t>
        </is>
      </c>
      <c r="C2646">
        <f>EclipseExport!#REF!</f>
        <v/>
      </c>
      <c r="D2646">
        <f>EclipseExport!#REF!</f>
        <v/>
      </c>
      <c r="E2646" t="inlineStr">
        <is>
          <t>global</t>
        </is>
      </c>
      <c r="F2646" t="inlineStr">
        <is>
          <t>global</t>
        </is>
      </c>
    </row>
    <row r="2647">
      <c r="A2647" t="inlineStr">
        <is>
          <t>SPARTA Dynamic Conservative OEF</t>
        </is>
      </c>
      <c r="C2647" t="inlineStr">
        <is>
          <t>$CASH</t>
        </is>
      </c>
      <c r="D2647">
        <f>EclipseExport!#REF!</f>
        <v/>
      </c>
      <c r="E2647" t="inlineStr">
        <is>
          <t>global</t>
        </is>
      </c>
      <c r="F2647" t="inlineStr">
        <is>
          <t>global</t>
        </is>
      </c>
    </row>
    <row r="2648">
      <c r="A2648" t="inlineStr">
        <is>
          <t>SPARTA Dynamic Conservative OEF</t>
        </is>
      </c>
      <c r="C2648">
        <f>EclipseExport!#REF!</f>
        <v/>
      </c>
      <c r="D2648">
        <f>EclipseExport!#REF!</f>
        <v/>
      </c>
      <c r="E2648" t="inlineStr">
        <is>
          <t>global</t>
        </is>
      </c>
      <c r="F2648" t="inlineStr">
        <is>
          <t>global</t>
        </is>
      </c>
    </row>
    <row r="2649">
      <c r="A2649" t="inlineStr">
        <is>
          <t>SPARTA Dynamic Conservative OEF</t>
        </is>
      </c>
      <c r="C2649">
        <f>EclipseExport!#REF!</f>
        <v/>
      </c>
      <c r="D2649">
        <f>EclipseExport!#REF!</f>
        <v/>
      </c>
      <c r="E2649" t="inlineStr">
        <is>
          <t>global</t>
        </is>
      </c>
      <c r="F2649" t="inlineStr">
        <is>
          <t>global</t>
        </is>
      </c>
    </row>
    <row r="2650">
      <c r="A2650" t="inlineStr">
        <is>
          <t>SPARTA Dynamic Conservative OEF</t>
        </is>
      </c>
      <c r="C2650">
        <f>EclipseExport!#REF!</f>
        <v/>
      </c>
      <c r="D2650">
        <f>EclipseExport!#REF!</f>
        <v/>
      </c>
      <c r="E2650" t="inlineStr">
        <is>
          <t>global</t>
        </is>
      </c>
      <c r="F2650" t="inlineStr">
        <is>
          <t>global</t>
        </is>
      </c>
    </row>
    <row r="2651">
      <c r="A2651" t="inlineStr">
        <is>
          <t>SPARTA Dynamic Conservative OEF</t>
        </is>
      </c>
      <c r="C2651">
        <f>EclipseExport!#REF!</f>
        <v/>
      </c>
      <c r="D2651">
        <f>EclipseExport!#REF!</f>
        <v/>
      </c>
      <c r="E2651" t="inlineStr">
        <is>
          <t>global</t>
        </is>
      </c>
      <c r="F2651" t="inlineStr">
        <is>
          <t>global</t>
        </is>
      </c>
    </row>
    <row r="2652">
      <c r="A2652" t="inlineStr">
        <is>
          <t>SPARTA Dynamic Conservative OEF</t>
        </is>
      </c>
      <c r="C2652">
        <f>EclipseExport!#REF!</f>
        <v/>
      </c>
      <c r="D2652">
        <f>EclipseExport!#REF!</f>
        <v/>
      </c>
      <c r="E2652" t="inlineStr">
        <is>
          <t>global</t>
        </is>
      </c>
      <c r="F2652" t="inlineStr">
        <is>
          <t>global</t>
        </is>
      </c>
    </row>
    <row r="2653">
      <c r="A2653" t="inlineStr">
        <is>
          <t>SPARTA Dynamic Conservative OEF</t>
        </is>
      </c>
      <c r="C2653">
        <f>EclipseExport!#REF!</f>
        <v/>
      </c>
      <c r="D2653">
        <f>EclipseExport!#REF!</f>
        <v/>
      </c>
      <c r="E2653" t="inlineStr">
        <is>
          <t>global</t>
        </is>
      </c>
      <c r="F2653" t="inlineStr">
        <is>
          <t>global</t>
        </is>
      </c>
    </row>
    <row r="2654">
      <c r="A2654" t="inlineStr">
        <is>
          <t>SPARTA Dynamic Conservative OEF</t>
        </is>
      </c>
      <c r="C2654">
        <f>EclipseExport!#REF!</f>
        <v/>
      </c>
      <c r="D2654">
        <f>EclipseExport!#REF!</f>
        <v/>
      </c>
      <c r="E2654" t="inlineStr">
        <is>
          <t>global</t>
        </is>
      </c>
      <c r="F2654" t="inlineStr">
        <is>
          <t>global</t>
        </is>
      </c>
    </row>
    <row r="2655">
      <c r="A2655" t="inlineStr">
        <is>
          <t>SPARTA Dynamic Conservative OEF</t>
        </is>
      </c>
      <c r="C2655">
        <f>EclipseExport!#REF!</f>
        <v/>
      </c>
      <c r="D2655">
        <f>EclipseExport!#REF!</f>
        <v/>
      </c>
      <c r="E2655" t="inlineStr">
        <is>
          <t>global</t>
        </is>
      </c>
      <c r="F2655" t="inlineStr">
        <is>
          <t>global</t>
        </is>
      </c>
    </row>
    <row r="2656">
      <c r="A2656" t="inlineStr">
        <is>
          <t>SPARTA Dynamic Conservative OEF</t>
        </is>
      </c>
      <c r="C2656">
        <f>EclipseExport!#REF!</f>
        <v/>
      </c>
      <c r="D2656">
        <f>EclipseExport!#REF!</f>
        <v/>
      </c>
      <c r="E2656" t="inlineStr">
        <is>
          <t>global</t>
        </is>
      </c>
      <c r="F2656" t="inlineStr">
        <is>
          <t>global</t>
        </is>
      </c>
    </row>
    <row r="2657">
      <c r="A2657" t="inlineStr">
        <is>
          <t>SPARTA Dynamic Conservative OEF</t>
        </is>
      </c>
      <c r="C2657">
        <f>EclipseExport!#REF!</f>
        <v/>
      </c>
      <c r="D2657">
        <f>EclipseExport!#REF!</f>
        <v/>
      </c>
      <c r="E2657" t="inlineStr">
        <is>
          <t>global</t>
        </is>
      </c>
      <c r="F2657" t="inlineStr">
        <is>
          <t>global</t>
        </is>
      </c>
    </row>
    <row r="2658">
      <c r="A2658" t="inlineStr">
        <is>
          <t>SPARTA Dynamic Conservative OEF</t>
        </is>
      </c>
      <c r="C2658">
        <f>EclipseExport!#REF!</f>
        <v/>
      </c>
      <c r="D2658">
        <f>EclipseExport!#REF!</f>
        <v/>
      </c>
      <c r="E2658" t="inlineStr">
        <is>
          <t>global</t>
        </is>
      </c>
      <c r="F2658" t="inlineStr">
        <is>
          <t>global</t>
        </is>
      </c>
    </row>
    <row r="2659">
      <c r="A2659" t="inlineStr">
        <is>
          <t>SPARTA Dynamic Conservative OEF</t>
        </is>
      </c>
      <c r="C2659">
        <f>EclipseExport!#REF!</f>
        <v/>
      </c>
      <c r="D2659">
        <f>EclipseExport!#REF!</f>
        <v/>
      </c>
      <c r="E2659" t="inlineStr">
        <is>
          <t>global</t>
        </is>
      </c>
      <c r="F2659" t="inlineStr">
        <is>
          <t>global</t>
        </is>
      </c>
    </row>
    <row r="2660">
      <c r="A2660" t="inlineStr">
        <is>
          <t>SPARTA Dynamic Conservative OEF</t>
        </is>
      </c>
      <c r="C2660">
        <f>EclipseExport!#REF!</f>
        <v/>
      </c>
      <c r="D2660">
        <f>EclipseExport!#REF!</f>
        <v/>
      </c>
      <c r="E2660" t="inlineStr">
        <is>
          <t>global</t>
        </is>
      </c>
      <c r="F2660" t="inlineStr">
        <is>
          <t>global</t>
        </is>
      </c>
    </row>
    <row r="2661">
      <c r="A2661" t="inlineStr">
        <is>
          <t>SPARTA Dynamic Conservative OEF</t>
        </is>
      </c>
      <c r="C2661">
        <f>EclipseExport!#REF!</f>
        <v/>
      </c>
      <c r="D2661">
        <f>EclipseExport!#REF!</f>
        <v/>
      </c>
      <c r="E2661" t="inlineStr">
        <is>
          <t>global</t>
        </is>
      </c>
      <c r="F2661" t="inlineStr">
        <is>
          <t>global</t>
        </is>
      </c>
    </row>
    <row r="2662">
      <c r="A2662" t="inlineStr">
        <is>
          <t>SPARTA Dynamic Conservative OEF</t>
        </is>
      </c>
      <c r="C2662">
        <f>EclipseExport!#REF!</f>
        <v/>
      </c>
      <c r="D2662">
        <f>EclipseExport!#REF!</f>
        <v/>
      </c>
      <c r="E2662" t="inlineStr">
        <is>
          <t>global</t>
        </is>
      </c>
      <c r="F2662" t="inlineStr">
        <is>
          <t>global</t>
        </is>
      </c>
    </row>
    <row r="2663">
      <c r="A2663" t="inlineStr">
        <is>
          <t>SPARTA Dynamic Conservative OEF</t>
        </is>
      </c>
      <c r="C2663">
        <f>EclipseExport!#REF!</f>
        <v/>
      </c>
      <c r="D2663">
        <f>EclipseExport!#REF!</f>
        <v/>
      </c>
      <c r="E2663" t="inlineStr">
        <is>
          <t>global</t>
        </is>
      </c>
      <c r="F2663" t="inlineStr">
        <is>
          <t>global</t>
        </is>
      </c>
    </row>
    <row r="2664">
      <c r="A2664" t="inlineStr">
        <is>
          <t>SPARTA Dynamic Conservative OEF</t>
        </is>
      </c>
      <c r="C2664">
        <f>EclipseExport!#REF!</f>
        <v/>
      </c>
      <c r="D2664">
        <f>EclipseExport!#REF!</f>
        <v/>
      </c>
      <c r="E2664" t="inlineStr">
        <is>
          <t>global</t>
        </is>
      </c>
      <c r="F2664" t="inlineStr">
        <is>
          <t>global</t>
        </is>
      </c>
    </row>
    <row r="2665">
      <c r="A2665" t="inlineStr">
        <is>
          <t>SPARTA Dynamic Conservative OEF</t>
        </is>
      </c>
      <c r="C2665">
        <f>EclipseExport!#REF!</f>
        <v/>
      </c>
      <c r="D2665">
        <f>EclipseExport!#REF!</f>
        <v/>
      </c>
      <c r="E2665" t="inlineStr">
        <is>
          <t>global</t>
        </is>
      </c>
      <c r="F2665" t="inlineStr">
        <is>
          <t>global</t>
        </is>
      </c>
    </row>
    <row r="2666">
      <c r="A2666" t="inlineStr">
        <is>
          <t>SPARTA Dynamic Conservative OEF</t>
        </is>
      </c>
      <c r="C2666">
        <f>EclipseExport!#REF!</f>
        <v/>
      </c>
      <c r="D2666">
        <f>EclipseExport!#REF!</f>
        <v/>
      </c>
      <c r="E2666" t="inlineStr">
        <is>
          <t>global</t>
        </is>
      </c>
      <c r="F2666" t="inlineStr">
        <is>
          <t>global</t>
        </is>
      </c>
    </row>
    <row r="2667">
      <c r="A2667" t="inlineStr">
        <is>
          <t>SPARTA Dynamic Conservative OEF</t>
        </is>
      </c>
      <c r="C2667">
        <f>EclipseExport!#REF!</f>
        <v/>
      </c>
      <c r="D2667">
        <f>EclipseExport!#REF!</f>
        <v/>
      </c>
      <c r="E2667" t="inlineStr">
        <is>
          <t>global</t>
        </is>
      </c>
      <c r="F2667" t="inlineStr">
        <is>
          <t>global</t>
        </is>
      </c>
    </row>
    <row r="2668">
      <c r="A2668" t="inlineStr">
        <is>
          <t>SPARTA Dynamic Conservative OEF</t>
        </is>
      </c>
      <c r="C2668">
        <f>EclipseExport!#REF!</f>
        <v/>
      </c>
      <c r="D2668">
        <f>EclipseExport!#REF!</f>
        <v/>
      </c>
      <c r="E2668" t="inlineStr">
        <is>
          <t>global</t>
        </is>
      </c>
      <c r="F2668" t="inlineStr">
        <is>
          <t>global</t>
        </is>
      </c>
    </row>
    <row r="2669">
      <c r="A2669" t="inlineStr">
        <is>
          <t>SPARTA Dynamic Conservative OEF</t>
        </is>
      </c>
      <c r="C2669">
        <f>EclipseExport!#REF!</f>
        <v/>
      </c>
      <c r="D2669">
        <f>EclipseExport!#REF!</f>
        <v/>
      </c>
      <c r="E2669" t="inlineStr">
        <is>
          <t>global</t>
        </is>
      </c>
      <c r="F2669" t="inlineStr">
        <is>
          <t>global</t>
        </is>
      </c>
    </row>
    <row r="2670">
      <c r="A2670" t="inlineStr">
        <is>
          <t>SPARTA Dynamic Conservative OEF</t>
        </is>
      </c>
      <c r="C2670">
        <f>EclipseExport!#REF!</f>
        <v/>
      </c>
      <c r="D2670">
        <f>EclipseExport!#REF!</f>
        <v/>
      </c>
      <c r="E2670" t="inlineStr">
        <is>
          <t>global</t>
        </is>
      </c>
      <c r="F2670" t="inlineStr">
        <is>
          <t>global</t>
        </is>
      </c>
    </row>
    <row r="2671">
      <c r="A2671" t="inlineStr">
        <is>
          <t>SPARTA Dynamic Conservative OEF</t>
        </is>
      </c>
      <c r="C2671">
        <f>EclipseExport!#REF!</f>
        <v/>
      </c>
      <c r="D2671">
        <f>EclipseExport!#REF!</f>
        <v/>
      </c>
      <c r="E2671" t="inlineStr">
        <is>
          <t>global</t>
        </is>
      </c>
      <c r="F2671" t="inlineStr">
        <is>
          <t>global</t>
        </is>
      </c>
    </row>
    <row r="2672">
      <c r="A2672" t="inlineStr">
        <is>
          <t>SPARTA Dynamic Conservative OEF</t>
        </is>
      </c>
      <c r="C2672">
        <f>EclipseExport!#REF!</f>
        <v/>
      </c>
      <c r="D2672">
        <f>EclipseExport!#REF!</f>
        <v/>
      </c>
      <c r="E2672" t="inlineStr">
        <is>
          <t>global</t>
        </is>
      </c>
      <c r="F2672" t="inlineStr">
        <is>
          <t>global</t>
        </is>
      </c>
    </row>
    <row r="2673">
      <c r="A2673" t="inlineStr">
        <is>
          <t>SPARTA Dynamic Conservative OEF</t>
        </is>
      </c>
      <c r="C2673">
        <f>EclipseExport!#REF!</f>
        <v/>
      </c>
      <c r="D2673">
        <f>EclipseExport!#REF!</f>
        <v/>
      </c>
      <c r="E2673" t="inlineStr">
        <is>
          <t>global</t>
        </is>
      </c>
      <c r="F2673" t="inlineStr">
        <is>
          <t>global</t>
        </is>
      </c>
    </row>
    <row r="2674">
      <c r="A2674" t="inlineStr">
        <is>
          <t>SPARTA Dynamic Conservative OEF</t>
        </is>
      </c>
      <c r="C2674">
        <f>EclipseExport!#REF!</f>
        <v/>
      </c>
      <c r="D2674">
        <f>EclipseExport!#REF!</f>
        <v/>
      </c>
      <c r="E2674" t="inlineStr">
        <is>
          <t>global</t>
        </is>
      </c>
      <c r="F2674" t="inlineStr">
        <is>
          <t>global</t>
        </is>
      </c>
    </row>
    <row r="2675">
      <c r="A2675" t="inlineStr">
        <is>
          <t>SPARTA Dynamic Conservative OEF</t>
        </is>
      </c>
      <c r="C2675">
        <f>EclipseExport!#REF!</f>
        <v/>
      </c>
      <c r="D2675">
        <f>EclipseExport!#REF!</f>
        <v/>
      </c>
      <c r="E2675" t="inlineStr">
        <is>
          <t>global</t>
        </is>
      </c>
      <c r="F2675" t="inlineStr">
        <is>
          <t>global</t>
        </is>
      </c>
    </row>
    <row r="2676">
      <c r="A2676" t="inlineStr">
        <is>
          <t>SPARTA Dynamic Conservative OEF</t>
        </is>
      </c>
      <c r="C2676">
        <f>EclipseExport!#REF!</f>
        <v/>
      </c>
      <c r="D2676">
        <f>EclipseExport!#REF!</f>
        <v/>
      </c>
      <c r="E2676" t="inlineStr">
        <is>
          <t>global</t>
        </is>
      </c>
      <c r="F2676" t="inlineStr">
        <is>
          <t>global</t>
        </is>
      </c>
    </row>
    <row r="2677">
      <c r="A2677" t="inlineStr">
        <is>
          <t>SPARTA Dynamic Conservative OEF</t>
        </is>
      </c>
      <c r="C2677">
        <f>EclipseExport!#REF!</f>
        <v/>
      </c>
      <c r="D2677">
        <f>EclipseExport!#REF!</f>
        <v/>
      </c>
      <c r="E2677" t="inlineStr">
        <is>
          <t>global</t>
        </is>
      </c>
      <c r="F2677" t="inlineStr">
        <is>
          <t>global</t>
        </is>
      </c>
    </row>
    <row r="2678">
      <c r="A2678" t="inlineStr">
        <is>
          <t>SPARTA Dynamic Conservative OEF</t>
        </is>
      </c>
      <c r="C2678">
        <f>EclipseExport!#REF!</f>
        <v/>
      </c>
      <c r="D2678">
        <f>EclipseExport!#REF!</f>
        <v/>
      </c>
      <c r="E2678" t="inlineStr">
        <is>
          <t>global</t>
        </is>
      </c>
      <c r="F2678" t="inlineStr">
        <is>
          <t>global</t>
        </is>
      </c>
    </row>
    <row r="2679">
      <c r="A2679" t="inlineStr">
        <is>
          <t>SPARTA Dynamic Conservative OEF</t>
        </is>
      </c>
      <c r="C2679">
        <f>EclipseExport!#REF!</f>
        <v/>
      </c>
      <c r="D2679">
        <f>EclipseExport!#REF!</f>
        <v/>
      </c>
      <c r="E2679" t="inlineStr">
        <is>
          <t>global</t>
        </is>
      </c>
      <c r="F2679" t="inlineStr">
        <is>
          <t>global</t>
        </is>
      </c>
    </row>
    <row r="2680">
      <c r="A2680" t="inlineStr">
        <is>
          <t>SPARTA Dynamic Conservative OEF</t>
        </is>
      </c>
      <c r="C2680">
        <f>EclipseExport!#REF!</f>
        <v/>
      </c>
      <c r="D2680">
        <f>EclipseExport!#REF!</f>
        <v/>
      </c>
      <c r="E2680" t="inlineStr">
        <is>
          <t>global</t>
        </is>
      </c>
      <c r="F2680" t="inlineStr">
        <is>
          <t>global</t>
        </is>
      </c>
    </row>
    <row r="2681">
      <c r="A2681" t="inlineStr">
        <is>
          <t>SPARTA Dynamic Conservative OEF</t>
        </is>
      </c>
      <c r="C2681">
        <f>EclipseExport!#REF!</f>
        <v/>
      </c>
      <c r="D2681">
        <f>EclipseExport!#REF!</f>
        <v/>
      </c>
      <c r="E2681" t="inlineStr">
        <is>
          <t>global</t>
        </is>
      </c>
      <c r="F2681" t="inlineStr">
        <is>
          <t>global</t>
        </is>
      </c>
    </row>
    <row r="2682">
      <c r="A2682" t="inlineStr">
        <is>
          <t>SPARTA Dynamic Conservative OEF</t>
        </is>
      </c>
      <c r="C2682">
        <f>EclipseExport!#REF!</f>
        <v/>
      </c>
      <c r="D2682">
        <f>EclipseExport!#REF!</f>
        <v/>
      </c>
      <c r="E2682" t="inlineStr">
        <is>
          <t>global</t>
        </is>
      </c>
      <c r="F2682" t="inlineStr">
        <is>
          <t>global</t>
        </is>
      </c>
    </row>
    <row r="2683">
      <c r="A2683" t="inlineStr">
        <is>
          <t>SPARTA Dynamic Conservative OEF</t>
        </is>
      </c>
      <c r="C2683">
        <f>EclipseExport!#REF!</f>
        <v/>
      </c>
      <c r="D2683">
        <f>EclipseExport!#REF!</f>
        <v/>
      </c>
      <c r="E2683" t="inlineStr">
        <is>
          <t>global</t>
        </is>
      </c>
      <c r="F2683" t="inlineStr">
        <is>
          <t>global</t>
        </is>
      </c>
    </row>
    <row r="2684">
      <c r="A2684" t="inlineStr">
        <is>
          <t>SPARTA Dynamic Conservative OEF</t>
        </is>
      </c>
      <c r="C2684">
        <f>EclipseExport!#REF!</f>
        <v/>
      </c>
      <c r="D2684">
        <f>EclipseExport!#REF!</f>
        <v/>
      </c>
      <c r="E2684" t="inlineStr">
        <is>
          <t>global</t>
        </is>
      </c>
      <c r="F2684" t="inlineStr">
        <is>
          <t>global</t>
        </is>
      </c>
    </row>
    <row r="2685">
      <c r="A2685" t="inlineStr">
        <is>
          <t>SPARTA Dynamic Conservative OEF</t>
        </is>
      </c>
      <c r="C2685">
        <f>EclipseExport!#REF!</f>
        <v/>
      </c>
      <c r="D2685">
        <f>EclipseExport!#REF!</f>
        <v/>
      </c>
      <c r="E2685" t="inlineStr">
        <is>
          <t>global</t>
        </is>
      </c>
      <c r="F2685" t="inlineStr">
        <is>
          <t>global</t>
        </is>
      </c>
    </row>
    <row r="2686">
      <c r="A2686" t="inlineStr">
        <is>
          <t>SPARTA Dynamic Conservative OEF</t>
        </is>
      </c>
      <c r="C2686">
        <f>EclipseExport!#REF!</f>
        <v/>
      </c>
      <c r="D2686">
        <f>EclipseExport!#REF!</f>
        <v/>
      </c>
      <c r="E2686" t="inlineStr">
        <is>
          <t>global</t>
        </is>
      </c>
      <c r="F2686" t="inlineStr">
        <is>
          <t>global</t>
        </is>
      </c>
    </row>
    <row r="2687">
      <c r="A2687" t="inlineStr">
        <is>
          <t>SPARTA Dynamic Conservative OEF</t>
        </is>
      </c>
      <c r="C2687">
        <f>EclipseExport!#REF!</f>
        <v/>
      </c>
      <c r="D2687">
        <f>EclipseExport!#REF!</f>
        <v/>
      </c>
      <c r="E2687" t="inlineStr">
        <is>
          <t>global</t>
        </is>
      </c>
      <c r="F2687" t="inlineStr">
        <is>
          <t>global</t>
        </is>
      </c>
    </row>
    <row r="2688">
      <c r="A2688" t="inlineStr">
        <is>
          <t>SPARTA Dynamic Conservative OEF</t>
        </is>
      </c>
      <c r="C2688">
        <f>EclipseExport!#REF!</f>
        <v/>
      </c>
      <c r="D2688">
        <f>EclipseExport!#REF!</f>
        <v/>
      </c>
      <c r="E2688" t="inlineStr">
        <is>
          <t>global</t>
        </is>
      </c>
      <c r="F2688" t="inlineStr">
        <is>
          <t>global</t>
        </is>
      </c>
    </row>
    <row r="2689">
      <c r="A2689" t="inlineStr">
        <is>
          <t>SPARTA Dynamic Conservative OEF</t>
        </is>
      </c>
      <c r="C2689">
        <f>EclipseExport!#REF!</f>
        <v/>
      </c>
      <c r="D2689">
        <f>EclipseExport!#REF!</f>
        <v/>
      </c>
      <c r="E2689" t="inlineStr">
        <is>
          <t>global</t>
        </is>
      </c>
      <c r="F2689" t="inlineStr">
        <is>
          <t>global</t>
        </is>
      </c>
    </row>
    <row r="2690">
      <c r="A2690" t="inlineStr">
        <is>
          <t>SPARTA Dynamic Conservative OEF</t>
        </is>
      </c>
      <c r="C2690">
        <f>EclipseExport!#REF!</f>
        <v/>
      </c>
      <c r="D2690">
        <f>EclipseExport!#REF!</f>
        <v/>
      </c>
      <c r="E2690" t="inlineStr">
        <is>
          <t>global</t>
        </is>
      </c>
      <c r="F2690" t="inlineStr">
        <is>
          <t>global</t>
        </is>
      </c>
    </row>
    <row r="2691">
      <c r="A2691" t="inlineStr">
        <is>
          <t>SPARTA Dynamic Conservative OEF</t>
        </is>
      </c>
      <c r="C2691">
        <f>EclipseExport!#REF!</f>
        <v/>
      </c>
      <c r="D2691">
        <f>EclipseExport!#REF!</f>
        <v/>
      </c>
      <c r="E2691" t="inlineStr">
        <is>
          <t>global</t>
        </is>
      </c>
      <c r="F2691" t="inlineStr">
        <is>
          <t>global</t>
        </is>
      </c>
    </row>
    <row r="2692">
      <c r="A2692" t="inlineStr">
        <is>
          <t>SPARTA Dynamic Conservative OEF</t>
        </is>
      </c>
      <c r="C2692">
        <f>EclipseExport!#REF!</f>
        <v/>
      </c>
      <c r="D2692">
        <f>EclipseExport!#REF!</f>
        <v/>
      </c>
      <c r="E2692" t="inlineStr">
        <is>
          <t>global</t>
        </is>
      </c>
      <c r="F2692" t="inlineStr">
        <is>
          <t>global</t>
        </is>
      </c>
    </row>
    <row r="2693">
      <c r="A2693" t="inlineStr">
        <is>
          <t>SPARTA Dynamic Conservative OEF</t>
        </is>
      </c>
      <c r="C2693">
        <f>EclipseExport!#REF!</f>
        <v/>
      </c>
      <c r="D2693">
        <f>EclipseExport!#REF!</f>
        <v/>
      </c>
      <c r="E2693" t="inlineStr">
        <is>
          <t>global</t>
        </is>
      </c>
      <c r="F2693" t="inlineStr">
        <is>
          <t>global</t>
        </is>
      </c>
    </row>
    <row r="2694">
      <c r="A2694" t="inlineStr">
        <is>
          <t>SPARTA Dynamic Conservative OEF</t>
        </is>
      </c>
      <c r="C2694">
        <f>EclipseExport!#REF!</f>
        <v/>
      </c>
      <c r="D2694">
        <f>EclipseExport!#REF!</f>
        <v/>
      </c>
      <c r="E2694" t="inlineStr">
        <is>
          <t>global</t>
        </is>
      </c>
      <c r="F2694" t="inlineStr">
        <is>
          <t>global</t>
        </is>
      </c>
    </row>
    <row r="2695">
      <c r="A2695" t="inlineStr">
        <is>
          <t>SPARTA Dynamic Conservative OEF</t>
        </is>
      </c>
      <c r="C2695">
        <f>EclipseExport!#REF!</f>
        <v/>
      </c>
      <c r="D2695">
        <f>EclipseExport!#REF!</f>
        <v/>
      </c>
      <c r="E2695" t="inlineStr">
        <is>
          <t>global</t>
        </is>
      </c>
      <c r="F2695" t="inlineStr">
        <is>
          <t>global</t>
        </is>
      </c>
    </row>
    <row r="2696">
      <c r="A2696" t="inlineStr">
        <is>
          <t>SPARTA Dynamic Conservative OEF</t>
        </is>
      </c>
      <c r="C2696">
        <f>EclipseExport!#REF!</f>
        <v/>
      </c>
      <c r="D2696">
        <f>EclipseExport!#REF!</f>
        <v/>
      </c>
      <c r="E2696" t="inlineStr">
        <is>
          <t>global</t>
        </is>
      </c>
      <c r="F2696" t="inlineStr">
        <is>
          <t>global</t>
        </is>
      </c>
    </row>
    <row r="2697">
      <c r="A2697" t="inlineStr">
        <is>
          <t>SPARTA Dynamic Conservative OEF</t>
        </is>
      </c>
      <c r="C2697">
        <f>EclipseExport!#REF!</f>
        <v/>
      </c>
      <c r="D2697">
        <f>EclipseExport!#REF!</f>
        <v/>
      </c>
      <c r="E2697" t="inlineStr">
        <is>
          <t>global</t>
        </is>
      </c>
      <c r="F2697" t="inlineStr">
        <is>
          <t>global</t>
        </is>
      </c>
    </row>
    <row r="2698">
      <c r="A2698" t="inlineStr">
        <is>
          <t>SPARTA Dynamic Conservative OEF</t>
        </is>
      </c>
      <c r="C2698">
        <f>EclipseExport!#REF!</f>
        <v/>
      </c>
      <c r="D2698">
        <f>EclipseExport!#REF!</f>
        <v/>
      </c>
      <c r="E2698" t="inlineStr">
        <is>
          <t>global</t>
        </is>
      </c>
      <c r="F2698" t="inlineStr">
        <is>
          <t>global</t>
        </is>
      </c>
    </row>
    <row r="2699">
      <c r="A2699" t="inlineStr">
        <is>
          <t>SPARTA Dynamic Conservative OEF</t>
        </is>
      </c>
      <c r="C2699">
        <f>EclipseExport!#REF!</f>
        <v/>
      </c>
      <c r="D2699">
        <f>EclipseExport!#REF!</f>
        <v/>
      </c>
      <c r="E2699" t="inlineStr">
        <is>
          <t>global</t>
        </is>
      </c>
      <c r="F2699" t="inlineStr">
        <is>
          <t>global</t>
        </is>
      </c>
    </row>
    <row r="2700">
      <c r="A2700" t="inlineStr">
        <is>
          <t>SPARTA Dynamic Conservative OEF</t>
        </is>
      </c>
      <c r="C2700">
        <f>EclipseExport!#REF!</f>
        <v/>
      </c>
      <c r="D2700">
        <f>EclipseExport!#REF!</f>
        <v/>
      </c>
      <c r="E2700" t="inlineStr">
        <is>
          <t>global</t>
        </is>
      </c>
      <c r="F2700" t="inlineStr">
        <is>
          <t>global</t>
        </is>
      </c>
    </row>
    <row r="2701">
      <c r="A2701" t="inlineStr">
        <is>
          <t>SPARTA Dynamic Conservative OEF</t>
        </is>
      </c>
      <c r="C2701">
        <f>EclipseExport!#REF!</f>
        <v/>
      </c>
      <c r="D2701">
        <f>EclipseExport!#REF!</f>
        <v/>
      </c>
      <c r="E2701" t="inlineStr">
        <is>
          <t>global</t>
        </is>
      </c>
      <c r="F2701" t="inlineStr">
        <is>
          <t>global</t>
        </is>
      </c>
    </row>
    <row r="2702">
      <c r="A2702" t="inlineStr">
        <is>
          <t>SPARTA Dynamic Conservative OEF</t>
        </is>
      </c>
      <c r="C2702">
        <f>EclipseExport!#REF!</f>
        <v/>
      </c>
      <c r="D2702">
        <f>EclipseExport!#REF!</f>
        <v/>
      </c>
      <c r="E2702" t="inlineStr">
        <is>
          <t>global</t>
        </is>
      </c>
      <c r="F2702" t="inlineStr">
        <is>
          <t>global</t>
        </is>
      </c>
    </row>
    <row r="2703">
      <c r="A2703" t="inlineStr">
        <is>
          <t>SPARTA Dynamic Conservative OEF</t>
        </is>
      </c>
      <c r="C2703">
        <f>EclipseExport!#REF!</f>
        <v/>
      </c>
      <c r="D2703">
        <f>EclipseExport!#REF!</f>
        <v/>
      </c>
      <c r="E2703" t="inlineStr">
        <is>
          <t>global</t>
        </is>
      </c>
      <c r="F2703" t="inlineStr">
        <is>
          <t>global</t>
        </is>
      </c>
    </row>
    <row r="2704">
      <c r="A2704" t="inlineStr">
        <is>
          <t>SPARTA Dynamic Conservative OEF</t>
        </is>
      </c>
      <c r="C2704">
        <f>EclipseExport!#REF!</f>
        <v/>
      </c>
      <c r="D2704">
        <f>EclipseExport!#REF!</f>
        <v/>
      </c>
      <c r="E2704" t="inlineStr">
        <is>
          <t>global</t>
        </is>
      </c>
      <c r="F2704" t="inlineStr">
        <is>
          <t>global</t>
        </is>
      </c>
    </row>
    <row r="2705">
      <c r="A2705" t="inlineStr">
        <is>
          <t>SPARTA Dynamic Conservative OEF</t>
        </is>
      </c>
      <c r="C2705">
        <f>EclipseExport!#REF!</f>
        <v/>
      </c>
      <c r="D2705">
        <f>EclipseExport!#REF!</f>
        <v/>
      </c>
      <c r="E2705" t="inlineStr">
        <is>
          <t>global</t>
        </is>
      </c>
      <c r="F2705" t="inlineStr">
        <is>
          <t>global</t>
        </is>
      </c>
    </row>
    <row r="2706">
      <c r="A2706" t="inlineStr">
        <is>
          <t>SPARTA Dynamic Conservative OEF</t>
        </is>
      </c>
      <c r="C2706">
        <f>EclipseExport!#REF!</f>
        <v/>
      </c>
      <c r="D2706">
        <f>EclipseExport!#REF!</f>
        <v/>
      </c>
      <c r="E2706" t="inlineStr">
        <is>
          <t>global</t>
        </is>
      </c>
      <c r="F2706" t="inlineStr">
        <is>
          <t>global</t>
        </is>
      </c>
    </row>
    <row r="2707">
      <c r="A2707" t="inlineStr">
        <is>
          <t>SPARTA Dynamic Conservative OEF</t>
        </is>
      </c>
      <c r="C2707">
        <f>EclipseExport!#REF!</f>
        <v/>
      </c>
      <c r="D2707">
        <f>EclipseExport!#REF!</f>
        <v/>
      </c>
      <c r="E2707" t="inlineStr">
        <is>
          <t>global</t>
        </is>
      </c>
      <c r="F2707" t="inlineStr">
        <is>
          <t>global</t>
        </is>
      </c>
    </row>
    <row r="2708">
      <c r="A2708" t="inlineStr">
        <is>
          <t>SPARTA Dynamic Conservative OEF</t>
        </is>
      </c>
      <c r="C2708">
        <f>EclipseExport!#REF!</f>
        <v/>
      </c>
      <c r="D2708">
        <f>EclipseExport!#REF!</f>
        <v/>
      </c>
      <c r="E2708" t="inlineStr">
        <is>
          <t>global</t>
        </is>
      </c>
      <c r="F2708" t="inlineStr">
        <is>
          <t>global</t>
        </is>
      </c>
    </row>
    <row r="2709">
      <c r="A2709" t="inlineStr">
        <is>
          <t>SPARTA Dynamic Conservative OEF</t>
        </is>
      </c>
      <c r="C2709">
        <f>EclipseExport!#REF!</f>
        <v/>
      </c>
      <c r="D2709">
        <f>EclipseExport!#REF!</f>
        <v/>
      </c>
      <c r="E2709" t="inlineStr">
        <is>
          <t>global</t>
        </is>
      </c>
      <c r="F2709" t="inlineStr">
        <is>
          <t>global</t>
        </is>
      </c>
    </row>
    <row r="2710">
      <c r="A2710" t="inlineStr">
        <is>
          <t>SPARTA Dynamic Conservative OEF</t>
        </is>
      </c>
      <c r="C2710">
        <f>EclipseExport!#REF!</f>
        <v/>
      </c>
      <c r="D2710">
        <f>EclipseExport!#REF!</f>
        <v/>
      </c>
      <c r="E2710" t="inlineStr">
        <is>
          <t>global</t>
        </is>
      </c>
      <c r="F2710" t="inlineStr">
        <is>
          <t>global</t>
        </is>
      </c>
    </row>
    <row r="2711">
      <c r="A2711" t="inlineStr">
        <is>
          <t>SPARTA Dynamic Conservative OEF</t>
        </is>
      </c>
      <c r="C2711">
        <f>EclipseExport!#REF!</f>
        <v/>
      </c>
      <c r="D2711">
        <f>EclipseExport!#REF!</f>
        <v/>
      </c>
      <c r="E2711" t="inlineStr">
        <is>
          <t>global</t>
        </is>
      </c>
      <c r="F2711" t="inlineStr">
        <is>
          <t>global</t>
        </is>
      </c>
    </row>
    <row r="2712">
      <c r="A2712" t="inlineStr">
        <is>
          <t>SPARTA Dynamic Conservative OEF</t>
        </is>
      </c>
      <c r="C2712">
        <f>EclipseExport!#REF!</f>
        <v/>
      </c>
      <c r="D2712">
        <f>EclipseExport!#REF!</f>
        <v/>
      </c>
      <c r="E2712" t="inlineStr">
        <is>
          <t>global</t>
        </is>
      </c>
      <c r="F2712" t="inlineStr">
        <is>
          <t>global</t>
        </is>
      </c>
    </row>
    <row r="2713">
      <c r="A2713" t="inlineStr">
        <is>
          <t>SPARTA Dynamic Conservative OEF</t>
        </is>
      </c>
      <c r="C2713">
        <f>EclipseExport!#REF!</f>
        <v/>
      </c>
      <c r="D2713">
        <f>EclipseExport!#REF!</f>
        <v/>
      </c>
      <c r="E2713" t="inlineStr">
        <is>
          <t>global</t>
        </is>
      </c>
      <c r="F2713" t="inlineStr">
        <is>
          <t>global</t>
        </is>
      </c>
    </row>
    <row r="2714">
      <c r="A2714" t="inlineStr">
        <is>
          <t>SPARTA Dynamic Conservative OEF</t>
        </is>
      </c>
      <c r="C2714">
        <f>EclipseExport!#REF!</f>
        <v/>
      </c>
      <c r="D2714">
        <f>EclipseExport!#REF!</f>
        <v/>
      </c>
      <c r="E2714" t="inlineStr">
        <is>
          <t>global</t>
        </is>
      </c>
      <c r="F2714" t="inlineStr">
        <is>
          <t>global</t>
        </is>
      </c>
    </row>
    <row r="2715">
      <c r="A2715" t="inlineStr">
        <is>
          <t>SPARTA Dynamic Conservative OEF</t>
        </is>
      </c>
      <c r="C2715">
        <f>EclipseExport!#REF!</f>
        <v/>
      </c>
      <c r="D2715">
        <f>EclipseExport!#REF!</f>
        <v/>
      </c>
      <c r="E2715" t="inlineStr">
        <is>
          <t>global</t>
        </is>
      </c>
      <c r="F2715" t="inlineStr">
        <is>
          <t>global</t>
        </is>
      </c>
    </row>
    <row r="2716">
      <c r="A2716" t="inlineStr">
        <is>
          <t>SPARTA Dynamic Conservative OEF</t>
        </is>
      </c>
      <c r="C2716">
        <f>EclipseExport!#REF!</f>
        <v/>
      </c>
      <c r="D2716">
        <f>EclipseExport!#REF!</f>
        <v/>
      </c>
      <c r="E2716" t="inlineStr">
        <is>
          <t>global</t>
        </is>
      </c>
      <c r="F2716" t="inlineStr">
        <is>
          <t>global</t>
        </is>
      </c>
    </row>
    <row r="2717">
      <c r="A2717" t="inlineStr">
        <is>
          <t>SPARTA Dynamic Conservative OEF</t>
        </is>
      </c>
      <c r="C2717">
        <f>EclipseExport!#REF!</f>
        <v/>
      </c>
      <c r="D2717">
        <f>EclipseExport!#REF!</f>
        <v/>
      </c>
      <c r="E2717" t="inlineStr">
        <is>
          <t>global</t>
        </is>
      </c>
      <c r="F2717" t="inlineStr">
        <is>
          <t>global</t>
        </is>
      </c>
    </row>
    <row r="2718">
      <c r="A2718" t="inlineStr">
        <is>
          <t>SPARTA Dynamic Conservative OEF</t>
        </is>
      </c>
      <c r="C2718">
        <f>EclipseExport!#REF!</f>
        <v/>
      </c>
      <c r="D2718">
        <f>EclipseExport!#REF!</f>
        <v/>
      </c>
      <c r="E2718" t="inlineStr">
        <is>
          <t>global</t>
        </is>
      </c>
      <c r="F2718" t="inlineStr">
        <is>
          <t>global</t>
        </is>
      </c>
    </row>
    <row r="2719">
      <c r="A2719" t="inlineStr">
        <is>
          <t>SPARTA Dynamic Conservative OEF</t>
        </is>
      </c>
      <c r="C2719">
        <f>EclipseExport!#REF!</f>
        <v/>
      </c>
      <c r="D2719">
        <f>EclipseExport!#REF!</f>
        <v/>
      </c>
      <c r="E2719" t="inlineStr">
        <is>
          <t>global</t>
        </is>
      </c>
      <c r="F2719" t="inlineStr">
        <is>
          <t>global</t>
        </is>
      </c>
    </row>
    <row r="2720">
      <c r="A2720" t="inlineStr">
        <is>
          <t>SPARTA Dynamic Conservative OEF</t>
        </is>
      </c>
      <c r="C2720">
        <f>EclipseExport!#REF!</f>
        <v/>
      </c>
      <c r="D2720">
        <f>EclipseExport!#REF!</f>
        <v/>
      </c>
      <c r="E2720" t="inlineStr">
        <is>
          <t>global</t>
        </is>
      </c>
      <c r="F2720" t="inlineStr">
        <is>
          <t>global</t>
        </is>
      </c>
    </row>
    <row r="2721">
      <c r="A2721" t="inlineStr">
        <is>
          <t>SPARTA Dynamic Conservative OEF</t>
        </is>
      </c>
      <c r="C2721">
        <f>EclipseExport!#REF!</f>
        <v/>
      </c>
      <c r="D2721">
        <f>EclipseExport!#REF!</f>
        <v/>
      </c>
      <c r="E2721" t="inlineStr">
        <is>
          <t>global</t>
        </is>
      </c>
      <c r="F2721" t="inlineStr">
        <is>
          <t>global</t>
        </is>
      </c>
    </row>
    <row r="2722">
      <c r="A2722" t="inlineStr">
        <is>
          <t>SPARTA Dynamic Conservative OEF</t>
        </is>
      </c>
      <c r="C2722">
        <f>EclipseExport!#REF!</f>
        <v/>
      </c>
      <c r="D2722">
        <f>EclipseExport!#REF!</f>
        <v/>
      </c>
      <c r="E2722" t="inlineStr">
        <is>
          <t>global</t>
        </is>
      </c>
      <c r="F2722" t="inlineStr">
        <is>
          <t>global</t>
        </is>
      </c>
    </row>
    <row r="2723">
      <c r="A2723" t="inlineStr">
        <is>
          <t>SPARTA Dynamic Conservative OEF</t>
        </is>
      </c>
      <c r="C2723">
        <f>EclipseExport!#REF!</f>
        <v/>
      </c>
      <c r="D2723">
        <f>EclipseExport!#REF!</f>
        <v/>
      </c>
      <c r="E2723" t="inlineStr">
        <is>
          <t>global</t>
        </is>
      </c>
      <c r="F2723" t="inlineStr">
        <is>
          <t>global</t>
        </is>
      </c>
    </row>
    <row r="2724">
      <c r="A2724" t="inlineStr">
        <is>
          <t>SPARTA Dynamic Conservative OEF</t>
        </is>
      </c>
      <c r="C2724">
        <f>EclipseExport!#REF!</f>
        <v/>
      </c>
      <c r="D2724">
        <f>EclipseExport!#REF!</f>
        <v/>
      </c>
      <c r="E2724" t="inlineStr">
        <is>
          <t>global</t>
        </is>
      </c>
      <c r="F2724" t="inlineStr">
        <is>
          <t>global</t>
        </is>
      </c>
    </row>
    <row r="2725">
      <c r="A2725" t="inlineStr">
        <is>
          <t>SPARTA Dynamic Conservative OEF</t>
        </is>
      </c>
      <c r="C2725">
        <f>EclipseExport!#REF!</f>
        <v/>
      </c>
      <c r="D2725">
        <f>EclipseExport!#REF!</f>
        <v/>
      </c>
      <c r="E2725" t="inlineStr">
        <is>
          <t>global</t>
        </is>
      </c>
      <c r="F2725" t="inlineStr">
        <is>
          <t>global</t>
        </is>
      </c>
    </row>
    <row r="2726">
      <c r="A2726" t="inlineStr">
        <is>
          <t>SPARTA Dynamic Conservative OEF</t>
        </is>
      </c>
      <c r="C2726">
        <f>EclipseExport!#REF!</f>
        <v/>
      </c>
      <c r="D2726">
        <f>EclipseExport!#REF!</f>
        <v/>
      </c>
      <c r="E2726" t="inlineStr">
        <is>
          <t>global</t>
        </is>
      </c>
      <c r="F2726" t="inlineStr">
        <is>
          <t>global</t>
        </is>
      </c>
    </row>
    <row r="2727">
      <c r="A2727" t="inlineStr">
        <is>
          <t>SPARTA Dynamic Conservative OEF</t>
        </is>
      </c>
      <c r="C2727">
        <f>EclipseExport!#REF!</f>
        <v/>
      </c>
      <c r="D2727">
        <f>EclipseExport!#REF!</f>
        <v/>
      </c>
      <c r="E2727" t="inlineStr">
        <is>
          <t>global</t>
        </is>
      </c>
      <c r="F2727" t="inlineStr">
        <is>
          <t>global</t>
        </is>
      </c>
    </row>
    <row r="2728">
      <c r="A2728" t="inlineStr">
        <is>
          <t>SPARTA Dynamic Conservative OEF</t>
        </is>
      </c>
      <c r="C2728">
        <f>EclipseExport!#REF!</f>
        <v/>
      </c>
      <c r="D2728">
        <f>EclipseExport!#REF!</f>
        <v/>
      </c>
      <c r="E2728" t="inlineStr">
        <is>
          <t>global</t>
        </is>
      </c>
      <c r="F2728" t="inlineStr">
        <is>
          <t>global</t>
        </is>
      </c>
    </row>
    <row r="2729">
      <c r="A2729" t="inlineStr">
        <is>
          <t>SPARTA Dynamic Conservative OEF</t>
        </is>
      </c>
      <c r="C2729">
        <f>EclipseExport!#REF!</f>
        <v/>
      </c>
      <c r="D2729">
        <f>EclipseExport!#REF!</f>
        <v/>
      </c>
      <c r="E2729" t="inlineStr">
        <is>
          <t>global</t>
        </is>
      </c>
      <c r="F2729" t="inlineStr">
        <is>
          <t>global</t>
        </is>
      </c>
    </row>
    <row r="2730">
      <c r="A2730" t="inlineStr">
        <is>
          <t>SPARTA Dynamic Conservative OEF</t>
        </is>
      </c>
      <c r="C2730">
        <f>EclipseExport!#REF!</f>
        <v/>
      </c>
      <c r="D2730">
        <f>EclipseExport!#REF!</f>
        <v/>
      </c>
      <c r="E2730" t="inlineStr">
        <is>
          <t>global</t>
        </is>
      </c>
      <c r="F2730" t="inlineStr">
        <is>
          <t>global</t>
        </is>
      </c>
    </row>
    <row r="2731">
      <c r="A2731" t="inlineStr">
        <is>
          <t>SPARTA Dynamic Conservative OEF</t>
        </is>
      </c>
      <c r="C2731">
        <f>EclipseExport!#REF!</f>
        <v/>
      </c>
      <c r="D2731">
        <f>EclipseExport!#REF!</f>
        <v/>
      </c>
      <c r="E2731" t="inlineStr">
        <is>
          <t>global</t>
        </is>
      </c>
      <c r="F2731" t="inlineStr">
        <is>
          <t>global</t>
        </is>
      </c>
    </row>
    <row r="2732">
      <c r="A2732" t="inlineStr">
        <is>
          <t>SPARTA Dynamic Conservative OEF</t>
        </is>
      </c>
      <c r="C2732">
        <f>EclipseExport!#REF!</f>
        <v/>
      </c>
      <c r="D2732">
        <f>EclipseExport!#REF!</f>
        <v/>
      </c>
      <c r="E2732" t="inlineStr">
        <is>
          <t>global</t>
        </is>
      </c>
      <c r="F2732" t="inlineStr">
        <is>
          <t>global</t>
        </is>
      </c>
    </row>
    <row r="2733">
      <c r="A2733" t="inlineStr">
        <is>
          <t>SPARTA Dynamic Conservative OEF</t>
        </is>
      </c>
      <c r="C2733">
        <f>EclipseExport!#REF!</f>
        <v/>
      </c>
      <c r="D2733">
        <f>EclipseExport!#REF!</f>
        <v/>
      </c>
      <c r="E2733" t="inlineStr">
        <is>
          <t>global</t>
        </is>
      </c>
      <c r="F2733" t="inlineStr">
        <is>
          <t>global</t>
        </is>
      </c>
    </row>
    <row r="2734">
      <c r="A2734" t="inlineStr">
        <is>
          <t>SPARTA Dynamic Conservative OEF</t>
        </is>
      </c>
      <c r="C2734">
        <f>EclipseExport!#REF!</f>
        <v/>
      </c>
      <c r="D2734">
        <f>EclipseExport!#REF!</f>
        <v/>
      </c>
      <c r="E2734" t="inlineStr">
        <is>
          <t>global</t>
        </is>
      </c>
      <c r="F2734" t="inlineStr">
        <is>
          <t>global</t>
        </is>
      </c>
    </row>
    <row r="2735">
      <c r="A2735" t="inlineStr">
        <is>
          <t>SPARTA Dynamic Conservative OEF</t>
        </is>
      </c>
      <c r="C2735">
        <f>EclipseExport!#REF!</f>
        <v/>
      </c>
      <c r="D2735">
        <f>EclipseExport!#REF!</f>
        <v/>
      </c>
      <c r="E2735" t="inlineStr">
        <is>
          <t>global</t>
        </is>
      </c>
      <c r="F2735" t="inlineStr">
        <is>
          <t>global</t>
        </is>
      </c>
    </row>
    <row r="2736">
      <c r="A2736" t="inlineStr">
        <is>
          <t>SPARTA Dynamic Conservative OEF</t>
        </is>
      </c>
      <c r="C2736">
        <f>EclipseExport!#REF!</f>
        <v/>
      </c>
      <c r="D2736">
        <f>EclipseExport!#REF!</f>
        <v/>
      </c>
      <c r="E2736" t="inlineStr">
        <is>
          <t>global</t>
        </is>
      </c>
      <c r="F2736" t="inlineStr">
        <is>
          <t>global</t>
        </is>
      </c>
    </row>
    <row r="2737">
      <c r="A2737" t="inlineStr">
        <is>
          <t>SPARTA Dynamic Conservative OEF</t>
        </is>
      </c>
      <c r="C2737">
        <f>EclipseExport!#REF!</f>
        <v/>
      </c>
      <c r="D2737">
        <f>EclipseExport!#REF!</f>
        <v/>
      </c>
      <c r="E2737" t="inlineStr">
        <is>
          <t>global</t>
        </is>
      </c>
      <c r="F2737" t="inlineStr">
        <is>
          <t>global</t>
        </is>
      </c>
    </row>
    <row r="2738">
      <c r="A2738" t="inlineStr">
        <is>
          <t>SPARTA Dynamic Conservative OEF</t>
        </is>
      </c>
      <c r="C2738">
        <f>EclipseExport!#REF!</f>
        <v/>
      </c>
      <c r="D2738">
        <f>EclipseExport!#REF!</f>
        <v/>
      </c>
      <c r="E2738" t="inlineStr">
        <is>
          <t>global</t>
        </is>
      </c>
      <c r="F2738" t="inlineStr">
        <is>
          <t>global</t>
        </is>
      </c>
    </row>
    <row r="2739">
      <c r="A2739" t="inlineStr">
        <is>
          <t>SPARTA Dynamic Conservative OEF</t>
        </is>
      </c>
      <c r="C2739">
        <f>EclipseExport!#REF!</f>
        <v/>
      </c>
      <c r="D2739">
        <f>EclipseExport!#REF!</f>
        <v/>
      </c>
      <c r="E2739" t="inlineStr">
        <is>
          <t>global</t>
        </is>
      </c>
      <c r="F2739" t="inlineStr">
        <is>
          <t>global</t>
        </is>
      </c>
    </row>
    <row r="2740">
      <c r="A2740" t="inlineStr">
        <is>
          <t>SPARTA Dynamic Conservative OEF</t>
        </is>
      </c>
      <c r="C2740">
        <f>EclipseExport!#REF!</f>
        <v/>
      </c>
      <c r="D2740">
        <f>EclipseExport!#REF!</f>
        <v/>
      </c>
      <c r="E2740" t="inlineStr">
        <is>
          <t>global</t>
        </is>
      </c>
      <c r="F2740" t="inlineStr">
        <is>
          <t>global</t>
        </is>
      </c>
    </row>
    <row r="2741">
      <c r="A2741" t="inlineStr">
        <is>
          <t>SPARTA Dynamic Conservative OEF</t>
        </is>
      </c>
      <c r="C2741">
        <f>EclipseExport!#REF!</f>
        <v/>
      </c>
      <c r="D2741">
        <f>EclipseExport!#REF!</f>
        <v/>
      </c>
      <c r="E2741" t="inlineStr">
        <is>
          <t>global</t>
        </is>
      </c>
      <c r="F2741" t="inlineStr">
        <is>
          <t>global</t>
        </is>
      </c>
    </row>
    <row r="2742">
      <c r="A2742" t="inlineStr">
        <is>
          <t>SPARTA Dynamic Conservative OEF</t>
        </is>
      </c>
      <c r="C2742">
        <f>EclipseExport!#REF!</f>
        <v/>
      </c>
      <c r="D2742">
        <f>EclipseExport!#REF!</f>
        <v/>
      </c>
      <c r="E2742" t="inlineStr">
        <is>
          <t>global</t>
        </is>
      </c>
      <c r="F2742" t="inlineStr">
        <is>
          <t>global</t>
        </is>
      </c>
    </row>
    <row r="2743">
      <c r="A2743" t="inlineStr">
        <is>
          <t>SPARTA Dynamic Conservative OEF</t>
        </is>
      </c>
      <c r="C2743">
        <f>EclipseExport!#REF!</f>
        <v/>
      </c>
      <c r="D2743">
        <f>EclipseExport!#REF!</f>
        <v/>
      </c>
      <c r="E2743" t="inlineStr">
        <is>
          <t>global</t>
        </is>
      </c>
      <c r="F2743" t="inlineStr">
        <is>
          <t>global</t>
        </is>
      </c>
    </row>
    <row r="2744">
      <c r="A2744" t="inlineStr">
        <is>
          <t>SPARTA Dynamic Conservative OEF</t>
        </is>
      </c>
      <c r="C2744">
        <f>EclipseExport!#REF!</f>
        <v/>
      </c>
      <c r="D2744">
        <f>EclipseExport!#REF!</f>
        <v/>
      </c>
      <c r="E2744" t="inlineStr">
        <is>
          <t>global</t>
        </is>
      </c>
      <c r="F2744" t="inlineStr">
        <is>
          <t>global</t>
        </is>
      </c>
    </row>
    <row r="2745">
      <c r="A2745" t="inlineStr">
        <is>
          <t>SPARTA Dynamic Conservative OEF</t>
        </is>
      </c>
      <c r="C2745">
        <f>EclipseExport!#REF!</f>
        <v/>
      </c>
      <c r="D2745">
        <f>EclipseExport!#REF!</f>
        <v/>
      </c>
      <c r="E2745" t="inlineStr">
        <is>
          <t>global</t>
        </is>
      </c>
      <c r="F2745" t="inlineStr">
        <is>
          <t>global</t>
        </is>
      </c>
    </row>
    <row r="2746">
      <c r="A2746" t="inlineStr">
        <is>
          <t>SPARTA Dynamic Conservative OEF</t>
        </is>
      </c>
      <c r="C2746">
        <f>EclipseExport!#REF!</f>
        <v/>
      </c>
      <c r="D2746">
        <f>EclipseExport!#REF!</f>
        <v/>
      </c>
      <c r="E2746" t="inlineStr">
        <is>
          <t>global</t>
        </is>
      </c>
      <c r="F2746" t="inlineStr">
        <is>
          <t>global</t>
        </is>
      </c>
    </row>
    <row r="2747">
      <c r="A2747" t="inlineStr">
        <is>
          <t>SPARTA Dynamic Conservative OEF</t>
        </is>
      </c>
      <c r="C2747">
        <f>EclipseExport!#REF!</f>
        <v/>
      </c>
      <c r="D2747">
        <f>EclipseExport!#REF!</f>
        <v/>
      </c>
      <c r="E2747" t="inlineStr">
        <is>
          <t>global</t>
        </is>
      </c>
      <c r="F2747" t="inlineStr">
        <is>
          <t>global</t>
        </is>
      </c>
    </row>
    <row r="2748">
      <c r="A2748" t="inlineStr">
        <is>
          <t>SPARTA Dynamic Conservative OEF</t>
        </is>
      </c>
      <c r="C2748">
        <f>EclipseExport!#REF!</f>
        <v/>
      </c>
      <c r="D2748">
        <f>EclipseExport!#REF!</f>
        <v/>
      </c>
      <c r="E2748" t="inlineStr">
        <is>
          <t>global</t>
        </is>
      </c>
      <c r="F2748" t="inlineStr">
        <is>
          <t>global</t>
        </is>
      </c>
    </row>
    <row r="2749">
      <c r="A2749" t="inlineStr">
        <is>
          <t>SPARTA Dynamic Conservative OEF</t>
        </is>
      </c>
      <c r="C2749">
        <f>EclipseExport!#REF!</f>
        <v/>
      </c>
      <c r="D2749">
        <f>EclipseExport!#REF!</f>
        <v/>
      </c>
      <c r="E2749" t="inlineStr">
        <is>
          <t>global</t>
        </is>
      </c>
      <c r="F2749" t="inlineStr">
        <is>
          <t>global</t>
        </is>
      </c>
    </row>
    <row r="2750">
      <c r="A2750" t="inlineStr">
        <is>
          <t>SPARTA Dynamic Conservative OEF</t>
        </is>
      </c>
      <c r="C2750">
        <f>EclipseExport!#REF!</f>
        <v/>
      </c>
      <c r="D2750">
        <f>EclipseExport!#REF!</f>
        <v/>
      </c>
      <c r="E2750" t="inlineStr">
        <is>
          <t>global</t>
        </is>
      </c>
      <c r="F2750" t="inlineStr">
        <is>
          <t>global</t>
        </is>
      </c>
    </row>
    <row r="2751">
      <c r="A2751" t="inlineStr">
        <is>
          <t>SPARTA Dynamic Conservative OEF</t>
        </is>
      </c>
      <c r="C2751">
        <f>EclipseExport!#REF!</f>
        <v/>
      </c>
      <c r="D2751">
        <f>EclipseExport!#REF!</f>
        <v/>
      </c>
      <c r="E2751" t="inlineStr">
        <is>
          <t>global</t>
        </is>
      </c>
      <c r="F2751" t="inlineStr">
        <is>
          <t>global</t>
        </is>
      </c>
    </row>
    <row r="2752">
      <c r="A2752" t="inlineStr">
        <is>
          <t>SPARTA Dynamic Conservative OEF</t>
        </is>
      </c>
      <c r="C2752">
        <f>EclipseExport!#REF!</f>
        <v/>
      </c>
      <c r="D2752">
        <f>EclipseExport!#REF!</f>
        <v/>
      </c>
      <c r="E2752" t="inlineStr">
        <is>
          <t>global</t>
        </is>
      </c>
      <c r="F2752" t="inlineStr">
        <is>
          <t>global</t>
        </is>
      </c>
    </row>
    <row r="2753">
      <c r="A2753" t="inlineStr">
        <is>
          <t>SPARTA Dynamic Conservative OEF</t>
        </is>
      </c>
      <c r="C2753">
        <f>EclipseExport!#REF!</f>
        <v/>
      </c>
      <c r="D2753">
        <f>EclipseExport!#REF!</f>
        <v/>
      </c>
      <c r="E2753" t="inlineStr">
        <is>
          <t>global</t>
        </is>
      </c>
      <c r="F2753" t="inlineStr">
        <is>
          <t>global</t>
        </is>
      </c>
    </row>
    <row r="2754">
      <c r="A2754" t="inlineStr">
        <is>
          <t>SPARTA Dynamic Conservative OEF</t>
        </is>
      </c>
      <c r="C2754">
        <f>EclipseExport!#REF!</f>
        <v/>
      </c>
      <c r="D2754">
        <f>EclipseExport!#REF!</f>
        <v/>
      </c>
      <c r="E2754" t="inlineStr">
        <is>
          <t>global</t>
        </is>
      </c>
      <c r="F2754" t="inlineStr">
        <is>
          <t>global</t>
        </is>
      </c>
    </row>
    <row r="2755">
      <c r="A2755" t="inlineStr">
        <is>
          <t>SPARTA Dynamic Conservative OEF</t>
        </is>
      </c>
      <c r="C2755">
        <f>EclipseExport!#REF!</f>
        <v/>
      </c>
      <c r="D2755">
        <f>EclipseExport!#REF!</f>
        <v/>
      </c>
      <c r="E2755" t="inlineStr">
        <is>
          <t>global</t>
        </is>
      </c>
      <c r="F2755" t="inlineStr">
        <is>
          <t>global</t>
        </is>
      </c>
    </row>
    <row r="2756">
      <c r="A2756" t="inlineStr">
        <is>
          <t>SPARTA Dynamic Conservative OEF</t>
        </is>
      </c>
      <c r="C2756">
        <f>EclipseExport!#REF!</f>
        <v/>
      </c>
      <c r="D2756">
        <f>EclipseExport!#REF!</f>
        <v/>
      </c>
      <c r="E2756" t="inlineStr">
        <is>
          <t>global</t>
        </is>
      </c>
      <c r="F2756" t="inlineStr">
        <is>
          <t>global</t>
        </is>
      </c>
    </row>
    <row r="2757">
      <c r="A2757" t="inlineStr">
        <is>
          <t>SPARTA Dynamic Conservative OEF</t>
        </is>
      </c>
      <c r="C2757">
        <f>EclipseExport!#REF!</f>
        <v/>
      </c>
      <c r="D2757">
        <f>EclipseExport!#REF!</f>
        <v/>
      </c>
      <c r="E2757" t="inlineStr">
        <is>
          <t>global</t>
        </is>
      </c>
      <c r="F2757" t="inlineStr">
        <is>
          <t>global</t>
        </is>
      </c>
    </row>
    <row r="2758">
      <c r="A2758" t="inlineStr">
        <is>
          <t>SPARTA Dynamic Conservative OEF</t>
        </is>
      </c>
      <c r="C2758">
        <f>EclipseExport!#REF!</f>
        <v/>
      </c>
      <c r="D2758">
        <f>EclipseExport!#REF!</f>
        <v/>
      </c>
      <c r="E2758" t="inlineStr">
        <is>
          <t>global</t>
        </is>
      </c>
      <c r="F2758" t="inlineStr">
        <is>
          <t>global</t>
        </is>
      </c>
    </row>
    <row r="2759">
      <c r="A2759" t="inlineStr">
        <is>
          <t>SPARTA Dynamic Conservative OEF</t>
        </is>
      </c>
      <c r="C2759">
        <f>EclipseExport!#REF!</f>
        <v/>
      </c>
      <c r="D2759">
        <f>EclipseExport!#REF!</f>
        <v/>
      </c>
      <c r="E2759" t="inlineStr">
        <is>
          <t>global</t>
        </is>
      </c>
      <c r="F2759" t="inlineStr">
        <is>
          <t>global</t>
        </is>
      </c>
    </row>
    <row r="2760">
      <c r="A2760" t="inlineStr">
        <is>
          <t>SPARTA Dynamic Conservative OEF</t>
        </is>
      </c>
      <c r="C2760">
        <f>EclipseExport!#REF!</f>
        <v/>
      </c>
      <c r="D2760">
        <f>EclipseExport!#REF!</f>
        <v/>
      </c>
      <c r="E2760" t="inlineStr">
        <is>
          <t>global</t>
        </is>
      </c>
      <c r="F2760" t="inlineStr">
        <is>
          <t>global</t>
        </is>
      </c>
    </row>
    <row r="2761">
      <c r="A2761" t="inlineStr">
        <is>
          <t>SPARTA Dynamic Balanced OEF</t>
        </is>
      </c>
      <c r="C2761" t="inlineStr">
        <is>
          <t>$CASH</t>
        </is>
      </c>
      <c r="D2761">
        <f>EclipseExport!#REF!</f>
        <v/>
      </c>
      <c r="E2761" t="inlineStr">
        <is>
          <t>global</t>
        </is>
      </c>
      <c r="F2761" t="inlineStr">
        <is>
          <t>global</t>
        </is>
      </c>
    </row>
    <row r="2762">
      <c r="A2762" t="inlineStr">
        <is>
          <t>SPARTA Dynamic Balanced OEF</t>
        </is>
      </c>
      <c r="C2762">
        <f>EclipseExport!#REF!</f>
        <v/>
      </c>
      <c r="D2762">
        <f>EclipseExport!#REF!</f>
        <v/>
      </c>
      <c r="E2762" t="inlineStr">
        <is>
          <t>global</t>
        </is>
      </c>
      <c r="F2762" t="inlineStr">
        <is>
          <t>global</t>
        </is>
      </c>
    </row>
    <row r="2763">
      <c r="A2763" t="inlineStr">
        <is>
          <t>SPARTA Dynamic Balanced OEF</t>
        </is>
      </c>
      <c r="C2763">
        <f>EclipseExport!#REF!</f>
        <v/>
      </c>
      <c r="D2763">
        <f>EclipseExport!#REF!</f>
        <v/>
      </c>
      <c r="E2763" t="inlineStr">
        <is>
          <t>global</t>
        </is>
      </c>
      <c r="F2763" t="inlineStr">
        <is>
          <t>global</t>
        </is>
      </c>
    </row>
    <row r="2764">
      <c r="A2764" t="inlineStr">
        <is>
          <t>SPARTA Dynamic Balanced OEF</t>
        </is>
      </c>
      <c r="C2764">
        <f>EclipseExport!#REF!</f>
        <v/>
      </c>
      <c r="D2764">
        <f>EclipseExport!#REF!</f>
        <v/>
      </c>
      <c r="E2764" t="inlineStr">
        <is>
          <t>global</t>
        </is>
      </c>
      <c r="F2764" t="inlineStr">
        <is>
          <t>global</t>
        </is>
      </c>
    </row>
    <row r="2765">
      <c r="A2765" t="inlineStr">
        <is>
          <t>SPARTA Dynamic Balanced OEF</t>
        </is>
      </c>
      <c r="C2765">
        <f>EclipseExport!#REF!</f>
        <v/>
      </c>
      <c r="D2765">
        <f>EclipseExport!#REF!</f>
        <v/>
      </c>
      <c r="E2765" t="inlineStr">
        <is>
          <t>global</t>
        </is>
      </c>
      <c r="F2765" t="inlineStr">
        <is>
          <t>global</t>
        </is>
      </c>
    </row>
    <row r="2766">
      <c r="A2766" t="inlineStr">
        <is>
          <t>SPARTA Dynamic Balanced OEF</t>
        </is>
      </c>
      <c r="C2766">
        <f>EclipseExport!#REF!</f>
        <v/>
      </c>
      <c r="D2766">
        <f>EclipseExport!#REF!</f>
        <v/>
      </c>
      <c r="E2766" t="inlineStr">
        <is>
          <t>global</t>
        </is>
      </c>
      <c r="F2766" t="inlineStr">
        <is>
          <t>global</t>
        </is>
      </c>
    </row>
    <row r="2767">
      <c r="A2767" t="inlineStr">
        <is>
          <t>SPARTA Dynamic Balanced OEF</t>
        </is>
      </c>
      <c r="C2767">
        <f>EclipseExport!#REF!</f>
        <v/>
      </c>
      <c r="D2767">
        <f>EclipseExport!#REF!</f>
        <v/>
      </c>
      <c r="E2767" t="inlineStr">
        <is>
          <t>global</t>
        </is>
      </c>
      <c r="F2767" t="inlineStr">
        <is>
          <t>global</t>
        </is>
      </c>
    </row>
    <row r="2768">
      <c r="A2768" t="inlineStr">
        <is>
          <t>SPARTA Dynamic Balanced OEF</t>
        </is>
      </c>
      <c r="C2768">
        <f>EclipseExport!#REF!</f>
        <v/>
      </c>
      <c r="D2768">
        <f>EclipseExport!#REF!</f>
        <v/>
      </c>
      <c r="E2768" t="inlineStr">
        <is>
          <t>global</t>
        </is>
      </c>
      <c r="F2768" t="inlineStr">
        <is>
          <t>global</t>
        </is>
      </c>
    </row>
    <row r="2769">
      <c r="A2769" t="inlineStr">
        <is>
          <t>SPARTA Dynamic Balanced OEF</t>
        </is>
      </c>
      <c r="C2769">
        <f>EclipseExport!#REF!</f>
        <v/>
      </c>
      <c r="D2769">
        <f>EclipseExport!#REF!</f>
        <v/>
      </c>
      <c r="E2769" t="inlineStr">
        <is>
          <t>global</t>
        </is>
      </c>
      <c r="F2769" t="inlineStr">
        <is>
          <t>global</t>
        </is>
      </c>
    </row>
    <row r="2770">
      <c r="A2770" t="inlineStr">
        <is>
          <t>SPARTA Dynamic Balanced OEF</t>
        </is>
      </c>
      <c r="C2770">
        <f>EclipseExport!#REF!</f>
        <v/>
      </c>
      <c r="D2770">
        <f>EclipseExport!#REF!</f>
        <v/>
      </c>
      <c r="E2770" t="inlineStr">
        <is>
          <t>global</t>
        </is>
      </c>
      <c r="F2770" t="inlineStr">
        <is>
          <t>global</t>
        </is>
      </c>
    </row>
    <row r="2771">
      <c r="A2771" t="inlineStr">
        <is>
          <t>SPARTA Dynamic Balanced OEF</t>
        </is>
      </c>
      <c r="C2771">
        <f>EclipseExport!#REF!</f>
        <v/>
      </c>
      <c r="D2771">
        <f>EclipseExport!#REF!</f>
        <v/>
      </c>
      <c r="E2771" t="inlineStr">
        <is>
          <t>global</t>
        </is>
      </c>
      <c r="F2771" t="inlineStr">
        <is>
          <t>global</t>
        </is>
      </c>
    </row>
    <row r="2772">
      <c r="A2772" t="inlineStr">
        <is>
          <t>SPARTA Dynamic Balanced OEF</t>
        </is>
      </c>
      <c r="C2772">
        <f>EclipseExport!#REF!</f>
        <v/>
      </c>
      <c r="D2772">
        <f>EclipseExport!#REF!</f>
        <v/>
      </c>
      <c r="E2772" t="inlineStr">
        <is>
          <t>global</t>
        </is>
      </c>
      <c r="F2772" t="inlineStr">
        <is>
          <t>global</t>
        </is>
      </c>
    </row>
    <row r="2773">
      <c r="A2773" t="inlineStr">
        <is>
          <t>SPARTA Dynamic Balanced OEF</t>
        </is>
      </c>
      <c r="C2773">
        <f>EclipseExport!#REF!</f>
        <v/>
      </c>
      <c r="D2773">
        <f>EclipseExport!#REF!</f>
        <v/>
      </c>
      <c r="E2773" t="inlineStr">
        <is>
          <t>global</t>
        </is>
      </c>
      <c r="F2773" t="inlineStr">
        <is>
          <t>global</t>
        </is>
      </c>
    </row>
    <row r="2774">
      <c r="A2774" t="inlineStr">
        <is>
          <t>SPARTA Dynamic Balanced OEF</t>
        </is>
      </c>
      <c r="C2774">
        <f>EclipseExport!#REF!</f>
        <v/>
      </c>
      <c r="D2774">
        <f>EclipseExport!#REF!</f>
        <v/>
      </c>
      <c r="E2774" t="inlineStr">
        <is>
          <t>global</t>
        </is>
      </c>
      <c r="F2774" t="inlineStr">
        <is>
          <t>global</t>
        </is>
      </c>
    </row>
    <row r="2775">
      <c r="A2775" t="inlineStr">
        <is>
          <t>SPARTA Dynamic Balanced OEF</t>
        </is>
      </c>
      <c r="C2775">
        <f>EclipseExport!#REF!</f>
        <v/>
      </c>
      <c r="D2775">
        <f>EclipseExport!#REF!</f>
        <v/>
      </c>
      <c r="E2775" t="inlineStr">
        <is>
          <t>global</t>
        </is>
      </c>
      <c r="F2775" t="inlineStr">
        <is>
          <t>global</t>
        </is>
      </c>
    </row>
    <row r="2776">
      <c r="A2776" t="inlineStr">
        <is>
          <t>SPARTA Dynamic Balanced OEF</t>
        </is>
      </c>
      <c r="C2776">
        <f>EclipseExport!#REF!</f>
        <v/>
      </c>
      <c r="D2776">
        <f>EclipseExport!#REF!</f>
        <v/>
      </c>
      <c r="E2776" t="inlineStr">
        <is>
          <t>global</t>
        </is>
      </c>
      <c r="F2776" t="inlineStr">
        <is>
          <t>global</t>
        </is>
      </c>
    </row>
    <row r="2777">
      <c r="A2777" t="inlineStr">
        <is>
          <t>SPARTA Dynamic Balanced OEF</t>
        </is>
      </c>
      <c r="C2777">
        <f>EclipseExport!#REF!</f>
        <v/>
      </c>
      <c r="D2777">
        <f>EclipseExport!#REF!</f>
        <v/>
      </c>
      <c r="E2777" t="inlineStr">
        <is>
          <t>global</t>
        </is>
      </c>
      <c r="F2777" t="inlineStr">
        <is>
          <t>global</t>
        </is>
      </c>
    </row>
    <row r="2778">
      <c r="A2778" t="inlineStr">
        <is>
          <t>SPARTA Dynamic Balanced OEF</t>
        </is>
      </c>
      <c r="C2778">
        <f>EclipseExport!#REF!</f>
        <v/>
      </c>
      <c r="D2778">
        <f>EclipseExport!#REF!</f>
        <v/>
      </c>
      <c r="E2778" t="inlineStr">
        <is>
          <t>global</t>
        </is>
      </c>
      <c r="F2778" t="inlineStr">
        <is>
          <t>global</t>
        </is>
      </c>
    </row>
    <row r="2779">
      <c r="A2779" t="inlineStr">
        <is>
          <t>SPARTA Dynamic Balanced OEF</t>
        </is>
      </c>
      <c r="C2779">
        <f>EclipseExport!#REF!</f>
        <v/>
      </c>
      <c r="D2779">
        <f>EclipseExport!#REF!</f>
        <v/>
      </c>
      <c r="E2779" t="inlineStr">
        <is>
          <t>global</t>
        </is>
      </c>
      <c r="F2779" t="inlineStr">
        <is>
          <t>global</t>
        </is>
      </c>
    </row>
    <row r="2780">
      <c r="A2780" t="inlineStr">
        <is>
          <t>SPARTA Dynamic Balanced OEF</t>
        </is>
      </c>
      <c r="C2780">
        <f>EclipseExport!#REF!</f>
        <v/>
      </c>
      <c r="D2780">
        <f>EclipseExport!#REF!</f>
        <v/>
      </c>
      <c r="E2780" t="inlineStr">
        <is>
          <t>global</t>
        </is>
      </c>
      <c r="F2780" t="inlineStr">
        <is>
          <t>global</t>
        </is>
      </c>
    </row>
    <row r="2781">
      <c r="A2781" t="inlineStr">
        <is>
          <t>SPARTA Dynamic Balanced OEF</t>
        </is>
      </c>
      <c r="C2781">
        <f>EclipseExport!#REF!</f>
        <v/>
      </c>
      <c r="D2781">
        <f>EclipseExport!#REF!</f>
        <v/>
      </c>
      <c r="E2781" t="inlineStr">
        <is>
          <t>global</t>
        </is>
      </c>
      <c r="F2781" t="inlineStr">
        <is>
          <t>global</t>
        </is>
      </c>
    </row>
    <row r="2782">
      <c r="A2782" t="inlineStr">
        <is>
          <t>SPARTA Dynamic Balanced OEF</t>
        </is>
      </c>
      <c r="C2782">
        <f>EclipseExport!#REF!</f>
        <v/>
      </c>
      <c r="D2782">
        <f>EclipseExport!#REF!</f>
        <v/>
      </c>
      <c r="E2782" t="inlineStr">
        <is>
          <t>global</t>
        </is>
      </c>
      <c r="F2782" t="inlineStr">
        <is>
          <t>global</t>
        </is>
      </c>
    </row>
    <row r="2783">
      <c r="A2783" t="inlineStr">
        <is>
          <t>SPARTA Dynamic Balanced OEF</t>
        </is>
      </c>
      <c r="C2783">
        <f>EclipseExport!#REF!</f>
        <v/>
      </c>
      <c r="D2783">
        <f>EclipseExport!#REF!</f>
        <v/>
      </c>
      <c r="E2783" t="inlineStr">
        <is>
          <t>global</t>
        </is>
      </c>
      <c r="F2783" t="inlineStr">
        <is>
          <t>global</t>
        </is>
      </c>
    </row>
    <row r="2784">
      <c r="A2784" t="inlineStr">
        <is>
          <t>SPARTA Dynamic Balanced OEF</t>
        </is>
      </c>
      <c r="C2784">
        <f>EclipseExport!#REF!</f>
        <v/>
      </c>
      <c r="D2784">
        <f>EclipseExport!#REF!</f>
        <v/>
      </c>
      <c r="E2784" t="inlineStr">
        <is>
          <t>global</t>
        </is>
      </c>
      <c r="F2784" t="inlineStr">
        <is>
          <t>global</t>
        </is>
      </c>
    </row>
    <row r="2785">
      <c r="A2785" t="inlineStr">
        <is>
          <t>SPARTA Dynamic Balanced OEF</t>
        </is>
      </c>
      <c r="C2785">
        <f>EclipseExport!#REF!</f>
        <v/>
      </c>
      <c r="D2785">
        <f>EclipseExport!#REF!</f>
        <v/>
      </c>
      <c r="E2785" t="inlineStr">
        <is>
          <t>global</t>
        </is>
      </c>
      <c r="F2785" t="inlineStr">
        <is>
          <t>global</t>
        </is>
      </c>
    </row>
    <row r="2786">
      <c r="A2786" t="inlineStr">
        <is>
          <t>SPARTA Dynamic Balanced OEF</t>
        </is>
      </c>
      <c r="C2786">
        <f>EclipseExport!#REF!</f>
        <v/>
      </c>
      <c r="D2786">
        <f>EclipseExport!#REF!</f>
        <v/>
      </c>
      <c r="E2786" t="inlineStr">
        <is>
          <t>global</t>
        </is>
      </c>
      <c r="F2786" t="inlineStr">
        <is>
          <t>global</t>
        </is>
      </c>
    </row>
    <row r="2787">
      <c r="A2787" t="inlineStr">
        <is>
          <t>SPARTA Dynamic Balanced OEF</t>
        </is>
      </c>
      <c r="C2787">
        <f>EclipseExport!#REF!</f>
        <v/>
      </c>
      <c r="D2787">
        <f>EclipseExport!#REF!</f>
        <v/>
      </c>
      <c r="E2787" t="inlineStr">
        <is>
          <t>global</t>
        </is>
      </c>
      <c r="F2787" t="inlineStr">
        <is>
          <t>global</t>
        </is>
      </c>
    </row>
    <row r="2788">
      <c r="A2788" t="inlineStr">
        <is>
          <t>SPARTA Dynamic Balanced OEF</t>
        </is>
      </c>
      <c r="C2788">
        <f>EclipseExport!#REF!</f>
        <v/>
      </c>
      <c r="D2788">
        <f>EclipseExport!#REF!</f>
        <v/>
      </c>
      <c r="E2788" t="inlineStr">
        <is>
          <t>global</t>
        </is>
      </c>
      <c r="F2788" t="inlineStr">
        <is>
          <t>global</t>
        </is>
      </c>
    </row>
    <row r="2789">
      <c r="A2789" t="inlineStr">
        <is>
          <t>SPARTA Dynamic Balanced OEF</t>
        </is>
      </c>
      <c r="C2789">
        <f>EclipseExport!#REF!</f>
        <v/>
      </c>
      <c r="D2789">
        <f>EclipseExport!#REF!</f>
        <v/>
      </c>
      <c r="E2789" t="inlineStr">
        <is>
          <t>global</t>
        </is>
      </c>
      <c r="F2789" t="inlineStr">
        <is>
          <t>global</t>
        </is>
      </c>
    </row>
    <row r="2790">
      <c r="A2790" t="inlineStr">
        <is>
          <t>SPARTA Dynamic Balanced OEF</t>
        </is>
      </c>
      <c r="C2790">
        <f>EclipseExport!#REF!</f>
        <v/>
      </c>
      <c r="D2790">
        <f>EclipseExport!#REF!</f>
        <v/>
      </c>
      <c r="E2790" t="inlineStr">
        <is>
          <t>global</t>
        </is>
      </c>
      <c r="F2790" t="inlineStr">
        <is>
          <t>global</t>
        </is>
      </c>
    </row>
    <row r="2791">
      <c r="A2791" t="inlineStr">
        <is>
          <t>SPARTA Dynamic Balanced OEF</t>
        </is>
      </c>
      <c r="C2791">
        <f>EclipseExport!#REF!</f>
        <v/>
      </c>
      <c r="D2791">
        <f>EclipseExport!#REF!</f>
        <v/>
      </c>
      <c r="E2791" t="inlineStr">
        <is>
          <t>global</t>
        </is>
      </c>
      <c r="F2791" t="inlineStr">
        <is>
          <t>global</t>
        </is>
      </c>
    </row>
    <row r="2792">
      <c r="A2792" t="inlineStr">
        <is>
          <t>SPARTA Dynamic Balanced OEF</t>
        </is>
      </c>
      <c r="C2792">
        <f>EclipseExport!#REF!</f>
        <v/>
      </c>
      <c r="D2792">
        <f>EclipseExport!#REF!</f>
        <v/>
      </c>
      <c r="E2792" t="inlineStr">
        <is>
          <t>global</t>
        </is>
      </c>
      <c r="F2792" t="inlineStr">
        <is>
          <t>global</t>
        </is>
      </c>
    </row>
    <row r="2793">
      <c r="A2793" t="inlineStr">
        <is>
          <t>SPARTA Dynamic Balanced OEF</t>
        </is>
      </c>
      <c r="C2793">
        <f>EclipseExport!#REF!</f>
        <v/>
      </c>
      <c r="D2793">
        <f>EclipseExport!#REF!</f>
        <v/>
      </c>
      <c r="E2793" t="inlineStr">
        <is>
          <t>global</t>
        </is>
      </c>
      <c r="F2793" t="inlineStr">
        <is>
          <t>global</t>
        </is>
      </c>
    </row>
    <row r="2794">
      <c r="A2794" t="inlineStr">
        <is>
          <t>SPARTA Dynamic Balanced OEF</t>
        </is>
      </c>
      <c r="C2794">
        <f>EclipseExport!#REF!</f>
        <v/>
      </c>
      <c r="D2794">
        <f>EclipseExport!#REF!</f>
        <v/>
      </c>
      <c r="E2794" t="inlineStr">
        <is>
          <t>global</t>
        </is>
      </c>
      <c r="F2794" t="inlineStr">
        <is>
          <t>global</t>
        </is>
      </c>
    </row>
    <row r="2795">
      <c r="A2795" t="inlineStr">
        <is>
          <t>SPARTA Dynamic Balanced OEF</t>
        </is>
      </c>
      <c r="C2795">
        <f>EclipseExport!#REF!</f>
        <v/>
      </c>
      <c r="D2795">
        <f>EclipseExport!#REF!</f>
        <v/>
      </c>
      <c r="E2795" t="inlineStr">
        <is>
          <t>global</t>
        </is>
      </c>
      <c r="F2795" t="inlineStr">
        <is>
          <t>global</t>
        </is>
      </c>
    </row>
    <row r="2796">
      <c r="A2796" t="inlineStr">
        <is>
          <t>SPARTA Dynamic Balanced OEF</t>
        </is>
      </c>
      <c r="C2796">
        <f>EclipseExport!#REF!</f>
        <v/>
      </c>
      <c r="D2796">
        <f>EclipseExport!#REF!</f>
        <v/>
      </c>
      <c r="E2796" t="inlineStr">
        <is>
          <t>global</t>
        </is>
      </c>
      <c r="F2796" t="inlineStr">
        <is>
          <t>global</t>
        </is>
      </c>
    </row>
    <row r="2797">
      <c r="A2797" t="inlineStr">
        <is>
          <t>SPARTA Dynamic Balanced OEF</t>
        </is>
      </c>
      <c r="C2797">
        <f>EclipseExport!#REF!</f>
        <v/>
      </c>
      <c r="D2797">
        <f>EclipseExport!#REF!</f>
        <v/>
      </c>
      <c r="E2797" t="inlineStr">
        <is>
          <t>global</t>
        </is>
      </c>
      <c r="F2797" t="inlineStr">
        <is>
          <t>global</t>
        </is>
      </c>
    </row>
    <row r="2798">
      <c r="A2798" t="inlineStr">
        <is>
          <t>SPARTA Dynamic Balanced OEF</t>
        </is>
      </c>
      <c r="C2798">
        <f>EclipseExport!#REF!</f>
        <v/>
      </c>
      <c r="D2798">
        <f>EclipseExport!#REF!</f>
        <v/>
      </c>
      <c r="E2798" t="inlineStr">
        <is>
          <t>global</t>
        </is>
      </c>
      <c r="F2798" t="inlineStr">
        <is>
          <t>global</t>
        </is>
      </c>
    </row>
    <row r="2799">
      <c r="A2799" t="inlineStr">
        <is>
          <t>SPARTA Dynamic Balanced OEF</t>
        </is>
      </c>
      <c r="C2799">
        <f>EclipseExport!#REF!</f>
        <v/>
      </c>
      <c r="D2799">
        <f>EclipseExport!#REF!</f>
        <v/>
      </c>
      <c r="E2799" t="inlineStr">
        <is>
          <t>global</t>
        </is>
      </c>
      <c r="F2799" t="inlineStr">
        <is>
          <t>global</t>
        </is>
      </c>
    </row>
    <row r="2800">
      <c r="A2800" t="inlineStr">
        <is>
          <t>SPARTA Dynamic Balanced OEF</t>
        </is>
      </c>
      <c r="C2800">
        <f>EclipseExport!#REF!</f>
        <v/>
      </c>
      <c r="D2800">
        <f>EclipseExport!#REF!</f>
        <v/>
      </c>
      <c r="E2800" t="inlineStr">
        <is>
          <t>global</t>
        </is>
      </c>
      <c r="F2800" t="inlineStr">
        <is>
          <t>global</t>
        </is>
      </c>
    </row>
    <row r="2801">
      <c r="A2801" t="inlineStr">
        <is>
          <t>SPARTA Dynamic Balanced OEF</t>
        </is>
      </c>
      <c r="C2801">
        <f>EclipseExport!#REF!</f>
        <v/>
      </c>
      <c r="D2801">
        <f>EclipseExport!#REF!</f>
        <v/>
      </c>
      <c r="E2801" t="inlineStr">
        <is>
          <t>global</t>
        </is>
      </c>
      <c r="F2801" t="inlineStr">
        <is>
          <t>global</t>
        </is>
      </c>
    </row>
    <row r="2802">
      <c r="A2802" t="inlineStr">
        <is>
          <t>SPARTA Dynamic Balanced OEF</t>
        </is>
      </c>
      <c r="C2802">
        <f>EclipseExport!#REF!</f>
        <v/>
      </c>
      <c r="D2802">
        <f>EclipseExport!#REF!</f>
        <v/>
      </c>
      <c r="E2802" t="inlineStr">
        <is>
          <t>global</t>
        </is>
      </c>
      <c r="F2802" t="inlineStr">
        <is>
          <t>global</t>
        </is>
      </c>
    </row>
    <row r="2803">
      <c r="A2803" t="inlineStr">
        <is>
          <t>SPARTA Dynamic Balanced OEF</t>
        </is>
      </c>
      <c r="C2803">
        <f>EclipseExport!#REF!</f>
        <v/>
      </c>
      <c r="D2803">
        <f>EclipseExport!#REF!</f>
        <v/>
      </c>
      <c r="E2803" t="inlineStr">
        <is>
          <t>global</t>
        </is>
      </c>
      <c r="F2803" t="inlineStr">
        <is>
          <t>global</t>
        </is>
      </c>
    </row>
    <row r="2804">
      <c r="A2804" t="inlineStr">
        <is>
          <t>SPARTA Dynamic Balanced OEF</t>
        </is>
      </c>
      <c r="C2804">
        <f>EclipseExport!#REF!</f>
        <v/>
      </c>
      <c r="D2804">
        <f>EclipseExport!#REF!</f>
        <v/>
      </c>
      <c r="E2804" t="inlineStr">
        <is>
          <t>global</t>
        </is>
      </c>
      <c r="F2804" t="inlineStr">
        <is>
          <t>global</t>
        </is>
      </c>
    </row>
    <row r="2805">
      <c r="A2805" t="inlineStr">
        <is>
          <t>SPARTA Dynamic Balanced OEF</t>
        </is>
      </c>
      <c r="C2805">
        <f>EclipseExport!#REF!</f>
        <v/>
      </c>
      <c r="D2805">
        <f>EclipseExport!#REF!</f>
        <v/>
      </c>
      <c r="E2805" t="inlineStr">
        <is>
          <t>global</t>
        </is>
      </c>
      <c r="F2805" t="inlineStr">
        <is>
          <t>global</t>
        </is>
      </c>
    </row>
    <row r="2806">
      <c r="A2806" t="inlineStr">
        <is>
          <t>SPARTA Dynamic Balanced OEF</t>
        </is>
      </c>
      <c r="C2806">
        <f>EclipseExport!#REF!</f>
        <v/>
      </c>
      <c r="D2806">
        <f>EclipseExport!#REF!</f>
        <v/>
      </c>
      <c r="E2806" t="inlineStr">
        <is>
          <t>global</t>
        </is>
      </c>
      <c r="F2806" t="inlineStr">
        <is>
          <t>global</t>
        </is>
      </c>
    </row>
    <row r="2807">
      <c r="A2807" t="inlineStr">
        <is>
          <t>SPARTA Dynamic Balanced OEF</t>
        </is>
      </c>
      <c r="C2807">
        <f>EclipseExport!#REF!</f>
        <v/>
      </c>
      <c r="D2807">
        <f>EclipseExport!#REF!</f>
        <v/>
      </c>
      <c r="E2807" t="inlineStr">
        <is>
          <t>global</t>
        </is>
      </c>
      <c r="F2807" t="inlineStr">
        <is>
          <t>global</t>
        </is>
      </c>
    </row>
    <row r="2808">
      <c r="A2808" t="inlineStr">
        <is>
          <t>SPARTA Dynamic Balanced OEF</t>
        </is>
      </c>
      <c r="C2808">
        <f>EclipseExport!#REF!</f>
        <v/>
      </c>
      <c r="D2808">
        <f>EclipseExport!#REF!</f>
        <v/>
      </c>
      <c r="E2808" t="inlineStr">
        <is>
          <t>global</t>
        </is>
      </c>
      <c r="F2808" t="inlineStr">
        <is>
          <t>global</t>
        </is>
      </c>
    </row>
    <row r="2809">
      <c r="A2809" t="inlineStr">
        <is>
          <t>SPARTA Dynamic Balanced OEF</t>
        </is>
      </c>
      <c r="C2809">
        <f>EclipseExport!#REF!</f>
        <v/>
      </c>
      <c r="D2809">
        <f>EclipseExport!#REF!</f>
        <v/>
      </c>
      <c r="E2809" t="inlineStr">
        <is>
          <t>global</t>
        </is>
      </c>
      <c r="F2809" t="inlineStr">
        <is>
          <t>global</t>
        </is>
      </c>
    </row>
    <row r="2810">
      <c r="A2810" t="inlineStr">
        <is>
          <t>SPARTA Dynamic Balanced OEF</t>
        </is>
      </c>
      <c r="C2810">
        <f>EclipseExport!#REF!</f>
        <v/>
      </c>
      <c r="D2810">
        <f>EclipseExport!#REF!</f>
        <v/>
      </c>
      <c r="E2810" t="inlineStr">
        <is>
          <t>global</t>
        </is>
      </c>
      <c r="F2810" t="inlineStr">
        <is>
          <t>global</t>
        </is>
      </c>
    </row>
    <row r="2811">
      <c r="A2811" t="inlineStr">
        <is>
          <t>SPARTA Dynamic Balanced OEF</t>
        </is>
      </c>
      <c r="C2811">
        <f>EclipseExport!#REF!</f>
        <v/>
      </c>
      <c r="D2811">
        <f>EclipseExport!#REF!</f>
        <v/>
      </c>
      <c r="E2811" t="inlineStr">
        <is>
          <t>global</t>
        </is>
      </c>
      <c r="F2811" t="inlineStr">
        <is>
          <t>global</t>
        </is>
      </c>
    </row>
    <row r="2812">
      <c r="A2812" t="inlineStr">
        <is>
          <t>SPARTA Dynamic Balanced OEF</t>
        </is>
      </c>
      <c r="C2812">
        <f>EclipseExport!#REF!</f>
        <v/>
      </c>
      <c r="D2812">
        <f>EclipseExport!#REF!</f>
        <v/>
      </c>
      <c r="E2812" t="inlineStr">
        <is>
          <t>global</t>
        </is>
      </c>
      <c r="F2812" t="inlineStr">
        <is>
          <t>global</t>
        </is>
      </c>
    </row>
    <row r="2813">
      <c r="A2813" t="inlineStr">
        <is>
          <t>SPARTA Dynamic Balanced OEF</t>
        </is>
      </c>
      <c r="C2813">
        <f>EclipseExport!#REF!</f>
        <v/>
      </c>
      <c r="D2813">
        <f>EclipseExport!#REF!</f>
        <v/>
      </c>
      <c r="E2813" t="inlineStr">
        <is>
          <t>global</t>
        </is>
      </c>
      <c r="F2813" t="inlineStr">
        <is>
          <t>global</t>
        </is>
      </c>
    </row>
    <row r="2814">
      <c r="A2814" t="inlineStr">
        <is>
          <t>SPARTA Dynamic Balanced OEF</t>
        </is>
      </c>
      <c r="C2814">
        <f>EclipseExport!#REF!</f>
        <v/>
      </c>
      <c r="D2814">
        <f>EclipseExport!#REF!</f>
        <v/>
      </c>
      <c r="E2814" t="inlineStr">
        <is>
          <t>global</t>
        </is>
      </c>
      <c r="F2814" t="inlineStr">
        <is>
          <t>global</t>
        </is>
      </c>
    </row>
    <row r="2815">
      <c r="A2815" t="inlineStr">
        <is>
          <t>SPARTA Dynamic Balanced OEF</t>
        </is>
      </c>
      <c r="C2815">
        <f>EclipseExport!#REF!</f>
        <v/>
      </c>
      <c r="D2815">
        <f>EclipseExport!#REF!</f>
        <v/>
      </c>
      <c r="E2815" t="inlineStr">
        <is>
          <t>global</t>
        </is>
      </c>
      <c r="F2815" t="inlineStr">
        <is>
          <t>global</t>
        </is>
      </c>
    </row>
    <row r="2816">
      <c r="A2816" t="inlineStr">
        <is>
          <t>SPARTA Dynamic Balanced OEF</t>
        </is>
      </c>
      <c r="C2816">
        <f>EclipseExport!#REF!</f>
        <v/>
      </c>
      <c r="D2816">
        <f>EclipseExport!#REF!</f>
        <v/>
      </c>
      <c r="E2816" t="inlineStr">
        <is>
          <t>global</t>
        </is>
      </c>
      <c r="F2816" t="inlineStr">
        <is>
          <t>global</t>
        </is>
      </c>
    </row>
    <row r="2817">
      <c r="A2817" t="inlineStr">
        <is>
          <t>SPARTA Dynamic Balanced OEF</t>
        </is>
      </c>
      <c r="C2817">
        <f>EclipseExport!#REF!</f>
        <v/>
      </c>
      <c r="D2817">
        <f>EclipseExport!#REF!</f>
        <v/>
      </c>
      <c r="E2817" t="inlineStr">
        <is>
          <t>global</t>
        </is>
      </c>
      <c r="F2817" t="inlineStr">
        <is>
          <t>global</t>
        </is>
      </c>
    </row>
    <row r="2818">
      <c r="A2818" t="inlineStr">
        <is>
          <t>SPARTA Dynamic Balanced OEF</t>
        </is>
      </c>
      <c r="C2818">
        <f>EclipseExport!#REF!</f>
        <v/>
      </c>
      <c r="D2818">
        <f>EclipseExport!#REF!</f>
        <v/>
      </c>
      <c r="E2818" t="inlineStr">
        <is>
          <t>global</t>
        </is>
      </c>
      <c r="F2818" t="inlineStr">
        <is>
          <t>global</t>
        </is>
      </c>
    </row>
    <row r="2819">
      <c r="A2819" t="inlineStr">
        <is>
          <t>SPARTA Dynamic Balanced OEF</t>
        </is>
      </c>
      <c r="C2819">
        <f>EclipseExport!#REF!</f>
        <v/>
      </c>
      <c r="D2819">
        <f>EclipseExport!#REF!</f>
        <v/>
      </c>
      <c r="E2819" t="inlineStr">
        <is>
          <t>global</t>
        </is>
      </c>
      <c r="F2819" t="inlineStr">
        <is>
          <t>global</t>
        </is>
      </c>
    </row>
    <row r="2820">
      <c r="A2820" t="inlineStr">
        <is>
          <t>SPARTA Dynamic Balanced OEF</t>
        </is>
      </c>
      <c r="C2820">
        <f>EclipseExport!#REF!</f>
        <v/>
      </c>
      <c r="D2820">
        <f>EclipseExport!#REF!</f>
        <v/>
      </c>
      <c r="E2820" t="inlineStr">
        <is>
          <t>global</t>
        </is>
      </c>
      <c r="F2820" t="inlineStr">
        <is>
          <t>global</t>
        </is>
      </c>
    </row>
    <row r="2821">
      <c r="A2821" t="inlineStr">
        <is>
          <t>SPARTA Dynamic Balanced OEF</t>
        </is>
      </c>
      <c r="C2821">
        <f>EclipseExport!#REF!</f>
        <v/>
      </c>
      <c r="D2821">
        <f>EclipseExport!#REF!</f>
        <v/>
      </c>
      <c r="E2821" t="inlineStr">
        <is>
          <t>global</t>
        </is>
      </c>
      <c r="F2821" t="inlineStr">
        <is>
          <t>global</t>
        </is>
      </c>
    </row>
    <row r="2822">
      <c r="A2822" t="inlineStr">
        <is>
          <t>SPARTA Dynamic Balanced OEF</t>
        </is>
      </c>
      <c r="C2822">
        <f>EclipseExport!#REF!</f>
        <v/>
      </c>
      <c r="D2822">
        <f>EclipseExport!#REF!</f>
        <v/>
      </c>
      <c r="E2822" t="inlineStr">
        <is>
          <t>global</t>
        </is>
      </c>
      <c r="F2822" t="inlineStr">
        <is>
          <t>global</t>
        </is>
      </c>
    </row>
    <row r="2823">
      <c r="A2823" t="inlineStr">
        <is>
          <t>SPARTA Dynamic Balanced OEF</t>
        </is>
      </c>
      <c r="C2823">
        <f>EclipseExport!#REF!</f>
        <v/>
      </c>
      <c r="D2823">
        <f>EclipseExport!#REF!</f>
        <v/>
      </c>
      <c r="E2823" t="inlineStr">
        <is>
          <t>global</t>
        </is>
      </c>
      <c r="F2823" t="inlineStr">
        <is>
          <t>global</t>
        </is>
      </c>
    </row>
    <row r="2824">
      <c r="A2824" t="inlineStr">
        <is>
          <t>SPARTA Dynamic Balanced OEF</t>
        </is>
      </c>
      <c r="C2824">
        <f>EclipseExport!#REF!</f>
        <v/>
      </c>
      <c r="D2824">
        <f>EclipseExport!#REF!</f>
        <v/>
      </c>
      <c r="E2824" t="inlineStr">
        <is>
          <t>global</t>
        </is>
      </c>
      <c r="F2824" t="inlineStr">
        <is>
          <t>global</t>
        </is>
      </c>
    </row>
    <row r="2825">
      <c r="A2825" t="inlineStr">
        <is>
          <t>SPARTA Dynamic Balanced OEF</t>
        </is>
      </c>
      <c r="C2825">
        <f>EclipseExport!#REF!</f>
        <v/>
      </c>
      <c r="D2825">
        <f>EclipseExport!#REF!</f>
        <v/>
      </c>
      <c r="E2825" t="inlineStr">
        <is>
          <t>global</t>
        </is>
      </c>
      <c r="F2825" t="inlineStr">
        <is>
          <t>global</t>
        </is>
      </c>
    </row>
    <row r="2826">
      <c r="A2826" t="inlineStr">
        <is>
          <t>SPARTA Dynamic Balanced OEF</t>
        </is>
      </c>
      <c r="C2826">
        <f>EclipseExport!#REF!</f>
        <v/>
      </c>
      <c r="D2826">
        <f>EclipseExport!#REF!</f>
        <v/>
      </c>
      <c r="E2826" t="inlineStr">
        <is>
          <t>global</t>
        </is>
      </c>
      <c r="F2826" t="inlineStr">
        <is>
          <t>global</t>
        </is>
      </c>
    </row>
    <row r="2827">
      <c r="A2827" t="inlineStr">
        <is>
          <t>SPARTA Dynamic Balanced OEF</t>
        </is>
      </c>
      <c r="C2827">
        <f>EclipseExport!#REF!</f>
        <v/>
      </c>
      <c r="D2827">
        <f>EclipseExport!#REF!</f>
        <v/>
      </c>
      <c r="E2827" t="inlineStr">
        <is>
          <t>global</t>
        </is>
      </c>
      <c r="F2827" t="inlineStr">
        <is>
          <t>global</t>
        </is>
      </c>
    </row>
    <row r="2828">
      <c r="A2828" t="inlineStr">
        <is>
          <t>SPARTA Dynamic Balanced OEF</t>
        </is>
      </c>
      <c r="C2828">
        <f>EclipseExport!#REF!</f>
        <v/>
      </c>
      <c r="D2828">
        <f>EclipseExport!#REF!</f>
        <v/>
      </c>
      <c r="E2828" t="inlineStr">
        <is>
          <t>global</t>
        </is>
      </c>
      <c r="F2828" t="inlineStr">
        <is>
          <t>global</t>
        </is>
      </c>
    </row>
    <row r="2829">
      <c r="A2829" t="inlineStr">
        <is>
          <t>SPARTA Dynamic Balanced OEF</t>
        </is>
      </c>
      <c r="C2829">
        <f>EclipseExport!#REF!</f>
        <v/>
      </c>
      <c r="D2829">
        <f>EclipseExport!#REF!</f>
        <v/>
      </c>
      <c r="E2829" t="inlineStr">
        <is>
          <t>global</t>
        </is>
      </c>
      <c r="F2829" t="inlineStr">
        <is>
          <t>global</t>
        </is>
      </c>
    </row>
    <row r="2830">
      <c r="A2830" t="inlineStr">
        <is>
          <t>SPARTA Dynamic Balanced OEF</t>
        </is>
      </c>
      <c r="C2830">
        <f>EclipseExport!#REF!</f>
        <v/>
      </c>
      <c r="D2830">
        <f>EclipseExport!#REF!</f>
        <v/>
      </c>
      <c r="E2830" t="inlineStr">
        <is>
          <t>global</t>
        </is>
      </c>
      <c r="F2830" t="inlineStr">
        <is>
          <t>global</t>
        </is>
      </c>
    </row>
    <row r="2831">
      <c r="A2831" t="inlineStr">
        <is>
          <t>SPARTA Dynamic Balanced OEF</t>
        </is>
      </c>
      <c r="C2831">
        <f>EclipseExport!#REF!</f>
        <v/>
      </c>
      <c r="D2831">
        <f>EclipseExport!#REF!</f>
        <v/>
      </c>
      <c r="E2831" t="inlineStr">
        <is>
          <t>global</t>
        </is>
      </c>
      <c r="F2831" t="inlineStr">
        <is>
          <t>global</t>
        </is>
      </c>
    </row>
    <row r="2832">
      <c r="A2832" t="inlineStr">
        <is>
          <t>SPARTA Dynamic Balanced OEF</t>
        </is>
      </c>
      <c r="C2832">
        <f>EclipseExport!#REF!</f>
        <v/>
      </c>
      <c r="D2832">
        <f>EclipseExport!#REF!</f>
        <v/>
      </c>
      <c r="E2832" t="inlineStr">
        <is>
          <t>global</t>
        </is>
      </c>
      <c r="F2832" t="inlineStr">
        <is>
          <t>global</t>
        </is>
      </c>
    </row>
    <row r="2833">
      <c r="A2833" t="inlineStr">
        <is>
          <t>SPARTA Dynamic Balanced OEF</t>
        </is>
      </c>
      <c r="C2833">
        <f>EclipseExport!#REF!</f>
        <v/>
      </c>
      <c r="D2833">
        <f>EclipseExport!#REF!</f>
        <v/>
      </c>
      <c r="E2833" t="inlineStr">
        <is>
          <t>global</t>
        </is>
      </c>
      <c r="F2833" t="inlineStr">
        <is>
          <t>global</t>
        </is>
      </c>
    </row>
    <row r="2834">
      <c r="A2834" t="inlineStr">
        <is>
          <t>SPARTA Dynamic Balanced OEF</t>
        </is>
      </c>
      <c r="C2834">
        <f>EclipseExport!#REF!</f>
        <v/>
      </c>
      <c r="D2834">
        <f>EclipseExport!#REF!</f>
        <v/>
      </c>
      <c r="E2834" t="inlineStr">
        <is>
          <t>global</t>
        </is>
      </c>
      <c r="F2834" t="inlineStr">
        <is>
          <t>global</t>
        </is>
      </c>
    </row>
    <row r="2835">
      <c r="A2835" t="inlineStr">
        <is>
          <t>SPARTA Dynamic Balanced OEF</t>
        </is>
      </c>
      <c r="C2835">
        <f>EclipseExport!#REF!</f>
        <v/>
      </c>
      <c r="D2835">
        <f>EclipseExport!#REF!</f>
        <v/>
      </c>
      <c r="E2835" t="inlineStr">
        <is>
          <t>global</t>
        </is>
      </c>
      <c r="F2835" t="inlineStr">
        <is>
          <t>global</t>
        </is>
      </c>
    </row>
    <row r="2836">
      <c r="A2836" t="inlineStr">
        <is>
          <t>SPARTA Dynamic Balanced OEF</t>
        </is>
      </c>
      <c r="C2836">
        <f>EclipseExport!#REF!</f>
        <v/>
      </c>
      <c r="D2836">
        <f>EclipseExport!#REF!</f>
        <v/>
      </c>
      <c r="E2836" t="inlineStr">
        <is>
          <t>global</t>
        </is>
      </c>
      <c r="F2836" t="inlineStr">
        <is>
          <t>global</t>
        </is>
      </c>
    </row>
    <row r="2837">
      <c r="A2837" t="inlineStr">
        <is>
          <t>SPARTA Dynamic Balanced OEF</t>
        </is>
      </c>
      <c r="C2837">
        <f>EclipseExport!#REF!</f>
        <v/>
      </c>
      <c r="D2837">
        <f>EclipseExport!#REF!</f>
        <v/>
      </c>
      <c r="E2837" t="inlineStr">
        <is>
          <t>global</t>
        </is>
      </c>
      <c r="F2837" t="inlineStr">
        <is>
          <t>global</t>
        </is>
      </c>
    </row>
    <row r="2838">
      <c r="A2838" t="inlineStr">
        <is>
          <t>SPARTA Dynamic Balanced OEF</t>
        </is>
      </c>
      <c r="C2838">
        <f>EclipseExport!#REF!</f>
        <v/>
      </c>
      <c r="D2838">
        <f>EclipseExport!#REF!</f>
        <v/>
      </c>
      <c r="E2838" t="inlineStr">
        <is>
          <t>global</t>
        </is>
      </c>
      <c r="F2838" t="inlineStr">
        <is>
          <t>global</t>
        </is>
      </c>
    </row>
    <row r="2839">
      <c r="A2839" t="inlineStr">
        <is>
          <t>SPARTA Dynamic Balanced OEF</t>
        </is>
      </c>
      <c r="C2839">
        <f>EclipseExport!#REF!</f>
        <v/>
      </c>
      <c r="D2839">
        <f>EclipseExport!#REF!</f>
        <v/>
      </c>
      <c r="E2839" t="inlineStr">
        <is>
          <t>global</t>
        </is>
      </c>
      <c r="F2839" t="inlineStr">
        <is>
          <t>global</t>
        </is>
      </c>
    </row>
    <row r="2840">
      <c r="A2840" t="inlineStr">
        <is>
          <t>SPARTA Dynamic Balanced OEF</t>
        </is>
      </c>
      <c r="C2840">
        <f>EclipseExport!#REF!</f>
        <v/>
      </c>
      <c r="D2840">
        <f>EclipseExport!#REF!</f>
        <v/>
      </c>
      <c r="E2840" t="inlineStr">
        <is>
          <t>global</t>
        </is>
      </c>
      <c r="F2840" t="inlineStr">
        <is>
          <t>global</t>
        </is>
      </c>
    </row>
    <row r="2841">
      <c r="A2841" t="inlineStr">
        <is>
          <t>SPARTA Dynamic Balanced OEF</t>
        </is>
      </c>
      <c r="C2841">
        <f>EclipseExport!#REF!</f>
        <v/>
      </c>
      <c r="D2841">
        <f>EclipseExport!#REF!</f>
        <v/>
      </c>
      <c r="E2841" t="inlineStr">
        <is>
          <t>global</t>
        </is>
      </c>
      <c r="F2841" t="inlineStr">
        <is>
          <t>global</t>
        </is>
      </c>
    </row>
    <row r="2842">
      <c r="A2842" t="inlineStr">
        <is>
          <t>SPARTA Dynamic Balanced OEF</t>
        </is>
      </c>
      <c r="C2842">
        <f>EclipseExport!#REF!</f>
        <v/>
      </c>
      <c r="D2842">
        <f>EclipseExport!#REF!</f>
        <v/>
      </c>
      <c r="E2842" t="inlineStr">
        <is>
          <t>global</t>
        </is>
      </c>
      <c r="F2842" t="inlineStr">
        <is>
          <t>global</t>
        </is>
      </c>
    </row>
    <row r="2843">
      <c r="A2843" t="inlineStr">
        <is>
          <t>SPARTA Dynamic Balanced OEF</t>
        </is>
      </c>
      <c r="C2843">
        <f>EclipseExport!#REF!</f>
        <v/>
      </c>
      <c r="D2843">
        <f>EclipseExport!#REF!</f>
        <v/>
      </c>
      <c r="E2843" t="inlineStr">
        <is>
          <t>global</t>
        </is>
      </c>
      <c r="F2843" t="inlineStr">
        <is>
          <t>global</t>
        </is>
      </c>
    </row>
    <row r="2844">
      <c r="A2844" t="inlineStr">
        <is>
          <t>SPARTA Dynamic Balanced OEF</t>
        </is>
      </c>
      <c r="C2844">
        <f>EclipseExport!#REF!</f>
        <v/>
      </c>
      <c r="D2844">
        <f>EclipseExport!#REF!</f>
        <v/>
      </c>
      <c r="E2844" t="inlineStr">
        <is>
          <t>global</t>
        </is>
      </c>
      <c r="F2844" t="inlineStr">
        <is>
          <t>global</t>
        </is>
      </c>
    </row>
    <row r="2845">
      <c r="A2845" t="inlineStr">
        <is>
          <t>SPARTA Dynamic Balanced OEF</t>
        </is>
      </c>
      <c r="C2845">
        <f>EclipseExport!#REF!</f>
        <v/>
      </c>
      <c r="D2845">
        <f>EclipseExport!#REF!</f>
        <v/>
      </c>
      <c r="E2845" t="inlineStr">
        <is>
          <t>global</t>
        </is>
      </c>
      <c r="F2845" t="inlineStr">
        <is>
          <t>global</t>
        </is>
      </c>
    </row>
    <row r="2846">
      <c r="A2846" t="inlineStr">
        <is>
          <t>SPARTA Dynamic Balanced OEF</t>
        </is>
      </c>
      <c r="C2846">
        <f>EclipseExport!#REF!</f>
        <v/>
      </c>
      <c r="D2846">
        <f>EclipseExport!#REF!</f>
        <v/>
      </c>
      <c r="E2846" t="inlineStr">
        <is>
          <t>global</t>
        </is>
      </c>
      <c r="F2846" t="inlineStr">
        <is>
          <t>global</t>
        </is>
      </c>
    </row>
    <row r="2847">
      <c r="A2847" t="inlineStr">
        <is>
          <t>SPARTA Dynamic Balanced OEF</t>
        </is>
      </c>
      <c r="C2847">
        <f>EclipseExport!#REF!</f>
        <v/>
      </c>
      <c r="D2847">
        <f>EclipseExport!#REF!</f>
        <v/>
      </c>
      <c r="E2847" t="inlineStr">
        <is>
          <t>global</t>
        </is>
      </c>
      <c r="F2847" t="inlineStr">
        <is>
          <t>global</t>
        </is>
      </c>
    </row>
    <row r="2848">
      <c r="A2848" t="inlineStr">
        <is>
          <t>SPARTA Dynamic Balanced OEF</t>
        </is>
      </c>
      <c r="C2848">
        <f>EclipseExport!#REF!</f>
        <v/>
      </c>
      <c r="D2848">
        <f>EclipseExport!#REF!</f>
        <v/>
      </c>
      <c r="E2848" t="inlineStr">
        <is>
          <t>global</t>
        </is>
      </c>
      <c r="F2848" t="inlineStr">
        <is>
          <t>global</t>
        </is>
      </c>
    </row>
    <row r="2849">
      <c r="A2849" t="inlineStr">
        <is>
          <t>SPARTA Dynamic Balanced OEF</t>
        </is>
      </c>
      <c r="C2849">
        <f>EclipseExport!#REF!</f>
        <v/>
      </c>
      <c r="D2849">
        <f>EclipseExport!#REF!</f>
        <v/>
      </c>
      <c r="E2849" t="inlineStr">
        <is>
          <t>global</t>
        </is>
      </c>
      <c r="F2849" t="inlineStr">
        <is>
          <t>global</t>
        </is>
      </c>
    </row>
    <row r="2850">
      <c r="A2850" t="inlineStr">
        <is>
          <t>SPARTA Dynamic Balanced OEF</t>
        </is>
      </c>
      <c r="C2850">
        <f>EclipseExport!#REF!</f>
        <v/>
      </c>
      <c r="D2850">
        <f>EclipseExport!#REF!</f>
        <v/>
      </c>
      <c r="E2850" t="inlineStr">
        <is>
          <t>global</t>
        </is>
      </c>
      <c r="F2850" t="inlineStr">
        <is>
          <t>global</t>
        </is>
      </c>
    </row>
    <row r="2851">
      <c r="A2851" t="inlineStr">
        <is>
          <t>SPARTA Dynamic Balanced OEF</t>
        </is>
      </c>
      <c r="C2851">
        <f>EclipseExport!#REF!</f>
        <v/>
      </c>
      <c r="D2851">
        <f>EclipseExport!#REF!</f>
        <v/>
      </c>
      <c r="E2851" t="inlineStr">
        <is>
          <t>global</t>
        </is>
      </c>
      <c r="F2851" t="inlineStr">
        <is>
          <t>global</t>
        </is>
      </c>
    </row>
    <row r="2852">
      <c r="A2852" t="inlineStr">
        <is>
          <t>SPARTA Dynamic Balanced OEF</t>
        </is>
      </c>
      <c r="C2852">
        <f>EclipseExport!#REF!</f>
        <v/>
      </c>
      <c r="D2852">
        <f>EclipseExport!#REF!</f>
        <v/>
      </c>
      <c r="E2852" t="inlineStr">
        <is>
          <t>global</t>
        </is>
      </c>
      <c r="F2852" t="inlineStr">
        <is>
          <t>global</t>
        </is>
      </c>
    </row>
    <row r="2853">
      <c r="A2853" t="inlineStr">
        <is>
          <t>SPARTA Dynamic Balanced OEF</t>
        </is>
      </c>
      <c r="C2853">
        <f>EclipseExport!#REF!</f>
        <v/>
      </c>
      <c r="D2853">
        <f>EclipseExport!#REF!</f>
        <v/>
      </c>
      <c r="E2853" t="inlineStr">
        <is>
          <t>global</t>
        </is>
      </c>
      <c r="F2853" t="inlineStr">
        <is>
          <t>global</t>
        </is>
      </c>
    </row>
    <row r="2854">
      <c r="A2854" t="inlineStr">
        <is>
          <t>SPARTA Dynamic Balanced OEF</t>
        </is>
      </c>
      <c r="C2854">
        <f>EclipseExport!#REF!</f>
        <v/>
      </c>
      <c r="D2854">
        <f>EclipseExport!#REF!</f>
        <v/>
      </c>
      <c r="E2854" t="inlineStr">
        <is>
          <t>global</t>
        </is>
      </c>
      <c r="F2854" t="inlineStr">
        <is>
          <t>global</t>
        </is>
      </c>
    </row>
    <row r="2855">
      <c r="A2855" t="inlineStr">
        <is>
          <t>SPARTA Dynamic Balanced OEF</t>
        </is>
      </c>
      <c r="C2855">
        <f>EclipseExport!#REF!</f>
        <v/>
      </c>
      <c r="D2855">
        <f>EclipseExport!#REF!</f>
        <v/>
      </c>
      <c r="E2855" t="inlineStr">
        <is>
          <t>global</t>
        </is>
      </c>
      <c r="F2855" t="inlineStr">
        <is>
          <t>global</t>
        </is>
      </c>
    </row>
    <row r="2856">
      <c r="A2856" t="inlineStr">
        <is>
          <t>SPARTA Dynamic Balanced OEF</t>
        </is>
      </c>
      <c r="C2856">
        <f>EclipseExport!#REF!</f>
        <v/>
      </c>
      <c r="D2856">
        <f>EclipseExport!#REF!</f>
        <v/>
      </c>
      <c r="E2856" t="inlineStr">
        <is>
          <t>global</t>
        </is>
      </c>
      <c r="F2856" t="inlineStr">
        <is>
          <t>global</t>
        </is>
      </c>
    </row>
    <row r="2857">
      <c r="A2857" t="inlineStr">
        <is>
          <t>SPARTA Dynamic Balanced OEF</t>
        </is>
      </c>
      <c r="C2857">
        <f>EclipseExport!#REF!</f>
        <v/>
      </c>
      <c r="D2857">
        <f>EclipseExport!#REF!</f>
        <v/>
      </c>
      <c r="E2857" t="inlineStr">
        <is>
          <t>global</t>
        </is>
      </c>
      <c r="F2857" t="inlineStr">
        <is>
          <t>global</t>
        </is>
      </c>
    </row>
    <row r="2858">
      <c r="A2858" t="inlineStr">
        <is>
          <t>SPARTA Dynamic Balanced OEF</t>
        </is>
      </c>
      <c r="C2858">
        <f>EclipseExport!#REF!</f>
        <v/>
      </c>
      <c r="D2858">
        <f>EclipseExport!#REF!</f>
        <v/>
      </c>
      <c r="E2858" t="inlineStr">
        <is>
          <t>global</t>
        </is>
      </c>
      <c r="F2858" t="inlineStr">
        <is>
          <t>global</t>
        </is>
      </c>
    </row>
    <row r="2859">
      <c r="A2859" t="inlineStr">
        <is>
          <t>SPARTA Dynamic Balanced OEF</t>
        </is>
      </c>
      <c r="C2859">
        <f>EclipseExport!#REF!</f>
        <v/>
      </c>
      <c r="D2859">
        <f>EclipseExport!#REF!</f>
        <v/>
      </c>
      <c r="E2859" t="inlineStr">
        <is>
          <t>global</t>
        </is>
      </c>
      <c r="F2859" t="inlineStr">
        <is>
          <t>global</t>
        </is>
      </c>
    </row>
    <row r="2860">
      <c r="A2860" t="inlineStr">
        <is>
          <t>SPARTA Dynamic Balanced OEF</t>
        </is>
      </c>
      <c r="C2860">
        <f>EclipseExport!#REF!</f>
        <v/>
      </c>
      <c r="D2860">
        <f>EclipseExport!#REF!</f>
        <v/>
      </c>
      <c r="E2860" t="inlineStr">
        <is>
          <t>global</t>
        </is>
      </c>
      <c r="F2860" t="inlineStr">
        <is>
          <t>global</t>
        </is>
      </c>
    </row>
    <row r="2861">
      <c r="A2861" t="inlineStr">
        <is>
          <t>SPARTA Dynamic Balanced OEF</t>
        </is>
      </c>
      <c r="C2861">
        <f>EclipseExport!#REF!</f>
        <v/>
      </c>
      <c r="D2861">
        <f>EclipseExport!#REF!</f>
        <v/>
      </c>
      <c r="E2861" t="inlineStr">
        <is>
          <t>global</t>
        </is>
      </c>
      <c r="F2861" t="inlineStr">
        <is>
          <t>global</t>
        </is>
      </c>
    </row>
    <row r="2862">
      <c r="A2862" t="inlineStr">
        <is>
          <t>SPARTA Dynamic Balanced OEF</t>
        </is>
      </c>
      <c r="C2862">
        <f>EclipseExport!#REF!</f>
        <v/>
      </c>
      <c r="D2862">
        <f>EclipseExport!#REF!</f>
        <v/>
      </c>
      <c r="E2862" t="inlineStr">
        <is>
          <t>global</t>
        </is>
      </c>
      <c r="F2862" t="inlineStr">
        <is>
          <t>global</t>
        </is>
      </c>
    </row>
    <row r="2863">
      <c r="A2863" t="inlineStr">
        <is>
          <t>SPARTA Dynamic Balanced OEF</t>
        </is>
      </c>
      <c r="C2863">
        <f>EclipseExport!#REF!</f>
        <v/>
      </c>
      <c r="D2863">
        <f>EclipseExport!#REF!</f>
        <v/>
      </c>
      <c r="E2863" t="inlineStr">
        <is>
          <t>global</t>
        </is>
      </c>
      <c r="F2863" t="inlineStr">
        <is>
          <t>global</t>
        </is>
      </c>
    </row>
    <row r="2864">
      <c r="A2864" t="inlineStr">
        <is>
          <t>SPARTA Dynamic Balanced OEF</t>
        </is>
      </c>
      <c r="C2864">
        <f>EclipseExport!#REF!</f>
        <v/>
      </c>
      <c r="D2864">
        <f>EclipseExport!#REF!</f>
        <v/>
      </c>
      <c r="E2864" t="inlineStr">
        <is>
          <t>global</t>
        </is>
      </c>
      <c r="F2864" t="inlineStr">
        <is>
          <t>global</t>
        </is>
      </c>
    </row>
    <row r="2865">
      <c r="A2865" t="inlineStr">
        <is>
          <t>SPARTA Dynamic Balanced OEF</t>
        </is>
      </c>
      <c r="C2865">
        <f>EclipseExport!#REF!</f>
        <v/>
      </c>
      <c r="D2865">
        <f>EclipseExport!#REF!</f>
        <v/>
      </c>
      <c r="E2865" t="inlineStr">
        <is>
          <t>global</t>
        </is>
      </c>
      <c r="F2865" t="inlineStr">
        <is>
          <t>global</t>
        </is>
      </c>
    </row>
    <row r="2866">
      <c r="A2866" t="inlineStr">
        <is>
          <t>SPARTA Dynamic Balanced OEF</t>
        </is>
      </c>
      <c r="C2866">
        <f>EclipseExport!#REF!</f>
        <v/>
      </c>
      <c r="D2866">
        <f>EclipseExport!#REF!</f>
        <v/>
      </c>
      <c r="E2866" t="inlineStr">
        <is>
          <t>global</t>
        </is>
      </c>
      <c r="F2866" t="inlineStr">
        <is>
          <t>global</t>
        </is>
      </c>
    </row>
    <row r="2867">
      <c r="A2867" t="inlineStr">
        <is>
          <t>SPARTA Dynamic Balanced OEF</t>
        </is>
      </c>
      <c r="C2867">
        <f>EclipseExport!#REF!</f>
        <v/>
      </c>
      <c r="D2867">
        <f>EclipseExport!#REF!</f>
        <v/>
      </c>
      <c r="E2867" t="inlineStr">
        <is>
          <t>global</t>
        </is>
      </c>
      <c r="F2867" t="inlineStr">
        <is>
          <t>global</t>
        </is>
      </c>
    </row>
    <row r="2868">
      <c r="A2868" t="inlineStr">
        <is>
          <t>SPARTA Dynamic Balanced OEF</t>
        </is>
      </c>
      <c r="C2868">
        <f>EclipseExport!#REF!</f>
        <v/>
      </c>
      <c r="D2868">
        <f>EclipseExport!#REF!</f>
        <v/>
      </c>
      <c r="E2868" t="inlineStr">
        <is>
          <t>global</t>
        </is>
      </c>
      <c r="F2868" t="inlineStr">
        <is>
          <t>global</t>
        </is>
      </c>
    </row>
    <row r="2869">
      <c r="A2869" t="inlineStr">
        <is>
          <t>SPARTA Dynamic Balanced OEF</t>
        </is>
      </c>
      <c r="C2869">
        <f>EclipseExport!#REF!</f>
        <v/>
      </c>
      <c r="D2869">
        <f>EclipseExport!#REF!</f>
        <v/>
      </c>
      <c r="E2869" t="inlineStr">
        <is>
          <t>global</t>
        </is>
      </c>
      <c r="F2869" t="inlineStr">
        <is>
          <t>global</t>
        </is>
      </c>
    </row>
    <row r="2870">
      <c r="A2870" t="inlineStr">
        <is>
          <t>SPARTA Dynamic Balanced OEF</t>
        </is>
      </c>
      <c r="C2870">
        <f>EclipseExport!#REF!</f>
        <v/>
      </c>
      <c r="D2870">
        <f>EclipseExport!#REF!</f>
        <v/>
      </c>
      <c r="E2870" t="inlineStr">
        <is>
          <t>global</t>
        </is>
      </c>
      <c r="F2870" t="inlineStr">
        <is>
          <t>global</t>
        </is>
      </c>
    </row>
    <row r="2871">
      <c r="A2871" t="inlineStr">
        <is>
          <t>SPARTA Dynamic Balanced OEF</t>
        </is>
      </c>
      <c r="C2871">
        <f>EclipseExport!#REF!</f>
        <v/>
      </c>
      <c r="D2871">
        <f>EclipseExport!#REF!</f>
        <v/>
      </c>
      <c r="E2871" t="inlineStr">
        <is>
          <t>global</t>
        </is>
      </c>
      <c r="F2871" t="inlineStr">
        <is>
          <t>global</t>
        </is>
      </c>
    </row>
    <row r="2872">
      <c r="A2872" t="inlineStr">
        <is>
          <t>SPARTA Dynamic Balanced OEF</t>
        </is>
      </c>
      <c r="C2872">
        <f>EclipseExport!#REF!</f>
        <v/>
      </c>
      <c r="D2872">
        <f>EclipseExport!#REF!</f>
        <v/>
      </c>
      <c r="E2872" t="inlineStr">
        <is>
          <t>global</t>
        </is>
      </c>
      <c r="F2872" t="inlineStr">
        <is>
          <t>global</t>
        </is>
      </c>
    </row>
    <row r="2873">
      <c r="A2873" t="inlineStr">
        <is>
          <t>SPARTA Dynamic Balanced OEF</t>
        </is>
      </c>
      <c r="C2873">
        <f>EclipseExport!#REF!</f>
        <v/>
      </c>
      <c r="D2873">
        <f>EclipseExport!#REF!</f>
        <v/>
      </c>
      <c r="E2873" t="inlineStr">
        <is>
          <t>global</t>
        </is>
      </c>
      <c r="F2873" t="inlineStr">
        <is>
          <t>global</t>
        </is>
      </c>
    </row>
    <row r="2874">
      <c r="A2874" t="inlineStr">
        <is>
          <t>SPARTA Dynamic Aggressive Growth OEF</t>
        </is>
      </c>
      <c r="C2874" t="inlineStr">
        <is>
          <t>$CASH</t>
        </is>
      </c>
      <c r="D2874">
        <f>EclipseExport!#REF!</f>
        <v/>
      </c>
      <c r="E2874" t="inlineStr">
        <is>
          <t>global</t>
        </is>
      </c>
      <c r="F2874" t="inlineStr">
        <is>
          <t>global</t>
        </is>
      </c>
    </row>
    <row r="2875">
      <c r="A2875" t="inlineStr">
        <is>
          <t>SPARTA Dynamic Aggressive Growth OEF</t>
        </is>
      </c>
      <c r="C2875">
        <f>EclipseExport!#REF!</f>
        <v/>
      </c>
      <c r="D2875">
        <f>EclipseExport!#REF!</f>
        <v/>
      </c>
      <c r="E2875" t="inlineStr">
        <is>
          <t>global</t>
        </is>
      </c>
      <c r="F2875" t="inlineStr">
        <is>
          <t>global</t>
        </is>
      </c>
    </row>
    <row r="2876">
      <c r="A2876" t="inlineStr">
        <is>
          <t>SPARTA Dynamic Aggressive Growth OEF</t>
        </is>
      </c>
      <c r="C2876">
        <f>EclipseExport!#REF!</f>
        <v/>
      </c>
      <c r="D2876">
        <f>EclipseExport!#REF!</f>
        <v/>
      </c>
      <c r="E2876" t="inlineStr">
        <is>
          <t>global</t>
        </is>
      </c>
      <c r="F2876" t="inlineStr">
        <is>
          <t>global</t>
        </is>
      </c>
    </row>
    <row r="2877">
      <c r="A2877" t="inlineStr">
        <is>
          <t>SPARTA Dynamic Aggressive Growth OEF</t>
        </is>
      </c>
      <c r="C2877">
        <f>EclipseExport!#REF!</f>
        <v/>
      </c>
      <c r="D2877">
        <f>EclipseExport!#REF!</f>
        <v/>
      </c>
      <c r="E2877" t="inlineStr">
        <is>
          <t>global</t>
        </is>
      </c>
      <c r="F2877" t="inlineStr">
        <is>
          <t>global</t>
        </is>
      </c>
    </row>
    <row r="2878">
      <c r="A2878" t="inlineStr">
        <is>
          <t>SPARTA Dynamic Aggressive Growth OEF</t>
        </is>
      </c>
      <c r="C2878">
        <f>EclipseExport!#REF!</f>
        <v/>
      </c>
      <c r="D2878">
        <f>EclipseExport!#REF!</f>
        <v/>
      </c>
      <c r="E2878" t="inlineStr">
        <is>
          <t>global</t>
        </is>
      </c>
      <c r="F2878" t="inlineStr">
        <is>
          <t>global</t>
        </is>
      </c>
    </row>
    <row r="2879">
      <c r="A2879" t="inlineStr">
        <is>
          <t>SPARTA Dynamic Aggressive Growth OEF</t>
        </is>
      </c>
      <c r="C2879">
        <f>EclipseExport!#REF!</f>
        <v/>
      </c>
      <c r="D2879">
        <f>EclipseExport!#REF!</f>
        <v/>
      </c>
      <c r="E2879" t="inlineStr">
        <is>
          <t>global</t>
        </is>
      </c>
      <c r="F2879" t="inlineStr">
        <is>
          <t>global</t>
        </is>
      </c>
    </row>
    <row r="2880">
      <c r="A2880" t="inlineStr">
        <is>
          <t>SPARTA Dynamic Aggressive Growth OEF</t>
        </is>
      </c>
      <c r="C2880">
        <f>EclipseExport!#REF!</f>
        <v/>
      </c>
      <c r="D2880">
        <f>EclipseExport!#REF!</f>
        <v/>
      </c>
      <c r="E2880" t="inlineStr">
        <is>
          <t>global</t>
        </is>
      </c>
      <c r="F2880" t="inlineStr">
        <is>
          <t>global</t>
        </is>
      </c>
    </row>
    <row r="2881">
      <c r="A2881" t="inlineStr">
        <is>
          <t>SPARTA Dynamic Aggressive Growth OEF</t>
        </is>
      </c>
      <c r="C2881">
        <f>EclipseExport!#REF!</f>
        <v/>
      </c>
      <c r="D2881">
        <f>EclipseExport!#REF!</f>
        <v/>
      </c>
      <c r="E2881" t="inlineStr">
        <is>
          <t>global</t>
        </is>
      </c>
      <c r="F2881" t="inlineStr">
        <is>
          <t>global</t>
        </is>
      </c>
    </row>
    <row r="2882">
      <c r="A2882" t="inlineStr">
        <is>
          <t>SPARTA Dynamic Aggressive Growth OEF</t>
        </is>
      </c>
      <c r="C2882">
        <f>EclipseExport!#REF!</f>
        <v/>
      </c>
      <c r="D2882">
        <f>EclipseExport!#REF!</f>
        <v/>
      </c>
      <c r="E2882" t="inlineStr">
        <is>
          <t>global</t>
        </is>
      </c>
      <c r="F2882" t="inlineStr">
        <is>
          <t>global</t>
        </is>
      </c>
    </row>
    <row r="2883">
      <c r="A2883" t="inlineStr">
        <is>
          <t>SPARTA Dynamic Aggressive Growth OEF</t>
        </is>
      </c>
      <c r="C2883">
        <f>EclipseExport!#REF!</f>
        <v/>
      </c>
      <c r="D2883">
        <f>EclipseExport!#REF!</f>
        <v/>
      </c>
      <c r="E2883" t="inlineStr">
        <is>
          <t>global</t>
        </is>
      </c>
      <c r="F2883" t="inlineStr">
        <is>
          <t>global</t>
        </is>
      </c>
    </row>
    <row r="2884">
      <c r="A2884" t="inlineStr">
        <is>
          <t>SPARTA Dynamic Aggressive Growth OEF</t>
        </is>
      </c>
      <c r="C2884">
        <f>EclipseExport!#REF!</f>
        <v/>
      </c>
      <c r="D2884">
        <f>EclipseExport!#REF!</f>
        <v/>
      </c>
      <c r="E2884" t="inlineStr">
        <is>
          <t>global</t>
        </is>
      </c>
      <c r="F2884" t="inlineStr">
        <is>
          <t>global</t>
        </is>
      </c>
    </row>
    <row r="2885">
      <c r="A2885" t="inlineStr">
        <is>
          <t>SPARTA Dynamic Aggressive Growth OEF</t>
        </is>
      </c>
      <c r="C2885">
        <f>EclipseExport!#REF!</f>
        <v/>
      </c>
      <c r="D2885">
        <f>EclipseExport!#REF!</f>
        <v/>
      </c>
      <c r="E2885" t="inlineStr">
        <is>
          <t>global</t>
        </is>
      </c>
      <c r="F2885" t="inlineStr">
        <is>
          <t>global</t>
        </is>
      </c>
    </row>
    <row r="2886">
      <c r="A2886" t="inlineStr">
        <is>
          <t>SPARTA Dynamic Aggressive Growth OEF</t>
        </is>
      </c>
      <c r="C2886">
        <f>EclipseExport!#REF!</f>
        <v/>
      </c>
      <c r="D2886">
        <f>EclipseExport!#REF!</f>
        <v/>
      </c>
      <c r="E2886" t="inlineStr">
        <is>
          <t>global</t>
        </is>
      </c>
      <c r="F2886" t="inlineStr">
        <is>
          <t>global</t>
        </is>
      </c>
    </row>
    <row r="2887">
      <c r="A2887" t="inlineStr">
        <is>
          <t>SPARTA Dynamic Aggressive Growth OEF</t>
        </is>
      </c>
      <c r="C2887">
        <f>EclipseExport!#REF!</f>
        <v/>
      </c>
      <c r="D2887">
        <f>EclipseExport!#REF!</f>
        <v/>
      </c>
      <c r="E2887" t="inlineStr">
        <is>
          <t>global</t>
        </is>
      </c>
      <c r="F2887" t="inlineStr">
        <is>
          <t>global</t>
        </is>
      </c>
    </row>
    <row r="2888">
      <c r="A2888" t="inlineStr">
        <is>
          <t>SPARTA Dynamic Aggressive Growth OEF</t>
        </is>
      </c>
      <c r="C2888">
        <f>EclipseExport!#REF!</f>
        <v/>
      </c>
      <c r="D2888">
        <f>EclipseExport!#REF!</f>
        <v/>
      </c>
      <c r="E2888" t="inlineStr">
        <is>
          <t>global</t>
        </is>
      </c>
      <c r="F2888" t="inlineStr">
        <is>
          <t>global</t>
        </is>
      </c>
    </row>
    <row r="2889">
      <c r="A2889" t="inlineStr">
        <is>
          <t>SPARTA Dynamic Aggressive Growth OEF</t>
        </is>
      </c>
      <c r="C2889">
        <f>EclipseExport!#REF!</f>
        <v/>
      </c>
      <c r="D2889">
        <f>EclipseExport!#REF!</f>
        <v/>
      </c>
      <c r="E2889" t="inlineStr">
        <is>
          <t>global</t>
        </is>
      </c>
      <c r="F2889" t="inlineStr">
        <is>
          <t>global</t>
        </is>
      </c>
    </row>
    <row r="2890">
      <c r="A2890" t="inlineStr">
        <is>
          <t>SPARTA Dynamic Aggressive Growth OEF</t>
        </is>
      </c>
      <c r="C2890">
        <f>EclipseExport!#REF!</f>
        <v/>
      </c>
      <c r="D2890">
        <f>EclipseExport!#REF!</f>
        <v/>
      </c>
      <c r="E2890" t="inlineStr">
        <is>
          <t>global</t>
        </is>
      </c>
      <c r="F2890" t="inlineStr">
        <is>
          <t>global</t>
        </is>
      </c>
    </row>
    <row r="2891">
      <c r="A2891" t="inlineStr">
        <is>
          <t>SPARTA Dynamic Aggressive Growth OEF</t>
        </is>
      </c>
      <c r="C2891">
        <f>EclipseExport!#REF!</f>
        <v/>
      </c>
      <c r="D2891">
        <f>EclipseExport!#REF!</f>
        <v/>
      </c>
      <c r="E2891" t="inlineStr">
        <is>
          <t>global</t>
        </is>
      </c>
      <c r="F2891" t="inlineStr">
        <is>
          <t>global</t>
        </is>
      </c>
    </row>
    <row r="2892">
      <c r="A2892" t="inlineStr">
        <is>
          <t>SPARTA Dynamic Aggressive Growth OEF</t>
        </is>
      </c>
      <c r="C2892">
        <f>EclipseExport!#REF!</f>
        <v/>
      </c>
      <c r="D2892">
        <f>EclipseExport!#REF!</f>
        <v/>
      </c>
      <c r="E2892" t="inlineStr">
        <is>
          <t>global</t>
        </is>
      </c>
      <c r="F2892" t="inlineStr">
        <is>
          <t>global</t>
        </is>
      </c>
    </row>
    <row r="2893">
      <c r="A2893" t="inlineStr">
        <is>
          <t>SPARTA Dynamic Aggressive Growth OEF</t>
        </is>
      </c>
      <c r="C2893">
        <f>EclipseExport!#REF!</f>
        <v/>
      </c>
      <c r="D2893">
        <f>EclipseExport!#REF!</f>
        <v/>
      </c>
      <c r="E2893" t="inlineStr">
        <is>
          <t>global</t>
        </is>
      </c>
      <c r="F2893" t="inlineStr">
        <is>
          <t>global</t>
        </is>
      </c>
    </row>
    <row r="2894">
      <c r="A2894" t="inlineStr">
        <is>
          <t>SPARTA Dynamic Aggressive Growth OEF</t>
        </is>
      </c>
      <c r="C2894">
        <f>EclipseExport!#REF!</f>
        <v/>
      </c>
      <c r="D2894">
        <f>EclipseExport!#REF!</f>
        <v/>
      </c>
      <c r="E2894" t="inlineStr">
        <is>
          <t>global</t>
        </is>
      </c>
      <c r="F2894" t="inlineStr">
        <is>
          <t>global</t>
        </is>
      </c>
    </row>
    <row r="2895">
      <c r="A2895" t="inlineStr">
        <is>
          <t>SPARTA Dynamic Aggressive Growth OEF</t>
        </is>
      </c>
      <c r="C2895">
        <f>EclipseExport!#REF!</f>
        <v/>
      </c>
      <c r="D2895">
        <f>EclipseExport!#REF!</f>
        <v/>
      </c>
      <c r="E2895" t="inlineStr">
        <is>
          <t>global</t>
        </is>
      </c>
      <c r="F2895" t="inlineStr">
        <is>
          <t>global</t>
        </is>
      </c>
    </row>
    <row r="2896">
      <c r="A2896" t="inlineStr">
        <is>
          <t>SPARTA Dynamic Aggressive Growth OEF</t>
        </is>
      </c>
      <c r="C2896">
        <f>EclipseExport!#REF!</f>
        <v/>
      </c>
      <c r="D2896">
        <f>EclipseExport!#REF!</f>
        <v/>
      </c>
      <c r="E2896" t="inlineStr">
        <is>
          <t>global</t>
        </is>
      </c>
      <c r="F2896" t="inlineStr">
        <is>
          <t>global</t>
        </is>
      </c>
    </row>
    <row r="2897">
      <c r="A2897" t="inlineStr">
        <is>
          <t>SPARTA Dynamic Aggressive Growth OEF</t>
        </is>
      </c>
      <c r="C2897">
        <f>EclipseExport!#REF!</f>
        <v/>
      </c>
      <c r="D2897">
        <f>EclipseExport!#REF!</f>
        <v/>
      </c>
      <c r="E2897" t="inlineStr">
        <is>
          <t>global</t>
        </is>
      </c>
      <c r="F2897" t="inlineStr">
        <is>
          <t>global</t>
        </is>
      </c>
    </row>
    <row r="2898">
      <c r="A2898" t="inlineStr">
        <is>
          <t>SPARTA Dynamic Aggressive Growth OEF</t>
        </is>
      </c>
      <c r="C2898">
        <f>EclipseExport!#REF!</f>
        <v/>
      </c>
      <c r="D2898">
        <f>EclipseExport!#REF!</f>
        <v/>
      </c>
      <c r="E2898" t="inlineStr">
        <is>
          <t>global</t>
        </is>
      </c>
      <c r="F2898" t="inlineStr">
        <is>
          <t>global</t>
        </is>
      </c>
    </row>
    <row r="2899">
      <c r="A2899" t="inlineStr">
        <is>
          <t>SPARTA Dynamic Aggressive Growth OEF</t>
        </is>
      </c>
      <c r="C2899">
        <f>EclipseExport!#REF!</f>
        <v/>
      </c>
      <c r="D2899">
        <f>EclipseExport!#REF!</f>
        <v/>
      </c>
      <c r="E2899" t="inlineStr">
        <is>
          <t>global</t>
        </is>
      </c>
      <c r="F2899" t="inlineStr">
        <is>
          <t>global</t>
        </is>
      </c>
    </row>
    <row r="2900">
      <c r="A2900" t="inlineStr">
        <is>
          <t>SPARTA Dynamic Aggressive Growth OEF</t>
        </is>
      </c>
      <c r="C2900">
        <f>EclipseExport!#REF!</f>
        <v/>
      </c>
      <c r="D2900">
        <f>EclipseExport!#REF!</f>
        <v/>
      </c>
      <c r="E2900" t="inlineStr">
        <is>
          <t>global</t>
        </is>
      </c>
      <c r="F2900" t="inlineStr">
        <is>
          <t>global</t>
        </is>
      </c>
    </row>
    <row r="2901">
      <c r="A2901" t="inlineStr">
        <is>
          <t>SPARTA Dynamic Aggressive Growth OEF</t>
        </is>
      </c>
      <c r="C2901">
        <f>EclipseExport!#REF!</f>
        <v/>
      </c>
      <c r="D2901">
        <f>EclipseExport!#REF!</f>
        <v/>
      </c>
      <c r="E2901" t="inlineStr">
        <is>
          <t>global</t>
        </is>
      </c>
      <c r="F2901" t="inlineStr">
        <is>
          <t>global</t>
        </is>
      </c>
    </row>
    <row r="2902">
      <c r="A2902" t="inlineStr">
        <is>
          <t>SPARTA Dynamic Aggressive Growth OEF</t>
        </is>
      </c>
      <c r="C2902">
        <f>EclipseExport!#REF!</f>
        <v/>
      </c>
      <c r="D2902">
        <f>EclipseExport!#REF!</f>
        <v/>
      </c>
      <c r="E2902" t="inlineStr">
        <is>
          <t>global</t>
        </is>
      </c>
      <c r="F2902" t="inlineStr">
        <is>
          <t>global</t>
        </is>
      </c>
    </row>
    <row r="2903">
      <c r="A2903" t="inlineStr">
        <is>
          <t>SPARTA Dynamic Aggressive Growth OEF</t>
        </is>
      </c>
      <c r="C2903">
        <f>EclipseExport!#REF!</f>
        <v/>
      </c>
      <c r="D2903">
        <f>EclipseExport!#REF!</f>
        <v/>
      </c>
      <c r="E2903" t="inlineStr">
        <is>
          <t>global</t>
        </is>
      </c>
      <c r="F2903" t="inlineStr">
        <is>
          <t>global</t>
        </is>
      </c>
    </row>
    <row r="2904">
      <c r="A2904" t="inlineStr">
        <is>
          <t>SPARTA Dynamic Aggressive Growth OEF</t>
        </is>
      </c>
      <c r="C2904">
        <f>EclipseExport!#REF!</f>
        <v/>
      </c>
      <c r="D2904">
        <f>EclipseExport!#REF!</f>
        <v/>
      </c>
      <c r="E2904" t="inlineStr">
        <is>
          <t>global</t>
        </is>
      </c>
      <c r="F2904" t="inlineStr">
        <is>
          <t>global</t>
        </is>
      </c>
    </row>
    <row r="2905">
      <c r="A2905" t="inlineStr">
        <is>
          <t>SPARTA Dynamic Aggressive Growth OEF</t>
        </is>
      </c>
      <c r="C2905">
        <f>EclipseExport!#REF!</f>
        <v/>
      </c>
      <c r="D2905">
        <f>EclipseExport!#REF!</f>
        <v/>
      </c>
      <c r="E2905" t="inlineStr">
        <is>
          <t>global</t>
        </is>
      </c>
      <c r="F2905" t="inlineStr">
        <is>
          <t>global</t>
        </is>
      </c>
    </row>
    <row r="2906">
      <c r="A2906" t="inlineStr">
        <is>
          <t>SPARTA Dynamic Aggressive Growth OEF</t>
        </is>
      </c>
      <c r="C2906">
        <f>EclipseExport!#REF!</f>
        <v/>
      </c>
      <c r="D2906">
        <f>EclipseExport!#REF!</f>
        <v/>
      </c>
      <c r="E2906" t="inlineStr">
        <is>
          <t>global</t>
        </is>
      </c>
      <c r="F2906" t="inlineStr">
        <is>
          <t>global</t>
        </is>
      </c>
    </row>
    <row r="2907">
      <c r="A2907" t="inlineStr">
        <is>
          <t>SPARTA Dynamic Aggressive Growth OEF</t>
        </is>
      </c>
      <c r="C2907">
        <f>EclipseExport!#REF!</f>
        <v/>
      </c>
      <c r="D2907">
        <f>EclipseExport!#REF!</f>
        <v/>
      </c>
      <c r="E2907" t="inlineStr">
        <is>
          <t>global</t>
        </is>
      </c>
      <c r="F2907" t="inlineStr">
        <is>
          <t>global</t>
        </is>
      </c>
    </row>
    <row r="2908">
      <c r="A2908" t="inlineStr">
        <is>
          <t>SPARTA Dynamic Aggressive Growth OEF</t>
        </is>
      </c>
      <c r="C2908">
        <f>EclipseExport!#REF!</f>
        <v/>
      </c>
      <c r="D2908">
        <f>EclipseExport!#REF!</f>
        <v/>
      </c>
      <c r="E2908" t="inlineStr">
        <is>
          <t>global</t>
        </is>
      </c>
      <c r="F2908" t="inlineStr">
        <is>
          <t>global</t>
        </is>
      </c>
    </row>
    <row r="2909">
      <c r="A2909" t="inlineStr">
        <is>
          <t>SPARTA Dynamic Aggressive Growth OEF</t>
        </is>
      </c>
      <c r="C2909">
        <f>EclipseExport!#REF!</f>
        <v/>
      </c>
      <c r="D2909">
        <f>EclipseExport!#REF!</f>
        <v/>
      </c>
      <c r="E2909" t="inlineStr">
        <is>
          <t>global</t>
        </is>
      </c>
      <c r="F2909" t="inlineStr">
        <is>
          <t>global</t>
        </is>
      </c>
    </row>
    <row r="2910">
      <c r="A2910" t="inlineStr">
        <is>
          <t>SPARTA Dynamic Aggressive Growth OEF</t>
        </is>
      </c>
      <c r="C2910">
        <f>EclipseExport!#REF!</f>
        <v/>
      </c>
      <c r="D2910">
        <f>EclipseExport!#REF!</f>
        <v/>
      </c>
      <c r="E2910" t="inlineStr">
        <is>
          <t>global</t>
        </is>
      </c>
      <c r="F2910" t="inlineStr">
        <is>
          <t>global</t>
        </is>
      </c>
    </row>
    <row r="2911">
      <c r="A2911" t="inlineStr">
        <is>
          <t>SPARTA Dynamic Aggressive Growth OEF</t>
        </is>
      </c>
      <c r="C2911">
        <f>EclipseExport!#REF!</f>
        <v/>
      </c>
      <c r="D2911">
        <f>EclipseExport!#REF!</f>
        <v/>
      </c>
      <c r="E2911" t="inlineStr">
        <is>
          <t>global</t>
        </is>
      </c>
      <c r="F2911" t="inlineStr">
        <is>
          <t>global</t>
        </is>
      </c>
    </row>
    <row r="2912">
      <c r="A2912" t="inlineStr">
        <is>
          <t>SPARTA Dynamic Aggressive Growth OEF</t>
        </is>
      </c>
      <c r="C2912">
        <f>EclipseExport!#REF!</f>
        <v/>
      </c>
      <c r="D2912">
        <f>EclipseExport!#REF!</f>
        <v/>
      </c>
      <c r="E2912" t="inlineStr">
        <is>
          <t>global</t>
        </is>
      </c>
      <c r="F2912" t="inlineStr">
        <is>
          <t>global</t>
        </is>
      </c>
    </row>
    <row r="2913">
      <c r="A2913" t="inlineStr">
        <is>
          <t>SPARTA Dynamic Aggressive Growth OEF</t>
        </is>
      </c>
      <c r="C2913">
        <f>EclipseExport!#REF!</f>
        <v/>
      </c>
      <c r="D2913">
        <f>EclipseExport!#REF!</f>
        <v/>
      </c>
      <c r="E2913" t="inlineStr">
        <is>
          <t>global</t>
        </is>
      </c>
      <c r="F2913" t="inlineStr">
        <is>
          <t>global</t>
        </is>
      </c>
    </row>
    <row r="2914">
      <c r="A2914" t="inlineStr">
        <is>
          <t>SPARTA Dynamic Aggressive Growth OEF</t>
        </is>
      </c>
      <c r="C2914">
        <f>EclipseExport!#REF!</f>
        <v/>
      </c>
      <c r="D2914">
        <f>EclipseExport!#REF!</f>
        <v/>
      </c>
      <c r="E2914" t="inlineStr">
        <is>
          <t>global</t>
        </is>
      </c>
      <c r="F2914" t="inlineStr">
        <is>
          <t>global</t>
        </is>
      </c>
    </row>
    <row r="2915">
      <c r="A2915" t="inlineStr">
        <is>
          <t>SPARTA Dynamic Aggressive Growth OEF</t>
        </is>
      </c>
      <c r="C2915">
        <f>EclipseExport!#REF!</f>
        <v/>
      </c>
      <c r="D2915">
        <f>EclipseExport!#REF!</f>
        <v/>
      </c>
      <c r="E2915" t="inlineStr">
        <is>
          <t>global</t>
        </is>
      </c>
      <c r="F2915" t="inlineStr">
        <is>
          <t>global</t>
        </is>
      </c>
    </row>
    <row r="2916">
      <c r="A2916" t="inlineStr">
        <is>
          <t>SPARTA Dynamic Aggressive Growth OEF</t>
        </is>
      </c>
      <c r="C2916">
        <f>EclipseExport!#REF!</f>
        <v/>
      </c>
      <c r="D2916">
        <f>EclipseExport!#REF!</f>
        <v/>
      </c>
      <c r="E2916" t="inlineStr">
        <is>
          <t>global</t>
        </is>
      </c>
      <c r="F2916" t="inlineStr">
        <is>
          <t>global</t>
        </is>
      </c>
    </row>
    <row r="2917">
      <c r="A2917" t="inlineStr">
        <is>
          <t>SPARTA Dynamic Aggressive Growth OEF</t>
        </is>
      </c>
      <c r="C2917">
        <f>EclipseExport!#REF!</f>
        <v/>
      </c>
      <c r="D2917">
        <f>EclipseExport!#REF!</f>
        <v/>
      </c>
      <c r="E2917" t="inlineStr">
        <is>
          <t>global</t>
        </is>
      </c>
      <c r="F2917" t="inlineStr">
        <is>
          <t>global</t>
        </is>
      </c>
    </row>
    <row r="2918">
      <c r="A2918" t="inlineStr">
        <is>
          <t>SPARTA Dynamic Aggressive Growth OEF</t>
        </is>
      </c>
      <c r="C2918">
        <f>EclipseExport!#REF!</f>
        <v/>
      </c>
      <c r="D2918">
        <f>EclipseExport!#REF!</f>
        <v/>
      </c>
      <c r="E2918" t="inlineStr">
        <is>
          <t>global</t>
        </is>
      </c>
      <c r="F2918" t="inlineStr">
        <is>
          <t>global</t>
        </is>
      </c>
    </row>
    <row r="2919">
      <c r="A2919" t="inlineStr">
        <is>
          <t>SPARTA Dynamic Aggressive Growth OEF</t>
        </is>
      </c>
      <c r="C2919">
        <f>EclipseExport!#REF!</f>
        <v/>
      </c>
      <c r="D2919">
        <f>EclipseExport!#REF!</f>
        <v/>
      </c>
      <c r="E2919" t="inlineStr">
        <is>
          <t>global</t>
        </is>
      </c>
      <c r="F2919" t="inlineStr">
        <is>
          <t>global</t>
        </is>
      </c>
    </row>
    <row r="2920">
      <c r="A2920" t="inlineStr">
        <is>
          <t>SPARTA Dynamic Aggressive Growth OEF</t>
        </is>
      </c>
      <c r="C2920">
        <f>EclipseExport!#REF!</f>
        <v/>
      </c>
      <c r="D2920">
        <f>EclipseExport!#REF!</f>
        <v/>
      </c>
      <c r="E2920" t="inlineStr">
        <is>
          <t>global</t>
        </is>
      </c>
      <c r="F2920" t="inlineStr">
        <is>
          <t>global</t>
        </is>
      </c>
    </row>
    <row r="2921">
      <c r="A2921" t="inlineStr">
        <is>
          <t>SPARTA Dynamic Aggressive Growth OEF</t>
        </is>
      </c>
      <c r="C2921">
        <f>EclipseExport!#REF!</f>
        <v/>
      </c>
      <c r="D2921">
        <f>EclipseExport!#REF!</f>
        <v/>
      </c>
      <c r="E2921" t="inlineStr">
        <is>
          <t>global</t>
        </is>
      </c>
      <c r="F2921" t="inlineStr">
        <is>
          <t>global</t>
        </is>
      </c>
    </row>
    <row r="2922">
      <c r="A2922" t="inlineStr">
        <is>
          <t>SPARTA Dynamic Aggressive Growth OEF</t>
        </is>
      </c>
      <c r="C2922">
        <f>EclipseExport!#REF!</f>
        <v/>
      </c>
      <c r="D2922">
        <f>EclipseExport!#REF!</f>
        <v/>
      </c>
      <c r="E2922" t="inlineStr">
        <is>
          <t>global</t>
        </is>
      </c>
      <c r="F2922" t="inlineStr">
        <is>
          <t>global</t>
        </is>
      </c>
    </row>
    <row r="2923">
      <c r="A2923" t="inlineStr">
        <is>
          <t>SPARTA Dynamic Aggressive Growth OEF</t>
        </is>
      </c>
      <c r="C2923">
        <f>EclipseExport!#REF!</f>
        <v/>
      </c>
      <c r="D2923">
        <f>EclipseExport!#REF!</f>
        <v/>
      </c>
      <c r="E2923" t="inlineStr">
        <is>
          <t>global</t>
        </is>
      </c>
      <c r="F2923" t="inlineStr">
        <is>
          <t>global</t>
        </is>
      </c>
    </row>
    <row r="2924">
      <c r="A2924" t="inlineStr">
        <is>
          <t>SPARTA Dynamic Aggressive Growth OEF</t>
        </is>
      </c>
      <c r="C2924">
        <f>EclipseExport!#REF!</f>
        <v/>
      </c>
      <c r="D2924">
        <f>EclipseExport!#REF!</f>
        <v/>
      </c>
      <c r="E2924" t="inlineStr">
        <is>
          <t>global</t>
        </is>
      </c>
      <c r="F2924" t="inlineStr">
        <is>
          <t>global</t>
        </is>
      </c>
    </row>
    <row r="2925">
      <c r="A2925" t="inlineStr">
        <is>
          <t>SPARTA Dynamic Aggressive Growth OEF</t>
        </is>
      </c>
      <c r="C2925">
        <f>EclipseExport!#REF!</f>
        <v/>
      </c>
      <c r="D2925">
        <f>EclipseExport!#REF!</f>
        <v/>
      </c>
      <c r="E2925" t="inlineStr">
        <is>
          <t>global</t>
        </is>
      </c>
      <c r="F2925" t="inlineStr">
        <is>
          <t>global</t>
        </is>
      </c>
    </row>
    <row r="2926">
      <c r="A2926" t="inlineStr">
        <is>
          <t>SPARTA Dynamic Aggressive Growth OEF</t>
        </is>
      </c>
      <c r="C2926">
        <f>EclipseExport!#REF!</f>
        <v/>
      </c>
      <c r="D2926">
        <f>EclipseExport!#REF!</f>
        <v/>
      </c>
      <c r="E2926" t="inlineStr">
        <is>
          <t>global</t>
        </is>
      </c>
      <c r="F2926" t="inlineStr">
        <is>
          <t>global</t>
        </is>
      </c>
    </row>
    <row r="2927">
      <c r="A2927" t="inlineStr">
        <is>
          <t>SPARTA Dynamic Aggressive Growth OEF</t>
        </is>
      </c>
      <c r="C2927">
        <f>EclipseExport!#REF!</f>
        <v/>
      </c>
      <c r="D2927">
        <f>EclipseExport!#REF!</f>
        <v/>
      </c>
      <c r="E2927" t="inlineStr">
        <is>
          <t>global</t>
        </is>
      </c>
      <c r="F2927" t="inlineStr">
        <is>
          <t>global</t>
        </is>
      </c>
    </row>
    <row r="2928">
      <c r="A2928" t="inlineStr">
        <is>
          <t>SPARTA Dynamic Aggressive Growth OEF</t>
        </is>
      </c>
      <c r="C2928">
        <f>EclipseExport!#REF!</f>
        <v/>
      </c>
      <c r="D2928">
        <f>EclipseExport!#REF!</f>
        <v/>
      </c>
      <c r="E2928" t="inlineStr">
        <is>
          <t>global</t>
        </is>
      </c>
      <c r="F2928" t="inlineStr">
        <is>
          <t>global</t>
        </is>
      </c>
    </row>
    <row r="2929">
      <c r="A2929" t="inlineStr">
        <is>
          <t>SPARTA Dynamic Aggressive Growth OEF</t>
        </is>
      </c>
      <c r="C2929">
        <f>EclipseExport!#REF!</f>
        <v/>
      </c>
      <c r="D2929">
        <f>EclipseExport!#REF!</f>
        <v/>
      </c>
      <c r="E2929" t="inlineStr">
        <is>
          <t>global</t>
        </is>
      </c>
      <c r="F2929" t="inlineStr">
        <is>
          <t>global</t>
        </is>
      </c>
    </row>
    <row r="2930">
      <c r="A2930" t="inlineStr">
        <is>
          <t>SPARTA Dynamic Aggressive Growth OEF</t>
        </is>
      </c>
      <c r="C2930">
        <f>EclipseExport!#REF!</f>
        <v/>
      </c>
      <c r="D2930">
        <f>EclipseExport!#REF!</f>
        <v/>
      </c>
      <c r="E2930" t="inlineStr">
        <is>
          <t>global</t>
        </is>
      </c>
      <c r="F2930" t="inlineStr">
        <is>
          <t>global</t>
        </is>
      </c>
    </row>
    <row r="2931">
      <c r="A2931" t="inlineStr">
        <is>
          <t>SPARTA Dynamic Aggressive Growth OEF</t>
        </is>
      </c>
      <c r="C2931">
        <f>EclipseExport!#REF!</f>
        <v/>
      </c>
      <c r="D2931">
        <f>EclipseExport!#REF!</f>
        <v/>
      </c>
      <c r="E2931" t="inlineStr">
        <is>
          <t>global</t>
        </is>
      </c>
      <c r="F2931" t="inlineStr">
        <is>
          <t>global</t>
        </is>
      </c>
    </row>
    <row r="2932">
      <c r="A2932" t="inlineStr">
        <is>
          <t>SPARTA Dynamic Aggressive Growth OEF</t>
        </is>
      </c>
      <c r="C2932">
        <f>EclipseExport!#REF!</f>
        <v/>
      </c>
      <c r="D2932">
        <f>EclipseExport!#REF!</f>
        <v/>
      </c>
      <c r="E2932" t="inlineStr">
        <is>
          <t>global</t>
        </is>
      </c>
      <c r="F2932" t="inlineStr">
        <is>
          <t>global</t>
        </is>
      </c>
    </row>
    <row r="2933">
      <c r="A2933" t="inlineStr">
        <is>
          <t>SPARTA Dynamic Aggressive Growth OEF</t>
        </is>
      </c>
      <c r="C2933">
        <f>EclipseExport!#REF!</f>
        <v/>
      </c>
      <c r="D2933">
        <f>EclipseExport!#REF!</f>
        <v/>
      </c>
      <c r="E2933" t="inlineStr">
        <is>
          <t>global</t>
        </is>
      </c>
      <c r="F2933" t="inlineStr">
        <is>
          <t>global</t>
        </is>
      </c>
    </row>
    <row r="2934">
      <c r="A2934" t="inlineStr">
        <is>
          <t>SPARTA Dynamic Aggressive Growth OEF</t>
        </is>
      </c>
      <c r="C2934">
        <f>EclipseExport!#REF!</f>
        <v/>
      </c>
      <c r="D2934">
        <f>EclipseExport!#REF!</f>
        <v/>
      </c>
      <c r="E2934" t="inlineStr">
        <is>
          <t>global</t>
        </is>
      </c>
      <c r="F2934" t="inlineStr">
        <is>
          <t>global</t>
        </is>
      </c>
    </row>
    <row r="2935">
      <c r="A2935" t="inlineStr">
        <is>
          <t>SPARTA Dynamic Aggressive Growth OEF</t>
        </is>
      </c>
      <c r="C2935">
        <f>EclipseExport!#REF!</f>
        <v/>
      </c>
      <c r="D2935">
        <f>EclipseExport!#REF!</f>
        <v/>
      </c>
      <c r="E2935" t="inlineStr">
        <is>
          <t>global</t>
        </is>
      </c>
      <c r="F2935" t="inlineStr">
        <is>
          <t>global</t>
        </is>
      </c>
    </row>
    <row r="2936">
      <c r="A2936" t="inlineStr">
        <is>
          <t>SPARTA Dynamic Aggressive Growth OEF</t>
        </is>
      </c>
      <c r="C2936">
        <f>EclipseExport!#REF!</f>
        <v/>
      </c>
      <c r="D2936">
        <f>EclipseExport!#REF!</f>
        <v/>
      </c>
      <c r="E2936" t="inlineStr">
        <is>
          <t>global</t>
        </is>
      </c>
      <c r="F2936" t="inlineStr">
        <is>
          <t>global</t>
        </is>
      </c>
    </row>
    <row r="2937">
      <c r="A2937" t="inlineStr">
        <is>
          <t>SPARTA Dynamic Aggressive Growth OEF</t>
        </is>
      </c>
      <c r="C2937">
        <f>EclipseExport!#REF!</f>
        <v/>
      </c>
      <c r="D2937">
        <f>EclipseExport!#REF!</f>
        <v/>
      </c>
      <c r="E2937" t="inlineStr">
        <is>
          <t>global</t>
        </is>
      </c>
      <c r="F2937" t="inlineStr">
        <is>
          <t>global</t>
        </is>
      </c>
    </row>
    <row r="2938">
      <c r="A2938" t="inlineStr">
        <is>
          <t>SPARTA Dynamic Aggressive Growth OEF</t>
        </is>
      </c>
      <c r="C2938">
        <f>EclipseExport!#REF!</f>
        <v/>
      </c>
      <c r="D2938">
        <f>EclipseExport!#REF!</f>
        <v/>
      </c>
      <c r="E2938" t="inlineStr">
        <is>
          <t>global</t>
        </is>
      </c>
      <c r="F2938" t="inlineStr">
        <is>
          <t>global</t>
        </is>
      </c>
    </row>
    <row r="2939">
      <c r="A2939" t="inlineStr">
        <is>
          <t>SPARTA Dynamic Aggressive Growth OEF</t>
        </is>
      </c>
      <c r="C2939">
        <f>EclipseExport!#REF!</f>
        <v/>
      </c>
      <c r="D2939">
        <f>EclipseExport!#REF!</f>
        <v/>
      </c>
      <c r="E2939" t="inlineStr">
        <is>
          <t>global</t>
        </is>
      </c>
      <c r="F2939" t="inlineStr">
        <is>
          <t>global</t>
        </is>
      </c>
    </row>
    <row r="2940">
      <c r="A2940" t="inlineStr">
        <is>
          <t>SPARTA Dynamic Aggressive Growth OEF</t>
        </is>
      </c>
      <c r="C2940">
        <f>EclipseExport!#REF!</f>
        <v/>
      </c>
      <c r="D2940">
        <f>EclipseExport!#REF!</f>
        <v/>
      </c>
      <c r="E2940" t="inlineStr">
        <is>
          <t>global</t>
        </is>
      </c>
      <c r="F2940" t="inlineStr">
        <is>
          <t>global</t>
        </is>
      </c>
    </row>
    <row r="2941">
      <c r="A2941" t="inlineStr">
        <is>
          <t>SPARTA Dynamic Aggressive Growth OEF</t>
        </is>
      </c>
      <c r="C2941">
        <f>EclipseExport!#REF!</f>
        <v/>
      </c>
      <c r="D2941">
        <f>EclipseExport!#REF!</f>
        <v/>
      </c>
      <c r="E2941" t="inlineStr">
        <is>
          <t>global</t>
        </is>
      </c>
      <c r="F2941" t="inlineStr">
        <is>
          <t>global</t>
        </is>
      </c>
    </row>
    <row r="2942">
      <c r="A2942" t="inlineStr">
        <is>
          <t>SPARTA Dynamic Aggressive Growth OEF</t>
        </is>
      </c>
      <c r="C2942">
        <f>EclipseExport!#REF!</f>
        <v/>
      </c>
      <c r="D2942">
        <f>EclipseExport!#REF!</f>
        <v/>
      </c>
      <c r="E2942" t="inlineStr">
        <is>
          <t>global</t>
        </is>
      </c>
      <c r="F2942" t="inlineStr">
        <is>
          <t>global</t>
        </is>
      </c>
    </row>
    <row r="2943">
      <c r="A2943" t="inlineStr">
        <is>
          <t>SPARTA Dynamic Aggressive Growth OEF</t>
        </is>
      </c>
      <c r="C2943">
        <f>EclipseExport!#REF!</f>
        <v/>
      </c>
      <c r="D2943">
        <f>EclipseExport!#REF!</f>
        <v/>
      </c>
      <c r="E2943" t="inlineStr">
        <is>
          <t>global</t>
        </is>
      </c>
      <c r="F2943" t="inlineStr">
        <is>
          <t>global</t>
        </is>
      </c>
    </row>
    <row r="2944">
      <c r="A2944" t="inlineStr">
        <is>
          <t>SPARTA Dynamic Aggressive Growth OEF</t>
        </is>
      </c>
      <c r="C2944">
        <f>EclipseExport!#REF!</f>
        <v/>
      </c>
      <c r="D2944">
        <f>EclipseExport!#REF!</f>
        <v/>
      </c>
      <c r="E2944" t="inlineStr">
        <is>
          <t>global</t>
        </is>
      </c>
      <c r="F2944" t="inlineStr">
        <is>
          <t>global</t>
        </is>
      </c>
    </row>
    <row r="2945">
      <c r="A2945" t="inlineStr">
        <is>
          <t>SPARTA Dynamic Aggressive Growth OEF</t>
        </is>
      </c>
      <c r="C2945">
        <f>EclipseExport!#REF!</f>
        <v/>
      </c>
      <c r="D2945">
        <f>EclipseExport!#REF!</f>
        <v/>
      </c>
      <c r="E2945" t="inlineStr">
        <is>
          <t>global</t>
        </is>
      </c>
      <c r="F2945" t="inlineStr">
        <is>
          <t>global</t>
        </is>
      </c>
    </row>
    <row r="2946">
      <c r="A2946" t="inlineStr">
        <is>
          <t>SPARTA Dynamic Aggressive Growth OEF</t>
        </is>
      </c>
      <c r="C2946">
        <f>EclipseExport!#REF!</f>
        <v/>
      </c>
      <c r="D2946">
        <f>EclipseExport!#REF!</f>
        <v/>
      </c>
      <c r="E2946" t="inlineStr">
        <is>
          <t>global</t>
        </is>
      </c>
      <c r="F2946" t="inlineStr">
        <is>
          <t>global</t>
        </is>
      </c>
    </row>
    <row r="2947">
      <c r="A2947" t="inlineStr">
        <is>
          <t>SPARTA Dynamic Aggressive Growth OEF</t>
        </is>
      </c>
      <c r="C2947">
        <f>EclipseExport!#REF!</f>
        <v/>
      </c>
      <c r="D2947">
        <f>EclipseExport!#REF!</f>
        <v/>
      </c>
      <c r="E2947" t="inlineStr">
        <is>
          <t>global</t>
        </is>
      </c>
      <c r="F2947" t="inlineStr">
        <is>
          <t>global</t>
        </is>
      </c>
    </row>
    <row r="2948">
      <c r="A2948" t="inlineStr">
        <is>
          <t>SPARTA Dynamic Aggressive Growth OEF</t>
        </is>
      </c>
      <c r="C2948">
        <f>EclipseExport!#REF!</f>
        <v/>
      </c>
      <c r="D2948">
        <f>EclipseExport!#REF!</f>
        <v/>
      </c>
      <c r="E2948" t="inlineStr">
        <is>
          <t>global</t>
        </is>
      </c>
      <c r="F2948" t="inlineStr">
        <is>
          <t>global</t>
        </is>
      </c>
    </row>
    <row r="2949">
      <c r="A2949" t="inlineStr">
        <is>
          <t>SPARTA Dynamic Aggressive Growth OEF</t>
        </is>
      </c>
      <c r="C2949">
        <f>EclipseExport!#REF!</f>
        <v/>
      </c>
      <c r="D2949">
        <f>EclipseExport!#REF!</f>
        <v/>
      </c>
      <c r="E2949" t="inlineStr">
        <is>
          <t>global</t>
        </is>
      </c>
      <c r="F2949" t="inlineStr">
        <is>
          <t>global</t>
        </is>
      </c>
    </row>
    <row r="2950">
      <c r="A2950" t="inlineStr">
        <is>
          <t>SPARTA Dynamic Aggressive Growth OEF</t>
        </is>
      </c>
      <c r="C2950">
        <f>EclipseExport!#REF!</f>
        <v/>
      </c>
      <c r="D2950">
        <f>EclipseExport!#REF!</f>
        <v/>
      </c>
      <c r="E2950" t="inlineStr">
        <is>
          <t>global</t>
        </is>
      </c>
      <c r="F2950" t="inlineStr">
        <is>
          <t>global</t>
        </is>
      </c>
    </row>
    <row r="2951">
      <c r="A2951" t="inlineStr">
        <is>
          <t>SPARTA Dynamic Aggressive Growth OEF</t>
        </is>
      </c>
      <c r="C2951">
        <f>EclipseExport!#REF!</f>
        <v/>
      </c>
      <c r="D2951">
        <f>EclipseExport!#REF!</f>
        <v/>
      </c>
      <c r="E2951" t="inlineStr">
        <is>
          <t>global</t>
        </is>
      </c>
      <c r="F2951" t="inlineStr">
        <is>
          <t>global</t>
        </is>
      </c>
    </row>
    <row r="2952">
      <c r="A2952" t="inlineStr">
        <is>
          <t>SPARTA Dynamic Aggressive Growth OEF</t>
        </is>
      </c>
      <c r="C2952">
        <f>EclipseExport!#REF!</f>
        <v/>
      </c>
      <c r="D2952">
        <f>EclipseExport!#REF!</f>
        <v/>
      </c>
      <c r="E2952" t="inlineStr">
        <is>
          <t>global</t>
        </is>
      </c>
      <c r="F2952" t="inlineStr">
        <is>
          <t>global</t>
        </is>
      </c>
    </row>
    <row r="2953">
      <c r="A2953" t="inlineStr">
        <is>
          <t>SPARTA Dynamic Aggressive Growth OEF</t>
        </is>
      </c>
      <c r="C2953">
        <f>EclipseExport!#REF!</f>
        <v/>
      </c>
      <c r="D2953">
        <f>EclipseExport!#REF!</f>
        <v/>
      </c>
      <c r="E2953" t="inlineStr">
        <is>
          <t>global</t>
        </is>
      </c>
      <c r="F2953" t="inlineStr">
        <is>
          <t>global</t>
        </is>
      </c>
    </row>
    <row r="2954">
      <c r="A2954" t="inlineStr">
        <is>
          <t>SPARTA Dynamic Aggressive Growth OEF</t>
        </is>
      </c>
      <c r="C2954">
        <f>EclipseExport!#REF!</f>
        <v/>
      </c>
      <c r="D2954">
        <f>EclipseExport!#REF!</f>
        <v/>
      </c>
      <c r="E2954" t="inlineStr">
        <is>
          <t>global</t>
        </is>
      </c>
      <c r="F2954" t="inlineStr">
        <is>
          <t>global</t>
        </is>
      </c>
    </row>
    <row r="2955">
      <c r="A2955" t="inlineStr">
        <is>
          <t>SPARTA Dynamic Aggressive Growth OEF</t>
        </is>
      </c>
      <c r="C2955">
        <f>EclipseExport!#REF!</f>
        <v/>
      </c>
      <c r="D2955">
        <f>EclipseExport!#REF!</f>
        <v/>
      </c>
      <c r="E2955" t="inlineStr">
        <is>
          <t>global</t>
        </is>
      </c>
      <c r="F2955" t="inlineStr">
        <is>
          <t>global</t>
        </is>
      </c>
    </row>
    <row r="2956">
      <c r="A2956" t="inlineStr">
        <is>
          <t>SPARTA Dynamic Aggressive Growth OEF</t>
        </is>
      </c>
      <c r="C2956">
        <f>EclipseExport!#REF!</f>
        <v/>
      </c>
      <c r="D2956">
        <f>EclipseExport!#REF!</f>
        <v/>
      </c>
      <c r="E2956" t="inlineStr">
        <is>
          <t>global</t>
        </is>
      </c>
      <c r="F2956" t="inlineStr">
        <is>
          <t>global</t>
        </is>
      </c>
    </row>
    <row r="2957">
      <c r="A2957" t="inlineStr">
        <is>
          <t>SPARTA Dynamic Aggressive Growth OEF</t>
        </is>
      </c>
      <c r="C2957">
        <f>EclipseExport!#REF!</f>
        <v/>
      </c>
      <c r="D2957">
        <f>EclipseExport!#REF!</f>
        <v/>
      </c>
      <c r="E2957" t="inlineStr">
        <is>
          <t>global</t>
        </is>
      </c>
      <c r="F2957" t="inlineStr">
        <is>
          <t>global</t>
        </is>
      </c>
    </row>
    <row r="2958">
      <c r="A2958" t="inlineStr">
        <is>
          <t>SPARTA Dynamic Aggressive Growth OEF</t>
        </is>
      </c>
      <c r="C2958">
        <f>EclipseExport!#REF!</f>
        <v/>
      </c>
      <c r="D2958">
        <f>EclipseExport!#REF!</f>
        <v/>
      </c>
      <c r="E2958" t="inlineStr">
        <is>
          <t>global</t>
        </is>
      </c>
      <c r="F2958" t="inlineStr">
        <is>
          <t>global</t>
        </is>
      </c>
    </row>
    <row r="2959">
      <c r="A2959" t="inlineStr">
        <is>
          <t>SPARTA Dynamic Aggressive Growth OEF</t>
        </is>
      </c>
      <c r="C2959">
        <f>EclipseExport!#REF!</f>
        <v/>
      </c>
      <c r="D2959">
        <f>EclipseExport!#REF!</f>
        <v/>
      </c>
      <c r="E2959" t="inlineStr">
        <is>
          <t>global</t>
        </is>
      </c>
      <c r="F2959" t="inlineStr">
        <is>
          <t>global</t>
        </is>
      </c>
    </row>
    <row r="2960">
      <c r="A2960" t="inlineStr">
        <is>
          <t>SPARTA Dynamic Aggressive Growth OEF</t>
        </is>
      </c>
      <c r="C2960">
        <f>EclipseExport!#REF!</f>
        <v/>
      </c>
      <c r="D2960">
        <f>EclipseExport!#REF!</f>
        <v/>
      </c>
      <c r="E2960" t="inlineStr">
        <is>
          <t>global</t>
        </is>
      </c>
      <c r="F2960" t="inlineStr">
        <is>
          <t>global</t>
        </is>
      </c>
    </row>
    <row r="2961">
      <c r="A2961" t="inlineStr">
        <is>
          <t>SPARTA Dynamic Aggressive Growth OEF</t>
        </is>
      </c>
      <c r="C2961">
        <f>EclipseExport!#REF!</f>
        <v/>
      </c>
      <c r="D2961">
        <f>EclipseExport!#REF!</f>
        <v/>
      </c>
      <c r="E2961" t="inlineStr">
        <is>
          <t>global</t>
        </is>
      </c>
      <c r="F2961" t="inlineStr">
        <is>
          <t>global</t>
        </is>
      </c>
    </row>
    <row r="2962">
      <c r="A2962" t="inlineStr">
        <is>
          <t>SPARTA Dynamic Aggressive Growth OEF</t>
        </is>
      </c>
      <c r="C2962">
        <f>EclipseExport!#REF!</f>
        <v/>
      </c>
      <c r="D2962">
        <f>EclipseExport!#REF!</f>
        <v/>
      </c>
      <c r="E2962" t="inlineStr">
        <is>
          <t>global</t>
        </is>
      </c>
      <c r="F2962" t="inlineStr">
        <is>
          <t>global</t>
        </is>
      </c>
    </row>
    <row r="2963">
      <c r="A2963" t="inlineStr">
        <is>
          <t>SPARTA Dynamic Aggressive Growth OEF</t>
        </is>
      </c>
      <c r="C2963">
        <f>EclipseExport!#REF!</f>
        <v/>
      </c>
      <c r="D2963">
        <f>EclipseExport!#REF!</f>
        <v/>
      </c>
      <c r="E2963" t="inlineStr">
        <is>
          <t>global</t>
        </is>
      </c>
      <c r="F2963" t="inlineStr">
        <is>
          <t>global</t>
        </is>
      </c>
    </row>
    <row r="2964">
      <c r="A2964" t="inlineStr">
        <is>
          <t>SPARTA Dynamic Aggressive Growth OEF</t>
        </is>
      </c>
      <c r="C2964">
        <f>EclipseExport!#REF!</f>
        <v/>
      </c>
      <c r="D2964">
        <f>EclipseExport!#REF!</f>
        <v/>
      </c>
      <c r="E2964" t="inlineStr">
        <is>
          <t>global</t>
        </is>
      </c>
      <c r="F2964" t="inlineStr">
        <is>
          <t>global</t>
        </is>
      </c>
    </row>
    <row r="2965">
      <c r="A2965" t="inlineStr">
        <is>
          <t>SPARTA Dynamic Aggressive Growth OEF</t>
        </is>
      </c>
      <c r="C2965">
        <f>EclipseExport!#REF!</f>
        <v/>
      </c>
      <c r="D2965">
        <f>EclipseExport!#REF!</f>
        <v/>
      </c>
      <c r="E2965" t="inlineStr">
        <is>
          <t>global</t>
        </is>
      </c>
      <c r="F2965" t="inlineStr">
        <is>
          <t>global</t>
        </is>
      </c>
    </row>
    <row r="2966">
      <c r="A2966" t="inlineStr">
        <is>
          <t>SPARTA Dynamic Aggressive Growth OEF</t>
        </is>
      </c>
      <c r="C2966">
        <f>EclipseExport!#REF!</f>
        <v/>
      </c>
      <c r="D2966">
        <f>EclipseExport!#REF!</f>
        <v/>
      </c>
      <c r="E2966" t="inlineStr">
        <is>
          <t>global</t>
        </is>
      </c>
      <c r="F2966" t="inlineStr">
        <is>
          <t>global</t>
        </is>
      </c>
    </row>
    <row r="2967">
      <c r="A2967" t="inlineStr">
        <is>
          <t>SPARTA Dynamic Aggressive Growth OEF</t>
        </is>
      </c>
      <c r="C2967">
        <f>EclipseExport!#REF!</f>
        <v/>
      </c>
      <c r="D2967">
        <f>EclipseExport!#REF!</f>
        <v/>
      </c>
      <c r="E2967" t="inlineStr">
        <is>
          <t>global</t>
        </is>
      </c>
      <c r="F2967" t="inlineStr">
        <is>
          <t>global</t>
        </is>
      </c>
    </row>
    <row r="2968">
      <c r="A2968" t="inlineStr">
        <is>
          <t>SPARTA Dynamic Aggressive Growth OEF</t>
        </is>
      </c>
      <c r="C2968">
        <f>EclipseExport!#REF!</f>
        <v/>
      </c>
      <c r="D2968">
        <f>EclipseExport!#REF!</f>
        <v/>
      </c>
      <c r="E2968" t="inlineStr">
        <is>
          <t>global</t>
        </is>
      </c>
      <c r="F2968" t="inlineStr">
        <is>
          <t>global</t>
        </is>
      </c>
    </row>
    <row r="2969">
      <c r="A2969" t="inlineStr">
        <is>
          <t>SPARTA Dynamic Aggressive Growth OEF</t>
        </is>
      </c>
      <c r="C2969">
        <f>EclipseExport!#REF!</f>
        <v/>
      </c>
      <c r="D2969">
        <f>EclipseExport!#REF!</f>
        <v/>
      </c>
      <c r="E2969" t="inlineStr">
        <is>
          <t>global</t>
        </is>
      </c>
      <c r="F2969" t="inlineStr">
        <is>
          <t>global</t>
        </is>
      </c>
    </row>
    <row r="2970">
      <c r="A2970" t="inlineStr">
        <is>
          <t>SPARTA Dynamic Aggressive Growth OEF</t>
        </is>
      </c>
      <c r="C2970">
        <f>EclipseExport!#REF!</f>
        <v/>
      </c>
      <c r="D2970">
        <f>EclipseExport!#REF!</f>
        <v/>
      </c>
      <c r="E2970" t="inlineStr">
        <is>
          <t>global</t>
        </is>
      </c>
      <c r="F2970" t="inlineStr">
        <is>
          <t>global</t>
        </is>
      </c>
    </row>
    <row r="2971">
      <c r="A2971" t="inlineStr">
        <is>
          <t>SPARTA Dynamic Aggressive Growth OEF</t>
        </is>
      </c>
      <c r="C2971">
        <f>EclipseExport!#REF!</f>
        <v/>
      </c>
      <c r="D2971">
        <f>EclipseExport!#REF!</f>
        <v/>
      </c>
      <c r="E2971" t="inlineStr">
        <is>
          <t>global</t>
        </is>
      </c>
      <c r="F2971" t="inlineStr">
        <is>
          <t>global</t>
        </is>
      </c>
    </row>
    <row r="2972">
      <c r="A2972" t="inlineStr">
        <is>
          <t>SPARTA Dynamic Aggressive Growth OEF</t>
        </is>
      </c>
      <c r="C2972">
        <f>EclipseExport!#REF!</f>
        <v/>
      </c>
      <c r="D2972">
        <f>EclipseExport!#REF!</f>
        <v/>
      </c>
      <c r="E2972" t="inlineStr">
        <is>
          <t>global</t>
        </is>
      </c>
      <c r="F2972" t="inlineStr">
        <is>
          <t>global</t>
        </is>
      </c>
    </row>
    <row r="2973">
      <c r="A2973" t="inlineStr">
        <is>
          <t>SPARTA Dynamic Aggressive Growth OEF</t>
        </is>
      </c>
      <c r="C2973">
        <f>EclipseExport!#REF!</f>
        <v/>
      </c>
      <c r="D2973">
        <f>EclipseExport!#REF!</f>
        <v/>
      </c>
      <c r="E2973" t="inlineStr">
        <is>
          <t>global</t>
        </is>
      </c>
      <c r="F2973" t="inlineStr">
        <is>
          <t>global</t>
        </is>
      </c>
    </row>
    <row r="2974">
      <c r="A2974" t="inlineStr">
        <is>
          <t>SPARTA Dynamic Aggressive Growth OEF</t>
        </is>
      </c>
      <c r="C2974">
        <f>EclipseExport!#REF!</f>
        <v/>
      </c>
      <c r="D2974">
        <f>EclipseExport!#REF!</f>
        <v/>
      </c>
      <c r="E2974" t="inlineStr">
        <is>
          <t>global</t>
        </is>
      </c>
      <c r="F2974" t="inlineStr">
        <is>
          <t>global</t>
        </is>
      </c>
    </row>
    <row r="2975">
      <c r="A2975" t="inlineStr">
        <is>
          <t>SPARTA Dynamic Aggressive Growth OEF</t>
        </is>
      </c>
      <c r="C2975">
        <f>EclipseExport!#REF!</f>
        <v/>
      </c>
      <c r="D2975">
        <f>EclipseExport!#REF!</f>
        <v/>
      </c>
      <c r="E2975" t="inlineStr">
        <is>
          <t>global</t>
        </is>
      </c>
      <c r="F2975" t="inlineStr">
        <is>
          <t>global</t>
        </is>
      </c>
    </row>
    <row r="2976">
      <c r="A2976" t="inlineStr">
        <is>
          <t>SPARTA Dynamic Aggressive Growth OEF</t>
        </is>
      </c>
      <c r="C2976">
        <f>EclipseExport!#REF!</f>
        <v/>
      </c>
      <c r="D2976">
        <f>EclipseExport!#REF!</f>
        <v/>
      </c>
      <c r="E2976" t="inlineStr">
        <is>
          <t>global</t>
        </is>
      </c>
      <c r="F2976" t="inlineStr">
        <is>
          <t>global</t>
        </is>
      </c>
    </row>
    <row r="2977">
      <c r="A2977" t="inlineStr">
        <is>
          <t>SPARTA Dynamic Aggressive Growth OEF</t>
        </is>
      </c>
      <c r="C2977">
        <f>EclipseExport!#REF!</f>
        <v/>
      </c>
      <c r="D2977">
        <f>EclipseExport!#REF!</f>
        <v/>
      </c>
      <c r="E2977" t="inlineStr">
        <is>
          <t>global</t>
        </is>
      </c>
      <c r="F2977" t="inlineStr">
        <is>
          <t>global</t>
        </is>
      </c>
    </row>
    <row r="2978">
      <c r="A2978" t="inlineStr">
        <is>
          <t>SPARTA Dynamic Aggressive Growth OEF</t>
        </is>
      </c>
      <c r="C2978">
        <f>EclipseExport!#REF!</f>
        <v/>
      </c>
      <c r="D2978">
        <f>EclipseExport!#REF!</f>
        <v/>
      </c>
      <c r="E2978" t="inlineStr">
        <is>
          <t>global</t>
        </is>
      </c>
      <c r="F2978" t="inlineStr">
        <is>
          <t>global</t>
        </is>
      </c>
    </row>
    <row r="2979">
      <c r="A2979" t="inlineStr">
        <is>
          <t>SPARTA Dynamic Aggressive Growth OEF</t>
        </is>
      </c>
      <c r="C2979">
        <f>EclipseExport!#REF!</f>
        <v/>
      </c>
      <c r="D2979">
        <f>EclipseExport!#REF!</f>
        <v/>
      </c>
      <c r="E2979" t="inlineStr">
        <is>
          <t>global</t>
        </is>
      </c>
      <c r="F2979" t="inlineStr">
        <is>
          <t>global</t>
        </is>
      </c>
    </row>
    <row r="2980">
      <c r="A2980" t="inlineStr">
        <is>
          <t>SPARTA Dynamic Aggressive Growth OEF</t>
        </is>
      </c>
      <c r="C2980">
        <f>EclipseExport!#REF!</f>
        <v/>
      </c>
      <c r="D2980">
        <f>EclipseExport!#REF!</f>
        <v/>
      </c>
      <c r="E2980" t="inlineStr">
        <is>
          <t>global</t>
        </is>
      </c>
      <c r="F2980" t="inlineStr">
        <is>
          <t>global</t>
        </is>
      </c>
    </row>
    <row r="2981">
      <c r="A2981" t="inlineStr">
        <is>
          <t>SPARTA Dynamic Aggressive Growth OEF</t>
        </is>
      </c>
      <c r="C2981">
        <f>EclipseExport!#REF!</f>
        <v/>
      </c>
      <c r="D2981">
        <f>EclipseExport!#REF!</f>
        <v/>
      </c>
      <c r="E2981" t="inlineStr">
        <is>
          <t>global</t>
        </is>
      </c>
      <c r="F2981" t="inlineStr">
        <is>
          <t>global</t>
        </is>
      </c>
    </row>
    <row r="2982">
      <c r="A2982" t="inlineStr">
        <is>
          <t>SPARTA Dynamic Aggressive Growth OEF</t>
        </is>
      </c>
      <c r="C2982">
        <f>EclipseExport!#REF!</f>
        <v/>
      </c>
      <c r="D2982">
        <f>EclipseExport!#REF!</f>
        <v/>
      </c>
      <c r="E2982" t="inlineStr">
        <is>
          <t>global</t>
        </is>
      </c>
      <c r="F2982" t="inlineStr">
        <is>
          <t>global</t>
        </is>
      </c>
    </row>
    <row r="2983">
      <c r="A2983" t="inlineStr">
        <is>
          <t>SPARTA Dynamic Aggressive Growth OEF</t>
        </is>
      </c>
      <c r="C2983">
        <f>EclipseExport!#REF!</f>
        <v/>
      </c>
      <c r="D2983">
        <f>EclipseExport!#REF!</f>
        <v/>
      </c>
      <c r="E2983" t="inlineStr">
        <is>
          <t>global</t>
        </is>
      </c>
      <c r="F2983" t="inlineStr">
        <is>
          <t>global</t>
        </is>
      </c>
    </row>
    <row r="2984">
      <c r="A2984" t="inlineStr">
        <is>
          <t>SPARTA Dynamic Aggressive Growth OEF</t>
        </is>
      </c>
      <c r="C2984">
        <f>EclipseExport!#REF!</f>
        <v/>
      </c>
      <c r="D2984">
        <f>EclipseExport!#REF!</f>
        <v/>
      </c>
      <c r="E2984" t="inlineStr">
        <is>
          <t>global</t>
        </is>
      </c>
      <c r="F2984" t="inlineStr">
        <is>
          <t>global</t>
        </is>
      </c>
    </row>
    <row r="2985">
      <c r="A2985" t="inlineStr">
        <is>
          <t>SPARTA Dynamic Aggressive Growth OEF</t>
        </is>
      </c>
      <c r="C2985">
        <f>EclipseExport!#REF!</f>
        <v/>
      </c>
      <c r="D2985">
        <f>EclipseExport!#REF!</f>
        <v/>
      </c>
      <c r="E2985" t="inlineStr">
        <is>
          <t>global</t>
        </is>
      </c>
      <c r="F2985" t="inlineStr">
        <is>
          <t>global</t>
        </is>
      </c>
    </row>
    <row r="2986">
      <c r="A2986" t="inlineStr">
        <is>
          <t>SPARTA Dynamic Aggressive Growth OEF</t>
        </is>
      </c>
      <c r="C2986">
        <f>EclipseExport!#REF!</f>
        <v/>
      </c>
      <c r="D2986">
        <f>EclipseExport!#REF!</f>
        <v/>
      </c>
      <c r="E2986" t="inlineStr">
        <is>
          <t>global</t>
        </is>
      </c>
      <c r="F2986" t="inlineStr">
        <is>
          <t>global</t>
        </is>
      </c>
    </row>
    <row r="2987">
      <c r="A2987" t="inlineStr">
        <is>
          <t>Stanberry DB</t>
        </is>
      </c>
      <c r="C2987" t="inlineStr">
        <is>
          <t>BLUIX</t>
        </is>
      </c>
      <c r="D2987" t="n">
        <v>35</v>
      </c>
      <c r="E2987" t="inlineStr">
        <is>
          <t>global</t>
        </is>
      </c>
      <c r="F2987" t="inlineStr">
        <is>
          <t>global</t>
        </is>
      </c>
    </row>
    <row r="2988">
      <c r="A2988" t="inlineStr">
        <is>
          <t>Stanberry DB</t>
        </is>
      </c>
      <c r="C2988">
        <f>Indexes!A4</f>
        <v/>
      </c>
      <c r="D2988">
        <f>65-SUM(D2989:D3085)</f>
        <v/>
      </c>
      <c r="E2988" t="inlineStr">
        <is>
          <t>global</t>
        </is>
      </c>
      <c r="F2988" t="inlineStr">
        <is>
          <t>global</t>
        </is>
      </c>
    </row>
    <row r="2989">
      <c r="A2989" t="inlineStr">
        <is>
          <t>Stanberry DB</t>
        </is>
      </c>
      <c r="C2989">
        <f>Indexes!A5</f>
        <v/>
      </c>
      <c r="D2989">
        <f>ROUND(Indexes!B5*0.65,1)</f>
        <v/>
      </c>
      <c r="E2989" t="inlineStr">
        <is>
          <t>global</t>
        </is>
      </c>
      <c r="F2989" t="inlineStr">
        <is>
          <t>global</t>
        </is>
      </c>
    </row>
    <row r="2990">
      <c r="A2990" t="inlineStr">
        <is>
          <t>Stanberry DB</t>
        </is>
      </c>
      <c r="C2990">
        <f>Indexes!A6</f>
        <v/>
      </c>
      <c r="D2990">
        <f>ROUND(Indexes!B6*0.65,1)</f>
        <v/>
      </c>
      <c r="E2990" t="inlineStr">
        <is>
          <t>global</t>
        </is>
      </c>
      <c r="F2990" t="inlineStr">
        <is>
          <t>global</t>
        </is>
      </c>
    </row>
    <row r="2991">
      <c r="A2991" t="inlineStr">
        <is>
          <t>Stanberry DB</t>
        </is>
      </c>
      <c r="C2991">
        <f>Indexes!A7</f>
        <v/>
      </c>
      <c r="D2991">
        <f>ROUND(Indexes!B7*0.65,1)</f>
        <v/>
      </c>
      <c r="E2991" t="inlineStr">
        <is>
          <t>global</t>
        </is>
      </c>
      <c r="F2991" t="inlineStr">
        <is>
          <t>global</t>
        </is>
      </c>
    </row>
    <row r="2992">
      <c r="A2992" t="inlineStr">
        <is>
          <t>Stanberry DB</t>
        </is>
      </c>
      <c r="C2992">
        <f>Indexes!A8</f>
        <v/>
      </c>
      <c r="D2992">
        <f>ROUND(Indexes!B8*0.65,1)</f>
        <v/>
      </c>
      <c r="E2992" t="inlineStr">
        <is>
          <t>global</t>
        </is>
      </c>
      <c r="F2992" t="inlineStr">
        <is>
          <t>global</t>
        </is>
      </c>
    </row>
    <row r="2993">
      <c r="A2993" t="inlineStr">
        <is>
          <t>Stanberry DB</t>
        </is>
      </c>
      <c r="C2993">
        <f>Indexes!A9</f>
        <v/>
      </c>
      <c r="D2993">
        <f>ROUND(Indexes!B9*0.65,1)</f>
        <v/>
      </c>
      <c r="E2993" t="inlineStr">
        <is>
          <t>global</t>
        </is>
      </c>
      <c r="F2993" t="inlineStr">
        <is>
          <t>global</t>
        </is>
      </c>
    </row>
    <row r="2994">
      <c r="A2994" t="inlineStr">
        <is>
          <t>Stanberry DB</t>
        </is>
      </c>
      <c r="C2994">
        <f>Indexes!A10</f>
        <v/>
      </c>
      <c r="D2994">
        <f>ROUND(Indexes!B10*0.65,1)</f>
        <v/>
      </c>
      <c r="E2994" t="inlineStr">
        <is>
          <t>global</t>
        </is>
      </c>
      <c r="F2994" t="inlineStr">
        <is>
          <t>global</t>
        </is>
      </c>
    </row>
    <row r="2995">
      <c r="A2995" t="inlineStr">
        <is>
          <t>Stanberry DB</t>
        </is>
      </c>
      <c r="C2995">
        <f>Indexes!A11</f>
        <v/>
      </c>
      <c r="D2995">
        <f>ROUND(Indexes!B11*0.65,1)</f>
        <v/>
      </c>
      <c r="E2995" t="inlineStr">
        <is>
          <t>global</t>
        </is>
      </c>
      <c r="F2995" t="inlineStr">
        <is>
          <t>global</t>
        </is>
      </c>
    </row>
    <row r="2996">
      <c r="A2996" t="inlineStr">
        <is>
          <t>Stanberry DB</t>
        </is>
      </c>
      <c r="C2996">
        <f>Indexes!A12</f>
        <v/>
      </c>
      <c r="D2996">
        <f>ROUND(Indexes!B12*0.65,1)</f>
        <v/>
      </c>
      <c r="E2996" t="inlineStr">
        <is>
          <t>global</t>
        </is>
      </c>
      <c r="F2996" t="inlineStr">
        <is>
          <t>global</t>
        </is>
      </c>
    </row>
    <row r="2997">
      <c r="A2997" t="inlineStr">
        <is>
          <t>Stanberry DB</t>
        </is>
      </c>
      <c r="C2997">
        <f>Indexes!A13</f>
        <v/>
      </c>
      <c r="D2997">
        <f>ROUND(Indexes!B13*0.65,1)</f>
        <v/>
      </c>
      <c r="E2997" t="inlineStr">
        <is>
          <t>global</t>
        </is>
      </c>
      <c r="F2997" t="inlineStr">
        <is>
          <t>global</t>
        </is>
      </c>
    </row>
    <row r="2998">
      <c r="A2998" t="inlineStr">
        <is>
          <t>Stanberry DB</t>
        </is>
      </c>
      <c r="C2998">
        <f>Indexes!A14</f>
        <v/>
      </c>
      <c r="D2998">
        <f>ROUND(Indexes!B14*0.65,1)</f>
        <v/>
      </c>
      <c r="E2998" t="inlineStr">
        <is>
          <t>global</t>
        </is>
      </c>
      <c r="F2998" t="inlineStr">
        <is>
          <t>global</t>
        </is>
      </c>
    </row>
    <row r="2999">
      <c r="A2999" t="inlineStr">
        <is>
          <t>Stanberry DB</t>
        </is>
      </c>
      <c r="C2999">
        <f>Indexes!A15</f>
        <v/>
      </c>
      <c r="D2999">
        <f>ROUND(Indexes!B15*0.65,1)</f>
        <v/>
      </c>
      <c r="E2999" t="inlineStr">
        <is>
          <t>global</t>
        </is>
      </c>
      <c r="F2999" t="inlineStr">
        <is>
          <t>global</t>
        </is>
      </c>
    </row>
    <row r="3000">
      <c r="A3000" t="inlineStr">
        <is>
          <t>Stanberry DB</t>
        </is>
      </c>
      <c r="C3000">
        <f>Indexes!A16</f>
        <v/>
      </c>
      <c r="D3000">
        <f>ROUND(Indexes!B16*0.65,1)</f>
        <v/>
      </c>
      <c r="E3000" t="inlineStr">
        <is>
          <t>global</t>
        </is>
      </c>
      <c r="F3000" t="inlineStr">
        <is>
          <t>global</t>
        </is>
      </c>
    </row>
    <row r="3001">
      <c r="A3001" t="inlineStr">
        <is>
          <t>Stanberry DB</t>
        </is>
      </c>
      <c r="C3001">
        <f>Indexes!A17</f>
        <v/>
      </c>
      <c r="D3001">
        <f>ROUND(Indexes!B17*0.65,1)</f>
        <v/>
      </c>
      <c r="E3001" t="inlineStr">
        <is>
          <t>global</t>
        </is>
      </c>
      <c r="F3001" t="inlineStr">
        <is>
          <t>global</t>
        </is>
      </c>
    </row>
    <row r="3002">
      <c r="A3002" t="inlineStr">
        <is>
          <t>Stanberry DB</t>
        </is>
      </c>
      <c r="C3002">
        <f>Indexes!A18</f>
        <v/>
      </c>
      <c r="D3002">
        <f>ROUND(Indexes!B18*0.65,1)</f>
        <v/>
      </c>
      <c r="E3002" t="inlineStr">
        <is>
          <t>global</t>
        </is>
      </c>
      <c r="F3002" t="inlineStr">
        <is>
          <t>global</t>
        </is>
      </c>
    </row>
    <row r="3003">
      <c r="A3003" t="inlineStr">
        <is>
          <t>Stanberry DB</t>
        </is>
      </c>
      <c r="C3003">
        <f>Indexes!A19</f>
        <v/>
      </c>
      <c r="D3003">
        <f>ROUND(Indexes!B19*0.65,1)</f>
        <v/>
      </c>
      <c r="E3003" t="inlineStr">
        <is>
          <t>global</t>
        </is>
      </c>
      <c r="F3003" t="inlineStr">
        <is>
          <t>global</t>
        </is>
      </c>
    </row>
    <row r="3004">
      <c r="A3004" t="inlineStr">
        <is>
          <t>Stanberry DB</t>
        </is>
      </c>
      <c r="C3004">
        <f>Indexes!A20</f>
        <v/>
      </c>
      <c r="D3004">
        <f>ROUND(Indexes!B20*0.65,1)</f>
        <v/>
      </c>
      <c r="E3004" t="inlineStr">
        <is>
          <t>global</t>
        </is>
      </c>
      <c r="F3004" t="inlineStr">
        <is>
          <t>global</t>
        </is>
      </c>
    </row>
    <row r="3005">
      <c r="A3005" t="inlineStr">
        <is>
          <t>Stanberry DB</t>
        </is>
      </c>
      <c r="C3005">
        <f>Indexes!A21</f>
        <v/>
      </c>
      <c r="D3005">
        <f>ROUND(Indexes!B21*0.65,1)</f>
        <v/>
      </c>
      <c r="E3005" t="inlineStr">
        <is>
          <t>global</t>
        </is>
      </c>
      <c r="F3005" t="inlineStr">
        <is>
          <t>global</t>
        </is>
      </c>
    </row>
    <row r="3006">
      <c r="A3006" t="inlineStr">
        <is>
          <t>Stanberry DB</t>
        </is>
      </c>
      <c r="C3006">
        <f>Indexes!A22</f>
        <v/>
      </c>
      <c r="D3006">
        <f>ROUND(Indexes!B22*0.65,1)</f>
        <v/>
      </c>
      <c r="E3006" t="inlineStr">
        <is>
          <t>global</t>
        </is>
      </c>
      <c r="F3006" t="inlineStr">
        <is>
          <t>global</t>
        </is>
      </c>
    </row>
    <row r="3007">
      <c r="A3007" t="inlineStr">
        <is>
          <t>Stanberry DB</t>
        </is>
      </c>
      <c r="C3007">
        <f>Indexes!A23</f>
        <v/>
      </c>
      <c r="D3007">
        <f>ROUND(Indexes!B23*0.65,1)</f>
        <v/>
      </c>
      <c r="E3007" t="inlineStr">
        <is>
          <t>global</t>
        </is>
      </c>
      <c r="F3007" t="inlineStr">
        <is>
          <t>global</t>
        </is>
      </c>
    </row>
    <row r="3008">
      <c r="A3008" t="inlineStr">
        <is>
          <t>Stanberry DB</t>
        </is>
      </c>
      <c r="C3008">
        <f>Indexes!A24</f>
        <v/>
      </c>
      <c r="D3008">
        <f>ROUND(Indexes!B24*0.65,1)</f>
        <v/>
      </c>
      <c r="E3008" t="inlineStr">
        <is>
          <t>global</t>
        </is>
      </c>
      <c r="F3008" t="inlineStr">
        <is>
          <t>global</t>
        </is>
      </c>
    </row>
    <row r="3009">
      <c r="A3009" t="inlineStr">
        <is>
          <t>Stanberry DB</t>
        </is>
      </c>
      <c r="C3009">
        <f>Indexes!A25</f>
        <v/>
      </c>
      <c r="D3009">
        <f>ROUND(Indexes!B25*0.65,1)</f>
        <v/>
      </c>
      <c r="E3009" t="inlineStr">
        <is>
          <t>global</t>
        </is>
      </c>
      <c r="F3009" t="inlineStr">
        <is>
          <t>global</t>
        </is>
      </c>
    </row>
    <row r="3010">
      <c r="A3010" t="inlineStr">
        <is>
          <t>Stanberry DB</t>
        </is>
      </c>
      <c r="C3010">
        <f>Indexes!A26</f>
        <v/>
      </c>
      <c r="D3010">
        <f>ROUND(Indexes!B26*0.65,1)</f>
        <v/>
      </c>
      <c r="E3010" t="inlineStr">
        <is>
          <t>global</t>
        </is>
      </c>
      <c r="F3010" t="inlineStr">
        <is>
          <t>global</t>
        </is>
      </c>
    </row>
    <row r="3011">
      <c r="A3011" t="inlineStr">
        <is>
          <t>Stanberry DB</t>
        </is>
      </c>
      <c r="C3011">
        <f>Indexes!A27</f>
        <v/>
      </c>
      <c r="D3011">
        <f>ROUND(Indexes!B27*0.65,1)</f>
        <v/>
      </c>
      <c r="E3011" t="inlineStr">
        <is>
          <t>global</t>
        </is>
      </c>
      <c r="F3011" t="inlineStr">
        <is>
          <t>global</t>
        </is>
      </c>
    </row>
    <row r="3012">
      <c r="A3012" t="inlineStr">
        <is>
          <t>Stanberry DB</t>
        </is>
      </c>
      <c r="C3012">
        <f>Indexes!A28</f>
        <v/>
      </c>
      <c r="D3012">
        <f>ROUND(Indexes!B28*0.65,1)</f>
        <v/>
      </c>
      <c r="E3012" t="inlineStr">
        <is>
          <t>global</t>
        </is>
      </c>
      <c r="F3012" t="inlineStr">
        <is>
          <t>global</t>
        </is>
      </c>
    </row>
    <row r="3013">
      <c r="A3013" t="inlineStr">
        <is>
          <t>Stanberry DB</t>
        </is>
      </c>
      <c r="C3013">
        <f>Indexes!A29</f>
        <v/>
      </c>
      <c r="D3013">
        <f>ROUND(Indexes!B29*0.65,1)</f>
        <v/>
      </c>
      <c r="E3013" t="inlineStr">
        <is>
          <t>global</t>
        </is>
      </c>
      <c r="F3013" t="inlineStr">
        <is>
          <t>global</t>
        </is>
      </c>
    </row>
    <row r="3014">
      <c r="A3014" t="inlineStr">
        <is>
          <t>Stanberry DB</t>
        </is>
      </c>
      <c r="C3014">
        <f>Indexes!A30</f>
        <v/>
      </c>
      <c r="D3014">
        <f>ROUND(Indexes!B30*0.65,1)</f>
        <v/>
      </c>
      <c r="E3014" t="inlineStr">
        <is>
          <t>global</t>
        </is>
      </c>
      <c r="F3014" t="inlineStr">
        <is>
          <t>global</t>
        </is>
      </c>
    </row>
    <row r="3015">
      <c r="A3015" t="inlineStr">
        <is>
          <t>Stanberry DB</t>
        </is>
      </c>
      <c r="C3015">
        <f>Indexes!A31</f>
        <v/>
      </c>
      <c r="D3015">
        <f>ROUND(Indexes!B31*0.65,1)</f>
        <v/>
      </c>
      <c r="E3015" t="inlineStr">
        <is>
          <t>global</t>
        </is>
      </c>
      <c r="F3015" t="inlineStr">
        <is>
          <t>global</t>
        </is>
      </c>
    </row>
    <row r="3016">
      <c r="A3016" t="inlineStr">
        <is>
          <t>Stanberry DB</t>
        </is>
      </c>
      <c r="C3016">
        <f>Indexes!A32</f>
        <v/>
      </c>
      <c r="D3016">
        <f>ROUND(Indexes!B32*0.65,1)</f>
        <v/>
      </c>
      <c r="E3016" t="inlineStr">
        <is>
          <t>global</t>
        </is>
      </c>
      <c r="F3016" t="inlineStr">
        <is>
          <t>global</t>
        </is>
      </c>
    </row>
    <row r="3017">
      <c r="A3017" t="inlineStr">
        <is>
          <t>Stanberry DB</t>
        </is>
      </c>
      <c r="C3017">
        <f>Indexes!A33</f>
        <v/>
      </c>
      <c r="D3017">
        <f>ROUND(Indexes!B33*0.65,1)</f>
        <v/>
      </c>
      <c r="E3017" t="inlineStr">
        <is>
          <t>global</t>
        </is>
      </c>
      <c r="F3017" t="inlineStr">
        <is>
          <t>global</t>
        </is>
      </c>
    </row>
    <row r="3018">
      <c r="A3018" t="inlineStr">
        <is>
          <t>Stanberry DB</t>
        </is>
      </c>
      <c r="C3018">
        <f>Indexes!A34</f>
        <v/>
      </c>
      <c r="D3018">
        <f>ROUND(Indexes!B34*0.65,1)</f>
        <v/>
      </c>
      <c r="E3018" t="inlineStr">
        <is>
          <t>global</t>
        </is>
      </c>
      <c r="F3018" t="inlineStr">
        <is>
          <t>global</t>
        </is>
      </c>
    </row>
    <row r="3019">
      <c r="A3019" t="inlineStr">
        <is>
          <t>Stanberry DB</t>
        </is>
      </c>
      <c r="C3019">
        <f>Indexes!A35</f>
        <v/>
      </c>
      <c r="D3019">
        <f>ROUND(Indexes!B35*0.65,1)</f>
        <v/>
      </c>
      <c r="E3019" t="inlineStr">
        <is>
          <t>global</t>
        </is>
      </c>
      <c r="F3019" t="inlineStr">
        <is>
          <t>global</t>
        </is>
      </c>
    </row>
    <row r="3020">
      <c r="A3020" t="inlineStr">
        <is>
          <t>Stanberry DB</t>
        </is>
      </c>
      <c r="C3020">
        <f>Indexes!A36</f>
        <v/>
      </c>
      <c r="D3020">
        <f>ROUND(Indexes!B36*0.65,1)</f>
        <v/>
      </c>
      <c r="E3020" t="inlineStr">
        <is>
          <t>global</t>
        </is>
      </c>
      <c r="F3020" t="inlineStr">
        <is>
          <t>global</t>
        </is>
      </c>
    </row>
    <row r="3021">
      <c r="A3021" t="inlineStr">
        <is>
          <t>Stanberry DB</t>
        </is>
      </c>
      <c r="C3021">
        <f>Indexes!A37</f>
        <v/>
      </c>
      <c r="D3021">
        <f>ROUND(Indexes!B37*0.65,1)</f>
        <v/>
      </c>
      <c r="E3021" t="inlineStr">
        <is>
          <t>global</t>
        </is>
      </c>
      <c r="F3021" t="inlineStr">
        <is>
          <t>global</t>
        </is>
      </c>
    </row>
    <row r="3022">
      <c r="A3022" t="inlineStr">
        <is>
          <t>Stanberry DB</t>
        </is>
      </c>
      <c r="C3022">
        <f>Indexes!A38</f>
        <v/>
      </c>
      <c r="D3022">
        <f>ROUND(Indexes!B38*0.65,1)</f>
        <v/>
      </c>
      <c r="E3022" t="inlineStr">
        <is>
          <t>global</t>
        </is>
      </c>
      <c r="F3022" t="inlineStr">
        <is>
          <t>global</t>
        </is>
      </c>
    </row>
    <row r="3023">
      <c r="A3023" t="inlineStr">
        <is>
          <t>Stanberry DB</t>
        </is>
      </c>
      <c r="C3023">
        <f>Indexes!A39</f>
        <v/>
      </c>
      <c r="D3023">
        <f>ROUND(Indexes!B39*0.65,1)</f>
        <v/>
      </c>
      <c r="E3023" t="inlineStr">
        <is>
          <t>global</t>
        </is>
      </c>
      <c r="F3023" t="inlineStr">
        <is>
          <t>global</t>
        </is>
      </c>
    </row>
    <row r="3024">
      <c r="A3024" t="inlineStr">
        <is>
          <t>Stanberry DB</t>
        </is>
      </c>
      <c r="C3024">
        <f>Indexes!A40</f>
        <v/>
      </c>
      <c r="D3024">
        <f>ROUND(Indexes!B40*0.65,1)</f>
        <v/>
      </c>
      <c r="E3024" t="inlineStr">
        <is>
          <t>global</t>
        </is>
      </c>
      <c r="F3024" t="inlineStr">
        <is>
          <t>global</t>
        </is>
      </c>
    </row>
    <row r="3025">
      <c r="A3025" t="inlineStr">
        <is>
          <t>Stanberry DB</t>
        </is>
      </c>
      <c r="C3025">
        <f>Indexes!A41</f>
        <v/>
      </c>
      <c r="D3025">
        <f>ROUND(Indexes!B41*0.65,1)</f>
        <v/>
      </c>
      <c r="E3025" t="inlineStr">
        <is>
          <t>global</t>
        </is>
      </c>
      <c r="F3025" t="inlineStr">
        <is>
          <t>global</t>
        </is>
      </c>
    </row>
    <row r="3026">
      <c r="A3026" t="inlineStr">
        <is>
          <t>Stanberry DB</t>
        </is>
      </c>
      <c r="C3026">
        <f>Indexes!A42</f>
        <v/>
      </c>
      <c r="D3026">
        <f>ROUND(Indexes!B42*0.65,1)</f>
        <v/>
      </c>
      <c r="E3026" t="inlineStr">
        <is>
          <t>global</t>
        </is>
      </c>
      <c r="F3026" t="inlineStr">
        <is>
          <t>global</t>
        </is>
      </c>
    </row>
    <row r="3027">
      <c r="A3027" t="inlineStr">
        <is>
          <t>Stanberry DB</t>
        </is>
      </c>
      <c r="C3027">
        <f>Indexes!A43</f>
        <v/>
      </c>
      <c r="D3027">
        <f>ROUND(Indexes!B43*0.65,1)</f>
        <v/>
      </c>
      <c r="E3027" t="inlineStr">
        <is>
          <t>global</t>
        </is>
      </c>
      <c r="F3027" t="inlineStr">
        <is>
          <t>global</t>
        </is>
      </c>
    </row>
    <row r="3028">
      <c r="A3028" t="inlineStr">
        <is>
          <t>Stanberry DB</t>
        </is>
      </c>
      <c r="C3028">
        <f>Indexes!A44</f>
        <v/>
      </c>
      <c r="D3028">
        <f>ROUND(Indexes!B44*0.65,1)</f>
        <v/>
      </c>
      <c r="E3028" t="inlineStr">
        <is>
          <t>global</t>
        </is>
      </c>
      <c r="F3028" t="inlineStr">
        <is>
          <t>global</t>
        </is>
      </c>
    </row>
    <row r="3029">
      <c r="A3029" t="inlineStr">
        <is>
          <t>Stanberry DB</t>
        </is>
      </c>
      <c r="C3029">
        <f>Indexes!A45</f>
        <v/>
      </c>
      <c r="D3029">
        <f>ROUND(Indexes!B45*0.65,1)</f>
        <v/>
      </c>
      <c r="E3029" t="inlineStr">
        <is>
          <t>global</t>
        </is>
      </c>
      <c r="F3029" t="inlineStr">
        <is>
          <t>global</t>
        </is>
      </c>
    </row>
    <row r="3030">
      <c r="A3030" t="inlineStr">
        <is>
          <t>Stanberry DB</t>
        </is>
      </c>
      <c r="C3030">
        <f>Indexes!A46</f>
        <v/>
      </c>
      <c r="D3030">
        <f>ROUND(Indexes!B46*0.65,1)</f>
        <v/>
      </c>
      <c r="E3030" t="inlineStr">
        <is>
          <t>global</t>
        </is>
      </c>
      <c r="F3030" t="inlineStr">
        <is>
          <t>global</t>
        </is>
      </c>
    </row>
    <row r="3031">
      <c r="A3031" t="inlineStr">
        <is>
          <t>Stanberry DB</t>
        </is>
      </c>
      <c r="C3031">
        <f>Indexes!A47</f>
        <v/>
      </c>
      <c r="D3031">
        <f>ROUND(Indexes!B47*0.65,1)</f>
        <v/>
      </c>
      <c r="E3031" t="inlineStr">
        <is>
          <t>global</t>
        </is>
      </c>
      <c r="F3031" t="inlineStr">
        <is>
          <t>global</t>
        </is>
      </c>
    </row>
    <row r="3032">
      <c r="A3032" t="inlineStr">
        <is>
          <t>Stanberry DB</t>
        </is>
      </c>
      <c r="C3032">
        <f>Indexes!A48</f>
        <v/>
      </c>
      <c r="D3032">
        <f>ROUND(Indexes!B48*0.65,1)</f>
        <v/>
      </c>
      <c r="E3032" t="inlineStr">
        <is>
          <t>global</t>
        </is>
      </c>
      <c r="F3032" t="inlineStr">
        <is>
          <t>global</t>
        </is>
      </c>
    </row>
    <row r="3033">
      <c r="A3033" t="inlineStr">
        <is>
          <t>Stanberry DB</t>
        </is>
      </c>
      <c r="C3033">
        <f>Indexes!A49</f>
        <v/>
      </c>
      <c r="D3033">
        <f>ROUND(Indexes!B49*0.65,1)</f>
        <v/>
      </c>
      <c r="E3033" t="inlineStr">
        <is>
          <t>global</t>
        </is>
      </c>
      <c r="F3033" t="inlineStr">
        <is>
          <t>global</t>
        </is>
      </c>
    </row>
    <row r="3034">
      <c r="A3034" t="inlineStr">
        <is>
          <t>Stanberry DB</t>
        </is>
      </c>
      <c r="C3034">
        <f>Indexes!A50</f>
        <v/>
      </c>
      <c r="D3034">
        <f>ROUND(Indexes!B50*0.65,1)</f>
        <v/>
      </c>
      <c r="E3034" t="inlineStr">
        <is>
          <t>global</t>
        </is>
      </c>
      <c r="F3034" t="inlineStr">
        <is>
          <t>global</t>
        </is>
      </c>
    </row>
    <row r="3035">
      <c r="A3035" t="inlineStr">
        <is>
          <t>Stanberry DB</t>
        </is>
      </c>
      <c r="C3035">
        <f>Indexes!A51</f>
        <v/>
      </c>
      <c r="D3035">
        <f>ROUND(Indexes!B51*0.65,1)</f>
        <v/>
      </c>
      <c r="E3035" t="inlineStr">
        <is>
          <t>global</t>
        </is>
      </c>
      <c r="F3035" t="inlineStr">
        <is>
          <t>global</t>
        </is>
      </c>
    </row>
    <row r="3036">
      <c r="A3036" t="inlineStr">
        <is>
          <t>Stanberry DB</t>
        </is>
      </c>
      <c r="C3036">
        <f>Indexes!A52</f>
        <v/>
      </c>
      <c r="D3036">
        <f>ROUND(Indexes!B52*0.65,1)</f>
        <v/>
      </c>
      <c r="E3036" t="inlineStr">
        <is>
          <t>global</t>
        </is>
      </c>
      <c r="F3036" t="inlineStr">
        <is>
          <t>global</t>
        </is>
      </c>
    </row>
    <row r="3037">
      <c r="A3037" t="inlineStr">
        <is>
          <t>Stanberry DB</t>
        </is>
      </c>
      <c r="C3037">
        <f>Indexes!A53</f>
        <v/>
      </c>
      <c r="D3037">
        <f>ROUND(Indexes!B53*0.65,1)</f>
        <v/>
      </c>
      <c r="E3037" t="inlineStr">
        <is>
          <t>global</t>
        </is>
      </c>
      <c r="F3037" t="inlineStr">
        <is>
          <t>global</t>
        </is>
      </c>
    </row>
    <row r="3038">
      <c r="A3038" t="inlineStr">
        <is>
          <t>Stanberry DB</t>
        </is>
      </c>
      <c r="C3038">
        <f>Indexes!A54</f>
        <v/>
      </c>
      <c r="D3038">
        <f>ROUND(Indexes!B54*0.65,1)</f>
        <v/>
      </c>
      <c r="E3038" t="inlineStr">
        <is>
          <t>global</t>
        </is>
      </c>
      <c r="F3038" t="inlineStr">
        <is>
          <t>global</t>
        </is>
      </c>
    </row>
    <row r="3039">
      <c r="A3039" t="inlineStr">
        <is>
          <t>Stanberry DB</t>
        </is>
      </c>
      <c r="C3039">
        <f>Indexes!A55</f>
        <v/>
      </c>
      <c r="D3039">
        <f>ROUND(Indexes!B55*0.65,1)</f>
        <v/>
      </c>
      <c r="E3039" t="inlineStr">
        <is>
          <t>global</t>
        </is>
      </c>
      <c r="F3039" t="inlineStr">
        <is>
          <t>global</t>
        </is>
      </c>
    </row>
    <row r="3040">
      <c r="A3040" t="inlineStr">
        <is>
          <t>Stanberry DB</t>
        </is>
      </c>
      <c r="C3040">
        <f>Indexes!A56</f>
        <v/>
      </c>
      <c r="D3040">
        <f>ROUND(Indexes!B56*0.65,1)</f>
        <v/>
      </c>
      <c r="E3040" t="inlineStr">
        <is>
          <t>global</t>
        </is>
      </c>
      <c r="F3040" t="inlineStr">
        <is>
          <t>global</t>
        </is>
      </c>
    </row>
    <row r="3041">
      <c r="A3041" t="inlineStr">
        <is>
          <t>Stanberry DB</t>
        </is>
      </c>
      <c r="C3041">
        <f>Indexes!A57</f>
        <v/>
      </c>
      <c r="D3041">
        <f>ROUND(Indexes!B57*0.65,1)</f>
        <v/>
      </c>
      <c r="E3041" t="inlineStr">
        <is>
          <t>global</t>
        </is>
      </c>
      <c r="F3041" t="inlineStr">
        <is>
          <t>global</t>
        </is>
      </c>
    </row>
    <row r="3042">
      <c r="A3042" t="inlineStr">
        <is>
          <t>Stanberry DB</t>
        </is>
      </c>
      <c r="C3042">
        <f>Indexes!A58</f>
        <v/>
      </c>
      <c r="D3042">
        <f>ROUND(Indexes!B58*0.65,1)</f>
        <v/>
      </c>
      <c r="E3042" t="inlineStr">
        <is>
          <t>global</t>
        </is>
      </c>
      <c r="F3042" t="inlineStr">
        <is>
          <t>global</t>
        </is>
      </c>
    </row>
    <row r="3043">
      <c r="A3043" t="inlineStr">
        <is>
          <t>Stanberry DB</t>
        </is>
      </c>
      <c r="C3043">
        <f>Indexes!A59</f>
        <v/>
      </c>
      <c r="D3043">
        <f>ROUND(Indexes!B59*0.65,1)</f>
        <v/>
      </c>
      <c r="E3043" t="inlineStr">
        <is>
          <t>global</t>
        </is>
      </c>
      <c r="F3043" t="inlineStr">
        <is>
          <t>global</t>
        </is>
      </c>
    </row>
    <row r="3044">
      <c r="A3044" t="inlineStr">
        <is>
          <t>Stanberry DB</t>
        </is>
      </c>
      <c r="C3044">
        <f>Indexes!A60</f>
        <v/>
      </c>
      <c r="D3044">
        <f>ROUND(Indexes!B60*0.65,1)</f>
        <v/>
      </c>
      <c r="E3044" t="inlineStr">
        <is>
          <t>global</t>
        </is>
      </c>
      <c r="F3044" t="inlineStr">
        <is>
          <t>global</t>
        </is>
      </c>
    </row>
    <row r="3045">
      <c r="A3045" t="inlineStr">
        <is>
          <t>Stanberry DB</t>
        </is>
      </c>
      <c r="C3045">
        <f>Indexes!A61</f>
        <v/>
      </c>
      <c r="D3045">
        <f>ROUND(Indexes!B61*0.65,1)</f>
        <v/>
      </c>
      <c r="E3045" t="inlineStr">
        <is>
          <t>global</t>
        </is>
      </c>
      <c r="F3045" t="inlineStr">
        <is>
          <t>global</t>
        </is>
      </c>
    </row>
    <row r="3046">
      <c r="A3046" t="inlineStr">
        <is>
          <t>Stanberry DB</t>
        </is>
      </c>
      <c r="C3046">
        <f>Indexes!A62</f>
        <v/>
      </c>
      <c r="D3046">
        <f>ROUND(Indexes!B62*0.65,1)</f>
        <v/>
      </c>
      <c r="E3046" t="inlineStr">
        <is>
          <t>global</t>
        </is>
      </c>
      <c r="F3046" t="inlineStr">
        <is>
          <t>global</t>
        </is>
      </c>
    </row>
    <row r="3047">
      <c r="A3047" t="inlineStr">
        <is>
          <t>Stanberry DB</t>
        </is>
      </c>
      <c r="C3047">
        <f>Indexes!A63</f>
        <v/>
      </c>
      <c r="D3047">
        <f>ROUND(Indexes!B63*0.65,1)</f>
        <v/>
      </c>
      <c r="E3047" t="inlineStr">
        <is>
          <t>global</t>
        </is>
      </c>
      <c r="F3047" t="inlineStr">
        <is>
          <t>global</t>
        </is>
      </c>
    </row>
    <row r="3048">
      <c r="A3048" t="inlineStr">
        <is>
          <t>Stanberry DB</t>
        </is>
      </c>
      <c r="C3048">
        <f>Indexes!A64</f>
        <v/>
      </c>
      <c r="D3048">
        <f>ROUND(Indexes!B64*0.65,1)</f>
        <v/>
      </c>
      <c r="E3048" t="inlineStr">
        <is>
          <t>global</t>
        </is>
      </c>
      <c r="F3048" t="inlineStr">
        <is>
          <t>global</t>
        </is>
      </c>
    </row>
    <row r="3049">
      <c r="A3049" t="inlineStr">
        <is>
          <t>Stanberry DB</t>
        </is>
      </c>
      <c r="C3049">
        <f>Indexes!A65</f>
        <v/>
      </c>
      <c r="D3049">
        <f>ROUND(Indexes!B65*0.65,1)</f>
        <v/>
      </c>
      <c r="E3049" t="inlineStr">
        <is>
          <t>global</t>
        </is>
      </c>
      <c r="F3049" t="inlineStr">
        <is>
          <t>global</t>
        </is>
      </c>
    </row>
    <row r="3050">
      <c r="A3050" t="inlineStr">
        <is>
          <t>Stanberry DB</t>
        </is>
      </c>
      <c r="C3050">
        <f>Indexes!A66</f>
        <v/>
      </c>
      <c r="D3050">
        <f>ROUND(Indexes!B66*0.65,1)</f>
        <v/>
      </c>
      <c r="E3050" t="inlineStr">
        <is>
          <t>global</t>
        </is>
      </c>
      <c r="F3050" t="inlineStr">
        <is>
          <t>global</t>
        </is>
      </c>
    </row>
    <row r="3051">
      <c r="A3051" t="inlineStr">
        <is>
          <t>Stanberry DB</t>
        </is>
      </c>
      <c r="C3051">
        <f>Indexes!A67</f>
        <v/>
      </c>
      <c r="D3051">
        <f>ROUND(Indexes!B67*0.65,1)</f>
        <v/>
      </c>
      <c r="E3051" t="inlineStr">
        <is>
          <t>global</t>
        </is>
      </c>
      <c r="F3051" t="inlineStr">
        <is>
          <t>global</t>
        </is>
      </c>
    </row>
    <row r="3052">
      <c r="A3052" t="inlineStr">
        <is>
          <t>Stanberry DB</t>
        </is>
      </c>
      <c r="C3052">
        <f>Indexes!A68</f>
        <v/>
      </c>
      <c r="D3052">
        <f>ROUND(Indexes!B68*0.65,1)</f>
        <v/>
      </c>
      <c r="E3052" t="inlineStr">
        <is>
          <t>global</t>
        </is>
      </c>
      <c r="F3052" t="inlineStr">
        <is>
          <t>global</t>
        </is>
      </c>
    </row>
    <row r="3053">
      <c r="A3053" t="inlineStr">
        <is>
          <t>Stanberry DB</t>
        </is>
      </c>
      <c r="C3053">
        <f>Indexes!A69</f>
        <v/>
      </c>
      <c r="D3053">
        <f>ROUND(Indexes!B69*0.65,1)</f>
        <v/>
      </c>
      <c r="E3053" t="inlineStr">
        <is>
          <t>global</t>
        </is>
      </c>
      <c r="F3053" t="inlineStr">
        <is>
          <t>global</t>
        </is>
      </c>
    </row>
    <row r="3054">
      <c r="A3054" t="inlineStr">
        <is>
          <t>Stanberry DB</t>
        </is>
      </c>
      <c r="C3054">
        <f>Indexes!A70</f>
        <v/>
      </c>
      <c r="D3054">
        <f>ROUND(Indexes!B70*0.65,1)</f>
        <v/>
      </c>
      <c r="E3054" t="inlineStr">
        <is>
          <t>global</t>
        </is>
      </c>
      <c r="F3054" t="inlineStr">
        <is>
          <t>global</t>
        </is>
      </c>
    </row>
    <row r="3055">
      <c r="A3055" t="inlineStr">
        <is>
          <t>Stanberry DB</t>
        </is>
      </c>
      <c r="C3055">
        <f>Indexes!A71</f>
        <v/>
      </c>
      <c r="D3055">
        <f>ROUND(Indexes!B71*0.65,1)</f>
        <v/>
      </c>
      <c r="E3055" t="inlineStr">
        <is>
          <t>global</t>
        </is>
      </c>
      <c r="F3055" t="inlineStr">
        <is>
          <t>global</t>
        </is>
      </c>
    </row>
    <row r="3056">
      <c r="A3056" t="inlineStr">
        <is>
          <t>Stanberry DB</t>
        </is>
      </c>
      <c r="C3056">
        <f>Indexes!A72</f>
        <v/>
      </c>
      <c r="D3056">
        <f>ROUND(Indexes!B72*0.65,1)</f>
        <v/>
      </c>
      <c r="E3056" t="inlineStr">
        <is>
          <t>global</t>
        </is>
      </c>
      <c r="F3056" t="inlineStr">
        <is>
          <t>global</t>
        </is>
      </c>
    </row>
    <row r="3057">
      <c r="A3057" t="inlineStr">
        <is>
          <t>Stanberry DB</t>
        </is>
      </c>
      <c r="C3057">
        <f>Indexes!A73</f>
        <v/>
      </c>
      <c r="D3057">
        <f>ROUND(Indexes!B73*0.65,1)</f>
        <v/>
      </c>
      <c r="E3057" t="inlineStr">
        <is>
          <t>global</t>
        </is>
      </c>
      <c r="F3057" t="inlineStr">
        <is>
          <t>global</t>
        </is>
      </c>
    </row>
    <row r="3058">
      <c r="A3058" t="inlineStr">
        <is>
          <t>Stanberry DB</t>
        </is>
      </c>
      <c r="C3058">
        <f>Indexes!A74</f>
        <v/>
      </c>
      <c r="D3058">
        <f>ROUND(Indexes!B74*0.65,1)</f>
        <v/>
      </c>
      <c r="E3058" t="inlineStr">
        <is>
          <t>global</t>
        </is>
      </c>
      <c r="F3058" t="inlineStr">
        <is>
          <t>global</t>
        </is>
      </c>
    </row>
    <row r="3059">
      <c r="A3059" t="inlineStr">
        <is>
          <t>Stanberry DB</t>
        </is>
      </c>
      <c r="C3059">
        <f>Indexes!A75</f>
        <v/>
      </c>
      <c r="D3059">
        <f>ROUND(Indexes!B75*0.65,1)</f>
        <v/>
      </c>
      <c r="E3059" t="inlineStr">
        <is>
          <t>global</t>
        </is>
      </c>
      <c r="F3059" t="inlineStr">
        <is>
          <t>global</t>
        </is>
      </c>
    </row>
    <row r="3060">
      <c r="A3060" t="inlineStr">
        <is>
          <t>Stanberry DB</t>
        </is>
      </c>
      <c r="C3060">
        <f>Indexes!A76</f>
        <v/>
      </c>
      <c r="D3060">
        <f>ROUND(Indexes!B76*0.65,1)</f>
        <v/>
      </c>
      <c r="E3060" t="inlineStr">
        <is>
          <t>global</t>
        </is>
      </c>
      <c r="F3060" t="inlineStr">
        <is>
          <t>global</t>
        </is>
      </c>
    </row>
    <row r="3061">
      <c r="A3061" t="inlineStr">
        <is>
          <t>Stanberry DB</t>
        </is>
      </c>
      <c r="C3061">
        <f>Indexes!A77</f>
        <v/>
      </c>
      <c r="D3061">
        <f>ROUND(Indexes!B77*0.65,1)</f>
        <v/>
      </c>
      <c r="E3061" t="inlineStr">
        <is>
          <t>global</t>
        </is>
      </c>
      <c r="F3061" t="inlineStr">
        <is>
          <t>global</t>
        </is>
      </c>
    </row>
    <row r="3062">
      <c r="A3062" t="inlineStr">
        <is>
          <t>Stanberry DB</t>
        </is>
      </c>
      <c r="C3062">
        <f>Indexes!A78</f>
        <v/>
      </c>
      <c r="D3062">
        <f>ROUND(Indexes!B78*0.65,1)</f>
        <v/>
      </c>
      <c r="E3062" t="inlineStr">
        <is>
          <t>global</t>
        </is>
      </c>
      <c r="F3062" t="inlineStr">
        <is>
          <t>global</t>
        </is>
      </c>
    </row>
    <row r="3063">
      <c r="A3063" t="inlineStr">
        <is>
          <t>Stanberry DB</t>
        </is>
      </c>
      <c r="C3063">
        <f>Indexes!A79</f>
        <v/>
      </c>
      <c r="D3063">
        <f>ROUND(Indexes!B79*0.65,1)</f>
        <v/>
      </c>
      <c r="E3063" t="inlineStr">
        <is>
          <t>global</t>
        </is>
      </c>
      <c r="F3063" t="inlineStr">
        <is>
          <t>global</t>
        </is>
      </c>
    </row>
    <row r="3064">
      <c r="A3064" t="inlineStr">
        <is>
          <t>Stanberry DB</t>
        </is>
      </c>
      <c r="C3064">
        <f>Indexes!A80</f>
        <v/>
      </c>
      <c r="D3064">
        <f>ROUND(Indexes!B80*0.65,1)</f>
        <v/>
      </c>
      <c r="E3064" t="inlineStr">
        <is>
          <t>global</t>
        </is>
      </c>
      <c r="F3064" t="inlineStr">
        <is>
          <t>global</t>
        </is>
      </c>
    </row>
    <row r="3065">
      <c r="A3065" t="inlineStr">
        <is>
          <t>Stanberry DB</t>
        </is>
      </c>
      <c r="C3065">
        <f>Indexes!A81</f>
        <v/>
      </c>
      <c r="D3065">
        <f>ROUND(Indexes!B81*0.65,1)</f>
        <v/>
      </c>
      <c r="E3065" t="inlineStr">
        <is>
          <t>global</t>
        </is>
      </c>
      <c r="F3065" t="inlineStr">
        <is>
          <t>global</t>
        </is>
      </c>
    </row>
    <row r="3066">
      <c r="A3066" t="inlineStr">
        <is>
          <t>Stanberry DB</t>
        </is>
      </c>
      <c r="C3066">
        <f>Indexes!A82</f>
        <v/>
      </c>
      <c r="D3066">
        <f>ROUND(Indexes!B82*0.65,1)</f>
        <v/>
      </c>
      <c r="E3066" t="inlineStr">
        <is>
          <t>global</t>
        </is>
      </c>
      <c r="F3066" t="inlineStr">
        <is>
          <t>global</t>
        </is>
      </c>
    </row>
    <row r="3067">
      <c r="A3067" t="inlineStr">
        <is>
          <t>Stanberry DB</t>
        </is>
      </c>
      <c r="C3067">
        <f>Indexes!A83</f>
        <v/>
      </c>
      <c r="D3067">
        <f>ROUND(Indexes!B83*0.65,1)</f>
        <v/>
      </c>
      <c r="E3067" t="inlineStr">
        <is>
          <t>global</t>
        </is>
      </c>
      <c r="F3067" t="inlineStr">
        <is>
          <t>global</t>
        </is>
      </c>
    </row>
    <row r="3068">
      <c r="A3068" t="inlineStr">
        <is>
          <t>Stanberry DB</t>
        </is>
      </c>
      <c r="C3068">
        <f>Indexes!A84</f>
        <v/>
      </c>
      <c r="D3068">
        <f>ROUND(Indexes!B84*0.65,1)</f>
        <v/>
      </c>
      <c r="E3068" t="inlineStr">
        <is>
          <t>global</t>
        </is>
      </c>
      <c r="F3068" t="inlineStr">
        <is>
          <t>global</t>
        </is>
      </c>
    </row>
    <row r="3069">
      <c r="A3069" t="inlineStr">
        <is>
          <t>Stanberry DB</t>
        </is>
      </c>
      <c r="C3069">
        <f>Indexes!A85</f>
        <v/>
      </c>
      <c r="D3069">
        <f>ROUND(Indexes!B85*0.65,1)</f>
        <v/>
      </c>
      <c r="E3069" t="inlineStr">
        <is>
          <t>global</t>
        </is>
      </c>
      <c r="F3069" t="inlineStr">
        <is>
          <t>global</t>
        </is>
      </c>
    </row>
    <row r="3070">
      <c r="A3070" t="inlineStr">
        <is>
          <t>Stanberry DB</t>
        </is>
      </c>
      <c r="C3070">
        <f>Indexes!A86</f>
        <v/>
      </c>
      <c r="D3070">
        <f>ROUND(Indexes!B86*0.65,1)</f>
        <v/>
      </c>
      <c r="E3070" t="inlineStr">
        <is>
          <t>global</t>
        </is>
      </c>
      <c r="F3070" t="inlineStr">
        <is>
          <t>global</t>
        </is>
      </c>
    </row>
    <row r="3071">
      <c r="A3071" t="inlineStr">
        <is>
          <t>Stanberry DB</t>
        </is>
      </c>
      <c r="C3071">
        <f>Indexes!A87</f>
        <v/>
      </c>
      <c r="D3071">
        <f>ROUND(Indexes!B87*0.65,1)</f>
        <v/>
      </c>
      <c r="E3071" t="inlineStr">
        <is>
          <t>global</t>
        </is>
      </c>
      <c r="F3071" t="inlineStr">
        <is>
          <t>global</t>
        </is>
      </c>
    </row>
    <row r="3072">
      <c r="A3072" t="inlineStr">
        <is>
          <t>Stanberry DB</t>
        </is>
      </c>
      <c r="C3072">
        <f>Indexes!A88</f>
        <v/>
      </c>
      <c r="D3072">
        <f>ROUND(Indexes!B88*0.65,1)</f>
        <v/>
      </c>
      <c r="E3072" t="inlineStr">
        <is>
          <t>global</t>
        </is>
      </c>
      <c r="F3072" t="inlineStr">
        <is>
          <t>global</t>
        </is>
      </c>
    </row>
    <row r="3073">
      <c r="A3073" t="inlineStr">
        <is>
          <t>Stanberry DB</t>
        </is>
      </c>
      <c r="C3073">
        <f>Indexes!A89</f>
        <v/>
      </c>
      <c r="D3073">
        <f>ROUND(Indexes!B89*0.65,1)</f>
        <v/>
      </c>
      <c r="E3073" t="inlineStr">
        <is>
          <t>global</t>
        </is>
      </c>
      <c r="F3073" t="inlineStr">
        <is>
          <t>global</t>
        </is>
      </c>
    </row>
    <row r="3074">
      <c r="A3074" t="inlineStr">
        <is>
          <t>Stanberry DB</t>
        </is>
      </c>
      <c r="C3074">
        <f>Indexes!A90</f>
        <v/>
      </c>
      <c r="D3074">
        <f>ROUND(Indexes!B90*0.65,1)</f>
        <v/>
      </c>
      <c r="E3074" t="inlineStr">
        <is>
          <t>global</t>
        </is>
      </c>
      <c r="F3074" t="inlineStr">
        <is>
          <t>global</t>
        </is>
      </c>
    </row>
    <row r="3075">
      <c r="A3075" t="inlineStr">
        <is>
          <t>Stanberry DB</t>
        </is>
      </c>
      <c r="C3075">
        <f>Indexes!A91</f>
        <v/>
      </c>
      <c r="D3075">
        <f>ROUND(Indexes!B91*0.65,1)</f>
        <v/>
      </c>
      <c r="E3075" t="inlineStr">
        <is>
          <t>global</t>
        </is>
      </c>
      <c r="F3075" t="inlineStr">
        <is>
          <t>global</t>
        </is>
      </c>
    </row>
    <row r="3076">
      <c r="A3076" t="inlineStr">
        <is>
          <t>Stanberry DB</t>
        </is>
      </c>
      <c r="C3076">
        <f>Indexes!A92</f>
        <v/>
      </c>
      <c r="D3076">
        <f>ROUND(Indexes!B92*0.65,1)</f>
        <v/>
      </c>
      <c r="E3076" t="inlineStr">
        <is>
          <t>global</t>
        </is>
      </c>
      <c r="F3076" t="inlineStr">
        <is>
          <t>global</t>
        </is>
      </c>
    </row>
    <row r="3077">
      <c r="A3077" t="inlineStr">
        <is>
          <t>Stanberry DB</t>
        </is>
      </c>
      <c r="C3077">
        <f>Indexes!A93</f>
        <v/>
      </c>
      <c r="D3077">
        <f>ROUND(Indexes!B93*0.65,1)</f>
        <v/>
      </c>
      <c r="E3077" t="inlineStr">
        <is>
          <t>global</t>
        </is>
      </c>
      <c r="F3077" t="inlineStr">
        <is>
          <t>global</t>
        </is>
      </c>
    </row>
    <row r="3078">
      <c r="A3078" t="inlineStr">
        <is>
          <t>Stanberry DB</t>
        </is>
      </c>
      <c r="C3078">
        <f>Indexes!A94</f>
        <v/>
      </c>
      <c r="D3078">
        <f>ROUND(Indexes!B94*0.65,1)</f>
        <v/>
      </c>
      <c r="E3078" t="inlineStr">
        <is>
          <t>global</t>
        </is>
      </c>
      <c r="F3078" t="inlineStr">
        <is>
          <t>global</t>
        </is>
      </c>
    </row>
    <row r="3079">
      <c r="A3079" t="inlineStr">
        <is>
          <t>Stanberry DB</t>
        </is>
      </c>
      <c r="C3079">
        <f>Indexes!A95</f>
        <v/>
      </c>
      <c r="D3079">
        <f>ROUND(Indexes!B95*0.65,1)</f>
        <v/>
      </c>
      <c r="E3079" t="inlineStr">
        <is>
          <t>global</t>
        </is>
      </c>
      <c r="F3079" t="inlineStr">
        <is>
          <t>global</t>
        </is>
      </c>
    </row>
    <row r="3080">
      <c r="A3080" t="inlineStr">
        <is>
          <t>Stanberry DB</t>
        </is>
      </c>
      <c r="C3080">
        <f>Indexes!A96</f>
        <v/>
      </c>
      <c r="D3080">
        <f>ROUND(Indexes!B96*0.65,1)</f>
        <v/>
      </c>
      <c r="E3080" t="inlineStr">
        <is>
          <t>global</t>
        </is>
      </c>
      <c r="F3080" t="inlineStr">
        <is>
          <t>global</t>
        </is>
      </c>
    </row>
    <row r="3081">
      <c r="A3081" t="inlineStr">
        <is>
          <t>Stanberry DB</t>
        </is>
      </c>
      <c r="C3081">
        <f>Indexes!A97</f>
        <v/>
      </c>
      <c r="D3081">
        <f>ROUND(Indexes!B97*0.65,1)</f>
        <v/>
      </c>
      <c r="E3081" t="inlineStr">
        <is>
          <t>global</t>
        </is>
      </c>
      <c r="F3081" t="inlineStr">
        <is>
          <t>global</t>
        </is>
      </c>
    </row>
    <row r="3082">
      <c r="A3082" t="inlineStr">
        <is>
          <t>Stanberry DB</t>
        </is>
      </c>
      <c r="C3082">
        <f>Indexes!A98</f>
        <v/>
      </c>
      <c r="D3082">
        <f>ROUND(Indexes!B98*0.65,1)</f>
        <v/>
      </c>
      <c r="E3082" t="inlineStr">
        <is>
          <t>global</t>
        </is>
      </c>
      <c r="F3082" t="inlineStr">
        <is>
          <t>global</t>
        </is>
      </c>
    </row>
    <row r="3083">
      <c r="A3083" t="inlineStr">
        <is>
          <t>Stanberry DB</t>
        </is>
      </c>
      <c r="C3083">
        <f>Indexes!A99</f>
        <v/>
      </c>
      <c r="D3083">
        <f>ROUND(Indexes!B99*0.65,1)</f>
        <v/>
      </c>
      <c r="E3083" t="inlineStr">
        <is>
          <t>global</t>
        </is>
      </c>
      <c r="F3083" t="inlineStr">
        <is>
          <t>global</t>
        </is>
      </c>
    </row>
    <row r="3084">
      <c r="A3084" t="inlineStr">
        <is>
          <t>Stanberry DB</t>
        </is>
      </c>
      <c r="C3084">
        <f>Indexes!A100</f>
        <v/>
      </c>
      <c r="D3084">
        <f>ROUND(Indexes!B100*0.65,1)</f>
        <v/>
      </c>
      <c r="E3084" t="inlineStr">
        <is>
          <t>global</t>
        </is>
      </c>
      <c r="F3084" t="inlineStr">
        <is>
          <t>global</t>
        </is>
      </c>
    </row>
    <row r="3085">
      <c r="A3085" t="inlineStr">
        <is>
          <t>Stanberry DB</t>
        </is>
      </c>
      <c r="C3085">
        <f>Indexes!A101</f>
        <v/>
      </c>
      <c r="D3085">
        <f>ROUND(Indexes!B101*0.65,1)</f>
        <v/>
      </c>
      <c r="E3085" t="inlineStr">
        <is>
          <t>global</t>
        </is>
      </c>
      <c r="F3085" t="inlineStr">
        <is>
          <t>global</t>
        </is>
      </c>
    </row>
    <row r="3086">
      <c r="A3086" t="inlineStr">
        <is>
          <t>Strategic Aggressive Growth w/ 37.5 BLUIX</t>
        </is>
      </c>
      <c r="C3086">
        <f>'Custodial Allocations-Dec24'!A301</f>
        <v/>
      </c>
      <c r="D3086">
        <f>ROUND('Custodial Allocations-Dec24'!B301*100,1)</f>
        <v/>
      </c>
      <c r="E3086" t="inlineStr">
        <is>
          <t>global</t>
        </is>
      </c>
      <c r="F3086" t="inlineStr">
        <is>
          <t>global</t>
        </is>
      </c>
    </row>
    <row r="3087">
      <c r="A3087" t="inlineStr">
        <is>
          <t>Strategic Aggressive Growth w/ 37.5 BLUIX</t>
        </is>
      </c>
      <c r="C3087">
        <f>'Custodial Allocations-Dec24'!A302</f>
        <v/>
      </c>
      <c r="D3087">
        <f>ROUND('Custodial Allocations-Dec24'!B302*100,1)</f>
        <v/>
      </c>
      <c r="E3087" t="inlineStr">
        <is>
          <t>global</t>
        </is>
      </c>
      <c r="F3087" t="inlineStr">
        <is>
          <t>global</t>
        </is>
      </c>
    </row>
    <row r="3088">
      <c r="A3088" t="inlineStr">
        <is>
          <t>Strategic Aggressive Growth w/ 37.5 BLUIX</t>
        </is>
      </c>
      <c r="C3088">
        <f>'Custodial Allocations-Dec24'!A303</f>
        <v/>
      </c>
      <c r="D3088">
        <f>ROUND('Custodial Allocations-Dec24'!B303*100,1)</f>
        <v/>
      </c>
      <c r="E3088" t="inlineStr">
        <is>
          <t>global</t>
        </is>
      </c>
      <c r="F3088" t="inlineStr">
        <is>
          <t>global</t>
        </is>
      </c>
    </row>
    <row r="3089">
      <c r="A3089" t="inlineStr">
        <is>
          <t>Strategic Aggressive Growth w/ 37.5 BLUIX</t>
        </is>
      </c>
      <c r="C3089">
        <f>'Custodial Allocations-Dec24'!A304</f>
        <v/>
      </c>
      <c r="D3089">
        <f>ROUND('Custodial Allocations-Dec24'!B304*100,1)</f>
        <v/>
      </c>
      <c r="E3089" t="inlineStr">
        <is>
          <t>global</t>
        </is>
      </c>
      <c r="F3089" t="inlineStr">
        <is>
          <t>global</t>
        </is>
      </c>
    </row>
    <row r="3090">
      <c r="A3090" t="inlineStr">
        <is>
          <t>Strategic Aggressive Growth w/ 37.5 BLUIX</t>
        </is>
      </c>
      <c r="C3090">
        <f>'Custodial Allocations-Dec24'!A305</f>
        <v/>
      </c>
      <c r="D3090">
        <f>ROUND('Custodial Allocations-Dec24'!B305*100,1)</f>
        <v/>
      </c>
      <c r="E3090" t="inlineStr">
        <is>
          <t>global</t>
        </is>
      </c>
      <c r="F3090" t="inlineStr">
        <is>
          <t>global</t>
        </is>
      </c>
    </row>
    <row r="3091">
      <c r="A3091" t="inlineStr">
        <is>
          <t>Strategic Aggressive Growth w/ 37.5 BLUIX</t>
        </is>
      </c>
      <c r="C3091">
        <f>'Custodial Allocations-Dec24'!A306</f>
        <v/>
      </c>
      <c r="D3091">
        <f>ROUND('Custodial Allocations-Dec24'!B306*100,1)</f>
        <v/>
      </c>
      <c r="E3091" t="inlineStr">
        <is>
          <t>global</t>
        </is>
      </c>
      <c r="F3091" t="inlineStr">
        <is>
          <t>global</t>
        </is>
      </c>
    </row>
    <row r="3092">
      <c r="A3092" t="inlineStr">
        <is>
          <t>Strategic Aggressive Growth w/ 37.5 BLUIX</t>
        </is>
      </c>
      <c r="C3092">
        <f>'Custodial Allocations-Dec24'!A307</f>
        <v/>
      </c>
      <c r="D3092">
        <f>ROUND('Custodial Allocations-Dec24'!B307*100,1)</f>
        <v/>
      </c>
      <c r="E3092" t="inlineStr">
        <is>
          <t>global</t>
        </is>
      </c>
      <c r="F3092" t="inlineStr">
        <is>
          <t>global</t>
        </is>
      </c>
    </row>
    <row r="3093">
      <c r="A3093" t="inlineStr">
        <is>
          <t>Strategic Aggressive Growth w/ 37.5 BLUIX</t>
        </is>
      </c>
      <c r="C3093">
        <f>'Custodial Allocations-Dec24'!A308</f>
        <v/>
      </c>
      <c r="D3093">
        <f>ROUND('Custodial Allocations-Dec24'!B308*100,1)</f>
        <v/>
      </c>
      <c r="E3093" t="inlineStr">
        <is>
          <t>global</t>
        </is>
      </c>
      <c r="F3093" t="inlineStr">
        <is>
          <t>global</t>
        </is>
      </c>
    </row>
    <row r="3094">
      <c r="A3094" t="inlineStr">
        <is>
          <t>Strategic Aggressive Growth w/ 37.5 BLUIX</t>
        </is>
      </c>
      <c r="C3094">
        <f>'Custodial Allocations-Dec24'!A309</f>
        <v/>
      </c>
      <c r="D3094">
        <f>ROUND('Custodial Allocations-Dec24'!B309*100,1)</f>
        <v/>
      </c>
      <c r="E3094" t="inlineStr">
        <is>
          <t>global</t>
        </is>
      </c>
      <c r="F3094" t="inlineStr">
        <is>
          <t>global</t>
        </is>
      </c>
    </row>
    <row r="3095">
      <c r="A3095" t="inlineStr">
        <is>
          <t>Strategic Aggressive Growth w/ 37.5 BLUIX</t>
        </is>
      </c>
      <c r="C3095">
        <f>'Custodial Allocations-Dec24'!A310</f>
        <v/>
      </c>
      <c r="D3095">
        <f>ROUND('Custodial Allocations-Dec24'!B310*100,1)</f>
        <v/>
      </c>
      <c r="E3095" t="inlineStr">
        <is>
          <t>global</t>
        </is>
      </c>
      <c r="F3095" t="inlineStr">
        <is>
          <t>global</t>
        </is>
      </c>
    </row>
    <row r="3096">
      <c r="A3096" t="inlineStr">
        <is>
          <t>Strategic Aggressive Growth w/ 37.5 BLUIX</t>
        </is>
      </c>
      <c r="C3096">
        <f>'Custodial Allocations-Dec24'!A311</f>
        <v/>
      </c>
      <c r="D3096">
        <f>ROUND('Custodial Allocations-Dec24'!B311*100,1)</f>
        <v/>
      </c>
      <c r="E3096" t="inlineStr">
        <is>
          <t>global</t>
        </is>
      </c>
      <c r="F3096" t="inlineStr">
        <is>
          <t>global</t>
        </is>
      </c>
    </row>
    <row r="3097">
      <c r="A3097" t="inlineStr">
        <is>
          <t>Strategic Aggressive Growth w/ 37.5 BLUIX</t>
        </is>
      </c>
      <c r="C3097">
        <f>'Custodial Allocations-Dec24'!A312</f>
        <v/>
      </c>
      <c r="D3097">
        <f>ROUND('Custodial Allocations-Dec24'!B312*100,1)</f>
        <v/>
      </c>
      <c r="E3097" t="inlineStr">
        <is>
          <t>global</t>
        </is>
      </c>
      <c r="F3097" t="inlineStr">
        <is>
          <t>global</t>
        </is>
      </c>
    </row>
    <row r="3098">
      <c r="A3098" t="inlineStr">
        <is>
          <t>Strategic Aggressive Growth w/ 37.5 BLUIX</t>
        </is>
      </c>
      <c r="C3098">
        <f>'Custodial Allocations-Dec24'!A313</f>
        <v/>
      </c>
      <c r="D3098">
        <f>ROUND('Custodial Allocations-Dec24'!B313*100,1)</f>
        <v/>
      </c>
      <c r="E3098" t="inlineStr">
        <is>
          <t>global</t>
        </is>
      </c>
      <c r="F3098" t="inlineStr">
        <is>
          <t>global</t>
        </is>
      </c>
    </row>
    <row r="3099">
      <c r="A3099" t="inlineStr">
        <is>
          <t>Strategic Aggressive Growth w/ 37.5 BLUIX</t>
        </is>
      </c>
      <c r="C3099">
        <f>'Custodial Allocations-Dec24'!A314</f>
        <v/>
      </c>
      <c r="D3099">
        <f>ROUND('Custodial Allocations-Dec24'!B314*100,1)</f>
        <v/>
      </c>
      <c r="E3099" t="inlineStr">
        <is>
          <t>global</t>
        </is>
      </c>
      <c r="F3099" t="inlineStr">
        <is>
          <t>global</t>
        </is>
      </c>
    </row>
    <row r="3100">
      <c r="A3100" t="inlineStr">
        <is>
          <t>Strategic Aggressive Growth w/ 37.5 BLUIX</t>
        </is>
      </c>
      <c r="C3100">
        <f>'Custodial Allocations-Dec24'!A315</f>
        <v/>
      </c>
      <c r="D3100">
        <f>ROUND('Custodial Allocations-Dec24'!B315*100,1)</f>
        <v/>
      </c>
      <c r="E3100" t="inlineStr">
        <is>
          <t>global</t>
        </is>
      </c>
      <c r="F3100" t="inlineStr">
        <is>
          <t>global</t>
        </is>
      </c>
    </row>
    <row r="3101">
      <c r="A3101" t="inlineStr">
        <is>
          <t>Strategic Aggressive Growth w/ 37.5 BLUIX</t>
        </is>
      </c>
      <c r="C3101">
        <f>'Custodial Allocations-Dec24'!A316</f>
        <v/>
      </c>
      <c r="D3101">
        <f>ROUND('Custodial Allocations-Dec24'!B316*100,1)</f>
        <v/>
      </c>
      <c r="E3101" t="inlineStr">
        <is>
          <t>global</t>
        </is>
      </c>
      <c r="F3101" t="inlineStr">
        <is>
          <t>global</t>
        </is>
      </c>
    </row>
    <row r="3102">
      <c r="A3102" t="inlineStr">
        <is>
          <t>Strategic Aggressive Growth w/ 37.5 BLUIX</t>
        </is>
      </c>
      <c r="C3102" t="inlineStr">
        <is>
          <t>$CASH</t>
        </is>
      </c>
      <c r="D3102">
        <f>100-SUM(D3086:D3101)</f>
        <v/>
      </c>
      <c r="E3102" t="inlineStr">
        <is>
          <t>global</t>
        </is>
      </c>
      <c r="F3102" t="inlineStr">
        <is>
          <t>global</t>
        </is>
      </c>
    </row>
    <row r="3103">
      <c r="A3103" t="inlineStr">
        <is>
          <t>Strategic Conservative w/ 37.5 BLUIX</t>
        </is>
      </c>
      <c r="C3103">
        <f>'Custodial Allocations-Dec24'!A218</f>
        <v/>
      </c>
      <c r="D3103">
        <f>ROUND('Custodial Allocations-Dec24'!B218*100,1)</f>
        <v/>
      </c>
      <c r="E3103" t="inlineStr">
        <is>
          <t>global</t>
        </is>
      </c>
      <c r="F3103" t="inlineStr">
        <is>
          <t>global</t>
        </is>
      </c>
    </row>
    <row r="3104">
      <c r="A3104" t="inlineStr">
        <is>
          <t>Strategic Conservative w/ 37.5 BLUIX</t>
        </is>
      </c>
      <c r="C3104">
        <f>'Custodial Allocations-Dec24'!A219</f>
        <v/>
      </c>
      <c r="D3104">
        <f>ROUND('Custodial Allocations-Dec24'!B219*100,1)</f>
        <v/>
      </c>
      <c r="E3104" t="inlineStr">
        <is>
          <t>global</t>
        </is>
      </c>
      <c r="F3104" t="inlineStr">
        <is>
          <t>global</t>
        </is>
      </c>
    </row>
    <row r="3105">
      <c r="A3105" t="inlineStr">
        <is>
          <t>Strategic Conservative w/ 37.5 BLUIX</t>
        </is>
      </c>
      <c r="C3105">
        <f>'Custodial Allocations-Dec24'!A220</f>
        <v/>
      </c>
      <c r="D3105">
        <f>ROUND('Custodial Allocations-Dec24'!B220*100,1)</f>
        <v/>
      </c>
      <c r="E3105" t="inlineStr">
        <is>
          <t>global</t>
        </is>
      </c>
      <c r="F3105" t="inlineStr">
        <is>
          <t>global</t>
        </is>
      </c>
    </row>
    <row r="3106">
      <c r="A3106" t="inlineStr">
        <is>
          <t>Strategic Conservative w/ 37.5 BLUIX</t>
        </is>
      </c>
      <c r="C3106">
        <f>'Custodial Allocations-Dec24'!A221</f>
        <v/>
      </c>
      <c r="D3106">
        <f>ROUND('Custodial Allocations-Dec24'!B221*100,1)</f>
        <v/>
      </c>
      <c r="E3106" t="inlineStr">
        <is>
          <t>global</t>
        </is>
      </c>
      <c r="F3106" t="inlineStr">
        <is>
          <t>global</t>
        </is>
      </c>
    </row>
    <row r="3107">
      <c r="A3107" t="inlineStr">
        <is>
          <t>Strategic Conservative w/ 37.5 BLUIX</t>
        </is>
      </c>
      <c r="C3107">
        <f>'Custodial Allocations-Dec24'!A222</f>
        <v/>
      </c>
      <c r="D3107">
        <f>ROUND('Custodial Allocations-Dec24'!B222*100,1)</f>
        <v/>
      </c>
      <c r="E3107" t="inlineStr">
        <is>
          <t>global</t>
        </is>
      </c>
      <c r="F3107" t="inlineStr">
        <is>
          <t>global</t>
        </is>
      </c>
    </row>
    <row r="3108">
      <c r="A3108" t="inlineStr">
        <is>
          <t>Strategic Conservative w/ 37.5 BLUIX</t>
        </is>
      </c>
      <c r="C3108">
        <f>'Custodial Allocations-Dec24'!A223</f>
        <v/>
      </c>
      <c r="D3108">
        <f>ROUND('Custodial Allocations-Dec24'!B223*100,1)</f>
        <v/>
      </c>
      <c r="E3108" t="inlineStr">
        <is>
          <t>global</t>
        </is>
      </c>
      <c r="F3108" t="inlineStr">
        <is>
          <t>global</t>
        </is>
      </c>
    </row>
    <row r="3109">
      <c r="A3109" t="inlineStr">
        <is>
          <t>Strategic Conservative w/ 37.5 BLUIX</t>
        </is>
      </c>
      <c r="C3109">
        <f>'Custodial Allocations-Dec24'!A224</f>
        <v/>
      </c>
      <c r="D3109">
        <f>ROUND('Custodial Allocations-Dec24'!B224*100,1)</f>
        <v/>
      </c>
      <c r="E3109" t="inlineStr">
        <is>
          <t>global</t>
        </is>
      </c>
      <c r="F3109" t="inlineStr">
        <is>
          <t>global</t>
        </is>
      </c>
    </row>
    <row r="3110">
      <c r="A3110" t="inlineStr">
        <is>
          <t>Strategic Conservative w/ 37.5 BLUIX</t>
        </is>
      </c>
      <c r="C3110">
        <f>'Custodial Allocations-Dec24'!A225</f>
        <v/>
      </c>
      <c r="D3110">
        <f>ROUND('Custodial Allocations-Dec24'!B225*100,1)</f>
        <v/>
      </c>
      <c r="E3110" t="inlineStr">
        <is>
          <t>global</t>
        </is>
      </c>
      <c r="F3110" t="inlineStr">
        <is>
          <t>global</t>
        </is>
      </c>
    </row>
    <row r="3111">
      <c r="A3111" t="inlineStr">
        <is>
          <t>Strategic Conservative w/ 37.5 BLUIX</t>
        </is>
      </c>
      <c r="C3111">
        <f>'Custodial Allocations-Dec24'!A226</f>
        <v/>
      </c>
      <c r="D3111">
        <f>ROUND('Custodial Allocations-Dec24'!B226*100,1)</f>
        <v/>
      </c>
      <c r="E3111" t="inlineStr">
        <is>
          <t>global</t>
        </is>
      </c>
      <c r="F3111" t="inlineStr">
        <is>
          <t>global</t>
        </is>
      </c>
    </row>
    <row r="3112">
      <c r="A3112" t="inlineStr">
        <is>
          <t>Strategic Conservative w/ 37.5 BLUIX</t>
        </is>
      </c>
      <c r="C3112">
        <f>'Custodial Allocations-Dec24'!A227</f>
        <v/>
      </c>
      <c r="D3112">
        <f>ROUND('Custodial Allocations-Dec24'!B227*100,1)</f>
        <v/>
      </c>
      <c r="E3112" t="inlineStr">
        <is>
          <t>global</t>
        </is>
      </c>
      <c r="F3112" t="inlineStr">
        <is>
          <t>global</t>
        </is>
      </c>
    </row>
    <row r="3113">
      <c r="A3113" t="inlineStr">
        <is>
          <t>Strategic Conservative w/ 37.5 BLUIX</t>
        </is>
      </c>
      <c r="C3113">
        <f>'Custodial Allocations-Dec24'!A228</f>
        <v/>
      </c>
      <c r="D3113">
        <f>ROUND('Custodial Allocations-Dec24'!B228*100,1)</f>
        <v/>
      </c>
      <c r="E3113" t="inlineStr">
        <is>
          <t>global</t>
        </is>
      </c>
      <c r="F3113" t="inlineStr">
        <is>
          <t>global</t>
        </is>
      </c>
    </row>
    <row r="3114">
      <c r="A3114" t="inlineStr">
        <is>
          <t>Strategic Conservative w/ 37.5 BLUIX</t>
        </is>
      </c>
      <c r="C3114">
        <f>'Custodial Allocations-Dec24'!A229</f>
        <v/>
      </c>
      <c r="D3114">
        <f>ROUND('Custodial Allocations-Dec24'!B229*100,1)</f>
        <v/>
      </c>
      <c r="E3114" t="inlineStr">
        <is>
          <t>global</t>
        </is>
      </c>
      <c r="F3114" t="inlineStr">
        <is>
          <t>global</t>
        </is>
      </c>
    </row>
    <row r="3115">
      <c r="A3115" t="inlineStr">
        <is>
          <t>Strategic Conservative w/ 37.5 BLUIX</t>
        </is>
      </c>
      <c r="C3115">
        <f>'Custodial Allocations-Dec24'!A230</f>
        <v/>
      </c>
      <c r="D3115">
        <f>ROUND('Custodial Allocations-Dec24'!B230*100,1)</f>
        <v/>
      </c>
      <c r="E3115" t="inlineStr">
        <is>
          <t>global</t>
        </is>
      </c>
      <c r="F3115" t="inlineStr">
        <is>
          <t>global</t>
        </is>
      </c>
    </row>
    <row r="3116">
      <c r="A3116" t="inlineStr">
        <is>
          <t>Strategic Conservative w/ 37.5 BLUIX</t>
        </is>
      </c>
      <c r="C3116">
        <f>'Custodial Allocations-Dec24'!A231</f>
        <v/>
      </c>
      <c r="D3116">
        <f>ROUND('Custodial Allocations-Dec24'!B231*100,1)</f>
        <v/>
      </c>
      <c r="E3116" t="inlineStr">
        <is>
          <t>global</t>
        </is>
      </c>
      <c r="F3116" t="inlineStr">
        <is>
          <t>global</t>
        </is>
      </c>
    </row>
    <row r="3117">
      <c r="A3117" t="inlineStr">
        <is>
          <t>Strategic Conservative w/ 37.5 BLUIX</t>
        </is>
      </c>
      <c r="C3117" t="inlineStr">
        <is>
          <t>$CASH</t>
        </is>
      </c>
      <c r="D3117">
        <f>100-SUM(D3103:D3116)</f>
        <v/>
      </c>
      <c r="E3117" t="inlineStr">
        <is>
          <t>global</t>
        </is>
      </c>
      <c r="F3117" t="inlineStr">
        <is>
          <t>global</t>
        </is>
      </c>
    </row>
    <row r="3118">
      <c r="A3118" t="inlineStr">
        <is>
          <t>Strategic Growth w/ 37.5 BLUIX</t>
        </is>
      </c>
      <c r="C3118">
        <f>'Custodial Allocations-Dec24'!A161</f>
        <v/>
      </c>
      <c r="D3118">
        <f>ROUND('Custodial Allocations-Dec24'!B161*100,1)</f>
        <v/>
      </c>
      <c r="E3118" t="inlineStr">
        <is>
          <t>global</t>
        </is>
      </c>
      <c r="F3118" t="inlineStr">
        <is>
          <t>global</t>
        </is>
      </c>
    </row>
    <row r="3119">
      <c r="A3119" t="inlineStr">
        <is>
          <t>Strategic Growth w/ 37.5 BLUIX</t>
        </is>
      </c>
      <c r="C3119">
        <f>'Custodial Allocations-Dec24'!A162</f>
        <v/>
      </c>
      <c r="D3119">
        <f>ROUND('Custodial Allocations-Dec24'!B162*100,1)</f>
        <v/>
      </c>
      <c r="E3119" t="inlineStr">
        <is>
          <t>global</t>
        </is>
      </c>
      <c r="F3119" t="inlineStr">
        <is>
          <t>global</t>
        </is>
      </c>
    </row>
    <row r="3120">
      <c r="A3120" t="inlineStr">
        <is>
          <t>Strategic Growth w/ 37.5 BLUIX</t>
        </is>
      </c>
      <c r="C3120">
        <f>'Custodial Allocations-Dec24'!A163</f>
        <v/>
      </c>
      <c r="D3120">
        <f>ROUND('Custodial Allocations-Dec24'!B163*100,1)</f>
        <v/>
      </c>
      <c r="E3120" t="inlineStr">
        <is>
          <t>global</t>
        </is>
      </c>
      <c r="F3120" t="inlineStr">
        <is>
          <t>global</t>
        </is>
      </c>
    </row>
    <row r="3121">
      <c r="A3121" t="inlineStr">
        <is>
          <t>Strategic Growth w/ 37.5 BLUIX</t>
        </is>
      </c>
      <c r="C3121">
        <f>'Custodial Allocations-Dec24'!A164</f>
        <v/>
      </c>
      <c r="D3121">
        <f>ROUND('Custodial Allocations-Dec24'!B164*100,1)</f>
        <v/>
      </c>
      <c r="E3121" t="inlineStr">
        <is>
          <t>global</t>
        </is>
      </c>
      <c r="F3121" t="inlineStr">
        <is>
          <t>global</t>
        </is>
      </c>
    </row>
    <row r="3122">
      <c r="A3122" t="inlineStr">
        <is>
          <t>Strategic Growth w/ 37.5 BLUIX</t>
        </is>
      </c>
      <c r="C3122">
        <f>'Custodial Allocations-Dec24'!A165</f>
        <v/>
      </c>
      <c r="D3122">
        <f>ROUND('Custodial Allocations-Dec24'!B165*100,1)</f>
        <v/>
      </c>
      <c r="E3122" t="inlineStr">
        <is>
          <t>global</t>
        </is>
      </c>
      <c r="F3122" t="inlineStr">
        <is>
          <t>global</t>
        </is>
      </c>
    </row>
    <row r="3123">
      <c r="A3123" t="inlineStr">
        <is>
          <t>Strategic Growth w/ 37.5 BLUIX</t>
        </is>
      </c>
      <c r="C3123">
        <f>'Custodial Allocations-Dec24'!A166</f>
        <v/>
      </c>
      <c r="D3123">
        <f>ROUND('Custodial Allocations-Dec24'!B166*100,1)</f>
        <v/>
      </c>
      <c r="E3123" t="inlineStr">
        <is>
          <t>global</t>
        </is>
      </c>
      <c r="F3123" t="inlineStr">
        <is>
          <t>global</t>
        </is>
      </c>
    </row>
    <row r="3124">
      <c r="A3124" t="inlineStr">
        <is>
          <t>Strategic Growth w/ 37.5 BLUIX</t>
        </is>
      </c>
      <c r="C3124">
        <f>'Custodial Allocations-Dec24'!A167</f>
        <v/>
      </c>
      <c r="D3124">
        <f>ROUND('Custodial Allocations-Dec24'!B167*100,1)</f>
        <v/>
      </c>
      <c r="E3124" t="inlineStr">
        <is>
          <t>global</t>
        </is>
      </c>
      <c r="F3124" t="inlineStr">
        <is>
          <t>global</t>
        </is>
      </c>
    </row>
    <row r="3125">
      <c r="A3125" t="inlineStr">
        <is>
          <t>Strategic Growth w/ 37.5 BLUIX</t>
        </is>
      </c>
      <c r="C3125">
        <f>'Custodial Allocations-Dec24'!A168</f>
        <v/>
      </c>
      <c r="D3125">
        <f>ROUND('Custodial Allocations-Dec24'!B168*100,1)</f>
        <v/>
      </c>
      <c r="E3125" t="inlineStr">
        <is>
          <t>global</t>
        </is>
      </c>
      <c r="F3125" t="inlineStr">
        <is>
          <t>global</t>
        </is>
      </c>
    </row>
    <row r="3126">
      <c r="A3126" t="inlineStr">
        <is>
          <t>Strategic Growth w/ 37.5 BLUIX</t>
        </is>
      </c>
      <c r="C3126">
        <f>'Custodial Allocations-Dec24'!A169</f>
        <v/>
      </c>
      <c r="D3126">
        <f>ROUND('Custodial Allocations-Dec24'!B169*100,1)</f>
        <v/>
      </c>
      <c r="E3126" t="inlineStr">
        <is>
          <t>global</t>
        </is>
      </c>
      <c r="F3126" t="inlineStr">
        <is>
          <t>global</t>
        </is>
      </c>
    </row>
    <row r="3127">
      <c r="A3127" t="inlineStr">
        <is>
          <t>Strategic Growth w/ 37.5 BLUIX</t>
        </is>
      </c>
      <c r="C3127">
        <f>'Custodial Allocations-Dec24'!A170</f>
        <v/>
      </c>
      <c r="D3127">
        <f>ROUND('Custodial Allocations-Dec24'!B170*100,1)</f>
        <v/>
      </c>
      <c r="E3127" t="inlineStr">
        <is>
          <t>global</t>
        </is>
      </c>
      <c r="F3127" t="inlineStr">
        <is>
          <t>global</t>
        </is>
      </c>
    </row>
    <row r="3128">
      <c r="A3128" t="inlineStr">
        <is>
          <t>Strategic Growth w/ 37.5 BLUIX</t>
        </is>
      </c>
      <c r="C3128">
        <f>'Custodial Allocations-Dec24'!A171</f>
        <v/>
      </c>
      <c r="D3128">
        <f>ROUND('Custodial Allocations-Dec24'!B171*100,1)</f>
        <v/>
      </c>
      <c r="E3128" t="inlineStr">
        <is>
          <t>global</t>
        </is>
      </c>
      <c r="F3128" t="inlineStr">
        <is>
          <t>global</t>
        </is>
      </c>
    </row>
    <row r="3129">
      <c r="A3129" t="inlineStr">
        <is>
          <t>Strategic Growth w/ 37.5 BLUIX</t>
        </is>
      </c>
      <c r="C3129">
        <f>'Custodial Allocations-Dec24'!A172</f>
        <v/>
      </c>
      <c r="D3129">
        <f>ROUND('Custodial Allocations-Dec24'!B172*100,1)</f>
        <v/>
      </c>
      <c r="E3129" t="inlineStr">
        <is>
          <t>global</t>
        </is>
      </c>
      <c r="F3129" t="inlineStr">
        <is>
          <t>global</t>
        </is>
      </c>
    </row>
    <row r="3130">
      <c r="A3130" t="inlineStr">
        <is>
          <t>Strategic Growth w/ 37.5 BLUIX</t>
        </is>
      </c>
      <c r="C3130">
        <f>'Custodial Allocations-Dec24'!A173</f>
        <v/>
      </c>
      <c r="D3130">
        <f>ROUND('Custodial Allocations-Dec24'!B173*100,1)</f>
        <v/>
      </c>
      <c r="E3130" t="inlineStr">
        <is>
          <t>global</t>
        </is>
      </c>
      <c r="F3130" t="inlineStr">
        <is>
          <t>global</t>
        </is>
      </c>
    </row>
    <row r="3131">
      <c r="A3131" t="inlineStr">
        <is>
          <t>Strategic Growth w/ 37.5 BLUIX</t>
        </is>
      </c>
      <c r="C3131">
        <f>'Custodial Allocations-Dec24'!A174</f>
        <v/>
      </c>
      <c r="D3131">
        <f>ROUND('Custodial Allocations-Dec24'!B174*100,1)</f>
        <v/>
      </c>
      <c r="E3131" t="inlineStr">
        <is>
          <t>global</t>
        </is>
      </c>
      <c r="F3131" t="inlineStr">
        <is>
          <t>global</t>
        </is>
      </c>
    </row>
    <row r="3132">
      <c r="A3132" t="inlineStr">
        <is>
          <t>Strategic Growth w/ 37.5 BLUIX</t>
        </is>
      </c>
      <c r="C3132" t="inlineStr">
        <is>
          <t>$CASH</t>
        </is>
      </c>
      <c r="D3132">
        <f>100-SUM(D3118:D3131)</f>
        <v/>
      </c>
      <c r="E3132" t="inlineStr">
        <is>
          <t>global</t>
        </is>
      </c>
      <c r="F3132" t="inlineStr">
        <is>
          <t>global</t>
        </is>
      </c>
    </row>
    <row r="3133">
      <c r="A3133" t="inlineStr">
        <is>
          <t>Strategic Growth w/ OCIO</t>
        </is>
      </c>
      <c r="C3133">
        <f>'BFA Model'!B3</f>
        <v/>
      </c>
      <c r="D3133">
        <f>ROUND('BFA Model'!S3*100,1)</f>
        <v/>
      </c>
      <c r="E3133" t="inlineStr">
        <is>
          <t>global</t>
        </is>
      </c>
      <c r="F3133" t="inlineStr">
        <is>
          <t>global</t>
        </is>
      </c>
    </row>
    <row r="3134">
      <c r="A3134" t="inlineStr">
        <is>
          <t>Strategic Growth w/ OCIO</t>
        </is>
      </c>
      <c r="C3134">
        <f>'BFA Model'!B4</f>
        <v/>
      </c>
      <c r="D3134">
        <f>ROUND('BFA Model'!S4*100,1)</f>
        <v/>
      </c>
      <c r="E3134" t="inlineStr">
        <is>
          <t>global</t>
        </is>
      </c>
      <c r="F3134" t="inlineStr">
        <is>
          <t>global</t>
        </is>
      </c>
    </row>
    <row r="3135">
      <c r="A3135" t="inlineStr">
        <is>
          <t>Strategic Growth w/ OCIO</t>
        </is>
      </c>
      <c r="C3135">
        <f>'BFA Model'!B5</f>
        <v/>
      </c>
      <c r="D3135">
        <f>ROUND('BFA Model'!S5*100,1)</f>
        <v/>
      </c>
      <c r="E3135" t="inlineStr">
        <is>
          <t>global</t>
        </is>
      </c>
      <c r="F3135" t="inlineStr">
        <is>
          <t>global</t>
        </is>
      </c>
    </row>
    <row r="3136">
      <c r="A3136" t="inlineStr">
        <is>
          <t>Strategic Growth w/ OCIO</t>
        </is>
      </c>
      <c r="C3136">
        <f>'BFA Model'!B6</f>
        <v/>
      </c>
      <c r="D3136">
        <f>ROUND('BFA Model'!S6*100,1)</f>
        <v/>
      </c>
      <c r="E3136" t="inlineStr">
        <is>
          <t>global</t>
        </is>
      </c>
      <c r="F3136" t="inlineStr">
        <is>
          <t>global</t>
        </is>
      </c>
    </row>
    <row r="3137">
      <c r="A3137" t="inlineStr">
        <is>
          <t>Strategic Growth w/ OCIO</t>
        </is>
      </c>
      <c r="C3137">
        <f>'BFA Model'!B7</f>
        <v/>
      </c>
      <c r="D3137">
        <f>ROUND('BFA Model'!S7*100,1)</f>
        <v/>
      </c>
      <c r="E3137" t="inlineStr">
        <is>
          <t>global</t>
        </is>
      </c>
      <c r="F3137" t="inlineStr">
        <is>
          <t>global</t>
        </is>
      </c>
    </row>
    <row r="3138">
      <c r="A3138" t="inlineStr">
        <is>
          <t>Strategic Growth w/ OCIO</t>
        </is>
      </c>
      <c r="C3138">
        <f>'BFA Model'!B8</f>
        <v/>
      </c>
      <c r="D3138">
        <f>ROUND('BFA Model'!S8*100,1)</f>
        <v/>
      </c>
      <c r="E3138" t="inlineStr">
        <is>
          <t>global</t>
        </is>
      </c>
      <c r="F3138" t="inlineStr">
        <is>
          <t>global</t>
        </is>
      </c>
    </row>
    <row r="3139">
      <c r="A3139" t="inlineStr">
        <is>
          <t>Strategic Growth w/ OCIO</t>
        </is>
      </c>
      <c r="C3139">
        <f>'BFA Model'!B9</f>
        <v/>
      </c>
      <c r="D3139">
        <f>ROUND('BFA Model'!S9*100,1)</f>
        <v/>
      </c>
      <c r="E3139" t="inlineStr">
        <is>
          <t>global</t>
        </is>
      </c>
      <c r="F3139" t="inlineStr">
        <is>
          <t>global</t>
        </is>
      </c>
    </row>
    <row r="3140">
      <c r="A3140" t="inlineStr">
        <is>
          <t>Strategic Growth w/ OCIO</t>
        </is>
      </c>
      <c r="C3140">
        <f>'BFA Model'!B10</f>
        <v/>
      </c>
      <c r="D3140">
        <f>ROUND('BFA Model'!S10*100,1)</f>
        <v/>
      </c>
      <c r="E3140" t="inlineStr">
        <is>
          <t>global</t>
        </is>
      </c>
      <c r="F3140" t="inlineStr">
        <is>
          <t>global</t>
        </is>
      </c>
    </row>
    <row r="3141">
      <c r="A3141" t="inlineStr">
        <is>
          <t>Strategic Growth w/ OCIO</t>
        </is>
      </c>
      <c r="C3141">
        <f>'BFA Model'!B11</f>
        <v/>
      </c>
      <c r="D3141">
        <f>ROUND('BFA Model'!S11*100,1)</f>
        <v/>
      </c>
      <c r="E3141" t="inlineStr">
        <is>
          <t>global</t>
        </is>
      </c>
      <c r="F3141" t="inlineStr">
        <is>
          <t>global</t>
        </is>
      </c>
    </row>
    <row r="3142">
      <c r="A3142" t="inlineStr">
        <is>
          <t>Strategic Growth w/ OCIO</t>
        </is>
      </c>
      <c r="C3142">
        <f>'BFA Model'!B12</f>
        <v/>
      </c>
      <c r="D3142">
        <f>ROUND('BFA Model'!S12*100,1)</f>
        <v/>
      </c>
      <c r="E3142" t="inlineStr">
        <is>
          <t>global</t>
        </is>
      </c>
      <c r="F3142" t="inlineStr">
        <is>
          <t>global</t>
        </is>
      </c>
    </row>
    <row r="3143">
      <c r="A3143" t="inlineStr">
        <is>
          <t>Strategic Growth w/ OCIO</t>
        </is>
      </c>
      <c r="C3143">
        <f>'BFA Model'!B13</f>
        <v/>
      </c>
      <c r="D3143">
        <f>ROUND('BFA Model'!S13*100,1)</f>
        <v/>
      </c>
      <c r="E3143" t="inlineStr">
        <is>
          <t>global</t>
        </is>
      </c>
      <c r="F3143" t="inlineStr">
        <is>
          <t>global</t>
        </is>
      </c>
    </row>
    <row r="3144">
      <c r="A3144" t="inlineStr">
        <is>
          <t>Strategic Growth w/ OCIO</t>
        </is>
      </c>
      <c r="C3144">
        <f>'BFA Model'!B14</f>
        <v/>
      </c>
      <c r="D3144">
        <f>ROUND('BFA Model'!S14*100,1)</f>
        <v/>
      </c>
      <c r="E3144" t="inlineStr">
        <is>
          <t>global</t>
        </is>
      </c>
      <c r="F3144" t="inlineStr">
        <is>
          <t>global</t>
        </is>
      </c>
    </row>
    <row r="3145">
      <c r="A3145" t="inlineStr">
        <is>
          <t>Strategic Growth w/ OCIO</t>
        </is>
      </c>
      <c r="C3145">
        <f>'BFA Model'!B15</f>
        <v/>
      </c>
      <c r="D3145">
        <f>ROUND('BFA Model'!S15*100,1)</f>
        <v/>
      </c>
      <c r="E3145" t="inlineStr">
        <is>
          <t>global</t>
        </is>
      </c>
      <c r="F3145" t="inlineStr">
        <is>
          <t>global</t>
        </is>
      </c>
    </row>
    <row r="3146">
      <c r="A3146" t="inlineStr">
        <is>
          <t>Strategic Growth w/ OCIO</t>
        </is>
      </c>
      <c r="C3146">
        <f>'BFA Model'!B16</f>
        <v/>
      </c>
      <c r="D3146">
        <f>ROUND('BFA Model'!S16*100,1)</f>
        <v/>
      </c>
      <c r="E3146" t="inlineStr">
        <is>
          <t>global</t>
        </is>
      </c>
      <c r="F3146" t="inlineStr">
        <is>
          <t>global</t>
        </is>
      </c>
    </row>
    <row r="3147">
      <c r="A3147" t="inlineStr">
        <is>
          <t>Strategic Growth w/ OCIO</t>
        </is>
      </c>
      <c r="C3147">
        <f>'BFA Model'!B17</f>
        <v/>
      </c>
      <c r="D3147">
        <f>ROUND('BFA Model'!S17*100,1)</f>
        <v/>
      </c>
      <c r="E3147" t="inlineStr">
        <is>
          <t>global</t>
        </is>
      </c>
      <c r="F3147" t="inlineStr">
        <is>
          <t>global</t>
        </is>
      </c>
    </row>
    <row r="3148">
      <c r="A3148" t="inlineStr">
        <is>
          <t>Strategic Growth w/ OCIO</t>
        </is>
      </c>
      <c r="C3148">
        <f>'BFA Model'!B18</f>
        <v/>
      </c>
      <c r="D3148">
        <f>100-SUM(D3133:D3147)</f>
        <v/>
      </c>
      <c r="E3148" t="inlineStr">
        <is>
          <t>global</t>
        </is>
      </c>
      <c r="F3148" t="inlineStr">
        <is>
          <t>global</t>
        </is>
      </c>
    </row>
    <row r="3149">
      <c r="A3149" t="inlineStr">
        <is>
          <t>Strategic Mod Growth w/ 37.5 BLUIX</t>
        </is>
      </c>
      <c r="C3149">
        <f>'Custodial Allocations-Dec24'!A180</f>
        <v/>
      </c>
      <c r="D3149">
        <f>ROUND('Custodial Allocations-Dec24'!B180*100,1)</f>
        <v/>
      </c>
      <c r="E3149" t="inlineStr">
        <is>
          <t>global</t>
        </is>
      </c>
      <c r="F3149" t="inlineStr">
        <is>
          <t>global</t>
        </is>
      </c>
    </row>
    <row r="3150">
      <c r="A3150" t="inlineStr">
        <is>
          <t>Strategic Mod Growth w/ 37.5 BLUIX</t>
        </is>
      </c>
      <c r="C3150">
        <f>'Custodial Allocations-Dec24'!A181</f>
        <v/>
      </c>
      <c r="D3150">
        <f>ROUND('Custodial Allocations-Dec24'!B181*100,1)</f>
        <v/>
      </c>
      <c r="E3150" t="inlineStr">
        <is>
          <t>global</t>
        </is>
      </c>
      <c r="F3150" t="inlineStr">
        <is>
          <t>global</t>
        </is>
      </c>
    </row>
    <row r="3151">
      <c r="A3151" t="inlineStr">
        <is>
          <t>Strategic Mod Growth w/ 37.5 BLUIX</t>
        </is>
      </c>
      <c r="C3151">
        <f>'Custodial Allocations-Dec24'!A182</f>
        <v/>
      </c>
      <c r="D3151">
        <f>ROUND('Custodial Allocations-Dec24'!B182*100,1)</f>
        <v/>
      </c>
      <c r="E3151" t="inlineStr">
        <is>
          <t>global</t>
        </is>
      </c>
      <c r="F3151" t="inlineStr">
        <is>
          <t>global</t>
        </is>
      </c>
    </row>
    <row r="3152">
      <c r="A3152" t="inlineStr">
        <is>
          <t>Strategic Mod Growth w/ 37.5 BLUIX</t>
        </is>
      </c>
      <c r="C3152">
        <f>'Custodial Allocations-Dec24'!A183</f>
        <v/>
      </c>
      <c r="D3152">
        <f>ROUND('Custodial Allocations-Dec24'!B183*100,1)</f>
        <v/>
      </c>
      <c r="E3152" t="inlineStr">
        <is>
          <t>global</t>
        </is>
      </c>
      <c r="F3152" t="inlineStr">
        <is>
          <t>global</t>
        </is>
      </c>
    </row>
    <row r="3153">
      <c r="A3153" t="inlineStr">
        <is>
          <t>Strategic Mod Growth w/ 37.5 BLUIX</t>
        </is>
      </c>
      <c r="C3153">
        <f>'Custodial Allocations-Dec24'!A184</f>
        <v/>
      </c>
      <c r="D3153">
        <f>ROUND('Custodial Allocations-Dec24'!B184*100,1)</f>
        <v/>
      </c>
      <c r="E3153" t="inlineStr">
        <is>
          <t>global</t>
        </is>
      </c>
      <c r="F3153" t="inlineStr">
        <is>
          <t>global</t>
        </is>
      </c>
    </row>
    <row r="3154">
      <c r="A3154" t="inlineStr">
        <is>
          <t>Strategic Mod Growth w/ 37.5 BLUIX</t>
        </is>
      </c>
      <c r="C3154">
        <f>'Custodial Allocations-Dec24'!A185</f>
        <v/>
      </c>
      <c r="D3154">
        <f>ROUND('Custodial Allocations-Dec24'!B185*100,1)</f>
        <v/>
      </c>
      <c r="E3154" t="inlineStr">
        <is>
          <t>global</t>
        </is>
      </c>
      <c r="F3154" t="inlineStr">
        <is>
          <t>global</t>
        </is>
      </c>
    </row>
    <row r="3155">
      <c r="A3155" t="inlineStr">
        <is>
          <t>Strategic Mod Growth w/ 37.5 BLUIX</t>
        </is>
      </c>
      <c r="C3155">
        <f>'Custodial Allocations-Dec24'!A186</f>
        <v/>
      </c>
      <c r="D3155">
        <f>ROUND('Custodial Allocations-Dec24'!B186*100,1)</f>
        <v/>
      </c>
      <c r="E3155" t="inlineStr">
        <is>
          <t>global</t>
        </is>
      </c>
      <c r="F3155" t="inlineStr">
        <is>
          <t>global</t>
        </is>
      </c>
    </row>
    <row r="3156">
      <c r="A3156" t="inlineStr">
        <is>
          <t>Strategic Mod Growth w/ 37.5 BLUIX</t>
        </is>
      </c>
      <c r="C3156">
        <f>'Custodial Allocations-Dec24'!A187</f>
        <v/>
      </c>
      <c r="D3156">
        <f>ROUND('Custodial Allocations-Dec24'!B187*100,1)</f>
        <v/>
      </c>
      <c r="E3156" t="inlineStr">
        <is>
          <t>global</t>
        </is>
      </c>
      <c r="F3156" t="inlineStr">
        <is>
          <t>global</t>
        </is>
      </c>
    </row>
    <row r="3157">
      <c r="A3157" t="inlineStr">
        <is>
          <t>Strategic Mod Growth w/ 37.5 BLUIX</t>
        </is>
      </c>
      <c r="C3157">
        <f>'Custodial Allocations-Dec24'!A188</f>
        <v/>
      </c>
      <c r="D3157">
        <f>ROUND('Custodial Allocations-Dec24'!B188*100,1)</f>
        <v/>
      </c>
      <c r="E3157" t="inlineStr">
        <is>
          <t>global</t>
        </is>
      </c>
      <c r="F3157" t="inlineStr">
        <is>
          <t>global</t>
        </is>
      </c>
    </row>
    <row r="3158">
      <c r="A3158" t="inlineStr">
        <is>
          <t>Strategic Mod Growth w/ 37.5 BLUIX</t>
        </is>
      </c>
      <c r="C3158">
        <f>'Custodial Allocations-Dec24'!A189</f>
        <v/>
      </c>
      <c r="D3158">
        <f>ROUND('Custodial Allocations-Dec24'!B189*100,1)</f>
        <v/>
      </c>
      <c r="E3158" t="inlineStr">
        <is>
          <t>global</t>
        </is>
      </c>
      <c r="F3158" t="inlineStr">
        <is>
          <t>global</t>
        </is>
      </c>
    </row>
    <row r="3159">
      <c r="A3159" t="inlineStr">
        <is>
          <t>Strategic Mod Growth w/ 37.5 BLUIX</t>
        </is>
      </c>
      <c r="C3159">
        <f>'Custodial Allocations-Dec24'!A190</f>
        <v/>
      </c>
      <c r="D3159">
        <f>ROUND('Custodial Allocations-Dec24'!B190*100,1)</f>
        <v/>
      </c>
      <c r="E3159" t="inlineStr">
        <is>
          <t>global</t>
        </is>
      </c>
      <c r="F3159" t="inlineStr">
        <is>
          <t>global</t>
        </is>
      </c>
    </row>
    <row r="3160">
      <c r="A3160" t="inlineStr">
        <is>
          <t>Strategic Mod Growth w/ 37.5 BLUIX</t>
        </is>
      </c>
      <c r="C3160">
        <f>'Custodial Allocations-Dec24'!A191</f>
        <v/>
      </c>
      <c r="D3160">
        <f>ROUND('Custodial Allocations-Dec24'!B191*100,1)</f>
        <v/>
      </c>
      <c r="E3160" t="inlineStr">
        <is>
          <t>global</t>
        </is>
      </c>
      <c r="F3160" t="inlineStr">
        <is>
          <t>global</t>
        </is>
      </c>
    </row>
    <row r="3161">
      <c r="A3161" t="inlineStr">
        <is>
          <t>Strategic Mod Growth w/ 37.5 BLUIX</t>
        </is>
      </c>
      <c r="C3161">
        <f>'Custodial Allocations-Dec24'!A192</f>
        <v/>
      </c>
      <c r="D3161">
        <f>ROUND('Custodial Allocations-Dec24'!B192*100,1)</f>
        <v/>
      </c>
      <c r="E3161" t="inlineStr">
        <is>
          <t>global</t>
        </is>
      </c>
      <c r="F3161" t="inlineStr">
        <is>
          <t>global</t>
        </is>
      </c>
    </row>
    <row r="3162">
      <c r="A3162" t="inlineStr">
        <is>
          <t>Strategic Mod Growth w/ 37.5 BLUIX</t>
        </is>
      </c>
      <c r="C3162">
        <f>'Custodial Allocations-Dec24'!A193</f>
        <v/>
      </c>
      <c r="D3162">
        <f>ROUND('Custodial Allocations-Dec24'!B193*100,1)</f>
        <v/>
      </c>
      <c r="E3162" t="inlineStr">
        <is>
          <t>global</t>
        </is>
      </c>
      <c r="F3162" t="inlineStr">
        <is>
          <t>global</t>
        </is>
      </c>
    </row>
    <row r="3163">
      <c r="A3163" t="inlineStr">
        <is>
          <t>Strategic Mod Growth w/ 37.5 BLUIX</t>
        </is>
      </c>
      <c r="C3163" t="inlineStr">
        <is>
          <t>$CASH</t>
        </is>
      </c>
      <c r="D3163">
        <f>100-SUM(D3149:D3162)</f>
        <v/>
      </c>
      <c r="E3163" t="inlineStr">
        <is>
          <t>global</t>
        </is>
      </c>
      <c r="F3163" t="inlineStr">
        <is>
          <t>global</t>
        </is>
      </c>
    </row>
    <row r="3164">
      <c r="A3164" t="inlineStr">
        <is>
          <t>SWVXX Only</t>
        </is>
      </c>
      <c r="C3164" t="inlineStr">
        <is>
          <t>SWVXX</t>
        </is>
      </c>
      <c r="D3164" t="n">
        <v>100</v>
      </c>
      <c r="E3164" t="inlineStr">
        <is>
          <t>global</t>
        </is>
      </c>
      <c r="F3164" t="inlineStr">
        <is>
          <t>global</t>
        </is>
      </c>
    </row>
    <row r="3165">
      <c r="A3165" t="inlineStr">
        <is>
          <t>Tactical Aggressive Growth w/ 37.5 BLUIX</t>
        </is>
      </c>
      <c r="C3165">
        <f>'Custodial Allocations-Dec24'!A257</f>
        <v/>
      </c>
      <c r="D3165">
        <f>ROUND('Custodial Allocations-Dec24'!B257*100,1)</f>
        <v/>
      </c>
      <c r="E3165" t="inlineStr">
        <is>
          <t>global</t>
        </is>
      </c>
      <c r="F3165" t="inlineStr">
        <is>
          <t>global</t>
        </is>
      </c>
    </row>
    <row r="3166">
      <c r="A3166" t="inlineStr">
        <is>
          <t>Tactical Aggressive Growth w/ 37.5 BLUIX</t>
        </is>
      </c>
      <c r="C3166">
        <f>'Custodial Allocations-Dec24'!A258</f>
        <v/>
      </c>
      <c r="D3166">
        <f>ROUND('Custodial Allocations-Dec24'!B258*100,1)</f>
        <v/>
      </c>
      <c r="E3166" t="inlineStr">
        <is>
          <t>global</t>
        </is>
      </c>
      <c r="F3166" t="inlineStr">
        <is>
          <t>global</t>
        </is>
      </c>
    </row>
    <row r="3167">
      <c r="A3167" t="inlineStr">
        <is>
          <t>Tactical Aggressive Growth w/ 37.5 BLUIX</t>
        </is>
      </c>
      <c r="C3167">
        <f>'Custodial Allocations-Dec24'!A259</f>
        <v/>
      </c>
      <c r="D3167">
        <f>ROUND('Custodial Allocations-Dec24'!B259*100,1)</f>
        <v/>
      </c>
      <c r="E3167" t="inlineStr">
        <is>
          <t>global</t>
        </is>
      </c>
      <c r="F3167" t="inlineStr">
        <is>
          <t>global</t>
        </is>
      </c>
    </row>
    <row r="3168">
      <c r="A3168" t="inlineStr">
        <is>
          <t>Tactical Aggressive Growth w/ 37.5 BLUIX</t>
        </is>
      </c>
      <c r="C3168">
        <f>'Custodial Allocations-Dec24'!A260</f>
        <v/>
      </c>
      <c r="D3168">
        <f>ROUND('Custodial Allocations-Dec24'!B260*100,1)</f>
        <v/>
      </c>
      <c r="E3168" t="inlineStr">
        <is>
          <t>global</t>
        </is>
      </c>
      <c r="F3168" t="inlineStr">
        <is>
          <t>global</t>
        </is>
      </c>
    </row>
    <row r="3169">
      <c r="A3169" t="inlineStr">
        <is>
          <t>Tactical Aggressive Growth w/ 37.5 BLUIX</t>
        </is>
      </c>
      <c r="C3169">
        <f>'Custodial Allocations-Dec24'!A261</f>
        <v/>
      </c>
      <c r="D3169">
        <f>ROUND('Custodial Allocations-Dec24'!B261*100,1)</f>
        <v/>
      </c>
      <c r="E3169" t="inlineStr">
        <is>
          <t>global</t>
        </is>
      </c>
      <c r="F3169" t="inlineStr">
        <is>
          <t>global</t>
        </is>
      </c>
    </row>
    <row r="3170">
      <c r="A3170" t="inlineStr">
        <is>
          <t>Tactical Aggressive Growth w/ 37.5 BLUIX</t>
        </is>
      </c>
      <c r="C3170">
        <f>'Custodial Allocations-Dec24'!A262</f>
        <v/>
      </c>
      <c r="D3170">
        <f>ROUND('Custodial Allocations-Dec24'!B262*100,1)</f>
        <v/>
      </c>
      <c r="E3170" t="inlineStr">
        <is>
          <t>global</t>
        </is>
      </c>
      <c r="F3170" t="inlineStr">
        <is>
          <t>global</t>
        </is>
      </c>
    </row>
    <row r="3171">
      <c r="A3171" t="inlineStr">
        <is>
          <t>Tactical Aggressive Growth w/ 37.5 BLUIX</t>
        </is>
      </c>
      <c r="C3171">
        <f>'Custodial Allocations-Dec24'!A263</f>
        <v/>
      </c>
      <c r="D3171">
        <f>ROUND('Custodial Allocations-Dec24'!B263*100,1)</f>
        <v/>
      </c>
      <c r="E3171" t="inlineStr">
        <is>
          <t>global</t>
        </is>
      </c>
      <c r="F3171" t="inlineStr">
        <is>
          <t>global</t>
        </is>
      </c>
    </row>
    <row r="3172">
      <c r="A3172" t="inlineStr">
        <is>
          <t>Tactical Aggressive Growth w/ 37.5 BLUIX</t>
        </is>
      </c>
      <c r="C3172">
        <f>'Custodial Allocations-Dec24'!A264</f>
        <v/>
      </c>
      <c r="D3172">
        <f>ROUND('Custodial Allocations-Dec24'!B264*100,1)</f>
        <v/>
      </c>
      <c r="E3172" t="inlineStr">
        <is>
          <t>global</t>
        </is>
      </c>
      <c r="F3172" t="inlineStr">
        <is>
          <t>global</t>
        </is>
      </c>
    </row>
    <row r="3173">
      <c r="A3173" t="inlineStr">
        <is>
          <t>Tactical Aggressive Growth w/ 37.5 BLUIX</t>
        </is>
      </c>
      <c r="C3173">
        <f>'Custodial Allocations-Dec24'!A265</f>
        <v/>
      </c>
      <c r="D3173">
        <f>ROUND('Custodial Allocations-Dec24'!B265*100,1)</f>
        <v/>
      </c>
      <c r="E3173" t="inlineStr">
        <is>
          <t>global</t>
        </is>
      </c>
      <c r="F3173" t="inlineStr">
        <is>
          <t>global</t>
        </is>
      </c>
    </row>
    <row r="3174">
      <c r="A3174" t="inlineStr">
        <is>
          <t>Tactical Aggressive Growth w/ 37.5 BLUIX</t>
        </is>
      </c>
      <c r="C3174">
        <f>'Custodial Allocations-Dec24'!A266</f>
        <v/>
      </c>
      <c r="D3174">
        <f>ROUND('Custodial Allocations-Dec24'!B266*100,1)</f>
        <v/>
      </c>
      <c r="E3174" t="inlineStr">
        <is>
          <t>global</t>
        </is>
      </c>
      <c r="F3174" t="inlineStr">
        <is>
          <t>global</t>
        </is>
      </c>
    </row>
    <row r="3175">
      <c r="A3175" t="inlineStr">
        <is>
          <t>Tactical Aggressive Growth w/ 37.5 BLUIX</t>
        </is>
      </c>
      <c r="C3175">
        <f>'Custodial Allocations-Dec24'!A267</f>
        <v/>
      </c>
      <c r="D3175">
        <f>ROUND('Custodial Allocations-Dec24'!B267*100,1)</f>
        <v/>
      </c>
      <c r="E3175" t="inlineStr">
        <is>
          <t>global</t>
        </is>
      </c>
      <c r="F3175" t="inlineStr">
        <is>
          <t>global</t>
        </is>
      </c>
    </row>
    <row r="3176">
      <c r="A3176" t="inlineStr">
        <is>
          <t>Tactical Aggressive Growth w/ 37.5 BLUIX</t>
        </is>
      </c>
      <c r="C3176">
        <f>'Custodial Allocations-Dec24'!A268</f>
        <v/>
      </c>
      <c r="D3176">
        <f>ROUND('Custodial Allocations-Dec24'!B268*100,1)</f>
        <v/>
      </c>
      <c r="E3176" t="inlineStr">
        <is>
          <t>global</t>
        </is>
      </c>
      <c r="F3176" t="inlineStr">
        <is>
          <t>global</t>
        </is>
      </c>
    </row>
    <row r="3177">
      <c r="A3177" t="inlineStr">
        <is>
          <t>Tactical Aggressive Growth w/ 37.5 BLUIX</t>
        </is>
      </c>
      <c r="C3177">
        <f>'Custodial Allocations-Dec24'!A269</f>
        <v/>
      </c>
      <c r="D3177">
        <f>ROUND('Custodial Allocations-Dec24'!B269*100,1)</f>
        <v/>
      </c>
      <c r="E3177" t="inlineStr">
        <is>
          <t>global</t>
        </is>
      </c>
      <c r="F3177" t="inlineStr">
        <is>
          <t>global</t>
        </is>
      </c>
    </row>
    <row r="3178">
      <c r="A3178" t="inlineStr">
        <is>
          <t>Tactical Aggressive Growth w/ 37.5 BLUIX</t>
        </is>
      </c>
      <c r="C3178">
        <f>'Custodial Allocations-Dec24'!A270</f>
        <v/>
      </c>
      <c r="D3178">
        <f>ROUND('Custodial Allocations-Dec24'!B270*100,1)</f>
        <v/>
      </c>
      <c r="E3178" t="inlineStr">
        <is>
          <t>global</t>
        </is>
      </c>
      <c r="F3178" t="inlineStr">
        <is>
          <t>global</t>
        </is>
      </c>
    </row>
    <row r="3179">
      <c r="A3179" t="inlineStr">
        <is>
          <t>Tactical Aggressive Growth w/ 37.5 BLUIX</t>
        </is>
      </c>
      <c r="C3179">
        <f>'Custodial Allocations-Dec24'!A271</f>
        <v/>
      </c>
      <c r="D3179">
        <f>ROUND('Custodial Allocations-Dec24'!B271*100,1)</f>
        <v/>
      </c>
      <c r="E3179" t="inlineStr">
        <is>
          <t>global</t>
        </is>
      </c>
      <c r="F3179" t="inlineStr">
        <is>
          <t>global</t>
        </is>
      </c>
    </row>
    <row r="3180">
      <c r="A3180" t="inlineStr">
        <is>
          <t>Tactical Aggressive Growth w/ 37.5 BLUIX</t>
        </is>
      </c>
      <c r="C3180">
        <f>'Custodial Allocations-Dec24'!A272</f>
        <v/>
      </c>
      <c r="D3180">
        <f>ROUND('Custodial Allocations-Dec24'!B272*100,1)</f>
        <v/>
      </c>
      <c r="E3180" t="inlineStr">
        <is>
          <t>global</t>
        </is>
      </c>
      <c r="F3180" t="inlineStr">
        <is>
          <t>global</t>
        </is>
      </c>
    </row>
    <row r="3181">
      <c r="A3181" t="inlineStr">
        <is>
          <t>Tactical Aggressive Growth w/ 37.5 BLUIX</t>
        </is>
      </c>
      <c r="C3181" t="inlineStr">
        <is>
          <t>$CASH</t>
        </is>
      </c>
      <c r="D3181">
        <f>100-SUM(D3165:D3180)</f>
        <v/>
      </c>
      <c r="E3181" t="inlineStr">
        <is>
          <t>global</t>
        </is>
      </c>
      <c r="F3181" t="inlineStr">
        <is>
          <t>global</t>
        </is>
      </c>
    </row>
    <row r="3182">
      <c r="A3182" t="inlineStr">
        <is>
          <t>Tactical Aggressive Growth NO BLUIX</t>
        </is>
      </c>
      <c r="C3182" s="3">
        <f>'No BLUIX'!A227</f>
        <v/>
      </c>
      <c r="D3182">
        <f>ROUND('No BLUIX'!B227*100,1)</f>
        <v/>
      </c>
      <c r="E3182" t="inlineStr">
        <is>
          <t>global</t>
        </is>
      </c>
      <c r="F3182" t="inlineStr">
        <is>
          <t>global</t>
        </is>
      </c>
    </row>
    <row r="3183">
      <c r="A3183" t="inlineStr">
        <is>
          <t>Tactical Aggressive Growth NO BLUIX</t>
        </is>
      </c>
      <c r="C3183" s="3">
        <f>'No BLUIX'!A228</f>
        <v/>
      </c>
      <c r="D3183">
        <f>ROUND('No BLUIX'!B228*100,1)</f>
        <v/>
      </c>
      <c r="E3183" t="inlineStr">
        <is>
          <t>global</t>
        </is>
      </c>
      <c r="F3183" t="inlineStr">
        <is>
          <t>global</t>
        </is>
      </c>
    </row>
    <row r="3184">
      <c r="A3184" t="inlineStr">
        <is>
          <t>Tactical Aggressive Growth NO BLUIX</t>
        </is>
      </c>
      <c r="C3184" s="3">
        <f>'No BLUIX'!A229</f>
        <v/>
      </c>
      <c r="D3184">
        <f>ROUND('No BLUIX'!B229*100,1)</f>
        <v/>
      </c>
      <c r="E3184" t="inlineStr">
        <is>
          <t>global</t>
        </is>
      </c>
      <c r="F3184" t="inlineStr">
        <is>
          <t>global</t>
        </is>
      </c>
    </row>
    <row r="3185">
      <c r="A3185" t="inlineStr">
        <is>
          <t>Tactical Aggressive Growth NO BLUIX</t>
        </is>
      </c>
      <c r="C3185" s="3">
        <f>'No BLUIX'!A230</f>
        <v/>
      </c>
      <c r="D3185">
        <f>ROUND('No BLUIX'!B230*100,1)</f>
        <v/>
      </c>
      <c r="E3185" t="inlineStr">
        <is>
          <t>global</t>
        </is>
      </c>
      <c r="F3185" t="inlineStr">
        <is>
          <t>global</t>
        </is>
      </c>
    </row>
    <row r="3186">
      <c r="A3186" t="inlineStr">
        <is>
          <t>Tactical Aggressive Growth NO BLUIX</t>
        </is>
      </c>
      <c r="C3186" s="3">
        <f>'No BLUIX'!A231</f>
        <v/>
      </c>
      <c r="D3186">
        <f>ROUND('No BLUIX'!B231*100,1)</f>
        <v/>
      </c>
      <c r="E3186" t="inlineStr">
        <is>
          <t>global</t>
        </is>
      </c>
      <c r="F3186" t="inlineStr">
        <is>
          <t>global</t>
        </is>
      </c>
    </row>
    <row r="3187">
      <c r="A3187" t="inlineStr">
        <is>
          <t>Tactical Aggressive Growth NO BLUIX</t>
        </is>
      </c>
      <c r="C3187" s="3">
        <f>'No BLUIX'!A232</f>
        <v/>
      </c>
      <c r="D3187">
        <f>ROUND('No BLUIX'!B232*100,1)</f>
        <v/>
      </c>
      <c r="E3187" t="inlineStr">
        <is>
          <t>global</t>
        </is>
      </c>
      <c r="F3187" t="inlineStr">
        <is>
          <t>global</t>
        </is>
      </c>
    </row>
    <row r="3188">
      <c r="A3188" t="inlineStr">
        <is>
          <t>Tactical Aggressive Growth NO BLUIX</t>
        </is>
      </c>
      <c r="C3188" s="3">
        <f>'No BLUIX'!A233</f>
        <v/>
      </c>
      <c r="D3188">
        <f>ROUND('No BLUIX'!B233*100,1)</f>
        <v/>
      </c>
      <c r="E3188" t="inlineStr">
        <is>
          <t>global</t>
        </is>
      </c>
      <c r="F3188" t="inlineStr">
        <is>
          <t>global</t>
        </is>
      </c>
    </row>
    <row r="3189">
      <c r="A3189" t="inlineStr">
        <is>
          <t>Tactical Aggressive Growth NO BLUIX</t>
        </is>
      </c>
      <c r="C3189" s="3">
        <f>'No BLUIX'!A234</f>
        <v/>
      </c>
      <c r="D3189">
        <f>ROUND('No BLUIX'!B234*100,1)</f>
        <v/>
      </c>
      <c r="E3189" t="inlineStr">
        <is>
          <t>global</t>
        </is>
      </c>
      <c r="F3189" t="inlineStr">
        <is>
          <t>global</t>
        </is>
      </c>
    </row>
    <row r="3190">
      <c r="A3190" t="inlineStr">
        <is>
          <t>Tactical Aggressive Growth NO BLUIX</t>
        </is>
      </c>
      <c r="C3190" s="3">
        <f>'No BLUIX'!A235</f>
        <v/>
      </c>
      <c r="D3190">
        <f>ROUND('No BLUIX'!B235*100,1)</f>
        <v/>
      </c>
      <c r="E3190" t="inlineStr">
        <is>
          <t>global</t>
        </is>
      </c>
      <c r="F3190" t="inlineStr">
        <is>
          <t>global</t>
        </is>
      </c>
    </row>
    <row r="3191">
      <c r="A3191" t="inlineStr">
        <is>
          <t>Tactical Aggressive Growth NO BLUIX</t>
        </is>
      </c>
      <c r="C3191" s="3">
        <f>'No BLUIX'!A236</f>
        <v/>
      </c>
      <c r="D3191">
        <f>ROUND('No BLUIX'!B236*100,1)</f>
        <v/>
      </c>
      <c r="E3191" t="inlineStr">
        <is>
          <t>global</t>
        </is>
      </c>
      <c r="F3191" t="inlineStr">
        <is>
          <t>global</t>
        </is>
      </c>
    </row>
    <row r="3192">
      <c r="A3192" t="inlineStr">
        <is>
          <t>Tactical Aggressive Growth NO BLUIX</t>
        </is>
      </c>
      <c r="C3192" s="3">
        <f>'No BLUIX'!A237</f>
        <v/>
      </c>
      <c r="D3192">
        <f>ROUND('No BLUIX'!B237*100,1)</f>
        <v/>
      </c>
      <c r="E3192" t="inlineStr">
        <is>
          <t>global</t>
        </is>
      </c>
      <c r="F3192" t="inlineStr">
        <is>
          <t>global</t>
        </is>
      </c>
    </row>
    <row r="3193">
      <c r="A3193" t="inlineStr">
        <is>
          <t>Tactical Aggressive Growth NO BLUIX</t>
        </is>
      </c>
      <c r="C3193" s="3">
        <f>'No BLUIX'!A238</f>
        <v/>
      </c>
      <c r="D3193">
        <f>ROUND('No BLUIX'!B238*100,1)</f>
        <v/>
      </c>
      <c r="E3193" t="inlineStr">
        <is>
          <t>global</t>
        </is>
      </c>
      <c r="F3193" t="inlineStr">
        <is>
          <t>global</t>
        </is>
      </c>
    </row>
    <row r="3194">
      <c r="A3194" t="inlineStr">
        <is>
          <t>Tactical Aggressive Growth NO BLUIX</t>
        </is>
      </c>
      <c r="C3194" s="3">
        <f>'No BLUIX'!A239</f>
        <v/>
      </c>
      <c r="D3194">
        <f>ROUND('No BLUIX'!B239*100,1)</f>
        <v/>
      </c>
      <c r="E3194" t="inlineStr">
        <is>
          <t>global</t>
        </is>
      </c>
      <c r="F3194" t="inlineStr">
        <is>
          <t>global</t>
        </is>
      </c>
    </row>
    <row r="3195">
      <c r="A3195" t="inlineStr">
        <is>
          <t>Tactical Aggressive Growth NO BLUIX</t>
        </is>
      </c>
      <c r="C3195" s="3">
        <f>'No BLUIX'!A240</f>
        <v/>
      </c>
      <c r="D3195">
        <f>ROUND('No BLUIX'!B240*100,1)</f>
        <v/>
      </c>
      <c r="E3195" t="inlineStr">
        <is>
          <t>global</t>
        </is>
      </c>
      <c r="F3195" t="inlineStr">
        <is>
          <t>global</t>
        </is>
      </c>
    </row>
    <row r="3196">
      <c r="A3196" t="inlineStr">
        <is>
          <t>Tactical Aggressive Growth NO BLUIX</t>
        </is>
      </c>
      <c r="C3196" s="3">
        <f>'No BLUIX'!A241</f>
        <v/>
      </c>
      <c r="D3196">
        <f>ROUND('No BLUIX'!B241*100,1)</f>
        <v/>
      </c>
      <c r="E3196" t="inlineStr">
        <is>
          <t>global</t>
        </is>
      </c>
      <c r="F3196" t="inlineStr">
        <is>
          <t>global</t>
        </is>
      </c>
    </row>
    <row r="3197">
      <c r="A3197" t="inlineStr">
        <is>
          <t>Tactical Aggressive Growth NO BLUIX</t>
        </is>
      </c>
      <c r="C3197" t="inlineStr">
        <is>
          <t>$CASH</t>
        </is>
      </c>
      <c r="D3197">
        <f>100-SUM(D3182:D3196)</f>
        <v/>
      </c>
      <c r="E3197" t="inlineStr">
        <is>
          <t>global</t>
        </is>
      </c>
      <c r="F3197" t="inlineStr">
        <is>
          <t>global</t>
        </is>
      </c>
    </row>
    <row r="3198">
      <c r="A3198" t="inlineStr">
        <is>
          <t>Tactical Aggressive Growth w/ 20% BLUIX</t>
        </is>
      </c>
      <c r="C3198">
        <f>'Add''l Spartan'!PZ35</f>
        <v/>
      </c>
      <c r="D3198">
        <f>ROUND('Add''l Spartan'!QA35*100,1)</f>
        <v/>
      </c>
      <c r="E3198" t="inlineStr">
        <is>
          <t>global</t>
        </is>
      </c>
      <c r="F3198" t="inlineStr">
        <is>
          <t>global</t>
        </is>
      </c>
    </row>
    <row r="3199">
      <c r="A3199" t="inlineStr">
        <is>
          <t>Tactical Aggressive Growth w/ 20% BLUIX</t>
        </is>
      </c>
      <c r="C3199">
        <f>'Add''l Spartan'!PZ36</f>
        <v/>
      </c>
      <c r="D3199">
        <f>ROUND('Add''l Spartan'!QA36*100,1)</f>
        <v/>
      </c>
      <c r="E3199" t="inlineStr">
        <is>
          <t>global</t>
        </is>
      </c>
      <c r="F3199" t="inlineStr">
        <is>
          <t>global</t>
        </is>
      </c>
    </row>
    <row r="3200">
      <c r="A3200" t="inlineStr">
        <is>
          <t>Tactical Aggressive Growth w/ 20% BLUIX</t>
        </is>
      </c>
      <c r="C3200">
        <f>'Add''l Spartan'!PZ37</f>
        <v/>
      </c>
      <c r="D3200">
        <f>ROUND('Add''l Spartan'!QA37*100,1)</f>
        <v/>
      </c>
      <c r="E3200" t="inlineStr">
        <is>
          <t>global</t>
        </is>
      </c>
      <c r="F3200" t="inlineStr">
        <is>
          <t>global</t>
        </is>
      </c>
    </row>
    <row r="3201">
      <c r="A3201" t="inlineStr">
        <is>
          <t>Tactical Aggressive Growth w/ 20% BLUIX</t>
        </is>
      </c>
      <c r="C3201">
        <f>'Add''l Spartan'!PZ38</f>
        <v/>
      </c>
      <c r="D3201">
        <f>ROUND('Add''l Spartan'!QA38*100,1)</f>
        <v/>
      </c>
      <c r="E3201" t="inlineStr">
        <is>
          <t>global</t>
        </is>
      </c>
      <c r="F3201" t="inlineStr">
        <is>
          <t>global</t>
        </is>
      </c>
    </row>
    <row r="3202">
      <c r="A3202" t="inlineStr">
        <is>
          <t>Tactical Aggressive Growth w/ 20% BLUIX</t>
        </is>
      </c>
      <c r="C3202">
        <f>'Add''l Spartan'!PZ39</f>
        <v/>
      </c>
      <c r="D3202">
        <f>ROUND('Add''l Spartan'!QA39*100,1)</f>
        <v/>
      </c>
      <c r="E3202" t="inlineStr">
        <is>
          <t>global</t>
        </is>
      </c>
      <c r="F3202" t="inlineStr">
        <is>
          <t>global</t>
        </is>
      </c>
    </row>
    <row r="3203">
      <c r="A3203" t="inlineStr">
        <is>
          <t>Tactical Aggressive Growth w/ 20% BLUIX</t>
        </is>
      </c>
      <c r="C3203">
        <f>'Add''l Spartan'!PZ40</f>
        <v/>
      </c>
      <c r="D3203">
        <f>ROUND('Add''l Spartan'!QA40*100,1)</f>
        <v/>
      </c>
      <c r="E3203" t="inlineStr">
        <is>
          <t>global</t>
        </is>
      </c>
      <c r="F3203" t="inlineStr">
        <is>
          <t>global</t>
        </is>
      </c>
    </row>
    <row r="3204">
      <c r="A3204" t="inlineStr">
        <is>
          <t>Tactical Aggressive Growth w/ 20% BLUIX</t>
        </is>
      </c>
      <c r="C3204">
        <f>'Add''l Spartan'!PZ41</f>
        <v/>
      </c>
      <c r="D3204">
        <f>ROUND('Add''l Spartan'!QA41*100,1)</f>
        <v/>
      </c>
      <c r="E3204" t="inlineStr">
        <is>
          <t>global</t>
        </is>
      </c>
      <c r="F3204" t="inlineStr">
        <is>
          <t>global</t>
        </is>
      </c>
    </row>
    <row r="3205">
      <c r="A3205" t="inlineStr">
        <is>
          <t>Tactical Aggressive Growth w/ 20% BLUIX</t>
        </is>
      </c>
      <c r="C3205">
        <f>'Add''l Spartan'!PZ42</f>
        <v/>
      </c>
      <c r="D3205">
        <f>ROUND('Add''l Spartan'!QA42*100,1)</f>
        <v/>
      </c>
      <c r="E3205" t="inlineStr">
        <is>
          <t>global</t>
        </is>
      </c>
      <c r="F3205" t="inlineStr">
        <is>
          <t>global</t>
        </is>
      </c>
    </row>
    <row r="3206">
      <c r="A3206" t="inlineStr">
        <is>
          <t>Tactical Aggressive Growth w/ 20% BLUIX</t>
        </is>
      </c>
      <c r="C3206">
        <f>'Add''l Spartan'!PZ43</f>
        <v/>
      </c>
      <c r="D3206">
        <f>ROUND('Add''l Spartan'!QA43*100,1)</f>
        <v/>
      </c>
      <c r="E3206" t="inlineStr">
        <is>
          <t>global</t>
        </is>
      </c>
      <c r="F3206" t="inlineStr">
        <is>
          <t>global</t>
        </is>
      </c>
    </row>
    <row r="3207">
      <c r="A3207" t="inlineStr">
        <is>
          <t>Tactical Aggressive Growth w/ 20% BLUIX</t>
        </is>
      </c>
      <c r="C3207">
        <f>'Add''l Spartan'!PZ44</f>
        <v/>
      </c>
      <c r="D3207">
        <f>ROUND('Add''l Spartan'!QA44*100,1)</f>
        <v/>
      </c>
      <c r="E3207" t="inlineStr">
        <is>
          <t>global</t>
        </is>
      </c>
      <c r="F3207" t="inlineStr">
        <is>
          <t>global</t>
        </is>
      </c>
    </row>
    <row r="3208">
      <c r="A3208" t="inlineStr">
        <is>
          <t>Tactical Aggressive Growth w/ 20% BLUIX</t>
        </is>
      </c>
      <c r="C3208">
        <f>'Add''l Spartan'!PZ45</f>
        <v/>
      </c>
      <c r="D3208">
        <f>ROUND('Add''l Spartan'!QA45*100,1)</f>
        <v/>
      </c>
      <c r="E3208" t="inlineStr">
        <is>
          <t>global</t>
        </is>
      </c>
      <c r="F3208" t="inlineStr">
        <is>
          <t>global</t>
        </is>
      </c>
    </row>
    <row r="3209">
      <c r="A3209" t="inlineStr">
        <is>
          <t>Tactical Aggressive Growth w/ 20% BLUIX</t>
        </is>
      </c>
      <c r="C3209">
        <f>'Add''l Spartan'!PZ46</f>
        <v/>
      </c>
      <c r="D3209">
        <f>ROUND('Add''l Spartan'!QA46*100,1)</f>
        <v/>
      </c>
      <c r="E3209" t="inlineStr">
        <is>
          <t>global</t>
        </is>
      </c>
      <c r="F3209" t="inlineStr">
        <is>
          <t>global</t>
        </is>
      </c>
    </row>
    <row r="3210">
      <c r="A3210" t="inlineStr">
        <is>
          <t>Tactical Aggressive Growth w/ 20% BLUIX</t>
        </is>
      </c>
      <c r="C3210">
        <f>'Add''l Spartan'!PZ47</f>
        <v/>
      </c>
      <c r="D3210">
        <f>ROUND('Add''l Spartan'!QA47*100,1)</f>
        <v/>
      </c>
      <c r="E3210" t="inlineStr">
        <is>
          <t>global</t>
        </is>
      </c>
      <c r="F3210" t="inlineStr">
        <is>
          <t>global</t>
        </is>
      </c>
    </row>
    <row r="3211">
      <c r="A3211" t="inlineStr">
        <is>
          <t>Tactical Aggressive Growth w/ 20% BLUIX</t>
        </is>
      </c>
      <c r="C3211" t="inlineStr">
        <is>
          <t>$CASH</t>
        </is>
      </c>
      <c r="D3211">
        <f>100-SUM(D3198:D3210)</f>
        <v/>
      </c>
      <c r="E3211" t="inlineStr">
        <is>
          <t>global</t>
        </is>
      </c>
      <c r="F3211" t="inlineStr">
        <is>
          <t>global</t>
        </is>
      </c>
    </row>
    <row r="3212">
      <c r="A3212" t="inlineStr">
        <is>
          <t>Tactical Balanced w/ 37.5 BLUIX</t>
        </is>
      </c>
      <c r="C3212">
        <f>'Custodial Allocations-Dec24'!A44</f>
        <v/>
      </c>
      <c r="D3212">
        <f>ROUND('Custodial Allocations-Dec24'!B44*100,1)</f>
        <v/>
      </c>
      <c r="E3212" t="inlineStr">
        <is>
          <t>global</t>
        </is>
      </c>
      <c r="F3212" t="inlineStr">
        <is>
          <t>global</t>
        </is>
      </c>
    </row>
    <row r="3213">
      <c r="A3213" t="inlineStr">
        <is>
          <t>Tactical Balanced w/ 37.5 BLUIX</t>
        </is>
      </c>
      <c r="C3213">
        <f>'Custodial Allocations-Dec24'!A45</f>
        <v/>
      </c>
      <c r="D3213">
        <f>ROUND('Custodial Allocations-Dec24'!B45*100,1)</f>
        <v/>
      </c>
      <c r="E3213" t="inlineStr">
        <is>
          <t>global</t>
        </is>
      </c>
      <c r="F3213" t="inlineStr">
        <is>
          <t>global</t>
        </is>
      </c>
    </row>
    <row r="3214">
      <c r="A3214" t="inlineStr">
        <is>
          <t>Tactical Balanced w/ 37.5 BLUIX</t>
        </is>
      </c>
      <c r="C3214">
        <f>'Custodial Allocations-Dec24'!A46</f>
        <v/>
      </c>
      <c r="D3214">
        <f>ROUND('Custodial Allocations-Dec24'!B46*100,1)</f>
        <v/>
      </c>
      <c r="E3214" t="inlineStr">
        <is>
          <t>global</t>
        </is>
      </c>
      <c r="F3214" t="inlineStr">
        <is>
          <t>global</t>
        </is>
      </c>
    </row>
    <row r="3215">
      <c r="A3215" t="inlineStr">
        <is>
          <t>Tactical Balanced w/ 37.5 BLUIX</t>
        </is>
      </c>
      <c r="C3215">
        <f>'Custodial Allocations-Dec24'!A47</f>
        <v/>
      </c>
      <c r="D3215">
        <f>ROUND('Custodial Allocations-Dec24'!B47*100,1)</f>
        <v/>
      </c>
      <c r="E3215" t="inlineStr">
        <is>
          <t>global</t>
        </is>
      </c>
      <c r="F3215" t="inlineStr">
        <is>
          <t>global</t>
        </is>
      </c>
    </row>
    <row r="3216">
      <c r="A3216" t="inlineStr">
        <is>
          <t>Tactical Balanced w/ 37.5 BLUIX</t>
        </is>
      </c>
      <c r="C3216">
        <f>'Custodial Allocations-Dec24'!A48</f>
        <v/>
      </c>
      <c r="D3216">
        <f>ROUND('Custodial Allocations-Dec24'!B48*100,1)</f>
        <v/>
      </c>
      <c r="E3216" t="inlineStr">
        <is>
          <t>global</t>
        </is>
      </c>
      <c r="F3216" t="inlineStr">
        <is>
          <t>global</t>
        </is>
      </c>
    </row>
    <row r="3217">
      <c r="A3217" t="inlineStr">
        <is>
          <t>Tactical Balanced w/ 37.5 BLUIX</t>
        </is>
      </c>
      <c r="C3217">
        <f>'Custodial Allocations-Dec24'!A49</f>
        <v/>
      </c>
      <c r="D3217">
        <f>ROUND('Custodial Allocations-Dec24'!B49*100,1)</f>
        <v/>
      </c>
      <c r="E3217" t="inlineStr">
        <is>
          <t>global</t>
        </is>
      </c>
      <c r="F3217" t="inlineStr">
        <is>
          <t>global</t>
        </is>
      </c>
    </row>
    <row r="3218">
      <c r="A3218" t="inlineStr">
        <is>
          <t>Tactical Balanced w/ 37.5 BLUIX</t>
        </is>
      </c>
      <c r="C3218">
        <f>'Custodial Allocations-Dec24'!A50</f>
        <v/>
      </c>
      <c r="D3218">
        <f>ROUND('Custodial Allocations-Dec24'!B50*100,1)</f>
        <v/>
      </c>
      <c r="E3218" t="inlineStr">
        <is>
          <t>global</t>
        </is>
      </c>
      <c r="F3218" t="inlineStr">
        <is>
          <t>global</t>
        </is>
      </c>
    </row>
    <row r="3219">
      <c r="A3219" t="inlineStr">
        <is>
          <t>Tactical Balanced w/ 37.5 BLUIX</t>
        </is>
      </c>
      <c r="C3219">
        <f>'Custodial Allocations-Dec24'!A51</f>
        <v/>
      </c>
      <c r="D3219">
        <f>ROUND('Custodial Allocations-Dec24'!B51*100,1)</f>
        <v/>
      </c>
      <c r="E3219" t="inlineStr">
        <is>
          <t>global</t>
        </is>
      </c>
      <c r="F3219" t="inlineStr">
        <is>
          <t>global</t>
        </is>
      </c>
    </row>
    <row r="3220">
      <c r="A3220" t="inlineStr">
        <is>
          <t>Tactical Balanced w/ 37.5 BLUIX</t>
        </is>
      </c>
      <c r="C3220">
        <f>'Custodial Allocations-Dec24'!A52</f>
        <v/>
      </c>
      <c r="D3220">
        <f>ROUND('Custodial Allocations-Dec24'!B52*100,1)</f>
        <v/>
      </c>
      <c r="E3220" t="inlineStr">
        <is>
          <t>global</t>
        </is>
      </c>
      <c r="F3220" t="inlineStr">
        <is>
          <t>global</t>
        </is>
      </c>
    </row>
    <row r="3221">
      <c r="A3221" t="inlineStr">
        <is>
          <t>Tactical Balanced w/ 37.5 BLUIX</t>
        </is>
      </c>
      <c r="C3221">
        <f>'Custodial Allocations-Dec24'!A53</f>
        <v/>
      </c>
      <c r="D3221">
        <f>ROUND('Custodial Allocations-Dec24'!B53*100,1)</f>
        <v/>
      </c>
      <c r="E3221" t="inlineStr">
        <is>
          <t>global</t>
        </is>
      </c>
      <c r="F3221" t="inlineStr">
        <is>
          <t>global</t>
        </is>
      </c>
    </row>
    <row r="3222">
      <c r="A3222" t="inlineStr">
        <is>
          <t>Tactical Balanced w/ 37.5 BLUIX</t>
        </is>
      </c>
      <c r="C3222">
        <f>'Custodial Allocations-Dec24'!A54</f>
        <v/>
      </c>
      <c r="D3222">
        <f>ROUND('Custodial Allocations-Dec24'!B54*100,1)</f>
        <v/>
      </c>
      <c r="E3222" t="inlineStr">
        <is>
          <t>global</t>
        </is>
      </c>
      <c r="F3222" t="inlineStr">
        <is>
          <t>global</t>
        </is>
      </c>
    </row>
    <row r="3223">
      <c r="A3223" t="inlineStr">
        <is>
          <t>Tactical Balanced w/ 37.5 BLUIX</t>
        </is>
      </c>
      <c r="C3223">
        <f>'Custodial Allocations-Dec24'!A55</f>
        <v/>
      </c>
      <c r="D3223">
        <f>ROUND('Custodial Allocations-Dec24'!B55*100,1)</f>
        <v/>
      </c>
      <c r="E3223" t="inlineStr">
        <is>
          <t>global</t>
        </is>
      </c>
      <c r="F3223" t="inlineStr">
        <is>
          <t>global</t>
        </is>
      </c>
    </row>
    <row r="3224">
      <c r="A3224" t="inlineStr">
        <is>
          <t>Tactical Balanced w/ 37.5 BLUIX</t>
        </is>
      </c>
      <c r="C3224">
        <f>'Custodial Allocations-Dec24'!A56</f>
        <v/>
      </c>
      <c r="D3224">
        <f>ROUND('Custodial Allocations-Dec24'!B56*100,1)</f>
        <v/>
      </c>
      <c r="E3224" t="inlineStr">
        <is>
          <t>global</t>
        </is>
      </c>
      <c r="F3224" t="inlineStr">
        <is>
          <t>global</t>
        </is>
      </c>
    </row>
    <row r="3225">
      <c r="A3225" t="inlineStr">
        <is>
          <t>Tactical Balanced w/ 37.5 BLUIX</t>
        </is>
      </c>
      <c r="C3225">
        <f>'Custodial Allocations-Dec24'!A57</f>
        <v/>
      </c>
      <c r="D3225">
        <f>ROUND('Custodial Allocations-Dec24'!B57*100,1)</f>
        <v/>
      </c>
      <c r="E3225" t="inlineStr">
        <is>
          <t>global</t>
        </is>
      </c>
      <c r="F3225" t="inlineStr">
        <is>
          <t>global</t>
        </is>
      </c>
    </row>
    <row r="3226">
      <c r="A3226" t="inlineStr">
        <is>
          <t>Tactical Balanced w/ 37.5 BLUIX</t>
        </is>
      </c>
      <c r="C3226" t="inlineStr">
        <is>
          <t>$CASH</t>
        </is>
      </c>
      <c r="D3226">
        <f>100-SUM(D3212:D3225)</f>
        <v/>
      </c>
      <c r="E3226" t="inlineStr">
        <is>
          <t>global</t>
        </is>
      </c>
      <c r="F3226" t="inlineStr">
        <is>
          <t>global</t>
        </is>
      </c>
    </row>
    <row r="3227">
      <c r="A3227" t="inlineStr">
        <is>
          <t>Tactical Balanced w/ 20% BLUIX</t>
        </is>
      </c>
      <c r="C3227">
        <f>Spartan!A43</f>
        <v/>
      </c>
      <c r="D3227">
        <f>ROUND(Spartan!B43*100,1)</f>
        <v/>
      </c>
      <c r="E3227" t="inlineStr">
        <is>
          <t>global</t>
        </is>
      </c>
      <c r="F3227" t="inlineStr">
        <is>
          <t>global</t>
        </is>
      </c>
    </row>
    <row r="3228">
      <c r="A3228" t="inlineStr">
        <is>
          <t>Tactical Balanced w/ 20% BLUIX</t>
        </is>
      </c>
      <c r="C3228">
        <f>Spartan!A44</f>
        <v/>
      </c>
      <c r="D3228">
        <f>ROUND(Spartan!B44*100,1)</f>
        <v/>
      </c>
      <c r="E3228" t="inlineStr">
        <is>
          <t>global</t>
        </is>
      </c>
      <c r="F3228" t="inlineStr">
        <is>
          <t>global</t>
        </is>
      </c>
    </row>
    <row r="3229">
      <c r="A3229" t="inlineStr">
        <is>
          <t>Tactical Balanced w/ 20% BLUIX</t>
        </is>
      </c>
      <c r="C3229">
        <f>Spartan!A45</f>
        <v/>
      </c>
      <c r="D3229">
        <f>ROUND(Spartan!B45*100,1)</f>
        <v/>
      </c>
      <c r="E3229" t="inlineStr">
        <is>
          <t>global</t>
        </is>
      </c>
      <c r="F3229" t="inlineStr">
        <is>
          <t>global</t>
        </is>
      </c>
    </row>
    <row r="3230">
      <c r="A3230" t="inlineStr">
        <is>
          <t>Tactical Balanced w/ 20% BLUIX</t>
        </is>
      </c>
      <c r="C3230">
        <f>Spartan!A46</f>
        <v/>
      </c>
      <c r="D3230">
        <f>ROUND(Spartan!B46*100,1)</f>
        <v/>
      </c>
      <c r="E3230" t="inlineStr">
        <is>
          <t>global</t>
        </is>
      </c>
      <c r="F3230" t="inlineStr">
        <is>
          <t>global</t>
        </is>
      </c>
    </row>
    <row r="3231">
      <c r="A3231" t="inlineStr">
        <is>
          <t>Tactical Balanced w/ 20% BLUIX</t>
        </is>
      </c>
      <c r="C3231">
        <f>Spartan!A47</f>
        <v/>
      </c>
      <c r="D3231">
        <f>ROUND(Spartan!B47*100,1)</f>
        <v/>
      </c>
      <c r="E3231" t="inlineStr">
        <is>
          <t>global</t>
        </is>
      </c>
      <c r="F3231" t="inlineStr">
        <is>
          <t>global</t>
        </is>
      </c>
    </row>
    <row r="3232">
      <c r="A3232" t="inlineStr">
        <is>
          <t>Tactical Balanced w/ 20% BLUIX</t>
        </is>
      </c>
      <c r="C3232">
        <f>Spartan!A48</f>
        <v/>
      </c>
      <c r="D3232">
        <f>ROUND(Spartan!B48*100,1)</f>
        <v/>
      </c>
      <c r="E3232" t="inlineStr">
        <is>
          <t>global</t>
        </is>
      </c>
      <c r="F3232" t="inlineStr">
        <is>
          <t>global</t>
        </is>
      </c>
    </row>
    <row r="3233">
      <c r="A3233" t="inlineStr">
        <is>
          <t>Tactical Balanced w/ 20% BLUIX</t>
        </is>
      </c>
      <c r="C3233">
        <f>Spartan!A49</f>
        <v/>
      </c>
      <c r="D3233">
        <f>ROUND(Spartan!B49*100,1)</f>
        <v/>
      </c>
      <c r="E3233" t="inlineStr">
        <is>
          <t>global</t>
        </is>
      </c>
      <c r="F3233" t="inlineStr">
        <is>
          <t>global</t>
        </is>
      </c>
    </row>
    <row r="3234">
      <c r="A3234" t="inlineStr">
        <is>
          <t>Tactical Balanced w/ 20% BLUIX</t>
        </is>
      </c>
      <c r="C3234">
        <f>Spartan!A50</f>
        <v/>
      </c>
      <c r="D3234">
        <f>ROUND(Spartan!B50*100,1)</f>
        <v/>
      </c>
      <c r="E3234" t="inlineStr">
        <is>
          <t>global</t>
        </is>
      </c>
      <c r="F3234" t="inlineStr">
        <is>
          <t>global</t>
        </is>
      </c>
    </row>
    <row r="3235">
      <c r="A3235" t="inlineStr">
        <is>
          <t>Tactical Balanced w/ 20% BLUIX</t>
        </is>
      </c>
      <c r="C3235">
        <f>Spartan!A51</f>
        <v/>
      </c>
      <c r="D3235">
        <f>ROUND(Spartan!B51*100,1)</f>
        <v/>
      </c>
      <c r="E3235" t="inlineStr">
        <is>
          <t>global</t>
        </is>
      </c>
      <c r="F3235" t="inlineStr">
        <is>
          <t>global</t>
        </is>
      </c>
    </row>
    <row r="3236">
      <c r="A3236" t="inlineStr">
        <is>
          <t>Tactical Balanced w/ 20% BLUIX</t>
        </is>
      </c>
      <c r="C3236">
        <f>Spartan!A52</f>
        <v/>
      </c>
      <c r="D3236">
        <f>ROUND(Spartan!B52*100,1)</f>
        <v/>
      </c>
      <c r="E3236" t="inlineStr">
        <is>
          <t>global</t>
        </is>
      </c>
      <c r="F3236" t="inlineStr">
        <is>
          <t>global</t>
        </is>
      </c>
    </row>
    <row r="3237">
      <c r="A3237" t="inlineStr">
        <is>
          <t>Tactical Balanced w/ 20% BLUIX</t>
        </is>
      </c>
      <c r="C3237">
        <f>Spartan!A53</f>
        <v/>
      </c>
      <c r="D3237">
        <f>ROUND(Spartan!B53*100,1)</f>
        <v/>
      </c>
      <c r="E3237" t="inlineStr">
        <is>
          <t>global</t>
        </is>
      </c>
      <c r="F3237" t="inlineStr">
        <is>
          <t>global</t>
        </is>
      </c>
    </row>
    <row r="3238">
      <c r="A3238" t="inlineStr">
        <is>
          <t>Tactical Balanced w/ 20% BLUIX</t>
        </is>
      </c>
      <c r="C3238" t="inlineStr">
        <is>
          <t>OPER</t>
        </is>
      </c>
      <c r="D3238">
        <f>ROUND(Spartan!B54*100/2,1)</f>
        <v/>
      </c>
      <c r="E3238" t="inlineStr">
        <is>
          <t>global</t>
        </is>
      </c>
      <c r="F3238" t="inlineStr">
        <is>
          <t>global</t>
        </is>
      </c>
    </row>
    <row r="3239">
      <c r="A3239" t="inlineStr">
        <is>
          <t>Tactical Balanced w/ 20% BLUIX</t>
        </is>
      </c>
      <c r="C3239" t="inlineStr">
        <is>
          <t>BIL</t>
        </is>
      </c>
      <c r="D3239">
        <f>D3238</f>
        <v/>
      </c>
      <c r="E3239" t="inlineStr">
        <is>
          <t>global</t>
        </is>
      </c>
      <c r="F3239" t="inlineStr">
        <is>
          <t>global</t>
        </is>
      </c>
    </row>
    <row r="3240">
      <c r="A3240" t="inlineStr">
        <is>
          <t>Tactical Balanced w/ 20% BLUIX</t>
        </is>
      </c>
      <c r="C3240" t="inlineStr">
        <is>
          <t>$CASH</t>
        </is>
      </c>
      <c r="D3240">
        <f>100-SUM(D3227:D3239)</f>
        <v/>
      </c>
      <c r="E3240" t="inlineStr">
        <is>
          <t>global</t>
        </is>
      </c>
      <c r="F3240" t="inlineStr">
        <is>
          <t>global</t>
        </is>
      </c>
    </row>
    <row r="3241">
      <c r="A3241" t="inlineStr">
        <is>
          <t>Tactical Balanced w/ OCIO</t>
        </is>
      </c>
      <c r="C3241">
        <f>'BFA Model'!B3</f>
        <v/>
      </c>
      <c r="D3241">
        <f>ROUND('BFA Model'!G3*100,1)</f>
        <v/>
      </c>
      <c r="E3241" t="inlineStr">
        <is>
          <t>global</t>
        </is>
      </c>
      <c r="F3241" t="inlineStr">
        <is>
          <t>global</t>
        </is>
      </c>
    </row>
    <row r="3242">
      <c r="A3242" t="inlineStr">
        <is>
          <t>Tactical Balanced w/ OCIO</t>
        </is>
      </c>
      <c r="C3242">
        <f>'BFA Model'!B4</f>
        <v/>
      </c>
      <c r="D3242">
        <f>ROUND('BFA Model'!G4*100,1)</f>
        <v/>
      </c>
      <c r="E3242" t="inlineStr">
        <is>
          <t>global</t>
        </is>
      </c>
      <c r="F3242" t="inlineStr">
        <is>
          <t>global</t>
        </is>
      </c>
    </row>
    <row r="3243">
      <c r="A3243" t="inlineStr">
        <is>
          <t>Tactical Balanced w/ OCIO</t>
        </is>
      </c>
      <c r="C3243">
        <f>'BFA Model'!B5</f>
        <v/>
      </c>
      <c r="D3243">
        <f>ROUND('BFA Model'!G5*100,1)</f>
        <v/>
      </c>
      <c r="E3243" t="inlineStr">
        <is>
          <t>global</t>
        </is>
      </c>
      <c r="F3243" t="inlineStr">
        <is>
          <t>global</t>
        </is>
      </c>
    </row>
    <row r="3244">
      <c r="A3244" t="inlineStr">
        <is>
          <t>Tactical Balanced w/ OCIO</t>
        </is>
      </c>
      <c r="C3244">
        <f>'BFA Model'!B6</f>
        <v/>
      </c>
      <c r="D3244">
        <f>ROUND('BFA Model'!G6*100,1)</f>
        <v/>
      </c>
      <c r="E3244" t="inlineStr">
        <is>
          <t>global</t>
        </is>
      </c>
      <c r="F3244" t="inlineStr">
        <is>
          <t>global</t>
        </is>
      </c>
    </row>
    <row r="3245">
      <c r="A3245" t="inlineStr">
        <is>
          <t>Tactical Balanced w/ OCIO</t>
        </is>
      </c>
      <c r="C3245">
        <f>'BFA Model'!B7</f>
        <v/>
      </c>
      <c r="D3245">
        <f>ROUND('BFA Model'!G7*100,1)</f>
        <v/>
      </c>
      <c r="E3245" t="inlineStr">
        <is>
          <t>global</t>
        </is>
      </c>
      <c r="F3245" t="inlineStr">
        <is>
          <t>global</t>
        </is>
      </c>
    </row>
    <row r="3246">
      <c r="A3246" t="inlineStr">
        <is>
          <t>Tactical Balanced w/ OCIO</t>
        </is>
      </c>
      <c r="C3246">
        <f>'BFA Model'!B8</f>
        <v/>
      </c>
      <c r="D3246">
        <f>ROUND('BFA Model'!G8*100,1)</f>
        <v/>
      </c>
      <c r="E3246" t="inlineStr">
        <is>
          <t>global</t>
        </is>
      </c>
      <c r="F3246" t="inlineStr">
        <is>
          <t>global</t>
        </is>
      </c>
    </row>
    <row r="3247">
      <c r="A3247" t="inlineStr">
        <is>
          <t>Tactical Balanced w/ OCIO</t>
        </is>
      </c>
      <c r="C3247">
        <f>'BFA Model'!B9</f>
        <v/>
      </c>
      <c r="D3247">
        <f>ROUND('BFA Model'!G9*100,1)</f>
        <v/>
      </c>
      <c r="E3247" t="inlineStr">
        <is>
          <t>global</t>
        </is>
      </c>
      <c r="F3247" t="inlineStr">
        <is>
          <t>global</t>
        </is>
      </c>
    </row>
    <row r="3248">
      <c r="A3248" t="inlineStr">
        <is>
          <t>Tactical Balanced w/ OCIO</t>
        </is>
      </c>
      <c r="C3248">
        <f>'BFA Model'!B10</f>
        <v/>
      </c>
      <c r="D3248">
        <f>ROUND('BFA Model'!G10*100,1)</f>
        <v/>
      </c>
      <c r="E3248" t="inlineStr">
        <is>
          <t>global</t>
        </is>
      </c>
      <c r="F3248" t="inlineStr">
        <is>
          <t>global</t>
        </is>
      </c>
    </row>
    <row r="3249">
      <c r="A3249" t="inlineStr">
        <is>
          <t>Tactical Balanced w/ OCIO</t>
        </is>
      </c>
      <c r="C3249">
        <f>'BFA Model'!B11</f>
        <v/>
      </c>
      <c r="D3249">
        <f>ROUND('BFA Model'!G11*100,1)</f>
        <v/>
      </c>
      <c r="E3249" t="inlineStr">
        <is>
          <t>global</t>
        </is>
      </c>
      <c r="F3249" t="inlineStr">
        <is>
          <t>global</t>
        </is>
      </c>
    </row>
    <row r="3250">
      <c r="A3250" t="inlineStr">
        <is>
          <t>Tactical Balanced w/ OCIO</t>
        </is>
      </c>
      <c r="C3250">
        <f>'BFA Model'!B12</f>
        <v/>
      </c>
      <c r="D3250">
        <f>ROUND('BFA Model'!G12*100,1)</f>
        <v/>
      </c>
      <c r="E3250" t="inlineStr">
        <is>
          <t>global</t>
        </is>
      </c>
      <c r="F3250" t="inlineStr">
        <is>
          <t>global</t>
        </is>
      </c>
    </row>
    <row r="3251">
      <c r="A3251" t="inlineStr">
        <is>
          <t>Tactical Balanced w/ OCIO</t>
        </is>
      </c>
      <c r="C3251">
        <f>'BFA Model'!B13</f>
        <v/>
      </c>
      <c r="D3251">
        <f>ROUND('BFA Model'!G13*100,1)</f>
        <v/>
      </c>
      <c r="E3251" t="inlineStr">
        <is>
          <t>global</t>
        </is>
      </c>
      <c r="F3251" t="inlineStr">
        <is>
          <t>global</t>
        </is>
      </c>
    </row>
    <row r="3252">
      <c r="A3252" t="inlineStr">
        <is>
          <t>Tactical Balanced w/ OCIO</t>
        </is>
      </c>
      <c r="C3252">
        <f>'BFA Model'!B14</f>
        <v/>
      </c>
      <c r="D3252">
        <f>ROUND('BFA Model'!G14*100,1)</f>
        <v/>
      </c>
      <c r="E3252" t="inlineStr">
        <is>
          <t>global</t>
        </is>
      </c>
      <c r="F3252" t="inlineStr">
        <is>
          <t>global</t>
        </is>
      </c>
    </row>
    <row r="3253">
      <c r="A3253" t="inlineStr">
        <is>
          <t>Tactical Balanced w/ OCIO</t>
        </is>
      </c>
      <c r="C3253">
        <f>'BFA Model'!B15</f>
        <v/>
      </c>
      <c r="D3253">
        <f>ROUND('BFA Model'!G15*100,1)</f>
        <v/>
      </c>
      <c r="E3253" t="inlineStr">
        <is>
          <t>global</t>
        </is>
      </c>
      <c r="F3253" t="inlineStr">
        <is>
          <t>global</t>
        </is>
      </c>
    </row>
    <row r="3254">
      <c r="A3254" t="inlineStr">
        <is>
          <t>Tactical Balanced w/ OCIO</t>
        </is>
      </c>
      <c r="C3254">
        <f>'BFA Model'!B16</f>
        <v/>
      </c>
      <c r="D3254">
        <f>ROUND('BFA Model'!G16*100,1)</f>
        <v/>
      </c>
      <c r="E3254" t="inlineStr">
        <is>
          <t>global</t>
        </is>
      </c>
      <c r="F3254" t="inlineStr">
        <is>
          <t>global</t>
        </is>
      </c>
    </row>
    <row r="3255">
      <c r="A3255" t="inlineStr">
        <is>
          <t>Tactical Balanced w/ OCIO</t>
        </is>
      </c>
      <c r="C3255">
        <f>'BFA Model'!B17</f>
        <v/>
      </c>
      <c r="D3255">
        <f>ROUND('BFA Model'!G17*100,1)</f>
        <v/>
      </c>
      <c r="E3255" t="inlineStr">
        <is>
          <t>global</t>
        </is>
      </c>
      <c r="F3255" t="inlineStr">
        <is>
          <t>global</t>
        </is>
      </c>
    </row>
    <row r="3256">
      <c r="A3256" t="inlineStr">
        <is>
          <t>Tactical Balanced w/ OCIO</t>
        </is>
      </c>
      <c r="C3256">
        <f>'BFA Model'!B18</f>
        <v/>
      </c>
      <c r="D3256">
        <f>100-SUM(D3241:D3255)</f>
        <v/>
      </c>
      <c r="E3256" t="inlineStr">
        <is>
          <t>global</t>
        </is>
      </c>
      <c r="F3256" t="inlineStr">
        <is>
          <t>global</t>
        </is>
      </c>
    </row>
    <row r="3257">
      <c r="A3257" t="inlineStr">
        <is>
          <t>Tactical Conservative w/ 37.5 BLUIX</t>
        </is>
      </c>
      <c r="C3257">
        <f>'Custodial Allocations-Dec24'!A63</f>
        <v/>
      </c>
      <c r="D3257">
        <f>ROUND('Custodial Allocations-Dec24'!B63*100,1)</f>
        <v/>
      </c>
      <c r="E3257" t="inlineStr">
        <is>
          <t>global</t>
        </is>
      </c>
      <c r="F3257" t="inlineStr">
        <is>
          <t>global</t>
        </is>
      </c>
    </row>
    <row r="3258">
      <c r="A3258" t="inlineStr">
        <is>
          <t>Tactical Conservative w/ 37.5 BLUIX</t>
        </is>
      </c>
      <c r="C3258">
        <f>'Custodial Allocations-Dec24'!A64</f>
        <v/>
      </c>
      <c r="D3258">
        <f>ROUND('Custodial Allocations-Dec24'!B64*100,1)</f>
        <v/>
      </c>
      <c r="E3258" t="inlineStr">
        <is>
          <t>global</t>
        </is>
      </c>
      <c r="F3258" t="inlineStr">
        <is>
          <t>global</t>
        </is>
      </c>
    </row>
    <row r="3259">
      <c r="A3259" t="inlineStr">
        <is>
          <t>Tactical Conservative w/ 37.5 BLUIX</t>
        </is>
      </c>
      <c r="C3259">
        <f>'Custodial Allocations-Dec24'!A65</f>
        <v/>
      </c>
      <c r="D3259">
        <f>ROUND('Custodial Allocations-Dec24'!B65*100,1)</f>
        <v/>
      </c>
      <c r="E3259" t="inlineStr">
        <is>
          <t>global</t>
        </is>
      </c>
      <c r="F3259" t="inlineStr">
        <is>
          <t>global</t>
        </is>
      </c>
    </row>
    <row r="3260">
      <c r="A3260" t="inlineStr">
        <is>
          <t>Tactical Conservative w/ 37.5 BLUIX</t>
        </is>
      </c>
      <c r="C3260">
        <f>'Custodial Allocations-Dec24'!A66</f>
        <v/>
      </c>
      <c r="D3260">
        <f>ROUND('Custodial Allocations-Dec24'!B66*100,1)</f>
        <v/>
      </c>
      <c r="E3260" t="inlineStr">
        <is>
          <t>global</t>
        </is>
      </c>
      <c r="F3260" t="inlineStr">
        <is>
          <t>global</t>
        </is>
      </c>
    </row>
    <row r="3261">
      <c r="A3261" t="inlineStr">
        <is>
          <t>Tactical Conservative w/ 37.5 BLUIX</t>
        </is>
      </c>
      <c r="C3261">
        <f>'Custodial Allocations-Dec24'!A67</f>
        <v/>
      </c>
      <c r="D3261">
        <f>ROUND('Custodial Allocations-Dec24'!B67*100,1)</f>
        <v/>
      </c>
      <c r="E3261" t="inlineStr">
        <is>
          <t>global</t>
        </is>
      </c>
      <c r="F3261" t="inlineStr">
        <is>
          <t>global</t>
        </is>
      </c>
    </row>
    <row r="3262">
      <c r="A3262" t="inlineStr">
        <is>
          <t>Tactical Conservative w/ 37.5 BLUIX</t>
        </is>
      </c>
      <c r="C3262">
        <f>'Custodial Allocations-Dec24'!A68</f>
        <v/>
      </c>
      <c r="D3262">
        <f>ROUND('Custodial Allocations-Dec24'!B68*100,1)</f>
        <v/>
      </c>
      <c r="E3262" t="inlineStr">
        <is>
          <t>global</t>
        </is>
      </c>
      <c r="F3262" t="inlineStr">
        <is>
          <t>global</t>
        </is>
      </c>
    </row>
    <row r="3263">
      <c r="A3263" t="inlineStr">
        <is>
          <t>Tactical Conservative w/ 37.5 BLUIX</t>
        </is>
      </c>
      <c r="C3263">
        <f>'Custodial Allocations-Dec24'!A69</f>
        <v/>
      </c>
      <c r="D3263">
        <f>ROUND('Custodial Allocations-Dec24'!B69*100,1)</f>
        <v/>
      </c>
      <c r="E3263" t="inlineStr">
        <is>
          <t>global</t>
        </is>
      </c>
      <c r="F3263" t="inlineStr">
        <is>
          <t>global</t>
        </is>
      </c>
    </row>
    <row r="3264">
      <c r="A3264" t="inlineStr">
        <is>
          <t>Tactical Conservative w/ 37.5 BLUIX</t>
        </is>
      </c>
      <c r="C3264">
        <f>'Custodial Allocations-Dec24'!A70</f>
        <v/>
      </c>
      <c r="D3264">
        <f>ROUND('Custodial Allocations-Dec24'!B70*100,1)</f>
        <v/>
      </c>
      <c r="E3264" t="inlineStr">
        <is>
          <t>global</t>
        </is>
      </c>
      <c r="F3264" t="inlineStr">
        <is>
          <t>global</t>
        </is>
      </c>
    </row>
    <row r="3265">
      <c r="A3265" t="inlineStr">
        <is>
          <t>Tactical Conservative w/ 37.5 BLUIX</t>
        </is>
      </c>
      <c r="C3265">
        <f>'Custodial Allocations-Dec24'!A71</f>
        <v/>
      </c>
      <c r="D3265">
        <f>ROUND('Custodial Allocations-Dec24'!B71*100,1)</f>
        <v/>
      </c>
      <c r="E3265" t="inlineStr">
        <is>
          <t>global</t>
        </is>
      </c>
      <c r="F3265" t="inlineStr">
        <is>
          <t>global</t>
        </is>
      </c>
    </row>
    <row r="3266">
      <c r="A3266" t="inlineStr">
        <is>
          <t>Tactical Conservative w/ 37.5 BLUIX</t>
        </is>
      </c>
      <c r="C3266">
        <f>'Custodial Allocations-Dec24'!A72</f>
        <v/>
      </c>
      <c r="D3266">
        <f>ROUND('Custodial Allocations-Dec24'!B72*100,1)</f>
        <v/>
      </c>
      <c r="E3266" t="inlineStr">
        <is>
          <t>global</t>
        </is>
      </c>
      <c r="F3266" t="inlineStr">
        <is>
          <t>global</t>
        </is>
      </c>
    </row>
    <row r="3267">
      <c r="A3267" t="inlineStr">
        <is>
          <t>Tactical Conservative w/ 37.5 BLUIX</t>
        </is>
      </c>
      <c r="C3267">
        <f>'Custodial Allocations-Dec24'!A73</f>
        <v/>
      </c>
      <c r="D3267">
        <f>ROUND('Custodial Allocations-Dec24'!B73*100,1)</f>
        <v/>
      </c>
      <c r="E3267" t="inlineStr">
        <is>
          <t>global</t>
        </is>
      </c>
      <c r="F3267" t="inlineStr">
        <is>
          <t>global</t>
        </is>
      </c>
    </row>
    <row r="3268">
      <c r="A3268" t="inlineStr">
        <is>
          <t>Tactical Conservative w/ 37.5 BLUIX</t>
        </is>
      </c>
      <c r="C3268">
        <f>'Custodial Allocations-Dec24'!A74</f>
        <v/>
      </c>
      <c r="D3268">
        <f>ROUND('Custodial Allocations-Dec24'!B74*100,1)</f>
        <v/>
      </c>
      <c r="E3268" t="inlineStr">
        <is>
          <t>global</t>
        </is>
      </c>
      <c r="F3268" t="inlineStr">
        <is>
          <t>global</t>
        </is>
      </c>
    </row>
    <row r="3269">
      <c r="A3269" t="inlineStr">
        <is>
          <t>Tactical Conservative w/ 37.5 BLUIX</t>
        </is>
      </c>
      <c r="C3269">
        <f>'Custodial Allocations-Dec24'!A75</f>
        <v/>
      </c>
      <c r="D3269">
        <f>ROUND('Custodial Allocations-Dec24'!B75*100,1)</f>
        <v/>
      </c>
      <c r="E3269" t="inlineStr">
        <is>
          <t>global</t>
        </is>
      </c>
      <c r="F3269" t="inlineStr">
        <is>
          <t>global</t>
        </is>
      </c>
    </row>
    <row r="3270">
      <c r="A3270" t="inlineStr">
        <is>
          <t>Tactical Conservative w/ 37.5 BLUIX</t>
        </is>
      </c>
      <c r="C3270">
        <f>'Custodial Allocations-Dec24'!A76</f>
        <v/>
      </c>
      <c r="D3270">
        <f>ROUND('Custodial Allocations-Dec24'!B76*100,1)</f>
        <v/>
      </c>
      <c r="E3270" t="inlineStr">
        <is>
          <t>global</t>
        </is>
      </c>
      <c r="F3270" t="inlineStr">
        <is>
          <t>global</t>
        </is>
      </c>
    </row>
    <row r="3271">
      <c r="A3271" t="inlineStr">
        <is>
          <t>Tactical Conservative w/ 37.5 BLUIX</t>
        </is>
      </c>
      <c r="C3271" t="inlineStr">
        <is>
          <t>$CASH</t>
        </is>
      </c>
      <c r="D3271">
        <f>100-SUM(D3257:D3270)</f>
        <v/>
      </c>
      <c r="E3271" t="inlineStr">
        <is>
          <t>global</t>
        </is>
      </c>
      <c r="F3271" t="inlineStr">
        <is>
          <t>global</t>
        </is>
      </c>
    </row>
    <row r="3272">
      <c r="A3272" t="inlineStr">
        <is>
          <t>Tactical Conservative w/ 20% BLUIX</t>
        </is>
      </c>
      <c r="C3272">
        <f>Spartan!A62</f>
        <v/>
      </c>
      <c r="D3272">
        <f>ROUND(Spartan!B62*100,1)</f>
        <v/>
      </c>
      <c r="E3272" t="inlineStr">
        <is>
          <t>global</t>
        </is>
      </c>
      <c r="F3272" t="inlineStr">
        <is>
          <t>global</t>
        </is>
      </c>
    </row>
    <row r="3273">
      <c r="A3273" t="inlineStr">
        <is>
          <t>Tactical Conservative w/ 20% BLUIX</t>
        </is>
      </c>
      <c r="C3273">
        <f>Spartan!A63</f>
        <v/>
      </c>
      <c r="D3273">
        <f>ROUND(Spartan!B63*100,1)</f>
        <v/>
      </c>
      <c r="E3273" t="inlineStr">
        <is>
          <t>global</t>
        </is>
      </c>
      <c r="F3273" t="inlineStr">
        <is>
          <t>global</t>
        </is>
      </c>
    </row>
    <row r="3274">
      <c r="A3274" t="inlineStr">
        <is>
          <t>Tactical Conservative w/ 20% BLUIX</t>
        </is>
      </c>
      <c r="C3274">
        <f>Spartan!A64</f>
        <v/>
      </c>
      <c r="D3274">
        <f>ROUND(Spartan!B64*100,1)</f>
        <v/>
      </c>
      <c r="E3274" t="inlineStr">
        <is>
          <t>global</t>
        </is>
      </c>
      <c r="F3274" t="inlineStr">
        <is>
          <t>global</t>
        </is>
      </c>
    </row>
    <row r="3275">
      <c r="A3275" t="inlineStr">
        <is>
          <t>Tactical Conservative w/ 20% BLUIX</t>
        </is>
      </c>
      <c r="C3275">
        <f>Spartan!A65</f>
        <v/>
      </c>
      <c r="D3275">
        <f>ROUND(Spartan!B65*100,1)</f>
        <v/>
      </c>
      <c r="E3275" t="inlineStr">
        <is>
          <t>global</t>
        </is>
      </c>
      <c r="F3275" t="inlineStr">
        <is>
          <t>global</t>
        </is>
      </c>
    </row>
    <row r="3276">
      <c r="A3276" t="inlineStr">
        <is>
          <t>Tactical Conservative w/ 20% BLUIX</t>
        </is>
      </c>
      <c r="C3276">
        <f>Spartan!A66</f>
        <v/>
      </c>
      <c r="D3276">
        <f>ROUND(Spartan!B66*100,1)</f>
        <v/>
      </c>
      <c r="E3276" t="inlineStr">
        <is>
          <t>global</t>
        </is>
      </c>
      <c r="F3276" t="inlineStr">
        <is>
          <t>global</t>
        </is>
      </c>
    </row>
    <row r="3277">
      <c r="A3277" t="inlineStr">
        <is>
          <t>Tactical Conservative w/ 20% BLUIX</t>
        </is>
      </c>
      <c r="C3277">
        <f>Spartan!A67</f>
        <v/>
      </c>
      <c r="D3277">
        <f>ROUND(Spartan!B67*100,1)</f>
        <v/>
      </c>
      <c r="E3277" t="inlineStr">
        <is>
          <t>global</t>
        </is>
      </c>
      <c r="F3277" t="inlineStr">
        <is>
          <t>global</t>
        </is>
      </c>
    </row>
    <row r="3278">
      <c r="A3278" t="inlineStr">
        <is>
          <t>Tactical Conservative w/ 20% BLUIX</t>
        </is>
      </c>
      <c r="C3278">
        <f>Spartan!A68</f>
        <v/>
      </c>
      <c r="D3278">
        <f>ROUND(Spartan!B68*100,1)</f>
        <v/>
      </c>
      <c r="E3278" t="inlineStr">
        <is>
          <t>global</t>
        </is>
      </c>
      <c r="F3278" t="inlineStr">
        <is>
          <t>global</t>
        </is>
      </c>
    </row>
    <row r="3279">
      <c r="A3279" t="inlineStr">
        <is>
          <t>Tactical Conservative w/ 20% BLUIX</t>
        </is>
      </c>
      <c r="C3279">
        <f>Spartan!A69</f>
        <v/>
      </c>
      <c r="D3279">
        <f>ROUND(Spartan!B69*100,1)</f>
        <v/>
      </c>
      <c r="E3279" t="inlineStr">
        <is>
          <t>global</t>
        </is>
      </c>
      <c r="F3279" t="inlineStr">
        <is>
          <t>global</t>
        </is>
      </c>
    </row>
    <row r="3280">
      <c r="A3280" t="inlineStr">
        <is>
          <t>Tactical Conservative w/ 20% BLUIX</t>
        </is>
      </c>
      <c r="C3280">
        <f>Spartan!A70</f>
        <v/>
      </c>
      <c r="D3280">
        <f>ROUND(Spartan!B70*100,1)</f>
        <v/>
      </c>
      <c r="E3280" t="inlineStr">
        <is>
          <t>global</t>
        </is>
      </c>
      <c r="F3280" t="inlineStr">
        <is>
          <t>global</t>
        </is>
      </c>
    </row>
    <row r="3281">
      <c r="A3281" t="inlineStr">
        <is>
          <t>Tactical Conservative w/ 20% BLUIX</t>
        </is>
      </c>
      <c r="C3281">
        <f>Spartan!A71</f>
        <v/>
      </c>
      <c r="D3281">
        <f>ROUND(Spartan!B71*100,1)</f>
        <v/>
      </c>
      <c r="E3281" t="inlineStr">
        <is>
          <t>global</t>
        </is>
      </c>
      <c r="F3281" t="inlineStr">
        <is>
          <t>global</t>
        </is>
      </c>
    </row>
    <row r="3282">
      <c r="A3282" t="inlineStr">
        <is>
          <t>Tactical Conservative w/ 20% BLUIX</t>
        </is>
      </c>
      <c r="C3282">
        <f>Spartan!A72</f>
        <v/>
      </c>
      <c r="D3282">
        <f>ROUND(Spartan!B72*100,1)</f>
        <v/>
      </c>
      <c r="E3282" t="inlineStr">
        <is>
          <t>global</t>
        </is>
      </c>
      <c r="F3282" t="inlineStr">
        <is>
          <t>global</t>
        </is>
      </c>
    </row>
    <row r="3283">
      <c r="A3283" t="inlineStr">
        <is>
          <t>Tactical Conservative w/ 20% BLUIX</t>
        </is>
      </c>
      <c r="C3283" t="inlineStr">
        <is>
          <t>OPER</t>
        </is>
      </c>
      <c r="D3283">
        <f>ROUND(Spartan!B73*100/2,1)</f>
        <v/>
      </c>
      <c r="E3283" t="inlineStr">
        <is>
          <t>global</t>
        </is>
      </c>
      <c r="F3283" t="inlineStr">
        <is>
          <t>global</t>
        </is>
      </c>
    </row>
    <row r="3284">
      <c r="A3284" t="inlineStr">
        <is>
          <t>Tactical Conservative w/ 20% BLUIX</t>
        </is>
      </c>
      <c r="C3284" t="inlineStr">
        <is>
          <t>BIL</t>
        </is>
      </c>
      <c r="D3284">
        <f>D3283</f>
        <v/>
      </c>
      <c r="E3284" t="inlineStr">
        <is>
          <t>global</t>
        </is>
      </c>
      <c r="F3284" t="inlineStr">
        <is>
          <t>global</t>
        </is>
      </c>
    </row>
    <row r="3285">
      <c r="A3285" t="inlineStr">
        <is>
          <t>Tactical Conservative w/ 20% BLUIX</t>
        </is>
      </c>
      <c r="C3285" t="inlineStr">
        <is>
          <t>$CASH</t>
        </is>
      </c>
      <c r="D3285">
        <f>100-SUM(D3272:D3284)</f>
        <v/>
      </c>
      <c r="E3285" t="inlineStr">
        <is>
          <t>global</t>
        </is>
      </c>
      <c r="F3285" t="inlineStr">
        <is>
          <t>global</t>
        </is>
      </c>
    </row>
    <row r="3286">
      <c r="A3286" t="inlineStr">
        <is>
          <t>Tactical Growth w/ 37.5 BLUIX</t>
        </is>
      </c>
      <c r="C3286">
        <f>'Custodial Allocations-Dec24'!A6</f>
        <v/>
      </c>
      <c r="D3286">
        <f>ROUND('Custodial Allocations-Dec24'!B6*100,1)</f>
        <v/>
      </c>
      <c r="E3286" t="inlineStr">
        <is>
          <t>global</t>
        </is>
      </c>
      <c r="F3286" t="inlineStr">
        <is>
          <t>global</t>
        </is>
      </c>
    </row>
    <row r="3287">
      <c r="A3287" t="inlineStr">
        <is>
          <t>Tactical Growth w/ 37.5 BLUIX</t>
        </is>
      </c>
      <c r="C3287">
        <f>'Custodial Allocations-Dec24'!A7</f>
        <v/>
      </c>
      <c r="D3287">
        <f>ROUND('Custodial Allocations-Dec24'!B7*100,1)</f>
        <v/>
      </c>
      <c r="E3287" t="inlineStr">
        <is>
          <t>global</t>
        </is>
      </c>
      <c r="F3287" t="inlineStr">
        <is>
          <t>global</t>
        </is>
      </c>
    </row>
    <row r="3288">
      <c r="A3288" t="inlineStr">
        <is>
          <t>Tactical Growth w/ 37.5 BLUIX</t>
        </is>
      </c>
      <c r="C3288">
        <f>'Custodial Allocations-Dec24'!A8</f>
        <v/>
      </c>
      <c r="D3288">
        <f>ROUND('Custodial Allocations-Dec24'!B8*100,1)</f>
        <v/>
      </c>
      <c r="E3288" t="inlineStr">
        <is>
          <t>global</t>
        </is>
      </c>
      <c r="F3288" t="inlineStr">
        <is>
          <t>global</t>
        </is>
      </c>
    </row>
    <row r="3289">
      <c r="A3289" t="inlineStr">
        <is>
          <t>Tactical Growth w/ 37.5 BLUIX</t>
        </is>
      </c>
      <c r="C3289">
        <f>'Custodial Allocations-Dec24'!A9</f>
        <v/>
      </c>
      <c r="D3289">
        <f>ROUND('Custodial Allocations-Dec24'!B9*100,1)</f>
        <v/>
      </c>
      <c r="E3289" t="inlineStr">
        <is>
          <t>global</t>
        </is>
      </c>
      <c r="F3289" t="inlineStr">
        <is>
          <t>global</t>
        </is>
      </c>
    </row>
    <row r="3290">
      <c r="A3290" t="inlineStr">
        <is>
          <t>Tactical Growth w/ 37.5 BLUIX</t>
        </is>
      </c>
      <c r="C3290">
        <f>'Custodial Allocations-Dec24'!A10</f>
        <v/>
      </c>
      <c r="D3290">
        <f>ROUND('Custodial Allocations-Dec24'!B10*100,1)</f>
        <v/>
      </c>
      <c r="E3290" t="inlineStr">
        <is>
          <t>global</t>
        </is>
      </c>
      <c r="F3290" t="inlineStr">
        <is>
          <t>global</t>
        </is>
      </c>
    </row>
    <row r="3291">
      <c r="A3291" t="inlineStr">
        <is>
          <t>Tactical Growth w/ 37.5 BLUIX</t>
        </is>
      </c>
      <c r="C3291">
        <f>'Custodial Allocations-Dec24'!A11</f>
        <v/>
      </c>
      <c r="D3291">
        <f>ROUND('Custodial Allocations-Dec24'!B11*100,1)</f>
        <v/>
      </c>
      <c r="E3291" t="inlineStr">
        <is>
          <t>global</t>
        </is>
      </c>
      <c r="F3291" t="inlineStr">
        <is>
          <t>global</t>
        </is>
      </c>
    </row>
    <row r="3292">
      <c r="A3292" t="inlineStr">
        <is>
          <t>Tactical Growth w/ 37.5 BLUIX</t>
        </is>
      </c>
      <c r="C3292">
        <f>'Custodial Allocations-Dec24'!A12</f>
        <v/>
      </c>
      <c r="D3292">
        <f>ROUND('Custodial Allocations-Dec24'!B12*100,1)</f>
        <v/>
      </c>
      <c r="E3292" t="inlineStr">
        <is>
          <t>global</t>
        </is>
      </c>
      <c r="F3292" t="inlineStr">
        <is>
          <t>global</t>
        </is>
      </c>
    </row>
    <row r="3293">
      <c r="A3293" t="inlineStr">
        <is>
          <t>Tactical Growth w/ 37.5 BLUIX</t>
        </is>
      </c>
      <c r="C3293">
        <f>'Custodial Allocations-Dec24'!A13</f>
        <v/>
      </c>
      <c r="D3293">
        <f>ROUND('Custodial Allocations-Dec24'!B13*100,1)</f>
        <v/>
      </c>
      <c r="E3293" t="inlineStr">
        <is>
          <t>global</t>
        </is>
      </c>
      <c r="F3293" t="inlineStr">
        <is>
          <t>global</t>
        </is>
      </c>
    </row>
    <row r="3294">
      <c r="A3294" t="inlineStr">
        <is>
          <t>Tactical Growth w/ 37.5 BLUIX</t>
        </is>
      </c>
      <c r="C3294">
        <f>'Custodial Allocations-Dec24'!A14</f>
        <v/>
      </c>
      <c r="D3294">
        <f>ROUND('Custodial Allocations-Dec24'!B14*100,1)</f>
        <v/>
      </c>
      <c r="E3294" t="inlineStr">
        <is>
          <t>global</t>
        </is>
      </c>
      <c r="F3294" t="inlineStr">
        <is>
          <t>global</t>
        </is>
      </c>
    </row>
    <row r="3295">
      <c r="A3295" t="inlineStr">
        <is>
          <t>Tactical Growth w/ 37.5 BLUIX</t>
        </is>
      </c>
      <c r="C3295">
        <f>'Custodial Allocations-Dec24'!A15</f>
        <v/>
      </c>
      <c r="D3295">
        <f>ROUND('Custodial Allocations-Dec24'!B15*100,1)</f>
        <v/>
      </c>
      <c r="E3295" t="inlineStr">
        <is>
          <t>global</t>
        </is>
      </c>
      <c r="F3295" t="inlineStr">
        <is>
          <t>global</t>
        </is>
      </c>
    </row>
    <row r="3296">
      <c r="A3296" t="inlineStr">
        <is>
          <t>Tactical Growth w/ 37.5 BLUIX</t>
        </is>
      </c>
      <c r="C3296">
        <f>'Custodial Allocations-Dec24'!A16</f>
        <v/>
      </c>
      <c r="D3296">
        <f>ROUND('Custodial Allocations-Dec24'!B16*100,1)</f>
        <v/>
      </c>
      <c r="E3296" t="inlineStr">
        <is>
          <t>global</t>
        </is>
      </c>
      <c r="F3296" t="inlineStr">
        <is>
          <t>global</t>
        </is>
      </c>
    </row>
    <row r="3297">
      <c r="A3297" t="inlineStr">
        <is>
          <t>Tactical Growth w/ 37.5 BLUIX</t>
        </is>
      </c>
      <c r="C3297">
        <f>'Custodial Allocations-Dec24'!A17</f>
        <v/>
      </c>
      <c r="D3297">
        <f>ROUND('Custodial Allocations-Dec24'!B17*100,1)</f>
        <v/>
      </c>
      <c r="E3297" t="inlineStr">
        <is>
          <t>global</t>
        </is>
      </c>
      <c r="F3297" t="inlineStr">
        <is>
          <t>global</t>
        </is>
      </c>
    </row>
    <row r="3298">
      <c r="A3298" t="inlineStr">
        <is>
          <t>Tactical Growth w/ 37.5 BLUIX</t>
        </is>
      </c>
      <c r="C3298">
        <f>'Custodial Allocations-Dec24'!A18</f>
        <v/>
      </c>
      <c r="D3298">
        <f>ROUND('Custodial Allocations-Dec24'!B18*100,1)</f>
        <v/>
      </c>
      <c r="E3298" t="inlineStr">
        <is>
          <t>global</t>
        </is>
      </c>
      <c r="F3298" t="inlineStr">
        <is>
          <t>global</t>
        </is>
      </c>
    </row>
    <row r="3299">
      <c r="A3299" t="inlineStr">
        <is>
          <t>Tactical Growth w/ 37.5 BLUIX</t>
        </is>
      </c>
      <c r="C3299">
        <f>'Custodial Allocations-Dec24'!A19</f>
        <v/>
      </c>
      <c r="D3299">
        <f>ROUND('Custodial Allocations-Dec24'!B19*100,1)</f>
        <v/>
      </c>
      <c r="E3299" t="inlineStr">
        <is>
          <t>global</t>
        </is>
      </c>
      <c r="F3299" t="inlineStr">
        <is>
          <t>global</t>
        </is>
      </c>
    </row>
    <row r="3300">
      <c r="A3300" t="inlineStr">
        <is>
          <t>Tactical Growth w/ 37.5 BLUIX</t>
        </is>
      </c>
      <c r="C3300" t="inlineStr">
        <is>
          <t>$CASH</t>
        </is>
      </c>
      <c r="D3300">
        <f>100-SUM(D3286:D3299)</f>
        <v/>
      </c>
      <c r="E3300" t="inlineStr">
        <is>
          <t>global</t>
        </is>
      </c>
      <c r="F3300" t="inlineStr">
        <is>
          <t>global</t>
        </is>
      </c>
    </row>
    <row r="3301">
      <c r="A3301" t="inlineStr">
        <is>
          <t>Tactical Growth (403B)</t>
        </is>
      </c>
      <c r="C3301" t="inlineStr">
        <is>
          <t>BLUIX</t>
        </is>
      </c>
      <c r="D3301">
        <f>SUMIFS(EclipseExport!K:K,EclipseExport!B:B,iRebalExport!A3301,EclipseExport!I:I,iRebalExport!C3301)</f>
        <v/>
      </c>
      <c r="E3301" t="inlineStr">
        <is>
          <t>global</t>
        </is>
      </c>
      <c r="F3301" t="inlineStr">
        <is>
          <t>global</t>
        </is>
      </c>
    </row>
    <row r="3302">
      <c r="A3302" t="inlineStr">
        <is>
          <t>Tactical Growth (403B)</t>
        </is>
      </c>
      <c r="C3302" t="inlineStr">
        <is>
          <t>POMIX</t>
        </is>
      </c>
      <c r="D3302">
        <f>SUMIFS(EclipseExport!K:K,EclipseExport!B:B,iRebalExport!A3302,EclipseExport!I:I,iRebalExport!C3302)</f>
        <v/>
      </c>
      <c r="E3302" t="inlineStr">
        <is>
          <t>global</t>
        </is>
      </c>
      <c r="F3302" t="inlineStr">
        <is>
          <t>global</t>
        </is>
      </c>
    </row>
    <row r="3303">
      <c r="A3303" t="inlineStr">
        <is>
          <t>Tactical Growth (403B)</t>
        </is>
      </c>
      <c r="C3303" t="inlineStr">
        <is>
          <t>TRIEX</t>
        </is>
      </c>
      <c r="D3303">
        <f>SUMIFS(EclipseExport!K:K,EclipseExport!B:B,iRebalExport!A3303,EclipseExport!I:I,iRebalExport!C3303)</f>
        <v/>
      </c>
      <c r="E3303" t="inlineStr">
        <is>
          <t>global</t>
        </is>
      </c>
      <c r="F3303" t="inlineStr">
        <is>
          <t>global</t>
        </is>
      </c>
    </row>
    <row r="3304">
      <c r="A3304" t="inlineStr">
        <is>
          <t>Tactical Growth (403B)</t>
        </is>
      </c>
      <c r="C3304" t="inlineStr">
        <is>
          <t>TEQKX</t>
        </is>
      </c>
      <c r="D3304">
        <f>SUMIFS(EclipseExport!K:K,EclipseExport!B:B,iRebalExport!A3304,EclipseExport!I:I,iRebalExport!C3304)</f>
        <v/>
      </c>
      <c r="E3304" t="inlineStr">
        <is>
          <t>global</t>
        </is>
      </c>
      <c r="F3304" t="inlineStr">
        <is>
          <t>global</t>
        </is>
      </c>
    </row>
    <row r="3305">
      <c r="A3305" t="inlineStr">
        <is>
          <t>Tactical Growth (403B)</t>
        </is>
      </c>
      <c r="C3305" t="inlineStr">
        <is>
          <t>TRREX</t>
        </is>
      </c>
      <c r="D3305">
        <f>SUMIFS(EclipseExport!K:K,EclipseExport!B:B,iRebalExport!A3305,EclipseExport!I:I,iRebalExport!C3305)</f>
        <v/>
      </c>
      <c r="E3305" t="inlineStr">
        <is>
          <t>global</t>
        </is>
      </c>
      <c r="F3305" t="inlineStr">
        <is>
          <t>global</t>
        </is>
      </c>
    </row>
    <row r="3306">
      <c r="A3306" t="inlineStr">
        <is>
          <t>Tactical Growth (403B)</t>
        </is>
      </c>
      <c r="C3306" t="inlineStr">
        <is>
          <t>PRULX</t>
        </is>
      </c>
      <c r="D3306">
        <f>SUMIFS(EclipseExport!K:K,EclipseExport!B:B,iRebalExport!A3306,EclipseExport!I:I,iRebalExport!C3306)</f>
        <v/>
      </c>
      <c r="E3306" t="inlineStr">
        <is>
          <t>global</t>
        </is>
      </c>
      <c r="F3306" t="inlineStr">
        <is>
          <t>global</t>
        </is>
      </c>
    </row>
    <row r="3307">
      <c r="A3307" t="inlineStr">
        <is>
          <t>Tactical Growth (403B)</t>
        </is>
      </c>
      <c r="C3307" t="inlineStr">
        <is>
          <t>PRTIX</t>
        </is>
      </c>
      <c r="D3307">
        <f>SUMIFS(EclipseExport!K:K,EclipseExport!B:B,iRebalExport!A3307,EclipseExport!I:I,iRebalExport!C3307)</f>
        <v/>
      </c>
      <c r="E3307" t="inlineStr">
        <is>
          <t>global</t>
        </is>
      </c>
      <c r="F3307" t="inlineStr">
        <is>
          <t>global</t>
        </is>
      </c>
    </row>
    <row r="3308">
      <c r="A3308" t="inlineStr">
        <is>
          <t>Tactical Growth (403B)</t>
        </is>
      </c>
      <c r="C3308" t="inlineStr">
        <is>
          <t>PYGFX</t>
        </is>
      </c>
      <c r="D3308">
        <f>SUMIFS(EclipseExport!K:K,EclipseExport!B:B,iRebalExport!A3308,EclipseExport!I:I,iRebalExport!C3308)</f>
        <v/>
      </c>
      <c r="E3308" t="inlineStr">
        <is>
          <t>global</t>
        </is>
      </c>
      <c r="F3308" t="inlineStr">
        <is>
          <t>global</t>
        </is>
      </c>
    </row>
    <row r="3309">
      <c r="A3309" t="inlineStr">
        <is>
          <t>Tactical Growth (403B)</t>
        </is>
      </c>
      <c r="C3309" t="inlineStr">
        <is>
          <t>PRIPX</t>
        </is>
      </c>
      <c r="D3309">
        <f>SUMIFS(EclipseExport!K:K,EclipseExport!B:B,iRebalExport!A3309,EclipseExport!I:I,iRebalExport!C3309)</f>
        <v/>
      </c>
      <c r="E3309" t="inlineStr">
        <is>
          <t>global</t>
        </is>
      </c>
      <c r="F3309" t="inlineStr">
        <is>
          <t>global</t>
        </is>
      </c>
    </row>
    <row r="3310">
      <c r="A3310" t="inlineStr">
        <is>
          <t>Tactical Growth (403B)</t>
        </is>
      </c>
      <c r="C3310" t="inlineStr">
        <is>
          <t>NSIUX</t>
        </is>
      </c>
      <c r="D3310">
        <f>SUMIFS(EclipseExport!K:K,EclipseExport!B:B,iRebalExport!A3310,EclipseExport!I:I,iRebalExport!C3310)</f>
        <v/>
      </c>
      <c r="E3310" t="inlineStr">
        <is>
          <t>global</t>
        </is>
      </c>
      <c r="F3310" t="inlineStr">
        <is>
          <t>global</t>
        </is>
      </c>
    </row>
    <row r="3311">
      <c r="A3311" t="inlineStr">
        <is>
          <t>Tactical Growth (403B)</t>
        </is>
      </c>
      <c r="C3311" t="inlineStr">
        <is>
          <t>$CASH</t>
        </is>
      </c>
      <c r="D3311">
        <f>100-SUM(D3301:D3310)</f>
        <v/>
      </c>
      <c r="E3311" t="inlineStr">
        <is>
          <t>global</t>
        </is>
      </c>
      <c r="F3311" t="inlineStr">
        <is>
          <t>global</t>
        </is>
      </c>
    </row>
    <row r="3312">
      <c r="A3312" t="inlineStr">
        <is>
          <t>Tactical Growth NO BLUIX</t>
        </is>
      </c>
      <c r="C3312" s="3">
        <f>'No BLUIX'!A7</f>
        <v/>
      </c>
      <c r="D3312">
        <f>ROUND('No BLUIX'!B7*100,1)</f>
        <v/>
      </c>
      <c r="E3312" t="inlineStr">
        <is>
          <t>global</t>
        </is>
      </c>
      <c r="F3312" t="inlineStr">
        <is>
          <t>global</t>
        </is>
      </c>
    </row>
    <row r="3313">
      <c r="A3313" t="inlineStr">
        <is>
          <t>Tactical Growth NO BLUIX</t>
        </is>
      </c>
      <c r="C3313" s="3">
        <f>'No BLUIX'!A8</f>
        <v/>
      </c>
      <c r="D3313">
        <f>ROUND('No BLUIX'!B8*100,1)</f>
        <v/>
      </c>
      <c r="E3313" t="inlineStr">
        <is>
          <t>global</t>
        </is>
      </c>
      <c r="F3313" t="inlineStr">
        <is>
          <t>global</t>
        </is>
      </c>
    </row>
    <row r="3314">
      <c r="A3314" t="inlineStr">
        <is>
          <t>Tactical Growth NO BLUIX</t>
        </is>
      </c>
      <c r="C3314" s="3">
        <f>'No BLUIX'!A9</f>
        <v/>
      </c>
      <c r="D3314">
        <f>ROUND('No BLUIX'!B9*100,1)</f>
        <v/>
      </c>
      <c r="E3314" t="inlineStr">
        <is>
          <t>global</t>
        </is>
      </c>
      <c r="F3314" t="inlineStr">
        <is>
          <t>global</t>
        </is>
      </c>
    </row>
    <row r="3315">
      <c r="A3315" t="inlineStr">
        <is>
          <t>Tactical Growth NO BLUIX</t>
        </is>
      </c>
      <c r="C3315" s="3">
        <f>'No BLUIX'!A10</f>
        <v/>
      </c>
      <c r="D3315">
        <f>ROUND('No BLUIX'!B10*100,1)</f>
        <v/>
      </c>
      <c r="E3315" t="inlineStr">
        <is>
          <t>global</t>
        </is>
      </c>
      <c r="F3315" t="inlineStr">
        <is>
          <t>global</t>
        </is>
      </c>
    </row>
    <row r="3316">
      <c r="A3316" t="inlineStr">
        <is>
          <t>Tactical Growth NO BLUIX</t>
        </is>
      </c>
      <c r="C3316" s="3">
        <f>'No BLUIX'!A11</f>
        <v/>
      </c>
      <c r="D3316">
        <f>ROUND('No BLUIX'!B11*100,1)</f>
        <v/>
      </c>
      <c r="E3316" t="inlineStr">
        <is>
          <t>global</t>
        </is>
      </c>
      <c r="F3316" t="inlineStr">
        <is>
          <t>global</t>
        </is>
      </c>
    </row>
    <row r="3317">
      <c r="A3317" t="inlineStr">
        <is>
          <t>Tactical Growth NO BLUIX</t>
        </is>
      </c>
      <c r="C3317" s="3">
        <f>'No BLUIX'!A12</f>
        <v/>
      </c>
      <c r="D3317">
        <f>ROUND('No BLUIX'!B12*100,1)</f>
        <v/>
      </c>
      <c r="E3317" t="inlineStr">
        <is>
          <t>global</t>
        </is>
      </c>
      <c r="F3317" t="inlineStr">
        <is>
          <t>global</t>
        </is>
      </c>
    </row>
    <row r="3318">
      <c r="A3318" t="inlineStr">
        <is>
          <t>Tactical Growth NO BLUIX</t>
        </is>
      </c>
      <c r="C3318" s="3">
        <f>'No BLUIX'!A13</f>
        <v/>
      </c>
      <c r="D3318">
        <f>ROUND('No BLUIX'!B13*100,1)</f>
        <v/>
      </c>
      <c r="E3318" t="inlineStr">
        <is>
          <t>global</t>
        </is>
      </c>
      <c r="F3318" t="inlineStr">
        <is>
          <t>global</t>
        </is>
      </c>
    </row>
    <row r="3319">
      <c r="A3319" t="inlineStr">
        <is>
          <t>Tactical Growth NO BLUIX</t>
        </is>
      </c>
      <c r="C3319" s="3">
        <f>'No BLUIX'!A14</f>
        <v/>
      </c>
      <c r="D3319">
        <f>ROUND('No BLUIX'!B14*100,1)</f>
        <v/>
      </c>
      <c r="E3319" t="inlineStr">
        <is>
          <t>global</t>
        </is>
      </c>
      <c r="F3319" t="inlineStr">
        <is>
          <t>global</t>
        </is>
      </c>
    </row>
    <row r="3320">
      <c r="A3320" t="inlineStr">
        <is>
          <t>Tactical Growth NO BLUIX</t>
        </is>
      </c>
      <c r="C3320" s="3">
        <f>'No BLUIX'!A15</f>
        <v/>
      </c>
      <c r="D3320">
        <f>ROUND('No BLUIX'!B15*100,1)</f>
        <v/>
      </c>
      <c r="E3320" t="inlineStr">
        <is>
          <t>global</t>
        </is>
      </c>
      <c r="F3320" t="inlineStr">
        <is>
          <t>global</t>
        </is>
      </c>
    </row>
    <row r="3321">
      <c r="A3321" t="inlineStr">
        <is>
          <t>Tactical Growth NO BLUIX</t>
        </is>
      </c>
      <c r="C3321" s="3">
        <f>'No BLUIX'!A16</f>
        <v/>
      </c>
      <c r="D3321">
        <f>ROUND('No BLUIX'!B16*100,1)</f>
        <v/>
      </c>
      <c r="E3321" t="inlineStr">
        <is>
          <t>global</t>
        </is>
      </c>
      <c r="F3321" t="inlineStr">
        <is>
          <t>global</t>
        </is>
      </c>
    </row>
    <row r="3322">
      <c r="A3322" t="inlineStr">
        <is>
          <t>Tactical Growth NO BLUIX</t>
        </is>
      </c>
      <c r="C3322" s="3">
        <f>'No BLUIX'!A17</f>
        <v/>
      </c>
      <c r="D3322">
        <f>ROUND('No BLUIX'!B17*100,1)</f>
        <v/>
      </c>
      <c r="E3322" t="inlineStr">
        <is>
          <t>global</t>
        </is>
      </c>
      <c r="F3322" t="inlineStr">
        <is>
          <t>global</t>
        </is>
      </c>
    </row>
    <row r="3323">
      <c r="A3323" t="inlineStr">
        <is>
          <t>Tactical Growth NO BLUIX</t>
        </is>
      </c>
      <c r="C3323" s="3">
        <f>'No BLUIX'!A18</f>
        <v/>
      </c>
      <c r="D3323">
        <f>ROUND('No BLUIX'!B18*100,1)</f>
        <v/>
      </c>
      <c r="E3323" t="inlineStr">
        <is>
          <t>global</t>
        </is>
      </c>
      <c r="F3323" t="inlineStr">
        <is>
          <t>global</t>
        </is>
      </c>
    </row>
    <row r="3324">
      <c r="A3324" t="inlineStr">
        <is>
          <t>Tactical Growth NO BLUIX</t>
        </is>
      </c>
      <c r="C3324" s="3">
        <f>'No BLUIX'!A19</f>
        <v/>
      </c>
      <c r="D3324">
        <f>ROUND('No BLUIX'!B19*100,1)</f>
        <v/>
      </c>
      <c r="E3324" t="inlineStr">
        <is>
          <t>global</t>
        </is>
      </c>
      <c r="F3324" t="inlineStr">
        <is>
          <t>global</t>
        </is>
      </c>
    </row>
    <row r="3325">
      <c r="A3325" t="inlineStr">
        <is>
          <t>Tactical Growth NO BLUIX</t>
        </is>
      </c>
      <c r="C3325" t="inlineStr">
        <is>
          <t>$CASH</t>
        </is>
      </c>
      <c r="D3325">
        <f>100-SUM(D3312:D3324)</f>
        <v/>
      </c>
      <c r="E3325" t="inlineStr">
        <is>
          <t>global</t>
        </is>
      </c>
      <c r="F3325" t="inlineStr">
        <is>
          <t>global</t>
        </is>
      </c>
    </row>
    <row r="3326">
      <c r="A3326" t="inlineStr">
        <is>
          <t>Tactical Growth w/ 20% BLUIX</t>
        </is>
      </c>
      <c r="C3326">
        <f>Spartan!A6</f>
        <v/>
      </c>
      <c r="D3326">
        <f>ROUND(Spartan!B6*100,1)</f>
        <v/>
      </c>
      <c r="E3326" t="inlineStr">
        <is>
          <t>global</t>
        </is>
      </c>
      <c r="F3326" t="inlineStr">
        <is>
          <t>global</t>
        </is>
      </c>
    </row>
    <row r="3327">
      <c r="A3327" t="inlineStr">
        <is>
          <t>Tactical Growth w/ 20% BLUIX</t>
        </is>
      </c>
      <c r="C3327">
        <f>Spartan!A7</f>
        <v/>
      </c>
      <c r="D3327">
        <f>ROUND(Spartan!B7*100,1)</f>
        <v/>
      </c>
      <c r="E3327" t="inlineStr">
        <is>
          <t>global</t>
        </is>
      </c>
      <c r="F3327" t="inlineStr">
        <is>
          <t>global</t>
        </is>
      </c>
    </row>
    <row r="3328">
      <c r="A3328" t="inlineStr">
        <is>
          <t>Tactical Growth w/ 20% BLUIX</t>
        </is>
      </c>
      <c r="C3328">
        <f>Spartan!A8</f>
        <v/>
      </c>
      <c r="D3328">
        <f>ROUND(Spartan!B8*100,1)</f>
        <v/>
      </c>
      <c r="E3328" t="inlineStr">
        <is>
          <t>global</t>
        </is>
      </c>
      <c r="F3328" t="inlineStr">
        <is>
          <t>global</t>
        </is>
      </c>
    </row>
    <row r="3329">
      <c r="A3329" t="inlineStr">
        <is>
          <t>Tactical Growth w/ 20% BLUIX</t>
        </is>
      </c>
      <c r="C3329">
        <f>Spartan!A9</f>
        <v/>
      </c>
      <c r="D3329">
        <f>ROUND(Spartan!B9*100,1)</f>
        <v/>
      </c>
      <c r="E3329" t="inlineStr">
        <is>
          <t>global</t>
        </is>
      </c>
      <c r="F3329" t="inlineStr">
        <is>
          <t>global</t>
        </is>
      </c>
    </row>
    <row r="3330">
      <c r="A3330" t="inlineStr">
        <is>
          <t>Tactical Growth w/ 20% BLUIX</t>
        </is>
      </c>
      <c r="C3330">
        <f>Spartan!A10</f>
        <v/>
      </c>
      <c r="D3330">
        <f>ROUND(Spartan!B10*100,1)</f>
        <v/>
      </c>
      <c r="E3330" t="inlineStr">
        <is>
          <t>global</t>
        </is>
      </c>
      <c r="F3330" t="inlineStr">
        <is>
          <t>global</t>
        </is>
      </c>
    </row>
    <row r="3331">
      <c r="A3331" t="inlineStr">
        <is>
          <t>Tactical Growth w/ 20% BLUIX</t>
        </is>
      </c>
      <c r="C3331">
        <f>Spartan!A11</f>
        <v/>
      </c>
      <c r="D3331">
        <f>ROUND(Spartan!B11*100,1)</f>
        <v/>
      </c>
      <c r="E3331" t="inlineStr">
        <is>
          <t>global</t>
        </is>
      </c>
      <c r="F3331" t="inlineStr">
        <is>
          <t>global</t>
        </is>
      </c>
    </row>
    <row r="3332">
      <c r="A3332" t="inlineStr">
        <is>
          <t>Tactical Growth w/ 20% BLUIX</t>
        </is>
      </c>
      <c r="C3332">
        <f>Spartan!A12</f>
        <v/>
      </c>
      <c r="D3332">
        <f>ROUND(Spartan!B12*100,1)</f>
        <v/>
      </c>
      <c r="E3332" t="inlineStr">
        <is>
          <t>global</t>
        </is>
      </c>
      <c r="F3332" t="inlineStr">
        <is>
          <t>global</t>
        </is>
      </c>
    </row>
    <row r="3333">
      <c r="A3333" t="inlineStr">
        <is>
          <t>Tactical Growth w/ 20% BLUIX</t>
        </is>
      </c>
      <c r="C3333">
        <f>Spartan!A13</f>
        <v/>
      </c>
      <c r="D3333">
        <f>ROUND(Spartan!B13*100,1)</f>
        <v/>
      </c>
      <c r="E3333" t="inlineStr">
        <is>
          <t>global</t>
        </is>
      </c>
      <c r="F3333" t="inlineStr">
        <is>
          <t>global</t>
        </is>
      </c>
    </row>
    <row r="3334">
      <c r="A3334" t="inlineStr">
        <is>
          <t>Tactical Growth w/ 20% BLUIX</t>
        </is>
      </c>
      <c r="C3334">
        <f>Spartan!A14</f>
        <v/>
      </c>
      <c r="D3334">
        <f>ROUND(Spartan!B14*100,1)</f>
        <v/>
      </c>
      <c r="E3334" t="inlineStr">
        <is>
          <t>global</t>
        </is>
      </c>
      <c r="F3334" t="inlineStr">
        <is>
          <t>global</t>
        </is>
      </c>
    </row>
    <row r="3335">
      <c r="A3335" t="inlineStr">
        <is>
          <t>Tactical Growth w/ 20% BLUIX</t>
        </is>
      </c>
      <c r="C3335">
        <f>Spartan!A15</f>
        <v/>
      </c>
      <c r="D3335">
        <f>ROUND(Spartan!B15*100,1)</f>
        <v/>
      </c>
      <c r="E3335" t="inlineStr">
        <is>
          <t>global</t>
        </is>
      </c>
      <c r="F3335" t="inlineStr">
        <is>
          <t>global</t>
        </is>
      </c>
    </row>
    <row r="3336">
      <c r="A3336" t="inlineStr">
        <is>
          <t>Tactical Growth w/ 20% BLUIX</t>
        </is>
      </c>
      <c r="C3336">
        <f>Spartan!A16</f>
        <v/>
      </c>
      <c r="D3336">
        <f>ROUND(Spartan!B16*100,1)</f>
        <v/>
      </c>
      <c r="E3336" t="inlineStr">
        <is>
          <t>global</t>
        </is>
      </c>
      <c r="F3336" t="inlineStr">
        <is>
          <t>global</t>
        </is>
      </c>
    </row>
    <row r="3337">
      <c r="A3337" t="inlineStr">
        <is>
          <t>Tactical Growth w/ 20% BLUIX</t>
        </is>
      </c>
      <c r="C3337" t="inlineStr">
        <is>
          <t>OPER</t>
        </is>
      </c>
      <c r="D3337">
        <f>ROUND(Spartan!B17*100/2,1)</f>
        <v/>
      </c>
      <c r="E3337" t="inlineStr">
        <is>
          <t>global</t>
        </is>
      </c>
      <c r="F3337" t="inlineStr">
        <is>
          <t>global</t>
        </is>
      </c>
    </row>
    <row r="3338">
      <c r="A3338" t="inlineStr">
        <is>
          <t>Tactical Growth w/ 20% BLUIX</t>
        </is>
      </c>
      <c r="C3338" t="inlineStr">
        <is>
          <t>BIL</t>
        </is>
      </c>
      <c r="D3338">
        <f>D3337</f>
        <v/>
      </c>
      <c r="E3338" t="inlineStr">
        <is>
          <t>global</t>
        </is>
      </c>
      <c r="F3338" t="inlineStr">
        <is>
          <t>global</t>
        </is>
      </c>
    </row>
    <row r="3339">
      <c r="A3339" t="inlineStr">
        <is>
          <t>Tactical Growth w/ 20% BLUIX</t>
        </is>
      </c>
      <c r="C3339" t="inlineStr">
        <is>
          <t>$CASH</t>
        </is>
      </c>
      <c r="D3339">
        <f>100-SUM(D3326:D3338)</f>
        <v/>
      </c>
      <c r="E3339" t="inlineStr">
        <is>
          <t>global</t>
        </is>
      </c>
      <c r="F3339" t="inlineStr">
        <is>
          <t>global</t>
        </is>
      </c>
    </row>
    <row r="3340">
      <c r="A3340" t="inlineStr">
        <is>
          <t>Tactical Mod Growth w/ 37.5 BLUIX</t>
        </is>
      </c>
      <c r="C3340">
        <f>'Custodial Allocations-Dec24'!A25</f>
        <v/>
      </c>
      <c r="D3340">
        <f>ROUND('Custodial Allocations-Dec24'!B25*100,1)</f>
        <v/>
      </c>
      <c r="E3340" t="inlineStr">
        <is>
          <t>global</t>
        </is>
      </c>
      <c r="F3340" t="inlineStr">
        <is>
          <t>global</t>
        </is>
      </c>
    </row>
    <row r="3341">
      <c r="A3341" t="inlineStr">
        <is>
          <t>Tactical Mod Growth w/ 37.5 BLUIX</t>
        </is>
      </c>
      <c r="C3341">
        <f>'Custodial Allocations-Dec24'!A26</f>
        <v/>
      </c>
      <c r="D3341">
        <f>ROUND('Custodial Allocations-Dec24'!B26*100,1)</f>
        <v/>
      </c>
      <c r="E3341" t="inlineStr">
        <is>
          <t>global</t>
        </is>
      </c>
      <c r="F3341" t="inlineStr">
        <is>
          <t>global</t>
        </is>
      </c>
    </row>
    <row r="3342">
      <c r="A3342" t="inlineStr">
        <is>
          <t>Tactical Mod Growth w/ 37.5 BLUIX</t>
        </is>
      </c>
      <c r="C3342">
        <f>'Custodial Allocations-Dec24'!A27</f>
        <v/>
      </c>
      <c r="D3342">
        <f>ROUND('Custodial Allocations-Dec24'!B27*100,1)</f>
        <v/>
      </c>
      <c r="E3342" t="inlineStr">
        <is>
          <t>global</t>
        </is>
      </c>
      <c r="F3342" t="inlineStr">
        <is>
          <t>global</t>
        </is>
      </c>
    </row>
    <row r="3343">
      <c r="A3343" t="inlineStr">
        <is>
          <t>Tactical Mod Growth w/ 37.5 BLUIX</t>
        </is>
      </c>
      <c r="C3343">
        <f>'Custodial Allocations-Dec24'!A28</f>
        <v/>
      </c>
      <c r="D3343">
        <f>ROUND('Custodial Allocations-Dec24'!B28*100,1)</f>
        <v/>
      </c>
      <c r="E3343" t="inlineStr">
        <is>
          <t>global</t>
        </is>
      </c>
      <c r="F3343" t="inlineStr">
        <is>
          <t>global</t>
        </is>
      </c>
    </row>
    <row r="3344">
      <c r="A3344" t="inlineStr">
        <is>
          <t>Tactical Mod Growth w/ 37.5 BLUIX</t>
        </is>
      </c>
      <c r="C3344">
        <f>'Custodial Allocations-Dec24'!A29</f>
        <v/>
      </c>
      <c r="D3344">
        <f>ROUND('Custodial Allocations-Dec24'!B29*100,1)</f>
        <v/>
      </c>
      <c r="E3344" t="inlineStr">
        <is>
          <t>global</t>
        </is>
      </c>
      <c r="F3344" t="inlineStr">
        <is>
          <t>global</t>
        </is>
      </c>
    </row>
    <row r="3345">
      <c r="A3345" t="inlineStr">
        <is>
          <t>Tactical Mod Growth w/ 37.5 BLUIX</t>
        </is>
      </c>
      <c r="C3345">
        <f>'Custodial Allocations-Dec24'!A30</f>
        <v/>
      </c>
      <c r="D3345">
        <f>ROUND('Custodial Allocations-Dec24'!B30*100,1)</f>
        <v/>
      </c>
      <c r="E3345" t="inlineStr">
        <is>
          <t>global</t>
        </is>
      </c>
      <c r="F3345" t="inlineStr">
        <is>
          <t>global</t>
        </is>
      </c>
    </row>
    <row r="3346">
      <c r="A3346" t="inlineStr">
        <is>
          <t>Tactical Mod Growth w/ 37.5 BLUIX</t>
        </is>
      </c>
      <c r="C3346">
        <f>'Custodial Allocations-Dec24'!A31</f>
        <v/>
      </c>
      <c r="D3346">
        <f>ROUND('Custodial Allocations-Dec24'!B31*100,1)</f>
        <v/>
      </c>
      <c r="E3346" t="inlineStr">
        <is>
          <t>global</t>
        </is>
      </c>
      <c r="F3346" t="inlineStr">
        <is>
          <t>global</t>
        </is>
      </c>
    </row>
    <row r="3347">
      <c r="A3347" t="inlineStr">
        <is>
          <t>Tactical Mod Growth w/ 37.5 BLUIX</t>
        </is>
      </c>
      <c r="C3347">
        <f>'Custodial Allocations-Dec24'!A32</f>
        <v/>
      </c>
      <c r="D3347">
        <f>ROUND('Custodial Allocations-Dec24'!B32*100,1)</f>
        <v/>
      </c>
      <c r="E3347" t="inlineStr">
        <is>
          <t>global</t>
        </is>
      </c>
      <c r="F3347" t="inlineStr">
        <is>
          <t>global</t>
        </is>
      </c>
    </row>
    <row r="3348">
      <c r="A3348" t="inlineStr">
        <is>
          <t>Tactical Mod Growth w/ 37.5 BLUIX</t>
        </is>
      </c>
      <c r="C3348">
        <f>'Custodial Allocations-Dec24'!A33</f>
        <v/>
      </c>
      <c r="D3348">
        <f>ROUND('Custodial Allocations-Dec24'!B33*100,1)</f>
        <v/>
      </c>
      <c r="E3348" t="inlineStr">
        <is>
          <t>global</t>
        </is>
      </c>
      <c r="F3348" t="inlineStr">
        <is>
          <t>global</t>
        </is>
      </c>
    </row>
    <row r="3349">
      <c r="A3349" t="inlineStr">
        <is>
          <t>Tactical Mod Growth w/ 37.5 BLUIX</t>
        </is>
      </c>
      <c r="C3349">
        <f>'Custodial Allocations-Dec24'!A34</f>
        <v/>
      </c>
      <c r="D3349">
        <f>ROUND('Custodial Allocations-Dec24'!B34*100,1)</f>
        <v/>
      </c>
      <c r="E3349" t="inlineStr">
        <is>
          <t>global</t>
        </is>
      </c>
      <c r="F3349" t="inlineStr">
        <is>
          <t>global</t>
        </is>
      </c>
    </row>
    <row r="3350">
      <c r="A3350" t="inlineStr">
        <is>
          <t>Tactical Mod Growth w/ 37.5 BLUIX</t>
        </is>
      </c>
      <c r="C3350">
        <f>'Custodial Allocations-Dec24'!A35</f>
        <v/>
      </c>
      <c r="D3350">
        <f>ROUND('Custodial Allocations-Dec24'!B35*100,1)</f>
        <v/>
      </c>
      <c r="E3350" t="inlineStr">
        <is>
          <t>global</t>
        </is>
      </c>
      <c r="F3350" t="inlineStr">
        <is>
          <t>global</t>
        </is>
      </c>
    </row>
    <row r="3351">
      <c r="A3351" t="inlineStr">
        <is>
          <t>Tactical Mod Growth w/ 37.5 BLUIX</t>
        </is>
      </c>
      <c r="C3351">
        <f>'Custodial Allocations-Dec24'!A36</f>
        <v/>
      </c>
      <c r="D3351">
        <f>ROUND('Custodial Allocations-Dec24'!B36*100,1)</f>
        <v/>
      </c>
      <c r="E3351" t="inlineStr">
        <is>
          <t>global</t>
        </is>
      </c>
      <c r="F3351" t="inlineStr">
        <is>
          <t>global</t>
        </is>
      </c>
    </row>
    <row r="3352">
      <c r="A3352" t="inlineStr">
        <is>
          <t>Tactical Mod Growth w/ 37.5 BLUIX</t>
        </is>
      </c>
      <c r="C3352">
        <f>'Custodial Allocations-Dec24'!A37</f>
        <v/>
      </c>
      <c r="D3352">
        <f>ROUND('Custodial Allocations-Dec24'!B37*100,1)</f>
        <v/>
      </c>
      <c r="E3352" t="inlineStr">
        <is>
          <t>global</t>
        </is>
      </c>
      <c r="F3352" t="inlineStr">
        <is>
          <t>global</t>
        </is>
      </c>
    </row>
    <row r="3353">
      <c r="A3353" t="inlineStr">
        <is>
          <t>Tactical Mod Growth w/ 37.5 BLUIX</t>
        </is>
      </c>
      <c r="C3353">
        <f>'Custodial Allocations-Dec24'!A38</f>
        <v/>
      </c>
      <c r="D3353">
        <f>ROUND('Custodial Allocations-Dec24'!B38*100,1)</f>
        <v/>
      </c>
      <c r="E3353" t="inlineStr">
        <is>
          <t>global</t>
        </is>
      </c>
      <c r="F3353" t="inlineStr">
        <is>
          <t>global</t>
        </is>
      </c>
    </row>
    <row r="3354">
      <c r="A3354" t="inlineStr">
        <is>
          <t>Tactical Mod Growth w/ 37.5 BLUIX</t>
        </is>
      </c>
      <c r="C3354" t="inlineStr">
        <is>
          <t>$CASH</t>
        </is>
      </c>
      <c r="D3354">
        <f>100-SUM(D3340:D3353)</f>
        <v/>
      </c>
      <c r="E3354" t="inlineStr">
        <is>
          <t>global</t>
        </is>
      </c>
      <c r="F3354" t="inlineStr">
        <is>
          <t>global</t>
        </is>
      </c>
    </row>
    <row r="3355">
      <c r="A3355" t="inlineStr">
        <is>
          <t>Tactical Moderate Growth w/ 20% BLUIX</t>
        </is>
      </c>
      <c r="C3355">
        <f>Spartan!A24</f>
        <v/>
      </c>
      <c r="D3355">
        <f>ROUND(Spartan!B24*100,1)</f>
        <v/>
      </c>
      <c r="E3355" t="inlineStr">
        <is>
          <t>global</t>
        </is>
      </c>
      <c r="F3355" t="inlineStr">
        <is>
          <t>global</t>
        </is>
      </c>
    </row>
    <row r="3356">
      <c r="A3356" t="inlineStr">
        <is>
          <t>Tactical Moderate Growth w/ 20% BLUIX</t>
        </is>
      </c>
      <c r="C3356">
        <f>Spartan!A25</f>
        <v/>
      </c>
      <c r="D3356">
        <f>ROUND(Spartan!B25*100,1)</f>
        <v/>
      </c>
      <c r="E3356" t="inlineStr">
        <is>
          <t>global</t>
        </is>
      </c>
      <c r="F3356" t="inlineStr">
        <is>
          <t>global</t>
        </is>
      </c>
    </row>
    <row r="3357">
      <c r="A3357" t="inlineStr">
        <is>
          <t>Tactical Moderate Growth w/ 20% BLUIX</t>
        </is>
      </c>
      <c r="C3357">
        <f>Spartan!A26</f>
        <v/>
      </c>
      <c r="D3357">
        <f>ROUND(Spartan!B26*100,1)</f>
        <v/>
      </c>
      <c r="E3357" t="inlineStr">
        <is>
          <t>global</t>
        </is>
      </c>
      <c r="F3357" t="inlineStr">
        <is>
          <t>global</t>
        </is>
      </c>
    </row>
    <row r="3358">
      <c r="A3358" t="inlineStr">
        <is>
          <t>Tactical Moderate Growth w/ 20% BLUIX</t>
        </is>
      </c>
      <c r="C3358">
        <f>Spartan!A27</f>
        <v/>
      </c>
      <c r="D3358">
        <f>ROUND(Spartan!B27*100,1)</f>
        <v/>
      </c>
      <c r="E3358" t="inlineStr">
        <is>
          <t>global</t>
        </is>
      </c>
      <c r="F3358" t="inlineStr">
        <is>
          <t>global</t>
        </is>
      </c>
    </row>
    <row r="3359">
      <c r="A3359" t="inlineStr">
        <is>
          <t>Tactical Moderate Growth w/ 20% BLUIX</t>
        </is>
      </c>
      <c r="C3359">
        <f>Spartan!A28</f>
        <v/>
      </c>
      <c r="D3359">
        <f>ROUND(Spartan!B28*100,1)</f>
        <v/>
      </c>
      <c r="E3359" t="inlineStr">
        <is>
          <t>global</t>
        </is>
      </c>
      <c r="F3359" t="inlineStr">
        <is>
          <t>global</t>
        </is>
      </c>
    </row>
    <row r="3360">
      <c r="A3360" t="inlineStr">
        <is>
          <t>Tactical Moderate Growth w/ 20% BLUIX</t>
        </is>
      </c>
      <c r="C3360">
        <f>Spartan!A29</f>
        <v/>
      </c>
      <c r="D3360">
        <f>ROUND(Spartan!B29*100,1)</f>
        <v/>
      </c>
      <c r="E3360" t="inlineStr">
        <is>
          <t>global</t>
        </is>
      </c>
      <c r="F3360" t="inlineStr">
        <is>
          <t>global</t>
        </is>
      </c>
    </row>
    <row r="3361">
      <c r="A3361" t="inlineStr">
        <is>
          <t>Tactical Moderate Growth w/ 20% BLUIX</t>
        </is>
      </c>
      <c r="C3361">
        <f>Spartan!A30</f>
        <v/>
      </c>
      <c r="D3361">
        <f>ROUND(Spartan!B30*100,1)</f>
        <v/>
      </c>
      <c r="E3361" t="inlineStr">
        <is>
          <t>global</t>
        </is>
      </c>
      <c r="F3361" t="inlineStr">
        <is>
          <t>global</t>
        </is>
      </c>
    </row>
    <row r="3362">
      <c r="A3362" t="inlineStr">
        <is>
          <t>Tactical Moderate Growth w/ 20% BLUIX</t>
        </is>
      </c>
      <c r="C3362">
        <f>Spartan!A31</f>
        <v/>
      </c>
      <c r="D3362">
        <f>ROUND(Spartan!B31*100,1)</f>
        <v/>
      </c>
      <c r="E3362" t="inlineStr">
        <is>
          <t>global</t>
        </is>
      </c>
      <c r="F3362" t="inlineStr">
        <is>
          <t>global</t>
        </is>
      </c>
    </row>
    <row r="3363">
      <c r="A3363" t="inlineStr">
        <is>
          <t>Tactical Moderate Growth w/ 20% BLUIX</t>
        </is>
      </c>
      <c r="C3363">
        <f>Spartan!A32</f>
        <v/>
      </c>
      <c r="D3363">
        <f>ROUND(Spartan!B32*100,1)</f>
        <v/>
      </c>
      <c r="E3363" t="inlineStr">
        <is>
          <t>global</t>
        </is>
      </c>
      <c r="F3363" t="inlineStr">
        <is>
          <t>global</t>
        </is>
      </c>
    </row>
    <row r="3364">
      <c r="A3364" t="inlineStr">
        <is>
          <t>Tactical Moderate Growth w/ 20% BLUIX</t>
        </is>
      </c>
      <c r="C3364">
        <f>Spartan!A33</f>
        <v/>
      </c>
      <c r="D3364">
        <f>ROUND(Spartan!B33*100,1)</f>
        <v/>
      </c>
      <c r="E3364" t="inlineStr">
        <is>
          <t>global</t>
        </is>
      </c>
      <c r="F3364" t="inlineStr">
        <is>
          <t>global</t>
        </is>
      </c>
    </row>
    <row r="3365">
      <c r="A3365" t="inlineStr">
        <is>
          <t>Tactical Moderate Growth w/ 20% BLUIX</t>
        </is>
      </c>
      <c r="C3365">
        <f>Spartan!A34</f>
        <v/>
      </c>
      <c r="D3365">
        <f>ROUND(Spartan!B34*100,1)</f>
        <v/>
      </c>
      <c r="E3365" t="inlineStr">
        <is>
          <t>global</t>
        </is>
      </c>
      <c r="F3365" t="inlineStr">
        <is>
          <t>global</t>
        </is>
      </c>
    </row>
    <row r="3366">
      <c r="A3366" t="inlineStr">
        <is>
          <t>Tactical Moderate Growth w/ 20% BLUIX</t>
        </is>
      </c>
      <c r="C3366" t="inlineStr">
        <is>
          <t>OPER</t>
        </is>
      </c>
      <c r="D3366">
        <f>ROUND(Spartan!B35*100/2,1)</f>
        <v/>
      </c>
      <c r="E3366" t="inlineStr">
        <is>
          <t>global</t>
        </is>
      </c>
      <c r="F3366" t="inlineStr">
        <is>
          <t>global</t>
        </is>
      </c>
    </row>
    <row r="3367">
      <c r="A3367" t="inlineStr">
        <is>
          <t>Tactical Moderate Growth w/ 20% BLUIX</t>
        </is>
      </c>
      <c r="C3367" t="inlineStr">
        <is>
          <t>BIL</t>
        </is>
      </c>
      <c r="D3367">
        <f>D3366</f>
        <v/>
      </c>
      <c r="E3367" t="inlineStr">
        <is>
          <t>global</t>
        </is>
      </c>
      <c r="F3367" t="inlineStr">
        <is>
          <t>global</t>
        </is>
      </c>
    </row>
    <row r="3368">
      <c r="A3368" t="inlineStr">
        <is>
          <t>Tactical Moderate Growth w/ 20% BLUIX</t>
        </is>
      </c>
      <c r="C3368" t="inlineStr">
        <is>
          <t>$CASH</t>
        </is>
      </c>
      <c r="D3368">
        <f>100-SUM(D3355:D3367)</f>
        <v/>
      </c>
      <c r="E3368" t="inlineStr">
        <is>
          <t>global</t>
        </is>
      </c>
      <c r="F3368" t="inlineStr">
        <is>
          <t>global</t>
        </is>
      </c>
    </row>
    <row r="3369">
      <c r="A3369" t="inlineStr">
        <is>
          <t>Tactical Moderate Growth w/ OCIO</t>
        </is>
      </c>
      <c r="C3369">
        <f>'BFA Model'!B3</f>
        <v/>
      </c>
      <c r="D3369">
        <f>ROUND('BFA Model'!E3*100,1)</f>
        <v/>
      </c>
      <c r="E3369" t="inlineStr">
        <is>
          <t>global</t>
        </is>
      </c>
      <c r="F3369" t="inlineStr">
        <is>
          <t>global</t>
        </is>
      </c>
    </row>
    <row r="3370">
      <c r="A3370" t="inlineStr">
        <is>
          <t>Tactical Moderate Growth w/ OCIO</t>
        </is>
      </c>
      <c r="C3370">
        <f>'BFA Model'!B4</f>
        <v/>
      </c>
      <c r="D3370">
        <f>ROUND('BFA Model'!E4*100,1)</f>
        <v/>
      </c>
      <c r="E3370" t="inlineStr">
        <is>
          <t>global</t>
        </is>
      </c>
      <c r="F3370" t="inlineStr">
        <is>
          <t>global</t>
        </is>
      </c>
    </row>
    <row r="3371">
      <c r="A3371" t="inlineStr">
        <is>
          <t>Tactical Moderate Growth w/ OCIO</t>
        </is>
      </c>
      <c r="C3371">
        <f>'BFA Model'!B5</f>
        <v/>
      </c>
      <c r="D3371">
        <f>ROUND('BFA Model'!E5*100,1)</f>
        <v/>
      </c>
      <c r="E3371" t="inlineStr">
        <is>
          <t>global</t>
        </is>
      </c>
      <c r="F3371" t="inlineStr">
        <is>
          <t>global</t>
        </is>
      </c>
    </row>
    <row r="3372">
      <c r="A3372" t="inlineStr">
        <is>
          <t>Tactical Moderate Growth w/ OCIO</t>
        </is>
      </c>
      <c r="C3372">
        <f>'BFA Model'!B6</f>
        <v/>
      </c>
      <c r="D3372">
        <f>ROUND('BFA Model'!E6*100,1)</f>
        <v/>
      </c>
      <c r="E3372" t="inlineStr">
        <is>
          <t>global</t>
        </is>
      </c>
      <c r="F3372" t="inlineStr">
        <is>
          <t>global</t>
        </is>
      </c>
    </row>
    <row r="3373">
      <c r="A3373" t="inlineStr">
        <is>
          <t>Tactical Moderate Growth w/ OCIO</t>
        </is>
      </c>
      <c r="C3373">
        <f>'BFA Model'!B7</f>
        <v/>
      </c>
      <c r="D3373">
        <f>ROUND('BFA Model'!E7*100,1)</f>
        <v/>
      </c>
      <c r="E3373" t="inlineStr">
        <is>
          <t>global</t>
        </is>
      </c>
      <c r="F3373" t="inlineStr">
        <is>
          <t>global</t>
        </is>
      </c>
    </row>
    <row r="3374">
      <c r="A3374" t="inlineStr">
        <is>
          <t>Tactical Moderate Growth w/ OCIO</t>
        </is>
      </c>
      <c r="C3374">
        <f>'BFA Model'!B8</f>
        <v/>
      </c>
      <c r="D3374">
        <f>ROUND('BFA Model'!E8*100,1)</f>
        <v/>
      </c>
      <c r="E3374" t="inlineStr">
        <is>
          <t>global</t>
        </is>
      </c>
      <c r="F3374" t="inlineStr">
        <is>
          <t>global</t>
        </is>
      </c>
    </row>
    <row r="3375">
      <c r="A3375" t="inlineStr">
        <is>
          <t>Tactical Moderate Growth w/ OCIO</t>
        </is>
      </c>
      <c r="C3375">
        <f>'BFA Model'!B9</f>
        <v/>
      </c>
      <c r="D3375">
        <f>ROUND('BFA Model'!E9*100,1)</f>
        <v/>
      </c>
      <c r="E3375" t="inlineStr">
        <is>
          <t>global</t>
        </is>
      </c>
      <c r="F3375" t="inlineStr">
        <is>
          <t>global</t>
        </is>
      </c>
    </row>
    <row r="3376">
      <c r="A3376" t="inlineStr">
        <is>
          <t>Tactical Moderate Growth w/ OCIO</t>
        </is>
      </c>
      <c r="C3376">
        <f>'BFA Model'!B10</f>
        <v/>
      </c>
      <c r="D3376">
        <f>ROUND('BFA Model'!E10*100,1)</f>
        <v/>
      </c>
      <c r="E3376" t="inlineStr">
        <is>
          <t>global</t>
        </is>
      </c>
      <c r="F3376" t="inlineStr">
        <is>
          <t>global</t>
        </is>
      </c>
    </row>
    <row r="3377">
      <c r="A3377" t="inlineStr">
        <is>
          <t>Tactical Moderate Growth w/ OCIO</t>
        </is>
      </c>
      <c r="C3377">
        <f>'BFA Model'!B11</f>
        <v/>
      </c>
      <c r="D3377">
        <f>ROUND('BFA Model'!E11*100,1)</f>
        <v/>
      </c>
      <c r="E3377" t="inlineStr">
        <is>
          <t>global</t>
        </is>
      </c>
      <c r="F3377" t="inlineStr">
        <is>
          <t>global</t>
        </is>
      </c>
    </row>
    <row r="3378">
      <c r="A3378" t="inlineStr">
        <is>
          <t>Tactical Moderate Growth w/ OCIO</t>
        </is>
      </c>
      <c r="C3378">
        <f>'BFA Model'!B12</f>
        <v/>
      </c>
      <c r="D3378">
        <f>ROUND('BFA Model'!E12*100,1)</f>
        <v/>
      </c>
      <c r="E3378" t="inlineStr">
        <is>
          <t>global</t>
        </is>
      </c>
      <c r="F3378" t="inlineStr">
        <is>
          <t>global</t>
        </is>
      </c>
    </row>
    <row r="3379">
      <c r="A3379" t="inlineStr">
        <is>
          <t>Tactical Moderate Growth w/ OCIO</t>
        </is>
      </c>
      <c r="C3379">
        <f>'BFA Model'!B13</f>
        <v/>
      </c>
      <c r="D3379">
        <f>ROUND('BFA Model'!E13*100,1)</f>
        <v/>
      </c>
      <c r="E3379" t="inlineStr">
        <is>
          <t>global</t>
        </is>
      </c>
      <c r="F3379" t="inlineStr">
        <is>
          <t>global</t>
        </is>
      </c>
    </row>
    <row r="3380">
      <c r="A3380" t="inlineStr">
        <is>
          <t>Tactical Moderate Growth w/ OCIO</t>
        </is>
      </c>
      <c r="C3380">
        <f>'BFA Model'!B14</f>
        <v/>
      </c>
      <c r="D3380">
        <f>ROUND('BFA Model'!E14*100,1)</f>
        <v/>
      </c>
      <c r="E3380" t="inlineStr">
        <is>
          <t>global</t>
        </is>
      </c>
      <c r="F3380" t="inlineStr">
        <is>
          <t>global</t>
        </is>
      </c>
    </row>
    <row r="3381">
      <c r="A3381" t="inlineStr">
        <is>
          <t>Tactical Moderate Growth w/ OCIO</t>
        </is>
      </c>
      <c r="C3381">
        <f>'BFA Model'!B15</f>
        <v/>
      </c>
      <c r="D3381">
        <f>ROUND('BFA Model'!E15*100,1)</f>
        <v/>
      </c>
      <c r="E3381" t="inlineStr">
        <is>
          <t>global</t>
        </is>
      </c>
      <c r="F3381" t="inlineStr">
        <is>
          <t>global</t>
        </is>
      </c>
    </row>
    <row r="3382">
      <c r="A3382" t="inlineStr">
        <is>
          <t>Tactical Moderate Growth w/ OCIO</t>
        </is>
      </c>
      <c r="C3382">
        <f>'BFA Model'!B16</f>
        <v/>
      </c>
      <c r="D3382">
        <f>ROUND('BFA Model'!E16*100,1)</f>
        <v/>
      </c>
      <c r="E3382" t="inlineStr">
        <is>
          <t>global</t>
        </is>
      </c>
      <c r="F3382" t="inlineStr">
        <is>
          <t>global</t>
        </is>
      </c>
    </row>
    <row r="3383">
      <c r="A3383" t="inlineStr">
        <is>
          <t>Tactical Moderate Growth w/ OCIO</t>
        </is>
      </c>
      <c r="C3383">
        <f>'BFA Model'!B17</f>
        <v/>
      </c>
      <c r="D3383">
        <f>ROUND('BFA Model'!E17*100,1)</f>
        <v/>
      </c>
      <c r="E3383" t="inlineStr">
        <is>
          <t>global</t>
        </is>
      </c>
      <c r="F3383" t="inlineStr">
        <is>
          <t>global</t>
        </is>
      </c>
    </row>
    <row r="3384">
      <c r="A3384" t="inlineStr">
        <is>
          <t>Tactical Moderate Growth w/ OCIO</t>
        </is>
      </c>
      <c r="C3384">
        <f>'BFA Model'!B18</f>
        <v/>
      </c>
      <c r="D3384">
        <f>100-SUM(D3369:D3383)</f>
        <v/>
      </c>
      <c r="E3384" t="inlineStr">
        <is>
          <t>global</t>
        </is>
      </c>
      <c r="F3384" t="inlineStr">
        <is>
          <t>global</t>
        </is>
      </c>
    </row>
    <row r="3385">
      <c r="A3385" t="inlineStr">
        <is>
          <t>Tactical Small Growth</t>
        </is>
      </c>
      <c r="C3385" t="inlineStr">
        <is>
          <t>SPTM</t>
        </is>
      </c>
      <c r="D3385">
        <f>'Add''l Spartan'!QA95</f>
        <v/>
      </c>
      <c r="E3385" t="inlineStr">
        <is>
          <t>global</t>
        </is>
      </c>
      <c r="F3385" t="inlineStr">
        <is>
          <t>global</t>
        </is>
      </c>
    </row>
    <row r="3386">
      <c r="A3386" t="inlineStr">
        <is>
          <t>Tactical Small Growth</t>
        </is>
      </c>
      <c r="C3386" t="inlineStr">
        <is>
          <t>$CASH</t>
        </is>
      </c>
      <c r="D3386">
        <f>'Add''l Spartan'!QA96</f>
        <v/>
      </c>
      <c r="E3386" t="inlineStr">
        <is>
          <t>global</t>
        </is>
      </c>
      <c r="F3386" t="inlineStr">
        <is>
          <t>global</t>
        </is>
      </c>
    </row>
    <row r="3387">
      <c r="A3387" t="inlineStr">
        <is>
          <t>Tactical Small Growth</t>
        </is>
      </c>
      <c r="C3387" t="inlineStr">
        <is>
          <t>GOVT</t>
        </is>
      </c>
      <c r="D3387">
        <f>'Add''l Spartan'!QA97</f>
        <v/>
      </c>
      <c r="E3387" t="inlineStr">
        <is>
          <t>global</t>
        </is>
      </c>
      <c r="F3387" t="inlineStr">
        <is>
          <t>global</t>
        </is>
      </c>
    </row>
    <row r="3388">
      <c r="A3388" t="inlineStr">
        <is>
          <t>Tactical Small Growth</t>
        </is>
      </c>
      <c r="C3388" t="inlineStr">
        <is>
          <t>BIL</t>
        </is>
      </c>
      <c r="D3388">
        <f>'Add''l Spartan'!QA98</f>
        <v/>
      </c>
      <c r="E3388" t="inlineStr">
        <is>
          <t>global</t>
        </is>
      </c>
      <c r="F3388" t="inlineStr">
        <is>
          <t>global</t>
        </is>
      </c>
    </row>
    <row r="3389">
      <c r="A3389" t="inlineStr">
        <is>
          <t>Tactical US Equity</t>
        </is>
      </c>
      <c r="C3389">
        <f>'Add''l Spartan'!PZ3</f>
        <v/>
      </c>
      <c r="D3389">
        <f>'Add''l Spartan'!QA3*100</f>
        <v/>
      </c>
      <c r="E3389" t="inlineStr">
        <is>
          <t>global</t>
        </is>
      </c>
      <c r="F3389" t="inlineStr">
        <is>
          <t>global</t>
        </is>
      </c>
    </row>
    <row r="3390">
      <c r="A3390" t="inlineStr">
        <is>
          <t>Tactical US Equity</t>
        </is>
      </c>
      <c r="C3390">
        <f>'Add''l Spartan'!PZ4</f>
        <v/>
      </c>
      <c r="D3390">
        <f>'Add''l Spartan'!QA4*100</f>
        <v/>
      </c>
      <c r="E3390" t="inlineStr">
        <is>
          <t>global</t>
        </is>
      </c>
      <c r="F3390" t="inlineStr">
        <is>
          <t>global</t>
        </is>
      </c>
    </row>
    <row r="3391">
      <c r="A3391" t="inlineStr">
        <is>
          <t>Tactical US Equity</t>
        </is>
      </c>
      <c r="C3391">
        <f>'Add''l Spartan'!PZ5</f>
        <v/>
      </c>
      <c r="D3391">
        <f>'Add''l Spartan'!QA5*100</f>
        <v/>
      </c>
      <c r="E3391" t="inlineStr">
        <is>
          <t>global</t>
        </is>
      </c>
      <c r="F3391" t="inlineStr">
        <is>
          <t>global</t>
        </is>
      </c>
    </row>
    <row r="3392">
      <c r="A3392" t="inlineStr">
        <is>
          <t>Tactical US Equity</t>
        </is>
      </c>
      <c r="C3392">
        <f>'Add''l Spartan'!PZ6</f>
        <v/>
      </c>
      <c r="D3392">
        <f>'Add''l Spartan'!QA6*100</f>
        <v/>
      </c>
      <c r="E3392" t="inlineStr">
        <is>
          <t>global</t>
        </is>
      </c>
      <c r="F3392" t="inlineStr">
        <is>
          <t>global</t>
        </is>
      </c>
    </row>
    <row r="3393">
      <c r="A3393" t="inlineStr">
        <is>
          <t>Tactical US Equity</t>
        </is>
      </c>
      <c r="C3393">
        <f>'Add''l Spartan'!PZ7</f>
        <v/>
      </c>
      <c r="D3393">
        <f>'Add''l Spartan'!QA7*100</f>
        <v/>
      </c>
      <c r="E3393" t="inlineStr">
        <is>
          <t>global</t>
        </is>
      </c>
      <c r="F3393" t="inlineStr">
        <is>
          <t>global</t>
        </is>
      </c>
    </row>
    <row r="3394">
      <c r="A3394" t="inlineStr">
        <is>
          <t>Tactical US Equity</t>
        </is>
      </c>
      <c r="C3394">
        <f>'Add''l Spartan'!PZ8</f>
        <v/>
      </c>
      <c r="D3394">
        <f>'Add''l Spartan'!QA8*100</f>
        <v/>
      </c>
      <c r="E3394" t="inlineStr">
        <is>
          <t>global</t>
        </is>
      </c>
      <c r="F3394" t="inlineStr">
        <is>
          <t>global</t>
        </is>
      </c>
    </row>
    <row r="3395">
      <c r="A3395" t="inlineStr">
        <is>
          <t>Tactical US Equity</t>
        </is>
      </c>
      <c r="C3395">
        <f>'Add''l Spartan'!PZ9</f>
        <v/>
      </c>
      <c r="D3395">
        <f>'Add''l Spartan'!QA9*100</f>
        <v/>
      </c>
      <c r="E3395" t="inlineStr">
        <is>
          <t>global</t>
        </is>
      </c>
      <c r="F3395" t="inlineStr">
        <is>
          <t>global</t>
        </is>
      </c>
    </row>
    <row r="3396">
      <c r="A3396" t="inlineStr">
        <is>
          <t>Tactical US Equity</t>
        </is>
      </c>
      <c r="C3396">
        <f>'Add''l Spartan'!PZ10</f>
        <v/>
      </c>
      <c r="D3396">
        <f>'Add''l Spartan'!QA10*100</f>
        <v/>
      </c>
      <c r="E3396" t="inlineStr">
        <is>
          <t>global</t>
        </is>
      </c>
      <c r="F3396" t="inlineStr">
        <is>
          <t>global</t>
        </is>
      </c>
    </row>
    <row r="3397">
      <c r="A3397" t="inlineStr">
        <is>
          <t>Tactical US Equity</t>
        </is>
      </c>
      <c r="C3397">
        <f>'Add''l Spartan'!PZ11</f>
        <v/>
      </c>
      <c r="D3397">
        <f>'Add''l Spartan'!QA11*100</f>
        <v/>
      </c>
      <c r="E3397" t="inlineStr">
        <is>
          <t>global</t>
        </is>
      </c>
      <c r="F3397" t="inlineStr">
        <is>
          <t>global</t>
        </is>
      </c>
    </row>
    <row r="3398">
      <c r="A3398" t="inlineStr">
        <is>
          <t>Tactical US Equity</t>
        </is>
      </c>
      <c r="C3398">
        <f>'Add''l Spartan'!PZ12</f>
        <v/>
      </c>
      <c r="D3398">
        <f>'Add''l Spartan'!QA12*100</f>
        <v/>
      </c>
      <c r="E3398" t="inlineStr">
        <is>
          <t>global</t>
        </is>
      </c>
      <c r="F3398" t="inlineStr">
        <is>
          <t>global</t>
        </is>
      </c>
    </row>
    <row r="3399">
      <c r="A3399" t="inlineStr">
        <is>
          <t>Tactical US Equity</t>
        </is>
      </c>
      <c r="C3399">
        <f>'Add''l Spartan'!PZ13</f>
        <v/>
      </c>
      <c r="D3399">
        <f>'Add''l Spartan'!QA13*100</f>
        <v/>
      </c>
      <c r="E3399" t="inlineStr">
        <is>
          <t>global</t>
        </is>
      </c>
      <c r="F3399" t="inlineStr">
        <is>
          <t>global</t>
        </is>
      </c>
    </row>
    <row r="3400">
      <c r="A3400" t="inlineStr">
        <is>
          <t>Tactical US Equity</t>
        </is>
      </c>
      <c r="C3400">
        <f>'Add''l Spartan'!PZ14</f>
        <v/>
      </c>
      <c r="D3400">
        <f>98-SUM(D3389:D3399)</f>
        <v/>
      </c>
      <c r="E3400" t="inlineStr">
        <is>
          <t>global</t>
        </is>
      </c>
      <c r="F3400" t="inlineStr">
        <is>
          <t>global</t>
        </is>
      </c>
    </row>
    <row r="3401">
      <c r="A3401" t="inlineStr">
        <is>
          <t>Tactical US Equity</t>
        </is>
      </c>
      <c r="C3401" t="inlineStr">
        <is>
          <t>$CASH</t>
        </is>
      </c>
      <c r="D3401" t="n">
        <v>2</v>
      </c>
      <c r="E3401" t="inlineStr">
        <is>
          <t>global</t>
        </is>
      </c>
      <c r="F3401" t="inlineStr">
        <is>
          <t>global</t>
        </is>
      </c>
    </row>
    <row r="3402">
      <c r="A3402" t="inlineStr">
        <is>
          <t>Tactical Yield</t>
        </is>
      </c>
      <c r="C3402">
        <f>'BFA Model'!B23</f>
        <v/>
      </c>
      <c r="D3402">
        <f>'BFA Model'!C23*100</f>
        <v/>
      </c>
      <c r="E3402" t="inlineStr">
        <is>
          <t>global</t>
        </is>
      </c>
      <c r="F3402" t="inlineStr">
        <is>
          <t>global</t>
        </is>
      </c>
    </row>
    <row r="3403">
      <c r="A3403" t="inlineStr">
        <is>
          <t>Tactical Yield</t>
        </is>
      </c>
      <c r="C3403">
        <f>'BFA Model'!B24</f>
        <v/>
      </c>
      <c r="D3403">
        <f>'BFA Model'!C24*100</f>
        <v/>
      </c>
      <c r="E3403" t="inlineStr">
        <is>
          <t>global</t>
        </is>
      </c>
      <c r="F3403" t="inlineStr">
        <is>
          <t>global</t>
        </is>
      </c>
    </row>
    <row r="3404">
      <c r="A3404" t="inlineStr">
        <is>
          <t>Tactical Yield</t>
        </is>
      </c>
      <c r="C3404">
        <f>'BFA Model'!B25</f>
        <v/>
      </c>
      <c r="D3404">
        <f>'BFA Model'!C25*100</f>
        <v/>
      </c>
      <c r="E3404" t="inlineStr">
        <is>
          <t>global</t>
        </is>
      </c>
      <c r="F3404" t="inlineStr">
        <is>
          <t>global</t>
        </is>
      </c>
    </row>
    <row r="3405">
      <c r="A3405" t="inlineStr">
        <is>
          <t>Tactical Yield</t>
        </is>
      </c>
      <c r="C3405">
        <f>'BFA Model'!B26</f>
        <v/>
      </c>
      <c r="D3405">
        <f>'BFA Model'!C26*100</f>
        <v/>
      </c>
      <c r="E3405" t="inlineStr">
        <is>
          <t>global</t>
        </is>
      </c>
      <c r="F3405" t="inlineStr">
        <is>
          <t>global</t>
        </is>
      </c>
    </row>
    <row r="3406">
      <c r="A3406" t="inlineStr">
        <is>
          <t>Tactical Yield</t>
        </is>
      </c>
      <c r="C3406">
        <f>'BFA Model'!B27</f>
        <v/>
      </c>
      <c r="D3406">
        <f>'BFA Model'!C27*100</f>
        <v/>
      </c>
      <c r="E3406" t="inlineStr">
        <is>
          <t>global</t>
        </is>
      </c>
      <c r="F3406" t="inlineStr">
        <is>
          <t>global</t>
        </is>
      </c>
    </row>
    <row r="3407">
      <c r="A3407" t="inlineStr">
        <is>
          <t>Tactical Yield</t>
        </is>
      </c>
      <c r="C3407">
        <f>'BFA Model'!B28</f>
        <v/>
      </c>
      <c r="D3407">
        <f>'BFA Model'!C28*100</f>
        <v/>
      </c>
      <c r="E3407" t="inlineStr">
        <is>
          <t>global</t>
        </is>
      </c>
      <c r="F3407" t="inlineStr">
        <is>
          <t>global</t>
        </is>
      </c>
    </row>
    <row r="3408">
      <c r="A3408" t="inlineStr">
        <is>
          <t>Tactical Yield</t>
        </is>
      </c>
      <c r="C3408">
        <f>'BFA Model'!B29</f>
        <v/>
      </c>
      <c r="D3408">
        <f>'BFA Model'!C29*100</f>
        <v/>
      </c>
      <c r="E3408" t="inlineStr">
        <is>
          <t>global</t>
        </is>
      </c>
      <c r="F3408" t="inlineStr">
        <is>
          <t>global</t>
        </is>
      </c>
    </row>
    <row r="3409">
      <c r="A3409" t="inlineStr">
        <is>
          <t>Tactical Yield</t>
        </is>
      </c>
      <c r="C3409">
        <f>'BFA Model'!B30</f>
        <v/>
      </c>
      <c r="D3409">
        <f>'BFA Model'!C30*100</f>
        <v/>
      </c>
      <c r="E3409" t="inlineStr">
        <is>
          <t>global</t>
        </is>
      </c>
      <c r="F3409" t="inlineStr">
        <is>
          <t>global</t>
        </is>
      </c>
    </row>
    <row r="3410">
      <c r="A3410" t="inlineStr">
        <is>
          <t>Tactical Yield</t>
        </is>
      </c>
      <c r="C3410">
        <f>'BFA Model'!B31</f>
        <v/>
      </c>
      <c r="D3410">
        <f>'BFA Model'!C31*100</f>
        <v/>
      </c>
      <c r="E3410" t="inlineStr">
        <is>
          <t>global</t>
        </is>
      </c>
      <c r="F3410" t="inlineStr">
        <is>
          <t>global</t>
        </is>
      </c>
    </row>
    <row r="3411">
      <c r="A3411" t="inlineStr">
        <is>
          <t>Tactical Yield</t>
        </is>
      </c>
      <c r="C3411">
        <f>'BFA Model'!B32</f>
        <v/>
      </c>
      <c r="D3411">
        <f>'BFA Model'!C32*100</f>
        <v/>
      </c>
      <c r="E3411" t="inlineStr">
        <is>
          <t>global</t>
        </is>
      </c>
      <c r="F3411" t="inlineStr">
        <is>
          <t>global</t>
        </is>
      </c>
    </row>
    <row r="3412">
      <c r="A3412" t="inlineStr">
        <is>
          <t>Tactical Yield</t>
        </is>
      </c>
      <c r="C3412">
        <f>'BFA Model'!B33</f>
        <v/>
      </c>
      <c r="D3412">
        <f>'BFA Model'!C33*100</f>
        <v/>
      </c>
      <c r="E3412" t="inlineStr">
        <is>
          <t>global</t>
        </is>
      </c>
      <c r="F3412" t="inlineStr">
        <is>
          <t>global</t>
        </is>
      </c>
    </row>
    <row r="3413">
      <c r="A3413" t="inlineStr">
        <is>
          <t>Tactical Yield</t>
        </is>
      </c>
      <c r="C3413">
        <f>'BFA Model'!B34</f>
        <v/>
      </c>
      <c r="D3413">
        <f>'BFA Model'!C34*100</f>
        <v/>
      </c>
      <c r="E3413" t="inlineStr">
        <is>
          <t>global</t>
        </is>
      </c>
      <c r="F3413" t="inlineStr">
        <is>
          <t>global</t>
        </is>
      </c>
    </row>
    <row r="3414">
      <c r="A3414" t="inlineStr">
        <is>
          <t>Tactical Yield</t>
        </is>
      </c>
      <c r="C3414">
        <f>'BFA Model'!B35</f>
        <v/>
      </c>
      <c r="D3414">
        <f>'BFA Model'!C35*100</f>
        <v/>
      </c>
      <c r="E3414" t="inlineStr">
        <is>
          <t>global</t>
        </is>
      </c>
      <c r="F3414" t="inlineStr">
        <is>
          <t>global</t>
        </is>
      </c>
    </row>
    <row r="3415">
      <c r="A3415" t="inlineStr">
        <is>
          <t>Tactical Yield</t>
        </is>
      </c>
      <c r="C3415">
        <f>'BFA Model'!B36</f>
        <v/>
      </c>
      <c r="D3415">
        <f>'BFA Model'!C36*100</f>
        <v/>
      </c>
      <c r="E3415" t="inlineStr">
        <is>
          <t>global</t>
        </is>
      </c>
      <c r="F3415" t="inlineStr">
        <is>
          <t>global</t>
        </is>
      </c>
    </row>
    <row r="3416">
      <c r="A3416" t="inlineStr">
        <is>
          <t>Tactical Yield</t>
        </is>
      </c>
      <c r="C3416">
        <f>'BFA Model'!B37</f>
        <v/>
      </c>
      <c r="D3416">
        <f>'BFA Model'!C37*100</f>
        <v/>
      </c>
      <c r="E3416" t="inlineStr">
        <is>
          <t>global</t>
        </is>
      </c>
      <c r="F3416" t="inlineStr">
        <is>
          <t>global</t>
        </is>
      </c>
    </row>
    <row r="3417">
      <c r="A3417" t="inlineStr">
        <is>
          <t>Tactical Yield</t>
        </is>
      </c>
      <c r="C3417">
        <f>'BFA Model'!B38</f>
        <v/>
      </c>
      <c r="D3417">
        <f>'BFA Model'!C38*100</f>
        <v/>
      </c>
      <c r="E3417" t="inlineStr">
        <is>
          <t>global</t>
        </is>
      </c>
      <c r="F3417" t="inlineStr">
        <is>
          <t>global</t>
        </is>
      </c>
    </row>
    <row r="3418">
      <c r="A3418" t="inlineStr">
        <is>
          <t>Tactical Yield</t>
        </is>
      </c>
      <c r="C3418">
        <f>'BFA Model'!B39</f>
        <v/>
      </c>
      <c r="D3418">
        <f>'BFA Model'!C39*100</f>
        <v/>
      </c>
      <c r="E3418" t="inlineStr">
        <is>
          <t>global</t>
        </is>
      </c>
      <c r="F3418" t="inlineStr">
        <is>
          <t>global</t>
        </is>
      </c>
    </row>
    <row r="3419">
      <c r="A3419" t="inlineStr">
        <is>
          <t>Tactical Yield</t>
        </is>
      </c>
      <c r="C3419">
        <f>'BFA Model'!B40</f>
        <v/>
      </c>
      <c r="D3419">
        <f>'BFA Model'!C40*100</f>
        <v/>
      </c>
      <c r="E3419" t="inlineStr">
        <is>
          <t>global</t>
        </is>
      </c>
      <c r="F3419" t="inlineStr">
        <is>
          <t>global</t>
        </is>
      </c>
    </row>
    <row r="3420">
      <c r="A3420" t="inlineStr">
        <is>
          <t>Tactical Yield</t>
        </is>
      </c>
      <c r="C3420">
        <f>'BFA Model'!B41</f>
        <v/>
      </c>
      <c r="D3420">
        <f>'BFA Model'!C41*100</f>
        <v/>
      </c>
      <c r="E3420" t="inlineStr">
        <is>
          <t>global</t>
        </is>
      </c>
      <c r="F3420" t="inlineStr">
        <is>
          <t>global</t>
        </is>
      </c>
    </row>
    <row r="3421">
      <c r="A3421" t="inlineStr">
        <is>
          <t>Tactical Yield</t>
        </is>
      </c>
      <c r="C3421">
        <f>'BFA Model'!B42</f>
        <v/>
      </c>
      <c r="D3421">
        <f>'BFA Model'!C42*100</f>
        <v/>
      </c>
      <c r="E3421" t="inlineStr">
        <is>
          <t>global</t>
        </is>
      </c>
      <c r="F3421" t="inlineStr">
        <is>
          <t>global</t>
        </is>
      </c>
    </row>
    <row r="3422">
      <c r="A3422" t="inlineStr">
        <is>
          <t>Tactical Yield</t>
        </is>
      </c>
      <c r="C3422">
        <f>'BFA Model'!B43</f>
        <v/>
      </c>
      <c r="D3422">
        <f>'BFA Model'!C43*100</f>
        <v/>
      </c>
      <c r="E3422" t="inlineStr">
        <is>
          <t>global</t>
        </is>
      </c>
      <c r="F3422" t="inlineStr">
        <is>
          <t>global</t>
        </is>
      </c>
    </row>
    <row r="3423">
      <c r="A3423" t="inlineStr">
        <is>
          <t>TFPN Only</t>
        </is>
      </c>
      <c r="C3423" t="inlineStr">
        <is>
          <t>TFPN</t>
        </is>
      </c>
      <c r="D3423" t="n">
        <v>100</v>
      </c>
      <c r="E3423" t="inlineStr">
        <is>
          <t>global</t>
        </is>
      </c>
      <c r="F3423" t="inlineStr">
        <is>
          <t>global</t>
        </is>
      </c>
    </row>
    <row r="3424">
      <c r="A3424" t="inlineStr">
        <is>
          <t>US ESG Equity</t>
        </is>
      </c>
      <c r="C3424">
        <f>Indexes!A4</f>
        <v/>
      </c>
      <c r="D3424">
        <f>Indexes!B4</f>
        <v/>
      </c>
      <c r="E3424" t="inlineStr">
        <is>
          <t>global</t>
        </is>
      </c>
      <c r="F3424" t="inlineStr">
        <is>
          <t>global</t>
        </is>
      </c>
    </row>
    <row r="3425">
      <c r="A3425" t="inlineStr">
        <is>
          <t>US ESG Equity</t>
        </is>
      </c>
      <c r="C3425">
        <f>Indexes!A5</f>
        <v/>
      </c>
      <c r="D3425">
        <f>Indexes!B5</f>
        <v/>
      </c>
      <c r="E3425" t="inlineStr">
        <is>
          <t>global</t>
        </is>
      </c>
      <c r="F3425" t="inlineStr">
        <is>
          <t>global</t>
        </is>
      </c>
    </row>
    <row r="3426">
      <c r="A3426" t="inlineStr">
        <is>
          <t>US ESG Equity</t>
        </is>
      </c>
      <c r="C3426">
        <f>Indexes!A6</f>
        <v/>
      </c>
      <c r="D3426">
        <f>Indexes!B6</f>
        <v/>
      </c>
      <c r="E3426" t="inlineStr">
        <is>
          <t>global</t>
        </is>
      </c>
      <c r="F3426" t="inlineStr">
        <is>
          <t>global</t>
        </is>
      </c>
    </row>
    <row r="3427">
      <c r="A3427" t="inlineStr">
        <is>
          <t>US ESG Equity</t>
        </is>
      </c>
      <c r="C3427">
        <f>Indexes!A7</f>
        <v/>
      </c>
      <c r="D3427">
        <f>Indexes!B7</f>
        <v/>
      </c>
      <c r="E3427" t="inlineStr">
        <is>
          <t>global</t>
        </is>
      </c>
      <c r="F3427" t="inlineStr">
        <is>
          <t>global</t>
        </is>
      </c>
    </row>
    <row r="3428">
      <c r="A3428" t="inlineStr">
        <is>
          <t>US ESG Equity</t>
        </is>
      </c>
      <c r="C3428">
        <f>Indexes!A8</f>
        <v/>
      </c>
      <c r="D3428">
        <f>Indexes!B8</f>
        <v/>
      </c>
      <c r="E3428" t="inlineStr">
        <is>
          <t>global</t>
        </is>
      </c>
      <c r="F3428" t="inlineStr">
        <is>
          <t>global</t>
        </is>
      </c>
    </row>
    <row r="3429">
      <c r="A3429" t="inlineStr">
        <is>
          <t>US ESG Equity</t>
        </is>
      </c>
      <c r="C3429">
        <f>Indexes!A9</f>
        <v/>
      </c>
      <c r="D3429">
        <f>Indexes!B9</f>
        <v/>
      </c>
      <c r="E3429" t="inlineStr">
        <is>
          <t>global</t>
        </is>
      </c>
      <c r="F3429" t="inlineStr">
        <is>
          <t>global</t>
        </is>
      </c>
    </row>
    <row r="3430">
      <c r="A3430" t="inlineStr">
        <is>
          <t>US ESG Equity</t>
        </is>
      </c>
      <c r="C3430">
        <f>Indexes!A10</f>
        <v/>
      </c>
      <c r="D3430">
        <f>Indexes!B10</f>
        <v/>
      </c>
      <c r="E3430" t="inlineStr">
        <is>
          <t>global</t>
        </is>
      </c>
      <c r="F3430" t="inlineStr">
        <is>
          <t>global</t>
        </is>
      </c>
    </row>
    <row r="3431">
      <c r="A3431" t="inlineStr">
        <is>
          <t>US ESG Equity</t>
        </is>
      </c>
      <c r="C3431">
        <f>Indexes!A11</f>
        <v/>
      </c>
      <c r="D3431">
        <f>Indexes!B11</f>
        <v/>
      </c>
      <c r="E3431" t="inlineStr">
        <is>
          <t>global</t>
        </is>
      </c>
      <c r="F3431" t="inlineStr">
        <is>
          <t>global</t>
        </is>
      </c>
    </row>
    <row r="3432">
      <c r="A3432" t="inlineStr">
        <is>
          <t>US ESG Equity</t>
        </is>
      </c>
      <c r="C3432">
        <f>Indexes!A12</f>
        <v/>
      </c>
      <c r="D3432">
        <f>Indexes!B12</f>
        <v/>
      </c>
      <c r="E3432" t="inlineStr">
        <is>
          <t>global</t>
        </is>
      </c>
      <c r="F3432" t="inlineStr">
        <is>
          <t>global</t>
        </is>
      </c>
    </row>
    <row r="3433">
      <c r="A3433" t="inlineStr">
        <is>
          <t>US ESG Equity</t>
        </is>
      </c>
      <c r="C3433">
        <f>Indexes!A13</f>
        <v/>
      </c>
      <c r="D3433">
        <f>Indexes!B13</f>
        <v/>
      </c>
      <c r="E3433" t="inlineStr">
        <is>
          <t>global</t>
        </is>
      </c>
      <c r="F3433" t="inlineStr">
        <is>
          <t>global</t>
        </is>
      </c>
    </row>
    <row r="3434">
      <c r="A3434" t="inlineStr">
        <is>
          <t>US ESG Equity</t>
        </is>
      </c>
      <c r="C3434">
        <f>Indexes!A14</f>
        <v/>
      </c>
      <c r="D3434">
        <f>Indexes!B14</f>
        <v/>
      </c>
      <c r="E3434" t="inlineStr">
        <is>
          <t>global</t>
        </is>
      </c>
      <c r="F3434" t="inlineStr">
        <is>
          <t>global</t>
        </is>
      </c>
    </row>
    <row r="3435">
      <c r="A3435" t="inlineStr">
        <is>
          <t>US ESG Equity</t>
        </is>
      </c>
      <c r="C3435">
        <f>Indexes!A15</f>
        <v/>
      </c>
      <c r="D3435">
        <f>Indexes!B15</f>
        <v/>
      </c>
      <c r="E3435" t="inlineStr">
        <is>
          <t>global</t>
        </is>
      </c>
      <c r="F3435" t="inlineStr">
        <is>
          <t>global</t>
        </is>
      </c>
    </row>
    <row r="3436">
      <c r="A3436" t="inlineStr">
        <is>
          <t>US ESG Equity</t>
        </is>
      </c>
      <c r="C3436">
        <f>Indexes!A16</f>
        <v/>
      </c>
      <c r="D3436">
        <f>Indexes!B16</f>
        <v/>
      </c>
      <c r="E3436" t="inlineStr">
        <is>
          <t>global</t>
        </is>
      </c>
      <c r="F3436" t="inlineStr">
        <is>
          <t>global</t>
        </is>
      </c>
    </row>
    <row r="3437">
      <c r="A3437" t="inlineStr">
        <is>
          <t>US ESG Equity</t>
        </is>
      </c>
      <c r="C3437">
        <f>Indexes!A17</f>
        <v/>
      </c>
      <c r="D3437">
        <f>Indexes!B17</f>
        <v/>
      </c>
      <c r="E3437" t="inlineStr">
        <is>
          <t>global</t>
        </is>
      </c>
      <c r="F3437" t="inlineStr">
        <is>
          <t>global</t>
        </is>
      </c>
    </row>
    <row r="3438">
      <c r="A3438" t="inlineStr">
        <is>
          <t>US ESG Equity</t>
        </is>
      </c>
      <c r="C3438">
        <f>Indexes!A18</f>
        <v/>
      </c>
      <c r="D3438">
        <f>Indexes!B18</f>
        <v/>
      </c>
      <c r="E3438" t="inlineStr">
        <is>
          <t>global</t>
        </is>
      </c>
      <c r="F3438" t="inlineStr">
        <is>
          <t>global</t>
        </is>
      </c>
    </row>
    <row r="3439">
      <c r="A3439" t="inlineStr">
        <is>
          <t>US ESG Equity</t>
        </is>
      </c>
      <c r="C3439">
        <f>Indexes!A19</f>
        <v/>
      </c>
      <c r="D3439">
        <f>Indexes!B19</f>
        <v/>
      </c>
      <c r="E3439" t="inlineStr">
        <is>
          <t>global</t>
        </is>
      </c>
      <c r="F3439" t="inlineStr">
        <is>
          <t>global</t>
        </is>
      </c>
    </row>
    <row r="3440">
      <c r="A3440" t="inlineStr">
        <is>
          <t>US ESG Equity</t>
        </is>
      </c>
      <c r="C3440">
        <f>Indexes!A20</f>
        <v/>
      </c>
      <c r="D3440">
        <f>Indexes!B20</f>
        <v/>
      </c>
      <c r="E3440" t="inlineStr">
        <is>
          <t>global</t>
        </is>
      </c>
      <c r="F3440" t="inlineStr">
        <is>
          <t>global</t>
        </is>
      </c>
    </row>
    <row r="3441">
      <c r="A3441" t="inlineStr">
        <is>
          <t>US ESG Equity</t>
        </is>
      </c>
      <c r="C3441">
        <f>Indexes!A21</f>
        <v/>
      </c>
      <c r="D3441">
        <f>Indexes!B21</f>
        <v/>
      </c>
      <c r="E3441" t="inlineStr">
        <is>
          <t>global</t>
        </is>
      </c>
      <c r="F3441" t="inlineStr">
        <is>
          <t>global</t>
        </is>
      </c>
    </row>
    <row r="3442">
      <c r="A3442" t="inlineStr">
        <is>
          <t>US ESG Equity</t>
        </is>
      </c>
      <c r="C3442">
        <f>Indexes!A22</f>
        <v/>
      </c>
      <c r="D3442">
        <f>Indexes!B22</f>
        <v/>
      </c>
      <c r="E3442" t="inlineStr">
        <is>
          <t>global</t>
        </is>
      </c>
      <c r="F3442" t="inlineStr">
        <is>
          <t>global</t>
        </is>
      </c>
    </row>
    <row r="3443">
      <c r="A3443" t="inlineStr">
        <is>
          <t>US ESG Equity</t>
        </is>
      </c>
      <c r="C3443">
        <f>Indexes!A23</f>
        <v/>
      </c>
      <c r="D3443">
        <f>Indexes!B23</f>
        <v/>
      </c>
      <c r="E3443" t="inlineStr">
        <is>
          <t>global</t>
        </is>
      </c>
      <c r="F3443" t="inlineStr">
        <is>
          <t>global</t>
        </is>
      </c>
    </row>
    <row r="3444">
      <c r="A3444" t="inlineStr">
        <is>
          <t>US ESG Equity</t>
        </is>
      </c>
      <c r="C3444">
        <f>Indexes!A24</f>
        <v/>
      </c>
      <c r="D3444">
        <f>Indexes!B24</f>
        <v/>
      </c>
      <c r="E3444" t="inlineStr">
        <is>
          <t>global</t>
        </is>
      </c>
      <c r="F3444" t="inlineStr">
        <is>
          <t>global</t>
        </is>
      </c>
    </row>
    <row r="3445">
      <c r="A3445" t="inlineStr">
        <is>
          <t>US ESG Equity</t>
        </is>
      </c>
      <c r="C3445">
        <f>Indexes!A25</f>
        <v/>
      </c>
      <c r="D3445">
        <f>Indexes!B25</f>
        <v/>
      </c>
      <c r="E3445" t="inlineStr">
        <is>
          <t>global</t>
        </is>
      </c>
      <c r="F3445" t="inlineStr">
        <is>
          <t>global</t>
        </is>
      </c>
    </row>
    <row r="3446">
      <c r="A3446" t="inlineStr">
        <is>
          <t>US ESG Equity</t>
        </is>
      </c>
      <c r="C3446">
        <f>Indexes!A26</f>
        <v/>
      </c>
      <c r="D3446">
        <f>Indexes!B26</f>
        <v/>
      </c>
      <c r="E3446" t="inlineStr">
        <is>
          <t>global</t>
        </is>
      </c>
      <c r="F3446" t="inlineStr">
        <is>
          <t>global</t>
        </is>
      </c>
    </row>
    <row r="3447">
      <c r="A3447" t="inlineStr">
        <is>
          <t>US ESG Equity</t>
        </is>
      </c>
      <c r="C3447">
        <f>Indexes!A27</f>
        <v/>
      </c>
      <c r="D3447">
        <f>Indexes!B27</f>
        <v/>
      </c>
      <c r="E3447" t="inlineStr">
        <is>
          <t>global</t>
        </is>
      </c>
      <c r="F3447" t="inlineStr">
        <is>
          <t>global</t>
        </is>
      </c>
    </row>
    <row r="3448">
      <c r="A3448" t="inlineStr">
        <is>
          <t>US ESG Equity</t>
        </is>
      </c>
      <c r="C3448">
        <f>Indexes!A28</f>
        <v/>
      </c>
      <c r="D3448">
        <f>Indexes!B28</f>
        <v/>
      </c>
      <c r="E3448" t="inlineStr">
        <is>
          <t>global</t>
        </is>
      </c>
      <c r="F3448" t="inlineStr">
        <is>
          <t>global</t>
        </is>
      </c>
    </row>
    <row r="3449">
      <c r="A3449" t="inlineStr">
        <is>
          <t>US ESG Equity</t>
        </is>
      </c>
      <c r="C3449">
        <f>Indexes!A29</f>
        <v/>
      </c>
      <c r="D3449">
        <f>Indexes!B29</f>
        <v/>
      </c>
      <c r="E3449" t="inlineStr">
        <is>
          <t>global</t>
        </is>
      </c>
      <c r="F3449" t="inlineStr">
        <is>
          <t>global</t>
        </is>
      </c>
    </row>
    <row r="3450">
      <c r="A3450" t="inlineStr">
        <is>
          <t>US ESG Equity</t>
        </is>
      </c>
      <c r="C3450">
        <f>Indexes!A30</f>
        <v/>
      </c>
      <c r="D3450">
        <f>Indexes!B30</f>
        <v/>
      </c>
      <c r="E3450" t="inlineStr">
        <is>
          <t>global</t>
        </is>
      </c>
      <c r="F3450" t="inlineStr">
        <is>
          <t>global</t>
        </is>
      </c>
    </row>
    <row r="3451">
      <c r="A3451" t="inlineStr">
        <is>
          <t>US ESG Equity</t>
        </is>
      </c>
      <c r="C3451">
        <f>Indexes!A31</f>
        <v/>
      </c>
      <c r="D3451">
        <f>Indexes!B31</f>
        <v/>
      </c>
      <c r="E3451" t="inlineStr">
        <is>
          <t>global</t>
        </is>
      </c>
      <c r="F3451" t="inlineStr">
        <is>
          <t>global</t>
        </is>
      </c>
    </row>
    <row r="3452">
      <c r="A3452" t="inlineStr">
        <is>
          <t>US ESG Equity</t>
        </is>
      </c>
      <c r="C3452">
        <f>Indexes!A32</f>
        <v/>
      </c>
      <c r="D3452">
        <f>Indexes!B32</f>
        <v/>
      </c>
      <c r="E3452" t="inlineStr">
        <is>
          <t>global</t>
        </is>
      </c>
      <c r="F3452" t="inlineStr">
        <is>
          <t>global</t>
        </is>
      </c>
    </row>
    <row r="3453">
      <c r="A3453" t="inlineStr">
        <is>
          <t>US ESG Equity</t>
        </is>
      </c>
      <c r="C3453">
        <f>Indexes!A33</f>
        <v/>
      </c>
      <c r="D3453">
        <f>Indexes!B33</f>
        <v/>
      </c>
      <c r="E3453" t="inlineStr">
        <is>
          <t>global</t>
        </is>
      </c>
      <c r="F3453" t="inlineStr">
        <is>
          <t>global</t>
        </is>
      </c>
    </row>
    <row r="3454">
      <c r="A3454" t="inlineStr">
        <is>
          <t>US ESG Equity</t>
        </is>
      </c>
      <c r="C3454">
        <f>Indexes!A34</f>
        <v/>
      </c>
      <c r="D3454">
        <f>Indexes!B34</f>
        <v/>
      </c>
      <c r="E3454" t="inlineStr">
        <is>
          <t>global</t>
        </is>
      </c>
      <c r="F3454" t="inlineStr">
        <is>
          <t>global</t>
        </is>
      </c>
    </row>
    <row r="3455">
      <c r="A3455" t="inlineStr">
        <is>
          <t>US ESG Equity</t>
        </is>
      </c>
      <c r="C3455">
        <f>Indexes!A35</f>
        <v/>
      </c>
      <c r="D3455">
        <f>Indexes!B35</f>
        <v/>
      </c>
      <c r="E3455" t="inlineStr">
        <is>
          <t>global</t>
        </is>
      </c>
      <c r="F3455" t="inlineStr">
        <is>
          <t>global</t>
        </is>
      </c>
    </row>
    <row r="3456">
      <c r="A3456" t="inlineStr">
        <is>
          <t>US ESG Equity</t>
        </is>
      </c>
      <c r="C3456">
        <f>Indexes!A36</f>
        <v/>
      </c>
      <c r="D3456">
        <f>Indexes!B36</f>
        <v/>
      </c>
      <c r="E3456" t="inlineStr">
        <is>
          <t>global</t>
        </is>
      </c>
      <c r="F3456" t="inlineStr">
        <is>
          <t>global</t>
        </is>
      </c>
    </row>
    <row r="3457">
      <c r="A3457" t="inlineStr">
        <is>
          <t>US ESG Equity</t>
        </is>
      </c>
      <c r="C3457">
        <f>Indexes!A37</f>
        <v/>
      </c>
      <c r="D3457">
        <f>Indexes!B37</f>
        <v/>
      </c>
      <c r="E3457" t="inlineStr">
        <is>
          <t>global</t>
        </is>
      </c>
      <c r="F3457" t="inlineStr">
        <is>
          <t>global</t>
        </is>
      </c>
    </row>
    <row r="3458">
      <c r="A3458" t="inlineStr">
        <is>
          <t>US ESG Equity</t>
        </is>
      </c>
      <c r="C3458">
        <f>Indexes!A38</f>
        <v/>
      </c>
      <c r="D3458">
        <f>Indexes!B38</f>
        <v/>
      </c>
      <c r="E3458" t="inlineStr">
        <is>
          <t>global</t>
        </is>
      </c>
      <c r="F3458" t="inlineStr">
        <is>
          <t>global</t>
        </is>
      </c>
    </row>
    <row r="3459">
      <c r="A3459" t="inlineStr">
        <is>
          <t>US ESG Equity</t>
        </is>
      </c>
      <c r="C3459">
        <f>Indexes!A39</f>
        <v/>
      </c>
      <c r="D3459">
        <f>Indexes!B39</f>
        <v/>
      </c>
      <c r="E3459" t="inlineStr">
        <is>
          <t>global</t>
        </is>
      </c>
      <c r="F3459" t="inlineStr">
        <is>
          <t>global</t>
        </is>
      </c>
    </row>
    <row r="3460">
      <c r="A3460" t="inlineStr">
        <is>
          <t>US ESG Equity</t>
        </is>
      </c>
      <c r="C3460">
        <f>Indexes!A40</f>
        <v/>
      </c>
      <c r="D3460">
        <f>Indexes!B40</f>
        <v/>
      </c>
      <c r="E3460" t="inlineStr">
        <is>
          <t>global</t>
        </is>
      </c>
      <c r="F3460" t="inlineStr">
        <is>
          <t>global</t>
        </is>
      </c>
    </row>
    <row r="3461">
      <c r="A3461" t="inlineStr">
        <is>
          <t>US ESG Equity</t>
        </is>
      </c>
      <c r="C3461">
        <f>Indexes!A41</f>
        <v/>
      </c>
      <c r="D3461">
        <f>Indexes!B41</f>
        <v/>
      </c>
      <c r="E3461" t="inlineStr">
        <is>
          <t>global</t>
        </is>
      </c>
      <c r="F3461" t="inlineStr">
        <is>
          <t>global</t>
        </is>
      </c>
    </row>
    <row r="3462">
      <c r="A3462" t="inlineStr">
        <is>
          <t>US ESG Equity</t>
        </is>
      </c>
      <c r="C3462">
        <f>Indexes!A42</f>
        <v/>
      </c>
      <c r="D3462">
        <f>Indexes!B42</f>
        <v/>
      </c>
      <c r="E3462" t="inlineStr">
        <is>
          <t>global</t>
        </is>
      </c>
      <c r="F3462" t="inlineStr">
        <is>
          <t>global</t>
        </is>
      </c>
    </row>
    <row r="3463">
      <c r="A3463" t="inlineStr">
        <is>
          <t>US ESG Equity</t>
        </is>
      </c>
      <c r="C3463">
        <f>Indexes!A43</f>
        <v/>
      </c>
      <c r="D3463">
        <f>Indexes!B43</f>
        <v/>
      </c>
      <c r="E3463" t="inlineStr">
        <is>
          <t>global</t>
        </is>
      </c>
      <c r="F3463" t="inlineStr">
        <is>
          <t>global</t>
        </is>
      </c>
    </row>
    <row r="3464">
      <c r="A3464" t="inlineStr">
        <is>
          <t>US ESG Equity</t>
        </is>
      </c>
      <c r="C3464">
        <f>Indexes!A44</f>
        <v/>
      </c>
      <c r="D3464">
        <f>Indexes!B44</f>
        <v/>
      </c>
      <c r="E3464" t="inlineStr">
        <is>
          <t>global</t>
        </is>
      </c>
      <c r="F3464" t="inlineStr">
        <is>
          <t>global</t>
        </is>
      </c>
    </row>
    <row r="3465">
      <c r="A3465" t="inlineStr">
        <is>
          <t>US ESG Equity</t>
        </is>
      </c>
      <c r="C3465">
        <f>Indexes!A45</f>
        <v/>
      </c>
      <c r="D3465">
        <f>Indexes!B45</f>
        <v/>
      </c>
      <c r="E3465" t="inlineStr">
        <is>
          <t>global</t>
        </is>
      </c>
      <c r="F3465" t="inlineStr">
        <is>
          <t>global</t>
        </is>
      </c>
    </row>
    <row r="3466">
      <c r="A3466" t="inlineStr">
        <is>
          <t>US ESG Equity</t>
        </is>
      </c>
      <c r="C3466">
        <f>Indexes!A46</f>
        <v/>
      </c>
      <c r="D3466">
        <f>Indexes!B46</f>
        <v/>
      </c>
      <c r="E3466" t="inlineStr">
        <is>
          <t>global</t>
        </is>
      </c>
      <c r="F3466" t="inlineStr">
        <is>
          <t>global</t>
        </is>
      </c>
    </row>
    <row r="3467">
      <c r="A3467" t="inlineStr">
        <is>
          <t>US ESG Equity</t>
        </is>
      </c>
      <c r="C3467">
        <f>Indexes!A47</f>
        <v/>
      </c>
      <c r="D3467">
        <f>Indexes!B47</f>
        <v/>
      </c>
      <c r="E3467" t="inlineStr">
        <is>
          <t>global</t>
        </is>
      </c>
      <c r="F3467" t="inlineStr">
        <is>
          <t>global</t>
        </is>
      </c>
    </row>
    <row r="3468">
      <c r="A3468" t="inlineStr">
        <is>
          <t>US ESG Equity</t>
        </is>
      </c>
      <c r="C3468">
        <f>Indexes!A48</f>
        <v/>
      </c>
      <c r="D3468">
        <f>Indexes!B48</f>
        <v/>
      </c>
      <c r="E3468" t="inlineStr">
        <is>
          <t>global</t>
        </is>
      </c>
      <c r="F3468" t="inlineStr">
        <is>
          <t>global</t>
        </is>
      </c>
    </row>
    <row r="3469">
      <c r="A3469" t="inlineStr">
        <is>
          <t>US ESG Equity</t>
        </is>
      </c>
      <c r="C3469">
        <f>Indexes!A49</f>
        <v/>
      </c>
      <c r="D3469">
        <f>Indexes!B49</f>
        <v/>
      </c>
      <c r="E3469" t="inlineStr">
        <is>
          <t>global</t>
        </is>
      </c>
      <c r="F3469" t="inlineStr">
        <is>
          <t>global</t>
        </is>
      </c>
    </row>
    <row r="3470">
      <c r="A3470" t="inlineStr">
        <is>
          <t>US ESG Equity</t>
        </is>
      </c>
      <c r="C3470">
        <f>Indexes!A50</f>
        <v/>
      </c>
      <c r="D3470">
        <f>Indexes!B50</f>
        <v/>
      </c>
      <c r="E3470" t="inlineStr">
        <is>
          <t>global</t>
        </is>
      </c>
      <c r="F3470" t="inlineStr">
        <is>
          <t>global</t>
        </is>
      </c>
    </row>
    <row r="3471">
      <c r="A3471" t="inlineStr">
        <is>
          <t>US ESG Equity</t>
        </is>
      </c>
      <c r="C3471">
        <f>Indexes!A51</f>
        <v/>
      </c>
      <c r="D3471">
        <f>Indexes!B51</f>
        <v/>
      </c>
      <c r="E3471" t="inlineStr">
        <is>
          <t>global</t>
        </is>
      </c>
      <c r="F3471" t="inlineStr">
        <is>
          <t>global</t>
        </is>
      </c>
    </row>
    <row r="3472">
      <c r="A3472" t="inlineStr">
        <is>
          <t>US ESG Equity</t>
        </is>
      </c>
      <c r="C3472">
        <f>Indexes!A52</f>
        <v/>
      </c>
      <c r="D3472">
        <f>Indexes!B52</f>
        <v/>
      </c>
      <c r="E3472" t="inlineStr">
        <is>
          <t>global</t>
        </is>
      </c>
      <c r="F3472" t="inlineStr">
        <is>
          <t>global</t>
        </is>
      </c>
    </row>
    <row r="3473">
      <c r="A3473" t="inlineStr">
        <is>
          <t>US ESG Equity</t>
        </is>
      </c>
      <c r="C3473">
        <f>Indexes!A53</f>
        <v/>
      </c>
      <c r="D3473">
        <f>Indexes!B53</f>
        <v/>
      </c>
      <c r="E3473" t="inlineStr">
        <is>
          <t>global</t>
        </is>
      </c>
      <c r="F3473" t="inlineStr">
        <is>
          <t>global</t>
        </is>
      </c>
    </row>
    <row r="3474">
      <c r="A3474" t="inlineStr">
        <is>
          <t>US ESG Equity</t>
        </is>
      </c>
      <c r="C3474">
        <f>Indexes!A54</f>
        <v/>
      </c>
      <c r="D3474">
        <f>Indexes!B54</f>
        <v/>
      </c>
      <c r="E3474" t="inlineStr">
        <is>
          <t>global</t>
        </is>
      </c>
      <c r="F3474" t="inlineStr">
        <is>
          <t>global</t>
        </is>
      </c>
    </row>
    <row r="3475">
      <c r="A3475" t="inlineStr">
        <is>
          <t>US ESG Equity</t>
        </is>
      </c>
      <c r="C3475">
        <f>Indexes!A55</f>
        <v/>
      </c>
      <c r="D3475">
        <f>Indexes!B55</f>
        <v/>
      </c>
      <c r="E3475" t="inlineStr">
        <is>
          <t>global</t>
        </is>
      </c>
      <c r="F3475" t="inlineStr">
        <is>
          <t>global</t>
        </is>
      </c>
    </row>
    <row r="3476">
      <c r="A3476" t="inlineStr">
        <is>
          <t>US ESG Equity</t>
        </is>
      </c>
      <c r="C3476">
        <f>Indexes!A56</f>
        <v/>
      </c>
      <c r="D3476">
        <f>Indexes!B56</f>
        <v/>
      </c>
      <c r="E3476" t="inlineStr">
        <is>
          <t>global</t>
        </is>
      </c>
      <c r="F3476" t="inlineStr">
        <is>
          <t>global</t>
        </is>
      </c>
    </row>
    <row r="3477">
      <c r="A3477" t="inlineStr">
        <is>
          <t>US ESG Equity</t>
        </is>
      </c>
      <c r="C3477">
        <f>Indexes!A57</f>
        <v/>
      </c>
      <c r="D3477">
        <f>Indexes!B57</f>
        <v/>
      </c>
      <c r="E3477" t="inlineStr">
        <is>
          <t>global</t>
        </is>
      </c>
      <c r="F3477" t="inlineStr">
        <is>
          <t>global</t>
        </is>
      </c>
    </row>
    <row r="3478">
      <c r="A3478" t="inlineStr">
        <is>
          <t>US ESG Equity</t>
        </is>
      </c>
      <c r="C3478">
        <f>Indexes!A58</f>
        <v/>
      </c>
      <c r="D3478">
        <f>Indexes!B58</f>
        <v/>
      </c>
      <c r="E3478" t="inlineStr">
        <is>
          <t>global</t>
        </is>
      </c>
      <c r="F3478" t="inlineStr">
        <is>
          <t>global</t>
        </is>
      </c>
    </row>
    <row r="3479">
      <c r="A3479" t="inlineStr">
        <is>
          <t>US ESG Equity</t>
        </is>
      </c>
      <c r="C3479">
        <f>Indexes!A59</f>
        <v/>
      </c>
      <c r="D3479">
        <f>Indexes!B59</f>
        <v/>
      </c>
      <c r="E3479" t="inlineStr">
        <is>
          <t>global</t>
        </is>
      </c>
      <c r="F3479" t="inlineStr">
        <is>
          <t>global</t>
        </is>
      </c>
    </row>
    <row r="3480">
      <c r="A3480" t="inlineStr">
        <is>
          <t>US ESG Equity</t>
        </is>
      </c>
      <c r="C3480">
        <f>Indexes!A60</f>
        <v/>
      </c>
      <c r="D3480">
        <f>Indexes!B60</f>
        <v/>
      </c>
      <c r="E3480" t="inlineStr">
        <is>
          <t>global</t>
        </is>
      </c>
      <c r="F3480" t="inlineStr">
        <is>
          <t>global</t>
        </is>
      </c>
    </row>
    <row r="3481">
      <c r="A3481" t="inlineStr">
        <is>
          <t>US ESG Equity</t>
        </is>
      </c>
      <c r="C3481">
        <f>Indexes!A61</f>
        <v/>
      </c>
      <c r="D3481">
        <f>Indexes!B61</f>
        <v/>
      </c>
      <c r="E3481" t="inlineStr">
        <is>
          <t>global</t>
        </is>
      </c>
      <c r="F3481" t="inlineStr">
        <is>
          <t>global</t>
        </is>
      </c>
    </row>
    <row r="3482">
      <c r="A3482" t="inlineStr">
        <is>
          <t>US ESG Equity</t>
        </is>
      </c>
      <c r="C3482">
        <f>Indexes!A62</f>
        <v/>
      </c>
      <c r="D3482">
        <f>Indexes!B62</f>
        <v/>
      </c>
      <c r="E3482" t="inlineStr">
        <is>
          <t>global</t>
        </is>
      </c>
      <c r="F3482" t="inlineStr">
        <is>
          <t>global</t>
        </is>
      </c>
    </row>
    <row r="3483">
      <c r="A3483" t="inlineStr">
        <is>
          <t>US ESG Equity</t>
        </is>
      </c>
      <c r="C3483">
        <f>Indexes!A63</f>
        <v/>
      </c>
      <c r="D3483">
        <f>Indexes!B63</f>
        <v/>
      </c>
      <c r="E3483" t="inlineStr">
        <is>
          <t>global</t>
        </is>
      </c>
      <c r="F3483" t="inlineStr">
        <is>
          <t>global</t>
        </is>
      </c>
    </row>
    <row r="3484">
      <c r="A3484" t="inlineStr">
        <is>
          <t>US ESG Equity</t>
        </is>
      </c>
      <c r="C3484">
        <f>Indexes!A64</f>
        <v/>
      </c>
      <c r="D3484">
        <f>Indexes!B64</f>
        <v/>
      </c>
      <c r="E3484" t="inlineStr">
        <is>
          <t>global</t>
        </is>
      </c>
      <c r="F3484" t="inlineStr">
        <is>
          <t>global</t>
        </is>
      </c>
    </row>
    <row r="3485">
      <c r="A3485" t="inlineStr">
        <is>
          <t>US ESG Equity</t>
        </is>
      </c>
      <c r="C3485">
        <f>Indexes!A65</f>
        <v/>
      </c>
      <c r="D3485">
        <f>Indexes!B65</f>
        <v/>
      </c>
      <c r="E3485" t="inlineStr">
        <is>
          <t>global</t>
        </is>
      </c>
      <c r="F3485" t="inlineStr">
        <is>
          <t>global</t>
        </is>
      </c>
    </row>
    <row r="3486">
      <c r="A3486" t="inlineStr">
        <is>
          <t>US ESG Equity</t>
        </is>
      </c>
      <c r="C3486">
        <f>Indexes!A66</f>
        <v/>
      </c>
      <c r="D3486">
        <f>Indexes!B66</f>
        <v/>
      </c>
      <c r="E3486" t="inlineStr">
        <is>
          <t>global</t>
        </is>
      </c>
      <c r="F3486" t="inlineStr">
        <is>
          <t>global</t>
        </is>
      </c>
    </row>
    <row r="3487">
      <c r="A3487" t="inlineStr">
        <is>
          <t>US ESG Equity</t>
        </is>
      </c>
      <c r="C3487">
        <f>Indexes!A67</f>
        <v/>
      </c>
      <c r="D3487">
        <f>Indexes!B67</f>
        <v/>
      </c>
      <c r="E3487" t="inlineStr">
        <is>
          <t>global</t>
        </is>
      </c>
      <c r="F3487" t="inlineStr">
        <is>
          <t>global</t>
        </is>
      </c>
    </row>
    <row r="3488">
      <c r="A3488" t="inlineStr">
        <is>
          <t>US ESG Equity</t>
        </is>
      </c>
      <c r="C3488">
        <f>Indexes!A68</f>
        <v/>
      </c>
      <c r="D3488">
        <f>Indexes!B68</f>
        <v/>
      </c>
      <c r="E3488" t="inlineStr">
        <is>
          <t>global</t>
        </is>
      </c>
      <c r="F3488" t="inlineStr">
        <is>
          <t>global</t>
        </is>
      </c>
    </row>
    <row r="3489">
      <c r="A3489" t="inlineStr">
        <is>
          <t>US ESG Equity</t>
        </is>
      </c>
      <c r="C3489">
        <f>Indexes!A69</f>
        <v/>
      </c>
      <c r="D3489">
        <f>Indexes!B69</f>
        <v/>
      </c>
      <c r="E3489" t="inlineStr">
        <is>
          <t>global</t>
        </is>
      </c>
      <c r="F3489" t="inlineStr">
        <is>
          <t>global</t>
        </is>
      </c>
    </row>
    <row r="3490">
      <c r="A3490" t="inlineStr">
        <is>
          <t>US ESG Equity</t>
        </is>
      </c>
      <c r="C3490">
        <f>Indexes!A70</f>
        <v/>
      </c>
      <c r="D3490">
        <f>Indexes!B70</f>
        <v/>
      </c>
      <c r="E3490" t="inlineStr">
        <is>
          <t>global</t>
        </is>
      </c>
      <c r="F3490" t="inlineStr">
        <is>
          <t>global</t>
        </is>
      </c>
    </row>
    <row r="3491">
      <c r="A3491" t="inlineStr">
        <is>
          <t>US ESG Equity</t>
        </is>
      </c>
      <c r="C3491">
        <f>Indexes!A71</f>
        <v/>
      </c>
      <c r="D3491">
        <f>Indexes!B71</f>
        <v/>
      </c>
      <c r="E3491" t="inlineStr">
        <is>
          <t>global</t>
        </is>
      </c>
      <c r="F3491" t="inlineStr">
        <is>
          <t>global</t>
        </is>
      </c>
    </row>
    <row r="3492">
      <c r="A3492" t="inlineStr">
        <is>
          <t>US ESG Equity</t>
        </is>
      </c>
      <c r="C3492">
        <f>Indexes!A72</f>
        <v/>
      </c>
      <c r="D3492">
        <f>Indexes!B72</f>
        <v/>
      </c>
      <c r="E3492" t="inlineStr">
        <is>
          <t>global</t>
        </is>
      </c>
      <c r="F3492" t="inlineStr">
        <is>
          <t>global</t>
        </is>
      </c>
    </row>
    <row r="3493">
      <c r="A3493" t="inlineStr">
        <is>
          <t>US ESG Equity</t>
        </is>
      </c>
      <c r="C3493">
        <f>Indexes!A73</f>
        <v/>
      </c>
      <c r="D3493">
        <f>Indexes!B73</f>
        <v/>
      </c>
      <c r="E3493" t="inlineStr">
        <is>
          <t>global</t>
        </is>
      </c>
      <c r="F3493" t="inlineStr">
        <is>
          <t>global</t>
        </is>
      </c>
    </row>
    <row r="3494">
      <c r="A3494" t="inlineStr">
        <is>
          <t>US ESG Equity</t>
        </is>
      </c>
      <c r="C3494">
        <f>Indexes!A74</f>
        <v/>
      </c>
      <c r="D3494">
        <f>Indexes!B74</f>
        <v/>
      </c>
      <c r="E3494" t="inlineStr">
        <is>
          <t>global</t>
        </is>
      </c>
      <c r="F3494" t="inlineStr">
        <is>
          <t>global</t>
        </is>
      </c>
    </row>
    <row r="3495">
      <c r="A3495" t="inlineStr">
        <is>
          <t>US ESG Equity</t>
        </is>
      </c>
      <c r="C3495">
        <f>Indexes!A75</f>
        <v/>
      </c>
      <c r="D3495">
        <f>Indexes!B75</f>
        <v/>
      </c>
      <c r="E3495" t="inlineStr">
        <is>
          <t>global</t>
        </is>
      </c>
      <c r="F3495" t="inlineStr">
        <is>
          <t>global</t>
        </is>
      </c>
    </row>
    <row r="3496">
      <c r="A3496" t="inlineStr">
        <is>
          <t>US ESG Equity</t>
        </is>
      </c>
      <c r="C3496">
        <f>Indexes!A76</f>
        <v/>
      </c>
      <c r="D3496">
        <f>Indexes!B76</f>
        <v/>
      </c>
      <c r="E3496" t="inlineStr">
        <is>
          <t>global</t>
        </is>
      </c>
      <c r="F3496" t="inlineStr">
        <is>
          <t>global</t>
        </is>
      </c>
    </row>
    <row r="3497">
      <c r="A3497" t="inlineStr">
        <is>
          <t>US ESG Equity</t>
        </is>
      </c>
      <c r="C3497">
        <f>Indexes!A77</f>
        <v/>
      </c>
      <c r="D3497">
        <f>Indexes!B77</f>
        <v/>
      </c>
      <c r="E3497" t="inlineStr">
        <is>
          <t>global</t>
        </is>
      </c>
      <c r="F3497" t="inlineStr">
        <is>
          <t>global</t>
        </is>
      </c>
    </row>
    <row r="3498">
      <c r="A3498" t="inlineStr">
        <is>
          <t>US ESG Equity</t>
        </is>
      </c>
      <c r="C3498">
        <f>Indexes!A78</f>
        <v/>
      </c>
      <c r="D3498">
        <f>Indexes!B78</f>
        <v/>
      </c>
      <c r="E3498" t="inlineStr">
        <is>
          <t>global</t>
        </is>
      </c>
      <c r="F3498" t="inlineStr">
        <is>
          <t>global</t>
        </is>
      </c>
    </row>
    <row r="3499">
      <c r="A3499" t="inlineStr">
        <is>
          <t>US ESG Equity</t>
        </is>
      </c>
      <c r="C3499">
        <f>Indexes!A79</f>
        <v/>
      </c>
      <c r="D3499">
        <f>Indexes!B79</f>
        <v/>
      </c>
      <c r="E3499" t="inlineStr">
        <is>
          <t>global</t>
        </is>
      </c>
      <c r="F3499" t="inlineStr">
        <is>
          <t>global</t>
        </is>
      </c>
    </row>
    <row r="3500">
      <c r="A3500" t="inlineStr">
        <is>
          <t>US ESG Equity</t>
        </is>
      </c>
      <c r="C3500">
        <f>Indexes!A80</f>
        <v/>
      </c>
      <c r="D3500">
        <f>Indexes!B80</f>
        <v/>
      </c>
      <c r="E3500" t="inlineStr">
        <is>
          <t>global</t>
        </is>
      </c>
      <c r="F3500" t="inlineStr">
        <is>
          <t>global</t>
        </is>
      </c>
    </row>
    <row r="3501">
      <c r="A3501" t="inlineStr">
        <is>
          <t>US ESG Equity</t>
        </is>
      </c>
      <c r="C3501">
        <f>Indexes!A81</f>
        <v/>
      </c>
      <c r="D3501">
        <f>Indexes!B81</f>
        <v/>
      </c>
      <c r="E3501" t="inlineStr">
        <is>
          <t>global</t>
        </is>
      </c>
      <c r="F3501" t="inlineStr">
        <is>
          <t>global</t>
        </is>
      </c>
    </row>
    <row r="3502">
      <c r="A3502" t="inlineStr">
        <is>
          <t>US ESG Equity</t>
        </is>
      </c>
      <c r="C3502">
        <f>Indexes!A82</f>
        <v/>
      </c>
      <c r="D3502">
        <f>Indexes!B82</f>
        <v/>
      </c>
      <c r="E3502" t="inlineStr">
        <is>
          <t>global</t>
        </is>
      </c>
      <c r="F3502" t="inlineStr">
        <is>
          <t>global</t>
        </is>
      </c>
    </row>
    <row r="3503">
      <c r="A3503" t="inlineStr">
        <is>
          <t>US ESG Equity</t>
        </is>
      </c>
      <c r="C3503">
        <f>Indexes!A83</f>
        <v/>
      </c>
      <c r="D3503">
        <f>Indexes!B83</f>
        <v/>
      </c>
      <c r="E3503" t="inlineStr">
        <is>
          <t>global</t>
        </is>
      </c>
      <c r="F3503" t="inlineStr">
        <is>
          <t>global</t>
        </is>
      </c>
    </row>
    <row r="3504">
      <c r="A3504" t="inlineStr">
        <is>
          <t>US ESG Equity</t>
        </is>
      </c>
      <c r="C3504">
        <f>Indexes!A84</f>
        <v/>
      </c>
      <c r="D3504">
        <f>Indexes!B84</f>
        <v/>
      </c>
      <c r="E3504" t="inlineStr">
        <is>
          <t>global</t>
        </is>
      </c>
      <c r="F3504" t="inlineStr">
        <is>
          <t>global</t>
        </is>
      </c>
    </row>
    <row r="3505">
      <c r="A3505" t="inlineStr">
        <is>
          <t>US ESG Equity</t>
        </is>
      </c>
      <c r="C3505">
        <f>Indexes!A85</f>
        <v/>
      </c>
      <c r="D3505">
        <f>Indexes!B85</f>
        <v/>
      </c>
      <c r="E3505" t="inlineStr">
        <is>
          <t>global</t>
        </is>
      </c>
      <c r="F3505" t="inlineStr">
        <is>
          <t>global</t>
        </is>
      </c>
    </row>
    <row r="3506">
      <c r="A3506" t="inlineStr">
        <is>
          <t>US ESG Equity</t>
        </is>
      </c>
      <c r="C3506">
        <f>Indexes!A86</f>
        <v/>
      </c>
      <c r="D3506">
        <f>Indexes!B86</f>
        <v/>
      </c>
      <c r="E3506" t="inlineStr">
        <is>
          <t>global</t>
        </is>
      </c>
      <c r="F3506" t="inlineStr">
        <is>
          <t>global</t>
        </is>
      </c>
    </row>
    <row r="3507">
      <c r="A3507" t="inlineStr">
        <is>
          <t>US ESG Equity</t>
        </is>
      </c>
      <c r="C3507">
        <f>Indexes!A87</f>
        <v/>
      </c>
      <c r="D3507">
        <f>Indexes!B87</f>
        <v/>
      </c>
      <c r="E3507" t="inlineStr">
        <is>
          <t>global</t>
        </is>
      </c>
      <c r="F3507" t="inlineStr">
        <is>
          <t>global</t>
        </is>
      </c>
    </row>
    <row r="3508">
      <c r="A3508" t="inlineStr">
        <is>
          <t>US ESG Equity</t>
        </is>
      </c>
      <c r="C3508">
        <f>Indexes!A88</f>
        <v/>
      </c>
      <c r="D3508">
        <f>Indexes!B88</f>
        <v/>
      </c>
      <c r="E3508" t="inlineStr">
        <is>
          <t>global</t>
        </is>
      </c>
      <c r="F3508" t="inlineStr">
        <is>
          <t>global</t>
        </is>
      </c>
    </row>
    <row r="3509">
      <c r="A3509" t="inlineStr">
        <is>
          <t>US ESG Equity</t>
        </is>
      </c>
      <c r="C3509">
        <f>Indexes!A89</f>
        <v/>
      </c>
      <c r="D3509">
        <f>Indexes!B89</f>
        <v/>
      </c>
      <c r="E3509" t="inlineStr">
        <is>
          <t>global</t>
        </is>
      </c>
      <c r="F3509" t="inlineStr">
        <is>
          <t>global</t>
        </is>
      </c>
    </row>
    <row r="3510">
      <c r="A3510" t="inlineStr">
        <is>
          <t>US ESG Equity</t>
        </is>
      </c>
      <c r="C3510">
        <f>Indexes!A90</f>
        <v/>
      </c>
      <c r="D3510">
        <f>Indexes!B90</f>
        <v/>
      </c>
      <c r="E3510" t="inlineStr">
        <is>
          <t>global</t>
        </is>
      </c>
      <c r="F3510" t="inlineStr">
        <is>
          <t>global</t>
        </is>
      </c>
    </row>
    <row r="3511">
      <c r="A3511" t="inlineStr">
        <is>
          <t>US ESG Equity</t>
        </is>
      </c>
      <c r="C3511">
        <f>Indexes!A91</f>
        <v/>
      </c>
      <c r="D3511">
        <f>Indexes!B91</f>
        <v/>
      </c>
      <c r="E3511" t="inlineStr">
        <is>
          <t>global</t>
        </is>
      </c>
      <c r="F3511" t="inlineStr">
        <is>
          <t>global</t>
        </is>
      </c>
    </row>
    <row r="3512">
      <c r="A3512" t="inlineStr">
        <is>
          <t>US ESG Equity</t>
        </is>
      </c>
      <c r="C3512">
        <f>Indexes!A92</f>
        <v/>
      </c>
      <c r="D3512">
        <f>Indexes!B92</f>
        <v/>
      </c>
      <c r="E3512" t="inlineStr">
        <is>
          <t>global</t>
        </is>
      </c>
      <c r="F3512" t="inlineStr">
        <is>
          <t>global</t>
        </is>
      </c>
    </row>
    <row r="3513">
      <c r="A3513" t="inlineStr">
        <is>
          <t>US ESG Equity</t>
        </is>
      </c>
      <c r="C3513">
        <f>Indexes!A93</f>
        <v/>
      </c>
      <c r="D3513">
        <f>Indexes!B93</f>
        <v/>
      </c>
      <c r="E3513" t="inlineStr">
        <is>
          <t>global</t>
        </is>
      </c>
      <c r="F3513" t="inlineStr">
        <is>
          <t>global</t>
        </is>
      </c>
    </row>
    <row r="3514">
      <c r="A3514" t="inlineStr">
        <is>
          <t>US ESG Equity</t>
        </is>
      </c>
      <c r="C3514">
        <f>Indexes!A94</f>
        <v/>
      </c>
      <c r="D3514">
        <f>Indexes!B94</f>
        <v/>
      </c>
      <c r="E3514" t="inlineStr">
        <is>
          <t>global</t>
        </is>
      </c>
      <c r="F3514" t="inlineStr">
        <is>
          <t>global</t>
        </is>
      </c>
    </row>
    <row r="3515">
      <c r="A3515" t="inlineStr">
        <is>
          <t>US ESG Equity</t>
        </is>
      </c>
      <c r="C3515">
        <f>Indexes!A95</f>
        <v/>
      </c>
      <c r="D3515">
        <f>Indexes!B95</f>
        <v/>
      </c>
      <c r="E3515" t="inlineStr">
        <is>
          <t>global</t>
        </is>
      </c>
      <c r="F3515" t="inlineStr">
        <is>
          <t>global</t>
        </is>
      </c>
    </row>
    <row r="3516">
      <c r="A3516" t="inlineStr">
        <is>
          <t>US ESG Equity</t>
        </is>
      </c>
      <c r="C3516">
        <f>Indexes!A96</f>
        <v/>
      </c>
      <c r="D3516">
        <f>Indexes!B96</f>
        <v/>
      </c>
      <c r="E3516" t="inlineStr">
        <is>
          <t>global</t>
        </is>
      </c>
      <c r="F3516" t="inlineStr">
        <is>
          <t>global</t>
        </is>
      </c>
    </row>
    <row r="3517">
      <c r="A3517" t="inlineStr">
        <is>
          <t>US ESG Equity</t>
        </is>
      </c>
      <c r="C3517">
        <f>Indexes!A97</f>
        <v/>
      </c>
      <c r="D3517">
        <f>Indexes!B97</f>
        <v/>
      </c>
      <c r="E3517" t="inlineStr">
        <is>
          <t>global</t>
        </is>
      </c>
      <c r="F3517" t="inlineStr">
        <is>
          <t>global</t>
        </is>
      </c>
    </row>
    <row r="3518">
      <c r="A3518" t="inlineStr">
        <is>
          <t>US ESG Equity</t>
        </is>
      </c>
      <c r="C3518">
        <f>Indexes!A98</f>
        <v/>
      </c>
      <c r="D3518">
        <f>Indexes!B98</f>
        <v/>
      </c>
      <c r="E3518" t="inlineStr">
        <is>
          <t>global</t>
        </is>
      </c>
      <c r="F3518" t="inlineStr">
        <is>
          <t>global</t>
        </is>
      </c>
    </row>
    <row r="3519">
      <c r="A3519" t="inlineStr">
        <is>
          <t>US ESG Equity</t>
        </is>
      </c>
      <c r="C3519">
        <f>Indexes!A99</f>
        <v/>
      </c>
      <c r="D3519">
        <f>Indexes!B99</f>
        <v/>
      </c>
      <c r="E3519" t="inlineStr">
        <is>
          <t>global</t>
        </is>
      </c>
      <c r="F3519" t="inlineStr">
        <is>
          <t>global</t>
        </is>
      </c>
    </row>
    <row r="3520">
      <c r="A3520" t="inlineStr">
        <is>
          <t>US ESG Equity</t>
        </is>
      </c>
      <c r="C3520">
        <f>Indexes!A100</f>
        <v/>
      </c>
      <c r="D3520">
        <f>Indexes!B100</f>
        <v/>
      </c>
      <c r="E3520" t="inlineStr">
        <is>
          <t>global</t>
        </is>
      </c>
      <c r="F3520" t="inlineStr">
        <is>
          <t>global</t>
        </is>
      </c>
    </row>
    <row r="3521">
      <c r="A3521" t="inlineStr">
        <is>
          <t>US ESG Equity</t>
        </is>
      </c>
      <c r="C3521">
        <f>Indexes!A101</f>
        <v/>
      </c>
      <c r="D3521">
        <f>Indexes!B101</f>
        <v/>
      </c>
      <c r="E3521" t="inlineStr">
        <is>
          <t>global</t>
        </is>
      </c>
      <c r="F3521" t="inlineStr">
        <is>
          <t>global</t>
        </is>
      </c>
    </row>
    <row r="3522">
      <c r="A3522" t="inlineStr">
        <is>
          <t>US OEF Equity</t>
        </is>
      </c>
      <c r="C3522">
        <f>Indexes!P4</f>
        <v/>
      </c>
      <c r="D3522">
        <f>Indexes!Q4</f>
        <v/>
      </c>
      <c r="E3522" t="inlineStr">
        <is>
          <t>global</t>
        </is>
      </c>
      <c r="F3522" t="inlineStr">
        <is>
          <t>global</t>
        </is>
      </c>
    </row>
    <row r="3523">
      <c r="A3523" t="inlineStr">
        <is>
          <t>US OEF Equity</t>
        </is>
      </c>
      <c r="C3523">
        <f>Indexes!P5</f>
        <v/>
      </c>
      <c r="D3523">
        <f>Indexes!Q5</f>
        <v/>
      </c>
      <c r="E3523" t="inlineStr">
        <is>
          <t>global</t>
        </is>
      </c>
      <c r="F3523" t="inlineStr">
        <is>
          <t>global</t>
        </is>
      </c>
    </row>
    <row r="3524">
      <c r="A3524" t="inlineStr">
        <is>
          <t>US OEF Equity</t>
        </is>
      </c>
      <c r="C3524">
        <f>Indexes!P6</f>
        <v/>
      </c>
      <c r="D3524">
        <f>Indexes!Q6</f>
        <v/>
      </c>
      <c r="E3524" t="inlineStr">
        <is>
          <t>global</t>
        </is>
      </c>
      <c r="F3524" t="inlineStr">
        <is>
          <t>global</t>
        </is>
      </c>
    </row>
    <row r="3525">
      <c r="A3525" t="inlineStr">
        <is>
          <t>US OEF Equity</t>
        </is>
      </c>
      <c r="C3525">
        <f>Indexes!P7</f>
        <v/>
      </c>
      <c r="D3525">
        <f>Indexes!Q7</f>
        <v/>
      </c>
      <c r="E3525" t="inlineStr">
        <is>
          <t>global</t>
        </is>
      </c>
      <c r="F3525" t="inlineStr">
        <is>
          <t>global</t>
        </is>
      </c>
    </row>
    <row r="3526">
      <c r="A3526" t="inlineStr">
        <is>
          <t>US OEF Equity</t>
        </is>
      </c>
      <c r="C3526">
        <f>Indexes!P8</f>
        <v/>
      </c>
      <c r="D3526">
        <f>Indexes!Q8</f>
        <v/>
      </c>
      <c r="E3526" t="inlineStr">
        <is>
          <t>global</t>
        </is>
      </c>
      <c r="F3526" t="inlineStr">
        <is>
          <t>global</t>
        </is>
      </c>
    </row>
    <row r="3527">
      <c r="A3527" t="inlineStr">
        <is>
          <t>US OEF Equity</t>
        </is>
      </c>
      <c r="C3527">
        <f>Indexes!P9</f>
        <v/>
      </c>
      <c r="D3527">
        <f>Indexes!Q9</f>
        <v/>
      </c>
      <c r="E3527" t="inlineStr">
        <is>
          <t>global</t>
        </is>
      </c>
      <c r="F3527" t="inlineStr">
        <is>
          <t>global</t>
        </is>
      </c>
    </row>
    <row r="3528">
      <c r="A3528" t="inlineStr">
        <is>
          <t>US OEF Equity</t>
        </is>
      </c>
      <c r="C3528">
        <f>Indexes!P10</f>
        <v/>
      </c>
      <c r="D3528">
        <f>Indexes!Q10</f>
        <v/>
      </c>
      <c r="E3528" t="inlineStr">
        <is>
          <t>global</t>
        </is>
      </c>
      <c r="F3528" t="inlineStr">
        <is>
          <t>global</t>
        </is>
      </c>
    </row>
    <row r="3529">
      <c r="A3529" t="inlineStr">
        <is>
          <t>US OEF Equity</t>
        </is>
      </c>
      <c r="C3529">
        <f>Indexes!P11</f>
        <v/>
      </c>
      <c r="D3529">
        <f>Indexes!Q11</f>
        <v/>
      </c>
      <c r="E3529" t="inlineStr">
        <is>
          <t>global</t>
        </is>
      </c>
      <c r="F3529" t="inlineStr">
        <is>
          <t>global</t>
        </is>
      </c>
    </row>
    <row r="3530">
      <c r="A3530" t="inlineStr">
        <is>
          <t>US OEF Equity</t>
        </is>
      </c>
      <c r="C3530">
        <f>Indexes!P12</f>
        <v/>
      </c>
      <c r="D3530">
        <f>Indexes!Q12</f>
        <v/>
      </c>
      <c r="E3530" t="inlineStr">
        <is>
          <t>global</t>
        </is>
      </c>
      <c r="F3530" t="inlineStr">
        <is>
          <t>global</t>
        </is>
      </c>
    </row>
    <row r="3531">
      <c r="A3531" t="inlineStr">
        <is>
          <t>US OEF Equity</t>
        </is>
      </c>
      <c r="C3531">
        <f>Indexes!P13</f>
        <v/>
      </c>
      <c r="D3531">
        <f>Indexes!Q13</f>
        <v/>
      </c>
      <c r="E3531" t="inlineStr">
        <is>
          <t>global</t>
        </is>
      </c>
      <c r="F3531" t="inlineStr">
        <is>
          <t>global</t>
        </is>
      </c>
    </row>
    <row r="3532">
      <c r="A3532" t="inlineStr">
        <is>
          <t>US OEF Equity</t>
        </is>
      </c>
      <c r="C3532">
        <f>Indexes!P14</f>
        <v/>
      </c>
      <c r="D3532">
        <f>Indexes!Q14</f>
        <v/>
      </c>
      <c r="E3532" t="inlineStr">
        <is>
          <t>global</t>
        </is>
      </c>
      <c r="F3532" t="inlineStr">
        <is>
          <t>global</t>
        </is>
      </c>
    </row>
    <row r="3533">
      <c r="A3533" t="inlineStr">
        <is>
          <t>US OEF Equity</t>
        </is>
      </c>
      <c r="C3533">
        <f>Indexes!P15</f>
        <v/>
      </c>
      <c r="D3533">
        <f>Indexes!Q15</f>
        <v/>
      </c>
      <c r="E3533" t="inlineStr">
        <is>
          <t>global</t>
        </is>
      </c>
      <c r="F3533" t="inlineStr">
        <is>
          <t>global</t>
        </is>
      </c>
    </row>
    <row r="3534">
      <c r="A3534" t="inlineStr">
        <is>
          <t>US OEF Equity</t>
        </is>
      </c>
      <c r="C3534">
        <f>Indexes!P16</f>
        <v/>
      </c>
      <c r="D3534">
        <f>Indexes!Q16</f>
        <v/>
      </c>
      <c r="E3534" t="inlineStr">
        <is>
          <t>global</t>
        </is>
      </c>
      <c r="F3534" t="inlineStr">
        <is>
          <t>global</t>
        </is>
      </c>
    </row>
    <row r="3535">
      <c r="A3535" t="inlineStr">
        <is>
          <t>US OEF Equity</t>
        </is>
      </c>
      <c r="C3535">
        <f>Indexes!P17</f>
        <v/>
      </c>
      <c r="D3535">
        <f>Indexes!Q17</f>
        <v/>
      </c>
      <c r="E3535" t="inlineStr">
        <is>
          <t>global</t>
        </is>
      </c>
      <c r="F3535" t="inlineStr">
        <is>
          <t>global</t>
        </is>
      </c>
    </row>
    <row r="3536">
      <c r="A3536" t="inlineStr">
        <is>
          <t>US OEF Equity</t>
        </is>
      </c>
      <c r="C3536">
        <f>Indexes!P18</f>
        <v/>
      </c>
      <c r="D3536">
        <f>Indexes!Q18</f>
        <v/>
      </c>
      <c r="E3536" t="inlineStr">
        <is>
          <t>global</t>
        </is>
      </c>
      <c r="F3536" t="inlineStr">
        <is>
          <t>global</t>
        </is>
      </c>
    </row>
    <row r="3537">
      <c r="A3537" t="inlineStr">
        <is>
          <t>US OEF Equity</t>
        </is>
      </c>
      <c r="C3537">
        <f>Indexes!P19</f>
        <v/>
      </c>
      <c r="D3537">
        <f>Indexes!Q19</f>
        <v/>
      </c>
      <c r="E3537" t="inlineStr">
        <is>
          <t>global</t>
        </is>
      </c>
      <c r="F3537" t="inlineStr">
        <is>
          <t>global</t>
        </is>
      </c>
    </row>
    <row r="3538">
      <c r="A3538" t="inlineStr">
        <is>
          <t>US OEF Equity</t>
        </is>
      </c>
      <c r="C3538">
        <f>Indexes!P20</f>
        <v/>
      </c>
      <c r="D3538">
        <f>Indexes!Q20</f>
        <v/>
      </c>
      <c r="E3538" t="inlineStr">
        <is>
          <t>global</t>
        </is>
      </c>
      <c r="F3538" t="inlineStr">
        <is>
          <t>global</t>
        </is>
      </c>
    </row>
    <row r="3539">
      <c r="A3539" t="inlineStr">
        <is>
          <t>US OEF Equity</t>
        </is>
      </c>
      <c r="C3539">
        <f>Indexes!P21</f>
        <v/>
      </c>
      <c r="D3539">
        <f>Indexes!Q21</f>
        <v/>
      </c>
      <c r="E3539" t="inlineStr">
        <is>
          <t>global</t>
        </is>
      </c>
      <c r="F3539" t="inlineStr">
        <is>
          <t>global</t>
        </is>
      </c>
    </row>
    <row r="3540">
      <c r="A3540" t="inlineStr">
        <is>
          <t>US OEF Equity</t>
        </is>
      </c>
      <c r="C3540">
        <f>Indexes!P22</f>
        <v/>
      </c>
      <c r="D3540">
        <f>Indexes!Q22</f>
        <v/>
      </c>
      <c r="E3540" t="inlineStr">
        <is>
          <t>global</t>
        </is>
      </c>
      <c r="F3540" t="inlineStr">
        <is>
          <t>global</t>
        </is>
      </c>
    </row>
    <row r="3541">
      <c r="A3541" t="inlineStr">
        <is>
          <t>US OEF Equity</t>
        </is>
      </c>
      <c r="C3541">
        <f>Indexes!P23</f>
        <v/>
      </c>
      <c r="D3541">
        <f>Indexes!Q23</f>
        <v/>
      </c>
      <c r="E3541" t="inlineStr">
        <is>
          <t>global</t>
        </is>
      </c>
      <c r="F3541" t="inlineStr">
        <is>
          <t>global</t>
        </is>
      </c>
    </row>
    <row r="3542">
      <c r="A3542" t="inlineStr">
        <is>
          <t>US OEF Equity</t>
        </is>
      </c>
      <c r="C3542">
        <f>Indexes!P24</f>
        <v/>
      </c>
      <c r="D3542">
        <f>Indexes!Q24</f>
        <v/>
      </c>
      <c r="E3542" t="inlineStr">
        <is>
          <t>global</t>
        </is>
      </c>
      <c r="F3542" t="inlineStr">
        <is>
          <t>global</t>
        </is>
      </c>
    </row>
    <row r="3543">
      <c r="A3543" t="inlineStr">
        <is>
          <t>US OEF Equity</t>
        </is>
      </c>
      <c r="C3543">
        <f>Indexes!P25</f>
        <v/>
      </c>
      <c r="D3543">
        <f>Indexes!Q25</f>
        <v/>
      </c>
      <c r="E3543" t="inlineStr">
        <is>
          <t>global</t>
        </is>
      </c>
      <c r="F3543" t="inlineStr">
        <is>
          <t>global</t>
        </is>
      </c>
    </row>
    <row r="3544">
      <c r="A3544" t="inlineStr">
        <is>
          <t>US OEF Equity</t>
        </is>
      </c>
      <c r="C3544">
        <f>Indexes!P26</f>
        <v/>
      </c>
      <c r="D3544">
        <f>Indexes!Q26</f>
        <v/>
      </c>
      <c r="E3544" t="inlineStr">
        <is>
          <t>global</t>
        </is>
      </c>
      <c r="F3544" t="inlineStr">
        <is>
          <t>global</t>
        </is>
      </c>
    </row>
    <row r="3545">
      <c r="A3545" t="inlineStr">
        <is>
          <t>US OEF Equity</t>
        </is>
      </c>
      <c r="C3545">
        <f>Indexes!P27</f>
        <v/>
      </c>
      <c r="D3545">
        <f>Indexes!Q27</f>
        <v/>
      </c>
      <c r="E3545" t="inlineStr">
        <is>
          <t>global</t>
        </is>
      </c>
      <c r="F3545" t="inlineStr">
        <is>
          <t>global</t>
        </is>
      </c>
    </row>
    <row r="3546">
      <c r="A3546" t="inlineStr">
        <is>
          <t>US OEF Equity</t>
        </is>
      </c>
      <c r="C3546">
        <f>Indexes!P28</f>
        <v/>
      </c>
      <c r="D3546">
        <f>Indexes!Q28</f>
        <v/>
      </c>
      <c r="E3546" t="inlineStr">
        <is>
          <t>global</t>
        </is>
      </c>
      <c r="F3546" t="inlineStr">
        <is>
          <t>global</t>
        </is>
      </c>
    </row>
    <row r="3547">
      <c r="A3547" t="inlineStr">
        <is>
          <t>US OEF Equity</t>
        </is>
      </c>
      <c r="C3547">
        <f>Indexes!P29</f>
        <v/>
      </c>
      <c r="D3547">
        <f>Indexes!Q29</f>
        <v/>
      </c>
      <c r="E3547" t="inlineStr">
        <is>
          <t>global</t>
        </is>
      </c>
      <c r="F3547" t="inlineStr">
        <is>
          <t>global</t>
        </is>
      </c>
    </row>
    <row r="3548">
      <c r="A3548" t="inlineStr">
        <is>
          <t>US OEF Equity</t>
        </is>
      </c>
      <c r="C3548">
        <f>Indexes!P30</f>
        <v/>
      </c>
      <c r="D3548">
        <f>Indexes!Q30</f>
        <v/>
      </c>
      <c r="E3548" t="inlineStr">
        <is>
          <t>global</t>
        </is>
      </c>
      <c r="F3548" t="inlineStr">
        <is>
          <t>global</t>
        </is>
      </c>
    </row>
    <row r="3549">
      <c r="A3549" t="inlineStr">
        <is>
          <t>US OEF Equity</t>
        </is>
      </c>
      <c r="C3549">
        <f>Indexes!P31</f>
        <v/>
      </c>
      <c r="D3549">
        <f>Indexes!Q31</f>
        <v/>
      </c>
      <c r="E3549" t="inlineStr">
        <is>
          <t>global</t>
        </is>
      </c>
      <c r="F3549" t="inlineStr">
        <is>
          <t>global</t>
        </is>
      </c>
    </row>
    <row r="3550">
      <c r="A3550" t="inlineStr">
        <is>
          <t>US OEF Equity</t>
        </is>
      </c>
      <c r="C3550">
        <f>Indexes!P32</f>
        <v/>
      </c>
      <c r="D3550">
        <f>Indexes!Q32</f>
        <v/>
      </c>
      <c r="E3550" t="inlineStr">
        <is>
          <t>global</t>
        </is>
      </c>
      <c r="F3550" t="inlineStr">
        <is>
          <t>global</t>
        </is>
      </c>
    </row>
    <row r="3551">
      <c r="A3551" t="inlineStr">
        <is>
          <t>US OEF Equity</t>
        </is>
      </c>
      <c r="C3551">
        <f>Indexes!P33</f>
        <v/>
      </c>
      <c r="D3551">
        <f>Indexes!Q33</f>
        <v/>
      </c>
      <c r="E3551" t="inlineStr">
        <is>
          <t>global</t>
        </is>
      </c>
      <c r="F3551" t="inlineStr">
        <is>
          <t>global</t>
        </is>
      </c>
    </row>
    <row r="3552">
      <c r="A3552" t="inlineStr">
        <is>
          <t>US OEF Equity</t>
        </is>
      </c>
      <c r="C3552">
        <f>Indexes!P34</f>
        <v/>
      </c>
      <c r="D3552">
        <f>Indexes!Q34</f>
        <v/>
      </c>
      <c r="E3552" t="inlineStr">
        <is>
          <t>global</t>
        </is>
      </c>
      <c r="F3552" t="inlineStr">
        <is>
          <t>global</t>
        </is>
      </c>
    </row>
    <row r="3553">
      <c r="A3553" t="inlineStr">
        <is>
          <t>US OEF Equity</t>
        </is>
      </c>
      <c r="C3553">
        <f>Indexes!P35</f>
        <v/>
      </c>
      <c r="D3553">
        <f>Indexes!Q35</f>
        <v/>
      </c>
      <c r="E3553" t="inlineStr">
        <is>
          <t>global</t>
        </is>
      </c>
      <c r="F3553" t="inlineStr">
        <is>
          <t>global</t>
        </is>
      </c>
    </row>
    <row r="3554">
      <c r="A3554" t="inlineStr">
        <is>
          <t>US OEF Equity</t>
        </is>
      </c>
      <c r="C3554">
        <f>Indexes!P36</f>
        <v/>
      </c>
      <c r="D3554">
        <f>Indexes!Q36</f>
        <v/>
      </c>
      <c r="E3554" t="inlineStr">
        <is>
          <t>global</t>
        </is>
      </c>
      <c r="F3554" t="inlineStr">
        <is>
          <t>global</t>
        </is>
      </c>
    </row>
    <row r="3555">
      <c r="A3555" t="inlineStr">
        <is>
          <t>US OEF Equity</t>
        </is>
      </c>
      <c r="C3555">
        <f>Indexes!P37</f>
        <v/>
      </c>
      <c r="D3555">
        <f>Indexes!Q37</f>
        <v/>
      </c>
      <c r="E3555" t="inlineStr">
        <is>
          <t>global</t>
        </is>
      </c>
      <c r="F3555" t="inlineStr">
        <is>
          <t>global</t>
        </is>
      </c>
    </row>
    <row r="3556">
      <c r="A3556" t="inlineStr">
        <is>
          <t>US OEF Equity</t>
        </is>
      </c>
      <c r="C3556">
        <f>Indexes!P38</f>
        <v/>
      </c>
      <c r="D3556">
        <f>Indexes!Q38</f>
        <v/>
      </c>
      <c r="E3556" t="inlineStr">
        <is>
          <t>global</t>
        </is>
      </c>
      <c r="F3556" t="inlineStr">
        <is>
          <t>global</t>
        </is>
      </c>
    </row>
    <row r="3557">
      <c r="A3557" t="inlineStr">
        <is>
          <t>US OEF Equity</t>
        </is>
      </c>
      <c r="C3557">
        <f>Indexes!P39</f>
        <v/>
      </c>
      <c r="D3557">
        <f>Indexes!Q39</f>
        <v/>
      </c>
      <c r="E3557" t="inlineStr">
        <is>
          <t>global</t>
        </is>
      </c>
      <c r="F3557" t="inlineStr">
        <is>
          <t>global</t>
        </is>
      </c>
    </row>
    <row r="3558">
      <c r="A3558" t="inlineStr">
        <is>
          <t>US OEF Equity</t>
        </is>
      </c>
      <c r="C3558">
        <f>Indexes!P40</f>
        <v/>
      </c>
      <c r="D3558">
        <f>Indexes!Q40</f>
        <v/>
      </c>
      <c r="E3558" t="inlineStr">
        <is>
          <t>global</t>
        </is>
      </c>
      <c r="F3558" t="inlineStr">
        <is>
          <t>global</t>
        </is>
      </c>
    </row>
    <row r="3559">
      <c r="A3559" t="inlineStr">
        <is>
          <t>US OEF Equity</t>
        </is>
      </c>
      <c r="C3559">
        <f>Indexes!P41</f>
        <v/>
      </c>
      <c r="D3559">
        <f>Indexes!Q41</f>
        <v/>
      </c>
      <c r="E3559" t="inlineStr">
        <is>
          <t>global</t>
        </is>
      </c>
      <c r="F3559" t="inlineStr">
        <is>
          <t>global</t>
        </is>
      </c>
    </row>
    <row r="3560">
      <c r="A3560" t="inlineStr">
        <is>
          <t>US OEF Equity</t>
        </is>
      </c>
      <c r="C3560">
        <f>Indexes!P42</f>
        <v/>
      </c>
      <c r="D3560">
        <f>Indexes!Q42</f>
        <v/>
      </c>
      <c r="E3560" t="inlineStr">
        <is>
          <t>global</t>
        </is>
      </c>
      <c r="F3560" t="inlineStr">
        <is>
          <t>global</t>
        </is>
      </c>
    </row>
    <row r="3561">
      <c r="A3561" t="inlineStr">
        <is>
          <t>US OEF Equity</t>
        </is>
      </c>
      <c r="C3561">
        <f>Indexes!P43</f>
        <v/>
      </c>
      <c r="D3561">
        <f>Indexes!Q43</f>
        <v/>
      </c>
      <c r="E3561" t="inlineStr">
        <is>
          <t>global</t>
        </is>
      </c>
      <c r="F3561" t="inlineStr">
        <is>
          <t>global</t>
        </is>
      </c>
    </row>
    <row r="3562">
      <c r="A3562" t="inlineStr">
        <is>
          <t>US OEF Equity</t>
        </is>
      </c>
      <c r="C3562">
        <f>Indexes!P44</f>
        <v/>
      </c>
      <c r="D3562">
        <f>Indexes!Q44</f>
        <v/>
      </c>
      <c r="E3562" t="inlineStr">
        <is>
          <t>global</t>
        </is>
      </c>
      <c r="F3562" t="inlineStr">
        <is>
          <t>global</t>
        </is>
      </c>
    </row>
    <row r="3563">
      <c r="A3563" t="inlineStr">
        <is>
          <t>US OEF Equity</t>
        </is>
      </c>
      <c r="C3563">
        <f>Indexes!P45</f>
        <v/>
      </c>
      <c r="D3563">
        <f>Indexes!Q45</f>
        <v/>
      </c>
      <c r="E3563" t="inlineStr">
        <is>
          <t>global</t>
        </is>
      </c>
      <c r="F3563" t="inlineStr">
        <is>
          <t>global</t>
        </is>
      </c>
    </row>
    <row r="3564">
      <c r="A3564" t="inlineStr">
        <is>
          <t>US OEF Equity</t>
        </is>
      </c>
      <c r="C3564">
        <f>Indexes!P46</f>
        <v/>
      </c>
      <c r="D3564">
        <f>Indexes!Q46</f>
        <v/>
      </c>
      <c r="E3564" t="inlineStr">
        <is>
          <t>global</t>
        </is>
      </c>
      <c r="F3564" t="inlineStr">
        <is>
          <t>global</t>
        </is>
      </c>
    </row>
    <row r="3565">
      <c r="A3565" t="inlineStr">
        <is>
          <t>US OEF Equity</t>
        </is>
      </c>
      <c r="C3565">
        <f>Indexes!P47</f>
        <v/>
      </c>
      <c r="D3565">
        <f>Indexes!Q47</f>
        <v/>
      </c>
      <c r="E3565" t="inlineStr">
        <is>
          <t>global</t>
        </is>
      </c>
      <c r="F3565" t="inlineStr">
        <is>
          <t>global</t>
        </is>
      </c>
    </row>
    <row r="3566">
      <c r="A3566" t="inlineStr">
        <is>
          <t>US OEF Equity</t>
        </is>
      </c>
      <c r="C3566">
        <f>Indexes!P48</f>
        <v/>
      </c>
      <c r="D3566">
        <f>Indexes!Q48</f>
        <v/>
      </c>
      <c r="E3566" t="inlineStr">
        <is>
          <t>global</t>
        </is>
      </c>
      <c r="F3566" t="inlineStr">
        <is>
          <t>global</t>
        </is>
      </c>
    </row>
    <row r="3567">
      <c r="A3567" t="inlineStr">
        <is>
          <t>US OEF Equity</t>
        </is>
      </c>
      <c r="C3567">
        <f>Indexes!P49</f>
        <v/>
      </c>
      <c r="D3567">
        <f>Indexes!Q49</f>
        <v/>
      </c>
      <c r="E3567" t="inlineStr">
        <is>
          <t>global</t>
        </is>
      </c>
      <c r="F3567" t="inlineStr">
        <is>
          <t>global</t>
        </is>
      </c>
    </row>
    <row r="3568">
      <c r="A3568" t="inlineStr">
        <is>
          <t>US OEF Equity</t>
        </is>
      </c>
      <c r="C3568">
        <f>Indexes!P50</f>
        <v/>
      </c>
      <c r="D3568">
        <f>Indexes!Q50</f>
        <v/>
      </c>
      <c r="E3568" t="inlineStr">
        <is>
          <t>global</t>
        </is>
      </c>
      <c r="F3568" t="inlineStr">
        <is>
          <t>global</t>
        </is>
      </c>
    </row>
    <row r="3569">
      <c r="A3569" t="inlineStr">
        <is>
          <t>US OEF Equity</t>
        </is>
      </c>
      <c r="C3569">
        <f>Indexes!P51</f>
        <v/>
      </c>
      <c r="D3569">
        <f>Indexes!Q51</f>
        <v/>
      </c>
      <c r="E3569" t="inlineStr">
        <is>
          <t>global</t>
        </is>
      </c>
      <c r="F3569" t="inlineStr">
        <is>
          <t>global</t>
        </is>
      </c>
    </row>
    <row r="3570">
      <c r="A3570" t="inlineStr">
        <is>
          <t>US OEF Equity</t>
        </is>
      </c>
      <c r="C3570">
        <f>Indexes!P52</f>
        <v/>
      </c>
      <c r="D3570">
        <f>Indexes!Q52</f>
        <v/>
      </c>
      <c r="E3570" t="inlineStr">
        <is>
          <t>global</t>
        </is>
      </c>
      <c r="F3570" t="inlineStr">
        <is>
          <t>global</t>
        </is>
      </c>
    </row>
    <row r="3571">
      <c r="A3571" t="inlineStr">
        <is>
          <t>US OEF Equity</t>
        </is>
      </c>
      <c r="C3571">
        <f>Indexes!P53</f>
        <v/>
      </c>
      <c r="D3571">
        <f>Indexes!Q53</f>
        <v/>
      </c>
      <c r="E3571" t="inlineStr">
        <is>
          <t>global</t>
        </is>
      </c>
      <c r="F3571" t="inlineStr">
        <is>
          <t>global</t>
        </is>
      </c>
    </row>
    <row r="3572">
      <c r="A3572" t="inlineStr">
        <is>
          <t>US OEF Equity</t>
        </is>
      </c>
      <c r="C3572">
        <f>Indexes!P54</f>
        <v/>
      </c>
      <c r="D3572">
        <f>Indexes!Q54</f>
        <v/>
      </c>
      <c r="E3572" t="inlineStr">
        <is>
          <t>global</t>
        </is>
      </c>
      <c r="F3572" t="inlineStr">
        <is>
          <t>global</t>
        </is>
      </c>
    </row>
    <row r="3573">
      <c r="A3573" t="inlineStr">
        <is>
          <t>US OEF Equity</t>
        </is>
      </c>
      <c r="C3573">
        <f>Indexes!P55</f>
        <v/>
      </c>
      <c r="D3573">
        <f>Indexes!Q55</f>
        <v/>
      </c>
      <c r="E3573" t="inlineStr">
        <is>
          <t>global</t>
        </is>
      </c>
      <c r="F3573" t="inlineStr">
        <is>
          <t>global</t>
        </is>
      </c>
    </row>
    <row r="3574">
      <c r="A3574" t="inlineStr">
        <is>
          <t>US OEF Equity</t>
        </is>
      </c>
      <c r="C3574">
        <f>Indexes!P56</f>
        <v/>
      </c>
      <c r="D3574">
        <f>Indexes!Q56</f>
        <v/>
      </c>
      <c r="E3574" t="inlineStr">
        <is>
          <t>global</t>
        </is>
      </c>
      <c r="F3574" t="inlineStr">
        <is>
          <t>global</t>
        </is>
      </c>
    </row>
    <row r="3575">
      <c r="A3575" t="inlineStr">
        <is>
          <t>US OEF Equity</t>
        </is>
      </c>
      <c r="C3575">
        <f>Indexes!P57</f>
        <v/>
      </c>
      <c r="D3575">
        <f>Indexes!Q57</f>
        <v/>
      </c>
      <c r="E3575" t="inlineStr">
        <is>
          <t>global</t>
        </is>
      </c>
      <c r="F3575" t="inlineStr">
        <is>
          <t>global</t>
        </is>
      </c>
    </row>
    <row r="3576">
      <c r="A3576" t="inlineStr">
        <is>
          <t>US OEF Equity</t>
        </is>
      </c>
      <c r="C3576">
        <f>Indexes!P58</f>
        <v/>
      </c>
      <c r="D3576">
        <f>Indexes!Q58</f>
        <v/>
      </c>
      <c r="E3576" t="inlineStr">
        <is>
          <t>global</t>
        </is>
      </c>
      <c r="F3576" t="inlineStr">
        <is>
          <t>global</t>
        </is>
      </c>
    </row>
    <row r="3577">
      <c r="A3577" t="inlineStr">
        <is>
          <t>US OEF Equity</t>
        </is>
      </c>
      <c r="C3577">
        <f>Indexes!P59</f>
        <v/>
      </c>
      <c r="D3577">
        <f>Indexes!Q59</f>
        <v/>
      </c>
      <c r="E3577" t="inlineStr">
        <is>
          <t>global</t>
        </is>
      </c>
      <c r="F3577" t="inlineStr">
        <is>
          <t>global</t>
        </is>
      </c>
    </row>
    <row r="3578">
      <c r="A3578" t="inlineStr">
        <is>
          <t>US OEF Equity</t>
        </is>
      </c>
      <c r="C3578">
        <f>Indexes!P60</f>
        <v/>
      </c>
      <c r="D3578">
        <f>Indexes!Q60</f>
        <v/>
      </c>
      <c r="E3578" t="inlineStr">
        <is>
          <t>global</t>
        </is>
      </c>
      <c r="F3578" t="inlineStr">
        <is>
          <t>global</t>
        </is>
      </c>
    </row>
    <row r="3579">
      <c r="A3579" t="inlineStr">
        <is>
          <t>US OEF Equity</t>
        </is>
      </c>
      <c r="C3579">
        <f>Indexes!P61</f>
        <v/>
      </c>
      <c r="D3579">
        <f>Indexes!Q61</f>
        <v/>
      </c>
      <c r="E3579" t="inlineStr">
        <is>
          <t>global</t>
        </is>
      </c>
      <c r="F3579" t="inlineStr">
        <is>
          <t>global</t>
        </is>
      </c>
    </row>
    <row r="3580">
      <c r="A3580" t="inlineStr">
        <is>
          <t>US OEF Equity</t>
        </is>
      </c>
      <c r="C3580">
        <f>Indexes!P62</f>
        <v/>
      </c>
      <c r="D3580">
        <f>Indexes!Q62</f>
        <v/>
      </c>
      <c r="E3580" t="inlineStr">
        <is>
          <t>global</t>
        </is>
      </c>
      <c r="F3580" t="inlineStr">
        <is>
          <t>global</t>
        </is>
      </c>
    </row>
    <row r="3581">
      <c r="A3581" t="inlineStr">
        <is>
          <t>US OEF Equity</t>
        </is>
      </c>
      <c r="C3581">
        <f>Indexes!P63</f>
        <v/>
      </c>
      <c r="D3581">
        <f>Indexes!Q63</f>
        <v/>
      </c>
      <c r="E3581" t="inlineStr">
        <is>
          <t>global</t>
        </is>
      </c>
      <c r="F3581" t="inlineStr">
        <is>
          <t>global</t>
        </is>
      </c>
    </row>
    <row r="3582">
      <c r="A3582" t="inlineStr">
        <is>
          <t>US OEF Equity</t>
        </is>
      </c>
      <c r="C3582">
        <f>Indexes!P64</f>
        <v/>
      </c>
      <c r="D3582">
        <f>Indexes!Q64</f>
        <v/>
      </c>
      <c r="E3582" t="inlineStr">
        <is>
          <t>global</t>
        </is>
      </c>
      <c r="F3582" t="inlineStr">
        <is>
          <t>global</t>
        </is>
      </c>
    </row>
    <row r="3583">
      <c r="A3583" t="inlineStr">
        <is>
          <t>US OEF Equity</t>
        </is>
      </c>
      <c r="C3583">
        <f>Indexes!P65</f>
        <v/>
      </c>
      <c r="D3583">
        <f>Indexes!Q65</f>
        <v/>
      </c>
      <c r="E3583" t="inlineStr">
        <is>
          <t>global</t>
        </is>
      </c>
      <c r="F3583" t="inlineStr">
        <is>
          <t>global</t>
        </is>
      </c>
    </row>
    <row r="3584">
      <c r="A3584" t="inlineStr">
        <is>
          <t>US OEF Equity</t>
        </is>
      </c>
      <c r="C3584">
        <f>Indexes!P66</f>
        <v/>
      </c>
      <c r="D3584">
        <f>Indexes!Q66</f>
        <v/>
      </c>
      <c r="E3584" t="inlineStr">
        <is>
          <t>global</t>
        </is>
      </c>
      <c r="F3584" t="inlineStr">
        <is>
          <t>global</t>
        </is>
      </c>
    </row>
    <row r="3585">
      <c r="A3585" t="inlineStr">
        <is>
          <t>US OEF Equity</t>
        </is>
      </c>
      <c r="C3585">
        <f>Indexes!P67</f>
        <v/>
      </c>
      <c r="D3585">
        <f>Indexes!Q67</f>
        <v/>
      </c>
      <c r="E3585" t="inlineStr">
        <is>
          <t>global</t>
        </is>
      </c>
      <c r="F3585" t="inlineStr">
        <is>
          <t>global</t>
        </is>
      </c>
    </row>
    <row r="3586">
      <c r="A3586" t="inlineStr">
        <is>
          <t>US OEF Equity</t>
        </is>
      </c>
      <c r="C3586">
        <f>Indexes!P68</f>
        <v/>
      </c>
      <c r="D3586">
        <f>Indexes!Q68</f>
        <v/>
      </c>
      <c r="E3586" t="inlineStr">
        <is>
          <t>global</t>
        </is>
      </c>
      <c r="F3586" t="inlineStr">
        <is>
          <t>global</t>
        </is>
      </c>
    </row>
    <row r="3587">
      <c r="A3587" t="inlineStr">
        <is>
          <t>US OEF Equity</t>
        </is>
      </c>
      <c r="C3587">
        <f>Indexes!P69</f>
        <v/>
      </c>
      <c r="D3587">
        <f>Indexes!Q69</f>
        <v/>
      </c>
      <c r="E3587" t="inlineStr">
        <is>
          <t>global</t>
        </is>
      </c>
      <c r="F3587" t="inlineStr">
        <is>
          <t>global</t>
        </is>
      </c>
    </row>
    <row r="3588">
      <c r="A3588" t="inlineStr">
        <is>
          <t>US OEF Equity</t>
        </is>
      </c>
      <c r="C3588">
        <f>Indexes!P70</f>
        <v/>
      </c>
      <c r="D3588">
        <f>Indexes!Q70</f>
        <v/>
      </c>
      <c r="E3588" t="inlineStr">
        <is>
          <t>global</t>
        </is>
      </c>
      <c r="F3588" t="inlineStr">
        <is>
          <t>global</t>
        </is>
      </c>
    </row>
    <row r="3589">
      <c r="A3589" t="inlineStr">
        <is>
          <t>US OEF Equity</t>
        </is>
      </c>
      <c r="C3589">
        <f>Indexes!P71</f>
        <v/>
      </c>
      <c r="D3589">
        <f>Indexes!Q71</f>
        <v/>
      </c>
      <c r="E3589" t="inlineStr">
        <is>
          <t>global</t>
        </is>
      </c>
      <c r="F3589" t="inlineStr">
        <is>
          <t>global</t>
        </is>
      </c>
    </row>
    <row r="3590">
      <c r="A3590" t="inlineStr">
        <is>
          <t>US OEF Equity</t>
        </is>
      </c>
      <c r="C3590">
        <f>Indexes!P72</f>
        <v/>
      </c>
      <c r="D3590">
        <f>Indexes!Q72</f>
        <v/>
      </c>
      <c r="E3590" t="inlineStr">
        <is>
          <t>global</t>
        </is>
      </c>
      <c r="F3590" t="inlineStr">
        <is>
          <t>global</t>
        </is>
      </c>
    </row>
    <row r="3591">
      <c r="A3591" t="inlineStr">
        <is>
          <t>US OEF Equity</t>
        </is>
      </c>
      <c r="C3591">
        <f>Indexes!P73</f>
        <v/>
      </c>
      <c r="D3591">
        <f>Indexes!Q73</f>
        <v/>
      </c>
      <c r="E3591" t="inlineStr">
        <is>
          <t>global</t>
        </is>
      </c>
      <c r="F3591" t="inlineStr">
        <is>
          <t>global</t>
        </is>
      </c>
    </row>
    <row r="3592">
      <c r="A3592" t="inlineStr">
        <is>
          <t>US OEF Equity</t>
        </is>
      </c>
      <c r="C3592">
        <f>Indexes!P74</f>
        <v/>
      </c>
      <c r="D3592">
        <f>Indexes!Q74</f>
        <v/>
      </c>
      <c r="E3592" t="inlineStr">
        <is>
          <t>global</t>
        </is>
      </c>
      <c r="F3592" t="inlineStr">
        <is>
          <t>global</t>
        </is>
      </c>
    </row>
    <row r="3593">
      <c r="A3593" t="inlineStr">
        <is>
          <t>US OEF Equity</t>
        </is>
      </c>
      <c r="C3593">
        <f>Indexes!P75</f>
        <v/>
      </c>
      <c r="D3593">
        <f>Indexes!Q75</f>
        <v/>
      </c>
      <c r="E3593" t="inlineStr">
        <is>
          <t>global</t>
        </is>
      </c>
      <c r="F3593" t="inlineStr">
        <is>
          <t>global</t>
        </is>
      </c>
    </row>
    <row r="3594">
      <c r="A3594" t="inlineStr">
        <is>
          <t>US OEF Equity</t>
        </is>
      </c>
      <c r="C3594">
        <f>Indexes!P76</f>
        <v/>
      </c>
      <c r="D3594">
        <f>Indexes!Q76</f>
        <v/>
      </c>
      <c r="E3594" t="inlineStr">
        <is>
          <t>global</t>
        </is>
      </c>
      <c r="F3594" t="inlineStr">
        <is>
          <t>global</t>
        </is>
      </c>
    </row>
    <row r="3595">
      <c r="A3595" t="inlineStr">
        <is>
          <t>US OEF Equity</t>
        </is>
      </c>
      <c r="C3595">
        <f>Indexes!P77</f>
        <v/>
      </c>
      <c r="D3595">
        <f>Indexes!Q77</f>
        <v/>
      </c>
      <c r="E3595" t="inlineStr">
        <is>
          <t>global</t>
        </is>
      </c>
      <c r="F3595" t="inlineStr">
        <is>
          <t>global</t>
        </is>
      </c>
    </row>
    <row r="3596">
      <c r="A3596" t="inlineStr">
        <is>
          <t>US OEF Equity</t>
        </is>
      </c>
      <c r="C3596">
        <f>Indexes!P78</f>
        <v/>
      </c>
      <c r="D3596">
        <f>Indexes!Q78</f>
        <v/>
      </c>
      <c r="E3596" t="inlineStr">
        <is>
          <t>global</t>
        </is>
      </c>
      <c r="F3596" t="inlineStr">
        <is>
          <t>global</t>
        </is>
      </c>
    </row>
    <row r="3597">
      <c r="A3597" t="inlineStr">
        <is>
          <t>US OEF Equity</t>
        </is>
      </c>
      <c r="C3597">
        <f>Indexes!P79</f>
        <v/>
      </c>
      <c r="D3597">
        <f>Indexes!Q79</f>
        <v/>
      </c>
      <c r="E3597" t="inlineStr">
        <is>
          <t>global</t>
        </is>
      </c>
      <c r="F3597" t="inlineStr">
        <is>
          <t>global</t>
        </is>
      </c>
    </row>
    <row r="3598">
      <c r="A3598" t="inlineStr">
        <is>
          <t>US OEF Equity</t>
        </is>
      </c>
      <c r="C3598">
        <f>Indexes!P80</f>
        <v/>
      </c>
      <c r="D3598">
        <f>Indexes!Q80</f>
        <v/>
      </c>
      <c r="E3598" t="inlineStr">
        <is>
          <t>global</t>
        </is>
      </c>
      <c r="F3598" t="inlineStr">
        <is>
          <t>global</t>
        </is>
      </c>
    </row>
    <row r="3599">
      <c r="A3599" t="inlineStr">
        <is>
          <t>US OEF Equity</t>
        </is>
      </c>
      <c r="C3599">
        <f>Indexes!P81</f>
        <v/>
      </c>
      <c r="D3599">
        <f>Indexes!Q81</f>
        <v/>
      </c>
      <c r="E3599" t="inlineStr">
        <is>
          <t>global</t>
        </is>
      </c>
      <c r="F3599" t="inlineStr">
        <is>
          <t>global</t>
        </is>
      </c>
    </row>
    <row r="3600">
      <c r="A3600" t="inlineStr">
        <is>
          <t>US OEF Equity</t>
        </is>
      </c>
      <c r="C3600">
        <f>Indexes!P82</f>
        <v/>
      </c>
      <c r="D3600">
        <f>Indexes!Q82</f>
        <v/>
      </c>
      <c r="E3600" t="inlineStr">
        <is>
          <t>global</t>
        </is>
      </c>
      <c r="F3600" t="inlineStr">
        <is>
          <t>global</t>
        </is>
      </c>
    </row>
    <row r="3601">
      <c r="A3601" t="inlineStr">
        <is>
          <t>US OEF Equity</t>
        </is>
      </c>
      <c r="C3601">
        <f>Indexes!P83</f>
        <v/>
      </c>
      <c r="D3601">
        <f>Indexes!Q83</f>
        <v/>
      </c>
      <c r="E3601" t="inlineStr">
        <is>
          <t>global</t>
        </is>
      </c>
      <c r="F3601" t="inlineStr">
        <is>
          <t>global</t>
        </is>
      </c>
    </row>
    <row r="3602">
      <c r="A3602" t="inlineStr">
        <is>
          <t>US OEF Equity</t>
        </is>
      </c>
      <c r="C3602">
        <f>Indexes!P84</f>
        <v/>
      </c>
      <c r="D3602">
        <f>Indexes!Q84</f>
        <v/>
      </c>
      <c r="E3602" t="inlineStr">
        <is>
          <t>global</t>
        </is>
      </c>
      <c r="F3602" t="inlineStr">
        <is>
          <t>global</t>
        </is>
      </c>
    </row>
    <row r="3603">
      <c r="A3603" t="inlineStr">
        <is>
          <t>US OEF Equity</t>
        </is>
      </c>
      <c r="C3603">
        <f>Indexes!P85</f>
        <v/>
      </c>
      <c r="D3603">
        <f>Indexes!Q85</f>
        <v/>
      </c>
      <c r="E3603" t="inlineStr">
        <is>
          <t>global</t>
        </is>
      </c>
      <c r="F3603" t="inlineStr">
        <is>
          <t>global</t>
        </is>
      </c>
    </row>
    <row r="3604">
      <c r="A3604" t="inlineStr">
        <is>
          <t>US OEF Equity</t>
        </is>
      </c>
      <c r="C3604">
        <f>Indexes!P86</f>
        <v/>
      </c>
      <c r="D3604">
        <f>Indexes!Q86</f>
        <v/>
      </c>
      <c r="E3604" t="inlineStr">
        <is>
          <t>global</t>
        </is>
      </c>
      <c r="F3604" t="inlineStr">
        <is>
          <t>global</t>
        </is>
      </c>
    </row>
    <row r="3605">
      <c r="A3605" t="inlineStr">
        <is>
          <t>US OEF Equity</t>
        </is>
      </c>
      <c r="C3605">
        <f>Indexes!P87</f>
        <v/>
      </c>
      <c r="D3605">
        <f>Indexes!Q87</f>
        <v/>
      </c>
      <c r="E3605" t="inlineStr">
        <is>
          <t>global</t>
        </is>
      </c>
      <c r="F3605" t="inlineStr">
        <is>
          <t>global</t>
        </is>
      </c>
    </row>
    <row r="3606">
      <c r="A3606" t="inlineStr">
        <is>
          <t>US OEF Equity</t>
        </is>
      </c>
      <c r="C3606">
        <f>Indexes!P88</f>
        <v/>
      </c>
      <c r="D3606">
        <f>Indexes!Q88</f>
        <v/>
      </c>
      <c r="E3606" t="inlineStr">
        <is>
          <t>global</t>
        </is>
      </c>
      <c r="F3606" t="inlineStr">
        <is>
          <t>global</t>
        </is>
      </c>
    </row>
    <row r="3607">
      <c r="A3607" t="inlineStr">
        <is>
          <t>US OEF Equity</t>
        </is>
      </c>
      <c r="C3607">
        <f>Indexes!P89</f>
        <v/>
      </c>
      <c r="D3607">
        <f>Indexes!Q89</f>
        <v/>
      </c>
      <c r="E3607" t="inlineStr">
        <is>
          <t>global</t>
        </is>
      </c>
      <c r="F3607" t="inlineStr">
        <is>
          <t>global</t>
        </is>
      </c>
    </row>
    <row r="3608">
      <c r="A3608" t="inlineStr">
        <is>
          <t>US OEF Equity</t>
        </is>
      </c>
      <c r="C3608">
        <f>Indexes!P90</f>
        <v/>
      </c>
      <c r="D3608">
        <f>Indexes!Q90</f>
        <v/>
      </c>
      <c r="E3608" t="inlineStr">
        <is>
          <t>global</t>
        </is>
      </c>
      <c r="F3608" t="inlineStr">
        <is>
          <t>global</t>
        </is>
      </c>
    </row>
    <row r="3609">
      <c r="A3609" t="inlineStr">
        <is>
          <t>US OEF Equity</t>
        </is>
      </c>
      <c r="C3609">
        <f>Indexes!P91</f>
        <v/>
      </c>
      <c r="D3609">
        <f>Indexes!Q91</f>
        <v/>
      </c>
      <c r="E3609" t="inlineStr">
        <is>
          <t>global</t>
        </is>
      </c>
      <c r="F3609" t="inlineStr">
        <is>
          <t>global</t>
        </is>
      </c>
    </row>
    <row r="3610">
      <c r="A3610" t="inlineStr">
        <is>
          <t>US OEF Equity</t>
        </is>
      </c>
      <c r="C3610">
        <f>Indexes!P92</f>
        <v/>
      </c>
      <c r="D3610">
        <f>Indexes!Q92</f>
        <v/>
      </c>
      <c r="E3610" t="inlineStr">
        <is>
          <t>global</t>
        </is>
      </c>
      <c r="F3610" t="inlineStr">
        <is>
          <t>global</t>
        </is>
      </c>
    </row>
    <row r="3611">
      <c r="A3611" t="inlineStr">
        <is>
          <t>US OEF Equity</t>
        </is>
      </c>
      <c r="C3611">
        <f>Indexes!P93</f>
        <v/>
      </c>
      <c r="D3611">
        <f>Indexes!Q93</f>
        <v/>
      </c>
      <c r="E3611" t="inlineStr">
        <is>
          <t>global</t>
        </is>
      </c>
      <c r="F3611" t="inlineStr">
        <is>
          <t>global</t>
        </is>
      </c>
    </row>
    <row r="3612">
      <c r="A3612" t="inlineStr">
        <is>
          <t>US OEF Equity</t>
        </is>
      </c>
      <c r="C3612">
        <f>Indexes!P94</f>
        <v/>
      </c>
      <c r="D3612">
        <f>Indexes!Q94</f>
        <v/>
      </c>
      <c r="E3612" t="inlineStr">
        <is>
          <t>global</t>
        </is>
      </c>
      <c r="F3612" t="inlineStr">
        <is>
          <t>global</t>
        </is>
      </c>
    </row>
    <row r="3613">
      <c r="A3613" t="inlineStr">
        <is>
          <t>US OEF Equity</t>
        </is>
      </c>
      <c r="C3613">
        <f>Indexes!P95</f>
        <v/>
      </c>
      <c r="D3613">
        <f>Indexes!Q95</f>
        <v/>
      </c>
      <c r="E3613" t="inlineStr">
        <is>
          <t>global</t>
        </is>
      </c>
      <c r="F3613" t="inlineStr">
        <is>
          <t>global</t>
        </is>
      </c>
    </row>
    <row r="3614">
      <c r="A3614" t="inlineStr">
        <is>
          <t>US OEF Equity</t>
        </is>
      </c>
      <c r="C3614">
        <f>Indexes!P96</f>
        <v/>
      </c>
      <c r="D3614">
        <f>Indexes!Q96</f>
        <v/>
      </c>
      <c r="E3614" t="inlineStr">
        <is>
          <t>global</t>
        </is>
      </c>
      <c r="F3614" t="inlineStr">
        <is>
          <t>global</t>
        </is>
      </c>
    </row>
    <row r="3615">
      <c r="A3615" t="inlineStr">
        <is>
          <t>US OEF Equity</t>
        </is>
      </c>
      <c r="C3615">
        <f>Indexes!P97</f>
        <v/>
      </c>
      <c r="D3615">
        <f>Indexes!Q97</f>
        <v/>
      </c>
      <c r="E3615" t="inlineStr">
        <is>
          <t>global</t>
        </is>
      </c>
      <c r="F3615" t="inlineStr">
        <is>
          <t>global</t>
        </is>
      </c>
    </row>
    <row r="3616">
      <c r="A3616" t="inlineStr">
        <is>
          <t>US OEF Equity</t>
        </is>
      </c>
      <c r="C3616">
        <f>Indexes!P98</f>
        <v/>
      </c>
      <c r="D3616">
        <f>Indexes!Q98</f>
        <v/>
      </c>
      <c r="E3616" t="inlineStr">
        <is>
          <t>global</t>
        </is>
      </c>
      <c r="F3616" t="inlineStr">
        <is>
          <t>global</t>
        </is>
      </c>
    </row>
    <row r="3617">
      <c r="A3617" t="inlineStr">
        <is>
          <t>US OEF Equity</t>
        </is>
      </c>
      <c r="C3617">
        <f>Indexes!P99</f>
        <v/>
      </c>
      <c r="D3617">
        <f>Indexes!Q99</f>
        <v/>
      </c>
      <c r="E3617" t="inlineStr">
        <is>
          <t>global</t>
        </is>
      </c>
      <c r="F3617" t="inlineStr">
        <is>
          <t>global</t>
        </is>
      </c>
    </row>
    <row r="3618">
      <c r="A3618" t="inlineStr">
        <is>
          <t>US OEF Equity</t>
        </is>
      </c>
      <c r="C3618">
        <f>Indexes!P100</f>
        <v/>
      </c>
      <c r="D3618">
        <f>Indexes!Q100</f>
        <v/>
      </c>
      <c r="E3618" t="inlineStr">
        <is>
          <t>global</t>
        </is>
      </c>
      <c r="F3618" t="inlineStr">
        <is>
          <t>global</t>
        </is>
      </c>
    </row>
    <row r="3619">
      <c r="A3619" t="inlineStr">
        <is>
          <t>US OEF Equity</t>
        </is>
      </c>
      <c r="C3619">
        <f>Indexes!P101</f>
        <v/>
      </c>
      <c r="D3619">
        <f>Indexes!Q101</f>
        <v/>
      </c>
      <c r="E3619" t="inlineStr">
        <is>
          <t>global</t>
        </is>
      </c>
      <c r="F3619" t="inlineStr">
        <is>
          <t>global</t>
        </is>
      </c>
    </row>
    <row r="3620">
      <c r="A3620" t="inlineStr">
        <is>
          <t>US OEF Equity</t>
        </is>
      </c>
      <c r="C3620">
        <f>Indexes!P102</f>
        <v/>
      </c>
      <c r="D3620">
        <f>Indexes!Q102</f>
        <v/>
      </c>
      <c r="E3620" t="inlineStr">
        <is>
          <t>global</t>
        </is>
      </c>
      <c r="F3620" t="inlineStr">
        <is>
          <t>global</t>
        </is>
      </c>
    </row>
    <row r="3621">
      <c r="A3621" t="inlineStr">
        <is>
          <t>US OEF Equity</t>
        </is>
      </c>
      <c r="C3621">
        <f>Indexes!P103</f>
        <v/>
      </c>
      <c r="D3621">
        <f>Indexes!Q103</f>
        <v/>
      </c>
      <c r="E3621" t="inlineStr">
        <is>
          <t>global</t>
        </is>
      </c>
      <c r="F3621" t="inlineStr">
        <is>
          <t>global</t>
        </is>
      </c>
    </row>
    <row r="3622">
      <c r="A3622" t="inlineStr">
        <is>
          <t>US OEF Equity</t>
        </is>
      </c>
      <c r="C3622">
        <f>Indexes!P104</f>
        <v/>
      </c>
      <c r="D3622">
        <f>Indexes!Q104</f>
        <v/>
      </c>
      <c r="E3622" t="inlineStr">
        <is>
          <t>global</t>
        </is>
      </c>
      <c r="F3622" t="inlineStr">
        <is>
          <t>global</t>
        </is>
      </c>
    </row>
    <row r="3623">
      <c r="A3623" t="inlineStr">
        <is>
          <t>US OEF Equity</t>
        </is>
      </c>
      <c r="C3623">
        <f>Indexes!P105</f>
        <v/>
      </c>
      <c r="D3623">
        <f>Indexes!Q105</f>
        <v/>
      </c>
      <c r="E3623" t="inlineStr">
        <is>
          <t>global</t>
        </is>
      </c>
      <c r="F3623" t="inlineStr">
        <is>
          <t>global</t>
        </is>
      </c>
    </row>
    <row r="3624">
      <c r="A3624" t="inlineStr">
        <is>
          <t>US OEF Equity</t>
        </is>
      </c>
      <c r="C3624">
        <f>Indexes!P106</f>
        <v/>
      </c>
      <c r="D3624">
        <f>Indexes!Q106</f>
        <v/>
      </c>
      <c r="E3624" t="inlineStr">
        <is>
          <t>global</t>
        </is>
      </c>
      <c r="F3624" t="inlineStr">
        <is>
          <t>global</t>
        </is>
      </c>
    </row>
    <row r="3625">
      <c r="A3625" t="inlineStr">
        <is>
          <t>US OEF Equity</t>
        </is>
      </c>
      <c r="C3625">
        <f>Indexes!P107</f>
        <v/>
      </c>
      <c r="D3625">
        <f>Indexes!Q107</f>
        <v/>
      </c>
      <c r="E3625" t="inlineStr">
        <is>
          <t>global</t>
        </is>
      </c>
      <c r="F3625" t="inlineStr">
        <is>
          <t>global</t>
        </is>
      </c>
    </row>
    <row r="3626">
      <c r="A3626" t="inlineStr">
        <is>
          <t>US OEF Equity</t>
        </is>
      </c>
      <c r="C3626">
        <f>Indexes!P108</f>
        <v/>
      </c>
      <c r="D3626">
        <f>Indexes!Q108</f>
        <v/>
      </c>
      <c r="E3626" t="inlineStr">
        <is>
          <t>global</t>
        </is>
      </c>
      <c r="F3626" t="inlineStr">
        <is>
          <t>global</t>
        </is>
      </c>
    </row>
    <row r="3627">
      <c r="A3627" t="inlineStr">
        <is>
          <t>William Cook Model</t>
        </is>
      </c>
      <c r="C3627" t="inlineStr">
        <is>
          <t>VTV</t>
        </is>
      </c>
      <c r="D3627" t="n">
        <v>12.4</v>
      </c>
      <c r="E3627" t="inlineStr">
        <is>
          <t>global</t>
        </is>
      </c>
      <c r="F3627" t="inlineStr">
        <is>
          <t>global</t>
        </is>
      </c>
    </row>
    <row r="3628">
      <c r="A3628" t="inlineStr">
        <is>
          <t>William Cook Model</t>
        </is>
      </c>
      <c r="C3628" t="inlineStr">
        <is>
          <t>DFAX</t>
        </is>
      </c>
      <c r="D3628" t="n">
        <v>12.4</v>
      </c>
      <c r="E3628" t="inlineStr">
        <is>
          <t>global</t>
        </is>
      </c>
      <c r="F3628" t="inlineStr">
        <is>
          <t>global</t>
        </is>
      </c>
    </row>
    <row r="3629">
      <c r="A3629" t="inlineStr">
        <is>
          <t>William Cook Model</t>
        </is>
      </c>
      <c r="C3629" t="inlineStr">
        <is>
          <t>VO</t>
        </is>
      </c>
      <c r="D3629" t="n">
        <v>12.4</v>
      </c>
      <c r="E3629" t="inlineStr">
        <is>
          <t>global</t>
        </is>
      </c>
      <c r="F3629" t="inlineStr">
        <is>
          <t>global</t>
        </is>
      </c>
    </row>
    <row r="3630">
      <c r="A3630" t="inlineStr">
        <is>
          <t>William Cook Model</t>
        </is>
      </c>
      <c r="C3630" t="inlineStr">
        <is>
          <t>SPY</t>
        </is>
      </c>
      <c r="D3630" t="n">
        <v>12.4</v>
      </c>
      <c r="E3630" t="inlineStr">
        <is>
          <t>global</t>
        </is>
      </c>
      <c r="F3630" t="inlineStr">
        <is>
          <t>global</t>
        </is>
      </c>
    </row>
    <row r="3631">
      <c r="A3631" t="inlineStr">
        <is>
          <t>William Cook Model</t>
        </is>
      </c>
      <c r="C3631" t="inlineStr">
        <is>
          <t>VIG</t>
        </is>
      </c>
      <c r="D3631" t="n">
        <v>12.4</v>
      </c>
      <c r="E3631" t="inlineStr">
        <is>
          <t>global</t>
        </is>
      </c>
      <c r="F3631" t="inlineStr">
        <is>
          <t>global</t>
        </is>
      </c>
    </row>
    <row r="3632">
      <c r="A3632" t="inlineStr">
        <is>
          <t>William Cook Model</t>
        </is>
      </c>
      <c r="C3632" t="inlineStr">
        <is>
          <t>VB</t>
        </is>
      </c>
      <c r="D3632" t="n">
        <v>12.4</v>
      </c>
      <c r="E3632" t="inlineStr">
        <is>
          <t>global</t>
        </is>
      </c>
      <c r="F3632" t="inlineStr">
        <is>
          <t>global</t>
        </is>
      </c>
    </row>
    <row r="3633">
      <c r="A3633" t="inlineStr">
        <is>
          <t>William Cook Model</t>
        </is>
      </c>
      <c r="C3633" t="inlineStr">
        <is>
          <t>BLUIX</t>
        </is>
      </c>
      <c r="D3633" t="n">
        <v>12.4</v>
      </c>
      <c r="E3633" t="inlineStr">
        <is>
          <t>global</t>
        </is>
      </c>
      <c r="F3633" t="inlineStr">
        <is>
          <t>global</t>
        </is>
      </c>
    </row>
    <row r="3634">
      <c r="A3634" t="inlineStr">
        <is>
          <t>William Cook Model</t>
        </is>
      </c>
      <c r="C3634" t="inlineStr">
        <is>
          <t>TFPN</t>
        </is>
      </c>
      <c r="D3634" t="n">
        <v>12.4</v>
      </c>
      <c r="E3634" t="inlineStr">
        <is>
          <t>global</t>
        </is>
      </c>
      <c r="F3634" t="inlineStr">
        <is>
          <t>global</t>
        </is>
      </c>
    </row>
    <row r="3635">
      <c r="A3635" t="inlineStr">
        <is>
          <t>William Cook Model</t>
        </is>
      </c>
      <c r="C3635" t="inlineStr">
        <is>
          <t>$CASH</t>
        </is>
      </c>
      <c r="D3635" t="n">
        <v>0.8</v>
      </c>
      <c r="E3635" t="inlineStr">
        <is>
          <t>global</t>
        </is>
      </c>
      <c r="F3635" t="inlineStr">
        <is>
          <t>global</t>
        </is>
      </c>
    </row>
    <row r="3636">
      <c r="A3636" t="inlineStr">
        <is>
          <t>Dynamic Conservative w/ 20% BLUIX</t>
        </is>
      </c>
      <c r="C3636">
        <f>Spartan!A62</f>
        <v/>
      </c>
      <c r="D3636">
        <f>ROUND(Spartan!B139*100,1)</f>
        <v/>
      </c>
      <c r="E3636" t="inlineStr">
        <is>
          <t>global</t>
        </is>
      </c>
      <c r="F3636" t="inlineStr">
        <is>
          <t>global</t>
        </is>
      </c>
    </row>
    <row r="3637">
      <c r="A3637" t="inlineStr">
        <is>
          <t>Dynamic Conservative w/ 20% BLUIX</t>
        </is>
      </c>
      <c r="C3637">
        <f>Spartan!A63</f>
        <v/>
      </c>
      <c r="D3637">
        <f>ROUND(Spartan!B140*100,1)</f>
        <v/>
      </c>
      <c r="E3637" t="inlineStr">
        <is>
          <t>global</t>
        </is>
      </c>
      <c r="F3637" t="inlineStr">
        <is>
          <t>global</t>
        </is>
      </c>
    </row>
    <row r="3638">
      <c r="A3638" t="inlineStr">
        <is>
          <t>Dynamic Conservative w/ 20% BLUIX</t>
        </is>
      </c>
      <c r="C3638">
        <f>Spartan!A64</f>
        <v/>
      </c>
      <c r="D3638">
        <f>ROUND(Spartan!B141*100,1)</f>
        <v/>
      </c>
      <c r="E3638" t="inlineStr">
        <is>
          <t>global</t>
        </is>
      </c>
      <c r="F3638" t="inlineStr">
        <is>
          <t>global</t>
        </is>
      </c>
    </row>
    <row r="3639">
      <c r="A3639" t="inlineStr">
        <is>
          <t>Dynamic Conservative w/ 20% BLUIX</t>
        </is>
      </c>
      <c r="C3639">
        <f>Spartan!A65</f>
        <v/>
      </c>
      <c r="D3639">
        <f>ROUND(Spartan!B142*100,1)</f>
        <v/>
      </c>
      <c r="E3639" t="inlineStr">
        <is>
          <t>global</t>
        </is>
      </c>
      <c r="F3639" t="inlineStr">
        <is>
          <t>global</t>
        </is>
      </c>
    </row>
    <row r="3640">
      <c r="A3640" t="inlineStr">
        <is>
          <t>Dynamic Conservative w/ 20% BLUIX</t>
        </is>
      </c>
      <c r="C3640">
        <f>Spartan!A66</f>
        <v/>
      </c>
      <c r="D3640">
        <f>ROUND(Spartan!B143*100,1)</f>
        <v/>
      </c>
      <c r="E3640" t="inlineStr">
        <is>
          <t>global</t>
        </is>
      </c>
      <c r="F3640" t="inlineStr">
        <is>
          <t>global</t>
        </is>
      </c>
    </row>
    <row r="3641">
      <c r="A3641" t="inlineStr">
        <is>
          <t>Dynamic Conservative w/ 20% BLUIX</t>
        </is>
      </c>
      <c r="C3641">
        <f>Spartan!A67</f>
        <v/>
      </c>
      <c r="D3641">
        <f>ROUND(Spartan!B144*100,1)</f>
        <v/>
      </c>
      <c r="E3641" t="inlineStr">
        <is>
          <t>global</t>
        </is>
      </c>
      <c r="F3641" t="inlineStr">
        <is>
          <t>global</t>
        </is>
      </c>
    </row>
    <row r="3642">
      <c r="A3642" t="inlineStr">
        <is>
          <t>Dynamic Conservative w/ 20% BLUIX</t>
        </is>
      </c>
      <c r="C3642">
        <f>Spartan!A68</f>
        <v/>
      </c>
      <c r="D3642">
        <f>ROUND(Spartan!B145*100,1)</f>
        <v/>
      </c>
      <c r="E3642" t="inlineStr">
        <is>
          <t>global</t>
        </is>
      </c>
      <c r="F3642" t="inlineStr">
        <is>
          <t>global</t>
        </is>
      </c>
    </row>
    <row r="3643">
      <c r="A3643" t="inlineStr">
        <is>
          <t>Dynamic Conservative w/ 20% BLUIX</t>
        </is>
      </c>
      <c r="C3643">
        <f>Spartan!A69</f>
        <v/>
      </c>
      <c r="D3643">
        <f>ROUND(Spartan!B146*100,1)</f>
        <v/>
      </c>
      <c r="E3643" t="inlineStr">
        <is>
          <t>global</t>
        </is>
      </c>
      <c r="F3643" t="inlineStr">
        <is>
          <t>global</t>
        </is>
      </c>
    </row>
    <row r="3644">
      <c r="A3644" t="inlineStr">
        <is>
          <t>Dynamic Conservative w/ 20% BLUIX</t>
        </is>
      </c>
      <c r="C3644">
        <f>Spartan!A70</f>
        <v/>
      </c>
      <c r="D3644">
        <f>ROUND(Spartan!B147*100,1)</f>
        <v/>
      </c>
      <c r="E3644" t="inlineStr">
        <is>
          <t>global</t>
        </is>
      </c>
      <c r="F3644" t="inlineStr">
        <is>
          <t>global</t>
        </is>
      </c>
    </row>
    <row r="3645">
      <c r="A3645" t="inlineStr">
        <is>
          <t>Dynamic Conservative w/ 20% BLUIX</t>
        </is>
      </c>
      <c r="C3645">
        <f>Spartan!A71</f>
        <v/>
      </c>
      <c r="D3645">
        <f>ROUND(Spartan!B148*100,1)</f>
        <v/>
      </c>
      <c r="E3645" t="inlineStr">
        <is>
          <t>global</t>
        </is>
      </c>
      <c r="F3645" t="inlineStr">
        <is>
          <t>global</t>
        </is>
      </c>
    </row>
    <row r="3646">
      <c r="A3646" t="inlineStr">
        <is>
          <t>Dynamic Conservative w/ 20% BLUIX</t>
        </is>
      </c>
      <c r="C3646">
        <f>Spartan!A72</f>
        <v/>
      </c>
      <c r="D3646">
        <f>ROUND(Spartan!B149*100,1)</f>
        <v/>
      </c>
      <c r="E3646" t="inlineStr">
        <is>
          <t>global</t>
        </is>
      </c>
      <c r="F3646" t="inlineStr">
        <is>
          <t>global</t>
        </is>
      </c>
    </row>
    <row r="3647">
      <c r="A3647" t="inlineStr">
        <is>
          <t>Dynamic Conservative w/ 20% BLUIX</t>
        </is>
      </c>
      <c r="C3647" t="inlineStr">
        <is>
          <t>$CASH</t>
        </is>
      </c>
      <c r="D3647">
        <f>100-SUM(D3636:D3646)</f>
        <v/>
      </c>
      <c r="E3647" t="inlineStr">
        <is>
          <t>global</t>
        </is>
      </c>
      <c r="F3647" t="inlineStr">
        <is>
          <t>global</t>
        </is>
      </c>
    </row>
    <row r="3648">
      <c r="A3648" t="inlineStr">
        <is>
          <t>Dynamic Aggressive Growth w/ 20% BLUIX</t>
        </is>
      </c>
      <c r="C3648" t="inlineStr">
        <is>
          <t>BLUIX</t>
        </is>
      </c>
      <c r="D3648" t="n">
        <v>20</v>
      </c>
      <c r="E3648" t="inlineStr">
        <is>
          <t>global</t>
        </is>
      </c>
      <c r="F3648" t="inlineStr">
        <is>
          <t>global</t>
        </is>
      </c>
    </row>
    <row r="3649">
      <c r="A3649" t="inlineStr">
        <is>
          <t>Dynamic Aggressive Growth w/ 20% BLUIX</t>
        </is>
      </c>
      <c r="C3649" t="inlineStr">
        <is>
          <t>SPTM</t>
        </is>
      </c>
      <c r="D3649">
        <f>ROUND(MODEL!RI296*100*0.8,1)</f>
        <v/>
      </c>
      <c r="E3649" t="inlineStr">
        <is>
          <t>global</t>
        </is>
      </c>
      <c r="F3649" t="inlineStr">
        <is>
          <t>global</t>
        </is>
      </c>
    </row>
    <row r="3650">
      <c r="A3650" t="inlineStr">
        <is>
          <t>Dynamic Aggressive Growth w/ 20% BLUIX</t>
        </is>
      </c>
      <c r="C3650" t="inlineStr">
        <is>
          <t>SPMD</t>
        </is>
      </c>
      <c r="D3650">
        <f>ROUND(MODEL!RI297*100*0.8,1)</f>
        <v/>
      </c>
      <c r="E3650" t="inlineStr">
        <is>
          <t>global</t>
        </is>
      </c>
      <c r="F3650" t="inlineStr">
        <is>
          <t>global</t>
        </is>
      </c>
    </row>
    <row r="3651">
      <c r="A3651" t="inlineStr">
        <is>
          <t>Dynamic Aggressive Growth w/ 20% BLUIX</t>
        </is>
      </c>
      <c r="C3651" t="inlineStr">
        <is>
          <t>SPSM</t>
        </is>
      </c>
      <c r="D3651">
        <f>ROUND(MODEL!RI298*100*0.8,1)</f>
        <v/>
      </c>
      <c r="E3651" t="inlineStr">
        <is>
          <t>global</t>
        </is>
      </c>
      <c r="F3651" t="inlineStr">
        <is>
          <t>global</t>
        </is>
      </c>
    </row>
    <row r="3652">
      <c r="A3652" t="inlineStr">
        <is>
          <t>Dynamic Aggressive Growth w/ 20% BLUIX</t>
        </is>
      </c>
      <c r="C3652" t="inlineStr">
        <is>
          <t>SPDW</t>
        </is>
      </c>
      <c r="D3652">
        <f>ROUND(MODEL!RI299*100*0.8,1)</f>
        <v/>
      </c>
      <c r="E3652" t="inlineStr">
        <is>
          <t>global</t>
        </is>
      </c>
      <c r="F3652" t="inlineStr">
        <is>
          <t>global</t>
        </is>
      </c>
    </row>
    <row r="3653">
      <c r="A3653" t="inlineStr">
        <is>
          <t>Dynamic Aggressive Growth w/ 20% BLUIX</t>
        </is>
      </c>
      <c r="C3653" t="inlineStr">
        <is>
          <t>SPEM</t>
        </is>
      </c>
      <c r="D3653">
        <f>ROUND(MODEL!RI300*100*0.8,1)</f>
        <v/>
      </c>
      <c r="E3653" t="inlineStr">
        <is>
          <t>global</t>
        </is>
      </c>
      <c r="F3653" t="inlineStr">
        <is>
          <t>global</t>
        </is>
      </c>
    </row>
    <row r="3654">
      <c r="A3654" t="inlineStr">
        <is>
          <t>Dynamic Aggressive Growth w/ 20% BLUIX</t>
        </is>
      </c>
      <c r="C3654" t="inlineStr">
        <is>
          <t>USRT</t>
        </is>
      </c>
      <c r="D3654">
        <f>ROUND(MODEL!RI301*100*0.8,1)</f>
        <v/>
      </c>
      <c r="E3654" t="inlineStr">
        <is>
          <t>global</t>
        </is>
      </c>
      <c r="F3654" t="inlineStr">
        <is>
          <t>global</t>
        </is>
      </c>
    </row>
    <row r="3655">
      <c r="A3655" t="inlineStr">
        <is>
          <t>Dynamic Aggressive Growth w/ 20% BLUIX</t>
        </is>
      </c>
      <c r="C3655" t="inlineStr">
        <is>
          <t>SPTL</t>
        </is>
      </c>
      <c r="D3655">
        <f>ROUND(MODEL!RI302*100*0.8,1)</f>
        <v/>
      </c>
      <c r="E3655" t="inlineStr">
        <is>
          <t>global</t>
        </is>
      </c>
      <c r="F3655" t="inlineStr">
        <is>
          <t>global</t>
        </is>
      </c>
    </row>
    <row r="3656">
      <c r="A3656" t="inlineStr">
        <is>
          <t>Dynamic Aggressive Growth w/ 20% BLUIX</t>
        </is>
      </c>
      <c r="C3656" t="inlineStr">
        <is>
          <t>GOVT</t>
        </is>
      </c>
      <c r="D3656">
        <f>ROUND(MODEL!RI303*100*0.8,1)</f>
        <v/>
      </c>
      <c r="E3656" t="inlineStr">
        <is>
          <t>global</t>
        </is>
      </c>
      <c r="F3656" t="inlineStr">
        <is>
          <t>global</t>
        </is>
      </c>
    </row>
    <row r="3657">
      <c r="A3657" t="inlineStr">
        <is>
          <t>Dynamic Aggressive Growth w/ 20% BLUIX</t>
        </is>
      </c>
      <c r="C3657" t="inlineStr">
        <is>
          <t>BWX</t>
        </is>
      </c>
      <c r="D3657">
        <f>ROUND(MODEL!RI304*100*0.8,1)</f>
        <v/>
      </c>
      <c r="E3657" t="inlineStr">
        <is>
          <t>global</t>
        </is>
      </c>
      <c r="F3657" t="inlineStr">
        <is>
          <t>global</t>
        </is>
      </c>
    </row>
    <row r="3658">
      <c r="A3658" t="inlineStr">
        <is>
          <t>Dynamic Aggressive Growth w/ 20% BLUIX</t>
        </is>
      </c>
      <c r="C3658" t="inlineStr">
        <is>
          <t>SPIP</t>
        </is>
      </c>
      <c r="D3658">
        <f>ROUND(MODEL!RI305*100*0.8,1)</f>
        <v/>
      </c>
      <c r="E3658" t="inlineStr">
        <is>
          <t>global</t>
        </is>
      </c>
      <c r="F3658" t="inlineStr">
        <is>
          <t>global</t>
        </is>
      </c>
    </row>
    <row r="3659">
      <c r="A3659" t="inlineStr">
        <is>
          <t>Dynamic Aggressive Growth w/ 20% BLUIX</t>
        </is>
      </c>
      <c r="C3659" t="inlineStr">
        <is>
          <t>TFPN</t>
        </is>
      </c>
      <c r="D3659">
        <f>ROUND(MODEL!RI306*100*0.8,1)</f>
        <v/>
      </c>
      <c r="E3659" t="inlineStr">
        <is>
          <t>global</t>
        </is>
      </c>
      <c r="F3659" t="inlineStr">
        <is>
          <t>global</t>
        </is>
      </c>
    </row>
    <row r="3660">
      <c r="A3660" t="inlineStr">
        <is>
          <t>Dynamic Aggressive Growth w/ 20% BLUIX</t>
        </is>
      </c>
      <c r="C3660" t="inlineStr">
        <is>
          <t>SHY</t>
        </is>
      </c>
      <c r="D3660">
        <f>ROUND(MODEL!RI307*100*0.8,1)</f>
        <v/>
      </c>
      <c r="E3660" t="inlineStr">
        <is>
          <t>global</t>
        </is>
      </c>
      <c r="F3660" t="inlineStr">
        <is>
          <t>global</t>
        </is>
      </c>
    </row>
    <row r="3661">
      <c r="A3661" t="inlineStr">
        <is>
          <t>Dynamic Aggressive Growth w/ 20% BLUIX</t>
        </is>
      </c>
      <c r="C3661" t="inlineStr">
        <is>
          <t>OPER</t>
        </is>
      </c>
      <c r="D3661">
        <f>MIN(10,ROUND(MODEL!RI308*100*0.8,1))</f>
        <v/>
      </c>
      <c r="E3661" t="inlineStr">
        <is>
          <t>global</t>
        </is>
      </c>
      <c r="F3661" t="inlineStr">
        <is>
          <t>global</t>
        </is>
      </c>
    </row>
    <row r="3662">
      <c r="A3662" t="inlineStr">
        <is>
          <t>Dynamic Aggressive Growth w/ 20% BLUIX</t>
        </is>
      </c>
      <c r="C3662" t="inlineStr">
        <is>
          <t>BIL</t>
        </is>
      </c>
      <c r="D3662">
        <f>ROUND((MODEL!RI308*100*0.8-D3661)/2,1)</f>
        <v/>
      </c>
      <c r="E3662" t="inlineStr">
        <is>
          <t>global</t>
        </is>
      </c>
      <c r="F3662" t="inlineStr">
        <is>
          <t>global</t>
        </is>
      </c>
    </row>
    <row r="3663">
      <c r="A3663" t="inlineStr">
        <is>
          <t>Dynamic Aggressive Growth w/ 20% BLUIX</t>
        </is>
      </c>
      <c r="C3663" t="inlineStr">
        <is>
          <t>SHV</t>
        </is>
      </c>
      <c r="D3663">
        <f>D3662</f>
        <v/>
      </c>
      <c r="E3663" t="inlineStr">
        <is>
          <t>global</t>
        </is>
      </c>
      <c r="F3663" t="inlineStr">
        <is>
          <t>global</t>
        </is>
      </c>
    </row>
    <row r="3664">
      <c r="A3664" t="inlineStr">
        <is>
          <t>Dynamic Aggressive Growth w/ 20% BLUIX</t>
        </is>
      </c>
      <c r="C3664" t="inlineStr">
        <is>
          <t>$CASH</t>
        </is>
      </c>
      <c r="D3664">
        <f>100-SUM(D3648:D3663)</f>
        <v/>
      </c>
      <c r="E3664" t="inlineStr">
        <is>
          <t>global</t>
        </is>
      </c>
      <c r="F3664" t="inlineStr">
        <is>
          <t>global</t>
        </is>
      </c>
    </row>
    <row r="3665">
      <c r="A3665" t="inlineStr">
        <is>
          <t>Tactical Balanced NO BLUIX</t>
        </is>
      </c>
      <c r="C3665" s="3">
        <f>'No BLUIX'!A41</f>
        <v/>
      </c>
      <c r="D3665">
        <f>'No BLUIX'!B41*100</f>
        <v/>
      </c>
      <c r="E3665" t="inlineStr">
        <is>
          <t>global</t>
        </is>
      </c>
      <c r="F3665" t="inlineStr">
        <is>
          <t>global</t>
        </is>
      </c>
    </row>
    <row r="3666">
      <c r="A3666" t="inlineStr">
        <is>
          <t>Tactical Balanced NO BLUIX</t>
        </is>
      </c>
      <c r="C3666" s="3">
        <f>'No BLUIX'!A42</f>
        <v/>
      </c>
      <c r="D3666">
        <f>'No BLUIX'!B42*100</f>
        <v/>
      </c>
      <c r="E3666" t="inlineStr">
        <is>
          <t>global</t>
        </is>
      </c>
      <c r="F3666" t="inlineStr">
        <is>
          <t>global</t>
        </is>
      </c>
    </row>
    <row r="3667">
      <c r="A3667" t="inlineStr">
        <is>
          <t>Tactical Balanced NO BLUIX</t>
        </is>
      </c>
      <c r="C3667" s="3">
        <f>'No BLUIX'!A43</f>
        <v/>
      </c>
      <c r="D3667">
        <f>'No BLUIX'!B43*100</f>
        <v/>
      </c>
      <c r="E3667" t="inlineStr">
        <is>
          <t>global</t>
        </is>
      </c>
      <c r="F3667" t="inlineStr">
        <is>
          <t>global</t>
        </is>
      </c>
    </row>
    <row r="3668">
      <c r="A3668" t="inlineStr">
        <is>
          <t>Tactical Balanced NO BLUIX</t>
        </is>
      </c>
      <c r="C3668" s="3">
        <f>'No BLUIX'!A44</f>
        <v/>
      </c>
      <c r="D3668">
        <f>'No BLUIX'!B44*100</f>
        <v/>
      </c>
      <c r="E3668" t="inlineStr">
        <is>
          <t>global</t>
        </is>
      </c>
      <c r="F3668" t="inlineStr">
        <is>
          <t>global</t>
        </is>
      </c>
    </row>
    <row r="3669">
      <c r="A3669" t="inlineStr">
        <is>
          <t>Tactical Balanced NO BLUIX</t>
        </is>
      </c>
      <c r="C3669" s="3">
        <f>'No BLUIX'!A45</f>
        <v/>
      </c>
      <c r="D3669">
        <f>'No BLUIX'!B45*100</f>
        <v/>
      </c>
      <c r="E3669" t="inlineStr">
        <is>
          <t>global</t>
        </is>
      </c>
      <c r="F3669" t="inlineStr">
        <is>
          <t>global</t>
        </is>
      </c>
    </row>
    <row r="3670">
      <c r="A3670" t="inlineStr">
        <is>
          <t>Tactical Balanced NO BLUIX</t>
        </is>
      </c>
      <c r="C3670" s="3">
        <f>'No BLUIX'!A46</f>
        <v/>
      </c>
      <c r="D3670">
        <f>'No BLUIX'!B46*100</f>
        <v/>
      </c>
      <c r="E3670" t="inlineStr">
        <is>
          <t>global</t>
        </is>
      </c>
      <c r="F3670" t="inlineStr">
        <is>
          <t>global</t>
        </is>
      </c>
    </row>
    <row r="3671">
      <c r="A3671" t="inlineStr">
        <is>
          <t>Tactical Balanced NO BLUIX</t>
        </is>
      </c>
      <c r="C3671" s="3">
        <f>'No BLUIX'!A47</f>
        <v/>
      </c>
      <c r="D3671">
        <f>'No BLUIX'!B47*100</f>
        <v/>
      </c>
      <c r="E3671" t="inlineStr">
        <is>
          <t>global</t>
        </is>
      </c>
      <c r="F3671" t="inlineStr">
        <is>
          <t>global</t>
        </is>
      </c>
    </row>
    <row r="3672">
      <c r="A3672" t="inlineStr">
        <is>
          <t>Tactical Balanced NO BLUIX</t>
        </is>
      </c>
      <c r="C3672" s="3">
        <f>'No BLUIX'!A48</f>
        <v/>
      </c>
      <c r="D3672">
        <f>'No BLUIX'!B48*100</f>
        <v/>
      </c>
      <c r="E3672" t="inlineStr">
        <is>
          <t>global</t>
        </is>
      </c>
      <c r="F3672" t="inlineStr">
        <is>
          <t>global</t>
        </is>
      </c>
    </row>
    <row r="3673">
      <c r="A3673" t="inlineStr">
        <is>
          <t>Tactical Balanced NO BLUIX</t>
        </is>
      </c>
      <c r="C3673" s="3">
        <f>'No BLUIX'!A49</f>
        <v/>
      </c>
      <c r="D3673">
        <f>'No BLUIX'!B49*100</f>
        <v/>
      </c>
      <c r="E3673" t="inlineStr">
        <is>
          <t>global</t>
        </is>
      </c>
      <c r="F3673" t="inlineStr">
        <is>
          <t>global</t>
        </is>
      </c>
    </row>
    <row r="3674">
      <c r="A3674" t="inlineStr">
        <is>
          <t>Tactical Balanced NO BLUIX</t>
        </is>
      </c>
      <c r="C3674" s="3">
        <f>'No BLUIX'!A50</f>
        <v/>
      </c>
      <c r="D3674">
        <f>'No BLUIX'!B50*100</f>
        <v/>
      </c>
      <c r="E3674" t="inlineStr">
        <is>
          <t>global</t>
        </is>
      </c>
      <c r="F3674" t="inlineStr">
        <is>
          <t>global</t>
        </is>
      </c>
    </row>
    <row r="3675">
      <c r="A3675" t="inlineStr">
        <is>
          <t>Tactical Balanced NO BLUIX</t>
        </is>
      </c>
      <c r="C3675" s="3">
        <f>'No BLUIX'!A51</f>
        <v/>
      </c>
      <c r="D3675">
        <f>'No BLUIX'!B51*100</f>
        <v/>
      </c>
      <c r="E3675" t="inlineStr">
        <is>
          <t>global</t>
        </is>
      </c>
      <c r="F3675" t="inlineStr">
        <is>
          <t>global</t>
        </is>
      </c>
    </row>
    <row r="3676">
      <c r="A3676" t="inlineStr">
        <is>
          <t>Tactical Balanced NO BLUIX</t>
        </is>
      </c>
      <c r="C3676" s="3">
        <f>'No BLUIX'!A52</f>
        <v/>
      </c>
      <c r="D3676">
        <f>'No BLUIX'!B52*100</f>
        <v/>
      </c>
      <c r="E3676" t="inlineStr">
        <is>
          <t>global</t>
        </is>
      </c>
      <c r="F3676" t="inlineStr">
        <is>
          <t>global</t>
        </is>
      </c>
    </row>
    <row r="3677">
      <c r="A3677" t="inlineStr">
        <is>
          <t>Tactical Balanced NO BLUIX</t>
        </is>
      </c>
      <c r="C3677" s="3">
        <f>'No BLUIX'!A53</f>
        <v/>
      </c>
      <c r="D3677">
        <f>'No BLUIX'!B53*100</f>
        <v/>
      </c>
      <c r="E3677" t="inlineStr">
        <is>
          <t>global</t>
        </is>
      </c>
      <c r="F3677" t="inlineStr">
        <is>
          <t>global</t>
        </is>
      </c>
    </row>
    <row r="3678">
      <c r="A3678" t="inlineStr">
        <is>
          <t>Tactical Balanced NO BLUIX</t>
        </is>
      </c>
      <c r="C3678" t="inlineStr">
        <is>
          <t>$CASH</t>
        </is>
      </c>
      <c r="D3678">
        <f>100-SUM(D3665:D3677)</f>
        <v/>
      </c>
      <c r="E3678" t="inlineStr">
        <is>
          <t>global</t>
        </is>
      </c>
      <c r="F3678" t="inlineStr">
        <is>
          <t>global</t>
        </is>
      </c>
    </row>
    <row r="3679">
      <c r="A3679" t="inlineStr">
        <is>
          <t>Tactical Moderate Growth NO BLUIX</t>
        </is>
      </c>
      <c r="C3679" s="3">
        <f>'No BLUIX'!A24</f>
        <v/>
      </c>
      <c r="D3679">
        <f>'No BLUIX'!B24*100</f>
        <v/>
      </c>
      <c r="E3679" t="inlineStr">
        <is>
          <t>global</t>
        </is>
      </c>
      <c r="F3679" t="inlineStr">
        <is>
          <t>global</t>
        </is>
      </c>
    </row>
    <row r="3680">
      <c r="A3680" t="inlineStr">
        <is>
          <t>Tactical Moderate Growth NO BLUIX</t>
        </is>
      </c>
      <c r="C3680" s="3">
        <f>'No BLUIX'!A25</f>
        <v/>
      </c>
      <c r="D3680">
        <f>'No BLUIX'!B25*100</f>
        <v/>
      </c>
      <c r="E3680" t="inlineStr">
        <is>
          <t>global</t>
        </is>
      </c>
      <c r="F3680" t="inlineStr">
        <is>
          <t>global</t>
        </is>
      </c>
    </row>
    <row r="3681">
      <c r="A3681" t="inlineStr">
        <is>
          <t>Tactical Moderate Growth NO BLUIX</t>
        </is>
      </c>
      <c r="C3681" s="3">
        <f>'No BLUIX'!A26</f>
        <v/>
      </c>
      <c r="D3681">
        <f>'No BLUIX'!B26*100</f>
        <v/>
      </c>
      <c r="E3681" t="inlineStr">
        <is>
          <t>global</t>
        </is>
      </c>
      <c r="F3681" t="inlineStr">
        <is>
          <t>global</t>
        </is>
      </c>
    </row>
    <row r="3682">
      <c r="A3682" t="inlineStr">
        <is>
          <t>Tactical Moderate Growth NO BLUIX</t>
        </is>
      </c>
      <c r="C3682" s="3">
        <f>'No BLUIX'!A27</f>
        <v/>
      </c>
      <c r="D3682">
        <f>'No BLUIX'!B27*100</f>
        <v/>
      </c>
      <c r="E3682" t="inlineStr">
        <is>
          <t>global</t>
        </is>
      </c>
      <c r="F3682" t="inlineStr">
        <is>
          <t>global</t>
        </is>
      </c>
    </row>
    <row r="3683">
      <c r="A3683" t="inlineStr">
        <is>
          <t>Tactical Moderate Growth NO BLUIX</t>
        </is>
      </c>
      <c r="C3683" s="3">
        <f>'No BLUIX'!A28</f>
        <v/>
      </c>
      <c r="D3683">
        <f>'No BLUIX'!B28*100</f>
        <v/>
      </c>
      <c r="E3683" t="inlineStr">
        <is>
          <t>global</t>
        </is>
      </c>
      <c r="F3683" t="inlineStr">
        <is>
          <t>global</t>
        </is>
      </c>
    </row>
    <row r="3684">
      <c r="A3684" t="inlineStr">
        <is>
          <t>Tactical Moderate Growth NO BLUIX</t>
        </is>
      </c>
      <c r="C3684" s="3">
        <f>'No BLUIX'!A29</f>
        <v/>
      </c>
      <c r="D3684">
        <f>'No BLUIX'!B29*100</f>
        <v/>
      </c>
      <c r="E3684" t="inlineStr">
        <is>
          <t>global</t>
        </is>
      </c>
      <c r="F3684" t="inlineStr">
        <is>
          <t>global</t>
        </is>
      </c>
    </row>
    <row r="3685">
      <c r="A3685" t="inlineStr">
        <is>
          <t>Tactical Moderate Growth NO BLUIX</t>
        </is>
      </c>
      <c r="C3685" s="3">
        <f>'No BLUIX'!A30</f>
        <v/>
      </c>
      <c r="D3685">
        <f>'No BLUIX'!B30*100</f>
        <v/>
      </c>
      <c r="E3685" t="inlineStr">
        <is>
          <t>global</t>
        </is>
      </c>
      <c r="F3685" t="inlineStr">
        <is>
          <t>global</t>
        </is>
      </c>
    </row>
    <row r="3686">
      <c r="A3686" t="inlineStr">
        <is>
          <t>Tactical Moderate Growth NO BLUIX</t>
        </is>
      </c>
      <c r="C3686" s="3">
        <f>'No BLUIX'!A31</f>
        <v/>
      </c>
      <c r="D3686">
        <f>'No BLUIX'!B31*100</f>
        <v/>
      </c>
      <c r="E3686" t="inlineStr">
        <is>
          <t>global</t>
        </is>
      </c>
      <c r="F3686" t="inlineStr">
        <is>
          <t>global</t>
        </is>
      </c>
    </row>
    <row r="3687">
      <c r="A3687" t="inlineStr">
        <is>
          <t>Tactical Moderate Growth NO BLUIX</t>
        </is>
      </c>
      <c r="C3687" s="3">
        <f>'No BLUIX'!A32</f>
        <v/>
      </c>
      <c r="D3687">
        <f>'No BLUIX'!B32*100</f>
        <v/>
      </c>
      <c r="E3687" t="inlineStr">
        <is>
          <t>global</t>
        </is>
      </c>
      <c r="F3687" t="inlineStr">
        <is>
          <t>global</t>
        </is>
      </c>
    </row>
    <row r="3688">
      <c r="A3688" t="inlineStr">
        <is>
          <t>Tactical Moderate Growth NO BLUIX</t>
        </is>
      </c>
      <c r="C3688" s="3">
        <f>'No BLUIX'!A33</f>
        <v/>
      </c>
      <c r="D3688">
        <f>'No BLUIX'!B33*100</f>
        <v/>
      </c>
      <c r="E3688" t="inlineStr">
        <is>
          <t>global</t>
        </is>
      </c>
      <c r="F3688" t="inlineStr">
        <is>
          <t>global</t>
        </is>
      </c>
    </row>
    <row r="3689">
      <c r="A3689" t="inlineStr">
        <is>
          <t>Tactical Moderate Growth NO BLUIX</t>
        </is>
      </c>
      <c r="C3689" s="3">
        <f>'No BLUIX'!A34</f>
        <v/>
      </c>
      <c r="D3689">
        <f>'No BLUIX'!B34*100</f>
        <v/>
      </c>
      <c r="E3689" t="inlineStr">
        <is>
          <t>global</t>
        </is>
      </c>
      <c r="F3689" t="inlineStr">
        <is>
          <t>global</t>
        </is>
      </c>
    </row>
    <row r="3690">
      <c r="A3690" t="inlineStr">
        <is>
          <t>Tactical Moderate Growth NO BLUIX</t>
        </is>
      </c>
      <c r="C3690" s="3">
        <f>'No BLUIX'!A35</f>
        <v/>
      </c>
      <c r="D3690">
        <f>'No BLUIX'!B35*100</f>
        <v/>
      </c>
      <c r="E3690" t="inlineStr">
        <is>
          <t>global</t>
        </is>
      </c>
      <c r="F3690" t="inlineStr">
        <is>
          <t>global</t>
        </is>
      </c>
    </row>
    <row r="3691">
      <c r="A3691" t="inlineStr">
        <is>
          <t>Tactical Moderate Growth NO BLUIX</t>
        </is>
      </c>
      <c r="C3691" s="3">
        <f>'No BLUIX'!A36</f>
        <v/>
      </c>
      <c r="D3691">
        <f>'No BLUIX'!B36*100</f>
        <v/>
      </c>
      <c r="E3691" t="inlineStr">
        <is>
          <t>global</t>
        </is>
      </c>
      <c r="F3691" t="inlineStr">
        <is>
          <t>global</t>
        </is>
      </c>
    </row>
    <row r="3692">
      <c r="A3692" t="inlineStr">
        <is>
          <t>Tactical Moderate Growth NO BLUIX</t>
        </is>
      </c>
      <c r="C3692" t="inlineStr">
        <is>
          <t>$CASH</t>
        </is>
      </c>
      <c r="D3692">
        <f>100-SUM(D3679:D3691)</f>
        <v/>
      </c>
      <c r="E3692" t="inlineStr">
        <is>
          <t>global</t>
        </is>
      </c>
      <c r="F3692" t="inlineStr">
        <is>
          <t>global</t>
        </is>
      </c>
    </row>
    <row r="3693">
      <c r="A3693" t="inlineStr">
        <is>
          <t>Adolos Moderate ETF</t>
        </is>
      </c>
      <c r="C3693" t="inlineStr">
        <is>
          <t>IVV</t>
        </is>
      </c>
      <c r="D3693">
        <f>Adolos!N4*100</f>
        <v/>
      </c>
      <c r="E3693" t="inlineStr">
        <is>
          <t>global</t>
        </is>
      </c>
      <c r="F3693" t="inlineStr">
        <is>
          <t>global</t>
        </is>
      </c>
    </row>
    <row r="3694">
      <c r="A3694" t="inlineStr">
        <is>
          <t>Adolos Moderate ETF</t>
        </is>
      </c>
      <c r="C3694" t="inlineStr">
        <is>
          <t>VUG</t>
        </is>
      </c>
      <c r="D3694">
        <f>Adolos!N5*100</f>
        <v/>
      </c>
      <c r="E3694" t="inlineStr">
        <is>
          <t>global</t>
        </is>
      </c>
      <c r="F3694" t="inlineStr">
        <is>
          <t>global</t>
        </is>
      </c>
    </row>
    <row r="3695">
      <c r="A3695" t="inlineStr">
        <is>
          <t>Adolos Moderate ETF</t>
        </is>
      </c>
      <c r="C3695" t="inlineStr">
        <is>
          <t>VTV</t>
        </is>
      </c>
      <c r="D3695">
        <f>Adolos!N6*100</f>
        <v/>
      </c>
      <c r="E3695" t="inlineStr">
        <is>
          <t>global</t>
        </is>
      </c>
      <c r="F3695" t="inlineStr">
        <is>
          <t>global</t>
        </is>
      </c>
    </row>
    <row r="3696">
      <c r="A3696" t="inlineStr">
        <is>
          <t>Adolos Moderate ETF</t>
        </is>
      </c>
      <c r="C3696" t="inlineStr">
        <is>
          <t>IJH</t>
        </is>
      </c>
      <c r="D3696">
        <f>Adolos!N7*100</f>
        <v/>
      </c>
      <c r="E3696" t="inlineStr">
        <is>
          <t>global</t>
        </is>
      </c>
      <c r="F3696" t="inlineStr">
        <is>
          <t>global</t>
        </is>
      </c>
    </row>
    <row r="3697">
      <c r="A3697" t="inlineStr">
        <is>
          <t>Adolos Moderate ETF</t>
        </is>
      </c>
      <c r="C3697" t="inlineStr">
        <is>
          <t>IJR</t>
        </is>
      </c>
      <c r="D3697">
        <f>Adolos!N8*100</f>
        <v/>
      </c>
      <c r="E3697" t="inlineStr">
        <is>
          <t>global</t>
        </is>
      </c>
      <c r="F3697" t="inlineStr">
        <is>
          <t>global</t>
        </is>
      </c>
    </row>
    <row r="3698">
      <c r="A3698" t="inlineStr">
        <is>
          <t>Adolos Moderate ETF</t>
        </is>
      </c>
      <c r="C3698" t="inlineStr">
        <is>
          <t>VEA</t>
        </is>
      </c>
      <c r="D3698">
        <f>Adolos!N9*100</f>
        <v/>
      </c>
      <c r="E3698" t="inlineStr">
        <is>
          <t>global</t>
        </is>
      </c>
      <c r="F3698" t="inlineStr">
        <is>
          <t>global</t>
        </is>
      </c>
    </row>
    <row r="3699">
      <c r="A3699" t="inlineStr">
        <is>
          <t>Adolos Moderate ETF</t>
        </is>
      </c>
      <c r="C3699" t="inlineStr">
        <is>
          <t>IEMG</t>
        </is>
      </c>
      <c r="D3699">
        <f>Adolos!N10*100</f>
        <v/>
      </c>
      <c r="E3699" t="inlineStr">
        <is>
          <t>global</t>
        </is>
      </c>
      <c r="F3699" t="inlineStr">
        <is>
          <t>global</t>
        </is>
      </c>
    </row>
    <row r="3700">
      <c r="A3700" t="inlineStr">
        <is>
          <t>Adolos Moderate ETF</t>
        </is>
      </c>
      <c r="C3700" t="inlineStr">
        <is>
          <t>USRT</t>
        </is>
      </c>
      <c r="D3700">
        <f>Adolos!N11*100</f>
        <v/>
      </c>
      <c r="E3700" t="inlineStr">
        <is>
          <t>global</t>
        </is>
      </c>
      <c r="F3700" t="inlineStr">
        <is>
          <t>global</t>
        </is>
      </c>
    </row>
    <row r="3701">
      <c r="A3701" t="inlineStr">
        <is>
          <t>Adolos Moderate ETF</t>
        </is>
      </c>
      <c r="C3701" t="inlineStr">
        <is>
          <t>COM</t>
        </is>
      </c>
      <c r="D3701">
        <f>Adolos!N12*100</f>
        <v/>
      </c>
      <c r="E3701" t="inlineStr">
        <is>
          <t>global</t>
        </is>
      </c>
      <c r="F3701" t="inlineStr">
        <is>
          <t>global</t>
        </is>
      </c>
    </row>
    <row r="3702">
      <c r="A3702" t="inlineStr">
        <is>
          <t>Adolos Moderate ETF</t>
        </is>
      </c>
      <c r="C3702" t="inlineStr">
        <is>
          <t>IAU</t>
        </is>
      </c>
      <c r="D3702">
        <f>Adolos!N13*100</f>
        <v/>
      </c>
      <c r="E3702" t="inlineStr">
        <is>
          <t>global</t>
        </is>
      </c>
      <c r="F3702" t="inlineStr">
        <is>
          <t>global</t>
        </is>
      </c>
    </row>
    <row r="3703">
      <c r="A3703" t="inlineStr">
        <is>
          <t>Adolos Moderate ETF</t>
        </is>
      </c>
      <c r="C3703" t="inlineStr">
        <is>
          <t>HYG</t>
        </is>
      </c>
      <c r="D3703">
        <f>Adolos!N14*100</f>
        <v/>
      </c>
      <c r="E3703" t="inlineStr">
        <is>
          <t>global</t>
        </is>
      </c>
      <c r="F3703" t="inlineStr">
        <is>
          <t>global</t>
        </is>
      </c>
    </row>
    <row r="3704">
      <c r="A3704" t="inlineStr">
        <is>
          <t>Adolos Moderate ETF</t>
        </is>
      </c>
      <c r="C3704" t="inlineStr">
        <is>
          <t>MUB</t>
        </is>
      </c>
      <c r="D3704">
        <f>Adolos!N15*100</f>
        <v/>
      </c>
      <c r="E3704" t="inlineStr">
        <is>
          <t>global</t>
        </is>
      </c>
      <c r="F3704" t="inlineStr">
        <is>
          <t>global</t>
        </is>
      </c>
    </row>
    <row r="3705">
      <c r="A3705" t="inlineStr">
        <is>
          <t>Adolos Moderate ETF</t>
        </is>
      </c>
      <c r="C3705" t="inlineStr">
        <is>
          <t>SRLN</t>
        </is>
      </c>
      <c r="D3705">
        <f>Adolos!N16*100</f>
        <v/>
      </c>
      <c r="E3705" t="inlineStr">
        <is>
          <t>global</t>
        </is>
      </c>
      <c r="F3705" t="inlineStr">
        <is>
          <t>global</t>
        </is>
      </c>
    </row>
    <row r="3706">
      <c r="A3706" t="inlineStr">
        <is>
          <t>Adolos Moderate ETF</t>
        </is>
      </c>
      <c r="C3706" t="inlineStr">
        <is>
          <t>FLOT</t>
        </is>
      </c>
      <c r="D3706">
        <f>Adolos!N17*100</f>
        <v/>
      </c>
      <c r="E3706" t="inlineStr">
        <is>
          <t>global</t>
        </is>
      </c>
      <c r="F3706" t="inlineStr">
        <is>
          <t>global</t>
        </is>
      </c>
    </row>
    <row r="3707">
      <c r="A3707" t="inlineStr">
        <is>
          <t>Adolos Moderate ETF</t>
        </is>
      </c>
      <c r="C3707" t="inlineStr">
        <is>
          <t>TLT</t>
        </is>
      </c>
      <c r="D3707">
        <f>Adolos!N18*100</f>
        <v/>
      </c>
      <c r="E3707" t="inlineStr">
        <is>
          <t>global</t>
        </is>
      </c>
      <c r="F3707" t="inlineStr">
        <is>
          <t>global</t>
        </is>
      </c>
    </row>
    <row r="3708">
      <c r="A3708" t="inlineStr">
        <is>
          <t>Adolos Moderate ETF</t>
        </is>
      </c>
      <c r="C3708" t="inlineStr">
        <is>
          <t>IEF</t>
        </is>
      </c>
      <c r="D3708">
        <f>Adolos!N19*100</f>
        <v/>
      </c>
      <c r="E3708" t="inlineStr">
        <is>
          <t>global</t>
        </is>
      </c>
      <c r="F3708" t="inlineStr">
        <is>
          <t>global</t>
        </is>
      </c>
    </row>
    <row r="3709">
      <c r="A3709" t="inlineStr">
        <is>
          <t>Adolos Moderate ETF</t>
        </is>
      </c>
      <c r="C3709" t="inlineStr">
        <is>
          <t>SCHO</t>
        </is>
      </c>
      <c r="D3709">
        <f>Adolos!N20*100</f>
        <v/>
      </c>
      <c r="E3709" t="inlineStr">
        <is>
          <t>global</t>
        </is>
      </c>
      <c r="F3709" t="inlineStr">
        <is>
          <t>global</t>
        </is>
      </c>
    </row>
    <row r="3710">
      <c r="A3710" t="inlineStr">
        <is>
          <t>Adolos Moderate ETF</t>
        </is>
      </c>
      <c r="C3710" t="inlineStr">
        <is>
          <t>BIL</t>
        </is>
      </c>
      <c r="D3710">
        <f>Adolos!N21*100</f>
        <v/>
      </c>
      <c r="E3710" t="inlineStr">
        <is>
          <t>global</t>
        </is>
      </c>
      <c r="F3710" t="inlineStr">
        <is>
          <t>global</t>
        </is>
      </c>
    </row>
    <row r="3711">
      <c r="A3711" t="inlineStr">
        <is>
          <t>Adolos Moderate ETF</t>
        </is>
      </c>
      <c r="C3711" t="inlineStr">
        <is>
          <t>VCIT</t>
        </is>
      </c>
      <c r="D3711">
        <f>Adolos!N22*100</f>
        <v/>
      </c>
      <c r="E3711" t="inlineStr">
        <is>
          <t>global</t>
        </is>
      </c>
      <c r="F3711" t="inlineStr">
        <is>
          <t>global</t>
        </is>
      </c>
    </row>
    <row r="3712">
      <c r="A3712" t="inlineStr">
        <is>
          <t>Adolos Moderate ETF</t>
        </is>
      </c>
      <c r="C3712" t="inlineStr">
        <is>
          <t>VCSH</t>
        </is>
      </c>
      <c r="D3712">
        <f>Adolos!N23*100</f>
        <v/>
      </c>
      <c r="E3712" t="inlineStr">
        <is>
          <t>global</t>
        </is>
      </c>
      <c r="F3712" t="inlineStr">
        <is>
          <t>global</t>
        </is>
      </c>
    </row>
    <row r="3713">
      <c r="A3713" t="inlineStr">
        <is>
          <t>Adolos Moderate ETF</t>
        </is>
      </c>
      <c r="C3713" t="inlineStr">
        <is>
          <t>IAGG</t>
        </is>
      </c>
      <c r="D3713">
        <f>Adolos!N24*100</f>
        <v/>
      </c>
      <c r="E3713" t="inlineStr">
        <is>
          <t>global</t>
        </is>
      </c>
      <c r="F3713" t="inlineStr">
        <is>
          <t>global</t>
        </is>
      </c>
    </row>
    <row r="3714">
      <c r="A3714" t="inlineStr">
        <is>
          <t>Adolos Moderate ETF</t>
        </is>
      </c>
      <c r="C3714" t="inlineStr">
        <is>
          <t>LTPZ</t>
        </is>
      </c>
      <c r="D3714">
        <f>Adolos!N25*100</f>
        <v/>
      </c>
      <c r="E3714" t="inlineStr">
        <is>
          <t>global</t>
        </is>
      </c>
      <c r="F3714" t="inlineStr">
        <is>
          <t>global</t>
        </is>
      </c>
    </row>
    <row r="3715">
      <c r="A3715" t="inlineStr">
        <is>
          <t>Adolos Moderate ETF</t>
        </is>
      </c>
      <c r="C3715" t="inlineStr">
        <is>
          <t>TIP</t>
        </is>
      </c>
      <c r="D3715">
        <f>Adolos!N26*100</f>
        <v/>
      </c>
      <c r="E3715" t="inlineStr">
        <is>
          <t>global</t>
        </is>
      </c>
      <c r="F3715" t="inlineStr">
        <is>
          <t>global</t>
        </is>
      </c>
    </row>
    <row r="3716">
      <c r="A3716" t="inlineStr">
        <is>
          <t>Adolos Moderate ETF</t>
        </is>
      </c>
      <c r="C3716" t="inlineStr">
        <is>
          <t>STIP</t>
        </is>
      </c>
      <c r="D3716">
        <f>Adolos!N27*100</f>
        <v/>
      </c>
      <c r="E3716" t="inlineStr">
        <is>
          <t>global</t>
        </is>
      </c>
      <c r="F3716" t="inlineStr">
        <is>
          <t>global</t>
        </is>
      </c>
    </row>
    <row r="3717">
      <c r="A3717" t="inlineStr">
        <is>
          <t>Adolos Moderate ETF</t>
        </is>
      </c>
      <c r="C3717" t="inlineStr">
        <is>
          <t>SWVXX</t>
        </is>
      </c>
      <c r="D3717">
        <f>Adolos!N28*100</f>
        <v/>
      </c>
      <c r="E3717" t="inlineStr">
        <is>
          <t>global</t>
        </is>
      </c>
      <c r="F3717" t="inlineStr">
        <is>
          <t>global</t>
        </is>
      </c>
    </row>
    <row r="3718">
      <c r="A3718" t="inlineStr">
        <is>
          <t>Adolos Moderate ETF</t>
        </is>
      </c>
      <c r="C3718" t="inlineStr">
        <is>
          <t>$CASH</t>
        </is>
      </c>
      <c r="D3718">
        <f>100-SUM(D3693:D3717)</f>
        <v/>
      </c>
      <c r="E3718" t="inlineStr">
        <is>
          <t>global</t>
        </is>
      </c>
      <c r="F3718" t="inlineStr">
        <is>
          <t>global</t>
        </is>
      </c>
    </row>
    <row r="3719">
      <c r="A3719" t="inlineStr">
        <is>
          <t>Strategic Growth w/20% BLUIX</t>
        </is>
      </c>
      <c r="C3719" s="3">
        <f>EclipseExport!I147</f>
        <v/>
      </c>
      <c r="D3719">
        <f>ROUND(EclipseExport!K147*0.8,1)</f>
        <v/>
      </c>
      <c r="E3719" t="inlineStr">
        <is>
          <t>global</t>
        </is>
      </c>
      <c r="F3719" t="inlineStr">
        <is>
          <t>global</t>
        </is>
      </c>
    </row>
    <row r="3720">
      <c r="A3720" t="inlineStr">
        <is>
          <t>Strategic Growth w/20% BLUIX</t>
        </is>
      </c>
      <c r="C3720" s="3">
        <f>EclipseExport!I148</f>
        <v/>
      </c>
      <c r="D3720">
        <f>ROUND(EclipseExport!K148*0.8,1)</f>
        <v/>
      </c>
      <c r="E3720" t="inlineStr">
        <is>
          <t>global</t>
        </is>
      </c>
      <c r="F3720" t="inlineStr">
        <is>
          <t>global</t>
        </is>
      </c>
    </row>
    <row r="3721">
      <c r="A3721" t="inlineStr">
        <is>
          <t>Strategic Growth w/20% BLUIX</t>
        </is>
      </c>
      <c r="C3721" s="3">
        <f>EclipseExport!I149</f>
        <v/>
      </c>
      <c r="D3721">
        <f>ROUND(EclipseExport!K149*0.8,1)</f>
        <v/>
      </c>
      <c r="E3721" t="inlineStr">
        <is>
          <t>global</t>
        </is>
      </c>
      <c r="F3721" t="inlineStr">
        <is>
          <t>global</t>
        </is>
      </c>
    </row>
    <row r="3722">
      <c r="A3722" t="inlineStr">
        <is>
          <t>Strategic Growth w/20% BLUIX</t>
        </is>
      </c>
      <c r="C3722" s="3">
        <f>EclipseExport!I150</f>
        <v/>
      </c>
      <c r="D3722">
        <f>ROUND(EclipseExport!K150*0.8,1)</f>
        <v/>
      </c>
      <c r="E3722" t="inlineStr">
        <is>
          <t>global</t>
        </is>
      </c>
      <c r="F3722" t="inlineStr">
        <is>
          <t>global</t>
        </is>
      </c>
    </row>
    <row r="3723">
      <c r="A3723" t="inlineStr">
        <is>
          <t>Strategic Growth w/20% BLUIX</t>
        </is>
      </c>
      <c r="C3723" s="3">
        <f>EclipseExport!I151</f>
        <v/>
      </c>
      <c r="D3723">
        <f>ROUND(EclipseExport!K151*0.8,1)</f>
        <v/>
      </c>
      <c r="E3723" t="inlineStr">
        <is>
          <t>global</t>
        </is>
      </c>
      <c r="F3723" t="inlineStr">
        <is>
          <t>global</t>
        </is>
      </c>
    </row>
    <row r="3724">
      <c r="A3724" t="inlineStr">
        <is>
          <t>Strategic Growth w/20% BLUIX</t>
        </is>
      </c>
      <c r="C3724" s="3">
        <f>EclipseExport!I152</f>
        <v/>
      </c>
      <c r="D3724">
        <f>ROUND(EclipseExport!K152*0.8,1)</f>
        <v/>
      </c>
      <c r="E3724" t="inlineStr">
        <is>
          <t>global</t>
        </is>
      </c>
      <c r="F3724" t="inlineStr">
        <is>
          <t>global</t>
        </is>
      </c>
    </row>
    <row r="3725">
      <c r="A3725" t="inlineStr">
        <is>
          <t>Strategic Growth w/20% BLUIX</t>
        </is>
      </c>
      <c r="C3725" s="3">
        <f>EclipseExport!I153</f>
        <v/>
      </c>
      <c r="D3725">
        <f>ROUND(EclipseExport!K153*0.8,1)</f>
        <v/>
      </c>
      <c r="E3725" t="inlineStr">
        <is>
          <t>global</t>
        </is>
      </c>
      <c r="F3725" t="inlineStr">
        <is>
          <t>global</t>
        </is>
      </c>
    </row>
    <row r="3726">
      <c r="A3726" t="inlineStr">
        <is>
          <t>Strategic Growth w/20% BLUIX</t>
        </is>
      </c>
      <c r="C3726" s="3">
        <f>EclipseExport!I154</f>
        <v/>
      </c>
      <c r="D3726">
        <f>ROUND(EclipseExport!K154*0.8,1)</f>
        <v/>
      </c>
      <c r="E3726" t="inlineStr">
        <is>
          <t>global</t>
        </is>
      </c>
      <c r="F3726" t="inlineStr">
        <is>
          <t>global</t>
        </is>
      </c>
    </row>
    <row r="3727">
      <c r="A3727" t="inlineStr">
        <is>
          <t>Strategic Growth w/20% BLUIX</t>
        </is>
      </c>
      <c r="C3727" s="3">
        <f>EclipseExport!I155</f>
        <v/>
      </c>
      <c r="D3727">
        <f>ROUND(EclipseExport!K155*0.8,1)</f>
        <v/>
      </c>
      <c r="E3727" t="inlineStr">
        <is>
          <t>global</t>
        </is>
      </c>
      <c r="F3727" t="inlineStr">
        <is>
          <t>global</t>
        </is>
      </c>
    </row>
    <row r="3728">
      <c r="A3728" t="inlineStr">
        <is>
          <t>Strategic Growth w/20% BLUIX</t>
        </is>
      </c>
      <c r="C3728" s="3">
        <f>EclipseExport!I156</f>
        <v/>
      </c>
      <c r="D3728">
        <f>ROUND(EclipseExport!K156*0.8,1)</f>
        <v/>
      </c>
      <c r="E3728" t="inlineStr">
        <is>
          <t>global</t>
        </is>
      </c>
      <c r="F3728" t="inlineStr">
        <is>
          <t>global</t>
        </is>
      </c>
    </row>
    <row r="3729">
      <c r="A3729" t="inlineStr">
        <is>
          <t>Strategic Growth w/20% BLUIX</t>
        </is>
      </c>
      <c r="C3729" s="3">
        <f>EclipseExport!I157</f>
        <v/>
      </c>
      <c r="D3729">
        <f>ROUND(EclipseExport!K157*0.8,1)</f>
        <v/>
      </c>
      <c r="E3729" t="inlineStr">
        <is>
          <t>global</t>
        </is>
      </c>
      <c r="F3729" t="inlineStr">
        <is>
          <t>global</t>
        </is>
      </c>
    </row>
    <row r="3730">
      <c r="A3730" t="inlineStr">
        <is>
          <t>Strategic Growth w/20% BLUIX</t>
        </is>
      </c>
      <c r="C3730" s="3">
        <f>EclipseExport!I158</f>
        <v/>
      </c>
      <c r="D3730">
        <f>ROUND(EclipseExport!K158*0.8,1)</f>
        <v/>
      </c>
      <c r="E3730" t="inlineStr">
        <is>
          <t>global</t>
        </is>
      </c>
      <c r="F3730" t="inlineStr">
        <is>
          <t>global</t>
        </is>
      </c>
    </row>
    <row r="3731">
      <c r="A3731" t="inlineStr">
        <is>
          <t>Strategic Growth w/20% BLUIX</t>
        </is>
      </c>
      <c r="C3731" s="3">
        <f>EclipseExport!I159</f>
        <v/>
      </c>
      <c r="D3731">
        <f>ROUND(EclipseExport!K159*0.8,1)</f>
        <v/>
      </c>
      <c r="E3731" t="inlineStr">
        <is>
          <t>global</t>
        </is>
      </c>
      <c r="F3731" t="inlineStr">
        <is>
          <t>global</t>
        </is>
      </c>
    </row>
    <row r="3732">
      <c r="A3732" t="inlineStr">
        <is>
          <t>Strategic Growth w/20% BLUIX</t>
        </is>
      </c>
      <c r="C3732" s="3" t="inlineStr">
        <is>
          <t>BLUIX</t>
        </is>
      </c>
      <c r="D3732" t="n">
        <v>20</v>
      </c>
      <c r="E3732" t="inlineStr">
        <is>
          <t>global</t>
        </is>
      </c>
      <c r="F3732" t="inlineStr">
        <is>
          <t>global</t>
        </is>
      </c>
    </row>
    <row r="3733">
      <c r="A3733" t="inlineStr">
        <is>
          <t>Strategic Growth w/20% BLUIX</t>
        </is>
      </c>
      <c r="C3733" t="inlineStr">
        <is>
          <t>$CASH</t>
        </is>
      </c>
      <c r="D3733">
        <f>100-SUM(D3719:D3732)</f>
        <v/>
      </c>
      <c r="E3733" t="inlineStr">
        <is>
          <t>global</t>
        </is>
      </c>
      <c r="F3733" t="inlineStr">
        <is>
          <t>global</t>
        </is>
      </c>
    </row>
    <row r="3734">
      <c r="A3734" t="inlineStr">
        <is>
          <t>Strategic Growth NO BLUIX</t>
        </is>
      </c>
      <c r="C3734" s="3">
        <f>EclipseExport!I147</f>
        <v/>
      </c>
      <c r="D3734">
        <f>EclipseExport!K147</f>
        <v/>
      </c>
      <c r="E3734" t="inlineStr">
        <is>
          <t>global</t>
        </is>
      </c>
      <c r="F3734" t="inlineStr">
        <is>
          <t>global</t>
        </is>
      </c>
    </row>
    <row r="3735">
      <c r="A3735" t="inlineStr">
        <is>
          <t>Strategic Growth NO BLUIX</t>
        </is>
      </c>
      <c r="C3735" s="3">
        <f>EclipseExport!I148</f>
        <v/>
      </c>
      <c r="D3735">
        <f>EclipseExport!K148</f>
        <v/>
      </c>
      <c r="E3735" t="inlineStr">
        <is>
          <t>global</t>
        </is>
      </c>
      <c r="F3735" t="inlineStr">
        <is>
          <t>global</t>
        </is>
      </c>
    </row>
    <row r="3736">
      <c r="A3736" t="inlineStr">
        <is>
          <t>Strategic Growth NO BLUIX</t>
        </is>
      </c>
      <c r="C3736" s="3">
        <f>EclipseExport!I149</f>
        <v/>
      </c>
      <c r="D3736">
        <f>EclipseExport!K149</f>
        <v/>
      </c>
      <c r="E3736" t="inlineStr">
        <is>
          <t>global</t>
        </is>
      </c>
      <c r="F3736" t="inlineStr">
        <is>
          <t>global</t>
        </is>
      </c>
    </row>
    <row r="3737">
      <c r="A3737" t="inlineStr">
        <is>
          <t>Strategic Growth NO BLUIX</t>
        </is>
      </c>
      <c r="C3737" s="3">
        <f>EclipseExport!I150</f>
        <v/>
      </c>
      <c r="D3737">
        <f>EclipseExport!K150</f>
        <v/>
      </c>
      <c r="E3737" t="inlineStr">
        <is>
          <t>global</t>
        </is>
      </c>
      <c r="F3737" t="inlineStr">
        <is>
          <t>global</t>
        </is>
      </c>
    </row>
    <row r="3738">
      <c r="A3738" t="inlineStr">
        <is>
          <t>Strategic Growth NO BLUIX</t>
        </is>
      </c>
      <c r="C3738" s="3">
        <f>EclipseExport!I151</f>
        <v/>
      </c>
      <c r="D3738">
        <f>EclipseExport!K151</f>
        <v/>
      </c>
      <c r="E3738" t="inlineStr">
        <is>
          <t>global</t>
        </is>
      </c>
      <c r="F3738" t="inlineStr">
        <is>
          <t>global</t>
        </is>
      </c>
    </row>
    <row r="3739">
      <c r="A3739" t="inlineStr">
        <is>
          <t>Strategic Growth NO BLUIX</t>
        </is>
      </c>
      <c r="C3739" s="3">
        <f>EclipseExport!I152</f>
        <v/>
      </c>
      <c r="D3739">
        <f>EclipseExport!K152</f>
        <v/>
      </c>
      <c r="E3739" t="inlineStr">
        <is>
          <t>global</t>
        </is>
      </c>
      <c r="F3739" t="inlineStr">
        <is>
          <t>global</t>
        </is>
      </c>
    </row>
    <row r="3740">
      <c r="A3740" t="inlineStr">
        <is>
          <t>Strategic Growth NO BLUIX</t>
        </is>
      </c>
      <c r="C3740" s="3">
        <f>EclipseExport!I153</f>
        <v/>
      </c>
      <c r="D3740">
        <f>EclipseExport!K153</f>
        <v/>
      </c>
      <c r="E3740" t="inlineStr">
        <is>
          <t>global</t>
        </is>
      </c>
      <c r="F3740" t="inlineStr">
        <is>
          <t>global</t>
        </is>
      </c>
    </row>
    <row r="3741">
      <c r="A3741" t="inlineStr">
        <is>
          <t>Strategic Growth NO BLUIX</t>
        </is>
      </c>
      <c r="C3741" s="3">
        <f>EclipseExport!I154</f>
        <v/>
      </c>
      <c r="D3741">
        <f>EclipseExport!K154</f>
        <v/>
      </c>
      <c r="E3741" t="inlineStr">
        <is>
          <t>global</t>
        </is>
      </c>
      <c r="F3741" t="inlineStr">
        <is>
          <t>global</t>
        </is>
      </c>
    </row>
    <row r="3742">
      <c r="A3742" t="inlineStr">
        <is>
          <t>Strategic Growth NO BLUIX</t>
        </is>
      </c>
      <c r="C3742" s="3">
        <f>EclipseExport!I155</f>
        <v/>
      </c>
      <c r="D3742">
        <f>EclipseExport!K155</f>
        <v/>
      </c>
      <c r="E3742" t="inlineStr">
        <is>
          <t>global</t>
        </is>
      </c>
      <c r="F3742" t="inlineStr">
        <is>
          <t>global</t>
        </is>
      </c>
    </row>
    <row r="3743">
      <c r="A3743" t="inlineStr">
        <is>
          <t>Strategic Growth NO BLUIX</t>
        </is>
      </c>
      <c r="C3743" s="3">
        <f>EclipseExport!I156</f>
        <v/>
      </c>
      <c r="D3743">
        <f>EclipseExport!K156</f>
        <v/>
      </c>
      <c r="E3743" t="inlineStr">
        <is>
          <t>global</t>
        </is>
      </c>
      <c r="F3743" t="inlineStr">
        <is>
          <t>global</t>
        </is>
      </c>
    </row>
    <row r="3744">
      <c r="A3744" t="inlineStr">
        <is>
          <t>Strategic Growth NO BLUIX</t>
        </is>
      </c>
      <c r="C3744" s="3">
        <f>EclipseExport!I157</f>
        <v/>
      </c>
      <c r="D3744">
        <f>EclipseExport!K157</f>
        <v/>
      </c>
      <c r="E3744" t="inlineStr">
        <is>
          <t>global</t>
        </is>
      </c>
      <c r="F3744" t="inlineStr">
        <is>
          <t>global</t>
        </is>
      </c>
    </row>
    <row r="3745">
      <c r="A3745" t="inlineStr">
        <is>
          <t>Strategic Growth NO BLUIX</t>
        </is>
      </c>
      <c r="C3745" s="3">
        <f>EclipseExport!I158</f>
        <v/>
      </c>
      <c r="D3745">
        <f>EclipseExport!K158</f>
        <v/>
      </c>
      <c r="E3745" t="inlineStr">
        <is>
          <t>global</t>
        </is>
      </c>
      <c r="F3745" t="inlineStr">
        <is>
          <t>global</t>
        </is>
      </c>
    </row>
    <row r="3746">
      <c r="A3746" t="inlineStr">
        <is>
          <t>Strategic Growth NO BLUIX</t>
        </is>
      </c>
      <c r="C3746" s="3">
        <f>EclipseExport!I159</f>
        <v/>
      </c>
      <c r="D3746">
        <f>EclipseExport!K159</f>
        <v/>
      </c>
      <c r="E3746" t="inlineStr">
        <is>
          <t>global</t>
        </is>
      </c>
      <c r="F3746" t="inlineStr">
        <is>
          <t>global</t>
        </is>
      </c>
    </row>
    <row r="3747">
      <c r="A3747" t="inlineStr">
        <is>
          <t>Strategic Growth NO BLUIX</t>
        </is>
      </c>
      <c r="C3747" t="inlineStr">
        <is>
          <t>$CASH</t>
        </is>
      </c>
      <c r="D3747">
        <f>EclipseExport!K160</f>
        <v/>
      </c>
      <c r="E3747" t="inlineStr">
        <is>
          <t>global</t>
        </is>
      </c>
      <c r="F3747" t="inlineStr">
        <is>
          <t>global</t>
        </is>
      </c>
    </row>
    <row r="3748">
      <c r="A3748" t="inlineStr">
        <is>
          <t>Tactical Conservative NO BLUIX</t>
        </is>
      </c>
      <c r="C3748" s="3">
        <f>EclipseExport!I45</f>
        <v/>
      </c>
      <c r="D3748">
        <f>EclipseExport!K45</f>
        <v/>
      </c>
      <c r="E3748" t="inlineStr">
        <is>
          <t>global</t>
        </is>
      </c>
      <c r="F3748" t="inlineStr">
        <is>
          <t>global</t>
        </is>
      </c>
    </row>
    <row r="3749">
      <c r="A3749" t="inlineStr">
        <is>
          <t>Tactical Conservative NO BLUIX</t>
        </is>
      </c>
      <c r="C3749" s="3">
        <f>EclipseExport!I46</f>
        <v/>
      </c>
      <c r="D3749">
        <f>EclipseExport!K46</f>
        <v/>
      </c>
      <c r="E3749" t="inlineStr">
        <is>
          <t>global</t>
        </is>
      </c>
      <c r="F3749" t="inlineStr">
        <is>
          <t>global</t>
        </is>
      </c>
    </row>
    <row r="3750">
      <c r="A3750" t="inlineStr">
        <is>
          <t>Tactical Conservative NO BLUIX</t>
        </is>
      </c>
      <c r="C3750" s="3">
        <f>EclipseExport!I47</f>
        <v/>
      </c>
      <c r="D3750">
        <f>EclipseExport!K47</f>
        <v/>
      </c>
      <c r="E3750" t="inlineStr">
        <is>
          <t>global</t>
        </is>
      </c>
      <c r="F3750" t="inlineStr">
        <is>
          <t>global</t>
        </is>
      </c>
    </row>
    <row r="3751">
      <c r="A3751" t="inlineStr">
        <is>
          <t>Tactical Conservative NO BLUIX</t>
        </is>
      </c>
      <c r="C3751" s="3">
        <f>EclipseExport!I48</f>
        <v/>
      </c>
      <c r="D3751">
        <f>EclipseExport!K48</f>
        <v/>
      </c>
      <c r="E3751" t="inlineStr">
        <is>
          <t>global</t>
        </is>
      </c>
      <c r="F3751" t="inlineStr">
        <is>
          <t>global</t>
        </is>
      </c>
    </row>
    <row r="3752">
      <c r="A3752" t="inlineStr">
        <is>
          <t>Tactical Conservative NO BLUIX</t>
        </is>
      </c>
      <c r="C3752" s="3">
        <f>EclipseExport!I49</f>
        <v/>
      </c>
      <c r="D3752">
        <f>EclipseExport!K49</f>
        <v/>
      </c>
      <c r="E3752" t="inlineStr">
        <is>
          <t>global</t>
        </is>
      </c>
      <c r="F3752" t="inlineStr">
        <is>
          <t>global</t>
        </is>
      </c>
    </row>
    <row r="3753">
      <c r="A3753" t="inlineStr">
        <is>
          <t>Tactical Conservative NO BLUIX</t>
        </is>
      </c>
      <c r="C3753" s="3">
        <f>EclipseExport!I50</f>
        <v/>
      </c>
      <c r="D3753">
        <f>EclipseExport!K50</f>
        <v/>
      </c>
      <c r="E3753" t="inlineStr">
        <is>
          <t>global</t>
        </is>
      </c>
      <c r="F3753" t="inlineStr">
        <is>
          <t>global</t>
        </is>
      </c>
    </row>
    <row r="3754">
      <c r="A3754" t="inlineStr">
        <is>
          <t>Tactical Conservative NO BLUIX</t>
        </is>
      </c>
      <c r="C3754" s="3">
        <f>EclipseExport!I51</f>
        <v/>
      </c>
      <c r="D3754">
        <f>EclipseExport!K51</f>
        <v/>
      </c>
      <c r="E3754" t="inlineStr">
        <is>
          <t>global</t>
        </is>
      </c>
      <c r="F3754" t="inlineStr">
        <is>
          <t>global</t>
        </is>
      </c>
    </row>
    <row r="3755">
      <c r="A3755" t="inlineStr">
        <is>
          <t>Tactical Conservative NO BLUIX</t>
        </is>
      </c>
      <c r="C3755" s="3">
        <f>EclipseExport!I52</f>
        <v/>
      </c>
      <c r="D3755">
        <f>EclipseExport!K52</f>
        <v/>
      </c>
      <c r="E3755" t="inlineStr">
        <is>
          <t>global</t>
        </is>
      </c>
      <c r="F3755" t="inlineStr">
        <is>
          <t>global</t>
        </is>
      </c>
    </row>
    <row r="3756">
      <c r="A3756" t="inlineStr">
        <is>
          <t>Tactical Conservative NO BLUIX</t>
        </is>
      </c>
      <c r="C3756" s="3">
        <f>EclipseExport!I53</f>
        <v/>
      </c>
      <c r="D3756">
        <f>EclipseExport!K53</f>
        <v/>
      </c>
      <c r="E3756" t="inlineStr">
        <is>
          <t>global</t>
        </is>
      </c>
      <c r="F3756" t="inlineStr">
        <is>
          <t>global</t>
        </is>
      </c>
    </row>
    <row r="3757">
      <c r="A3757" t="inlineStr">
        <is>
          <t>Tactical Conservative NO BLUIX</t>
        </is>
      </c>
      <c r="C3757" s="3">
        <f>EclipseExport!I54</f>
        <v/>
      </c>
      <c r="D3757">
        <f>EclipseExport!K54</f>
        <v/>
      </c>
      <c r="E3757" t="inlineStr">
        <is>
          <t>global</t>
        </is>
      </c>
      <c r="F3757" t="inlineStr">
        <is>
          <t>global</t>
        </is>
      </c>
    </row>
    <row r="3758">
      <c r="A3758" t="inlineStr">
        <is>
          <t>Tactical Conservative NO BLUIX</t>
        </is>
      </c>
      <c r="C3758" s="3">
        <f>EclipseExport!I55</f>
        <v/>
      </c>
      <c r="D3758">
        <f>EclipseExport!K55</f>
        <v/>
      </c>
      <c r="E3758" t="inlineStr">
        <is>
          <t>global</t>
        </is>
      </c>
      <c r="F3758" t="inlineStr">
        <is>
          <t>global</t>
        </is>
      </c>
    </row>
    <row r="3759">
      <c r="A3759" t="inlineStr">
        <is>
          <t>Tactical Conservative NO BLUIX</t>
        </is>
      </c>
      <c r="C3759" s="3">
        <f>EclipseExport!I56</f>
        <v/>
      </c>
      <c r="D3759">
        <f>EclipseExport!K56</f>
        <v/>
      </c>
      <c r="E3759" t="inlineStr">
        <is>
          <t>global</t>
        </is>
      </c>
      <c r="F3759" t="inlineStr">
        <is>
          <t>global</t>
        </is>
      </c>
    </row>
    <row r="3760">
      <c r="A3760" t="inlineStr">
        <is>
          <t>Tactical Conservative NO BLUIX</t>
        </is>
      </c>
      <c r="C3760" s="3">
        <f>EclipseExport!I57</f>
        <v/>
      </c>
      <c r="D3760">
        <f>EclipseExport!K57</f>
        <v/>
      </c>
      <c r="E3760" t="inlineStr">
        <is>
          <t>global</t>
        </is>
      </c>
      <c r="F3760" t="inlineStr">
        <is>
          <t>global</t>
        </is>
      </c>
    </row>
    <row r="3761">
      <c r="A3761" t="inlineStr">
        <is>
          <t>Tactical Conservative NO BLUIX</t>
        </is>
      </c>
      <c r="C3761" t="inlineStr">
        <is>
          <t>$CASH</t>
        </is>
      </c>
      <c r="D3761">
        <f>EclipseExport!K58</f>
        <v/>
      </c>
      <c r="E3761" t="inlineStr">
        <is>
          <t>global</t>
        </is>
      </c>
      <c r="F3761" t="inlineStr">
        <is>
          <t>global</t>
        </is>
      </c>
    </row>
    <row r="3762">
      <c r="A3762" t="inlineStr">
        <is>
          <t>Strategic Growth w/ 20% BLUIX</t>
        </is>
      </c>
      <c r="C3762">
        <f>'No BLUIX'!A142</f>
        <v/>
      </c>
      <c r="D3762" t="n">
        <v>20</v>
      </c>
      <c r="E3762" t="inlineStr">
        <is>
          <t>global</t>
        </is>
      </c>
      <c r="F3762" t="inlineStr">
        <is>
          <t>global</t>
        </is>
      </c>
    </row>
    <row r="3763">
      <c r="A3763" t="inlineStr">
        <is>
          <t>Strategic Growth w/ 20% BLUIX</t>
        </is>
      </c>
      <c r="C3763">
        <f>'No BLUIX'!A143</f>
        <v/>
      </c>
      <c r="D3763">
        <f>ROUND('No BLUIX'!B143*0.8*100,1)</f>
        <v/>
      </c>
      <c r="E3763" t="inlineStr">
        <is>
          <t>global</t>
        </is>
      </c>
      <c r="F3763" t="inlineStr">
        <is>
          <t>global</t>
        </is>
      </c>
    </row>
    <row r="3764">
      <c r="A3764" t="inlineStr">
        <is>
          <t>Strategic Growth w/ 20% BLUIX</t>
        </is>
      </c>
      <c r="C3764">
        <f>'No BLUIX'!A144</f>
        <v/>
      </c>
      <c r="D3764">
        <f>ROUND('No BLUIX'!B144*0.8*100,1)</f>
        <v/>
      </c>
      <c r="E3764" t="inlineStr">
        <is>
          <t>global</t>
        </is>
      </c>
      <c r="F3764" t="inlineStr">
        <is>
          <t>global</t>
        </is>
      </c>
    </row>
    <row r="3765">
      <c r="A3765" t="inlineStr">
        <is>
          <t>Strategic Growth w/ 20% BLUIX</t>
        </is>
      </c>
      <c r="C3765">
        <f>'No BLUIX'!A145</f>
        <v/>
      </c>
      <c r="D3765">
        <f>ROUND('No BLUIX'!B145*0.8*100,1)</f>
        <v/>
      </c>
      <c r="E3765" t="inlineStr">
        <is>
          <t>global</t>
        </is>
      </c>
      <c r="F3765" t="inlineStr">
        <is>
          <t>global</t>
        </is>
      </c>
    </row>
    <row r="3766">
      <c r="A3766" t="inlineStr">
        <is>
          <t>Strategic Growth w/ 20% BLUIX</t>
        </is>
      </c>
      <c r="C3766">
        <f>'No BLUIX'!A146</f>
        <v/>
      </c>
      <c r="D3766">
        <f>ROUND('No BLUIX'!B146*0.8*100,1)</f>
        <v/>
      </c>
      <c r="E3766" t="inlineStr">
        <is>
          <t>global</t>
        </is>
      </c>
      <c r="F3766" t="inlineStr">
        <is>
          <t>global</t>
        </is>
      </c>
    </row>
    <row r="3767">
      <c r="A3767" t="inlineStr">
        <is>
          <t>Strategic Growth w/ 20% BLUIX</t>
        </is>
      </c>
      <c r="C3767">
        <f>'No BLUIX'!A147</f>
        <v/>
      </c>
      <c r="D3767">
        <f>ROUND('No BLUIX'!B147*0.8*100,1)</f>
        <v/>
      </c>
      <c r="E3767" t="inlineStr">
        <is>
          <t>global</t>
        </is>
      </c>
      <c r="F3767" t="inlineStr">
        <is>
          <t>global</t>
        </is>
      </c>
    </row>
    <row r="3768">
      <c r="A3768" t="inlineStr">
        <is>
          <t>Strategic Growth w/ 20% BLUIX</t>
        </is>
      </c>
      <c r="C3768">
        <f>'No BLUIX'!A148</f>
        <v/>
      </c>
      <c r="D3768">
        <f>ROUND('No BLUIX'!B148*0.8*100,1)</f>
        <v/>
      </c>
      <c r="E3768" t="inlineStr">
        <is>
          <t>global</t>
        </is>
      </c>
      <c r="F3768" t="inlineStr">
        <is>
          <t>global</t>
        </is>
      </c>
    </row>
    <row r="3769">
      <c r="A3769" t="inlineStr">
        <is>
          <t>Strategic Growth w/ 20% BLUIX</t>
        </is>
      </c>
      <c r="C3769">
        <f>'No BLUIX'!A149</f>
        <v/>
      </c>
      <c r="D3769">
        <f>ROUND('No BLUIX'!B149*0.8*100,1)</f>
        <v/>
      </c>
      <c r="E3769" t="inlineStr">
        <is>
          <t>global</t>
        </is>
      </c>
      <c r="F3769" t="inlineStr">
        <is>
          <t>global</t>
        </is>
      </c>
    </row>
    <row r="3770">
      <c r="A3770" t="inlineStr">
        <is>
          <t>Strategic Growth w/ 20% BLUIX</t>
        </is>
      </c>
      <c r="C3770">
        <f>'No BLUIX'!A150</f>
        <v/>
      </c>
      <c r="D3770">
        <f>ROUND('No BLUIX'!B150*0.8*100,1)</f>
        <v/>
      </c>
      <c r="E3770" t="inlineStr">
        <is>
          <t>global</t>
        </is>
      </c>
      <c r="F3770" t="inlineStr">
        <is>
          <t>global</t>
        </is>
      </c>
    </row>
    <row r="3771">
      <c r="A3771" t="inlineStr">
        <is>
          <t>Strategic Growth w/ 20% BLUIX</t>
        </is>
      </c>
      <c r="C3771">
        <f>'No BLUIX'!A151</f>
        <v/>
      </c>
      <c r="D3771">
        <f>ROUND('No BLUIX'!B151*0.8*100,1)</f>
        <v/>
      </c>
      <c r="E3771" t="inlineStr">
        <is>
          <t>global</t>
        </is>
      </c>
      <c r="F3771" t="inlineStr">
        <is>
          <t>global</t>
        </is>
      </c>
    </row>
    <row r="3772">
      <c r="A3772" t="inlineStr">
        <is>
          <t>Strategic Growth w/ 20% BLUIX</t>
        </is>
      </c>
      <c r="C3772">
        <f>'No BLUIX'!A152</f>
        <v/>
      </c>
      <c r="D3772">
        <f>ROUND('No BLUIX'!B152*0.8*100,1)</f>
        <v/>
      </c>
      <c r="E3772" t="inlineStr">
        <is>
          <t>global</t>
        </is>
      </c>
      <c r="F3772" t="inlineStr">
        <is>
          <t>global</t>
        </is>
      </c>
    </row>
    <row r="3773">
      <c r="A3773" t="inlineStr">
        <is>
          <t>Strategic Growth w/ 20% BLUIX</t>
        </is>
      </c>
      <c r="C3773">
        <f>'No BLUIX'!A153</f>
        <v/>
      </c>
      <c r="D3773">
        <f>ROUND('No BLUIX'!B153*0.8*100,1)</f>
        <v/>
      </c>
      <c r="E3773" t="inlineStr">
        <is>
          <t>global</t>
        </is>
      </c>
      <c r="F3773" t="inlineStr">
        <is>
          <t>global</t>
        </is>
      </c>
    </row>
    <row r="3774">
      <c r="A3774" t="inlineStr">
        <is>
          <t>Strategic Growth w/ 20% BLUIX</t>
        </is>
      </c>
      <c r="C3774">
        <f>'No BLUIX'!A154</f>
        <v/>
      </c>
      <c r="D3774">
        <f>ROUND('No BLUIX'!B154*0.8*100,1)</f>
        <v/>
      </c>
      <c r="E3774" t="inlineStr">
        <is>
          <t>global</t>
        </is>
      </c>
      <c r="F3774" t="inlineStr">
        <is>
          <t>global</t>
        </is>
      </c>
    </row>
    <row r="3775">
      <c r="A3775" t="inlineStr">
        <is>
          <t>Strategic Growth w/ 20% BLUIX</t>
        </is>
      </c>
      <c r="C3775">
        <f>'No BLUIX'!A155</f>
        <v/>
      </c>
      <c r="D3775">
        <f>ROUND('No BLUIX'!B155*0.8*100,1)</f>
        <v/>
      </c>
      <c r="E3775" t="inlineStr">
        <is>
          <t>global</t>
        </is>
      </c>
      <c r="F3775" t="inlineStr">
        <is>
          <t>global</t>
        </is>
      </c>
    </row>
    <row r="3776">
      <c r="A3776" t="inlineStr">
        <is>
          <t>Strategic Growth w/ 20% BLUIX</t>
        </is>
      </c>
      <c r="C3776" t="inlineStr">
        <is>
          <t>$CASH</t>
        </is>
      </c>
      <c r="D3776">
        <f>100-SUM(D3762:D3775)</f>
        <v/>
      </c>
      <c r="E3776" t="inlineStr">
        <is>
          <t>global</t>
        </is>
      </c>
      <c r="F3776" t="inlineStr">
        <is>
          <t>global</t>
        </is>
      </c>
    </row>
    <row r="3777">
      <c r="A3777" t="inlineStr">
        <is>
          <t>Blend: Tactical Bal ESG 50/50</t>
        </is>
      </c>
      <c r="C3777" s="13">
        <f>Spartan!BB6</f>
        <v/>
      </c>
      <c r="D3777" s="13">
        <f>Spartan!BC6</f>
        <v/>
      </c>
      <c r="E3777" t="inlineStr">
        <is>
          <t>global</t>
        </is>
      </c>
      <c r="F3777" t="inlineStr">
        <is>
          <t>global</t>
        </is>
      </c>
    </row>
    <row r="3778">
      <c r="A3778" t="inlineStr">
        <is>
          <t>Blend: Tactical Bal ESG 50/50</t>
        </is>
      </c>
      <c r="C3778" s="13">
        <f>Spartan!BB7</f>
        <v/>
      </c>
      <c r="D3778" s="13">
        <f>Spartan!BC7</f>
        <v/>
      </c>
      <c r="E3778" t="inlineStr">
        <is>
          <t>global</t>
        </is>
      </c>
      <c r="F3778" t="inlineStr">
        <is>
          <t>global</t>
        </is>
      </c>
    </row>
    <row r="3779">
      <c r="A3779" t="inlineStr">
        <is>
          <t>Blend: Tactical Bal ESG 50/50</t>
        </is>
      </c>
      <c r="C3779" s="13">
        <f>Spartan!BB8</f>
        <v/>
      </c>
      <c r="D3779" s="13">
        <f>Spartan!BC8</f>
        <v/>
      </c>
      <c r="E3779" t="inlineStr">
        <is>
          <t>global</t>
        </is>
      </c>
      <c r="F3779" t="inlineStr">
        <is>
          <t>global</t>
        </is>
      </c>
    </row>
    <row r="3780">
      <c r="A3780" t="inlineStr">
        <is>
          <t>Blend: Tactical Bal ESG 50/50</t>
        </is>
      </c>
      <c r="C3780" s="13">
        <f>Spartan!BB9</f>
        <v/>
      </c>
      <c r="D3780" s="13">
        <f>Spartan!BC9</f>
        <v/>
      </c>
      <c r="E3780" t="inlineStr">
        <is>
          <t>global</t>
        </is>
      </c>
      <c r="F3780" t="inlineStr">
        <is>
          <t>global</t>
        </is>
      </c>
    </row>
    <row r="3781">
      <c r="A3781" t="inlineStr">
        <is>
          <t>Blend: Tactical Bal ESG 50/50</t>
        </is>
      </c>
      <c r="C3781" s="13">
        <f>Spartan!BB10</f>
        <v/>
      </c>
      <c r="D3781" s="13">
        <f>Spartan!BC10</f>
        <v/>
      </c>
      <c r="E3781" t="inlineStr">
        <is>
          <t>global</t>
        </is>
      </c>
      <c r="F3781" t="inlineStr">
        <is>
          <t>global</t>
        </is>
      </c>
    </row>
    <row r="3782">
      <c r="A3782" t="inlineStr">
        <is>
          <t>Blend: Tactical Bal ESG 50/50</t>
        </is>
      </c>
      <c r="C3782" s="13">
        <f>Spartan!BB11</f>
        <v/>
      </c>
      <c r="D3782" s="13">
        <f>Spartan!BC11</f>
        <v/>
      </c>
      <c r="E3782" t="inlineStr">
        <is>
          <t>global</t>
        </is>
      </c>
      <c r="F3782" t="inlineStr">
        <is>
          <t>global</t>
        </is>
      </c>
    </row>
    <row r="3783">
      <c r="A3783" t="inlineStr">
        <is>
          <t>Blend: Tactical Bal ESG 50/50</t>
        </is>
      </c>
      <c r="C3783" s="13">
        <f>Spartan!BB12</f>
        <v/>
      </c>
      <c r="D3783" s="13">
        <f>Spartan!BC12</f>
        <v/>
      </c>
      <c r="E3783" t="inlineStr">
        <is>
          <t>global</t>
        </is>
      </c>
      <c r="F3783" t="inlineStr">
        <is>
          <t>global</t>
        </is>
      </c>
    </row>
    <row r="3784">
      <c r="A3784" t="inlineStr">
        <is>
          <t>Blend: Tactical Bal ESG 50/50</t>
        </is>
      </c>
      <c r="C3784" s="13">
        <f>Spartan!BB13</f>
        <v/>
      </c>
      <c r="D3784" s="13">
        <f>Spartan!BC13</f>
        <v/>
      </c>
      <c r="E3784" t="inlineStr">
        <is>
          <t>global</t>
        </is>
      </c>
      <c r="F3784" t="inlineStr">
        <is>
          <t>global</t>
        </is>
      </c>
    </row>
    <row r="3785">
      <c r="A3785" t="inlineStr">
        <is>
          <t>Blend: Tactical Bal ESG 50/50</t>
        </is>
      </c>
      <c r="C3785" s="13">
        <f>Spartan!BB14</f>
        <v/>
      </c>
      <c r="D3785" s="13">
        <f>Spartan!BC14</f>
        <v/>
      </c>
      <c r="E3785" t="inlineStr">
        <is>
          <t>global</t>
        </is>
      </c>
      <c r="F3785" t="inlineStr">
        <is>
          <t>global</t>
        </is>
      </c>
    </row>
    <row r="3786">
      <c r="A3786" t="inlineStr">
        <is>
          <t>Blend: Tactical Bal ESG 50/50</t>
        </is>
      </c>
      <c r="C3786" s="13">
        <f>Spartan!BB15</f>
        <v/>
      </c>
      <c r="D3786" s="13">
        <f>Spartan!BC15</f>
        <v/>
      </c>
      <c r="E3786" t="inlineStr">
        <is>
          <t>global</t>
        </is>
      </c>
      <c r="F3786" t="inlineStr">
        <is>
          <t>global</t>
        </is>
      </c>
    </row>
    <row r="3787">
      <c r="A3787" t="inlineStr">
        <is>
          <t>Blend: Tactical Bal ESG 50/50</t>
        </is>
      </c>
      <c r="C3787" s="13">
        <f>Spartan!BB16</f>
        <v/>
      </c>
      <c r="D3787" s="13">
        <f>Spartan!BC16</f>
        <v/>
      </c>
      <c r="E3787" t="inlineStr">
        <is>
          <t>global</t>
        </is>
      </c>
      <c r="F3787" t="inlineStr">
        <is>
          <t>global</t>
        </is>
      </c>
    </row>
    <row r="3788">
      <c r="A3788" t="inlineStr">
        <is>
          <t>Blend: Tactical Bal ESG 50/50</t>
        </is>
      </c>
      <c r="C3788" s="13">
        <f>Spartan!BB17</f>
        <v/>
      </c>
      <c r="D3788" s="13">
        <f>Spartan!BC17</f>
        <v/>
      </c>
      <c r="E3788" t="inlineStr">
        <is>
          <t>global</t>
        </is>
      </c>
      <c r="F3788" t="inlineStr">
        <is>
          <t>global</t>
        </is>
      </c>
    </row>
    <row r="3789">
      <c r="A3789" t="inlineStr">
        <is>
          <t>Blend: Tactical Bal ESG 50/50</t>
        </is>
      </c>
      <c r="C3789" s="13">
        <f>Spartan!BB18</f>
        <v/>
      </c>
      <c r="D3789" s="13">
        <f>Spartan!BC18</f>
        <v/>
      </c>
      <c r="E3789" t="inlineStr">
        <is>
          <t>global</t>
        </is>
      </c>
      <c r="F3789" t="inlineStr">
        <is>
          <t>global</t>
        </is>
      </c>
    </row>
    <row r="3790">
      <c r="A3790" t="inlineStr">
        <is>
          <t>Blend: Tactical Bal ESG 50/50</t>
        </is>
      </c>
      <c r="C3790" s="13">
        <f>Spartan!BB19</f>
        <v/>
      </c>
      <c r="D3790" s="13">
        <f>Spartan!BC19</f>
        <v/>
      </c>
      <c r="E3790" t="inlineStr">
        <is>
          <t>global</t>
        </is>
      </c>
      <c r="F3790" t="inlineStr">
        <is>
          <t>global</t>
        </is>
      </c>
    </row>
    <row r="3791">
      <c r="A3791" t="inlineStr">
        <is>
          <t>Blend: Tactical Bal ESG 50/50</t>
        </is>
      </c>
      <c r="C3791" s="13">
        <f>Spartan!BB20</f>
        <v/>
      </c>
      <c r="D3791" s="13">
        <f>Spartan!BC20</f>
        <v/>
      </c>
      <c r="E3791" t="inlineStr">
        <is>
          <t>global</t>
        </is>
      </c>
      <c r="F3791" t="inlineStr">
        <is>
          <t>global</t>
        </is>
      </c>
    </row>
    <row r="3792">
      <c r="A3792" t="inlineStr">
        <is>
          <t>Blend: Tactical Bal ESG 50/50</t>
        </is>
      </c>
      <c r="C3792" s="13">
        <f>Spartan!BB21</f>
        <v/>
      </c>
      <c r="D3792" s="13">
        <f>Spartan!BC21</f>
        <v/>
      </c>
      <c r="E3792" t="inlineStr">
        <is>
          <t>global</t>
        </is>
      </c>
      <c r="F3792" t="inlineStr">
        <is>
          <t>global</t>
        </is>
      </c>
    </row>
    <row r="3793">
      <c r="A3793" t="inlineStr">
        <is>
          <t>Blend: Tactical Bal ESG 50/50</t>
        </is>
      </c>
      <c r="C3793" s="13">
        <f>Spartan!BB22</f>
        <v/>
      </c>
      <c r="D3793" s="13">
        <f>Spartan!BC22</f>
        <v/>
      </c>
      <c r="E3793" t="inlineStr">
        <is>
          <t>global</t>
        </is>
      </c>
      <c r="F3793" t="inlineStr">
        <is>
          <t>global</t>
        </is>
      </c>
    </row>
    <row r="3794">
      <c r="A3794" t="inlineStr">
        <is>
          <t>Blend: Tactical Bal ESG 50/50</t>
        </is>
      </c>
      <c r="C3794" s="13">
        <f>Spartan!BB23</f>
        <v/>
      </c>
      <c r="D3794" s="13">
        <f>Spartan!BC23</f>
        <v/>
      </c>
      <c r="E3794" t="inlineStr">
        <is>
          <t>global</t>
        </is>
      </c>
      <c r="F3794" t="inlineStr">
        <is>
          <t>global</t>
        </is>
      </c>
    </row>
    <row r="3795">
      <c r="A3795" t="inlineStr">
        <is>
          <t>Blend: Tactical Bal ESG 50/50</t>
        </is>
      </c>
      <c r="C3795" s="13">
        <f>Spartan!BB24</f>
        <v/>
      </c>
      <c r="D3795" s="13">
        <f>Spartan!BC24</f>
        <v/>
      </c>
      <c r="E3795" t="inlineStr">
        <is>
          <t>global</t>
        </is>
      </c>
      <c r="F3795" t="inlineStr">
        <is>
          <t>global</t>
        </is>
      </c>
    </row>
    <row r="3796">
      <c r="A3796" t="inlineStr">
        <is>
          <t>Blend: Tactical Bal ESG 50/50</t>
        </is>
      </c>
      <c r="C3796" s="13">
        <f>Spartan!BB25</f>
        <v/>
      </c>
      <c r="D3796" s="13">
        <f>Spartan!BC25</f>
        <v/>
      </c>
      <c r="E3796" t="inlineStr">
        <is>
          <t>global</t>
        </is>
      </c>
      <c r="F3796" t="inlineStr">
        <is>
          <t>global</t>
        </is>
      </c>
    </row>
    <row r="3797">
      <c r="A3797" t="inlineStr">
        <is>
          <t>Blend: Tactical Bal ESG 50/50</t>
        </is>
      </c>
      <c r="C3797" s="13">
        <f>Spartan!BB26</f>
        <v/>
      </c>
      <c r="D3797" s="13">
        <f>Spartan!BC26</f>
        <v/>
      </c>
      <c r="E3797" t="inlineStr">
        <is>
          <t>global</t>
        </is>
      </c>
      <c r="F3797" t="inlineStr">
        <is>
          <t>global</t>
        </is>
      </c>
    </row>
    <row r="3798">
      <c r="A3798" t="inlineStr">
        <is>
          <t>Blend: Tactical Bal ESG 50/50</t>
        </is>
      </c>
      <c r="C3798" s="13">
        <f>Spartan!BB27</f>
        <v/>
      </c>
      <c r="D3798" s="13">
        <f>Spartan!BC27</f>
        <v/>
      </c>
      <c r="E3798" t="inlineStr">
        <is>
          <t>global</t>
        </is>
      </c>
      <c r="F3798" t="inlineStr">
        <is>
          <t>global</t>
        </is>
      </c>
    </row>
    <row r="3799">
      <c r="A3799" t="inlineStr">
        <is>
          <t>Blend: Tactical Bal ESG 50/50</t>
        </is>
      </c>
      <c r="C3799" s="13">
        <f>Spartan!BB28</f>
        <v/>
      </c>
      <c r="D3799" s="13">
        <f>Spartan!BC28</f>
        <v/>
      </c>
      <c r="E3799" t="inlineStr">
        <is>
          <t>global</t>
        </is>
      </c>
      <c r="F3799" t="inlineStr">
        <is>
          <t>global</t>
        </is>
      </c>
    </row>
    <row r="3800">
      <c r="A3800" t="inlineStr">
        <is>
          <t>Blend: Tactical Bal ESG 50/50</t>
        </is>
      </c>
      <c r="C3800" s="13">
        <f>Spartan!BB29</f>
        <v/>
      </c>
      <c r="D3800" s="13">
        <f>Spartan!BC29</f>
        <v/>
      </c>
      <c r="E3800" t="inlineStr">
        <is>
          <t>global</t>
        </is>
      </c>
      <c r="F3800" t="inlineStr">
        <is>
          <t>global</t>
        </is>
      </c>
    </row>
    <row r="3801">
      <c r="A3801" t="inlineStr">
        <is>
          <t>Blend: Tactical Bal ESG 50/50</t>
        </is>
      </c>
      <c r="C3801" s="13">
        <f>Spartan!BB30</f>
        <v/>
      </c>
      <c r="D3801" s="13">
        <f>Spartan!BC30</f>
        <v/>
      </c>
      <c r="E3801" t="inlineStr">
        <is>
          <t>global</t>
        </is>
      </c>
      <c r="F3801" t="inlineStr">
        <is>
          <t>global</t>
        </is>
      </c>
    </row>
    <row r="3802">
      <c r="A3802" t="inlineStr">
        <is>
          <t>Blend: Tactical Bal ESG 50/50</t>
        </is>
      </c>
      <c r="C3802" s="13">
        <f>Spartan!BB31</f>
        <v/>
      </c>
      <c r="D3802" s="13">
        <f>Spartan!BC31</f>
        <v/>
      </c>
      <c r="E3802" t="inlineStr">
        <is>
          <t>global</t>
        </is>
      </c>
      <c r="F3802" t="inlineStr">
        <is>
          <t>global</t>
        </is>
      </c>
    </row>
    <row r="3803">
      <c r="A3803" t="inlineStr">
        <is>
          <t>Blend: Tactical Bal ESG 50/50</t>
        </is>
      </c>
      <c r="C3803" s="13">
        <f>Spartan!BB32</f>
        <v/>
      </c>
      <c r="D3803" s="13">
        <f>Spartan!BC32</f>
        <v/>
      </c>
      <c r="E3803" t="inlineStr">
        <is>
          <t>global</t>
        </is>
      </c>
      <c r="F3803" t="inlineStr">
        <is>
          <t>global</t>
        </is>
      </c>
    </row>
    <row r="3804">
      <c r="A3804" t="inlineStr">
        <is>
          <t>Blend: Tactical Bal ESG 50/50</t>
        </is>
      </c>
      <c r="C3804" s="13">
        <f>Spartan!BB33</f>
        <v/>
      </c>
      <c r="D3804" s="13">
        <f>Spartan!BC33</f>
        <v/>
      </c>
      <c r="E3804" t="inlineStr">
        <is>
          <t>global</t>
        </is>
      </c>
      <c r="F3804" t="inlineStr">
        <is>
          <t>global</t>
        </is>
      </c>
    </row>
    <row r="3805">
      <c r="A3805" t="inlineStr">
        <is>
          <t>Blend: Tactical Bal ESG 50/50</t>
        </is>
      </c>
      <c r="C3805" s="13">
        <f>Spartan!BB34</f>
        <v/>
      </c>
      <c r="D3805" s="13">
        <f>Spartan!BC34</f>
        <v/>
      </c>
      <c r="E3805" t="inlineStr">
        <is>
          <t>global</t>
        </is>
      </c>
      <c r="F3805" t="inlineStr">
        <is>
          <t>global</t>
        </is>
      </c>
    </row>
    <row r="3806">
      <c r="A3806" t="inlineStr">
        <is>
          <t>Blend: Tactical Bal ESG 50/50</t>
        </is>
      </c>
      <c r="C3806" s="13">
        <f>Spartan!BB35</f>
        <v/>
      </c>
      <c r="D3806" s="13">
        <f>Spartan!BC35</f>
        <v/>
      </c>
      <c r="E3806" t="inlineStr">
        <is>
          <t>global</t>
        </is>
      </c>
      <c r="F3806" t="inlineStr">
        <is>
          <t>global</t>
        </is>
      </c>
    </row>
    <row r="3807">
      <c r="A3807" t="inlineStr">
        <is>
          <t>Blend: Tactical Bal ESG 50/50</t>
        </is>
      </c>
      <c r="C3807" s="13">
        <f>Spartan!BB36</f>
        <v/>
      </c>
      <c r="D3807" s="13">
        <f>Spartan!BC36</f>
        <v/>
      </c>
      <c r="E3807" t="inlineStr">
        <is>
          <t>global</t>
        </is>
      </c>
      <c r="F3807" t="inlineStr">
        <is>
          <t>global</t>
        </is>
      </c>
    </row>
    <row r="3808">
      <c r="A3808" t="inlineStr">
        <is>
          <t>Blend: Tactical Bal ESG 50/50</t>
        </is>
      </c>
      <c r="C3808" s="13">
        <f>Spartan!BB37</f>
        <v/>
      </c>
      <c r="D3808" s="13">
        <f>Spartan!BC37</f>
        <v/>
      </c>
      <c r="E3808" t="inlineStr">
        <is>
          <t>global</t>
        </is>
      </c>
      <c r="F3808" t="inlineStr">
        <is>
          <t>global</t>
        </is>
      </c>
    </row>
    <row r="3809">
      <c r="A3809" t="inlineStr">
        <is>
          <t>Blend: Tactical Bal ESG 50/50</t>
        </is>
      </c>
      <c r="C3809" s="13">
        <f>Spartan!BB38</f>
        <v/>
      </c>
      <c r="D3809" s="13">
        <f>Spartan!BC38</f>
        <v/>
      </c>
      <c r="E3809" t="inlineStr">
        <is>
          <t>global</t>
        </is>
      </c>
      <c r="F3809" t="inlineStr">
        <is>
          <t>global</t>
        </is>
      </c>
    </row>
    <row r="3810">
      <c r="A3810" t="inlineStr">
        <is>
          <t>Blend: Tactical Bal ESG 50/50</t>
        </is>
      </c>
      <c r="C3810" s="13">
        <f>Spartan!BB39</f>
        <v/>
      </c>
      <c r="D3810" s="13">
        <f>Spartan!BC39</f>
        <v/>
      </c>
      <c r="E3810" t="inlineStr">
        <is>
          <t>global</t>
        </is>
      </c>
      <c r="F3810" t="inlineStr">
        <is>
          <t>global</t>
        </is>
      </c>
    </row>
    <row r="3811">
      <c r="A3811" t="inlineStr">
        <is>
          <t>Blend: Tactical Bal ESG 50/50</t>
        </is>
      </c>
      <c r="C3811" s="13">
        <f>Spartan!BB40</f>
        <v/>
      </c>
      <c r="D3811" s="13">
        <f>Spartan!BC40</f>
        <v/>
      </c>
      <c r="E3811" t="inlineStr">
        <is>
          <t>global</t>
        </is>
      </c>
      <c r="F3811" t="inlineStr">
        <is>
          <t>global</t>
        </is>
      </c>
    </row>
    <row r="3812">
      <c r="A3812" t="inlineStr">
        <is>
          <t>Blend: Tactical Bal ESG 50/50</t>
        </is>
      </c>
      <c r="C3812" s="13">
        <f>Spartan!BB41</f>
        <v/>
      </c>
      <c r="D3812" s="13">
        <f>Spartan!BC41</f>
        <v/>
      </c>
      <c r="E3812" t="inlineStr">
        <is>
          <t>global</t>
        </is>
      </c>
      <c r="F3812" t="inlineStr">
        <is>
          <t>global</t>
        </is>
      </c>
    </row>
    <row r="3813">
      <c r="A3813" t="inlineStr">
        <is>
          <t>Blend: Tactical Bal ESG 50/50</t>
        </is>
      </c>
      <c r="C3813" s="13">
        <f>Spartan!BB42</f>
        <v/>
      </c>
      <c r="D3813" s="13">
        <f>Spartan!BC42</f>
        <v/>
      </c>
      <c r="E3813" t="inlineStr">
        <is>
          <t>global</t>
        </is>
      </c>
      <c r="F3813" t="inlineStr">
        <is>
          <t>global</t>
        </is>
      </c>
    </row>
    <row r="3814">
      <c r="A3814" t="inlineStr">
        <is>
          <t>Blend: Tactical Bal ESG 50/50</t>
        </is>
      </c>
      <c r="C3814" s="13">
        <f>Spartan!BB43</f>
        <v/>
      </c>
      <c r="D3814" s="13">
        <f>Spartan!BC43</f>
        <v/>
      </c>
      <c r="E3814" t="inlineStr">
        <is>
          <t>global</t>
        </is>
      </c>
      <c r="F3814" t="inlineStr">
        <is>
          <t>global</t>
        </is>
      </c>
    </row>
    <row r="3815">
      <c r="A3815" t="inlineStr">
        <is>
          <t>Blend: Tactical Bal ESG 50/50</t>
        </is>
      </c>
      <c r="C3815" s="13">
        <f>Spartan!BB44</f>
        <v/>
      </c>
      <c r="D3815" s="13">
        <f>Spartan!BC44</f>
        <v/>
      </c>
      <c r="E3815" t="inlineStr">
        <is>
          <t>global</t>
        </is>
      </c>
      <c r="F3815" t="inlineStr">
        <is>
          <t>global</t>
        </is>
      </c>
    </row>
    <row r="3816">
      <c r="A3816" t="inlineStr">
        <is>
          <t>Blend: Tactical Bal ESG 50/50</t>
        </is>
      </c>
      <c r="C3816" s="13">
        <f>Spartan!BB45</f>
        <v/>
      </c>
      <c r="D3816" s="13">
        <f>Spartan!BC45</f>
        <v/>
      </c>
      <c r="E3816" t="inlineStr">
        <is>
          <t>global</t>
        </is>
      </c>
      <c r="F3816" t="inlineStr">
        <is>
          <t>global</t>
        </is>
      </c>
    </row>
    <row r="3817">
      <c r="A3817" t="inlineStr">
        <is>
          <t>Blend: Tactical Bal ESG 50/50</t>
        </is>
      </c>
      <c r="C3817" s="13">
        <f>Spartan!BB46</f>
        <v/>
      </c>
      <c r="D3817" s="13">
        <f>Spartan!BC46</f>
        <v/>
      </c>
      <c r="E3817" t="inlineStr">
        <is>
          <t>global</t>
        </is>
      </c>
      <c r="F3817" t="inlineStr">
        <is>
          <t>global</t>
        </is>
      </c>
    </row>
    <row r="3818">
      <c r="A3818" t="inlineStr">
        <is>
          <t>Blend: Tactical Bal ESG 50/50</t>
        </is>
      </c>
      <c r="C3818" s="13">
        <f>Spartan!BB47</f>
        <v/>
      </c>
      <c r="D3818" s="13">
        <f>Spartan!BC47</f>
        <v/>
      </c>
      <c r="E3818" t="inlineStr">
        <is>
          <t>global</t>
        </is>
      </c>
      <c r="F3818" t="inlineStr">
        <is>
          <t>global</t>
        </is>
      </c>
    </row>
    <row r="3819">
      <c r="A3819" t="inlineStr">
        <is>
          <t>Blend: Tactical Bal ESG 50/50</t>
        </is>
      </c>
      <c r="C3819" s="13">
        <f>Spartan!BB48</f>
        <v/>
      </c>
      <c r="D3819" s="13">
        <f>Spartan!BC48</f>
        <v/>
      </c>
      <c r="E3819" t="inlineStr">
        <is>
          <t>global</t>
        </is>
      </c>
      <c r="F3819" t="inlineStr">
        <is>
          <t>global</t>
        </is>
      </c>
    </row>
    <row r="3820">
      <c r="A3820" t="inlineStr">
        <is>
          <t>Blend: Tactical Bal ESG 50/50</t>
        </is>
      </c>
      <c r="C3820" s="13">
        <f>Spartan!BB49</f>
        <v/>
      </c>
      <c r="D3820" s="13">
        <f>Spartan!BC49</f>
        <v/>
      </c>
      <c r="E3820" t="inlineStr">
        <is>
          <t>global</t>
        </is>
      </c>
      <c r="F3820" t="inlineStr">
        <is>
          <t>global</t>
        </is>
      </c>
    </row>
    <row r="3821">
      <c r="A3821" t="inlineStr">
        <is>
          <t>Blend: Tactical Bal ESG 50/50</t>
        </is>
      </c>
      <c r="C3821" s="13">
        <f>Spartan!BB50</f>
        <v/>
      </c>
      <c r="D3821" s="13">
        <f>Spartan!BC50</f>
        <v/>
      </c>
      <c r="E3821" t="inlineStr">
        <is>
          <t>global</t>
        </is>
      </c>
      <c r="F3821" t="inlineStr">
        <is>
          <t>global</t>
        </is>
      </c>
    </row>
    <row r="3822">
      <c r="A3822" t="inlineStr">
        <is>
          <t>Blend: Tactical Bal ESG 50/50</t>
        </is>
      </c>
      <c r="C3822" s="13">
        <f>Spartan!BB51</f>
        <v/>
      </c>
      <c r="D3822" s="13">
        <f>Spartan!BC51</f>
        <v/>
      </c>
      <c r="E3822" t="inlineStr">
        <is>
          <t>global</t>
        </is>
      </c>
      <c r="F3822" t="inlineStr">
        <is>
          <t>global</t>
        </is>
      </c>
    </row>
    <row r="3823">
      <c r="A3823" t="inlineStr">
        <is>
          <t>Blend: Tactical Bal ESG 50/50</t>
        </is>
      </c>
      <c r="C3823" s="13">
        <f>Spartan!BB52</f>
        <v/>
      </c>
      <c r="D3823" s="13">
        <f>Spartan!BC52</f>
        <v/>
      </c>
      <c r="E3823" t="inlineStr">
        <is>
          <t>global</t>
        </is>
      </c>
      <c r="F3823" t="inlineStr">
        <is>
          <t>global</t>
        </is>
      </c>
    </row>
    <row r="3824">
      <c r="A3824" t="inlineStr">
        <is>
          <t>Blend: Tactical Bal ESG 50/50</t>
        </is>
      </c>
      <c r="C3824" s="13">
        <f>Spartan!BB53</f>
        <v/>
      </c>
      <c r="D3824" s="13">
        <f>Spartan!BC53</f>
        <v/>
      </c>
      <c r="E3824" t="inlineStr">
        <is>
          <t>global</t>
        </is>
      </c>
      <c r="F3824" t="inlineStr">
        <is>
          <t>global</t>
        </is>
      </c>
    </row>
    <row r="3825">
      <c r="A3825" t="inlineStr">
        <is>
          <t>Blend: Tactical Bal ESG 50/50</t>
        </is>
      </c>
      <c r="C3825" s="13">
        <f>Spartan!BB54</f>
        <v/>
      </c>
      <c r="D3825" s="13">
        <f>Spartan!BC54</f>
        <v/>
      </c>
      <c r="E3825" t="inlineStr">
        <is>
          <t>global</t>
        </is>
      </c>
      <c r="F3825" t="inlineStr">
        <is>
          <t>global</t>
        </is>
      </c>
    </row>
    <row r="3826">
      <c r="A3826" t="inlineStr">
        <is>
          <t>Blend: Tactical Bal ESG 50/50</t>
        </is>
      </c>
      <c r="C3826" s="13">
        <f>Spartan!BB55</f>
        <v/>
      </c>
      <c r="D3826" s="13">
        <f>Spartan!BC55</f>
        <v/>
      </c>
      <c r="E3826" t="inlineStr">
        <is>
          <t>global</t>
        </is>
      </c>
      <c r="F3826" t="inlineStr">
        <is>
          <t>global</t>
        </is>
      </c>
    </row>
    <row r="3827">
      <c r="A3827" t="inlineStr">
        <is>
          <t>Blend: Tactical Bal ESG 50/50</t>
        </is>
      </c>
      <c r="C3827" s="13">
        <f>Spartan!BB56</f>
        <v/>
      </c>
      <c r="D3827" s="13">
        <f>Spartan!BC56</f>
        <v/>
      </c>
      <c r="E3827" t="inlineStr">
        <is>
          <t>global</t>
        </is>
      </c>
      <c r="F3827" t="inlineStr">
        <is>
          <t>global</t>
        </is>
      </c>
    </row>
    <row r="3828">
      <c r="A3828" t="inlineStr">
        <is>
          <t>Blend: Tactical Bal ESG 50/50</t>
        </is>
      </c>
      <c r="C3828" s="13">
        <f>Spartan!BB57</f>
        <v/>
      </c>
      <c r="D3828" s="13">
        <f>Spartan!BC57</f>
        <v/>
      </c>
      <c r="E3828" t="inlineStr">
        <is>
          <t>global</t>
        </is>
      </c>
      <c r="F3828" t="inlineStr">
        <is>
          <t>global</t>
        </is>
      </c>
    </row>
    <row r="3829">
      <c r="A3829" t="inlineStr">
        <is>
          <t>Blend: Tactical Bal ESG 50/50</t>
        </is>
      </c>
      <c r="C3829" s="13">
        <f>Spartan!BB58</f>
        <v/>
      </c>
      <c r="D3829" s="13">
        <f>Spartan!BC58</f>
        <v/>
      </c>
      <c r="E3829" t="inlineStr">
        <is>
          <t>global</t>
        </is>
      </c>
      <c r="F3829" t="inlineStr">
        <is>
          <t>global</t>
        </is>
      </c>
    </row>
    <row r="3830">
      <c r="A3830" t="inlineStr">
        <is>
          <t>Blend: Tactical Bal ESG 50/50</t>
        </is>
      </c>
      <c r="C3830" s="13">
        <f>Spartan!BB59</f>
        <v/>
      </c>
      <c r="D3830" s="13">
        <f>Spartan!BC59</f>
        <v/>
      </c>
      <c r="E3830" t="inlineStr">
        <is>
          <t>global</t>
        </is>
      </c>
      <c r="F3830" t="inlineStr">
        <is>
          <t>global</t>
        </is>
      </c>
    </row>
    <row r="3831">
      <c r="A3831" t="inlineStr">
        <is>
          <t>Blend: Tactical Bal ESG 50/50</t>
        </is>
      </c>
      <c r="C3831" s="13">
        <f>Spartan!BB60</f>
        <v/>
      </c>
      <c r="D3831" s="13">
        <f>Spartan!BC60</f>
        <v/>
      </c>
      <c r="E3831" t="inlineStr">
        <is>
          <t>global</t>
        </is>
      </c>
      <c r="F3831" t="inlineStr">
        <is>
          <t>global</t>
        </is>
      </c>
    </row>
    <row r="3832">
      <c r="A3832" t="inlineStr">
        <is>
          <t>Blend: Tactical Bal ESG 50/50</t>
        </is>
      </c>
      <c r="C3832" s="13">
        <f>Spartan!BB61</f>
        <v/>
      </c>
      <c r="D3832" s="13">
        <f>Spartan!BC61</f>
        <v/>
      </c>
      <c r="E3832" t="inlineStr">
        <is>
          <t>global</t>
        </is>
      </c>
      <c r="F3832" t="inlineStr">
        <is>
          <t>global</t>
        </is>
      </c>
    </row>
    <row r="3833">
      <c r="A3833" t="inlineStr">
        <is>
          <t>Blend: Tactical Bal ESG 50/50</t>
        </is>
      </c>
      <c r="C3833" s="13">
        <f>Spartan!BB62</f>
        <v/>
      </c>
      <c r="D3833" s="13">
        <f>Spartan!BC62</f>
        <v/>
      </c>
      <c r="E3833" t="inlineStr">
        <is>
          <t>global</t>
        </is>
      </c>
      <c r="F3833" t="inlineStr">
        <is>
          <t>global</t>
        </is>
      </c>
    </row>
    <row r="3834">
      <c r="A3834" t="inlineStr">
        <is>
          <t>Blend: Tactical Bal ESG 50/50</t>
        </is>
      </c>
      <c r="C3834" s="13">
        <f>Spartan!BB63</f>
        <v/>
      </c>
      <c r="D3834" s="13">
        <f>Spartan!BC63</f>
        <v/>
      </c>
      <c r="E3834" t="inlineStr">
        <is>
          <t>global</t>
        </is>
      </c>
      <c r="F3834" t="inlineStr">
        <is>
          <t>global</t>
        </is>
      </c>
    </row>
    <row r="3835">
      <c r="A3835" t="inlineStr">
        <is>
          <t>Blend: Tactical Bal ESG 50/50</t>
        </is>
      </c>
      <c r="C3835" s="13">
        <f>Spartan!BB64</f>
        <v/>
      </c>
      <c r="D3835" s="13">
        <f>Spartan!BC64</f>
        <v/>
      </c>
      <c r="E3835" t="inlineStr">
        <is>
          <t>global</t>
        </is>
      </c>
      <c r="F3835" t="inlineStr">
        <is>
          <t>global</t>
        </is>
      </c>
    </row>
    <row r="3836">
      <c r="A3836" t="inlineStr">
        <is>
          <t>Blend: Tactical Bal ESG 50/50</t>
        </is>
      </c>
      <c r="C3836" s="13">
        <f>Spartan!BB65</f>
        <v/>
      </c>
      <c r="D3836" s="13">
        <f>Spartan!BC65</f>
        <v/>
      </c>
      <c r="E3836" t="inlineStr">
        <is>
          <t>global</t>
        </is>
      </c>
      <c r="F3836" t="inlineStr">
        <is>
          <t>global</t>
        </is>
      </c>
    </row>
    <row r="3837">
      <c r="A3837" t="inlineStr">
        <is>
          <t>Blend: Tactical Bal ESG 50/50</t>
        </is>
      </c>
      <c r="C3837" s="13">
        <f>Spartan!BB66</f>
        <v/>
      </c>
      <c r="D3837" s="13">
        <f>Spartan!BC66</f>
        <v/>
      </c>
      <c r="E3837" t="inlineStr">
        <is>
          <t>global</t>
        </is>
      </c>
      <c r="F3837" t="inlineStr">
        <is>
          <t>global</t>
        </is>
      </c>
    </row>
    <row r="3838">
      <c r="A3838" t="inlineStr">
        <is>
          <t>Blend: Tactical Bal ESG 50/50</t>
        </is>
      </c>
      <c r="C3838" s="13">
        <f>Spartan!BB67</f>
        <v/>
      </c>
      <c r="D3838" s="13">
        <f>Spartan!BC67</f>
        <v/>
      </c>
      <c r="E3838" t="inlineStr">
        <is>
          <t>global</t>
        </is>
      </c>
      <c r="F3838" t="inlineStr">
        <is>
          <t>global</t>
        </is>
      </c>
    </row>
    <row r="3839">
      <c r="A3839" t="inlineStr">
        <is>
          <t>Blend: Tactical Bal ESG 50/50</t>
        </is>
      </c>
      <c r="C3839" s="13">
        <f>Spartan!BB68</f>
        <v/>
      </c>
      <c r="D3839" s="13">
        <f>Spartan!BC68</f>
        <v/>
      </c>
      <c r="E3839" t="inlineStr">
        <is>
          <t>global</t>
        </is>
      </c>
      <c r="F3839" t="inlineStr">
        <is>
          <t>global</t>
        </is>
      </c>
    </row>
    <row r="3840">
      <c r="A3840" t="inlineStr">
        <is>
          <t>Blend: Tactical Bal ESG 50/50</t>
        </is>
      </c>
      <c r="C3840" s="13">
        <f>Spartan!BB69</f>
        <v/>
      </c>
      <c r="D3840" s="13">
        <f>Spartan!BC69</f>
        <v/>
      </c>
      <c r="E3840" t="inlineStr">
        <is>
          <t>global</t>
        </is>
      </c>
      <c r="F3840" t="inlineStr">
        <is>
          <t>global</t>
        </is>
      </c>
    </row>
    <row r="3841">
      <c r="A3841" t="inlineStr">
        <is>
          <t>Blend: Tactical Bal ESG 50/50</t>
        </is>
      </c>
      <c r="C3841" s="13">
        <f>Spartan!BB70</f>
        <v/>
      </c>
      <c r="D3841" s="13">
        <f>Spartan!BC70</f>
        <v/>
      </c>
      <c r="E3841" t="inlineStr">
        <is>
          <t>global</t>
        </is>
      </c>
      <c r="F3841" t="inlineStr">
        <is>
          <t>global</t>
        </is>
      </c>
    </row>
    <row r="3842">
      <c r="A3842" t="inlineStr">
        <is>
          <t>Blend: Tactical Bal ESG 50/50</t>
        </is>
      </c>
      <c r="C3842" s="13">
        <f>Spartan!BB71</f>
        <v/>
      </c>
      <c r="D3842" s="13">
        <f>Spartan!BC71</f>
        <v/>
      </c>
      <c r="E3842" t="inlineStr">
        <is>
          <t>global</t>
        </is>
      </c>
      <c r="F3842" t="inlineStr">
        <is>
          <t>global</t>
        </is>
      </c>
    </row>
    <row r="3843">
      <c r="A3843" t="inlineStr">
        <is>
          <t>Blend: Tactical Bal ESG 50/50</t>
        </is>
      </c>
      <c r="C3843" s="13">
        <f>Spartan!BB72</f>
        <v/>
      </c>
      <c r="D3843" s="13">
        <f>Spartan!BC72</f>
        <v/>
      </c>
      <c r="E3843" t="inlineStr">
        <is>
          <t>global</t>
        </is>
      </c>
      <c r="F3843" t="inlineStr">
        <is>
          <t>global</t>
        </is>
      </c>
    </row>
    <row r="3844">
      <c r="A3844" t="inlineStr">
        <is>
          <t>Blend: Tactical Bal ESG 50/50</t>
        </is>
      </c>
      <c r="C3844" s="13">
        <f>Spartan!BB73</f>
        <v/>
      </c>
      <c r="D3844" s="13">
        <f>Spartan!BC73</f>
        <v/>
      </c>
      <c r="E3844" t="inlineStr">
        <is>
          <t>global</t>
        </is>
      </c>
      <c r="F3844" t="inlineStr">
        <is>
          <t>global</t>
        </is>
      </c>
    </row>
    <row r="3845">
      <c r="A3845" t="inlineStr">
        <is>
          <t>Blend: Tactical Bal ESG 50/50</t>
        </is>
      </c>
      <c r="C3845" s="13">
        <f>Spartan!BB74</f>
        <v/>
      </c>
      <c r="D3845" s="13">
        <f>Spartan!BC74</f>
        <v/>
      </c>
      <c r="E3845" t="inlineStr">
        <is>
          <t>global</t>
        </is>
      </c>
      <c r="F3845" t="inlineStr">
        <is>
          <t>global</t>
        </is>
      </c>
    </row>
    <row r="3846">
      <c r="A3846" t="inlineStr">
        <is>
          <t>Blend: Tactical Bal ESG 50/50</t>
        </is>
      </c>
      <c r="C3846" s="13">
        <f>Spartan!BB75</f>
        <v/>
      </c>
      <c r="D3846" s="13">
        <f>Spartan!BC75</f>
        <v/>
      </c>
      <c r="E3846" t="inlineStr">
        <is>
          <t>global</t>
        </is>
      </c>
      <c r="F3846" t="inlineStr">
        <is>
          <t>global</t>
        </is>
      </c>
    </row>
    <row r="3847">
      <c r="A3847" t="inlineStr">
        <is>
          <t>Blend: Tactical Bal ESG 50/50</t>
        </is>
      </c>
      <c r="C3847" s="13">
        <f>Spartan!BB76</f>
        <v/>
      </c>
      <c r="D3847" s="13">
        <f>Spartan!BC76</f>
        <v/>
      </c>
      <c r="E3847" t="inlineStr">
        <is>
          <t>global</t>
        </is>
      </c>
      <c r="F3847" t="inlineStr">
        <is>
          <t>global</t>
        </is>
      </c>
    </row>
    <row r="3848">
      <c r="A3848" t="inlineStr">
        <is>
          <t>Blend: Tactical Bal ESG 50/50</t>
        </is>
      </c>
      <c r="C3848" s="13">
        <f>Spartan!BB77</f>
        <v/>
      </c>
      <c r="D3848" s="13">
        <f>Spartan!BC77</f>
        <v/>
      </c>
      <c r="E3848" t="inlineStr">
        <is>
          <t>global</t>
        </is>
      </c>
      <c r="F3848" t="inlineStr">
        <is>
          <t>global</t>
        </is>
      </c>
    </row>
    <row r="3849">
      <c r="A3849" t="inlineStr">
        <is>
          <t>Blend: Tactical Bal ESG 50/50</t>
        </is>
      </c>
      <c r="C3849" s="13">
        <f>Spartan!BB78</f>
        <v/>
      </c>
      <c r="D3849" s="13">
        <f>Spartan!BC78</f>
        <v/>
      </c>
      <c r="E3849" t="inlineStr">
        <is>
          <t>global</t>
        </is>
      </c>
      <c r="F3849" t="inlineStr">
        <is>
          <t>global</t>
        </is>
      </c>
    </row>
    <row r="3850">
      <c r="A3850" t="inlineStr">
        <is>
          <t>Blend: Tactical Bal ESG 50/50</t>
        </is>
      </c>
      <c r="C3850" s="13">
        <f>Spartan!BB79</f>
        <v/>
      </c>
      <c r="D3850" s="13">
        <f>Spartan!BC79</f>
        <v/>
      </c>
      <c r="E3850" t="inlineStr">
        <is>
          <t>global</t>
        </is>
      </c>
      <c r="F3850" t="inlineStr">
        <is>
          <t>global</t>
        </is>
      </c>
    </row>
    <row r="3851">
      <c r="A3851" t="inlineStr">
        <is>
          <t>Blend: Tactical Bal ESG 50/50</t>
        </is>
      </c>
      <c r="C3851" s="13">
        <f>Spartan!BB80</f>
        <v/>
      </c>
      <c r="D3851" s="13">
        <f>Spartan!BC80</f>
        <v/>
      </c>
      <c r="E3851" t="inlineStr">
        <is>
          <t>global</t>
        </is>
      </c>
      <c r="F3851" t="inlineStr">
        <is>
          <t>global</t>
        </is>
      </c>
    </row>
    <row r="3852">
      <c r="A3852" t="inlineStr">
        <is>
          <t>Blend: Tactical Bal ESG 50/50</t>
        </is>
      </c>
      <c r="C3852" s="13">
        <f>Spartan!BB81</f>
        <v/>
      </c>
      <c r="D3852" s="13">
        <f>Spartan!BC81</f>
        <v/>
      </c>
      <c r="E3852" t="inlineStr">
        <is>
          <t>global</t>
        </is>
      </c>
      <c r="F3852" t="inlineStr">
        <is>
          <t>global</t>
        </is>
      </c>
    </row>
    <row r="3853">
      <c r="A3853" t="inlineStr">
        <is>
          <t>Blend: Tactical Bal ESG 50/50</t>
        </is>
      </c>
      <c r="C3853" s="13">
        <f>Spartan!BB82</f>
        <v/>
      </c>
      <c r="D3853" s="13">
        <f>Spartan!BC82</f>
        <v/>
      </c>
      <c r="E3853" t="inlineStr">
        <is>
          <t>global</t>
        </is>
      </c>
      <c r="F3853" t="inlineStr">
        <is>
          <t>global</t>
        </is>
      </c>
    </row>
    <row r="3854">
      <c r="A3854" t="inlineStr">
        <is>
          <t>Blend: Tactical Bal ESG 50/50</t>
        </is>
      </c>
      <c r="C3854" s="13">
        <f>Spartan!BB83</f>
        <v/>
      </c>
      <c r="D3854" s="13">
        <f>Spartan!BC83</f>
        <v/>
      </c>
      <c r="E3854" t="inlineStr">
        <is>
          <t>global</t>
        </is>
      </c>
      <c r="F3854" t="inlineStr">
        <is>
          <t>global</t>
        </is>
      </c>
    </row>
    <row r="3855">
      <c r="A3855" t="inlineStr">
        <is>
          <t>Blend: Tactical Bal ESG 50/50</t>
        </is>
      </c>
      <c r="C3855" s="13">
        <f>Spartan!BB84</f>
        <v/>
      </c>
      <c r="D3855" s="13">
        <f>Spartan!BC84</f>
        <v/>
      </c>
      <c r="E3855" t="inlineStr">
        <is>
          <t>global</t>
        </is>
      </c>
      <c r="F3855" t="inlineStr">
        <is>
          <t>global</t>
        </is>
      </c>
    </row>
    <row r="3856">
      <c r="A3856" t="inlineStr">
        <is>
          <t>Blend: Tactical Bal ESG 50/50</t>
        </is>
      </c>
      <c r="C3856" s="13">
        <f>Spartan!BB85</f>
        <v/>
      </c>
      <c r="D3856" s="13">
        <f>Spartan!BC85</f>
        <v/>
      </c>
      <c r="E3856" t="inlineStr">
        <is>
          <t>global</t>
        </is>
      </c>
      <c r="F3856" t="inlineStr">
        <is>
          <t>global</t>
        </is>
      </c>
    </row>
    <row r="3857">
      <c r="A3857" t="inlineStr">
        <is>
          <t>Blend: Tactical Bal ESG 50/50</t>
        </is>
      </c>
      <c r="C3857" s="13">
        <f>Spartan!BB86</f>
        <v/>
      </c>
      <c r="D3857" s="13">
        <f>Spartan!BC86</f>
        <v/>
      </c>
      <c r="E3857" t="inlineStr">
        <is>
          <t>global</t>
        </is>
      </c>
      <c r="F3857" t="inlineStr">
        <is>
          <t>global</t>
        </is>
      </c>
    </row>
    <row r="3858">
      <c r="A3858" t="inlineStr">
        <is>
          <t>Blend: Tactical Bal ESG 50/50</t>
        </is>
      </c>
      <c r="C3858" s="13">
        <f>Spartan!BB87</f>
        <v/>
      </c>
      <c r="D3858" s="13">
        <f>Spartan!BC87</f>
        <v/>
      </c>
      <c r="E3858" t="inlineStr">
        <is>
          <t>global</t>
        </is>
      </c>
      <c r="F3858" t="inlineStr">
        <is>
          <t>global</t>
        </is>
      </c>
    </row>
    <row r="3859">
      <c r="A3859" t="inlineStr">
        <is>
          <t>Blend: Tactical Bal ESG 50/50</t>
        </is>
      </c>
      <c r="C3859" s="13">
        <f>Spartan!BB88</f>
        <v/>
      </c>
      <c r="D3859" s="13">
        <f>Spartan!BC88</f>
        <v/>
      </c>
      <c r="E3859" t="inlineStr">
        <is>
          <t>global</t>
        </is>
      </c>
      <c r="F3859" t="inlineStr">
        <is>
          <t>global</t>
        </is>
      </c>
    </row>
    <row r="3860">
      <c r="A3860" t="inlineStr">
        <is>
          <t>Blend: Tactical Bal ESG 50/50</t>
        </is>
      </c>
      <c r="C3860" s="13">
        <f>Spartan!BB89</f>
        <v/>
      </c>
      <c r="D3860" s="13">
        <f>Spartan!BC89</f>
        <v/>
      </c>
      <c r="E3860" t="inlineStr">
        <is>
          <t>global</t>
        </is>
      </c>
      <c r="F3860" t="inlineStr">
        <is>
          <t>global</t>
        </is>
      </c>
    </row>
    <row r="3861">
      <c r="A3861" t="inlineStr">
        <is>
          <t>Blend: Tactical Bal ESG 50/50</t>
        </is>
      </c>
      <c r="C3861" s="13">
        <f>Spartan!BB90</f>
        <v/>
      </c>
      <c r="D3861" s="13">
        <f>Spartan!BC90</f>
        <v/>
      </c>
      <c r="E3861" t="inlineStr">
        <is>
          <t>global</t>
        </is>
      </c>
      <c r="F3861" t="inlineStr">
        <is>
          <t>global</t>
        </is>
      </c>
    </row>
    <row r="3862">
      <c r="A3862" t="inlineStr">
        <is>
          <t>Blend: Tactical Bal ESG 50/50</t>
        </is>
      </c>
      <c r="C3862" s="13">
        <f>Spartan!BB91</f>
        <v/>
      </c>
      <c r="D3862" s="13">
        <f>Spartan!BC91</f>
        <v/>
      </c>
      <c r="E3862" t="inlineStr">
        <is>
          <t>global</t>
        </is>
      </c>
      <c r="F3862" t="inlineStr">
        <is>
          <t>global</t>
        </is>
      </c>
    </row>
    <row r="3863">
      <c r="A3863" t="inlineStr">
        <is>
          <t>Blend: Tactical Bal ESG 50/50</t>
        </is>
      </c>
      <c r="C3863" s="13">
        <f>Spartan!BB92</f>
        <v/>
      </c>
      <c r="D3863" s="13">
        <f>Spartan!BC92</f>
        <v/>
      </c>
      <c r="E3863" t="inlineStr">
        <is>
          <t>global</t>
        </is>
      </c>
      <c r="F3863" t="inlineStr">
        <is>
          <t>global</t>
        </is>
      </c>
    </row>
    <row r="3864">
      <c r="A3864" t="inlineStr">
        <is>
          <t>Blend: Tactical Bal ESG 50/50</t>
        </is>
      </c>
      <c r="C3864" s="13">
        <f>Spartan!BB93</f>
        <v/>
      </c>
      <c r="D3864" s="13">
        <f>Spartan!BC93</f>
        <v/>
      </c>
      <c r="E3864" t="inlineStr">
        <is>
          <t>global</t>
        </is>
      </c>
      <c r="F3864" t="inlineStr">
        <is>
          <t>global</t>
        </is>
      </c>
    </row>
    <row r="3865">
      <c r="A3865" t="inlineStr">
        <is>
          <t>Blend: Tactical Bal ESG 50/50</t>
        </is>
      </c>
      <c r="C3865" s="13">
        <f>Spartan!BB94</f>
        <v/>
      </c>
      <c r="D3865" s="13">
        <f>Spartan!BC94</f>
        <v/>
      </c>
      <c r="E3865" t="inlineStr">
        <is>
          <t>global</t>
        </is>
      </c>
      <c r="F3865" t="inlineStr">
        <is>
          <t>global</t>
        </is>
      </c>
    </row>
    <row r="3866">
      <c r="A3866" t="inlineStr">
        <is>
          <t>Blend: Tactical Bal ESG 50/50</t>
        </is>
      </c>
      <c r="C3866" s="13">
        <f>Spartan!BB95</f>
        <v/>
      </c>
      <c r="D3866" s="13">
        <f>Spartan!BC95</f>
        <v/>
      </c>
      <c r="E3866" t="inlineStr">
        <is>
          <t>global</t>
        </is>
      </c>
      <c r="F3866" t="inlineStr">
        <is>
          <t>global</t>
        </is>
      </c>
    </row>
    <row r="3867">
      <c r="A3867" t="inlineStr">
        <is>
          <t>Blend: Tactical Bal ESG 50/50</t>
        </is>
      </c>
      <c r="C3867" s="13">
        <f>Spartan!BB96</f>
        <v/>
      </c>
      <c r="D3867" s="13">
        <f>Spartan!BC96</f>
        <v/>
      </c>
      <c r="E3867" t="inlineStr">
        <is>
          <t>global</t>
        </is>
      </c>
      <c r="F3867" t="inlineStr">
        <is>
          <t>global</t>
        </is>
      </c>
    </row>
    <row r="3868">
      <c r="A3868" t="inlineStr">
        <is>
          <t>Blend: Tactical Bal ESG 50/50</t>
        </is>
      </c>
      <c r="C3868" s="13">
        <f>Spartan!BB97</f>
        <v/>
      </c>
      <c r="D3868" s="13">
        <f>Spartan!BC97</f>
        <v/>
      </c>
      <c r="E3868" t="inlineStr">
        <is>
          <t>global</t>
        </is>
      </c>
      <c r="F3868" t="inlineStr">
        <is>
          <t>global</t>
        </is>
      </c>
    </row>
    <row r="3869">
      <c r="A3869" t="inlineStr">
        <is>
          <t>Blend: Tactical Bal ESG 50/50</t>
        </is>
      </c>
      <c r="C3869" s="13">
        <f>Spartan!BB98</f>
        <v/>
      </c>
      <c r="D3869" s="13">
        <f>Spartan!BC98</f>
        <v/>
      </c>
      <c r="E3869" t="inlineStr">
        <is>
          <t>global</t>
        </is>
      </c>
      <c r="F3869" t="inlineStr">
        <is>
          <t>global</t>
        </is>
      </c>
    </row>
    <row r="3870">
      <c r="A3870" t="inlineStr">
        <is>
          <t>Blend: Tactical Bal ESG 50/50</t>
        </is>
      </c>
      <c r="C3870" s="13">
        <f>Spartan!BB99</f>
        <v/>
      </c>
      <c r="D3870" s="13">
        <f>Spartan!BC99</f>
        <v/>
      </c>
      <c r="E3870" t="inlineStr">
        <is>
          <t>global</t>
        </is>
      </c>
      <c r="F3870" t="inlineStr">
        <is>
          <t>global</t>
        </is>
      </c>
    </row>
    <row r="3871">
      <c r="A3871" t="inlineStr">
        <is>
          <t>Blend: Tactical Bal ESG 50/50</t>
        </is>
      </c>
      <c r="C3871" s="13">
        <f>Spartan!BB100</f>
        <v/>
      </c>
      <c r="D3871" s="13">
        <f>Spartan!BC100</f>
        <v/>
      </c>
      <c r="E3871" t="inlineStr">
        <is>
          <t>global</t>
        </is>
      </c>
      <c r="F3871" t="inlineStr">
        <is>
          <t>global</t>
        </is>
      </c>
    </row>
    <row r="3872">
      <c r="A3872" t="inlineStr">
        <is>
          <t>Blend: Tactical Bal ESG 50/50</t>
        </is>
      </c>
      <c r="C3872" s="13">
        <f>Spartan!BB101</f>
        <v/>
      </c>
      <c r="D3872" s="13">
        <f>Spartan!BC101</f>
        <v/>
      </c>
      <c r="E3872" t="inlineStr">
        <is>
          <t>global</t>
        </is>
      </c>
      <c r="F3872" t="inlineStr">
        <is>
          <t>global</t>
        </is>
      </c>
    </row>
    <row r="3873">
      <c r="A3873" t="inlineStr">
        <is>
          <t>Blend: Tactical Bal ESG 50/50</t>
        </is>
      </c>
      <c r="C3873" s="13">
        <f>Spartan!BB102</f>
        <v/>
      </c>
      <c r="D3873" s="13">
        <f>Spartan!BC102</f>
        <v/>
      </c>
      <c r="E3873" t="inlineStr">
        <is>
          <t>global</t>
        </is>
      </c>
      <c r="F3873" t="inlineStr">
        <is>
          <t>global</t>
        </is>
      </c>
    </row>
    <row r="3874">
      <c r="A3874" t="inlineStr">
        <is>
          <t>Blend: Tactical Bal ESG 50/50</t>
        </is>
      </c>
      <c r="C3874" s="13">
        <f>Spartan!BB103</f>
        <v/>
      </c>
      <c r="D3874" s="13">
        <f>Spartan!BC103</f>
        <v/>
      </c>
      <c r="E3874" t="inlineStr">
        <is>
          <t>global</t>
        </is>
      </c>
      <c r="F3874" t="inlineStr">
        <is>
          <t>global</t>
        </is>
      </c>
    </row>
    <row r="3875">
      <c r="A3875" t="inlineStr">
        <is>
          <t>Blend: Tactical Bal ESG 50/50</t>
        </is>
      </c>
      <c r="C3875" s="13">
        <f>Spartan!BB104</f>
        <v/>
      </c>
      <c r="D3875" s="13">
        <f>Spartan!BC104</f>
        <v/>
      </c>
      <c r="E3875" t="inlineStr">
        <is>
          <t>global</t>
        </is>
      </c>
      <c r="F3875" t="inlineStr">
        <is>
          <t>global</t>
        </is>
      </c>
    </row>
    <row r="3876">
      <c r="A3876" t="inlineStr">
        <is>
          <t>Blend: Tactical Bal ESG 50/50</t>
        </is>
      </c>
      <c r="C3876" s="13">
        <f>Spartan!BB105</f>
        <v/>
      </c>
      <c r="D3876" s="13">
        <f>Spartan!BC105</f>
        <v/>
      </c>
      <c r="E3876" t="inlineStr">
        <is>
          <t>global</t>
        </is>
      </c>
      <c r="F3876" t="inlineStr">
        <is>
          <t>global</t>
        </is>
      </c>
    </row>
    <row r="3877">
      <c r="A3877" t="inlineStr">
        <is>
          <t>Blend: Tactical Bal ESG 50/50</t>
        </is>
      </c>
      <c r="C3877" s="13">
        <f>Spartan!BB106</f>
        <v/>
      </c>
      <c r="D3877" s="13">
        <f>Spartan!BC106</f>
        <v/>
      </c>
      <c r="E3877" t="inlineStr">
        <is>
          <t>global</t>
        </is>
      </c>
      <c r="F3877" t="inlineStr">
        <is>
          <t>global</t>
        </is>
      </c>
    </row>
    <row r="3878">
      <c r="A3878" t="inlineStr">
        <is>
          <t>Blend: Tactical Bal ESG 50/50</t>
        </is>
      </c>
      <c r="C3878" s="13">
        <f>Spartan!BB107</f>
        <v/>
      </c>
      <c r="D3878" s="13">
        <f>Spartan!BC107</f>
        <v/>
      </c>
      <c r="E3878" t="inlineStr">
        <is>
          <t>global</t>
        </is>
      </c>
      <c r="F3878" t="inlineStr">
        <is>
          <t>global</t>
        </is>
      </c>
    </row>
    <row r="3879">
      <c r="A3879" t="inlineStr">
        <is>
          <t>Blend: Tactical Bal ESG 50/50</t>
        </is>
      </c>
      <c r="C3879" s="13">
        <f>Spartan!BB108</f>
        <v/>
      </c>
      <c r="D3879" s="13">
        <f>Spartan!BC108</f>
        <v/>
      </c>
      <c r="E3879" t="inlineStr">
        <is>
          <t>global</t>
        </is>
      </c>
      <c r="F3879" t="inlineStr">
        <is>
          <t>global</t>
        </is>
      </c>
    </row>
    <row r="3880">
      <c r="A3880" t="inlineStr">
        <is>
          <t>Blend: Tactical Bal ESG 50/50</t>
        </is>
      </c>
      <c r="C3880" s="13">
        <f>Spartan!BB109</f>
        <v/>
      </c>
      <c r="D3880" s="13">
        <f>Spartan!BC109</f>
        <v/>
      </c>
      <c r="E3880" t="inlineStr">
        <is>
          <t>global</t>
        </is>
      </c>
      <c r="F3880" t="inlineStr">
        <is>
          <t>global</t>
        </is>
      </c>
    </row>
    <row r="3881">
      <c r="A3881" t="inlineStr">
        <is>
          <t>Blend: Tactical Bal ESG 50/50</t>
        </is>
      </c>
      <c r="C3881" s="13">
        <f>Spartan!BB110</f>
        <v/>
      </c>
      <c r="D3881" s="13">
        <f>Spartan!BC110</f>
        <v/>
      </c>
      <c r="E3881" t="inlineStr">
        <is>
          <t>global</t>
        </is>
      </c>
      <c r="F3881" t="inlineStr">
        <is>
          <t>global</t>
        </is>
      </c>
    </row>
    <row r="3882">
      <c r="A3882" t="inlineStr">
        <is>
          <t>Blend: Tactical Bal ESG 50/50</t>
        </is>
      </c>
      <c r="C3882" s="13">
        <f>Spartan!BB111</f>
        <v/>
      </c>
      <c r="D3882" s="13">
        <f>Spartan!BC111</f>
        <v/>
      </c>
      <c r="E3882" t="inlineStr">
        <is>
          <t>global</t>
        </is>
      </c>
      <c r="F3882" t="inlineStr">
        <is>
          <t>global</t>
        </is>
      </c>
    </row>
    <row r="3883">
      <c r="A3883" t="inlineStr">
        <is>
          <t>Blend: Tactical Bal ESG 50/50</t>
        </is>
      </c>
      <c r="C3883" s="13">
        <f>Spartan!BB112</f>
        <v/>
      </c>
      <c r="D3883" s="13">
        <f>Spartan!BC112</f>
        <v/>
      </c>
      <c r="E3883" t="inlineStr">
        <is>
          <t>global</t>
        </is>
      </c>
      <c r="F3883" t="inlineStr">
        <is>
          <t>global</t>
        </is>
      </c>
    </row>
    <row r="3884">
      <c r="A3884" t="inlineStr">
        <is>
          <t>Blend: Tactical Bal ESG 50/50</t>
        </is>
      </c>
      <c r="C3884" s="13">
        <f>Spartan!BB113</f>
        <v/>
      </c>
      <c r="D3884" s="13">
        <f>Spartan!BC113</f>
        <v/>
      </c>
      <c r="E3884" t="inlineStr">
        <is>
          <t>global</t>
        </is>
      </c>
      <c r="F3884" t="inlineStr">
        <is>
          <t>global</t>
        </is>
      </c>
    </row>
    <row r="3885">
      <c r="A3885" t="inlineStr">
        <is>
          <t>Blend: Tactical Bal ESG 50/50</t>
        </is>
      </c>
      <c r="C3885" s="13">
        <f>Spartan!BB114</f>
        <v/>
      </c>
      <c r="D3885" s="13">
        <f>Spartan!BC114</f>
        <v/>
      </c>
      <c r="E3885" t="inlineStr">
        <is>
          <t>global</t>
        </is>
      </c>
      <c r="F3885" t="inlineStr">
        <is>
          <t>global</t>
        </is>
      </c>
    </row>
    <row r="3886">
      <c r="A3886" t="inlineStr">
        <is>
          <t>Blend: Tactical Bal ESG 80/20</t>
        </is>
      </c>
      <c r="C3886" s="13">
        <f>Spartan!AP6</f>
        <v/>
      </c>
      <c r="D3886" s="13">
        <f>Spartan!AQ6</f>
        <v/>
      </c>
      <c r="E3886" t="inlineStr">
        <is>
          <t>global</t>
        </is>
      </c>
      <c r="F3886" t="inlineStr">
        <is>
          <t>global</t>
        </is>
      </c>
    </row>
    <row r="3887">
      <c r="A3887" t="inlineStr">
        <is>
          <t>Blend: Tactical Bal ESG 80/20</t>
        </is>
      </c>
      <c r="C3887" s="13">
        <f>Spartan!AP7</f>
        <v/>
      </c>
      <c r="D3887" s="13">
        <f>Spartan!AQ7</f>
        <v/>
      </c>
      <c r="E3887" t="inlineStr">
        <is>
          <t>global</t>
        </is>
      </c>
      <c r="F3887" t="inlineStr">
        <is>
          <t>global</t>
        </is>
      </c>
    </row>
    <row r="3888">
      <c r="A3888" t="inlineStr">
        <is>
          <t>Blend: Tactical Bal ESG 80/20</t>
        </is>
      </c>
      <c r="C3888" s="13">
        <f>Spartan!AP8</f>
        <v/>
      </c>
      <c r="D3888" s="13">
        <f>Spartan!AQ8</f>
        <v/>
      </c>
      <c r="E3888" t="inlineStr">
        <is>
          <t>global</t>
        </is>
      </c>
      <c r="F3888" t="inlineStr">
        <is>
          <t>global</t>
        </is>
      </c>
    </row>
    <row r="3889">
      <c r="A3889" t="inlineStr">
        <is>
          <t>Blend: Tactical Bal ESG 80/20</t>
        </is>
      </c>
      <c r="C3889" s="13">
        <f>Spartan!AP9</f>
        <v/>
      </c>
      <c r="D3889" s="13">
        <f>Spartan!AQ9</f>
        <v/>
      </c>
      <c r="E3889" t="inlineStr">
        <is>
          <t>global</t>
        </is>
      </c>
      <c r="F3889" t="inlineStr">
        <is>
          <t>global</t>
        </is>
      </c>
    </row>
    <row r="3890">
      <c r="A3890" t="inlineStr">
        <is>
          <t>Blend: Tactical Bal ESG 80/20</t>
        </is>
      </c>
      <c r="C3890" s="13">
        <f>Spartan!AP10</f>
        <v/>
      </c>
      <c r="D3890" s="13">
        <f>Spartan!AQ10</f>
        <v/>
      </c>
      <c r="E3890" t="inlineStr">
        <is>
          <t>global</t>
        </is>
      </c>
      <c r="F3890" t="inlineStr">
        <is>
          <t>global</t>
        </is>
      </c>
    </row>
    <row r="3891">
      <c r="A3891" t="inlineStr">
        <is>
          <t>Blend: Tactical Bal ESG 80/20</t>
        </is>
      </c>
      <c r="C3891" s="13">
        <f>Spartan!AP11</f>
        <v/>
      </c>
      <c r="D3891" s="13">
        <f>Spartan!AQ11</f>
        <v/>
      </c>
      <c r="E3891" t="inlineStr">
        <is>
          <t>global</t>
        </is>
      </c>
      <c r="F3891" t="inlineStr">
        <is>
          <t>global</t>
        </is>
      </c>
    </row>
    <row r="3892">
      <c r="A3892" t="inlineStr">
        <is>
          <t>Blend: Tactical Bal ESG 80/20</t>
        </is>
      </c>
      <c r="C3892" s="13">
        <f>Spartan!AP12</f>
        <v/>
      </c>
      <c r="D3892" s="13">
        <f>Spartan!AQ12</f>
        <v/>
      </c>
      <c r="E3892" t="inlineStr">
        <is>
          <t>global</t>
        </is>
      </c>
      <c r="F3892" t="inlineStr">
        <is>
          <t>global</t>
        </is>
      </c>
    </row>
    <row r="3893">
      <c r="A3893" t="inlineStr">
        <is>
          <t>Blend: Tactical Bal ESG 80/20</t>
        </is>
      </c>
      <c r="C3893" s="13">
        <f>Spartan!AP13</f>
        <v/>
      </c>
      <c r="D3893" s="13">
        <f>Spartan!AQ13</f>
        <v/>
      </c>
      <c r="E3893" t="inlineStr">
        <is>
          <t>global</t>
        </is>
      </c>
      <c r="F3893" t="inlineStr">
        <is>
          <t>global</t>
        </is>
      </c>
    </row>
    <row r="3894">
      <c r="A3894" t="inlineStr">
        <is>
          <t>Blend: Tactical Bal ESG 80/20</t>
        </is>
      </c>
      <c r="C3894" s="13">
        <f>Spartan!AP14</f>
        <v/>
      </c>
      <c r="D3894" s="13">
        <f>Spartan!AQ14</f>
        <v/>
      </c>
      <c r="E3894" t="inlineStr">
        <is>
          <t>global</t>
        </is>
      </c>
      <c r="F3894" t="inlineStr">
        <is>
          <t>global</t>
        </is>
      </c>
    </row>
    <row r="3895">
      <c r="A3895" t="inlineStr">
        <is>
          <t>Blend: Tactical Bal ESG 80/20</t>
        </is>
      </c>
      <c r="C3895" s="13">
        <f>Spartan!AP15</f>
        <v/>
      </c>
      <c r="D3895" s="13">
        <f>Spartan!AQ15</f>
        <v/>
      </c>
      <c r="E3895" t="inlineStr">
        <is>
          <t>global</t>
        </is>
      </c>
      <c r="F3895" t="inlineStr">
        <is>
          <t>global</t>
        </is>
      </c>
    </row>
    <row r="3896">
      <c r="A3896" t="inlineStr">
        <is>
          <t>Blend: Tactical Bal ESG 80/20</t>
        </is>
      </c>
      <c r="C3896" s="13">
        <f>Spartan!AP16</f>
        <v/>
      </c>
      <c r="D3896" s="13">
        <f>Spartan!AQ16</f>
        <v/>
      </c>
      <c r="E3896" t="inlineStr">
        <is>
          <t>global</t>
        </is>
      </c>
      <c r="F3896" t="inlineStr">
        <is>
          <t>global</t>
        </is>
      </c>
    </row>
    <row r="3897">
      <c r="A3897" t="inlineStr">
        <is>
          <t>Blend: Tactical Bal ESG 80/20</t>
        </is>
      </c>
      <c r="C3897" s="13">
        <f>Spartan!AP17</f>
        <v/>
      </c>
      <c r="D3897" s="13">
        <f>Spartan!AQ17</f>
        <v/>
      </c>
      <c r="E3897" t="inlineStr">
        <is>
          <t>global</t>
        </is>
      </c>
      <c r="F3897" t="inlineStr">
        <is>
          <t>global</t>
        </is>
      </c>
    </row>
    <row r="3898">
      <c r="A3898" t="inlineStr">
        <is>
          <t>Blend: Tactical Bal ESG 80/20</t>
        </is>
      </c>
      <c r="C3898" s="13">
        <f>Spartan!AP18</f>
        <v/>
      </c>
      <c r="D3898" s="13">
        <f>Spartan!AQ18</f>
        <v/>
      </c>
      <c r="E3898" t="inlineStr">
        <is>
          <t>global</t>
        </is>
      </c>
      <c r="F3898" t="inlineStr">
        <is>
          <t>global</t>
        </is>
      </c>
    </row>
    <row r="3899">
      <c r="A3899" t="inlineStr">
        <is>
          <t>Blend: Tactical Bal ESG 80/20</t>
        </is>
      </c>
      <c r="C3899" s="13">
        <f>Spartan!AP19</f>
        <v/>
      </c>
      <c r="D3899" s="13">
        <f>Spartan!AQ19</f>
        <v/>
      </c>
      <c r="E3899" t="inlineStr">
        <is>
          <t>global</t>
        </is>
      </c>
      <c r="F3899" t="inlineStr">
        <is>
          <t>global</t>
        </is>
      </c>
    </row>
    <row r="3900">
      <c r="A3900" t="inlineStr">
        <is>
          <t>Blend: Tactical Bal ESG 80/20</t>
        </is>
      </c>
      <c r="C3900" s="13">
        <f>Spartan!AP20</f>
        <v/>
      </c>
      <c r="D3900" s="13">
        <f>Spartan!AQ20</f>
        <v/>
      </c>
      <c r="E3900" t="inlineStr">
        <is>
          <t>global</t>
        </is>
      </c>
      <c r="F3900" t="inlineStr">
        <is>
          <t>global</t>
        </is>
      </c>
    </row>
    <row r="3901">
      <c r="A3901" t="inlineStr">
        <is>
          <t>Blend: Tactical Bal ESG 80/20</t>
        </is>
      </c>
      <c r="C3901" s="13">
        <f>Spartan!AP21</f>
        <v/>
      </c>
      <c r="D3901" s="13">
        <f>Spartan!AQ21</f>
        <v/>
      </c>
      <c r="E3901" t="inlineStr">
        <is>
          <t>global</t>
        </is>
      </c>
      <c r="F3901" t="inlineStr">
        <is>
          <t>global</t>
        </is>
      </c>
    </row>
    <row r="3902">
      <c r="A3902" t="inlineStr">
        <is>
          <t>Blend: Tactical Bal ESG 80/20</t>
        </is>
      </c>
      <c r="C3902" s="13">
        <f>Spartan!AP22</f>
        <v/>
      </c>
      <c r="D3902" s="13">
        <f>Spartan!AQ22</f>
        <v/>
      </c>
      <c r="E3902" t="inlineStr">
        <is>
          <t>global</t>
        </is>
      </c>
      <c r="F3902" t="inlineStr">
        <is>
          <t>global</t>
        </is>
      </c>
    </row>
    <row r="3903">
      <c r="A3903" t="inlineStr">
        <is>
          <t>Blend: Tactical Bal ESG 80/20</t>
        </is>
      </c>
      <c r="C3903" s="13">
        <f>Spartan!AP23</f>
        <v/>
      </c>
      <c r="D3903" s="13">
        <f>Spartan!AQ23</f>
        <v/>
      </c>
      <c r="E3903" t="inlineStr">
        <is>
          <t>global</t>
        </is>
      </c>
      <c r="F3903" t="inlineStr">
        <is>
          <t>global</t>
        </is>
      </c>
    </row>
    <row r="3904">
      <c r="A3904" t="inlineStr">
        <is>
          <t>Blend: Tactical Bal ESG 80/20</t>
        </is>
      </c>
      <c r="C3904" s="13">
        <f>Spartan!AP24</f>
        <v/>
      </c>
      <c r="D3904" s="13">
        <f>Spartan!AQ24</f>
        <v/>
      </c>
      <c r="E3904" t="inlineStr">
        <is>
          <t>global</t>
        </is>
      </c>
      <c r="F3904" t="inlineStr">
        <is>
          <t>global</t>
        </is>
      </c>
    </row>
    <row r="3905">
      <c r="A3905" t="inlineStr">
        <is>
          <t>Blend: Tactical Bal ESG 80/20</t>
        </is>
      </c>
      <c r="C3905" s="13">
        <f>Spartan!AP25</f>
        <v/>
      </c>
      <c r="D3905" s="13">
        <f>Spartan!AQ25</f>
        <v/>
      </c>
      <c r="E3905" t="inlineStr">
        <is>
          <t>global</t>
        </is>
      </c>
      <c r="F3905" t="inlineStr">
        <is>
          <t>global</t>
        </is>
      </c>
    </row>
    <row r="3906">
      <c r="A3906" t="inlineStr">
        <is>
          <t>Blend: Tactical Bal ESG 80/20</t>
        </is>
      </c>
      <c r="C3906" s="13">
        <f>Spartan!AP26</f>
        <v/>
      </c>
      <c r="D3906" s="13">
        <f>Spartan!AQ26</f>
        <v/>
      </c>
      <c r="E3906" t="inlineStr">
        <is>
          <t>global</t>
        </is>
      </c>
      <c r="F3906" t="inlineStr">
        <is>
          <t>global</t>
        </is>
      </c>
    </row>
    <row r="3907">
      <c r="A3907" t="inlineStr">
        <is>
          <t>Blend: Tactical Bal ESG 80/20</t>
        </is>
      </c>
      <c r="C3907" s="13">
        <f>Spartan!AP27</f>
        <v/>
      </c>
      <c r="D3907" s="13">
        <f>Spartan!AQ27</f>
        <v/>
      </c>
      <c r="E3907" t="inlineStr">
        <is>
          <t>global</t>
        </is>
      </c>
      <c r="F3907" t="inlineStr">
        <is>
          <t>global</t>
        </is>
      </c>
    </row>
    <row r="3908">
      <c r="A3908" t="inlineStr">
        <is>
          <t>Blend: Tactical Bal ESG 80/20</t>
        </is>
      </c>
      <c r="C3908" s="13">
        <f>Spartan!AP28</f>
        <v/>
      </c>
      <c r="D3908" s="13">
        <f>Spartan!AQ28</f>
        <v/>
      </c>
      <c r="E3908" t="inlineStr">
        <is>
          <t>global</t>
        </is>
      </c>
      <c r="F3908" t="inlineStr">
        <is>
          <t>global</t>
        </is>
      </c>
    </row>
    <row r="3909">
      <c r="A3909" t="inlineStr">
        <is>
          <t>Blend: Tactical Bal ESG 80/20</t>
        </is>
      </c>
      <c r="C3909" s="13">
        <f>Spartan!AP29</f>
        <v/>
      </c>
      <c r="D3909" s="13">
        <f>Spartan!AQ29</f>
        <v/>
      </c>
      <c r="E3909" t="inlineStr">
        <is>
          <t>global</t>
        </is>
      </c>
      <c r="F3909" t="inlineStr">
        <is>
          <t>global</t>
        </is>
      </c>
    </row>
    <row r="3910">
      <c r="A3910" t="inlineStr">
        <is>
          <t>Blend: Tactical Bal ESG 80/20</t>
        </is>
      </c>
      <c r="C3910" s="13">
        <f>Spartan!AP30</f>
        <v/>
      </c>
      <c r="D3910" s="13">
        <f>Spartan!AQ30</f>
        <v/>
      </c>
      <c r="E3910" t="inlineStr">
        <is>
          <t>global</t>
        </is>
      </c>
      <c r="F3910" t="inlineStr">
        <is>
          <t>global</t>
        </is>
      </c>
    </row>
    <row r="3911">
      <c r="A3911" t="inlineStr">
        <is>
          <t>Blend: Tactical Bal ESG 80/20</t>
        </is>
      </c>
      <c r="C3911" s="13">
        <f>Spartan!AP31</f>
        <v/>
      </c>
      <c r="D3911" s="13">
        <f>Spartan!AQ31</f>
        <v/>
      </c>
      <c r="E3911" t="inlineStr">
        <is>
          <t>global</t>
        </is>
      </c>
      <c r="F3911" t="inlineStr">
        <is>
          <t>global</t>
        </is>
      </c>
    </row>
    <row r="3912">
      <c r="A3912" t="inlineStr">
        <is>
          <t>Blend: Tactical Bal ESG 80/20</t>
        </is>
      </c>
      <c r="C3912" s="13">
        <f>Spartan!AP32</f>
        <v/>
      </c>
      <c r="D3912" s="13">
        <f>Spartan!AQ32</f>
        <v/>
      </c>
      <c r="E3912" t="inlineStr">
        <is>
          <t>global</t>
        </is>
      </c>
      <c r="F3912" t="inlineStr">
        <is>
          <t>global</t>
        </is>
      </c>
    </row>
    <row r="3913">
      <c r="A3913" t="inlineStr">
        <is>
          <t>Blend: Tactical Bal ESG 80/20</t>
        </is>
      </c>
      <c r="C3913" s="13">
        <f>Spartan!AP33</f>
        <v/>
      </c>
      <c r="D3913" s="13">
        <f>Spartan!AQ33</f>
        <v/>
      </c>
      <c r="E3913" t="inlineStr">
        <is>
          <t>global</t>
        </is>
      </c>
      <c r="F3913" t="inlineStr">
        <is>
          <t>global</t>
        </is>
      </c>
    </row>
    <row r="3914">
      <c r="A3914" t="inlineStr">
        <is>
          <t>Blend: Tactical Bal ESG 80/20</t>
        </is>
      </c>
      <c r="C3914" s="13">
        <f>Spartan!AP34</f>
        <v/>
      </c>
      <c r="D3914" s="13">
        <f>Spartan!AQ34</f>
        <v/>
      </c>
      <c r="E3914" t="inlineStr">
        <is>
          <t>global</t>
        </is>
      </c>
      <c r="F3914" t="inlineStr">
        <is>
          <t>global</t>
        </is>
      </c>
    </row>
    <row r="3915">
      <c r="A3915" t="inlineStr">
        <is>
          <t>Blend: Tactical Bal ESG 80/20</t>
        </is>
      </c>
      <c r="C3915" s="13">
        <f>Spartan!AP35</f>
        <v/>
      </c>
      <c r="D3915" s="13">
        <f>Spartan!AQ35</f>
        <v/>
      </c>
      <c r="E3915" t="inlineStr">
        <is>
          <t>global</t>
        </is>
      </c>
      <c r="F3915" t="inlineStr">
        <is>
          <t>global</t>
        </is>
      </c>
    </row>
    <row r="3916">
      <c r="A3916" t="inlineStr">
        <is>
          <t>Blend: Tactical Bal ESG 80/20</t>
        </is>
      </c>
      <c r="C3916" s="13">
        <f>Spartan!AP36</f>
        <v/>
      </c>
      <c r="D3916" s="13">
        <f>Spartan!AQ36</f>
        <v/>
      </c>
      <c r="E3916" t="inlineStr">
        <is>
          <t>global</t>
        </is>
      </c>
      <c r="F3916" t="inlineStr">
        <is>
          <t>global</t>
        </is>
      </c>
    </row>
    <row r="3917">
      <c r="A3917" t="inlineStr">
        <is>
          <t>Blend: Tactical Bal ESG 80/20</t>
        </is>
      </c>
      <c r="C3917" s="13">
        <f>Spartan!AP37</f>
        <v/>
      </c>
      <c r="D3917" s="13">
        <f>Spartan!AQ37</f>
        <v/>
      </c>
      <c r="E3917" t="inlineStr">
        <is>
          <t>global</t>
        </is>
      </c>
      <c r="F3917" t="inlineStr">
        <is>
          <t>global</t>
        </is>
      </c>
    </row>
    <row r="3918">
      <c r="A3918" t="inlineStr">
        <is>
          <t>Blend: Tactical Bal ESG 80/20</t>
        </is>
      </c>
      <c r="C3918" s="13">
        <f>Spartan!AP38</f>
        <v/>
      </c>
      <c r="D3918" s="13">
        <f>Spartan!AQ38</f>
        <v/>
      </c>
      <c r="E3918" t="inlineStr">
        <is>
          <t>global</t>
        </is>
      </c>
      <c r="F3918" t="inlineStr">
        <is>
          <t>global</t>
        </is>
      </c>
    </row>
    <row r="3919">
      <c r="A3919" t="inlineStr">
        <is>
          <t>Blend: Tactical Bal ESG 80/20</t>
        </is>
      </c>
      <c r="C3919" s="13">
        <f>Spartan!AP39</f>
        <v/>
      </c>
      <c r="D3919" s="13">
        <f>Spartan!AQ39</f>
        <v/>
      </c>
      <c r="E3919" t="inlineStr">
        <is>
          <t>global</t>
        </is>
      </c>
      <c r="F3919" t="inlineStr">
        <is>
          <t>global</t>
        </is>
      </c>
    </row>
    <row r="3920">
      <c r="A3920" t="inlineStr">
        <is>
          <t>Blend: Tactical Bal ESG 80/20</t>
        </is>
      </c>
      <c r="C3920" s="13">
        <f>Spartan!AP40</f>
        <v/>
      </c>
      <c r="D3920" s="13">
        <f>Spartan!AQ40</f>
        <v/>
      </c>
      <c r="E3920" t="inlineStr">
        <is>
          <t>global</t>
        </is>
      </c>
      <c r="F3920" t="inlineStr">
        <is>
          <t>global</t>
        </is>
      </c>
    </row>
    <row r="3921">
      <c r="A3921" t="inlineStr">
        <is>
          <t>Blend: Tactical Bal ESG 80/20</t>
        </is>
      </c>
      <c r="C3921" s="13">
        <f>Spartan!AP41</f>
        <v/>
      </c>
      <c r="D3921" s="13">
        <f>Spartan!AQ41</f>
        <v/>
      </c>
      <c r="E3921" t="inlineStr">
        <is>
          <t>global</t>
        </is>
      </c>
      <c r="F3921" t="inlineStr">
        <is>
          <t>global</t>
        </is>
      </c>
    </row>
    <row r="3922">
      <c r="A3922" t="inlineStr">
        <is>
          <t>Blend: Tactical Bal ESG 80/20</t>
        </is>
      </c>
      <c r="C3922" s="13">
        <f>Spartan!AP42</f>
        <v/>
      </c>
      <c r="D3922" s="13">
        <f>Spartan!AQ42</f>
        <v/>
      </c>
      <c r="E3922" t="inlineStr">
        <is>
          <t>global</t>
        </is>
      </c>
      <c r="F3922" t="inlineStr">
        <is>
          <t>global</t>
        </is>
      </c>
    </row>
    <row r="3923">
      <c r="A3923" t="inlineStr">
        <is>
          <t>Blend: Tactical Bal ESG 80/20</t>
        </is>
      </c>
      <c r="C3923" s="13">
        <f>Spartan!AP43</f>
        <v/>
      </c>
      <c r="D3923" s="13">
        <f>Spartan!AQ43</f>
        <v/>
      </c>
      <c r="E3923" t="inlineStr">
        <is>
          <t>global</t>
        </is>
      </c>
      <c r="F3923" t="inlineStr">
        <is>
          <t>global</t>
        </is>
      </c>
    </row>
    <row r="3924">
      <c r="A3924" t="inlineStr">
        <is>
          <t>Blend: Tactical Bal ESG 80/20</t>
        </is>
      </c>
      <c r="C3924" s="13">
        <f>Spartan!AP44</f>
        <v/>
      </c>
      <c r="D3924" s="13">
        <f>Spartan!AQ44</f>
        <v/>
      </c>
      <c r="E3924" t="inlineStr">
        <is>
          <t>global</t>
        </is>
      </c>
      <c r="F3924" t="inlineStr">
        <is>
          <t>global</t>
        </is>
      </c>
    </row>
    <row r="3925">
      <c r="A3925" t="inlineStr">
        <is>
          <t>Blend: Tactical Bal ESG 80/20</t>
        </is>
      </c>
      <c r="C3925" s="13">
        <f>Spartan!AP45</f>
        <v/>
      </c>
      <c r="D3925" s="13">
        <f>Spartan!AQ45</f>
        <v/>
      </c>
      <c r="E3925" t="inlineStr">
        <is>
          <t>global</t>
        </is>
      </c>
      <c r="F3925" t="inlineStr">
        <is>
          <t>global</t>
        </is>
      </c>
    </row>
    <row r="3926">
      <c r="A3926" t="inlineStr">
        <is>
          <t>Blend: Tactical Bal ESG 80/20</t>
        </is>
      </c>
      <c r="C3926" s="13">
        <f>Spartan!AP46</f>
        <v/>
      </c>
      <c r="D3926" s="13">
        <f>Spartan!AQ46</f>
        <v/>
      </c>
      <c r="E3926" t="inlineStr">
        <is>
          <t>global</t>
        </is>
      </c>
      <c r="F3926" t="inlineStr">
        <is>
          <t>global</t>
        </is>
      </c>
    </row>
    <row r="3927">
      <c r="A3927" t="inlineStr">
        <is>
          <t>Blend: Tactical Bal ESG 80/20</t>
        </is>
      </c>
      <c r="C3927" s="13">
        <f>Spartan!AP47</f>
        <v/>
      </c>
      <c r="D3927" s="13">
        <f>Spartan!AQ47</f>
        <v/>
      </c>
      <c r="E3927" t="inlineStr">
        <is>
          <t>global</t>
        </is>
      </c>
      <c r="F3927" t="inlineStr">
        <is>
          <t>global</t>
        </is>
      </c>
    </row>
    <row r="3928">
      <c r="A3928" t="inlineStr">
        <is>
          <t>Blend: Tactical Bal ESG 80/20</t>
        </is>
      </c>
      <c r="C3928" s="13">
        <f>Spartan!AP48</f>
        <v/>
      </c>
      <c r="D3928" s="13">
        <f>Spartan!AQ48</f>
        <v/>
      </c>
      <c r="E3928" t="inlineStr">
        <is>
          <t>global</t>
        </is>
      </c>
      <c r="F3928" t="inlineStr">
        <is>
          <t>global</t>
        </is>
      </c>
    </row>
    <row r="3929">
      <c r="A3929" t="inlineStr">
        <is>
          <t>Blend: Tactical Bal ESG 80/20</t>
        </is>
      </c>
      <c r="C3929" s="13">
        <f>Spartan!AP49</f>
        <v/>
      </c>
      <c r="D3929" s="13">
        <f>Spartan!AQ49</f>
        <v/>
      </c>
      <c r="E3929" t="inlineStr">
        <is>
          <t>global</t>
        </is>
      </c>
      <c r="F3929" t="inlineStr">
        <is>
          <t>global</t>
        </is>
      </c>
    </row>
    <row r="3930">
      <c r="A3930" t="inlineStr">
        <is>
          <t>Blend: Tactical Bal ESG 80/20</t>
        </is>
      </c>
      <c r="C3930" s="13">
        <f>Spartan!AP50</f>
        <v/>
      </c>
      <c r="D3930" s="13">
        <f>Spartan!AQ50</f>
        <v/>
      </c>
      <c r="E3930" t="inlineStr">
        <is>
          <t>global</t>
        </is>
      </c>
      <c r="F3930" t="inlineStr">
        <is>
          <t>global</t>
        </is>
      </c>
    </row>
    <row r="3931">
      <c r="A3931" t="inlineStr">
        <is>
          <t>Blend: Tactical Bal ESG 80/20</t>
        </is>
      </c>
      <c r="C3931" s="13">
        <f>Spartan!AP51</f>
        <v/>
      </c>
      <c r="D3931" s="13">
        <f>Spartan!AQ51</f>
        <v/>
      </c>
      <c r="E3931" t="inlineStr">
        <is>
          <t>global</t>
        </is>
      </c>
      <c r="F3931" t="inlineStr">
        <is>
          <t>global</t>
        </is>
      </c>
    </row>
    <row r="3932">
      <c r="A3932" t="inlineStr">
        <is>
          <t>Blend: Tactical Bal ESG 80/20</t>
        </is>
      </c>
      <c r="C3932" s="13">
        <f>Spartan!AP52</f>
        <v/>
      </c>
      <c r="D3932" s="13">
        <f>Spartan!AQ52</f>
        <v/>
      </c>
      <c r="E3932" t="inlineStr">
        <is>
          <t>global</t>
        </is>
      </c>
      <c r="F3932" t="inlineStr">
        <is>
          <t>global</t>
        </is>
      </c>
    </row>
    <row r="3933">
      <c r="A3933" t="inlineStr">
        <is>
          <t>Blend: Tactical Bal ESG 80/20</t>
        </is>
      </c>
      <c r="C3933" s="13">
        <f>Spartan!AP53</f>
        <v/>
      </c>
      <c r="D3933" s="13">
        <f>Spartan!AQ53</f>
        <v/>
      </c>
      <c r="E3933" t="inlineStr">
        <is>
          <t>global</t>
        </is>
      </c>
      <c r="F3933" t="inlineStr">
        <is>
          <t>global</t>
        </is>
      </c>
    </row>
    <row r="3934">
      <c r="A3934" t="inlineStr">
        <is>
          <t>Blend: Tactical Bal ESG 80/20</t>
        </is>
      </c>
      <c r="C3934" s="13">
        <f>Spartan!AP54</f>
        <v/>
      </c>
      <c r="D3934" s="13">
        <f>Spartan!AQ54</f>
        <v/>
      </c>
      <c r="E3934" t="inlineStr">
        <is>
          <t>global</t>
        </is>
      </c>
      <c r="F3934" t="inlineStr">
        <is>
          <t>global</t>
        </is>
      </c>
    </row>
    <row r="3935">
      <c r="A3935" t="inlineStr">
        <is>
          <t>Blend: Tactical Bal ESG 80/20</t>
        </is>
      </c>
      <c r="C3935" s="13">
        <f>Spartan!AP55</f>
        <v/>
      </c>
      <c r="D3935" s="13">
        <f>Spartan!AQ55</f>
        <v/>
      </c>
      <c r="E3935" t="inlineStr">
        <is>
          <t>global</t>
        </is>
      </c>
      <c r="F3935" t="inlineStr">
        <is>
          <t>global</t>
        </is>
      </c>
    </row>
    <row r="3936">
      <c r="A3936" t="inlineStr">
        <is>
          <t>Blend: Tactical Bal ESG 80/20</t>
        </is>
      </c>
      <c r="C3936" s="13">
        <f>Spartan!AP56</f>
        <v/>
      </c>
      <c r="D3936" s="13">
        <f>Spartan!AQ56</f>
        <v/>
      </c>
      <c r="E3936" t="inlineStr">
        <is>
          <t>global</t>
        </is>
      </c>
      <c r="F3936" t="inlineStr">
        <is>
          <t>global</t>
        </is>
      </c>
    </row>
    <row r="3937">
      <c r="A3937" t="inlineStr">
        <is>
          <t>Blend: Tactical Bal ESG 80/20</t>
        </is>
      </c>
      <c r="C3937" s="13">
        <f>Spartan!AP57</f>
        <v/>
      </c>
      <c r="D3937" s="13">
        <f>Spartan!AQ57</f>
        <v/>
      </c>
      <c r="E3937" t="inlineStr">
        <is>
          <t>global</t>
        </is>
      </c>
      <c r="F3937" t="inlineStr">
        <is>
          <t>global</t>
        </is>
      </c>
    </row>
    <row r="3938">
      <c r="A3938" t="inlineStr">
        <is>
          <t>Blend: Tactical Bal ESG 80/20</t>
        </is>
      </c>
      <c r="C3938" s="13">
        <f>Spartan!AP58</f>
        <v/>
      </c>
      <c r="D3938" s="13">
        <f>Spartan!AQ58</f>
        <v/>
      </c>
      <c r="E3938" t="inlineStr">
        <is>
          <t>global</t>
        </is>
      </c>
      <c r="F3938" t="inlineStr">
        <is>
          <t>global</t>
        </is>
      </c>
    </row>
    <row r="3939">
      <c r="A3939" t="inlineStr">
        <is>
          <t>Blend: Tactical Bal ESG 80/20</t>
        </is>
      </c>
      <c r="C3939" s="13">
        <f>Spartan!AP59</f>
        <v/>
      </c>
      <c r="D3939" s="13">
        <f>Spartan!AQ59</f>
        <v/>
      </c>
      <c r="E3939" t="inlineStr">
        <is>
          <t>global</t>
        </is>
      </c>
      <c r="F3939" t="inlineStr">
        <is>
          <t>global</t>
        </is>
      </c>
    </row>
    <row r="3940">
      <c r="A3940" t="inlineStr">
        <is>
          <t>Blend: Tactical Bal ESG 80/20</t>
        </is>
      </c>
      <c r="C3940" s="13">
        <f>Spartan!AP60</f>
        <v/>
      </c>
      <c r="D3940" s="13">
        <f>Spartan!AQ60</f>
        <v/>
      </c>
      <c r="E3940" t="inlineStr">
        <is>
          <t>global</t>
        </is>
      </c>
      <c r="F3940" t="inlineStr">
        <is>
          <t>global</t>
        </is>
      </c>
    </row>
    <row r="3941">
      <c r="A3941" t="inlineStr">
        <is>
          <t>Blend: Tactical Bal ESG 80/20</t>
        </is>
      </c>
      <c r="C3941" s="13">
        <f>Spartan!AP61</f>
        <v/>
      </c>
      <c r="D3941" s="13">
        <f>Spartan!AQ61</f>
        <v/>
      </c>
      <c r="E3941" t="inlineStr">
        <is>
          <t>global</t>
        </is>
      </c>
      <c r="F3941" t="inlineStr">
        <is>
          <t>global</t>
        </is>
      </c>
    </row>
    <row r="3942">
      <c r="A3942" t="inlineStr">
        <is>
          <t>Blend: Tactical Bal ESG 80/20</t>
        </is>
      </c>
      <c r="C3942" s="13">
        <f>Spartan!AP62</f>
        <v/>
      </c>
      <c r="D3942" s="13">
        <f>Spartan!AQ62</f>
        <v/>
      </c>
      <c r="E3942" t="inlineStr">
        <is>
          <t>global</t>
        </is>
      </c>
      <c r="F3942" t="inlineStr">
        <is>
          <t>global</t>
        </is>
      </c>
    </row>
    <row r="3943">
      <c r="A3943" t="inlineStr">
        <is>
          <t>Blend: Tactical Bal ESG 80/20</t>
        </is>
      </c>
      <c r="C3943" s="13">
        <f>Spartan!AP63</f>
        <v/>
      </c>
      <c r="D3943" s="13">
        <f>Spartan!AQ63</f>
        <v/>
      </c>
      <c r="E3943" t="inlineStr">
        <is>
          <t>global</t>
        </is>
      </c>
      <c r="F3943" t="inlineStr">
        <is>
          <t>global</t>
        </is>
      </c>
    </row>
    <row r="3944">
      <c r="A3944" t="inlineStr">
        <is>
          <t>Blend: Tactical Bal ESG 80/20</t>
        </is>
      </c>
      <c r="C3944" s="13">
        <f>Spartan!AP64</f>
        <v/>
      </c>
      <c r="D3944" s="13">
        <f>Spartan!AQ64</f>
        <v/>
      </c>
      <c r="E3944" t="inlineStr">
        <is>
          <t>global</t>
        </is>
      </c>
      <c r="F3944" t="inlineStr">
        <is>
          <t>global</t>
        </is>
      </c>
    </row>
    <row r="3945">
      <c r="A3945" t="inlineStr">
        <is>
          <t>Blend: Tactical Bal ESG 80/20</t>
        </is>
      </c>
      <c r="C3945" s="13">
        <f>Spartan!AP65</f>
        <v/>
      </c>
      <c r="D3945" s="13">
        <f>Spartan!AQ65</f>
        <v/>
      </c>
      <c r="E3945" t="inlineStr">
        <is>
          <t>global</t>
        </is>
      </c>
      <c r="F3945" t="inlineStr">
        <is>
          <t>global</t>
        </is>
      </c>
    </row>
    <row r="3946">
      <c r="A3946" t="inlineStr">
        <is>
          <t>Blend: Tactical Bal ESG 80/20</t>
        </is>
      </c>
      <c r="C3946" s="13">
        <f>Spartan!AP66</f>
        <v/>
      </c>
      <c r="D3946" s="13">
        <f>Spartan!AQ66</f>
        <v/>
      </c>
      <c r="E3946" t="inlineStr">
        <is>
          <t>global</t>
        </is>
      </c>
      <c r="F3946" t="inlineStr">
        <is>
          <t>global</t>
        </is>
      </c>
    </row>
    <row r="3947">
      <c r="A3947" t="inlineStr">
        <is>
          <t>Blend: Tactical Bal ESG 80/20</t>
        </is>
      </c>
      <c r="C3947" s="13">
        <f>Spartan!AP67</f>
        <v/>
      </c>
      <c r="D3947" s="13">
        <f>Spartan!AQ67</f>
        <v/>
      </c>
      <c r="E3947" t="inlineStr">
        <is>
          <t>global</t>
        </is>
      </c>
      <c r="F3947" t="inlineStr">
        <is>
          <t>global</t>
        </is>
      </c>
    </row>
    <row r="3948">
      <c r="A3948" t="inlineStr">
        <is>
          <t>Blend: Tactical Bal ESG 80/20</t>
        </is>
      </c>
      <c r="C3948" s="13">
        <f>Spartan!AP68</f>
        <v/>
      </c>
      <c r="D3948" s="13">
        <f>Spartan!AQ68</f>
        <v/>
      </c>
      <c r="E3948" t="inlineStr">
        <is>
          <t>global</t>
        </is>
      </c>
      <c r="F3948" t="inlineStr">
        <is>
          <t>global</t>
        </is>
      </c>
    </row>
    <row r="3949">
      <c r="A3949" t="inlineStr">
        <is>
          <t>Blend: Tactical Bal ESG 80/20</t>
        </is>
      </c>
      <c r="C3949" s="13">
        <f>Spartan!AP69</f>
        <v/>
      </c>
      <c r="D3949" s="13">
        <f>Spartan!AQ69</f>
        <v/>
      </c>
      <c r="E3949" t="inlineStr">
        <is>
          <t>global</t>
        </is>
      </c>
      <c r="F3949" t="inlineStr">
        <is>
          <t>global</t>
        </is>
      </c>
    </row>
    <row r="3950">
      <c r="A3950" t="inlineStr">
        <is>
          <t>Blend: Tactical Bal ESG 80/20</t>
        </is>
      </c>
      <c r="C3950" s="13">
        <f>Spartan!AP70</f>
        <v/>
      </c>
      <c r="D3950" s="13">
        <f>Spartan!AQ70</f>
        <v/>
      </c>
      <c r="E3950" t="inlineStr">
        <is>
          <t>global</t>
        </is>
      </c>
      <c r="F3950" t="inlineStr">
        <is>
          <t>global</t>
        </is>
      </c>
    </row>
    <row r="3951">
      <c r="A3951" t="inlineStr">
        <is>
          <t>Blend: Tactical Bal ESG 80/20</t>
        </is>
      </c>
      <c r="C3951" s="13">
        <f>Spartan!AP71</f>
        <v/>
      </c>
      <c r="D3951" s="13">
        <f>Spartan!AQ71</f>
        <v/>
      </c>
      <c r="E3951" t="inlineStr">
        <is>
          <t>global</t>
        </is>
      </c>
      <c r="F3951" t="inlineStr">
        <is>
          <t>global</t>
        </is>
      </c>
    </row>
    <row r="3952">
      <c r="A3952" t="inlineStr">
        <is>
          <t>Blend: Tactical Bal ESG 80/20</t>
        </is>
      </c>
      <c r="C3952" s="13">
        <f>Spartan!AP72</f>
        <v/>
      </c>
      <c r="D3952" s="13">
        <f>Spartan!AQ72</f>
        <v/>
      </c>
      <c r="E3952" t="inlineStr">
        <is>
          <t>global</t>
        </is>
      </c>
      <c r="F3952" t="inlineStr">
        <is>
          <t>global</t>
        </is>
      </c>
    </row>
    <row r="3953">
      <c r="A3953" t="inlineStr">
        <is>
          <t>Blend: Tactical Bal ESG 80/20</t>
        </is>
      </c>
      <c r="C3953" s="13">
        <f>Spartan!AP73</f>
        <v/>
      </c>
      <c r="D3953" s="13">
        <f>Spartan!AQ73</f>
        <v/>
      </c>
      <c r="E3953" t="inlineStr">
        <is>
          <t>global</t>
        </is>
      </c>
      <c r="F3953" t="inlineStr">
        <is>
          <t>global</t>
        </is>
      </c>
    </row>
    <row r="3954">
      <c r="A3954" t="inlineStr">
        <is>
          <t>Blend: Tactical Bal ESG 80/20</t>
        </is>
      </c>
      <c r="C3954" s="13">
        <f>Spartan!AP74</f>
        <v/>
      </c>
      <c r="D3954" s="13">
        <f>Spartan!AQ74</f>
        <v/>
      </c>
      <c r="E3954" t="inlineStr">
        <is>
          <t>global</t>
        </is>
      </c>
      <c r="F3954" t="inlineStr">
        <is>
          <t>global</t>
        </is>
      </c>
    </row>
    <row r="3955">
      <c r="A3955" t="inlineStr">
        <is>
          <t>Blend: Tactical Bal ESG 80/20</t>
        </is>
      </c>
      <c r="C3955" s="13">
        <f>Spartan!AP75</f>
        <v/>
      </c>
      <c r="D3955" s="13">
        <f>Spartan!AQ75</f>
        <v/>
      </c>
      <c r="E3955" t="inlineStr">
        <is>
          <t>global</t>
        </is>
      </c>
      <c r="F3955" t="inlineStr">
        <is>
          <t>global</t>
        </is>
      </c>
    </row>
    <row r="3956">
      <c r="A3956" t="inlineStr">
        <is>
          <t>Blend: Tactical Bal ESG 80/20</t>
        </is>
      </c>
      <c r="C3956" s="13">
        <f>Spartan!AP76</f>
        <v/>
      </c>
      <c r="D3956" s="13">
        <f>Spartan!AQ76</f>
        <v/>
      </c>
      <c r="E3956" t="inlineStr">
        <is>
          <t>global</t>
        </is>
      </c>
      <c r="F3956" t="inlineStr">
        <is>
          <t>global</t>
        </is>
      </c>
    </row>
    <row r="3957">
      <c r="A3957" t="inlineStr">
        <is>
          <t>Blend: Tactical Bal ESG 80/20</t>
        </is>
      </c>
      <c r="C3957" s="13">
        <f>Spartan!AP77</f>
        <v/>
      </c>
      <c r="D3957" s="13">
        <f>Spartan!AQ77</f>
        <v/>
      </c>
      <c r="E3957" t="inlineStr">
        <is>
          <t>global</t>
        </is>
      </c>
      <c r="F3957" t="inlineStr">
        <is>
          <t>global</t>
        </is>
      </c>
    </row>
    <row r="3958">
      <c r="A3958" t="inlineStr">
        <is>
          <t>Blend: Tactical Bal ESG 80/20</t>
        </is>
      </c>
      <c r="C3958" s="13">
        <f>Spartan!AP78</f>
        <v/>
      </c>
      <c r="D3958" s="13">
        <f>Spartan!AQ78</f>
        <v/>
      </c>
      <c r="E3958" t="inlineStr">
        <is>
          <t>global</t>
        </is>
      </c>
      <c r="F3958" t="inlineStr">
        <is>
          <t>global</t>
        </is>
      </c>
    </row>
    <row r="3959">
      <c r="A3959" t="inlineStr">
        <is>
          <t>Blend: Tactical Bal ESG 80/20</t>
        </is>
      </c>
      <c r="C3959" s="13">
        <f>Spartan!AP79</f>
        <v/>
      </c>
      <c r="D3959" s="13">
        <f>Spartan!AQ79</f>
        <v/>
      </c>
      <c r="E3959" t="inlineStr">
        <is>
          <t>global</t>
        </is>
      </c>
      <c r="F3959" t="inlineStr">
        <is>
          <t>global</t>
        </is>
      </c>
    </row>
    <row r="3960">
      <c r="A3960" t="inlineStr">
        <is>
          <t>Blend: Tactical Bal ESG 80/20</t>
        </is>
      </c>
      <c r="C3960" s="13">
        <f>Spartan!AP80</f>
        <v/>
      </c>
      <c r="D3960" s="13">
        <f>Spartan!AQ80</f>
        <v/>
      </c>
      <c r="E3960" t="inlineStr">
        <is>
          <t>global</t>
        </is>
      </c>
      <c r="F3960" t="inlineStr">
        <is>
          <t>global</t>
        </is>
      </c>
    </row>
    <row r="3961">
      <c r="A3961" t="inlineStr">
        <is>
          <t>Blend: Tactical Bal ESG 80/20</t>
        </is>
      </c>
      <c r="C3961" s="13">
        <f>Spartan!AP81</f>
        <v/>
      </c>
      <c r="D3961" s="13">
        <f>Spartan!AQ81</f>
        <v/>
      </c>
      <c r="E3961" t="inlineStr">
        <is>
          <t>global</t>
        </is>
      </c>
      <c r="F3961" t="inlineStr">
        <is>
          <t>global</t>
        </is>
      </c>
    </row>
    <row r="3962">
      <c r="A3962" t="inlineStr">
        <is>
          <t>Blend: Tactical Bal ESG 80/20</t>
        </is>
      </c>
      <c r="C3962" s="13">
        <f>Spartan!AP82</f>
        <v/>
      </c>
      <c r="D3962" s="13">
        <f>Spartan!AQ82</f>
        <v/>
      </c>
      <c r="E3962" t="inlineStr">
        <is>
          <t>global</t>
        </is>
      </c>
      <c r="F3962" t="inlineStr">
        <is>
          <t>global</t>
        </is>
      </c>
    </row>
    <row r="3963">
      <c r="A3963" t="inlineStr">
        <is>
          <t>Blend: Tactical Bal ESG 80/20</t>
        </is>
      </c>
      <c r="C3963" s="13">
        <f>Spartan!AP83</f>
        <v/>
      </c>
      <c r="D3963" s="13">
        <f>Spartan!AQ83</f>
        <v/>
      </c>
      <c r="E3963" t="inlineStr">
        <is>
          <t>global</t>
        </is>
      </c>
      <c r="F3963" t="inlineStr">
        <is>
          <t>global</t>
        </is>
      </c>
    </row>
    <row r="3964">
      <c r="A3964" t="inlineStr">
        <is>
          <t>Blend: Tactical Bal ESG 80/20</t>
        </is>
      </c>
      <c r="C3964" s="13">
        <f>Spartan!AP84</f>
        <v/>
      </c>
      <c r="D3964" s="13">
        <f>Spartan!AQ84</f>
        <v/>
      </c>
      <c r="E3964" t="inlineStr">
        <is>
          <t>global</t>
        </is>
      </c>
      <c r="F3964" t="inlineStr">
        <is>
          <t>global</t>
        </is>
      </c>
    </row>
    <row r="3965">
      <c r="A3965" t="inlineStr">
        <is>
          <t>Blend: Tactical Bal ESG 80/20</t>
        </is>
      </c>
      <c r="C3965" s="13">
        <f>Spartan!AP85</f>
        <v/>
      </c>
      <c r="D3965" s="13">
        <f>Spartan!AQ85</f>
        <v/>
      </c>
      <c r="E3965" t="inlineStr">
        <is>
          <t>global</t>
        </is>
      </c>
      <c r="F3965" t="inlineStr">
        <is>
          <t>global</t>
        </is>
      </c>
    </row>
    <row r="3966">
      <c r="A3966" t="inlineStr">
        <is>
          <t>Blend: Tactical Bal ESG 80/20</t>
        </is>
      </c>
      <c r="C3966" s="13">
        <f>Spartan!AP86</f>
        <v/>
      </c>
      <c r="D3966" s="13">
        <f>Spartan!AQ86</f>
        <v/>
      </c>
      <c r="E3966" t="inlineStr">
        <is>
          <t>global</t>
        </is>
      </c>
      <c r="F3966" t="inlineStr">
        <is>
          <t>global</t>
        </is>
      </c>
    </row>
    <row r="3967">
      <c r="A3967" t="inlineStr">
        <is>
          <t>Blend: Tactical Bal ESG 80/20</t>
        </is>
      </c>
      <c r="C3967" s="13">
        <f>Spartan!AP87</f>
        <v/>
      </c>
      <c r="D3967" s="13">
        <f>Spartan!AQ87</f>
        <v/>
      </c>
      <c r="E3967" t="inlineStr">
        <is>
          <t>global</t>
        </is>
      </c>
      <c r="F3967" t="inlineStr">
        <is>
          <t>global</t>
        </is>
      </c>
    </row>
    <row r="3968">
      <c r="A3968" t="inlineStr">
        <is>
          <t>Blend: Tactical Bal ESG 80/20</t>
        </is>
      </c>
      <c r="C3968" s="13">
        <f>Spartan!AP88</f>
        <v/>
      </c>
      <c r="D3968" s="13">
        <f>Spartan!AQ88</f>
        <v/>
      </c>
      <c r="E3968" t="inlineStr">
        <is>
          <t>global</t>
        </is>
      </c>
      <c r="F3968" t="inlineStr">
        <is>
          <t>global</t>
        </is>
      </c>
    </row>
    <row r="3969">
      <c r="A3969" t="inlineStr">
        <is>
          <t>Blend: Tactical Bal ESG 80/20</t>
        </is>
      </c>
      <c r="C3969" s="13">
        <f>Spartan!AP89</f>
        <v/>
      </c>
      <c r="D3969" s="13">
        <f>Spartan!AQ89</f>
        <v/>
      </c>
      <c r="E3969" t="inlineStr">
        <is>
          <t>global</t>
        </is>
      </c>
      <c r="F3969" t="inlineStr">
        <is>
          <t>global</t>
        </is>
      </c>
    </row>
    <row r="3970">
      <c r="A3970" t="inlineStr">
        <is>
          <t>Blend: Tactical Bal ESG 80/20</t>
        </is>
      </c>
      <c r="C3970" s="13">
        <f>Spartan!AP90</f>
        <v/>
      </c>
      <c r="D3970" s="13">
        <f>Spartan!AQ90</f>
        <v/>
      </c>
      <c r="E3970" t="inlineStr">
        <is>
          <t>global</t>
        </is>
      </c>
      <c r="F3970" t="inlineStr">
        <is>
          <t>global</t>
        </is>
      </c>
    </row>
    <row r="3971">
      <c r="A3971" t="inlineStr">
        <is>
          <t>Blend: Tactical Bal ESG 80/20</t>
        </is>
      </c>
      <c r="C3971" s="13">
        <f>Spartan!AP91</f>
        <v/>
      </c>
      <c r="D3971" s="13">
        <f>Spartan!AQ91</f>
        <v/>
      </c>
      <c r="E3971" t="inlineStr">
        <is>
          <t>global</t>
        </is>
      </c>
      <c r="F3971" t="inlineStr">
        <is>
          <t>global</t>
        </is>
      </c>
    </row>
    <row r="3972">
      <c r="A3972" t="inlineStr">
        <is>
          <t>Blend: Tactical Bal ESG 80/20</t>
        </is>
      </c>
      <c r="C3972" s="13">
        <f>Spartan!AP92</f>
        <v/>
      </c>
      <c r="D3972" s="13">
        <f>Spartan!AQ92</f>
        <v/>
      </c>
      <c r="E3972" t="inlineStr">
        <is>
          <t>global</t>
        </is>
      </c>
      <c r="F3972" t="inlineStr">
        <is>
          <t>global</t>
        </is>
      </c>
    </row>
    <row r="3973">
      <c r="A3973" t="inlineStr">
        <is>
          <t>Blend: Tactical Bal ESG 80/20</t>
        </is>
      </c>
      <c r="C3973" s="13">
        <f>Spartan!AP93</f>
        <v/>
      </c>
      <c r="D3973" s="13">
        <f>Spartan!AQ93</f>
        <v/>
      </c>
      <c r="E3973" t="inlineStr">
        <is>
          <t>global</t>
        </is>
      </c>
      <c r="F3973" t="inlineStr">
        <is>
          <t>global</t>
        </is>
      </c>
    </row>
    <row r="3974">
      <c r="A3974" t="inlineStr">
        <is>
          <t>Blend: Tactical Bal ESG 80/20</t>
        </is>
      </c>
      <c r="C3974" s="13">
        <f>Spartan!AP94</f>
        <v/>
      </c>
      <c r="D3974" s="13">
        <f>Spartan!AQ94</f>
        <v/>
      </c>
      <c r="E3974" t="inlineStr">
        <is>
          <t>global</t>
        </is>
      </c>
      <c r="F3974" t="inlineStr">
        <is>
          <t>global</t>
        </is>
      </c>
    </row>
    <row r="3975">
      <c r="A3975" t="inlineStr">
        <is>
          <t>Blend: Tactical Bal ESG 80/20</t>
        </is>
      </c>
      <c r="C3975" s="13">
        <f>Spartan!AP95</f>
        <v/>
      </c>
      <c r="D3975" s="13">
        <f>Spartan!AQ95</f>
        <v/>
      </c>
      <c r="E3975" t="inlineStr">
        <is>
          <t>global</t>
        </is>
      </c>
      <c r="F3975" t="inlineStr">
        <is>
          <t>global</t>
        </is>
      </c>
    </row>
    <row r="3976">
      <c r="A3976" t="inlineStr">
        <is>
          <t>Blend: Tactical Bal ESG 80/20</t>
        </is>
      </c>
      <c r="C3976" s="13">
        <f>Spartan!AP96</f>
        <v/>
      </c>
      <c r="D3976" s="13">
        <f>Spartan!AQ96</f>
        <v/>
      </c>
      <c r="E3976" t="inlineStr">
        <is>
          <t>global</t>
        </is>
      </c>
      <c r="F3976" t="inlineStr">
        <is>
          <t>global</t>
        </is>
      </c>
    </row>
    <row r="3977">
      <c r="A3977" t="inlineStr">
        <is>
          <t>Blend: Tactical Bal ESG 80/20</t>
        </is>
      </c>
      <c r="C3977" s="13">
        <f>Spartan!AP97</f>
        <v/>
      </c>
      <c r="D3977" s="13">
        <f>Spartan!AQ97</f>
        <v/>
      </c>
      <c r="E3977" t="inlineStr">
        <is>
          <t>global</t>
        </is>
      </c>
      <c r="F3977" t="inlineStr">
        <is>
          <t>global</t>
        </is>
      </c>
    </row>
    <row r="3978">
      <c r="A3978" t="inlineStr">
        <is>
          <t>Blend: Tactical Bal ESG 80/20</t>
        </is>
      </c>
      <c r="C3978" s="13">
        <f>Spartan!AP98</f>
        <v/>
      </c>
      <c r="D3978" s="13">
        <f>Spartan!AQ98</f>
        <v/>
      </c>
      <c r="E3978" t="inlineStr">
        <is>
          <t>global</t>
        </is>
      </c>
      <c r="F3978" t="inlineStr">
        <is>
          <t>global</t>
        </is>
      </c>
    </row>
    <row r="3979">
      <c r="A3979" t="inlineStr">
        <is>
          <t>Blend: Tactical Bal ESG 80/20</t>
        </is>
      </c>
      <c r="C3979" s="13">
        <f>Spartan!AP99</f>
        <v/>
      </c>
      <c r="D3979" s="13">
        <f>Spartan!AQ99</f>
        <v/>
      </c>
      <c r="E3979" t="inlineStr">
        <is>
          <t>global</t>
        </is>
      </c>
      <c r="F3979" t="inlineStr">
        <is>
          <t>global</t>
        </is>
      </c>
    </row>
    <row r="3980">
      <c r="A3980" t="inlineStr">
        <is>
          <t>Blend: Tactical Bal ESG 80/20</t>
        </is>
      </c>
      <c r="C3980" s="13">
        <f>Spartan!AP100</f>
        <v/>
      </c>
      <c r="D3980" s="13">
        <f>Spartan!AQ100</f>
        <v/>
      </c>
      <c r="E3980" t="inlineStr">
        <is>
          <t>global</t>
        </is>
      </c>
      <c r="F3980" t="inlineStr">
        <is>
          <t>global</t>
        </is>
      </c>
    </row>
    <row r="3981">
      <c r="A3981" t="inlineStr">
        <is>
          <t>Blend: Tactical Bal ESG 80/20</t>
        </is>
      </c>
      <c r="C3981" s="13">
        <f>Spartan!AP101</f>
        <v/>
      </c>
      <c r="D3981" s="13">
        <f>Spartan!AQ101</f>
        <v/>
      </c>
      <c r="E3981" t="inlineStr">
        <is>
          <t>global</t>
        </is>
      </c>
      <c r="F3981" t="inlineStr">
        <is>
          <t>global</t>
        </is>
      </c>
    </row>
    <row r="3982">
      <c r="A3982" t="inlineStr">
        <is>
          <t>Blend: Tactical Bal ESG 80/20</t>
        </is>
      </c>
      <c r="C3982" s="13">
        <f>Spartan!AP102</f>
        <v/>
      </c>
      <c r="D3982" s="13">
        <f>Spartan!AQ102</f>
        <v/>
      </c>
      <c r="E3982" t="inlineStr">
        <is>
          <t>global</t>
        </is>
      </c>
      <c r="F3982" t="inlineStr">
        <is>
          <t>global</t>
        </is>
      </c>
    </row>
    <row r="3983">
      <c r="A3983" t="inlineStr">
        <is>
          <t>Blend: Tactical Bal ESG 80/20</t>
        </is>
      </c>
      <c r="C3983" s="13">
        <f>Spartan!AP103</f>
        <v/>
      </c>
      <c r="D3983" s="13">
        <f>Spartan!AQ103</f>
        <v/>
      </c>
      <c r="E3983" t="inlineStr">
        <is>
          <t>global</t>
        </is>
      </c>
      <c r="F3983" t="inlineStr">
        <is>
          <t>global</t>
        </is>
      </c>
    </row>
    <row r="3984">
      <c r="A3984" t="inlineStr">
        <is>
          <t>Blend: Tactical Bal ESG 80/20</t>
        </is>
      </c>
      <c r="C3984" s="13">
        <f>Spartan!AP104</f>
        <v/>
      </c>
      <c r="D3984" s="13">
        <f>Spartan!AQ104</f>
        <v/>
      </c>
      <c r="E3984" t="inlineStr">
        <is>
          <t>global</t>
        </is>
      </c>
      <c r="F3984" t="inlineStr">
        <is>
          <t>global</t>
        </is>
      </c>
    </row>
    <row r="3985">
      <c r="A3985" t="inlineStr">
        <is>
          <t>Blend: Tactical Bal ESG 80/20</t>
        </is>
      </c>
      <c r="C3985" s="13">
        <f>Spartan!AP105</f>
        <v/>
      </c>
      <c r="D3985" s="13">
        <f>Spartan!AQ105</f>
        <v/>
      </c>
      <c r="E3985" t="inlineStr">
        <is>
          <t>global</t>
        </is>
      </c>
      <c r="F3985" t="inlineStr">
        <is>
          <t>global</t>
        </is>
      </c>
    </row>
    <row r="3986">
      <c r="A3986" t="inlineStr">
        <is>
          <t>Blend: Tactical Bal ESG 80/20</t>
        </is>
      </c>
      <c r="C3986" s="13">
        <f>Spartan!AP106</f>
        <v/>
      </c>
      <c r="D3986" s="13">
        <f>Spartan!AQ106</f>
        <v/>
      </c>
      <c r="E3986" t="inlineStr">
        <is>
          <t>global</t>
        </is>
      </c>
      <c r="F3986" t="inlineStr">
        <is>
          <t>global</t>
        </is>
      </c>
    </row>
    <row r="3987">
      <c r="A3987" t="inlineStr">
        <is>
          <t>Blend: Tactical Bal ESG 80/20</t>
        </is>
      </c>
      <c r="C3987" s="13">
        <f>Spartan!AP107</f>
        <v/>
      </c>
      <c r="D3987" s="13">
        <f>Spartan!AQ107</f>
        <v/>
      </c>
      <c r="E3987" t="inlineStr">
        <is>
          <t>global</t>
        </is>
      </c>
      <c r="F3987" t="inlineStr">
        <is>
          <t>global</t>
        </is>
      </c>
    </row>
    <row r="3988">
      <c r="A3988" t="inlineStr">
        <is>
          <t>Blend: Tactical Bal ESG 80/20</t>
        </is>
      </c>
      <c r="C3988" s="13">
        <f>Spartan!AP108</f>
        <v/>
      </c>
      <c r="D3988" s="13">
        <f>Spartan!AQ108</f>
        <v/>
      </c>
      <c r="E3988" t="inlineStr">
        <is>
          <t>global</t>
        </is>
      </c>
      <c r="F3988" t="inlineStr">
        <is>
          <t>global</t>
        </is>
      </c>
    </row>
    <row r="3989">
      <c r="A3989" t="inlineStr">
        <is>
          <t>Blend: Tactical Bal ESG 80/20</t>
        </is>
      </c>
      <c r="C3989" s="13">
        <f>Spartan!AP109</f>
        <v/>
      </c>
      <c r="D3989" s="13">
        <f>Spartan!AQ109</f>
        <v/>
      </c>
      <c r="E3989" t="inlineStr">
        <is>
          <t>global</t>
        </is>
      </c>
      <c r="F3989" t="inlineStr">
        <is>
          <t>global</t>
        </is>
      </c>
    </row>
    <row r="3990">
      <c r="A3990" t="inlineStr">
        <is>
          <t>Blend: Tactical Bal ESG 80/20</t>
        </is>
      </c>
      <c r="C3990" s="13">
        <f>Spartan!AP110</f>
        <v/>
      </c>
      <c r="D3990" s="13">
        <f>Spartan!AQ110</f>
        <v/>
      </c>
      <c r="E3990" t="inlineStr">
        <is>
          <t>global</t>
        </is>
      </c>
      <c r="F3990" t="inlineStr">
        <is>
          <t>global</t>
        </is>
      </c>
    </row>
    <row r="3991">
      <c r="A3991" t="inlineStr">
        <is>
          <t>Blend: Tactical Bal ESG 80/20</t>
        </is>
      </c>
      <c r="C3991" s="13">
        <f>Spartan!AP111</f>
        <v/>
      </c>
      <c r="D3991" s="13">
        <f>Spartan!AQ111</f>
        <v/>
      </c>
      <c r="E3991" t="inlineStr">
        <is>
          <t>global</t>
        </is>
      </c>
      <c r="F3991" t="inlineStr">
        <is>
          <t>global</t>
        </is>
      </c>
    </row>
    <row r="3992">
      <c r="A3992" t="inlineStr">
        <is>
          <t>Blend: Tactical Bal ESG 80/20</t>
        </is>
      </c>
      <c r="C3992" s="13">
        <f>Spartan!AP112</f>
        <v/>
      </c>
      <c r="D3992" s="13">
        <f>Spartan!AQ112</f>
        <v/>
      </c>
      <c r="E3992" t="inlineStr">
        <is>
          <t>global</t>
        </is>
      </c>
      <c r="F3992" t="inlineStr">
        <is>
          <t>global</t>
        </is>
      </c>
    </row>
    <row r="3993">
      <c r="A3993" t="inlineStr">
        <is>
          <t>Blend: Tactical Bal ESG 80/20</t>
        </is>
      </c>
      <c r="C3993" s="13">
        <f>Spartan!AP113</f>
        <v/>
      </c>
      <c r="D3993" s="13">
        <f>Spartan!AQ113</f>
        <v/>
      </c>
      <c r="E3993" t="inlineStr">
        <is>
          <t>global</t>
        </is>
      </c>
      <c r="F3993" t="inlineStr">
        <is>
          <t>global</t>
        </is>
      </c>
    </row>
    <row r="3994">
      <c r="A3994" t="inlineStr">
        <is>
          <t>Blend: Tactical Bal ESG 80/20</t>
        </is>
      </c>
      <c r="C3994" s="13">
        <f>Spartan!AP114</f>
        <v/>
      </c>
      <c r="D3994" s="13">
        <f>Spartan!AQ114</f>
        <v/>
      </c>
      <c r="E3994" t="inlineStr">
        <is>
          <t>global</t>
        </is>
      </c>
      <c r="F3994" t="inlineStr">
        <is>
          <t>global</t>
        </is>
      </c>
    </row>
    <row r="3995">
      <c r="A3995" t="inlineStr">
        <is>
          <t>Sector Rotation</t>
        </is>
      </c>
      <c r="C3995">
        <f>Indexes!G5</f>
        <v/>
      </c>
      <c r="D3995">
        <f>Indexes!H5</f>
        <v/>
      </c>
      <c r="E3995" t="inlineStr">
        <is>
          <t>global</t>
        </is>
      </c>
      <c r="F3995" t="inlineStr">
        <is>
          <t>global</t>
        </is>
      </c>
    </row>
    <row r="3996">
      <c r="A3996" t="inlineStr">
        <is>
          <t>Sector Rotation</t>
        </is>
      </c>
      <c r="C3996">
        <f>Indexes!G6</f>
        <v/>
      </c>
      <c r="D3996">
        <f>Indexes!H6</f>
        <v/>
      </c>
      <c r="E3996" t="inlineStr">
        <is>
          <t>global</t>
        </is>
      </c>
      <c r="F3996" t="inlineStr">
        <is>
          <t>global</t>
        </is>
      </c>
    </row>
    <row r="3997">
      <c r="A3997" t="inlineStr">
        <is>
          <t>Sector Rotation</t>
        </is>
      </c>
      <c r="C3997">
        <f>Indexes!G7</f>
        <v/>
      </c>
      <c r="D3997">
        <f>Indexes!H7</f>
        <v/>
      </c>
      <c r="E3997" t="inlineStr">
        <is>
          <t>global</t>
        </is>
      </c>
      <c r="F3997" t="inlineStr">
        <is>
          <t>global</t>
        </is>
      </c>
    </row>
    <row r="3998">
      <c r="A3998" t="inlineStr">
        <is>
          <t>Sector Rotation</t>
        </is>
      </c>
      <c r="C3998">
        <f>Indexes!G8</f>
        <v/>
      </c>
      <c r="D3998">
        <f>Indexes!H8</f>
        <v/>
      </c>
      <c r="E3998" t="inlineStr">
        <is>
          <t>global</t>
        </is>
      </c>
      <c r="F3998" t="inlineStr">
        <is>
          <t>global</t>
        </is>
      </c>
    </row>
    <row r="3999">
      <c r="A3999" t="inlineStr">
        <is>
          <t>Sector Rotation</t>
        </is>
      </c>
      <c r="C3999">
        <f>Indexes!G9</f>
        <v/>
      </c>
      <c r="D3999">
        <f>Indexes!H9</f>
        <v/>
      </c>
      <c r="E3999" t="inlineStr">
        <is>
          <t>global</t>
        </is>
      </c>
      <c r="F3999" t="inlineStr">
        <is>
          <t>global</t>
        </is>
      </c>
    </row>
    <row r="4000">
      <c r="A4000" t="inlineStr">
        <is>
          <t>Sector Rotation</t>
        </is>
      </c>
      <c r="C4000">
        <f>Indexes!G10</f>
        <v/>
      </c>
      <c r="D4000">
        <f>Indexes!H10</f>
        <v/>
      </c>
      <c r="E4000" t="inlineStr">
        <is>
          <t>global</t>
        </is>
      </c>
      <c r="F4000" t="inlineStr">
        <is>
          <t>global</t>
        </is>
      </c>
    </row>
    <row r="4001">
      <c r="A4001" t="inlineStr">
        <is>
          <t>Sector Rotation</t>
        </is>
      </c>
      <c r="C4001">
        <f>Indexes!G11</f>
        <v/>
      </c>
      <c r="D4001">
        <f>Indexes!H11</f>
        <v/>
      </c>
      <c r="E4001" t="inlineStr">
        <is>
          <t>global</t>
        </is>
      </c>
      <c r="F4001" t="inlineStr">
        <is>
          <t>global</t>
        </is>
      </c>
    </row>
    <row r="4002">
      <c r="A4002" t="inlineStr">
        <is>
          <t>Sector Rotation</t>
        </is>
      </c>
      <c r="C4002">
        <f>Indexes!G12</f>
        <v/>
      </c>
      <c r="D4002">
        <f>Indexes!H12</f>
        <v/>
      </c>
      <c r="E4002" t="inlineStr">
        <is>
          <t>global</t>
        </is>
      </c>
      <c r="F4002" t="inlineStr">
        <is>
          <t>global</t>
        </is>
      </c>
    </row>
    <row r="4003">
      <c r="A4003" t="inlineStr">
        <is>
          <t>Sector Rotation</t>
        </is>
      </c>
      <c r="C4003">
        <f>Indexes!G13</f>
        <v/>
      </c>
      <c r="D4003">
        <f>Indexes!H13</f>
        <v/>
      </c>
      <c r="E4003" t="inlineStr">
        <is>
          <t>global</t>
        </is>
      </c>
      <c r="F4003" t="inlineStr">
        <is>
          <t>global</t>
        </is>
      </c>
    </row>
    <row r="4004">
      <c r="A4004" t="inlineStr">
        <is>
          <t>Sector Rotation</t>
        </is>
      </c>
      <c r="C4004">
        <f>Indexes!G14</f>
        <v/>
      </c>
      <c r="D4004">
        <f>Indexes!H14</f>
        <v/>
      </c>
      <c r="E4004" t="inlineStr">
        <is>
          <t>global</t>
        </is>
      </c>
      <c r="F4004" t="inlineStr">
        <is>
          <t>global</t>
        </is>
      </c>
    </row>
    <row r="4005">
      <c r="A4005" t="inlineStr">
        <is>
          <t>Sector Rotation</t>
        </is>
      </c>
      <c r="C4005">
        <f>Indexes!G15</f>
        <v/>
      </c>
      <c r="D4005">
        <f>Indexes!H15</f>
        <v/>
      </c>
      <c r="E4005" t="inlineStr">
        <is>
          <t>global</t>
        </is>
      </c>
      <c r="F4005" t="inlineStr">
        <is>
          <t>global</t>
        </is>
      </c>
    </row>
    <row r="4006">
      <c r="A4006" t="inlineStr">
        <is>
          <t>Sector Rotation</t>
        </is>
      </c>
      <c r="C4006">
        <f>Indexes!G16</f>
        <v/>
      </c>
      <c r="D4006">
        <f>Indexes!H16</f>
        <v/>
      </c>
      <c r="E4006" t="inlineStr">
        <is>
          <t>global</t>
        </is>
      </c>
      <c r="F4006" t="inlineStr">
        <is>
          <t>global</t>
        </is>
      </c>
    </row>
    <row r="4007">
      <c r="A4007" t="inlineStr">
        <is>
          <t>Sector Rotation</t>
        </is>
      </c>
      <c r="C4007">
        <f>Indexes!G17</f>
        <v/>
      </c>
      <c r="D4007">
        <f>Indexes!H17</f>
        <v/>
      </c>
      <c r="E4007" t="inlineStr">
        <is>
          <t>global</t>
        </is>
      </c>
      <c r="F4007" t="inlineStr">
        <is>
          <t>global</t>
        </is>
      </c>
    </row>
    <row r="4008">
      <c r="A4008" t="inlineStr">
        <is>
          <t>Sector Rotation</t>
        </is>
      </c>
      <c r="C4008">
        <f>Indexes!G18</f>
        <v/>
      </c>
      <c r="D4008">
        <f>Indexes!H18</f>
        <v/>
      </c>
      <c r="E4008" t="inlineStr">
        <is>
          <t>global</t>
        </is>
      </c>
      <c r="F4008" t="inlineStr">
        <is>
          <t>global</t>
        </is>
      </c>
    </row>
    <row r="4009">
      <c r="A4009" t="inlineStr">
        <is>
          <t>Sector Rotation</t>
        </is>
      </c>
      <c r="C4009">
        <f>Indexes!G19</f>
        <v/>
      </c>
      <c r="D4009">
        <f>100-SUM(D3995:D4008)</f>
        <v/>
      </c>
      <c r="E4009" t="inlineStr">
        <is>
          <t>global</t>
        </is>
      </c>
      <c r="F4009" t="inlineStr">
        <is>
          <t>global</t>
        </is>
      </c>
    </row>
  </sheetData>
  <autoFilter ref="A1:F4009"/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tabColor theme="4"/>
    <outlinePr summaryBelow="1" summaryRight="1"/>
    <pageSetUpPr/>
  </sheetPr>
  <dimension ref="A1:CA1170"/>
  <sheetViews>
    <sheetView workbookViewId="0">
      <pane ySplit="1" topLeftCell="A49" activePane="bottomLeft" state="frozen"/>
      <selection pane="bottomLeft" activeCell="I978" sqref="I978"/>
    </sheetView>
  </sheetViews>
  <sheetFormatPr baseColWidth="8" defaultRowHeight="14.5"/>
  <cols>
    <col width="37.54296875" bestFit="1" customWidth="1" min="2" max="2"/>
    <col width="10.81640625" customWidth="1" min="3" max="3"/>
  </cols>
  <sheetData>
    <row r="1">
      <c r="A1" t="inlineStr">
        <is>
          <t>Security Set ID</t>
        </is>
      </c>
      <c r="B1" t="inlineStr">
        <is>
          <t>Name</t>
        </is>
      </c>
      <c r="C1" t="inlineStr">
        <is>
          <t>Team ID</t>
        </is>
      </c>
      <c r="D1" t="inlineStr">
        <is>
          <t>Security Set Do Not TLH</t>
        </is>
      </c>
      <c r="E1" t="inlineStr">
        <is>
          <t>Security Do Not TLH</t>
        </is>
      </c>
      <c r="F1" t="inlineStr">
        <is>
          <t>Equivalent Of(symbol)</t>
        </is>
      </c>
      <c r="G1" t="inlineStr">
        <is>
          <t>Dynamic</t>
        </is>
      </c>
      <c r="H1" t="inlineStr">
        <is>
          <t>Description</t>
        </is>
      </c>
      <c r="I1" t="inlineStr">
        <is>
          <t>Symbol</t>
        </is>
      </c>
      <c r="J1" t="inlineStr">
        <is>
          <t>Rank</t>
        </is>
      </c>
      <c r="K1" t="inlineStr">
        <is>
          <t>Allocation %</t>
        </is>
      </c>
      <c r="L1" t="inlineStr">
        <is>
          <t>Range</t>
        </is>
      </c>
      <c r="M1" t="inlineStr">
        <is>
          <t>Fix Band %</t>
        </is>
      </c>
      <c r="N1" t="inlineStr">
        <is>
          <t>Lower Tol %</t>
        </is>
      </c>
      <c r="O1" t="inlineStr">
        <is>
          <t>Upper Tol %</t>
        </is>
      </c>
      <c r="P1" t="inlineStr">
        <is>
          <t>Min Trade Amt</t>
        </is>
      </c>
      <c r="Q1" t="inlineStr">
        <is>
          <t>Min Initial Buy $</t>
        </is>
      </c>
      <c r="R1" t="inlineStr">
        <is>
          <t>Alternate Custodian 1</t>
        </is>
      </c>
      <c r="S1" t="inlineStr">
        <is>
          <t>T - Alternate 1</t>
        </is>
      </c>
      <c r="T1" t="inlineStr">
        <is>
          <t>T - Min Trade Amt 1</t>
        </is>
      </c>
      <c r="U1" t="inlineStr">
        <is>
          <t>T - Min Initial Buy Amt 1</t>
        </is>
      </c>
      <c r="V1" t="inlineStr">
        <is>
          <t>TD - Alternate 1</t>
        </is>
      </c>
      <c r="W1" t="inlineStr">
        <is>
          <t>TD - Min Trade Amt 1</t>
        </is>
      </c>
      <c r="X1" t="inlineStr">
        <is>
          <t>TD - Min Initial Buy Amt 1</t>
        </is>
      </c>
      <c r="Y1" t="inlineStr">
        <is>
          <t>TE - Alternate 1</t>
        </is>
      </c>
      <c r="Z1" t="inlineStr">
        <is>
          <t>TE - Min Trade Amt 1</t>
        </is>
      </c>
      <c r="AA1" t="inlineStr">
        <is>
          <t>TE - Min Initial Buy Amt 1</t>
        </is>
      </c>
      <c r="AB1" t="inlineStr">
        <is>
          <t>Alternate Custodian 2</t>
        </is>
      </c>
      <c r="AC1" t="inlineStr">
        <is>
          <t>T - Alternate 2</t>
        </is>
      </c>
      <c r="AD1" t="inlineStr">
        <is>
          <t>T - Min Trade Amt 2</t>
        </is>
      </c>
      <c r="AE1" t="inlineStr">
        <is>
          <t>T - Min Initial Buy Amt 2</t>
        </is>
      </c>
      <c r="AF1" t="inlineStr">
        <is>
          <t>TD - Alternate 2</t>
        </is>
      </c>
      <c r="AG1" t="inlineStr">
        <is>
          <t>TD - Min Trade Amt 2</t>
        </is>
      </c>
      <c r="AH1" t="inlineStr">
        <is>
          <t>TD - Min Initial Buy Amt 2</t>
        </is>
      </c>
      <c r="AI1" t="inlineStr">
        <is>
          <t>TE - Alternate 2</t>
        </is>
      </c>
      <c r="AJ1" t="inlineStr">
        <is>
          <t>TE - Min Trade Amt 2</t>
        </is>
      </c>
      <c r="AK1" t="inlineStr">
        <is>
          <t>TE - Min Initial Buy Amt 2</t>
        </is>
      </c>
      <c r="AL1" t="inlineStr">
        <is>
          <t>Alternate Custodian 3</t>
        </is>
      </c>
      <c r="AM1" t="inlineStr">
        <is>
          <t>T - Alternate 3</t>
        </is>
      </c>
      <c r="AN1" t="inlineStr">
        <is>
          <t>T - Min Trade Amt 3</t>
        </is>
      </c>
      <c r="AO1" t="inlineStr">
        <is>
          <t>T - Min Initial Buy Amt 3</t>
        </is>
      </c>
      <c r="AP1" t="inlineStr">
        <is>
          <t>TD - Alternate 3</t>
        </is>
      </c>
      <c r="AQ1" t="inlineStr">
        <is>
          <t>TD - Min Trade Amt 3</t>
        </is>
      </c>
      <c r="AR1" t="inlineStr">
        <is>
          <t>TD - Min Initial Buy Amt 3</t>
        </is>
      </c>
      <c r="AS1" t="inlineStr">
        <is>
          <t>TE - Alternate 3</t>
        </is>
      </c>
      <c r="AT1" t="inlineStr">
        <is>
          <t>TE - Min Trade Amt 3</t>
        </is>
      </c>
      <c r="AU1" t="inlineStr">
        <is>
          <t>TE - Min Initial Buy Amt 3</t>
        </is>
      </c>
      <c r="AV1" t="inlineStr">
        <is>
          <t>Buy Priority</t>
        </is>
      </c>
      <c r="AW1" t="inlineStr">
        <is>
          <t>Sell Priority</t>
        </is>
      </c>
      <c r="AX1" t="inlineStr">
        <is>
          <t>Security Set TLH Symbol 1</t>
        </is>
      </c>
      <c r="AY1" t="inlineStr">
        <is>
          <t>Security Set TLH Custodian 1</t>
        </is>
      </c>
      <c r="AZ1" t="inlineStr">
        <is>
          <t>Security Set TLH Priority 1</t>
        </is>
      </c>
      <c r="BA1" t="inlineStr">
        <is>
          <t>Security Set TLH Symbol 2</t>
        </is>
      </c>
      <c r="BB1" t="inlineStr">
        <is>
          <t>Security Set TLH Custodian 2</t>
        </is>
      </c>
      <c r="BC1" t="inlineStr">
        <is>
          <t>Security Set TLH Priority 2</t>
        </is>
      </c>
      <c r="BD1" t="inlineStr">
        <is>
          <t>Security Set TLH Symbol 3</t>
        </is>
      </c>
      <c r="BE1" t="inlineStr">
        <is>
          <t>Security Set TLH Custodian 3</t>
        </is>
      </c>
      <c r="BF1" t="inlineStr">
        <is>
          <t>Security Set TLH Priority 3</t>
        </is>
      </c>
      <c r="BG1" t="inlineStr">
        <is>
          <t>TLH Symbol 1</t>
        </is>
      </c>
      <c r="BH1" t="inlineStr">
        <is>
          <t>TLH Custodian 1</t>
        </is>
      </c>
      <c r="BI1" t="inlineStr">
        <is>
          <t>TLH Priority 1</t>
        </is>
      </c>
      <c r="BJ1" t="inlineStr">
        <is>
          <t>TLH Symbol 2</t>
        </is>
      </c>
      <c r="BK1" t="inlineStr">
        <is>
          <t>TLH Custodian 2</t>
        </is>
      </c>
      <c r="BL1" t="inlineStr">
        <is>
          <t>TLH Priority 2</t>
        </is>
      </c>
      <c r="BM1" t="inlineStr">
        <is>
          <t>TLH Symbol 3</t>
        </is>
      </c>
      <c r="BN1" t="inlineStr">
        <is>
          <t>TLH Custodian 3</t>
        </is>
      </c>
      <c r="BO1" t="inlineStr">
        <is>
          <t>TLH Priority 3</t>
        </is>
      </c>
      <c r="BP1" t="inlineStr">
        <is>
          <t>Group Equivalence Type 1</t>
        </is>
      </c>
      <c r="BQ1" t="inlineStr">
        <is>
          <t>Group Equivalent 1</t>
        </is>
      </c>
      <c r="BR1" t="inlineStr">
        <is>
          <t>Group Buy Priority 1</t>
        </is>
      </c>
      <c r="BS1" t="inlineStr">
        <is>
          <t>Group Sell Priority 1</t>
        </is>
      </c>
      <c r="BT1" t="inlineStr">
        <is>
          <t>Group Equivalence Type 2</t>
        </is>
      </c>
      <c r="BU1" t="inlineStr">
        <is>
          <t>Group Equivalent 2</t>
        </is>
      </c>
      <c r="BV1" t="inlineStr">
        <is>
          <t>Group Buy Priority 2</t>
        </is>
      </c>
      <c r="BW1" t="inlineStr">
        <is>
          <t>Group Sell Priority 2</t>
        </is>
      </c>
      <c r="BX1" t="inlineStr">
        <is>
          <t>Group Equivalence Type 3</t>
        </is>
      </c>
      <c r="BY1" t="inlineStr">
        <is>
          <t>Group Equivalent 3</t>
        </is>
      </c>
      <c r="BZ1" t="inlineStr">
        <is>
          <t>Group Buy Priority 3</t>
        </is>
      </c>
      <c r="CA1" t="inlineStr">
        <is>
          <t>Group Sell Priority 3</t>
        </is>
      </c>
    </row>
    <row r="2">
      <c r="A2" t="n">
        <v>1</v>
      </c>
      <c r="B2" t="inlineStr">
        <is>
          <t>Tactical Growth</t>
        </is>
      </c>
      <c r="C2" t="inlineStr">
        <is>
          <t>1</t>
        </is>
      </c>
      <c r="D2" t="inlineStr">
        <is>
          <t>false</t>
        </is>
      </c>
      <c r="E2" t="inlineStr">
        <is>
          <t>false</t>
        </is>
      </c>
      <c r="G2" t="n">
        <v>0</v>
      </c>
      <c r="I2" s="3">
        <f>'No BLUIX'!A7</f>
        <v/>
      </c>
      <c r="K2">
        <f>'No BLUIX'!B7*100</f>
        <v/>
      </c>
      <c r="M2" t="n">
        <v>20</v>
      </c>
      <c r="AV2" t="inlineStr">
        <is>
          <t>Default</t>
        </is>
      </c>
      <c r="AW2" t="inlineStr">
        <is>
          <t>Default</t>
        </is>
      </c>
    </row>
    <row r="3">
      <c r="A3" t="n">
        <v>1</v>
      </c>
      <c r="B3" t="inlineStr">
        <is>
          <t>Tactical Growth</t>
        </is>
      </c>
      <c r="C3" t="inlineStr">
        <is>
          <t>1</t>
        </is>
      </c>
      <c r="D3" t="inlineStr">
        <is>
          <t>false</t>
        </is>
      </c>
      <c r="E3" t="inlineStr">
        <is>
          <t>false</t>
        </is>
      </c>
      <c r="G3" t="n">
        <v>0</v>
      </c>
      <c r="I3" s="3">
        <f>'No BLUIX'!A8</f>
        <v/>
      </c>
      <c r="K3">
        <f>'No BLUIX'!B8*100</f>
        <v/>
      </c>
      <c r="M3" t="n">
        <v>20</v>
      </c>
      <c r="AV3" t="inlineStr">
        <is>
          <t>Default</t>
        </is>
      </c>
      <c r="AW3" t="inlineStr">
        <is>
          <t>Default</t>
        </is>
      </c>
    </row>
    <row r="4">
      <c r="A4" t="n">
        <v>1</v>
      </c>
      <c r="B4" t="inlineStr">
        <is>
          <t>Tactical Growth</t>
        </is>
      </c>
      <c r="C4" t="inlineStr">
        <is>
          <t>1</t>
        </is>
      </c>
      <c r="D4" t="inlineStr">
        <is>
          <t>false</t>
        </is>
      </c>
      <c r="E4" t="inlineStr">
        <is>
          <t>false</t>
        </is>
      </c>
      <c r="G4" t="n">
        <v>0</v>
      </c>
      <c r="I4" s="3">
        <f>'No BLUIX'!A9</f>
        <v/>
      </c>
      <c r="K4">
        <f>'No BLUIX'!B9*100</f>
        <v/>
      </c>
      <c r="M4" t="n">
        <v>20</v>
      </c>
      <c r="AV4" t="inlineStr">
        <is>
          <t>Default</t>
        </is>
      </c>
      <c r="AW4" t="inlineStr">
        <is>
          <t>Default</t>
        </is>
      </c>
    </row>
    <row r="5">
      <c r="A5" t="n">
        <v>1</v>
      </c>
      <c r="B5" t="inlineStr">
        <is>
          <t>Tactical Growth</t>
        </is>
      </c>
      <c r="C5" t="inlineStr">
        <is>
          <t>1</t>
        </is>
      </c>
      <c r="D5" t="inlineStr">
        <is>
          <t>false</t>
        </is>
      </c>
      <c r="E5" t="inlineStr">
        <is>
          <t>false</t>
        </is>
      </c>
      <c r="G5" t="n">
        <v>0</v>
      </c>
      <c r="I5" s="3">
        <f>'No BLUIX'!A10</f>
        <v/>
      </c>
      <c r="K5">
        <f>'No BLUIX'!B10*100</f>
        <v/>
      </c>
      <c r="M5" t="n">
        <v>20</v>
      </c>
      <c r="AV5" t="inlineStr">
        <is>
          <t>Default</t>
        </is>
      </c>
      <c r="AW5" t="inlineStr">
        <is>
          <t>Default</t>
        </is>
      </c>
    </row>
    <row r="6">
      <c r="A6" t="n">
        <v>1</v>
      </c>
      <c r="B6" t="inlineStr">
        <is>
          <t>Tactical Growth</t>
        </is>
      </c>
      <c r="C6" t="inlineStr">
        <is>
          <t>1</t>
        </is>
      </c>
      <c r="D6" t="inlineStr">
        <is>
          <t>false</t>
        </is>
      </c>
      <c r="E6" t="inlineStr">
        <is>
          <t>false</t>
        </is>
      </c>
      <c r="G6" t="n">
        <v>0</v>
      </c>
      <c r="I6" s="3">
        <f>'No BLUIX'!A11</f>
        <v/>
      </c>
      <c r="K6">
        <f>'No BLUIX'!B11*100</f>
        <v/>
      </c>
      <c r="M6" t="n">
        <v>20</v>
      </c>
      <c r="AV6" t="inlineStr">
        <is>
          <t>Default</t>
        </is>
      </c>
      <c r="AW6" t="inlineStr">
        <is>
          <t>Default</t>
        </is>
      </c>
    </row>
    <row r="7">
      <c r="A7" t="n">
        <v>1</v>
      </c>
      <c r="B7" t="inlineStr">
        <is>
          <t>Tactical Growth</t>
        </is>
      </c>
      <c r="C7" t="inlineStr">
        <is>
          <t>1</t>
        </is>
      </c>
      <c r="D7" t="inlineStr">
        <is>
          <t>false</t>
        </is>
      </c>
      <c r="E7" t="inlineStr">
        <is>
          <t>false</t>
        </is>
      </c>
      <c r="G7" t="n">
        <v>0</v>
      </c>
      <c r="I7" s="3">
        <f>'No BLUIX'!A12</f>
        <v/>
      </c>
      <c r="K7">
        <f>'No BLUIX'!B12*100</f>
        <v/>
      </c>
      <c r="M7" t="n">
        <v>20</v>
      </c>
      <c r="AV7" t="inlineStr">
        <is>
          <t>Default</t>
        </is>
      </c>
      <c r="AW7" t="inlineStr">
        <is>
          <t>Default</t>
        </is>
      </c>
    </row>
    <row r="8">
      <c r="A8" t="n">
        <v>1</v>
      </c>
      <c r="B8" t="inlineStr">
        <is>
          <t>Tactical Growth</t>
        </is>
      </c>
      <c r="C8" t="inlineStr">
        <is>
          <t>1</t>
        </is>
      </c>
      <c r="D8" t="inlineStr">
        <is>
          <t>false</t>
        </is>
      </c>
      <c r="E8" t="inlineStr">
        <is>
          <t>false</t>
        </is>
      </c>
      <c r="G8" t="n">
        <v>0</v>
      </c>
      <c r="I8" s="3">
        <f>'No BLUIX'!A13</f>
        <v/>
      </c>
      <c r="K8">
        <f>'No BLUIX'!B13*100</f>
        <v/>
      </c>
      <c r="M8" t="n">
        <v>20</v>
      </c>
      <c r="AV8" t="inlineStr">
        <is>
          <t>Default</t>
        </is>
      </c>
      <c r="AW8" t="inlineStr">
        <is>
          <t>Default</t>
        </is>
      </c>
    </row>
    <row r="9">
      <c r="A9" t="n">
        <v>1</v>
      </c>
      <c r="B9" t="inlineStr">
        <is>
          <t>Tactical Growth</t>
        </is>
      </c>
      <c r="C9" t="inlineStr">
        <is>
          <t>1</t>
        </is>
      </c>
      <c r="D9" t="inlineStr">
        <is>
          <t>false</t>
        </is>
      </c>
      <c r="E9" t="inlineStr">
        <is>
          <t>false</t>
        </is>
      </c>
      <c r="G9" t="n">
        <v>0</v>
      </c>
      <c r="I9" s="3">
        <f>'No BLUIX'!A14</f>
        <v/>
      </c>
      <c r="K9">
        <f>'No BLUIX'!B14*100</f>
        <v/>
      </c>
      <c r="M9" t="n">
        <v>20</v>
      </c>
      <c r="AV9" t="inlineStr">
        <is>
          <t>Default</t>
        </is>
      </c>
      <c r="AW9" t="inlineStr">
        <is>
          <t>Default</t>
        </is>
      </c>
    </row>
    <row r="10">
      <c r="A10" t="n">
        <v>1</v>
      </c>
      <c r="B10" t="inlineStr">
        <is>
          <t>Tactical Growth</t>
        </is>
      </c>
      <c r="C10" t="inlineStr">
        <is>
          <t>1</t>
        </is>
      </c>
      <c r="D10" t="inlineStr">
        <is>
          <t>false</t>
        </is>
      </c>
      <c r="E10" t="inlineStr">
        <is>
          <t>false</t>
        </is>
      </c>
      <c r="G10" t="n">
        <v>0</v>
      </c>
      <c r="I10" s="3">
        <f>'No BLUIX'!A15</f>
        <v/>
      </c>
      <c r="K10">
        <f>'No BLUIX'!B15*100</f>
        <v/>
      </c>
      <c r="M10" t="n">
        <v>20</v>
      </c>
      <c r="AV10" t="inlineStr">
        <is>
          <t>Default</t>
        </is>
      </c>
      <c r="AW10" t="inlineStr">
        <is>
          <t>Default</t>
        </is>
      </c>
    </row>
    <row r="11">
      <c r="A11" t="n">
        <v>1</v>
      </c>
      <c r="B11" t="inlineStr">
        <is>
          <t>Tactical Growth</t>
        </is>
      </c>
      <c r="C11" t="inlineStr">
        <is>
          <t>1</t>
        </is>
      </c>
      <c r="D11" t="inlineStr">
        <is>
          <t>false</t>
        </is>
      </c>
      <c r="E11" t="inlineStr">
        <is>
          <t>false</t>
        </is>
      </c>
      <c r="G11" t="n">
        <v>0</v>
      </c>
      <c r="I11" s="3">
        <f>'No BLUIX'!A16</f>
        <v/>
      </c>
      <c r="K11">
        <f>'No BLUIX'!B16*100</f>
        <v/>
      </c>
      <c r="M11" t="n">
        <v>20</v>
      </c>
      <c r="AV11" t="inlineStr">
        <is>
          <t>Default</t>
        </is>
      </c>
      <c r="AW11" t="inlineStr">
        <is>
          <t>Default</t>
        </is>
      </c>
    </row>
    <row r="12">
      <c r="A12" t="n">
        <v>1</v>
      </c>
      <c r="B12" t="inlineStr">
        <is>
          <t>Tactical Growth</t>
        </is>
      </c>
      <c r="C12" t="inlineStr">
        <is>
          <t>1</t>
        </is>
      </c>
      <c r="D12" t="inlineStr">
        <is>
          <t>false</t>
        </is>
      </c>
      <c r="E12" t="inlineStr">
        <is>
          <t>false</t>
        </is>
      </c>
      <c r="G12" t="n">
        <v>0</v>
      </c>
      <c r="I12" s="3">
        <f>'No BLUIX'!A17</f>
        <v/>
      </c>
      <c r="K12">
        <f>'No BLUIX'!B17*100</f>
        <v/>
      </c>
      <c r="M12" t="n">
        <v>20</v>
      </c>
      <c r="AV12" t="inlineStr">
        <is>
          <t>Default</t>
        </is>
      </c>
      <c r="AW12" t="inlineStr">
        <is>
          <t>Default</t>
        </is>
      </c>
    </row>
    <row r="13">
      <c r="A13" t="n">
        <v>1</v>
      </c>
      <c r="B13" t="inlineStr">
        <is>
          <t>Tactical Growth</t>
        </is>
      </c>
      <c r="C13" t="inlineStr">
        <is>
          <t>1</t>
        </is>
      </c>
      <c r="D13" t="inlineStr">
        <is>
          <t>false</t>
        </is>
      </c>
      <c r="E13" t="inlineStr">
        <is>
          <t>false</t>
        </is>
      </c>
      <c r="G13" t="n">
        <v>0</v>
      </c>
      <c r="I13" s="3">
        <f>'No BLUIX'!A18</f>
        <v/>
      </c>
      <c r="K13">
        <f>'No BLUIX'!B18*100</f>
        <v/>
      </c>
      <c r="M13" t="n">
        <v>20</v>
      </c>
      <c r="AV13" t="inlineStr">
        <is>
          <t>Default</t>
        </is>
      </c>
      <c r="AW13" t="inlineStr">
        <is>
          <t>Default</t>
        </is>
      </c>
    </row>
    <row r="14">
      <c r="A14" t="n">
        <v>1</v>
      </c>
      <c r="B14" t="inlineStr">
        <is>
          <t>Tactical Growth</t>
        </is>
      </c>
      <c r="C14" t="inlineStr">
        <is>
          <t>1</t>
        </is>
      </c>
      <c r="D14" t="inlineStr">
        <is>
          <t>false</t>
        </is>
      </c>
      <c r="E14" t="inlineStr">
        <is>
          <t>false</t>
        </is>
      </c>
      <c r="G14" t="n">
        <v>0</v>
      </c>
      <c r="I14" s="3">
        <f>'No BLUIX'!A19</f>
        <v/>
      </c>
      <c r="K14">
        <f>'No BLUIX'!B19*100</f>
        <v/>
      </c>
      <c r="M14" t="n">
        <v>20</v>
      </c>
      <c r="AV14" t="inlineStr">
        <is>
          <t>Default</t>
        </is>
      </c>
      <c r="AW14" t="inlineStr">
        <is>
          <t>Default</t>
        </is>
      </c>
    </row>
    <row r="15">
      <c r="A15" t="n">
        <v>1</v>
      </c>
      <c r="B15" t="inlineStr">
        <is>
          <t>Tactical Growth</t>
        </is>
      </c>
      <c r="C15" t="inlineStr">
        <is>
          <t>1</t>
        </is>
      </c>
      <c r="D15" t="inlineStr">
        <is>
          <t>false</t>
        </is>
      </c>
      <c r="E15" t="inlineStr">
        <is>
          <t>false</t>
        </is>
      </c>
      <c r="G15" t="n">
        <v>0</v>
      </c>
      <c r="I15" t="inlineStr">
        <is>
          <t>CUSTODIAL_CASH</t>
        </is>
      </c>
      <c r="K15">
        <f>'No BLUIX'!B20*100</f>
        <v/>
      </c>
      <c r="M15" t="n">
        <v>20</v>
      </c>
      <c r="AV15" t="inlineStr">
        <is>
          <t>Default</t>
        </is>
      </c>
      <c r="AW15" t="inlineStr">
        <is>
          <t>Default</t>
        </is>
      </c>
    </row>
    <row r="16">
      <c r="A16" t="n">
        <v>2</v>
      </c>
      <c r="B16" t="inlineStr">
        <is>
          <t>BLUIX</t>
        </is>
      </c>
      <c r="C16" t="inlineStr">
        <is>
          <t>1</t>
        </is>
      </c>
      <c r="D16" t="inlineStr">
        <is>
          <t>false</t>
        </is>
      </c>
      <c r="E16" t="inlineStr">
        <is>
          <t>false</t>
        </is>
      </c>
      <c r="G16" t="n">
        <v>0</v>
      </c>
      <c r="I16" t="inlineStr">
        <is>
          <t>BLUIX</t>
        </is>
      </c>
      <c r="K16" t="n">
        <v>100</v>
      </c>
      <c r="M16" t="n">
        <v>20</v>
      </c>
      <c r="AV16" t="inlineStr">
        <is>
          <t>Default</t>
        </is>
      </c>
      <c r="AW16" t="inlineStr">
        <is>
          <t>Default</t>
        </is>
      </c>
    </row>
    <row r="17">
      <c r="A17" t="n">
        <v>3</v>
      </c>
      <c r="B17" t="inlineStr">
        <is>
          <t>Tactical Mod Growth</t>
        </is>
      </c>
      <c r="C17" t="inlineStr">
        <is>
          <t>1</t>
        </is>
      </c>
      <c r="D17" t="inlineStr">
        <is>
          <t>false</t>
        </is>
      </c>
      <c r="E17" t="inlineStr">
        <is>
          <t>false</t>
        </is>
      </c>
      <c r="G17" t="n">
        <v>0</v>
      </c>
      <c r="I17" s="3">
        <f>'No BLUIX'!A24</f>
        <v/>
      </c>
      <c r="K17">
        <f>'No BLUIX'!B24*100</f>
        <v/>
      </c>
      <c r="M17" t="n">
        <v>20</v>
      </c>
      <c r="AV17" t="inlineStr">
        <is>
          <t>Default</t>
        </is>
      </c>
      <c r="AW17" t="inlineStr">
        <is>
          <t>Default</t>
        </is>
      </c>
    </row>
    <row r="18">
      <c r="A18" t="n">
        <v>3</v>
      </c>
      <c r="B18" t="inlineStr">
        <is>
          <t>Tactical Mod Growth</t>
        </is>
      </c>
      <c r="C18" t="inlineStr">
        <is>
          <t>1</t>
        </is>
      </c>
      <c r="D18" t="inlineStr">
        <is>
          <t>false</t>
        </is>
      </c>
      <c r="E18" t="inlineStr">
        <is>
          <t>false</t>
        </is>
      </c>
      <c r="G18" t="n">
        <v>0</v>
      </c>
      <c r="I18" s="3">
        <f>'No BLUIX'!A25</f>
        <v/>
      </c>
      <c r="K18">
        <f>'No BLUIX'!B25*100</f>
        <v/>
      </c>
      <c r="M18" t="n">
        <v>20</v>
      </c>
      <c r="AV18" t="inlineStr">
        <is>
          <t>Default</t>
        </is>
      </c>
      <c r="AW18" t="inlineStr">
        <is>
          <t>Default</t>
        </is>
      </c>
    </row>
    <row r="19">
      <c r="A19" t="n">
        <v>3</v>
      </c>
      <c r="B19" t="inlineStr">
        <is>
          <t>Tactical Mod Growth</t>
        </is>
      </c>
      <c r="C19" t="inlineStr">
        <is>
          <t>1</t>
        </is>
      </c>
      <c r="D19" t="inlineStr">
        <is>
          <t>false</t>
        </is>
      </c>
      <c r="E19" t="inlineStr">
        <is>
          <t>false</t>
        </is>
      </c>
      <c r="G19" t="n">
        <v>0</v>
      </c>
      <c r="I19" s="3">
        <f>'No BLUIX'!A26</f>
        <v/>
      </c>
      <c r="K19">
        <f>'No BLUIX'!B26*100</f>
        <v/>
      </c>
      <c r="M19" t="n">
        <v>20</v>
      </c>
      <c r="AV19" t="inlineStr">
        <is>
          <t>Default</t>
        </is>
      </c>
      <c r="AW19" t="inlineStr">
        <is>
          <t>Default</t>
        </is>
      </c>
    </row>
    <row r="20">
      <c r="A20" t="n">
        <v>3</v>
      </c>
      <c r="B20" t="inlineStr">
        <is>
          <t>Tactical Mod Growth</t>
        </is>
      </c>
      <c r="C20" t="inlineStr">
        <is>
          <t>1</t>
        </is>
      </c>
      <c r="D20" t="inlineStr">
        <is>
          <t>false</t>
        </is>
      </c>
      <c r="E20" t="inlineStr">
        <is>
          <t>false</t>
        </is>
      </c>
      <c r="G20" t="n">
        <v>0</v>
      </c>
      <c r="I20" s="3">
        <f>'No BLUIX'!A27</f>
        <v/>
      </c>
      <c r="K20">
        <f>'No BLUIX'!B27*100</f>
        <v/>
      </c>
      <c r="M20" t="n">
        <v>20</v>
      </c>
      <c r="AV20" t="inlineStr">
        <is>
          <t>Default</t>
        </is>
      </c>
      <c r="AW20" t="inlineStr">
        <is>
          <t>Default</t>
        </is>
      </c>
    </row>
    <row r="21">
      <c r="A21" t="n">
        <v>3</v>
      </c>
      <c r="B21" t="inlineStr">
        <is>
          <t>Tactical Mod Growth</t>
        </is>
      </c>
      <c r="C21" t="inlineStr">
        <is>
          <t>1</t>
        </is>
      </c>
      <c r="D21" t="inlineStr">
        <is>
          <t>false</t>
        </is>
      </c>
      <c r="E21" t="inlineStr">
        <is>
          <t>false</t>
        </is>
      </c>
      <c r="G21" t="n">
        <v>0</v>
      </c>
      <c r="I21" s="3">
        <f>'No BLUIX'!A28</f>
        <v/>
      </c>
      <c r="K21">
        <f>'No BLUIX'!B28*100</f>
        <v/>
      </c>
      <c r="M21" t="n">
        <v>20</v>
      </c>
      <c r="AV21" t="inlineStr">
        <is>
          <t>Default</t>
        </is>
      </c>
      <c r="AW21" t="inlineStr">
        <is>
          <t>Default</t>
        </is>
      </c>
    </row>
    <row r="22">
      <c r="A22" t="n">
        <v>3</v>
      </c>
      <c r="B22" t="inlineStr">
        <is>
          <t>Tactical Mod Growth</t>
        </is>
      </c>
      <c r="C22" t="inlineStr">
        <is>
          <t>1</t>
        </is>
      </c>
      <c r="D22" t="inlineStr">
        <is>
          <t>false</t>
        </is>
      </c>
      <c r="E22" t="inlineStr">
        <is>
          <t>false</t>
        </is>
      </c>
      <c r="G22" t="n">
        <v>0</v>
      </c>
      <c r="I22" s="3">
        <f>'No BLUIX'!A29</f>
        <v/>
      </c>
      <c r="K22">
        <f>'No BLUIX'!B29*100</f>
        <v/>
      </c>
      <c r="M22" t="n">
        <v>20</v>
      </c>
      <c r="AV22" t="inlineStr">
        <is>
          <t>Default</t>
        </is>
      </c>
      <c r="AW22" t="inlineStr">
        <is>
          <t>Default</t>
        </is>
      </c>
    </row>
    <row r="23">
      <c r="A23" t="n">
        <v>3</v>
      </c>
      <c r="B23" t="inlineStr">
        <is>
          <t>Tactical Mod Growth</t>
        </is>
      </c>
      <c r="C23" t="inlineStr">
        <is>
          <t>1</t>
        </is>
      </c>
      <c r="D23" t="inlineStr">
        <is>
          <t>false</t>
        </is>
      </c>
      <c r="E23" t="inlineStr">
        <is>
          <t>false</t>
        </is>
      </c>
      <c r="G23" t="n">
        <v>0</v>
      </c>
      <c r="I23" s="3">
        <f>'No BLUIX'!A30</f>
        <v/>
      </c>
      <c r="K23">
        <f>'No BLUIX'!B30*100</f>
        <v/>
      </c>
      <c r="M23" t="n">
        <v>20</v>
      </c>
      <c r="AV23" t="inlineStr">
        <is>
          <t>Default</t>
        </is>
      </c>
      <c r="AW23" t="inlineStr">
        <is>
          <t>Default</t>
        </is>
      </c>
    </row>
    <row r="24">
      <c r="A24" t="n">
        <v>3</v>
      </c>
      <c r="B24" t="inlineStr">
        <is>
          <t>Tactical Mod Growth</t>
        </is>
      </c>
      <c r="C24" t="inlineStr">
        <is>
          <t>1</t>
        </is>
      </c>
      <c r="D24" t="inlineStr">
        <is>
          <t>false</t>
        </is>
      </c>
      <c r="E24" t="inlineStr">
        <is>
          <t>false</t>
        </is>
      </c>
      <c r="G24" t="n">
        <v>0</v>
      </c>
      <c r="I24" s="3">
        <f>'No BLUIX'!A31</f>
        <v/>
      </c>
      <c r="K24">
        <f>'No BLUIX'!B31*100</f>
        <v/>
      </c>
      <c r="M24" t="n">
        <v>20</v>
      </c>
      <c r="AV24" t="inlineStr">
        <is>
          <t>Default</t>
        </is>
      </c>
      <c r="AW24" t="inlineStr">
        <is>
          <t>Default</t>
        </is>
      </c>
    </row>
    <row r="25">
      <c r="A25" t="n">
        <v>3</v>
      </c>
      <c r="B25" t="inlineStr">
        <is>
          <t>Tactical Mod Growth</t>
        </is>
      </c>
      <c r="C25" t="inlineStr">
        <is>
          <t>1</t>
        </is>
      </c>
      <c r="D25" t="inlineStr">
        <is>
          <t>false</t>
        </is>
      </c>
      <c r="E25" t="inlineStr">
        <is>
          <t>false</t>
        </is>
      </c>
      <c r="G25" t="n">
        <v>0</v>
      </c>
      <c r="I25" s="3">
        <f>'No BLUIX'!A32</f>
        <v/>
      </c>
      <c r="K25">
        <f>'No BLUIX'!B32*100</f>
        <v/>
      </c>
      <c r="M25" t="n">
        <v>20</v>
      </c>
      <c r="AV25" t="inlineStr">
        <is>
          <t>Default</t>
        </is>
      </c>
      <c r="AW25" t="inlineStr">
        <is>
          <t>Default</t>
        </is>
      </c>
    </row>
    <row r="26">
      <c r="A26" t="n">
        <v>3</v>
      </c>
      <c r="B26" t="inlineStr">
        <is>
          <t>Tactical Mod Growth</t>
        </is>
      </c>
      <c r="C26" t="inlineStr">
        <is>
          <t>1</t>
        </is>
      </c>
      <c r="D26" t="inlineStr">
        <is>
          <t>false</t>
        </is>
      </c>
      <c r="E26" t="inlineStr">
        <is>
          <t>false</t>
        </is>
      </c>
      <c r="G26" t="n">
        <v>0</v>
      </c>
      <c r="I26" s="3">
        <f>'No BLUIX'!A33</f>
        <v/>
      </c>
      <c r="K26">
        <f>'No BLUIX'!B33*100</f>
        <v/>
      </c>
      <c r="M26" t="n">
        <v>20</v>
      </c>
      <c r="AV26" t="inlineStr">
        <is>
          <t>Default</t>
        </is>
      </c>
      <c r="AW26" t="inlineStr">
        <is>
          <t>Default</t>
        </is>
      </c>
    </row>
    <row r="27">
      <c r="A27" t="n">
        <v>3</v>
      </c>
      <c r="B27" t="inlineStr">
        <is>
          <t>Tactical Mod Growth</t>
        </is>
      </c>
      <c r="C27" t="inlineStr">
        <is>
          <t>1</t>
        </is>
      </c>
      <c r="D27" t="inlineStr">
        <is>
          <t>false</t>
        </is>
      </c>
      <c r="E27" t="inlineStr">
        <is>
          <t>false</t>
        </is>
      </c>
      <c r="G27" t="n">
        <v>0</v>
      </c>
      <c r="I27" s="3">
        <f>'No BLUIX'!A34</f>
        <v/>
      </c>
      <c r="K27">
        <f>'No BLUIX'!B34*100</f>
        <v/>
      </c>
      <c r="M27" t="n">
        <v>20</v>
      </c>
      <c r="AV27" t="inlineStr">
        <is>
          <t>Default</t>
        </is>
      </c>
      <c r="AW27" t="inlineStr">
        <is>
          <t>Default</t>
        </is>
      </c>
    </row>
    <row r="28">
      <c r="A28" t="n">
        <v>3</v>
      </c>
      <c r="B28" t="inlineStr">
        <is>
          <t>Tactical Mod Growth</t>
        </is>
      </c>
      <c r="C28" t="inlineStr">
        <is>
          <t>1</t>
        </is>
      </c>
      <c r="D28" t="inlineStr">
        <is>
          <t>false</t>
        </is>
      </c>
      <c r="E28" t="inlineStr">
        <is>
          <t>false</t>
        </is>
      </c>
      <c r="G28" t="n">
        <v>0</v>
      </c>
      <c r="I28" s="3">
        <f>'No BLUIX'!A35</f>
        <v/>
      </c>
      <c r="K28">
        <f>'No BLUIX'!B35*100</f>
        <v/>
      </c>
      <c r="M28" t="n">
        <v>20</v>
      </c>
      <c r="AV28" t="inlineStr">
        <is>
          <t>Default</t>
        </is>
      </c>
      <c r="AW28" t="inlineStr">
        <is>
          <t>Default</t>
        </is>
      </c>
    </row>
    <row r="29">
      <c r="A29" t="n">
        <v>3</v>
      </c>
      <c r="B29" t="inlineStr">
        <is>
          <t>Tactical Mod Growth</t>
        </is>
      </c>
      <c r="C29" t="inlineStr">
        <is>
          <t>1</t>
        </is>
      </c>
      <c r="D29" t="inlineStr">
        <is>
          <t>false</t>
        </is>
      </c>
      <c r="E29" t="inlineStr">
        <is>
          <t>false</t>
        </is>
      </c>
      <c r="G29" t="n">
        <v>0</v>
      </c>
      <c r="I29" s="3">
        <f>'No BLUIX'!A36</f>
        <v/>
      </c>
      <c r="K29">
        <f>'No BLUIX'!B36*100</f>
        <v/>
      </c>
      <c r="M29" t="n">
        <v>20</v>
      </c>
      <c r="AV29" t="inlineStr">
        <is>
          <t>Default</t>
        </is>
      </c>
      <c r="AW29" t="inlineStr">
        <is>
          <t>Default</t>
        </is>
      </c>
    </row>
    <row r="30">
      <c r="A30" t="n">
        <v>3</v>
      </c>
      <c r="B30" t="inlineStr">
        <is>
          <t>Tactical Mod Growth</t>
        </is>
      </c>
      <c r="C30" t="inlineStr">
        <is>
          <t>1</t>
        </is>
      </c>
      <c r="D30" t="inlineStr">
        <is>
          <t>false</t>
        </is>
      </c>
      <c r="E30" t="inlineStr">
        <is>
          <t>false</t>
        </is>
      </c>
      <c r="G30" t="n">
        <v>0</v>
      </c>
      <c r="I30" t="inlineStr">
        <is>
          <t>CUSTODIAL_CASH</t>
        </is>
      </c>
      <c r="K30">
        <f>'No BLUIX'!B37*100</f>
        <v/>
      </c>
      <c r="M30" t="n">
        <v>20</v>
      </c>
      <c r="AV30" t="inlineStr">
        <is>
          <t>Default</t>
        </is>
      </c>
      <c r="AW30" t="inlineStr">
        <is>
          <t>Default</t>
        </is>
      </c>
    </row>
    <row r="31">
      <c r="A31" t="n">
        <v>4</v>
      </c>
      <c r="B31" t="inlineStr">
        <is>
          <t>Tactical Balanced</t>
        </is>
      </c>
      <c r="C31" t="inlineStr">
        <is>
          <t>1</t>
        </is>
      </c>
      <c r="D31" t="inlineStr">
        <is>
          <t>false</t>
        </is>
      </c>
      <c r="E31" t="inlineStr">
        <is>
          <t>false</t>
        </is>
      </c>
      <c r="G31" t="n">
        <v>0</v>
      </c>
      <c r="I31" s="3">
        <f>'No BLUIX'!A41</f>
        <v/>
      </c>
      <c r="K31">
        <f>'No BLUIX'!B41*100</f>
        <v/>
      </c>
      <c r="M31" t="n">
        <v>20</v>
      </c>
      <c r="AV31" t="inlineStr">
        <is>
          <t>Default</t>
        </is>
      </c>
      <c r="AW31" t="inlineStr">
        <is>
          <t>Default</t>
        </is>
      </c>
    </row>
    <row r="32">
      <c r="A32" t="n">
        <v>4</v>
      </c>
      <c r="B32" t="inlineStr">
        <is>
          <t>Tactical Balanced</t>
        </is>
      </c>
      <c r="C32" t="inlineStr">
        <is>
          <t>1</t>
        </is>
      </c>
      <c r="D32" t="inlineStr">
        <is>
          <t>false</t>
        </is>
      </c>
      <c r="E32" t="inlineStr">
        <is>
          <t>false</t>
        </is>
      </c>
      <c r="G32" t="n">
        <v>0</v>
      </c>
      <c r="I32" s="3">
        <f>'No BLUIX'!A42</f>
        <v/>
      </c>
      <c r="K32">
        <f>'No BLUIX'!B42*100</f>
        <v/>
      </c>
      <c r="M32" t="n">
        <v>20</v>
      </c>
      <c r="AV32" t="inlineStr">
        <is>
          <t>Default</t>
        </is>
      </c>
      <c r="AW32" t="inlineStr">
        <is>
          <t>Default</t>
        </is>
      </c>
    </row>
    <row r="33">
      <c r="A33" t="n">
        <v>4</v>
      </c>
      <c r="B33" t="inlineStr">
        <is>
          <t>Tactical Balanced</t>
        </is>
      </c>
      <c r="C33" t="inlineStr">
        <is>
          <t>1</t>
        </is>
      </c>
      <c r="D33" t="inlineStr">
        <is>
          <t>false</t>
        </is>
      </c>
      <c r="E33" t="inlineStr">
        <is>
          <t>false</t>
        </is>
      </c>
      <c r="G33" t="n">
        <v>0</v>
      </c>
      <c r="I33" s="3">
        <f>'No BLUIX'!A43</f>
        <v/>
      </c>
      <c r="K33">
        <f>'No BLUIX'!B43*100</f>
        <v/>
      </c>
      <c r="M33" t="n">
        <v>20</v>
      </c>
      <c r="AV33" t="inlineStr">
        <is>
          <t>Default</t>
        </is>
      </c>
      <c r="AW33" t="inlineStr">
        <is>
          <t>Default</t>
        </is>
      </c>
    </row>
    <row r="34">
      <c r="A34" t="n">
        <v>4</v>
      </c>
      <c r="B34" t="inlineStr">
        <is>
          <t>Tactical Balanced</t>
        </is>
      </c>
      <c r="C34" t="inlineStr">
        <is>
          <t>1</t>
        </is>
      </c>
      <c r="D34" t="inlineStr">
        <is>
          <t>false</t>
        </is>
      </c>
      <c r="E34" t="inlineStr">
        <is>
          <t>false</t>
        </is>
      </c>
      <c r="G34" t="n">
        <v>0</v>
      </c>
      <c r="I34" s="3">
        <f>'No BLUIX'!A44</f>
        <v/>
      </c>
      <c r="K34">
        <f>'No BLUIX'!B44*100</f>
        <v/>
      </c>
      <c r="M34" t="n">
        <v>20</v>
      </c>
      <c r="AV34" t="inlineStr">
        <is>
          <t>Default</t>
        </is>
      </c>
      <c r="AW34" t="inlineStr">
        <is>
          <t>Default</t>
        </is>
      </c>
    </row>
    <row r="35">
      <c r="A35" t="n">
        <v>4</v>
      </c>
      <c r="B35" t="inlineStr">
        <is>
          <t>Tactical Balanced</t>
        </is>
      </c>
      <c r="C35" t="inlineStr">
        <is>
          <t>1</t>
        </is>
      </c>
      <c r="D35" t="inlineStr">
        <is>
          <t>false</t>
        </is>
      </c>
      <c r="E35" t="inlineStr">
        <is>
          <t>false</t>
        </is>
      </c>
      <c r="G35" t="n">
        <v>0</v>
      </c>
      <c r="I35" s="3">
        <f>'No BLUIX'!A45</f>
        <v/>
      </c>
      <c r="K35">
        <f>'No BLUIX'!B45*100</f>
        <v/>
      </c>
      <c r="M35" t="n">
        <v>20</v>
      </c>
      <c r="AV35" t="inlineStr">
        <is>
          <t>Default</t>
        </is>
      </c>
      <c r="AW35" t="inlineStr">
        <is>
          <t>Default</t>
        </is>
      </c>
    </row>
    <row r="36">
      <c r="A36" t="n">
        <v>4</v>
      </c>
      <c r="B36" t="inlineStr">
        <is>
          <t>Tactical Balanced</t>
        </is>
      </c>
      <c r="C36" t="inlineStr">
        <is>
          <t>1</t>
        </is>
      </c>
      <c r="D36" t="inlineStr">
        <is>
          <t>false</t>
        </is>
      </c>
      <c r="E36" t="inlineStr">
        <is>
          <t>false</t>
        </is>
      </c>
      <c r="G36" t="n">
        <v>0</v>
      </c>
      <c r="I36" s="3">
        <f>'No BLUIX'!A46</f>
        <v/>
      </c>
      <c r="K36">
        <f>'No BLUIX'!B46*100</f>
        <v/>
      </c>
      <c r="M36" t="n">
        <v>20</v>
      </c>
      <c r="AV36" t="inlineStr">
        <is>
          <t>Default</t>
        </is>
      </c>
      <c r="AW36" t="inlineStr">
        <is>
          <t>Default</t>
        </is>
      </c>
    </row>
    <row r="37">
      <c r="A37" t="n">
        <v>4</v>
      </c>
      <c r="B37" t="inlineStr">
        <is>
          <t>Tactical Balanced</t>
        </is>
      </c>
      <c r="C37" t="inlineStr">
        <is>
          <t>1</t>
        </is>
      </c>
      <c r="D37" t="inlineStr">
        <is>
          <t>false</t>
        </is>
      </c>
      <c r="E37" t="inlineStr">
        <is>
          <t>false</t>
        </is>
      </c>
      <c r="G37" t="n">
        <v>0</v>
      </c>
      <c r="I37" s="3">
        <f>'No BLUIX'!A47</f>
        <v/>
      </c>
      <c r="K37">
        <f>'No BLUIX'!B47*100</f>
        <v/>
      </c>
      <c r="M37" t="n">
        <v>20</v>
      </c>
      <c r="AV37" t="inlineStr">
        <is>
          <t>Default</t>
        </is>
      </c>
      <c r="AW37" t="inlineStr">
        <is>
          <t>Default</t>
        </is>
      </c>
    </row>
    <row r="38">
      <c r="A38" t="n">
        <v>4</v>
      </c>
      <c r="B38" t="inlineStr">
        <is>
          <t>Tactical Balanced</t>
        </is>
      </c>
      <c r="C38" t="inlineStr">
        <is>
          <t>1</t>
        </is>
      </c>
      <c r="D38" t="inlineStr">
        <is>
          <t>false</t>
        </is>
      </c>
      <c r="E38" t="inlineStr">
        <is>
          <t>false</t>
        </is>
      </c>
      <c r="G38" t="n">
        <v>0</v>
      </c>
      <c r="I38" s="3">
        <f>'No BLUIX'!A48</f>
        <v/>
      </c>
      <c r="K38">
        <f>'No BLUIX'!B48*100</f>
        <v/>
      </c>
      <c r="M38" t="n">
        <v>20</v>
      </c>
      <c r="AV38" t="inlineStr">
        <is>
          <t>Default</t>
        </is>
      </c>
      <c r="AW38" t="inlineStr">
        <is>
          <t>Default</t>
        </is>
      </c>
    </row>
    <row r="39">
      <c r="A39" t="n">
        <v>4</v>
      </c>
      <c r="B39" t="inlineStr">
        <is>
          <t>Tactical Balanced</t>
        </is>
      </c>
      <c r="C39" t="inlineStr">
        <is>
          <t>1</t>
        </is>
      </c>
      <c r="D39" t="inlineStr">
        <is>
          <t>false</t>
        </is>
      </c>
      <c r="E39" t="inlineStr">
        <is>
          <t>false</t>
        </is>
      </c>
      <c r="G39" t="n">
        <v>0</v>
      </c>
      <c r="I39" s="3">
        <f>'No BLUIX'!A49</f>
        <v/>
      </c>
      <c r="K39">
        <f>'No BLUIX'!B49*100</f>
        <v/>
      </c>
      <c r="M39" t="n">
        <v>20</v>
      </c>
      <c r="AV39" t="inlineStr">
        <is>
          <t>Default</t>
        </is>
      </c>
      <c r="AW39" t="inlineStr">
        <is>
          <t>Default</t>
        </is>
      </c>
    </row>
    <row r="40">
      <c r="A40" t="n">
        <v>4</v>
      </c>
      <c r="B40" t="inlineStr">
        <is>
          <t>Tactical Balanced</t>
        </is>
      </c>
      <c r="C40" t="inlineStr">
        <is>
          <t>1</t>
        </is>
      </c>
      <c r="D40" t="inlineStr">
        <is>
          <t>false</t>
        </is>
      </c>
      <c r="E40" t="inlineStr">
        <is>
          <t>false</t>
        </is>
      </c>
      <c r="G40" t="n">
        <v>0</v>
      </c>
      <c r="I40" s="3">
        <f>'No BLUIX'!A50</f>
        <v/>
      </c>
      <c r="K40">
        <f>'No BLUIX'!B50*100</f>
        <v/>
      </c>
      <c r="M40" t="n">
        <v>20</v>
      </c>
      <c r="AV40" t="inlineStr">
        <is>
          <t>Default</t>
        </is>
      </c>
      <c r="AW40" t="inlineStr">
        <is>
          <t>Default</t>
        </is>
      </c>
    </row>
    <row r="41">
      <c r="A41" t="n">
        <v>4</v>
      </c>
      <c r="B41" t="inlineStr">
        <is>
          <t>Tactical Balanced</t>
        </is>
      </c>
      <c r="C41" t="inlineStr">
        <is>
          <t>1</t>
        </is>
      </c>
      <c r="D41" t="inlineStr">
        <is>
          <t>false</t>
        </is>
      </c>
      <c r="E41" t="inlineStr">
        <is>
          <t>false</t>
        </is>
      </c>
      <c r="G41" t="n">
        <v>0</v>
      </c>
      <c r="I41" s="3">
        <f>'No BLUIX'!A51</f>
        <v/>
      </c>
      <c r="K41">
        <f>'No BLUIX'!B51*100</f>
        <v/>
      </c>
      <c r="M41" t="n">
        <v>20</v>
      </c>
      <c r="AV41" t="inlineStr">
        <is>
          <t>Default</t>
        </is>
      </c>
      <c r="AW41" t="inlineStr">
        <is>
          <t>Default</t>
        </is>
      </c>
    </row>
    <row r="42">
      <c r="A42" t="n">
        <v>4</v>
      </c>
      <c r="B42" t="inlineStr">
        <is>
          <t>Tactical Balanced</t>
        </is>
      </c>
      <c r="C42" t="inlineStr">
        <is>
          <t>1</t>
        </is>
      </c>
      <c r="D42" t="inlineStr">
        <is>
          <t>false</t>
        </is>
      </c>
      <c r="E42" t="inlineStr">
        <is>
          <t>false</t>
        </is>
      </c>
      <c r="G42" t="n">
        <v>0</v>
      </c>
      <c r="I42" s="3">
        <f>'No BLUIX'!A52</f>
        <v/>
      </c>
      <c r="K42">
        <f>'No BLUIX'!B52*100</f>
        <v/>
      </c>
      <c r="M42" t="n">
        <v>20</v>
      </c>
      <c r="AV42" t="inlineStr">
        <is>
          <t>Default</t>
        </is>
      </c>
      <c r="AW42" t="inlineStr">
        <is>
          <t>Default</t>
        </is>
      </c>
    </row>
    <row r="43">
      <c r="A43" t="n">
        <v>4</v>
      </c>
      <c r="B43" t="inlineStr">
        <is>
          <t>Tactical Balanced</t>
        </is>
      </c>
      <c r="C43" t="inlineStr">
        <is>
          <t>1</t>
        </is>
      </c>
      <c r="D43" t="inlineStr">
        <is>
          <t>false</t>
        </is>
      </c>
      <c r="E43" t="inlineStr">
        <is>
          <t>false</t>
        </is>
      </c>
      <c r="G43" t="n">
        <v>0</v>
      </c>
      <c r="I43" s="3">
        <f>'No BLUIX'!A53</f>
        <v/>
      </c>
      <c r="K43">
        <f>'No BLUIX'!B53*100</f>
        <v/>
      </c>
      <c r="M43" t="n">
        <v>20</v>
      </c>
      <c r="AV43" t="inlineStr">
        <is>
          <t>Default</t>
        </is>
      </c>
      <c r="AW43" t="inlineStr">
        <is>
          <t>Default</t>
        </is>
      </c>
    </row>
    <row r="44">
      <c r="A44" t="n">
        <v>4</v>
      </c>
      <c r="B44" t="inlineStr">
        <is>
          <t>Tactical Balanced</t>
        </is>
      </c>
      <c r="C44" t="inlineStr">
        <is>
          <t>1</t>
        </is>
      </c>
      <c r="D44" t="inlineStr">
        <is>
          <t>false</t>
        </is>
      </c>
      <c r="E44" t="inlineStr">
        <is>
          <t>false</t>
        </is>
      </c>
      <c r="G44" t="n">
        <v>0</v>
      </c>
      <c r="I44" t="inlineStr">
        <is>
          <t>CUSTODIAL_CASH</t>
        </is>
      </c>
      <c r="K44">
        <f>'No BLUIX'!B54*100</f>
        <v/>
      </c>
      <c r="M44" t="n">
        <v>20</v>
      </c>
      <c r="AV44" t="inlineStr">
        <is>
          <t>Default</t>
        </is>
      </c>
      <c r="AW44" t="inlineStr">
        <is>
          <t>Default</t>
        </is>
      </c>
    </row>
    <row r="45">
      <c r="A45" t="n">
        <v>5</v>
      </c>
      <c r="B45" t="inlineStr">
        <is>
          <t>Tactical Conservative</t>
        </is>
      </c>
      <c r="C45" t="inlineStr">
        <is>
          <t>1</t>
        </is>
      </c>
      <c r="D45" t="inlineStr">
        <is>
          <t>false</t>
        </is>
      </c>
      <c r="E45" t="inlineStr">
        <is>
          <t>false</t>
        </is>
      </c>
      <c r="G45" t="n">
        <v>0</v>
      </c>
      <c r="I45" s="3">
        <f>'No BLUIX'!A58</f>
        <v/>
      </c>
      <c r="K45">
        <f>'No BLUIX'!B58*100</f>
        <v/>
      </c>
      <c r="M45" t="n">
        <v>20</v>
      </c>
      <c r="AV45" t="inlineStr">
        <is>
          <t>Default</t>
        </is>
      </c>
      <c r="AW45" t="inlineStr">
        <is>
          <t>Default</t>
        </is>
      </c>
    </row>
    <row r="46">
      <c r="A46" t="n">
        <v>5</v>
      </c>
      <c r="B46" t="inlineStr">
        <is>
          <t>Tactical Conservative</t>
        </is>
      </c>
      <c r="C46" t="inlineStr">
        <is>
          <t>1</t>
        </is>
      </c>
      <c r="D46" t="inlineStr">
        <is>
          <t>false</t>
        </is>
      </c>
      <c r="E46" t="inlineStr">
        <is>
          <t>false</t>
        </is>
      </c>
      <c r="G46" t="n">
        <v>0</v>
      </c>
      <c r="I46" s="3">
        <f>'No BLUIX'!A59</f>
        <v/>
      </c>
      <c r="K46">
        <f>'No BLUIX'!B59*100</f>
        <v/>
      </c>
      <c r="M46" t="n">
        <v>20</v>
      </c>
      <c r="AV46" t="inlineStr">
        <is>
          <t>Default</t>
        </is>
      </c>
      <c r="AW46" t="inlineStr">
        <is>
          <t>Default</t>
        </is>
      </c>
    </row>
    <row r="47">
      <c r="A47" t="n">
        <v>5</v>
      </c>
      <c r="B47" t="inlineStr">
        <is>
          <t>Tactical Conservative</t>
        </is>
      </c>
      <c r="C47" t="inlineStr">
        <is>
          <t>1</t>
        </is>
      </c>
      <c r="D47" t="inlineStr">
        <is>
          <t>false</t>
        </is>
      </c>
      <c r="E47" t="inlineStr">
        <is>
          <t>false</t>
        </is>
      </c>
      <c r="G47" t="n">
        <v>0</v>
      </c>
      <c r="I47" s="3">
        <f>'No BLUIX'!A60</f>
        <v/>
      </c>
      <c r="K47">
        <f>'No BLUIX'!B60*100</f>
        <v/>
      </c>
      <c r="M47" t="n">
        <v>20</v>
      </c>
      <c r="AV47" t="inlineStr">
        <is>
          <t>Default</t>
        </is>
      </c>
      <c r="AW47" t="inlineStr">
        <is>
          <t>Default</t>
        </is>
      </c>
    </row>
    <row r="48">
      <c r="A48" t="n">
        <v>5</v>
      </c>
      <c r="B48" t="inlineStr">
        <is>
          <t>Tactical Conservative</t>
        </is>
      </c>
      <c r="C48" t="inlineStr">
        <is>
          <t>1</t>
        </is>
      </c>
      <c r="D48" t="inlineStr">
        <is>
          <t>false</t>
        </is>
      </c>
      <c r="E48" t="inlineStr">
        <is>
          <t>false</t>
        </is>
      </c>
      <c r="G48" t="n">
        <v>0</v>
      </c>
      <c r="I48" s="3">
        <f>'No BLUIX'!A61</f>
        <v/>
      </c>
      <c r="K48">
        <f>'No BLUIX'!B61*100</f>
        <v/>
      </c>
      <c r="M48" t="n">
        <v>20</v>
      </c>
      <c r="AV48" t="inlineStr">
        <is>
          <t>Default</t>
        </is>
      </c>
      <c r="AW48" t="inlineStr">
        <is>
          <t>Default</t>
        </is>
      </c>
    </row>
    <row r="49">
      <c r="A49" t="n">
        <v>5</v>
      </c>
      <c r="B49" t="inlineStr">
        <is>
          <t>Tactical Conservative</t>
        </is>
      </c>
      <c r="C49" t="inlineStr">
        <is>
          <t>1</t>
        </is>
      </c>
      <c r="D49" t="inlineStr">
        <is>
          <t>false</t>
        </is>
      </c>
      <c r="E49" t="inlineStr">
        <is>
          <t>false</t>
        </is>
      </c>
      <c r="G49" t="n">
        <v>0</v>
      </c>
      <c r="I49" s="3">
        <f>'No BLUIX'!A62</f>
        <v/>
      </c>
      <c r="K49">
        <f>'No BLUIX'!B62*100</f>
        <v/>
      </c>
      <c r="M49" t="n">
        <v>20</v>
      </c>
      <c r="AV49" t="inlineStr">
        <is>
          <t>Default</t>
        </is>
      </c>
      <c r="AW49" t="inlineStr">
        <is>
          <t>Default</t>
        </is>
      </c>
    </row>
    <row r="50">
      <c r="A50" t="n">
        <v>5</v>
      </c>
      <c r="B50" t="inlineStr">
        <is>
          <t>Tactical Conservative</t>
        </is>
      </c>
      <c r="C50" t="inlineStr">
        <is>
          <t>1</t>
        </is>
      </c>
      <c r="D50" t="inlineStr">
        <is>
          <t>false</t>
        </is>
      </c>
      <c r="E50" t="inlineStr">
        <is>
          <t>false</t>
        </is>
      </c>
      <c r="G50" t="n">
        <v>0</v>
      </c>
      <c r="I50" s="3">
        <f>'No BLUIX'!A63</f>
        <v/>
      </c>
      <c r="K50">
        <f>'No BLUIX'!B63*100</f>
        <v/>
      </c>
      <c r="M50" t="n">
        <v>20</v>
      </c>
      <c r="AV50" t="inlineStr">
        <is>
          <t>Default</t>
        </is>
      </c>
      <c r="AW50" t="inlineStr">
        <is>
          <t>Default</t>
        </is>
      </c>
    </row>
    <row r="51">
      <c r="A51" t="n">
        <v>5</v>
      </c>
      <c r="B51" t="inlineStr">
        <is>
          <t>Tactical Conservative</t>
        </is>
      </c>
      <c r="C51" t="inlineStr">
        <is>
          <t>1</t>
        </is>
      </c>
      <c r="D51" t="inlineStr">
        <is>
          <t>false</t>
        </is>
      </c>
      <c r="E51" t="inlineStr">
        <is>
          <t>false</t>
        </is>
      </c>
      <c r="G51" t="n">
        <v>0</v>
      </c>
      <c r="I51" s="3">
        <f>'No BLUIX'!A64</f>
        <v/>
      </c>
      <c r="K51">
        <f>'No BLUIX'!B64*100</f>
        <v/>
      </c>
      <c r="M51" t="n">
        <v>20</v>
      </c>
      <c r="AV51" t="inlineStr">
        <is>
          <t>Default</t>
        </is>
      </c>
      <c r="AW51" t="inlineStr">
        <is>
          <t>Default</t>
        </is>
      </c>
    </row>
    <row r="52">
      <c r="A52" t="n">
        <v>5</v>
      </c>
      <c r="B52" t="inlineStr">
        <is>
          <t>Tactical Conservative</t>
        </is>
      </c>
      <c r="C52" t="inlineStr">
        <is>
          <t>1</t>
        </is>
      </c>
      <c r="D52" t="inlineStr">
        <is>
          <t>false</t>
        </is>
      </c>
      <c r="E52" t="inlineStr">
        <is>
          <t>false</t>
        </is>
      </c>
      <c r="G52" t="n">
        <v>0</v>
      </c>
      <c r="I52" s="3">
        <f>'No BLUIX'!A65</f>
        <v/>
      </c>
      <c r="K52">
        <f>'No BLUIX'!B65*100</f>
        <v/>
      </c>
      <c r="M52" t="n">
        <v>20</v>
      </c>
      <c r="AV52" t="inlineStr">
        <is>
          <t>Default</t>
        </is>
      </c>
      <c r="AW52" t="inlineStr">
        <is>
          <t>Default</t>
        </is>
      </c>
    </row>
    <row r="53">
      <c r="A53" t="n">
        <v>5</v>
      </c>
      <c r="B53" t="inlineStr">
        <is>
          <t>Tactical Conservative</t>
        </is>
      </c>
      <c r="C53" t="inlineStr">
        <is>
          <t>1</t>
        </is>
      </c>
      <c r="D53" t="inlineStr">
        <is>
          <t>false</t>
        </is>
      </c>
      <c r="E53" t="inlineStr">
        <is>
          <t>false</t>
        </is>
      </c>
      <c r="G53" t="n">
        <v>0</v>
      </c>
      <c r="I53" s="3">
        <f>'No BLUIX'!A66</f>
        <v/>
      </c>
      <c r="K53">
        <f>'No BLUIX'!B66*100</f>
        <v/>
      </c>
      <c r="M53" t="n">
        <v>20</v>
      </c>
      <c r="AV53" t="inlineStr">
        <is>
          <t>Default</t>
        </is>
      </c>
      <c r="AW53" t="inlineStr">
        <is>
          <t>Default</t>
        </is>
      </c>
    </row>
    <row r="54">
      <c r="A54" t="n">
        <v>5</v>
      </c>
      <c r="B54" t="inlineStr">
        <is>
          <t>Tactical Conservative</t>
        </is>
      </c>
      <c r="C54" t="inlineStr">
        <is>
          <t>1</t>
        </is>
      </c>
      <c r="D54" t="inlineStr">
        <is>
          <t>false</t>
        </is>
      </c>
      <c r="E54" t="inlineStr">
        <is>
          <t>false</t>
        </is>
      </c>
      <c r="G54" t="n">
        <v>0</v>
      </c>
      <c r="I54" s="3">
        <f>'No BLUIX'!A67</f>
        <v/>
      </c>
      <c r="K54">
        <f>'No BLUIX'!B67*100</f>
        <v/>
      </c>
      <c r="M54" t="n">
        <v>20</v>
      </c>
      <c r="AV54" t="inlineStr">
        <is>
          <t>Default</t>
        </is>
      </c>
      <c r="AW54" t="inlineStr">
        <is>
          <t>Default</t>
        </is>
      </c>
    </row>
    <row r="55">
      <c r="A55" t="n">
        <v>5</v>
      </c>
      <c r="B55" t="inlineStr">
        <is>
          <t>Tactical Conservative</t>
        </is>
      </c>
      <c r="C55" t="inlineStr">
        <is>
          <t>1</t>
        </is>
      </c>
      <c r="D55" t="inlineStr">
        <is>
          <t>false</t>
        </is>
      </c>
      <c r="E55" t="inlineStr">
        <is>
          <t>false</t>
        </is>
      </c>
      <c r="G55" t="n">
        <v>0</v>
      </c>
      <c r="I55" s="3">
        <f>'No BLUIX'!A68</f>
        <v/>
      </c>
      <c r="K55">
        <f>'No BLUIX'!B68*100</f>
        <v/>
      </c>
      <c r="M55" t="n">
        <v>20</v>
      </c>
      <c r="AV55" t="inlineStr">
        <is>
          <t>Default</t>
        </is>
      </c>
      <c r="AW55" t="inlineStr">
        <is>
          <t>Default</t>
        </is>
      </c>
    </row>
    <row r="56">
      <c r="A56" t="n">
        <v>5</v>
      </c>
      <c r="B56" t="inlineStr">
        <is>
          <t>Tactical Conservative</t>
        </is>
      </c>
      <c r="C56" t="inlineStr">
        <is>
          <t>1</t>
        </is>
      </c>
      <c r="D56" t="inlineStr">
        <is>
          <t>false</t>
        </is>
      </c>
      <c r="E56" t="inlineStr">
        <is>
          <t>false</t>
        </is>
      </c>
      <c r="G56" t="n">
        <v>0</v>
      </c>
      <c r="I56" s="3">
        <f>'No BLUIX'!A69</f>
        <v/>
      </c>
      <c r="K56">
        <f>'No BLUIX'!B69*100</f>
        <v/>
      </c>
      <c r="M56" t="n">
        <v>20</v>
      </c>
      <c r="AV56" t="inlineStr">
        <is>
          <t>Default</t>
        </is>
      </c>
      <c r="AW56" t="inlineStr">
        <is>
          <t>Default</t>
        </is>
      </c>
    </row>
    <row r="57">
      <c r="A57" t="n">
        <v>5</v>
      </c>
      <c r="B57" t="inlineStr">
        <is>
          <t>Tactical Conservative</t>
        </is>
      </c>
      <c r="C57" t="inlineStr">
        <is>
          <t>1</t>
        </is>
      </c>
      <c r="D57" t="inlineStr">
        <is>
          <t>false</t>
        </is>
      </c>
      <c r="E57" t="inlineStr">
        <is>
          <t>false</t>
        </is>
      </c>
      <c r="G57" t="n">
        <v>0</v>
      </c>
      <c r="I57" s="3">
        <f>'No BLUIX'!A70</f>
        <v/>
      </c>
      <c r="K57">
        <f>'No BLUIX'!B70*100</f>
        <v/>
      </c>
      <c r="M57" t="n">
        <v>20</v>
      </c>
      <c r="AV57" t="inlineStr">
        <is>
          <t>Default</t>
        </is>
      </c>
      <c r="AW57" t="inlineStr">
        <is>
          <t>Default</t>
        </is>
      </c>
    </row>
    <row r="58">
      <c r="A58" t="n">
        <v>5</v>
      </c>
      <c r="B58" t="inlineStr">
        <is>
          <t>Tactical Conservative</t>
        </is>
      </c>
      <c r="C58" t="inlineStr">
        <is>
          <t>1</t>
        </is>
      </c>
      <c r="D58" t="inlineStr">
        <is>
          <t>false</t>
        </is>
      </c>
      <c r="E58" t="inlineStr">
        <is>
          <t>false</t>
        </is>
      </c>
      <c r="G58" t="n">
        <v>0</v>
      </c>
      <c r="I58" t="inlineStr">
        <is>
          <t>CUSTODIAL_CASH</t>
        </is>
      </c>
      <c r="K58">
        <f>'No BLUIX'!B71*100</f>
        <v/>
      </c>
      <c r="M58" t="n">
        <v>20</v>
      </c>
      <c r="AV58" t="inlineStr">
        <is>
          <t>Default</t>
        </is>
      </c>
      <c r="AW58" t="inlineStr">
        <is>
          <t>Default</t>
        </is>
      </c>
    </row>
    <row r="59">
      <c r="A59" t="n">
        <v>6</v>
      </c>
      <c r="B59" t="inlineStr">
        <is>
          <t>Tactical Aggressive Growth</t>
        </is>
      </c>
      <c r="C59" t="inlineStr">
        <is>
          <t>1</t>
        </is>
      </c>
      <c r="D59" t="inlineStr">
        <is>
          <t>false</t>
        </is>
      </c>
      <c r="E59" t="inlineStr">
        <is>
          <t>false</t>
        </is>
      </c>
      <c r="G59" t="n">
        <v>0</v>
      </c>
      <c r="I59" s="3">
        <f>'No BLUIX'!A227</f>
        <v/>
      </c>
      <c r="K59">
        <f>'No BLUIX'!B227*100</f>
        <v/>
      </c>
      <c r="M59" t="n">
        <v>20</v>
      </c>
      <c r="AV59" t="inlineStr">
        <is>
          <t>Default</t>
        </is>
      </c>
      <c r="AW59" t="inlineStr">
        <is>
          <t>Default</t>
        </is>
      </c>
    </row>
    <row r="60">
      <c r="A60" t="n">
        <v>6</v>
      </c>
      <c r="B60" t="inlineStr">
        <is>
          <t>Tactical Aggressive Growth</t>
        </is>
      </c>
      <c r="C60" t="inlineStr">
        <is>
          <t>1</t>
        </is>
      </c>
      <c r="D60" t="inlineStr">
        <is>
          <t>false</t>
        </is>
      </c>
      <c r="E60" t="inlineStr">
        <is>
          <t>false</t>
        </is>
      </c>
      <c r="G60" t="n">
        <v>0</v>
      </c>
      <c r="I60" s="3">
        <f>'No BLUIX'!A228</f>
        <v/>
      </c>
      <c r="K60">
        <f>'No BLUIX'!B228*100</f>
        <v/>
      </c>
      <c r="M60" t="n">
        <v>20</v>
      </c>
      <c r="AV60" t="inlineStr">
        <is>
          <t>Default</t>
        </is>
      </c>
      <c r="AW60" t="inlineStr">
        <is>
          <t>Default</t>
        </is>
      </c>
    </row>
    <row r="61">
      <c r="A61" t="n">
        <v>6</v>
      </c>
      <c r="B61" t="inlineStr">
        <is>
          <t>Tactical Aggressive Growth</t>
        </is>
      </c>
      <c r="C61" t="inlineStr">
        <is>
          <t>1</t>
        </is>
      </c>
      <c r="D61" t="inlineStr">
        <is>
          <t>false</t>
        </is>
      </c>
      <c r="E61" t="inlineStr">
        <is>
          <t>false</t>
        </is>
      </c>
      <c r="G61" t="n">
        <v>0</v>
      </c>
      <c r="I61" s="3">
        <f>'No BLUIX'!A229</f>
        <v/>
      </c>
      <c r="K61">
        <f>'No BLUIX'!B229*100</f>
        <v/>
      </c>
      <c r="M61" t="n">
        <v>20</v>
      </c>
      <c r="AV61" t="inlineStr">
        <is>
          <t>Default</t>
        </is>
      </c>
      <c r="AW61" t="inlineStr">
        <is>
          <t>Default</t>
        </is>
      </c>
    </row>
    <row r="62">
      <c r="A62" t="n">
        <v>6</v>
      </c>
      <c r="B62" t="inlineStr">
        <is>
          <t>Tactical Aggressive Growth</t>
        </is>
      </c>
      <c r="C62" t="inlineStr">
        <is>
          <t>1</t>
        </is>
      </c>
      <c r="D62" t="inlineStr">
        <is>
          <t>false</t>
        </is>
      </c>
      <c r="E62" t="inlineStr">
        <is>
          <t>false</t>
        </is>
      </c>
      <c r="G62" t="n">
        <v>0</v>
      </c>
      <c r="I62" s="3">
        <f>'No BLUIX'!A230</f>
        <v/>
      </c>
      <c r="K62">
        <f>'No BLUIX'!B230*100</f>
        <v/>
      </c>
      <c r="M62" t="n">
        <v>20</v>
      </c>
      <c r="AV62" t="inlineStr">
        <is>
          <t>Default</t>
        </is>
      </c>
      <c r="AW62" t="inlineStr">
        <is>
          <t>Default</t>
        </is>
      </c>
    </row>
    <row r="63">
      <c r="A63" t="n">
        <v>6</v>
      </c>
      <c r="B63" t="inlineStr">
        <is>
          <t>Tactical Aggressive Growth</t>
        </is>
      </c>
      <c r="C63" t="inlineStr">
        <is>
          <t>1</t>
        </is>
      </c>
      <c r="D63" t="inlineStr">
        <is>
          <t>false</t>
        </is>
      </c>
      <c r="E63" t="inlineStr">
        <is>
          <t>false</t>
        </is>
      </c>
      <c r="G63" t="n">
        <v>0</v>
      </c>
      <c r="I63" s="3">
        <f>'No BLUIX'!A231</f>
        <v/>
      </c>
      <c r="K63">
        <f>'No BLUIX'!B231*100</f>
        <v/>
      </c>
      <c r="M63" t="n">
        <v>20</v>
      </c>
      <c r="AV63" t="inlineStr">
        <is>
          <t>Default</t>
        </is>
      </c>
      <c r="AW63" t="inlineStr">
        <is>
          <t>Default</t>
        </is>
      </c>
    </row>
    <row r="64">
      <c r="A64" t="n">
        <v>6</v>
      </c>
      <c r="B64" t="inlineStr">
        <is>
          <t>Tactical Aggressive Growth</t>
        </is>
      </c>
      <c r="C64" t="inlineStr">
        <is>
          <t>1</t>
        </is>
      </c>
      <c r="D64" t="inlineStr">
        <is>
          <t>false</t>
        </is>
      </c>
      <c r="E64" t="inlineStr">
        <is>
          <t>false</t>
        </is>
      </c>
      <c r="G64" t="n">
        <v>0</v>
      </c>
      <c r="I64" s="3">
        <f>'No BLUIX'!A232</f>
        <v/>
      </c>
      <c r="K64">
        <f>'No BLUIX'!B232*100</f>
        <v/>
      </c>
      <c r="M64" t="n">
        <v>20</v>
      </c>
      <c r="AV64" t="inlineStr">
        <is>
          <t>Default</t>
        </is>
      </c>
      <c r="AW64" t="inlineStr">
        <is>
          <t>Default</t>
        </is>
      </c>
    </row>
    <row r="65">
      <c r="A65" t="n">
        <v>6</v>
      </c>
      <c r="B65" t="inlineStr">
        <is>
          <t>Tactical Aggressive Growth</t>
        </is>
      </c>
      <c r="C65" t="inlineStr">
        <is>
          <t>1</t>
        </is>
      </c>
      <c r="D65" t="inlineStr">
        <is>
          <t>false</t>
        </is>
      </c>
      <c r="E65" t="inlineStr">
        <is>
          <t>false</t>
        </is>
      </c>
      <c r="G65" t="n">
        <v>0</v>
      </c>
      <c r="I65" s="3">
        <f>'No BLUIX'!A233</f>
        <v/>
      </c>
      <c r="K65">
        <f>'No BLUIX'!B233*100</f>
        <v/>
      </c>
      <c r="M65" t="n">
        <v>20</v>
      </c>
      <c r="AV65" t="inlineStr">
        <is>
          <t>Default</t>
        </is>
      </c>
      <c r="AW65" t="inlineStr">
        <is>
          <t>Default</t>
        </is>
      </c>
    </row>
    <row r="66">
      <c r="A66" t="n">
        <v>6</v>
      </c>
      <c r="B66" t="inlineStr">
        <is>
          <t>Tactical Aggressive Growth</t>
        </is>
      </c>
      <c r="C66" t="inlineStr">
        <is>
          <t>1</t>
        </is>
      </c>
      <c r="D66" t="inlineStr">
        <is>
          <t>false</t>
        </is>
      </c>
      <c r="E66" t="inlineStr">
        <is>
          <t>false</t>
        </is>
      </c>
      <c r="G66" t="n">
        <v>0</v>
      </c>
      <c r="I66" s="3">
        <f>'No BLUIX'!A234</f>
        <v/>
      </c>
      <c r="K66">
        <f>'No BLUIX'!B234*100</f>
        <v/>
      </c>
      <c r="M66" t="n">
        <v>20</v>
      </c>
      <c r="AV66" t="inlineStr">
        <is>
          <t>Default</t>
        </is>
      </c>
      <c r="AW66" t="inlineStr">
        <is>
          <t>Default</t>
        </is>
      </c>
    </row>
    <row r="67">
      <c r="A67" t="n">
        <v>6</v>
      </c>
      <c r="B67" t="inlineStr">
        <is>
          <t>Tactical Aggressive Growth</t>
        </is>
      </c>
      <c r="C67" t="inlineStr">
        <is>
          <t>1</t>
        </is>
      </c>
      <c r="D67" t="inlineStr">
        <is>
          <t>false</t>
        </is>
      </c>
      <c r="E67" t="inlineStr">
        <is>
          <t>false</t>
        </is>
      </c>
      <c r="G67" t="n">
        <v>0</v>
      </c>
      <c r="I67" s="3">
        <f>'No BLUIX'!A235</f>
        <v/>
      </c>
      <c r="K67">
        <f>'No BLUIX'!B235*100</f>
        <v/>
      </c>
      <c r="M67" t="n">
        <v>20</v>
      </c>
      <c r="AV67" t="inlineStr">
        <is>
          <t>Default</t>
        </is>
      </c>
      <c r="AW67" t="inlineStr">
        <is>
          <t>Default</t>
        </is>
      </c>
    </row>
    <row r="68">
      <c r="A68" t="n">
        <v>6</v>
      </c>
      <c r="B68" t="inlineStr">
        <is>
          <t>Tactical Aggressive Growth</t>
        </is>
      </c>
      <c r="C68" t="inlineStr">
        <is>
          <t>1</t>
        </is>
      </c>
      <c r="D68" t="inlineStr">
        <is>
          <t>false</t>
        </is>
      </c>
      <c r="E68" t="inlineStr">
        <is>
          <t>false</t>
        </is>
      </c>
      <c r="G68" t="n">
        <v>0</v>
      </c>
      <c r="I68" s="3">
        <f>'No BLUIX'!A236</f>
        <v/>
      </c>
      <c r="K68">
        <f>'No BLUIX'!B236*100</f>
        <v/>
      </c>
      <c r="M68" t="n">
        <v>20</v>
      </c>
      <c r="AV68" t="inlineStr">
        <is>
          <t>Default</t>
        </is>
      </c>
      <c r="AW68" t="inlineStr">
        <is>
          <t>Default</t>
        </is>
      </c>
    </row>
    <row r="69">
      <c r="A69" t="n">
        <v>6</v>
      </c>
      <c r="B69" t="inlineStr">
        <is>
          <t>Tactical Aggressive Growth</t>
        </is>
      </c>
      <c r="C69" t="inlineStr">
        <is>
          <t>1</t>
        </is>
      </c>
      <c r="D69" t="inlineStr">
        <is>
          <t>false</t>
        </is>
      </c>
      <c r="E69" t="inlineStr">
        <is>
          <t>false</t>
        </is>
      </c>
      <c r="G69" t="n">
        <v>0</v>
      </c>
      <c r="I69" s="3">
        <f>'No BLUIX'!A237</f>
        <v/>
      </c>
      <c r="K69">
        <f>'No BLUIX'!B237*100</f>
        <v/>
      </c>
      <c r="M69" t="n">
        <v>20</v>
      </c>
      <c r="AV69" t="inlineStr">
        <is>
          <t>Default</t>
        </is>
      </c>
      <c r="AW69" t="inlineStr">
        <is>
          <t>Default</t>
        </is>
      </c>
    </row>
    <row r="70">
      <c r="A70" t="n">
        <v>6</v>
      </c>
      <c r="B70" t="inlineStr">
        <is>
          <t>Tactical Aggressive Growth</t>
        </is>
      </c>
      <c r="C70" t="inlineStr">
        <is>
          <t>1</t>
        </is>
      </c>
      <c r="D70" t="inlineStr">
        <is>
          <t>false</t>
        </is>
      </c>
      <c r="E70" t="inlineStr">
        <is>
          <t>false</t>
        </is>
      </c>
      <c r="G70" t="n">
        <v>0</v>
      </c>
      <c r="I70" s="3">
        <f>'No BLUIX'!A238</f>
        <v/>
      </c>
      <c r="K70">
        <f>'No BLUIX'!B238*100</f>
        <v/>
      </c>
      <c r="M70" t="n">
        <v>20</v>
      </c>
      <c r="AV70" t="inlineStr">
        <is>
          <t>Default</t>
        </is>
      </c>
      <c r="AW70" t="inlineStr">
        <is>
          <t>Default</t>
        </is>
      </c>
    </row>
    <row r="71">
      <c r="A71" t="n">
        <v>6</v>
      </c>
      <c r="B71" t="inlineStr">
        <is>
          <t>Tactical Aggressive Growth</t>
        </is>
      </c>
      <c r="C71" t="inlineStr">
        <is>
          <t>1</t>
        </is>
      </c>
      <c r="D71" t="inlineStr">
        <is>
          <t>false</t>
        </is>
      </c>
      <c r="E71" t="inlineStr">
        <is>
          <t>false</t>
        </is>
      </c>
      <c r="G71" t="n">
        <v>0</v>
      </c>
      <c r="I71" s="3">
        <f>'No BLUIX'!A239</f>
        <v/>
      </c>
      <c r="K71">
        <f>'No BLUIX'!B239*100</f>
        <v/>
      </c>
      <c r="M71" t="n">
        <v>20</v>
      </c>
      <c r="AV71" t="inlineStr">
        <is>
          <t>Default</t>
        </is>
      </c>
      <c r="AW71" t="inlineStr">
        <is>
          <t>Default</t>
        </is>
      </c>
    </row>
    <row r="72">
      <c r="A72" t="n">
        <v>6</v>
      </c>
      <c r="B72" t="inlineStr">
        <is>
          <t>Tactical Aggressive Growth</t>
        </is>
      </c>
      <c r="C72" t="inlineStr">
        <is>
          <t>1</t>
        </is>
      </c>
      <c r="D72" t="inlineStr">
        <is>
          <t>false</t>
        </is>
      </c>
      <c r="E72" t="inlineStr">
        <is>
          <t>false</t>
        </is>
      </c>
      <c r="G72" t="n">
        <v>0</v>
      </c>
      <c r="I72" s="3">
        <f>'No BLUIX'!A240</f>
        <v/>
      </c>
      <c r="K72">
        <f>'No BLUIX'!B240*100</f>
        <v/>
      </c>
      <c r="M72" t="n">
        <v>20</v>
      </c>
      <c r="AV72" t="inlineStr">
        <is>
          <t>Default</t>
        </is>
      </c>
      <c r="AW72" t="inlineStr">
        <is>
          <t>Default</t>
        </is>
      </c>
    </row>
    <row r="73">
      <c r="A73" t="n">
        <v>6</v>
      </c>
      <c r="B73" t="inlineStr">
        <is>
          <t>Tactical Aggressive Growth</t>
        </is>
      </c>
      <c r="C73" t="inlineStr">
        <is>
          <t>1</t>
        </is>
      </c>
      <c r="D73" t="inlineStr">
        <is>
          <t>false</t>
        </is>
      </c>
      <c r="E73" t="inlineStr">
        <is>
          <t>false</t>
        </is>
      </c>
      <c r="G73" t="n">
        <v>0</v>
      </c>
      <c r="I73" s="3">
        <f>'No BLUIX'!A241</f>
        <v/>
      </c>
      <c r="K73">
        <f>'No BLUIX'!B241*100</f>
        <v/>
      </c>
      <c r="M73" t="n">
        <v>20</v>
      </c>
      <c r="AV73" t="inlineStr">
        <is>
          <t>Default</t>
        </is>
      </c>
      <c r="AW73" t="inlineStr">
        <is>
          <t>Default</t>
        </is>
      </c>
    </row>
    <row r="74">
      <c r="A74" t="n">
        <v>6</v>
      </c>
      <c r="B74" t="inlineStr">
        <is>
          <t>Tactical Aggressive Growth</t>
        </is>
      </c>
      <c r="C74" t="inlineStr">
        <is>
          <t>1</t>
        </is>
      </c>
      <c r="D74" t="inlineStr">
        <is>
          <t>false</t>
        </is>
      </c>
      <c r="E74" t="inlineStr">
        <is>
          <t>false</t>
        </is>
      </c>
      <c r="G74" t="n">
        <v>0</v>
      </c>
      <c r="I74" t="inlineStr">
        <is>
          <t>CUSTODIAL_CASH</t>
        </is>
      </c>
      <c r="K74">
        <f>'No BLUIX'!B242*100</f>
        <v/>
      </c>
      <c r="M74" t="n">
        <v>20</v>
      </c>
      <c r="AV74" t="inlineStr">
        <is>
          <t>Default</t>
        </is>
      </c>
      <c r="AW74" t="inlineStr">
        <is>
          <t>Default</t>
        </is>
      </c>
    </row>
    <row r="75">
      <c r="A75" t="n">
        <v>7</v>
      </c>
      <c r="B75" t="inlineStr">
        <is>
          <t>Dynamic Growth</t>
        </is>
      </c>
      <c r="C75" t="inlineStr">
        <is>
          <t>1</t>
        </is>
      </c>
      <c r="D75" t="inlineStr">
        <is>
          <t>false</t>
        </is>
      </c>
      <c r="E75" t="inlineStr">
        <is>
          <t>false</t>
        </is>
      </c>
      <c r="G75" t="n">
        <v>0</v>
      </c>
      <c r="I75" s="3">
        <f>'No BLUIX'!A75</f>
        <v/>
      </c>
      <c r="K75">
        <f>ROUND('No BLUIX'!B75*100,1)</f>
        <v/>
      </c>
      <c r="M75" t="n">
        <v>20</v>
      </c>
      <c r="AV75" t="inlineStr">
        <is>
          <t>Default</t>
        </is>
      </c>
      <c r="AW75" t="inlineStr">
        <is>
          <t>Default</t>
        </is>
      </c>
    </row>
    <row r="76">
      <c r="A76" t="n">
        <v>7</v>
      </c>
      <c r="B76" t="inlineStr">
        <is>
          <t>Dynamic Growth</t>
        </is>
      </c>
      <c r="C76" t="inlineStr">
        <is>
          <t>1</t>
        </is>
      </c>
      <c r="D76" t="inlineStr">
        <is>
          <t>false</t>
        </is>
      </c>
      <c r="E76" t="inlineStr">
        <is>
          <t>false</t>
        </is>
      </c>
      <c r="G76" t="n">
        <v>0</v>
      </c>
      <c r="I76" s="3">
        <f>'No BLUIX'!A76</f>
        <v/>
      </c>
      <c r="K76">
        <f>ROUND('No BLUIX'!B76*100,1)</f>
        <v/>
      </c>
      <c r="M76" t="n">
        <v>20</v>
      </c>
      <c r="AV76" t="inlineStr">
        <is>
          <t>Default</t>
        </is>
      </c>
      <c r="AW76" t="inlineStr">
        <is>
          <t>Default</t>
        </is>
      </c>
    </row>
    <row r="77">
      <c r="A77" t="n">
        <v>7</v>
      </c>
      <c r="B77" t="inlineStr">
        <is>
          <t>Dynamic Growth</t>
        </is>
      </c>
      <c r="C77" t="inlineStr">
        <is>
          <t>1</t>
        </is>
      </c>
      <c r="D77" t="inlineStr">
        <is>
          <t>false</t>
        </is>
      </c>
      <c r="E77" t="inlineStr">
        <is>
          <t>false</t>
        </is>
      </c>
      <c r="G77" t="n">
        <v>0</v>
      </c>
      <c r="I77" s="3">
        <f>'No BLUIX'!A77</f>
        <v/>
      </c>
      <c r="K77">
        <f>ROUND('No BLUIX'!B77*100,1)</f>
        <v/>
      </c>
      <c r="M77" t="n">
        <v>20</v>
      </c>
      <c r="AV77" t="inlineStr">
        <is>
          <t>Default</t>
        </is>
      </c>
      <c r="AW77" t="inlineStr">
        <is>
          <t>Default</t>
        </is>
      </c>
    </row>
    <row r="78">
      <c r="A78" t="n">
        <v>7</v>
      </c>
      <c r="B78" t="inlineStr">
        <is>
          <t>Dynamic Growth</t>
        </is>
      </c>
      <c r="C78" t="inlineStr">
        <is>
          <t>1</t>
        </is>
      </c>
      <c r="D78" t="inlineStr">
        <is>
          <t>false</t>
        </is>
      </c>
      <c r="E78" t="inlineStr">
        <is>
          <t>false</t>
        </is>
      </c>
      <c r="G78" t="n">
        <v>0</v>
      </c>
      <c r="I78" s="3">
        <f>'No BLUIX'!A78</f>
        <v/>
      </c>
      <c r="K78">
        <f>ROUND('No BLUIX'!B78*100,1)</f>
        <v/>
      </c>
      <c r="M78" t="n">
        <v>20</v>
      </c>
      <c r="AV78" t="inlineStr">
        <is>
          <t>Default</t>
        </is>
      </c>
      <c r="AW78" t="inlineStr">
        <is>
          <t>Default</t>
        </is>
      </c>
    </row>
    <row r="79">
      <c r="A79" t="n">
        <v>7</v>
      </c>
      <c r="B79" t="inlineStr">
        <is>
          <t>Dynamic Growth</t>
        </is>
      </c>
      <c r="C79" t="inlineStr">
        <is>
          <t>1</t>
        </is>
      </c>
      <c r="D79" t="inlineStr">
        <is>
          <t>false</t>
        </is>
      </c>
      <c r="E79" t="inlineStr">
        <is>
          <t>false</t>
        </is>
      </c>
      <c r="G79" t="n">
        <v>0</v>
      </c>
      <c r="I79" s="3">
        <f>'No BLUIX'!A79</f>
        <v/>
      </c>
      <c r="K79">
        <f>ROUND('No BLUIX'!B79*100,1)</f>
        <v/>
      </c>
      <c r="M79" t="n">
        <v>20</v>
      </c>
      <c r="AV79" t="inlineStr">
        <is>
          <t>Default</t>
        </is>
      </c>
      <c r="AW79" t="inlineStr">
        <is>
          <t>Default</t>
        </is>
      </c>
    </row>
    <row r="80">
      <c r="A80" t="n">
        <v>7</v>
      </c>
      <c r="B80" t="inlineStr">
        <is>
          <t>Dynamic Growth</t>
        </is>
      </c>
      <c r="C80" t="inlineStr">
        <is>
          <t>1</t>
        </is>
      </c>
      <c r="D80" t="inlineStr">
        <is>
          <t>false</t>
        </is>
      </c>
      <c r="E80" t="inlineStr">
        <is>
          <t>false</t>
        </is>
      </c>
      <c r="G80" t="n">
        <v>0</v>
      </c>
      <c r="I80" s="3">
        <f>'No BLUIX'!A80</f>
        <v/>
      </c>
      <c r="K80">
        <f>ROUND('No BLUIX'!B80*100,1)</f>
        <v/>
      </c>
      <c r="M80" t="n">
        <v>20</v>
      </c>
      <c r="AV80" t="inlineStr">
        <is>
          <t>Default</t>
        </is>
      </c>
      <c r="AW80" t="inlineStr">
        <is>
          <t>Default</t>
        </is>
      </c>
    </row>
    <row r="81">
      <c r="A81" t="n">
        <v>7</v>
      </c>
      <c r="B81" t="inlineStr">
        <is>
          <t>Dynamic Growth</t>
        </is>
      </c>
      <c r="C81" t="inlineStr">
        <is>
          <t>1</t>
        </is>
      </c>
      <c r="D81" t="inlineStr">
        <is>
          <t>false</t>
        </is>
      </c>
      <c r="E81" t="inlineStr">
        <is>
          <t>false</t>
        </is>
      </c>
      <c r="G81" t="n">
        <v>0</v>
      </c>
      <c r="I81" s="3">
        <f>'No BLUIX'!A81</f>
        <v/>
      </c>
      <c r="K81">
        <f>ROUND('No BLUIX'!B81*100,1)</f>
        <v/>
      </c>
      <c r="M81" t="n">
        <v>20</v>
      </c>
      <c r="AV81" t="inlineStr">
        <is>
          <t>Default</t>
        </is>
      </c>
      <c r="AW81" t="inlineStr">
        <is>
          <t>Default</t>
        </is>
      </c>
    </row>
    <row r="82">
      <c r="A82" t="n">
        <v>7</v>
      </c>
      <c r="B82" t="inlineStr">
        <is>
          <t>Dynamic Growth</t>
        </is>
      </c>
      <c r="C82" t="inlineStr">
        <is>
          <t>1</t>
        </is>
      </c>
      <c r="D82" t="inlineStr">
        <is>
          <t>false</t>
        </is>
      </c>
      <c r="E82" t="inlineStr">
        <is>
          <t>false</t>
        </is>
      </c>
      <c r="G82" t="n">
        <v>0</v>
      </c>
      <c r="I82" s="3">
        <f>'No BLUIX'!A82</f>
        <v/>
      </c>
      <c r="K82">
        <f>ROUND('No BLUIX'!B82*100,1)</f>
        <v/>
      </c>
      <c r="M82" t="n">
        <v>20</v>
      </c>
      <c r="AV82" t="inlineStr">
        <is>
          <t>Default</t>
        </is>
      </c>
      <c r="AW82" t="inlineStr">
        <is>
          <t>Default</t>
        </is>
      </c>
    </row>
    <row r="83">
      <c r="A83" t="n">
        <v>7</v>
      </c>
      <c r="B83" t="inlineStr">
        <is>
          <t>Dynamic Growth</t>
        </is>
      </c>
      <c r="C83" t="inlineStr">
        <is>
          <t>1</t>
        </is>
      </c>
      <c r="D83" t="inlineStr">
        <is>
          <t>false</t>
        </is>
      </c>
      <c r="E83" t="inlineStr">
        <is>
          <t>false</t>
        </is>
      </c>
      <c r="G83" t="n">
        <v>0</v>
      </c>
      <c r="I83" s="3">
        <f>'No BLUIX'!A83</f>
        <v/>
      </c>
      <c r="K83">
        <f>ROUND('No BLUIX'!B83*100,1)</f>
        <v/>
      </c>
      <c r="M83" t="n">
        <v>20</v>
      </c>
      <c r="AV83" t="inlineStr">
        <is>
          <t>Default</t>
        </is>
      </c>
      <c r="AW83" t="inlineStr">
        <is>
          <t>Default</t>
        </is>
      </c>
    </row>
    <row r="84">
      <c r="A84" t="n">
        <v>7</v>
      </c>
      <c r="B84" t="inlineStr">
        <is>
          <t>Dynamic Growth</t>
        </is>
      </c>
      <c r="C84" t="inlineStr">
        <is>
          <t>1</t>
        </is>
      </c>
      <c r="D84" t="inlineStr">
        <is>
          <t>false</t>
        </is>
      </c>
      <c r="E84" t="inlineStr">
        <is>
          <t>false</t>
        </is>
      </c>
      <c r="G84" t="n">
        <v>0</v>
      </c>
      <c r="I84" s="3">
        <f>'No BLUIX'!A84</f>
        <v/>
      </c>
      <c r="K84">
        <f>ROUND('No BLUIX'!B84*100,1)</f>
        <v/>
      </c>
      <c r="M84" t="n">
        <v>20</v>
      </c>
      <c r="AV84" t="inlineStr">
        <is>
          <t>Default</t>
        </is>
      </c>
      <c r="AW84" t="inlineStr">
        <is>
          <t>Default</t>
        </is>
      </c>
    </row>
    <row r="85">
      <c r="A85" t="n">
        <v>7</v>
      </c>
      <c r="B85" t="inlineStr">
        <is>
          <t>Dynamic Growth</t>
        </is>
      </c>
      <c r="C85" t="inlineStr">
        <is>
          <t>1</t>
        </is>
      </c>
      <c r="D85" t="inlineStr">
        <is>
          <t>false</t>
        </is>
      </c>
      <c r="E85" t="inlineStr">
        <is>
          <t>false</t>
        </is>
      </c>
      <c r="G85" t="n">
        <v>0</v>
      </c>
      <c r="I85" s="3">
        <f>'No BLUIX'!A85</f>
        <v/>
      </c>
      <c r="K85">
        <f>ROUND('No BLUIX'!B85*100,1)</f>
        <v/>
      </c>
      <c r="M85" t="n">
        <v>20</v>
      </c>
      <c r="AV85" t="inlineStr">
        <is>
          <t>Default</t>
        </is>
      </c>
      <c r="AW85" t="inlineStr">
        <is>
          <t>Default</t>
        </is>
      </c>
    </row>
    <row r="86">
      <c r="A86" t="n">
        <v>7</v>
      </c>
      <c r="B86" t="inlineStr">
        <is>
          <t>Dynamic Growth</t>
        </is>
      </c>
      <c r="C86" t="inlineStr">
        <is>
          <t>1</t>
        </is>
      </c>
      <c r="D86" t="inlineStr">
        <is>
          <t>false</t>
        </is>
      </c>
      <c r="E86" t="inlineStr">
        <is>
          <t>false</t>
        </is>
      </c>
      <c r="G86" t="n">
        <v>0</v>
      </c>
      <c r="I86" s="3">
        <f>'No BLUIX'!A86</f>
        <v/>
      </c>
      <c r="K86">
        <f>ROUND('No BLUIX'!B86*100,1)</f>
        <v/>
      </c>
      <c r="M86" t="n">
        <v>20</v>
      </c>
      <c r="AV86" t="inlineStr">
        <is>
          <t>Default</t>
        </is>
      </c>
      <c r="AW86" t="inlineStr">
        <is>
          <t>Default</t>
        </is>
      </c>
    </row>
    <row r="87">
      <c r="A87" t="n">
        <v>7</v>
      </c>
      <c r="B87" t="inlineStr">
        <is>
          <t>Dynamic Growth</t>
        </is>
      </c>
      <c r="C87" t="inlineStr">
        <is>
          <t>1</t>
        </is>
      </c>
      <c r="D87" t="inlineStr">
        <is>
          <t>false</t>
        </is>
      </c>
      <c r="E87" t="inlineStr">
        <is>
          <t>false</t>
        </is>
      </c>
      <c r="G87" t="n">
        <v>0</v>
      </c>
      <c r="I87" s="3">
        <f>'No BLUIX'!A87</f>
        <v/>
      </c>
      <c r="K87">
        <f>ROUND('No BLUIX'!B87*100,1)</f>
        <v/>
      </c>
      <c r="M87" t="n">
        <v>20</v>
      </c>
      <c r="AV87" t="inlineStr">
        <is>
          <t>Default</t>
        </is>
      </c>
      <c r="AW87" t="inlineStr">
        <is>
          <t>Default</t>
        </is>
      </c>
    </row>
    <row r="88">
      <c r="A88" t="n">
        <v>7</v>
      </c>
      <c r="B88" t="inlineStr">
        <is>
          <t>Dynamic Growth</t>
        </is>
      </c>
      <c r="C88" t="inlineStr">
        <is>
          <t>1</t>
        </is>
      </c>
      <c r="D88" t="inlineStr">
        <is>
          <t>false</t>
        </is>
      </c>
      <c r="E88" t="inlineStr">
        <is>
          <t>false</t>
        </is>
      </c>
      <c r="G88" t="n">
        <v>0</v>
      </c>
      <c r="I88" t="inlineStr">
        <is>
          <t>CUSTODIAL_CASH</t>
        </is>
      </c>
      <c r="K88">
        <f>100-SUM(K75:K87)</f>
        <v/>
      </c>
      <c r="M88" t="n">
        <v>20</v>
      </c>
      <c r="AV88" t="inlineStr">
        <is>
          <t>Default</t>
        </is>
      </c>
      <c r="AW88" t="inlineStr">
        <is>
          <t>Default</t>
        </is>
      </c>
    </row>
    <row r="89">
      <c r="A89" t="n">
        <v>8</v>
      </c>
      <c r="B89" t="inlineStr">
        <is>
          <t>Dynamic Mod Growth</t>
        </is>
      </c>
      <c r="C89" t="inlineStr">
        <is>
          <t>1</t>
        </is>
      </c>
      <c r="D89" t="inlineStr">
        <is>
          <t>false</t>
        </is>
      </c>
      <c r="E89" t="inlineStr">
        <is>
          <t>false</t>
        </is>
      </c>
      <c r="G89" t="n">
        <v>0</v>
      </c>
      <c r="I89" s="3">
        <f>'No BLUIX'!A92</f>
        <v/>
      </c>
      <c r="K89">
        <f>'No BLUIX'!B92*100</f>
        <v/>
      </c>
      <c r="M89" t="n">
        <v>20</v>
      </c>
      <c r="AV89" t="inlineStr">
        <is>
          <t>Default</t>
        </is>
      </c>
      <c r="AW89" t="inlineStr">
        <is>
          <t>Default</t>
        </is>
      </c>
    </row>
    <row r="90">
      <c r="A90" t="n">
        <v>8</v>
      </c>
      <c r="B90" t="inlineStr">
        <is>
          <t>Dynamic Mod Growth</t>
        </is>
      </c>
      <c r="C90" t="inlineStr">
        <is>
          <t>1</t>
        </is>
      </c>
      <c r="D90" t="inlineStr">
        <is>
          <t>false</t>
        </is>
      </c>
      <c r="E90" t="inlineStr">
        <is>
          <t>false</t>
        </is>
      </c>
      <c r="G90" t="n">
        <v>0</v>
      </c>
      <c r="I90" s="3">
        <f>'No BLUIX'!A93</f>
        <v/>
      </c>
      <c r="K90">
        <f>'No BLUIX'!B93*100</f>
        <v/>
      </c>
      <c r="M90" t="n">
        <v>20</v>
      </c>
      <c r="AV90" t="inlineStr">
        <is>
          <t>Default</t>
        </is>
      </c>
      <c r="AW90" t="inlineStr">
        <is>
          <t>Default</t>
        </is>
      </c>
    </row>
    <row r="91">
      <c r="A91" t="n">
        <v>8</v>
      </c>
      <c r="B91" t="inlineStr">
        <is>
          <t>Dynamic Mod Growth</t>
        </is>
      </c>
      <c r="C91" t="inlineStr">
        <is>
          <t>1</t>
        </is>
      </c>
      <c r="D91" t="inlineStr">
        <is>
          <t>false</t>
        </is>
      </c>
      <c r="E91" t="inlineStr">
        <is>
          <t>false</t>
        </is>
      </c>
      <c r="G91" t="n">
        <v>0</v>
      </c>
      <c r="I91" s="3">
        <f>'No BLUIX'!A94</f>
        <v/>
      </c>
      <c r="K91">
        <f>'No BLUIX'!B94*100</f>
        <v/>
      </c>
      <c r="M91" t="n">
        <v>20</v>
      </c>
      <c r="AV91" t="inlineStr">
        <is>
          <t>Default</t>
        </is>
      </c>
      <c r="AW91" t="inlineStr">
        <is>
          <t>Default</t>
        </is>
      </c>
    </row>
    <row r="92">
      <c r="A92" t="n">
        <v>8</v>
      </c>
      <c r="B92" t="inlineStr">
        <is>
          <t>Dynamic Mod Growth</t>
        </is>
      </c>
      <c r="C92" t="inlineStr">
        <is>
          <t>1</t>
        </is>
      </c>
      <c r="D92" t="inlineStr">
        <is>
          <t>false</t>
        </is>
      </c>
      <c r="E92" t="inlineStr">
        <is>
          <t>false</t>
        </is>
      </c>
      <c r="G92" t="n">
        <v>0</v>
      </c>
      <c r="I92" s="3">
        <f>'No BLUIX'!A95</f>
        <v/>
      </c>
      <c r="K92">
        <f>'No BLUIX'!B95*100</f>
        <v/>
      </c>
      <c r="M92" t="n">
        <v>20</v>
      </c>
      <c r="AV92" t="inlineStr">
        <is>
          <t>Default</t>
        </is>
      </c>
      <c r="AW92" t="inlineStr">
        <is>
          <t>Default</t>
        </is>
      </c>
    </row>
    <row r="93">
      <c r="A93" t="n">
        <v>8</v>
      </c>
      <c r="B93" t="inlineStr">
        <is>
          <t>Dynamic Mod Growth</t>
        </is>
      </c>
      <c r="C93" t="inlineStr">
        <is>
          <t>1</t>
        </is>
      </c>
      <c r="D93" t="inlineStr">
        <is>
          <t>false</t>
        </is>
      </c>
      <c r="E93" t="inlineStr">
        <is>
          <t>false</t>
        </is>
      </c>
      <c r="G93" t="n">
        <v>0</v>
      </c>
      <c r="I93" s="3">
        <f>'No BLUIX'!A96</f>
        <v/>
      </c>
      <c r="K93">
        <f>'No BLUIX'!B96*100</f>
        <v/>
      </c>
      <c r="M93" t="n">
        <v>20</v>
      </c>
      <c r="AV93" t="inlineStr">
        <is>
          <t>Default</t>
        </is>
      </c>
      <c r="AW93" t="inlineStr">
        <is>
          <t>Default</t>
        </is>
      </c>
    </row>
    <row r="94">
      <c r="A94" t="n">
        <v>8</v>
      </c>
      <c r="B94" t="inlineStr">
        <is>
          <t>Dynamic Mod Growth</t>
        </is>
      </c>
      <c r="C94" t="inlineStr">
        <is>
          <t>1</t>
        </is>
      </c>
      <c r="D94" t="inlineStr">
        <is>
          <t>false</t>
        </is>
      </c>
      <c r="E94" t="inlineStr">
        <is>
          <t>false</t>
        </is>
      </c>
      <c r="G94" t="n">
        <v>0</v>
      </c>
      <c r="I94" s="3">
        <f>'No BLUIX'!A97</f>
        <v/>
      </c>
      <c r="K94">
        <f>'No BLUIX'!B97*100</f>
        <v/>
      </c>
      <c r="M94" t="n">
        <v>20</v>
      </c>
      <c r="AV94" t="inlineStr">
        <is>
          <t>Default</t>
        </is>
      </c>
      <c r="AW94" t="inlineStr">
        <is>
          <t>Default</t>
        </is>
      </c>
    </row>
    <row r="95">
      <c r="A95" t="n">
        <v>8</v>
      </c>
      <c r="B95" t="inlineStr">
        <is>
          <t>Dynamic Mod Growth</t>
        </is>
      </c>
      <c r="C95" t="inlineStr">
        <is>
          <t>1</t>
        </is>
      </c>
      <c r="D95" t="inlineStr">
        <is>
          <t>false</t>
        </is>
      </c>
      <c r="E95" t="inlineStr">
        <is>
          <t>false</t>
        </is>
      </c>
      <c r="G95" t="n">
        <v>0</v>
      </c>
      <c r="I95" s="3">
        <f>'No BLUIX'!A98</f>
        <v/>
      </c>
      <c r="K95">
        <f>'No BLUIX'!B98*100</f>
        <v/>
      </c>
      <c r="M95" t="n">
        <v>20</v>
      </c>
      <c r="AV95" t="inlineStr">
        <is>
          <t>Default</t>
        </is>
      </c>
      <c r="AW95" t="inlineStr">
        <is>
          <t>Default</t>
        </is>
      </c>
    </row>
    <row r="96">
      <c r="A96" t="n">
        <v>8</v>
      </c>
      <c r="B96" t="inlineStr">
        <is>
          <t>Dynamic Mod Growth</t>
        </is>
      </c>
      <c r="C96" t="inlineStr">
        <is>
          <t>1</t>
        </is>
      </c>
      <c r="D96" t="inlineStr">
        <is>
          <t>false</t>
        </is>
      </c>
      <c r="E96" t="inlineStr">
        <is>
          <t>false</t>
        </is>
      </c>
      <c r="G96" t="n">
        <v>0</v>
      </c>
      <c r="I96" s="3">
        <f>'No BLUIX'!A99</f>
        <v/>
      </c>
      <c r="K96">
        <f>'No BLUIX'!B99*100</f>
        <v/>
      </c>
      <c r="M96" t="n">
        <v>20</v>
      </c>
      <c r="AV96" t="inlineStr">
        <is>
          <t>Default</t>
        </is>
      </c>
      <c r="AW96" t="inlineStr">
        <is>
          <t>Default</t>
        </is>
      </c>
    </row>
    <row r="97">
      <c r="A97" t="n">
        <v>8</v>
      </c>
      <c r="B97" t="inlineStr">
        <is>
          <t>Dynamic Mod Growth</t>
        </is>
      </c>
      <c r="C97" t="inlineStr">
        <is>
          <t>1</t>
        </is>
      </c>
      <c r="D97" t="inlineStr">
        <is>
          <t>false</t>
        </is>
      </c>
      <c r="E97" t="inlineStr">
        <is>
          <t>false</t>
        </is>
      </c>
      <c r="G97" t="n">
        <v>0</v>
      </c>
      <c r="I97" s="3">
        <f>'No BLUIX'!A100</f>
        <v/>
      </c>
      <c r="K97">
        <f>'No BLUIX'!B100*100</f>
        <v/>
      </c>
      <c r="M97" t="n">
        <v>20</v>
      </c>
      <c r="AV97" t="inlineStr">
        <is>
          <t>Default</t>
        </is>
      </c>
      <c r="AW97" t="inlineStr">
        <is>
          <t>Default</t>
        </is>
      </c>
    </row>
    <row r="98">
      <c r="A98" t="n">
        <v>8</v>
      </c>
      <c r="B98" t="inlineStr">
        <is>
          <t>Dynamic Mod Growth</t>
        </is>
      </c>
      <c r="C98" t="inlineStr">
        <is>
          <t>1</t>
        </is>
      </c>
      <c r="D98" t="inlineStr">
        <is>
          <t>false</t>
        </is>
      </c>
      <c r="E98" t="inlineStr">
        <is>
          <t>false</t>
        </is>
      </c>
      <c r="G98" t="n">
        <v>0</v>
      </c>
      <c r="I98" s="3">
        <f>'No BLUIX'!A101</f>
        <v/>
      </c>
      <c r="K98">
        <f>'No BLUIX'!B101*100</f>
        <v/>
      </c>
      <c r="M98" t="n">
        <v>20</v>
      </c>
      <c r="AV98" t="inlineStr">
        <is>
          <t>Default</t>
        </is>
      </c>
      <c r="AW98" t="inlineStr">
        <is>
          <t>Default</t>
        </is>
      </c>
    </row>
    <row r="99">
      <c r="A99" t="n">
        <v>8</v>
      </c>
      <c r="B99" t="inlineStr">
        <is>
          <t>Dynamic Mod Growth</t>
        </is>
      </c>
      <c r="C99" t="inlineStr">
        <is>
          <t>1</t>
        </is>
      </c>
      <c r="D99" t="inlineStr">
        <is>
          <t>false</t>
        </is>
      </c>
      <c r="E99" t="inlineStr">
        <is>
          <t>false</t>
        </is>
      </c>
      <c r="G99" t="n">
        <v>0</v>
      </c>
      <c r="I99" s="3">
        <f>'No BLUIX'!A102</f>
        <v/>
      </c>
      <c r="K99">
        <f>'No BLUIX'!B102*100</f>
        <v/>
      </c>
      <c r="M99" t="n">
        <v>20</v>
      </c>
      <c r="AV99" t="inlineStr">
        <is>
          <t>Default</t>
        </is>
      </c>
      <c r="AW99" t="inlineStr">
        <is>
          <t>Default</t>
        </is>
      </c>
    </row>
    <row r="100">
      <c r="A100" t="n">
        <v>8</v>
      </c>
      <c r="B100" t="inlineStr">
        <is>
          <t>Dynamic Mod Growth</t>
        </is>
      </c>
      <c r="C100" t="inlineStr">
        <is>
          <t>1</t>
        </is>
      </c>
      <c r="D100" t="inlineStr">
        <is>
          <t>false</t>
        </is>
      </c>
      <c r="E100" t="inlineStr">
        <is>
          <t>false</t>
        </is>
      </c>
      <c r="G100" t="n">
        <v>0</v>
      </c>
      <c r="I100" s="3">
        <f>'No BLUIX'!A103</f>
        <v/>
      </c>
      <c r="K100">
        <f>'No BLUIX'!B103*100</f>
        <v/>
      </c>
      <c r="M100" t="n">
        <v>20</v>
      </c>
      <c r="AV100" t="inlineStr">
        <is>
          <t>Default</t>
        </is>
      </c>
      <c r="AW100" t="inlineStr">
        <is>
          <t>Default</t>
        </is>
      </c>
    </row>
    <row r="101">
      <c r="A101" t="n">
        <v>8</v>
      </c>
      <c r="B101" t="inlineStr">
        <is>
          <t>Dynamic Mod Growth</t>
        </is>
      </c>
      <c r="C101" t="inlineStr">
        <is>
          <t>1</t>
        </is>
      </c>
      <c r="D101" t="inlineStr">
        <is>
          <t>false</t>
        </is>
      </c>
      <c r="E101" t="inlineStr">
        <is>
          <t>false</t>
        </is>
      </c>
      <c r="G101" t="n">
        <v>0</v>
      </c>
      <c r="I101" s="3">
        <f>'No BLUIX'!A104</f>
        <v/>
      </c>
      <c r="K101">
        <f>'No BLUIX'!B104*100</f>
        <v/>
      </c>
      <c r="M101" t="n">
        <v>20</v>
      </c>
      <c r="AV101" t="inlineStr">
        <is>
          <t>Default</t>
        </is>
      </c>
      <c r="AW101" t="inlineStr">
        <is>
          <t>Default</t>
        </is>
      </c>
    </row>
    <row r="102">
      <c r="A102" t="n">
        <v>8</v>
      </c>
      <c r="B102" t="inlineStr">
        <is>
          <t>Dynamic Mod Growth</t>
        </is>
      </c>
      <c r="C102" t="inlineStr">
        <is>
          <t>1</t>
        </is>
      </c>
      <c r="D102" t="inlineStr">
        <is>
          <t>false</t>
        </is>
      </c>
      <c r="E102" t="inlineStr">
        <is>
          <t>false</t>
        </is>
      </c>
      <c r="G102" t="n">
        <v>0</v>
      </c>
      <c r="I102" t="inlineStr">
        <is>
          <t>CUSTODIAL_CASH</t>
        </is>
      </c>
      <c r="K102">
        <f>'No BLUIX'!B105*100</f>
        <v/>
      </c>
      <c r="M102" t="n">
        <v>20</v>
      </c>
      <c r="AV102" t="inlineStr">
        <is>
          <t>Default</t>
        </is>
      </c>
      <c r="AW102" t="inlineStr">
        <is>
          <t>Default</t>
        </is>
      </c>
    </row>
    <row r="103">
      <c r="A103" t="n">
        <v>9</v>
      </c>
      <c r="B103" t="inlineStr">
        <is>
          <t>Dynamic Balanced</t>
        </is>
      </c>
      <c r="C103" t="inlineStr">
        <is>
          <t>1</t>
        </is>
      </c>
      <c r="D103" t="inlineStr">
        <is>
          <t>false</t>
        </is>
      </c>
      <c r="E103" t="inlineStr">
        <is>
          <t>false</t>
        </is>
      </c>
      <c r="G103" t="n">
        <v>0</v>
      </c>
      <c r="I103" s="3">
        <f>'No BLUIX'!A109</f>
        <v/>
      </c>
      <c r="K103">
        <f>'No BLUIX'!B109*100</f>
        <v/>
      </c>
      <c r="M103" t="n">
        <v>20</v>
      </c>
      <c r="AV103" t="inlineStr">
        <is>
          <t>Default</t>
        </is>
      </c>
      <c r="AW103" t="inlineStr">
        <is>
          <t>Default</t>
        </is>
      </c>
    </row>
    <row r="104">
      <c r="A104" t="n">
        <v>9</v>
      </c>
      <c r="B104" t="inlineStr">
        <is>
          <t>Dynamic Balanced</t>
        </is>
      </c>
      <c r="C104" t="inlineStr">
        <is>
          <t>1</t>
        </is>
      </c>
      <c r="D104" t="inlineStr">
        <is>
          <t>false</t>
        </is>
      </c>
      <c r="E104" t="inlineStr">
        <is>
          <t>false</t>
        </is>
      </c>
      <c r="G104" t="n">
        <v>0</v>
      </c>
      <c r="I104" s="3">
        <f>'No BLUIX'!A110</f>
        <v/>
      </c>
      <c r="K104">
        <f>'No BLUIX'!B110*100</f>
        <v/>
      </c>
      <c r="M104" t="n">
        <v>20</v>
      </c>
      <c r="AV104" t="inlineStr">
        <is>
          <t>Default</t>
        </is>
      </c>
      <c r="AW104" t="inlineStr">
        <is>
          <t>Default</t>
        </is>
      </c>
    </row>
    <row r="105">
      <c r="A105" t="n">
        <v>9</v>
      </c>
      <c r="B105" t="inlineStr">
        <is>
          <t>Dynamic Balanced</t>
        </is>
      </c>
      <c r="C105" t="inlineStr">
        <is>
          <t>1</t>
        </is>
      </c>
      <c r="D105" t="inlineStr">
        <is>
          <t>false</t>
        </is>
      </c>
      <c r="E105" t="inlineStr">
        <is>
          <t>false</t>
        </is>
      </c>
      <c r="G105" t="n">
        <v>0</v>
      </c>
      <c r="I105" s="3">
        <f>'No BLUIX'!A111</f>
        <v/>
      </c>
      <c r="K105">
        <f>ROUND('No BLUIX'!B111*100,1)</f>
        <v/>
      </c>
      <c r="M105" t="n">
        <v>20</v>
      </c>
      <c r="AV105" t="inlineStr">
        <is>
          <t>Default</t>
        </is>
      </c>
      <c r="AW105" t="inlineStr">
        <is>
          <t>Default</t>
        </is>
      </c>
    </row>
    <row r="106">
      <c r="A106" t="n">
        <v>9</v>
      </c>
      <c r="B106" t="inlineStr">
        <is>
          <t>Dynamic Balanced</t>
        </is>
      </c>
      <c r="C106" t="inlineStr">
        <is>
          <t>1</t>
        </is>
      </c>
      <c r="D106" t="inlineStr">
        <is>
          <t>false</t>
        </is>
      </c>
      <c r="E106" t="inlineStr">
        <is>
          <t>false</t>
        </is>
      </c>
      <c r="G106" t="n">
        <v>0</v>
      </c>
      <c r="I106" s="3">
        <f>'No BLUIX'!A112</f>
        <v/>
      </c>
      <c r="K106">
        <f>'No BLUIX'!B112*100</f>
        <v/>
      </c>
      <c r="M106" t="n">
        <v>20</v>
      </c>
      <c r="AV106" t="inlineStr">
        <is>
          <t>Default</t>
        </is>
      </c>
      <c r="AW106" t="inlineStr">
        <is>
          <t>Default</t>
        </is>
      </c>
    </row>
    <row r="107">
      <c r="A107" t="n">
        <v>9</v>
      </c>
      <c r="B107" t="inlineStr">
        <is>
          <t>Dynamic Balanced</t>
        </is>
      </c>
      <c r="C107" t="inlineStr">
        <is>
          <t>1</t>
        </is>
      </c>
      <c r="D107" t="inlineStr">
        <is>
          <t>false</t>
        </is>
      </c>
      <c r="E107" t="inlineStr">
        <is>
          <t>false</t>
        </is>
      </c>
      <c r="G107" t="n">
        <v>0</v>
      </c>
      <c r="I107" s="3">
        <f>'No BLUIX'!A113</f>
        <v/>
      </c>
      <c r="K107">
        <f>'No BLUIX'!B113*100</f>
        <v/>
      </c>
      <c r="M107" t="n">
        <v>20</v>
      </c>
      <c r="AV107" t="inlineStr">
        <is>
          <t>Default</t>
        </is>
      </c>
      <c r="AW107" t="inlineStr">
        <is>
          <t>Default</t>
        </is>
      </c>
    </row>
    <row r="108">
      <c r="A108" t="n">
        <v>9</v>
      </c>
      <c r="B108" t="inlineStr">
        <is>
          <t>Dynamic Balanced</t>
        </is>
      </c>
      <c r="C108" t="inlineStr">
        <is>
          <t>1</t>
        </is>
      </c>
      <c r="D108" t="inlineStr">
        <is>
          <t>false</t>
        </is>
      </c>
      <c r="E108" t="inlineStr">
        <is>
          <t>false</t>
        </is>
      </c>
      <c r="G108" t="n">
        <v>0</v>
      </c>
      <c r="I108" s="3">
        <f>'No BLUIX'!A114</f>
        <v/>
      </c>
      <c r="K108">
        <f>'No BLUIX'!B114*100</f>
        <v/>
      </c>
      <c r="M108" t="n">
        <v>20</v>
      </c>
      <c r="AV108" t="inlineStr">
        <is>
          <t>Default</t>
        </is>
      </c>
      <c r="AW108" t="inlineStr">
        <is>
          <t>Default</t>
        </is>
      </c>
    </row>
    <row r="109">
      <c r="A109" t="n">
        <v>9</v>
      </c>
      <c r="B109" t="inlineStr">
        <is>
          <t>Dynamic Balanced</t>
        </is>
      </c>
      <c r="C109" t="inlineStr">
        <is>
          <t>1</t>
        </is>
      </c>
      <c r="D109" t="inlineStr">
        <is>
          <t>false</t>
        </is>
      </c>
      <c r="E109" t="inlineStr">
        <is>
          <t>false</t>
        </is>
      </c>
      <c r="G109" t="n">
        <v>0</v>
      </c>
      <c r="I109" s="3">
        <f>'No BLUIX'!A115</f>
        <v/>
      </c>
      <c r="K109">
        <f>'No BLUIX'!B115*100</f>
        <v/>
      </c>
      <c r="M109" t="n">
        <v>20</v>
      </c>
      <c r="AV109" t="inlineStr">
        <is>
          <t>Default</t>
        </is>
      </c>
      <c r="AW109" t="inlineStr">
        <is>
          <t>Default</t>
        </is>
      </c>
    </row>
    <row r="110">
      <c r="A110" t="n">
        <v>9</v>
      </c>
      <c r="B110" t="inlineStr">
        <is>
          <t>Dynamic Balanced</t>
        </is>
      </c>
      <c r="C110" t="inlineStr">
        <is>
          <t>1</t>
        </is>
      </c>
      <c r="D110" t="inlineStr">
        <is>
          <t>false</t>
        </is>
      </c>
      <c r="E110" t="inlineStr">
        <is>
          <t>false</t>
        </is>
      </c>
      <c r="G110" t="n">
        <v>0</v>
      </c>
      <c r="I110" s="3">
        <f>'No BLUIX'!A116</f>
        <v/>
      </c>
      <c r="K110">
        <f>'No BLUIX'!B116*100</f>
        <v/>
      </c>
      <c r="M110" t="n">
        <v>20</v>
      </c>
      <c r="AV110" t="inlineStr">
        <is>
          <t>Default</t>
        </is>
      </c>
      <c r="AW110" t="inlineStr">
        <is>
          <t>Default</t>
        </is>
      </c>
    </row>
    <row r="111">
      <c r="A111" t="n">
        <v>9</v>
      </c>
      <c r="B111" t="inlineStr">
        <is>
          <t>Dynamic Balanced</t>
        </is>
      </c>
      <c r="C111" t="inlineStr">
        <is>
          <t>1</t>
        </is>
      </c>
      <c r="D111" t="inlineStr">
        <is>
          <t>false</t>
        </is>
      </c>
      <c r="E111" t="inlineStr">
        <is>
          <t>false</t>
        </is>
      </c>
      <c r="G111" t="n">
        <v>0</v>
      </c>
      <c r="I111" s="3">
        <f>'No BLUIX'!A117</f>
        <v/>
      </c>
      <c r="K111">
        <f>'No BLUIX'!B117*100</f>
        <v/>
      </c>
      <c r="M111" t="n">
        <v>20</v>
      </c>
      <c r="AV111" t="inlineStr">
        <is>
          <t>Default</t>
        </is>
      </c>
      <c r="AW111" t="inlineStr">
        <is>
          <t>Default</t>
        </is>
      </c>
    </row>
    <row r="112">
      <c r="A112" t="n">
        <v>9</v>
      </c>
      <c r="B112" t="inlineStr">
        <is>
          <t>Dynamic Balanced</t>
        </is>
      </c>
      <c r="C112" t="inlineStr">
        <is>
          <t>1</t>
        </is>
      </c>
      <c r="D112" t="inlineStr">
        <is>
          <t>false</t>
        </is>
      </c>
      <c r="E112" t="inlineStr">
        <is>
          <t>false</t>
        </is>
      </c>
      <c r="G112" t="n">
        <v>0</v>
      </c>
      <c r="I112" s="3">
        <f>'No BLUIX'!A118</f>
        <v/>
      </c>
      <c r="K112">
        <f>'No BLUIX'!B118*100</f>
        <v/>
      </c>
      <c r="M112" t="n">
        <v>20</v>
      </c>
      <c r="AV112" t="inlineStr">
        <is>
          <t>Default</t>
        </is>
      </c>
      <c r="AW112" t="inlineStr">
        <is>
          <t>Default</t>
        </is>
      </c>
    </row>
    <row r="113">
      <c r="A113" t="n">
        <v>9</v>
      </c>
      <c r="B113" t="inlineStr">
        <is>
          <t>Dynamic Balanced</t>
        </is>
      </c>
      <c r="C113" t="inlineStr">
        <is>
          <t>1</t>
        </is>
      </c>
      <c r="D113" t="inlineStr">
        <is>
          <t>false</t>
        </is>
      </c>
      <c r="E113" t="inlineStr">
        <is>
          <t>false</t>
        </is>
      </c>
      <c r="G113" t="n">
        <v>0</v>
      </c>
      <c r="I113" s="3">
        <f>'No BLUIX'!A119</f>
        <v/>
      </c>
      <c r="K113">
        <f>'No BLUIX'!B119*100</f>
        <v/>
      </c>
      <c r="M113" t="n">
        <v>20</v>
      </c>
      <c r="AV113" t="inlineStr">
        <is>
          <t>Default</t>
        </is>
      </c>
      <c r="AW113" t="inlineStr">
        <is>
          <t>Default</t>
        </is>
      </c>
    </row>
    <row r="114">
      <c r="A114" t="n">
        <v>9</v>
      </c>
      <c r="B114" t="inlineStr">
        <is>
          <t>Dynamic Balanced</t>
        </is>
      </c>
      <c r="C114" t="inlineStr">
        <is>
          <t>1</t>
        </is>
      </c>
      <c r="D114" t="inlineStr">
        <is>
          <t>false</t>
        </is>
      </c>
      <c r="E114" t="inlineStr">
        <is>
          <t>false</t>
        </is>
      </c>
      <c r="G114" t="n">
        <v>0</v>
      </c>
      <c r="I114" s="3">
        <f>'No BLUIX'!A120</f>
        <v/>
      </c>
      <c r="K114">
        <f>ROUND('No BLUIX'!B120*100,1)</f>
        <v/>
      </c>
      <c r="M114" t="n">
        <v>20</v>
      </c>
      <c r="AV114" t="inlineStr">
        <is>
          <t>Default</t>
        </is>
      </c>
      <c r="AW114" t="inlineStr">
        <is>
          <t>Default</t>
        </is>
      </c>
    </row>
    <row r="115">
      <c r="A115" t="n">
        <v>9</v>
      </c>
      <c r="B115" t="inlineStr">
        <is>
          <t>Dynamic Balanced</t>
        </is>
      </c>
      <c r="C115" t="inlineStr">
        <is>
          <t>1</t>
        </is>
      </c>
      <c r="D115" t="inlineStr">
        <is>
          <t>false</t>
        </is>
      </c>
      <c r="E115" t="inlineStr">
        <is>
          <t>false</t>
        </is>
      </c>
      <c r="G115" t="n">
        <v>0</v>
      </c>
      <c r="I115" s="3">
        <f>'No BLUIX'!A121</f>
        <v/>
      </c>
      <c r="K115">
        <f>ROUND('No BLUIX'!B121*100,1)</f>
        <v/>
      </c>
      <c r="M115" t="n">
        <v>20</v>
      </c>
      <c r="AV115" t="inlineStr">
        <is>
          <t>Default</t>
        </is>
      </c>
      <c r="AW115" t="inlineStr">
        <is>
          <t>Default</t>
        </is>
      </c>
    </row>
    <row r="116">
      <c r="A116" t="n">
        <v>9</v>
      </c>
      <c r="B116" t="inlineStr">
        <is>
          <t>Dynamic Balanced</t>
        </is>
      </c>
      <c r="C116" t="inlineStr">
        <is>
          <t>1</t>
        </is>
      </c>
      <c r="D116" t="inlineStr">
        <is>
          <t>false</t>
        </is>
      </c>
      <c r="E116" t="inlineStr">
        <is>
          <t>false</t>
        </is>
      </c>
      <c r="G116" t="n">
        <v>0</v>
      </c>
      <c r="I116" t="inlineStr">
        <is>
          <t>CUSTODIAL_CASH</t>
        </is>
      </c>
      <c r="K116">
        <f>100-SUM(K103:K115)</f>
        <v/>
      </c>
      <c r="M116" t="n">
        <v>20</v>
      </c>
      <c r="AV116" t="inlineStr">
        <is>
          <t>Default</t>
        </is>
      </c>
      <c r="AW116" t="inlineStr">
        <is>
          <t>Default</t>
        </is>
      </c>
    </row>
    <row r="117">
      <c r="A117" t="n">
        <v>10</v>
      </c>
      <c r="B117" t="inlineStr">
        <is>
          <t>Dynamic Conservative</t>
        </is>
      </c>
      <c r="C117" t="inlineStr">
        <is>
          <t>1</t>
        </is>
      </c>
      <c r="D117" t="inlineStr">
        <is>
          <t>false</t>
        </is>
      </c>
      <c r="E117" t="inlineStr">
        <is>
          <t>false</t>
        </is>
      </c>
      <c r="G117" t="n">
        <v>0</v>
      </c>
      <c r="I117" s="3">
        <f>'No BLUIX'!A126</f>
        <v/>
      </c>
      <c r="K117">
        <f>ROUND('No BLUIX'!B126*100,1)</f>
        <v/>
      </c>
      <c r="M117" t="n">
        <v>20</v>
      </c>
      <c r="AV117" t="inlineStr">
        <is>
          <t>Default</t>
        </is>
      </c>
      <c r="AW117" t="inlineStr">
        <is>
          <t>Default</t>
        </is>
      </c>
    </row>
    <row r="118">
      <c r="A118" t="n">
        <v>10</v>
      </c>
      <c r="B118" t="inlineStr">
        <is>
          <t>Dynamic Conservative</t>
        </is>
      </c>
      <c r="C118" t="inlineStr">
        <is>
          <t>1</t>
        </is>
      </c>
      <c r="D118" t="inlineStr">
        <is>
          <t>false</t>
        </is>
      </c>
      <c r="E118" t="inlineStr">
        <is>
          <t>false</t>
        </is>
      </c>
      <c r="G118" t="n">
        <v>0</v>
      </c>
      <c r="I118" s="3">
        <f>'No BLUIX'!A127</f>
        <v/>
      </c>
      <c r="K118">
        <f>ROUND('No BLUIX'!B127*100,1)</f>
        <v/>
      </c>
      <c r="M118" t="n">
        <v>20</v>
      </c>
      <c r="AV118" t="inlineStr">
        <is>
          <t>Default</t>
        </is>
      </c>
      <c r="AW118" t="inlineStr">
        <is>
          <t>Default</t>
        </is>
      </c>
    </row>
    <row r="119">
      <c r="A119" t="n">
        <v>10</v>
      </c>
      <c r="B119" t="inlineStr">
        <is>
          <t>Dynamic Conservative</t>
        </is>
      </c>
      <c r="C119" t="inlineStr">
        <is>
          <t>1</t>
        </is>
      </c>
      <c r="D119" t="inlineStr">
        <is>
          <t>false</t>
        </is>
      </c>
      <c r="E119" t="inlineStr">
        <is>
          <t>false</t>
        </is>
      </c>
      <c r="G119" t="n">
        <v>0</v>
      </c>
      <c r="I119" s="3">
        <f>'No BLUIX'!A128</f>
        <v/>
      </c>
      <c r="K119">
        <f>ROUND('No BLUIX'!B128*100,1)</f>
        <v/>
      </c>
      <c r="M119" t="n">
        <v>20</v>
      </c>
      <c r="AV119" t="inlineStr">
        <is>
          <t>Default</t>
        </is>
      </c>
      <c r="AW119" t="inlineStr">
        <is>
          <t>Default</t>
        </is>
      </c>
    </row>
    <row r="120">
      <c r="A120" t="n">
        <v>10</v>
      </c>
      <c r="B120" t="inlineStr">
        <is>
          <t>Dynamic Conservative</t>
        </is>
      </c>
      <c r="C120" t="inlineStr">
        <is>
          <t>1</t>
        </is>
      </c>
      <c r="D120" t="inlineStr">
        <is>
          <t>false</t>
        </is>
      </c>
      <c r="E120" t="inlineStr">
        <is>
          <t>false</t>
        </is>
      </c>
      <c r="G120" t="n">
        <v>0</v>
      </c>
      <c r="I120" s="3">
        <f>'No BLUIX'!A129</f>
        <v/>
      </c>
      <c r="K120">
        <f>ROUND('No BLUIX'!B129*100,1)</f>
        <v/>
      </c>
      <c r="M120" t="n">
        <v>20</v>
      </c>
      <c r="AV120" t="inlineStr">
        <is>
          <t>Default</t>
        </is>
      </c>
      <c r="AW120" t="inlineStr">
        <is>
          <t>Default</t>
        </is>
      </c>
    </row>
    <row r="121">
      <c r="A121" t="n">
        <v>10</v>
      </c>
      <c r="B121" t="inlineStr">
        <is>
          <t>Dynamic Conservative</t>
        </is>
      </c>
      <c r="C121" t="inlineStr">
        <is>
          <t>1</t>
        </is>
      </c>
      <c r="D121" t="inlineStr">
        <is>
          <t>false</t>
        </is>
      </c>
      <c r="E121" t="inlineStr">
        <is>
          <t>false</t>
        </is>
      </c>
      <c r="G121" t="n">
        <v>0</v>
      </c>
      <c r="I121" s="3">
        <f>'No BLUIX'!A130</f>
        <v/>
      </c>
      <c r="K121">
        <f>ROUND('No BLUIX'!B130*100,1)</f>
        <v/>
      </c>
      <c r="M121" t="n">
        <v>20</v>
      </c>
      <c r="AV121" t="inlineStr">
        <is>
          <t>Default</t>
        </is>
      </c>
      <c r="AW121" t="inlineStr">
        <is>
          <t>Default</t>
        </is>
      </c>
    </row>
    <row r="122">
      <c r="A122" t="n">
        <v>10</v>
      </c>
      <c r="B122" t="inlineStr">
        <is>
          <t>Dynamic Conservative</t>
        </is>
      </c>
      <c r="C122" t="inlineStr">
        <is>
          <t>1</t>
        </is>
      </c>
      <c r="D122" t="inlineStr">
        <is>
          <t>false</t>
        </is>
      </c>
      <c r="E122" t="inlineStr">
        <is>
          <t>false</t>
        </is>
      </c>
      <c r="G122" t="n">
        <v>0</v>
      </c>
      <c r="I122" s="3">
        <f>'No BLUIX'!A131</f>
        <v/>
      </c>
      <c r="K122">
        <f>ROUND('No BLUIX'!B131*100,1)</f>
        <v/>
      </c>
      <c r="M122" t="n">
        <v>20</v>
      </c>
      <c r="AV122" t="inlineStr">
        <is>
          <t>Default</t>
        </is>
      </c>
      <c r="AW122" t="inlineStr">
        <is>
          <t>Default</t>
        </is>
      </c>
    </row>
    <row r="123">
      <c r="A123" t="n">
        <v>10</v>
      </c>
      <c r="B123" t="inlineStr">
        <is>
          <t>Dynamic Conservative</t>
        </is>
      </c>
      <c r="C123" t="inlineStr">
        <is>
          <t>1</t>
        </is>
      </c>
      <c r="D123" t="inlineStr">
        <is>
          <t>false</t>
        </is>
      </c>
      <c r="E123" t="inlineStr">
        <is>
          <t>false</t>
        </is>
      </c>
      <c r="G123" t="n">
        <v>0</v>
      </c>
      <c r="I123" s="3">
        <f>'No BLUIX'!A132</f>
        <v/>
      </c>
      <c r="K123">
        <f>ROUND('No BLUIX'!B132*100,1)</f>
        <v/>
      </c>
      <c r="M123" t="n">
        <v>20</v>
      </c>
      <c r="AV123" t="inlineStr">
        <is>
          <t>Default</t>
        </is>
      </c>
      <c r="AW123" t="inlineStr">
        <is>
          <t>Default</t>
        </is>
      </c>
    </row>
    <row r="124">
      <c r="A124" t="n">
        <v>10</v>
      </c>
      <c r="B124" t="inlineStr">
        <is>
          <t>Dynamic Conservative</t>
        </is>
      </c>
      <c r="C124" t="inlineStr">
        <is>
          <t>1</t>
        </is>
      </c>
      <c r="D124" t="inlineStr">
        <is>
          <t>false</t>
        </is>
      </c>
      <c r="E124" t="inlineStr">
        <is>
          <t>false</t>
        </is>
      </c>
      <c r="G124" t="n">
        <v>0</v>
      </c>
      <c r="I124" s="3">
        <f>'No BLUIX'!A133</f>
        <v/>
      </c>
      <c r="K124">
        <f>ROUND('No BLUIX'!B133*100,1)</f>
        <v/>
      </c>
      <c r="M124" t="n">
        <v>20</v>
      </c>
      <c r="AV124" t="inlineStr">
        <is>
          <t>Default</t>
        </is>
      </c>
      <c r="AW124" t="inlineStr">
        <is>
          <t>Default</t>
        </is>
      </c>
    </row>
    <row r="125">
      <c r="A125" t="n">
        <v>10</v>
      </c>
      <c r="B125" t="inlineStr">
        <is>
          <t>Dynamic Conservative</t>
        </is>
      </c>
      <c r="C125" t="inlineStr">
        <is>
          <t>1</t>
        </is>
      </c>
      <c r="D125" t="inlineStr">
        <is>
          <t>false</t>
        </is>
      </c>
      <c r="E125" t="inlineStr">
        <is>
          <t>false</t>
        </is>
      </c>
      <c r="G125" t="n">
        <v>0</v>
      </c>
      <c r="I125" s="3">
        <f>'No BLUIX'!A134</f>
        <v/>
      </c>
      <c r="K125">
        <f>ROUND('No BLUIX'!B134*100,1)</f>
        <v/>
      </c>
      <c r="M125" t="n">
        <v>20</v>
      </c>
      <c r="AV125" t="inlineStr">
        <is>
          <t>Default</t>
        </is>
      </c>
      <c r="AW125" t="inlineStr">
        <is>
          <t>Default</t>
        </is>
      </c>
    </row>
    <row r="126">
      <c r="A126" t="n">
        <v>10</v>
      </c>
      <c r="B126" t="inlineStr">
        <is>
          <t>Dynamic Conservative</t>
        </is>
      </c>
      <c r="C126" t="inlineStr">
        <is>
          <t>1</t>
        </is>
      </c>
      <c r="D126" t="inlineStr">
        <is>
          <t>false</t>
        </is>
      </c>
      <c r="E126" t="inlineStr">
        <is>
          <t>false</t>
        </is>
      </c>
      <c r="G126" t="n">
        <v>0</v>
      </c>
      <c r="I126" s="3">
        <f>'No BLUIX'!A135</f>
        <v/>
      </c>
      <c r="K126">
        <f>ROUND('No BLUIX'!B135*100,1)</f>
        <v/>
      </c>
      <c r="M126" t="n">
        <v>20</v>
      </c>
      <c r="AV126" t="inlineStr">
        <is>
          <t>Default</t>
        </is>
      </c>
      <c r="AW126" t="inlineStr">
        <is>
          <t>Default</t>
        </is>
      </c>
    </row>
    <row r="127">
      <c r="A127" t="n">
        <v>10</v>
      </c>
      <c r="B127" t="inlineStr">
        <is>
          <t>Dynamic Conservative</t>
        </is>
      </c>
      <c r="C127" t="inlineStr">
        <is>
          <t>1</t>
        </is>
      </c>
      <c r="D127" t="inlineStr">
        <is>
          <t>false</t>
        </is>
      </c>
      <c r="E127" t="inlineStr">
        <is>
          <t>false</t>
        </is>
      </c>
      <c r="G127" t="n">
        <v>0</v>
      </c>
      <c r="I127" s="3">
        <f>'No BLUIX'!A136</f>
        <v/>
      </c>
      <c r="K127">
        <f>ROUND('No BLUIX'!B136*100,1)</f>
        <v/>
      </c>
      <c r="M127" t="n">
        <v>20</v>
      </c>
      <c r="AV127" t="inlineStr">
        <is>
          <t>Default</t>
        </is>
      </c>
      <c r="AW127" t="inlineStr">
        <is>
          <t>Default</t>
        </is>
      </c>
    </row>
    <row r="128">
      <c r="A128" t="n">
        <v>10</v>
      </c>
      <c r="B128" t="inlineStr">
        <is>
          <t>Dynamic Conservative</t>
        </is>
      </c>
      <c r="C128" t="inlineStr">
        <is>
          <t>1</t>
        </is>
      </c>
      <c r="D128" t="inlineStr">
        <is>
          <t>false</t>
        </is>
      </c>
      <c r="E128" t="inlineStr">
        <is>
          <t>false</t>
        </is>
      </c>
      <c r="G128" t="n">
        <v>0</v>
      </c>
      <c r="I128" s="3">
        <f>'No BLUIX'!A137</f>
        <v/>
      </c>
      <c r="K128">
        <f>ROUND('No BLUIX'!B137*100,1)</f>
        <v/>
      </c>
      <c r="M128" t="n">
        <v>20</v>
      </c>
      <c r="AV128" t="inlineStr">
        <is>
          <t>Default</t>
        </is>
      </c>
      <c r="AW128" t="inlineStr">
        <is>
          <t>Default</t>
        </is>
      </c>
    </row>
    <row r="129">
      <c r="A129" t="n">
        <v>10</v>
      </c>
      <c r="B129" t="inlineStr">
        <is>
          <t>Dynamic Conservative</t>
        </is>
      </c>
      <c r="C129" t="inlineStr">
        <is>
          <t>1</t>
        </is>
      </c>
      <c r="D129" t="inlineStr">
        <is>
          <t>false</t>
        </is>
      </c>
      <c r="E129" t="inlineStr">
        <is>
          <t>false</t>
        </is>
      </c>
      <c r="G129" t="n">
        <v>0</v>
      </c>
      <c r="I129" s="3">
        <f>'No BLUIX'!A138</f>
        <v/>
      </c>
      <c r="K129">
        <f>ROUND('No BLUIX'!B138*100,1)</f>
        <v/>
      </c>
      <c r="M129" t="n">
        <v>20</v>
      </c>
      <c r="AV129" t="inlineStr">
        <is>
          <t>Default</t>
        </is>
      </c>
      <c r="AW129" t="inlineStr">
        <is>
          <t>Default</t>
        </is>
      </c>
    </row>
    <row r="130">
      <c r="A130" t="n">
        <v>10</v>
      </c>
      <c r="B130" t="inlineStr">
        <is>
          <t>Dynamic Conservative</t>
        </is>
      </c>
      <c r="C130" t="inlineStr">
        <is>
          <t>1</t>
        </is>
      </c>
      <c r="D130" t="inlineStr">
        <is>
          <t>false</t>
        </is>
      </c>
      <c r="E130" t="inlineStr">
        <is>
          <t>false</t>
        </is>
      </c>
      <c r="G130" t="n">
        <v>0</v>
      </c>
      <c r="I130" t="inlineStr">
        <is>
          <t>CUSTODIAL_CASH</t>
        </is>
      </c>
      <c r="K130">
        <f>100-SUM(K117:K129)</f>
        <v/>
      </c>
      <c r="M130" t="n">
        <v>20</v>
      </c>
      <c r="AV130" t="inlineStr">
        <is>
          <t>Default</t>
        </is>
      </c>
      <c r="AW130" t="inlineStr">
        <is>
          <t>Default</t>
        </is>
      </c>
    </row>
    <row r="131">
      <c r="A131" t="n">
        <v>11</v>
      </c>
      <c r="B131" t="inlineStr">
        <is>
          <t>Dynamic Aggressive Growth</t>
        </is>
      </c>
      <c r="C131" t="inlineStr">
        <is>
          <t>1</t>
        </is>
      </c>
      <c r="D131" t="inlineStr">
        <is>
          <t>false</t>
        </is>
      </c>
      <c r="E131" t="inlineStr">
        <is>
          <t>false</t>
        </is>
      </c>
      <c r="G131" t="n">
        <v>0</v>
      </c>
      <c r="I131" s="3">
        <f>'No BLUIX'!A246</f>
        <v/>
      </c>
      <c r="K131">
        <f>'No BLUIX'!B246*100</f>
        <v/>
      </c>
      <c r="M131" t="n">
        <v>20</v>
      </c>
      <c r="AV131" t="inlineStr">
        <is>
          <t>Default</t>
        </is>
      </c>
      <c r="AW131" t="inlineStr">
        <is>
          <t>Default</t>
        </is>
      </c>
    </row>
    <row r="132">
      <c r="A132" t="n">
        <v>11</v>
      </c>
      <c r="B132" t="inlineStr">
        <is>
          <t>Dynamic Aggressive Growth</t>
        </is>
      </c>
      <c r="C132" t="inlineStr">
        <is>
          <t>1</t>
        </is>
      </c>
      <c r="D132" t="inlineStr">
        <is>
          <t>false</t>
        </is>
      </c>
      <c r="E132" t="inlineStr">
        <is>
          <t>false</t>
        </is>
      </c>
      <c r="G132" t="n">
        <v>0</v>
      </c>
      <c r="I132" s="3">
        <f>'No BLUIX'!A247</f>
        <v/>
      </c>
      <c r="K132">
        <f>'No BLUIX'!B247*100</f>
        <v/>
      </c>
      <c r="M132" t="n">
        <v>20</v>
      </c>
      <c r="AV132" t="inlineStr">
        <is>
          <t>Default</t>
        </is>
      </c>
      <c r="AW132" t="inlineStr">
        <is>
          <t>Default</t>
        </is>
      </c>
    </row>
    <row r="133">
      <c r="A133" t="n">
        <v>11</v>
      </c>
      <c r="B133" t="inlineStr">
        <is>
          <t>Dynamic Aggressive Growth</t>
        </is>
      </c>
      <c r="C133" t="inlineStr">
        <is>
          <t>1</t>
        </is>
      </c>
      <c r="D133" t="inlineStr">
        <is>
          <t>false</t>
        </is>
      </c>
      <c r="E133" t="inlineStr">
        <is>
          <t>false</t>
        </is>
      </c>
      <c r="G133" t="n">
        <v>0</v>
      </c>
      <c r="I133" s="3">
        <f>'No BLUIX'!A248</f>
        <v/>
      </c>
      <c r="K133">
        <f>'No BLUIX'!B248*100</f>
        <v/>
      </c>
      <c r="M133" t="n">
        <v>20</v>
      </c>
      <c r="AV133" t="inlineStr">
        <is>
          <t>Default</t>
        </is>
      </c>
      <c r="AW133" t="inlineStr">
        <is>
          <t>Default</t>
        </is>
      </c>
    </row>
    <row r="134">
      <c r="A134" t="n">
        <v>11</v>
      </c>
      <c r="B134" t="inlineStr">
        <is>
          <t>Dynamic Aggressive Growth</t>
        </is>
      </c>
      <c r="C134" t="inlineStr">
        <is>
          <t>1</t>
        </is>
      </c>
      <c r="D134" t="inlineStr">
        <is>
          <t>false</t>
        </is>
      </c>
      <c r="E134" t="inlineStr">
        <is>
          <t>false</t>
        </is>
      </c>
      <c r="G134" t="n">
        <v>0</v>
      </c>
      <c r="I134" s="3">
        <f>'No BLUIX'!A249</f>
        <v/>
      </c>
      <c r="K134">
        <f>'No BLUIX'!B249*100</f>
        <v/>
      </c>
      <c r="M134" t="n">
        <v>20</v>
      </c>
      <c r="AV134" t="inlineStr">
        <is>
          <t>Default</t>
        </is>
      </c>
      <c r="AW134" t="inlineStr">
        <is>
          <t>Default</t>
        </is>
      </c>
    </row>
    <row r="135">
      <c r="A135" t="n">
        <v>11</v>
      </c>
      <c r="B135" t="inlineStr">
        <is>
          <t>Dynamic Aggressive Growth</t>
        </is>
      </c>
      <c r="C135" t="inlineStr">
        <is>
          <t>1</t>
        </is>
      </c>
      <c r="D135" t="inlineStr">
        <is>
          <t>false</t>
        </is>
      </c>
      <c r="E135" t="inlineStr">
        <is>
          <t>false</t>
        </is>
      </c>
      <c r="G135" t="n">
        <v>0</v>
      </c>
      <c r="I135" s="3">
        <f>'No BLUIX'!A250</f>
        <v/>
      </c>
      <c r="K135">
        <f>'No BLUIX'!B250*100</f>
        <v/>
      </c>
      <c r="M135" t="n">
        <v>20</v>
      </c>
      <c r="AV135" t="inlineStr">
        <is>
          <t>Default</t>
        </is>
      </c>
      <c r="AW135" t="inlineStr">
        <is>
          <t>Default</t>
        </is>
      </c>
    </row>
    <row r="136">
      <c r="A136" t="n">
        <v>11</v>
      </c>
      <c r="B136" t="inlineStr">
        <is>
          <t>Dynamic Aggressive Growth</t>
        </is>
      </c>
      <c r="C136" t="inlineStr">
        <is>
          <t>1</t>
        </is>
      </c>
      <c r="D136" t="inlineStr">
        <is>
          <t>false</t>
        </is>
      </c>
      <c r="E136" t="inlineStr">
        <is>
          <t>false</t>
        </is>
      </c>
      <c r="G136" t="n">
        <v>0</v>
      </c>
      <c r="I136" s="3">
        <f>'No BLUIX'!A251</f>
        <v/>
      </c>
      <c r="K136">
        <f>'No BLUIX'!B251*100</f>
        <v/>
      </c>
      <c r="M136" t="n">
        <v>20</v>
      </c>
      <c r="AV136" t="inlineStr">
        <is>
          <t>Default</t>
        </is>
      </c>
      <c r="AW136" t="inlineStr">
        <is>
          <t>Default</t>
        </is>
      </c>
    </row>
    <row r="137">
      <c r="A137" t="n">
        <v>11</v>
      </c>
      <c r="B137" t="inlineStr">
        <is>
          <t>Dynamic Aggressive Growth</t>
        </is>
      </c>
      <c r="C137" t="inlineStr">
        <is>
          <t>1</t>
        </is>
      </c>
      <c r="D137" t="inlineStr">
        <is>
          <t>false</t>
        </is>
      </c>
      <c r="E137" t="inlineStr">
        <is>
          <t>false</t>
        </is>
      </c>
      <c r="G137" t="n">
        <v>0</v>
      </c>
      <c r="I137" s="3">
        <f>'No BLUIX'!A252</f>
        <v/>
      </c>
      <c r="K137">
        <f>'No BLUIX'!B252*100</f>
        <v/>
      </c>
      <c r="M137" t="n">
        <v>20</v>
      </c>
      <c r="AV137" t="inlineStr">
        <is>
          <t>Default</t>
        </is>
      </c>
      <c r="AW137" t="inlineStr">
        <is>
          <t>Default</t>
        </is>
      </c>
    </row>
    <row r="138">
      <c r="A138" t="n">
        <v>11</v>
      </c>
      <c r="B138" t="inlineStr">
        <is>
          <t>Dynamic Aggressive Growth</t>
        </is>
      </c>
      <c r="C138" t="inlineStr">
        <is>
          <t>1</t>
        </is>
      </c>
      <c r="D138" t="inlineStr">
        <is>
          <t>false</t>
        </is>
      </c>
      <c r="E138" t="inlineStr">
        <is>
          <t>false</t>
        </is>
      </c>
      <c r="G138" t="n">
        <v>0</v>
      </c>
      <c r="I138" s="3">
        <f>'No BLUIX'!A253</f>
        <v/>
      </c>
      <c r="K138">
        <f>'No BLUIX'!B253*100</f>
        <v/>
      </c>
      <c r="M138" t="n">
        <v>20</v>
      </c>
      <c r="AV138" t="inlineStr">
        <is>
          <t>Default</t>
        </is>
      </c>
      <c r="AW138" t="inlineStr">
        <is>
          <t>Default</t>
        </is>
      </c>
    </row>
    <row r="139">
      <c r="A139" t="n">
        <v>11</v>
      </c>
      <c r="B139" t="inlineStr">
        <is>
          <t>Dynamic Aggressive Growth</t>
        </is>
      </c>
      <c r="C139" t="inlineStr">
        <is>
          <t>1</t>
        </is>
      </c>
      <c r="D139" t="inlineStr">
        <is>
          <t>false</t>
        </is>
      </c>
      <c r="E139" t="inlineStr">
        <is>
          <t>false</t>
        </is>
      </c>
      <c r="G139" t="n">
        <v>0</v>
      </c>
      <c r="I139" s="3">
        <f>'No BLUIX'!A254</f>
        <v/>
      </c>
      <c r="K139">
        <f>'No BLUIX'!B254*100</f>
        <v/>
      </c>
      <c r="M139" t="n">
        <v>20</v>
      </c>
      <c r="AV139" t="inlineStr">
        <is>
          <t>Default</t>
        </is>
      </c>
      <c r="AW139" t="inlineStr">
        <is>
          <t>Default</t>
        </is>
      </c>
    </row>
    <row r="140">
      <c r="A140" t="n">
        <v>11</v>
      </c>
      <c r="B140" t="inlineStr">
        <is>
          <t>Dynamic Aggressive Growth</t>
        </is>
      </c>
      <c r="C140" t="inlineStr">
        <is>
          <t>1</t>
        </is>
      </c>
      <c r="D140" t="inlineStr">
        <is>
          <t>false</t>
        </is>
      </c>
      <c r="E140" t="inlineStr">
        <is>
          <t>false</t>
        </is>
      </c>
      <c r="G140" t="n">
        <v>0</v>
      </c>
      <c r="I140" s="3">
        <f>'No BLUIX'!A255</f>
        <v/>
      </c>
      <c r="K140">
        <f>'No BLUIX'!B255*100</f>
        <v/>
      </c>
      <c r="M140" t="n">
        <v>20</v>
      </c>
      <c r="AV140" t="inlineStr">
        <is>
          <t>Default</t>
        </is>
      </c>
      <c r="AW140" t="inlineStr">
        <is>
          <t>Default</t>
        </is>
      </c>
    </row>
    <row r="141">
      <c r="A141" t="n">
        <v>11</v>
      </c>
      <c r="B141" t="inlineStr">
        <is>
          <t>Dynamic Aggressive Growth</t>
        </is>
      </c>
      <c r="C141" t="inlineStr">
        <is>
          <t>1</t>
        </is>
      </c>
      <c r="D141" t="inlineStr">
        <is>
          <t>false</t>
        </is>
      </c>
      <c r="E141" t="inlineStr">
        <is>
          <t>false</t>
        </is>
      </c>
      <c r="G141" t="n">
        <v>0</v>
      </c>
      <c r="I141" s="3">
        <f>'No BLUIX'!A256</f>
        <v/>
      </c>
      <c r="K141">
        <f>'No BLUIX'!B256*100</f>
        <v/>
      </c>
      <c r="M141" t="n">
        <v>20</v>
      </c>
      <c r="AV141" t="inlineStr">
        <is>
          <t>Default</t>
        </is>
      </c>
      <c r="AW141" t="inlineStr">
        <is>
          <t>Default</t>
        </is>
      </c>
    </row>
    <row r="142">
      <c r="A142" t="n">
        <v>11</v>
      </c>
      <c r="B142" t="inlineStr">
        <is>
          <t>Dynamic Aggressive Growth</t>
        </is>
      </c>
      <c r="C142" t="inlineStr">
        <is>
          <t>1</t>
        </is>
      </c>
      <c r="D142" t="inlineStr">
        <is>
          <t>false</t>
        </is>
      </c>
      <c r="E142" t="inlineStr">
        <is>
          <t>false</t>
        </is>
      </c>
      <c r="G142" t="n">
        <v>0</v>
      </c>
      <c r="I142" s="3">
        <f>'No BLUIX'!A257</f>
        <v/>
      </c>
      <c r="K142">
        <f>'No BLUIX'!B257*100</f>
        <v/>
      </c>
      <c r="M142" t="n">
        <v>20</v>
      </c>
      <c r="AV142" t="inlineStr">
        <is>
          <t>Default</t>
        </is>
      </c>
      <c r="AW142" t="inlineStr">
        <is>
          <t>Default</t>
        </is>
      </c>
    </row>
    <row r="143">
      <c r="A143" t="n">
        <v>11</v>
      </c>
      <c r="B143" t="inlineStr">
        <is>
          <t>Dynamic Aggressive Growth</t>
        </is>
      </c>
      <c r="C143" t="inlineStr">
        <is>
          <t>1</t>
        </is>
      </c>
      <c r="D143" t="inlineStr">
        <is>
          <t>false</t>
        </is>
      </c>
      <c r="E143" t="inlineStr">
        <is>
          <t>false</t>
        </is>
      </c>
      <c r="G143" t="n">
        <v>0</v>
      </c>
      <c r="I143" s="3">
        <f>'No BLUIX'!A258</f>
        <v/>
      </c>
      <c r="K143">
        <f>'No BLUIX'!B258*100</f>
        <v/>
      </c>
      <c r="M143" t="n">
        <v>20</v>
      </c>
      <c r="AV143" t="inlineStr">
        <is>
          <t>Default</t>
        </is>
      </c>
      <c r="AW143" t="inlineStr">
        <is>
          <t>Default</t>
        </is>
      </c>
    </row>
    <row r="144">
      <c r="A144" t="n">
        <v>11</v>
      </c>
      <c r="B144" t="inlineStr">
        <is>
          <t>Dynamic Aggressive Growth</t>
        </is>
      </c>
      <c r="C144" t="inlineStr">
        <is>
          <t>1</t>
        </is>
      </c>
      <c r="D144" t="inlineStr">
        <is>
          <t>false</t>
        </is>
      </c>
      <c r="E144" t="inlineStr">
        <is>
          <t>false</t>
        </is>
      </c>
      <c r="G144" t="n">
        <v>0</v>
      </c>
      <c r="I144" s="3">
        <f>'No BLUIX'!A259</f>
        <v/>
      </c>
      <c r="K144">
        <f>'No BLUIX'!B259*100</f>
        <v/>
      </c>
      <c r="M144" t="n">
        <v>20</v>
      </c>
      <c r="AV144" t="inlineStr">
        <is>
          <t>Default</t>
        </is>
      </c>
      <c r="AW144" t="inlineStr">
        <is>
          <t>Default</t>
        </is>
      </c>
    </row>
    <row r="145">
      <c r="A145" t="n">
        <v>11</v>
      </c>
      <c r="B145" t="inlineStr">
        <is>
          <t>Dynamic Aggressive Growth</t>
        </is>
      </c>
      <c r="C145" t="inlineStr">
        <is>
          <t>1</t>
        </is>
      </c>
      <c r="D145" t="inlineStr">
        <is>
          <t>false</t>
        </is>
      </c>
      <c r="E145" t="inlineStr">
        <is>
          <t>false</t>
        </is>
      </c>
      <c r="G145" t="n">
        <v>0</v>
      </c>
      <c r="I145" s="3">
        <f>'No BLUIX'!A260</f>
        <v/>
      </c>
      <c r="K145">
        <f>'No BLUIX'!B260*100</f>
        <v/>
      </c>
      <c r="M145" t="n">
        <v>20</v>
      </c>
      <c r="AV145" t="inlineStr">
        <is>
          <t>Default</t>
        </is>
      </c>
      <c r="AW145" t="inlineStr">
        <is>
          <t>Default</t>
        </is>
      </c>
    </row>
    <row r="146">
      <c r="A146" t="n">
        <v>11</v>
      </c>
      <c r="B146" t="inlineStr">
        <is>
          <t>Dynamic Aggressive Growth</t>
        </is>
      </c>
      <c r="C146" t="inlineStr">
        <is>
          <t>1</t>
        </is>
      </c>
      <c r="D146" t="inlineStr">
        <is>
          <t>false</t>
        </is>
      </c>
      <c r="E146" t="inlineStr">
        <is>
          <t>false</t>
        </is>
      </c>
      <c r="G146" t="n">
        <v>0</v>
      </c>
      <c r="I146" t="inlineStr">
        <is>
          <t>CUSTODIAL_CASH</t>
        </is>
      </c>
      <c r="K146">
        <f>'No BLUIX'!B261*100</f>
        <v/>
      </c>
      <c r="M146" t="n">
        <v>20</v>
      </c>
      <c r="AV146" t="inlineStr">
        <is>
          <t>Default</t>
        </is>
      </c>
      <c r="AW146" t="inlineStr">
        <is>
          <t>Default</t>
        </is>
      </c>
    </row>
    <row r="147">
      <c r="A147" t="n">
        <v>12</v>
      </c>
      <c r="B147" t="inlineStr">
        <is>
          <t>Strategic Growth</t>
        </is>
      </c>
      <c r="C147" t="inlineStr">
        <is>
          <t>1</t>
        </is>
      </c>
      <c r="D147" t="inlineStr">
        <is>
          <t>false</t>
        </is>
      </c>
      <c r="E147" t="inlineStr">
        <is>
          <t>false</t>
        </is>
      </c>
      <c r="G147" t="n">
        <v>0</v>
      </c>
      <c r="I147" s="3">
        <f>'No BLUIX'!A143</f>
        <v/>
      </c>
      <c r="K147">
        <f>ROUND('No BLUIX'!B143*100,1)</f>
        <v/>
      </c>
      <c r="M147" t="n">
        <v>20</v>
      </c>
      <c r="AV147" t="inlineStr">
        <is>
          <t>Default</t>
        </is>
      </c>
      <c r="AW147" t="inlineStr">
        <is>
          <t>Default</t>
        </is>
      </c>
    </row>
    <row r="148">
      <c r="A148" t="n">
        <v>12</v>
      </c>
      <c r="B148" t="inlineStr">
        <is>
          <t>Strategic Growth</t>
        </is>
      </c>
      <c r="C148" t="inlineStr">
        <is>
          <t>1</t>
        </is>
      </c>
      <c r="D148" t="inlineStr">
        <is>
          <t>false</t>
        </is>
      </c>
      <c r="E148" t="inlineStr">
        <is>
          <t>false</t>
        </is>
      </c>
      <c r="G148" t="n">
        <v>0</v>
      </c>
      <c r="I148" s="3">
        <f>'No BLUIX'!A144</f>
        <v/>
      </c>
      <c r="K148">
        <f>ROUND('No BLUIX'!B144*100,1)</f>
        <v/>
      </c>
      <c r="M148" t="n">
        <v>20</v>
      </c>
      <c r="AV148" t="inlineStr">
        <is>
          <t>Default</t>
        </is>
      </c>
      <c r="AW148" t="inlineStr">
        <is>
          <t>Default</t>
        </is>
      </c>
    </row>
    <row r="149">
      <c r="A149" t="n">
        <v>12</v>
      </c>
      <c r="B149" t="inlineStr">
        <is>
          <t>Strategic Growth</t>
        </is>
      </c>
      <c r="C149" t="inlineStr">
        <is>
          <t>1</t>
        </is>
      </c>
      <c r="D149" t="inlineStr">
        <is>
          <t>false</t>
        </is>
      </c>
      <c r="E149" t="inlineStr">
        <is>
          <t>false</t>
        </is>
      </c>
      <c r="G149" t="n">
        <v>0</v>
      </c>
      <c r="I149" s="3">
        <f>'No BLUIX'!A145</f>
        <v/>
      </c>
      <c r="K149">
        <f>ROUND('No BLUIX'!B145*100,1)</f>
        <v/>
      </c>
      <c r="M149" t="n">
        <v>20</v>
      </c>
      <c r="AV149" t="inlineStr">
        <is>
          <t>Default</t>
        </is>
      </c>
      <c r="AW149" t="inlineStr">
        <is>
          <t>Default</t>
        </is>
      </c>
    </row>
    <row r="150">
      <c r="A150" t="n">
        <v>12</v>
      </c>
      <c r="B150" t="inlineStr">
        <is>
          <t>Strategic Growth</t>
        </is>
      </c>
      <c r="C150" t="inlineStr">
        <is>
          <t>1</t>
        </is>
      </c>
      <c r="D150" t="inlineStr">
        <is>
          <t>false</t>
        </is>
      </c>
      <c r="E150" t="inlineStr">
        <is>
          <t>false</t>
        </is>
      </c>
      <c r="G150" t="n">
        <v>0</v>
      </c>
      <c r="I150" s="3">
        <f>'No BLUIX'!A146</f>
        <v/>
      </c>
      <c r="K150">
        <f>ROUND('No BLUIX'!B146*100,1)</f>
        <v/>
      </c>
      <c r="M150" t="n">
        <v>20</v>
      </c>
      <c r="AV150" t="inlineStr">
        <is>
          <t>Default</t>
        </is>
      </c>
      <c r="AW150" t="inlineStr">
        <is>
          <t>Default</t>
        </is>
      </c>
    </row>
    <row r="151">
      <c r="A151" t="n">
        <v>12</v>
      </c>
      <c r="B151" t="inlineStr">
        <is>
          <t>Strategic Growth</t>
        </is>
      </c>
      <c r="C151" t="inlineStr">
        <is>
          <t>1</t>
        </is>
      </c>
      <c r="D151" t="inlineStr">
        <is>
          <t>false</t>
        </is>
      </c>
      <c r="E151" t="inlineStr">
        <is>
          <t>false</t>
        </is>
      </c>
      <c r="G151" t="n">
        <v>0</v>
      </c>
      <c r="I151" s="3">
        <f>'No BLUIX'!A147</f>
        <v/>
      </c>
      <c r="K151">
        <f>ROUND('No BLUIX'!B147*100,1)</f>
        <v/>
      </c>
      <c r="M151" t="n">
        <v>20</v>
      </c>
      <c r="AV151" t="inlineStr">
        <is>
          <t>Default</t>
        </is>
      </c>
      <c r="AW151" t="inlineStr">
        <is>
          <t>Default</t>
        </is>
      </c>
    </row>
    <row r="152">
      <c r="A152" t="n">
        <v>12</v>
      </c>
      <c r="B152" t="inlineStr">
        <is>
          <t>Strategic Growth</t>
        </is>
      </c>
      <c r="C152" t="inlineStr">
        <is>
          <t>1</t>
        </is>
      </c>
      <c r="D152" t="inlineStr">
        <is>
          <t>false</t>
        </is>
      </c>
      <c r="E152" t="inlineStr">
        <is>
          <t>false</t>
        </is>
      </c>
      <c r="G152" t="n">
        <v>0</v>
      </c>
      <c r="I152" s="3">
        <f>'No BLUIX'!A148</f>
        <v/>
      </c>
      <c r="K152">
        <f>ROUND('No BLUIX'!B148*100,1)</f>
        <v/>
      </c>
      <c r="M152" t="n">
        <v>20</v>
      </c>
      <c r="AV152" t="inlineStr">
        <is>
          <t>Default</t>
        </is>
      </c>
      <c r="AW152" t="inlineStr">
        <is>
          <t>Default</t>
        </is>
      </c>
    </row>
    <row r="153">
      <c r="A153" t="n">
        <v>12</v>
      </c>
      <c r="B153" t="inlineStr">
        <is>
          <t>Strategic Growth</t>
        </is>
      </c>
      <c r="C153" t="inlineStr">
        <is>
          <t>1</t>
        </is>
      </c>
      <c r="D153" t="inlineStr">
        <is>
          <t>false</t>
        </is>
      </c>
      <c r="E153" t="inlineStr">
        <is>
          <t>false</t>
        </is>
      </c>
      <c r="G153" t="n">
        <v>0</v>
      </c>
      <c r="I153" s="3">
        <f>'No BLUIX'!A149</f>
        <v/>
      </c>
      <c r="K153">
        <f>ROUND('No BLUIX'!B149*100,1)</f>
        <v/>
      </c>
      <c r="M153" t="n">
        <v>20</v>
      </c>
      <c r="AV153" t="inlineStr">
        <is>
          <t>Default</t>
        </is>
      </c>
      <c r="AW153" t="inlineStr">
        <is>
          <t>Default</t>
        </is>
      </c>
    </row>
    <row r="154">
      <c r="A154" t="n">
        <v>12</v>
      </c>
      <c r="B154" t="inlineStr">
        <is>
          <t>Strategic Growth</t>
        </is>
      </c>
      <c r="C154" t="inlineStr">
        <is>
          <t>1</t>
        </is>
      </c>
      <c r="D154" t="inlineStr">
        <is>
          <t>false</t>
        </is>
      </c>
      <c r="E154" t="inlineStr">
        <is>
          <t>false</t>
        </is>
      </c>
      <c r="G154" t="n">
        <v>0</v>
      </c>
      <c r="I154" s="3">
        <f>'No BLUIX'!A150</f>
        <v/>
      </c>
      <c r="K154">
        <f>ROUND('No BLUIX'!B150*100,1)</f>
        <v/>
      </c>
      <c r="M154" t="n">
        <v>20</v>
      </c>
      <c r="AV154" t="inlineStr">
        <is>
          <t>Default</t>
        </is>
      </c>
      <c r="AW154" t="inlineStr">
        <is>
          <t>Default</t>
        </is>
      </c>
    </row>
    <row r="155">
      <c r="A155" t="n">
        <v>12</v>
      </c>
      <c r="B155" t="inlineStr">
        <is>
          <t>Strategic Growth</t>
        </is>
      </c>
      <c r="C155" t="inlineStr">
        <is>
          <t>1</t>
        </is>
      </c>
      <c r="D155" t="inlineStr">
        <is>
          <t>false</t>
        </is>
      </c>
      <c r="E155" t="inlineStr">
        <is>
          <t>false</t>
        </is>
      </c>
      <c r="G155" t="n">
        <v>0</v>
      </c>
      <c r="I155" s="3">
        <f>'No BLUIX'!A151</f>
        <v/>
      </c>
      <c r="K155">
        <f>ROUND('No BLUIX'!B151*100,1)</f>
        <v/>
      </c>
      <c r="M155" t="n">
        <v>20</v>
      </c>
      <c r="AV155" t="inlineStr">
        <is>
          <t>Default</t>
        </is>
      </c>
      <c r="AW155" t="inlineStr">
        <is>
          <t>Default</t>
        </is>
      </c>
    </row>
    <row r="156">
      <c r="A156" t="n">
        <v>12</v>
      </c>
      <c r="B156" t="inlineStr">
        <is>
          <t>Strategic Growth</t>
        </is>
      </c>
      <c r="C156" t="inlineStr">
        <is>
          <t>1</t>
        </is>
      </c>
      <c r="D156" t="inlineStr">
        <is>
          <t>false</t>
        </is>
      </c>
      <c r="E156" t="inlineStr">
        <is>
          <t>false</t>
        </is>
      </c>
      <c r="G156" t="n">
        <v>0</v>
      </c>
      <c r="I156" s="3">
        <f>'No BLUIX'!A152</f>
        <v/>
      </c>
      <c r="K156">
        <f>ROUND('No BLUIX'!B152*100,1)</f>
        <v/>
      </c>
      <c r="M156" t="n">
        <v>20</v>
      </c>
      <c r="AV156" t="inlineStr">
        <is>
          <t>Default</t>
        </is>
      </c>
      <c r="AW156" t="inlineStr">
        <is>
          <t>Default</t>
        </is>
      </c>
    </row>
    <row r="157">
      <c r="A157" t="n">
        <v>12</v>
      </c>
      <c r="B157" t="inlineStr">
        <is>
          <t>Strategic Growth</t>
        </is>
      </c>
      <c r="C157" t="inlineStr">
        <is>
          <t>1</t>
        </is>
      </c>
      <c r="D157" t="inlineStr">
        <is>
          <t>false</t>
        </is>
      </c>
      <c r="E157" t="inlineStr">
        <is>
          <t>false</t>
        </is>
      </c>
      <c r="G157" t="n">
        <v>0</v>
      </c>
      <c r="I157" s="3">
        <f>'No BLUIX'!A153</f>
        <v/>
      </c>
      <c r="K157">
        <f>ROUND('No BLUIX'!B153*100,1)</f>
        <v/>
      </c>
      <c r="M157" t="n">
        <v>20</v>
      </c>
      <c r="AV157" t="inlineStr">
        <is>
          <t>Default</t>
        </is>
      </c>
      <c r="AW157" t="inlineStr">
        <is>
          <t>Default</t>
        </is>
      </c>
    </row>
    <row r="158">
      <c r="A158" t="n">
        <v>12</v>
      </c>
      <c r="B158" t="inlineStr">
        <is>
          <t>Strategic Growth</t>
        </is>
      </c>
      <c r="C158" t="inlineStr">
        <is>
          <t>1</t>
        </is>
      </c>
      <c r="D158" t="inlineStr">
        <is>
          <t>false</t>
        </is>
      </c>
      <c r="E158" t="inlineStr">
        <is>
          <t>false</t>
        </is>
      </c>
      <c r="G158" t="n">
        <v>0</v>
      </c>
      <c r="I158" s="3">
        <f>'No BLUIX'!A154</f>
        <v/>
      </c>
      <c r="K158">
        <f>ROUND('No BLUIX'!B154*100,1)</f>
        <v/>
      </c>
      <c r="M158" t="n">
        <v>20</v>
      </c>
      <c r="AV158" t="inlineStr">
        <is>
          <t>Default</t>
        </is>
      </c>
      <c r="AW158" t="inlineStr">
        <is>
          <t>Default</t>
        </is>
      </c>
    </row>
    <row r="159">
      <c r="A159" t="n">
        <v>12</v>
      </c>
      <c r="B159" t="inlineStr">
        <is>
          <t>Strategic Growth</t>
        </is>
      </c>
      <c r="C159" t="inlineStr">
        <is>
          <t>1</t>
        </is>
      </c>
      <c r="D159" t="inlineStr">
        <is>
          <t>false</t>
        </is>
      </c>
      <c r="E159" t="inlineStr">
        <is>
          <t>false</t>
        </is>
      </c>
      <c r="G159" t="n">
        <v>0</v>
      </c>
      <c r="I159" s="3">
        <f>'No BLUIX'!A155</f>
        <v/>
      </c>
      <c r="K159">
        <f>ROUND('No BLUIX'!B155*100,1)</f>
        <v/>
      </c>
      <c r="M159" t="n">
        <v>20</v>
      </c>
      <c r="AV159" t="inlineStr">
        <is>
          <t>Default</t>
        </is>
      </c>
      <c r="AW159" t="inlineStr">
        <is>
          <t>Default</t>
        </is>
      </c>
    </row>
    <row r="160">
      <c r="A160" t="n">
        <v>12</v>
      </c>
      <c r="B160" t="inlineStr">
        <is>
          <t>Strategic Growth</t>
        </is>
      </c>
      <c r="C160" t="inlineStr">
        <is>
          <t>1</t>
        </is>
      </c>
      <c r="D160" t="inlineStr">
        <is>
          <t>false</t>
        </is>
      </c>
      <c r="E160" t="inlineStr">
        <is>
          <t>false</t>
        </is>
      </c>
      <c r="G160" t="n">
        <v>0</v>
      </c>
      <c r="I160" t="inlineStr">
        <is>
          <t>CUSTODIAL_CASH</t>
        </is>
      </c>
      <c r="K160">
        <f>100-SUM(K147:K159)</f>
        <v/>
      </c>
      <c r="M160" t="n">
        <v>20</v>
      </c>
      <c r="AV160" t="inlineStr">
        <is>
          <t>Default</t>
        </is>
      </c>
      <c r="AW160" t="inlineStr">
        <is>
          <t>Default</t>
        </is>
      </c>
    </row>
    <row r="161">
      <c r="A161" t="n">
        <v>13</v>
      </c>
      <c r="B161" t="inlineStr">
        <is>
          <t>Strategic Mod Growth</t>
        </is>
      </c>
      <c r="C161" t="inlineStr">
        <is>
          <t>1</t>
        </is>
      </c>
      <c r="D161" t="inlineStr">
        <is>
          <t>false</t>
        </is>
      </c>
      <c r="E161" t="inlineStr">
        <is>
          <t>false</t>
        </is>
      </c>
      <c r="G161" t="n">
        <v>0</v>
      </c>
      <c r="I161" s="3">
        <f>'No BLUIX'!A160</f>
        <v/>
      </c>
      <c r="K161">
        <f>'No BLUIX'!B160*100</f>
        <v/>
      </c>
      <c r="M161" t="n">
        <v>20</v>
      </c>
      <c r="AV161" t="inlineStr">
        <is>
          <t>Default</t>
        </is>
      </c>
      <c r="AW161" t="inlineStr">
        <is>
          <t>Default</t>
        </is>
      </c>
    </row>
    <row r="162">
      <c r="A162" t="n">
        <v>13</v>
      </c>
      <c r="B162" t="inlineStr">
        <is>
          <t>Strategic Mod Growth</t>
        </is>
      </c>
      <c r="C162" t="inlineStr">
        <is>
          <t>1</t>
        </is>
      </c>
      <c r="D162" t="inlineStr">
        <is>
          <t>false</t>
        </is>
      </c>
      <c r="E162" t="inlineStr">
        <is>
          <t>false</t>
        </is>
      </c>
      <c r="G162" t="n">
        <v>0</v>
      </c>
      <c r="I162" s="3">
        <f>'No BLUIX'!A161</f>
        <v/>
      </c>
      <c r="K162">
        <f>'No BLUIX'!B161*100</f>
        <v/>
      </c>
      <c r="M162" t="n">
        <v>20</v>
      </c>
      <c r="AV162" t="inlineStr">
        <is>
          <t>Default</t>
        </is>
      </c>
      <c r="AW162" t="inlineStr">
        <is>
          <t>Default</t>
        </is>
      </c>
    </row>
    <row r="163">
      <c r="A163" t="n">
        <v>13</v>
      </c>
      <c r="B163" t="inlineStr">
        <is>
          <t>Strategic Mod Growth</t>
        </is>
      </c>
      <c r="C163" t="inlineStr">
        <is>
          <t>1</t>
        </is>
      </c>
      <c r="D163" t="inlineStr">
        <is>
          <t>false</t>
        </is>
      </c>
      <c r="E163" t="inlineStr">
        <is>
          <t>false</t>
        </is>
      </c>
      <c r="G163" t="n">
        <v>0</v>
      </c>
      <c r="I163" s="3">
        <f>'No BLUIX'!A162</f>
        <v/>
      </c>
      <c r="K163">
        <f>'No BLUIX'!B162*100</f>
        <v/>
      </c>
      <c r="M163" t="n">
        <v>20</v>
      </c>
      <c r="AV163" t="inlineStr">
        <is>
          <t>Default</t>
        </is>
      </c>
      <c r="AW163" t="inlineStr">
        <is>
          <t>Default</t>
        </is>
      </c>
    </row>
    <row r="164">
      <c r="A164" t="n">
        <v>13</v>
      </c>
      <c r="B164" t="inlineStr">
        <is>
          <t>Strategic Mod Growth</t>
        </is>
      </c>
      <c r="C164" t="inlineStr">
        <is>
          <t>1</t>
        </is>
      </c>
      <c r="D164" t="inlineStr">
        <is>
          <t>false</t>
        </is>
      </c>
      <c r="E164" t="inlineStr">
        <is>
          <t>false</t>
        </is>
      </c>
      <c r="G164" t="n">
        <v>0</v>
      </c>
      <c r="I164" s="3">
        <f>'No BLUIX'!A163</f>
        <v/>
      </c>
      <c r="K164">
        <f>'No BLUIX'!B163*100</f>
        <v/>
      </c>
      <c r="M164" t="n">
        <v>20</v>
      </c>
      <c r="AV164" t="inlineStr">
        <is>
          <t>Default</t>
        </is>
      </c>
      <c r="AW164" t="inlineStr">
        <is>
          <t>Default</t>
        </is>
      </c>
    </row>
    <row r="165">
      <c r="A165" t="n">
        <v>13</v>
      </c>
      <c r="B165" t="inlineStr">
        <is>
          <t>Strategic Mod Growth</t>
        </is>
      </c>
      <c r="C165" t="inlineStr">
        <is>
          <t>1</t>
        </is>
      </c>
      <c r="D165" t="inlineStr">
        <is>
          <t>false</t>
        </is>
      </c>
      <c r="E165" t="inlineStr">
        <is>
          <t>false</t>
        </is>
      </c>
      <c r="G165" t="n">
        <v>0</v>
      </c>
      <c r="I165" s="3">
        <f>'No BLUIX'!A164</f>
        <v/>
      </c>
      <c r="K165">
        <f>'No BLUIX'!B164*100</f>
        <v/>
      </c>
      <c r="M165" t="n">
        <v>20</v>
      </c>
      <c r="AV165" t="inlineStr">
        <is>
          <t>Default</t>
        </is>
      </c>
      <c r="AW165" t="inlineStr">
        <is>
          <t>Default</t>
        </is>
      </c>
    </row>
    <row r="166">
      <c r="A166" t="n">
        <v>13</v>
      </c>
      <c r="B166" t="inlineStr">
        <is>
          <t>Strategic Mod Growth</t>
        </is>
      </c>
      <c r="C166" t="inlineStr">
        <is>
          <t>1</t>
        </is>
      </c>
      <c r="D166" t="inlineStr">
        <is>
          <t>false</t>
        </is>
      </c>
      <c r="E166" t="inlineStr">
        <is>
          <t>false</t>
        </is>
      </c>
      <c r="G166" t="n">
        <v>0</v>
      </c>
      <c r="I166" s="3">
        <f>'No BLUIX'!A165</f>
        <v/>
      </c>
      <c r="K166">
        <f>'No BLUIX'!B165*100</f>
        <v/>
      </c>
      <c r="M166" t="n">
        <v>20</v>
      </c>
      <c r="AV166" t="inlineStr">
        <is>
          <t>Default</t>
        </is>
      </c>
      <c r="AW166" t="inlineStr">
        <is>
          <t>Default</t>
        </is>
      </c>
    </row>
    <row r="167">
      <c r="A167" t="n">
        <v>13</v>
      </c>
      <c r="B167" t="inlineStr">
        <is>
          <t>Strategic Mod Growth</t>
        </is>
      </c>
      <c r="C167" t="inlineStr">
        <is>
          <t>1</t>
        </is>
      </c>
      <c r="D167" t="inlineStr">
        <is>
          <t>false</t>
        </is>
      </c>
      <c r="E167" t="inlineStr">
        <is>
          <t>false</t>
        </is>
      </c>
      <c r="G167" t="n">
        <v>0</v>
      </c>
      <c r="I167" s="3">
        <f>'No BLUIX'!A166</f>
        <v/>
      </c>
      <c r="K167">
        <f>'No BLUIX'!B166*100</f>
        <v/>
      </c>
      <c r="M167" t="n">
        <v>20</v>
      </c>
      <c r="AV167" t="inlineStr">
        <is>
          <t>Default</t>
        </is>
      </c>
      <c r="AW167" t="inlineStr">
        <is>
          <t>Default</t>
        </is>
      </c>
    </row>
    <row r="168">
      <c r="A168" t="n">
        <v>13</v>
      </c>
      <c r="B168" t="inlineStr">
        <is>
          <t>Strategic Mod Growth</t>
        </is>
      </c>
      <c r="C168" t="inlineStr">
        <is>
          <t>1</t>
        </is>
      </c>
      <c r="D168" t="inlineStr">
        <is>
          <t>false</t>
        </is>
      </c>
      <c r="E168" t="inlineStr">
        <is>
          <t>false</t>
        </is>
      </c>
      <c r="G168" t="n">
        <v>0</v>
      </c>
      <c r="I168" s="3">
        <f>'No BLUIX'!A167</f>
        <v/>
      </c>
      <c r="K168">
        <f>'No BLUIX'!B167*100</f>
        <v/>
      </c>
      <c r="M168" t="n">
        <v>20</v>
      </c>
      <c r="AV168" t="inlineStr">
        <is>
          <t>Default</t>
        </is>
      </c>
      <c r="AW168" t="inlineStr">
        <is>
          <t>Default</t>
        </is>
      </c>
    </row>
    <row r="169">
      <c r="A169" t="n">
        <v>13</v>
      </c>
      <c r="B169" t="inlineStr">
        <is>
          <t>Strategic Mod Growth</t>
        </is>
      </c>
      <c r="C169" t="inlineStr">
        <is>
          <t>1</t>
        </is>
      </c>
      <c r="D169" t="inlineStr">
        <is>
          <t>false</t>
        </is>
      </c>
      <c r="E169" t="inlineStr">
        <is>
          <t>false</t>
        </is>
      </c>
      <c r="G169" t="n">
        <v>0</v>
      </c>
      <c r="I169" s="3">
        <f>'No BLUIX'!A168</f>
        <v/>
      </c>
      <c r="K169">
        <f>'No BLUIX'!B168*100</f>
        <v/>
      </c>
      <c r="M169" t="n">
        <v>20</v>
      </c>
      <c r="AV169" t="inlineStr">
        <is>
          <t>Default</t>
        </is>
      </c>
      <c r="AW169" t="inlineStr">
        <is>
          <t>Default</t>
        </is>
      </c>
    </row>
    <row r="170">
      <c r="A170" t="n">
        <v>13</v>
      </c>
      <c r="B170" t="inlineStr">
        <is>
          <t>Strategic Mod Growth</t>
        </is>
      </c>
      <c r="C170" t="inlineStr">
        <is>
          <t>1</t>
        </is>
      </c>
      <c r="D170" t="inlineStr">
        <is>
          <t>false</t>
        </is>
      </c>
      <c r="E170" t="inlineStr">
        <is>
          <t>false</t>
        </is>
      </c>
      <c r="G170" t="n">
        <v>0</v>
      </c>
      <c r="I170" s="3">
        <f>'No BLUIX'!A169</f>
        <v/>
      </c>
      <c r="K170">
        <f>'No BLUIX'!B169*100</f>
        <v/>
      </c>
      <c r="M170" t="n">
        <v>20</v>
      </c>
      <c r="AV170" t="inlineStr">
        <is>
          <t>Default</t>
        </is>
      </c>
      <c r="AW170" t="inlineStr">
        <is>
          <t>Default</t>
        </is>
      </c>
    </row>
    <row r="171">
      <c r="A171" t="n">
        <v>13</v>
      </c>
      <c r="B171" t="inlineStr">
        <is>
          <t>Strategic Mod Growth</t>
        </is>
      </c>
      <c r="C171" t="inlineStr">
        <is>
          <t>1</t>
        </is>
      </c>
      <c r="D171" t="inlineStr">
        <is>
          <t>false</t>
        </is>
      </c>
      <c r="E171" t="inlineStr">
        <is>
          <t>false</t>
        </is>
      </c>
      <c r="G171" t="n">
        <v>0</v>
      </c>
      <c r="I171" s="3">
        <f>'No BLUIX'!A170</f>
        <v/>
      </c>
      <c r="K171">
        <f>'No BLUIX'!B170*100</f>
        <v/>
      </c>
      <c r="M171" t="n">
        <v>20</v>
      </c>
      <c r="AV171" t="inlineStr">
        <is>
          <t>Default</t>
        </is>
      </c>
      <c r="AW171" t="inlineStr">
        <is>
          <t>Default</t>
        </is>
      </c>
    </row>
    <row r="172">
      <c r="A172" t="n">
        <v>13</v>
      </c>
      <c r="B172" t="inlineStr">
        <is>
          <t>Strategic Mod Growth</t>
        </is>
      </c>
      <c r="C172" t="inlineStr">
        <is>
          <t>1</t>
        </is>
      </c>
      <c r="D172" t="inlineStr">
        <is>
          <t>false</t>
        </is>
      </c>
      <c r="E172" t="inlineStr">
        <is>
          <t>false</t>
        </is>
      </c>
      <c r="G172" t="n">
        <v>0</v>
      </c>
      <c r="I172" s="3">
        <f>'No BLUIX'!A171</f>
        <v/>
      </c>
      <c r="K172">
        <f>'No BLUIX'!B171*100</f>
        <v/>
      </c>
      <c r="M172" t="n">
        <v>20</v>
      </c>
      <c r="AV172" t="inlineStr">
        <is>
          <t>Default</t>
        </is>
      </c>
      <c r="AW172" t="inlineStr">
        <is>
          <t>Default</t>
        </is>
      </c>
    </row>
    <row r="173">
      <c r="A173" t="n">
        <v>13</v>
      </c>
      <c r="B173" t="inlineStr">
        <is>
          <t>Strategic Mod Growth</t>
        </is>
      </c>
      <c r="C173" t="inlineStr">
        <is>
          <t>1</t>
        </is>
      </c>
      <c r="D173" t="inlineStr">
        <is>
          <t>false</t>
        </is>
      </c>
      <c r="E173" t="inlineStr">
        <is>
          <t>false</t>
        </is>
      </c>
      <c r="G173" t="n">
        <v>0</v>
      </c>
      <c r="I173" s="3">
        <f>'No BLUIX'!A172</f>
        <v/>
      </c>
      <c r="K173">
        <f>'No BLUIX'!B172*100</f>
        <v/>
      </c>
      <c r="M173" t="n">
        <v>20</v>
      </c>
      <c r="AV173" t="inlineStr">
        <is>
          <t>Default</t>
        </is>
      </c>
      <c r="AW173" t="inlineStr">
        <is>
          <t>Default</t>
        </is>
      </c>
    </row>
    <row r="174">
      <c r="A174" t="n">
        <v>13</v>
      </c>
      <c r="B174" t="inlineStr">
        <is>
          <t>Strategic Mod Growth</t>
        </is>
      </c>
      <c r="C174" t="inlineStr">
        <is>
          <t>1</t>
        </is>
      </c>
      <c r="D174" t="inlineStr">
        <is>
          <t>false</t>
        </is>
      </c>
      <c r="E174" t="inlineStr">
        <is>
          <t>false</t>
        </is>
      </c>
      <c r="G174" t="n">
        <v>0</v>
      </c>
      <c r="I174" t="inlineStr">
        <is>
          <t>CUSTODIAL_CASH</t>
        </is>
      </c>
      <c r="K174">
        <f>'No BLUIX'!B173*100</f>
        <v/>
      </c>
      <c r="M174" t="n">
        <v>20</v>
      </c>
      <c r="AV174" t="inlineStr">
        <is>
          <t>Default</t>
        </is>
      </c>
      <c r="AW174" t="inlineStr">
        <is>
          <t>Default</t>
        </is>
      </c>
    </row>
    <row r="175">
      <c r="A175" t="n">
        <v>14</v>
      </c>
      <c r="B175" t="inlineStr">
        <is>
          <t>Strategic Balanced</t>
        </is>
      </c>
      <c r="C175" t="inlineStr">
        <is>
          <t>1</t>
        </is>
      </c>
      <c r="D175" t="inlineStr">
        <is>
          <t>false</t>
        </is>
      </c>
      <c r="E175" t="inlineStr">
        <is>
          <t>false</t>
        </is>
      </c>
      <c r="G175" t="n">
        <v>0</v>
      </c>
      <c r="I175" s="3">
        <f>'No BLUIX'!A177</f>
        <v/>
      </c>
      <c r="K175">
        <f>'No BLUIX'!B177*100</f>
        <v/>
      </c>
      <c r="M175" t="n">
        <v>20</v>
      </c>
      <c r="AV175" t="inlineStr">
        <is>
          <t>Default</t>
        </is>
      </c>
      <c r="AW175" t="inlineStr">
        <is>
          <t>Default</t>
        </is>
      </c>
    </row>
    <row r="176">
      <c r="A176" t="n">
        <v>14</v>
      </c>
      <c r="B176" t="inlineStr">
        <is>
          <t>Strategic Balanced</t>
        </is>
      </c>
      <c r="C176" t="inlineStr">
        <is>
          <t>1</t>
        </is>
      </c>
      <c r="D176" t="inlineStr">
        <is>
          <t>false</t>
        </is>
      </c>
      <c r="E176" t="inlineStr">
        <is>
          <t>false</t>
        </is>
      </c>
      <c r="G176" t="n">
        <v>0</v>
      </c>
      <c r="I176" s="3">
        <f>'No BLUIX'!A178</f>
        <v/>
      </c>
      <c r="K176">
        <f>'No BLUIX'!B178*100</f>
        <v/>
      </c>
      <c r="M176" t="n">
        <v>20</v>
      </c>
      <c r="AV176" t="inlineStr">
        <is>
          <t>Default</t>
        </is>
      </c>
      <c r="AW176" t="inlineStr">
        <is>
          <t>Default</t>
        </is>
      </c>
    </row>
    <row r="177">
      <c r="A177" t="n">
        <v>14</v>
      </c>
      <c r="B177" t="inlineStr">
        <is>
          <t>Strategic Balanced</t>
        </is>
      </c>
      <c r="C177" t="inlineStr">
        <is>
          <t>1</t>
        </is>
      </c>
      <c r="D177" t="inlineStr">
        <is>
          <t>false</t>
        </is>
      </c>
      <c r="E177" t="inlineStr">
        <is>
          <t>false</t>
        </is>
      </c>
      <c r="G177" t="n">
        <v>0</v>
      </c>
      <c r="I177" s="3">
        <f>'No BLUIX'!A179</f>
        <v/>
      </c>
      <c r="K177">
        <f>'No BLUIX'!B179*100</f>
        <v/>
      </c>
      <c r="M177" t="n">
        <v>20</v>
      </c>
      <c r="AV177" t="inlineStr">
        <is>
          <t>Default</t>
        </is>
      </c>
      <c r="AW177" t="inlineStr">
        <is>
          <t>Default</t>
        </is>
      </c>
    </row>
    <row r="178">
      <c r="A178" t="n">
        <v>14</v>
      </c>
      <c r="B178" t="inlineStr">
        <is>
          <t>Strategic Balanced</t>
        </is>
      </c>
      <c r="C178" t="inlineStr">
        <is>
          <t>1</t>
        </is>
      </c>
      <c r="D178" t="inlineStr">
        <is>
          <t>false</t>
        </is>
      </c>
      <c r="E178" t="inlineStr">
        <is>
          <t>false</t>
        </is>
      </c>
      <c r="G178" t="n">
        <v>0</v>
      </c>
      <c r="I178" s="3">
        <f>'No BLUIX'!A180</f>
        <v/>
      </c>
      <c r="K178">
        <f>'No BLUIX'!B180*100</f>
        <v/>
      </c>
      <c r="M178" t="n">
        <v>20</v>
      </c>
      <c r="AV178" t="inlineStr">
        <is>
          <t>Default</t>
        </is>
      </c>
      <c r="AW178" t="inlineStr">
        <is>
          <t>Default</t>
        </is>
      </c>
    </row>
    <row r="179">
      <c r="A179" t="n">
        <v>14</v>
      </c>
      <c r="B179" t="inlineStr">
        <is>
          <t>Strategic Balanced</t>
        </is>
      </c>
      <c r="C179" t="inlineStr">
        <is>
          <t>1</t>
        </is>
      </c>
      <c r="D179" t="inlineStr">
        <is>
          <t>false</t>
        </is>
      </c>
      <c r="E179" t="inlineStr">
        <is>
          <t>false</t>
        </is>
      </c>
      <c r="G179" t="n">
        <v>0</v>
      </c>
      <c r="I179" s="3">
        <f>'No BLUIX'!A181</f>
        <v/>
      </c>
      <c r="K179">
        <f>'No BLUIX'!B181*100</f>
        <v/>
      </c>
      <c r="M179" t="n">
        <v>20</v>
      </c>
      <c r="AV179" t="inlineStr">
        <is>
          <t>Default</t>
        </is>
      </c>
      <c r="AW179" t="inlineStr">
        <is>
          <t>Default</t>
        </is>
      </c>
    </row>
    <row r="180">
      <c r="A180" t="n">
        <v>14</v>
      </c>
      <c r="B180" t="inlineStr">
        <is>
          <t>Strategic Balanced</t>
        </is>
      </c>
      <c r="C180" t="inlineStr">
        <is>
          <t>1</t>
        </is>
      </c>
      <c r="D180" t="inlineStr">
        <is>
          <t>false</t>
        </is>
      </c>
      <c r="E180" t="inlineStr">
        <is>
          <t>false</t>
        </is>
      </c>
      <c r="G180" t="n">
        <v>0</v>
      </c>
      <c r="I180" s="3">
        <f>'No BLUIX'!A182</f>
        <v/>
      </c>
      <c r="K180">
        <f>'No BLUIX'!B182*100</f>
        <v/>
      </c>
      <c r="M180" t="n">
        <v>20</v>
      </c>
      <c r="AV180" t="inlineStr">
        <is>
          <t>Default</t>
        </is>
      </c>
      <c r="AW180" t="inlineStr">
        <is>
          <t>Default</t>
        </is>
      </c>
    </row>
    <row r="181">
      <c r="A181" t="n">
        <v>14</v>
      </c>
      <c r="B181" t="inlineStr">
        <is>
          <t>Strategic Balanced</t>
        </is>
      </c>
      <c r="C181" t="inlineStr">
        <is>
          <t>1</t>
        </is>
      </c>
      <c r="D181" t="inlineStr">
        <is>
          <t>false</t>
        </is>
      </c>
      <c r="E181" t="inlineStr">
        <is>
          <t>false</t>
        </is>
      </c>
      <c r="G181" t="n">
        <v>0</v>
      </c>
      <c r="I181" s="3">
        <f>'No BLUIX'!A183</f>
        <v/>
      </c>
      <c r="K181">
        <f>'No BLUIX'!B183*100</f>
        <v/>
      </c>
      <c r="M181" t="n">
        <v>20</v>
      </c>
      <c r="AV181" t="inlineStr">
        <is>
          <t>Default</t>
        </is>
      </c>
      <c r="AW181" t="inlineStr">
        <is>
          <t>Default</t>
        </is>
      </c>
    </row>
    <row r="182">
      <c r="A182" t="n">
        <v>14</v>
      </c>
      <c r="B182" t="inlineStr">
        <is>
          <t>Strategic Balanced</t>
        </is>
      </c>
      <c r="C182" t="inlineStr">
        <is>
          <t>1</t>
        </is>
      </c>
      <c r="D182" t="inlineStr">
        <is>
          <t>false</t>
        </is>
      </c>
      <c r="E182" t="inlineStr">
        <is>
          <t>false</t>
        </is>
      </c>
      <c r="G182" t="n">
        <v>0</v>
      </c>
      <c r="I182" s="3">
        <f>'No BLUIX'!A184</f>
        <v/>
      </c>
      <c r="K182">
        <f>'No BLUIX'!B184*100</f>
        <v/>
      </c>
      <c r="M182" t="n">
        <v>20</v>
      </c>
      <c r="AV182" t="inlineStr">
        <is>
          <t>Default</t>
        </is>
      </c>
      <c r="AW182" t="inlineStr">
        <is>
          <t>Default</t>
        </is>
      </c>
    </row>
    <row r="183">
      <c r="A183" t="n">
        <v>14</v>
      </c>
      <c r="B183" t="inlineStr">
        <is>
          <t>Strategic Balanced</t>
        </is>
      </c>
      <c r="C183" t="inlineStr">
        <is>
          <t>1</t>
        </is>
      </c>
      <c r="D183" t="inlineStr">
        <is>
          <t>false</t>
        </is>
      </c>
      <c r="E183" t="inlineStr">
        <is>
          <t>false</t>
        </is>
      </c>
      <c r="G183" t="n">
        <v>0</v>
      </c>
      <c r="I183" s="3">
        <f>'No BLUIX'!A185</f>
        <v/>
      </c>
      <c r="K183">
        <f>'No BLUIX'!B185*100</f>
        <v/>
      </c>
      <c r="M183" t="n">
        <v>20</v>
      </c>
      <c r="AV183" t="inlineStr">
        <is>
          <t>Default</t>
        </is>
      </c>
      <c r="AW183" t="inlineStr">
        <is>
          <t>Default</t>
        </is>
      </c>
    </row>
    <row r="184">
      <c r="A184" t="n">
        <v>14</v>
      </c>
      <c r="B184" t="inlineStr">
        <is>
          <t>Strategic Balanced</t>
        </is>
      </c>
      <c r="C184" t="inlineStr">
        <is>
          <t>1</t>
        </is>
      </c>
      <c r="D184" t="inlineStr">
        <is>
          <t>false</t>
        </is>
      </c>
      <c r="E184" t="inlineStr">
        <is>
          <t>false</t>
        </is>
      </c>
      <c r="G184" t="n">
        <v>0</v>
      </c>
      <c r="I184" s="3">
        <f>'No BLUIX'!A186</f>
        <v/>
      </c>
      <c r="K184">
        <f>'No BLUIX'!B186*100</f>
        <v/>
      </c>
      <c r="M184" t="n">
        <v>20</v>
      </c>
      <c r="AV184" t="inlineStr">
        <is>
          <t>Default</t>
        </is>
      </c>
      <c r="AW184" t="inlineStr">
        <is>
          <t>Default</t>
        </is>
      </c>
    </row>
    <row r="185">
      <c r="A185" t="n">
        <v>14</v>
      </c>
      <c r="B185" t="inlineStr">
        <is>
          <t>Strategic Balanced</t>
        </is>
      </c>
      <c r="C185" t="inlineStr">
        <is>
          <t>1</t>
        </is>
      </c>
      <c r="D185" t="inlineStr">
        <is>
          <t>false</t>
        </is>
      </c>
      <c r="E185" t="inlineStr">
        <is>
          <t>false</t>
        </is>
      </c>
      <c r="G185" t="n">
        <v>0</v>
      </c>
      <c r="I185" s="3">
        <f>'No BLUIX'!A187</f>
        <v/>
      </c>
      <c r="K185">
        <f>'No BLUIX'!B187*100</f>
        <v/>
      </c>
      <c r="M185" t="n">
        <v>20</v>
      </c>
      <c r="AV185" t="inlineStr">
        <is>
          <t>Default</t>
        </is>
      </c>
      <c r="AW185" t="inlineStr">
        <is>
          <t>Default</t>
        </is>
      </c>
    </row>
    <row r="186">
      <c r="A186" t="n">
        <v>14</v>
      </c>
      <c r="B186" t="inlineStr">
        <is>
          <t>Strategic Balanced</t>
        </is>
      </c>
      <c r="C186" t="inlineStr">
        <is>
          <t>1</t>
        </is>
      </c>
      <c r="D186" t="inlineStr">
        <is>
          <t>false</t>
        </is>
      </c>
      <c r="E186" t="inlineStr">
        <is>
          <t>false</t>
        </is>
      </c>
      <c r="G186" t="n">
        <v>0</v>
      </c>
      <c r="I186" s="3">
        <f>'No BLUIX'!A188</f>
        <v/>
      </c>
      <c r="K186">
        <f>ROUND('No BLUIX'!B188*100,1)</f>
        <v/>
      </c>
      <c r="M186" t="n">
        <v>20</v>
      </c>
      <c r="AV186" t="inlineStr">
        <is>
          <t>Default</t>
        </is>
      </c>
      <c r="AW186" t="inlineStr">
        <is>
          <t>Default</t>
        </is>
      </c>
    </row>
    <row r="187">
      <c r="A187" t="n">
        <v>14</v>
      </c>
      <c r="B187" t="inlineStr">
        <is>
          <t>Strategic Balanced</t>
        </is>
      </c>
      <c r="C187" t="inlineStr">
        <is>
          <t>1</t>
        </is>
      </c>
      <c r="D187" t="inlineStr">
        <is>
          <t>false</t>
        </is>
      </c>
      <c r="E187" t="inlineStr">
        <is>
          <t>false</t>
        </is>
      </c>
      <c r="G187" t="n">
        <v>0</v>
      </c>
      <c r="I187" s="3">
        <f>'No BLUIX'!A189</f>
        <v/>
      </c>
      <c r="K187">
        <f>ROUND('No BLUIX'!B189*100,1)</f>
        <v/>
      </c>
      <c r="M187" t="n">
        <v>20</v>
      </c>
      <c r="AV187" t="inlineStr">
        <is>
          <t>Default</t>
        </is>
      </c>
      <c r="AW187" t="inlineStr">
        <is>
          <t>Default</t>
        </is>
      </c>
    </row>
    <row r="188">
      <c r="A188" t="n">
        <v>14</v>
      </c>
      <c r="B188" t="inlineStr">
        <is>
          <t>Strategic Balanced</t>
        </is>
      </c>
      <c r="C188" t="inlineStr">
        <is>
          <t>1</t>
        </is>
      </c>
      <c r="D188" t="inlineStr">
        <is>
          <t>false</t>
        </is>
      </c>
      <c r="E188" t="inlineStr">
        <is>
          <t>false</t>
        </is>
      </c>
      <c r="G188" t="n">
        <v>0</v>
      </c>
      <c r="I188" t="inlineStr">
        <is>
          <t>CUSTODIAL_CASH</t>
        </is>
      </c>
      <c r="K188">
        <f>100-SUM(K175:K187)</f>
        <v/>
      </c>
      <c r="M188" t="n">
        <v>20</v>
      </c>
      <c r="AV188" t="inlineStr">
        <is>
          <t>Default</t>
        </is>
      </c>
      <c r="AW188" t="inlineStr">
        <is>
          <t>Default</t>
        </is>
      </c>
    </row>
    <row r="189">
      <c r="A189" t="n">
        <v>15</v>
      </c>
      <c r="B189" t="inlineStr">
        <is>
          <t>Strategic Conservative</t>
        </is>
      </c>
      <c r="C189" t="inlineStr">
        <is>
          <t>1</t>
        </is>
      </c>
      <c r="D189" t="inlineStr">
        <is>
          <t>false</t>
        </is>
      </c>
      <c r="E189" t="inlineStr">
        <is>
          <t>false</t>
        </is>
      </c>
      <c r="G189" t="n">
        <v>0</v>
      </c>
      <c r="I189" s="3">
        <f>'No BLUIX'!A194</f>
        <v/>
      </c>
      <c r="K189">
        <f>ROUND('No BLUIX'!B194*100,1)</f>
        <v/>
      </c>
      <c r="M189" t="n">
        <v>20</v>
      </c>
      <c r="AV189" t="inlineStr">
        <is>
          <t>Default</t>
        </is>
      </c>
      <c r="AW189" t="inlineStr">
        <is>
          <t>Default</t>
        </is>
      </c>
    </row>
    <row r="190">
      <c r="A190" t="n">
        <v>15</v>
      </c>
      <c r="B190" t="inlineStr">
        <is>
          <t>Strategic Conservative</t>
        </is>
      </c>
      <c r="C190" t="inlineStr">
        <is>
          <t>1</t>
        </is>
      </c>
      <c r="D190" t="inlineStr">
        <is>
          <t>false</t>
        </is>
      </c>
      <c r="E190" t="inlineStr">
        <is>
          <t>false</t>
        </is>
      </c>
      <c r="G190" t="n">
        <v>0</v>
      </c>
      <c r="I190" s="3">
        <f>'No BLUIX'!A195</f>
        <v/>
      </c>
      <c r="K190">
        <f>ROUND('No BLUIX'!B195*100,1)</f>
        <v/>
      </c>
      <c r="M190" t="n">
        <v>20</v>
      </c>
      <c r="AV190" t="inlineStr">
        <is>
          <t>Default</t>
        </is>
      </c>
      <c r="AW190" t="inlineStr">
        <is>
          <t>Default</t>
        </is>
      </c>
    </row>
    <row r="191">
      <c r="A191" t="n">
        <v>15</v>
      </c>
      <c r="B191" t="inlineStr">
        <is>
          <t>Strategic Conservative</t>
        </is>
      </c>
      <c r="C191" t="inlineStr">
        <is>
          <t>1</t>
        </is>
      </c>
      <c r="D191" t="inlineStr">
        <is>
          <t>false</t>
        </is>
      </c>
      <c r="E191" t="inlineStr">
        <is>
          <t>false</t>
        </is>
      </c>
      <c r="G191" t="n">
        <v>0</v>
      </c>
      <c r="I191" s="3">
        <f>'No BLUIX'!A196</f>
        <v/>
      </c>
      <c r="K191">
        <f>ROUND('No BLUIX'!B196*100,1)</f>
        <v/>
      </c>
      <c r="M191" t="n">
        <v>20</v>
      </c>
      <c r="AV191" t="inlineStr">
        <is>
          <t>Default</t>
        </is>
      </c>
      <c r="AW191" t="inlineStr">
        <is>
          <t>Default</t>
        </is>
      </c>
    </row>
    <row r="192">
      <c r="A192" t="n">
        <v>15</v>
      </c>
      <c r="B192" t="inlineStr">
        <is>
          <t>Strategic Conservative</t>
        </is>
      </c>
      <c r="C192" t="inlineStr">
        <is>
          <t>1</t>
        </is>
      </c>
      <c r="D192" t="inlineStr">
        <is>
          <t>false</t>
        </is>
      </c>
      <c r="E192" t="inlineStr">
        <is>
          <t>false</t>
        </is>
      </c>
      <c r="G192" t="n">
        <v>0</v>
      </c>
      <c r="I192" s="3">
        <f>'No BLUIX'!A197</f>
        <v/>
      </c>
      <c r="K192">
        <f>ROUND('No BLUIX'!B197*100,1)</f>
        <v/>
      </c>
      <c r="M192" t="n">
        <v>20</v>
      </c>
      <c r="AV192" t="inlineStr">
        <is>
          <t>Default</t>
        </is>
      </c>
      <c r="AW192" t="inlineStr">
        <is>
          <t>Default</t>
        </is>
      </c>
    </row>
    <row r="193">
      <c r="A193" t="n">
        <v>15</v>
      </c>
      <c r="B193" t="inlineStr">
        <is>
          <t>Strategic Conservative</t>
        </is>
      </c>
      <c r="C193" t="inlineStr">
        <is>
          <t>1</t>
        </is>
      </c>
      <c r="D193" t="inlineStr">
        <is>
          <t>false</t>
        </is>
      </c>
      <c r="E193" t="inlineStr">
        <is>
          <t>false</t>
        </is>
      </c>
      <c r="G193" t="n">
        <v>0</v>
      </c>
      <c r="I193" s="3">
        <f>'No BLUIX'!A198</f>
        <v/>
      </c>
      <c r="K193">
        <f>ROUND('No BLUIX'!B198*100,1)</f>
        <v/>
      </c>
      <c r="M193" t="n">
        <v>20</v>
      </c>
      <c r="AV193" t="inlineStr">
        <is>
          <t>Default</t>
        </is>
      </c>
      <c r="AW193" t="inlineStr">
        <is>
          <t>Default</t>
        </is>
      </c>
    </row>
    <row r="194">
      <c r="A194" t="n">
        <v>15</v>
      </c>
      <c r="B194" t="inlineStr">
        <is>
          <t>Strategic Conservative</t>
        </is>
      </c>
      <c r="C194" t="inlineStr">
        <is>
          <t>1</t>
        </is>
      </c>
      <c r="D194" t="inlineStr">
        <is>
          <t>false</t>
        </is>
      </c>
      <c r="E194" t="inlineStr">
        <is>
          <t>false</t>
        </is>
      </c>
      <c r="G194" t="n">
        <v>0</v>
      </c>
      <c r="I194" s="3">
        <f>'No BLUIX'!A199</f>
        <v/>
      </c>
      <c r="K194">
        <f>ROUND('No BLUIX'!B199*100,1)</f>
        <v/>
      </c>
      <c r="M194" t="n">
        <v>20</v>
      </c>
      <c r="AV194" t="inlineStr">
        <is>
          <t>Default</t>
        </is>
      </c>
      <c r="AW194" t="inlineStr">
        <is>
          <t>Default</t>
        </is>
      </c>
    </row>
    <row r="195">
      <c r="A195" t="n">
        <v>15</v>
      </c>
      <c r="B195" t="inlineStr">
        <is>
          <t>Strategic Conservative</t>
        </is>
      </c>
      <c r="C195" t="inlineStr">
        <is>
          <t>1</t>
        </is>
      </c>
      <c r="D195" t="inlineStr">
        <is>
          <t>false</t>
        </is>
      </c>
      <c r="E195" t="inlineStr">
        <is>
          <t>false</t>
        </is>
      </c>
      <c r="G195" t="n">
        <v>0</v>
      </c>
      <c r="I195" s="3">
        <f>'No BLUIX'!A200</f>
        <v/>
      </c>
      <c r="K195">
        <f>ROUND('No BLUIX'!B200*100,1)</f>
        <v/>
      </c>
      <c r="M195" t="n">
        <v>20</v>
      </c>
      <c r="AV195" t="inlineStr">
        <is>
          <t>Default</t>
        </is>
      </c>
      <c r="AW195" t="inlineStr">
        <is>
          <t>Default</t>
        </is>
      </c>
    </row>
    <row r="196">
      <c r="A196" t="n">
        <v>15</v>
      </c>
      <c r="B196" t="inlineStr">
        <is>
          <t>Strategic Conservative</t>
        </is>
      </c>
      <c r="C196" t="inlineStr">
        <is>
          <t>1</t>
        </is>
      </c>
      <c r="D196" t="inlineStr">
        <is>
          <t>false</t>
        </is>
      </c>
      <c r="E196" t="inlineStr">
        <is>
          <t>false</t>
        </is>
      </c>
      <c r="G196" t="n">
        <v>0</v>
      </c>
      <c r="I196" s="3">
        <f>'No BLUIX'!A201</f>
        <v/>
      </c>
      <c r="K196">
        <f>ROUND('No BLUIX'!B201*100,1)</f>
        <v/>
      </c>
      <c r="M196" t="n">
        <v>20</v>
      </c>
      <c r="AV196" t="inlineStr">
        <is>
          <t>Default</t>
        </is>
      </c>
      <c r="AW196" t="inlineStr">
        <is>
          <t>Default</t>
        </is>
      </c>
    </row>
    <row r="197">
      <c r="A197" t="n">
        <v>15</v>
      </c>
      <c r="B197" t="inlineStr">
        <is>
          <t>Strategic Conservative</t>
        </is>
      </c>
      <c r="C197" t="inlineStr">
        <is>
          <t>1</t>
        </is>
      </c>
      <c r="D197" t="inlineStr">
        <is>
          <t>false</t>
        </is>
      </c>
      <c r="E197" t="inlineStr">
        <is>
          <t>false</t>
        </is>
      </c>
      <c r="G197" t="n">
        <v>0</v>
      </c>
      <c r="I197" s="3">
        <f>'No BLUIX'!A202</f>
        <v/>
      </c>
      <c r="K197">
        <f>ROUND('No BLUIX'!B202*100,1)</f>
        <v/>
      </c>
      <c r="M197" t="n">
        <v>20</v>
      </c>
      <c r="AV197" t="inlineStr">
        <is>
          <t>Default</t>
        </is>
      </c>
      <c r="AW197" t="inlineStr">
        <is>
          <t>Default</t>
        </is>
      </c>
    </row>
    <row r="198">
      <c r="A198" t="n">
        <v>15</v>
      </c>
      <c r="B198" t="inlineStr">
        <is>
          <t>Strategic Conservative</t>
        </is>
      </c>
      <c r="C198" t="inlineStr">
        <is>
          <t>1</t>
        </is>
      </c>
      <c r="D198" t="inlineStr">
        <is>
          <t>false</t>
        </is>
      </c>
      <c r="E198" t="inlineStr">
        <is>
          <t>false</t>
        </is>
      </c>
      <c r="G198" t="n">
        <v>0</v>
      </c>
      <c r="I198" s="3">
        <f>'No BLUIX'!A203</f>
        <v/>
      </c>
      <c r="K198">
        <f>ROUND('No BLUIX'!B203*100,1)</f>
        <v/>
      </c>
      <c r="M198" t="n">
        <v>20</v>
      </c>
      <c r="AV198" t="inlineStr">
        <is>
          <t>Default</t>
        </is>
      </c>
      <c r="AW198" t="inlineStr">
        <is>
          <t>Default</t>
        </is>
      </c>
    </row>
    <row r="199">
      <c r="A199" t="n">
        <v>15</v>
      </c>
      <c r="B199" t="inlineStr">
        <is>
          <t>Strategic Conservative</t>
        </is>
      </c>
      <c r="C199" t="inlineStr">
        <is>
          <t>1</t>
        </is>
      </c>
      <c r="D199" t="inlineStr">
        <is>
          <t>false</t>
        </is>
      </c>
      <c r="E199" t="inlineStr">
        <is>
          <t>false</t>
        </is>
      </c>
      <c r="G199" t="n">
        <v>0</v>
      </c>
      <c r="I199" s="3">
        <f>'No BLUIX'!A204</f>
        <v/>
      </c>
      <c r="K199">
        <f>ROUND('No BLUIX'!B204*100,1)</f>
        <v/>
      </c>
      <c r="M199" t="n">
        <v>20</v>
      </c>
      <c r="AV199" t="inlineStr">
        <is>
          <t>Default</t>
        </is>
      </c>
      <c r="AW199" t="inlineStr">
        <is>
          <t>Default</t>
        </is>
      </c>
    </row>
    <row r="200">
      <c r="A200" t="n">
        <v>15</v>
      </c>
      <c r="B200" t="inlineStr">
        <is>
          <t>Strategic Conservative</t>
        </is>
      </c>
      <c r="C200" t="inlineStr">
        <is>
          <t>1</t>
        </is>
      </c>
      <c r="D200" t="inlineStr">
        <is>
          <t>false</t>
        </is>
      </c>
      <c r="E200" t="inlineStr">
        <is>
          <t>false</t>
        </is>
      </c>
      <c r="G200" t="n">
        <v>0</v>
      </c>
      <c r="I200" s="3">
        <f>'No BLUIX'!A205</f>
        <v/>
      </c>
      <c r="K200">
        <f>ROUND('No BLUIX'!B205*100,1)</f>
        <v/>
      </c>
      <c r="M200" t="n">
        <v>20</v>
      </c>
      <c r="AV200" t="inlineStr">
        <is>
          <t>Default</t>
        </is>
      </c>
      <c r="AW200" t="inlineStr">
        <is>
          <t>Default</t>
        </is>
      </c>
    </row>
    <row r="201">
      <c r="A201" t="n">
        <v>15</v>
      </c>
      <c r="B201" t="inlineStr">
        <is>
          <t>Strategic Conservative</t>
        </is>
      </c>
      <c r="C201" t="inlineStr">
        <is>
          <t>1</t>
        </is>
      </c>
      <c r="D201" t="inlineStr">
        <is>
          <t>false</t>
        </is>
      </c>
      <c r="E201" t="inlineStr">
        <is>
          <t>false</t>
        </is>
      </c>
      <c r="G201" t="n">
        <v>0</v>
      </c>
      <c r="I201" s="3">
        <f>'No BLUIX'!A206</f>
        <v/>
      </c>
      <c r="K201">
        <f>ROUND('No BLUIX'!B206*100,1)</f>
        <v/>
      </c>
      <c r="M201" t="n">
        <v>20</v>
      </c>
      <c r="AV201" t="inlineStr">
        <is>
          <t>Default</t>
        </is>
      </c>
      <c r="AW201" t="inlineStr">
        <is>
          <t>Default</t>
        </is>
      </c>
    </row>
    <row r="202">
      <c r="A202" t="n">
        <v>15</v>
      </c>
      <c r="B202" t="inlineStr">
        <is>
          <t>Strategic Conservative</t>
        </is>
      </c>
      <c r="C202" t="inlineStr">
        <is>
          <t>1</t>
        </is>
      </c>
      <c r="D202" t="inlineStr">
        <is>
          <t>false</t>
        </is>
      </c>
      <c r="E202" t="inlineStr">
        <is>
          <t>false</t>
        </is>
      </c>
      <c r="G202" t="n">
        <v>0</v>
      </c>
      <c r="I202" t="inlineStr">
        <is>
          <t>CUSTODIAL_CASH</t>
        </is>
      </c>
      <c r="K202">
        <f>100-SUM(K189:K201)</f>
        <v/>
      </c>
      <c r="M202" t="n">
        <v>20</v>
      </c>
      <c r="AV202" t="inlineStr">
        <is>
          <t>Default</t>
        </is>
      </c>
      <c r="AW202" t="inlineStr">
        <is>
          <t>Default</t>
        </is>
      </c>
    </row>
    <row r="203">
      <c r="A203" t="n">
        <v>16</v>
      </c>
      <c r="B203" t="inlineStr">
        <is>
          <t>Strategic Aggressive Growth</t>
        </is>
      </c>
      <c r="C203" t="inlineStr">
        <is>
          <t>1</t>
        </is>
      </c>
      <c r="D203" t="inlineStr">
        <is>
          <t>false</t>
        </is>
      </c>
      <c r="E203" t="inlineStr">
        <is>
          <t>false</t>
        </is>
      </c>
      <c r="G203" t="n">
        <v>0</v>
      </c>
      <c r="I203" s="3">
        <f>'No BLUIX'!A265</f>
        <v/>
      </c>
      <c r="K203">
        <f>'No BLUIX'!B265*100</f>
        <v/>
      </c>
      <c r="M203" t="n">
        <v>20</v>
      </c>
      <c r="AV203" t="inlineStr">
        <is>
          <t>Default</t>
        </is>
      </c>
      <c r="AW203" t="inlineStr">
        <is>
          <t>Default</t>
        </is>
      </c>
    </row>
    <row r="204">
      <c r="A204" t="n">
        <v>16</v>
      </c>
      <c r="B204" t="inlineStr">
        <is>
          <t>Strategic Aggressive Growth</t>
        </is>
      </c>
      <c r="C204" t="inlineStr">
        <is>
          <t>1</t>
        </is>
      </c>
      <c r="D204" t="inlineStr">
        <is>
          <t>false</t>
        </is>
      </c>
      <c r="E204" t="inlineStr">
        <is>
          <t>false</t>
        </is>
      </c>
      <c r="G204" t="n">
        <v>0</v>
      </c>
      <c r="I204" s="3">
        <f>'No BLUIX'!A266</f>
        <v/>
      </c>
      <c r="K204">
        <f>'No BLUIX'!B266*100</f>
        <v/>
      </c>
      <c r="M204" t="n">
        <v>20</v>
      </c>
      <c r="AV204" t="inlineStr">
        <is>
          <t>Default</t>
        </is>
      </c>
      <c r="AW204" t="inlineStr">
        <is>
          <t>Default</t>
        </is>
      </c>
    </row>
    <row r="205">
      <c r="A205" t="n">
        <v>16</v>
      </c>
      <c r="B205" t="inlineStr">
        <is>
          <t>Strategic Aggressive Growth</t>
        </is>
      </c>
      <c r="C205" t="inlineStr">
        <is>
          <t>1</t>
        </is>
      </c>
      <c r="D205" t="inlineStr">
        <is>
          <t>false</t>
        </is>
      </c>
      <c r="E205" t="inlineStr">
        <is>
          <t>false</t>
        </is>
      </c>
      <c r="G205" t="n">
        <v>0</v>
      </c>
      <c r="I205" s="3">
        <f>'No BLUIX'!A267</f>
        <v/>
      </c>
      <c r="K205">
        <f>'No BLUIX'!B267*100</f>
        <v/>
      </c>
      <c r="M205" t="n">
        <v>20</v>
      </c>
      <c r="AV205" t="inlineStr">
        <is>
          <t>Default</t>
        </is>
      </c>
      <c r="AW205" t="inlineStr">
        <is>
          <t>Default</t>
        </is>
      </c>
    </row>
    <row r="206">
      <c r="A206" t="n">
        <v>16</v>
      </c>
      <c r="B206" t="inlineStr">
        <is>
          <t>Strategic Aggressive Growth</t>
        </is>
      </c>
      <c r="C206" t="inlineStr">
        <is>
          <t>1</t>
        </is>
      </c>
      <c r="D206" t="inlineStr">
        <is>
          <t>false</t>
        </is>
      </c>
      <c r="E206" t="inlineStr">
        <is>
          <t>false</t>
        </is>
      </c>
      <c r="G206" t="n">
        <v>0</v>
      </c>
      <c r="I206" s="3">
        <f>'No BLUIX'!A268</f>
        <v/>
      </c>
      <c r="K206">
        <f>'No BLUIX'!B268*100</f>
        <v/>
      </c>
      <c r="M206" t="n">
        <v>20</v>
      </c>
      <c r="AV206" t="inlineStr">
        <is>
          <t>Default</t>
        </is>
      </c>
      <c r="AW206" t="inlineStr">
        <is>
          <t>Default</t>
        </is>
      </c>
    </row>
    <row r="207">
      <c r="A207" t="n">
        <v>16</v>
      </c>
      <c r="B207" t="inlineStr">
        <is>
          <t>Strategic Aggressive Growth</t>
        </is>
      </c>
      <c r="C207" t="inlineStr">
        <is>
          <t>1</t>
        </is>
      </c>
      <c r="D207" t="inlineStr">
        <is>
          <t>false</t>
        </is>
      </c>
      <c r="E207" t="inlineStr">
        <is>
          <t>false</t>
        </is>
      </c>
      <c r="G207" t="n">
        <v>0</v>
      </c>
      <c r="I207" s="3">
        <f>'No BLUIX'!A269</f>
        <v/>
      </c>
      <c r="K207">
        <f>'No BLUIX'!B269*100</f>
        <v/>
      </c>
      <c r="M207" t="n">
        <v>20</v>
      </c>
      <c r="AV207" t="inlineStr">
        <is>
          <t>Default</t>
        </is>
      </c>
      <c r="AW207" t="inlineStr">
        <is>
          <t>Default</t>
        </is>
      </c>
    </row>
    <row r="208">
      <c r="A208" t="n">
        <v>16</v>
      </c>
      <c r="B208" t="inlineStr">
        <is>
          <t>Strategic Aggressive Growth</t>
        </is>
      </c>
      <c r="C208" t="inlineStr">
        <is>
          <t>1</t>
        </is>
      </c>
      <c r="D208" t="inlineStr">
        <is>
          <t>false</t>
        </is>
      </c>
      <c r="E208" t="inlineStr">
        <is>
          <t>false</t>
        </is>
      </c>
      <c r="G208" t="n">
        <v>0</v>
      </c>
      <c r="I208" s="3">
        <f>'No BLUIX'!A270</f>
        <v/>
      </c>
      <c r="K208">
        <f>'No BLUIX'!B270*100</f>
        <v/>
      </c>
      <c r="M208" t="n">
        <v>20</v>
      </c>
      <c r="AV208" t="inlineStr">
        <is>
          <t>Default</t>
        </is>
      </c>
      <c r="AW208" t="inlineStr">
        <is>
          <t>Default</t>
        </is>
      </c>
    </row>
    <row r="209">
      <c r="A209" t="n">
        <v>16</v>
      </c>
      <c r="B209" t="inlineStr">
        <is>
          <t>Strategic Aggressive Growth</t>
        </is>
      </c>
      <c r="C209" t="inlineStr">
        <is>
          <t>1</t>
        </is>
      </c>
      <c r="D209" t="inlineStr">
        <is>
          <t>false</t>
        </is>
      </c>
      <c r="E209" t="inlineStr">
        <is>
          <t>false</t>
        </is>
      </c>
      <c r="G209" t="n">
        <v>0</v>
      </c>
      <c r="I209" s="3">
        <f>'No BLUIX'!A271</f>
        <v/>
      </c>
      <c r="K209">
        <f>'No BLUIX'!B271*100</f>
        <v/>
      </c>
      <c r="M209" t="n">
        <v>20</v>
      </c>
      <c r="AV209" t="inlineStr">
        <is>
          <t>Default</t>
        </is>
      </c>
      <c r="AW209" t="inlineStr">
        <is>
          <t>Default</t>
        </is>
      </c>
    </row>
    <row r="210">
      <c r="A210" t="n">
        <v>16</v>
      </c>
      <c r="B210" t="inlineStr">
        <is>
          <t>Strategic Aggressive Growth</t>
        </is>
      </c>
      <c r="C210" t="inlineStr">
        <is>
          <t>1</t>
        </is>
      </c>
      <c r="D210" t="inlineStr">
        <is>
          <t>false</t>
        </is>
      </c>
      <c r="E210" t="inlineStr">
        <is>
          <t>false</t>
        </is>
      </c>
      <c r="G210" t="n">
        <v>0</v>
      </c>
      <c r="I210" s="3">
        <f>'No BLUIX'!A272</f>
        <v/>
      </c>
      <c r="K210">
        <f>'No BLUIX'!B272*100</f>
        <v/>
      </c>
      <c r="M210" t="n">
        <v>20</v>
      </c>
      <c r="AV210" t="inlineStr">
        <is>
          <t>Default</t>
        </is>
      </c>
      <c r="AW210" t="inlineStr">
        <is>
          <t>Default</t>
        </is>
      </c>
    </row>
    <row r="211">
      <c r="A211" t="n">
        <v>16</v>
      </c>
      <c r="B211" t="inlineStr">
        <is>
          <t>Strategic Aggressive Growth</t>
        </is>
      </c>
      <c r="C211" t="inlineStr">
        <is>
          <t>1</t>
        </is>
      </c>
      <c r="D211" t="inlineStr">
        <is>
          <t>false</t>
        </is>
      </c>
      <c r="E211" t="inlineStr">
        <is>
          <t>false</t>
        </is>
      </c>
      <c r="G211" t="n">
        <v>0</v>
      </c>
      <c r="I211" s="3">
        <f>'No BLUIX'!A273</f>
        <v/>
      </c>
      <c r="K211">
        <f>'No BLUIX'!B273*100</f>
        <v/>
      </c>
      <c r="M211" t="n">
        <v>20</v>
      </c>
      <c r="AV211" t="inlineStr">
        <is>
          <t>Default</t>
        </is>
      </c>
      <c r="AW211" t="inlineStr">
        <is>
          <t>Default</t>
        </is>
      </c>
    </row>
    <row r="212">
      <c r="A212" t="n">
        <v>16</v>
      </c>
      <c r="B212" t="inlineStr">
        <is>
          <t>Strategic Aggressive Growth</t>
        </is>
      </c>
      <c r="C212" t="inlineStr">
        <is>
          <t>1</t>
        </is>
      </c>
      <c r="D212" t="inlineStr">
        <is>
          <t>false</t>
        </is>
      </c>
      <c r="E212" t="inlineStr">
        <is>
          <t>false</t>
        </is>
      </c>
      <c r="G212" t="n">
        <v>0</v>
      </c>
      <c r="I212" s="3">
        <f>'No BLUIX'!A274</f>
        <v/>
      </c>
      <c r="K212">
        <f>'No BLUIX'!B274*100</f>
        <v/>
      </c>
      <c r="M212" t="n">
        <v>20</v>
      </c>
      <c r="AV212" t="inlineStr">
        <is>
          <t>Default</t>
        </is>
      </c>
      <c r="AW212" t="inlineStr">
        <is>
          <t>Default</t>
        </is>
      </c>
    </row>
    <row r="213">
      <c r="A213" t="n">
        <v>16</v>
      </c>
      <c r="B213" t="inlineStr">
        <is>
          <t>Strategic Aggressive Growth</t>
        </is>
      </c>
      <c r="C213" t="inlineStr">
        <is>
          <t>1</t>
        </is>
      </c>
      <c r="D213" t="inlineStr">
        <is>
          <t>false</t>
        </is>
      </c>
      <c r="E213" t="inlineStr">
        <is>
          <t>false</t>
        </is>
      </c>
      <c r="G213" t="n">
        <v>0</v>
      </c>
      <c r="I213" s="3">
        <f>'No BLUIX'!A275</f>
        <v/>
      </c>
      <c r="K213">
        <f>'No BLUIX'!B275*100</f>
        <v/>
      </c>
      <c r="M213" t="n">
        <v>20</v>
      </c>
      <c r="AV213" t="inlineStr">
        <is>
          <t>Default</t>
        </is>
      </c>
      <c r="AW213" t="inlineStr">
        <is>
          <t>Default</t>
        </is>
      </c>
    </row>
    <row r="214">
      <c r="A214" t="n">
        <v>16</v>
      </c>
      <c r="B214" t="inlineStr">
        <is>
          <t>Strategic Aggressive Growth</t>
        </is>
      </c>
      <c r="C214" t="inlineStr">
        <is>
          <t>1</t>
        </is>
      </c>
      <c r="D214" t="inlineStr">
        <is>
          <t>false</t>
        </is>
      </c>
      <c r="E214" t="inlineStr">
        <is>
          <t>false</t>
        </is>
      </c>
      <c r="G214" t="n">
        <v>0</v>
      </c>
      <c r="I214" s="3">
        <f>'No BLUIX'!A276</f>
        <v/>
      </c>
      <c r="K214">
        <f>'No BLUIX'!B276*100</f>
        <v/>
      </c>
      <c r="M214" t="n">
        <v>20</v>
      </c>
      <c r="AV214" t="inlineStr">
        <is>
          <t>Default</t>
        </is>
      </c>
      <c r="AW214" t="inlineStr">
        <is>
          <t>Default</t>
        </is>
      </c>
    </row>
    <row r="215">
      <c r="A215" t="n">
        <v>16</v>
      </c>
      <c r="B215" t="inlineStr">
        <is>
          <t>Strategic Aggressive Growth</t>
        </is>
      </c>
      <c r="C215" t="inlineStr">
        <is>
          <t>1</t>
        </is>
      </c>
      <c r="D215" t="inlineStr">
        <is>
          <t>false</t>
        </is>
      </c>
      <c r="E215" t="inlineStr">
        <is>
          <t>false</t>
        </is>
      </c>
      <c r="G215" t="n">
        <v>0</v>
      </c>
      <c r="I215" s="3">
        <f>'No BLUIX'!A277</f>
        <v/>
      </c>
      <c r="K215">
        <f>'No BLUIX'!B277*100</f>
        <v/>
      </c>
      <c r="M215" t="n">
        <v>20</v>
      </c>
      <c r="AV215" t="inlineStr">
        <is>
          <t>Default</t>
        </is>
      </c>
      <c r="AW215" t="inlineStr">
        <is>
          <t>Default</t>
        </is>
      </c>
    </row>
    <row r="216">
      <c r="A216" t="n">
        <v>16</v>
      </c>
      <c r="B216" t="inlineStr">
        <is>
          <t>Strategic Aggressive Growth</t>
        </is>
      </c>
      <c r="C216" t="inlineStr">
        <is>
          <t>1</t>
        </is>
      </c>
      <c r="D216" t="inlineStr">
        <is>
          <t>false</t>
        </is>
      </c>
      <c r="E216" t="inlineStr">
        <is>
          <t>false</t>
        </is>
      </c>
      <c r="G216" t="n">
        <v>0</v>
      </c>
      <c r="I216" s="3">
        <f>'No BLUIX'!A278</f>
        <v/>
      </c>
      <c r="K216">
        <f>'No BLUIX'!B278*100</f>
        <v/>
      </c>
      <c r="M216" t="n">
        <v>20</v>
      </c>
      <c r="AV216" t="inlineStr">
        <is>
          <t>Default</t>
        </is>
      </c>
      <c r="AW216" t="inlineStr">
        <is>
          <t>Default</t>
        </is>
      </c>
    </row>
    <row r="217">
      <c r="A217" t="n">
        <v>16</v>
      </c>
      <c r="B217" t="inlineStr">
        <is>
          <t>Strategic Aggressive Growth</t>
        </is>
      </c>
      <c r="C217" t="inlineStr">
        <is>
          <t>1</t>
        </is>
      </c>
      <c r="D217" t="inlineStr">
        <is>
          <t>false</t>
        </is>
      </c>
      <c r="E217" t="inlineStr">
        <is>
          <t>false</t>
        </is>
      </c>
      <c r="G217" t="n">
        <v>0</v>
      </c>
      <c r="I217" s="3">
        <f>'No BLUIX'!A279</f>
        <v/>
      </c>
      <c r="K217">
        <f>'No BLUIX'!B279*100</f>
        <v/>
      </c>
      <c r="M217" t="n">
        <v>20</v>
      </c>
      <c r="AV217" t="inlineStr">
        <is>
          <t>Default</t>
        </is>
      </c>
      <c r="AW217" t="inlineStr">
        <is>
          <t>Default</t>
        </is>
      </c>
    </row>
    <row r="218">
      <c r="A218" t="n">
        <v>16</v>
      </c>
      <c r="B218" t="inlineStr">
        <is>
          <t>Strategic Aggressive Growth</t>
        </is>
      </c>
      <c r="C218" t="inlineStr">
        <is>
          <t>1</t>
        </is>
      </c>
      <c r="D218" t="inlineStr">
        <is>
          <t>false</t>
        </is>
      </c>
      <c r="E218" t="inlineStr">
        <is>
          <t>false</t>
        </is>
      </c>
      <c r="G218" t="n">
        <v>0</v>
      </c>
      <c r="I218" t="inlineStr">
        <is>
          <t>CUSTODIAL_CASH</t>
        </is>
      </c>
      <c r="K218">
        <f>'No BLUIX'!B280*100</f>
        <v/>
      </c>
      <c r="M218" t="n">
        <v>20</v>
      </c>
      <c r="AV218" t="inlineStr">
        <is>
          <t>Default</t>
        </is>
      </c>
      <c r="AW218" t="inlineStr">
        <is>
          <t>Default</t>
        </is>
      </c>
    </row>
    <row r="219">
      <c r="A219" t="n">
        <v>17</v>
      </c>
      <c r="B219" t="inlineStr">
        <is>
          <t>OCIO</t>
        </is>
      </c>
      <c r="C219" t="inlineStr">
        <is>
          <t>1</t>
        </is>
      </c>
      <c r="D219" t="inlineStr">
        <is>
          <t>false</t>
        </is>
      </c>
      <c r="E219" t="inlineStr">
        <is>
          <t>false</t>
        </is>
      </c>
      <c r="G219" t="n">
        <v>0</v>
      </c>
      <c r="I219" t="inlineStr">
        <is>
          <t>OCIO</t>
        </is>
      </c>
      <c r="K219" t="n">
        <v>100</v>
      </c>
      <c r="M219" t="n">
        <v>20</v>
      </c>
      <c r="AV219" t="inlineStr">
        <is>
          <t>Default</t>
        </is>
      </c>
      <c r="AW219" t="inlineStr">
        <is>
          <t>Default</t>
        </is>
      </c>
    </row>
    <row r="220">
      <c r="A220" t="n">
        <v>108</v>
      </c>
      <c r="B220" t="inlineStr">
        <is>
          <t>Tactical Small Growth</t>
        </is>
      </c>
      <c r="C220" t="inlineStr">
        <is>
          <t>1</t>
        </is>
      </c>
      <c r="D220" t="inlineStr">
        <is>
          <t>false</t>
        </is>
      </c>
      <c r="E220" t="inlineStr">
        <is>
          <t>false</t>
        </is>
      </c>
      <c r="G220" t="n">
        <v>0</v>
      </c>
      <c r="I220">
        <f>'Add''l Spartan'!PZ95</f>
        <v/>
      </c>
      <c r="K220">
        <f>'Add''l Spartan'!QA95</f>
        <v/>
      </c>
      <c r="M220" t="n">
        <v>20</v>
      </c>
      <c r="AV220" t="inlineStr">
        <is>
          <t>Default</t>
        </is>
      </c>
      <c r="AW220" t="inlineStr">
        <is>
          <t>Default</t>
        </is>
      </c>
    </row>
    <row r="221">
      <c r="A221" t="n">
        <v>108</v>
      </c>
      <c r="B221" t="inlineStr">
        <is>
          <t>Tactical Small Growth</t>
        </is>
      </c>
      <c r="C221" t="inlineStr">
        <is>
          <t>1</t>
        </is>
      </c>
      <c r="D221" t="inlineStr">
        <is>
          <t>false</t>
        </is>
      </c>
      <c r="E221" t="inlineStr">
        <is>
          <t>false</t>
        </is>
      </c>
      <c r="G221" t="n">
        <v>0</v>
      </c>
      <c r="I221" t="inlineStr">
        <is>
          <t>CUSTODIAL_CASH</t>
        </is>
      </c>
      <c r="K221">
        <f>'Add''l Spartan'!QA96</f>
        <v/>
      </c>
      <c r="M221" t="n">
        <v>20</v>
      </c>
      <c r="AV221" t="inlineStr">
        <is>
          <t>Default</t>
        </is>
      </c>
      <c r="AW221" t="inlineStr">
        <is>
          <t>Default</t>
        </is>
      </c>
    </row>
    <row r="222">
      <c r="A222" t="n">
        <v>108</v>
      </c>
      <c r="B222" t="inlineStr">
        <is>
          <t>Tactical Small Growth</t>
        </is>
      </c>
      <c r="C222" t="inlineStr">
        <is>
          <t>1</t>
        </is>
      </c>
      <c r="D222" t="inlineStr">
        <is>
          <t>false</t>
        </is>
      </c>
      <c r="E222" t="inlineStr">
        <is>
          <t>false</t>
        </is>
      </c>
      <c r="G222" t="n">
        <v>0</v>
      </c>
      <c r="I222">
        <f>'Add''l Spartan'!PZ97</f>
        <v/>
      </c>
      <c r="K222">
        <f>'Add''l Spartan'!QA97</f>
        <v/>
      </c>
      <c r="M222" t="n">
        <v>20</v>
      </c>
      <c r="AV222" t="inlineStr">
        <is>
          <t>Default</t>
        </is>
      </c>
      <c r="AW222" t="inlineStr">
        <is>
          <t>Default</t>
        </is>
      </c>
    </row>
    <row r="223">
      <c r="A223" t="n">
        <v>108</v>
      </c>
      <c r="B223" t="inlineStr">
        <is>
          <t>Tactical Small Growth</t>
        </is>
      </c>
      <c r="C223" t="inlineStr">
        <is>
          <t>1</t>
        </is>
      </c>
      <c r="D223" t="inlineStr">
        <is>
          <t>false</t>
        </is>
      </c>
      <c r="E223" t="inlineStr">
        <is>
          <t>false</t>
        </is>
      </c>
      <c r="G223" t="n">
        <v>0</v>
      </c>
      <c r="I223">
        <f>'Add''l Spartan'!PZ98</f>
        <v/>
      </c>
      <c r="K223">
        <f>'Add''l Spartan'!QA98</f>
        <v/>
      </c>
      <c r="M223" t="n">
        <v>20</v>
      </c>
      <c r="AV223" t="inlineStr">
        <is>
          <t>Default</t>
        </is>
      </c>
      <c r="AW223" t="inlineStr">
        <is>
          <t>Default</t>
        </is>
      </c>
    </row>
    <row r="224">
      <c r="A224" t="n">
        <v>109</v>
      </c>
      <c r="B224" t="inlineStr">
        <is>
          <t>Cash Only - Liquidate</t>
        </is>
      </c>
      <c r="C224" t="inlineStr">
        <is>
          <t>1</t>
        </is>
      </c>
      <c r="D224" t="inlineStr">
        <is>
          <t>false</t>
        </is>
      </c>
      <c r="E224" t="inlineStr">
        <is>
          <t>false</t>
        </is>
      </c>
      <c r="G224" t="n">
        <v>0</v>
      </c>
      <c r="I224" t="inlineStr">
        <is>
          <t>CUSTODIAL_CASH</t>
        </is>
      </c>
      <c r="K224" t="n">
        <v>100</v>
      </c>
      <c r="M224" t="n">
        <v>20</v>
      </c>
      <c r="AV224" t="inlineStr">
        <is>
          <t>Default</t>
        </is>
      </c>
      <c r="AW224" t="inlineStr">
        <is>
          <t>Default</t>
        </is>
      </c>
    </row>
    <row r="225">
      <c r="A225" t="n">
        <v>113</v>
      </c>
      <c r="B225" t="inlineStr">
        <is>
          <t>BLUPX Mutual Fund</t>
        </is>
      </c>
      <c r="C225" t="inlineStr">
        <is>
          <t>1</t>
        </is>
      </c>
      <c r="D225" t="inlineStr">
        <is>
          <t>false</t>
        </is>
      </c>
      <c r="E225" t="inlineStr">
        <is>
          <t>false</t>
        </is>
      </c>
      <c r="G225" t="n">
        <v>0</v>
      </c>
      <c r="I225" t="inlineStr">
        <is>
          <t>BLUPX</t>
        </is>
      </c>
      <c r="K225" t="n">
        <v>99</v>
      </c>
      <c r="M225" t="n">
        <v>20</v>
      </c>
      <c r="AV225" t="inlineStr">
        <is>
          <t>Default</t>
        </is>
      </c>
      <c r="AW225" t="inlineStr">
        <is>
          <t>Default</t>
        </is>
      </c>
    </row>
    <row r="226">
      <c r="A226" t="n">
        <v>113</v>
      </c>
      <c r="B226" t="inlineStr">
        <is>
          <t>BLUPX Mutual Fund</t>
        </is>
      </c>
      <c r="C226" t="inlineStr">
        <is>
          <t>1</t>
        </is>
      </c>
      <c r="D226" t="inlineStr">
        <is>
          <t>false</t>
        </is>
      </c>
      <c r="E226" t="inlineStr">
        <is>
          <t>false</t>
        </is>
      </c>
      <c r="G226" t="n">
        <v>0</v>
      </c>
      <c r="I226" t="inlineStr">
        <is>
          <t>CUSTODIAL_CASH</t>
        </is>
      </c>
      <c r="K226" t="n">
        <v>1</v>
      </c>
      <c r="M226" t="n">
        <v>20</v>
      </c>
      <c r="AV226" t="inlineStr">
        <is>
          <t>Default</t>
        </is>
      </c>
      <c r="AW226" t="inlineStr">
        <is>
          <t>Default</t>
        </is>
      </c>
    </row>
    <row r="227">
      <c r="A227" t="n">
        <v>114</v>
      </c>
      <c r="B227" t="inlineStr">
        <is>
          <t>TFPN</t>
        </is>
      </c>
      <c r="C227" t="inlineStr">
        <is>
          <t>1</t>
        </is>
      </c>
      <c r="D227" t="inlineStr">
        <is>
          <t>false</t>
        </is>
      </c>
      <c r="E227" t="inlineStr">
        <is>
          <t>false</t>
        </is>
      </c>
      <c r="G227" t="n">
        <v>0</v>
      </c>
      <c r="I227" t="inlineStr">
        <is>
          <t>TFPN</t>
        </is>
      </c>
      <c r="K227" t="n">
        <v>100</v>
      </c>
      <c r="M227" t="n">
        <v>20</v>
      </c>
      <c r="AV227" t="inlineStr">
        <is>
          <t>Default</t>
        </is>
      </c>
      <c r="AW227" t="inlineStr">
        <is>
          <t>Default</t>
        </is>
      </c>
    </row>
    <row r="228">
      <c r="A228" t="n">
        <v>115</v>
      </c>
      <c r="B228" t="inlineStr">
        <is>
          <t>SWVXX</t>
        </is>
      </c>
      <c r="C228" t="inlineStr">
        <is>
          <t>1</t>
        </is>
      </c>
      <c r="D228" t="inlineStr">
        <is>
          <t>false</t>
        </is>
      </c>
      <c r="E228" t="inlineStr">
        <is>
          <t>false</t>
        </is>
      </c>
      <c r="G228" t="n">
        <v>0</v>
      </c>
      <c r="I228" t="inlineStr">
        <is>
          <t>SWVXX</t>
        </is>
      </c>
      <c r="K228" t="n">
        <v>100</v>
      </c>
      <c r="M228" t="n">
        <v>20</v>
      </c>
      <c r="AV228" t="inlineStr">
        <is>
          <t>Default</t>
        </is>
      </c>
      <c r="AW228" t="inlineStr">
        <is>
          <t>Default</t>
        </is>
      </c>
    </row>
    <row r="229">
      <c r="A229" t="n">
        <v>120</v>
      </c>
      <c r="B229" t="inlineStr">
        <is>
          <t>Tactical US Equity</t>
        </is>
      </c>
      <c r="C229" t="inlineStr">
        <is>
          <t>1</t>
        </is>
      </c>
      <c r="D229" t="inlineStr">
        <is>
          <t>false</t>
        </is>
      </c>
      <c r="E229" t="inlineStr">
        <is>
          <t>false</t>
        </is>
      </c>
      <c r="G229" t="n">
        <v>0</v>
      </c>
      <c r="I229">
        <f>'Add''l Spartan'!PZ3</f>
        <v/>
      </c>
      <c r="K229">
        <f>'Add''l Spartan'!QA3*100</f>
        <v/>
      </c>
      <c r="M229" t="n">
        <v>20</v>
      </c>
      <c r="AV229" t="inlineStr">
        <is>
          <t>Default</t>
        </is>
      </c>
      <c r="AW229" t="inlineStr">
        <is>
          <t>Default</t>
        </is>
      </c>
    </row>
    <row r="230">
      <c r="A230" t="n">
        <v>120</v>
      </c>
      <c r="B230" t="inlineStr">
        <is>
          <t>Tactical US Equity</t>
        </is>
      </c>
      <c r="C230" t="inlineStr">
        <is>
          <t>1</t>
        </is>
      </c>
      <c r="D230" t="inlineStr">
        <is>
          <t>false</t>
        </is>
      </c>
      <c r="E230" t="inlineStr">
        <is>
          <t>false</t>
        </is>
      </c>
      <c r="G230" t="n">
        <v>0</v>
      </c>
      <c r="I230">
        <f>'Add''l Spartan'!PZ4</f>
        <v/>
      </c>
      <c r="K230">
        <f>'Add''l Spartan'!QA4*100</f>
        <v/>
      </c>
      <c r="M230" t="n">
        <v>20</v>
      </c>
      <c r="AV230" t="inlineStr">
        <is>
          <t>Default</t>
        </is>
      </c>
      <c r="AW230" t="inlineStr">
        <is>
          <t>Default</t>
        </is>
      </c>
    </row>
    <row r="231">
      <c r="A231" t="n">
        <v>120</v>
      </c>
      <c r="B231" t="inlineStr">
        <is>
          <t>Tactical US Equity</t>
        </is>
      </c>
      <c r="C231" t="inlineStr">
        <is>
          <t>1</t>
        </is>
      </c>
      <c r="D231" t="inlineStr">
        <is>
          <t>false</t>
        </is>
      </c>
      <c r="E231" t="inlineStr">
        <is>
          <t>false</t>
        </is>
      </c>
      <c r="G231" t="n">
        <v>0</v>
      </c>
      <c r="I231">
        <f>'Add''l Spartan'!PZ5</f>
        <v/>
      </c>
      <c r="K231">
        <f>'Add''l Spartan'!QA5*100</f>
        <v/>
      </c>
      <c r="M231" t="n">
        <v>20</v>
      </c>
      <c r="AV231" t="inlineStr">
        <is>
          <t>Default</t>
        </is>
      </c>
      <c r="AW231" t="inlineStr">
        <is>
          <t>Default</t>
        </is>
      </c>
    </row>
    <row r="232">
      <c r="A232" t="n">
        <v>120</v>
      </c>
      <c r="B232" t="inlineStr">
        <is>
          <t>Tactical US Equity</t>
        </is>
      </c>
      <c r="C232" t="inlineStr">
        <is>
          <t>1</t>
        </is>
      </c>
      <c r="D232" t="inlineStr">
        <is>
          <t>false</t>
        </is>
      </c>
      <c r="E232" t="inlineStr">
        <is>
          <t>false</t>
        </is>
      </c>
      <c r="G232" t="n">
        <v>0</v>
      </c>
      <c r="I232">
        <f>'Add''l Spartan'!PZ14</f>
        <v/>
      </c>
      <c r="K232">
        <f>'Add''l Spartan'!QA14*100</f>
        <v/>
      </c>
      <c r="M232" t="n">
        <v>20</v>
      </c>
      <c r="AV232" t="inlineStr">
        <is>
          <t>Default</t>
        </is>
      </c>
      <c r="AW232" t="inlineStr">
        <is>
          <t>Default</t>
        </is>
      </c>
    </row>
    <row r="233">
      <c r="A233" t="n">
        <v>120</v>
      </c>
      <c r="B233" t="inlineStr">
        <is>
          <t>Tactical US Equity</t>
        </is>
      </c>
      <c r="C233" t="inlineStr">
        <is>
          <t>1</t>
        </is>
      </c>
      <c r="D233" t="inlineStr">
        <is>
          <t>false</t>
        </is>
      </c>
      <c r="E233" t="inlineStr">
        <is>
          <t>false</t>
        </is>
      </c>
      <c r="G233" t="n">
        <v>0</v>
      </c>
      <c r="I233" t="inlineStr">
        <is>
          <t>CUSTODIAL_CASH</t>
        </is>
      </c>
      <c r="K233">
        <f>'Add''l Spartan'!QA17*100</f>
        <v/>
      </c>
      <c r="M233" t="n">
        <v>20</v>
      </c>
      <c r="AV233" t="inlineStr">
        <is>
          <t>Default</t>
        </is>
      </c>
      <c r="AW233" t="inlineStr">
        <is>
          <t>Default</t>
        </is>
      </c>
    </row>
    <row r="234">
      <c r="A234" t="n">
        <v>121</v>
      </c>
      <c r="B234" t="inlineStr">
        <is>
          <t>Dynamic US Equity</t>
        </is>
      </c>
      <c r="C234" t="inlineStr">
        <is>
          <t>1</t>
        </is>
      </c>
      <c r="D234" t="inlineStr">
        <is>
          <t>false</t>
        </is>
      </c>
      <c r="E234" t="inlineStr">
        <is>
          <t>false</t>
        </is>
      </c>
      <c r="G234" t="n">
        <v>0</v>
      </c>
      <c r="I234">
        <f>'Add''l Spartan'!PZ75</f>
        <v/>
      </c>
      <c r="K234">
        <f>'Add''l Spartan'!QA75*100</f>
        <v/>
      </c>
      <c r="M234" t="n">
        <v>20</v>
      </c>
      <c r="AV234" t="inlineStr">
        <is>
          <t>Default</t>
        </is>
      </c>
      <c r="AW234" t="inlineStr">
        <is>
          <t>Default</t>
        </is>
      </c>
    </row>
    <row r="235">
      <c r="A235" t="n">
        <v>121</v>
      </c>
      <c r="B235" t="inlineStr">
        <is>
          <t>Dynamic US Equity</t>
        </is>
      </c>
      <c r="C235" t="inlineStr">
        <is>
          <t>1</t>
        </is>
      </c>
      <c r="D235" t="inlineStr">
        <is>
          <t>false</t>
        </is>
      </c>
      <c r="E235" t="inlineStr">
        <is>
          <t>false</t>
        </is>
      </c>
      <c r="G235" t="n">
        <v>0</v>
      </c>
      <c r="I235">
        <f>'Add''l Spartan'!PZ76</f>
        <v/>
      </c>
      <c r="K235">
        <f>'Add''l Spartan'!QA76*100</f>
        <v/>
      </c>
      <c r="M235" t="n">
        <v>20</v>
      </c>
      <c r="AV235" t="inlineStr">
        <is>
          <t>Default</t>
        </is>
      </c>
      <c r="AW235" t="inlineStr">
        <is>
          <t>Default</t>
        </is>
      </c>
    </row>
    <row r="236">
      <c r="A236" t="n">
        <v>121</v>
      </c>
      <c r="B236" t="inlineStr">
        <is>
          <t>Dynamic US Equity</t>
        </is>
      </c>
      <c r="C236" t="inlineStr">
        <is>
          <t>1</t>
        </is>
      </c>
      <c r="D236" t="inlineStr">
        <is>
          <t>false</t>
        </is>
      </c>
      <c r="E236" t="inlineStr">
        <is>
          <t>false</t>
        </is>
      </c>
      <c r="G236" t="n">
        <v>0</v>
      </c>
      <c r="I236">
        <f>'Add''l Spartan'!PZ77</f>
        <v/>
      </c>
      <c r="K236">
        <f>'Add''l Spartan'!QA77*100</f>
        <v/>
      </c>
      <c r="M236" t="n">
        <v>20</v>
      </c>
      <c r="AV236" t="inlineStr">
        <is>
          <t>Default</t>
        </is>
      </c>
      <c r="AW236" t="inlineStr">
        <is>
          <t>Default</t>
        </is>
      </c>
    </row>
    <row r="237">
      <c r="A237" t="n">
        <v>121</v>
      </c>
      <c r="B237" t="inlineStr">
        <is>
          <t>Dynamic US Equity</t>
        </is>
      </c>
      <c r="C237" t="inlineStr">
        <is>
          <t>1</t>
        </is>
      </c>
      <c r="D237" t="inlineStr">
        <is>
          <t>false</t>
        </is>
      </c>
      <c r="E237" t="inlineStr">
        <is>
          <t>false</t>
        </is>
      </c>
      <c r="G237" t="n">
        <v>0</v>
      </c>
      <c r="I237">
        <f>'Add''l Spartan'!PZ86</f>
        <v/>
      </c>
      <c r="K237">
        <f>'Add''l Spartan'!QA86*100</f>
        <v/>
      </c>
      <c r="M237" t="n">
        <v>20</v>
      </c>
      <c r="AV237" t="inlineStr">
        <is>
          <t>Default</t>
        </is>
      </c>
      <c r="AW237" t="inlineStr">
        <is>
          <t>Default</t>
        </is>
      </c>
    </row>
    <row r="238">
      <c r="A238" t="n">
        <v>121</v>
      </c>
      <c r="B238" t="inlineStr">
        <is>
          <t>Dynamic US Equity</t>
        </is>
      </c>
      <c r="C238" t="inlineStr">
        <is>
          <t>1</t>
        </is>
      </c>
      <c r="D238" t="inlineStr">
        <is>
          <t>false</t>
        </is>
      </c>
      <c r="E238" t="inlineStr">
        <is>
          <t>false</t>
        </is>
      </c>
      <c r="G238" t="n">
        <v>0</v>
      </c>
      <c r="I238" t="inlineStr">
        <is>
          <t>CUSTODIAL_CASH</t>
        </is>
      </c>
      <c r="K238">
        <f>'Add''l Spartan'!QA89*100</f>
        <v/>
      </c>
      <c r="M238" t="n">
        <v>20</v>
      </c>
      <c r="AV238" t="inlineStr">
        <is>
          <t>Default</t>
        </is>
      </c>
      <c r="AW238" t="inlineStr">
        <is>
          <t>Default</t>
        </is>
      </c>
    </row>
    <row r="239">
      <c r="A239" t="n">
        <v>122</v>
      </c>
      <c r="B239" t="inlineStr">
        <is>
          <t>S20 U.S. Leveraged ETF</t>
        </is>
      </c>
      <c r="C239" t="inlineStr">
        <is>
          <t>1</t>
        </is>
      </c>
      <c r="D239" t="inlineStr">
        <is>
          <t>false</t>
        </is>
      </c>
      <c r="E239" t="inlineStr">
        <is>
          <t>false</t>
        </is>
      </c>
      <c r="G239" t="n">
        <v>0</v>
      </c>
      <c r="I239">
        <f>'Add''l Spartan'!PZ22</f>
        <v/>
      </c>
      <c r="K239">
        <f>'Add''l Spartan'!QA22*100</f>
        <v/>
      </c>
      <c r="M239" t="n">
        <v>20</v>
      </c>
      <c r="AV239" t="inlineStr">
        <is>
          <t>Default</t>
        </is>
      </c>
      <c r="AW239" t="inlineStr">
        <is>
          <t>Default</t>
        </is>
      </c>
    </row>
    <row r="240">
      <c r="A240" t="n">
        <v>122</v>
      </c>
      <c r="B240" t="inlineStr">
        <is>
          <t>S20 U.S. Leveraged ETF</t>
        </is>
      </c>
      <c r="C240" t="inlineStr">
        <is>
          <t>1</t>
        </is>
      </c>
      <c r="D240" t="inlineStr">
        <is>
          <t>false</t>
        </is>
      </c>
      <c r="E240" t="inlineStr">
        <is>
          <t>false</t>
        </is>
      </c>
      <c r="G240" t="n">
        <v>0</v>
      </c>
      <c r="I240">
        <f>'Add''l Spartan'!PZ23</f>
        <v/>
      </c>
      <c r="K240">
        <f>'Add''l Spartan'!QA23*100</f>
        <v/>
      </c>
      <c r="M240" t="n">
        <v>20</v>
      </c>
      <c r="AV240" t="inlineStr">
        <is>
          <t>Default</t>
        </is>
      </c>
      <c r="AW240" t="inlineStr">
        <is>
          <t>Default</t>
        </is>
      </c>
    </row>
    <row r="241">
      <c r="A241" t="n">
        <v>122</v>
      </c>
      <c r="B241" t="inlineStr">
        <is>
          <t>S20 U.S. Leveraged ETF</t>
        </is>
      </c>
      <c r="C241" t="inlineStr">
        <is>
          <t>1</t>
        </is>
      </c>
      <c r="D241" t="inlineStr">
        <is>
          <t>false</t>
        </is>
      </c>
      <c r="E241" t="inlineStr">
        <is>
          <t>false</t>
        </is>
      </c>
      <c r="G241" t="n">
        <v>0</v>
      </c>
      <c r="I241">
        <f>'Add''l Spartan'!PZ14</f>
        <v/>
      </c>
      <c r="K241">
        <f>'Add''l Spartan'!QA27*100</f>
        <v/>
      </c>
      <c r="M241" t="n">
        <v>20</v>
      </c>
      <c r="AV241" t="inlineStr">
        <is>
          <t>Default</t>
        </is>
      </c>
      <c r="AW241" t="inlineStr">
        <is>
          <t>Default</t>
        </is>
      </c>
    </row>
    <row r="242">
      <c r="A242" t="n">
        <v>122</v>
      </c>
      <c r="B242" t="inlineStr">
        <is>
          <t>S20 U.S. Leveraged ETF</t>
        </is>
      </c>
      <c r="C242" t="inlineStr">
        <is>
          <t>1</t>
        </is>
      </c>
      <c r="D242" t="inlineStr">
        <is>
          <t>false</t>
        </is>
      </c>
      <c r="E242" t="inlineStr">
        <is>
          <t>false</t>
        </is>
      </c>
      <c r="G242" t="n">
        <v>0</v>
      </c>
      <c r="I242" t="inlineStr">
        <is>
          <t>CUSTODIAL_CASH</t>
        </is>
      </c>
      <c r="K242" t="n">
        <v>2</v>
      </c>
      <c r="M242" t="n">
        <v>20</v>
      </c>
      <c r="AV242" t="inlineStr">
        <is>
          <t>Default</t>
        </is>
      </c>
      <c r="AW242" t="inlineStr">
        <is>
          <t>Default</t>
        </is>
      </c>
    </row>
    <row r="243">
      <c r="A243" t="n">
        <v>125</v>
      </c>
      <c r="B243" t="inlineStr">
        <is>
          <t>S&amp;P 3x 10/100</t>
        </is>
      </c>
      <c r="C243" t="inlineStr">
        <is>
          <t>1</t>
        </is>
      </c>
      <c r="D243" t="inlineStr">
        <is>
          <t>false</t>
        </is>
      </c>
      <c r="E243" t="inlineStr">
        <is>
          <t>false</t>
        </is>
      </c>
      <c r="G243" t="n">
        <v>0</v>
      </c>
      <c r="I243">
        <f>'Add''l Spartan'!PZ101</f>
        <v/>
      </c>
      <c r="K243">
        <f>'Add''l Spartan'!QA101</f>
        <v/>
      </c>
      <c r="M243" t="n">
        <v>20</v>
      </c>
      <c r="U243" s="49" t="n"/>
      <c r="AV243" t="inlineStr">
        <is>
          <t>Default</t>
        </is>
      </c>
      <c r="AW243" t="inlineStr">
        <is>
          <t>Default</t>
        </is>
      </c>
    </row>
    <row r="244">
      <c r="A244" t="n">
        <v>125</v>
      </c>
      <c r="B244" t="inlineStr">
        <is>
          <t>S&amp;P 3x 10/100</t>
        </is>
      </c>
      <c r="C244" t="inlineStr">
        <is>
          <t>1</t>
        </is>
      </c>
      <c r="D244" t="inlineStr">
        <is>
          <t>false</t>
        </is>
      </c>
      <c r="E244" t="inlineStr">
        <is>
          <t>false</t>
        </is>
      </c>
      <c r="G244" t="n">
        <v>0</v>
      </c>
      <c r="I244" t="inlineStr">
        <is>
          <t>CUSTODIAL_CASH</t>
        </is>
      </c>
      <c r="K244">
        <f>'Add''l Spartan'!QA102</f>
        <v/>
      </c>
      <c r="M244" t="n">
        <v>20</v>
      </c>
      <c r="U244" s="49" t="n"/>
      <c r="AV244" t="inlineStr">
        <is>
          <t>Default</t>
        </is>
      </c>
      <c r="AW244" t="inlineStr">
        <is>
          <t>Default</t>
        </is>
      </c>
    </row>
    <row r="245">
      <c r="A245" t="n">
        <v>125</v>
      </c>
      <c r="B245" t="inlineStr">
        <is>
          <t>S&amp;P 3x 10/100</t>
        </is>
      </c>
      <c r="C245" t="inlineStr">
        <is>
          <t>1</t>
        </is>
      </c>
      <c r="D245" t="inlineStr">
        <is>
          <t>false</t>
        </is>
      </c>
      <c r="E245" t="inlineStr">
        <is>
          <t>false</t>
        </is>
      </c>
      <c r="G245" t="n">
        <v>0</v>
      </c>
      <c r="I245">
        <f>'Add''l Spartan'!PZ103</f>
        <v/>
      </c>
      <c r="K245">
        <f>'Add''l Spartan'!QA103</f>
        <v/>
      </c>
      <c r="M245" t="n">
        <v>20</v>
      </c>
      <c r="U245" s="49" t="n"/>
      <c r="AV245" t="inlineStr">
        <is>
          <t>Default</t>
        </is>
      </c>
      <c r="AW245" t="inlineStr">
        <is>
          <t>Default</t>
        </is>
      </c>
    </row>
    <row r="246">
      <c r="A246" t="n">
        <v>126</v>
      </c>
      <c r="B246" t="inlineStr">
        <is>
          <t>Adolos Aggressive ETF</t>
        </is>
      </c>
      <c r="C246" t="inlineStr">
        <is>
          <t>1</t>
        </is>
      </c>
      <c r="D246" t="inlineStr">
        <is>
          <t>false</t>
        </is>
      </c>
      <c r="E246" t="inlineStr">
        <is>
          <t>false</t>
        </is>
      </c>
      <c r="G246" t="n">
        <v>0</v>
      </c>
      <c r="I246">
        <f>Adolos!A4</f>
        <v/>
      </c>
      <c r="K246">
        <f>Adolos!D4*100</f>
        <v/>
      </c>
      <c r="M246" t="n">
        <v>20</v>
      </c>
      <c r="AV246" t="inlineStr">
        <is>
          <t>Default</t>
        </is>
      </c>
      <c r="AW246" t="inlineStr">
        <is>
          <t>Default</t>
        </is>
      </c>
    </row>
    <row r="247">
      <c r="A247" t="n">
        <v>126</v>
      </c>
      <c r="B247" t="inlineStr">
        <is>
          <t>Adolos Aggressive ETF</t>
        </is>
      </c>
      <c r="C247" t="inlineStr">
        <is>
          <t>1</t>
        </is>
      </c>
      <c r="D247" t="inlineStr">
        <is>
          <t>false</t>
        </is>
      </c>
      <c r="E247" t="inlineStr">
        <is>
          <t>false</t>
        </is>
      </c>
      <c r="G247" t="n">
        <v>0</v>
      </c>
      <c r="I247">
        <f>Adolos!A5</f>
        <v/>
      </c>
      <c r="K247">
        <f>Adolos!D5*100</f>
        <v/>
      </c>
      <c r="M247" t="n">
        <v>20</v>
      </c>
      <c r="AV247" t="inlineStr">
        <is>
          <t>Default</t>
        </is>
      </c>
      <c r="AW247" t="inlineStr">
        <is>
          <t>Default</t>
        </is>
      </c>
    </row>
    <row r="248">
      <c r="A248" t="n">
        <v>126</v>
      </c>
      <c r="B248" t="inlineStr">
        <is>
          <t>Adolos Aggressive ETF</t>
        </is>
      </c>
      <c r="C248" t="inlineStr">
        <is>
          <t>1</t>
        </is>
      </c>
      <c r="D248" t="inlineStr">
        <is>
          <t>false</t>
        </is>
      </c>
      <c r="E248" t="inlineStr">
        <is>
          <t>false</t>
        </is>
      </c>
      <c r="G248" t="n">
        <v>0</v>
      </c>
      <c r="I248">
        <f>Adolos!A6</f>
        <v/>
      </c>
      <c r="K248">
        <f>Adolos!D6*100</f>
        <v/>
      </c>
      <c r="M248" t="n">
        <v>20</v>
      </c>
      <c r="AV248" t="inlineStr">
        <is>
          <t>Default</t>
        </is>
      </c>
      <c r="AW248" t="inlineStr">
        <is>
          <t>Default</t>
        </is>
      </c>
    </row>
    <row r="249">
      <c r="A249" t="n">
        <v>126</v>
      </c>
      <c r="B249" t="inlineStr">
        <is>
          <t>Adolos Aggressive ETF</t>
        </is>
      </c>
      <c r="C249" t="inlineStr">
        <is>
          <t>1</t>
        </is>
      </c>
      <c r="D249" t="inlineStr">
        <is>
          <t>false</t>
        </is>
      </c>
      <c r="E249" t="inlineStr">
        <is>
          <t>false</t>
        </is>
      </c>
      <c r="G249" t="n">
        <v>0</v>
      </c>
      <c r="I249">
        <f>Adolos!A7</f>
        <v/>
      </c>
      <c r="K249">
        <f>Adolos!D7*100</f>
        <v/>
      </c>
      <c r="M249" t="n">
        <v>20</v>
      </c>
      <c r="AV249" t="inlineStr">
        <is>
          <t>Default</t>
        </is>
      </c>
      <c r="AW249" t="inlineStr">
        <is>
          <t>Default</t>
        </is>
      </c>
    </row>
    <row r="250">
      <c r="A250" t="n">
        <v>126</v>
      </c>
      <c r="B250" t="inlineStr">
        <is>
          <t>Adolos Aggressive ETF</t>
        </is>
      </c>
      <c r="C250" t="inlineStr">
        <is>
          <t>1</t>
        </is>
      </c>
      <c r="D250" t="inlineStr">
        <is>
          <t>false</t>
        </is>
      </c>
      <c r="E250" t="inlineStr">
        <is>
          <t>false</t>
        </is>
      </c>
      <c r="G250" t="n">
        <v>0</v>
      </c>
      <c r="I250">
        <f>Adolos!A8</f>
        <v/>
      </c>
      <c r="K250">
        <f>Adolos!D8*100</f>
        <v/>
      </c>
      <c r="M250" t="n">
        <v>20</v>
      </c>
      <c r="AV250" t="inlineStr">
        <is>
          <t>Default</t>
        </is>
      </c>
      <c r="AW250" t="inlineStr">
        <is>
          <t>Default</t>
        </is>
      </c>
    </row>
    <row r="251">
      <c r="A251" t="n">
        <v>126</v>
      </c>
      <c r="B251" t="inlineStr">
        <is>
          <t>Adolos Aggressive ETF</t>
        </is>
      </c>
      <c r="C251" t="inlineStr">
        <is>
          <t>1</t>
        </is>
      </c>
      <c r="D251" t="inlineStr">
        <is>
          <t>false</t>
        </is>
      </c>
      <c r="E251" t="inlineStr">
        <is>
          <t>false</t>
        </is>
      </c>
      <c r="G251" t="n">
        <v>0</v>
      </c>
      <c r="I251">
        <f>Adolos!A9</f>
        <v/>
      </c>
      <c r="K251">
        <f>Adolos!D9*100</f>
        <v/>
      </c>
      <c r="M251" t="n">
        <v>20</v>
      </c>
      <c r="AV251" t="inlineStr">
        <is>
          <t>Default</t>
        </is>
      </c>
      <c r="AW251" t="inlineStr">
        <is>
          <t>Default</t>
        </is>
      </c>
    </row>
    <row r="252">
      <c r="A252" t="n">
        <v>126</v>
      </c>
      <c r="B252" t="inlineStr">
        <is>
          <t>Adolos Aggressive ETF</t>
        </is>
      </c>
      <c r="C252" t="inlineStr">
        <is>
          <t>1</t>
        </is>
      </c>
      <c r="D252" t="inlineStr">
        <is>
          <t>false</t>
        </is>
      </c>
      <c r="E252" t="inlineStr">
        <is>
          <t>false</t>
        </is>
      </c>
      <c r="G252" t="n">
        <v>0</v>
      </c>
      <c r="I252">
        <f>Adolos!A10</f>
        <v/>
      </c>
      <c r="K252">
        <f>Adolos!D10*100</f>
        <v/>
      </c>
      <c r="M252" t="n">
        <v>20</v>
      </c>
      <c r="AV252" t="inlineStr">
        <is>
          <t>Default</t>
        </is>
      </c>
      <c r="AW252" t="inlineStr">
        <is>
          <t>Default</t>
        </is>
      </c>
    </row>
    <row r="253">
      <c r="A253" t="n">
        <v>126</v>
      </c>
      <c r="B253" t="inlineStr">
        <is>
          <t>Adolos Aggressive ETF</t>
        </is>
      </c>
      <c r="C253" t="inlineStr">
        <is>
          <t>1</t>
        </is>
      </c>
      <c r="D253" t="inlineStr">
        <is>
          <t>false</t>
        </is>
      </c>
      <c r="E253" t="inlineStr">
        <is>
          <t>false</t>
        </is>
      </c>
      <c r="G253" t="n">
        <v>0</v>
      </c>
      <c r="I253">
        <f>Adolos!A11</f>
        <v/>
      </c>
      <c r="K253">
        <f>Adolos!D11*100</f>
        <v/>
      </c>
      <c r="M253" t="n">
        <v>20</v>
      </c>
      <c r="AV253" t="inlineStr">
        <is>
          <t>Default</t>
        </is>
      </c>
      <c r="AW253" t="inlineStr">
        <is>
          <t>Default</t>
        </is>
      </c>
    </row>
    <row r="254">
      <c r="A254" t="n">
        <v>126</v>
      </c>
      <c r="B254" t="inlineStr">
        <is>
          <t>Adolos Aggressive ETF</t>
        </is>
      </c>
      <c r="C254" t="inlineStr">
        <is>
          <t>1</t>
        </is>
      </c>
      <c r="D254" t="inlineStr">
        <is>
          <t>false</t>
        </is>
      </c>
      <c r="E254" t="inlineStr">
        <is>
          <t>false</t>
        </is>
      </c>
      <c r="G254" t="n">
        <v>0</v>
      </c>
      <c r="I254">
        <f>Adolos!A12</f>
        <v/>
      </c>
      <c r="K254">
        <f>Adolos!D12*100</f>
        <v/>
      </c>
      <c r="M254" t="n">
        <v>20</v>
      </c>
      <c r="AV254" t="inlineStr">
        <is>
          <t>Default</t>
        </is>
      </c>
      <c r="AW254" t="inlineStr">
        <is>
          <t>Default</t>
        </is>
      </c>
    </row>
    <row r="255">
      <c r="A255" t="n">
        <v>126</v>
      </c>
      <c r="B255" t="inlineStr">
        <is>
          <t>Adolos Aggressive ETF</t>
        </is>
      </c>
      <c r="C255" t="inlineStr">
        <is>
          <t>1</t>
        </is>
      </c>
      <c r="D255" t="inlineStr">
        <is>
          <t>false</t>
        </is>
      </c>
      <c r="E255" t="inlineStr">
        <is>
          <t>false</t>
        </is>
      </c>
      <c r="G255" t="n">
        <v>0</v>
      </c>
      <c r="I255">
        <f>Adolos!A13</f>
        <v/>
      </c>
      <c r="K255">
        <f>Adolos!D13*100</f>
        <v/>
      </c>
      <c r="M255" t="n">
        <v>20</v>
      </c>
      <c r="AV255" t="inlineStr">
        <is>
          <t>Default</t>
        </is>
      </c>
      <c r="AW255" t="inlineStr">
        <is>
          <t>Default</t>
        </is>
      </c>
    </row>
    <row r="256">
      <c r="A256" t="n">
        <v>126</v>
      </c>
      <c r="B256" t="inlineStr">
        <is>
          <t>Adolos Aggressive ETF</t>
        </is>
      </c>
      <c r="C256" t="inlineStr">
        <is>
          <t>1</t>
        </is>
      </c>
      <c r="D256" t="inlineStr">
        <is>
          <t>false</t>
        </is>
      </c>
      <c r="E256" t="inlineStr">
        <is>
          <t>false</t>
        </is>
      </c>
      <c r="G256" t="n">
        <v>0</v>
      </c>
      <c r="I256">
        <f>Adolos!A14</f>
        <v/>
      </c>
      <c r="K256">
        <f>Adolos!D14*100</f>
        <v/>
      </c>
      <c r="M256" t="n">
        <v>20</v>
      </c>
      <c r="AV256" t="inlineStr">
        <is>
          <t>Default</t>
        </is>
      </c>
      <c r="AW256" t="inlineStr">
        <is>
          <t>Default</t>
        </is>
      </c>
    </row>
    <row r="257">
      <c r="A257" t="n">
        <v>126</v>
      </c>
      <c r="B257" t="inlineStr">
        <is>
          <t>Adolos Aggressive ETF</t>
        </is>
      </c>
      <c r="C257" t="inlineStr">
        <is>
          <t>1</t>
        </is>
      </c>
      <c r="D257" t="inlineStr">
        <is>
          <t>false</t>
        </is>
      </c>
      <c r="E257" t="inlineStr">
        <is>
          <t>false</t>
        </is>
      </c>
      <c r="G257" t="n">
        <v>0</v>
      </c>
      <c r="I257">
        <f>Adolos!A15</f>
        <v/>
      </c>
      <c r="K257">
        <f>Adolos!D15*100</f>
        <v/>
      </c>
      <c r="M257" t="n">
        <v>20</v>
      </c>
      <c r="AV257" t="inlineStr">
        <is>
          <t>Default</t>
        </is>
      </c>
      <c r="AW257" t="inlineStr">
        <is>
          <t>Default</t>
        </is>
      </c>
    </row>
    <row r="258">
      <c r="A258" t="n">
        <v>126</v>
      </c>
      <c r="B258" t="inlineStr">
        <is>
          <t>Adolos Aggressive ETF</t>
        </is>
      </c>
      <c r="C258" t="inlineStr">
        <is>
          <t>1</t>
        </is>
      </c>
      <c r="D258" t="inlineStr">
        <is>
          <t>false</t>
        </is>
      </c>
      <c r="E258" t="inlineStr">
        <is>
          <t>false</t>
        </is>
      </c>
      <c r="G258" t="n">
        <v>0</v>
      </c>
      <c r="I258">
        <f>Adolos!A16</f>
        <v/>
      </c>
      <c r="K258">
        <f>Adolos!D16*100</f>
        <v/>
      </c>
      <c r="M258" t="n">
        <v>20</v>
      </c>
      <c r="AV258" t="inlineStr">
        <is>
          <t>Default</t>
        </is>
      </c>
      <c r="AW258" t="inlineStr">
        <is>
          <t>Default</t>
        </is>
      </c>
    </row>
    <row r="259">
      <c r="A259" t="n">
        <v>126</v>
      </c>
      <c r="B259" t="inlineStr">
        <is>
          <t>Adolos Aggressive ETF</t>
        </is>
      </c>
      <c r="C259" t="inlineStr">
        <is>
          <t>1</t>
        </is>
      </c>
      <c r="D259" t="inlineStr">
        <is>
          <t>false</t>
        </is>
      </c>
      <c r="E259" t="inlineStr">
        <is>
          <t>false</t>
        </is>
      </c>
      <c r="G259" t="n">
        <v>0</v>
      </c>
      <c r="I259">
        <f>Adolos!A17</f>
        <v/>
      </c>
      <c r="K259">
        <f>Adolos!D17*100</f>
        <v/>
      </c>
      <c r="M259" t="n">
        <v>20</v>
      </c>
      <c r="AV259" t="inlineStr">
        <is>
          <t>Default</t>
        </is>
      </c>
      <c r="AW259" t="inlineStr">
        <is>
          <t>Default</t>
        </is>
      </c>
    </row>
    <row r="260">
      <c r="A260" t="n">
        <v>126</v>
      </c>
      <c r="B260" t="inlineStr">
        <is>
          <t>Adolos Aggressive ETF</t>
        </is>
      </c>
      <c r="C260" t="inlineStr">
        <is>
          <t>1</t>
        </is>
      </c>
      <c r="D260" t="inlineStr">
        <is>
          <t>false</t>
        </is>
      </c>
      <c r="E260" t="inlineStr">
        <is>
          <t>false</t>
        </is>
      </c>
      <c r="G260" t="n">
        <v>0</v>
      </c>
      <c r="I260">
        <f>Adolos!A18</f>
        <v/>
      </c>
      <c r="K260">
        <f>Adolos!D18*100</f>
        <v/>
      </c>
      <c r="M260" t="n">
        <v>20</v>
      </c>
      <c r="AV260" t="inlineStr">
        <is>
          <t>Default</t>
        </is>
      </c>
      <c r="AW260" t="inlineStr">
        <is>
          <t>Default</t>
        </is>
      </c>
    </row>
    <row r="261">
      <c r="A261" t="n">
        <v>126</v>
      </c>
      <c r="B261" t="inlineStr">
        <is>
          <t>Adolos Aggressive ETF</t>
        </is>
      </c>
      <c r="C261" t="inlineStr">
        <is>
          <t>1</t>
        </is>
      </c>
      <c r="D261" t="inlineStr">
        <is>
          <t>false</t>
        </is>
      </c>
      <c r="E261" t="inlineStr">
        <is>
          <t>false</t>
        </is>
      </c>
      <c r="G261" t="n">
        <v>0</v>
      </c>
      <c r="I261">
        <f>Adolos!A19</f>
        <v/>
      </c>
      <c r="K261">
        <f>Adolos!D19*100</f>
        <v/>
      </c>
      <c r="M261" t="n">
        <v>20</v>
      </c>
      <c r="AV261" t="inlineStr">
        <is>
          <t>Default</t>
        </is>
      </c>
      <c r="AW261" t="inlineStr">
        <is>
          <t>Default</t>
        </is>
      </c>
    </row>
    <row r="262">
      <c r="A262" t="n">
        <v>126</v>
      </c>
      <c r="B262" t="inlineStr">
        <is>
          <t>Adolos Aggressive ETF</t>
        </is>
      </c>
      <c r="C262" t="inlineStr">
        <is>
          <t>1</t>
        </is>
      </c>
      <c r="D262" t="inlineStr">
        <is>
          <t>false</t>
        </is>
      </c>
      <c r="E262" t="inlineStr">
        <is>
          <t>false</t>
        </is>
      </c>
      <c r="G262" t="n">
        <v>0</v>
      </c>
      <c r="I262">
        <f>Adolos!A20</f>
        <v/>
      </c>
      <c r="K262">
        <f>Adolos!D20*100</f>
        <v/>
      </c>
      <c r="M262" t="n">
        <v>20</v>
      </c>
      <c r="AV262" t="inlineStr">
        <is>
          <t>Default</t>
        </is>
      </c>
      <c r="AW262" t="inlineStr">
        <is>
          <t>Default</t>
        </is>
      </c>
    </row>
    <row r="263">
      <c r="A263" t="n">
        <v>126</v>
      </c>
      <c r="B263" t="inlineStr">
        <is>
          <t>Adolos Aggressive ETF</t>
        </is>
      </c>
      <c r="C263" t="inlineStr">
        <is>
          <t>1</t>
        </is>
      </c>
      <c r="D263" t="inlineStr">
        <is>
          <t>false</t>
        </is>
      </c>
      <c r="E263" t="inlineStr">
        <is>
          <t>false</t>
        </is>
      </c>
      <c r="G263" t="n">
        <v>0</v>
      </c>
      <c r="I263">
        <f>Adolos!A21</f>
        <v/>
      </c>
      <c r="K263">
        <f>Adolos!D21*100</f>
        <v/>
      </c>
      <c r="M263" t="n">
        <v>20</v>
      </c>
      <c r="AV263" t="inlineStr">
        <is>
          <t>Default</t>
        </is>
      </c>
      <c r="AW263" t="inlineStr">
        <is>
          <t>Default</t>
        </is>
      </c>
    </row>
    <row r="264">
      <c r="A264" t="n">
        <v>126</v>
      </c>
      <c r="B264" t="inlineStr">
        <is>
          <t>Adolos Aggressive ETF</t>
        </is>
      </c>
      <c r="C264" t="inlineStr">
        <is>
          <t>1</t>
        </is>
      </c>
      <c r="D264" t="inlineStr">
        <is>
          <t>false</t>
        </is>
      </c>
      <c r="E264" t="inlineStr">
        <is>
          <t>false</t>
        </is>
      </c>
      <c r="G264" t="n">
        <v>0</v>
      </c>
      <c r="I264">
        <f>Adolos!A22</f>
        <v/>
      </c>
      <c r="K264">
        <f>Adolos!D22*100</f>
        <v/>
      </c>
      <c r="M264" t="n">
        <v>20</v>
      </c>
      <c r="AV264" t="inlineStr">
        <is>
          <t>Default</t>
        </is>
      </c>
      <c r="AW264" t="inlineStr">
        <is>
          <t>Default</t>
        </is>
      </c>
    </row>
    <row r="265">
      <c r="A265" t="n">
        <v>126</v>
      </c>
      <c r="B265" t="inlineStr">
        <is>
          <t>Adolos Aggressive ETF</t>
        </is>
      </c>
      <c r="C265" t="inlineStr">
        <is>
          <t>1</t>
        </is>
      </c>
      <c r="D265" t="inlineStr">
        <is>
          <t>false</t>
        </is>
      </c>
      <c r="E265" t="inlineStr">
        <is>
          <t>false</t>
        </is>
      </c>
      <c r="G265" t="n">
        <v>0</v>
      </c>
      <c r="I265">
        <f>Adolos!A23</f>
        <v/>
      </c>
      <c r="K265">
        <f>Adolos!D23*100</f>
        <v/>
      </c>
      <c r="M265" t="n">
        <v>20</v>
      </c>
      <c r="AV265" t="inlineStr">
        <is>
          <t>Default</t>
        </is>
      </c>
      <c r="AW265" t="inlineStr">
        <is>
          <t>Default</t>
        </is>
      </c>
    </row>
    <row r="266">
      <c r="A266" t="n">
        <v>126</v>
      </c>
      <c r="B266" t="inlineStr">
        <is>
          <t>Adolos Aggressive ETF</t>
        </is>
      </c>
      <c r="C266" t="inlineStr">
        <is>
          <t>1</t>
        </is>
      </c>
      <c r="D266" t="inlineStr">
        <is>
          <t>false</t>
        </is>
      </c>
      <c r="E266" t="inlineStr">
        <is>
          <t>false</t>
        </is>
      </c>
      <c r="G266" t="n">
        <v>0</v>
      </c>
      <c r="I266">
        <f>Adolos!A24</f>
        <v/>
      </c>
      <c r="K266">
        <f>Adolos!D24*100</f>
        <v/>
      </c>
      <c r="M266" t="n">
        <v>20</v>
      </c>
      <c r="AV266" t="inlineStr">
        <is>
          <t>Default</t>
        </is>
      </c>
      <c r="AW266" t="inlineStr">
        <is>
          <t>Default</t>
        </is>
      </c>
    </row>
    <row r="267">
      <c r="A267" t="n">
        <v>126</v>
      </c>
      <c r="B267" t="inlineStr">
        <is>
          <t>Adolos Aggressive ETF</t>
        </is>
      </c>
      <c r="C267" t="inlineStr">
        <is>
          <t>1</t>
        </is>
      </c>
      <c r="D267" t="inlineStr">
        <is>
          <t>false</t>
        </is>
      </c>
      <c r="E267" t="inlineStr">
        <is>
          <t>false</t>
        </is>
      </c>
      <c r="G267" t="n">
        <v>0</v>
      </c>
      <c r="I267">
        <f>Adolos!A25</f>
        <v/>
      </c>
      <c r="K267">
        <f>Adolos!D25*100</f>
        <v/>
      </c>
      <c r="M267" t="n">
        <v>20</v>
      </c>
      <c r="AV267" t="inlineStr">
        <is>
          <t>Default</t>
        </is>
      </c>
      <c r="AW267" t="inlineStr">
        <is>
          <t>Default</t>
        </is>
      </c>
    </row>
    <row r="268">
      <c r="A268" t="n">
        <v>126</v>
      </c>
      <c r="B268" t="inlineStr">
        <is>
          <t>Adolos Aggressive ETF</t>
        </is>
      </c>
      <c r="C268" t="inlineStr">
        <is>
          <t>1</t>
        </is>
      </c>
      <c r="D268" t="inlineStr">
        <is>
          <t>false</t>
        </is>
      </c>
      <c r="E268" t="inlineStr">
        <is>
          <t>false</t>
        </is>
      </c>
      <c r="G268" t="n">
        <v>0</v>
      </c>
      <c r="I268">
        <f>Adolos!A26</f>
        <v/>
      </c>
      <c r="K268">
        <f>Adolos!D26*100</f>
        <v/>
      </c>
      <c r="M268" t="n">
        <v>20</v>
      </c>
      <c r="AV268" t="inlineStr">
        <is>
          <t>Default</t>
        </is>
      </c>
      <c r="AW268" t="inlineStr">
        <is>
          <t>Default</t>
        </is>
      </c>
    </row>
    <row r="269">
      <c r="A269" t="n">
        <v>126</v>
      </c>
      <c r="B269" t="inlineStr">
        <is>
          <t>Adolos Aggressive ETF</t>
        </is>
      </c>
      <c r="C269" t="inlineStr">
        <is>
          <t>1</t>
        </is>
      </c>
      <c r="D269" t="inlineStr">
        <is>
          <t>false</t>
        </is>
      </c>
      <c r="E269" t="inlineStr">
        <is>
          <t>false</t>
        </is>
      </c>
      <c r="G269" t="n">
        <v>0</v>
      </c>
      <c r="I269">
        <f>Adolos!A27</f>
        <v/>
      </c>
      <c r="K269">
        <f>Adolos!D27*100</f>
        <v/>
      </c>
      <c r="M269" t="n">
        <v>20</v>
      </c>
      <c r="AV269" t="inlineStr">
        <is>
          <t>Default</t>
        </is>
      </c>
      <c r="AW269" t="inlineStr">
        <is>
          <t>Default</t>
        </is>
      </c>
    </row>
    <row r="270">
      <c r="A270" t="n">
        <v>126</v>
      </c>
      <c r="B270" t="inlineStr">
        <is>
          <t>Adolos Aggressive ETF</t>
        </is>
      </c>
      <c r="C270" t="inlineStr">
        <is>
          <t>1</t>
        </is>
      </c>
      <c r="D270" t="inlineStr">
        <is>
          <t>false</t>
        </is>
      </c>
      <c r="E270" t="inlineStr">
        <is>
          <t>false</t>
        </is>
      </c>
      <c r="G270" t="n">
        <v>0</v>
      </c>
      <c r="I270">
        <f>Adolos!A28</f>
        <v/>
      </c>
      <c r="K270">
        <f>Adolos!D28*100</f>
        <v/>
      </c>
      <c r="M270" t="n">
        <v>20</v>
      </c>
      <c r="AV270" t="inlineStr">
        <is>
          <t>Default</t>
        </is>
      </c>
      <c r="AW270" t="inlineStr">
        <is>
          <t>Default</t>
        </is>
      </c>
    </row>
    <row r="271">
      <c r="A271" t="n">
        <v>126</v>
      </c>
      <c r="B271" t="inlineStr">
        <is>
          <t>Adolos Aggressive ETF</t>
        </is>
      </c>
      <c r="C271" t="inlineStr">
        <is>
          <t>1</t>
        </is>
      </c>
      <c r="D271" t="inlineStr">
        <is>
          <t>false</t>
        </is>
      </c>
      <c r="E271" t="inlineStr">
        <is>
          <t>false</t>
        </is>
      </c>
      <c r="G271" t="n">
        <v>0</v>
      </c>
      <c r="I271" t="inlineStr">
        <is>
          <t>CUSTODIAL_CASH</t>
        </is>
      </c>
      <c r="K271">
        <f>Adolos!D29*100</f>
        <v/>
      </c>
      <c r="M271" t="n">
        <v>20</v>
      </c>
      <c r="AV271" t="inlineStr">
        <is>
          <t>Default</t>
        </is>
      </c>
      <c r="AW271" t="inlineStr">
        <is>
          <t>Default</t>
        </is>
      </c>
    </row>
    <row r="272">
      <c r="A272" t="n">
        <v>127</v>
      </c>
      <c r="B272" t="inlineStr">
        <is>
          <t>Adolos Growth ETF</t>
        </is>
      </c>
      <c r="C272" t="inlineStr">
        <is>
          <t>1</t>
        </is>
      </c>
      <c r="D272" t="inlineStr">
        <is>
          <t>false</t>
        </is>
      </c>
      <c r="E272" t="inlineStr">
        <is>
          <t>false</t>
        </is>
      </c>
      <c r="G272" t="n">
        <v>0</v>
      </c>
      <c r="I272">
        <f>Adolos!A4</f>
        <v/>
      </c>
      <c r="K272">
        <f>Adolos!I4*100</f>
        <v/>
      </c>
      <c r="M272" t="n">
        <v>20</v>
      </c>
      <c r="AV272" t="inlineStr">
        <is>
          <t>Default</t>
        </is>
      </c>
      <c r="AW272" t="inlineStr">
        <is>
          <t>Default</t>
        </is>
      </c>
    </row>
    <row r="273">
      <c r="A273" t="n">
        <v>127</v>
      </c>
      <c r="B273" t="inlineStr">
        <is>
          <t>Adolos Growth ETF</t>
        </is>
      </c>
      <c r="C273" t="inlineStr">
        <is>
          <t>1</t>
        </is>
      </c>
      <c r="D273" t="inlineStr">
        <is>
          <t>false</t>
        </is>
      </c>
      <c r="E273" t="inlineStr">
        <is>
          <t>false</t>
        </is>
      </c>
      <c r="G273" t="n">
        <v>0</v>
      </c>
      <c r="I273">
        <f>Adolos!A5</f>
        <v/>
      </c>
      <c r="K273">
        <f>Adolos!I5*100</f>
        <v/>
      </c>
      <c r="M273" t="n">
        <v>20</v>
      </c>
      <c r="AV273" t="inlineStr">
        <is>
          <t>Default</t>
        </is>
      </c>
      <c r="AW273" t="inlineStr">
        <is>
          <t>Default</t>
        </is>
      </c>
    </row>
    <row r="274">
      <c r="A274" t="n">
        <v>127</v>
      </c>
      <c r="B274" t="inlineStr">
        <is>
          <t>Adolos Growth ETF</t>
        </is>
      </c>
      <c r="C274" t="inlineStr">
        <is>
          <t>1</t>
        </is>
      </c>
      <c r="D274" t="inlineStr">
        <is>
          <t>false</t>
        </is>
      </c>
      <c r="E274" t="inlineStr">
        <is>
          <t>false</t>
        </is>
      </c>
      <c r="G274" t="n">
        <v>0</v>
      </c>
      <c r="I274">
        <f>Adolos!A6</f>
        <v/>
      </c>
      <c r="K274">
        <f>Adolos!I6*100</f>
        <v/>
      </c>
      <c r="M274" t="n">
        <v>20</v>
      </c>
      <c r="AV274" t="inlineStr">
        <is>
          <t>Default</t>
        </is>
      </c>
      <c r="AW274" t="inlineStr">
        <is>
          <t>Default</t>
        </is>
      </c>
    </row>
    <row r="275">
      <c r="A275" t="n">
        <v>127</v>
      </c>
      <c r="B275" t="inlineStr">
        <is>
          <t>Adolos Growth ETF</t>
        </is>
      </c>
      <c r="C275" t="inlineStr">
        <is>
          <t>1</t>
        </is>
      </c>
      <c r="D275" t="inlineStr">
        <is>
          <t>false</t>
        </is>
      </c>
      <c r="E275" t="inlineStr">
        <is>
          <t>false</t>
        </is>
      </c>
      <c r="G275" t="n">
        <v>0</v>
      </c>
      <c r="I275">
        <f>Adolos!A7</f>
        <v/>
      </c>
      <c r="K275">
        <f>Adolos!I7*100</f>
        <v/>
      </c>
      <c r="M275" t="n">
        <v>20</v>
      </c>
      <c r="AV275" t="inlineStr">
        <is>
          <t>Default</t>
        </is>
      </c>
      <c r="AW275" t="inlineStr">
        <is>
          <t>Default</t>
        </is>
      </c>
    </row>
    <row r="276">
      <c r="A276" t="n">
        <v>127</v>
      </c>
      <c r="B276" t="inlineStr">
        <is>
          <t>Adolos Growth ETF</t>
        </is>
      </c>
      <c r="C276" t="inlineStr">
        <is>
          <t>1</t>
        </is>
      </c>
      <c r="D276" t="inlineStr">
        <is>
          <t>false</t>
        </is>
      </c>
      <c r="E276" t="inlineStr">
        <is>
          <t>false</t>
        </is>
      </c>
      <c r="G276" t="n">
        <v>0</v>
      </c>
      <c r="I276">
        <f>Adolos!A8</f>
        <v/>
      </c>
      <c r="K276">
        <f>Adolos!I8*100</f>
        <v/>
      </c>
      <c r="M276" t="n">
        <v>20</v>
      </c>
      <c r="AV276" t="inlineStr">
        <is>
          <t>Default</t>
        </is>
      </c>
      <c r="AW276" t="inlineStr">
        <is>
          <t>Default</t>
        </is>
      </c>
    </row>
    <row r="277">
      <c r="A277" t="n">
        <v>127</v>
      </c>
      <c r="B277" t="inlineStr">
        <is>
          <t>Adolos Growth ETF</t>
        </is>
      </c>
      <c r="C277" t="inlineStr">
        <is>
          <t>1</t>
        </is>
      </c>
      <c r="D277" t="inlineStr">
        <is>
          <t>false</t>
        </is>
      </c>
      <c r="E277" t="inlineStr">
        <is>
          <t>false</t>
        </is>
      </c>
      <c r="G277" t="n">
        <v>0</v>
      </c>
      <c r="I277">
        <f>Adolos!A9</f>
        <v/>
      </c>
      <c r="K277">
        <f>Adolos!I9*100</f>
        <v/>
      </c>
      <c r="M277" t="n">
        <v>20</v>
      </c>
      <c r="AV277" t="inlineStr">
        <is>
          <t>Default</t>
        </is>
      </c>
      <c r="AW277" t="inlineStr">
        <is>
          <t>Default</t>
        </is>
      </c>
    </row>
    <row r="278">
      <c r="A278" t="n">
        <v>127</v>
      </c>
      <c r="B278" t="inlineStr">
        <is>
          <t>Adolos Growth ETF</t>
        </is>
      </c>
      <c r="C278" t="inlineStr">
        <is>
          <t>1</t>
        </is>
      </c>
      <c r="D278" t="inlineStr">
        <is>
          <t>false</t>
        </is>
      </c>
      <c r="E278" t="inlineStr">
        <is>
          <t>false</t>
        </is>
      </c>
      <c r="G278" t="n">
        <v>0</v>
      </c>
      <c r="I278">
        <f>Adolos!A10</f>
        <v/>
      </c>
      <c r="K278">
        <f>Adolos!I10*100</f>
        <v/>
      </c>
      <c r="M278" t="n">
        <v>20</v>
      </c>
      <c r="AV278" t="inlineStr">
        <is>
          <t>Default</t>
        </is>
      </c>
      <c r="AW278" t="inlineStr">
        <is>
          <t>Default</t>
        </is>
      </c>
    </row>
    <row r="279">
      <c r="A279" t="n">
        <v>127</v>
      </c>
      <c r="B279" t="inlineStr">
        <is>
          <t>Adolos Growth ETF</t>
        </is>
      </c>
      <c r="C279" t="inlineStr">
        <is>
          <t>1</t>
        </is>
      </c>
      <c r="D279" t="inlineStr">
        <is>
          <t>false</t>
        </is>
      </c>
      <c r="E279" t="inlineStr">
        <is>
          <t>false</t>
        </is>
      </c>
      <c r="G279" t="n">
        <v>0</v>
      </c>
      <c r="I279">
        <f>Adolos!A11</f>
        <v/>
      </c>
      <c r="K279">
        <f>Adolos!I11*100</f>
        <v/>
      </c>
      <c r="M279" t="n">
        <v>20</v>
      </c>
      <c r="AV279" t="inlineStr">
        <is>
          <t>Default</t>
        </is>
      </c>
      <c r="AW279" t="inlineStr">
        <is>
          <t>Default</t>
        </is>
      </c>
    </row>
    <row r="280">
      <c r="A280" t="n">
        <v>127</v>
      </c>
      <c r="B280" t="inlineStr">
        <is>
          <t>Adolos Growth ETF</t>
        </is>
      </c>
      <c r="C280" t="inlineStr">
        <is>
          <t>1</t>
        </is>
      </c>
      <c r="D280" t="inlineStr">
        <is>
          <t>false</t>
        </is>
      </c>
      <c r="E280" t="inlineStr">
        <is>
          <t>false</t>
        </is>
      </c>
      <c r="G280" t="n">
        <v>0</v>
      </c>
      <c r="I280">
        <f>Adolos!A12</f>
        <v/>
      </c>
      <c r="K280">
        <f>Adolos!I12*100</f>
        <v/>
      </c>
      <c r="M280" t="n">
        <v>20</v>
      </c>
      <c r="AV280" t="inlineStr">
        <is>
          <t>Default</t>
        </is>
      </c>
      <c r="AW280" t="inlineStr">
        <is>
          <t>Default</t>
        </is>
      </c>
    </row>
    <row r="281">
      <c r="A281" t="n">
        <v>127</v>
      </c>
      <c r="B281" t="inlineStr">
        <is>
          <t>Adolos Growth ETF</t>
        </is>
      </c>
      <c r="C281" t="inlineStr">
        <is>
          <t>1</t>
        </is>
      </c>
      <c r="D281" t="inlineStr">
        <is>
          <t>false</t>
        </is>
      </c>
      <c r="E281" t="inlineStr">
        <is>
          <t>false</t>
        </is>
      </c>
      <c r="G281" t="n">
        <v>0</v>
      </c>
      <c r="I281">
        <f>Adolos!A13</f>
        <v/>
      </c>
      <c r="K281">
        <f>Adolos!I13*100</f>
        <v/>
      </c>
      <c r="M281" t="n">
        <v>20</v>
      </c>
      <c r="AV281" t="inlineStr">
        <is>
          <t>Default</t>
        </is>
      </c>
      <c r="AW281" t="inlineStr">
        <is>
          <t>Default</t>
        </is>
      </c>
    </row>
    <row r="282">
      <c r="A282" t="n">
        <v>127</v>
      </c>
      <c r="B282" t="inlineStr">
        <is>
          <t>Adolos Growth ETF</t>
        </is>
      </c>
      <c r="C282" t="inlineStr">
        <is>
          <t>1</t>
        </is>
      </c>
      <c r="D282" t="inlineStr">
        <is>
          <t>false</t>
        </is>
      </c>
      <c r="E282" t="inlineStr">
        <is>
          <t>false</t>
        </is>
      </c>
      <c r="G282" t="n">
        <v>0</v>
      </c>
      <c r="I282">
        <f>Adolos!A14</f>
        <v/>
      </c>
      <c r="K282">
        <f>Adolos!I14*100</f>
        <v/>
      </c>
      <c r="M282" t="n">
        <v>20</v>
      </c>
      <c r="AV282" t="inlineStr">
        <is>
          <t>Default</t>
        </is>
      </c>
      <c r="AW282" t="inlineStr">
        <is>
          <t>Default</t>
        </is>
      </c>
    </row>
    <row r="283">
      <c r="A283" t="n">
        <v>127</v>
      </c>
      <c r="B283" t="inlineStr">
        <is>
          <t>Adolos Growth ETF</t>
        </is>
      </c>
      <c r="C283" t="inlineStr">
        <is>
          <t>1</t>
        </is>
      </c>
      <c r="D283" t="inlineStr">
        <is>
          <t>false</t>
        </is>
      </c>
      <c r="E283" t="inlineStr">
        <is>
          <t>false</t>
        </is>
      </c>
      <c r="G283" t="n">
        <v>0</v>
      </c>
      <c r="I283">
        <f>Adolos!A15</f>
        <v/>
      </c>
      <c r="K283">
        <f>Adolos!I15*100</f>
        <v/>
      </c>
      <c r="M283" t="n">
        <v>20</v>
      </c>
      <c r="AV283" t="inlineStr">
        <is>
          <t>Default</t>
        </is>
      </c>
      <c r="AW283" t="inlineStr">
        <is>
          <t>Default</t>
        </is>
      </c>
    </row>
    <row r="284">
      <c r="A284" t="n">
        <v>127</v>
      </c>
      <c r="B284" t="inlineStr">
        <is>
          <t>Adolos Growth ETF</t>
        </is>
      </c>
      <c r="C284" t="inlineStr">
        <is>
          <t>1</t>
        </is>
      </c>
      <c r="D284" t="inlineStr">
        <is>
          <t>false</t>
        </is>
      </c>
      <c r="E284" t="inlineStr">
        <is>
          <t>false</t>
        </is>
      </c>
      <c r="G284" t="n">
        <v>0</v>
      </c>
      <c r="I284">
        <f>Adolos!A16</f>
        <v/>
      </c>
      <c r="K284">
        <f>Adolos!I16*100</f>
        <v/>
      </c>
      <c r="M284" t="n">
        <v>20</v>
      </c>
      <c r="AV284" t="inlineStr">
        <is>
          <t>Default</t>
        </is>
      </c>
      <c r="AW284" t="inlineStr">
        <is>
          <t>Default</t>
        </is>
      </c>
    </row>
    <row r="285">
      <c r="A285" t="n">
        <v>127</v>
      </c>
      <c r="B285" t="inlineStr">
        <is>
          <t>Adolos Growth ETF</t>
        </is>
      </c>
      <c r="C285" t="inlineStr">
        <is>
          <t>1</t>
        </is>
      </c>
      <c r="D285" t="inlineStr">
        <is>
          <t>false</t>
        </is>
      </c>
      <c r="E285" t="inlineStr">
        <is>
          <t>false</t>
        </is>
      </c>
      <c r="G285" t="n">
        <v>0</v>
      </c>
      <c r="I285">
        <f>Adolos!A17</f>
        <v/>
      </c>
      <c r="K285">
        <f>Adolos!I17*100</f>
        <v/>
      </c>
      <c r="M285" t="n">
        <v>20</v>
      </c>
      <c r="AV285" t="inlineStr">
        <is>
          <t>Default</t>
        </is>
      </c>
      <c r="AW285" t="inlineStr">
        <is>
          <t>Default</t>
        </is>
      </c>
    </row>
    <row r="286">
      <c r="A286" t="n">
        <v>127</v>
      </c>
      <c r="B286" t="inlineStr">
        <is>
          <t>Adolos Growth ETF</t>
        </is>
      </c>
      <c r="C286" t="inlineStr">
        <is>
          <t>1</t>
        </is>
      </c>
      <c r="D286" t="inlineStr">
        <is>
          <t>false</t>
        </is>
      </c>
      <c r="E286" t="inlineStr">
        <is>
          <t>false</t>
        </is>
      </c>
      <c r="G286" t="n">
        <v>0</v>
      </c>
      <c r="I286">
        <f>Adolos!A18</f>
        <v/>
      </c>
      <c r="K286">
        <f>Adolos!I18*100</f>
        <v/>
      </c>
      <c r="M286" t="n">
        <v>20</v>
      </c>
      <c r="AV286" t="inlineStr">
        <is>
          <t>Default</t>
        </is>
      </c>
      <c r="AW286" t="inlineStr">
        <is>
          <t>Default</t>
        </is>
      </c>
    </row>
    <row r="287">
      <c r="A287" t="n">
        <v>127</v>
      </c>
      <c r="B287" t="inlineStr">
        <is>
          <t>Adolos Growth ETF</t>
        </is>
      </c>
      <c r="C287" t="inlineStr">
        <is>
          <t>1</t>
        </is>
      </c>
      <c r="D287" t="inlineStr">
        <is>
          <t>false</t>
        </is>
      </c>
      <c r="E287" t="inlineStr">
        <is>
          <t>false</t>
        </is>
      </c>
      <c r="G287" t="n">
        <v>0</v>
      </c>
      <c r="I287">
        <f>Adolos!A19</f>
        <v/>
      </c>
      <c r="K287">
        <f>Adolos!I19*100</f>
        <v/>
      </c>
      <c r="M287" t="n">
        <v>20</v>
      </c>
      <c r="AV287" t="inlineStr">
        <is>
          <t>Default</t>
        </is>
      </c>
      <c r="AW287" t="inlineStr">
        <is>
          <t>Default</t>
        </is>
      </c>
    </row>
    <row r="288">
      <c r="A288" t="n">
        <v>127</v>
      </c>
      <c r="B288" t="inlineStr">
        <is>
          <t>Adolos Growth ETF</t>
        </is>
      </c>
      <c r="C288" t="inlineStr">
        <is>
          <t>1</t>
        </is>
      </c>
      <c r="D288" t="inlineStr">
        <is>
          <t>false</t>
        </is>
      </c>
      <c r="E288" t="inlineStr">
        <is>
          <t>false</t>
        </is>
      </c>
      <c r="G288" t="n">
        <v>0</v>
      </c>
      <c r="I288">
        <f>Adolos!A20</f>
        <v/>
      </c>
      <c r="K288">
        <f>Adolos!I20*100</f>
        <v/>
      </c>
      <c r="M288" t="n">
        <v>20</v>
      </c>
      <c r="AV288" t="inlineStr">
        <is>
          <t>Default</t>
        </is>
      </c>
      <c r="AW288" t="inlineStr">
        <is>
          <t>Default</t>
        </is>
      </c>
    </row>
    <row r="289">
      <c r="A289" t="n">
        <v>127</v>
      </c>
      <c r="B289" t="inlineStr">
        <is>
          <t>Adolos Growth ETF</t>
        </is>
      </c>
      <c r="C289" t="inlineStr">
        <is>
          <t>1</t>
        </is>
      </c>
      <c r="D289" t="inlineStr">
        <is>
          <t>false</t>
        </is>
      </c>
      <c r="E289" t="inlineStr">
        <is>
          <t>false</t>
        </is>
      </c>
      <c r="G289" t="n">
        <v>0</v>
      </c>
      <c r="I289">
        <f>Adolos!A21</f>
        <v/>
      </c>
      <c r="K289">
        <f>Adolos!I21*100</f>
        <v/>
      </c>
      <c r="M289" t="n">
        <v>20</v>
      </c>
      <c r="AV289" t="inlineStr">
        <is>
          <t>Default</t>
        </is>
      </c>
      <c r="AW289" t="inlineStr">
        <is>
          <t>Default</t>
        </is>
      </c>
    </row>
    <row r="290">
      <c r="A290" t="n">
        <v>127</v>
      </c>
      <c r="B290" t="inlineStr">
        <is>
          <t>Adolos Growth ETF</t>
        </is>
      </c>
      <c r="C290" t="inlineStr">
        <is>
          <t>1</t>
        </is>
      </c>
      <c r="D290" t="inlineStr">
        <is>
          <t>false</t>
        </is>
      </c>
      <c r="E290" t="inlineStr">
        <is>
          <t>false</t>
        </is>
      </c>
      <c r="G290" t="n">
        <v>0</v>
      </c>
      <c r="I290">
        <f>Adolos!A22</f>
        <v/>
      </c>
      <c r="K290">
        <f>Adolos!I22*100</f>
        <v/>
      </c>
      <c r="M290" t="n">
        <v>20</v>
      </c>
      <c r="AV290" t="inlineStr">
        <is>
          <t>Default</t>
        </is>
      </c>
      <c r="AW290" t="inlineStr">
        <is>
          <t>Default</t>
        </is>
      </c>
    </row>
    <row r="291">
      <c r="A291" t="n">
        <v>127</v>
      </c>
      <c r="B291" t="inlineStr">
        <is>
          <t>Adolos Growth ETF</t>
        </is>
      </c>
      <c r="C291" t="inlineStr">
        <is>
          <t>1</t>
        </is>
      </c>
      <c r="D291" t="inlineStr">
        <is>
          <t>false</t>
        </is>
      </c>
      <c r="E291" t="inlineStr">
        <is>
          <t>false</t>
        </is>
      </c>
      <c r="G291" t="n">
        <v>0</v>
      </c>
      <c r="I291">
        <f>Adolos!A23</f>
        <v/>
      </c>
      <c r="K291">
        <f>Adolos!I23*100</f>
        <v/>
      </c>
      <c r="M291" t="n">
        <v>20</v>
      </c>
      <c r="AV291" t="inlineStr">
        <is>
          <t>Default</t>
        </is>
      </c>
      <c r="AW291" t="inlineStr">
        <is>
          <t>Default</t>
        </is>
      </c>
    </row>
    <row r="292">
      <c r="A292" t="n">
        <v>127</v>
      </c>
      <c r="B292" t="inlineStr">
        <is>
          <t>Adolos Growth ETF</t>
        </is>
      </c>
      <c r="C292" t="inlineStr">
        <is>
          <t>1</t>
        </is>
      </c>
      <c r="D292" t="inlineStr">
        <is>
          <t>false</t>
        </is>
      </c>
      <c r="E292" t="inlineStr">
        <is>
          <t>false</t>
        </is>
      </c>
      <c r="G292" t="n">
        <v>0</v>
      </c>
      <c r="I292">
        <f>Adolos!A24</f>
        <v/>
      </c>
      <c r="K292">
        <f>Adolos!I24*100</f>
        <v/>
      </c>
      <c r="M292" t="n">
        <v>20</v>
      </c>
      <c r="AV292" t="inlineStr">
        <is>
          <t>Default</t>
        </is>
      </c>
      <c r="AW292" t="inlineStr">
        <is>
          <t>Default</t>
        </is>
      </c>
    </row>
    <row r="293">
      <c r="A293" t="n">
        <v>127</v>
      </c>
      <c r="B293" t="inlineStr">
        <is>
          <t>Adolos Growth ETF</t>
        </is>
      </c>
      <c r="C293" t="inlineStr">
        <is>
          <t>1</t>
        </is>
      </c>
      <c r="D293" t="inlineStr">
        <is>
          <t>false</t>
        </is>
      </c>
      <c r="E293" t="inlineStr">
        <is>
          <t>false</t>
        </is>
      </c>
      <c r="G293" t="n">
        <v>0</v>
      </c>
      <c r="I293">
        <f>Adolos!A25</f>
        <v/>
      </c>
      <c r="K293">
        <f>Adolos!I25*100</f>
        <v/>
      </c>
      <c r="M293" t="n">
        <v>20</v>
      </c>
      <c r="AV293" t="inlineStr">
        <is>
          <t>Default</t>
        </is>
      </c>
      <c r="AW293" t="inlineStr">
        <is>
          <t>Default</t>
        </is>
      </c>
    </row>
    <row r="294">
      <c r="A294" t="n">
        <v>127</v>
      </c>
      <c r="B294" t="inlineStr">
        <is>
          <t>Adolos Growth ETF</t>
        </is>
      </c>
      <c r="C294" t="inlineStr">
        <is>
          <t>1</t>
        </is>
      </c>
      <c r="D294" t="inlineStr">
        <is>
          <t>false</t>
        </is>
      </c>
      <c r="E294" t="inlineStr">
        <is>
          <t>false</t>
        </is>
      </c>
      <c r="G294" t="n">
        <v>0</v>
      </c>
      <c r="I294">
        <f>Adolos!A26</f>
        <v/>
      </c>
      <c r="K294">
        <f>Adolos!I26*100</f>
        <v/>
      </c>
      <c r="M294" t="n">
        <v>20</v>
      </c>
      <c r="AV294" t="inlineStr">
        <is>
          <t>Default</t>
        </is>
      </c>
      <c r="AW294" t="inlineStr">
        <is>
          <t>Default</t>
        </is>
      </c>
    </row>
    <row r="295">
      <c r="A295" t="n">
        <v>127</v>
      </c>
      <c r="B295" t="inlineStr">
        <is>
          <t>Adolos Growth ETF</t>
        </is>
      </c>
      <c r="C295" t="inlineStr">
        <is>
          <t>1</t>
        </is>
      </c>
      <c r="D295" t="inlineStr">
        <is>
          <t>false</t>
        </is>
      </c>
      <c r="E295" t="inlineStr">
        <is>
          <t>false</t>
        </is>
      </c>
      <c r="G295" t="n">
        <v>0</v>
      </c>
      <c r="I295">
        <f>Adolos!A27</f>
        <v/>
      </c>
      <c r="K295">
        <f>Adolos!I27*100</f>
        <v/>
      </c>
      <c r="M295" t="n">
        <v>20</v>
      </c>
      <c r="AV295" t="inlineStr">
        <is>
          <t>Default</t>
        </is>
      </c>
      <c r="AW295" t="inlineStr">
        <is>
          <t>Default</t>
        </is>
      </c>
    </row>
    <row r="296">
      <c r="A296" t="n">
        <v>127</v>
      </c>
      <c r="B296" t="inlineStr">
        <is>
          <t>Adolos Growth ETF</t>
        </is>
      </c>
      <c r="C296" t="inlineStr">
        <is>
          <t>1</t>
        </is>
      </c>
      <c r="D296" t="inlineStr">
        <is>
          <t>false</t>
        </is>
      </c>
      <c r="E296" t="inlineStr">
        <is>
          <t>false</t>
        </is>
      </c>
      <c r="G296" t="n">
        <v>0</v>
      </c>
      <c r="I296">
        <f>Adolos!A28</f>
        <v/>
      </c>
      <c r="K296">
        <f>Adolos!I28*100</f>
        <v/>
      </c>
      <c r="M296" t="n">
        <v>20</v>
      </c>
      <c r="AV296" t="inlineStr">
        <is>
          <t>Default</t>
        </is>
      </c>
      <c r="AW296" t="inlineStr">
        <is>
          <t>Default</t>
        </is>
      </c>
    </row>
    <row r="297">
      <c r="A297" t="n">
        <v>127</v>
      </c>
      <c r="B297" t="inlineStr">
        <is>
          <t>Adolos Growth ETF</t>
        </is>
      </c>
      <c r="C297" t="inlineStr">
        <is>
          <t>1</t>
        </is>
      </c>
      <c r="D297" t="inlineStr">
        <is>
          <t>false</t>
        </is>
      </c>
      <c r="E297" t="inlineStr">
        <is>
          <t>false</t>
        </is>
      </c>
      <c r="G297" t="n">
        <v>0</v>
      </c>
      <c r="I297" t="inlineStr">
        <is>
          <t>CUSTODIAL_CASH</t>
        </is>
      </c>
      <c r="K297">
        <f>Adolos!I29*100</f>
        <v/>
      </c>
      <c r="M297" t="n">
        <v>20</v>
      </c>
      <c r="AV297" t="inlineStr">
        <is>
          <t>Default</t>
        </is>
      </c>
      <c r="AW297" t="inlineStr">
        <is>
          <t>Default</t>
        </is>
      </c>
    </row>
    <row r="298">
      <c r="A298" t="n">
        <v>143</v>
      </c>
      <c r="B298" t="inlineStr">
        <is>
          <t>SandP 1.5x</t>
        </is>
      </c>
      <c r="C298" t="inlineStr">
        <is>
          <t>1</t>
        </is>
      </c>
      <c r="D298" t="inlineStr">
        <is>
          <t>false</t>
        </is>
      </c>
      <c r="E298" t="inlineStr">
        <is>
          <t>false</t>
        </is>
      </c>
      <c r="G298" t="n">
        <v>0</v>
      </c>
      <c r="I298">
        <f>'Add''l Spartan'!PZ22</f>
        <v/>
      </c>
      <c r="K298">
        <f>'Add''l Spartan'!QA22*100</f>
        <v/>
      </c>
      <c r="M298" t="n">
        <v>20</v>
      </c>
      <c r="AV298" t="inlineStr">
        <is>
          <t>Default</t>
        </is>
      </c>
      <c r="AW298" t="inlineStr">
        <is>
          <t>Default</t>
        </is>
      </c>
    </row>
    <row r="299">
      <c r="A299" t="n">
        <v>143</v>
      </c>
      <c r="B299" t="inlineStr">
        <is>
          <t>SandP 1.5x</t>
        </is>
      </c>
      <c r="C299" t="inlineStr">
        <is>
          <t>1</t>
        </is>
      </c>
      <c r="D299" t="inlineStr">
        <is>
          <t>false</t>
        </is>
      </c>
      <c r="E299" t="inlineStr">
        <is>
          <t>false</t>
        </is>
      </c>
      <c r="G299" t="n">
        <v>0</v>
      </c>
      <c r="I299">
        <f>'Add''l Spartan'!PZ23</f>
        <v/>
      </c>
      <c r="K299">
        <f>'Add''l Spartan'!QA23*100</f>
        <v/>
      </c>
      <c r="M299" t="n">
        <v>20</v>
      </c>
      <c r="AV299" t="inlineStr">
        <is>
          <t>Default</t>
        </is>
      </c>
      <c r="AW299" t="inlineStr">
        <is>
          <t>Default</t>
        </is>
      </c>
    </row>
    <row r="300">
      <c r="A300" t="n">
        <v>143</v>
      </c>
      <c r="B300" t="inlineStr">
        <is>
          <t>SandP 1.5x</t>
        </is>
      </c>
      <c r="C300" t="inlineStr">
        <is>
          <t>1</t>
        </is>
      </c>
      <c r="D300" t="inlineStr">
        <is>
          <t>false</t>
        </is>
      </c>
      <c r="E300" t="inlineStr">
        <is>
          <t>false</t>
        </is>
      </c>
      <c r="G300" t="n">
        <v>0</v>
      </c>
      <c r="I300">
        <f>'Add''l Spartan'!PZ27</f>
        <v/>
      </c>
      <c r="K300">
        <f>'Add''l Spartan'!QA27*100</f>
        <v/>
      </c>
      <c r="M300" t="n">
        <v>20</v>
      </c>
      <c r="AV300" t="inlineStr">
        <is>
          <t>Default</t>
        </is>
      </c>
      <c r="AW300" t="inlineStr">
        <is>
          <t>Default</t>
        </is>
      </c>
    </row>
    <row r="301">
      <c r="A301" t="n">
        <v>143</v>
      </c>
      <c r="B301" t="inlineStr">
        <is>
          <t>SandP 1.5x</t>
        </is>
      </c>
      <c r="C301" t="inlineStr">
        <is>
          <t>1</t>
        </is>
      </c>
      <c r="D301" t="inlineStr">
        <is>
          <t>false</t>
        </is>
      </c>
      <c r="E301" t="inlineStr">
        <is>
          <t>false</t>
        </is>
      </c>
      <c r="G301" t="n">
        <v>0</v>
      </c>
      <c r="I301" t="inlineStr">
        <is>
          <t>CUSTODIAL_CASH</t>
        </is>
      </c>
      <c r="K301">
        <f>'Add''l Spartan'!QA30*100</f>
        <v/>
      </c>
      <c r="M301" t="n">
        <v>20</v>
      </c>
      <c r="AV301" t="inlineStr">
        <is>
          <t>Default</t>
        </is>
      </c>
      <c r="AW301" t="inlineStr">
        <is>
          <t>Default</t>
        </is>
      </c>
    </row>
    <row r="302">
      <c r="A302" t="n">
        <v>111</v>
      </c>
      <c r="B302" t="inlineStr">
        <is>
          <t>US OEF Equity</t>
        </is>
      </c>
      <c r="C302" t="inlineStr">
        <is>
          <t>1</t>
        </is>
      </c>
      <c r="D302" t="inlineStr">
        <is>
          <t>false</t>
        </is>
      </c>
      <c r="E302" t="inlineStr">
        <is>
          <t>false</t>
        </is>
      </c>
      <c r="G302" t="n">
        <v>0</v>
      </c>
      <c r="I302" t="inlineStr">
        <is>
          <t>CUSTODIAL_CASH</t>
        </is>
      </c>
      <c r="K302">
        <f>Indexes!Q4</f>
        <v/>
      </c>
      <c r="M302" t="n">
        <v>20</v>
      </c>
      <c r="AV302" t="inlineStr">
        <is>
          <t>Default</t>
        </is>
      </c>
      <c r="AW302" t="inlineStr">
        <is>
          <t>Default</t>
        </is>
      </c>
    </row>
    <row r="303">
      <c r="A303" t="n">
        <v>111</v>
      </c>
      <c r="B303" t="inlineStr">
        <is>
          <t>US OEF Equity</t>
        </is>
      </c>
      <c r="C303" t="inlineStr">
        <is>
          <t>1</t>
        </is>
      </c>
      <c r="D303" t="inlineStr">
        <is>
          <t>false</t>
        </is>
      </c>
      <c r="E303" t="inlineStr">
        <is>
          <t>false</t>
        </is>
      </c>
      <c r="G303" t="n">
        <v>0</v>
      </c>
      <c r="I303">
        <f>Indexes!P5</f>
        <v/>
      </c>
      <c r="K303">
        <f>Indexes!Q5</f>
        <v/>
      </c>
      <c r="M303" t="n">
        <v>20</v>
      </c>
      <c r="AV303" t="inlineStr">
        <is>
          <t>Default</t>
        </is>
      </c>
      <c r="AW303" t="inlineStr">
        <is>
          <t>Default</t>
        </is>
      </c>
    </row>
    <row r="304">
      <c r="A304" t="n">
        <v>111</v>
      </c>
      <c r="B304" t="inlineStr">
        <is>
          <t>US OEF Equity</t>
        </is>
      </c>
      <c r="C304" t="inlineStr">
        <is>
          <t>1</t>
        </is>
      </c>
      <c r="D304" t="inlineStr">
        <is>
          <t>false</t>
        </is>
      </c>
      <c r="E304" t="inlineStr">
        <is>
          <t>false</t>
        </is>
      </c>
      <c r="G304" t="n">
        <v>0</v>
      </c>
      <c r="I304">
        <f>Indexes!P6</f>
        <v/>
      </c>
      <c r="K304">
        <f>Indexes!Q6</f>
        <v/>
      </c>
      <c r="M304" t="n">
        <v>20</v>
      </c>
      <c r="AV304" t="inlineStr">
        <is>
          <t>Default</t>
        </is>
      </c>
      <c r="AW304" t="inlineStr">
        <is>
          <t>Default</t>
        </is>
      </c>
    </row>
    <row r="305">
      <c r="A305" t="n">
        <v>111</v>
      </c>
      <c r="B305" t="inlineStr">
        <is>
          <t>US OEF Equity</t>
        </is>
      </c>
      <c r="C305" t="inlineStr">
        <is>
          <t>1</t>
        </is>
      </c>
      <c r="D305" t="inlineStr">
        <is>
          <t>false</t>
        </is>
      </c>
      <c r="E305" t="inlineStr">
        <is>
          <t>false</t>
        </is>
      </c>
      <c r="G305" t="n">
        <v>0</v>
      </c>
      <c r="I305">
        <f>Indexes!P7</f>
        <v/>
      </c>
      <c r="K305">
        <f>Indexes!Q7</f>
        <v/>
      </c>
      <c r="M305" t="n">
        <v>20</v>
      </c>
      <c r="AV305" t="inlineStr">
        <is>
          <t>Default</t>
        </is>
      </c>
      <c r="AW305" t="inlineStr">
        <is>
          <t>Default</t>
        </is>
      </c>
    </row>
    <row r="306">
      <c r="A306" t="n">
        <v>111</v>
      </c>
      <c r="B306" t="inlineStr">
        <is>
          <t>US OEF Equity</t>
        </is>
      </c>
      <c r="C306" t="inlineStr">
        <is>
          <t>1</t>
        </is>
      </c>
      <c r="D306" t="inlineStr">
        <is>
          <t>false</t>
        </is>
      </c>
      <c r="E306" t="inlineStr">
        <is>
          <t>false</t>
        </is>
      </c>
      <c r="G306" t="n">
        <v>0</v>
      </c>
      <c r="I306">
        <f>Indexes!P8</f>
        <v/>
      </c>
      <c r="K306">
        <f>Indexes!Q8</f>
        <v/>
      </c>
      <c r="M306" t="n">
        <v>20</v>
      </c>
      <c r="AV306" t="inlineStr">
        <is>
          <t>Default</t>
        </is>
      </c>
      <c r="AW306" t="inlineStr">
        <is>
          <t>Default</t>
        </is>
      </c>
    </row>
    <row r="307">
      <c r="A307" t="n">
        <v>111</v>
      </c>
      <c r="B307" t="inlineStr">
        <is>
          <t>US OEF Equity</t>
        </is>
      </c>
      <c r="C307" t="inlineStr">
        <is>
          <t>1</t>
        </is>
      </c>
      <c r="D307" t="inlineStr">
        <is>
          <t>false</t>
        </is>
      </c>
      <c r="E307" t="inlineStr">
        <is>
          <t>false</t>
        </is>
      </c>
      <c r="G307" t="n">
        <v>0</v>
      </c>
      <c r="I307">
        <f>Indexes!P9</f>
        <v/>
      </c>
      <c r="K307">
        <f>Indexes!Q9</f>
        <v/>
      </c>
      <c r="M307" t="n">
        <v>20</v>
      </c>
      <c r="AV307" t="inlineStr">
        <is>
          <t>Default</t>
        </is>
      </c>
      <c r="AW307" t="inlineStr">
        <is>
          <t>Default</t>
        </is>
      </c>
    </row>
    <row r="308">
      <c r="A308" t="n">
        <v>111</v>
      </c>
      <c r="B308" t="inlineStr">
        <is>
          <t>US OEF Equity</t>
        </is>
      </c>
      <c r="C308" t="inlineStr">
        <is>
          <t>1</t>
        </is>
      </c>
      <c r="D308" t="inlineStr">
        <is>
          <t>false</t>
        </is>
      </c>
      <c r="E308" t="inlineStr">
        <is>
          <t>false</t>
        </is>
      </c>
      <c r="G308" t="n">
        <v>0</v>
      </c>
      <c r="I308">
        <f>Indexes!P10</f>
        <v/>
      </c>
      <c r="K308">
        <f>Indexes!Q10</f>
        <v/>
      </c>
      <c r="M308" t="n">
        <v>20</v>
      </c>
      <c r="AV308" t="inlineStr">
        <is>
          <t>Default</t>
        </is>
      </c>
      <c r="AW308" t="inlineStr">
        <is>
          <t>Default</t>
        </is>
      </c>
    </row>
    <row r="309">
      <c r="A309" t="n">
        <v>111</v>
      </c>
      <c r="B309" t="inlineStr">
        <is>
          <t>US OEF Equity</t>
        </is>
      </c>
      <c r="C309" t="inlineStr">
        <is>
          <t>1</t>
        </is>
      </c>
      <c r="D309" t="inlineStr">
        <is>
          <t>false</t>
        </is>
      </c>
      <c r="E309" t="inlineStr">
        <is>
          <t>false</t>
        </is>
      </c>
      <c r="G309" t="n">
        <v>0</v>
      </c>
      <c r="I309">
        <f>Indexes!P11</f>
        <v/>
      </c>
      <c r="K309">
        <f>Indexes!Q11</f>
        <v/>
      </c>
      <c r="M309" t="n">
        <v>20</v>
      </c>
      <c r="AV309" t="inlineStr">
        <is>
          <t>Default</t>
        </is>
      </c>
      <c r="AW309" t="inlineStr">
        <is>
          <t>Default</t>
        </is>
      </c>
    </row>
    <row r="310">
      <c r="A310" t="n">
        <v>111</v>
      </c>
      <c r="B310" t="inlineStr">
        <is>
          <t>US OEF Equity</t>
        </is>
      </c>
      <c r="C310" t="inlineStr">
        <is>
          <t>1</t>
        </is>
      </c>
      <c r="D310" t="inlineStr">
        <is>
          <t>false</t>
        </is>
      </c>
      <c r="E310" t="inlineStr">
        <is>
          <t>false</t>
        </is>
      </c>
      <c r="G310" t="n">
        <v>0</v>
      </c>
      <c r="I310">
        <f>Indexes!P12</f>
        <v/>
      </c>
      <c r="K310">
        <f>Indexes!Q12</f>
        <v/>
      </c>
      <c r="M310" t="n">
        <v>20</v>
      </c>
      <c r="AV310" t="inlineStr">
        <is>
          <t>Default</t>
        </is>
      </c>
      <c r="AW310" t="inlineStr">
        <is>
          <t>Default</t>
        </is>
      </c>
    </row>
    <row r="311">
      <c r="A311" t="n">
        <v>111</v>
      </c>
      <c r="B311" t="inlineStr">
        <is>
          <t>US OEF Equity</t>
        </is>
      </c>
      <c r="C311" t="inlineStr">
        <is>
          <t>1</t>
        </is>
      </c>
      <c r="D311" t="inlineStr">
        <is>
          <t>false</t>
        </is>
      </c>
      <c r="E311" t="inlineStr">
        <is>
          <t>false</t>
        </is>
      </c>
      <c r="G311" t="n">
        <v>0</v>
      </c>
      <c r="I311">
        <f>Indexes!P13</f>
        <v/>
      </c>
      <c r="K311">
        <f>Indexes!Q13</f>
        <v/>
      </c>
      <c r="M311" t="n">
        <v>20</v>
      </c>
      <c r="AV311" t="inlineStr">
        <is>
          <t>Default</t>
        </is>
      </c>
      <c r="AW311" t="inlineStr">
        <is>
          <t>Default</t>
        </is>
      </c>
    </row>
    <row r="312">
      <c r="A312" t="n">
        <v>111</v>
      </c>
      <c r="B312" t="inlineStr">
        <is>
          <t>US OEF Equity</t>
        </is>
      </c>
      <c r="C312" t="inlineStr">
        <is>
          <t>1</t>
        </is>
      </c>
      <c r="D312" t="inlineStr">
        <is>
          <t>false</t>
        </is>
      </c>
      <c r="E312" t="inlineStr">
        <is>
          <t>false</t>
        </is>
      </c>
      <c r="G312" t="n">
        <v>0</v>
      </c>
      <c r="I312">
        <f>Indexes!P14</f>
        <v/>
      </c>
      <c r="K312">
        <f>Indexes!Q14</f>
        <v/>
      </c>
      <c r="M312" t="n">
        <v>20</v>
      </c>
      <c r="AV312" t="inlineStr">
        <is>
          <t>Default</t>
        </is>
      </c>
      <c r="AW312" t="inlineStr">
        <is>
          <t>Default</t>
        </is>
      </c>
    </row>
    <row r="313">
      <c r="A313" t="n">
        <v>111</v>
      </c>
      <c r="B313" t="inlineStr">
        <is>
          <t>US OEF Equity</t>
        </is>
      </c>
      <c r="C313" t="inlineStr">
        <is>
          <t>1</t>
        </is>
      </c>
      <c r="D313" t="inlineStr">
        <is>
          <t>false</t>
        </is>
      </c>
      <c r="E313" t="inlineStr">
        <is>
          <t>false</t>
        </is>
      </c>
      <c r="G313" t="n">
        <v>0</v>
      </c>
      <c r="I313">
        <f>Indexes!P15</f>
        <v/>
      </c>
      <c r="K313">
        <f>Indexes!Q15</f>
        <v/>
      </c>
      <c r="M313" t="n">
        <v>20</v>
      </c>
      <c r="AV313" t="inlineStr">
        <is>
          <t>Default</t>
        </is>
      </c>
      <c r="AW313" t="inlineStr">
        <is>
          <t>Default</t>
        </is>
      </c>
    </row>
    <row r="314">
      <c r="A314" t="n">
        <v>111</v>
      </c>
      <c r="B314" t="inlineStr">
        <is>
          <t>US OEF Equity</t>
        </is>
      </c>
      <c r="C314" t="inlineStr">
        <is>
          <t>1</t>
        </is>
      </c>
      <c r="D314" t="inlineStr">
        <is>
          <t>false</t>
        </is>
      </c>
      <c r="E314" t="inlineStr">
        <is>
          <t>false</t>
        </is>
      </c>
      <c r="G314" t="n">
        <v>0</v>
      </c>
      <c r="I314">
        <f>Indexes!P16</f>
        <v/>
      </c>
      <c r="K314">
        <f>Indexes!Q16</f>
        <v/>
      </c>
      <c r="M314" t="n">
        <v>20</v>
      </c>
      <c r="AV314" t="inlineStr">
        <is>
          <t>Default</t>
        </is>
      </c>
      <c r="AW314" t="inlineStr">
        <is>
          <t>Default</t>
        </is>
      </c>
    </row>
    <row r="315">
      <c r="A315" t="n">
        <v>111</v>
      </c>
      <c r="B315" t="inlineStr">
        <is>
          <t>US OEF Equity</t>
        </is>
      </c>
      <c r="C315" t="inlineStr">
        <is>
          <t>1</t>
        </is>
      </c>
      <c r="D315" t="inlineStr">
        <is>
          <t>false</t>
        </is>
      </c>
      <c r="E315" t="inlineStr">
        <is>
          <t>false</t>
        </is>
      </c>
      <c r="G315" t="n">
        <v>0</v>
      </c>
      <c r="I315">
        <f>Indexes!P17</f>
        <v/>
      </c>
      <c r="K315">
        <f>Indexes!Q17</f>
        <v/>
      </c>
      <c r="M315" t="n">
        <v>20</v>
      </c>
      <c r="AV315" t="inlineStr">
        <is>
          <t>Default</t>
        </is>
      </c>
      <c r="AW315" t="inlineStr">
        <is>
          <t>Default</t>
        </is>
      </c>
    </row>
    <row r="316">
      <c r="A316" t="n">
        <v>111</v>
      </c>
      <c r="B316" t="inlineStr">
        <is>
          <t>US OEF Equity</t>
        </is>
      </c>
      <c r="C316" t="inlineStr">
        <is>
          <t>1</t>
        </is>
      </c>
      <c r="D316" t="inlineStr">
        <is>
          <t>false</t>
        </is>
      </c>
      <c r="E316" t="inlineStr">
        <is>
          <t>false</t>
        </is>
      </c>
      <c r="G316" t="n">
        <v>0</v>
      </c>
      <c r="I316">
        <f>Indexes!P18</f>
        <v/>
      </c>
      <c r="K316">
        <f>Indexes!Q18</f>
        <v/>
      </c>
      <c r="M316" t="n">
        <v>20</v>
      </c>
      <c r="AV316" t="inlineStr">
        <is>
          <t>Default</t>
        </is>
      </c>
      <c r="AW316" t="inlineStr">
        <is>
          <t>Default</t>
        </is>
      </c>
    </row>
    <row r="317">
      <c r="A317" t="n">
        <v>111</v>
      </c>
      <c r="B317" t="inlineStr">
        <is>
          <t>US OEF Equity</t>
        </is>
      </c>
      <c r="C317" t="inlineStr">
        <is>
          <t>1</t>
        </is>
      </c>
      <c r="D317" t="inlineStr">
        <is>
          <t>false</t>
        </is>
      </c>
      <c r="E317" t="inlineStr">
        <is>
          <t>false</t>
        </is>
      </c>
      <c r="G317" t="n">
        <v>0</v>
      </c>
      <c r="I317">
        <f>Indexes!P19</f>
        <v/>
      </c>
      <c r="K317">
        <f>Indexes!Q19</f>
        <v/>
      </c>
      <c r="M317" t="n">
        <v>20</v>
      </c>
      <c r="AV317" t="inlineStr">
        <is>
          <t>Default</t>
        </is>
      </c>
      <c r="AW317" t="inlineStr">
        <is>
          <t>Default</t>
        </is>
      </c>
    </row>
    <row r="318">
      <c r="A318" t="n">
        <v>111</v>
      </c>
      <c r="B318" t="inlineStr">
        <is>
          <t>US OEF Equity</t>
        </is>
      </c>
      <c r="C318" t="inlineStr">
        <is>
          <t>1</t>
        </is>
      </c>
      <c r="D318" t="inlineStr">
        <is>
          <t>false</t>
        </is>
      </c>
      <c r="E318" t="inlineStr">
        <is>
          <t>false</t>
        </is>
      </c>
      <c r="G318" t="n">
        <v>0</v>
      </c>
      <c r="I318">
        <f>Indexes!P20</f>
        <v/>
      </c>
      <c r="K318">
        <f>Indexes!Q20</f>
        <v/>
      </c>
      <c r="M318" t="n">
        <v>20</v>
      </c>
      <c r="AV318" t="inlineStr">
        <is>
          <t>Default</t>
        </is>
      </c>
      <c r="AW318" t="inlineStr">
        <is>
          <t>Default</t>
        </is>
      </c>
    </row>
    <row r="319">
      <c r="A319" t="n">
        <v>111</v>
      </c>
      <c r="B319" t="inlineStr">
        <is>
          <t>US OEF Equity</t>
        </is>
      </c>
      <c r="C319" t="inlineStr">
        <is>
          <t>1</t>
        </is>
      </c>
      <c r="D319" t="inlineStr">
        <is>
          <t>false</t>
        </is>
      </c>
      <c r="E319" t="inlineStr">
        <is>
          <t>false</t>
        </is>
      </c>
      <c r="G319" t="n">
        <v>0</v>
      </c>
      <c r="I319">
        <f>Indexes!P21</f>
        <v/>
      </c>
      <c r="K319">
        <f>Indexes!Q21</f>
        <v/>
      </c>
      <c r="M319" t="n">
        <v>20</v>
      </c>
      <c r="AV319" t="inlineStr">
        <is>
          <t>Default</t>
        </is>
      </c>
      <c r="AW319" t="inlineStr">
        <is>
          <t>Default</t>
        </is>
      </c>
    </row>
    <row r="320">
      <c r="A320" t="n">
        <v>111</v>
      </c>
      <c r="B320" t="inlineStr">
        <is>
          <t>US OEF Equity</t>
        </is>
      </c>
      <c r="C320" t="inlineStr">
        <is>
          <t>1</t>
        </is>
      </c>
      <c r="D320" t="inlineStr">
        <is>
          <t>false</t>
        </is>
      </c>
      <c r="E320" t="inlineStr">
        <is>
          <t>false</t>
        </is>
      </c>
      <c r="G320" t="n">
        <v>0</v>
      </c>
      <c r="I320">
        <f>Indexes!P22</f>
        <v/>
      </c>
      <c r="K320">
        <f>Indexes!Q22</f>
        <v/>
      </c>
      <c r="M320" t="n">
        <v>20</v>
      </c>
      <c r="AV320" t="inlineStr">
        <is>
          <t>Default</t>
        </is>
      </c>
      <c r="AW320" t="inlineStr">
        <is>
          <t>Default</t>
        </is>
      </c>
    </row>
    <row r="321">
      <c r="A321" t="n">
        <v>111</v>
      </c>
      <c r="B321" t="inlineStr">
        <is>
          <t>US OEF Equity</t>
        </is>
      </c>
      <c r="C321" t="inlineStr">
        <is>
          <t>1</t>
        </is>
      </c>
      <c r="D321" t="inlineStr">
        <is>
          <t>false</t>
        </is>
      </c>
      <c r="E321" t="inlineStr">
        <is>
          <t>false</t>
        </is>
      </c>
      <c r="G321" t="n">
        <v>0</v>
      </c>
      <c r="I321">
        <f>Indexes!P23</f>
        <v/>
      </c>
      <c r="K321">
        <f>Indexes!Q23</f>
        <v/>
      </c>
      <c r="M321" t="n">
        <v>20</v>
      </c>
      <c r="AV321" t="inlineStr">
        <is>
          <t>Default</t>
        </is>
      </c>
      <c r="AW321" t="inlineStr">
        <is>
          <t>Default</t>
        </is>
      </c>
    </row>
    <row r="322">
      <c r="A322" t="n">
        <v>111</v>
      </c>
      <c r="B322" t="inlineStr">
        <is>
          <t>US OEF Equity</t>
        </is>
      </c>
      <c r="C322" t="inlineStr">
        <is>
          <t>1</t>
        </is>
      </c>
      <c r="D322" t="inlineStr">
        <is>
          <t>false</t>
        </is>
      </c>
      <c r="E322" t="inlineStr">
        <is>
          <t>false</t>
        </is>
      </c>
      <c r="G322" t="n">
        <v>0</v>
      </c>
      <c r="I322">
        <f>Indexes!P24</f>
        <v/>
      </c>
      <c r="K322">
        <f>Indexes!Q24</f>
        <v/>
      </c>
      <c r="M322" t="n">
        <v>20</v>
      </c>
      <c r="AV322" t="inlineStr">
        <is>
          <t>Default</t>
        </is>
      </c>
      <c r="AW322" t="inlineStr">
        <is>
          <t>Default</t>
        </is>
      </c>
    </row>
    <row r="323">
      <c r="A323" t="n">
        <v>111</v>
      </c>
      <c r="B323" t="inlineStr">
        <is>
          <t>US OEF Equity</t>
        </is>
      </c>
      <c r="C323" t="inlineStr">
        <is>
          <t>1</t>
        </is>
      </c>
      <c r="D323" t="inlineStr">
        <is>
          <t>false</t>
        </is>
      </c>
      <c r="E323" t="inlineStr">
        <is>
          <t>false</t>
        </is>
      </c>
      <c r="G323" t="n">
        <v>0</v>
      </c>
      <c r="I323">
        <f>Indexes!P25</f>
        <v/>
      </c>
      <c r="K323">
        <f>Indexes!Q25</f>
        <v/>
      </c>
      <c r="M323" t="n">
        <v>20</v>
      </c>
      <c r="AV323" t="inlineStr">
        <is>
          <t>Default</t>
        </is>
      </c>
      <c r="AW323" t="inlineStr">
        <is>
          <t>Default</t>
        </is>
      </c>
    </row>
    <row r="324">
      <c r="A324" t="n">
        <v>111</v>
      </c>
      <c r="B324" t="inlineStr">
        <is>
          <t>US OEF Equity</t>
        </is>
      </c>
      <c r="C324" t="inlineStr">
        <is>
          <t>1</t>
        </is>
      </c>
      <c r="D324" t="inlineStr">
        <is>
          <t>false</t>
        </is>
      </c>
      <c r="E324" t="inlineStr">
        <is>
          <t>false</t>
        </is>
      </c>
      <c r="G324" t="n">
        <v>0</v>
      </c>
      <c r="I324">
        <f>Indexes!P26</f>
        <v/>
      </c>
      <c r="K324">
        <f>Indexes!Q26</f>
        <v/>
      </c>
      <c r="M324" t="n">
        <v>20</v>
      </c>
      <c r="AV324" t="inlineStr">
        <is>
          <t>Default</t>
        </is>
      </c>
      <c r="AW324" t="inlineStr">
        <is>
          <t>Default</t>
        </is>
      </c>
    </row>
    <row r="325">
      <c r="A325" t="n">
        <v>111</v>
      </c>
      <c r="B325" t="inlineStr">
        <is>
          <t>US OEF Equity</t>
        </is>
      </c>
      <c r="C325" t="inlineStr">
        <is>
          <t>1</t>
        </is>
      </c>
      <c r="D325" t="inlineStr">
        <is>
          <t>false</t>
        </is>
      </c>
      <c r="E325" t="inlineStr">
        <is>
          <t>false</t>
        </is>
      </c>
      <c r="G325" t="n">
        <v>0</v>
      </c>
      <c r="I325">
        <f>Indexes!P27</f>
        <v/>
      </c>
      <c r="K325">
        <f>Indexes!Q27</f>
        <v/>
      </c>
      <c r="M325" t="n">
        <v>20</v>
      </c>
      <c r="AV325" t="inlineStr">
        <is>
          <t>Default</t>
        </is>
      </c>
      <c r="AW325" t="inlineStr">
        <is>
          <t>Default</t>
        </is>
      </c>
    </row>
    <row r="326">
      <c r="A326" t="n">
        <v>111</v>
      </c>
      <c r="B326" t="inlineStr">
        <is>
          <t>US OEF Equity</t>
        </is>
      </c>
      <c r="C326" t="inlineStr">
        <is>
          <t>1</t>
        </is>
      </c>
      <c r="D326" t="inlineStr">
        <is>
          <t>false</t>
        </is>
      </c>
      <c r="E326" t="inlineStr">
        <is>
          <t>false</t>
        </is>
      </c>
      <c r="G326" t="n">
        <v>0</v>
      </c>
      <c r="I326">
        <f>Indexes!P28</f>
        <v/>
      </c>
      <c r="K326">
        <f>Indexes!Q28</f>
        <v/>
      </c>
      <c r="M326" t="n">
        <v>20</v>
      </c>
      <c r="AV326" t="inlineStr">
        <is>
          <t>Default</t>
        </is>
      </c>
      <c r="AW326" t="inlineStr">
        <is>
          <t>Default</t>
        </is>
      </c>
    </row>
    <row r="327">
      <c r="A327" t="n">
        <v>111</v>
      </c>
      <c r="B327" t="inlineStr">
        <is>
          <t>US OEF Equity</t>
        </is>
      </c>
      <c r="C327" t="inlineStr">
        <is>
          <t>1</t>
        </is>
      </c>
      <c r="D327" t="inlineStr">
        <is>
          <t>false</t>
        </is>
      </c>
      <c r="E327" t="inlineStr">
        <is>
          <t>false</t>
        </is>
      </c>
      <c r="G327" t="n">
        <v>0</v>
      </c>
      <c r="I327">
        <f>Indexes!P29</f>
        <v/>
      </c>
      <c r="K327">
        <f>Indexes!Q29</f>
        <v/>
      </c>
      <c r="M327" t="n">
        <v>20</v>
      </c>
      <c r="AV327" t="inlineStr">
        <is>
          <t>Default</t>
        </is>
      </c>
      <c r="AW327" t="inlineStr">
        <is>
          <t>Default</t>
        </is>
      </c>
    </row>
    <row r="328">
      <c r="A328" t="n">
        <v>111</v>
      </c>
      <c r="B328" t="inlineStr">
        <is>
          <t>US OEF Equity</t>
        </is>
      </c>
      <c r="C328" t="inlineStr">
        <is>
          <t>1</t>
        </is>
      </c>
      <c r="D328" t="inlineStr">
        <is>
          <t>false</t>
        </is>
      </c>
      <c r="E328" t="inlineStr">
        <is>
          <t>false</t>
        </is>
      </c>
      <c r="G328" t="n">
        <v>0</v>
      </c>
      <c r="I328">
        <f>Indexes!P30</f>
        <v/>
      </c>
      <c r="K328">
        <f>Indexes!Q30</f>
        <v/>
      </c>
      <c r="M328" t="n">
        <v>20</v>
      </c>
      <c r="AV328" t="inlineStr">
        <is>
          <t>Default</t>
        </is>
      </c>
      <c r="AW328" t="inlineStr">
        <is>
          <t>Default</t>
        </is>
      </c>
    </row>
    <row r="329">
      <c r="A329" t="n">
        <v>111</v>
      </c>
      <c r="B329" t="inlineStr">
        <is>
          <t>US OEF Equity</t>
        </is>
      </c>
      <c r="C329" t="inlineStr">
        <is>
          <t>1</t>
        </is>
      </c>
      <c r="D329" t="inlineStr">
        <is>
          <t>false</t>
        </is>
      </c>
      <c r="E329" t="inlineStr">
        <is>
          <t>false</t>
        </is>
      </c>
      <c r="G329" t="n">
        <v>0</v>
      </c>
      <c r="I329">
        <f>Indexes!P31</f>
        <v/>
      </c>
      <c r="K329">
        <f>Indexes!Q31</f>
        <v/>
      </c>
      <c r="M329" t="n">
        <v>20</v>
      </c>
      <c r="AV329" t="inlineStr">
        <is>
          <t>Default</t>
        </is>
      </c>
      <c r="AW329" t="inlineStr">
        <is>
          <t>Default</t>
        </is>
      </c>
    </row>
    <row r="330">
      <c r="A330" t="n">
        <v>111</v>
      </c>
      <c r="B330" t="inlineStr">
        <is>
          <t>US OEF Equity</t>
        </is>
      </c>
      <c r="C330" t="inlineStr">
        <is>
          <t>1</t>
        </is>
      </c>
      <c r="D330" t="inlineStr">
        <is>
          <t>false</t>
        </is>
      </c>
      <c r="E330" t="inlineStr">
        <is>
          <t>false</t>
        </is>
      </c>
      <c r="G330" t="n">
        <v>0</v>
      </c>
      <c r="I330">
        <f>Indexes!P32</f>
        <v/>
      </c>
      <c r="K330">
        <f>Indexes!Q32</f>
        <v/>
      </c>
      <c r="M330" t="n">
        <v>20</v>
      </c>
      <c r="AV330" t="inlineStr">
        <is>
          <t>Default</t>
        </is>
      </c>
      <c r="AW330" t="inlineStr">
        <is>
          <t>Default</t>
        </is>
      </c>
    </row>
    <row r="331">
      <c r="A331" t="n">
        <v>111</v>
      </c>
      <c r="B331" t="inlineStr">
        <is>
          <t>US OEF Equity</t>
        </is>
      </c>
      <c r="C331" t="inlineStr">
        <is>
          <t>1</t>
        </is>
      </c>
      <c r="D331" t="inlineStr">
        <is>
          <t>false</t>
        </is>
      </c>
      <c r="E331" t="inlineStr">
        <is>
          <t>false</t>
        </is>
      </c>
      <c r="G331" t="n">
        <v>0</v>
      </c>
      <c r="I331">
        <f>Indexes!P33</f>
        <v/>
      </c>
      <c r="K331">
        <f>Indexes!Q33</f>
        <v/>
      </c>
      <c r="M331" t="n">
        <v>20</v>
      </c>
      <c r="AV331" t="inlineStr">
        <is>
          <t>Default</t>
        </is>
      </c>
      <c r="AW331" t="inlineStr">
        <is>
          <t>Default</t>
        </is>
      </c>
    </row>
    <row r="332">
      <c r="A332" t="n">
        <v>111</v>
      </c>
      <c r="B332" t="inlineStr">
        <is>
          <t>US OEF Equity</t>
        </is>
      </c>
      <c r="C332" t="inlineStr">
        <is>
          <t>1</t>
        </is>
      </c>
      <c r="D332" t="inlineStr">
        <is>
          <t>false</t>
        </is>
      </c>
      <c r="E332" t="inlineStr">
        <is>
          <t>false</t>
        </is>
      </c>
      <c r="G332" t="n">
        <v>0</v>
      </c>
      <c r="I332">
        <f>Indexes!P34</f>
        <v/>
      </c>
      <c r="K332">
        <f>Indexes!Q34</f>
        <v/>
      </c>
      <c r="M332" t="n">
        <v>20</v>
      </c>
      <c r="AV332" t="inlineStr">
        <is>
          <t>Default</t>
        </is>
      </c>
      <c r="AW332" t="inlineStr">
        <is>
          <t>Default</t>
        </is>
      </c>
    </row>
    <row r="333">
      <c r="A333" t="n">
        <v>111</v>
      </c>
      <c r="B333" t="inlineStr">
        <is>
          <t>US OEF Equity</t>
        </is>
      </c>
      <c r="C333" t="inlineStr">
        <is>
          <t>1</t>
        </is>
      </c>
      <c r="D333" t="inlineStr">
        <is>
          <t>false</t>
        </is>
      </c>
      <c r="E333" t="inlineStr">
        <is>
          <t>false</t>
        </is>
      </c>
      <c r="G333" t="n">
        <v>0</v>
      </c>
      <c r="I333">
        <f>Indexes!P35</f>
        <v/>
      </c>
      <c r="K333">
        <f>Indexes!Q35</f>
        <v/>
      </c>
      <c r="M333" t="n">
        <v>20</v>
      </c>
      <c r="AV333" t="inlineStr">
        <is>
          <t>Default</t>
        </is>
      </c>
      <c r="AW333" t="inlineStr">
        <is>
          <t>Default</t>
        </is>
      </c>
    </row>
    <row r="334">
      <c r="A334" t="n">
        <v>111</v>
      </c>
      <c r="B334" t="inlineStr">
        <is>
          <t>US OEF Equity</t>
        </is>
      </c>
      <c r="C334" t="inlineStr">
        <is>
          <t>1</t>
        </is>
      </c>
      <c r="D334" t="inlineStr">
        <is>
          <t>false</t>
        </is>
      </c>
      <c r="E334" t="inlineStr">
        <is>
          <t>false</t>
        </is>
      </c>
      <c r="G334" t="n">
        <v>0</v>
      </c>
      <c r="I334">
        <f>Indexes!P36</f>
        <v/>
      </c>
      <c r="K334">
        <f>Indexes!Q36</f>
        <v/>
      </c>
      <c r="M334" t="n">
        <v>20</v>
      </c>
      <c r="AV334" t="inlineStr">
        <is>
          <t>Default</t>
        </is>
      </c>
      <c r="AW334" t="inlineStr">
        <is>
          <t>Default</t>
        </is>
      </c>
    </row>
    <row r="335">
      <c r="A335" t="n">
        <v>111</v>
      </c>
      <c r="B335" t="inlineStr">
        <is>
          <t>US OEF Equity</t>
        </is>
      </c>
      <c r="C335" t="inlineStr">
        <is>
          <t>1</t>
        </is>
      </c>
      <c r="D335" t="inlineStr">
        <is>
          <t>false</t>
        </is>
      </c>
      <c r="E335" t="inlineStr">
        <is>
          <t>false</t>
        </is>
      </c>
      <c r="G335" t="n">
        <v>0</v>
      </c>
      <c r="I335">
        <f>Indexes!P37</f>
        <v/>
      </c>
      <c r="K335">
        <f>Indexes!Q37</f>
        <v/>
      </c>
      <c r="M335" t="n">
        <v>20</v>
      </c>
      <c r="AV335" t="inlineStr">
        <is>
          <t>Default</t>
        </is>
      </c>
      <c r="AW335" t="inlineStr">
        <is>
          <t>Default</t>
        </is>
      </c>
    </row>
    <row r="336">
      <c r="A336" t="n">
        <v>111</v>
      </c>
      <c r="B336" t="inlineStr">
        <is>
          <t>US OEF Equity</t>
        </is>
      </c>
      <c r="C336" t="inlineStr">
        <is>
          <t>1</t>
        </is>
      </c>
      <c r="D336" t="inlineStr">
        <is>
          <t>false</t>
        </is>
      </c>
      <c r="E336" t="inlineStr">
        <is>
          <t>false</t>
        </is>
      </c>
      <c r="G336" t="n">
        <v>0</v>
      </c>
      <c r="I336">
        <f>Indexes!P38</f>
        <v/>
      </c>
      <c r="K336">
        <f>Indexes!Q38</f>
        <v/>
      </c>
      <c r="M336" t="n">
        <v>20</v>
      </c>
      <c r="AV336" t="inlineStr">
        <is>
          <t>Default</t>
        </is>
      </c>
      <c r="AW336" t="inlineStr">
        <is>
          <t>Default</t>
        </is>
      </c>
    </row>
    <row r="337">
      <c r="A337" t="n">
        <v>111</v>
      </c>
      <c r="B337" t="inlineStr">
        <is>
          <t>US OEF Equity</t>
        </is>
      </c>
      <c r="C337" t="inlineStr">
        <is>
          <t>1</t>
        </is>
      </c>
      <c r="D337" t="inlineStr">
        <is>
          <t>false</t>
        </is>
      </c>
      <c r="E337" t="inlineStr">
        <is>
          <t>false</t>
        </is>
      </c>
      <c r="G337" t="n">
        <v>0</v>
      </c>
      <c r="I337">
        <f>Indexes!P39</f>
        <v/>
      </c>
      <c r="K337">
        <f>Indexes!Q39</f>
        <v/>
      </c>
      <c r="M337" t="n">
        <v>20</v>
      </c>
      <c r="AV337" t="inlineStr">
        <is>
          <t>Default</t>
        </is>
      </c>
      <c r="AW337" t="inlineStr">
        <is>
          <t>Default</t>
        </is>
      </c>
    </row>
    <row r="338">
      <c r="A338" t="n">
        <v>111</v>
      </c>
      <c r="B338" t="inlineStr">
        <is>
          <t>US OEF Equity</t>
        </is>
      </c>
      <c r="C338" t="inlineStr">
        <is>
          <t>1</t>
        </is>
      </c>
      <c r="D338" t="inlineStr">
        <is>
          <t>false</t>
        </is>
      </c>
      <c r="E338" t="inlineStr">
        <is>
          <t>false</t>
        </is>
      </c>
      <c r="G338" t="n">
        <v>0</v>
      </c>
      <c r="I338">
        <f>Indexes!P40</f>
        <v/>
      </c>
      <c r="K338">
        <f>Indexes!Q40</f>
        <v/>
      </c>
      <c r="M338" t="n">
        <v>20</v>
      </c>
      <c r="AV338" t="inlineStr">
        <is>
          <t>Default</t>
        </is>
      </c>
      <c r="AW338" t="inlineStr">
        <is>
          <t>Default</t>
        </is>
      </c>
    </row>
    <row r="339">
      <c r="A339" t="n">
        <v>111</v>
      </c>
      <c r="B339" t="inlineStr">
        <is>
          <t>US OEF Equity</t>
        </is>
      </c>
      <c r="C339" t="inlineStr">
        <is>
          <t>1</t>
        </is>
      </c>
      <c r="D339" t="inlineStr">
        <is>
          <t>false</t>
        </is>
      </c>
      <c r="E339" t="inlineStr">
        <is>
          <t>false</t>
        </is>
      </c>
      <c r="G339" t="n">
        <v>0</v>
      </c>
      <c r="I339">
        <f>Indexes!P41</f>
        <v/>
      </c>
      <c r="K339">
        <f>Indexes!Q41</f>
        <v/>
      </c>
      <c r="M339" t="n">
        <v>20</v>
      </c>
      <c r="AV339" t="inlineStr">
        <is>
          <t>Default</t>
        </is>
      </c>
      <c r="AW339" t="inlineStr">
        <is>
          <t>Default</t>
        </is>
      </c>
    </row>
    <row r="340">
      <c r="A340" t="n">
        <v>111</v>
      </c>
      <c r="B340" t="inlineStr">
        <is>
          <t>US OEF Equity</t>
        </is>
      </c>
      <c r="C340" t="inlineStr">
        <is>
          <t>1</t>
        </is>
      </c>
      <c r="D340" t="inlineStr">
        <is>
          <t>false</t>
        </is>
      </c>
      <c r="E340" t="inlineStr">
        <is>
          <t>false</t>
        </is>
      </c>
      <c r="G340" t="n">
        <v>0</v>
      </c>
      <c r="I340">
        <f>Indexes!P42</f>
        <v/>
      </c>
      <c r="K340">
        <f>Indexes!Q42</f>
        <v/>
      </c>
      <c r="M340" t="n">
        <v>20</v>
      </c>
      <c r="AV340" t="inlineStr">
        <is>
          <t>Default</t>
        </is>
      </c>
      <c r="AW340" t="inlineStr">
        <is>
          <t>Default</t>
        </is>
      </c>
    </row>
    <row r="341">
      <c r="A341" t="n">
        <v>111</v>
      </c>
      <c r="B341" t="inlineStr">
        <is>
          <t>US OEF Equity</t>
        </is>
      </c>
      <c r="C341" t="inlineStr">
        <is>
          <t>1</t>
        </is>
      </c>
      <c r="D341" t="inlineStr">
        <is>
          <t>false</t>
        </is>
      </c>
      <c r="E341" t="inlineStr">
        <is>
          <t>false</t>
        </is>
      </c>
      <c r="G341" t="n">
        <v>0</v>
      </c>
      <c r="I341">
        <f>Indexes!P43</f>
        <v/>
      </c>
      <c r="K341">
        <f>Indexes!Q43</f>
        <v/>
      </c>
      <c r="M341" t="n">
        <v>20</v>
      </c>
      <c r="AV341" t="inlineStr">
        <is>
          <t>Default</t>
        </is>
      </c>
      <c r="AW341" t="inlineStr">
        <is>
          <t>Default</t>
        </is>
      </c>
    </row>
    <row r="342">
      <c r="A342" t="n">
        <v>111</v>
      </c>
      <c r="B342" t="inlineStr">
        <is>
          <t>US OEF Equity</t>
        </is>
      </c>
      <c r="C342" t="inlineStr">
        <is>
          <t>1</t>
        </is>
      </c>
      <c r="D342" t="inlineStr">
        <is>
          <t>false</t>
        </is>
      </c>
      <c r="E342" t="inlineStr">
        <is>
          <t>false</t>
        </is>
      </c>
      <c r="G342" t="n">
        <v>0</v>
      </c>
      <c r="I342">
        <f>Indexes!P44</f>
        <v/>
      </c>
      <c r="K342">
        <f>Indexes!Q44</f>
        <v/>
      </c>
      <c r="M342" t="n">
        <v>20</v>
      </c>
      <c r="AV342" t="inlineStr">
        <is>
          <t>Default</t>
        </is>
      </c>
      <c r="AW342" t="inlineStr">
        <is>
          <t>Default</t>
        </is>
      </c>
    </row>
    <row r="343">
      <c r="A343" t="n">
        <v>111</v>
      </c>
      <c r="B343" t="inlineStr">
        <is>
          <t>US OEF Equity</t>
        </is>
      </c>
      <c r="C343" t="inlineStr">
        <is>
          <t>1</t>
        </is>
      </c>
      <c r="D343" t="inlineStr">
        <is>
          <t>false</t>
        </is>
      </c>
      <c r="E343" t="inlineStr">
        <is>
          <t>false</t>
        </is>
      </c>
      <c r="G343" t="n">
        <v>0</v>
      </c>
      <c r="I343">
        <f>Indexes!P45</f>
        <v/>
      </c>
      <c r="K343">
        <f>Indexes!Q45</f>
        <v/>
      </c>
      <c r="M343" t="n">
        <v>20</v>
      </c>
      <c r="AV343" t="inlineStr">
        <is>
          <t>Default</t>
        </is>
      </c>
      <c r="AW343" t="inlineStr">
        <is>
          <t>Default</t>
        </is>
      </c>
    </row>
    <row r="344">
      <c r="A344" t="n">
        <v>111</v>
      </c>
      <c r="B344" t="inlineStr">
        <is>
          <t>US OEF Equity</t>
        </is>
      </c>
      <c r="C344" t="inlineStr">
        <is>
          <t>1</t>
        </is>
      </c>
      <c r="D344" t="inlineStr">
        <is>
          <t>false</t>
        </is>
      </c>
      <c r="E344" t="inlineStr">
        <is>
          <t>false</t>
        </is>
      </c>
      <c r="G344" t="n">
        <v>0</v>
      </c>
      <c r="I344">
        <f>Indexes!P46</f>
        <v/>
      </c>
      <c r="K344">
        <f>Indexes!Q46</f>
        <v/>
      </c>
      <c r="M344" t="n">
        <v>20</v>
      </c>
      <c r="AV344" t="inlineStr">
        <is>
          <t>Default</t>
        </is>
      </c>
      <c r="AW344" t="inlineStr">
        <is>
          <t>Default</t>
        </is>
      </c>
    </row>
    <row r="345">
      <c r="A345" t="n">
        <v>111</v>
      </c>
      <c r="B345" t="inlineStr">
        <is>
          <t>US OEF Equity</t>
        </is>
      </c>
      <c r="C345" t="inlineStr">
        <is>
          <t>1</t>
        </is>
      </c>
      <c r="D345" t="inlineStr">
        <is>
          <t>false</t>
        </is>
      </c>
      <c r="E345" t="inlineStr">
        <is>
          <t>false</t>
        </is>
      </c>
      <c r="G345" t="n">
        <v>0</v>
      </c>
      <c r="I345">
        <f>Indexes!P47</f>
        <v/>
      </c>
      <c r="K345">
        <f>Indexes!Q47</f>
        <v/>
      </c>
      <c r="M345" t="n">
        <v>20</v>
      </c>
      <c r="AV345" t="inlineStr">
        <is>
          <t>Default</t>
        </is>
      </c>
      <c r="AW345" t="inlineStr">
        <is>
          <t>Default</t>
        </is>
      </c>
    </row>
    <row r="346">
      <c r="A346" t="n">
        <v>111</v>
      </c>
      <c r="B346" t="inlineStr">
        <is>
          <t>US OEF Equity</t>
        </is>
      </c>
      <c r="C346" t="inlineStr">
        <is>
          <t>1</t>
        </is>
      </c>
      <c r="D346" t="inlineStr">
        <is>
          <t>false</t>
        </is>
      </c>
      <c r="E346" t="inlineStr">
        <is>
          <t>false</t>
        </is>
      </c>
      <c r="G346" t="n">
        <v>0</v>
      </c>
      <c r="I346">
        <f>Indexes!P48</f>
        <v/>
      </c>
      <c r="K346">
        <f>Indexes!Q48</f>
        <v/>
      </c>
      <c r="M346" t="n">
        <v>20</v>
      </c>
      <c r="AV346" t="inlineStr">
        <is>
          <t>Default</t>
        </is>
      </c>
      <c r="AW346" t="inlineStr">
        <is>
          <t>Default</t>
        </is>
      </c>
    </row>
    <row r="347">
      <c r="A347" t="n">
        <v>111</v>
      </c>
      <c r="B347" t="inlineStr">
        <is>
          <t>US OEF Equity</t>
        </is>
      </c>
      <c r="C347" t="inlineStr">
        <is>
          <t>1</t>
        </is>
      </c>
      <c r="D347" t="inlineStr">
        <is>
          <t>false</t>
        </is>
      </c>
      <c r="E347" t="inlineStr">
        <is>
          <t>false</t>
        </is>
      </c>
      <c r="G347" t="n">
        <v>0</v>
      </c>
      <c r="I347">
        <f>Indexes!P49</f>
        <v/>
      </c>
      <c r="K347">
        <f>Indexes!Q49</f>
        <v/>
      </c>
      <c r="M347" t="n">
        <v>20</v>
      </c>
      <c r="AV347" t="inlineStr">
        <is>
          <t>Default</t>
        </is>
      </c>
      <c r="AW347" t="inlineStr">
        <is>
          <t>Default</t>
        </is>
      </c>
    </row>
    <row r="348">
      <c r="A348" t="n">
        <v>111</v>
      </c>
      <c r="B348" t="inlineStr">
        <is>
          <t>US OEF Equity</t>
        </is>
      </c>
      <c r="C348" t="inlineStr">
        <is>
          <t>1</t>
        </is>
      </c>
      <c r="D348" t="inlineStr">
        <is>
          <t>false</t>
        </is>
      </c>
      <c r="E348" t="inlineStr">
        <is>
          <t>false</t>
        </is>
      </c>
      <c r="G348" t="n">
        <v>0</v>
      </c>
      <c r="I348">
        <f>Indexes!P50</f>
        <v/>
      </c>
      <c r="K348">
        <f>Indexes!Q50</f>
        <v/>
      </c>
      <c r="M348" t="n">
        <v>20</v>
      </c>
      <c r="AV348" t="inlineStr">
        <is>
          <t>Default</t>
        </is>
      </c>
      <c r="AW348" t="inlineStr">
        <is>
          <t>Default</t>
        </is>
      </c>
    </row>
    <row r="349">
      <c r="A349" t="n">
        <v>111</v>
      </c>
      <c r="B349" t="inlineStr">
        <is>
          <t>US OEF Equity</t>
        </is>
      </c>
      <c r="C349" t="inlineStr">
        <is>
          <t>1</t>
        </is>
      </c>
      <c r="D349" t="inlineStr">
        <is>
          <t>false</t>
        </is>
      </c>
      <c r="E349" t="inlineStr">
        <is>
          <t>false</t>
        </is>
      </c>
      <c r="G349" t="n">
        <v>0</v>
      </c>
      <c r="I349">
        <f>Indexes!P51</f>
        <v/>
      </c>
      <c r="K349">
        <f>Indexes!Q51</f>
        <v/>
      </c>
      <c r="M349" t="n">
        <v>20</v>
      </c>
      <c r="AV349" t="inlineStr">
        <is>
          <t>Default</t>
        </is>
      </c>
      <c r="AW349" t="inlineStr">
        <is>
          <t>Default</t>
        </is>
      </c>
    </row>
    <row r="350">
      <c r="A350" t="n">
        <v>111</v>
      </c>
      <c r="B350" t="inlineStr">
        <is>
          <t>US OEF Equity</t>
        </is>
      </c>
      <c r="C350" t="inlineStr">
        <is>
          <t>1</t>
        </is>
      </c>
      <c r="D350" t="inlineStr">
        <is>
          <t>false</t>
        </is>
      </c>
      <c r="E350" t="inlineStr">
        <is>
          <t>false</t>
        </is>
      </c>
      <c r="G350" t="n">
        <v>0</v>
      </c>
      <c r="I350">
        <f>Indexes!P52</f>
        <v/>
      </c>
      <c r="K350">
        <f>Indexes!Q52</f>
        <v/>
      </c>
      <c r="M350" t="n">
        <v>20</v>
      </c>
      <c r="AV350" t="inlineStr">
        <is>
          <t>Default</t>
        </is>
      </c>
      <c r="AW350" t="inlineStr">
        <is>
          <t>Default</t>
        </is>
      </c>
    </row>
    <row r="351">
      <c r="A351" t="n">
        <v>111</v>
      </c>
      <c r="B351" t="inlineStr">
        <is>
          <t>US OEF Equity</t>
        </is>
      </c>
      <c r="C351" t="inlineStr">
        <is>
          <t>1</t>
        </is>
      </c>
      <c r="D351" t="inlineStr">
        <is>
          <t>false</t>
        </is>
      </c>
      <c r="E351" t="inlineStr">
        <is>
          <t>false</t>
        </is>
      </c>
      <c r="G351" t="n">
        <v>0</v>
      </c>
      <c r="I351">
        <f>Indexes!P53</f>
        <v/>
      </c>
      <c r="K351">
        <f>Indexes!Q53</f>
        <v/>
      </c>
      <c r="M351" t="n">
        <v>20</v>
      </c>
      <c r="AV351" t="inlineStr">
        <is>
          <t>Default</t>
        </is>
      </c>
      <c r="AW351" t="inlineStr">
        <is>
          <t>Default</t>
        </is>
      </c>
    </row>
    <row r="352">
      <c r="A352" t="n">
        <v>111</v>
      </c>
      <c r="B352" t="inlineStr">
        <is>
          <t>US OEF Equity</t>
        </is>
      </c>
      <c r="C352" t="inlineStr">
        <is>
          <t>1</t>
        </is>
      </c>
      <c r="D352" t="inlineStr">
        <is>
          <t>false</t>
        </is>
      </c>
      <c r="E352" t="inlineStr">
        <is>
          <t>false</t>
        </is>
      </c>
      <c r="G352" t="n">
        <v>0</v>
      </c>
      <c r="I352">
        <f>Indexes!P54</f>
        <v/>
      </c>
      <c r="K352">
        <f>Indexes!Q54</f>
        <v/>
      </c>
      <c r="M352" t="n">
        <v>20</v>
      </c>
      <c r="AV352" t="inlineStr">
        <is>
          <t>Default</t>
        </is>
      </c>
      <c r="AW352" t="inlineStr">
        <is>
          <t>Default</t>
        </is>
      </c>
    </row>
    <row r="353">
      <c r="A353" t="n">
        <v>111</v>
      </c>
      <c r="B353" t="inlineStr">
        <is>
          <t>US OEF Equity</t>
        </is>
      </c>
      <c r="C353" t="inlineStr">
        <is>
          <t>1</t>
        </is>
      </c>
      <c r="D353" t="inlineStr">
        <is>
          <t>false</t>
        </is>
      </c>
      <c r="E353" t="inlineStr">
        <is>
          <t>false</t>
        </is>
      </c>
      <c r="G353" t="n">
        <v>0</v>
      </c>
      <c r="I353">
        <f>Indexes!P55</f>
        <v/>
      </c>
      <c r="K353">
        <f>Indexes!Q55</f>
        <v/>
      </c>
      <c r="M353" t="n">
        <v>20</v>
      </c>
      <c r="AV353" t="inlineStr">
        <is>
          <t>Default</t>
        </is>
      </c>
      <c r="AW353" t="inlineStr">
        <is>
          <t>Default</t>
        </is>
      </c>
    </row>
    <row r="354">
      <c r="A354" t="n">
        <v>111</v>
      </c>
      <c r="B354" t="inlineStr">
        <is>
          <t>US OEF Equity</t>
        </is>
      </c>
      <c r="C354" t="inlineStr">
        <is>
          <t>1</t>
        </is>
      </c>
      <c r="D354" t="inlineStr">
        <is>
          <t>false</t>
        </is>
      </c>
      <c r="E354" t="inlineStr">
        <is>
          <t>false</t>
        </is>
      </c>
      <c r="G354" t="n">
        <v>0</v>
      </c>
      <c r="I354">
        <f>Indexes!P56</f>
        <v/>
      </c>
      <c r="K354">
        <f>Indexes!Q56</f>
        <v/>
      </c>
      <c r="M354" t="n">
        <v>20</v>
      </c>
      <c r="AV354" t="inlineStr">
        <is>
          <t>Default</t>
        </is>
      </c>
      <c r="AW354" t="inlineStr">
        <is>
          <t>Default</t>
        </is>
      </c>
    </row>
    <row r="355">
      <c r="A355" t="n">
        <v>111</v>
      </c>
      <c r="B355" t="inlineStr">
        <is>
          <t>US OEF Equity</t>
        </is>
      </c>
      <c r="C355" t="inlineStr">
        <is>
          <t>1</t>
        </is>
      </c>
      <c r="D355" t="inlineStr">
        <is>
          <t>false</t>
        </is>
      </c>
      <c r="E355" t="inlineStr">
        <is>
          <t>false</t>
        </is>
      </c>
      <c r="G355" t="n">
        <v>0</v>
      </c>
      <c r="I355">
        <f>Indexes!P57</f>
        <v/>
      </c>
      <c r="K355">
        <f>Indexes!Q57</f>
        <v/>
      </c>
      <c r="M355" t="n">
        <v>20</v>
      </c>
      <c r="AV355" t="inlineStr">
        <is>
          <t>Default</t>
        </is>
      </c>
      <c r="AW355" t="inlineStr">
        <is>
          <t>Default</t>
        </is>
      </c>
    </row>
    <row r="356">
      <c r="A356" t="n">
        <v>111</v>
      </c>
      <c r="B356" t="inlineStr">
        <is>
          <t>US OEF Equity</t>
        </is>
      </c>
      <c r="C356" t="inlineStr">
        <is>
          <t>1</t>
        </is>
      </c>
      <c r="D356" t="inlineStr">
        <is>
          <t>false</t>
        </is>
      </c>
      <c r="E356" t="inlineStr">
        <is>
          <t>false</t>
        </is>
      </c>
      <c r="G356" t="n">
        <v>0</v>
      </c>
      <c r="I356">
        <f>Indexes!P58</f>
        <v/>
      </c>
      <c r="K356">
        <f>Indexes!Q58</f>
        <v/>
      </c>
      <c r="M356" t="n">
        <v>20</v>
      </c>
      <c r="AV356" t="inlineStr">
        <is>
          <t>Default</t>
        </is>
      </c>
      <c r="AW356" t="inlineStr">
        <is>
          <t>Default</t>
        </is>
      </c>
    </row>
    <row r="357">
      <c r="A357" t="n">
        <v>111</v>
      </c>
      <c r="B357" t="inlineStr">
        <is>
          <t>US OEF Equity</t>
        </is>
      </c>
      <c r="C357" t="inlineStr">
        <is>
          <t>1</t>
        </is>
      </c>
      <c r="D357" t="inlineStr">
        <is>
          <t>false</t>
        </is>
      </c>
      <c r="E357" t="inlineStr">
        <is>
          <t>false</t>
        </is>
      </c>
      <c r="G357" t="n">
        <v>0</v>
      </c>
      <c r="I357">
        <f>Indexes!P59</f>
        <v/>
      </c>
      <c r="K357">
        <f>Indexes!Q59</f>
        <v/>
      </c>
      <c r="M357" t="n">
        <v>20</v>
      </c>
      <c r="AV357" t="inlineStr">
        <is>
          <t>Default</t>
        </is>
      </c>
      <c r="AW357" t="inlineStr">
        <is>
          <t>Default</t>
        </is>
      </c>
    </row>
    <row r="358">
      <c r="A358" t="n">
        <v>111</v>
      </c>
      <c r="B358" t="inlineStr">
        <is>
          <t>US OEF Equity</t>
        </is>
      </c>
      <c r="C358" t="inlineStr">
        <is>
          <t>1</t>
        </is>
      </c>
      <c r="D358" t="inlineStr">
        <is>
          <t>false</t>
        </is>
      </c>
      <c r="E358" t="inlineStr">
        <is>
          <t>false</t>
        </is>
      </c>
      <c r="G358" t="n">
        <v>0</v>
      </c>
      <c r="I358">
        <f>Indexes!P60</f>
        <v/>
      </c>
      <c r="K358">
        <f>Indexes!Q60</f>
        <v/>
      </c>
      <c r="M358" t="n">
        <v>20</v>
      </c>
      <c r="AV358" t="inlineStr">
        <is>
          <t>Default</t>
        </is>
      </c>
      <c r="AW358" t="inlineStr">
        <is>
          <t>Default</t>
        </is>
      </c>
    </row>
    <row r="359">
      <c r="A359" t="n">
        <v>111</v>
      </c>
      <c r="B359" t="inlineStr">
        <is>
          <t>US OEF Equity</t>
        </is>
      </c>
      <c r="C359" t="inlineStr">
        <is>
          <t>1</t>
        </is>
      </c>
      <c r="D359" t="inlineStr">
        <is>
          <t>false</t>
        </is>
      </c>
      <c r="E359" t="inlineStr">
        <is>
          <t>false</t>
        </is>
      </c>
      <c r="G359" t="n">
        <v>0</v>
      </c>
      <c r="I359">
        <f>Indexes!P61</f>
        <v/>
      </c>
      <c r="K359">
        <f>Indexes!Q61</f>
        <v/>
      </c>
      <c r="M359" t="n">
        <v>20</v>
      </c>
      <c r="AV359" t="inlineStr">
        <is>
          <t>Default</t>
        </is>
      </c>
      <c r="AW359" t="inlineStr">
        <is>
          <t>Default</t>
        </is>
      </c>
    </row>
    <row r="360">
      <c r="A360" t="n">
        <v>111</v>
      </c>
      <c r="B360" t="inlineStr">
        <is>
          <t>US OEF Equity</t>
        </is>
      </c>
      <c r="C360" t="inlineStr">
        <is>
          <t>1</t>
        </is>
      </c>
      <c r="D360" t="inlineStr">
        <is>
          <t>false</t>
        </is>
      </c>
      <c r="E360" t="inlineStr">
        <is>
          <t>false</t>
        </is>
      </c>
      <c r="G360" t="n">
        <v>0</v>
      </c>
      <c r="I360">
        <f>Indexes!P62</f>
        <v/>
      </c>
      <c r="K360">
        <f>Indexes!Q62</f>
        <v/>
      </c>
      <c r="M360" t="n">
        <v>20</v>
      </c>
      <c r="AV360" t="inlineStr">
        <is>
          <t>Default</t>
        </is>
      </c>
      <c r="AW360" t="inlineStr">
        <is>
          <t>Default</t>
        </is>
      </c>
    </row>
    <row r="361">
      <c r="A361" t="n">
        <v>111</v>
      </c>
      <c r="B361" t="inlineStr">
        <is>
          <t>US OEF Equity</t>
        </is>
      </c>
      <c r="C361" t="inlineStr">
        <is>
          <t>1</t>
        </is>
      </c>
      <c r="D361" t="inlineStr">
        <is>
          <t>false</t>
        </is>
      </c>
      <c r="E361" t="inlineStr">
        <is>
          <t>false</t>
        </is>
      </c>
      <c r="G361" t="n">
        <v>0</v>
      </c>
      <c r="I361">
        <f>Indexes!P63</f>
        <v/>
      </c>
      <c r="K361">
        <f>Indexes!Q63</f>
        <v/>
      </c>
      <c r="M361" t="n">
        <v>20</v>
      </c>
      <c r="AV361" t="inlineStr">
        <is>
          <t>Default</t>
        </is>
      </c>
      <c r="AW361" t="inlineStr">
        <is>
          <t>Default</t>
        </is>
      </c>
    </row>
    <row r="362">
      <c r="A362" t="n">
        <v>111</v>
      </c>
      <c r="B362" t="inlineStr">
        <is>
          <t>US OEF Equity</t>
        </is>
      </c>
      <c r="C362" t="inlineStr">
        <is>
          <t>1</t>
        </is>
      </c>
      <c r="D362" t="inlineStr">
        <is>
          <t>false</t>
        </is>
      </c>
      <c r="E362" t="inlineStr">
        <is>
          <t>false</t>
        </is>
      </c>
      <c r="G362" t="n">
        <v>0</v>
      </c>
      <c r="I362">
        <f>Indexes!P64</f>
        <v/>
      </c>
      <c r="K362">
        <f>Indexes!Q64</f>
        <v/>
      </c>
      <c r="M362" t="n">
        <v>20</v>
      </c>
      <c r="AV362" t="inlineStr">
        <is>
          <t>Default</t>
        </is>
      </c>
      <c r="AW362" t="inlineStr">
        <is>
          <t>Default</t>
        </is>
      </c>
    </row>
    <row r="363">
      <c r="A363" t="n">
        <v>111</v>
      </c>
      <c r="B363" t="inlineStr">
        <is>
          <t>US OEF Equity</t>
        </is>
      </c>
      <c r="C363" t="inlineStr">
        <is>
          <t>1</t>
        </is>
      </c>
      <c r="D363" t="inlineStr">
        <is>
          <t>false</t>
        </is>
      </c>
      <c r="E363" t="inlineStr">
        <is>
          <t>false</t>
        </is>
      </c>
      <c r="G363" t="n">
        <v>0</v>
      </c>
      <c r="I363">
        <f>Indexes!P65</f>
        <v/>
      </c>
      <c r="K363">
        <f>Indexes!Q65</f>
        <v/>
      </c>
      <c r="M363" t="n">
        <v>20</v>
      </c>
      <c r="AV363" t="inlineStr">
        <is>
          <t>Default</t>
        </is>
      </c>
      <c r="AW363" t="inlineStr">
        <is>
          <t>Default</t>
        </is>
      </c>
    </row>
    <row r="364">
      <c r="A364" t="n">
        <v>111</v>
      </c>
      <c r="B364" t="inlineStr">
        <is>
          <t>US OEF Equity</t>
        </is>
      </c>
      <c r="C364" t="inlineStr">
        <is>
          <t>1</t>
        </is>
      </c>
      <c r="D364" t="inlineStr">
        <is>
          <t>false</t>
        </is>
      </c>
      <c r="E364" t="inlineStr">
        <is>
          <t>false</t>
        </is>
      </c>
      <c r="G364" t="n">
        <v>0</v>
      </c>
      <c r="I364">
        <f>Indexes!P66</f>
        <v/>
      </c>
      <c r="K364">
        <f>Indexes!Q66</f>
        <v/>
      </c>
      <c r="M364" t="n">
        <v>20</v>
      </c>
      <c r="AV364" t="inlineStr">
        <is>
          <t>Default</t>
        </is>
      </c>
      <c r="AW364" t="inlineStr">
        <is>
          <t>Default</t>
        </is>
      </c>
    </row>
    <row r="365">
      <c r="A365" t="n">
        <v>111</v>
      </c>
      <c r="B365" t="inlineStr">
        <is>
          <t>US OEF Equity</t>
        </is>
      </c>
      <c r="C365" t="inlineStr">
        <is>
          <t>1</t>
        </is>
      </c>
      <c r="D365" t="inlineStr">
        <is>
          <t>false</t>
        </is>
      </c>
      <c r="E365" t="inlineStr">
        <is>
          <t>false</t>
        </is>
      </c>
      <c r="G365" t="n">
        <v>0</v>
      </c>
      <c r="I365">
        <f>Indexes!P67</f>
        <v/>
      </c>
      <c r="K365">
        <f>Indexes!Q67</f>
        <v/>
      </c>
      <c r="M365" t="n">
        <v>20</v>
      </c>
      <c r="AV365" t="inlineStr">
        <is>
          <t>Default</t>
        </is>
      </c>
      <c r="AW365" t="inlineStr">
        <is>
          <t>Default</t>
        </is>
      </c>
    </row>
    <row r="366">
      <c r="A366" t="n">
        <v>111</v>
      </c>
      <c r="B366" t="inlineStr">
        <is>
          <t>US OEF Equity</t>
        </is>
      </c>
      <c r="C366" t="inlineStr">
        <is>
          <t>1</t>
        </is>
      </c>
      <c r="D366" t="inlineStr">
        <is>
          <t>false</t>
        </is>
      </c>
      <c r="E366" t="inlineStr">
        <is>
          <t>false</t>
        </is>
      </c>
      <c r="G366" t="n">
        <v>0</v>
      </c>
      <c r="I366">
        <f>Indexes!P68</f>
        <v/>
      </c>
      <c r="K366">
        <f>Indexes!Q68</f>
        <v/>
      </c>
      <c r="M366" t="n">
        <v>20</v>
      </c>
      <c r="AV366" t="inlineStr">
        <is>
          <t>Default</t>
        </is>
      </c>
      <c r="AW366" t="inlineStr">
        <is>
          <t>Default</t>
        </is>
      </c>
    </row>
    <row r="367">
      <c r="A367" t="n">
        <v>111</v>
      </c>
      <c r="B367" t="inlineStr">
        <is>
          <t>US OEF Equity</t>
        </is>
      </c>
      <c r="C367" t="inlineStr">
        <is>
          <t>1</t>
        </is>
      </c>
      <c r="D367" t="inlineStr">
        <is>
          <t>false</t>
        </is>
      </c>
      <c r="E367" t="inlineStr">
        <is>
          <t>false</t>
        </is>
      </c>
      <c r="G367" t="n">
        <v>0</v>
      </c>
      <c r="I367">
        <f>Indexes!P69</f>
        <v/>
      </c>
      <c r="K367">
        <f>Indexes!Q69</f>
        <v/>
      </c>
      <c r="M367" t="n">
        <v>20</v>
      </c>
      <c r="AV367" t="inlineStr">
        <is>
          <t>Default</t>
        </is>
      </c>
      <c r="AW367" t="inlineStr">
        <is>
          <t>Default</t>
        </is>
      </c>
    </row>
    <row r="368">
      <c r="A368" t="n">
        <v>111</v>
      </c>
      <c r="B368" t="inlineStr">
        <is>
          <t>US OEF Equity</t>
        </is>
      </c>
      <c r="C368" t="inlineStr">
        <is>
          <t>1</t>
        </is>
      </c>
      <c r="D368" t="inlineStr">
        <is>
          <t>false</t>
        </is>
      </c>
      <c r="E368" t="inlineStr">
        <is>
          <t>false</t>
        </is>
      </c>
      <c r="G368" t="n">
        <v>0</v>
      </c>
      <c r="I368">
        <f>Indexes!P70</f>
        <v/>
      </c>
      <c r="K368">
        <f>Indexes!Q70</f>
        <v/>
      </c>
      <c r="M368" t="n">
        <v>20</v>
      </c>
      <c r="AV368" t="inlineStr">
        <is>
          <t>Default</t>
        </is>
      </c>
      <c r="AW368" t="inlineStr">
        <is>
          <t>Default</t>
        </is>
      </c>
    </row>
    <row r="369">
      <c r="A369" t="n">
        <v>111</v>
      </c>
      <c r="B369" t="inlineStr">
        <is>
          <t>US OEF Equity</t>
        </is>
      </c>
      <c r="C369" t="inlineStr">
        <is>
          <t>1</t>
        </is>
      </c>
      <c r="D369" t="inlineStr">
        <is>
          <t>false</t>
        </is>
      </c>
      <c r="E369" t="inlineStr">
        <is>
          <t>false</t>
        </is>
      </c>
      <c r="G369" t="n">
        <v>0</v>
      </c>
      <c r="I369">
        <f>Indexes!P71</f>
        <v/>
      </c>
      <c r="K369">
        <f>Indexes!Q71</f>
        <v/>
      </c>
      <c r="M369" t="n">
        <v>20</v>
      </c>
      <c r="AV369" t="inlineStr">
        <is>
          <t>Default</t>
        </is>
      </c>
      <c r="AW369" t="inlineStr">
        <is>
          <t>Default</t>
        </is>
      </c>
    </row>
    <row r="370">
      <c r="A370" t="n">
        <v>111</v>
      </c>
      <c r="B370" t="inlineStr">
        <is>
          <t>US OEF Equity</t>
        </is>
      </c>
      <c r="C370" t="inlineStr">
        <is>
          <t>1</t>
        </is>
      </c>
      <c r="D370" t="inlineStr">
        <is>
          <t>false</t>
        </is>
      </c>
      <c r="E370" t="inlineStr">
        <is>
          <t>false</t>
        </is>
      </c>
      <c r="G370" t="n">
        <v>0</v>
      </c>
      <c r="I370">
        <f>Indexes!P72</f>
        <v/>
      </c>
      <c r="K370">
        <f>Indexes!Q72</f>
        <v/>
      </c>
      <c r="M370" t="n">
        <v>20</v>
      </c>
      <c r="AV370" t="inlineStr">
        <is>
          <t>Default</t>
        </is>
      </c>
      <c r="AW370" t="inlineStr">
        <is>
          <t>Default</t>
        </is>
      </c>
    </row>
    <row r="371">
      <c r="A371" t="n">
        <v>111</v>
      </c>
      <c r="B371" t="inlineStr">
        <is>
          <t>US OEF Equity</t>
        </is>
      </c>
      <c r="C371" t="inlineStr">
        <is>
          <t>1</t>
        </is>
      </c>
      <c r="D371" t="inlineStr">
        <is>
          <t>false</t>
        </is>
      </c>
      <c r="E371" t="inlineStr">
        <is>
          <t>false</t>
        </is>
      </c>
      <c r="G371" t="n">
        <v>0</v>
      </c>
      <c r="I371">
        <f>Indexes!P73</f>
        <v/>
      </c>
      <c r="K371">
        <f>Indexes!Q73</f>
        <v/>
      </c>
      <c r="M371" t="n">
        <v>20</v>
      </c>
      <c r="AV371" t="inlineStr">
        <is>
          <t>Default</t>
        </is>
      </c>
      <c r="AW371" t="inlineStr">
        <is>
          <t>Default</t>
        </is>
      </c>
    </row>
    <row r="372">
      <c r="A372" t="n">
        <v>111</v>
      </c>
      <c r="B372" t="inlineStr">
        <is>
          <t>US OEF Equity</t>
        </is>
      </c>
      <c r="C372" t="inlineStr">
        <is>
          <t>1</t>
        </is>
      </c>
      <c r="D372" t="inlineStr">
        <is>
          <t>false</t>
        </is>
      </c>
      <c r="E372" t="inlineStr">
        <is>
          <t>false</t>
        </is>
      </c>
      <c r="G372" t="n">
        <v>0</v>
      </c>
      <c r="I372">
        <f>Indexes!P74</f>
        <v/>
      </c>
      <c r="K372">
        <f>Indexes!Q74</f>
        <v/>
      </c>
      <c r="M372" t="n">
        <v>20</v>
      </c>
      <c r="AV372" t="inlineStr">
        <is>
          <t>Default</t>
        </is>
      </c>
      <c r="AW372" t="inlineStr">
        <is>
          <t>Default</t>
        </is>
      </c>
    </row>
    <row r="373">
      <c r="A373" t="n">
        <v>111</v>
      </c>
      <c r="B373" t="inlineStr">
        <is>
          <t>US OEF Equity</t>
        </is>
      </c>
      <c r="C373" t="inlineStr">
        <is>
          <t>1</t>
        </is>
      </c>
      <c r="D373" t="inlineStr">
        <is>
          <t>false</t>
        </is>
      </c>
      <c r="E373" t="inlineStr">
        <is>
          <t>false</t>
        </is>
      </c>
      <c r="G373" t="n">
        <v>0</v>
      </c>
      <c r="I373">
        <f>Indexes!P75</f>
        <v/>
      </c>
      <c r="K373">
        <f>Indexes!Q75</f>
        <v/>
      </c>
      <c r="M373" t="n">
        <v>20</v>
      </c>
      <c r="AV373" t="inlineStr">
        <is>
          <t>Default</t>
        </is>
      </c>
      <c r="AW373" t="inlineStr">
        <is>
          <t>Default</t>
        </is>
      </c>
    </row>
    <row r="374">
      <c r="A374" t="n">
        <v>111</v>
      </c>
      <c r="B374" t="inlineStr">
        <is>
          <t>US OEF Equity</t>
        </is>
      </c>
      <c r="C374" t="inlineStr">
        <is>
          <t>1</t>
        </is>
      </c>
      <c r="D374" t="inlineStr">
        <is>
          <t>false</t>
        </is>
      </c>
      <c r="E374" t="inlineStr">
        <is>
          <t>false</t>
        </is>
      </c>
      <c r="G374" t="n">
        <v>0</v>
      </c>
      <c r="I374">
        <f>Indexes!P76</f>
        <v/>
      </c>
      <c r="K374">
        <f>Indexes!Q76</f>
        <v/>
      </c>
      <c r="M374" t="n">
        <v>20</v>
      </c>
      <c r="AV374" t="inlineStr">
        <is>
          <t>Default</t>
        </is>
      </c>
      <c r="AW374" t="inlineStr">
        <is>
          <t>Default</t>
        </is>
      </c>
    </row>
    <row r="375">
      <c r="A375" t="n">
        <v>111</v>
      </c>
      <c r="B375" t="inlineStr">
        <is>
          <t>US OEF Equity</t>
        </is>
      </c>
      <c r="C375" t="inlineStr">
        <is>
          <t>1</t>
        </is>
      </c>
      <c r="D375" t="inlineStr">
        <is>
          <t>false</t>
        </is>
      </c>
      <c r="E375" t="inlineStr">
        <is>
          <t>false</t>
        </is>
      </c>
      <c r="G375" t="n">
        <v>0</v>
      </c>
      <c r="I375">
        <f>Indexes!P77</f>
        <v/>
      </c>
      <c r="K375">
        <f>Indexes!Q77</f>
        <v/>
      </c>
      <c r="M375" t="n">
        <v>20</v>
      </c>
      <c r="AV375" t="inlineStr">
        <is>
          <t>Default</t>
        </is>
      </c>
      <c r="AW375" t="inlineStr">
        <is>
          <t>Default</t>
        </is>
      </c>
    </row>
    <row r="376">
      <c r="A376" t="n">
        <v>111</v>
      </c>
      <c r="B376" t="inlineStr">
        <is>
          <t>US OEF Equity</t>
        </is>
      </c>
      <c r="C376" t="inlineStr">
        <is>
          <t>1</t>
        </is>
      </c>
      <c r="D376" t="inlineStr">
        <is>
          <t>false</t>
        </is>
      </c>
      <c r="E376" t="inlineStr">
        <is>
          <t>false</t>
        </is>
      </c>
      <c r="G376" t="n">
        <v>0</v>
      </c>
      <c r="I376">
        <f>Indexes!P78</f>
        <v/>
      </c>
      <c r="K376">
        <f>Indexes!Q78</f>
        <v/>
      </c>
      <c r="M376" t="n">
        <v>20</v>
      </c>
      <c r="AV376" t="inlineStr">
        <is>
          <t>Default</t>
        </is>
      </c>
      <c r="AW376" t="inlineStr">
        <is>
          <t>Default</t>
        </is>
      </c>
    </row>
    <row r="377">
      <c r="A377" t="n">
        <v>111</v>
      </c>
      <c r="B377" t="inlineStr">
        <is>
          <t>US OEF Equity</t>
        </is>
      </c>
      <c r="C377" t="inlineStr">
        <is>
          <t>1</t>
        </is>
      </c>
      <c r="D377" t="inlineStr">
        <is>
          <t>false</t>
        </is>
      </c>
      <c r="E377" t="inlineStr">
        <is>
          <t>false</t>
        </is>
      </c>
      <c r="G377" t="n">
        <v>0</v>
      </c>
      <c r="I377">
        <f>Indexes!P79</f>
        <v/>
      </c>
      <c r="K377">
        <f>Indexes!Q79</f>
        <v/>
      </c>
      <c r="M377" t="n">
        <v>20</v>
      </c>
      <c r="AV377" t="inlineStr">
        <is>
          <t>Default</t>
        </is>
      </c>
      <c r="AW377" t="inlineStr">
        <is>
          <t>Default</t>
        </is>
      </c>
    </row>
    <row r="378">
      <c r="A378" t="n">
        <v>111</v>
      </c>
      <c r="B378" t="inlineStr">
        <is>
          <t>US OEF Equity</t>
        </is>
      </c>
      <c r="C378" t="inlineStr">
        <is>
          <t>1</t>
        </is>
      </c>
      <c r="D378" t="inlineStr">
        <is>
          <t>false</t>
        </is>
      </c>
      <c r="E378" t="inlineStr">
        <is>
          <t>false</t>
        </is>
      </c>
      <c r="G378" t="n">
        <v>0</v>
      </c>
      <c r="I378">
        <f>Indexes!P80</f>
        <v/>
      </c>
      <c r="K378">
        <f>Indexes!Q80</f>
        <v/>
      </c>
      <c r="M378" t="n">
        <v>20</v>
      </c>
      <c r="AV378" t="inlineStr">
        <is>
          <t>Default</t>
        </is>
      </c>
      <c r="AW378" t="inlineStr">
        <is>
          <t>Default</t>
        </is>
      </c>
    </row>
    <row r="379">
      <c r="A379" t="n">
        <v>111</v>
      </c>
      <c r="B379" t="inlineStr">
        <is>
          <t>US OEF Equity</t>
        </is>
      </c>
      <c r="C379" t="inlineStr">
        <is>
          <t>1</t>
        </is>
      </c>
      <c r="D379" t="inlineStr">
        <is>
          <t>false</t>
        </is>
      </c>
      <c r="E379" t="inlineStr">
        <is>
          <t>false</t>
        </is>
      </c>
      <c r="G379" t="n">
        <v>0</v>
      </c>
      <c r="I379">
        <f>Indexes!P81</f>
        <v/>
      </c>
      <c r="K379">
        <f>Indexes!Q81</f>
        <v/>
      </c>
      <c r="M379" t="n">
        <v>20</v>
      </c>
      <c r="AV379" t="inlineStr">
        <is>
          <t>Default</t>
        </is>
      </c>
      <c r="AW379" t="inlineStr">
        <is>
          <t>Default</t>
        </is>
      </c>
    </row>
    <row r="380">
      <c r="A380" t="n">
        <v>111</v>
      </c>
      <c r="B380" t="inlineStr">
        <is>
          <t>US OEF Equity</t>
        </is>
      </c>
      <c r="C380" t="inlineStr">
        <is>
          <t>1</t>
        </is>
      </c>
      <c r="D380" t="inlineStr">
        <is>
          <t>false</t>
        </is>
      </c>
      <c r="E380" t="inlineStr">
        <is>
          <t>false</t>
        </is>
      </c>
      <c r="G380" t="n">
        <v>0</v>
      </c>
      <c r="I380">
        <f>Indexes!P82</f>
        <v/>
      </c>
      <c r="K380">
        <f>Indexes!Q82</f>
        <v/>
      </c>
      <c r="M380" t="n">
        <v>20</v>
      </c>
      <c r="AV380" t="inlineStr">
        <is>
          <t>Default</t>
        </is>
      </c>
      <c r="AW380" t="inlineStr">
        <is>
          <t>Default</t>
        </is>
      </c>
    </row>
    <row r="381">
      <c r="A381" t="n">
        <v>111</v>
      </c>
      <c r="B381" t="inlineStr">
        <is>
          <t>US OEF Equity</t>
        </is>
      </c>
      <c r="C381" t="inlineStr">
        <is>
          <t>1</t>
        </is>
      </c>
      <c r="D381" t="inlineStr">
        <is>
          <t>false</t>
        </is>
      </c>
      <c r="E381" t="inlineStr">
        <is>
          <t>false</t>
        </is>
      </c>
      <c r="G381" t="n">
        <v>0</v>
      </c>
      <c r="I381">
        <f>Indexes!P83</f>
        <v/>
      </c>
      <c r="K381">
        <f>Indexes!Q83</f>
        <v/>
      </c>
      <c r="M381" t="n">
        <v>20</v>
      </c>
      <c r="AV381" t="inlineStr">
        <is>
          <t>Default</t>
        </is>
      </c>
      <c r="AW381" t="inlineStr">
        <is>
          <t>Default</t>
        </is>
      </c>
    </row>
    <row r="382">
      <c r="A382" t="n">
        <v>111</v>
      </c>
      <c r="B382" t="inlineStr">
        <is>
          <t>US OEF Equity</t>
        </is>
      </c>
      <c r="C382" t="inlineStr">
        <is>
          <t>1</t>
        </is>
      </c>
      <c r="D382" t="inlineStr">
        <is>
          <t>false</t>
        </is>
      </c>
      <c r="E382" t="inlineStr">
        <is>
          <t>false</t>
        </is>
      </c>
      <c r="G382" t="n">
        <v>0</v>
      </c>
      <c r="I382">
        <f>Indexes!P84</f>
        <v/>
      </c>
      <c r="K382">
        <f>Indexes!Q84</f>
        <v/>
      </c>
      <c r="M382" t="n">
        <v>20</v>
      </c>
      <c r="AV382" t="inlineStr">
        <is>
          <t>Default</t>
        </is>
      </c>
      <c r="AW382" t="inlineStr">
        <is>
          <t>Default</t>
        </is>
      </c>
    </row>
    <row r="383">
      <c r="A383" t="n">
        <v>111</v>
      </c>
      <c r="B383" t="inlineStr">
        <is>
          <t>US OEF Equity</t>
        </is>
      </c>
      <c r="C383" t="inlineStr">
        <is>
          <t>1</t>
        </is>
      </c>
      <c r="D383" t="inlineStr">
        <is>
          <t>false</t>
        </is>
      </c>
      <c r="E383" t="inlineStr">
        <is>
          <t>false</t>
        </is>
      </c>
      <c r="G383" t="n">
        <v>0</v>
      </c>
      <c r="I383">
        <f>Indexes!P85</f>
        <v/>
      </c>
      <c r="K383">
        <f>Indexes!Q85</f>
        <v/>
      </c>
      <c r="M383" t="n">
        <v>20</v>
      </c>
      <c r="AV383" t="inlineStr">
        <is>
          <t>Default</t>
        </is>
      </c>
      <c r="AW383" t="inlineStr">
        <is>
          <t>Default</t>
        </is>
      </c>
    </row>
    <row r="384">
      <c r="A384" t="n">
        <v>111</v>
      </c>
      <c r="B384" t="inlineStr">
        <is>
          <t>US OEF Equity</t>
        </is>
      </c>
      <c r="C384" t="inlineStr">
        <is>
          <t>1</t>
        </is>
      </c>
      <c r="D384" t="inlineStr">
        <is>
          <t>false</t>
        </is>
      </c>
      <c r="E384" t="inlineStr">
        <is>
          <t>false</t>
        </is>
      </c>
      <c r="G384" t="n">
        <v>0</v>
      </c>
      <c r="I384">
        <f>Indexes!P86</f>
        <v/>
      </c>
      <c r="K384">
        <f>Indexes!Q86</f>
        <v/>
      </c>
      <c r="M384" t="n">
        <v>20</v>
      </c>
      <c r="AV384" t="inlineStr">
        <is>
          <t>Default</t>
        </is>
      </c>
      <c r="AW384" t="inlineStr">
        <is>
          <t>Default</t>
        </is>
      </c>
    </row>
    <row r="385">
      <c r="A385" t="n">
        <v>111</v>
      </c>
      <c r="B385" t="inlineStr">
        <is>
          <t>US OEF Equity</t>
        </is>
      </c>
      <c r="C385" t="inlineStr">
        <is>
          <t>1</t>
        </is>
      </c>
      <c r="D385" t="inlineStr">
        <is>
          <t>false</t>
        </is>
      </c>
      <c r="E385" t="inlineStr">
        <is>
          <t>false</t>
        </is>
      </c>
      <c r="G385" t="n">
        <v>0</v>
      </c>
      <c r="I385">
        <f>Indexes!P87</f>
        <v/>
      </c>
      <c r="K385">
        <f>Indexes!Q87</f>
        <v/>
      </c>
      <c r="M385" t="n">
        <v>20</v>
      </c>
      <c r="AV385" t="inlineStr">
        <is>
          <t>Default</t>
        </is>
      </c>
      <c r="AW385" t="inlineStr">
        <is>
          <t>Default</t>
        </is>
      </c>
    </row>
    <row r="386">
      <c r="A386" t="n">
        <v>111</v>
      </c>
      <c r="B386" t="inlineStr">
        <is>
          <t>US OEF Equity</t>
        </is>
      </c>
      <c r="C386" t="inlineStr">
        <is>
          <t>1</t>
        </is>
      </c>
      <c r="D386" t="inlineStr">
        <is>
          <t>false</t>
        </is>
      </c>
      <c r="E386" t="inlineStr">
        <is>
          <t>false</t>
        </is>
      </c>
      <c r="G386" t="n">
        <v>0</v>
      </c>
      <c r="I386">
        <f>Indexes!P88</f>
        <v/>
      </c>
      <c r="K386">
        <f>Indexes!Q88</f>
        <v/>
      </c>
      <c r="M386" t="n">
        <v>20</v>
      </c>
      <c r="AV386" t="inlineStr">
        <is>
          <t>Default</t>
        </is>
      </c>
      <c r="AW386" t="inlineStr">
        <is>
          <t>Default</t>
        </is>
      </c>
    </row>
    <row r="387">
      <c r="A387" t="n">
        <v>111</v>
      </c>
      <c r="B387" t="inlineStr">
        <is>
          <t>US OEF Equity</t>
        </is>
      </c>
      <c r="C387" t="inlineStr">
        <is>
          <t>1</t>
        </is>
      </c>
      <c r="D387" t="inlineStr">
        <is>
          <t>false</t>
        </is>
      </c>
      <c r="E387" t="inlineStr">
        <is>
          <t>false</t>
        </is>
      </c>
      <c r="G387" t="n">
        <v>0</v>
      </c>
      <c r="I387">
        <f>Indexes!P89</f>
        <v/>
      </c>
      <c r="K387">
        <f>Indexes!Q89</f>
        <v/>
      </c>
      <c r="M387" t="n">
        <v>20</v>
      </c>
      <c r="AV387" t="inlineStr">
        <is>
          <t>Default</t>
        </is>
      </c>
      <c r="AW387" t="inlineStr">
        <is>
          <t>Default</t>
        </is>
      </c>
    </row>
    <row r="388">
      <c r="A388" t="n">
        <v>111</v>
      </c>
      <c r="B388" t="inlineStr">
        <is>
          <t>US OEF Equity</t>
        </is>
      </c>
      <c r="C388" t="inlineStr">
        <is>
          <t>1</t>
        </is>
      </c>
      <c r="D388" t="inlineStr">
        <is>
          <t>false</t>
        </is>
      </c>
      <c r="E388" t="inlineStr">
        <is>
          <t>false</t>
        </is>
      </c>
      <c r="G388" t="n">
        <v>0</v>
      </c>
      <c r="I388">
        <f>Indexes!P90</f>
        <v/>
      </c>
      <c r="K388">
        <f>Indexes!Q90</f>
        <v/>
      </c>
      <c r="M388" t="n">
        <v>20</v>
      </c>
      <c r="AV388" t="inlineStr">
        <is>
          <t>Default</t>
        </is>
      </c>
      <c r="AW388" t="inlineStr">
        <is>
          <t>Default</t>
        </is>
      </c>
    </row>
    <row r="389">
      <c r="A389" t="n">
        <v>111</v>
      </c>
      <c r="B389" t="inlineStr">
        <is>
          <t>US OEF Equity</t>
        </is>
      </c>
      <c r="C389" t="inlineStr">
        <is>
          <t>1</t>
        </is>
      </c>
      <c r="D389" t="inlineStr">
        <is>
          <t>false</t>
        </is>
      </c>
      <c r="E389" t="inlineStr">
        <is>
          <t>false</t>
        </is>
      </c>
      <c r="G389" t="n">
        <v>0</v>
      </c>
      <c r="I389">
        <f>Indexes!P91</f>
        <v/>
      </c>
      <c r="K389">
        <f>Indexes!Q91</f>
        <v/>
      </c>
      <c r="M389" t="n">
        <v>20</v>
      </c>
      <c r="AV389" t="inlineStr">
        <is>
          <t>Default</t>
        </is>
      </c>
      <c r="AW389" t="inlineStr">
        <is>
          <t>Default</t>
        </is>
      </c>
    </row>
    <row r="390">
      <c r="A390" t="n">
        <v>111</v>
      </c>
      <c r="B390" t="inlineStr">
        <is>
          <t>US OEF Equity</t>
        </is>
      </c>
      <c r="C390" t="inlineStr">
        <is>
          <t>1</t>
        </is>
      </c>
      <c r="D390" t="inlineStr">
        <is>
          <t>false</t>
        </is>
      </c>
      <c r="E390" t="inlineStr">
        <is>
          <t>false</t>
        </is>
      </c>
      <c r="G390" t="n">
        <v>0</v>
      </c>
      <c r="I390">
        <f>Indexes!P92</f>
        <v/>
      </c>
      <c r="K390">
        <f>Indexes!Q92</f>
        <v/>
      </c>
      <c r="M390" t="n">
        <v>20</v>
      </c>
      <c r="AV390" t="inlineStr">
        <is>
          <t>Default</t>
        </is>
      </c>
      <c r="AW390" t="inlineStr">
        <is>
          <t>Default</t>
        </is>
      </c>
    </row>
    <row r="391">
      <c r="A391" t="n">
        <v>111</v>
      </c>
      <c r="B391" t="inlineStr">
        <is>
          <t>US OEF Equity</t>
        </is>
      </c>
      <c r="C391" t="inlineStr">
        <is>
          <t>1</t>
        </is>
      </c>
      <c r="D391" t="inlineStr">
        <is>
          <t>false</t>
        </is>
      </c>
      <c r="E391" t="inlineStr">
        <is>
          <t>false</t>
        </is>
      </c>
      <c r="G391" t="n">
        <v>0</v>
      </c>
      <c r="I391">
        <f>Indexes!P93</f>
        <v/>
      </c>
      <c r="K391">
        <f>Indexes!Q93</f>
        <v/>
      </c>
      <c r="M391" t="n">
        <v>20</v>
      </c>
      <c r="AV391" t="inlineStr">
        <is>
          <t>Default</t>
        </is>
      </c>
      <c r="AW391" t="inlineStr">
        <is>
          <t>Default</t>
        </is>
      </c>
    </row>
    <row r="392">
      <c r="A392" t="n">
        <v>111</v>
      </c>
      <c r="B392" t="inlineStr">
        <is>
          <t>US OEF Equity</t>
        </is>
      </c>
      <c r="C392" t="inlineStr">
        <is>
          <t>1</t>
        </is>
      </c>
      <c r="D392" t="inlineStr">
        <is>
          <t>false</t>
        </is>
      </c>
      <c r="E392" t="inlineStr">
        <is>
          <t>false</t>
        </is>
      </c>
      <c r="G392" t="n">
        <v>0</v>
      </c>
      <c r="I392">
        <f>Indexes!P94</f>
        <v/>
      </c>
      <c r="K392">
        <f>Indexes!Q94</f>
        <v/>
      </c>
      <c r="M392" t="n">
        <v>20</v>
      </c>
      <c r="AV392" t="inlineStr">
        <is>
          <t>Default</t>
        </is>
      </c>
      <c r="AW392" t="inlineStr">
        <is>
          <t>Default</t>
        </is>
      </c>
    </row>
    <row r="393">
      <c r="A393" t="n">
        <v>111</v>
      </c>
      <c r="B393" t="inlineStr">
        <is>
          <t>US OEF Equity</t>
        </is>
      </c>
      <c r="C393" t="inlineStr">
        <is>
          <t>1</t>
        </is>
      </c>
      <c r="D393" t="inlineStr">
        <is>
          <t>false</t>
        </is>
      </c>
      <c r="E393" t="inlineStr">
        <is>
          <t>false</t>
        </is>
      </c>
      <c r="G393" t="n">
        <v>0</v>
      </c>
      <c r="I393">
        <f>Indexes!P95</f>
        <v/>
      </c>
      <c r="K393">
        <f>Indexes!Q95</f>
        <v/>
      </c>
      <c r="M393" t="n">
        <v>20</v>
      </c>
      <c r="AV393" t="inlineStr">
        <is>
          <t>Default</t>
        </is>
      </c>
      <c r="AW393" t="inlineStr">
        <is>
          <t>Default</t>
        </is>
      </c>
    </row>
    <row r="394">
      <c r="A394" t="n">
        <v>111</v>
      </c>
      <c r="B394" t="inlineStr">
        <is>
          <t>US OEF Equity</t>
        </is>
      </c>
      <c r="C394" t="inlineStr">
        <is>
          <t>1</t>
        </is>
      </c>
      <c r="D394" t="inlineStr">
        <is>
          <t>false</t>
        </is>
      </c>
      <c r="E394" t="inlineStr">
        <is>
          <t>false</t>
        </is>
      </c>
      <c r="G394" t="n">
        <v>0</v>
      </c>
      <c r="I394">
        <f>Indexes!P96</f>
        <v/>
      </c>
      <c r="K394">
        <f>Indexes!Q96</f>
        <v/>
      </c>
      <c r="M394" t="n">
        <v>20</v>
      </c>
      <c r="AV394" t="inlineStr">
        <is>
          <t>Default</t>
        </is>
      </c>
      <c r="AW394" t="inlineStr">
        <is>
          <t>Default</t>
        </is>
      </c>
    </row>
    <row r="395">
      <c r="A395" t="n">
        <v>111</v>
      </c>
      <c r="B395" t="inlineStr">
        <is>
          <t>US OEF Equity</t>
        </is>
      </c>
      <c r="C395" t="inlineStr">
        <is>
          <t>1</t>
        </is>
      </c>
      <c r="D395" t="inlineStr">
        <is>
          <t>false</t>
        </is>
      </c>
      <c r="E395" t="inlineStr">
        <is>
          <t>false</t>
        </is>
      </c>
      <c r="G395" t="n">
        <v>0</v>
      </c>
      <c r="I395">
        <f>Indexes!P97</f>
        <v/>
      </c>
      <c r="K395">
        <f>Indexes!Q97</f>
        <v/>
      </c>
      <c r="M395" t="n">
        <v>20</v>
      </c>
      <c r="AV395" t="inlineStr">
        <is>
          <t>Default</t>
        </is>
      </c>
      <c r="AW395" t="inlineStr">
        <is>
          <t>Default</t>
        </is>
      </c>
    </row>
    <row r="396">
      <c r="A396" t="n">
        <v>111</v>
      </c>
      <c r="B396" t="inlineStr">
        <is>
          <t>US OEF Equity</t>
        </is>
      </c>
      <c r="C396" t="inlineStr">
        <is>
          <t>1</t>
        </is>
      </c>
      <c r="D396" t="inlineStr">
        <is>
          <t>false</t>
        </is>
      </c>
      <c r="E396" t="inlineStr">
        <is>
          <t>false</t>
        </is>
      </c>
      <c r="G396" t="n">
        <v>0</v>
      </c>
      <c r="I396">
        <f>Indexes!P98</f>
        <v/>
      </c>
      <c r="K396">
        <f>Indexes!Q98</f>
        <v/>
      </c>
      <c r="M396" t="n">
        <v>20</v>
      </c>
      <c r="AV396" t="inlineStr">
        <is>
          <t>Default</t>
        </is>
      </c>
      <c r="AW396" t="inlineStr">
        <is>
          <t>Default</t>
        </is>
      </c>
    </row>
    <row r="397">
      <c r="A397" t="n">
        <v>111</v>
      </c>
      <c r="B397" t="inlineStr">
        <is>
          <t>US OEF Equity</t>
        </is>
      </c>
      <c r="C397" t="inlineStr">
        <is>
          <t>1</t>
        </is>
      </c>
      <c r="D397" t="inlineStr">
        <is>
          <t>false</t>
        </is>
      </c>
      <c r="E397" t="inlineStr">
        <is>
          <t>false</t>
        </is>
      </c>
      <c r="G397" t="n">
        <v>0</v>
      </c>
      <c r="I397">
        <f>Indexes!P99</f>
        <v/>
      </c>
      <c r="K397">
        <f>Indexes!Q99</f>
        <v/>
      </c>
      <c r="M397" t="n">
        <v>20</v>
      </c>
      <c r="AV397" t="inlineStr">
        <is>
          <t>Default</t>
        </is>
      </c>
      <c r="AW397" t="inlineStr">
        <is>
          <t>Default</t>
        </is>
      </c>
    </row>
    <row r="398">
      <c r="A398" t="n">
        <v>111</v>
      </c>
      <c r="B398" t="inlineStr">
        <is>
          <t>US OEF Equity</t>
        </is>
      </c>
      <c r="C398" t="inlineStr">
        <is>
          <t>1</t>
        </is>
      </c>
      <c r="D398" t="inlineStr">
        <is>
          <t>false</t>
        </is>
      </c>
      <c r="E398" t="inlineStr">
        <is>
          <t>false</t>
        </is>
      </c>
      <c r="G398" t="n">
        <v>0</v>
      </c>
      <c r="I398">
        <f>Indexes!P100</f>
        <v/>
      </c>
      <c r="K398">
        <f>Indexes!Q100</f>
        <v/>
      </c>
      <c r="M398" t="n">
        <v>20</v>
      </c>
      <c r="AV398" t="inlineStr">
        <is>
          <t>Default</t>
        </is>
      </c>
      <c r="AW398" t="inlineStr">
        <is>
          <t>Default</t>
        </is>
      </c>
    </row>
    <row r="399">
      <c r="A399" t="n">
        <v>111</v>
      </c>
      <c r="B399" t="inlineStr">
        <is>
          <t>US OEF Equity</t>
        </is>
      </c>
      <c r="C399" t="inlineStr">
        <is>
          <t>1</t>
        </is>
      </c>
      <c r="D399" t="inlineStr">
        <is>
          <t>false</t>
        </is>
      </c>
      <c r="E399" t="inlineStr">
        <is>
          <t>false</t>
        </is>
      </c>
      <c r="G399" t="n">
        <v>0</v>
      </c>
      <c r="I399">
        <f>Indexes!P101</f>
        <v/>
      </c>
      <c r="K399">
        <f>Indexes!Q101</f>
        <v/>
      </c>
      <c r="M399" t="n">
        <v>20</v>
      </c>
      <c r="AV399" t="inlineStr">
        <is>
          <t>Default</t>
        </is>
      </c>
      <c r="AW399" t="inlineStr">
        <is>
          <t>Default</t>
        </is>
      </c>
    </row>
    <row r="400">
      <c r="A400" t="n">
        <v>111</v>
      </c>
      <c r="B400" t="inlineStr">
        <is>
          <t>US OEF Equity</t>
        </is>
      </c>
      <c r="C400" t="inlineStr">
        <is>
          <t>1</t>
        </is>
      </c>
      <c r="D400" t="inlineStr">
        <is>
          <t>false</t>
        </is>
      </c>
      <c r="E400" t="inlineStr">
        <is>
          <t>false</t>
        </is>
      </c>
      <c r="G400" t="n">
        <v>0</v>
      </c>
      <c r="I400">
        <f>Indexes!P102</f>
        <v/>
      </c>
      <c r="K400">
        <f>Indexes!Q102</f>
        <v/>
      </c>
      <c r="M400" t="n">
        <v>20</v>
      </c>
      <c r="AV400" t="inlineStr">
        <is>
          <t>Default</t>
        </is>
      </c>
      <c r="AW400" t="inlineStr">
        <is>
          <t>Default</t>
        </is>
      </c>
    </row>
    <row r="401">
      <c r="A401" t="n">
        <v>111</v>
      </c>
      <c r="B401" t="inlineStr">
        <is>
          <t>US OEF Equity</t>
        </is>
      </c>
      <c r="C401" t="inlineStr">
        <is>
          <t>1</t>
        </is>
      </c>
      <c r="D401" t="inlineStr">
        <is>
          <t>false</t>
        </is>
      </c>
      <c r="E401" t="inlineStr">
        <is>
          <t>false</t>
        </is>
      </c>
      <c r="G401" t="n">
        <v>0</v>
      </c>
      <c r="I401">
        <f>Indexes!P103</f>
        <v/>
      </c>
      <c r="K401">
        <f>Indexes!Q103</f>
        <v/>
      </c>
      <c r="M401" t="n">
        <v>20</v>
      </c>
      <c r="AV401" t="inlineStr">
        <is>
          <t>Default</t>
        </is>
      </c>
      <c r="AW401" t="inlineStr">
        <is>
          <t>Default</t>
        </is>
      </c>
    </row>
    <row r="402">
      <c r="A402" t="n">
        <v>111</v>
      </c>
      <c r="B402" t="inlineStr">
        <is>
          <t>US OEF Equity</t>
        </is>
      </c>
      <c r="C402" t="inlineStr">
        <is>
          <t>1</t>
        </is>
      </c>
      <c r="D402" t="inlineStr">
        <is>
          <t>false</t>
        </is>
      </c>
      <c r="E402" t="inlineStr">
        <is>
          <t>false</t>
        </is>
      </c>
      <c r="G402" t="n">
        <v>0</v>
      </c>
      <c r="I402">
        <f>Indexes!P104</f>
        <v/>
      </c>
      <c r="K402">
        <f>Indexes!Q104</f>
        <v/>
      </c>
      <c r="M402" t="n">
        <v>20</v>
      </c>
      <c r="AV402" t="inlineStr">
        <is>
          <t>Default</t>
        </is>
      </c>
      <c r="AW402" t="inlineStr">
        <is>
          <t>Default</t>
        </is>
      </c>
    </row>
    <row r="403">
      <c r="A403" t="n">
        <v>111</v>
      </c>
      <c r="B403" t="inlineStr">
        <is>
          <t>US OEF Equity</t>
        </is>
      </c>
      <c r="C403" t="inlineStr">
        <is>
          <t>1</t>
        </is>
      </c>
      <c r="D403" t="inlineStr">
        <is>
          <t>false</t>
        </is>
      </c>
      <c r="E403" t="inlineStr">
        <is>
          <t>false</t>
        </is>
      </c>
      <c r="G403" t="n">
        <v>0</v>
      </c>
      <c r="I403">
        <f>Indexes!P105</f>
        <v/>
      </c>
      <c r="K403">
        <f>Indexes!Q105</f>
        <v/>
      </c>
      <c r="M403" t="n">
        <v>20</v>
      </c>
      <c r="AV403" t="inlineStr">
        <is>
          <t>Default</t>
        </is>
      </c>
      <c r="AW403" t="inlineStr">
        <is>
          <t>Default</t>
        </is>
      </c>
    </row>
    <row r="404">
      <c r="A404" t="n">
        <v>111</v>
      </c>
      <c r="B404" t="inlineStr">
        <is>
          <t>US OEF Equity</t>
        </is>
      </c>
      <c r="C404" t="inlineStr">
        <is>
          <t>1</t>
        </is>
      </c>
      <c r="D404" t="inlineStr">
        <is>
          <t>false</t>
        </is>
      </c>
      <c r="E404" t="inlineStr">
        <is>
          <t>false</t>
        </is>
      </c>
      <c r="G404" t="n">
        <v>0</v>
      </c>
      <c r="I404">
        <f>Indexes!P106</f>
        <v/>
      </c>
      <c r="K404">
        <f>Indexes!Q106</f>
        <v/>
      </c>
      <c r="M404" t="n">
        <v>20</v>
      </c>
      <c r="AV404" t="inlineStr">
        <is>
          <t>Default</t>
        </is>
      </c>
      <c r="AW404" t="inlineStr">
        <is>
          <t>Default</t>
        </is>
      </c>
    </row>
    <row r="405">
      <c r="A405" t="n">
        <v>111</v>
      </c>
      <c r="B405" t="inlineStr">
        <is>
          <t>US OEF Equity</t>
        </is>
      </c>
      <c r="C405" t="inlineStr">
        <is>
          <t>1</t>
        </is>
      </c>
      <c r="D405" t="inlineStr">
        <is>
          <t>false</t>
        </is>
      </c>
      <c r="E405" t="inlineStr">
        <is>
          <t>false</t>
        </is>
      </c>
      <c r="G405" t="n">
        <v>0</v>
      </c>
      <c r="I405">
        <f>Indexes!P107</f>
        <v/>
      </c>
      <c r="K405">
        <f>Indexes!Q107</f>
        <v/>
      </c>
      <c r="M405" t="n">
        <v>20</v>
      </c>
      <c r="AV405" t="inlineStr">
        <is>
          <t>Default</t>
        </is>
      </c>
      <c r="AW405" t="inlineStr">
        <is>
          <t>Default</t>
        </is>
      </c>
    </row>
    <row r="406">
      <c r="A406" t="n">
        <v>111</v>
      </c>
      <c r="B406" t="inlineStr">
        <is>
          <t>US OEF Equity</t>
        </is>
      </c>
      <c r="C406" t="inlineStr">
        <is>
          <t>1</t>
        </is>
      </c>
      <c r="D406" t="inlineStr">
        <is>
          <t>false</t>
        </is>
      </c>
      <c r="E406" t="inlineStr">
        <is>
          <t>false</t>
        </is>
      </c>
      <c r="G406" t="n">
        <v>0</v>
      </c>
      <c r="I406">
        <f>Indexes!P108</f>
        <v/>
      </c>
      <c r="K406">
        <f>Indexes!Q108</f>
        <v/>
      </c>
      <c r="M406" t="n">
        <v>20</v>
      </c>
      <c r="AV406" t="inlineStr">
        <is>
          <t>Default</t>
        </is>
      </c>
      <c r="AW406" t="inlineStr">
        <is>
          <t>Default</t>
        </is>
      </c>
    </row>
    <row r="407">
      <c r="A407" t="n">
        <v>112</v>
      </c>
      <c r="B407" t="inlineStr">
        <is>
          <t>US ESG Equity</t>
        </is>
      </c>
      <c r="C407" t="inlineStr">
        <is>
          <t>1</t>
        </is>
      </c>
      <c r="D407" t="inlineStr">
        <is>
          <t>false</t>
        </is>
      </c>
      <c r="E407" t="inlineStr">
        <is>
          <t>false</t>
        </is>
      </c>
      <c r="G407" t="n">
        <v>0</v>
      </c>
      <c r="I407" t="inlineStr">
        <is>
          <t>CUSTODIAL_CASH</t>
        </is>
      </c>
      <c r="K407">
        <f>Indexes!B4</f>
        <v/>
      </c>
      <c r="M407" t="n">
        <v>20</v>
      </c>
      <c r="AV407" t="inlineStr">
        <is>
          <t>Default</t>
        </is>
      </c>
      <c r="AW407" t="inlineStr">
        <is>
          <t>Default</t>
        </is>
      </c>
    </row>
    <row r="408">
      <c r="A408" t="n">
        <v>112</v>
      </c>
      <c r="B408" t="inlineStr">
        <is>
          <t>US ESG Equity</t>
        </is>
      </c>
      <c r="C408" t="inlineStr">
        <is>
          <t>1</t>
        </is>
      </c>
      <c r="D408" t="inlineStr">
        <is>
          <t>false</t>
        </is>
      </c>
      <c r="E408" t="inlineStr">
        <is>
          <t>false</t>
        </is>
      </c>
      <c r="G408" t="n">
        <v>0</v>
      </c>
      <c r="I408">
        <f>Indexes!A5</f>
        <v/>
      </c>
      <c r="K408">
        <f>Indexes!B5</f>
        <v/>
      </c>
      <c r="M408" t="n">
        <v>20</v>
      </c>
      <c r="AV408" t="inlineStr">
        <is>
          <t>Default</t>
        </is>
      </c>
      <c r="AW408" t="inlineStr">
        <is>
          <t>Default</t>
        </is>
      </c>
    </row>
    <row r="409">
      <c r="A409" t="n">
        <v>112</v>
      </c>
      <c r="B409" t="inlineStr">
        <is>
          <t>US ESG Equity</t>
        </is>
      </c>
      <c r="C409" t="inlineStr">
        <is>
          <t>1</t>
        </is>
      </c>
      <c r="D409" t="inlineStr">
        <is>
          <t>false</t>
        </is>
      </c>
      <c r="E409" t="inlineStr">
        <is>
          <t>false</t>
        </is>
      </c>
      <c r="G409" t="n">
        <v>0</v>
      </c>
      <c r="I409">
        <f>Indexes!A6</f>
        <v/>
      </c>
      <c r="K409">
        <f>Indexes!B6</f>
        <v/>
      </c>
      <c r="M409" t="n">
        <v>20</v>
      </c>
      <c r="AV409" t="inlineStr">
        <is>
          <t>Default</t>
        </is>
      </c>
      <c r="AW409" t="inlineStr">
        <is>
          <t>Default</t>
        </is>
      </c>
    </row>
    <row r="410">
      <c r="A410" t="n">
        <v>112</v>
      </c>
      <c r="B410" t="inlineStr">
        <is>
          <t>US ESG Equity</t>
        </is>
      </c>
      <c r="C410" t="inlineStr">
        <is>
          <t>1</t>
        </is>
      </c>
      <c r="D410" t="inlineStr">
        <is>
          <t>false</t>
        </is>
      </c>
      <c r="E410" t="inlineStr">
        <is>
          <t>false</t>
        </is>
      </c>
      <c r="G410" t="n">
        <v>0</v>
      </c>
      <c r="I410">
        <f>Indexes!A7</f>
        <v/>
      </c>
      <c r="K410">
        <f>Indexes!B7</f>
        <v/>
      </c>
      <c r="M410" t="n">
        <v>20</v>
      </c>
      <c r="AV410" t="inlineStr">
        <is>
          <t>Default</t>
        </is>
      </c>
      <c r="AW410" t="inlineStr">
        <is>
          <t>Default</t>
        </is>
      </c>
    </row>
    <row r="411">
      <c r="A411" t="n">
        <v>112</v>
      </c>
      <c r="B411" t="inlineStr">
        <is>
          <t>US ESG Equity</t>
        </is>
      </c>
      <c r="C411" t="inlineStr">
        <is>
          <t>1</t>
        </is>
      </c>
      <c r="D411" t="inlineStr">
        <is>
          <t>false</t>
        </is>
      </c>
      <c r="E411" t="inlineStr">
        <is>
          <t>false</t>
        </is>
      </c>
      <c r="G411" t="n">
        <v>0</v>
      </c>
      <c r="I411">
        <f>Indexes!A8</f>
        <v/>
      </c>
      <c r="K411">
        <f>Indexes!B8</f>
        <v/>
      </c>
      <c r="M411" t="n">
        <v>20</v>
      </c>
      <c r="AV411" t="inlineStr">
        <is>
          <t>Default</t>
        </is>
      </c>
      <c r="AW411" t="inlineStr">
        <is>
          <t>Default</t>
        </is>
      </c>
    </row>
    <row r="412">
      <c r="A412" t="n">
        <v>112</v>
      </c>
      <c r="B412" t="inlineStr">
        <is>
          <t>US ESG Equity</t>
        </is>
      </c>
      <c r="C412" t="inlineStr">
        <is>
          <t>1</t>
        </is>
      </c>
      <c r="D412" t="inlineStr">
        <is>
          <t>false</t>
        </is>
      </c>
      <c r="E412" t="inlineStr">
        <is>
          <t>false</t>
        </is>
      </c>
      <c r="G412" t="n">
        <v>0</v>
      </c>
      <c r="I412">
        <f>Indexes!A9</f>
        <v/>
      </c>
      <c r="K412">
        <f>Indexes!B9</f>
        <v/>
      </c>
      <c r="M412" t="n">
        <v>20</v>
      </c>
      <c r="AV412" t="inlineStr">
        <is>
          <t>Default</t>
        </is>
      </c>
      <c r="AW412" t="inlineStr">
        <is>
          <t>Default</t>
        </is>
      </c>
    </row>
    <row r="413">
      <c r="A413" t="n">
        <v>112</v>
      </c>
      <c r="B413" t="inlineStr">
        <is>
          <t>US ESG Equity</t>
        </is>
      </c>
      <c r="C413" t="inlineStr">
        <is>
          <t>1</t>
        </is>
      </c>
      <c r="D413" t="inlineStr">
        <is>
          <t>false</t>
        </is>
      </c>
      <c r="E413" t="inlineStr">
        <is>
          <t>false</t>
        </is>
      </c>
      <c r="G413" t="n">
        <v>0</v>
      </c>
      <c r="I413">
        <f>Indexes!A10</f>
        <v/>
      </c>
      <c r="K413">
        <f>Indexes!B10</f>
        <v/>
      </c>
      <c r="M413" t="n">
        <v>20</v>
      </c>
      <c r="AV413" t="inlineStr">
        <is>
          <t>Default</t>
        </is>
      </c>
      <c r="AW413" t="inlineStr">
        <is>
          <t>Default</t>
        </is>
      </c>
    </row>
    <row r="414">
      <c r="A414" t="n">
        <v>112</v>
      </c>
      <c r="B414" t="inlineStr">
        <is>
          <t>US ESG Equity</t>
        </is>
      </c>
      <c r="C414" t="inlineStr">
        <is>
          <t>1</t>
        </is>
      </c>
      <c r="D414" t="inlineStr">
        <is>
          <t>false</t>
        </is>
      </c>
      <c r="E414" t="inlineStr">
        <is>
          <t>false</t>
        </is>
      </c>
      <c r="G414" t="n">
        <v>0</v>
      </c>
      <c r="I414">
        <f>Indexes!A11</f>
        <v/>
      </c>
      <c r="K414">
        <f>Indexes!B11</f>
        <v/>
      </c>
      <c r="M414" t="n">
        <v>20</v>
      </c>
      <c r="AV414" t="inlineStr">
        <is>
          <t>Default</t>
        </is>
      </c>
      <c r="AW414" t="inlineStr">
        <is>
          <t>Default</t>
        </is>
      </c>
    </row>
    <row r="415">
      <c r="A415" t="n">
        <v>112</v>
      </c>
      <c r="B415" t="inlineStr">
        <is>
          <t>US ESG Equity</t>
        </is>
      </c>
      <c r="C415" t="inlineStr">
        <is>
          <t>1</t>
        </is>
      </c>
      <c r="D415" t="inlineStr">
        <is>
          <t>false</t>
        </is>
      </c>
      <c r="E415" t="inlineStr">
        <is>
          <t>false</t>
        </is>
      </c>
      <c r="G415" t="n">
        <v>0</v>
      </c>
      <c r="I415">
        <f>Indexes!A12</f>
        <v/>
      </c>
      <c r="K415">
        <f>Indexes!B12</f>
        <v/>
      </c>
      <c r="M415" t="n">
        <v>20</v>
      </c>
      <c r="AV415" t="inlineStr">
        <is>
          <t>Default</t>
        </is>
      </c>
      <c r="AW415" t="inlineStr">
        <is>
          <t>Default</t>
        </is>
      </c>
    </row>
    <row r="416">
      <c r="A416" t="n">
        <v>112</v>
      </c>
      <c r="B416" t="inlineStr">
        <is>
          <t>US ESG Equity</t>
        </is>
      </c>
      <c r="C416" t="inlineStr">
        <is>
          <t>1</t>
        </is>
      </c>
      <c r="D416" t="inlineStr">
        <is>
          <t>false</t>
        </is>
      </c>
      <c r="E416" t="inlineStr">
        <is>
          <t>false</t>
        </is>
      </c>
      <c r="G416" t="n">
        <v>0</v>
      </c>
      <c r="I416">
        <f>Indexes!A13</f>
        <v/>
      </c>
      <c r="K416">
        <f>Indexes!B13</f>
        <v/>
      </c>
      <c r="M416" t="n">
        <v>20</v>
      </c>
      <c r="AV416" t="inlineStr">
        <is>
          <t>Default</t>
        </is>
      </c>
      <c r="AW416" t="inlineStr">
        <is>
          <t>Default</t>
        </is>
      </c>
    </row>
    <row r="417">
      <c r="A417" t="n">
        <v>112</v>
      </c>
      <c r="B417" t="inlineStr">
        <is>
          <t>US ESG Equity</t>
        </is>
      </c>
      <c r="C417" t="inlineStr">
        <is>
          <t>1</t>
        </is>
      </c>
      <c r="D417" t="inlineStr">
        <is>
          <t>false</t>
        </is>
      </c>
      <c r="E417" t="inlineStr">
        <is>
          <t>false</t>
        </is>
      </c>
      <c r="G417" t="n">
        <v>0</v>
      </c>
      <c r="I417">
        <f>Indexes!A14</f>
        <v/>
      </c>
      <c r="K417">
        <f>Indexes!B14</f>
        <v/>
      </c>
      <c r="M417" t="n">
        <v>20</v>
      </c>
      <c r="AV417" t="inlineStr">
        <is>
          <t>Default</t>
        </is>
      </c>
      <c r="AW417" t="inlineStr">
        <is>
          <t>Default</t>
        </is>
      </c>
    </row>
    <row r="418">
      <c r="A418" t="n">
        <v>112</v>
      </c>
      <c r="B418" t="inlineStr">
        <is>
          <t>US ESG Equity</t>
        </is>
      </c>
      <c r="C418" t="inlineStr">
        <is>
          <t>1</t>
        </is>
      </c>
      <c r="D418" t="inlineStr">
        <is>
          <t>false</t>
        </is>
      </c>
      <c r="E418" t="inlineStr">
        <is>
          <t>false</t>
        </is>
      </c>
      <c r="G418" t="n">
        <v>0</v>
      </c>
      <c r="I418">
        <f>Indexes!A15</f>
        <v/>
      </c>
      <c r="K418">
        <f>Indexes!B15</f>
        <v/>
      </c>
      <c r="M418" t="n">
        <v>20</v>
      </c>
      <c r="AV418" t="inlineStr">
        <is>
          <t>Default</t>
        </is>
      </c>
      <c r="AW418" t="inlineStr">
        <is>
          <t>Default</t>
        </is>
      </c>
    </row>
    <row r="419">
      <c r="A419" t="n">
        <v>112</v>
      </c>
      <c r="B419" t="inlineStr">
        <is>
          <t>US ESG Equity</t>
        </is>
      </c>
      <c r="C419" t="inlineStr">
        <is>
          <t>1</t>
        </is>
      </c>
      <c r="D419" t="inlineStr">
        <is>
          <t>false</t>
        </is>
      </c>
      <c r="E419" t="inlineStr">
        <is>
          <t>false</t>
        </is>
      </c>
      <c r="G419" t="n">
        <v>0</v>
      </c>
      <c r="I419">
        <f>Indexes!A16</f>
        <v/>
      </c>
      <c r="K419">
        <f>Indexes!B16</f>
        <v/>
      </c>
      <c r="M419" t="n">
        <v>20</v>
      </c>
      <c r="AV419" t="inlineStr">
        <is>
          <t>Default</t>
        </is>
      </c>
      <c r="AW419" t="inlineStr">
        <is>
          <t>Default</t>
        </is>
      </c>
    </row>
    <row r="420">
      <c r="A420" t="n">
        <v>112</v>
      </c>
      <c r="B420" t="inlineStr">
        <is>
          <t>US ESG Equity</t>
        </is>
      </c>
      <c r="C420" t="inlineStr">
        <is>
          <t>1</t>
        </is>
      </c>
      <c r="D420" t="inlineStr">
        <is>
          <t>false</t>
        </is>
      </c>
      <c r="E420" t="inlineStr">
        <is>
          <t>false</t>
        </is>
      </c>
      <c r="G420" t="n">
        <v>0</v>
      </c>
      <c r="I420">
        <f>Indexes!A17</f>
        <v/>
      </c>
      <c r="K420">
        <f>Indexes!B17</f>
        <v/>
      </c>
      <c r="M420" t="n">
        <v>20</v>
      </c>
      <c r="AV420" t="inlineStr">
        <is>
          <t>Default</t>
        </is>
      </c>
      <c r="AW420" t="inlineStr">
        <is>
          <t>Default</t>
        </is>
      </c>
    </row>
    <row r="421">
      <c r="A421" t="n">
        <v>112</v>
      </c>
      <c r="B421" t="inlineStr">
        <is>
          <t>US ESG Equity</t>
        </is>
      </c>
      <c r="C421" t="inlineStr">
        <is>
          <t>1</t>
        </is>
      </c>
      <c r="D421" t="inlineStr">
        <is>
          <t>false</t>
        </is>
      </c>
      <c r="E421" t="inlineStr">
        <is>
          <t>false</t>
        </is>
      </c>
      <c r="G421" t="n">
        <v>0</v>
      </c>
      <c r="I421">
        <f>Indexes!A18</f>
        <v/>
      </c>
      <c r="K421">
        <f>Indexes!B18</f>
        <v/>
      </c>
      <c r="M421" t="n">
        <v>20</v>
      </c>
      <c r="AV421" t="inlineStr">
        <is>
          <t>Default</t>
        </is>
      </c>
      <c r="AW421" t="inlineStr">
        <is>
          <t>Default</t>
        </is>
      </c>
    </row>
    <row r="422">
      <c r="A422" t="n">
        <v>112</v>
      </c>
      <c r="B422" t="inlineStr">
        <is>
          <t>US ESG Equity</t>
        </is>
      </c>
      <c r="C422" t="inlineStr">
        <is>
          <t>1</t>
        </is>
      </c>
      <c r="D422" t="inlineStr">
        <is>
          <t>false</t>
        </is>
      </c>
      <c r="E422" t="inlineStr">
        <is>
          <t>false</t>
        </is>
      </c>
      <c r="G422" t="n">
        <v>0</v>
      </c>
      <c r="I422">
        <f>Indexes!A19</f>
        <v/>
      </c>
      <c r="K422">
        <f>Indexes!B19</f>
        <v/>
      </c>
      <c r="M422" t="n">
        <v>20</v>
      </c>
      <c r="AV422" t="inlineStr">
        <is>
          <t>Default</t>
        </is>
      </c>
      <c r="AW422" t="inlineStr">
        <is>
          <t>Default</t>
        </is>
      </c>
    </row>
    <row r="423">
      <c r="A423" t="n">
        <v>112</v>
      </c>
      <c r="B423" t="inlineStr">
        <is>
          <t>US ESG Equity</t>
        </is>
      </c>
      <c r="C423" t="inlineStr">
        <is>
          <t>1</t>
        </is>
      </c>
      <c r="D423" t="inlineStr">
        <is>
          <t>false</t>
        </is>
      </c>
      <c r="E423" t="inlineStr">
        <is>
          <t>false</t>
        </is>
      </c>
      <c r="G423" t="n">
        <v>0</v>
      </c>
      <c r="I423">
        <f>Indexes!A20</f>
        <v/>
      </c>
      <c r="K423">
        <f>Indexes!B20</f>
        <v/>
      </c>
      <c r="M423" t="n">
        <v>20</v>
      </c>
      <c r="AV423" t="inlineStr">
        <is>
          <t>Default</t>
        </is>
      </c>
      <c r="AW423" t="inlineStr">
        <is>
          <t>Default</t>
        </is>
      </c>
    </row>
    <row r="424">
      <c r="A424" t="n">
        <v>112</v>
      </c>
      <c r="B424" t="inlineStr">
        <is>
          <t>US ESG Equity</t>
        </is>
      </c>
      <c r="C424" t="inlineStr">
        <is>
          <t>1</t>
        </is>
      </c>
      <c r="D424" t="inlineStr">
        <is>
          <t>false</t>
        </is>
      </c>
      <c r="E424" t="inlineStr">
        <is>
          <t>false</t>
        </is>
      </c>
      <c r="G424" t="n">
        <v>0</v>
      </c>
      <c r="I424">
        <f>Indexes!A21</f>
        <v/>
      </c>
      <c r="K424">
        <f>Indexes!B21</f>
        <v/>
      </c>
      <c r="M424" t="n">
        <v>20</v>
      </c>
      <c r="AV424" t="inlineStr">
        <is>
          <t>Default</t>
        </is>
      </c>
      <c r="AW424" t="inlineStr">
        <is>
          <t>Default</t>
        </is>
      </c>
    </row>
    <row r="425">
      <c r="A425" t="n">
        <v>112</v>
      </c>
      <c r="B425" t="inlineStr">
        <is>
          <t>US ESG Equity</t>
        </is>
      </c>
      <c r="C425" t="inlineStr">
        <is>
          <t>1</t>
        </is>
      </c>
      <c r="D425" t="inlineStr">
        <is>
          <t>false</t>
        </is>
      </c>
      <c r="E425" t="inlineStr">
        <is>
          <t>false</t>
        </is>
      </c>
      <c r="G425" t="n">
        <v>0</v>
      </c>
      <c r="I425">
        <f>Indexes!A22</f>
        <v/>
      </c>
      <c r="K425">
        <f>Indexes!B22</f>
        <v/>
      </c>
      <c r="M425" t="n">
        <v>20</v>
      </c>
      <c r="AV425" t="inlineStr">
        <is>
          <t>Default</t>
        </is>
      </c>
      <c r="AW425" t="inlineStr">
        <is>
          <t>Default</t>
        </is>
      </c>
    </row>
    <row r="426">
      <c r="A426" t="n">
        <v>112</v>
      </c>
      <c r="B426" t="inlineStr">
        <is>
          <t>US ESG Equity</t>
        </is>
      </c>
      <c r="C426" t="inlineStr">
        <is>
          <t>1</t>
        </is>
      </c>
      <c r="D426" t="inlineStr">
        <is>
          <t>false</t>
        </is>
      </c>
      <c r="E426" t="inlineStr">
        <is>
          <t>false</t>
        </is>
      </c>
      <c r="G426" t="n">
        <v>0</v>
      </c>
      <c r="I426">
        <f>Indexes!A23</f>
        <v/>
      </c>
      <c r="K426">
        <f>Indexes!B23</f>
        <v/>
      </c>
      <c r="M426" t="n">
        <v>20</v>
      </c>
      <c r="AV426" t="inlineStr">
        <is>
          <t>Default</t>
        </is>
      </c>
      <c r="AW426" t="inlineStr">
        <is>
          <t>Default</t>
        </is>
      </c>
    </row>
    <row r="427">
      <c r="A427" t="n">
        <v>112</v>
      </c>
      <c r="B427" t="inlineStr">
        <is>
          <t>US ESG Equity</t>
        </is>
      </c>
      <c r="C427" t="inlineStr">
        <is>
          <t>1</t>
        </is>
      </c>
      <c r="D427" t="inlineStr">
        <is>
          <t>false</t>
        </is>
      </c>
      <c r="E427" t="inlineStr">
        <is>
          <t>false</t>
        </is>
      </c>
      <c r="G427" t="n">
        <v>0</v>
      </c>
      <c r="I427">
        <f>Indexes!A24</f>
        <v/>
      </c>
      <c r="K427">
        <f>Indexes!B24</f>
        <v/>
      </c>
      <c r="M427" t="n">
        <v>20</v>
      </c>
      <c r="AV427" t="inlineStr">
        <is>
          <t>Default</t>
        </is>
      </c>
      <c r="AW427" t="inlineStr">
        <is>
          <t>Default</t>
        </is>
      </c>
    </row>
    <row r="428">
      <c r="A428" t="n">
        <v>112</v>
      </c>
      <c r="B428" t="inlineStr">
        <is>
          <t>US ESG Equity</t>
        </is>
      </c>
      <c r="C428" t="inlineStr">
        <is>
          <t>1</t>
        </is>
      </c>
      <c r="D428" t="inlineStr">
        <is>
          <t>false</t>
        </is>
      </c>
      <c r="E428" t="inlineStr">
        <is>
          <t>false</t>
        </is>
      </c>
      <c r="G428" t="n">
        <v>0</v>
      </c>
      <c r="I428">
        <f>Indexes!A25</f>
        <v/>
      </c>
      <c r="K428">
        <f>Indexes!B25</f>
        <v/>
      </c>
      <c r="M428" t="n">
        <v>20</v>
      </c>
      <c r="AV428" t="inlineStr">
        <is>
          <t>Default</t>
        </is>
      </c>
      <c r="AW428" t="inlineStr">
        <is>
          <t>Default</t>
        </is>
      </c>
    </row>
    <row r="429">
      <c r="A429" t="n">
        <v>112</v>
      </c>
      <c r="B429" t="inlineStr">
        <is>
          <t>US ESG Equity</t>
        </is>
      </c>
      <c r="C429" t="inlineStr">
        <is>
          <t>1</t>
        </is>
      </c>
      <c r="D429" t="inlineStr">
        <is>
          <t>false</t>
        </is>
      </c>
      <c r="E429" t="inlineStr">
        <is>
          <t>false</t>
        </is>
      </c>
      <c r="G429" t="n">
        <v>0</v>
      </c>
      <c r="I429">
        <f>Indexes!A26</f>
        <v/>
      </c>
      <c r="K429">
        <f>Indexes!B26</f>
        <v/>
      </c>
      <c r="M429" t="n">
        <v>20</v>
      </c>
      <c r="AV429" t="inlineStr">
        <is>
          <t>Default</t>
        </is>
      </c>
      <c r="AW429" t="inlineStr">
        <is>
          <t>Default</t>
        </is>
      </c>
    </row>
    <row r="430">
      <c r="A430" t="n">
        <v>112</v>
      </c>
      <c r="B430" t="inlineStr">
        <is>
          <t>US ESG Equity</t>
        </is>
      </c>
      <c r="C430" t="inlineStr">
        <is>
          <t>1</t>
        </is>
      </c>
      <c r="D430" t="inlineStr">
        <is>
          <t>false</t>
        </is>
      </c>
      <c r="E430" t="inlineStr">
        <is>
          <t>false</t>
        </is>
      </c>
      <c r="G430" t="n">
        <v>0</v>
      </c>
      <c r="I430">
        <f>Indexes!A27</f>
        <v/>
      </c>
      <c r="K430">
        <f>Indexes!B27</f>
        <v/>
      </c>
      <c r="M430" t="n">
        <v>20</v>
      </c>
      <c r="AV430" t="inlineStr">
        <is>
          <t>Default</t>
        </is>
      </c>
      <c r="AW430" t="inlineStr">
        <is>
          <t>Default</t>
        </is>
      </c>
    </row>
    <row r="431">
      <c r="A431" t="n">
        <v>112</v>
      </c>
      <c r="B431" t="inlineStr">
        <is>
          <t>US ESG Equity</t>
        </is>
      </c>
      <c r="C431" t="inlineStr">
        <is>
          <t>1</t>
        </is>
      </c>
      <c r="D431" t="inlineStr">
        <is>
          <t>false</t>
        </is>
      </c>
      <c r="E431" t="inlineStr">
        <is>
          <t>false</t>
        </is>
      </c>
      <c r="G431" t="n">
        <v>0</v>
      </c>
      <c r="I431">
        <f>Indexes!A28</f>
        <v/>
      </c>
      <c r="K431">
        <f>Indexes!B28</f>
        <v/>
      </c>
      <c r="M431" t="n">
        <v>20</v>
      </c>
      <c r="AV431" t="inlineStr">
        <is>
          <t>Default</t>
        </is>
      </c>
      <c r="AW431" t="inlineStr">
        <is>
          <t>Default</t>
        </is>
      </c>
    </row>
    <row r="432">
      <c r="A432" t="n">
        <v>112</v>
      </c>
      <c r="B432" t="inlineStr">
        <is>
          <t>US ESG Equity</t>
        </is>
      </c>
      <c r="C432" t="inlineStr">
        <is>
          <t>1</t>
        </is>
      </c>
      <c r="D432" t="inlineStr">
        <is>
          <t>false</t>
        </is>
      </c>
      <c r="E432" t="inlineStr">
        <is>
          <t>false</t>
        </is>
      </c>
      <c r="G432" t="n">
        <v>0</v>
      </c>
      <c r="I432">
        <f>Indexes!A29</f>
        <v/>
      </c>
      <c r="K432">
        <f>Indexes!B29</f>
        <v/>
      </c>
      <c r="M432" t="n">
        <v>20</v>
      </c>
      <c r="AV432" t="inlineStr">
        <is>
          <t>Default</t>
        </is>
      </c>
      <c r="AW432" t="inlineStr">
        <is>
          <t>Default</t>
        </is>
      </c>
    </row>
    <row r="433">
      <c r="A433" t="n">
        <v>112</v>
      </c>
      <c r="B433" t="inlineStr">
        <is>
          <t>US ESG Equity</t>
        </is>
      </c>
      <c r="C433" t="inlineStr">
        <is>
          <t>1</t>
        </is>
      </c>
      <c r="D433" t="inlineStr">
        <is>
          <t>false</t>
        </is>
      </c>
      <c r="E433" t="inlineStr">
        <is>
          <t>false</t>
        </is>
      </c>
      <c r="G433" t="n">
        <v>0</v>
      </c>
      <c r="I433">
        <f>Indexes!A30</f>
        <v/>
      </c>
      <c r="K433">
        <f>Indexes!B30</f>
        <v/>
      </c>
      <c r="M433" t="n">
        <v>20</v>
      </c>
      <c r="AV433" t="inlineStr">
        <is>
          <t>Default</t>
        </is>
      </c>
      <c r="AW433" t="inlineStr">
        <is>
          <t>Default</t>
        </is>
      </c>
    </row>
    <row r="434">
      <c r="A434" t="n">
        <v>112</v>
      </c>
      <c r="B434" t="inlineStr">
        <is>
          <t>US ESG Equity</t>
        </is>
      </c>
      <c r="C434" t="inlineStr">
        <is>
          <t>1</t>
        </is>
      </c>
      <c r="D434" t="inlineStr">
        <is>
          <t>false</t>
        </is>
      </c>
      <c r="E434" t="inlineStr">
        <is>
          <t>false</t>
        </is>
      </c>
      <c r="G434" t="n">
        <v>0</v>
      </c>
      <c r="I434">
        <f>Indexes!A31</f>
        <v/>
      </c>
      <c r="K434">
        <f>Indexes!B31</f>
        <v/>
      </c>
      <c r="M434" t="n">
        <v>20</v>
      </c>
      <c r="AV434" t="inlineStr">
        <is>
          <t>Default</t>
        </is>
      </c>
      <c r="AW434" t="inlineStr">
        <is>
          <t>Default</t>
        </is>
      </c>
    </row>
    <row r="435">
      <c r="A435" t="n">
        <v>112</v>
      </c>
      <c r="B435" t="inlineStr">
        <is>
          <t>US ESG Equity</t>
        </is>
      </c>
      <c r="C435" t="inlineStr">
        <is>
          <t>1</t>
        </is>
      </c>
      <c r="D435" t="inlineStr">
        <is>
          <t>false</t>
        </is>
      </c>
      <c r="E435" t="inlineStr">
        <is>
          <t>false</t>
        </is>
      </c>
      <c r="G435" t="n">
        <v>0</v>
      </c>
      <c r="I435">
        <f>Indexes!A32</f>
        <v/>
      </c>
      <c r="K435">
        <f>Indexes!B32</f>
        <v/>
      </c>
      <c r="M435" t="n">
        <v>20</v>
      </c>
      <c r="AV435" t="inlineStr">
        <is>
          <t>Default</t>
        </is>
      </c>
      <c r="AW435" t="inlineStr">
        <is>
          <t>Default</t>
        </is>
      </c>
    </row>
    <row r="436">
      <c r="A436" t="n">
        <v>112</v>
      </c>
      <c r="B436" t="inlineStr">
        <is>
          <t>US ESG Equity</t>
        </is>
      </c>
      <c r="C436" t="inlineStr">
        <is>
          <t>1</t>
        </is>
      </c>
      <c r="D436" t="inlineStr">
        <is>
          <t>false</t>
        </is>
      </c>
      <c r="E436" t="inlineStr">
        <is>
          <t>false</t>
        </is>
      </c>
      <c r="G436" t="n">
        <v>0</v>
      </c>
      <c r="I436">
        <f>Indexes!A33</f>
        <v/>
      </c>
      <c r="K436">
        <f>Indexes!B33</f>
        <v/>
      </c>
      <c r="M436" t="n">
        <v>20</v>
      </c>
      <c r="AV436" t="inlineStr">
        <is>
          <t>Default</t>
        </is>
      </c>
      <c r="AW436" t="inlineStr">
        <is>
          <t>Default</t>
        </is>
      </c>
    </row>
    <row r="437">
      <c r="A437" t="n">
        <v>112</v>
      </c>
      <c r="B437" t="inlineStr">
        <is>
          <t>US ESG Equity</t>
        </is>
      </c>
      <c r="C437" t="inlineStr">
        <is>
          <t>1</t>
        </is>
      </c>
      <c r="D437" t="inlineStr">
        <is>
          <t>false</t>
        </is>
      </c>
      <c r="E437" t="inlineStr">
        <is>
          <t>false</t>
        </is>
      </c>
      <c r="G437" t="n">
        <v>0</v>
      </c>
      <c r="I437">
        <f>Indexes!A34</f>
        <v/>
      </c>
      <c r="K437">
        <f>Indexes!B34</f>
        <v/>
      </c>
      <c r="M437" t="n">
        <v>20</v>
      </c>
      <c r="AV437" t="inlineStr">
        <is>
          <t>Default</t>
        </is>
      </c>
      <c r="AW437" t="inlineStr">
        <is>
          <t>Default</t>
        </is>
      </c>
    </row>
    <row r="438">
      <c r="A438" t="n">
        <v>112</v>
      </c>
      <c r="B438" t="inlineStr">
        <is>
          <t>US ESG Equity</t>
        </is>
      </c>
      <c r="C438" t="inlineStr">
        <is>
          <t>1</t>
        </is>
      </c>
      <c r="D438" t="inlineStr">
        <is>
          <t>false</t>
        </is>
      </c>
      <c r="E438" t="inlineStr">
        <is>
          <t>false</t>
        </is>
      </c>
      <c r="G438" t="n">
        <v>0</v>
      </c>
      <c r="I438">
        <f>Indexes!A35</f>
        <v/>
      </c>
      <c r="K438">
        <f>Indexes!B35</f>
        <v/>
      </c>
      <c r="M438" t="n">
        <v>20</v>
      </c>
      <c r="AV438" t="inlineStr">
        <is>
          <t>Default</t>
        </is>
      </c>
      <c r="AW438" t="inlineStr">
        <is>
          <t>Default</t>
        </is>
      </c>
    </row>
    <row r="439">
      <c r="A439" t="n">
        <v>112</v>
      </c>
      <c r="B439" t="inlineStr">
        <is>
          <t>US ESG Equity</t>
        </is>
      </c>
      <c r="C439" t="inlineStr">
        <is>
          <t>1</t>
        </is>
      </c>
      <c r="D439" t="inlineStr">
        <is>
          <t>false</t>
        </is>
      </c>
      <c r="E439" t="inlineStr">
        <is>
          <t>false</t>
        </is>
      </c>
      <c r="G439" t="n">
        <v>0</v>
      </c>
      <c r="I439">
        <f>Indexes!A36</f>
        <v/>
      </c>
      <c r="K439">
        <f>Indexes!B36</f>
        <v/>
      </c>
      <c r="M439" t="n">
        <v>20</v>
      </c>
      <c r="AV439" t="inlineStr">
        <is>
          <t>Default</t>
        </is>
      </c>
      <c r="AW439" t="inlineStr">
        <is>
          <t>Default</t>
        </is>
      </c>
    </row>
    <row r="440">
      <c r="A440" t="n">
        <v>112</v>
      </c>
      <c r="B440" t="inlineStr">
        <is>
          <t>US ESG Equity</t>
        </is>
      </c>
      <c r="C440" t="inlineStr">
        <is>
          <t>1</t>
        </is>
      </c>
      <c r="D440" t="inlineStr">
        <is>
          <t>false</t>
        </is>
      </c>
      <c r="E440" t="inlineStr">
        <is>
          <t>false</t>
        </is>
      </c>
      <c r="G440" t="n">
        <v>0</v>
      </c>
      <c r="I440">
        <f>Indexes!A37</f>
        <v/>
      </c>
      <c r="K440">
        <f>Indexes!B37</f>
        <v/>
      </c>
      <c r="M440" t="n">
        <v>20</v>
      </c>
      <c r="AV440" t="inlineStr">
        <is>
          <t>Default</t>
        </is>
      </c>
      <c r="AW440" t="inlineStr">
        <is>
          <t>Default</t>
        </is>
      </c>
    </row>
    <row r="441">
      <c r="A441" t="n">
        <v>112</v>
      </c>
      <c r="B441" t="inlineStr">
        <is>
          <t>US ESG Equity</t>
        </is>
      </c>
      <c r="C441" t="inlineStr">
        <is>
          <t>1</t>
        </is>
      </c>
      <c r="D441" t="inlineStr">
        <is>
          <t>false</t>
        </is>
      </c>
      <c r="E441" t="inlineStr">
        <is>
          <t>false</t>
        </is>
      </c>
      <c r="G441" t="n">
        <v>0</v>
      </c>
      <c r="I441">
        <f>Indexes!A38</f>
        <v/>
      </c>
      <c r="K441">
        <f>Indexes!B38</f>
        <v/>
      </c>
      <c r="M441" t="n">
        <v>20</v>
      </c>
      <c r="AV441" t="inlineStr">
        <is>
          <t>Default</t>
        </is>
      </c>
      <c r="AW441" t="inlineStr">
        <is>
          <t>Default</t>
        </is>
      </c>
    </row>
    <row r="442">
      <c r="A442" t="n">
        <v>112</v>
      </c>
      <c r="B442" t="inlineStr">
        <is>
          <t>US ESG Equity</t>
        </is>
      </c>
      <c r="C442" t="inlineStr">
        <is>
          <t>1</t>
        </is>
      </c>
      <c r="D442" t="inlineStr">
        <is>
          <t>false</t>
        </is>
      </c>
      <c r="E442" t="inlineStr">
        <is>
          <t>false</t>
        </is>
      </c>
      <c r="G442" t="n">
        <v>0</v>
      </c>
      <c r="I442">
        <f>Indexes!A39</f>
        <v/>
      </c>
      <c r="K442">
        <f>Indexes!B39</f>
        <v/>
      </c>
      <c r="M442" t="n">
        <v>20</v>
      </c>
      <c r="AV442" t="inlineStr">
        <is>
          <t>Default</t>
        </is>
      </c>
      <c r="AW442" t="inlineStr">
        <is>
          <t>Default</t>
        </is>
      </c>
    </row>
    <row r="443">
      <c r="A443" t="n">
        <v>112</v>
      </c>
      <c r="B443" t="inlineStr">
        <is>
          <t>US ESG Equity</t>
        </is>
      </c>
      <c r="C443" t="inlineStr">
        <is>
          <t>1</t>
        </is>
      </c>
      <c r="D443" t="inlineStr">
        <is>
          <t>false</t>
        </is>
      </c>
      <c r="E443" t="inlineStr">
        <is>
          <t>false</t>
        </is>
      </c>
      <c r="G443" t="n">
        <v>0</v>
      </c>
      <c r="I443">
        <f>Indexes!A40</f>
        <v/>
      </c>
      <c r="K443">
        <f>Indexes!B40</f>
        <v/>
      </c>
      <c r="M443" t="n">
        <v>20</v>
      </c>
      <c r="AV443" t="inlineStr">
        <is>
          <t>Default</t>
        </is>
      </c>
      <c r="AW443" t="inlineStr">
        <is>
          <t>Default</t>
        </is>
      </c>
    </row>
    <row r="444">
      <c r="A444" t="n">
        <v>112</v>
      </c>
      <c r="B444" t="inlineStr">
        <is>
          <t>US ESG Equity</t>
        </is>
      </c>
      <c r="C444" t="inlineStr">
        <is>
          <t>1</t>
        </is>
      </c>
      <c r="D444" t="inlineStr">
        <is>
          <t>false</t>
        </is>
      </c>
      <c r="E444" t="inlineStr">
        <is>
          <t>false</t>
        </is>
      </c>
      <c r="G444" t="n">
        <v>0</v>
      </c>
      <c r="I444">
        <f>Indexes!A41</f>
        <v/>
      </c>
      <c r="K444">
        <f>Indexes!B41</f>
        <v/>
      </c>
      <c r="M444" t="n">
        <v>20</v>
      </c>
      <c r="AV444" t="inlineStr">
        <is>
          <t>Default</t>
        </is>
      </c>
      <c r="AW444" t="inlineStr">
        <is>
          <t>Default</t>
        </is>
      </c>
    </row>
    <row r="445">
      <c r="A445" t="n">
        <v>112</v>
      </c>
      <c r="B445" t="inlineStr">
        <is>
          <t>US ESG Equity</t>
        </is>
      </c>
      <c r="C445" t="inlineStr">
        <is>
          <t>1</t>
        </is>
      </c>
      <c r="D445" t="inlineStr">
        <is>
          <t>false</t>
        </is>
      </c>
      <c r="E445" t="inlineStr">
        <is>
          <t>false</t>
        </is>
      </c>
      <c r="G445" t="n">
        <v>0</v>
      </c>
      <c r="I445">
        <f>Indexes!A42</f>
        <v/>
      </c>
      <c r="K445">
        <f>Indexes!B42</f>
        <v/>
      </c>
      <c r="M445" t="n">
        <v>20</v>
      </c>
      <c r="AV445" t="inlineStr">
        <is>
          <t>Default</t>
        </is>
      </c>
      <c r="AW445" t="inlineStr">
        <is>
          <t>Default</t>
        </is>
      </c>
    </row>
    <row r="446">
      <c r="A446" t="n">
        <v>112</v>
      </c>
      <c r="B446" t="inlineStr">
        <is>
          <t>US ESG Equity</t>
        </is>
      </c>
      <c r="C446" t="inlineStr">
        <is>
          <t>1</t>
        </is>
      </c>
      <c r="D446" t="inlineStr">
        <is>
          <t>false</t>
        </is>
      </c>
      <c r="E446" t="inlineStr">
        <is>
          <t>false</t>
        </is>
      </c>
      <c r="G446" t="n">
        <v>0</v>
      </c>
      <c r="I446">
        <f>Indexes!A43</f>
        <v/>
      </c>
      <c r="K446">
        <f>Indexes!B43</f>
        <v/>
      </c>
      <c r="M446" t="n">
        <v>20</v>
      </c>
      <c r="AV446" t="inlineStr">
        <is>
          <t>Default</t>
        </is>
      </c>
      <c r="AW446" t="inlineStr">
        <is>
          <t>Default</t>
        </is>
      </c>
    </row>
    <row r="447">
      <c r="A447" t="n">
        <v>112</v>
      </c>
      <c r="B447" t="inlineStr">
        <is>
          <t>US ESG Equity</t>
        </is>
      </c>
      <c r="C447" t="inlineStr">
        <is>
          <t>1</t>
        </is>
      </c>
      <c r="D447" t="inlineStr">
        <is>
          <t>false</t>
        </is>
      </c>
      <c r="E447" t="inlineStr">
        <is>
          <t>false</t>
        </is>
      </c>
      <c r="G447" t="n">
        <v>0</v>
      </c>
      <c r="I447">
        <f>Indexes!A44</f>
        <v/>
      </c>
      <c r="K447">
        <f>Indexes!B44</f>
        <v/>
      </c>
      <c r="M447" t="n">
        <v>20</v>
      </c>
      <c r="AV447" t="inlineStr">
        <is>
          <t>Default</t>
        </is>
      </c>
      <c r="AW447" t="inlineStr">
        <is>
          <t>Default</t>
        </is>
      </c>
    </row>
    <row r="448">
      <c r="A448" t="n">
        <v>112</v>
      </c>
      <c r="B448" t="inlineStr">
        <is>
          <t>US ESG Equity</t>
        </is>
      </c>
      <c r="C448" t="inlineStr">
        <is>
          <t>1</t>
        </is>
      </c>
      <c r="D448" t="inlineStr">
        <is>
          <t>false</t>
        </is>
      </c>
      <c r="E448" t="inlineStr">
        <is>
          <t>false</t>
        </is>
      </c>
      <c r="G448" t="n">
        <v>0</v>
      </c>
      <c r="I448">
        <f>Indexes!A45</f>
        <v/>
      </c>
      <c r="K448">
        <f>Indexes!B45</f>
        <v/>
      </c>
      <c r="M448" t="n">
        <v>20</v>
      </c>
      <c r="AV448" t="inlineStr">
        <is>
          <t>Default</t>
        </is>
      </c>
      <c r="AW448" t="inlineStr">
        <is>
          <t>Default</t>
        </is>
      </c>
    </row>
    <row r="449">
      <c r="A449" t="n">
        <v>112</v>
      </c>
      <c r="B449" t="inlineStr">
        <is>
          <t>US ESG Equity</t>
        </is>
      </c>
      <c r="C449" t="inlineStr">
        <is>
          <t>1</t>
        </is>
      </c>
      <c r="D449" t="inlineStr">
        <is>
          <t>false</t>
        </is>
      </c>
      <c r="E449" t="inlineStr">
        <is>
          <t>false</t>
        </is>
      </c>
      <c r="G449" t="n">
        <v>0</v>
      </c>
      <c r="I449">
        <f>Indexes!A46</f>
        <v/>
      </c>
      <c r="K449">
        <f>Indexes!B46</f>
        <v/>
      </c>
      <c r="M449" t="n">
        <v>20</v>
      </c>
      <c r="AV449" t="inlineStr">
        <is>
          <t>Default</t>
        </is>
      </c>
      <c r="AW449" t="inlineStr">
        <is>
          <t>Default</t>
        </is>
      </c>
    </row>
    <row r="450">
      <c r="A450" t="n">
        <v>112</v>
      </c>
      <c r="B450" t="inlineStr">
        <is>
          <t>US ESG Equity</t>
        </is>
      </c>
      <c r="C450" t="inlineStr">
        <is>
          <t>1</t>
        </is>
      </c>
      <c r="D450" t="inlineStr">
        <is>
          <t>false</t>
        </is>
      </c>
      <c r="E450" t="inlineStr">
        <is>
          <t>false</t>
        </is>
      </c>
      <c r="G450" t="n">
        <v>0</v>
      </c>
      <c r="I450">
        <f>Indexes!A47</f>
        <v/>
      </c>
      <c r="K450">
        <f>Indexes!B47</f>
        <v/>
      </c>
      <c r="M450" t="n">
        <v>20</v>
      </c>
      <c r="AV450" t="inlineStr">
        <is>
          <t>Default</t>
        </is>
      </c>
      <c r="AW450" t="inlineStr">
        <is>
          <t>Default</t>
        </is>
      </c>
    </row>
    <row r="451">
      <c r="A451" t="n">
        <v>112</v>
      </c>
      <c r="B451" t="inlineStr">
        <is>
          <t>US ESG Equity</t>
        </is>
      </c>
      <c r="C451" t="inlineStr">
        <is>
          <t>1</t>
        </is>
      </c>
      <c r="D451" t="inlineStr">
        <is>
          <t>false</t>
        </is>
      </c>
      <c r="E451" t="inlineStr">
        <is>
          <t>false</t>
        </is>
      </c>
      <c r="G451" t="n">
        <v>0</v>
      </c>
      <c r="I451">
        <f>Indexes!A48</f>
        <v/>
      </c>
      <c r="K451">
        <f>Indexes!B48</f>
        <v/>
      </c>
      <c r="M451" t="n">
        <v>20</v>
      </c>
      <c r="AV451" t="inlineStr">
        <is>
          <t>Default</t>
        </is>
      </c>
      <c r="AW451" t="inlineStr">
        <is>
          <t>Default</t>
        </is>
      </c>
    </row>
    <row r="452">
      <c r="A452" t="n">
        <v>112</v>
      </c>
      <c r="B452" t="inlineStr">
        <is>
          <t>US ESG Equity</t>
        </is>
      </c>
      <c r="C452" t="inlineStr">
        <is>
          <t>1</t>
        </is>
      </c>
      <c r="D452" t="inlineStr">
        <is>
          <t>false</t>
        </is>
      </c>
      <c r="E452" t="inlineStr">
        <is>
          <t>false</t>
        </is>
      </c>
      <c r="G452" t="n">
        <v>0</v>
      </c>
      <c r="I452">
        <f>Indexes!A49</f>
        <v/>
      </c>
      <c r="K452">
        <f>Indexes!B49</f>
        <v/>
      </c>
      <c r="M452" t="n">
        <v>20</v>
      </c>
      <c r="AV452" t="inlineStr">
        <is>
          <t>Default</t>
        </is>
      </c>
      <c r="AW452" t="inlineStr">
        <is>
          <t>Default</t>
        </is>
      </c>
    </row>
    <row r="453">
      <c r="A453" t="n">
        <v>112</v>
      </c>
      <c r="B453" t="inlineStr">
        <is>
          <t>US ESG Equity</t>
        </is>
      </c>
      <c r="C453" t="inlineStr">
        <is>
          <t>1</t>
        </is>
      </c>
      <c r="D453" t="inlineStr">
        <is>
          <t>false</t>
        </is>
      </c>
      <c r="E453" t="inlineStr">
        <is>
          <t>false</t>
        </is>
      </c>
      <c r="G453" t="n">
        <v>0</v>
      </c>
      <c r="I453">
        <f>Indexes!A50</f>
        <v/>
      </c>
      <c r="K453">
        <f>Indexes!B50</f>
        <v/>
      </c>
      <c r="M453" t="n">
        <v>20</v>
      </c>
      <c r="AV453" t="inlineStr">
        <is>
          <t>Default</t>
        </is>
      </c>
      <c r="AW453" t="inlineStr">
        <is>
          <t>Default</t>
        </is>
      </c>
    </row>
    <row r="454">
      <c r="A454" t="n">
        <v>112</v>
      </c>
      <c r="B454" t="inlineStr">
        <is>
          <t>US ESG Equity</t>
        </is>
      </c>
      <c r="C454" t="inlineStr">
        <is>
          <t>1</t>
        </is>
      </c>
      <c r="D454" t="inlineStr">
        <is>
          <t>false</t>
        </is>
      </c>
      <c r="E454" t="inlineStr">
        <is>
          <t>false</t>
        </is>
      </c>
      <c r="G454" t="n">
        <v>0</v>
      </c>
      <c r="I454">
        <f>Indexes!A51</f>
        <v/>
      </c>
      <c r="K454">
        <f>Indexes!B51</f>
        <v/>
      </c>
      <c r="M454" t="n">
        <v>20</v>
      </c>
      <c r="AV454" t="inlineStr">
        <is>
          <t>Default</t>
        </is>
      </c>
      <c r="AW454" t="inlineStr">
        <is>
          <t>Default</t>
        </is>
      </c>
    </row>
    <row r="455">
      <c r="A455" t="n">
        <v>112</v>
      </c>
      <c r="B455" t="inlineStr">
        <is>
          <t>US ESG Equity</t>
        </is>
      </c>
      <c r="C455" t="inlineStr">
        <is>
          <t>1</t>
        </is>
      </c>
      <c r="D455" t="inlineStr">
        <is>
          <t>false</t>
        </is>
      </c>
      <c r="E455" t="inlineStr">
        <is>
          <t>false</t>
        </is>
      </c>
      <c r="G455" t="n">
        <v>0</v>
      </c>
      <c r="I455">
        <f>Indexes!A52</f>
        <v/>
      </c>
      <c r="K455">
        <f>Indexes!B52</f>
        <v/>
      </c>
      <c r="M455" t="n">
        <v>20</v>
      </c>
      <c r="AV455" t="inlineStr">
        <is>
          <t>Default</t>
        </is>
      </c>
      <c r="AW455" t="inlineStr">
        <is>
          <t>Default</t>
        </is>
      </c>
    </row>
    <row r="456">
      <c r="A456" t="n">
        <v>112</v>
      </c>
      <c r="B456" t="inlineStr">
        <is>
          <t>US ESG Equity</t>
        </is>
      </c>
      <c r="C456" t="inlineStr">
        <is>
          <t>1</t>
        </is>
      </c>
      <c r="D456" t="inlineStr">
        <is>
          <t>false</t>
        </is>
      </c>
      <c r="E456" t="inlineStr">
        <is>
          <t>false</t>
        </is>
      </c>
      <c r="G456" t="n">
        <v>0</v>
      </c>
      <c r="I456">
        <f>Indexes!A53</f>
        <v/>
      </c>
      <c r="K456">
        <f>Indexes!B53</f>
        <v/>
      </c>
      <c r="M456" t="n">
        <v>20</v>
      </c>
      <c r="AV456" t="inlineStr">
        <is>
          <t>Default</t>
        </is>
      </c>
      <c r="AW456" t="inlineStr">
        <is>
          <t>Default</t>
        </is>
      </c>
    </row>
    <row r="457">
      <c r="A457" t="n">
        <v>112</v>
      </c>
      <c r="B457" t="inlineStr">
        <is>
          <t>US ESG Equity</t>
        </is>
      </c>
      <c r="C457" t="inlineStr">
        <is>
          <t>1</t>
        </is>
      </c>
      <c r="D457" t="inlineStr">
        <is>
          <t>false</t>
        </is>
      </c>
      <c r="E457" t="inlineStr">
        <is>
          <t>false</t>
        </is>
      </c>
      <c r="G457" t="n">
        <v>0</v>
      </c>
      <c r="I457">
        <f>Indexes!A54</f>
        <v/>
      </c>
      <c r="K457">
        <f>Indexes!B54</f>
        <v/>
      </c>
      <c r="M457" t="n">
        <v>20</v>
      </c>
      <c r="AV457" t="inlineStr">
        <is>
          <t>Default</t>
        </is>
      </c>
      <c r="AW457" t="inlineStr">
        <is>
          <t>Default</t>
        </is>
      </c>
    </row>
    <row r="458">
      <c r="A458" t="n">
        <v>112</v>
      </c>
      <c r="B458" t="inlineStr">
        <is>
          <t>US ESG Equity</t>
        </is>
      </c>
      <c r="C458" t="inlineStr">
        <is>
          <t>1</t>
        </is>
      </c>
      <c r="D458" t="inlineStr">
        <is>
          <t>false</t>
        </is>
      </c>
      <c r="E458" t="inlineStr">
        <is>
          <t>false</t>
        </is>
      </c>
      <c r="G458" t="n">
        <v>0</v>
      </c>
      <c r="I458">
        <f>Indexes!A55</f>
        <v/>
      </c>
      <c r="K458">
        <f>Indexes!B55</f>
        <v/>
      </c>
      <c r="M458" t="n">
        <v>20</v>
      </c>
      <c r="AV458" t="inlineStr">
        <is>
          <t>Default</t>
        </is>
      </c>
      <c r="AW458" t="inlineStr">
        <is>
          <t>Default</t>
        </is>
      </c>
    </row>
    <row r="459">
      <c r="A459" t="n">
        <v>112</v>
      </c>
      <c r="B459" t="inlineStr">
        <is>
          <t>US ESG Equity</t>
        </is>
      </c>
      <c r="C459" t="inlineStr">
        <is>
          <t>1</t>
        </is>
      </c>
      <c r="D459" t="inlineStr">
        <is>
          <t>false</t>
        </is>
      </c>
      <c r="E459" t="inlineStr">
        <is>
          <t>false</t>
        </is>
      </c>
      <c r="G459" t="n">
        <v>0</v>
      </c>
      <c r="I459">
        <f>Indexes!A56</f>
        <v/>
      </c>
      <c r="K459">
        <f>Indexes!B56</f>
        <v/>
      </c>
      <c r="M459" t="n">
        <v>20</v>
      </c>
      <c r="AV459" t="inlineStr">
        <is>
          <t>Default</t>
        </is>
      </c>
      <c r="AW459" t="inlineStr">
        <is>
          <t>Default</t>
        </is>
      </c>
    </row>
    <row r="460">
      <c r="A460" t="n">
        <v>112</v>
      </c>
      <c r="B460" t="inlineStr">
        <is>
          <t>US ESG Equity</t>
        </is>
      </c>
      <c r="C460" t="inlineStr">
        <is>
          <t>1</t>
        </is>
      </c>
      <c r="D460" t="inlineStr">
        <is>
          <t>false</t>
        </is>
      </c>
      <c r="E460" t="inlineStr">
        <is>
          <t>false</t>
        </is>
      </c>
      <c r="G460" t="n">
        <v>0</v>
      </c>
      <c r="I460">
        <f>Indexes!A57</f>
        <v/>
      </c>
      <c r="K460">
        <f>Indexes!B57</f>
        <v/>
      </c>
      <c r="M460" t="n">
        <v>20</v>
      </c>
      <c r="AV460" t="inlineStr">
        <is>
          <t>Default</t>
        </is>
      </c>
      <c r="AW460" t="inlineStr">
        <is>
          <t>Default</t>
        </is>
      </c>
    </row>
    <row r="461">
      <c r="A461" t="n">
        <v>112</v>
      </c>
      <c r="B461" t="inlineStr">
        <is>
          <t>US ESG Equity</t>
        </is>
      </c>
      <c r="C461" t="inlineStr">
        <is>
          <t>1</t>
        </is>
      </c>
      <c r="D461" t="inlineStr">
        <is>
          <t>false</t>
        </is>
      </c>
      <c r="E461" t="inlineStr">
        <is>
          <t>false</t>
        </is>
      </c>
      <c r="G461" t="n">
        <v>0</v>
      </c>
      <c r="I461">
        <f>Indexes!A58</f>
        <v/>
      </c>
      <c r="K461">
        <f>Indexes!B58</f>
        <v/>
      </c>
      <c r="M461" t="n">
        <v>20</v>
      </c>
      <c r="AV461" t="inlineStr">
        <is>
          <t>Default</t>
        </is>
      </c>
      <c r="AW461" t="inlineStr">
        <is>
          <t>Default</t>
        </is>
      </c>
    </row>
    <row r="462">
      <c r="A462" t="n">
        <v>112</v>
      </c>
      <c r="B462" t="inlineStr">
        <is>
          <t>US ESG Equity</t>
        </is>
      </c>
      <c r="C462" t="inlineStr">
        <is>
          <t>1</t>
        </is>
      </c>
      <c r="D462" t="inlineStr">
        <is>
          <t>false</t>
        </is>
      </c>
      <c r="E462" t="inlineStr">
        <is>
          <t>false</t>
        </is>
      </c>
      <c r="G462" t="n">
        <v>0</v>
      </c>
      <c r="I462">
        <f>Indexes!A59</f>
        <v/>
      </c>
      <c r="K462">
        <f>Indexes!B59</f>
        <v/>
      </c>
      <c r="M462" t="n">
        <v>20</v>
      </c>
      <c r="AV462" t="inlineStr">
        <is>
          <t>Default</t>
        </is>
      </c>
      <c r="AW462" t="inlineStr">
        <is>
          <t>Default</t>
        </is>
      </c>
    </row>
    <row r="463">
      <c r="A463" t="n">
        <v>112</v>
      </c>
      <c r="B463" t="inlineStr">
        <is>
          <t>US ESG Equity</t>
        </is>
      </c>
      <c r="C463" t="inlineStr">
        <is>
          <t>1</t>
        </is>
      </c>
      <c r="D463" t="inlineStr">
        <is>
          <t>false</t>
        </is>
      </c>
      <c r="E463" t="inlineStr">
        <is>
          <t>false</t>
        </is>
      </c>
      <c r="G463" t="n">
        <v>0</v>
      </c>
      <c r="I463">
        <f>Indexes!A60</f>
        <v/>
      </c>
      <c r="K463">
        <f>Indexes!B60</f>
        <v/>
      </c>
      <c r="M463" t="n">
        <v>20</v>
      </c>
      <c r="AV463" t="inlineStr">
        <is>
          <t>Default</t>
        </is>
      </c>
      <c r="AW463" t="inlineStr">
        <is>
          <t>Default</t>
        </is>
      </c>
    </row>
    <row r="464">
      <c r="A464" t="n">
        <v>112</v>
      </c>
      <c r="B464" t="inlineStr">
        <is>
          <t>US ESG Equity</t>
        </is>
      </c>
      <c r="C464" t="inlineStr">
        <is>
          <t>1</t>
        </is>
      </c>
      <c r="D464" t="inlineStr">
        <is>
          <t>false</t>
        </is>
      </c>
      <c r="E464" t="inlineStr">
        <is>
          <t>false</t>
        </is>
      </c>
      <c r="G464" t="n">
        <v>0</v>
      </c>
      <c r="I464">
        <f>Indexes!A61</f>
        <v/>
      </c>
      <c r="K464">
        <f>Indexes!B61</f>
        <v/>
      </c>
      <c r="M464" t="n">
        <v>20</v>
      </c>
      <c r="AV464" t="inlineStr">
        <is>
          <t>Default</t>
        </is>
      </c>
      <c r="AW464" t="inlineStr">
        <is>
          <t>Default</t>
        </is>
      </c>
    </row>
    <row r="465">
      <c r="A465" t="n">
        <v>112</v>
      </c>
      <c r="B465" t="inlineStr">
        <is>
          <t>US ESG Equity</t>
        </is>
      </c>
      <c r="C465" t="inlineStr">
        <is>
          <t>1</t>
        </is>
      </c>
      <c r="D465" t="inlineStr">
        <is>
          <t>false</t>
        </is>
      </c>
      <c r="E465" t="inlineStr">
        <is>
          <t>false</t>
        </is>
      </c>
      <c r="G465" t="n">
        <v>0</v>
      </c>
      <c r="I465">
        <f>Indexes!A62</f>
        <v/>
      </c>
      <c r="K465">
        <f>Indexes!B62</f>
        <v/>
      </c>
      <c r="M465" t="n">
        <v>20</v>
      </c>
      <c r="AV465" t="inlineStr">
        <is>
          <t>Default</t>
        </is>
      </c>
      <c r="AW465" t="inlineStr">
        <is>
          <t>Default</t>
        </is>
      </c>
    </row>
    <row r="466">
      <c r="A466" t="n">
        <v>112</v>
      </c>
      <c r="B466" t="inlineStr">
        <is>
          <t>US ESG Equity</t>
        </is>
      </c>
      <c r="C466" t="inlineStr">
        <is>
          <t>1</t>
        </is>
      </c>
      <c r="D466" t="inlineStr">
        <is>
          <t>false</t>
        </is>
      </c>
      <c r="E466" t="inlineStr">
        <is>
          <t>false</t>
        </is>
      </c>
      <c r="G466" t="n">
        <v>0</v>
      </c>
      <c r="I466">
        <f>Indexes!A63</f>
        <v/>
      </c>
      <c r="K466">
        <f>Indexes!B63</f>
        <v/>
      </c>
      <c r="M466" t="n">
        <v>20</v>
      </c>
      <c r="AV466" t="inlineStr">
        <is>
          <t>Default</t>
        </is>
      </c>
      <c r="AW466" t="inlineStr">
        <is>
          <t>Default</t>
        </is>
      </c>
    </row>
    <row r="467">
      <c r="A467" t="n">
        <v>112</v>
      </c>
      <c r="B467" t="inlineStr">
        <is>
          <t>US ESG Equity</t>
        </is>
      </c>
      <c r="C467" t="inlineStr">
        <is>
          <t>1</t>
        </is>
      </c>
      <c r="D467" t="inlineStr">
        <is>
          <t>false</t>
        </is>
      </c>
      <c r="E467" t="inlineStr">
        <is>
          <t>false</t>
        </is>
      </c>
      <c r="G467" t="n">
        <v>0</v>
      </c>
      <c r="I467">
        <f>Indexes!A64</f>
        <v/>
      </c>
      <c r="K467">
        <f>Indexes!B64</f>
        <v/>
      </c>
      <c r="M467" t="n">
        <v>20</v>
      </c>
      <c r="AV467" t="inlineStr">
        <is>
          <t>Default</t>
        </is>
      </c>
      <c r="AW467" t="inlineStr">
        <is>
          <t>Default</t>
        </is>
      </c>
    </row>
    <row r="468">
      <c r="A468" t="n">
        <v>112</v>
      </c>
      <c r="B468" t="inlineStr">
        <is>
          <t>US ESG Equity</t>
        </is>
      </c>
      <c r="C468" t="inlineStr">
        <is>
          <t>1</t>
        </is>
      </c>
      <c r="D468" t="inlineStr">
        <is>
          <t>false</t>
        </is>
      </c>
      <c r="E468" t="inlineStr">
        <is>
          <t>false</t>
        </is>
      </c>
      <c r="G468" t="n">
        <v>0</v>
      </c>
      <c r="I468">
        <f>Indexes!A65</f>
        <v/>
      </c>
      <c r="K468">
        <f>Indexes!B65</f>
        <v/>
      </c>
      <c r="M468" t="n">
        <v>20</v>
      </c>
      <c r="AV468" t="inlineStr">
        <is>
          <t>Default</t>
        </is>
      </c>
      <c r="AW468" t="inlineStr">
        <is>
          <t>Default</t>
        </is>
      </c>
    </row>
    <row r="469">
      <c r="A469" t="n">
        <v>112</v>
      </c>
      <c r="B469" t="inlineStr">
        <is>
          <t>US ESG Equity</t>
        </is>
      </c>
      <c r="C469" t="inlineStr">
        <is>
          <t>1</t>
        </is>
      </c>
      <c r="D469" t="inlineStr">
        <is>
          <t>false</t>
        </is>
      </c>
      <c r="E469" t="inlineStr">
        <is>
          <t>false</t>
        </is>
      </c>
      <c r="G469" t="n">
        <v>0</v>
      </c>
      <c r="I469">
        <f>Indexes!A66</f>
        <v/>
      </c>
      <c r="K469">
        <f>Indexes!B66</f>
        <v/>
      </c>
      <c r="M469" t="n">
        <v>20</v>
      </c>
      <c r="AV469" t="inlineStr">
        <is>
          <t>Default</t>
        </is>
      </c>
      <c r="AW469" t="inlineStr">
        <is>
          <t>Default</t>
        </is>
      </c>
    </row>
    <row r="470">
      <c r="A470" t="n">
        <v>112</v>
      </c>
      <c r="B470" t="inlineStr">
        <is>
          <t>US ESG Equity</t>
        </is>
      </c>
      <c r="C470" t="inlineStr">
        <is>
          <t>1</t>
        </is>
      </c>
      <c r="D470" t="inlineStr">
        <is>
          <t>false</t>
        </is>
      </c>
      <c r="E470" t="inlineStr">
        <is>
          <t>false</t>
        </is>
      </c>
      <c r="G470" t="n">
        <v>0</v>
      </c>
      <c r="I470">
        <f>Indexes!A67</f>
        <v/>
      </c>
      <c r="K470">
        <f>Indexes!B67</f>
        <v/>
      </c>
      <c r="M470" t="n">
        <v>20</v>
      </c>
      <c r="AV470" t="inlineStr">
        <is>
          <t>Default</t>
        </is>
      </c>
      <c r="AW470" t="inlineStr">
        <is>
          <t>Default</t>
        </is>
      </c>
    </row>
    <row r="471">
      <c r="A471" t="n">
        <v>112</v>
      </c>
      <c r="B471" t="inlineStr">
        <is>
          <t>US ESG Equity</t>
        </is>
      </c>
      <c r="C471" t="inlineStr">
        <is>
          <t>1</t>
        </is>
      </c>
      <c r="D471" t="inlineStr">
        <is>
          <t>false</t>
        </is>
      </c>
      <c r="E471" t="inlineStr">
        <is>
          <t>false</t>
        </is>
      </c>
      <c r="G471" t="n">
        <v>0</v>
      </c>
      <c r="I471">
        <f>Indexes!A68</f>
        <v/>
      </c>
      <c r="K471">
        <f>Indexes!B68</f>
        <v/>
      </c>
      <c r="M471" t="n">
        <v>20</v>
      </c>
      <c r="AV471" t="inlineStr">
        <is>
          <t>Default</t>
        </is>
      </c>
      <c r="AW471" t="inlineStr">
        <is>
          <t>Default</t>
        </is>
      </c>
    </row>
    <row r="472">
      <c r="A472" t="n">
        <v>112</v>
      </c>
      <c r="B472" t="inlineStr">
        <is>
          <t>US ESG Equity</t>
        </is>
      </c>
      <c r="C472" t="inlineStr">
        <is>
          <t>1</t>
        </is>
      </c>
      <c r="D472" t="inlineStr">
        <is>
          <t>false</t>
        </is>
      </c>
      <c r="E472" t="inlineStr">
        <is>
          <t>false</t>
        </is>
      </c>
      <c r="G472" t="n">
        <v>0</v>
      </c>
      <c r="I472">
        <f>Indexes!A69</f>
        <v/>
      </c>
      <c r="K472">
        <f>Indexes!B69</f>
        <v/>
      </c>
      <c r="M472" t="n">
        <v>20</v>
      </c>
      <c r="AV472" t="inlineStr">
        <is>
          <t>Default</t>
        </is>
      </c>
      <c r="AW472" t="inlineStr">
        <is>
          <t>Default</t>
        </is>
      </c>
    </row>
    <row r="473">
      <c r="A473" t="n">
        <v>112</v>
      </c>
      <c r="B473" t="inlineStr">
        <is>
          <t>US ESG Equity</t>
        </is>
      </c>
      <c r="C473" t="inlineStr">
        <is>
          <t>1</t>
        </is>
      </c>
      <c r="D473" t="inlineStr">
        <is>
          <t>false</t>
        </is>
      </c>
      <c r="E473" t="inlineStr">
        <is>
          <t>false</t>
        </is>
      </c>
      <c r="G473" t="n">
        <v>0</v>
      </c>
      <c r="I473">
        <f>Indexes!A70</f>
        <v/>
      </c>
      <c r="K473">
        <f>Indexes!B70</f>
        <v/>
      </c>
      <c r="M473" t="n">
        <v>20</v>
      </c>
      <c r="AV473" t="inlineStr">
        <is>
          <t>Default</t>
        </is>
      </c>
      <c r="AW473" t="inlineStr">
        <is>
          <t>Default</t>
        </is>
      </c>
    </row>
    <row r="474">
      <c r="A474" t="n">
        <v>112</v>
      </c>
      <c r="B474" t="inlineStr">
        <is>
          <t>US ESG Equity</t>
        </is>
      </c>
      <c r="C474" t="inlineStr">
        <is>
          <t>1</t>
        </is>
      </c>
      <c r="D474" t="inlineStr">
        <is>
          <t>false</t>
        </is>
      </c>
      <c r="E474" t="inlineStr">
        <is>
          <t>false</t>
        </is>
      </c>
      <c r="G474" t="n">
        <v>0</v>
      </c>
      <c r="I474">
        <f>Indexes!A71</f>
        <v/>
      </c>
      <c r="K474">
        <f>Indexes!B71</f>
        <v/>
      </c>
      <c r="M474" t="n">
        <v>20</v>
      </c>
      <c r="AV474" t="inlineStr">
        <is>
          <t>Default</t>
        </is>
      </c>
      <c r="AW474" t="inlineStr">
        <is>
          <t>Default</t>
        </is>
      </c>
    </row>
    <row r="475">
      <c r="A475" t="n">
        <v>112</v>
      </c>
      <c r="B475" t="inlineStr">
        <is>
          <t>US ESG Equity</t>
        </is>
      </c>
      <c r="C475" t="inlineStr">
        <is>
          <t>1</t>
        </is>
      </c>
      <c r="D475" t="inlineStr">
        <is>
          <t>false</t>
        </is>
      </c>
      <c r="E475" t="inlineStr">
        <is>
          <t>false</t>
        </is>
      </c>
      <c r="G475" t="n">
        <v>0</v>
      </c>
      <c r="I475">
        <f>Indexes!A72</f>
        <v/>
      </c>
      <c r="K475">
        <f>Indexes!B72</f>
        <v/>
      </c>
      <c r="M475" t="n">
        <v>20</v>
      </c>
      <c r="AV475" t="inlineStr">
        <is>
          <t>Default</t>
        </is>
      </c>
      <c r="AW475" t="inlineStr">
        <is>
          <t>Default</t>
        </is>
      </c>
    </row>
    <row r="476">
      <c r="A476" t="n">
        <v>112</v>
      </c>
      <c r="B476" t="inlineStr">
        <is>
          <t>US ESG Equity</t>
        </is>
      </c>
      <c r="C476" t="inlineStr">
        <is>
          <t>1</t>
        </is>
      </c>
      <c r="D476" t="inlineStr">
        <is>
          <t>false</t>
        </is>
      </c>
      <c r="E476" t="inlineStr">
        <is>
          <t>false</t>
        </is>
      </c>
      <c r="G476" t="n">
        <v>0</v>
      </c>
      <c r="I476">
        <f>Indexes!A73</f>
        <v/>
      </c>
      <c r="K476">
        <f>Indexes!B73</f>
        <v/>
      </c>
      <c r="M476" t="n">
        <v>20</v>
      </c>
      <c r="AV476" t="inlineStr">
        <is>
          <t>Default</t>
        </is>
      </c>
      <c r="AW476" t="inlineStr">
        <is>
          <t>Default</t>
        </is>
      </c>
    </row>
    <row r="477">
      <c r="A477" t="n">
        <v>112</v>
      </c>
      <c r="B477" t="inlineStr">
        <is>
          <t>US ESG Equity</t>
        </is>
      </c>
      <c r="C477" t="inlineStr">
        <is>
          <t>1</t>
        </is>
      </c>
      <c r="D477" t="inlineStr">
        <is>
          <t>false</t>
        </is>
      </c>
      <c r="E477" t="inlineStr">
        <is>
          <t>false</t>
        </is>
      </c>
      <c r="G477" t="n">
        <v>0</v>
      </c>
      <c r="I477">
        <f>Indexes!A74</f>
        <v/>
      </c>
      <c r="K477">
        <f>Indexes!B74</f>
        <v/>
      </c>
      <c r="M477" t="n">
        <v>20</v>
      </c>
      <c r="AV477" t="inlineStr">
        <is>
          <t>Default</t>
        </is>
      </c>
      <c r="AW477" t="inlineStr">
        <is>
          <t>Default</t>
        </is>
      </c>
    </row>
    <row r="478">
      <c r="A478" t="n">
        <v>112</v>
      </c>
      <c r="B478" t="inlineStr">
        <is>
          <t>US ESG Equity</t>
        </is>
      </c>
      <c r="C478" t="inlineStr">
        <is>
          <t>1</t>
        </is>
      </c>
      <c r="D478" t="inlineStr">
        <is>
          <t>false</t>
        </is>
      </c>
      <c r="E478" t="inlineStr">
        <is>
          <t>false</t>
        </is>
      </c>
      <c r="G478" t="n">
        <v>0</v>
      </c>
      <c r="I478">
        <f>Indexes!A75</f>
        <v/>
      </c>
      <c r="K478">
        <f>Indexes!B75</f>
        <v/>
      </c>
      <c r="M478" t="n">
        <v>20</v>
      </c>
      <c r="AV478" t="inlineStr">
        <is>
          <t>Default</t>
        </is>
      </c>
      <c r="AW478" t="inlineStr">
        <is>
          <t>Default</t>
        </is>
      </c>
    </row>
    <row r="479">
      <c r="A479" t="n">
        <v>112</v>
      </c>
      <c r="B479" t="inlineStr">
        <is>
          <t>US ESG Equity</t>
        </is>
      </c>
      <c r="C479" t="inlineStr">
        <is>
          <t>1</t>
        </is>
      </c>
      <c r="D479" t="inlineStr">
        <is>
          <t>false</t>
        </is>
      </c>
      <c r="E479" t="inlineStr">
        <is>
          <t>false</t>
        </is>
      </c>
      <c r="G479" t="n">
        <v>0</v>
      </c>
      <c r="I479">
        <f>Indexes!A76</f>
        <v/>
      </c>
      <c r="K479">
        <f>Indexes!B76</f>
        <v/>
      </c>
      <c r="M479" t="n">
        <v>20</v>
      </c>
      <c r="AV479" t="inlineStr">
        <is>
          <t>Default</t>
        </is>
      </c>
      <c r="AW479" t="inlineStr">
        <is>
          <t>Default</t>
        </is>
      </c>
    </row>
    <row r="480">
      <c r="A480" t="n">
        <v>112</v>
      </c>
      <c r="B480" t="inlineStr">
        <is>
          <t>US ESG Equity</t>
        </is>
      </c>
      <c r="C480" t="inlineStr">
        <is>
          <t>1</t>
        </is>
      </c>
      <c r="D480" t="inlineStr">
        <is>
          <t>false</t>
        </is>
      </c>
      <c r="E480" t="inlineStr">
        <is>
          <t>false</t>
        </is>
      </c>
      <c r="G480" t="n">
        <v>0</v>
      </c>
      <c r="I480">
        <f>Indexes!A77</f>
        <v/>
      </c>
      <c r="K480">
        <f>Indexes!B77</f>
        <v/>
      </c>
      <c r="M480" t="n">
        <v>20</v>
      </c>
      <c r="AV480" t="inlineStr">
        <is>
          <t>Default</t>
        </is>
      </c>
      <c r="AW480" t="inlineStr">
        <is>
          <t>Default</t>
        </is>
      </c>
    </row>
    <row r="481">
      <c r="A481" t="n">
        <v>112</v>
      </c>
      <c r="B481" t="inlineStr">
        <is>
          <t>US ESG Equity</t>
        </is>
      </c>
      <c r="C481" t="inlineStr">
        <is>
          <t>1</t>
        </is>
      </c>
      <c r="D481" t="inlineStr">
        <is>
          <t>false</t>
        </is>
      </c>
      <c r="E481" t="inlineStr">
        <is>
          <t>false</t>
        </is>
      </c>
      <c r="G481" t="n">
        <v>0</v>
      </c>
      <c r="I481">
        <f>Indexes!A78</f>
        <v/>
      </c>
      <c r="K481">
        <f>Indexes!B78</f>
        <v/>
      </c>
      <c r="M481" t="n">
        <v>20</v>
      </c>
      <c r="AV481" t="inlineStr">
        <is>
          <t>Default</t>
        </is>
      </c>
      <c r="AW481" t="inlineStr">
        <is>
          <t>Default</t>
        </is>
      </c>
    </row>
    <row r="482">
      <c r="A482" t="n">
        <v>112</v>
      </c>
      <c r="B482" t="inlineStr">
        <is>
          <t>US ESG Equity</t>
        </is>
      </c>
      <c r="C482" t="inlineStr">
        <is>
          <t>1</t>
        </is>
      </c>
      <c r="D482" t="inlineStr">
        <is>
          <t>false</t>
        </is>
      </c>
      <c r="E482" t="inlineStr">
        <is>
          <t>false</t>
        </is>
      </c>
      <c r="G482" t="n">
        <v>0</v>
      </c>
      <c r="I482">
        <f>Indexes!A79</f>
        <v/>
      </c>
      <c r="K482">
        <f>Indexes!B79</f>
        <v/>
      </c>
      <c r="M482" t="n">
        <v>20</v>
      </c>
      <c r="AV482" t="inlineStr">
        <is>
          <t>Default</t>
        </is>
      </c>
      <c r="AW482" t="inlineStr">
        <is>
          <t>Default</t>
        </is>
      </c>
    </row>
    <row r="483">
      <c r="A483" t="n">
        <v>112</v>
      </c>
      <c r="B483" t="inlineStr">
        <is>
          <t>US ESG Equity</t>
        </is>
      </c>
      <c r="C483" t="inlineStr">
        <is>
          <t>1</t>
        </is>
      </c>
      <c r="D483" t="inlineStr">
        <is>
          <t>false</t>
        </is>
      </c>
      <c r="E483" t="inlineStr">
        <is>
          <t>false</t>
        </is>
      </c>
      <c r="G483" t="n">
        <v>0</v>
      </c>
      <c r="I483">
        <f>Indexes!A80</f>
        <v/>
      </c>
      <c r="K483">
        <f>Indexes!B80</f>
        <v/>
      </c>
      <c r="M483" t="n">
        <v>20</v>
      </c>
      <c r="AV483" t="inlineStr">
        <is>
          <t>Default</t>
        </is>
      </c>
      <c r="AW483" t="inlineStr">
        <is>
          <t>Default</t>
        </is>
      </c>
    </row>
    <row r="484">
      <c r="A484" t="n">
        <v>112</v>
      </c>
      <c r="B484" t="inlineStr">
        <is>
          <t>US ESG Equity</t>
        </is>
      </c>
      <c r="C484" t="inlineStr">
        <is>
          <t>1</t>
        </is>
      </c>
      <c r="D484" t="inlineStr">
        <is>
          <t>false</t>
        </is>
      </c>
      <c r="E484" t="inlineStr">
        <is>
          <t>false</t>
        </is>
      </c>
      <c r="G484" t="n">
        <v>0</v>
      </c>
      <c r="I484">
        <f>Indexes!A81</f>
        <v/>
      </c>
      <c r="K484">
        <f>Indexes!B81</f>
        <v/>
      </c>
      <c r="M484" t="n">
        <v>20</v>
      </c>
      <c r="AV484" t="inlineStr">
        <is>
          <t>Default</t>
        </is>
      </c>
      <c r="AW484" t="inlineStr">
        <is>
          <t>Default</t>
        </is>
      </c>
    </row>
    <row r="485">
      <c r="A485" t="n">
        <v>112</v>
      </c>
      <c r="B485" t="inlineStr">
        <is>
          <t>US ESG Equity</t>
        </is>
      </c>
      <c r="C485" t="inlineStr">
        <is>
          <t>1</t>
        </is>
      </c>
      <c r="D485" t="inlineStr">
        <is>
          <t>false</t>
        </is>
      </c>
      <c r="E485" t="inlineStr">
        <is>
          <t>false</t>
        </is>
      </c>
      <c r="G485" t="n">
        <v>0</v>
      </c>
      <c r="I485">
        <f>Indexes!A82</f>
        <v/>
      </c>
      <c r="K485">
        <f>Indexes!B82</f>
        <v/>
      </c>
      <c r="M485" t="n">
        <v>20</v>
      </c>
      <c r="AV485" t="inlineStr">
        <is>
          <t>Default</t>
        </is>
      </c>
      <c r="AW485" t="inlineStr">
        <is>
          <t>Default</t>
        </is>
      </c>
    </row>
    <row r="486">
      <c r="A486" t="n">
        <v>112</v>
      </c>
      <c r="B486" t="inlineStr">
        <is>
          <t>US ESG Equity</t>
        </is>
      </c>
      <c r="C486" t="inlineStr">
        <is>
          <t>1</t>
        </is>
      </c>
      <c r="D486" t="inlineStr">
        <is>
          <t>false</t>
        </is>
      </c>
      <c r="E486" t="inlineStr">
        <is>
          <t>false</t>
        </is>
      </c>
      <c r="G486" t="n">
        <v>0</v>
      </c>
      <c r="I486">
        <f>Indexes!A83</f>
        <v/>
      </c>
      <c r="K486">
        <f>Indexes!B83</f>
        <v/>
      </c>
      <c r="M486" t="n">
        <v>20</v>
      </c>
      <c r="AV486" t="inlineStr">
        <is>
          <t>Default</t>
        </is>
      </c>
      <c r="AW486" t="inlineStr">
        <is>
          <t>Default</t>
        </is>
      </c>
    </row>
    <row r="487">
      <c r="A487" t="n">
        <v>112</v>
      </c>
      <c r="B487" t="inlineStr">
        <is>
          <t>US ESG Equity</t>
        </is>
      </c>
      <c r="C487" t="inlineStr">
        <is>
          <t>1</t>
        </is>
      </c>
      <c r="D487" t="inlineStr">
        <is>
          <t>false</t>
        </is>
      </c>
      <c r="E487" t="inlineStr">
        <is>
          <t>false</t>
        </is>
      </c>
      <c r="G487" t="n">
        <v>0</v>
      </c>
      <c r="I487">
        <f>Indexes!A84</f>
        <v/>
      </c>
      <c r="K487">
        <f>Indexes!B84</f>
        <v/>
      </c>
      <c r="M487" t="n">
        <v>20</v>
      </c>
      <c r="AV487" t="inlineStr">
        <is>
          <t>Default</t>
        </is>
      </c>
      <c r="AW487" t="inlineStr">
        <is>
          <t>Default</t>
        </is>
      </c>
    </row>
    <row r="488">
      <c r="A488" t="n">
        <v>112</v>
      </c>
      <c r="B488" t="inlineStr">
        <is>
          <t>US ESG Equity</t>
        </is>
      </c>
      <c r="C488" t="inlineStr">
        <is>
          <t>1</t>
        </is>
      </c>
      <c r="D488" t="inlineStr">
        <is>
          <t>false</t>
        </is>
      </c>
      <c r="E488" t="inlineStr">
        <is>
          <t>false</t>
        </is>
      </c>
      <c r="G488" t="n">
        <v>0</v>
      </c>
      <c r="I488">
        <f>Indexes!A85</f>
        <v/>
      </c>
      <c r="K488">
        <f>Indexes!B85</f>
        <v/>
      </c>
      <c r="M488" t="n">
        <v>20</v>
      </c>
      <c r="AV488" t="inlineStr">
        <is>
          <t>Default</t>
        </is>
      </c>
      <c r="AW488" t="inlineStr">
        <is>
          <t>Default</t>
        </is>
      </c>
    </row>
    <row r="489">
      <c r="A489" t="n">
        <v>112</v>
      </c>
      <c r="B489" t="inlineStr">
        <is>
          <t>US ESG Equity</t>
        </is>
      </c>
      <c r="C489" t="inlineStr">
        <is>
          <t>1</t>
        </is>
      </c>
      <c r="D489" t="inlineStr">
        <is>
          <t>false</t>
        </is>
      </c>
      <c r="E489" t="inlineStr">
        <is>
          <t>false</t>
        </is>
      </c>
      <c r="G489" t="n">
        <v>0</v>
      </c>
      <c r="I489">
        <f>Indexes!A86</f>
        <v/>
      </c>
      <c r="K489">
        <f>Indexes!B86</f>
        <v/>
      </c>
      <c r="M489" t="n">
        <v>20</v>
      </c>
      <c r="AV489" t="inlineStr">
        <is>
          <t>Default</t>
        </is>
      </c>
      <c r="AW489" t="inlineStr">
        <is>
          <t>Default</t>
        </is>
      </c>
    </row>
    <row r="490">
      <c r="A490" t="n">
        <v>112</v>
      </c>
      <c r="B490" t="inlineStr">
        <is>
          <t>US ESG Equity</t>
        </is>
      </c>
      <c r="C490" t="inlineStr">
        <is>
          <t>1</t>
        </is>
      </c>
      <c r="D490" t="inlineStr">
        <is>
          <t>false</t>
        </is>
      </c>
      <c r="E490" t="inlineStr">
        <is>
          <t>false</t>
        </is>
      </c>
      <c r="G490" t="n">
        <v>0</v>
      </c>
      <c r="I490">
        <f>Indexes!A87</f>
        <v/>
      </c>
      <c r="K490">
        <f>Indexes!B87</f>
        <v/>
      </c>
      <c r="M490" t="n">
        <v>20</v>
      </c>
      <c r="AV490" t="inlineStr">
        <is>
          <t>Default</t>
        </is>
      </c>
      <c r="AW490" t="inlineStr">
        <is>
          <t>Default</t>
        </is>
      </c>
    </row>
    <row r="491">
      <c r="A491" t="n">
        <v>112</v>
      </c>
      <c r="B491" t="inlineStr">
        <is>
          <t>US ESG Equity</t>
        </is>
      </c>
      <c r="C491" t="inlineStr">
        <is>
          <t>1</t>
        </is>
      </c>
      <c r="D491" t="inlineStr">
        <is>
          <t>false</t>
        </is>
      </c>
      <c r="E491" t="inlineStr">
        <is>
          <t>false</t>
        </is>
      </c>
      <c r="G491" t="n">
        <v>0</v>
      </c>
      <c r="I491">
        <f>Indexes!A88</f>
        <v/>
      </c>
      <c r="K491">
        <f>Indexes!B88</f>
        <v/>
      </c>
      <c r="M491" t="n">
        <v>20</v>
      </c>
      <c r="AV491" t="inlineStr">
        <is>
          <t>Default</t>
        </is>
      </c>
      <c r="AW491" t="inlineStr">
        <is>
          <t>Default</t>
        </is>
      </c>
    </row>
    <row r="492">
      <c r="A492" t="n">
        <v>112</v>
      </c>
      <c r="B492" t="inlineStr">
        <is>
          <t>US ESG Equity</t>
        </is>
      </c>
      <c r="C492" t="inlineStr">
        <is>
          <t>1</t>
        </is>
      </c>
      <c r="D492" t="inlineStr">
        <is>
          <t>false</t>
        </is>
      </c>
      <c r="E492" t="inlineStr">
        <is>
          <t>false</t>
        </is>
      </c>
      <c r="G492" t="n">
        <v>0</v>
      </c>
      <c r="I492">
        <f>Indexes!A89</f>
        <v/>
      </c>
      <c r="K492">
        <f>Indexes!B89</f>
        <v/>
      </c>
      <c r="M492" t="n">
        <v>20</v>
      </c>
      <c r="AV492" t="inlineStr">
        <is>
          <t>Default</t>
        </is>
      </c>
      <c r="AW492" t="inlineStr">
        <is>
          <t>Default</t>
        </is>
      </c>
    </row>
    <row r="493">
      <c r="A493" t="n">
        <v>112</v>
      </c>
      <c r="B493" t="inlineStr">
        <is>
          <t>US ESG Equity</t>
        </is>
      </c>
      <c r="C493" t="inlineStr">
        <is>
          <t>1</t>
        </is>
      </c>
      <c r="D493" t="inlineStr">
        <is>
          <t>false</t>
        </is>
      </c>
      <c r="E493" t="inlineStr">
        <is>
          <t>false</t>
        </is>
      </c>
      <c r="G493" t="n">
        <v>0</v>
      </c>
      <c r="I493">
        <f>Indexes!A90</f>
        <v/>
      </c>
      <c r="K493">
        <f>Indexes!B90</f>
        <v/>
      </c>
      <c r="M493" t="n">
        <v>20</v>
      </c>
      <c r="AV493" t="inlineStr">
        <is>
          <t>Default</t>
        </is>
      </c>
      <c r="AW493" t="inlineStr">
        <is>
          <t>Default</t>
        </is>
      </c>
    </row>
    <row r="494">
      <c r="A494" t="n">
        <v>112</v>
      </c>
      <c r="B494" t="inlineStr">
        <is>
          <t>US ESG Equity</t>
        </is>
      </c>
      <c r="C494" t="inlineStr">
        <is>
          <t>1</t>
        </is>
      </c>
      <c r="D494" t="inlineStr">
        <is>
          <t>false</t>
        </is>
      </c>
      <c r="E494" t="inlineStr">
        <is>
          <t>false</t>
        </is>
      </c>
      <c r="G494" t="n">
        <v>0</v>
      </c>
      <c r="I494">
        <f>Indexes!A91</f>
        <v/>
      </c>
      <c r="K494">
        <f>Indexes!B91</f>
        <v/>
      </c>
      <c r="M494" t="n">
        <v>20</v>
      </c>
      <c r="AV494" t="inlineStr">
        <is>
          <t>Default</t>
        </is>
      </c>
      <c r="AW494" t="inlineStr">
        <is>
          <t>Default</t>
        </is>
      </c>
    </row>
    <row r="495">
      <c r="A495" t="n">
        <v>112</v>
      </c>
      <c r="B495" t="inlineStr">
        <is>
          <t>US ESG Equity</t>
        </is>
      </c>
      <c r="C495" t="inlineStr">
        <is>
          <t>1</t>
        </is>
      </c>
      <c r="D495" t="inlineStr">
        <is>
          <t>false</t>
        </is>
      </c>
      <c r="E495" t="inlineStr">
        <is>
          <t>false</t>
        </is>
      </c>
      <c r="G495" t="n">
        <v>0</v>
      </c>
      <c r="I495">
        <f>Indexes!A92</f>
        <v/>
      </c>
      <c r="K495">
        <f>Indexes!B92</f>
        <v/>
      </c>
      <c r="M495" t="n">
        <v>20</v>
      </c>
      <c r="AV495" t="inlineStr">
        <is>
          <t>Default</t>
        </is>
      </c>
      <c r="AW495" t="inlineStr">
        <is>
          <t>Default</t>
        </is>
      </c>
    </row>
    <row r="496">
      <c r="A496" t="n">
        <v>112</v>
      </c>
      <c r="B496" t="inlineStr">
        <is>
          <t>US ESG Equity</t>
        </is>
      </c>
      <c r="C496" t="inlineStr">
        <is>
          <t>1</t>
        </is>
      </c>
      <c r="D496" t="inlineStr">
        <is>
          <t>false</t>
        </is>
      </c>
      <c r="E496" t="inlineStr">
        <is>
          <t>false</t>
        </is>
      </c>
      <c r="G496" t="n">
        <v>0</v>
      </c>
      <c r="I496">
        <f>Indexes!A93</f>
        <v/>
      </c>
      <c r="K496">
        <f>Indexes!B93</f>
        <v/>
      </c>
      <c r="M496" t="n">
        <v>20</v>
      </c>
      <c r="AV496" t="inlineStr">
        <is>
          <t>Default</t>
        </is>
      </c>
      <c r="AW496" t="inlineStr">
        <is>
          <t>Default</t>
        </is>
      </c>
    </row>
    <row r="497">
      <c r="A497" t="n">
        <v>112</v>
      </c>
      <c r="B497" t="inlineStr">
        <is>
          <t>US ESG Equity</t>
        </is>
      </c>
      <c r="C497" t="inlineStr">
        <is>
          <t>1</t>
        </is>
      </c>
      <c r="D497" t="inlineStr">
        <is>
          <t>false</t>
        </is>
      </c>
      <c r="E497" t="inlineStr">
        <is>
          <t>false</t>
        </is>
      </c>
      <c r="G497" t="n">
        <v>0</v>
      </c>
      <c r="I497">
        <f>Indexes!A94</f>
        <v/>
      </c>
      <c r="K497">
        <f>Indexes!B94</f>
        <v/>
      </c>
      <c r="M497" t="n">
        <v>20</v>
      </c>
      <c r="AV497" t="inlineStr">
        <is>
          <t>Default</t>
        </is>
      </c>
      <c r="AW497" t="inlineStr">
        <is>
          <t>Default</t>
        </is>
      </c>
    </row>
    <row r="498">
      <c r="A498" t="n">
        <v>112</v>
      </c>
      <c r="B498" t="inlineStr">
        <is>
          <t>US ESG Equity</t>
        </is>
      </c>
      <c r="C498" t="inlineStr">
        <is>
          <t>1</t>
        </is>
      </c>
      <c r="D498" t="inlineStr">
        <is>
          <t>false</t>
        </is>
      </c>
      <c r="E498" t="inlineStr">
        <is>
          <t>false</t>
        </is>
      </c>
      <c r="G498" t="n">
        <v>0</v>
      </c>
      <c r="I498">
        <f>Indexes!A95</f>
        <v/>
      </c>
      <c r="K498">
        <f>Indexes!B95</f>
        <v/>
      </c>
      <c r="M498" t="n">
        <v>20</v>
      </c>
      <c r="AV498" t="inlineStr">
        <is>
          <t>Default</t>
        </is>
      </c>
      <c r="AW498" t="inlineStr">
        <is>
          <t>Default</t>
        </is>
      </c>
    </row>
    <row r="499">
      <c r="A499" t="n">
        <v>112</v>
      </c>
      <c r="B499" t="inlineStr">
        <is>
          <t>US ESG Equity</t>
        </is>
      </c>
      <c r="C499" t="inlineStr">
        <is>
          <t>1</t>
        </is>
      </c>
      <c r="D499" t="inlineStr">
        <is>
          <t>false</t>
        </is>
      </c>
      <c r="E499" t="inlineStr">
        <is>
          <t>false</t>
        </is>
      </c>
      <c r="G499" t="n">
        <v>0</v>
      </c>
      <c r="I499">
        <f>Indexes!A96</f>
        <v/>
      </c>
      <c r="K499">
        <f>Indexes!B96</f>
        <v/>
      </c>
      <c r="M499" t="n">
        <v>20</v>
      </c>
      <c r="AV499" t="inlineStr">
        <is>
          <t>Default</t>
        </is>
      </c>
      <c r="AW499" t="inlineStr">
        <is>
          <t>Default</t>
        </is>
      </c>
    </row>
    <row r="500">
      <c r="A500" t="n">
        <v>112</v>
      </c>
      <c r="B500" t="inlineStr">
        <is>
          <t>US ESG Equity</t>
        </is>
      </c>
      <c r="C500" t="inlineStr">
        <is>
          <t>1</t>
        </is>
      </c>
      <c r="D500" t="inlineStr">
        <is>
          <t>false</t>
        </is>
      </c>
      <c r="E500" t="inlineStr">
        <is>
          <t>false</t>
        </is>
      </c>
      <c r="G500" t="n">
        <v>0</v>
      </c>
      <c r="I500">
        <f>Indexes!A97</f>
        <v/>
      </c>
      <c r="K500">
        <f>Indexes!B97</f>
        <v/>
      </c>
      <c r="M500" t="n">
        <v>20</v>
      </c>
      <c r="AV500" t="inlineStr">
        <is>
          <t>Default</t>
        </is>
      </c>
      <c r="AW500" t="inlineStr">
        <is>
          <t>Default</t>
        </is>
      </c>
    </row>
    <row r="501">
      <c r="A501" t="n">
        <v>112</v>
      </c>
      <c r="B501" t="inlineStr">
        <is>
          <t>US ESG Equity</t>
        </is>
      </c>
      <c r="C501" t="inlineStr">
        <is>
          <t>1</t>
        </is>
      </c>
      <c r="D501" t="inlineStr">
        <is>
          <t>false</t>
        </is>
      </c>
      <c r="E501" t="inlineStr">
        <is>
          <t>false</t>
        </is>
      </c>
      <c r="G501" t="n">
        <v>0</v>
      </c>
      <c r="I501">
        <f>Indexes!A98</f>
        <v/>
      </c>
      <c r="K501">
        <f>Indexes!B98</f>
        <v/>
      </c>
      <c r="M501" t="n">
        <v>20</v>
      </c>
      <c r="AV501" t="inlineStr">
        <is>
          <t>Default</t>
        </is>
      </c>
      <c r="AW501" t="inlineStr">
        <is>
          <t>Default</t>
        </is>
      </c>
    </row>
    <row r="502">
      <c r="A502" t="n">
        <v>112</v>
      </c>
      <c r="B502" t="inlineStr">
        <is>
          <t>US ESG Equity</t>
        </is>
      </c>
      <c r="C502" t="inlineStr">
        <is>
          <t>1</t>
        </is>
      </c>
      <c r="D502" t="inlineStr">
        <is>
          <t>false</t>
        </is>
      </c>
      <c r="E502" t="inlineStr">
        <is>
          <t>false</t>
        </is>
      </c>
      <c r="G502" t="n">
        <v>0</v>
      </c>
      <c r="I502">
        <f>Indexes!A99</f>
        <v/>
      </c>
      <c r="K502">
        <f>Indexes!B99</f>
        <v/>
      </c>
      <c r="M502" t="n">
        <v>20</v>
      </c>
      <c r="AV502" t="inlineStr">
        <is>
          <t>Default</t>
        </is>
      </c>
      <c r="AW502" t="inlineStr">
        <is>
          <t>Default</t>
        </is>
      </c>
    </row>
    <row r="503">
      <c r="A503" t="n">
        <v>112</v>
      </c>
      <c r="B503" t="inlineStr">
        <is>
          <t>US ESG Equity</t>
        </is>
      </c>
      <c r="C503" t="inlineStr">
        <is>
          <t>1</t>
        </is>
      </c>
      <c r="D503" t="inlineStr">
        <is>
          <t>false</t>
        </is>
      </c>
      <c r="E503" t="inlineStr">
        <is>
          <t>false</t>
        </is>
      </c>
      <c r="G503" t="n">
        <v>0</v>
      </c>
      <c r="I503">
        <f>Indexes!A100</f>
        <v/>
      </c>
      <c r="K503">
        <f>Indexes!B100</f>
        <v/>
      </c>
      <c r="M503" t="n">
        <v>20</v>
      </c>
      <c r="AV503" t="inlineStr">
        <is>
          <t>Default</t>
        </is>
      </c>
      <c r="AW503" t="inlineStr">
        <is>
          <t>Default</t>
        </is>
      </c>
    </row>
    <row r="504">
      <c r="A504" t="n">
        <v>112</v>
      </c>
      <c r="B504" t="inlineStr">
        <is>
          <t>US ESG Equity</t>
        </is>
      </c>
      <c r="C504" t="inlineStr">
        <is>
          <t>1</t>
        </is>
      </c>
      <c r="D504" t="inlineStr">
        <is>
          <t>false</t>
        </is>
      </c>
      <c r="E504" t="inlineStr">
        <is>
          <t>false</t>
        </is>
      </c>
      <c r="G504" t="n">
        <v>0</v>
      </c>
      <c r="I504">
        <f>Indexes!A101</f>
        <v/>
      </c>
      <c r="K504">
        <f>Indexes!B101</f>
        <v/>
      </c>
      <c r="M504" t="n">
        <v>20</v>
      </c>
      <c r="AV504" t="inlineStr">
        <is>
          <t>Default</t>
        </is>
      </c>
      <c r="AW504" t="inlineStr">
        <is>
          <t>Default</t>
        </is>
      </c>
    </row>
    <row r="505">
      <c r="A505" t="n">
        <v>117</v>
      </c>
      <c r="B505" t="inlineStr">
        <is>
          <t>S20 Balanced BLUIX Indiv Stock</t>
        </is>
      </c>
      <c r="C505" t="inlineStr">
        <is>
          <t>1</t>
        </is>
      </c>
      <c r="D505" t="inlineStr">
        <is>
          <t>false</t>
        </is>
      </c>
      <c r="E505" t="inlineStr">
        <is>
          <t>false</t>
        </is>
      </c>
      <c r="G505" t="n">
        <v>0</v>
      </c>
      <c r="I505" t="inlineStr">
        <is>
          <t>CUSTODIAL_CASH</t>
        </is>
      </c>
      <c r="K505" s="13">
        <f>Spartan!V6</f>
        <v/>
      </c>
      <c r="M505" t="n">
        <v>20</v>
      </c>
      <c r="AV505" t="inlineStr">
        <is>
          <t>Default</t>
        </is>
      </c>
      <c r="AW505" t="inlineStr">
        <is>
          <t>Default</t>
        </is>
      </c>
    </row>
    <row r="506">
      <c r="A506" t="n">
        <v>117</v>
      </c>
      <c r="B506" t="inlineStr">
        <is>
          <t>S20 Balanced BLUIX Indiv Stock</t>
        </is>
      </c>
      <c r="C506" t="inlineStr">
        <is>
          <t>1</t>
        </is>
      </c>
      <c r="D506" t="inlineStr">
        <is>
          <t>false</t>
        </is>
      </c>
      <c r="E506" t="inlineStr">
        <is>
          <t>false</t>
        </is>
      </c>
      <c r="G506" t="n">
        <v>0</v>
      </c>
      <c r="I506" s="13">
        <f>Spartan!U7</f>
        <v/>
      </c>
      <c r="K506" s="13">
        <f>Spartan!V7</f>
        <v/>
      </c>
      <c r="M506" t="n">
        <v>20</v>
      </c>
      <c r="AV506" t="inlineStr">
        <is>
          <t>Default</t>
        </is>
      </c>
      <c r="AW506" t="inlineStr">
        <is>
          <t>Default</t>
        </is>
      </c>
    </row>
    <row r="507">
      <c r="A507" t="n">
        <v>117</v>
      </c>
      <c r="B507" t="inlineStr">
        <is>
          <t>S20 Balanced BLUIX Indiv Stock</t>
        </is>
      </c>
      <c r="C507" t="inlineStr">
        <is>
          <t>1</t>
        </is>
      </c>
      <c r="D507" t="inlineStr">
        <is>
          <t>false</t>
        </is>
      </c>
      <c r="E507" t="inlineStr">
        <is>
          <t>false</t>
        </is>
      </c>
      <c r="G507" t="n">
        <v>0</v>
      </c>
      <c r="I507" s="13">
        <f>Spartan!U8</f>
        <v/>
      </c>
      <c r="K507" s="13">
        <f>Spartan!V8</f>
        <v/>
      </c>
      <c r="M507" t="n">
        <v>20</v>
      </c>
      <c r="AV507" t="inlineStr">
        <is>
          <t>Default</t>
        </is>
      </c>
      <c r="AW507" t="inlineStr">
        <is>
          <t>Default</t>
        </is>
      </c>
    </row>
    <row r="508">
      <c r="A508" t="n">
        <v>117</v>
      </c>
      <c r="B508" t="inlineStr">
        <is>
          <t>S20 Balanced BLUIX Indiv Stock</t>
        </is>
      </c>
      <c r="C508" t="inlineStr">
        <is>
          <t>1</t>
        </is>
      </c>
      <c r="D508" t="inlineStr">
        <is>
          <t>false</t>
        </is>
      </c>
      <c r="E508" t="inlineStr">
        <is>
          <t>false</t>
        </is>
      </c>
      <c r="G508" t="n">
        <v>0</v>
      </c>
      <c r="I508" s="13">
        <f>Spartan!U9</f>
        <v/>
      </c>
      <c r="K508" s="13">
        <f>Spartan!V9</f>
        <v/>
      </c>
      <c r="M508" t="n">
        <v>20</v>
      </c>
      <c r="AV508" t="inlineStr">
        <is>
          <t>Default</t>
        </is>
      </c>
      <c r="AW508" t="inlineStr">
        <is>
          <t>Default</t>
        </is>
      </c>
    </row>
    <row r="509">
      <c r="A509" t="n">
        <v>117</v>
      </c>
      <c r="B509" t="inlineStr">
        <is>
          <t>S20 Balanced BLUIX Indiv Stock</t>
        </is>
      </c>
      <c r="C509" t="inlineStr">
        <is>
          <t>1</t>
        </is>
      </c>
      <c r="D509" t="inlineStr">
        <is>
          <t>false</t>
        </is>
      </c>
      <c r="E509" t="inlineStr">
        <is>
          <t>false</t>
        </is>
      </c>
      <c r="G509" t="n">
        <v>0</v>
      </c>
      <c r="I509" s="13">
        <f>Spartan!U10</f>
        <v/>
      </c>
      <c r="K509" s="13">
        <f>Spartan!V10</f>
        <v/>
      </c>
      <c r="M509" t="n">
        <v>20</v>
      </c>
      <c r="AV509" t="inlineStr">
        <is>
          <t>Default</t>
        </is>
      </c>
      <c r="AW509" t="inlineStr">
        <is>
          <t>Default</t>
        </is>
      </c>
    </row>
    <row r="510">
      <c r="A510" t="n">
        <v>117</v>
      </c>
      <c r="B510" t="inlineStr">
        <is>
          <t>S20 Balanced BLUIX Indiv Stock</t>
        </is>
      </c>
      <c r="C510" t="inlineStr">
        <is>
          <t>1</t>
        </is>
      </c>
      <c r="D510" t="inlineStr">
        <is>
          <t>false</t>
        </is>
      </c>
      <c r="E510" t="inlineStr">
        <is>
          <t>false</t>
        </is>
      </c>
      <c r="G510" t="n">
        <v>0</v>
      </c>
      <c r="I510" s="13">
        <f>Spartan!U11</f>
        <v/>
      </c>
      <c r="K510" s="13">
        <f>Spartan!V11</f>
        <v/>
      </c>
      <c r="M510" t="n">
        <v>20</v>
      </c>
      <c r="AV510" t="inlineStr">
        <is>
          <t>Default</t>
        </is>
      </c>
      <c r="AW510" t="inlineStr">
        <is>
          <t>Default</t>
        </is>
      </c>
    </row>
    <row r="511">
      <c r="A511" t="n">
        <v>117</v>
      </c>
      <c r="B511" t="inlineStr">
        <is>
          <t>S20 Balanced BLUIX Indiv Stock</t>
        </is>
      </c>
      <c r="C511" t="inlineStr">
        <is>
          <t>1</t>
        </is>
      </c>
      <c r="D511" t="inlineStr">
        <is>
          <t>false</t>
        </is>
      </c>
      <c r="E511" t="inlineStr">
        <is>
          <t>false</t>
        </is>
      </c>
      <c r="G511" t="n">
        <v>0</v>
      </c>
      <c r="I511" s="13">
        <f>Spartan!U12</f>
        <v/>
      </c>
      <c r="K511" s="13">
        <f>Spartan!V12</f>
        <v/>
      </c>
      <c r="M511" t="n">
        <v>20</v>
      </c>
      <c r="AV511" t="inlineStr">
        <is>
          <t>Default</t>
        </is>
      </c>
      <c r="AW511" t="inlineStr">
        <is>
          <t>Default</t>
        </is>
      </c>
    </row>
    <row r="512">
      <c r="A512" t="n">
        <v>117</v>
      </c>
      <c r="B512" t="inlineStr">
        <is>
          <t>S20 Balanced BLUIX Indiv Stock</t>
        </is>
      </c>
      <c r="C512" t="inlineStr">
        <is>
          <t>1</t>
        </is>
      </c>
      <c r="D512" t="inlineStr">
        <is>
          <t>false</t>
        </is>
      </c>
      <c r="E512" t="inlineStr">
        <is>
          <t>false</t>
        </is>
      </c>
      <c r="G512" t="n">
        <v>0</v>
      </c>
      <c r="I512" s="13">
        <f>Spartan!U13</f>
        <v/>
      </c>
      <c r="K512" s="13">
        <f>Spartan!V13</f>
        <v/>
      </c>
      <c r="M512" t="n">
        <v>20</v>
      </c>
      <c r="AV512" t="inlineStr">
        <is>
          <t>Default</t>
        </is>
      </c>
      <c r="AW512" t="inlineStr">
        <is>
          <t>Default</t>
        </is>
      </c>
    </row>
    <row r="513">
      <c r="A513" t="n">
        <v>117</v>
      </c>
      <c r="B513" t="inlineStr">
        <is>
          <t>S20 Balanced BLUIX Indiv Stock</t>
        </is>
      </c>
      <c r="C513" t="inlineStr">
        <is>
          <t>1</t>
        </is>
      </c>
      <c r="D513" t="inlineStr">
        <is>
          <t>false</t>
        </is>
      </c>
      <c r="E513" t="inlineStr">
        <is>
          <t>false</t>
        </is>
      </c>
      <c r="G513" t="n">
        <v>0</v>
      </c>
      <c r="I513" s="13">
        <f>Spartan!U14</f>
        <v/>
      </c>
      <c r="K513" s="13">
        <f>Spartan!V14</f>
        <v/>
      </c>
      <c r="M513" t="n">
        <v>20</v>
      </c>
      <c r="AV513" t="inlineStr">
        <is>
          <t>Default</t>
        </is>
      </c>
      <c r="AW513" t="inlineStr">
        <is>
          <t>Default</t>
        </is>
      </c>
    </row>
    <row r="514">
      <c r="A514" t="n">
        <v>117</v>
      </c>
      <c r="B514" t="inlineStr">
        <is>
          <t>S20 Balanced BLUIX Indiv Stock</t>
        </is>
      </c>
      <c r="C514" t="inlineStr">
        <is>
          <t>1</t>
        </is>
      </c>
      <c r="D514" t="inlineStr">
        <is>
          <t>false</t>
        </is>
      </c>
      <c r="E514" t="inlineStr">
        <is>
          <t>false</t>
        </is>
      </c>
      <c r="G514" t="n">
        <v>0</v>
      </c>
      <c r="I514" s="13">
        <f>Spartan!U15</f>
        <v/>
      </c>
      <c r="K514" s="13">
        <f>Spartan!V15</f>
        <v/>
      </c>
      <c r="M514" t="n">
        <v>20</v>
      </c>
      <c r="AV514" t="inlineStr">
        <is>
          <t>Default</t>
        </is>
      </c>
      <c r="AW514" t="inlineStr">
        <is>
          <t>Default</t>
        </is>
      </c>
    </row>
    <row r="515">
      <c r="A515" t="n">
        <v>117</v>
      </c>
      <c r="B515" t="inlineStr">
        <is>
          <t>S20 Balanced BLUIX Indiv Stock</t>
        </is>
      </c>
      <c r="C515" t="inlineStr">
        <is>
          <t>1</t>
        </is>
      </c>
      <c r="D515" t="inlineStr">
        <is>
          <t>false</t>
        </is>
      </c>
      <c r="E515" t="inlineStr">
        <is>
          <t>false</t>
        </is>
      </c>
      <c r="G515" t="n">
        <v>0</v>
      </c>
      <c r="I515" s="13">
        <f>Spartan!U16</f>
        <v/>
      </c>
      <c r="K515" s="13">
        <f>Spartan!V16</f>
        <v/>
      </c>
      <c r="M515" t="n">
        <v>20</v>
      </c>
      <c r="AV515" t="inlineStr">
        <is>
          <t>Default</t>
        </is>
      </c>
      <c r="AW515" t="inlineStr">
        <is>
          <t>Default</t>
        </is>
      </c>
    </row>
    <row r="516">
      <c r="A516" t="n">
        <v>117</v>
      </c>
      <c r="B516" t="inlineStr">
        <is>
          <t>S20 Balanced BLUIX Indiv Stock</t>
        </is>
      </c>
      <c r="C516" t="inlineStr">
        <is>
          <t>1</t>
        </is>
      </c>
      <c r="D516" t="inlineStr">
        <is>
          <t>false</t>
        </is>
      </c>
      <c r="E516" t="inlineStr">
        <is>
          <t>false</t>
        </is>
      </c>
      <c r="G516" t="n">
        <v>0</v>
      </c>
      <c r="I516" s="13">
        <f>Spartan!U17</f>
        <v/>
      </c>
      <c r="K516" s="13">
        <f>Spartan!V17</f>
        <v/>
      </c>
      <c r="M516" t="n">
        <v>20</v>
      </c>
      <c r="AV516" t="inlineStr">
        <is>
          <t>Default</t>
        </is>
      </c>
      <c r="AW516" t="inlineStr">
        <is>
          <t>Default</t>
        </is>
      </c>
    </row>
    <row r="517">
      <c r="A517" t="n">
        <v>117</v>
      </c>
      <c r="B517" t="inlineStr">
        <is>
          <t>S20 Balanced BLUIX Indiv Stock</t>
        </is>
      </c>
      <c r="C517" t="inlineStr">
        <is>
          <t>1</t>
        </is>
      </c>
      <c r="D517" t="inlineStr">
        <is>
          <t>false</t>
        </is>
      </c>
      <c r="E517" t="inlineStr">
        <is>
          <t>false</t>
        </is>
      </c>
      <c r="G517" t="n">
        <v>0</v>
      </c>
      <c r="I517" s="13">
        <f>Spartan!U18</f>
        <v/>
      </c>
      <c r="K517" s="13">
        <f>Spartan!V18</f>
        <v/>
      </c>
      <c r="M517" t="n">
        <v>20</v>
      </c>
      <c r="AV517" t="inlineStr">
        <is>
          <t>Default</t>
        </is>
      </c>
      <c r="AW517" t="inlineStr">
        <is>
          <t>Default</t>
        </is>
      </c>
    </row>
    <row r="518">
      <c r="A518" t="n">
        <v>117</v>
      </c>
      <c r="B518" t="inlineStr">
        <is>
          <t>S20 Balanced BLUIX Indiv Stock</t>
        </is>
      </c>
      <c r="C518" t="inlineStr">
        <is>
          <t>1</t>
        </is>
      </c>
      <c r="D518" t="inlineStr">
        <is>
          <t>false</t>
        </is>
      </c>
      <c r="E518" t="inlineStr">
        <is>
          <t>false</t>
        </is>
      </c>
      <c r="G518" t="n">
        <v>0</v>
      </c>
      <c r="I518" s="13">
        <f>Spartan!U19</f>
        <v/>
      </c>
      <c r="K518" s="13">
        <f>Spartan!V19</f>
        <v/>
      </c>
      <c r="M518" t="n">
        <v>20</v>
      </c>
      <c r="AV518" t="inlineStr">
        <is>
          <t>Default</t>
        </is>
      </c>
      <c r="AW518" t="inlineStr">
        <is>
          <t>Default</t>
        </is>
      </c>
    </row>
    <row r="519">
      <c r="A519" t="n">
        <v>117</v>
      </c>
      <c r="B519" t="inlineStr">
        <is>
          <t>S20 Balanced BLUIX Indiv Stock</t>
        </is>
      </c>
      <c r="C519" t="inlineStr">
        <is>
          <t>1</t>
        </is>
      </c>
      <c r="D519" t="inlineStr">
        <is>
          <t>false</t>
        </is>
      </c>
      <c r="E519" t="inlineStr">
        <is>
          <t>false</t>
        </is>
      </c>
      <c r="G519" t="n">
        <v>0</v>
      </c>
      <c r="I519" s="13">
        <f>Spartan!U20</f>
        <v/>
      </c>
      <c r="K519" s="13">
        <f>Spartan!V20</f>
        <v/>
      </c>
      <c r="M519" t="n">
        <v>20</v>
      </c>
      <c r="AV519" t="inlineStr">
        <is>
          <t>Default</t>
        </is>
      </c>
      <c r="AW519" t="inlineStr">
        <is>
          <t>Default</t>
        </is>
      </c>
    </row>
    <row r="520">
      <c r="A520" t="n">
        <v>117</v>
      </c>
      <c r="B520" t="inlineStr">
        <is>
          <t>S20 Balanced BLUIX Indiv Stock</t>
        </is>
      </c>
      <c r="C520" t="inlineStr">
        <is>
          <t>1</t>
        </is>
      </c>
      <c r="D520" t="inlineStr">
        <is>
          <t>false</t>
        </is>
      </c>
      <c r="E520" t="inlineStr">
        <is>
          <t>false</t>
        </is>
      </c>
      <c r="G520" t="n">
        <v>0</v>
      </c>
      <c r="I520" s="13">
        <f>Spartan!U21</f>
        <v/>
      </c>
      <c r="K520" s="13">
        <f>Spartan!V21</f>
        <v/>
      </c>
      <c r="M520" t="n">
        <v>20</v>
      </c>
      <c r="AV520" t="inlineStr">
        <is>
          <t>Default</t>
        </is>
      </c>
      <c r="AW520" t="inlineStr">
        <is>
          <t>Default</t>
        </is>
      </c>
    </row>
    <row r="521">
      <c r="A521" t="n">
        <v>117</v>
      </c>
      <c r="B521" t="inlineStr">
        <is>
          <t>S20 Balanced BLUIX Indiv Stock</t>
        </is>
      </c>
      <c r="C521" t="inlineStr">
        <is>
          <t>1</t>
        </is>
      </c>
      <c r="D521" t="inlineStr">
        <is>
          <t>false</t>
        </is>
      </c>
      <c r="E521" t="inlineStr">
        <is>
          <t>false</t>
        </is>
      </c>
      <c r="G521" t="n">
        <v>0</v>
      </c>
      <c r="I521" s="13">
        <f>Spartan!U22</f>
        <v/>
      </c>
      <c r="K521" s="13">
        <f>Spartan!V22</f>
        <v/>
      </c>
      <c r="M521" t="n">
        <v>20</v>
      </c>
      <c r="AV521" t="inlineStr">
        <is>
          <t>Default</t>
        </is>
      </c>
      <c r="AW521" t="inlineStr">
        <is>
          <t>Default</t>
        </is>
      </c>
    </row>
    <row r="522">
      <c r="A522" t="n">
        <v>117</v>
      </c>
      <c r="B522" t="inlineStr">
        <is>
          <t>S20 Balanced BLUIX Indiv Stock</t>
        </is>
      </c>
      <c r="C522" t="inlineStr">
        <is>
          <t>1</t>
        </is>
      </c>
      <c r="D522" t="inlineStr">
        <is>
          <t>false</t>
        </is>
      </c>
      <c r="E522" t="inlineStr">
        <is>
          <t>false</t>
        </is>
      </c>
      <c r="G522" t="n">
        <v>0</v>
      </c>
      <c r="I522" s="13">
        <f>Spartan!U23</f>
        <v/>
      </c>
      <c r="K522" s="13">
        <f>Spartan!V23</f>
        <v/>
      </c>
      <c r="M522" t="n">
        <v>20</v>
      </c>
      <c r="AV522" t="inlineStr">
        <is>
          <t>Default</t>
        </is>
      </c>
      <c r="AW522" t="inlineStr">
        <is>
          <t>Default</t>
        </is>
      </c>
    </row>
    <row r="523">
      <c r="A523" t="n">
        <v>117</v>
      </c>
      <c r="B523" t="inlineStr">
        <is>
          <t>S20 Balanced BLUIX Indiv Stock</t>
        </is>
      </c>
      <c r="C523" t="inlineStr">
        <is>
          <t>1</t>
        </is>
      </c>
      <c r="D523" t="inlineStr">
        <is>
          <t>false</t>
        </is>
      </c>
      <c r="E523" t="inlineStr">
        <is>
          <t>false</t>
        </is>
      </c>
      <c r="G523" t="n">
        <v>0</v>
      </c>
      <c r="I523" s="13">
        <f>Spartan!U24</f>
        <v/>
      </c>
      <c r="K523" s="13">
        <f>Spartan!V24</f>
        <v/>
      </c>
      <c r="M523" t="n">
        <v>20</v>
      </c>
      <c r="AV523" t="inlineStr">
        <is>
          <t>Default</t>
        </is>
      </c>
      <c r="AW523" t="inlineStr">
        <is>
          <t>Default</t>
        </is>
      </c>
    </row>
    <row r="524">
      <c r="A524" t="n">
        <v>117</v>
      </c>
      <c r="B524" t="inlineStr">
        <is>
          <t>S20 Balanced BLUIX Indiv Stock</t>
        </is>
      </c>
      <c r="C524" t="inlineStr">
        <is>
          <t>1</t>
        </is>
      </c>
      <c r="D524" t="inlineStr">
        <is>
          <t>false</t>
        </is>
      </c>
      <c r="E524" t="inlineStr">
        <is>
          <t>false</t>
        </is>
      </c>
      <c r="G524" t="n">
        <v>0</v>
      </c>
      <c r="I524" s="13">
        <f>Spartan!U25</f>
        <v/>
      </c>
      <c r="K524" s="13">
        <f>Spartan!V25</f>
        <v/>
      </c>
      <c r="M524" t="n">
        <v>20</v>
      </c>
      <c r="AV524" t="inlineStr">
        <is>
          <t>Default</t>
        </is>
      </c>
      <c r="AW524" t="inlineStr">
        <is>
          <t>Default</t>
        </is>
      </c>
    </row>
    <row r="525">
      <c r="A525" t="n">
        <v>117</v>
      </c>
      <c r="B525" t="inlineStr">
        <is>
          <t>S20 Balanced BLUIX Indiv Stock</t>
        </is>
      </c>
      <c r="C525" t="inlineStr">
        <is>
          <t>1</t>
        </is>
      </c>
      <c r="D525" t="inlineStr">
        <is>
          <t>false</t>
        </is>
      </c>
      <c r="E525" t="inlineStr">
        <is>
          <t>false</t>
        </is>
      </c>
      <c r="G525" t="n">
        <v>0</v>
      </c>
      <c r="I525" s="13">
        <f>Spartan!U26</f>
        <v/>
      </c>
      <c r="K525" s="13">
        <f>Spartan!V26</f>
        <v/>
      </c>
      <c r="M525" t="n">
        <v>20</v>
      </c>
      <c r="AV525" t="inlineStr">
        <is>
          <t>Default</t>
        </is>
      </c>
      <c r="AW525" t="inlineStr">
        <is>
          <t>Default</t>
        </is>
      </c>
    </row>
    <row r="526">
      <c r="A526" t="n">
        <v>117</v>
      </c>
      <c r="B526" t="inlineStr">
        <is>
          <t>S20 Balanced BLUIX Indiv Stock</t>
        </is>
      </c>
      <c r="C526" t="inlineStr">
        <is>
          <t>1</t>
        </is>
      </c>
      <c r="D526" t="inlineStr">
        <is>
          <t>false</t>
        </is>
      </c>
      <c r="E526" t="inlineStr">
        <is>
          <t>false</t>
        </is>
      </c>
      <c r="G526" t="n">
        <v>0</v>
      </c>
      <c r="I526" s="13">
        <f>Spartan!U27</f>
        <v/>
      </c>
      <c r="K526" s="13">
        <f>Spartan!V27</f>
        <v/>
      </c>
      <c r="M526" t="n">
        <v>20</v>
      </c>
      <c r="AV526" t="inlineStr">
        <is>
          <t>Default</t>
        </is>
      </c>
      <c r="AW526" t="inlineStr">
        <is>
          <t>Default</t>
        </is>
      </c>
    </row>
    <row r="527">
      <c r="A527" t="n">
        <v>117</v>
      </c>
      <c r="B527" t="inlineStr">
        <is>
          <t>S20 Balanced BLUIX Indiv Stock</t>
        </is>
      </c>
      <c r="C527" t="inlineStr">
        <is>
          <t>1</t>
        </is>
      </c>
      <c r="D527" t="inlineStr">
        <is>
          <t>false</t>
        </is>
      </c>
      <c r="E527" t="inlineStr">
        <is>
          <t>false</t>
        </is>
      </c>
      <c r="G527" t="n">
        <v>0</v>
      </c>
      <c r="I527" s="13">
        <f>Spartan!U28</f>
        <v/>
      </c>
      <c r="K527" s="13">
        <f>Spartan!V28</f>
        <v/>
      </c>
      <c r="M527" t="n">
        <v>20</v>
      </c>
      <c r="AV527" t="inlineStr">
        <is>
          <t>Default</t>
        </is>
      </c>
      <c r="AW527" t="inlineStr">
        <is>
          <t>Default</t>
        </is>
      </c>
    </row>
    <row r="528">
      <c r="A528" t="n">
        <v>117</v>
      </c>
      <c r="B528" t="inlineStr">
        <is>
          <t>S20 Balanced BLUIX Indiv Stock</t>
        </is>
      </c>
      <c r="C528" t="inlineStr">
        <is>
          <t>1</t>
        </is>
      </c>
      <c r="D528" t="inlineStr">
        <is>
          <t>false</t>
        </is>
      </c>
      <c r="E528" t="inlineStr">
        <is>
          <t>false</t>
        </is>
      </c>
      <c r="G528" t="n">
        <v>0</v>
      </c>
      <c r="I528" s="13">
        <f>Spartan!U29</f>
        <v/>
      </c>
      <c r="K528" s="13">
        <f>Spartan!V29</f>
        <v/>
      </c>
      <c r="M528" t="n">
        <v>20</v>
      </c>
      <c r="AV528" t="inlineStr">
        <is>
          <t>Default</t>
        </is>
      </c>
      <c r="AW528" t="inlineStr">
        <is>
          <t>Default</t>
        </is>
      </c>
    </row>
    <row r="529">
      <c r="A529" t="n">
        <v>117</v>
      </c>
      <c r="B529" t="inlineStr">
        <is>
          <t>S20 Balanced BLUIX Indiv Stock</t>
        </is>
      </c>
      <c r="C529" t="inlineStr">
        <is>
          <t>1</t>
        </is>
      </c>
      <c r="D529" t="inlineStr">
        <is>
          <t>false</t>
        </is>
      </c>
      <c r="E529" t="inlineStr">
        <is>
          <t>false</t>
        </is>
      </c>
      <c r="G529" t="n">
        <v>0</v>
      </c>
      <c r="I529" s="13">
        <f>Spartan!U30</f>
        <v/>
      </c>
      <c r="K529" s="13">
        <f>Spartan!V30</f>
        <v/>
      </c>
      <c r="M529" t="n">
        <v>20</v>
      </c>
      <c r="AV529" t="inlineStr">
        <is>
          <t>Default</t>
        </is>
      </c>
      <c r="AW529" t="inlineStr">
        <is>
          <t>Default</t>
        </is>
      </c>
    </row>
    <row r="530">
      <c r="A530" t="n">
        <v>117</v>
      </c>
      <c r="B530" t="inlineStr">
        <is>
          <t>S20 Balanced BLUIX Indiv Stock</t>
        </is>
      </c>
      <c r="C530" t="inlineStr">
        <is>
          <t>1</t>
        </is>
      </c>
      <c r="D530" t="inlineStr">
        <is>
          <t>false</t>
        </is>
      </c>
      <c r="E530" t="inlineStr">
        <is>
          <t>false</t>
        </is>
      </c>
      <c r="G530" t="n">
        <v>0</v>
      </c>
      <c r="I530" s="13">
        <f>Spartan!U31</f>
        <v/>
      </c>
      <c r="K530" s="13">
        <f>Spartan!V31</f>
        <v/>
      </c>
      <c r="M530" t="n">
        <v>20</v>
      </c>
      <c r="AV530" t="inlineStr">
        <is>
          <t>Default</t>
        </is>
      </c>
      <c r="AW530" t="inlineStr">
        <is>
          <t>Default</t>
        </is>
      </c>
    </row>
    <row r="531">
      <c r="A531" t="n">
        <v>117</v>
      </c>
      <c r="B531" t="inlineStr">
        <is>
          <t>S20 Balanced BLUIX Indiv Stock</t>
        </is>
      </c>
      <c r="C531" t="inlineStr">
        <is>
          <t>1</t>
        </is>
      </c>
      <c r="D531" t="inlineStr">
        <is>
          <t>false</t>
        </is>
      </c>
      <c r="E531" t="inlineStr">
        <is>
          <t>false</t>
        </is>
      </c>
      <c r="G531" t="n">
        <v>0</v>
      </c>
      <c r="I531" s="13">
        <f>Spartan!U32</f>
        <v/>
      </c>
      <c r="K531" s="13">
        <f>Spartan!V32</f>
        <v/>
      </c>
      <c r="M531" t="n">
        <v>20</v>
      </c>
      <c r="AV531" t="inlineStr">
        <is>
          <t>Default</t>
        </is>
      </c>
      <c r="AW531" t="inlineStr">
        <is>
          <t>Default</t>
        </is>
      </c>
    </row>
    <row r="532">
      <c r="A532" t="n">
        <v>117</v>
      </c>
      <c r="B532" t="inlineStr">
        <is>
          <t>S20 Balanced BLUIX Indiv Stock</t>
        </is>
      </c>
      <c r="C532" t="inlineStr">
        <is>
          <t>1</t>
        </is>
      </c>
      <c r="D532" t="inlineStr">
        <is>
          <t>false</t>
        </is>
      </c>
      <c r="E532" t="inlineStr">
        <is>
          <t>false</t>
        </is>
      </c>
      <c r="G532" t="n">
        <v>0</v>
      </c>
      <c r="I532" s="13">
        <f>Spartan!U33</f>
        <v/>
      </c>
      <c r="K532" s="13">
        <f>Spartan!V33</f>
        <v/>
      </c>
      <c r="M532" t="n">
        <v>20</v>
      </c>
      <c r="AV532" t="inlineStr">
        <is>
          <t>Default</t>
        </is>
      </c>
      <c r="AW532" t="inlineStr">
        <is>
          <t>Default</t>
        </is>
      </c>
    </row>
    <row r="533">
      <c r="A533" t="n">
        <v>117</v>
      </c>
      <c r="B533" t="inlineStr">
        <is>
          <t>S20 Balanced BLUIX Indiv Stock</t>
        </is>
      </c>
      <c r="C533" t="inlineStr">
        <is>
          <t>1</t>
        </is>
      </c>
      <c r="D533" t="inlineStr">
        <is>
          <t>false</t>
        </is>
      </c>
      <c r="E533" t="inlineStr">
        <is>
          <t>false</t>
        </is>
      </c>
      <c r="G533" t="n">
        <v>0</v>
      </c>
      <c r="I533" s="13">
        <f>Spartan!U34</f>
        <v/>
      </c>
      <c r="K533" s="13">
        <f>Spartan!V34</f>
        <v/>
      </c>
      <c r="M533" t="n">
        <v>20</v>
      </c>
      <c r="AV533" t="inlineStr">
        <is>
          <t>Default</t>
        </is>
      </c>
      <c r="AW533" t="inlineStr">
        <is>
          <t>Default</t>
        </is>
      </c>
    </row>
    <row r="534">
      <c r="A534" t="n">
        <v>117</v>
      </c>
      <c r="B534" t="inlineStr">
        <is>
          <t>S20 Balanced BLUIX Indiv Stock</t>
        </is>
      </c>
      <c r="C534" t="inlineStr">
        <is>
          <t>1</t>
        </is>
      </c>
      <c r="D534" t="inlineStr">
        <is>
          <t>false</t>
        </is>
      </c>
      <c r="E534" t="inlineStr">
        <is>
          <t>false</t>
        </is>
      </c>
      <c r="G534" t="n">
        <v>0</v>
      </c>
      <c r="I534" s="13">
        <f>Spartan!U35</f>
        <v/>
      </c>
      <c r="K534" s="13">
        <f>Spartan!V35</f>
        <v/>
      </c>
      <c r="M534" t="n">
        <v>20</v>
      </c>
      <c r="AV534" t="inlineStr">
        <is>
          <t>Default</t>
        </is>
      </c>
      <c r="AW534" t="inlineStr">
        <is>
          <t>Default</t>
        </is>
      </c>
    </row>
    <row r="535">
      <c r="A535" t="n">
        <v>117</v>
      </c>
      <c r="B535" t="inlineStr">
        <is>
          <t>S20 Balanced BLUIX Indiv Stock</t>
        </is>
      </c>
      <c r="C535" t="inlineStr">
        <is>
          <t>1</t>
        </is>
      </c>
      <c r="D535" t="inlineStr">
        <is>
          <t>false</t>
        </is>
      </c>
      <c r="E535" t="inlineStr">
        <is>
          <t>false</t>
        </is>
      </c>
      <c r="G535" t="n">
        <v>0</v>
      </c>
      <c r="I535" s="13">
        <f>Spartan!U36</f>
        <v/>
      </c>
      <c r="K535" s="13">
        <f>Spartan!V36</f>
        <v/>
      </c>
      <c r="M535" t="n">
        <v>20</v>
      </c>
      <c r="AV535" t="inlineStr">
        <is>
          <t>Default</t>
        </is>
      </c>
      <c r="AW535" t="inlineStr">
        <is>
          <t>Default</t>
        </is>
      </c>
    </row>
    <row r="536">
      <c r="A536" t="n">
        <v>117</v>
      </c>
      <c r="B536" t="inlineStr">
        <is>
          <t>S20 Balanced BLUIX Indiv Stock</t>
        </is>
      </c>
      <c r="C536" t="inlineStr">
        <is>
          <t>1</t>
        </is>
      </c>
      <c r="D536" t="inlineStr">
        <is>
          <t>false</t>
        </is>
      </c>
      <c r="E536" t="inlineStr">
        <is>
          <t>false</t>
        </is>
      </c>
      <c r="G536" t="n">
        <v>0</v>
      </c>
      <c r="I536" s="13">
        <f>Spartan!U37</f>
        <v/>
      </c>
      <c r="K536" s="13">
        <f>Spartan!V37</f>
        <v/>
      </c>
      <c r="M536" t="n">
        <v>20</v>
      </c>
      <c r="AV536" t="inlineStr">
        <is>
          <t>Default</t>
        </is>
      </c>
      <c r="AW536" t="inlineStr">
        <is>
          <t>Default</t>
        </is>
      </c>
    </row>
    <row r="537">
      <c r="A537" t="n">
        <v>117</v>
      </c>
      <c r="B537" t="inlineStr">
        <is>
          <t>S20 Balanced BLUIX Indiv Stock</t>
        </is>
      </c>
      <c r="C537" t="inlineStr">
        <is>
          <t>1</t>
        </is>
      </c>
      <c r="D537" t="inlineStr">
        <is>
          <t>false</t>
        </is>
      </c>
      <c r="E537" t="inlineStr">
        <is>
          <t>false</t>
        </is>
      </c>
      <c r="G537" t="n">
        <v>0</v>
      </c>
      <c r="I537" s="13">
        <f>Spartan!U38</f>
        <v/>
      </c>
      <c r="K537" s="13">
        <f>Spartan!V38</f>
        <v/>
      </c>
      <c r="M537" t="n">
        <v>20</v>
      </c>
      <c r="AV537" t="inlineStr">
        <is>
          <t>Default</t>
        </is>
      </c>
      <c r="AW537" t="inlineStr">
        <is>
          <t>Default</t>
        </is>
      </c>
    </row>
    <row r="538">
      <c r="A538" t="n">
        <v>117</v>
      </c>
      <c r="B538" t="inlineStr">
        <is>
          <t>S20 Balanced BLUIX Indiv Stock</t>
        </is>
      </c>
      <c r="C538" t="inlineStr">
        <is>
          <t>1</t>
        </is>
      </c>
      <c r="D538" t="inlineStr">
        <is>
          <t>false</t>
        </is>
      </c>
      <c r="E538" t="inlineStr">
        <is>
          <t>false</t>
        </is>
      </c>
      <c r="G538" t="n">
        <v>0</v>
      </c>
      <c r="I538" s="13">
        <f>Spartan!U39</f>
        <v/>
      </c>
      <c r="K538" s="13">
        <f>Spartan!V39</f>
        <v/>
      </c>
      <c r="M538" t="n">
        <v>20</v>
      </c>
      <c r="AV538" t="inlineStr">
        <is>
          <t>Default</t>
        </is>
      </c>
      <c r="AW538" t="inlineStr">
        <is>
          <t>Default</t>
        </is>
      </c>
    </row>
    <row r="539">
      <c r="A539" t="n">
        <v>117</v>
      </c>
      <c r="B539" t="inlineStr">
        <is>
          <t>S20 Balanced BLUIX Indiv Stock</t>
        </is>
      </c>
      <c r="C539" t="inlineStr">
        <is>
          <t>1</t>
        </is>
      </c>
      <c r="D539" t="inlineStr">
        <is>
          <t>false</t>
        </is>
      </c>
      <c r="E539" t="inlineStr">
        <is>
          <t>false</t>
        </is>
      </c>
      <c r="G539" t="n">
        <v>0</v>
      </c>
      <c r="I539" s="13">
        <f>Spartan!U40</f>
        <v/>
      </c>
      <c r="K539" s="13">
        <f>Spartan!V40</f>
        <v/>
      </c>
      <c r="M539" t="n">
        <v>20</v>
      </c>
      <c r="AV539" t="inlineStr">
        <is>
          <t>Default</t>
        </is>
      </c>
      <c r="AW539" t="inlineStr">
        <is>
          <t>Default</t>
        </is>
      </c>
    </row>
    <row r="540">
      <c r="A540" t="n">
        <v>117</v>
      </c>
      <c r="B540" t="inlineStr">
        <is>
          <t>S20 Balanced BLUIX Indiv Stock</t>
        </is>
      </c>
      <c r="C540" t="inlineStr">
        <is>
          <t>1</t>
        </is>
      </c>
      <c r="D540" t="inlineStr">
        <is>
          <t>false</t>
        </is>
      </c>
      <c r="E540" t="inlineStr">
        <is>
          <t>false</t>
        </is>
      </c>
      <c r="G540" t="n">
        <v>0</v>
      </c>
      <c r="I540" s="13">
        <f>Spartan!U41</f>
        <v/>
      </c>
      <c r="K540" s="13">
        <f>Spartan!V41</f>
        <v/>
      </c>
      <c r="M540" t="n">
        <v>20</v>
      </c>
      <c r="AV540" t="inlineStr">
        <is>
          <t>Default</t>
        </is>
      </c>
      <c r="AW540" t="inlineStr">
        <is>
          <t>Default</t>
        </is>
      </c>
    </row>
    <row r="541">
      <c r="A541" t="n">
        <v>117</v>
      </c>
      <c r="B541" t="inlineStr">
        <is>
          <t>S20 Balanced BLUIX Indiv Stock</t>
        </is>
      </c>
      <c r="C541" t="inlineStr">
        <is>
          <t>1</t>
        </is>
      </c>
      <c r="D541" t="inlineStr">
        <is>
          <t>false</t>
        </is>
      </c>
      <c r="E541" t="inlineStr">
        <is>
          <t>false</t>
        </is>
      </c>
      <c r="G541" t="n">
        <v>0</v>
      </c>
      <c r="I541" s="13">
        <f>Spartan!U42</f>
        <v/>
      </c>
      <c r="K541" s="13">
        <f>Spartan!V42</f>
        <v/>
      </c>
      <c r="M541" t="n">
        <v>20</v>
      </c>
      <c r="AV541" t="inlineStr">
        <is>
          <t>Default</t>
        </is>
      </c>
      <c r="AW541" t="inlineStr">
        <is>
          <t>Default</t>
        </is>
      </c>
    </row>
    <row r="542">
      <c r="A542" t="n">
        <v>117</v>
      </c>
      <c r="B542" t="inlineStr">
        <is>
          <t>S20 Balanced BLUIX Indiv Stock</t>
        </is>
      </c>
      <c r="C542" t="inlineStr">
        <is>
          <t>1</t>
        </is>
      </c>
      <c r="D542" t="inlineStr">
        <is>
          <t>false</t>
        </is>
      </c>
      <c r="E542" t="inlineStr">
        <is>
          <t>false</t>
        </is>
      </c>
      <c r="G542" t="n">
        <v>0</v>
      </c>
      <c r="I542" s="13">
        <f>Spartan!U43</f>
        <v/>
      </c>
      <c r="K542" s="13">
        <f>Spartan!V43</f>
        <v/>
      </c>
      <c r="M542" t="n">
        <v>20</v>
      </c>
      <c r="AV542" t="inlineStr">
        <is>
          <t>Default</t>
        </is>
      </c>
      <c r="AW542" t="inlineStr">
        <is>
          <t>Default</t>
        </is>
      </c>
    </row>
    <row r="543">
      <c r="A543" t="n">
        <v>117</v>
      </c>
      <c r="B543" t="inlineStr">
        <is>
          <t>S20 Balanced BLUIX Indiv Stock</t>
        </is>
      </c>
      <c r="C543" t="inlineStr">
        <is>
          <t>1</t>
        </is>
      </c>
      <c r="D543" t="inlineStr">
        <is>
          <t>false</t>
        </is>
      </c>
      <c r="E543" t="inlineStr">
        <is>
          <t>false</t>
        </is>
      </c>
      <c r="G543" t="n">
        <v>0</v>
      </c>
      <c r="I543" s="13">
        <f>Spartan!U44</f>
        <v/>
      </c>
      <c r="K543" s="13">
        <f>Spartan!V44</f>
        <v/>
      </c>
      <c r="M543" t="n">
        <v>20</v>
      </c>
      <c r="AV543" t="inlineStr">
        <is>
          <t>Default</t>
        </is>
      </c>
      <c r="AW543" t="inlineStr">
        <is>
          <t>Default</t>
        </is>
      </c>
    </row>
    <row r="544">
      <c r="A544" t="n">
        <v>117</v>
      </c>
      <c r="B544" t="inlineStr">
        <is>
          <t>S20 Balanced BLUIX Indiv Stock</t>
        </is>
      </c>
      <c r="C544" t="inlineStr">
        <is>
          <t>1</t>
        </is>
      </c>
      <c r="D544" t="inlineStr">
        <is>
          <t>false</t>
        </is>
      </c>
      <c r="E544" t="inlineStr">
        <is>
          <t>false</t>
        </is>
      </c>
      <c r="G544" t="n">
        <v>0</v>
      </c>
      <c r="I544" s="13">
        <f>Spartan!U45</f>
        <v/>
      </c>
      <c r="K544" s="13">
        <f>Spartan!V45</f>
        <v/>
      </c>
      <c r="M544" t="n">
        <v>20</v>
      </c>
      <c r="AV544" t="inlineStr">
        <is>
          <t>Default</t>
        </is>
      </c>
      <c r="AW544" t="inlineStr">
        <is>
          <t>Default</t>
        </is>
      </c>
    </row>
    <row r="545">
      <c r="A545" t="n">
        <v>117</v>
      </c>
      <c r="B545" t="inlineStr">
        <is>
          <t>S20 Balanced BLUIX Indiv Stock</t>
        </is>
      </c>
      <c r="C545" t="inlineStr">
        <is>
          <t>1</t>
        </is>
      </c>
      <c r="D545" t="inlineStr">
        <is>
          <t>false</t>
        </is>
      </c>
      <c r="E545" t="inlineStr">
        <is>
          <t>false</t>
        </is>
      </c>
      <c r="G545" t="n">
        <v>0</v>
      </c>
      <c r="I545" s="13">
        <f>Spartan!U46</f>
        <v/>
      </c>
      <c r="K545" s="13">
        <f>Spartan!V46</f>
        <v/>
      </c>
      <c r="M545" t="n">
        <v>20</v>
      </c>
      <c r="AV545" t="inlineStr">
        <is>
          <t>Default</t>
        </is>
      </c>
      <c r="AW545" t="inlineStr">
        <is>
          <t>Default</t>
        </is>
      </c>
    </row>
    <row r="546">
      <c r="A546" t="n">
        <v>117</v>
      </c>
      <c r="B546" t="inlineStr">
        <is>
          <t>S20 Balanced BLUIX Indiv Stock</t>
        </is>
      </c>
      <c r="C546" t="inlineStr">
        <is>
          <t>1</t>
        </is>
      </c>
      <c r="D546" t="inlineStr">
        <is>
          <t>false</t>
        </is>
      </c>
      <c r="E546" t="inlineStr">
        <is>
          <t>false</t>
        </is>
      </c>
      <c r="G546" t="n">
        <v>0</v>
      </c>
      <c r="I546" s="13">
        <f>Spartan!U47</f>
        <v/>
      </c>
      <c r="K546" s="13">
        <f>Spartan!V47</f>
        <v/>
      </c>
      <c r="M546" t="n">
        <v>20</v>
      </c>
      <c r="AV546" t="inlineStr">
        <is>
          <t>Default</t>
        </is>
      </c>
      <c r="AW546" t="inlineStr">
        <is>
          <t>Default</t>
        </is>
      </c>
    </row>
    <row r="547">
      <c r="A547" t="n">
        <v>117</v>
      </c>
      <c r="B547" t="inlineStr">
        <is>
          <t>S20 Balanced BLUIX Indiv Stock</t>
        </is>
      </c>
      <c r="C547" t="inlineStr">
        <is>
          <t>1</t>
        </is>
      </c>
      <c r="D547" t="inlineStr">
        <is>
          <t>false</t>
        </is>
      </c>
      <c r="E547" t="inlineStr">
        <is>
          <t>false</t>
        </is>
      </c>
      <c r="G547" t="n">
        <v>0</v>
      </c>
      <c r="I547" s="13">
        <f>Spartan!U48</f>
        <v/>
      </c>
      <c r="K547" s="13">
        <f>Spartan!V48</f>
        <v/>
      </c>
      <c r="M547" t="n">
        <v>20</v>
      </c>
      <c r="AV547" t="inlineStr">
        <is>
          <t>Default</t>
        </is>
      </c>
      <c r="AW547" t="inlineStr">
        <is>
          <t>Default</t>
        </is>
      </c>
    </row>
    <row r="548">
      <c r="A548" t="n">
        <v>117</v>
      </c>
      <c r="B548" t="inlineStr">
        <is>
          <t>S20 Balanced BLUIX Indiv Stock</t>
        </is>
      </c>
      <c r="C548" t="inlineStr">
        <is>
          <t>1</t>
        </is>
      </c>
      <c r="D548" t="inlineStr">
        <is>
          <t>false</t>
        </is>
      </c>
      <c r="E548" t="inlineStr">
        <is>
          <t>false</t>
        </is>
      </c>
      <c r="G548" t="n">
        <v>0</v>
      </c>
      <c r="I548" s="13">
        <f>Spartan!U49</f>
        <v/>
      </c>
      <c r="K548" s="13">
        <f>Spartan!V49</f>
        <v/>
      </c>
      <c r="M548" t="n">
        <v>20</v>
      </c>
      <c r="AV548" t="inlineStr">
        <is>
          <t>Default</t>
        </is>
      </c>
      <c r="AW548" t="inlineStr">
        <is>
          <t>Default</t>
        </is>
      </c>
    </row>
    <row r="549">
      <c r="A549" t="n">
        <v>117</v>
      </c>
      <c r="B549" t="inlineStr">
        <is>
          <t>S20 Balanced BLUIX Indiv Stock</t>
        </is>
      </c>
      <c r="C549" t="inlineStr">
        <is>
          <t>1</t>
        </is>
      </c>
      <c r="D549" t="inlineStr">
        <is>
          <t>false</t>
        </is>
      </c>
      <c r="E549" t="inlineStr">
        <is>
          <t>false</t>
        </is>
      </c>
      <c r="G549" t="n">
        <v>0</v>
      </c>
      <c r="I549" s="13">
        <f>Spartan!U50</f>
        <v/>
      </c>
      <c r="K549" s="13">
        <f>Spartan!V50</f>
        <v/>
      </c>
      <c r="M549" t="n">
        <v>20</v>
      </c>
      <c r="AV549" t="inlineStr">
        <is>
          <t>Default</t>
        </is>
      </c>
      <c r="AW549" t="inlineStr">
        <is>
          <t>Default</t>
        </is>
      </c>
    </row>
    <row r="550">
      <c r="A550" t="n">
        <v>117</v>
      </c>
      <c r="B550" t="inlineStr">
        <is>
          <t>S20 Balanced BLUIX Indiv Stock</t>
        </is>
      </c>
      <c r="C550" t="inlineStr">
        <is>
          <t>1</t>
        </is>
      </c>
      <c r="D550" t="inlineStr">
        <is>
          <t>false</t>
        </is>
      </c>
      <c r="E550" t="inlineStr">
        <is>
          <t>false</t>
        </is>
      </c>
      <c r="G550" t="n">
        <v>0</v>
      </c>
      <c r="I550" s="13">
        <f>Spartan!U51</f>
        <v/>
      </c>
      <c r="K550" s="13">
        <f>Spartan!V51</f>
        <v/>
      </c>
      <c r="M550" t="n">
        <v>20</v>
      </c>
      <c r="AV550" t="inlineStr">
        <is>
          <t>Default</t>
        </is>
      </c>
      <c r="AW550" t="inlineStr">
        <is>
          <t>Default</t>
        </is>
      </c>
    </row>
    <row r="551">
      <c r="A551" t="n">
        <v>117</v>
      </c>
      <c r="B551" t="inlineStr">
        <is>
          <t>S20 Balanced BLUIX Indiv Stock</t>
        </is>
      </c>
      <c r="C551" t="inlineStr">
        <is>
          <t>1</t>
        </is>
      </c>
      <c r="D551" t="inlineStr">
        <is>
          <t>false</t>
        </is>
      </c>
      <c r="E551" t="inlineStr">
        <is>
          <t>false</t>
        </is>
      </c>
      <c r="G551" t="n">
        <v>0</v>
      </c>
      <c r="I551" s="13">
        <f>Spartan!U52</f>
        <v/>
      </c>
      <c r="K551" s="13">
        <f>Spartan!V52</f>
        <v/>
      </c>
      <c r="M551" t="n">
        <v>20</v>
      </c>
      <c r="AV551" t="inlineStr">
        <is>
          <t>Default</t>
        </is>
      </c>
      <c r="AW551" t="inlineStr">
        <is>
          <t>Default</t>
        </is>
      </c>
    </row>
    <row r="552">
      <c r="A552" t="n">
        <v>117</v>
      </c>
      <c r="B552" t="inlineStr">
        <is>
          <t>S20 Balanced BLUIX Indiv Stock</t>
        </is>
      </c>
      <c r="C552" t="inlineStr">
        <is>
          <t>1</t>
        </is>
      </c>
      <c r="D552" t="inlineStr">
        <is>
          <t>false</t>
        </is>
      </c>
      <c r="E552" t="inlineStr">
        <is>
          <t>false</t>
        </is>
      </c>
      <c r="G552" t="n">
        <v>0</v>
      </c>
      <c r="I552" s="13">
        <f>Spartan!U53</f>
        <v/>
      </c>
      <c r="K552" s="13">
        <f>Spartan!V53</f>
        <v/>
      </c>
      <c r="M552" t="n">
        <v>20</v>
      </c>
      <c r="AV552" t="inlineStr">
        <is>
          <t>Default</t>
        </is>
      </c>
      <c r="AW552" t="inlineStr">
        <is>
          <t>Default</t>
        </is>
      </c>
    </row>
    <row r="553">
      <c r="A553" t="n">
        <v>117</v>
      </c>
      <c r="B553" t="inlineStr">
        <is>
          <t>S20 Balanced BLUIX Indiv Stock</t>
        </is>
      </c>
      <c r="C553" t="inlineStr">
        <is>
          <t>1</t>
        </is>
      </c>
      <c r="D553" t="inlineStr">
        <is>
          <t>false</t>
        </is>
      </c>
      <c r="E553" t="inlineStr">
        <is>
          <t>false</t>
        </is>
      </c>
      <c r="G553" t="n">
        <v>0</v>
      </c>
      <c r="I553" s="13">
        <f>Spartan!U54</f>
        <v/>
      </c>
      <c r="K553" s="13">
        <f>Spartan!V54</f>
        <v/>
      </c>
      <c r="M553" t="n">
        <v>20</v>
      </c>
      <c r="AV553" t="inlineStr">
        <is>
          <t>Default</t>
        </is>
      </c>
      <c r="AW553" t="inlineStr">
        <is>
          <t>Default</t>
        </is>
      </c>
    </row>
    <row r="554">
      <c r="A554" t="n">
        <v>117</v>
      </c>
      <c r="B554" t="inlineStr">
        <is>
          <t>S20 Balanced BLUIX Indiv Stock</t>
        </is>
      </c>
      <c r="C554" t="inlineStr">
        <is>
          <t>1</t>
        </is>
      </c>
      <c r="D554" t="inlineStr">
        <is>
          <t>false</t>
        </is>
      </c>
      <c r="E554" t="inlineStr">
        <is>
          <t>false</t>
        </is>
      </c>
      <c r="G554" t="n">
        <v>0</v>
      </c>
      <c r="I554" s="13">
        <f>Spartan!U55</f>
        <v/>
      </c>
      <c r="K554" s="13">
        <f>Spartan!V55</f>
        <v/>
      </c>
      <c r="M554" t="n">
        <v>20</v>
      </c>
      <c r="AV554" t="inlineStr">
        <is>
          <t>Default</t>
        </is>
      </c>
      <c r="AW554" t="inlineStr">
        <is>
          <t>Default</t>
        </is>
      </c>
    </row>
    <row r="555">
      <c r="A555" t="n">
        <v>117</v>
      </c>
      <c r="B555" t="inlineStr">
        <is>
          <t>S20 Balanced BLUIX Indiv Stock</t>
        </is>
      </c>
      <c r="C555" t="inlineStr">
        <is>
          <t>1</t>
        </is>
      </c>
      <c r="D555" t="inlineStr">
        <is>
          <t>false</t>
        </is>
      </c>
      <c r="E555" t="inlineStr">
        <is>
          <t>false</t>
        </is>
      </c>
      <c r="G555" t="n">
        <v>0</v>
      </c>
      <c r="I555" s="13">
        <f>Spartan!U56</f>
        <v/>
      </c>
      <c r="K555" s="13">
        <f>Spartan!V56</f>
        <v/>
      </c>
      <c r="M555" t="n">
        <v>20</v>
      </c>
      <c r="AV555" t="inlineStr">
        <is>
          <t>Default</t>
        </is>
      </c>
      <c r="AW555" t="inlineStr">
        <is>
          <t>Default</t>
        </is>
      </c>
    </row>
    <row r="556">
      <c r="A556" t="n">
        <v>117</v>
      </c>
      <c r="B556" t="inlineStr">
        <is>
          <t>S20 Balanced BLUIX Indiv Stock</t>
        </is>
      </c>
      <c r="C556" t="inlineStr">
        <is>
          <t>1</t>
        </is>
      </c>
      <c r="D556" t="inlineStr">
        <is>
          <t>false</t>
        </is>
      </c>
      <c r="E556" t="inlineStr">
        <is>
          <t>false</t>
        </is>
      </c>
      <c r="G556" t="n">
        <v>0</v>
      </c>
      <c r="I556" s="13">
        <f>Spartan!U57</f>
        <v/>
      </c>
      <c r="K556" s="13">
        <f>Spartan!V57</f>
        <v/>
      </c>
      <c r="M556" t="n">
        <v>20</v>
      </c>
      <c r="AV556" t="inlineStr">
        <is>
          <t>Default</t>
        </is>
      </c>
      <c r="AW556" t="inlineStr">
        <is>
          <t>Default</t>
        </is>
      </c>
    </row>
    <row r="557">
      <c r="A557" t="n">
        <v>117</v>
      </c>
      <c r="B557" t="inlineStr">
        <is>
          <t>S20 Balanced BLUIX Indiv Stock</t>
        </is>
      </c>
      <c r="C557" t="inlineStr">
        <is>
          <t>1</t>
        </is>
      </c>
      <c r="D557" t="inlineStr">
        <is>
          <t>false</t>
        </is>
      </c>
      <c r="E557" t="inlineStr">
        <is>
          <t>false</t>
        </is>
      </c>
      <c r="G557" t="n">
        <v>0</v>
      </c>
      <c r="I557" s="13">
        <f>Spartan!U58</f>
        <v/>
      </c>
      <c r="K557" s="13">
        <f>Spartan!V58</f>
        <v/>
      </c>
      <c r="M557" t="n">
        <v>20</v>
      </c>
      <c r="AV557" t="inlineStr">
        <is>
          <t>Default</t>
        </is>
      </c>
      <c r="AW557" t="inlineStr">
        <is>
          <t>Default</t>
        </is>
      </c>
    </row>
    <row r="558">
      <c r="A558" t="n">
        <v>117</v>
      </c>
      <c r="B558" t="inlineStr">
        <is>
          <t>S20 Balanced BLUIX Indiv Stock</t>
        </is>
      </c>
      <c r="C558" t="inlineStr">
        <is>
          <t>1</t>
        </is>
      </c>
      <c r="D558" t="inlineStr">
        <is>
          <t>false</t>
        </is>
      </c>
      <c r="E558" t="inlineStr">
        <is>
          <t>false</t>
        </is>
      </c>
      <c r="G558" t="n">
        <v>0</v>
      </c>
      <c r="I558" s="13">
        <f>Spartan!U59</f>
        <v/>
      </c>
      <c r="K558" s="13">
        <f>Spartan!V59</f>
        <v/>
      </c>
      <c r="M558" t="n">
        <v>20</v>
      </c>
      <c r="AV558" t="inlineStr">
        <is>
          <t>Default</t>
        </is>
      </c>
      <c r="AW558" t="inlineStr">
        <is>
          <t>Default</t>
        </is>
      </c>
    </row>
    <row r="559">
      <c r="A559" t="n">
        <v>117</v>
      </c>
      <c r="B559" t="inlineStr">
        <is>
          <t>S20 Balanced BLUIX Indiv Stock</t>
        </is>
      </c>
      <c r="C559" t="inlineStr">
        <is>
          <t>1</t>
        </is>
      </c>
      <c r="D559" t="inlineStr">
        <is>
          <t>false</t>
        </is>
      </c>
      <c r="E559" t="inlineStr">
        <is>
          <t>false</t>
        </is>
      </c>
      <c r="G559" t="n">
        <v>0</v>
      </c>
      <c r="I559" s="13">
        <f>Spartan!U60</f>
        <v/>
      </c>
      <c r="K559" s="13">
        <f>Spartan!V60</f>
        <v/>
      </c>
      <c r="M559" t="n">
        <v>20</v>
      </c>
      <c r="AV559" t="inlineStr">
        <is>
          <t>Default</t>
        </is>
      </c>
      <c r="AW559" t="inlineStr">
        <is>
          <t>Default</t>
        </is>
      </c>
    </row>
    <row r="560">
      <c r="A560" t="n">
        <v>117</v>
      </c>
      <c r="B560" t="inlineStr">
        <is>
          <t>S20 Balanced BLUIX Indiv Stock</t>
        </is>
      </c>
      <c r="C560" t="inlineStr">
        <is>
          <t>1</t>
        </is>
      </c>
      <c r="D560" t="inlineStr">
        <is>
          <t>false</t>
        </is>
      </c>
      <c r="E560" t="inlineStr">
        <is>
          <t>false</t>
        </is>
      </c>
      <c r="G560" t="n">
        <v>0</v>
      </c>
      <c r="I560" s="13">
        <f>Spartan!U61</f>
        <v/>
      </c>
      <c r="K560" s="13">
        <f>Spartan!V61</f>
        <v/>
      </c>
      <c r="M560" t="n">
        <v>20</v>
      </c>
      <c r="AV560" t="inlineStr">
        <is>
          <t>Default</t>
        </is>
      </c>
      <c r="AW560" t="inlineStr">
        <is>
          <t>Default</t>
        </is>
      </c>
    </row>
    <row r="561">
      <c r="A561" t="n">
        <v>117</v>
      </c>
      <c r="B561" t="inlineStr">
        <is>
          <t>S20 Balanced BLUIX Indiv Stock</t>
        </is>
      </c>
      <c r="C561" t="inlineStr">
        <is>
          <t>1</t>
        </is>
      </c>
      <c r="D561" t="inlineStr">
        <is>
          <t>false</t>
        </is>
      </c>
      <c r="E561" t="inlineStr">
        <is>
          <t>false</t>
        </is>
      </c>
      <c r="G561" t="n">
        <v>0</v>
      </c>
      <c r="I561" s="13">
        <f>Spartan!U62</f>
        <v/>
      </c>
      <c r="K561" s="13">
        <f>Spartan!V62</f>
        <v/>
      </c>
      <c r="M561" t="n">
        <v>20</v>
      </c>
      <c r="AV561" t="inlineStr">
        <is>
          <t>Default</t>
        </is>
      </c>
      <c r="AW561" t="inlineStr">
        <is>
          <t>Default</t>
        </is>
      </c>
    </row>
    <row r="562">
      <c r="A562" t="n">
        <v>117</v>
      </c>
      <c r="B562" t="inlineStr">
        <is>
          <t>S20 Balanced BLUIX Indiv Stock</t>
        </is>
      </c>
      <c r="C562" t="inlineStr">
        <is>
          <t>1</t>
        </is>
      </c>
      <c r="D562" t="inlineStr">
        <is>
          <t>false</t>
        </is>
      </c>
      <c r="E562" t="inlineStr">
        <is>
          <t>false</t>
        </is>
      </c>
      <c r="G562" t="n">
        <v>0</v>
      </c>
      <c r="I562" s="13">
        <f>Spartan!U63</f>
        <v/>
      </c>
      <c r="K562" s="13">
        <f>Spartan!V63</f>
        <v/>
      </c>
      <c r="M562" t="n">
        <v>20</v>
      </c>
      <c r="AV562" t="inlineStr">
        <is>
          <t>Default</t>
        </is>
      </c>
      <c r="AW562" t="inlineStr">
        <is>
          <t>Default</t>
        </is>
      </c>
    </row>
    <row r="563">
      <c r="A563" t="n">
        <v>117</v>
      </c>
      <c r="B563" t="inlineStr">
        <is>
          <t>S20 Balanced BLUIX Indiv Stock</t>
        </is>
      </c>
      <c r="C563" t="inlineStr">
        <is>
          <t>1</t>
        </is>
      </c>
      <c r="D563" t="inlineStr">
        <is>
          <t>false</t>
        </is>
      </c>
      <c r="E563" t="inlineStr">
        <is>
          <t>false</t>
        </is>
      </c>
      <c r="G563" t="n">
        <v>0</v>
      </c>
      <c r="I563" s="13">
        <f>Spartan!U64</f>
        <v/>
      </c>
      <c r="K563" s="13">
        <f>Spartan!V64</f>
        <v/>
      </c>
      <c r="M563" t="n">
        <v>20</v>
      </c>
      <c r="AV563" t="inlineStr">
        <is>
          <t>Default</t>
        </is>
      </c>
      <c r="AW563" t="inlineStr">
        <is>
          <t>Default</t>
        </is>
      </c>
    </row>
    <row r="564">
      <c r="A564" t="n">
        <v>117</v>
      </c>
      <c r="B564" t="inlineStr">
        <is>
          <t>S20 Balanced BLUIX Indiv Stock</t>
        </is>
      </c>
      <c r="C564" t="inlineStr">
        <is>
          <t>1</t>
        </is>
      </c>
      <c r="D564" t="inlineStr">
        <is>
          <t>false</t>
        </is>
      </c>
      <c r="E564" t="inlineStr">
        <is>
          <t>false</t>
        </is>
      </c>
      <c r="G564" t="n">
        <v>0</v>
      </c>
      <c r="I564" s="13">
        <f>Spartan!U65</f>
        <v/>
      </c>
      <c r="K564" s="13">
        <f>Spartan!V65</f>
        <v/>
      </c>
      <c r="M564" t="n">
        <v>20</v>
      </c>
      <c r="AV564" t="inlineStr">
        <is>
          <t>Default</t>
        </is>
      </c>
      <c r="AW564" t="inlineStr">
        <is>
          <t>Default</t>
        </is>
      </c>
    </row>
    <row r="565">
      <c r="A565" t="n">
        <v>117</v>
      </c>
      <c r="B565" t="inlineStr">
        <is>
          <t>S20 Balanced BLUIX Indiv Stock</t>
        </is>
      </c>
      <c r="C565" t="inlineStr">
        <is>
          <t>1</t>
        </is>
      </c>
      <c r="D565" t="inlineStr">
        <is>
          <t>false</t>
        </is>
      </c>
      <c r="E565" t="inlineStr">
        <is>
          <t>false</t>
        </is>
      </c>
      <c r="G565" t="n">
        <v>0</v>
      </c>
      <c r="I565" s="13">
        <f>Spartan!U66</f>
        <v/>
      </c>
      <c r="K565" s="13">
        <f>Spartan!V66</f>
        <v/>
      </c>
      <c r="M565" t="n">
        <v>20</v>
      </c>
      <c r="AV565" t="inlineStr">
        <is>
          <t>Default</t>
        </is>
      </c>
      <c r="AW565" t="inlineStr">
        <is>
          <t>Default</t>
        </is>
      </c>
    </row>
    <row r="566">
      <c r="A566" t="n">
        <v>117</v>
      </c>
      <c r="B566" t="inlineStr">
        <is>
          <t>S20 Balanced BLUIX Indiv Stock</t>
        </is>
      </c>
      <c r="C566" t="inlineStr">
        <is>
          <t>1</t>
        </is>
      </c>
      <c r="D566" t="inlineStr">
        <is>
          <t>false</t>
        </is>
      </c>
      <c r="E566" t="inlineStr">
        <is>
          <t>false</t>
        </is>
      </c>
      <c r="G566" t="n">
        <v>0</v>
      </c>
      <c r="I566" s="13">
        <f>Spartan!U67</f>
        <v/>
      </c>
      <c r="K566" s="13">
        <f>Spartan!V67</f>
        <v/>
      </c>
      <c r="M566" t="n">
        <v>20</v>
      </c>
      <c r="AV566" t="inlineStr">
        <is>
          <t>Default</t>
        </is>
      </c>
      <c r="AW566" t="inlineStr">
        <is>
          <t>Default</t>
        </is>
      </c>
    </row>
    <row r="567">
      <c r="A567" t="n">
        <v>117</v>
      </c>
      <c r="B567" t="inlineStr">
        <is>
          <t>S20 Balanced BLUIX Indiv Stock</t>
        </is>
      </c>
      <c r="C567" t="inlineStr">
        <is>
          <t>1</t>
        </is>
      </c>
      <c r="D567" t="inlineStr">
        <is>
          <t>false</t>
        </is>
      </c>
      <c r="E567" t="inlineStr">
        <is>
          <t>false</t>
        </is>
      </c>
      <c r="G567" t="n">
        <v>0</v>
      </c>
      <c r="I567" s="13">
        <f>Spartan!U68</f>
        <v/>
      </c>
      <c r="K567" s="13">
        <f>Spartan!V68</f>
        <v/>
      </c>
      <c r="M567" t="n">
        <v>20</v>
      </c>
      <c r="AV567" t="inlineStr">
        <is>
          <t>Default</t>
        </is>
      </c>
      <c r="AW567" t="inlineStr">
        <is>
          <t>Default</t>
        </is>
      </c>
    </row>
    <row r="568">
      <c r="A568" t="n">
        <v>117</v>
      </c>
      <c r="B568" t="inlineStr">
        <is>
          <t>S20 Balanced BLUIX Indiv Stock</t>
        </is>
      </c>
      <c r="C568" t="inlineStr">
        <is>
          <t>1</t>
        </is>
      </c>
      <c r="D568" t="inlineStr">
        <is>
          <t>false</t>
        </is>
      </c>
      <c r="E568" t="inlineStr">
        <is>
          <t>false</t>
        </is>
      </c>
      <c r="G568" t="n">
        <v>0</v>
      </c>
      <c r="I568" s="13">
        <f>Spartan!U69</f>
        <v/>
      </c>
      <c r="K568" s="13">
        <f>Spartan!V69</f>
        <v/>
      </c>
      <c r="M568" t="n">
        <v>20</v>
      </c>
      <c r="AV568" t="inlineStr">
        <is>
          <t>Default</t>
        </is>
      </c>
      <c r="AW568" t="inlineStr">
        <is>
          <t>Default</t>
        </is>
      </c>
    </row>
    <row r="569">
      <c r="A569" t="n">
        <v>117</v>
      </c>
      <c r="B569" t="inlineStr">
        <is>
          <t>S20 Balanced BLUIX Indiv Stock</t>
        </is>
      </c>
      <c r="C569" t="inlineStr">
        <is>
          <t>1</t>
        </is>
      </c>
      <c r="D569" t="inlineStr">
        <is>
          <t>false</t>
        </is>
      </c>
      <c r="E569" t="inlineStr">
        <is>
          <t>false</t>
        </is>
      </c>
      <c r="G569" t="n">
        <v>0</v>
      </c>
      <c r="I569" s="13">
        <f>Spartan!U70</f>
        <v/>
      </c>
      <c r="K569" s="13">
        <f>Spartan!V70</f>
        <v/>
      </c>
      <c r="M569" t="n">
        <v>20</v>
      </c>
      <c r="AV569" t="inlineStr">
        <is>
          <t>Default</t>
        </is>
      </c>
      <c r="AW569" t="inlineStr">
        <is>
          <t>Default</t>
        </is>
      </c>
    </row>
    <row r="570">
      <c r="A570" t="n">
        <v>117</v>
      </c>
      <c r="B570" t="inlineStr">
        <is>
          <t>S20 Balanced BLUIX Indiv Stock</t>
        </is>
      </c>
      <c r="C570" t="inlineStr">
        <is>
          <t>1</t>
        </is>
      </c>
      <c r="D570" t="inlineStr">
        <is>
          <t>false</t>
        </is>
      </c>
      <c r="E570" t="inlineStr">
        <is>
          <t>false</t>
        </is>
      </c>
      <c r="G570" t="n">
        <v>0</v>
      </c>
      <c r="I570" s="13">
        <f>Spartan!U71</f>
        <v/>
      </c>
      <c r="K570" s="13">
        <f>Spartan!V71</f>
        <v/>
      </c>
      <c r="M570" t="n">
        <v>20</v>
      </c>
      <c r="AV570" t="inlineStr">
        <is>
          <t>Default</t>
        </is>
      </c>
      <c r="AW570" t="inlineStr">
        <is>
          <t>Default</t>
        </is>
      </c>
    </row>
    <row r="571">
      <c r="A571" t="n">
        <v>117</v>
      </c>
      <c r="B571" t="inlineStr">
        <is>
          <t>S20 Balanced BLUIX Indiv Stock</t>
        </is>
      </c>
      <c r="C571" t="inlineStr">
        <is>
          <t>1</t>
        </is>
      </c>
      <c r="D571" t="inlineStr">
        <is>
          <t>false</t>
        </is>
      </c>
      <c r="E571" t="inlineStr">
        <is>
          <t>false</t>
        </is>
      </c>
      <c r="G571" t="n">
        <v>0</v>
      </c>
      <c r="I571" s="13">
        <f>Spartan!U72</f>
        <v/>
      </c>
      <c r="K571" s="13">
        <f>Spartan!V72</f>
        <v/>
      </c>
      <c r="M571" t="n">
        <v>20</v>
      </c>
      <c r="AV571" t="inlineStr">
        <is>
          <t>Default</t>
        </is>
      </c>
      <c r="AW571" t="inlineStr">
        <is>
          <t>Default</t>
        </is>
      </c>
    </row>
    <row r="572">
      <c r="A572" t="n">
        <v>117</v>
      </c>
      <c r="B572" t="inlineStr">
        <is>
          <t>S20 Balanced BLUIX Indiv Stock</t>
        </is>
      </c>
      <c r="C572" t="inlineStr">
        <is>
          <t>1</t>
        </is>
      </c>
      <c r="D572" t="inlineStr">
        <is>
          <t>false</t>
        </is>
      </c>
      <c r="E572" t="inlineStr">
        <is>
          <t>false</t>
        </is>
      </c>
      <c r="G572" t="n">
        <v>0</v>
      </c>
      <c r="I572" s="13">
        <f>Spartan!U73</f>
        <v/>
      </c>
      <c r="K572" s="13">
        <f>Spartan!V73</f>
        <v/>
      </c>
      <c r="M572" t="n">
        <v>20</v>
      </c>
      <c r="AV572" t="inlineStr">
        <is>
          <t>Default</t>
        </is>
      </c>
      <c r="AW572" t="inlineStr">
        <is>
          <t>Default</t>
        </is>
      </c>
    </row>
    <row r="573">
      <c r="A573" t="n">
        <v>117</v>
      </c>
      <c r="B573" t="inlineStr">
        <is>
          <t>S20 Balanced BLUIX Indiv Stock</t>
        </is>
      </c>
      <c r="C573" t="inlineStr">
        <is>
          <t>1</t>
        </is>
      </c>
      <c r="D573" t="inlineStr">
        <is>
          <t>false</t>
        </is>
      </c>
      <c r="E573" t="inlineStr">
        <is>
          <t>false</t>
        </is>
      </c>
      <c r="G573" t="n">
        <v>0</v>
      </c>
      <c r="I573" s="13">
        <f>Spartan!U74</f>
        <v/>
      </c>
      <c r="K573" s="13">
        <f>Spartan!V74</f>
        <v/>
      </c>
      <c r="M573" t="n">
        <v>20</v>
      </c>
      <c r="AV573" t="inlineStr">
        <is>
          <t>Default</t>
        </is>
      </c>
      <c r="AW573" t="inlineStr">
        <is>
          <t>Default</t>
        </is>
      </c>
    </row>
    <row r="574">
      <c r="A574" t="n">
        <v>117</v>
      </c>
      <c r="B574" t="inlineStr">
        <is>
          <t>S20 Balanced BLUIX Indiv Stock</t>
        </is>
      </c>
      <c r="C574" t="inlineStr">
        <is>
          <t>1</t>
        </is>
      </c>
      <c r="D574" t="inlineStr">
        <is>
          <t>false</t>
        </is>
      </c>
      <c r="E574" t="inlineStr">
        <is>
          <t>false</t>
        </is>
      </c>
      <c r="G574" t="n">
        <v>0</v>
      </c>
      <c r="I574" s="13">
        <f>Spartan!U75</f>
        <v/>
      </c>
      <c r="K574" s="13">
        <f>Spartan!V75</f>
        <v/>
      </c>
      <c r="M574" t="n">
        <v>20</v>
      </c>
      <c r="AV574" t="inlineStr">
        <is>
          <t>Default</t>
        </is>
      </c>
      <c r="AW574" t="inlineStr">
        <is>
          <t>Default</t>
        </is>
      </c>
    </row>
    <row r="575">
      <c r="A575" t="n">
        <v>117</v>
      </c>
      <c r="B575" t="inlineStr">
        <is>
          <t>S20 Balanced BLUIX Indiv Stock</t>
        </is>
      </c>
      <c r="C575" t="inlineStr">
        <is>
          <t>1</t>
        </is>
      </c>
      <c r="D575" t="inlineStr">
        <is>
          <t>false</t>
        </is>
      </c>
      <c r="E575" t="inlineStr">
        <is>
          <t>false</t>
        </is>
      </c>
      <c r="G575" t="n">
        <v>0</v>
      </c>
      <c r="I575" s="13">
        <f>Spartan!U76</f>
        <v/>
      </c>
      <c r="K575" s="13">
        <f>Spartan!V76</f>
        <v/>
      </c>
      <c r="M575" t="n">
        <v>20</v>
      </c>
      <c r="AV575" t="inlineStr">
        <is>
          <t>Default</t>
        </is>
      </c>
      <c r="AW575" t="inlineStr">
        <is>
          <t>Default</t>
        </is>
      </c>
    </row>
    <row r="576">
      <c r="A576" t="n">
        <v>117</v>
      </c>
      <c r="B576" t="inlineStr">
        <is>
          <t>S20 Balanced BLUIX Indiv Stock</t>
        </is>
      </c>
      <c r="C576" t="inlineStr">
        <is>
          <t>1</t>
        </is>
      </c>
      <c r="D576" t="inlineStr">
        <is>
          <t>false</t>
        </is>
      </c>
      <c r="E576" t="inlineStr">
        <is>
          <t>false</t>
        </is>
      </c>
      <c r="G576" t="n">
        <v>0</v>
      </c>
      <c r="I576" s="13">
        <f>Spartan!U77</f>
        <v/>
      </c>
      <c r="K576" s="13">
        <f>Spartan!V77</f>
        <v/>
      </c>
      <c r="M576" t="n">
        <v>20</v>
      </c>
      <c r="AV576" t="inlineStr">
        <is>
          <t>Default</t>
        </is>
      </c>
      <c r="AW576" t="inlineStr">
        <is>
          <t>Default</t>
        </is>
      </c>
    </row>
    <row r="577">
      <c r="A577" t="n">
        <v>117</v>
      </c>
      <c r="B577" t="inlineStr">
        <is>
          <t>S20 Balanced BLUIX Indiv Stock</t>
        </is>
      </c>
      <c r="C577" t="inlineStr">
        <is>
          <t>1</t>
        </is>
      </c>
      <c r="D577" t="inlineStr">
        <is>
          <t>false</t>
        </is>
      </c>
      <c r="E577" t="inlineStr">
        <is>
          <t>false</t>
        </is>
      </c>
      <c r="G577" t="n">
        <v>0</v>
      </c>
      <c r="I577" s="13">
        <f>Spartan!U78</f>
        <v/>
      </c>
      <c r="K577" s="13">
        <f>Spartan!V78</f>
        <v/>
      </c>
      <c r="M577" t="n">
        <v>20</v>
      </c>
      <c r="AV577" t="inlineStr">
        <is>
          <t>Default</t>
        </is>
      </c>
      <c r="AW577" t="inlineStr">
        <is>
          <t>Default</t>
        </is>
      </c>
    </row>
    <row r="578">
      <c r="A578" t="n">
        <v>117</v>
      </c>
      <c r="B578" t="inlineStr">
        <is>
          <t>S20 Balanced BLUIX Indiv Stock</t>
        </is>
      </c>
      <c r="C578" t="inlineStr">
        <is>
          <t>1</t>
        </is>
      </c>
      <c r="D578" t="inlineStr">
        <is>
          <t>false</t>
        </is>
      </c>
      <c r="E578" t="inlineStr">
        <is>
          <t>false</t>
        </is>
      </c>
      <c r="G578" t="n">
        <v>0</v>
      </c>
      <c r="I578" s="13">
        <f>Spartan!U79</f>
        <v/>
      </c>
      <c r="K578" s="13">
        <f>Spartan!V79</f>
        <v/>
      </c>
      <c r="M578" t="n">
        <v>20</v>
      </c>
      <c r="AV578" t="inlineStr">
        <is>
          <t>Default</t>
        </is>
      </c>
      <c r="AW578" t="inlineStr">
        <is>
          <t>Default</t>
        </is>
      </c>
    </row>
    <row r="579">
      <c r="A579" t="n">
        <v>117</v>
      </c>
      <c r="B579" t="inlineStr">
        <is>
          <t>S20 Balanced BLUIX Indiv Stock</t>
        </is>
      </c>
      <c r="C579" t="inlineStr">
        <is>
          <t>1</t>
        </is>
      </c>
      <c r="D579" t="inlineStr">
        <is>
          <t>false</t>
        </is>
      </c>
      <c r="E579" t="inlineStr">
        <is>
          <t>false</t>
        </is>
      </c>
      <c r="G579" t="n">
        <v>0</v>
      </c>
      <c r="I579" s="13">
        <f>Spartan!U80</f>
        <v/>
      </c>
      <c r="K579" s="13">
        <f>Spartan!V80</f>
        <v/>
      </c>
      <c r="M579" t="n">
        <v>20</v>
      </c>
      <c r="AV579" t="inlineStr">
        <is>
          <t>Default</t>
        </is>
      </c>
      <c r="AW579" t="inlineStr">
        <is>
          <t>Default</t>
        </is>
      </c>
    </row>
    <row r="580">
      <c r="A580" t="n">
        <v>117</v>
      </c>
      <c r="B580" t="inlineStr">
        <is>
          <t>S20 Balanced BLUIX Indiv Stock</t>
        </is>
      </c>
      <c r="C580" t="inlineStr">
        <is>
          <t>1</t>
        </is>
      </c>
      <c r="D580" t="inlineStr">
        <is>
          <t>false</t>
        </is>
      </c>
      <c r="E580" t="inlineStr">
        <is>
          <t>false</t>
        </is>
      </c>
      <c r="G580" t="n">
        <v>0</v>
      </c>
      <c r="I580" s="13">
        <f>Spartan!U81</f>
        <v/>
      </c>
      <c r="K580" s="13">
        <f>Spartan!V81</f>
        <v/>
      </c>
      <c r="M580" t="n">
        <v>20</v>
      </c>
      <c r="AV580" t="inlineStr">
        <is>
          <t>Default</t>
        </is>
      </c>
      <c r="AW580" t="inlineStr">
        <is>
          <t>Default</t>
        </is>
      </c>
    </row>
    <row r="581">
      <c r="A581" t="n">
        <v>117</v>
      </c>
      <c r="B581" t="inlineStr">
        <is>
          <t>S20 Balanced BLUIX Indiv Stock</t>
        </is>
      </c>
      <c r="C581" t="inlineStr">
        <is>
          <t>1</t>
        </is>
      </c>
      <c r="D581" t="inlineStr">
        <is>
          <t>false</t>
        </is>
      </c>
      <c r="E581" t="inlineStr">
        <is>
          <t>false</t>
        </is>
      </c>
      <c r="G581" t="n">
        <v>0</v>
      </c>
      <c r="I581" s="13">
        <f>Spartan!U82</f>
        <v/>
      </c>
      <c r="K581" s="13">
        <f>Spartan!V82</f>
        <v/>
      </c>
      <c r="M581" t="n">
        <v>20</v>
      </c>
      <c r="AV581" t="inlineStr">
        <is>
          <t>Default</t>
        </is>
      </c>
      <c r="AW581" t="inlineStr">
        <is>
          <t>Default</t>
        </is>
      </c>
    </row>
    <row r="582">
      <c r="A582" t="n">
        <v>117</v>
      </c>
      <c r="B582" t="inlineStr">
        <is>
          <t>S20 Balanced BLUIX Indiv Stock</t>
        </is>
      </c>
      <c r="C582" t="inlineStr">
        <is>
          <t>1</t>
        </is>
      </c>
      <c r="D582" t="inlineStr">
        <is>
          <t>false</t>
        </is>
      </c>
      <c r="E582" t="inlineStr">
        <is>
          <t>false</t>
        </is>
      </c>
      <c r="G582" t="n">
        <v>0</v>
      </c>
      <c r="I582" s="13">
        <f>Spartan!U83</f>
        <v/>
      </c>
      <c r="K582" s="13">
        <f>Spartan!V83</f>
        <v/>
      </c>
      <c r="M582" t="n">
        <v>20</v>
      </c>
      <c r="AV582" t="inlineStr">
        <is>
          <t>Default</t>
        </is>
      </c>
      <c r="AW582" t="inlineStr">
        <is>
          <t>Default</t>
        </is>
      </c>
    </row>
    <row r="583">
      <c r="A583" t="n">
        <v>117</v>
      </c>
      <c r="B583" t="inlineStr">
        <is>
          <t>S20 Balanced BLUIX Indiv Stock</t>
        </is>
      </c>
      <c r="C583" t="inlineStr">
        <is>
          <t>1</t>
        </is>
      </c>
      <c r="D583" t="inlineStr">
        <is>
          <t>false</t>
        </is>
      </c>
      <c r="E583" t="inlineStr">
        <is>
          <t>false</t>
        </is>
      </c>
      <c r="G583" t="n">
        <v>0</v>
      </c>
      <c r="I583" s="13">
        <f>Spartan!U84</f>
        <v/>
      </c>
      <c r="K583" s="13">
        <f>Spartan!V84</f>
        <v/>
      </c>
      <c r="M583" t="n">
        <v>20</v>
      </c>
      <c r="AV583" t="inlineStr">
        <is>
          <t>Default</t>
        </is>
      </c>
      <c r="AW583" t="inlineStr">
        <is>
          <t>Default</t>
        </is>
      </c>
    </row>
    <row r="584">
      <c r="A584" t="n">
        <v>117</v>
      </c>
      <c r="B584" t="inlineStr">
        <is>
          <t>S20 Balanced BLUIX Indiv Stock</t>
        </is>
      </c>
      <c r="C584" t="inlineStr">
        <is>
          <t>1</t>
        </is>
      </c>
      <c r="D584" t="inlineStr">
        <is>
          <t>false</t>
        </is>
      </c>
      <c r="E584" t="inlineStr">
        <is>
          <t>false</t>
        </is>
      </c>
      <c r="G584" t="n">
        <v>0</v>
      </c>
      <c r="I584" s="13">
        <f>Spartan!U85</f>
        <v/>
      </c>
      <c r="K584" s="13">
        <f>Spartan!V85</f>
        <v/>
      </c>
      <c r="M584" t="n">
        <v>20</v>
      </c>
      <c r="AV584" t="inlineStr">
        <is>
          <t>Default</t>
        </is>
      </c>
      <c r="AW584" t="inlineStr">
        <is>
          <t>Default</t>
        </is>
      </c>
    </row>
    <row r="585">
      <c r="A585" t="n">
        <v>117</v>
      </c>
      <c r="B585" t="inlineStr">
        <is>
          <t>S20 Balanced BLUIX Indiv Stock</t>
        </is>
      </c>
      <c r="C585" t="inlineStr">
        <is>
          <t>1</t>
        </is>
      </c>
      <c r="D585" t="inlineStr">
        <is>
          <t>false</t>
        </is>
      </c>
      <c r="E585" t="inlineStr">
        <is>
          <t>false</t>
        </is>
      </c>
      <c r="G585" t="n">
        <v>0</v>
      </c>
      <c r="I585" s="13">
        <f>Spartan!U86</f>
        <v/>
      </c>
      <c r="K585" s="13">
        <f>Spartan!V86</f>
        <v/>
      </c>
      <c r="M585" t="n">
        <v>20</v>
      </c>
      <c r="AV585" t="inlineStr">
        <is>
          <t>Default</t>
        </is>
      </c>
      <c r="AW585" t="inlineStr">
        <is>
          <t>Default</t>
        </is>
      </c>
    </row>
    <row r="586">
      <c r="A586" t="n">
        <v>117</v>
      </c>
      <c r="B586" t="inlineStr">
        <is>
          <t>S20 Balanced BLUIX Indiv Stock</t>
        </is>
      </c>
      <c r="C586" t="inlineStr">
        <is>
          <t>1</t>
        </is>
      </c>
      <c r="D586" t="inlineStr">
        <is>
          <t>false</t>
        </is>
      </c>
      <c r="E586" t="inlineStr">
        <is>
          <t>false</t>
        </is>
      </c>
      <c r="G586" t="n">
        <v>0</v>
      </c>
      <c r="I586" s="13">
        <f>Spartan!U87</f>
        <v/>
      </c>
      <c r="K586" s="13">
        <f>Spartan!V87</f>
        <v/>
      </c>
      <c r="M586" t="n">
        <v>20</v>
      </c>
      <c r="AV586" t="inlineStr">
        <is>
          <t>Default</t>
        </is>
      </c>
      <c r="AW586" t="inlineStr">
        <is>
          <t>Default</t>
        </is>
      </c>
    </row>
    <row r="587">
      <c r="A587" t="n">
        <v>117</v>
      </c>
      <c r="B587" t="inlineStr">
        <is>
          <t>S20 Balanced BLUIX Indiv Stock</t>
        </is>
      </c>
      <c r="C587" t="inlineStr">
        <is>
          <t>1</t>
        </is>
      </c>
      <c r="D587" t="inlineStr">
        <is>
          <t>false</t>
        </is>
      </c>
      <c r="E587" t="inlineStr">
        <is>
          <t>false</t>
        </is>
      </c>
      <c r="G587" t="n">
        <v>0</v>
      </c>
      <c r="I587" s="13">
        <f>Spartan!U88</f>
        <v/>
      </c>
      <c r="K587" s="13">
        <f>Spartan!V88</f>
        <v/>
      </c>
      <c r="M587" t="n">
        <v>20</v>
      </c>
      <c r="AV587" t="inlineStr">
        <is>
          <t>Default</t>
        </is>
      </c>
      <c r="AW587" t="inlineStr">
        <is>
          <t>Default</t>
        </is>
      </c>
    </row>
    <row r="588">
      <c r="A588" t="n">
        <v>117</v>
      </c>
      <c r="B588" t="inlineStr">
        <is>
          <t>S20 Balanced BLUIX Indiv Stock</t>
        </is>
      </c>
      <c r="C588" t="inlineStr">
        <is>
          <t>1</t>
        </is>
      </c>
      <c r="D588" t="inlineStr">
        <is>
          <t>false</t>
        </is>
      </c>
      <c r="E588" t="inlineStr">
        <is>
          <t>false</t>
        </is>
      </c>
      <c r="G588" t="n">
        <v>0</v>
      </c>
      <c r="I588" s="13">
        <f>Spartan!U89</f>
        <v/>
      </c>
      <c r="K588" s="13">
        <f>Spartan!V89</f>
        <v/>
      </c>
      <c r="M588" t="n">
        <v>20</v>
      </c>
      <c r="AV588" t="inlineStr">
        <is>
          <t>Default</t>
        </is>
      </c>
      <c r="AW588" t="inlineStr">
        <is>
          <t>Default</t>
        </is>
      </c>
    </row>
    <row r="589">
      <c r="A589" t="n">
        <v>117</v>
      </c>
      <c r="B589" t="inlineStr">
        <is>
          <t>S20 Balanced BLUIX Indiv Stock</t>
        </is>
      </c>
      <c r="C589" t="inlineStr">
        <is>
          <t>1</t>
        </is>
      </c>
      <c r="D589" t="inlineStr">
        <is>
          <t>false</t>
        </is>
      </c>
      <c r="E589" t="inlineStr">
        <is>
          <t>false</t>
        </is>
      </c>
      <c r="G589" t="n">
        <v>0</v>
      </c>
      <c r="I589" s="13">
        <f>Spartan!U90</f>
        <v/>
      </c>
      <c r="K589" s="13">
        <f>Spartan!V90</f>
        <v/>
      </c>
      <c r="M589" t="n">
        <v>20</v>
      </c>
      <c r="AV589" t="inlineStr">
        <is>
          <t>Default</t>
        </is>
      </c>
      <c r="AW589" t="inlineStr">
        <is>
          <t>Default</t>
        </is>
      </c>
    </row>
    <row r="590">
      <c r="A590" t="n">
        <v>117</v>
      </c>
      <c r="B590" t="inlineStr">
        <is>
          <t>S20 Balanced BLUIX Indiv Stock</t>
        </is>
      </c>
      <c r="C590" t="inlineStr">
        <is>
          <t>1</t>
        </is>
      </c>
      <c r="D590" t="inlineStr">
        <is>
          <t>false</t>
        </is>
      </c>
      <c r="E590" t="inlineStr">
        <is>
          <t>false</t>
        </is>
      </c>
      <c r="G590" t="n">
        <v>0</v>
      </c>
      <c r="I590" s="13">
        <f>Spartan!U91</f>
        <v/>
      </c>
      <c r="K590" s="13">
        <f>Spartan!V91</f>
        <v/>
      </c>
      <c r="M590" t="n">
        <v>20</v>
      </c>
      <c r="AV590" t="inlineStr">
        <is>
          <t>Default</t>
        </is>
      </c>
      <c r="AW590" t="inlineStr">
        <is>
          <t>Default</t>
        </is>
      </c>
    </row>
    <row r="591">
      <c r="A591" t="n">
        <v>117</v>
      </c>
      <c r="B591" t="inlineStr">
        <is>
          <t>S20 Balanced BLUIX Indiv Stock</t>
        </is>
      </c>
      <c r="C591" t="inlineStr">
        <is>
          <t>1</t>
        </is>
      </c>
      <c r="D591" t="inlineStr">
        <is>
          <t>false</t>
        </is>
      </c>
      <c r="E591" t="inlineStr">
        <is>
          <t>false</t>
        </is>
      </c>
      <c r="G591" t="n">
        <v>0</v>
      </c>
      <c r="I591" s="13">
        <f>Spartan!U92</f>
        <v/>
      </c>
      <c r="K591" s="13">
        <f>Spartan!V92</f>
        <v/>
      </c>
      <c r="M591" t="n">
        <v>20</v>
      </c>
      <c r="AV591" t="inlineStr">
        <is>
          <t>Default</t>
        </is>
      </c>
      <c r="AW591" t="inlineStr">
        <is>
          <t>Default</t>
        </is>
      </c>
    </row>
    <row r="592">
      <c r="A592" t="n">
        <v>117</v>
      </c>
      <c r="B592" t="inlineStr">
        <is>
          <t>S20 Balanced BLUIX Indiv Stock</t>
        </is>
      </c>
      <c r="C592" t="inlineStr">
        <is>
          <t>1</t>
        </is>
      </c>
      <c r="D592" t="inlineStr">
        <is>
          <t>false</t>
        </is>
      </c>
      <c r="E592" t="inlineStr">
        <is>
          <t>false</t>
        </is>
      </c>
      <c r="G592" t="n">
        <v>0</v>
      </c>
      <c r="I592" s="13">
        <f>Spartan!U93</f>
        <v/>
      </c>
      <c r="K592" s="13">
        <f>Spartan!V93</f>
        <v/>
      </c>
      <c r="M592" t="n">
        <v>20</v>
      </c>
      <c r="AV592" t="inlineStr">
        <is>
          <t>Default</t>
        </is>
      </c>
      <c r="AW592" t="inlineStr">
        <is>
          <t>Default</t>
        </is>
      </c>
    </row>
    <row r="593">
      <c r="A593" t="n">
        <v>117</v>
      </c>
      <c r="B593" t="inlineStr">
        <is>
          <t>S20 Balanced BLUIX Indiv Stock</t>
        </is>
      </c>
      <c r="C593" t="inlineStr">
        <is>
          <t>1</t>
        </is>
      </c>
      <c r="D593" t="inlineStr">
        <is>
          <t>false</t>
        </is>
      </c>
      <c r="E593" t="inlineStr">
        <is>
          <t>false</t>
        </is>
      </c>
      <c r="G593" t="n">
        <v>0</v>
      </c>
      <c r="I593" s="13">
        <f>Spartan!U94</f>
        <v/>
      </c>
      <c r="K593" s="13">
        <f>Spartan!V94</f>
        <v/>
      </c>
      <c r="M593" t="n">
        <v>20</v>
      </c>
      <c r="AV593" t="inlineStr">
        <is>
          <t>Default</t>
        </is>
      </c>
      <c r="AW593" t="inlineStr">
        <is>
          <t>Default</t>
        </is>
      </c>
    </row>
    <row r="594">
      <c r="A594" t="n">
        <v>117</v>
      </c>
      <c r="B594" t="inlineStr">
        <is>
          <t>S20 Balanced BLUIX Indiv Stock</t>
        </is>
      </c>
      <c r="C594" t="inlineStr">
        <is>
          <t>1</t>
        </is>
      </c>
      <c r="D594" t="inlineStr">
        <is>
          <t>false</t>
        </is>
      </c>
      <c r="E594" t="inlineStr">
        <is>
          <t>false</t>
        </is>
      </c>
      <c r="G594" t="n">
        <v>0</v>
      </c>
      <c r="I594" s="13">
        <f>Spartan!U95</f>
        <v/>
      </c>
      <c r="K594" s="13">
        <f>Spartan!V95</f>
        <v/>
      </c>
      <c r="M594" t="n">
        <v>20</v>
      </c>
      <c r="AV594" t="inlineStr">
        <is>
          <t>Default</t>
        </is>
      </c>
      <c r="AW594" t="inlineStr">
        <is>
          <t>Default</t>
        </is>
      </c>
    </row>
    <row r="595">
      <c r="A595" t="n">
        <v>117</v>
      </c>
      <c r="B595" t="inlineStr">
        <is>
          <t>S20 Balanced BLUIX Indiv Stock</t>
        </is>
      </c>
      <c r="C595" t="inlineStr">
        <is>
          <t>1</t>
        </is>
      </c>
      <c r="D595" t="inlineStr">
        <is>
          <t>false</t>
        </is>
      </c>
      <c r="E595" t="inlineStr">
        <is>
          <t>false</t>
        </is>
      </c>
      <c r="G595" t="n">
        <v>0</v>
      </c>
      <c r="I595" s="13">
        <f>Spartan!U96</f>
        <v/>
      </c>
      <c r="K595" s="13">
        <f>Spartan!V96</f>
        <v/>
      </c>
      <c r="M595" t="n">
        <v>20</v>
      </c>
      <c r="AV595" t="inlineStr">
        <is>
          <t>Default</t>
        </is>
      </c>
      <c r="AW595" t="inlineStr">
        <is>
          <t>Default</t>
        </is>
      </c>
    </row>
    <row r="596">
      <c r="A596" t="n">
        <v>117</v>
      </c>
      <c r="B596" t="inlineStr">
        <is>
          <t>S20 Balanced BLUIX Indiv Stock</t>
        </is>
      </c>
      <c r="C596" t="inlineStr">
        <is>
          <t>1</t>
        </is>
      </c>
      <c r="D596" t="inlineStr">
        <is>
          <t>false</t>
        </is>
      </c>
      <c r="E596" t="inlineStr">
        <is>
          <t>false</t>
        </is>
      </c>
      <c r="G596" t="n">
        <v>0</v>
      </c>
      <c r="I596" s="13">
        <f>Spartan!U97</f>
        <v/>
      </c>
      <c r="K596" s="13">
        <f>Spartan!V97</f>
        <v/>
      </c>
      <c r="M596" t="n">
        <v>20</v>
      </c>
      <c r="AV596" t="inlineStr">
        <is>
          <t>Default</t>
        </is>
      </c>
      <c r="AW596" t="inlineStr">
        <is>
          <t>Default</t>
        </is>
      </c>
    </row>
    <row r="597">
      <c r="A597" t="n">
        <v>117</v>
      </c>
      <c r="B597" t="inlineStr">
        <is>
          <t>S20 Balanced BLUIX Indiv Stock</t>
        </is>
      </c>
      <c r="C597" t="inlineStr">
        <is>
          <t>1</t>
        </is>
      </c>
      <c r="D597" t="inlineStr">
        <is>
          <t>false</t>
        </is>
      </c>
      <c r="E597" t="inlineStr">
        <is>
          <t>false</t>
        </is>
      </c>
      <c r="G597" t="n">
        <v>0</v>
      </c>
      <c r="I597" s="13">
        <f>Spartan!U98</f>
        <v/>
      </c>
      <c r="K597" s="13">
        <f>Spartan!V98</f>
        <v/>
      </c>
      <c r="M597" t="n">
        <v>20</v>
      </c>
      <c r="AV597" t="inlineStr">
        <is>
          <t>Default</t>
        </is>
      </c>
      <c r="AW597" t="inlineStr">
        <is>
          <t>Default</t>
        </is>
      </c>
    </row>
    <row r="598">
      <c r="A598" t="n">
        <v>117</v>
      </c>
      <c r="B598" t="inlineStr">
        <is>
          <t>S20 Balanced BLUIX Indiv Stock</t>
        </is>
      </c>
      <c r="C598" t="inlineStr">
        <is>
          <t>1</t>
        </is>
      </c>
      <c r="D598" t="inlineStr">
        <is>
          <t>false</t>
        </is>
      </c>
      <c r="E598" t="inlineStr">
        <is>
          <t>false</t>
        </is>
      </c>
      <c r="G598" t="n">
        <v>0</v>
      </c>
      <c r="I598" s="13">
        <f>Spartan!U99</f>
        <v/>
      </c>
      <c r="K598" s="13">
        <f>Spartan!V99</f>
        <v/>
      </c>
      <c r="M598" t="n">
        <v>20</v>
      </c>
      <c r="AV598" t="inlineStr">
        <is>
          <t>Default</t>
        </is>
      </c>
      <c r="AW598" t="inlineStr">
        <is>
          <t>Default</t>
        </is>
      </c>
    </row>
    <row r="599">
      <c r="A599" t="n">
        <v>117</v>
      </c>
      <c r="B599" t="inlineStr">
        <is>
          <t>S20 Balanced BLUIX Indiv Stock</t>
        </is>
      </c>
      <c r="C599" t="inlineStr">
        <is>
          <t>1</t>
        </is>
      </c>
      <c r="D599" t="inlineStr">
        <is>
          <t>false</t>
        </is>
      </c>
      <c r="E599" t="inlineStr">
        <is>
          <t>false</t>
        </is>
      </c>
      <c r="G599" t="n">
        <v>0</v>
      </c>
      <c r="I599" s="13">
        <f>Spartan!U100</f>
        <v/>
      </c>
      <c r="K599" s="13">
        <f>Spartan!V100</f>
        <v/>
      </c>
      <c r="M599" t="n">
        <v>20</v>
      </c>
      <c r="AV599" t="inlineStr">
        <is>
          <t>Default</t>
        </is>
      </c>
      <c r="AW599" t="inlineStr">
        <is>
          <t>Default</t>
        </is>
      </c>
    </row>
    <row r="600">
      <c r="A600" t="n">
        <v>117</v>
      </c>
      <c r="B600" t="inlineStr">
        <is>
          <t>S20 Balanced BLUIX Indiv Stock</t>
        </is>
      </c>
      <c r="C600" t="inlineStr">
        <is>
          <t>1</t>
        </is>
      </c>
      <c r="D600" t="inlineStr">
        <is>
          <t>false</t>
        </is>
      </c>
      <c r="E600" t="inlineStr">
        <is>
          <t>false</t>
        </is>
      </c>
      <c r="G600" t="n">
        <v>0</v>
      </c>
      <c r="I600" s="13">
        <f>Spartan!U101</f>
        <v/>
      </c>
      <c r="K600" s="13">
        <f>Spartan!V101</f>
        <v/>
      </c>
      <c r="M600" t="n">
        <v>20</v>
      </c>
      <c r="AV600" t="inlineStr">
        <is>
          <t>Default</t>
        </is>
      </c>
      <c r="AW600" t="inlineStr">
        <is>
          <t>Default</t>
        </is>
      </c>
    </row>
    <row r="601">
      <c r="A601" t="n">
        <v>117</v>
      </c>
      <c r="B601" t="inlineStr">
        <is>
          <t>S20 Balanced BLUIX Indiv Stock</t>
        </is>
      </c>
      <c r="C601" t="inlineStr">
        <is>
          <t>1</t>
        </is>
      </c>
      <c r="D601" t="inlineStr">
        <is>
          <t>false</t>
        </is>
      </c>
      <c r="E601" t="inlineStr">
        <is>
          <t>false</t>
        </is>
      </c>
      <c r="G601" t="n">
        <v>0</v>
      </c>
      <c r="I601" s="13">
        <f>Spartan!U102</f>
        <v/>
      </c>
      <c r="K601" s="13">
        <f>Spartan!V102</f>
        <v/>
      </c>
      <c r="M601" t="n">
        <v>20</v>
      </c>
      <c r="AV601" t="inlineStr">
        <is>
          <t>Default</t>
        </is>
      </c>
      <c r="AW601" t="inlineStr">
        <is>
          <t>Default</t>
        </is>
      </c>
    </row>
    <row r="602">
      <c r="A602" t="n">
        <v>117</v>
      </c>
      <c r="B602" t="inlineStr">
        <is>
          <t>S20 Balanced BLUIX Indiv Stock</t>
        </is>
      </c>
      <c r="C602" t="inlineStr">
        <is>
          <t>1</t>
        </is>
      </c>
      <c r="D602" t="inlineStr">
        <is>
          <t>false</t>
        </is>
      </c>
      <c r="E602" t="inlineStr">
        <is>
          <t>false</t>
        </is>
      </c>
      <c r="G602" t="n">
        <v>0</v>
      </c>
      <c r="I602" s="13">
        <f>Spartan!U103</f>
        <v/>
      </c>
      <c r="K602" s="13">
        <f>Spartan!V103</f>
        <v/>
      </c>
      <c r="M602" t="n">
        <v>20</v>
      </c>
      <c r="AV602" t="inlineStr">
        <is>
          <t>Default</t>
        </is>
      </c>
      <c r="AW602" t="inlineStr">
        <is>
          <t>Default</t>
        </is>
      </c>
    </row>
    <row r="603">
      <c r="A603" t="n">
        <v>117</v>
      </c>
      <c r="B603" t="inlineStr">
        <is>
          <t>S20 Balanced BLUIX Indiv Stock</t>
        </is>
      </c>
      <c r="C603" t="inlineStr">
        <is>
          <t>1</t>
        </is>
      </c>
      <c r="D603" t="inlineStr">
        <is>
          <t>false</t>
        </is>
      </c>
      <c r="E603" t="inlineStr">
        <is>
          <t>false</t>
        </is>
      </c>
      <c r="G603" t="n">
        <v>0</v>
      </c>
      <c r="I603" s="13">
        <f>Spartan!U104</f>
        <v/>
      </c>
      <c r="K603" s="13">
        <f>Spartan!V104</f>
        <v/>
      </c>
      <c r="M603" t="n">
        <v>20</v>
      </c>
      <c r="AV603" t="inlineStr">
        <is>
          <t>Default</t>
        </is>
      </c>
      <c r="AW603" t="inlineStr">
        <is>
          <t>Default</t>
        </is>
      </c>
    </row>
    <row r="604">
      <c r="A604" t="n">
        <v>117</v>
      </c>
      <c r="B604" t="inlineStr">
        <is>
          <t>S20 Balanced BLUIX Indiv Stock</t>
        </is>
      </c>
      <c r="C604" t="inlineStr">
        <is>
          <t>1</t>
        </is>
      </c>
      <c r="D604" t="inlineStr">
        <is>
          <t>false</t>
        </is>
      </c>
      <c r="E604" t="inlineStr">
        <is>
          <t>false</t>
        </is>
      </c>
      <c r="G604" t="n">
        <v>0</v>
      </c>
      <c r="I604" s="13">
        <f>Spartan!U105</f>
        <v/>
      </c>
      <c r="K604" s="13">
        <f>Spartan!V105</f>
        <v/>
      </c>
      <c r="M604" t="n">
        <v>20</v>
      </c>
      <c r="AV604" t="inlineStr">
        <is>
          <t>Default</t>
        </is>
      </c>
      <c r="AW604" t="inlineStr">
        <is>
          <t>Default</t>
        </is>
      </c>
    </row>
    <row r="605">
      <c r="A605" t="n">
        <v>117</v>
      </c>
      <c r="B605" t="inlineStr">
        <is>
          <t>S20 Balanced BLUIX Indiv Stock</t>
        </is>
      </c>
      <c r="C605" t="inlineStr">
        <is>
          <t>1</t>
        </is>
      </c>
      <c r="D605" t="inlineStr">
        <is>
          <t>false</t>
        </is>
      </c>
      <c r="E605" t="inlineStr">
        <is>
          <t>false</t>
        </is>
      </c>
      <c r="G605" t="n">
        <v>0</v>
      </c>
      <c r="I605" s="13">
        <f>Spartan!U106</f>
        <v/>
      </c>
      <c r="K605" s="13">
        <f>Spartan!V106</f>
        <v/>
      </c>
      <c r="M605" t="n">
        <v>20</v>
      </c>
      <c r="AV605" t="inlineStr">
        <is>
          <t>Default</t>
        </is>
      </c>
      <c r="AW605" t="inlineStr">
        <is>
          <t>Default</t>
        </is>
      </c>
    </row>
    <row r="606">
      <c r="A606" t="n">
        <v>117</v>
      </c>
      <c r="B606" t="inlineStr">
        <is>
          <t>S20 Balanced BLUIX Indiv Stock</t>
        </is>
      </c>
      <c r="C606" t="inlineStr">
        <is>
          <t>1</t>
        </is>
      </c>
      <c r="D606" t="inlineStr">
        <is>
          <t>false</t>
        </is>
      </c>
      <c r="E606" t="inlineStr">
        <is>
          <t>false</t>
        </is>
      </c>
      <c r="G606" t="n">
        <v>0</v>
      </c>
      <c r="I606" s="13">
        <f>Spartan!U107</f>
        <v/>
      </c>
      <c r="K606" s="13">
        <f>Spartan!V107</f>
        <v/>
      </c>
      <c r="M606" t="n">
        <v>20</v>
      </c>
      <c r="AV606" t="inlineStr">
        <is>
          <t>Default</t>
        </is>
      </c>
      <c r="AW606" t="inlineStr">
        <is>
          <t>Default</t>
        </is>
      </c>
    </row>
    <row r="607">
      <c r="A607" t="n">
        <v>117</v>
      </c>
      <c r="B607" t="inlineStr">
        <is>
          <t>S20 Balanced BLUIX Indiv Stock</t>
        </is>
      </c>
      <c r="C607" t="inlineStr">
        <is>
          <t>1</t>
        </is>
      </c>
      <c r="D607" t="inlineStr">
        <is>
          <t>false</t>
        </is>
      </c>
      <c r="E607" t="inlineStr">
        <is>
          <t>false</t>
        </is>
      </c>
      <c r="G607" t="n">
        <v>0</v>
      </c>
      <c r="I607" s="13">
        <f>Spartan!U108</f>
        <v/>
      </c>
      <c r="K607" s="13">
        <f>Spartan!V108</f>
        <v/>
      </c>
      <c r="M607" t="n">
        <v>20</v>
      </c>
      <c r="AV607" t="inlineStr">
        <is>
          <t>Default</t>
        </is>
      </c>
      <c r="AW607" t="inlineStr">
        <is>
          <t>Default</t>
        </is>
      </c>
    </row>
    <row r="608">
      <c r="A608" t="n">
        <v>117</v>
      </c>
      <c r="B608" t="inlineStr">
        <is>
          <t>S20 Balanced BLUIX Indiv Stock</t>
        </is>
      </c>
      <c r="C608" t="inlineStr">
        <is>
          <t>1</t>
        </is>
      </c>
      <c r="D608" t="inlineStr">
        <is>
          <t>false</t>
        </is>
      </c>
      <c r="E608" t="inlineStr">
        <is>
          <t>false</t>
        </is>
      </c>
      <c r="G608" t="n">
        <v>0</v>
      </c>
      <c r="I608" s="13">
        <f>Spartan!U109</f>
        <v/>
      </c>
      <c r="K608" s="13">
        <f>Spartan!V109</f>
        <v/>
      </c>
      <c r="M608" t="n">
        <v>20</v>
      </c>
      <c r="AV608" t="inlineStr">
        <is>
          <t>Default</t>
        </is>
      </c>
      <c r="AW608" t="inlineStr">
        <is>
          <t>Default</t>
        </is>
      </c>
    </row>
    <row r="609">
      <c r="A609" t="n">
        <v>117</v>
      </c>
      <c r="B609" t="inlineStr">
        <is>
          <t>S20 Balanced BLUIX Indiv Stock</t>
        </is>
      </c>
      <c r="C609" t="inlineStr">
        <is>
          <t>1</t>
        </is>
      </c>
      <c r="D609" t="inlineStr">
        <is>
          <t>false</t>
        </is>
      </c>
      <c r="E609" t="inlineStr">
        <is>
          <t>false</t>
        </is>
      </c>
      <c r="G609" t="n">
        <v>0</v>
      </c>
      <c r="I609" s="13">
        <f>Spartan!U110</f>
        <v/>
      </c>
      <c r="K609" s="13">
        <f>Spartan!V110</f>
        <v/>
      </c>
      <c r="M609" t="n">
        <v>20</v>
      </c>
      <c r="AV609" t="inlineStr">
        <is>
          <t>Default</t>
        </is>
      </c>
      <c r="AW609" t="inlineStr">
        <is>
          <t>Default</t>
        </is>
      </c>
    </row>
    <row r="610">
      <c r="A610" t="n">
        <v>117</v>
      </c>
      <c r="B610" t="inlineStr">
        <is>
          <t>S20 Balanced BLUIX Indiv Stock</t>
        </is>
      </c>
      <c r="C610" t="inlineStr">
        <is>
          <t>1</t>
        </is>
      </c>
      <c r="D610" t="inlineStr">
        <is>
          <t>false</t>
        </is>
      </c>
      <c r="E610" t="inlineStr">
        <is>
          <t>false</t>
        </is>
      </c>
      <c r="G610" t="n">
        <v>0</v>
      </c>
      <c r="I610" s="13">
        <f>Spartan!U111</f>
        <v/>
      </c>
      <c r="K610" s="13">
        <f>Spartan!V111</f>
        <v/>
      </c>
      <c r="M610" t="n">
        <v>20</v>
      </c>
      <c r="AV610" t="inlineStr">
        <is>
          <t>Default</t>
        </is>
      </c>
      <c r="AW610" t="inlineStr">
        <is>
          <t>Default</t>
        </is>
      </c>
    </row>
    <row r="611">
      <c r="A611" t="n">
        <v>117</v>
      </c>
      <c r="B611" t="inlineStr">
        <is>
          <t>S20 Balanced BLUIX Indiv Stock</t>
        </is>
      </c>
      <c r="C611" t="inlineStr">
        <is>
          <t>1</t>
        </is>
      </c>
      <c r="D611" t="inlineStr">
        <is>
          <t>false</t>
        </is>
      </c>
      <c r="E611" t="inlineStr">
        <is>
          <t>false</t>
        </is>
      </c>
      <c r="G611" t="n">
        <v>0</v>
      </c>
      <c r="I611" s="13">
        <f>Spartan!U112</f>
        <v/>
      </c>
      <c r="K611" s="13">
        <f>Spartan!V112</f>
        <v/>
      </c>
      <c r="M611" t="n">
        <v>20</v>
      </c>
      <c r="AV611" t="inlineStr">
        <is>
          <t>Default</t>
        </is>
      </c>
      <c r="AW611" t="inlineStr">
        <is>
          <t>Default</t>
        </is>
      </c>
    </row>
    <row r="612">
      <c r="A612" t="n">
        <v>117</v>
      </c>
      <c r="B612" t="inlineStr">
        <is>
          <t>S20 Balanced BLUIX Indiv Stock</t>
        </is>
      </c>
      <c r="C612" t="inlineStr">
        <is>
          <t>1</t>
        </is>
      </c>
      <c r="D612" t="inlineStr">
        <is>
          <t>false</t>
        </is>
      </c>
      <c r="E612" t="inlineStr">
        <is>
          <t>false</t>
        </is>
      </c>
      <c r="G612" t="n">
        <v>0</v>
      </c>
      <c r="I612" s="13">
        <f>Spartan!U113</f>
        <v/>
      </c>
      <c r="K612" s="13">
        <f>Spartan!V113</f>
        <v/>
      </c>
      <c r="M612" t="n">
        <v>20</v>
      </c>
      <c r="AV612" t="inlineStr">
        <is>
          <t>Default</t>
        </is>
      </c>
      <c r="AW612" t="inlineStr">
        <is>
          <t>Default</t>
        </is>
      </c>
    </row>
    <row r="613">
      <c r="A613" t="n">
        <v>117</v>
      </c>
      <c r="B613" t="inlineStr">
        <is>
          <t>S20 Balanced BLUIX Indiv Stock</t>
        </is>
      </c>
      <c r="C613" t="inlineStr">
        <is>
          <t>1</t>
        </is>
      </c>
      <c r="D613" t="inlineStr">
        <is>
          <t>false</t>
        </is>
      </c>
      <c r="E613" t="inlineStr">
        <is>
          <t>false</t>
        </is>
      </c>
      <c r="G613" t="n">
        <v>0</v>
      </c>
      <c r="I613" s="13">
        <f>Spartan!U114</f>
        <v/>
      </c>
      <c r="K613" s="13">
        <f>Spartan!V114</f>
        <v/>
      </c>
      <c r="M613" t="n">
        <v>20</v>
      </c>
      <c r="AV613" t="inlineStr">
        <is>
          <t>Default</t>
        </is>
      </c>
      <c r="AW613" t="inlineStr">
        <is>
          <t>Default</t>
        </is>
      </c>
    </row>
    <row r="614">
      <c r="A614" t="n">
        <v>117</v>
      </c>
      <c r="B614" t="inlineStr">
        <is>
          <t>S20 Balanced BLUIX Indiv Stock</t>
        </is>
      </c>
      <c r="C614" t="inlineStr">
        <is>
          <t>1</t>
        </is>
      </c>
      <c r="D614" t="inlineStr">
        <is>
          <t>false</t>
        </is>
      </c>
      <c r="E614" t="inlineStr">
        <is>
          <t>false</t>
        </is>
      </c>
      <c r="G614" t="n">
        <v>0</v>
      </c>
      <c r="I614" s="13">
        <f>Spartan!U115</f>
        <v/>
      </c>
      <c r="K614" s="13">
        <f>Spartan!V115</f>
        <v/>
      </c>
      <c r="M614" t="n">
        <v>20</v>
      </c>
      <c r="AV614" t="inlineStr">
        <is>
          <t>Default</t>
        </is>
      </c>
      <c r="AW614" t="inlineStr">
        <is>
          <t>Default</t>
        </is>
      </c>
    </row>
    <row r="615">
      <c r="A615" t="n">
        <v>117</v>
      </c>
      <c r="B615" t="inlineStr">
        <is>
          <t>S20 Balanced BLUIX Indiv Stock</t>
        </is>
      </c>
      <c r="C615" t="inlineStr">
        <is>
          <t>1</t>
        </is>
      </c>
      <c r="D615" t="inlineStr">
        <is>
          <t>false</t>
        </is>
      </c>
      <c r="E615" t="inlineStr">
        <is>
          <t>false</t>
        </is>
      </c>
      <c r="G615" t="n">
        <v>0</v>
      </c>
      <c r="I615" s="13">
        <f>Spartan!U116</f>
        <v/>
      </c>
      <c r="K615" s="13">
        <f>Spartan!V116</f>
        <v/>
      </c>
      <c r="M615" t="n">
        <v>20</v>
      </c>
      <c r="AV615" t="inlineStr">
        <is>
          <t>Default</t>
        </is>
      </c>
      <c r="AW615" t="inlineStr">
        <is>
          <t>Default</t>
        </is>
      </c>
    </row>
    <row r="616">
      <c r="A616" t="n">
        <v>117</v>
      </c>
      <c r="B616" t="inlineStr">
        <is>
          <t>S20 Balanced BLUIX Indiv Stock</t>
        </is>
      </c>
      <c r="C616" t="inlineStr">
        <is>
          <t>1</t>
        </is>
      </c>
      <c r="D616" t="inlineStr">
        <is>
          <t>false</t>
        </is>
      </c>
      <c r="E616" t="inlineStr">
        <is>
          <t>false</t>
        </is>
      </c>
      <c r="G616" t="n">
        <v>0</v>
      </c>
      <c r="I616" s="13">
        <f>Spartan!U117</f>
        <v/>
      </c>
      <c r="K616" s="13">
        <f>Spartan!V117</f>
        <v/>
      </c>
      <c r="M616" t="n">
        <v>20</v>
      </c>
      <c r="AV616" t="inlineStr">
        <is>
          <t>Default</t>
        </is>
      </c>
      <c r="AW616" t="inlineStr">
        <is>
          <t>Default</t>
        </is>
      </c>
    </row>
    <row r="617">
      <c r="A617" t="n">
        <v>117</v>
      </c>
      <c r="B617" t="inlineStr">
        <is>
          <t>S20 Balanced BLUIX Indiv Stock</t>
        </is>
      </c>
      <c r="C617" t="inlineStr">
        <is>
          <t>1</t>
        </is>
      </c>
      <c r="D617" t="inlineStr">
        <is>
          <t>false</t>
        </is>
      </c>
      <c r="E617" t="inlineStr">
        <is>
          <t>false</t>
        </is>
      </c>
      <c r="G617" t="n">
        <v>0</v>
      </c>
      <c r="I617" s="13">
        <f>Spartan!U118</f>
        <v/>
      </c>
      <c r="K617" s="13">
        <f>Spartan!V118</f>
        <v/>
      </c>
      <c r="M617" t="n">
        <v>20</v>
      </c>
      <c r="AV617" t="inlineStr">
        <is>
          <t>Default</t>
        </is>
      </c>
      <c r="AW617" t="inlineStr">
        <is>
          <t>Default</t>
        </is>
      </c>
    </row>
    <row r="618">
      <c r="A618" t="n">
        <v>117</v>
      </c>
      <c r="B618" t="inlineStr">
        <is>
          <t>S20 Balanced BLUIX Indiv Stock</t>
        </is>
      </c>
      <c r="C618" t="inlineStr">
        <is>
          <t>1</t>
        </is>
      </c>
      <c r="D618" t="inlineStr">
        <is>
          <t>false</t>
        </is>
      </c>
      <c r="E618" t="inlineStr">
        <is>
          <t>false</t>
        </is>
      </c>
      <c r="G618" t="n">
        <v>0</v>
      </c>
      <c r="I618" s="13">
        <f>Spartan!U119</f>
        <v/>
      </c>
      <c r="K618" s="13">
        <f>Spartan!V119</f>
        <v/>
      </c>
      <c r="M618" t="n">
        <v>20</v>
      </c>
      <c r="AV618" t="inlineStr">
        <is>
          <t>Default</t>
        </is>
      </c>
      <c r="AW618" t="inlineStr">
        <is>
          <t>Default</t>
        </is>
      </c>
    </row>
    <row r="619">
      <c r="A619" t="n">
        <v>118</v>
      </c>
      <c r="B619" t="inlineStr">
        <is>
          <t>S20 Growth BLUIX Indiv Stock</t>
        </is>
      </c>
      <c r="C619" t="inlineStr">
        <is>
          <t>1</t>
        </is>
      </c>
      <c r="D619" t="inlineStr">
        <is>
          <t>false</t>
        </is>
      </c>
      <c r="E619" t="inlineStr">
        <is>
          <t>false</t>
        </is>
      </c>
      <c r="G619" t="n">
        <v>0</v>
      </c>
      <c r="I619" t="inlineStr">
        <is>
          <t>CUSTODIAL_CASH</t>
        </is>
      </c>
      <c r="K619" s="13">
        <f>Spartan!P6</f>
        <v/>
      </c>
      <c r="M619" t="n">
        <v>20</v>
      </c>
      <c r="AV619" t="inlineStr">
        <is>
          <t>Default</t>
        </is>
      </c>
      <c r="AW619" t="inlineStr">
        <is>
          <t>Default</t>
        </is>
      </c>
    </row>
    <row r="620">
      <c r="A620" t="n">
        <v>118</v>
      </c>
      <c r="B620" t="inlineStr">
        <is>
          <t>S20 Growth BLUIX Indiv Stock</t>
        </is>
      </c>
      <c r="C620" t="inlineStr">
        <is>
          <t>1</t>
        </is>
      </c>
      <c r="D620" t="inlineStr">
        <is>
          <t>false</t>
        </is>
      </c>
      <c r="E620" t="inlineStr">
        <is>
          <t>false</t>
        </is>
      </c>
      <c r="G620" t="n">
        <v>0</v>
      </c>
      <c r="I620">
        <f>Spartan!O7</f>
        <v/>
      </c>
      <c r="K620" s="13">
        <f>Spartan!P7</f>
        <v/>
      </c>
      <c r="M620" t="n">
        <v>20</v>
      </c>
      <c r="AV620" t="inlineStr">
        <is>
          <t>Default</t>
        </is>
      </c>
      <c r="AW620" t="inlineStr">
        <is>
          <t>Default</t>
        </is>
      </c>
    </row>
    <row r="621">
      <c r="A621" t="n">
        <v>118</v>
      </c>
      <c r="B621" t="inlineStr">
        <is>
          <t>S20 Growth BLUIX Indiv Stock</t>
        </is>
      </c>
      <c r="C621" t="inlineStr">
        <is>
          <t>1</t>
        </is>
      </c>
      <c r="D621" t="inlineStr">
        <is>
          <t>false</t>
        </is>
      </c>
      <c r="E621" t="inlineStr">
        <is>
          <t>false</t>
        </is>
      </c>
      <c r="G621" t="n">
        <v>0</v>
      </c>
      <c r="I621">
        <f>Spartan!O8</f>
        <v/>
      </c>
      <c r="K621" s="13">
        <f>Spartan!P8</f>
        <v/>
      </c>
      <c r="M621" t="n">
        <v>20</v>
      </c>
      <c r="AV621" t="inlineStr">
        <is>
          <t>Default</t>
        </is>
      </c>
      <c r="AW621" t="inlineStr">
        <is>
          <t>Default</t>
        </is>
      </c>
    </row>
    <row r="622">
      <c r="A622" t="n">
        <v>118</v>
      </c>
      <c r="B622" t="inlineStr">
        <is>
          <t>S20 Growth BLUIX Indiv Stock</t>
        </is>
      </c>
      <c r="C622" t="inlineStr">
        <is>
          <t>1</t>
        </is>
      </c>
      <c r="D622" t="inlineStr">
        <is>
          <t>false</t>
        </is>
      </c>
      <c r="E622" t="inlineStr">
        <is>
          <t>false</t>
        </is>
      </c>
      <c r="G622" t="n">
        <v>0</v>
      </c>
      <c r="I622">
        <f>Spartan!O9</f>
        <v/>
      </c>
      <c r="K622" s="13">
        <f>Spartan!P9</f>
        <v/>
      </c>
      <c r="M622" t="n">
        <v>20</v>
      </c>
      <c r="AV622" t="inlineStr">
        <is>
          <t>Default</t>
        </is>
      </c>
      <c r="AW622" t="inlineStr">
        <is>
          <t>Default</t>
        </is>
      </c>
    </row>
    <row r="623">
      <c r="A623" t="n">
        <v>118</v>
      </c>
      <c r="B623" t="inlineStr">
        <is>
          <t>S20 Growth BLUIX Indiv Stock</t>
        </is>
      </c>
      <c r="C623" t="inlineStr">
        <is>
          <t>1</t>
        </is>
      </c>
      <c r="D623" t="inlineStr">
        <is>
          <t>false</t>
        </is>
      </c>
      <c r="E623" t="inlineStr">
        <is>
          <t>false</t>
        </is>
      </c>
      <c r="G623" t="n">
        <v>0</v>
      </c>
      <c r="I623">
        <f>Spartan!O10</f>
        <v/>
      </c>
      <c r="K623" s="13">
        <f>Spartan!P10</f>
        <v/>
      </c>
      <c r="M623" t="n">
        <v>20</v>
      </c>
      <c r="AV623" t="inlineStr">
        <is>
          <t>Default</t>
        </is>
      </c>
      <c r="AW623" t="inlineStr">
        <is>
          <t>Default</t>
        </is>
      </c>
    </row>
    <row r="624">
      <c r="A624" t="n">
        <v>118</v>
      </c>
      <c r="B624" t="inlineStr">
        <is>
          <t>S20 Growth BLUIX Indiv Stock</t>
        </is>
      </c>
      <c r="C624" t="inlineStr">
        <is>
          <t>1</t>
        </is>
      </c>
      <c r="D624" t="inlineStr">
        <is>
          <t>false</t>
        </is>
      </c>
      <c r="E624" t="inlineStr">
        <is>
          <t>false</t>
        </is>
      </c>
      <c r="G624" t="n">
        <v>0</v>
      </c>
      <c r="I624">
        <f>Spartan!O11</f>
        <v/>
      </c>
      <c r="K624" s="13">
        <f>Spartan!P11</f>
        <v/>
      </c>
      <c r="M624" t="n">
        <v>20</v>
      </c>
      <c r="AV624" t="inlineStr">
        <is>
          <t>Default</t>
        </is>
      </c>
      <c r="AW624" t="inlineStr">
        <is>
          <t>Default</t>
        </is>
      </c>
    </row>
    <row r="625">
      <c r="A625" t="n">
        <v>118</v>
      </c>
      <c r="B625" t="inlineStr">
        <is>
          <t>S20 Growth BLUIX Indiv Stock</t>
        </is>
      </c>
      <c r="C625" t="inlineStr">
        <is>
          <t>1</t>
        </is>
      </c>
      <c r="D625" t="inlineStr">
        <is>
          <t>false</t>
        </is>
      </c>
      <c r="E625" t="inlineStr">
        <is>
          <t>false</t>
        </is>
      </c>
      <c r="G625" t="n">
        <v>0</v>
      </c>
      <c r="I625">
        <f>Spartan!O12</f>
        <v/>
      </c>
      <c r="K625" s="13">
        <f>Spartan!P12</f>
        <v/>
      </c>
      <c r="M625" t="n">
        <v>20</v>
      </c>
      <c r="AV625" t="inlineStr">
        <is>
          <t>Default</t>
        </is>
      </c>
      <c r="AW625" t="inlineStr">
        <is>
          <t>Default</t>
        </is>
      </c>
    </row>
    <row r="626">
      <c r="A626" t="n">
        <v>118</v>
      </c>
      <c r="B626" t="inlineStr">
        <is>
          <t>S20 Growth BLUIX Indiv Stock</t>
        </is>
      </c>
      <c r="C626" t="inlineStr">
        <is>
          <t>1</t>
        </is>
      </c>
      <c r="D626" t="inlineStr">
        <is>
          <t>false</t>
        </is>
      </c>
      <c r="E626" t="inlineStr">
        <is>
          <t>false</t>
        </is>
      </c>
      <c r="G626" t="n">
        <v>0</v>
      </c>
      <c r="I626">
        <f>Spartan!O13</f>
        <v/>
      </c>
      <c r="K626" s="13">
        <f>Spartan!P13</f>
        <v/>
      </c>
      <c r="M626" t="n">
        <v>20</v>
      </c>
      <c r="AV626" t="inlineStr">
        <is>
          <t>Default</t>
        </is>
      </c>
      <c r="AW626" t="inlineStr">
        <is>
          <t>Default</t>
        </is>
      </c>
    </row>
    <row r="627">
      <c r="A627" t="n">
        <v>118</v>
      </c>
      <c r="B627" t="inlineStr">
        <is>
          <t>S20 Growth BLUIX Indiv Stock</t>
        </is>
      </c>
      <c r="C627" t="inlineStr">
        <is>
          <t>1</t>
        </is>
      </c>
      <c r="D627" t="inlineStr">
        <is>
          <t>false</t>
        </is>
      </c>
      <c r="E627" t="inlineStr">
        <is>
          <t>false</t>
        </is>
      </c>
      <c r="G627" t="n">
        <v>0</v>
      </c>
      <c r="I627">
        <f>Spartan!O14</f>
        <v/>
      </c>
      <c r="K627" s="13">
        <f>Spartan!P14</f>
        <v/>
      </c>
      <c r="M627" t="n">
        <v>20</v>
      </c>
      <c r="AV627" t="inlineStr">
        <is>
          <t>Default</t>
        </is>
      </c>
      <c r="AW627" t="inlineStr">
        <is>
          <t>Default</t>
        </is>
      </c>
    </row>
    <row r="628">
      <c r="A628" t="n">
        <v>118</v>
      </c>
      <c r="B628" t="inlineStr">
        <is>
          <t>S20 Growth BLUIX Indiv Stock</t>
        </is>
      </c>
      <c r="C628" t="inlineStr">
        <is>
          <t>1</t>
        </is>
      </c>
      <c r="D628" t="inlineStr">
        <is>
          <t>false</t>
        </is>
      </c>
      <c r="E628" t="inlineStr">
        <is>
          <t>false</t>
        </is>
      </c>
      <c r="G628" t="n">
        <v>0</v>
      </c>
      <c r="I628">
        <f>Spartan!O15</f>
        <v/>
      </c>
      <c r="K628" s="13">
        <f>Spartan!P15</f>
        <v/>
      </c>
      <c r="M628" t="n">
        <v>20</v>
      </c>
      <c r="AV628" t="inlineStr">
        <is>
          <t>Default</t>
        </is>
      </c>
      <c r="AW628" t="inlineStr">
        <is>
          <t>Default</t>
        </is>
      </c>
    </row>
    <row r="629">
      <c r="A629" t="n">
        <v>118</v>
      </c>
      <c r="B629" t="inlineStr">
        <is>
          <t>S20 Growth BLUIX Indiv Stock</t>
        </is>
      </c>
      <c r="C629" t="inlineStr">
        <is>
          <t>1</t>
        </is>
      </c>
      <c r="D629" t="inlineStr">
        <is>
          <t>false</t>
        </is>
      </c>
      <c r="E629" t="inlineStr">
        <is>
          <t>false</t>
        </is>
      </c>
      <c r="G629" t="n">
        <v>0</v>
      </c>
      <c r="I629">
        <f>Spartan!O16</f>
        <v/>
      </c>
      <c r="K629" s="13">
        <f>Spartan!P16</f>
        <v/>
      </c>
      <c r="M629" t="n">
        <v>20</v>
      </c>
      <c r="AV629" t="inlineStr">
        <is>
          <t>Default</t>
        </is>
      </c>
      <c r="AW629" t="inlineStr">
        <is>
          <t>Default</t>
        </is>
      </c>
    </row>
    <row r="630">
      <c r="A630" t="n">
        <v>118</v>
      </c>
      <c r="B630" t="inlineStr">
        <is>
          <t>S20 Growth BLUIX Indiv Stock</t>
        </is>
      </c>
      <c r="C630" t="inlineStr">
        <is>
          <t>1</t>
        </is>
      </c>
      <c r="D630" t="inlineStr">
        <is>
          <t>false</t>
        </is>
      </c>
      <c r="E630" t="inlineStr">
        <is>
          <t>false</t>
        </is>
      </c>
      <c r="G630" t="n">
        <v>0</v>
      </c>
      <c r="I630">
        <f>Spartan!O17</f>
        <v/>
      </c>
      <c r="K630" s="13">
        <f>Spartan!P17</f>
        <v/>
      </c>
      <c r="M630" t="n">
        <v>20</v>
      </c>
      <c r="AV630" t="inlineStr">
        <is>
          <t>Default</t>
        </is>
      </c>
      <c r="AW630" t="inlineStr">
        <is>
          <t>Default</t>
        </is>
      </c>
    </row>
    <row r="631">
      <c r="A631" t="n">
        <v>118</v>
      </c>
      <c r="B631" t="inlineStr">
        <is>
          <t>S20 Growth BLUIX Indiv Stock</t>
        </is>
      </c>
      <c r="C631" t="inlineStr">
        <is>
          <t>1</t>
        </is>
      </c>
      <c r="D631" t="inlineStr">
        <is>
          <t>false</t>
        </is>
      </c>
      <c r="E631" t="inlineStr">
        <is>
          <t>false</t>
        </is>
      </c>
      <c r="G631" t="n">
        <v>0</v>
      </c>
      <c r="I631">
        <f>Spartan!O18</f>
        <v/>
      </c>
      <c r="K631" s="13">
        <f>Spartan!P18</f>
        <v/>
      </c>
      <c r="M631" t="n">
        <v>20</v>
      </c>
      <c r="AV631" t="inlineStr">
        <is>
          <t>Default</t>
        </is>
      </c>
      <c r="AW631" t="inlineStr">
        <is>
          <t>Default</t>
        </is>
      </c>
    </row>
    <row r="632">
      <c r="A632" t="n">
        <v>118</v>
      </c>
      <c r="B632" t="inlineStr">
        <is>
          <t>S20 Growth BLUIX Indiv Stock</t>
        </is>
      </c>
      <c r="C632" t="inlineStr">
        <is>
          <t>1</t>
        </is>
      </c>
      <c r="D632" t="inlineStr">
        <is>
          <t>false</t>
        </is>
      </c>
      <c r="E632" t="inlineStr">
        <is>
          <t>false</t>
        </is>
      </c>
      <c r="G632" t="n">
        <v>0</v>
      </c>
      <c r="I632">
        <f>Spartan!O19</f>
        <v/>
      </c>
      <c r="K632" s="13">
        <f>Spartan!P19</f>
        <v/>
      </c>
      <c r="M632" t="n">
        <v>20</v>
      </c>
      <c r="AV632" t="inlineStr">
        <is>
          <t>Default</t>
        </is>
      </c>
      <c r="AW632" t="inlineStr">
        <is>
          <t>Default</t>
        </is>
      </c>
    </row>
    <row r="633">
      <c r="A633" t="n">
        <v>118</v>
      </c>
      <c r="B633" t="inlineStr">
        <is>
          <t>S20 Growth BLUIX Indiv Stock</t>
        </is>
      </c>
      <c r="C633" t="inlineStr">
        <is>
          <t>1</t>
        </is>
      </c>
      <c r="D633" t="inlineStr">
        <is>
          <t>false</t>
        </is>
      </c>
      <c r="E633" t="inlineStr">
        <is>
          <t>false</t>
        </is>
      </c>
      <c r="G633" t="n">
        <v>0</v>
      </c>
      <c r="I633">
        <f>Spartan!O20</f>
        <v/>
      </c>
      <c r="K633" s="13">
        <f>Spartan!P20</f>
        <v/>
      </c>
      <c r="M633" t="n">
        <v>20</v>
      </c>
      <c r="AV633" t="inlineStr">
        <is>
          <t>Default</t>
        </is>
      </c>
      <c r="AW633" t="inlineStr">
        <is>
          <t>Default</t>
        </is>
      </c>
    </row>
    <row r="634">
      <c r="A634" t="n">
        <v>118</v>
      </c>
      <c r="B634" t="inlineStr">
        <is>
          <t>S20 Growth BLUIX Indiv Stock</t>
        </is>
      </c>
      <c r="C634" t="inlineStr">
        <is>
          <t>1</t>
        </is>
      </c>
      <c r="D634" t="inlineStr">
        <is>
          <t>false</t>
        </is>
      </c>
      <c r="E634" t="inlineStr">
        <is>
          <t>false</t>
        </is>
      </c>
      <c r="G634" t="n">
        <v>0</v>
      </c>
      <c r="I634">
        <f>Spartan!O21</f>
        <v/>
      </c>
      <c r="K634" s="13">
        <f>Spartan!P21</f>
        <v/>
      </c>
      <c r="M634" t="n">
        <v>20</v>
      </c>
      <c r="AV634" t="inlineStr">
        <is>
          <t>Default</t>
        </is>
      </c>
      <c r="AW634" t="inlineStr">
        <is>
          <t>Default</t>
        </is>
      </c>
    </row>
    <row r="635">
      <c r="A635" t="n">
        <v>118</v>
      </c>
      <c r="B635" t="inlineStr">
        <is>
          <t>S20 Growth BLUIX Indiv Stock</t>
        </is>
      </c>
      <c r="C635" t="inlineStr">
        <is>
          <t>1</t>
        </is>
      </c>
      <c r="D635" t="inlineStr">
        <is>
          <t>false</t>
        </is>
      </c>
      <c r="E635" t="inlineStr">
        <is>
          <t>false</t>
        </is>
      </c>
      <c r="G635" t="n">
        <v>0</v>
      </c>
      <c r="I635">
        <f>Spartan!O22</f>
        <v/>
      </c>
      <c r="K635" s="13">
        <f>Spartan!P22</f>
        <v/>
      </c>
      <c r="M635" t="n">
        <v>20</v>
      </c>
      <c r="AV635" t="inlineStr">
        <is>
          <t>Default</t>
        </is>
      </c>
      <c r="AW635" t="inlineStr">
        <is>
          <t>Default</t>
        </is>
      </c>
    </row>
    <row r="636">
      <c r="A636" t="n">
        <v>118</v>
      </c>
      <c r="B636" t="inlineStr">
        <is>
          <t>S20 Growth BLUIX Indiv Stock</t>
        </is>
      </c>
      <c r="C636" t="inlineStr">
        <is>
          <t>1</t>
        </is>
      </c>
      <c r="D636" t="inlineStr">
        <is>
          <t>false</t>
        </is>
      </c>
      <c r="E636" t="inlineStr">
        <is>
          <t>false</t>
        </is>
      </c>
      <c r="G636" t="n">
        <v>0</v>
      </c>
      <c r="I636">
        <f>Spartan!O23</f>
        <v/>
      </c>
      <c r="K636" s="13">
        <f>Spartan!P23</f>
        <v/>
      </c>
      <c r="M636" t="n">
        <v>20</v>
      </c>
      <c r="AV636" t="inlineStr">
        <is>
          <t>Default</t>
        </is>
      </c>
      <c r="AW636" t="inlineStr">
        <is>
          <t>Default</t>
        </is>
      </c>
    </row>
    <row r="637">
      <c r="A637" t="n">
        <v>118</v>
      </c>
      <c r="B637" t="inlineStr">
        <is>
          <t>S20 Growth BLUIX Indiv Stock</t>
        </is>
      </c>
      <c r="C637" t="inlineStr">
        <is>
          <t>1</t>
        </is>
      </c>
      <c r="D637" t="inlineStr">
        <is>
          <t>false</t>
        </is>
      </c>
      <c r="E637" t="inlineStr">
        <is>
          <t>false</t>
        </is>
      </c>
      <c r="G637" t="n">
        <v>0</v>
      </c>
      <c r="I637">
        <f>Spartan!O24</f>
        <v/>
      </c>
      <c r="K637" s="13">
        <f>Spartan!P24</f>
        <v/>
      </c>
      <c r="M637" t="n">
        <v>20</v>
      </c>
      <c r="AV637" t="inlineStr">
        <is>
          <t>Default</t>
        </is>
      </c>
      <c r="AW637" t="inlineStr">
        <is>
          <t>Default</t>
        </is>
      </c>
    </row>
    <row r="638">
      <c r="A638" t="n">
        <v>118</v>
      </c>
      <c r="B638" t="inlineStr">
        <is>
          <t>S20 Growth BLUIX Indiv Stock</t>
        </is>
      </c>
      <c r="C638" t="inlineStr">
        <is>
          <t>1</t>
        </is>
      </c>
      <c r="D638" t="inlineStr">
        <is>
          <t>false</t>
        </is>
      </c>
      <c r="E638" t="inlineStr">
        <is>
          <t>false</t>
        </is>
      </c>
      <c r="G638" t="n">
        <v>0</v>
      </c>
      <c r="I638">
        <f>Spartan!O25</f>
        <v/>
      </c>
      <c r="K638" s="13">
        <f>Spartan!P25</f>
        <v/>
      </c>
      <c r="M638" t="n">
        <v>20</v>
      </c>
      <c r="AV638" t="inlineStr">
        <is>
          <t>Default</t>
        </is>
      </c>
      <c r="AW638" t="inlineStr">
        <is>
          <t>Default</t>
        </is>
      </c>
    </row>
    <row r="639">
      <c r="A639" t="n">
        <v>118</v>
      </c>
      <c r="B639" t="inlineStr">
        <is>
          <t>S20 Growth BLUIX Indiv Stock</t>
        </is>
      </c>
      <c r="C639" t="inlineStr">
        <is>
          <t>1</t>
        </is>
      </c>
      <c r="D639" t="inlineStr">
        <is>
          <t>false</t>
        </is>
      </c>
      <c r="E639" t="inlineStr">
        <is>
          <t>false</t>
        </is>
      </c>
      <c r="G639" t="n">
        <v>0</v>
      </c>
      <c r="I639">
        <f>Spartan!O26</f>
        <v/>
      </c>
      <c r="K639" s="13">
        <f>Spartan!P26</f>
        <v/>
      </c>
      <c r="M639" t="n">
        <v>20</v>
      </c>
      <c r="AV639" t="inlineStr">
        <is>
          <t>Default</t>
        </is>
      </c>
      <c r="AW639" t="inlineStr">
        <is>
          <t>Default</t>
        </is>
      </c>
    </row>
    <row r="640">
      <c r="A640" t="n">
        <v>118</v>
      </c>
      <c r="B640" t="inlineStr">
        <is>
          <t>S20 Growth BLUIX Indiv Stock</t>
        </is>
      </c>
      <c r="C640" t="inlineStr">
        <is>
          <t>1</t>
        </is>
      </c>
      <c r="D640" t="inlineStr">
        <is>
          <t>false</t>
        </is>
      </c>
      <c r="E640" t="inlineStr">
        <is>
          <t>false</t>
        </is>
      </c>
      <c r="G640" t="n">
        <v>0</v>
      </c>
      <c r="I640">
        <f>Spartan!O27</f>
        <v/>
      </c>
      <c r="K640" s="13">
        <f>Spartan!P27</f>
        <v/>
      </c>
      <c r="M640" t="n">
        <v>20</v>
      </c>
      <c r="AV640" t="inlineStr">
        <is>
          <t>Default</t>
        </is>
      </c>
      <c r="AW640" t="inlineStr">
        <is>
          <t>Default</t>
        </is>
      </c>
    </row>
    <row r="641">
      <c r="A641" t="n">
        <v>118</v>
      </c>
      <c r="B641" t="inlineStr">
        <is>
          <t>S20 Growth BLUIX Indiv Stock</t>
        </is>
      </c>
      <c r="C641" t="inlineStr">
        <is>
          <t>1</t>
        </is>
      </c>
      <c r="D641" t="inlineStr">
        <is>
          <t>false</t>
        </is>
      </c>
      <c r="E641" t="inlineStr">
        <is>
          <t>false</t>
        </is>
      </c>
      <c r="G641" t="n">
        <v>0</v>
      </c>
      <c r="I641">
        <f>Spartan!O28</f>
        <v/>
      </c>
      <c r="K641" s="13">
        <f>Spartan!P28</f>
        <v/>
      </c>
      <c r="M641" t="n">
        <v>20</v>
      </c>
      <c r="AV641" t="inlineStr">
        <is>
          <t>Default</t>
        </is>
      </c>
      <c r="AW641" t="inlineStr">
        <is>
          <t>Default</t>
        </is>
      </c>
    </row>
    <row r="642">
      <c r="A642" t="n">
        <v>118</v>
      </c>
      <c r="B642" t="inlineStr">
        <is>
          <t>S20 Growth BLUIX Indiv Stock</t>
        </is>
      </c>
      <c r="C642" t="inlineStr">
        <is>
          <t>1</t>
        </is>
      </c>
      <c r="D642" t="inlineStr">
        <is>
          <t>false</t>
        </is>
      </c>
      <c r="E642" t="inlineStr">
        <is>
          <t>false</t>
        </is>
      </c>
      <c r="G642" t="n">
        <v>0</v>
      </c>
      <c r="I642">
        <f>Spartan!O29</f>
        <v/>
      </c>
      <c r="K642" s="13">
        <f>Spartan!P29</f>
        <v/>
      </c>
      <c r="M642" t="n">
        <v>20</v>
      </c>
      <c r="AV642" t="inlineStr">
        <is>
          <t>Default</t>
        </is>
      </c>
      <c r="AW642" t="inlineStr">
        <is>
          <t>Default</t>
        </is>
      </c>
    </row>
    <row r="643">
      <c r="A643" t="n">
        <v>118</v>
      </c>
      <c r="B643" t="inlineStr">
        <is>
          <t>S20 Growth BLUIX Indiv Stock</t>
        </is>
      </c>
      <c r="C643" t="inlineStr">
        <is>
          <t>1</t>
        </is>
      </c>
      <c r="D643" t="inlineStr">
        <is>
          <t>false</t>
        </is>
      </c>
      <c r="E643" t="inlineStr">
        <is>
          <t>false</t>
        </is>
      </c>
      <c r="G643" t="n">
        <v>0</v>
      </c>
      <c r="I643">
        <f>Spartan!O30</f>
        <v/>
      </c>
      <c r="K643" s="13">
        <f>Spartan!P30</f>
        <v/>
      </c>
      <c r="M643" t="n">
        <v>20</v>
      </c>
      <c r="AV643" t="inlineStr">
        <is>
          <t>Default</t>
        </is>
      </c>
      <c r="AW643" t="inlineStr">
        <is>
          <t>Default</t>
        </is>
      </c>
    </row>
    <row r="644">
      <c r="A644" t="n">
        <v>118</v>
      </c>
      <c r="B644" t="inlineStr">
        <is>
          <t>S20 Growth BLUIX Indiv Stock</t>
        </is>
      </c>
      <c r="C644" t="inlineStr">
        <is>
          <t>1</t>
        </is>
      </c>
      <c r="D644" t="inlineStr">
        <is>
          <t>false</t>
        </is>
      </c>
      <c r="E644" t="inlineStr">
        <is>
          <t>false</t>
        </is>
      </c>
      <c r="G644" t="n">
        <v>0</v>
      </c>
      <c r="I644">
        <f>Spartan!O31</f>
        <v/>
      </c>
      <c r="K644" s="13">
        <f>Spartan!P31</f>
        <v/>
      </c>
      <c r="M644" t="n">
        <v>20</v>
      </c>
      <c r="AV644" t="inlineStr">
        <is>
          <t>Default</t>
        </is>
      </c>
      <c r="AW644" t="inlineStr">
        <is>
          <t>Default</t>
        </is>
      </c>
    </row>
    <row r="645">
      <c r="A645" t="n">
        <v>118</v>
      </c>
      <c r="B645" t="inlineStr">
        <is>
          <t>S20 Growth BLUIX Indiv Stock</t>
        </is>
      </c>
      <c r="C645" t="inlineStr">
        <is>
          <t>1</t>
        </is>
      </c>
      <c r="D645" t="inlineStr">
        <is>
          <t>false</t>
        </is>
      </c>
      <c r="E645" t="inlineStr">
        <is>
          <t>false</t>
        </is>
      </c>
      <c r="G645" t="n">
        <v>0</v>
      </c>
      <c r="I645">
        <f>Spartan!O32</f>
        <v/>
      </c>
      <c r="K645" s="13">
        <f>Spartan!P32</f>
        <v/>
      </c>
      <c r="M645" t="n">
        <v>20</v>
      </c>
      <c r="AV645" t="inlineStr">
        <is>
          <t>Default</t>
        </is>
      </c>
      <c r="AW645" t="inlineStr">
        <is>
          <t>Default</t>
        </is>
      </c>
    </row>
    <row r="646">
      <c r="A646" t="n">
        <v>118</v>
      </c>
      <c r="B646" t="inlineStr">
        <is>
          <t>S20 Growth BLUIX Indiv Stock</t>
        </is>
      </c>
      <c r="C646" t="inlineStr">
        <is>
          <t>1</t>
        </is>
      </c>
      <c r="D646" t="inlineStr">
        <is>
          <t>false</t>
        </is>
      </c>
      <c r="E646" t="inlineStr">
        <is>
          <t>false</t>
        </is>
      </c>
      <c r="G646" t="n">
        <v>0</v>
      </c>
      <c r="I646">
        <f>Spartan!O33</f>
        <v/>
      </c>
      <c r="K646" s="13">
        <f>Spartan!P33</f>
        <v/>
      </c>
      <c r="M646" t="n">
        <v>20</v>
      </c>
      <c r="AV646" t="inlineStr">
        <is>
          <t>Default</t>
        </is>
      </c>
      <c r="AW646" t="inlineStr">
        <is>
          <t>Default</t>
        </is>
      </c>
    </row>
    <row r="647">
      <c r="A647" t="n">
        <v>118</v>
      </c>
      <c r="B647" t="inlineStr">
        <is>
          <t>S20 Growth BLUIX Indiv Stock</t>
        </is>
      </c>
      <c r="C647" t="inlineStr">
        <is>
          <t>1</t>
        </is>
      </c>
      <c r="D647" t="inlineStr">
        <is>
          <t>false</t>
        </is>
      </c>
      <c r="E647" t="inlineStr">
        <is>
          <t>false</t>
        </is>
      </c>
      <c r="G647" t="n">
        <v>0</v>
      </c>
      <c r="I647">
        <f>Spartan!O34</f>
        <v/>
      </c>
      <c r="K647" s="13">
        <f>Spartan!P34</f>
        <v/>
      </c>
      <c r="M647" t="n">
        <v>20</v>
      </c>
      <c r="AV647" t="inlineStr">
        <is>
          <t>Default</t>
        </is>
      </c>
      <c r="AW647" t="inlineStr">
        <is>
          <t>Default</t>
        </is>
      </c>
    </row>
    <row r="648">
      <c r="A648" t="n">
        <v>118</v>
      </c>
      <c r="B648" t="inlineStr">
        <is>
          <t>S20 Growth BLUIX Indiv Stock</t>
        </is>
      </c>
      <c r="C648" t="inlineStr">
        <is>
          <t>1</t>
        </is>
      </c>
      <c r="D648" t="inlineStr">
        <is>
          <t>false</t>
        </is>
      </c>
      <c r="E648" t="inlineStr">
        <is>
          <t>false</t>
        </is>
      </c>
      <c r="G648" t="n">
        <v>0</v>
      </c>
      <c r="I648">
        <f>Spartan!O35</f>
        <v/>
      </c>
      <c r="K648" s="13">
        <f>Spartan!P35</f>
        <v/>
      </c>
      <c r="M648" t="n">
        <v>20</v>
      </c>
      <c r="AV648" t="inlineStr">
        <is>
          <t>Default</t>
        </is>
      </c>
      <c r="AW648" t="inlineStr">
        <is>
          <t>Default</t>
        </is>
      </c>
    </row>
    <row r="649">
      <c r="A649" t="n">
        <v>118</v>
      </c>
      <c r="B649" t="inlineStr">
        <is>
          <t>S20 Growth BLUIX Indiv Stock</t>
        </is>
      </c>
      <c r="C649" t="inlineStr">
        <is>
          <t>1</t>
        </is>
      </c>
      <c r="D649" t="inlineStr">
        <is>
          <t>false</t>
        </is>
      </c>
      <c r="E649" t="inlineStr">
        <is>
          <t>false</t>
        </is>
      </c>
      <c r="G649" t="n">
        <v>0</v>
      </c>
      <c r="I649">
        <f>Spartan!O36</f>
        <v/>
      </c>
      <c r="K649" s="13">
        <f>Spartan!P36</f>
        <v/>
      </c>
      <c r="M649" t="n">
        <v>20</v>
      </c>
      <c r="AV649" t="inlineStr">
        <is>
          <t>Default</t>
        </is>
      </c>
      <c r="AW649" t="inlineStr">
        <is>
          <t>Default</t>
        </is>
      </c>
    </row>
    <row r="650">
      <c r="A650" t="n">
        <v>118</v>
      </c>
      <c r="B650" t="inlineStr">
        <is>
          <t>S20 Growth BLUIX Indiv Stock</t>
        </is>
      </c>
      <c r="C650" t="inlineStr">
        <is>
          <t>1</t>
        </is>
      </c>
      <c r="D650" t="inlineStr">
        <is>
          <t>false</t>
        </is>
      </c>
      <c r="E650" t="inlineStr">
        <is>
          <t>false</t>
        </is>
      </c>
      <c r="G650" t="n">
        <v>0</v>
      </c>
      <c r="I650">
        <f>Spartan!O37</f>
        <v/>
      </c>
      <c r="K650" s="13">
        <f>Spartan!P37</f>
        <v/>
      </c>
      <c r="M650" t="n">
        <v>20</v>
      </c>
      <c r="AV650" t="inlineStr">
        <is>
          <t>Default</t>
        </is>
      </c>
      <c r="AW650" t="inlineStr">
        <is>
          <t>Default</t>
        </is>
      </c>
    </row>
    <row r="651">
      <c r="A651" t="n">
        <v>118</v>
      </c>
      <c r="B651" t="inlineStr">
        <is>
          <t>S20 Growth BLUIX Indiv Stock</t>
        </is>
      </c>
      <c r="C651" t="inlineStr">
        <is>
          <t>1</t>
        </is>
      </c>
      <c r="D651" t="inlineStr">
        <is>
          <t>false</t>
        </is>
      </c>
      <c r="E651" t="inlineStr">
        <is>
          <t>false</t>
        </is>
      </c>
      <c r="G651" t="n">
        <v>0</v>
      </c>
      <c r="I651">
        <f>Spartan!O38</f>
        <v/>
      </c>
      <c r="K651" s="13">
        <f>Spartan!P38</f>
        <v/>
      </c>
      <c r="M651" t="n">
        <v>20</v>
      </c>
      <c r="AV651" t="inlineStr">
        <is>
          <t>Default</t>
        </is>
      </c>
      <c r="AW651" t="inlineStr">
        <is>
          <t>Default</t>
        </is>
      </c>
    </row>
    <row r="652">
      <c r="A652" t="n">
        <v>118</v>
      </c>
      <c r="B652" t="inlineStr">
        <is>
          <t>S20 Growth BLUIX Indiv Stock</t>
        </is>
      </c>
      <c r="C652" t="inlineStr">
        <is>
          <t>1</t>
        </is>
      </c>
      <c r="D652" t="inlineStr">
        <is>
          <t>false</t>
        </is>
      </c>
      <c r="E652" t="inlineStr">
        <is>
          <t>false</t>
        </is>
      </c>
      <c r="G652" t="n">
        <v>0</v>
      </c>
      <c r="I652">
        <f>Spartan!O39</f>
        <v/>
      </c>
      <c r="K652" s="13">
        <f>Spartan!P39</f>
        <v/>
      </c>
      <c r="M652" t="n">
        <v>20</v>
      </c>
      <c r="AV652" t="inlineStr">
        <is>
          <t>Default</t>
        </is>
      </c>
      <c r="AW652" t="inlineStr">
        <is>
          <t>Default</t>
        </is>
      </c>
    </row>
    <row r="653">
      <c r="A653" t="n">
        <v>118</v>
      </c>
      <c r="B653" t="inlineStr">
        <is>
          <t>S20 Growth BLUIX Indiv Stock</t>
        </is>
      </c>
      <c r="C653" t="inlineStr">
        <is>
          <t>1</t>
        </is>
      </c>
      <c r="D653" t="inlineStr">
        <is>
          <t>false</t>
        </is>
      </c>
      <c r="E653" t="inlineStr">
        <is>
          <t>false</t>
        </is>
      </c>
      <c r="G653" t="n">
        <v>0</v>
      </c>
      <c r="I653">
        <f>Spartan!O40</f>
        <v/>
      </c>
      <c r="K653" s="13">
        <f>Spartan!P40</f>
        <v/>
      </c>
      <c r="M653" t="n">
        <v>20</v>
      </c>
      <c r="AV653" t="inlineStr">
        <is>
          <t>Default</t>
        </is>
      </c>
      <c r="AW653" t="inlineStr">
        <is>
          <t>Default</t>
        </is>
      </c>
    </row>
    <row r="654">
      <c r="A654" t="n">
        <v>118</v>
      </c>
      <c r="B654" t="inlineStr">
        <is>
          <t>S20 Growth BLUIX Indiv Stock</t>
        </is>
      </c>
      <c r="C654" t="inlineStr">
        <is>
          <t>1</t>
        </is>
      </c>
      <c r="D654" t="inlineStr">
        <is>
          <t>false</t>
        </is>
      </c>
      <c r="E654" t="inlineStr">
        <is>
          <t>false</t>
        </is>
      </c>
      <c r="G654" t="n">
        <v>0</v>
      </c>
      <c r="I654">
        <f>Spartan!O41</f>
        <v/>
      </c>
      <c r="K654" s="13">
        <f>Spartan!P41</f>
        <v/>
      </c>
      <c r="M654" t="n">
        <v>20</v>
      </c>
      <c r="AV654" t="inlineStr">
        <is>
          <t>Default</t>
        </is>
      </c>
      <c r="AW654" t="inlineStr">
        <is>
          <t>Default</t>
        </is>
      </c>
    </row>
    <row r="655">
      <c r="A655" t="n">
        <v>118</v>
      </c>
      <c r="B655" t="inlineStr">
        <is>
          <t>S20 Growth BLUIX Indiv Stock</t>
        </is>
      </c>
      <c r="C655" t="inlineStr">
        <is>
          <t>1</t>
        </is>
      </c>
      <c r="D655" t="inlineStr">
        <is>
          <t>false</t>
        </is>
      </c>
      <c r="E655" t="inlineStr">
        <is>
          <t>false</t>
        </is>
      </c>
      <c r="G655" t="n">
        <v>0</v>
      </c>
      <c r="I655">
        <f>Spartan!O42</f>
        <v/>
      </c>
      <c r="K655" s="13">
        <f>Spartan!P42</f>
        <v/>
      </c>
      <c r="M655" t="n">
        <v>20</v>
      </c>
      <c r="AV655" t="inlineStr">
        <is>
          <t>Default</t>
        </is>
      </c>
      <c r="AW655" t="inlineStr">
        <is>
          <t>Default</t>
        </is>
      </c>
    </row>
    <row r="656">
      <c r="A656" t="n">
        <v>118</v>
      </c>
      <c r="B656" t="inlineStr">
        <is>
          <t>S20 Growth BLUIX Indiv Stock</t>
        </is>
      </c>
      <c r="C656" t="inlineStr">
        <is>
          <t>1</t>
        </is>
      </c>
      <c r="D656" t="inlineStr">
        <is>
          <t>false</t>
        </is>
      </c>
      <c r="E656" t="inlineStr">
        <is>
          <t>false</t>
        </is>
      </c>
      <c r="G656" t="n">
        <v>0</v>
      </c>
      <c r="I656">
        <f>Spartan!O43</f>
        <v/>
      </c>
      <c r="K656" s="13">
        <f>Spartan!P43</f>
        <v/>
      </c>
      <c r="M656" t="n">
        <v>20</v>
      </c>
      <c r="AV656" t="inlineStr">
        <is>
          <t>Default</t>
        </is>
      </c>
      <c r="AW656" t="inlineStr">
        <is>
          <t>Default</t>
        </is>
      </c>
    </row>
    <row r="657">
      <c r="A657" t="n">
        <v>118</v>
      </c>
      <c r="B657" t="inlineStr">
        <is>
          <t>S20 Growth BLUIX Indiv Stock</t>
        </is>
      </c>
      <c r="C657" t="inlineStr">
        <is>
          <t>1</t>
        </is>
      </c>
      <c r="D657" t="inlineStr">
        <is>
          <t>false</t>
        </is>
      </c>
      <c r="E657" t="inlineStr">
        <is>
          <t>false</t>
        </is>
      </c>
      <c r="G657" t="n">
        <v>0</v>
      </c>
      <c r="I657">
        <f>Spartan!O44</f>
        <v/>
      </c>
      <c r="K657" s="13">
        <f>Spartan!P44</f>
        <v/>
      </c>
      <c r="M657" t="n">
        <v>20</v>
      </c>
      <c r="AV657" t="inlineStr">
        <is>
          <t>Default</t>
        </is>
      </c>
      <c r="AW657" t="inlineStr">
        <is>
          <t>Default</t>
        </is>
      </c>
    </row>
    <row r="658">
      <c r="A658" t="n">
        <v>118</v>
      </c>
      <c r="B658" t="inlineStr">
        <is>
          <t>S20 Growth BLUIX Indiv Stock</t>
        </is>
      </c>
      <c r="C658" t="inlineStr">
        <is>
          <t>1</t>
        </is>
      </c>
      <c r="D658" t="inlineStr">
        <is>
          <t>false</t>
        </is>
      </c>
      <c r="E658" t="inlineStr">
        <is>
          <t>false</t>
        </is>
      </c>
      <c r="G658" t="n">
        <v>0</v>
      </c>
      <c r="I658">
        <f>Spartan!O45</f>
        <v/>
      </c>
      <c r="K658" s="13">
        <f>Spartan!P45</f>
        <v/>
      </c>
      <c r="M658" t="n">
        <v>20</v>
      </c>
      <c r="AV658" t="inlineStr">
        <is>
          <t>Default</t>
        </is>
      </c>
      <c r="AW658" t="inlineStr">
        <is>
          <t>Default</t>
        </is>
      </c>
    </row>
    <row r="659">
      <c r="A659" t="n">
        <v>118</v>
      </c>
      <c r="B659" t="inlineStr">
        <is>
          <t>S20 Growth BLUIX Indiv Stock</t>
        </is>
      </c>
      <c r="C659" t="inlineStr">
        <is>
          <t>1</t>
        </is>
      </c>
      <c r="D659" t="inlineStr">
        <is>
          <t>false</t>
        </is>
      </c>
      <c r="E659" t="inlineStr">
        <is>
          <t>false</t>
        </is>
      </c>
      <c r="G659" t="n">
        <v>0</v>
      </c>
      <c r="I659">
        <f>Spartan!O46</f>
        <v/>
      </c>
      <c r="K659" s="13">
        <f>Spartan!P46</f>
        <v/>
      </c>
      <c r="M659" t="n">
        <v>20</v>
      </c>
      <c r="AV659" t="inlineStr">
        <is>
          <t>Default</t>
        </is>
      </c>
      <c r="AW659" t="inlineStr">
        <is>
          <t>Default</t>
        </is>
      </c>
    </row>
    <row r="660">
      <c r="A660" t="n">
        <v>118</v>
      </c>
      <c r="B660" t="inlineStr">
        <is>
          <t>S20 Growth BLUIX Indiv Stock</t>
        </is>
      </c>
      <c r="C660" t="inlineStr">
        <is>
          <t>1</t>
        </is>
      </c>
      <c r="D660" t="inlineStr">
        <is>
          <t>false</t>
        </is>
      </c>
      <c r="E660" t="inlineStr">
        <is>
          <t>false</t>
        </is>
      </c>
      <c r="G660" t="n">
        <v>0</v>
      </c>
      <c r="I660">
        <f>Spartan!O47</f>
        <v/>
      </c>
      <c r="K660" s="13">
        <f>Spartan!P47</f>
        <v/>
      </c>
      <c r="M660" t="n">
        <v>20</v>
      </c>
      <c r="AV660" t="inlineStr">
        <is>
          <t>Default</t>
        </is>
      </c>
      <c r="AW660" t="inlineStr">
        <is>
          <t>Default</t>
        </is>
      </c>
    </row>
    <row r="661">
      <c r="A661" t="n">
        <v>118</v>
      </c>
      <c r="B661" t="inlineStr">
        <is>
          <t>S20 Growth BLUIX Indiv Stock</t>
        </is>
      </c>
      <c r="C661" t="inlineStr">
        <is>
          <t>1</t>
        </is>
      </c>
      <c r="D661" t="inlineStr">
        <is>
          <t>false</t>
        </is>
      </c>
      <c r="E661" t="inlineStr">
        <is>
          <t>false</t>
        </is>
      </c>
      <c r="G661" t="n">
        <v>0</v>
      </c>
      <c r="I661">
        <f>Spartan!O48</f>
        <v/>
      </c>
      <c r="K661" s="13">
        <f>Spartan!P48</f>
        <v/>
      </c>
      <c r="M661" t="n">
        <v>20</v>
      </c>
      <c r="AV661" t="inlineStr">
        <is>
          <t>Default</t>
        </is>
      </c>
      <c r="AW661" t="inlineStr">
        <is>
          <t>Default</t>
        </is>
      </c>
    </row>
    <row r="662">
      <c r="A662" t="n">
        <v>118</v>
      </c>
      <c r="B662" t="inlineStr">
        <is>
          <t>S20 Growth BLUIX Indiv Stock</t>
        </is>
      </c>
      <c r="C662" t="inlineStr">
        <is>
          <t>1</t>
        </is>
      </c>
      <c r="D662" t="inlineStr">
        <is>
          <t>false</t>
        </is>
      </c>
      <c r="E662" t="inlineStr">
        <is>
          <t>false</t>
        </is>
      </c>
      <c r="G662" t="n">
        <v>0</v>
      </c>
      <c r="I662">
        <f>Spartan!O49</f>
        <v/>
      </c>
      <c r="K662" s="13">
        <f>Spartan!P49</f>
        <v/>
      </c>
      <c r="M662" t="n">
        <v>20</v>
      </c>
      <c r="AV662" t="inlineStr">
        <is>
          <t>Default</t>
        </is>
      </c>
      <c r="AW662" t="inlineStr">
        <is>
          <t>Default</t>
        </is>
      </c>
    </row>
    <row r="663">
      <c r="A663" t="n">
        <v>118</v>
      </c>
      <c r="B663" t="inlineStr">
        <is>
          <t>S20 Growth BLUIX Indiv Stock</t>
        </is>
      </c>
      <c r="C663" t="inlineStr">
        <is>
          <t>1</t>
        </is>
      </c>
      <c r="D663" t="inlineStr">
        <is>
          <t>false</t>
        </is>
      </c>
      <c r="E663" t="inlineStr">
        <is>
          <t>false</t>
        </is>
      </c>
      <c r="G663" t="n">
        <v>0</v>
      </c>
      <c r="I663">
        <f>Spartan!O50</f>
        <v/>
      </c>
      <c r="K663" s="13">
        <f>Spartan!P50</f>
        <v/>
      </c>
      <c r="M663" t="n">
        <v>20</v>
      </c>
      <c r="AV663" t="inlineStr">
        <is>
          <t>Default</t>
        </is>
      </c>
      <c r="AW663" t="inlineStr">
        <is>
          <t>Default</t>
        </is>
      </c>
    </row>
    <row r="664">
      <c r="A664" t="n">
        <v>118</v>
      </c>
      <c r="B664" t="inlineStr">
        <is>
          <t>S20 Growth BLUIX Indiv Stock</t>
        </is>
      </c>
      <c r="C664" t="inlineStr">
        <is>
          <t>1</t>
        </is>
      </c>
      <c r="D664" t="inlineStr">
        <is>
          <t>false</t>
        </is>
      </c>
      <c r="E664" t="inlineStr">
        <is>
          <t>false</t>
        </is>
      </c>
      <c r="G664" t="n">
        <v>0</v>
      </c>
      <c r="I664">
        <f>Spartan!O51</f>
        <v/>
      </c>
      <c r="K664" s="13">
        <f>Spartan!P51</f>
        <v/>
      </c>
      <c r="M664" t="n">
        <v>20</v>
      </c>
      <c r="AV664" t="inlineStr">
        <is>
          <t>Default</t>
        </is>
      </c>
      <c r="AW664" t="inlineStr">
        <is>
          <t>Default</t>
        </is>
      </c>
    </row>
    <row r="665">
      <c r="A665" t="n">
        <v>118</v>
      </c>
      <c r="B665" t="inlineStr">
        <is>
          <t>S20 Growth BLUIX Indiv Stock</t>
        </is>
      </c>
      <c r="C665" t="inlineStr">
        <is>
          <t>1</t>
        </is>
      </c>
      <c r="D665" t="inlineStr">
        <is>
          <t>false</t>
        </is>
      </c>
      <c r="E665" t="inlineStr">
        <is>
          <t>false</t>
        </is>
      </c>
      <c r="G665" t="n">
        <v>0</v>
      </c>
      <c r="I665">
        <f>Spartan!O52</f>
        <v/>
      </c>
      <c r="K665" s="13">
        <f>Spartan!P52</f>
        <v/>
      </c>
      <c r="M665" t="n">
        <v>20</v>
      </c>
      <c r="AV665" t="inlineStr">
        <is>
          <t>Default</t>
        </is>
      </c>
      <c r="AW665" t="inlineStr">
        <is>
          <t>Default</t>
        </is>
      </c>
    </row>
    <row r="666">
      <c r="A666" t="n">
        <v>118</v>
      </c>
      <c r="B666" t="inlineStr">
        <is>
          <t>S20 Growth BLUIX Indiv Stock</t>
        </is>
      </c>
      <c r="C666" t="inlineStr">
        <is>
          <t>1</t>
        </is>
      </c>
      <c r="D666" t="inlineStr">
        <is>
          <t>false</t>
        </is>
      </c>
      <c r="E666" t="inlineStr">
        <is>
          <t>false</t>
        </is>
      </c>
      <c r="G666" t="n">
        <v>0</v>
      </c>
      <c r="I666">
        <f>Spartan!O53</f>
        <v/>
      </c>
      <c r="K666" s="13">
        <f>Spartan!P53</f>
        <v/>
      </c>
      <c r="M666" t="n">
        <v>20</v>
      </c>
      <c r="AV666" t="inlineStr">
        <is>
          <t>Default</t>
        </is>
      </c>
      <c r="AW666" t="inlineStr">
        <is>
          <t>Default</t>
        </is>
      </c>
    </row>
    <row r="667">
      <c r="A667" t="n">
        <v>118</v>
      </c>
      <c r="B667" t="inlineStr">
        <is>
          <t>S20 Growth BLUIX Indiv Stock</t>
        </is>
      </c>
      <c r="C667" t="inlineStr">
        <is>
          <t>1</t>
        </is>
      </c>
      <c r="D667" t="inlineStr">
        <is>
          <t>false</t>
        </is>
      </c>
      <c r="E667" t="inlineStr">
        <is>
          <t>false</t>
        </is>
      </c>
      <c r="G667" t="n">
        <v>0</v>
      </c>
      <c r="I667">
        <f>Spartan!O54</f>
        <v/>
      </c>
      <c r="K667" s="13">
        <f>Spartan!P54</f>
        <v/>
      </c>
      <c r="M667" t="n">
        <v>20</v>
      </c>
      <c r="AV667" t="inlineStr">
        <is>
          <t>Default</t>
        </is>
      </c>
      <c r="AW667" t="inlineStr">
        <is>
          <t>Default</t>
        </is>
      </c>
    </row>
    <row r="668">
      <c r="A668" t="n">
        <v>118</v>
      </c>
      <c r="B668" t="inlineStr">
        <is>
          <t>S20 Growth BLUIX Indiv Stock</t>
        </is>
      </c>
      <c r="C668" t="inlineStr">
        <is>
          <t>1</t>
        </is>
      </c>
      <c r="D668" t="inlineStr">
        <is>
          <t>false</t>
        </is>
      </c>
      <c r="E668" t="inlineStr">
        <is>
          <t>false</t>
        </is>
      </c>
      <c r="G668" t="n">
        <v>0</v>
      </c>
      <c r="I668">
        <f>Spartan!O55</f>
        <v/>
      </c>
      <c r="K668" s="13">
        <f>Spartan!P55</f>
        <v/>
      </c>
      <c r="M668" t="n">
        <v>20</v>
      </c>
      <c r="AV668" t="inlineStr">
        <is>
          <t>Default</t>
        </is>
      </c>
      <c r="AW668" t="inlineStr">
        <is>
          <t>Default</t>
        </is>
      </c>
    </row>
    <row r="669">
      <c r="A669" t="n">
        <v>118</v>
      </c>
      <c r="B669" t="inlineStr">
        <is>
          <t>S20 Growth BLUIX Indiv Stock</t>
        </is>
      </c>
      <c r="C669" t="inlineStr">
        <is>
          <t>1</t>
        </is>
      </c>
      <c r="D669" t="inlineStr">
        <is>
          <t>false</t>
        </is>
      </c>
      <c r="E669" t="inlineStr">
        <is>
          <t>false</t>
        </is>
      </c>
      <c r="G669" t="n">
        <v>0</v>
      </c>
      <c r="I669">
        <f>Spartan!O56</f>
        <v/>
      </c>
      <c r="K669" s="13">
        <f>Spartan!P56</f>
        <v/>
      </c>
      <c r="M669" t="n">
        <v>20</v>
      </c>
      <c r="AV669" t="inlineStr">
        <is>
          <t>Default</t>
        </is>
      </c>
      <c r="AW669" t="inlineStr">
        <is>
          <t>Default</t>
        </is>
      </c>
    </row>
    <row r="670">
      <c r="A670" t="n">
        <v>118</v>
      </c>
      <c r="B670" t="inlineStr">
        <is>
          <t>S20 Growth BLUIX Indiv Stock</t>
        </is>
      </c>
      <c r="C670" t="inlineStr">
        <is>
          <t>1</t>
        </is>
      </c>
      <c r="D670" t="inlineStr">
        <is>
          <t>false</t>
        </is>
      </c>
      <c r="E670" t="inlineStr">
        <is>
          <t>false</t>
        </is>
      </c>
      <c r="G670" t="n">
        <v>0</v>
      </c>
      <c r="I670">
        <f>Spartan!O57</f>
        <v/>
      </c>
      <c r="K670" s="13">
        <f>Spartan!P57</f>
        <v/>
      </c>
      <c r="M670" t="n">
        <v>20</v>
      </c>
      <c r="AV670" t="inlineStr">
        <is>
          <t>Default</t>
        </is>
      </c>
      <c r="AW670" t="inlineStr">
        <is>
          <t>Default</t>
        </is>
      </c>
    </row>
    <row r="671">
      <c r="A671" t="n">
        <v>118</v>
      </c>
      <c r="B671" t="inlineStr">
        <is>
          <t>S20 Growth BLUIX Indiv Stock</t>
        </is>
      </c>
      <c r="C671" t="inlineStr">
        <is>
          <t>1</t>
        </is>
      </c>
      <c r="D671" t="inlineStr">
        <is>
          <t>false</t>
        </is>
      </c>
      <c r="E671" t="inlineStr">
        <is>
          <t>false</t>
        </is>
      </c>
      <c r="G671" t="n">
        <v>0</v>
      </c>
      <c r="I671">
        <f>Spartan!O58</f>
        <v/>
      </c>
      <c r="K671" s="13">
        <f>Spartan!P58</f>
        <v/>
      </c>
      <c r="M671" t="n">
        <v>20</v>
      </c>
      <c r="AV671" t="inlineStr">
        <is>
          <t>Default</t>
        </is>
      </c>
      <c r="AW671" t="inlineStr">
        <is>
          <t>Default</t>
        </is>
      </c>
    </row>
    <row r="672">
      <c r="A672" t="n">
        <v>118</v>
      </c>
      <c r="B672" t="inlineStr">
        <is>
          <t>S20 Growth BLUIX Indiv Stock</t>
        </is>
      </c>
      <c r="C672" t="inlineStr">
        <is>
          <t>1</t>
        </is>
      </c>
      <c r="D672" t="inlineStr">
        <is>
          <t>false</t>
        </is>
      </c>
      <c r="E672" t="inlineStr">
        <is>
          <t>false</t>
        </is>
      </c>
      <c r="G672" t="n">
        <v>0</v>
      </c>
      <c r="I672">
        <f>Spartan!O59</f>
        <v/>
      </c>
      <c r="K672" s="13">
        <f>Spartan!P59</f>
        <v/>
      </c>
      <c r="M672" t="n">
        <v>20</v>
      </c>
      <c r="AV672" t="inlineStr">
        <is>
          <t>Default</t>
        </is>
      </c>
      <c r="AW672" t="inlineStr">
        <is>
          <t>Default</t>
        </is>
      </c>
    </row>
    <row r="673">
      <c r="A673" t="n">
        <v>118</v>
      </c>
      <c r="B673" t="inlineStr">
        <is>
          <t>S20 Growth BLUIX Indiv Stock</t>
        </is>
      </c>
      <c r="C673" t="inlineStr">
        <is>
          <t>1</t>
        </is>
      </c>
      <c r="D673" t="inlineStr">
        <is>
          <t>false</t>
        </is>
      </c>
      <c r="E673" t="inlineStr">
        <is>
          <t>false</t>
        </is>
      </c>
      <c r="G673" t="n">
        <v>0</v>
      </c>
      <c r="I673">
        <f>Spartan!O60</f>
        <v/>
      </c>
      <c r="K673" s="13">
        <f>Spartan!P60</f>
        <v/>
      </c>
      <c r="M673" t="n">
        <v>20</v>
      </c>
      <c r="AV673" t="inlineStr">
        <is>
          <t>Default</t>
        </is>
      </c>
      <c r="AW673" t="inlineStr">
        <is>
          <t>Default</t>
        </is>
      </c>
    </row>
    <row r="674">
      <c r="A674" t="n">
        <v>118</v>
      </c>
      <c r="B674" t="inlineStr">
        <is>
          <t>S20 Growth BLUIX Indiv Stock</t>
        </is>
      </c>
      <c r="C674" t="inlineStr">
        <is>
          <t>1</t>
        </is>
      </c>
      <c r="D674" t="inlineStr">
        <is>
          <t>false</t>
        </is>
      </c>
      <c r="E674" t="inlineStr">
        <is>
          <t>false</t>
        </is>
      </c>
      <c r="G674" t="n">
        <v>0</v>
      </c>
      <c r="I674">
        <f>Spartan!O61</f>
        <v/>
      </c>
      <c r="K674" s="13">
        <f>Spartan!P61</f>
        <v/>
      </c>
      <c r="M674" t="n">
        <v>20</v>
      </c>
      <c r="AV674" t="inlineStr">
        <is>
          <t>Default</t>
        </is>
      </c>
      <c r="AW674" t="inlineStr">
        <is>
          <t>Default</t>
        </is>
      </c>
    </row>
    <row r="675">
      <c r="A675" t="n">
        <v>118</v>
      </c>
      <c r="B675" t="inlineStr">
        <is>
          <t>S20 Growth BLUIX Indiv Stock</t>
        </is>
      </c>
      <c r="C675" t="inlineStr">
        <is>
          <t>1</t>
        </is>
      </c>
      <c r="D675" t="inlineStr">
        <is>
          <t>false</t>
        </is>
      </c>
      <c r="E675" t="inlineStr">
        <is>
          <t>false</t>
        </is>
      </c>
      <c r="G675" t="n">
        <v>0</v>
      </c>
      <c r="I675">
        <f>Spartan!O62</f>
        <v/>
      </c>
      <c r="K675" s="13">
        <f>Spartan!P62</f>
        <v/>
      </c>
      <c r="M675" t="n">
        <v>20</v>
      </c>
      <c r="AV675" t="inlineStr">
        <is>
          <t>Default</t>
        </is>
      </c>
      <c r="AW675" t="inlineStr">
        <is>
          <t>Default</t>
        </is>
      </c>
    </row>
    <row r="676">
      <c r="A676" t="n">
        <v>118</v>
      </c>
      <c r="B676" t="inlineStr">
        <is>
          <t>S20 Growth BLUIX Indiv Stock</t>
        </is>
      </c>
      <c r="C676" t="inlineStr">
        <is>
          <t>1</t>
        </is>
      </c>
      <c r="D676" t="inlineStr">
        <is>
          <t>false</t>
        </is>
      </c>
      <c r="E676" t="inlineStr">
        <is>
          <t>false</t>
        </is>
      </c>
      <c r="G676" t="n">
        <v>0</v>
      </c>
      <c r="I676">
        <f>Spartan!O63</f>
        <v/>
      </c>
      <c r="K676" s="13">
        <f>Spartan!P63</f>
        <v/>
      </c>
      <c r="M676" t="n">
        <v>20</v>
      </c>
      <c r="AV676" t="inlineStr">
        <is>
          <t>Default</t>
        </is>
      </c>
      <c r="AW676" t="inlineStr">
        <is>
          <t>Default</t>
        </is>
      </c>
    </row>
    <row r="677">
      <c r="A677" t="n">
        <v>118</v>
      </c>
      <c r="B677" t="inlineStr">
        <is>
          <t>S20 Growth BLUIX Indiv Stock</t>
        </is>
      </c>
      <c r="C677" t="inlineStr">
        <is>
          <t>1</t>
        </is>
      </c>
      <c r="D677" t="inlineStr">
        <is>
          <t>false</t>
        </is>
      </c>
      <c r="E677" t="inlineStr">
        <is>
          <t>false</t>
        </is>
      </c>
      <c r="G677" t="n">
        <v>0</v>
      </c>
      <c r="I677">
        <f>Spartan!O64</f>
        <v/>
      </c>
      <c r="K677" s="13">
        <f>Spartan!P64</f>
        <v/>
      </c>
      <c r="M677" t="n">
        <v>20</v>
      </c>
      <c r="AV677" t="inlineStr">
        <is>
          <t>Default</t>
        </is>
      </c>
      <c r="AW677" t="inlineStr">
        <is>
          <t>Default</t>
        </is>
      </c>
    </row>
    <row r="678">
      <c r="A678" t="n">
        <v>118</v>
      </c>
      <c r="B678" t="inlineStr">
        <is>
          <t>S20 Growth BLUIX Indiv Stock</t>
        </is>
      </c>
      <c r="C678" t="inlineStr">
        <is>
          <t>1</t>
        </is>
      </c>
      <c r="D678" t="inlineStr">
        <is>
          <t>false</t>
        </is>
      </c>
      <c r="E678" t="inlineStr">
        <is>
          <t>false</t>
        </is>
      </c>
      <c r="G678" t="n">
        <v>0</v>
      </c>
      <c r="I678">
        <f>Spartan!O65</f>
        <v/>
      </c>
      <c r="K678" s="13">
        <f>Spartan!P65</f>
        <v/>
      </c>
      <c r="M678" t="n">
        <v>20</v>
      </c>
      <c r="AV678" t="inlineStr">
        <is>
          <t>Default</t>
        </is>
      </c>
      <c r="AW678" t="inlineStr">
        <is>
          <t>Default</t>
        </is>
      </c>
    </row>
    <row r="679">
      <c r="A679" t="n">
        <v>118</v>
      </c>
      <c r="B679" t="inlineStr">
        <is>
          <t>S20 Growth BLUIX Indiv Stock</t>
        </is>
      </c>
      <c r="C679" t="inlineStr">
        <is>
          <t>1</t>
        </is>
      </c>
      <c r="D679" t="inlineStr">
        <is>
          <t>false</t>
        </is>
      </c>
      <c r="E679" t="inlineStr">
        <is>
          <t>false</t>
        </is>
      </c>
      <c r="G679" t="n">
        <v>0</v>
      </c>
      <c r="I679">
        <f>Spartan!O66</f>
        <v/>
      </c>
      <c r="K679" s="13">
        <f>Spartan!P66</f>
        <v/>
      </c>
      <c r="M679" t="n">
        <v>20</v>
      </c>
      <c r="AV679" t="inlineStr">
        <is>
          <t>Default</t>
        </is>
      </c>
      <c r="AW679" t="inlineStr">
        <is>
          <t>Default</t>
        </is>
      </c>
    </row>
    <row r="680">
      <c r="A680" t="n">
        <v>118</v>
      </c>
      <c r="B680" t="inlineStr">
        <is>
          <t>S20 Growth BLUIX Indiv Stock</t>
        </is>
      </c>
      <c r="C680" t="inlineStr">
        <is>
          <t>1</t>
        </is>
      </c>
      <c r="D680" t="inlineStr">
        <is>
          <t>false</t>
        </is>
      </c>
      <c r="E680" t="inlineStr">
        <is>
          <t>false</t>
        </is>
      </c>
      <c r="G680" t="n">
        <v>0</v>
      </c>
      <c r="I680">
        <f>Spartan!O67</f>
        <v/>
      </c>
      <c r="K680" s="13">
        <f>Spartan!P67</f>
        <v/>
      </c>
      <c r="M680" t="n">
        <v>20</v>
      </c>
      <c r="AV680" t="inlineStr">
        <is>
          <t>Default</t>
        </is>
      </c>
      <c r="AW680" t="inlineStr">
        <is>
          <t>Default</t>
        </is>
      </c>
    </row>
    <row r="681">
      <c r="A681" t="n">
        <v>118</v>
      </c>
      <c r="B681" t="inlineStr">
        <is>
          <t>S20 Growth BLUIX Indiv Stock</t>
        </is>
      </c>
      <c r="C681" t="inlineStr">
        <is>
          <t>1</t>
        </is>
      </c>
      <c r="D681" t="inlineStr">
        <is>
          <t>false</t>
        </is>
      </c>
      <c r="E681" t="inlineStr">
        <is>
          <t>false</t>
        </is>
      </c>
      <c r="G681" t="n">
        <v>0</v>
      </c>
      <c r="I681">
        <f>Spartan!O68</f>
        <v/>
      </c>
      <c r="K681" s="13">
        <f>Spartan!P68</f>
        <v/>
      </c>
      <c r="M681" t="n">
        <v>20</v>
      </c>
      <c r="AV681" t="inlineStr">
        <is>
          <t>Default</t>
        </is>
      </c>
      <c r="AW681" t="inlineStr">
        <is>
          <t>Default</t>
        </is>
      </c>
    </row>
    <row r="682">
      <c r="A682" t="n">
        <v>118</v>
      </c>
      <c r="B682" t="inlineStr">
        <is>
          <t>S20 Growth BLUIX Indiv Stock</t>
        </is>
      </c>
      <c r="C682" t="inlineStr">
        <is>
          <t>1</t>
        </is>
      </c>
      <c r="D682" t="inlineStr">
        <is>
          <t>false</t>
        </is>
      </c>
      <c r="E682" t="inlineStr">
        <is>
          <t>false</t>
        </is>
      </c>
      <c r="G682" t="n">
        <v>0</v>
      </c>
      <c r="I682">
        <f>Spartan!O69</f>
        <v/>
      </c>
      <c r="K682" s="13">
        <f>Spartan!P69</f>
        <v/>
      </c>
      <c r="M682" t="n">
        <v>20</v>
      </c>
      <c r="AV682" t="inlineStr">
        <is>
          <t>Default</t>
        </is>
      </c>
      <c r="AW682" t="inlineStr">
        <is>
          <t>Default</t>
        </is>
      </c>
    </row>
    <row r="683">
      <c r="A683" t="n">
        <v>118</v>
      </c>
      <c r="B683" t="inlineStr">
        <is>
          <t>S20 Growth BLUIX Indiv Stock</t>
        </is>
      </c>
      <c r="C683" t="inlineStr">
        <is>
          <t>1</t>
        </is>
      </c>
      <c r="D683" t="inlineStr">
        <is>
          <t>false</t>
        </is>
      </c>
      <c r="E683" t="inlineStr">
        <is>
          <t>false</t>
        </is>
      </c>
      <c r="G683" t="n">
        <v>0</v>
      </c>
      <c r="I683">
        <f>Spartan!O70</f>
        <v/>
      </c>
      <c r="K683" s="13">
        <f>Spartan!P70</f>
        <v/>
      </c>
      <c r="M683" t="n">
        <v>20</v>
      </c>
      <c r="AV683" t="inlineStr">
        <is>
          <t>Default</t>
        </is>
      </c>
      <c r="AW683" t="inlineStr">
        <is>
          <t>Default</t>
        </is>
      </c>
    </row>
    <row r="684">
      <c r="A684" t="n">
        <v>118</v>
      </c>
      <c r="B684" t="inlineStr">
        <is>
          <t>S20 Growth BLUIX Indiv Stock</t>
        </is>
      </c>
      <c r="C684" t="inlineStr">
        <is>
          <t>1</t>
        </is>
      </c>
      <c r="D684" t="inlineStr">
        <is>
          <t>false</t>
        </is>
      </c>
      <c r="E684" t="inlineStr">
        <is>
          <t>false</t>
        </is>
      </c>
      <c r="G684" t="n">
        <v>0</v>
      </c>
      <c r="I684">
        <f>Spartan!O71</f>
        <v/>
      </c>
      <c r="K684" s="13">
        <f>Spartan!P71</f>
        <v/>
      </c>
      <c r="M684" t="n">
        <v>20</v>
      </c>
      <c r="AV684" t="inlineStr">
        <is>
          <t>Default</t>
        </is>
      </c>
      <c r="AW684" t="inlineStr">
        <is>
          <t>Default</t>
        </is>
      </c>
    </row>
    <row r="685">
      <c r="A685" t="n">
        <v>118</v>
      </c>
      <c r="B685" t="inlineStr">
        <is>
          <t>S20 Growth BLUIX Indiv Stock</t>
        </is>
      </c>
      <c r="C685" t="inlineStr">
        <is>
          <t>1</t>
        </is>
      </c>
      <c r="D685" t="inlineStr">
        <is>
          <t>false</t>
        </is>
      </c>
      <c r="E685" t="inlineStr">
        <is>
          <t>false</t>
        </is>
      </c>
      <c r="G685" t="n">
        <v>0</v>
      </c>
      <c r="I685">
        <f>Spartan!O72</f>
        <v/>
      </c>
      <c r="K685" s="13">
        <f>Spartan!P72</f>
        <v/>
      </c>
      <c r="M685" t="n">
        <v>20</v>
      </c>
      <c r="AV685" t="inlineStr">
        <is>
          <t>Default</t>
        </is>
      </c>
      <c r="AW685" t="inlineStr">
        <is>
          <t>Default</t>
        </is>
      </c>
    </row>
    <row r="686">
      <c r="A686" t="n">
        <v>118</v>
      </c>
      <c r="B686" t="inlineStr">
        <is>
          <t>S20 Growth BLUIX Indiv Stock</t>
        </is>
      </c>
      <c r="C686" t="inlineStr">
        <is>
          <t>1</t>
        </is>
      </c>
      <c r="D686" t="inlineStr">
        <is>
          <t>false</t>
        </is>
      </c>
      <c r="E686" t="inlineStr">
        <is>
          <t>false</t>
        </is>
      </c>
      <c r="G686" t="n">
        <v>0</v>
      </c>
      <c r="I686">
        <f>Spartan!O73</f>
        <v/>
      </c>
      <c r="K686" s="13">
        <f>Spartan!P73</f>
        <v/>
      </c>
      <c r="M686" t="n">
        <v>20</v>
      </c>
      <c r="AV686" t="inlineStr">
        <is>
          <t>Default</t>
        </is>
      </c>
      <c r="AW686" t="inlineStr">
        <is>
          <t>Default</t>
        </is>
      </c>
    </row>
    <row r="687">
      <c r="A687" t="n">
        <v>118</v>
      </c>
      <c r="B687" t="inlineStr">
        <is>
          <t>S20 Growth BLUIX Indiv Stock</t>
        </is>
      </c>
      <c r="C687" t="inlineStr">
        <is>
          <t>1</t>
        </is>
      </c>
      <c r="D687" t="inlineStr">
        <is>
          <t>false</t>
        </is>
      </c>
      <c r="E687" t="inlineStr">
        <is>
          <t>false</t>
        </is>
      </c>
      <c r="G687" t="n">
        <v>0</v>
      </c>
      <c r="I687">
        <f>Spartan!O74</f>
        <v/>
      </c>
      <c r="K687" s="13">
        <f>Spartan!P74</f>
        <v/>
      </c>
      <c r="M687" t="n">
        <v>20</v>
      </c>
      <c r="AV687" t="inlineStr">
        <is>
          <t>Default</t>
        </is>
      </c>
      <c r="AW687" t="inlineStr">
        <is>
          <t>Default</t>
        </is>
      </c>
    </row>
    <row r="688">
      <c r="A688" t="n">
        <v>118</v>
      </c>
      <c r="B688" t="inlineStr">
        <is>
          <t>S20 Growth BLUIX Indiv Stock</t>
        </is>
      </c>
      <c r="C688" t="inlineStr">
        <is>
          <t>1</t>
        </is>
      </c>
      <c r="D688" t="inlineStr">
        <is>
          <t>false</t>
        </is>
      </c>
      <c r="E688" t="inlineStr">
        <is>
          <t>false</t>
        </is>
      </c>
      <c r="G688" t="n">
        <v>0</v>
      </c>
      <c r="I688">
        <f>Spartan!O75</f>
        <v/>
      </c>
      <c r="K688" s="13">
        <f>Spartan!P75</f>
        <v/>
      </c>
      <c r="M688" t="n">
        <v>20</v>
      </c>
      <c r="AV688" t="inlineStr">
        <is>
          <t>Default</t>
        </is>
      </c>
      <c r="AW688" t="inlineStr">
        <is>
          <t>Default</t>
        </is>
      </c>
    </row>
    <row r="689">
      <c r="A689" t="n">
        <v>118</v>
      </c>
      <c r="B689" t="inlineStr">
        <is>
          <t>S20 Growth BLUIX Indiv Stock</t>
        </is>
      </c>
      <c r="C689" t="inlineStr">
        <is>
          <t>1</t>
        </is>
      </c>
      <c r="D689" t="inlineStr">
        <is>
          <t>false</t>
        </is>
      </c>
      <c r="E689" t="inlineStr">
        <is>
          <t>false</t>
        </is>
      </c>
      <c r="G689" t="n">
        <v>0</v>
      </c>
      <c r="I689">
        <f>Spartan!O76</f>
        <v/>
      </c>
      <c r="K689" s="13">
        <f>Spartan!P76</f>
        <v/>
      </c>
      <c r="M689" t="n">
        <v>20</v>
      </c>
      <c r="AV689" t="inlineStr">
        <is>
          <t>Default</t>
        </is>
      </c>
      <c r="AW689" t="inlineStr">
        <is>
          <t>Default</t>
        </is>
      </c>
    </row>
    <row r="690">
      <c r="A690" t="n">
        <v>118</v>
      </c>
      <c r="B690" t="inlineStr">
        <is>
          <t>S20 Growth BLUIX Indiv Stock</t>
        </is>
      </c>
      <c r="C690" t="inlineStr">
        <is>
          <t>1</t>
        </is>
      </c>
      <c r="D690" t="inlineStr">
        <is>
          <t>false</t>
        </is>
      </c>
      <c r="E690" t="inlineStr">
        <is>
          <t>false</t>
        </is>
      </c>
      <c r="G690" t="n">
        <v>0</v>
      </c>
      <c r="I690">
        <f>Spartan!O77</f>
        <v/>
      </c>
      <c r="K690" s="13">
        <f>Spartan!P77</f>
        <v/>
      </c>
      <c r="M690" t="n">
        <v>20</v>
      </c>
      <c r="AV690" t="inlineStr">
        <is>
          <t>Default</t>
        </is>
      </c>
      <c r="AW690" t="inlineStr">
        <is>
          <t>Default</t>
        </is>
      </c>
    </row>
    <row r="691">
      <c r="A691" t="n">
        <v>118</v>
      </c>
      <c r="B691" t="inlineStr">
        <is>
          <t>S20 Growth BLUIX Indiv Stock</t>
        </is>
      </c>
      <c r="C691" t="inlineStr">
        <is>
          <t>1</t>
        </is>
      </c>
      <c r="D691" t="inlineStr">
        <is>
          <t>false</t>
        </is>
      </c>
      <c r="E691" t="inlineStr">
        <is>
          <t>false</t>
        </is>
      </c>
      <c r="G691" t="n">
        <v>0</v>
      </c>
      <c r="I691">
        <f>Spartan!O78</f>
        <v/>
      </c>
      <c r="K691" s="13">
        <f>Spartan!P78</f>
        <v/>
      </c>
      <c r="M691" t="n">
        <v>20</v>
      </c>
      <c r="AV691" t="inlineStr">
        <is>
          <t>Default</t>
        </is>
      </c>
      <c r="AW691" t="inlineStr">
        <is>
          <t>Default</t>
        </is>
      </c>
    </row>
    <row r="692">
      <c r="A692" t="n">
        <v>118</v>
      </c>
      <c r="B692" t="inlineStr">
        <is>
          <t>S20 Growth BLUIX Indiv Stock</t>
        </is>
      </c>
      <c r="C692" t="inlineStr">
        <is>
          <t>1</t>
        </is>
      </c>
      <c r="D692" t="inlineStr">
        <is>
          <t>false</t>
        </is>
      </c>
      <c r="E692" t="inlineStr">
        <is>
          <t>false</t>
        </is>
      </c>
      <c r="G692" t="n">
        <v>0</v>
      </c>
      <c r="I692">
        <f>Spartan!O79</f>
        <v/>
      </c>
      <c r="K692" s="13">
        <f>Spartan!P79</f>
        <v/>
      </c>
      <c r="M692" t="n">
        <v>20</v>
      </c>
      <c r="AV692" t="inlineStr">
        <is>
          <t>Default</t>
        </is>
      </c>
      <c r="AW692" t="inlineStr">
        <is>
          <t>Default</t>
        </is>
      </c>
    </row>
    <row r="693">
      <c r="A693" t="n">
        <v>118</v>
      </c>
      <c r="B693" t="inlineStr">
        <is>
          <t>S20 Growth BLUIX Indiv Stock</t>
        </is>
      </c>
      <c r="C693" t="inlineStr">
        <is>
          <t>1</t>
        </is>
      </c>
      <c r="D693" t="inlineStr">
        <is>
          <t>false</t>
        </is>
      </c>
      <c r="E693" t="inlineStr">
        <is>
          <t>false</t>
        </is>
      </c>
      <c r="G693" t="n">
        <v>0</v>
      </c>
      <c r="I693">
        <f>Spartan!O80</f>
        <v/>
      </c>
      <c r="K693" s="13">
        <f>Spartan!P80</f>
        <v/>
      </c>
      <c r="M693" t="n">
        <v>20</v>
      </c>
      <c r="AV693" t="inlineStr">
        <is>
          <t>Default</t>
        </is>
      </c>
      <c r="AW693" t="inlineStr">
        <is>
          <t>Default</t>
        </is>
      </c>
    </row>
    <row r="694">
      <c r="A694" t="n">
        <v>118</v>
      </c>
      <c r="B694" t="inlineStr">
        <is>
          <t>S20 Growth BLUIX Indiv Stock</t>
        </is>
      </c>
      <c r="C694" t="inlineStr">
        <is>
          <t>1</t>
        </is>
      </c>
      <c r="D694" t="inlineStr">
        <is>
          <t>false</t>
        </is>
      </c>
      <c r="E694" t="inlineStr">
        <is>
          <t>false</t>
        </is>
      </c>
      <c r="G694" t="n">
        <v>0</v>
      </c>
      <c r="I694">
        <f>Spartan!O81</f>
        <v/>
      </c>
      <c r="K694" s="13">
        <f>Spartan!P81</f>
        <v/>
      </c>
      <c r="M694" t="n">
        <v>20</v>
      </c>
      <c r="AV694" t="inlineStr">
        <is>
          <t>Default</t>
        </is>
      </c>
      <c r="AW694" t="inlineStr">
        <is>
          <t>Default</t>
        </is>
      </c>
    </row>
    <row r="695">
      <c r="A695" t="n">
        <v>118</v>
      </c>
      <c r="B695" t="inlineStr">
        <is>
          <t>S20 Growth BLUIX Indiv Stock</t>
        </is>
      </c>
      <c r="C695" t="inlineStr">
        <is>
          <t>1</t>
        </is>
      </c>
      <c r="D695" t="inlineStr">
        <is>
          <t>false</t>
        </is>
      </c>
      <c r="E695" t="inlineStr">
        <is>
          <t>false</t>
        </is>
      </c>
      <c r="G695" t="n">
        <v>0</v>
      </c>
      <c r="I695">
        <f>Spartan!O82</f>
        <v/>
      </c>
      <c r="K695" s="13">
        <f>Spartan!P82</f>
        <v/>
      </c>
      <c r="M695" t="n">
        <v>20</v>
      </c>
      <c r="AV695" t="inlineStr">
        <is>
          <t>Default</t>
        </is>
      </c>
      <c r="AW695" t="inlineStr">
        <is>
          <t>Default</t>
        </is>
      </c>
    </row>
    <row r="696">
      <c r="A696" t="n">
        <v>118</v>
      </c>
      <c r="B696" t="inlineStr">
        <is>
          <t>S20 Growth BLUIX Indiv Stock</t>
        </is>
      </c>
      <c r="C696" t="inlineStr">
        <is>
          <t>1</t>
        </is>
      </c>
      <c r="D696" t="inlineStr">
        <is>
          <t>false</t>
        </is>
      </c>
      <c r="E696" t="inlineStr">
        <is>
          <t>false</t>
        </is>
      </c>
      <c r="G696" t="n">
        <v>0</v>
      </c>
      <c r="I696">
        <f>Spartan!O83</f>
        <v/>
      </c>
      <c r="K696" s="13">
        <f>Spartan!P83</f>
        <v/>
      </c>
      <c r="M696" t="n">
        <v>20</v>
      </c>
      <c r="AV696" t="inlineStr">
        <is>
          <t>Default</t>
        </is>
      </c>
      <c r="AW696" t="inlineStr">
        <is>
          <t>Default</t>
        </is>
      </c>
    </row>
    <row r="697">
      <c r="A697" t="n">
        <v>118</v>
      </c>
      <c r="B697" t="inlineStr">
        <is>
          <t>S20 Growth BLUIX Indiv Stock</t>
        </is>
      </c>
      <c r="C697" t="inlineStr">
        <is>
          <t>1</t>
        </is>
      </c>
      <c r="D697" t="inlineStr">
        <is>
          <t>false</t>
        </is>
      </c>
      <c r="E697" t="inlineStr">
        <is>
          <t>false</t>
        </is>
      </c>
      <c r="G697" t="n">
        <v>0</v>
      </c>
      <c r="I697">
        <f>Spartan!O84</f>
        <v/>
      </c>
      <c r="K697" s="13">
        <f>Spartan!P84</f>
        <v/>
      </c>
      <c r="M697" t="n">
        <v>20</v>
      </c>
      <c r="AV697" t="inlineStr">
        <is>
          <t>Default</t>
        </is>
      </c>
      <c r="AW697" t="inlineStr">
        <is>
          <t>Default</t>
        </is>
      </c>
    </row>
    <row r="698">
      <c r="A698" t="n">
        <v>118</v>
      </c>
      <c r="B698" t="inlineStr">
        <is>
          <t>S20 Growth BLUIX Indiv Stock</t>
        </is>
      </c>
      <c r="C698" t="inlineStr">
        <is>
          <t>1</t>
        </is>
      </c>
      <c r="D698" t="inlineStr">
        <is>
          <t>false</t>
        </is>
      </c>
      <c r="E698" t="inlineStr">
        <is>
          <t>false</t>
        </is>
      </c>
      <c r="G698" t="n">
        <v>0</v>
      </c>
      <c r="I698">
        <f>Spartan!O85</f>
        <v/>
      </c>
      <c r="K698" s="13">
        <f>Spartan!P85</f>
        <v/>
      </c>
      <c r="M698" t="n">
        <v>20</v>
      </c>
      <c r="AV698" t="inlineStr">
        <is>
          <t>Default</t>
        </is>
      </c>
      <c r="AW698" t="inlineStr">
        <is>
          <t>Default</t>
        </is>
      </c>
    </row>
    <row r="699">
      <c r="A699" t="n">
        <v>118</v>
      </c>
      <c r="B699" t="inlineStr">
        <is>
          <t>S20 Growth BLUIX Indiv Stock</t>
        </is>
      </c>
      <c r="C699" t="inlineStr">
        <is>
          <t>1</t>
        </is>
      </c>
      <c r="D699" t="inlineStr">
        <is>
          <t>false</t>
        </is>
      </c>
      <c r="E699" t="inlineStr">
        <is>
          <t>false</t>
        </is>
      </c>
      <c r="G699" t="n">
        <v>0</v>
      </c>
      <c r="I699">
        <f>Spartan!O86</f>
        <v/>
      </c>
      <c r="K699" s="13">
        <f>Spartan!P86</f>
        <v/>
      </c>
      <c r="M699" t="n">
        <v>20</v>
      </c>
      <c r="AV699" t="inlineStr">
        <is>
          <t>Default</t>
        </is>
      </c>
      <c r="AW699" t="inlineStr">
        <is>
          <t>Default</t>
        </is>
      </c>
    </row>
    <row r="700">
      <c r="A700" t="n">
        <v>118</v>
      </c>
      <c r="B700" t="inlineStr">
        <is>
          <t>S20 Growth BLUIX Indiv Stock</t>
        </is>
      </c>
      <c r="C700" t="inlineStr">
        <is>
          <t>1</t>
        </is>
      </c>
      <c r="D700" t="inlineStr">
        <is>
          <t>false</t>
        </is>
      </c>
      <c r="E700" t="inlineStr">
        <is>
          <t>false</t>
        </is>
      </c>
      <c r="G700" t="n">
        <v>0</v>
      </c>
      <c r="I700">
        <f>Spartan!O87</f>
        <v/>
      </c>
      <c r="K700" s="13">
        <f>Spartan!P87</f>
        <v/>
      </c>
      <c r="M700" t="n">
        <v>20</v>
      </c>
      <c r="AV700" t="inlineStr">
        <is>
          <t>Default</t>
        </is>
      </c>
      <c r="AW700" t="inlineStr">
        <is>
          <t>Default</t>
        </is>
      </c>
    </row>
    <row r="701">
      <c r="A701" t="n">
        <v>118</v>
      </c>
      <c r="B701" t="inlineStr">
        <is>
          <t>S20 Growth BLUIX Indiv Stock</t>
        </is>
      </c>
      <c r="C701" t="inlineStr">
        <is>
          <t>1</t>
        </is>
      </c>
      <c r="D701" t="inlineStr">
        <is>
          <t>false</t>
        </is>
      </c>
      <c r="E701" t="inlineStr">
        <is>
          <t>false</t>
        </is>
      </c>
      <c r="G701" t="n">
        <v>0</v>
      </c>
      <c r="I701">
        <f>Spartan!O88</f>
        <v/>
      </c>
      <c r="K701" s="13">
        <f>Spartan!P88</f>
        <v/>
      </c>
      <c r="M701" t="n">
        <v>20</v>
      </c>
      <c r="AV701" t="inlineStr">
        <is>
          <t>Default</t>
        </is>
      </c>
      <c r="AW701" t="inlineStr">
        <is>
          <t>Default</t>
        </is>
      </c>
    </row>
    <row r="702">
      <c r="A702" t="n">
        <v>118</v>
      </c>
      <c r="B702" t="inlineStr">
        <is>
          <t>S20 Growth BLUIX Indiv Stock</t>
        </is>
      </c>
      <c r="C702" t="inlineStr">
        <is>
          <t>1</t>
        </is>
      </c>
      <c r="D702" t="inlineStr">
        <is>
          <t>false</t>
        </is>
      </c>
      <c r="E702" t="inlineStr">
        <is>
          <t>false</t>
        </is>
      </c>
      <c r="G702" t="n">
        <v>0</v>
      </c>
      <c r="I702">
        <f>Spartan!O89</f>
        <v/>
      </c>
      <c r="K702" s="13">
        <f>Spartan!P89</f>
        <v/>
      </c>
      <c r="M702" t="n">
        <v>20</v>
      </c>
      <c r="AV702" t="inlineStr">
        <is>
          <t>Default</t>
        </is>
      </c>
      <c r="AW702" t="inlineStr">
        <is>
          <t>Default</t>
        </is>
      </c>
    </row>
    <row r="703">
      <c r="A703" t="n">
        <v>118</v>
      </c>
      <c r="B703" t="inlineStr">
        <is>
          <t>S20 Growth BLUIX Indiv Stock</t>
        </is>
      </c>
      <c r="C703" t="inlineStr">
        <is>
          <t>1</t>
        </is>
      </c>
      <c r="D703" t="inlineStr">
        <is>
          <t>false</t>
        </is>
      </c>
      <c r="E703" t="inlineStr">
        <is>
          <t>false</t>
        </is>
      </c>
      <c r="G703" t="n">
        <v>0</v>
      </c>
      <c r="I703">
        <f>Spartan!O90</f>
        <v/>
      </c>
      <c r="K703" s="13">
        <f>Spartan!P90</f>
        <v/>
      </c>
      <c r="M703" t="n">
        <v>20</v>
      </c>
      <c r="AV703" t="inlineStr">
        <is>
          <t>Default</t>
        </is>
      </c>
      <c r="AW703" t="inlineStr">
        <is>
          <t>Default</t>
        </is>
      </c>
    </row>
    <row r="704">
      <c r="A704" t="n">
        <v>118</v>
      </c>
      <c r="B704" t="inlineStr">
        <is>
          <t>S20 Growth BLUIX Indiv Stock</t>
        </is>
      </c>
      <c r="C704" t="inlineStr">
        <is>
          <t>1</t>
        </is>
      </c>
      <c r="D704" t="inlineStr">
        <is>
          <t>false</t>
        </is>
      </c>
      <c r="E704" t="inlineStr">
        <is>
          <t>false</t>
        </is>
      </c>
      <c r="G704" t="n">
        <v>0</v>
      </c>
      <c r="I704">
        <f>Spartan!O91</f>
        <v/>
      </c>
      <c r="K704" s="13">
        <f>Spartan!P91</f>
        <v/>
      </c>
      <c r="M704" t="n">
        <v>20</v>
      </c>
      <c r="AV704" t="inlineStr">
        <is>
          <t>Default</t>
        </is>
      </c>
      <c r="AW704" t="inlineStr">
        <is>
          <t>Default</t>
        </is>
      </c>
    </row>
    <row r="705">
      <c r="A705" t="n">
        <v>118</v>
      </c>
      <c r="B705" t="inlineStr">
        <is>
          <t>S20 Growth BLUIX Indiv Stock</t>
        </is>
      </c>
      <c r="C705" t="inlineStr">
        <is>
          <t>1</t>
        </is>
      </c>
      <c r="D705" t="inlineStr">
        <is>
          <t>false</t>
        </is>
      </c>
      <c r="E705" t="inlineStr">
        <is>
          <t>false</t>
        </is>
      </c>
      <c r="G705" t="n">
        <v>0</v>
      </c>
      <c r="I705">
        <f>Spartan!O92</f>
        <v/>
      </c>
      <c r="K705" s="13">
        <f>Spartan!P92</f>
        <v/>
      </c>
      <c r="M705" t="n">
        <v>20</v>
      </c>
      <c r="AV705" t="inlineStr">
        <is>
          <t>Default</t>
        </is>
      </c>
      <c r="AW705" t="inlineStr">
        <is>
          <t>Default</t>
        </is>
      </c>
    </row>
    <row r="706">
      <c r="A706" t="n">
        <v>118</v>
      </c>
      <c r="B706" t="inlineStr">
        <is>
          <t>S20 Growth BLUIX Indiv Stock</t>
        </is>
      </c>
      <c r="C706" t="inlineStr">
        <is>
          <t>1</t>
        </is>
      </c>
      <c r="D706" t="inlineStr">
        <is>
          <t>false</t>
        </is>
      </c>
      <c r="E706" t="inlineStr">
        <is>
          <t>false</t>
        </is>
      </c>
      <c r="G706" t="n">
        <v>0</v>
      </c>
      <c r="I706">
        <f>Spartan!O93</f>
        <v/>
      </c>
      <c r="K706" s="13">
        <f>Spartan!P93</f>
        <v/>
      </c>
      <c r="M706" t="n">
        <v>20</v>
      </c>
      <c r="AV706" t="inlineStr">
        <is>
          <t>Default</t>
        </is>
      </c>
      <c r="AW706" t="inlineStr">
        <is>
          <t>Default</t>
        </is>
      </c>
    </row>
    <row r="707">
      <c r="A707" t="n">
        <v>118</v>
      </c>
      <c r="B707" t="inlineStr">
        <is>
          <t>S20 Growth BLUIX Indiv Stock</t>
        </is>
      </c>
      <c r="C707" t="inlineStr">
        <is>
          <t>1</t>
        </is>
      </c>
      <c r="D707" t="inlineStr">
        <is>
          <t>false</t>
        </is>
      </c>
      <c r="E707" t="inlineStr">
        <is>
          <t>false</t>
        </is>
      </c>
      <c r="G707" t="n">
        <v>0</v>
      </c>
      <c r="I707">
        <f>Spartan!O94</f>
        <v/>
      </c>
      <c r="K707" s="13">
        <f>Spartan!P94</f>
        <v/>
      </c>
      <c r="M707" t="n">
        <v>20</v>
      </c>
      <c r="AV707" t="inlineStr">
        <is>
          <t>Default</t>
        </is>
      </c>
      <c r="AW707" t="inlineStr">
        <is>
          <t>Default</t>
        </is>
      </c>
    </row>
    <row r="708">
      <c r="A708" t="n">
        <v>118</v>
      </c>
      <c r="B708" t="inlineStr">
        <is>
          <t>S20 Growth BLUIX Indiv Stock</t>
        </is>
      </c>
      <c r="C708" t="inlineStr">
        <is>
          <t>1</t>
        </is>
      </c>
      <c r="D708" t="inlineStr">
        <is>
          <t>false</t>
        </is>
      </c>
      <c r="E708" t="inlineStr">
        <is>
          <t>false</t>
        </is>
      </c>
      <c r="G708" t="n">
        <v>0</v>
      </c>
      <c r="I708">
        <f>Spartan!O95</f>
        <v/>
      </c>
      <c r="K708" s="13">
        <f>Spartan!P95</f>
        <v/>
      </c>
      <c r="M708" t="n">
        <v>20</v>
      </c>
      <c r="AV708" t="inlineStr">
        <is>
          <t>Default</t>
        </is>
      </c>
      <c r="AW708" t="inlineStr">
        <is>
          <t>Default</t>
        </is>
      </c>
    </row>
    <row r="709">
      <c r="A709" t="n">
        <v>118</v>
      </c>
      <c r="B709" t="inlineStr">
        <is>
          <t>S20 Growth BLUIX Indiv Stock</t>
        </is>
      </c>
      <c r="C709" t="inlineStr">
        <is>
          <t>1</t>
        </is>
      </c>
      <c r="D709" t="inlineStr">
        <is>
          <t>false</t>
        </is>
      </c>
      <c r="E709" t="inlineStr">
        <is>
          <t>false</t>
        </is>
      </c>
      <c r="G709" t="n">
        <v>0</v>
      </c>
      <c r="I709">
        <f>Spartan!O96</f>
        <v/>
      </c>
      <c r="K709" s="13">
        <f>Spartan!P96</f>
        <v/>
      </c>
      <c r="M709" t="n">
        <v>20</v>
      </c>
      <c r="AV709" t="inlineStr">
        <is>
          <t>Default</t>
        </is>
      </c>
      <c r="AW709" t="inlineStr">
        <is>
          <t>Default</t>
        </is>
      </c>
    </row>
    <row r="710">
      <c r="A710" t="n">
        <v>118</v>
      </c>
      <c r="B710" t="inlineStr">
        <is>
          <t>S20 Growth BLUIX Indiv Stock</t>
        </is>
      </c>
      <c r="C710" t="inlineStr">
        <is>
          <t>1</t>
        </is>
      </c>
      <c r="D710" t="inlineStr">
        <is>
          <t>false</t>
        </is>
      </c>
      <c r="E710" t="inlineStr">
        <is>
          <t>false</t>
        </is>
      </c>
      <c r="G710" t="n">
        <v>0</v>
      </c>
      <c r="I710">
        <f>Spartan!O97</f>
        <v/>
      </c>
      <c r="K710" s="13">
        <f>Spartan!P97</f>
        <v/>
      </c>
      <c r="M710" t="n">
        <v>20</v>
      </c>
      <c r="AV710" t="inlineStr">
        <is>
          <t>Default</t>
        </is>
      </c>
      <c r="AW710" t="inlineStr">
        <is>
          <t>Default</t>
        </is>
      </c>
    </row>
    <row r="711">
      <c r="A711" t="n">
        <v>118</v>
      </c>
      <c r="B711" t="inlineStr">
        <is>
          <t>S20 Growth BLUIX Indiv Stock</t>
        </is>
      </c>
      <c r="C711" t="inlineStr">
        <is>
          <t>1</t>
        </is>
      </c>
      <c r="D711" t="inlineStr">
        <is>
          <t>false</t>
        </is>
      </c>
      <c r="E711" t="inlineStr">
        <is>
          <t>false</t>
        </is>
      </c>
      <c r="G711" t="n">
        <v>0</v>
      </c>
      <c r="I711">
        <f>Spartan!O98</f>
        <v/>
      </c>
      <c r="K711" s="13">
        <f>Spartan!P98</f>
        <v/>
      </c>
      <c r="M711" t="n">
        <v>20</v>
      </c>
      <c r="AV711" t="inlineStr">
        <is>
          <t>Default</t>
        </is>
      </c>
      <c r="AW711" t="inlineStr">
        <is>
          <t>Default</t>
        </is>
      </c>
    </row>
    <row r="712">
      <c r="A712" t="n">
        <v>118</v>
      </c>
      <c r="B712" t="inlineStr">
        <is>
          <t>S20 Growth BLUIX Indiv Stock</t>
        </is>
      </c>
      <c r="C712" t="inlineStr">
        <is>
          <t>1</t>
        </is>
      </c>
      <c r="D712" t="inlineStr">
        <is>
          <t>false</t>
        </is>
      </c>
      <c r="E712" t="inlineStr">
        <is>
          <t>false</t>
        </is>
      </c>
      <c r="G712" t="n">
        <v>0</v>
      </c>
      <c r="I712">
        <f>Spartan!O99</f>
        <v/>
      </c>
      <c r="K712" s="13">
        <f>Spartan!P99</f>
        <v/>
      </c>
      <c r="M712" t="n">
        <v>20</v>
      </c>
      <c r="AV712" t="inlineStr">
        <is>
          <t>Default</t>
        </is>
      </c>
      <c r="AW712" t="inlineStr">
        <is>
          <t>Default</t>
        </is>
      </c>
    </row>
    <row r="713">
      <c r="A713" t="n">
        <v>118</v>
      </c>
      <c r="B713" t="inlineStr">
        <is>
          <t>S20 Growth BLUIX Indiv Stock</t>
        </is>
      </c>
      <c r="C713" t="inlineStr">
        <is>
          <t>1</t>
        </is>
      </c>
      <c r="D713" t="inlineStr">
        <is>
          <t>false</t>
        </is>
      </c>
      <c r="E713" t="inlineStr">
        <is>
          <t>false</t>
        </is>
      </c>
      <c r="G713" t="n">
        <v>0</v>
      </c>
      <c r="I713">
        <f>Spartan!O100</f>
        <v/>
      </c>
      <c r="K713" s="13">
        <f>Spartan!P100</f>
        <v/>
      </c>
      <c r="M713" t="n">
        <v>20</v>
      </c>
      <c r="AV713" t="inlineStr">
        <is>
          <t>Default</t>
        </is>
      </c>
      <c r="AW713" t="inlineStr">
        <is>
          <t>Default</t>
        </is>
      </c>
    </row>
    <row r="714">
      <c r="A714" t="n">
        <v>118</v>
      </c>
      <c r="B714" t="inlineStr">
        <is>
          <t>S20 Growth BLUIX Indiv Stock</t>
        </is>
      </c>
      <c r="C714" t="inlineStr">
        <is>
          <t>1</t>
        </is>
      </c>
      <c r="D714" t="inlineStr">
        <is>
          <t>false</t>
        </is>
      </c>
      <c r="E714" t="inlineStr">
        <is>
          <t>false</t>
        </is>
      </c>
      <c r="G714" t="n">
        <v>0</v>
      </c>
      <c r="I714">
        <f>Spartan!O101</f>
        <v/>
      </c>
      <c r="K714" s="13">
        <f>Spartan!P101</f>
        <v/>
      </c>
      <c r="M714" t="n">
        <v>20</v>
      </c>
      <c r="AV714" t="inlineStr">
        <is>
          <t>Default</t>
        </is>
      </c>
      <c r="AW714" t="inlineStr">
        <is>
          <t>Default</t>
        </is>
      </c>
    </row>
    <row r="715">
      <c r="A715" t="n">
        <v>118</v>
      </c>
      <c r="B715" t="inlineStr">
        <is>
          <t>S20 Growth BLUIX Indiv Stock</t>
        </is>
      </c>
      <c r="C715" t="inlineStr">
        <is>
          <t>1</t>
        </is>
      </c>
      <c r="D715" t="inlineStr">
        <is>
          <t>false</t>
        </is>
      </c>
      <c r="E715" t="inlineStr">
        <is>
          <t>false</t>
        </is>
      </c>
      <c r="G715" t="n">
        <v>0</v>
      </c>
      <c r="I715">
        <f>Spartan!O102</f>
        <v/>
      </c>
      <c r="K715" s="13">
        <f>Spartan!P102</f>
        <v/>
      </c>
      <c r="M715" t="n">
        <v>20</v>
      </c>
      <c r="AV715" t="inlineStr">
        <is>
          <t>Default</t>
        </is>
      </c>
      <c r="AW715" t="inlineStr">
        <is>
          <t>Default</t>
        </is>
      </c>
    </row>
    <row r="716">
      <c r="A716" t="n">
        <v>118</v>
      </c>
      <c r="B716" t="inlineStr">
        <is>
          <t>S20 Growth BLUIX Indiv Stock</t>
        </is>
      </c>
      <c r="C716" t="inlineStr">
        <is>
          <t>1</t>
        </is>
      </c>
      <c r="D716" t="inlineStr">
        <is>
          <t>false</t>
        </is>
      </c>
      <c r="E716" t="inlineStr">
        <is>
          <t>false</t>
        </is>
      </c>
      <c r="G716" t="n">
        <v>0</v>
      </c>
      <c r="I716">
        <f>Spartan!O103</f>
        <v/>
      </c>
      <c r="K716" s="13">
        <f>Spartan!P103</f>
        <v/>
      </c>
      <c r="M716" t="n">
        <v>20</v>
      </c>
      <c r="AV716" t="inlineStr">
        <is>
          <t>Default</t>
        </is>
      </c>
      <c r="AW716" t="inlineStr">
        <is>
          <t>Default</t>
        </is>
      </c>
    </row>
    <row r="717">
      <c r="A717" t="n">
        <v>118</v>
      </c>
      <c r="B717" t="inlineStr">
        <is>
          <t>S20 Growth BLUIX Indiv Stock</t>
        </is>
      </c>
      <c r="C717" t="inlineStr">
        <is>
          <t>1</t>
        </is>
      </c>
      <c r="D717" t="inlineStr">
        <is>
          <t>false</t>
        </is>
      </c>
      <c r="E717" t="inlineStr">
        <is>
          <t>false</t>
        </is>
      </c>
      <c r="G717" t="n">
        <v>0</v>
      </c>
      <c r="I717">
        <f>Spartan!O104</f>
        <v/>
      </c>
      <c r="K717" s="13">
        <f>Spartan!P104</f>
        <v/>
      </c>
      <c r="M717" t="n">
        <v>20</v>
      </c>
      <c r="AV717" t="inlineStr">
        <is>
          <t>Default</t>
        </is>
      </c>
      <c r="AW717" t="inlineStr">
        <is>
          <t>Default</t>
        </is>
      </c>
    </row>
    <row r="718">
      <c r="A718" t="n">
        <v>118</v>
      </c>
      <c r="B718" t="inlineStr">
        <is>
          <t>S20 Growth BLUIX Indiv Stock</t>
        </is>
      </c>
      <c r="C718" t="inlineStr">
        <is>
          <t>1</t>
        </is>
      </c>
      <c r="D718" t="inlineStr">
        <is>
          <t>false</t>
        </is>
      </c>
      <c r="E718" t="inlineStr">
        <is>
          <t>false</t>
        </is>
      </c>
      <c r="G718" t="n">
        <v>0</v>
      </c>
      <c r="I718">
        <f>Spartan!O105</f>
        <v/>
      </c>
      <c r="K718" s="13">
        <f>Spartan!P105</f>
        <v/>
      </c>
      <c r="M718" t="n">
        <v>20</v>
      </c>
      <c r="AV718" t="inlineStr">
        <is>
          <t>Default</t>
        </is>
      </c>
      <c r="AW718" t="inlineStr">
        <is>
          <t>Default</t>
        </is>
      </c>
    </row>
    <row r="719">
      <c r="A719" t="n">
        <v>118</v>
      </c>
      <c r="B719" t="inlineStr">
        <is>
          <t>S20 Growth BLUIX Indiv Stock</t>
        </is>
      </c>
      <c r="C719" t="inlineStr">
        <is>
          <t>1</t>
        </is>
      </c>
      <c r="D719" t="inlineStr">
        <is>
          <t>false</t>
        </is>
      </c>
      <c r="E719" t="inlineStr">
        <is>
          <t>false</t>
        </is>
      </c>
      <c r="G719" t="n">
        <v>0</v>
      </c>
      <c r="I719">
        <f>Spartan!O106</f>
        <v/>
      </c>
      <c r="K719" s="13">
        <f>Spartan!P106</f>
        <v/>
      </c>
      <c r="M719" t="n">
        <v>20</v>
      </c>
      <c r="AV719" t="inlineStr">
        <is>
          <t>Default</t>
        </is>
      </c>
      <c r="AW719" t="inlineStr">
        <is>
          <t>Default</t>
        </is>
      </c>
    </row>
    <row r="720">
      <c r="A720" t="n">
        <v>118</v>
      </c>
      <c r="B720" t="inlineStr">
        <is>
          <t>S20 Growth BLUIX Indiv Stock</t>
        </is>
      </c>
      <c r="C720" t="inlineStr">
        <is>
          <t>1</t>
        </is>
      </c>
      <c r="D720" t="inlineStr">
        <is>
          <t>false</t>
        </is>
      </c>
      <c r="E720" t="inlineStr">
        <is>
          <t>false</t>
        </is>
      </c>
      <c r="G720" t="n">
        <v>0</v>
      </c>
      <c r="I720">
        <f>Spartan!O107</f>
        <v/>
      </c>
      <c r="K720" s="13">
        <f>Spartan!P107</f>
        <v/>
      </c>
      <c r="M720" t="n">
        <v>20</v>
      </c>
      <c r="AV720" t="inlineStr">
        <is>
          <t>Default</t>
        </is>
      </c>
      <c r="AW720" t="inlineStr">
        <is>
          <t>Default</t>
        </is>
      </c>
    </row>
    <row r="721">
      <c r="A721" t="n">
        <v>118</v>
      </c>
      <c r="B721" t="inlineStr">
        <is>
          <t>S20 Growth BLUIX Indiv Stock</t>
        </is>
      </c>
      <c r="C721" t="inlineStr">
        <is>
          <t>1</t>
        </is>
      </c>
      <c r="D721" t="inlineStr">
        <is>
          <t>false</t>
        </is>
      </c>
      <c r="E721" t="inlineStr">
        <is>
          <t>false</t>
        </is>
      </c>
      <c r="G721" t="n">
        <v>0</v>
      </c>
      <c r="I721">
        <f>Spartan!O108</f>
        <v/>
      </c>
      <c r="K721" s="13">
        <f>Spartan!P108</f>
        <v/>
      </c>
      <c r="M721" t="n">
        <v>20</v>
      </c>
      <c r="AV721" t="inlineStr">
        <is>
          <t>Default</t>
        </is>
      </c>
      <c r="AW721" t="inlineStr">
        <is>
          <t>Default</t>
        </is>
      </c>
    </row>
    <row r="722">
      <c r="A722" t="n">
        <v>118</v>
      </c>
      <c r="B722" t="inlineStr">
        <is>
          <t>S20 Growth BLUIX Indiv Stock</t>
        </is>
      </c>
      <c r="C722" t="inlineStr">
        <is>
          <t>1</t>
        </is>
      </c>
      <c r="D722" t="inlineStr">
        <is>
          <t>false</t>
        </is>
      </c>
      <c r="E722" t="inlineStr">
        <is>
          <t>false</t>
        </is>
      </c>
      <c r="G722" t="n">
        <v>0</v>
      </c>
      <c r="I722">
        <f>Spartan!O109</f>
        <v/>
      </c>
      <c r="K722" s="13">
        <f>Spartan!P109</f>
        <v/>
      </c>
      <c r="M722" t="n">
        <v>20</v>
      </c>
      <c r="AV722" t="inlineStr">
        <is>
          <t>Default</t>
        </is>
      </c>
      <c r="AW722" t="inlineStr">
        <is>
          <t>Default</t>
        </is>
      </c>
    </row>
    <row r="723">
      <c r="A723" t="n">
        <v>118</v>
      </c>
      <c r="B723" t="inlineStr">
        <is>
          <t>S20 Growth BLUIX Indiv Stock</t>
        </is>
      </c>
      <c r="C723" t="inlineStr">
        <is>
          <t>1</t>
        </is>
      </c>
      <c r="D723" t="inlineStr">
        <is>
          <t>false</t>
        </is>
      </c>
      <c r="E723" t="inlineStr">
        <is>
          <t>false</t>
        </is>
      </c>
      <c r="G723" t="n">
        <v>0</v>
      </c>
      <c r="I723">
        <f>Spartan!O110</f>
        <v/>
      </c>
      <c r="K723" s="13">
        <f>Spartan!P110</f>
        <v/>
      </c>
      <c r="M723" t="n">
        <v>20</v>
      </c>
      <c r="AV723" t="inlineStr">
        <is>
          <t>Default</t>
        </is>
      </c>
      <c r="AW723" t="inlineStr">
        <is>
          <t>Default</t>
        </is>
      </c>
    </row>
    <row r="724">
      <c r="A724" t="n">
        <v>118</v>
      </c>
      <c r="B724" t="inlineStr">
        <is>
          <t>S20 Growth BLUIX Indiv Stock</t>
        </is>
      </c>
      <c r="C724" t="inlineStr">
        <is>
          <t>1</t>
        </is>
      </c>
      <c r="D724" t="inlineStr">
        <is>
          <t>false</t>
        </is>
      </c>
      <c r="E724" t="inlineStr">
        <is>
          <t>false</t>
        </is>
      </c>
      <c r="G724" t="n">
        <v>0</v>
      </c>
      <c r="I724">
        <f>Spartan!O111</f>
        <v/>
      </c>
      <c r="K724" s="13">
        <f>Spartan!P111</f>
        <v/>
      </c>
      <c r="M724" t="n">
        <v>20</v>
      </c>
      <c r="AV724" t="inlineStr">
        <is>
          <t>Default</t>
        </is>
      </c>
      <c r="AW724" t="inlineStr">
        <is>
          <t>Default</t>
        </is>
      </c>
    </row>
    <row r="725">
      <c r="A725" t="n">
        <v>118</v>
      </c>
      <c r="B725" t="inlineStr">
        <is>
          <t>S20 Growth BLUIX Indiv Stock</t>
        </is>
      </c>
      <c r="C725" t="inlineStr">
        <is>
          <t>1</t>
        </is>
      </c>
      <c r="D725" t="inlineStr">
        <is>
          <t>false</t>
        </is>
      </c>
      <c r="E725" t="inlineStr">
        <is>
          <t>false</t>
        </is>
      </c>
      <c r="G725" t="n">
        <v>0</v>
      </c>
      <c r="I725">
        <f>Spartan!O112</f>
        <v/>
      </c>
      <c r="K725" s="13">
        <f>Spartan!P112</f>
        <v/>
      </c>
      <c r="M725" t="n">
        <v>20</v>
      </c>
      <c r="AV725" t="inlineStr">
        <is>
          <t>Default</t>
        </is>
      </c>
      <c r="AW725" t="inlineStr">
        <is>
          <t>Default</t>
        </is>
      </c>
    </row>
    <row r="726">
      <c r="A726" t="n">
        <v>118</v>
      </c>
      <c r="B726" t="inlineStr">
        <is>
          <t>S20 Growth BLUIX Indiv Stock</t>
        </is>
      </c>
      <c r="C726" t="inlineStr">
        <is>
          <t>1</t>
        </is>
      </c>
      <c r="D726" t="inlineStr">
        <is>
          <t>false</t>
        </is>
      </c>
      <c r="E726" t="inlineStr">
        <is>
          <t>false</t>
        </is>
      </c>
      <c r="G726" t="n">
        <v>0</v>
      </c>
      <c r="I726">
        <f>Spartan!O113</f>
        <v/>
      </c>
      <c r="K726" s="13">
        <f>Spartan!P113</f>
        <v/>
      </c>
      <c r="M726" t="n">
        <v>20</v>
      </c>
      <c r="AV726" t="inlineStr">
        <is>
          <t>Default</t>
        </is>
      </c>
      <c r="AW726" t="inlineStr">
        <is>
          <t>Default</t>
        </is>
      </c>
    </row>
    <row r="727">
      <c r="A727" t="n">
        <v>118</v>
      </c>
      <c r="B727" t="inlineStr">
        <is>
          <t>S20 Growth BLUIX Indiv Stock</t>
        </is>
      </c>
      <c r="C727" t="inlineStr">
        <is>
          <t>1</t>
        </is>
      </c>
      <c r="D727" t="inlineStr">
        <is>
          <t>false</t>
        </is>
      </c>
      <c r="E727" t="inlineStr">
        <is>
          <t>false</t>
        </is>
      </c>
      <c r="G727" t="n">
        <v>0</v>
      </c>
      <c r="I727">
        <f>Spartan!O114</f>
        <v/>
      </c>
      <c r="K727" s="13">
        <f>Spartan!P114</f>
        <v/>
      </c>
      <c r="M727" t="n">
        <v>20</v>
      </c>
      <c r="AV727" t="inlineStr">
        <is>
          <t>Default</t>
        </is>
      </c>
      <c r="AW727" t="inlineStr">
        <is>
          <t>Default</t>
        </is>
      </c>
    </row>
    <row r="728">
      <c r="A728" t="n">
        <v>118</v>
      </c>
      <c r="B728" t="inlineStr">
        <is>
          <t>S20 Growth BLUIX Indiv Stock</t>
        </is>
      </c>
      <c r="C728" t="inlineStr">
        <is>
          <t>1</t>
        </is>
      </c>
      <c r="D728" t="inlineStr">
        <is>
          <t>false</t>
        </is>
      </c>
      <c r="E728" t="inlineStr">
        <is>
          <t>false</t>
        </is>
      </c>
      <c r="G728" t="n">
        <v>0</v>
      </c>
      <c r="I728">
        <f>Spartan!O115</f>
        <v/>
      </c>
      <c r="K728" s="13">
        <f>Spartan!P115</f>
        <v/>
      </c>
      <c r="M728" t="n">
        <v>20</v>
      </c>
      <c r="AV728" t="inlineStr">
        <is>
          <t>Default</t>
        </is>
      </c>
      <c r="AW728" t="inlineStr">
        <is>
          <t>Default</t>
        </is>
      </c>
    </row>
    <row r="729">
      <c r="A729" t="n">
        <v>118</v>
      </c>
      <c r="B729" t="inlineStr">
        <is>
          <t>S20 Growth BLUIX Indiv Stock</t>
        </is>
      </c>
      <c r="C729" t="inlineStr">
        <is>
          <t>1</t>
        </is>
      </c>
      <c r="D729" t="inlineStr">
        <is>
          <t>false</t>
        </is>
      </c>
      <c r="E729" t="inlineStr">
        <is>
          <t>false</t>
        </is>
      </c>
      <c r="G729" t="n">
        <v>0</v>
      </c>
      <c r="I729">
        <f>Spartan!O116</f>
        <v/>
      </c>
      <c r="K729" s="13">
        <f>Spartan!P116</f>
        <v/>
      </c>
      <c r="M729" t="n">
        <v>20</v>
      </c>
      <c r="AV729" t="inlineStr">
        <is>
          <t>Default</t>
        </is>
      </c>
      <c r="AW729" t="inlineStr">
        <is>
          <t>Default</t>
        </is>
      </c>
    </row>
    <row r="730">
      <c r="A730" t="n">
        <v>118</v>
      </c>
      <c r="B730" t="inlineStr">
        <is>
          <t>S20 Growth BLUIX Indiv Stock</t>
        </is>
      </c>
      <c r="C730" t="inlineStr">
        <is>
          <t>1</t>
        </is>
      </c>
      <c r="D730" t="inlineStr">
        <is>
          <t>false</t>
        </is>
      </c>
      <c r="E730" t="inlineStr">
        <is>
          <t>false</t>
        </is>
      </c>
      <c r="G730" t="n">
        <v>0</v>
      </c>
      <c r="I730">
        <f>Spartan!O117</f>
        <v/>
      </c>
      <c r="K730" s="13">
        <f>Spartan!P117</f>
        <v/>
      </c>
      <c r="M730" t="n">
        <v>20</v>
      </c>
      <c r="AV730" t="inlineStr">
        <is>
          <t>Default</t>
        </is>
      </c>
      <c r="AW730" t="inlineStr">
        <is>
          <t>Default</t>
        </is>
      </c>
    </row>
    <row r="731">
      <c r="A731" t="n">
        <v>118</v>
      </c>
      <c r="B731" t="inlineStr">
        <is>
          <t>S20 Growth BLUIX Indiv Stock</t>
        </is>
      </c>
      <c r="C731" t="inlineStr">
        <is>
          <t>1</t>
        </is>
      </c>
      <c r="D731" t="inlineStr">
        <is>
          <t>false</t>
        </is>
      </c>
      <c r="E731" t="inlineStr">
        <is>
          <t>false</t>
        </is>
      </c>
      <c r="G731" t="n">
        <v>0</v>
      </c>
      <c r="I731">
        <f>Spartan!O118</f>
        <v/>
      </c>
      <c r="K731" s="13">
        <f>Spartan!P118</f>
        <v/>
      </c>
      <c r="M731" t="n">
        <v>20</v>
      </c>
      <c r="AV731" t="inlineStr">
        <is>
          <t>Default</t>
        </is>
      </c>
      <c r="AW731" t="inlineStr">
        <is>
          <t>Default</t>
        </is>
      </c>
    </row>
    <row r="732">
      <c r="A732" t="n">
        <v>118</v>
      </c>
      <c r="B732" t="inlineStr">
        <is>
          <t>S20 Growth BLUIX Indiv Stock</t>
        </is>
      </c>
      <c r="C732" t="inlineStr">
        <is>
          <t>1</t>
        </is>
      </c>
      <c r="D732" t="inlineStr">
        <is>
          <t>false</t>
        </is>
      </c>
      <c r="E732" t="inlineStr">
        <is>
          <t>false</t>
        </is>
      </c>
      <c r="G732" t="n">
        <v>0</v>
      </c>
      <c r="I732">
        <f>Spartan!O119</f>
        <v/>
      </c>
      <c r="K732" s="13">
        <f>Spartan!P119</f>
        <v/>
      </c>
      <c r="M732" t="n">
        <v>20</v>
      </c>
      <c r="AV732" t="inlineStr">
        <is>
          <t>Default</t>
        </is>
      </c>
      <c r="AW732" t="inlineStr">
        <is>
          <t>Default</t>
        </is>
      </c>
    </row>
    <row r="733">
      <c r="A733" t="n">
        <v>119</v>
      </c>
      <c r="B733" t="inlineStr">
        <is>
          <t>S20 ModGro BLUIX Indiv Stock</t>
        </is>
      </c>
      <c r="C733" t="inlineStr">
        <is>
          <t>1</t>
        </is>
      </c>
      <c r="D733" t="inlineStr">
        <is>
          <t>false</t>
        </is>
      </c>
      <c r="E733" t="inlineStr">
        <is>
          <t>false</t>
        </is>
      </c>
      <c r="G733" t="n">
        <v>0</v>
      </c>
      <c r="I733" t="inlineStr">
        <is>
          <t>CUSTODIAL_CASH</t>
        </is>
      </c>
      <c r="K733" s="13">
        <f>Spartan!S6</f>
        <v/>
      </c>
      <c r="M733" t="n">
        <v>20</v>
      </c>
      <c r="AV733" t="inlineStr">
        <is>
          <t>Default</t>
        </is>
      </c>
      <c r="AW733" t="inlineStr">
        <is>
          <t>Default</t>
        </is>
      </c>
    </row>
    <row r="734">
      <c r="A734" t="n">
        <v>119</v>
      </c>
      <c r="B734" t="inlineStr">
        <is>
          <t>S20 ModGro BLUIX Indiv Stock</t>
        </is>
      </c>
      <c r="C734" t="inlineStr">
        <is>
          <t>1</t>
        </is>
      </c>
      <c r="D734" t="inlineStr">
        <is>
          <t>false</t>
        </is>
      </c>
      <c r="E734" t="inlineStr">
        <is>
          <t>false</t>
        </is>
      </c>
      <c r="G734" t="n">
        <v>0</v>
      </c>
      <c r="I734" s="13">
        <f>Spartan!R7</f>
        <v/>
      </c>
      <c r="K734" s="13">
        <f>Spartan!S7</f>
        <v/>
      </c>
      <c r="M734" t="n">
        <v>20</v>
      </c>
      <c r="AV734" t="inlineStr">
        <is>
          <t>Default</t>
        </is>
      </c>
      <c r="AW734" t="inlineStr">
        <is>
          <t>Default</t>
        </is>
      </c>
    </row>
    <row r="735">
      <c r="A735" t="n">
        <v>119</v>
      </c>
      <c r="B735" t="inlineStr">
        <is>
          <t>S20 ModGro BLUIX Indiv Stock</t>
        </is>
      </c>
      <c r="C735" t="inlineStr">
        <is>
          <t>1</t>
        </is>
      </c>
      <c r="D735" t="inlineStr">
        <is>
          <t>false</t>
        </is>
      </c>
      <c r="E735" t="inlineStr">
        <is>
          <t>false</t>
        </is>
      </c>
      <c r="G735" t="n">
        <v>0</v>
      </c>
      <c r="I735" s="13">
        <f>Spartan!R8</f>
        <v/>
      </c>
      <c r="K735" s="13">
        <f>Spartan!S8</f>
        <v/>
      </c>
      <c r="M735" t="n">
        <v>20</v>
      </c>
      <c r="AV735" t="inlineStr">
        <is>
          <t>Default</t>
        </is>
      </c>
      <c r="AW735" t="inlineStr">
        <is>
          <t>Default</t>
        </is>
      </c>
    </row>
    <row r="736">
      <c r="A736" t="n">
        <v>119</v>
      </c>
      <c r="B736" t="inlineStr">
        <is>
          <t>S20 ModGro BLUIX Indiv Stock</t>
        </is>
      </c>
      <c r="C736" t="inlineStr">
        <is>
          <t>1</t>
        </is>
      </c>
      <c r="D736" t="inlineStr">
        <is>
          <t>false</t>
        </is>
      </c>
      <c r="E736" t="inlineStr">
        <is>
          <t>false</t>
        </is>
      </c>
      <c r="G736" t="n">
        <v>0</v>
      </c>
      <c r="I736" s="13">
        <f>Spartan!R9</f>
        <v/>
      </c>
      <c r="K736" s="13">
        <f>Spartan!S9</f>
        <v/>
      </c>
      <c r="M736" t="n">
        <v>20</v>
      </c>
      <c r="AV736" t="inlineStr">
        <is>
          <t>Default</t>
        </is>
      </c>
      <c r="AW736" t="inlineStr">
        <is>
          <t>Default</t>
        </is>
      </c>
    </row>
    <row r="737">
      <c r="A737" t="n">
        <v>119</v>
      </c>
      <c r="B737" t="inlineStr">
        <is>
          <t>S20 ModGro BLUIX Indiv Stock</t>
        </is>
      </c>
      <c r="C737" t="inlineStr">
        <is>
          <t>1</t>
        </is>
      </c>
      <c r="D737" t="inlineStr">
        <is>
          <t>false</t>
        </is>
      </c>
      <c r="E737" t="inlineStr">
        <is>
          <t>false</t>
        </is>
      </c>
      <c r="G737" t="n">
        <v>0</v>
      </c>
      <c r="I737" s="13">
        <f>Spartan!R10</f>
        <v/>
      </c>
      <c r="K737" s="13">
        <f>Spartan!S10</f>
        <v/>
      </c>
      <c r="M737" t="n">
        <v>20</v>
      </c>
      <c r="AV737" t="inlineStr">
        <is>
          <t>Default</t>
        </is>
      </c>
      <c r="AW737" t="inlineStr">
        <is>
          <t>Default</t>
        </is>
      </c>
    </row>
    <row r="738">
      <c r="A738" t="n">
        <v>119</v>
      </c>
      <c r="B738" t="inlineStr">
        <is>
          <t>S20 ModGro BLUIX Indiv Stock</t>
        </is>
      </c>
      <c r="C738" t="inlineStr">
        <is>
          <t>1</t>
        </is>
      </c>
      <c r="D738" t="inlineStr">
        <is>
          <t>false</t>
        </is>
      </c>
      <c r="E738" t="inlineStr">
        <is>
          <t>false</t>
        </is>
      </c>
      <c r="G738" t="n">
        <v>0</v>
      </c>
      <c r="I738" s="13">
        <f>Spartan!R11</f>
        <v/>
      </c>
      <c r="K738" s="13">
        <f>Spartan!S11</f>
        <v/>
      </c>
      <c r="M738" t="n">
        <v>20</v>
      </c>
      <c r="AV738" t="inlineStr">
        <is>
          <t>Default</t>
        </is>
      </c>
      <c r="AW738" t="inlineStr">
        <is>
          <t>Default</t>
        </is>
      </c>
    </row>
    <row r="739">
      <c r="A739" t="n">
        <v>119</v>
      </c>
      <c r="B739" t="inlineStr">
        <is>
          <t>S20 ModGro BLUIX Indiv Stock</t>
        </is>
      </c>
      <c r="C739" t="inlineStr">
        <is>
          <t>1</t>
        </is>
      </c>
      <c r="D739" t="inlineStr">
        <is>
          <t>false</t>
        </is>
      </c>
      <c r="E739" t="inlineStr">
        <is>
          <t>false</t>
        </is>
      </c>
      <c r="G739" t="n">
        <v>0</v>
      </c>
      <c r="I739" s="13">
        <f>Spartan!R12</f>
        <v/>
      </c>
      <c r="K739" s="13">
        <f>Spartan!S12</f>
        <v/>
      </c>
      <c r="M739" t="n">
        <v>20</v>
      </c>
      <c r="AV739" t="inlineStr">
        <is>
          <t>Default</t>
        </is>
      </c>
      <c r="AW739" t="inlineStr">
        <is>
          <t>Default</t>
        </is>
      </c>
    </row>
    <row r="740">
      <c r="A740" t="n">
        <v>119</v>
      </c>
      <c r="B740" t="inlineStr">
        <is>
          <t>S20 ModGro BLUIX Indiv Stock</t>
        </is>
      </c>
      <c r="C740" t="inlineStr">
        <is>
          <t>1</t>
        </is>
      </c>
      <c r="D740" t="inlineStr">
        <is>
          <t>false</t>
        </is>
      </c>
      <c r="E740" t="inlineStr">
        <is>
          <t>false</t>
        </is>
      </c>
      <c r="G740" t="n">
        <v>0</v>
      </c>
      <c r="I740" s="13">
        <f>Spartan!R13</f>
        <v/>
      </c>
      <c r="K740" s="13">
        <f>Spartan!S13</f>
        <v/>
      </c>
      <c r="M740" t="n">
        <v>20</v>
      </c>
      <c r="AV740" t="inlineStr">
        <is>
          <t>Default</t>
        </is>
      </c>
      <c r="AW740" t="inlineStr">
        <is>
          <t>Default</t>
        </is>
      </c>
    </row>
    <row r="741">
      <c r="A741" t="n">
        <v>119</v>
      </c>
      <c r="B741" t="inlineStr">
        <is>
          <t>S20 ModGro BLUIX Indiv Stock</t>
        </is>
      </c>
      <c r="C741" t="inlineStr">
        <is>
          <t>1</t>
        </is>
      </c>
      <c r="D741" t="inlineStr">
        <is>
          <t>false</t>
        </is>
      </c>
      <c r="E741" t="inlineStr">
        <is>
          <t>false</t>
        </is>
      </c>
      <c r="G741" t="n">
        <v>0</v>
      </c>
      <c r="I741" s="13">
        <f>Spartan!R14</f>
        <v/>
      </c>
      <c r="K741" s="13">
        <f>Spartan!S14</f>
        <v/>
      </c>
      <c r="M741" t="n">
        <v>20</v>
      </c>
      <c r="AV741" t="inlineStr">
        <is>
          <t>Default</t>
        </is>
      </c>
      <c r="AW741" t="inlineStr">
        <is>
          <t>Default</t>
        </is>
      </c>
    </row>
    <row r="742">
      <c r="A742" t="n">
        <v>119</v>
      </c>
      <c r="B742" t="inlineStr">
        <is>
          <t>S20 ModGro BLUIX Indiv Stock</t>
        </is>
      </c>
      <c r="C742" t="inlineStr">
        <is>
          <t>1</t>
        </is>
      </c>
      <c r="D742" t="inlineStr">
        <is>
          <t>false</t>
        </is>
      </c>
      <c r="E742" t="inlineStr">
        <is>
          <t>false</t>
        </is>
      </c>
      <c r="G742" t="n">
        <v>0</v>
      </c>
      <c r="I742" s="13">
        <f>Spartan!R15</f>
        <v/>
      </c>
      <c r="K742" s="13">
        <f>Spartan!S15</f>
        <v/>
      </c>
      <c r="M742" t="n">
        <v>20</v>
      </c>
      <c r="AV742" t="inlineStr">
        <is>
          <t>Default</t>
        </is>
      </c>
      <c r="AW742" t="inlineStr">
        <is>
          <t>Default</t>
        </is>
      </c>
    </row>
    <row r="743">
      <c r="A743" t="n">
        <v>119</v>
      </c>
      <c r="B743" t="inlineStr">
        <is>
          <t>S20 ModGro BLUIX Indiv Stock</t>
        </is>
      </c>
      <c r="C743" t="inlineStr">
        <is>
          <t>1</t>
        </is>
      </c>
      <c r="D743" t="inlineStr">
        <is>
          <t>false</t>
        </is>
      </c>
      <c r="E743" t="inlineStr">
        <is>
          <t>false</t>
        </is>
      </c>
      <c r="G743" t="n">
        <v>0</v>
      </c>
      <c r="I743" s="13">
        <f>Spartan!R16</f>
        <v/>
      </c>
      <c r="K743" s="13">
        <f>Spartan!S16</f>
        <v/>
      </c>
      <c r="M743" t="n">
        <v>20</v>
      </c>
      <c r="AV743" t="inlineStr">
        <is>
          <t>Default</t>
        </is>
      </c>
      <c r="AW743" t="inlineStr">
        <is>
          <t>Default</t>
        </is>
      </c>
    </row>
    <row r="744">
      <c r="A744" t="n">
        <v>119</v>
      </c>
      <c r="B744" t="inlineStr">
        <is>
          <t>S20 ModGro BLUIX Indiv Stock</t>
        </is>
      </c>
      <c r="C744" t="inlineStr">
        <is>
          <t>1</t>
        </is>
      </c>
      <c r="D744" t="inlineStr">
        <is>
          <t>false</t>
        </is>
      </c>
      <c r="E744" t="inlineStr">
        <is>
          <t>false</t>
        </is>
      </c>
      <c r="G744" t="n">
        <v>0</v>
      </c>
      <c r="I744" s="13">
        <f>Spartan!R17</f>
        <v/>
      </c>
      <c r="K744" s="13">
        <f>Spartan!S17</f>
        <v/>
      </c>
      <c r="M744" t="n">
        <v>20</v>
      </c>
      <c r="AV744" t="inlineStr">
        <is>
          <t>Default</t>
        </is>
      </c>
      <c r="AW744" t="inlineStr">
        <is>
          <t>Default</t>
        </is>
      </c>
    </row>
    <row r="745">
      <c r="A745" t="n">
        <v>119</v>
      </c>
      <c r="B745" t="inlineStr">
        <is>
          <t>S20 ModGro BLUIX Indiv Stock</t>
        </is>
      </c>
      <c r="C745" t="inlineStr">
        <is>
          <t>1</t>
        </is>
      </c>
      <c r="D745" t="inlineStr">
        <is>
          <t>false</t>
        </is>
      </c>
      <c r="E745" t="inlineStr">
        <is>
          <t>false</t>
        </is>
      </c>
      <c r="G745" t="n">
        <v>0</v>
      </c>
      <c r="I745" s="13">
        <f>Spartan!R18</f>
        <v/>
      </c>
      <c r="K745" s="13">
        <f>Spartan!S18</f>
        <v/>
      </c>
      <c r="M745" t="n">
        <v>20</v>
      </c>
      <c r="AV745" t="inlineStr">
        <is>
          <t>Default</t>
        </is>
      </c>
      <c r="AW745" t="inlineStr">
        <is>
          <t>Default</t>
        </is>
      </c>
    </row>
    <row r="746">
      <c r="A746" t="n">
        <v>119</v>
      </c>
      <c r="B746" t="inlineStr">
        <is>
          <t>S20 ModGro BLUIX Indiv Stock</t>
        </is>
      </c>
      <c r="C746" t="inlineStr">
        <is>
          <t>1</t>
        </is>
      </c>
      <c r="D746" t="inlineStr">
        <is>
          <t>false</t>
        </is>
      </c>
      <c r="E746" t="inlineStr">
        <is>
          <t>false</t>
        </is>
      </c>
      <c r="G746" t="n">
        <v>0</v>
      </c>
      <c r="I746" s="13">
        <f>Spartan!R19</f>
        <v/>
      </c>
      <c r="K746" s="13">
        <f>Spartan!S19</f>
        <v/>
      </c>
      <c r="M746" t="n">
        <v>20</v>
      </c>
      <c r="AV746" t="inlineStr">
        <is>
          <t>Default</t>
        </is>
      </c>
      <c r="AW746" t="inlineStr">
        <is>
          <t>Default</t>
        </is>
      </c>
    </row>
    <row r="747">
      <c r="A747" t="n">
        <v>119</v>
      </c>
      <c r="B747" t="inlineStr">
        <is>
          <t>S20 ModGro BLUIX Indiv Stock</t>
        </is>
      </c>
      <c r="C747" t="inlineStr">
        <is>
          <t>1</t>
        </is>
      </c>
      <c r="D747" t="inlineStr">
        <is>
          <t>false</t>
        </is>
      </c>
      <c r="E747" t="inlineStr">
        <is>
          <t>false</t>
        </is>
      </c>
      <c r="G747" t="n">
        <v>0</v>
      </c>
      <c r="I747" s="13">
        <f>Spartan!R20</f>
        <v/>
      </c>
      <c r="K747" s="13">
        <f>Spartan!S20</f>
        <v/>
      </c>
      <c r="M747" t="n">
        <v>20</v>
      </c>
      <c r="AV747" t="inlineStr">
        <is>
          <t>Default</t>
        </is>
      </c>
      <c r="AW747" t="inlineStr">
        <is>
          <t>Default</t>
        </is>
      </c>
    </row>
    <row r="748">
      <c r="A748" t="n">
        <v>119</v>
      </c>
      <c r="B748" t="inlineStr">
        <is>
          <t>S20 ModGro BLUIX Indiv Stock</t>
        </is>
      </c>
      <c r="C748" t="inlineStr">
        <is>
          <t>1</t>
        </is>
      </c>
      <c r="D748" t="inlineStr">
        <is>
          <t>false</t>
        </is>
      </c>
      <c r="E748" t="inlineStr">
        <is>
          <t>false</t>
        </is>
      </c>
      <c r="G748" t="n">
        <v>0</v>
      </c>
      <c r="I748" s="13">
        <f>Spartan!R21</f>
        <v/>
      </c>
      <c r="K748" s="13">
        <f>Spartan!S21</f>
        <v/>
      </c>
      <c r="M748" t="n">
        <v>20</v>
      </c>
      <c r="AV748" t="inlineStr">
        <is>
          <t>Default</t>
        </is>
      </c>
      <c r="AW748" t="inlineStr">
        <is>
          <t>Default</t>
        </is>
      </c>
    </row>
    <row r="749">
      <c r="A749" t="n">
        <v>119</v>
      </c>
      <c r="B749" t="inlineStr">
        <is>
          <t>S20 ModGro BLUIX Indiv Stock</t>
        </is>
      </c>
      <c r="C749" t="inlineStr">
        <is>
          <t>1</t>
        </is>
      </c>
      <c r="D749" t="inlineStr">
        <is>
          <t>false</t>
        </is>
      </c>
      <c r="E749" t="inlineStr">
        <is>
          <t>false</t>
        </is>
      </c>
      <c r="G749" t="n">
        <v>0</v>
      </c>
      <c r="I749" s="13">
        <f>Spartan!R22</f>
        <v/>
      </c>
      <c r="K749" s="13">
        <f>Spartan!S22</f>
        <v/>
      </c>
      <c r="M749" t="n">
        <v>20</v>
      </c>
      <c r="AV749" t="inlineStr">
        <is>
          <t>Default</t>
        </is>
      </c>
      <c r="AW749" t="inlineStr">
        <is>
          <t>Default</t>
        </is>
      </c>
    </row>
    <row r="750">
      <c r="A750" t="n">
        <v>119</v>
      </c>
      <c r="B750" t="inlineStr">
        <is>
          <t>S20 ModGro BLUIX Indiv Stock</t>
        </is>
      </c>
      <c r="C750" t="inlineStr">
        <is>
          <t>1</t>
        </is>
      </c>
      <c r="D750" t="inlineStr">
        <is>
          <t>false</t>
        </is>
      </c>
      <c r="E750" t="inlineStr">
        <is>
          <t>false</t>
        </is>
      </c>
      <c r="G750" t="n">
        <v>0</v>
      </c>
      <c r="I750" s="13">
        <f>Spartan!R23</f>
        <v/>
      </c>
      <c r="K750" s="13">
        <f>Spartan!S23</f>
        <v/>
      </c>
      <c r="M750" t="n">
        <v>20</v>
      </c>
      <c r="AV750" t="inlineStr">
        <is>
          <t>Default</t>
        </is>
      </c>
      <c r="AW750" t="inlineStr">
        <is>
          <t>Default</t>
        </is>
      </c>
    </row>
    <row r="751">
      <c r="A751" t="n">
        <v>119</v>
      </c>
      <c r="B751" t="inlineStr">
        <is>
          <t>S20 ModGro BLUIX Indiv Stock</t>
        </is>
      </c>
      <c r="C751" t="inlineStr">
        <is>
          <t>1</t>
        </is>
      </c>
      <c r="D751" t="inlineStr">
        <is>
          <t>false</t>
        </is>
      </c>
      <c r="E751" t="inlineStr">
        <is>
          <t>false</t>
        </is>
      </c>
      <c r="G751" t="n">
        <v>0</v>
      </c>
      <c r="I751" s="13">
        <f>Spartan!R24</f>
        <v/>
      </c>
      <c r="K751" s="13">
        <f>Spartan!S24</f>
        <v/>
      </c>
      <c r="M751" t="n">
        <v>20</v>
      </c>
      <c r="AV751" t="inlineStr">
        <is>
          <t>Default</t>
        </is>
      </c>
      <c r="AW751" t="inlineStr">
        <is>
          <t>Default</t>
        </is>
      </c>
    </row>
    <row r="752">
      <c r="A752" t="n">
        <v>119</v>
      </c>
      <c r="B752" t="inlineStr">
        <is>
          <t>S20 ModGro BLUIX Indiv Stock</t>
        </is>
      </c>
      <c r="C752" t="inlineStr">
        <is>
          <t>1</t>
        </is>
      </c>
      <c r="D752" t="inlineStr">
        <is>
          <t>false</t>
        </is>
      </c>
      <c r="E752" t="inlineStr">
        <is>
          <t>false</t>
        </is>
      </c>
      <c r="G752" t="n">
        <v>0</v>
      </c>
      <c r="I752" s="13">
        <f>Spartan!R25</f>
        <v/>
      </c>
      <c r="K752" s="13">
        <f>Spartan!S25</f>
        <v/>
      </c>
      <c r="M752" t="n">
        <v>20</v>
      </c>
      <c r="AV752" t="inlineStr">
        <is>
          <t>Default</t>
        </is>
      </c>
      <c r="AW752" t="inlineStr">
        <is>
          <t>Default</t>
        </is>
      </c>
    </row>
    <row r="753">
      <c r="A753" t="n">
        <v>119</v>
      </c>
      <c r="B753" t="inlineStr">
        <is>
          <t>S20 ModGro BLUIX Indiv Stock</t>
        </is>
      </c>
      <c r="C753" t="inlineStr">
        <is>
          <t>1</t>
        </is>
      </c>
      <c r="D753" t="inlineStr">
        <is>
          <t>false</t>
        </is>
      </c>
      <c r="E753" t="inlineStr">
        <is>
          <t>false</t>
        </is>
      </c>
      <c r="G753" t="n">
        <v>0</v>
      </c>
      <c r="I753" s="13">
        <f>Spartan!R26</f>
        <v/>
      </c>
      <c r="K753" s="13">
        <f>Spartan!S26</f>
        <v/>
      </c>
      <c r="M753" t="n">
        <v>20</v>
      </c>
      <c r="AV753" t="inlineStr">
        <is>
          <t>Default</t>
        </is>
      </c>
      <c r="AW753" t="inlineStr">
        <is>
          <t>Default</t>
        </is>
      </c>
    </row>
    <row r="754">
      <c r="A754" t="n">
        <v>119</v>
      </c>
      <c r="B754" t="inlineStr">
        <is>
          <t>S20 ModGro BLUIX Indiv Stock</t>
        </is>
      </c>
      <c r="C754" t="inlineStr">
        <is>
          <t>1</t>
        </is>
      </c>
      <c r="D754" t="inlineStr">
        <is>
          <t>false</t>
        </is>
      </c>
      <c r="E754" t="inlineStr">
        <is>
          <t>false</t>
        </is>
      </c>
      <c r="G754" t="n">
        <v>0</v>
      </c>
      <c r="I754" s="13">
        <f>Spartan!R27</f>
        <v/>
      </c>
      <c r="K754" s="13">
        <f>Spartan!S27</f>
        <v/>
      </c>
      <c r="M754" t="n">
        <v>20</v>
      </c>
      <c r="AV754" t="inlineStr">
        <is>
          <t>Default</t>
        </is>
      </c>
      <c r="AW754" t="inlineStr">
        <is>
          <t>Default</t>
        </is>
      </c>
    </row>
    <row r="755">
      <c r="A755" t="n">
        <v>119</v>
      </c>
      <c r="B755" t="inlineStr">
        <is>
          <t>S20 ModGro BLUIX Indiv Stock</t>
        </is>
      </c>
      <c r="C755" t="inlineStr">
        <is>
          <t>1</t>
        </is>
      </c>
      <c r="D755" t="inlineStr">
        <is>
          <t>false</t>
        </is>
      </c>
      <c r="E755" t="inlineStr">
        <is>
          <t>false</t>
        </is>
      </c>
      <c r="G755" t="n">
        <v>0</v>
      </c>
      <c r="I755" s="13">
        <f>Spartan!R28</f>
        <v/>
      </c>
      <c r="K755" s="13">
        <f>Spartan!S28</f>
        <v/>
      </c>
      <c r="M755" t="n">
        <v>20</v>
      </c>
      <c r="AV755" t="inlineStr">
        <is>
          <t>Default</t>
        </is>
      </c>
      <c r="AW755" t="inlineStr">
        <is>
          <t>Default</t>
        </is>
      </c>
    </row>
    <row r="756">
      <c r="A756" t="n">
        <v>119</v>
      </c>
      <c r="B756" t="inlineStr">
        <is>
          <t>S20 ModGro BLUIX Indiv Stock</t>
        </is>
      </c>
      <c r="C756" t="inlineStr">
        <is>
          <t>1</t>
        </is>
      </c>
      <c r="D756" t="inlineStr">
        <is>
          <t>false</t>
        </is>
      </c>
      <c r="E756" t="inlineStr">
        <is>
          <t>false</t>
        </is>
      </c>
      <c r="G756" t="n">
        <v>0</v>
      </c>
      <c r="I756" s="13">
        <f>Spartan!R29</f>
        <v/>
      </c>
      <c r="K756" s="13">
        <f>Spartan!S29</f>
        <v/>
      </c>
      <c r="M756" t="n">
        <v>20</v>
      </c>
      <c r="AV756" t="inlineStr">
        <is>
          <t>Default</t>
        </is>
      </c>
      <c r="AW756" t="inlineStr">
        <is>
          <t>Default</t>
        </is>
      </c>
    </row>
    <row r="757">
      <c r="A757" t="n">
        <v>119</v>
      </c>
      <c r="B757" t="inlineStr">
        <is>
          <t>S20 ModGro BLUIX Indiv Stock</t>
        </is>
      </c>
      <c r="C757" t="inlineStr">
        <is>
          <t>1</t>
        </is>
      </c>
      <c r="D757" t="inlineStr">
        <is>
          <t>false</t>
        </is>
      </c>
      <c r="E757" t="inlineStr">
        <is>
          <t>false</t>
        </is>
      </c>
      <c r="G757" t="n">
        <v>0</v>
      </c>
      <c r="I757" s="13">
        <f>Spartan!R30</f>
        <v/>
      </c>
      <c r="K757" s="13">
        <f>Spartan!S30</f>
        <v/>
      </c>
      <c r="M757" t="n">
        <v>20</v>
      </c>
      <c r="AV757" t="inlineStr">
        <is>
          <t>Default</t>
        </is>
      </c>
      <c r="AW757" t="inlineStr">
        <is>
          <t>Default</t>
        </is>
      </c>
    </row>
    <row r="758">
      <c r="A758" t="n">
        <v>119</v>
      </c>
      <c r="B758" t="inlineStr">
        <is>
          <t>S20 ModGro BLUIX Indiv Stock</t>
        </is>
      </c>
      <c r="C758" t="inlineStr">
        <is>
          <t>1</t>
        </is>
      </c>
      <c r="D758" t="inlineStr">
        <is>
          <t>false</t>
        </is>
      </c>
      <c r="E758" t="inlineStr">
        <is>
          <t>false</t>
        </is>
      </c>
      <c r="G758" t="n">
        <v>0</v>
      </c>
      <c r="I758" s="13">
        <f>Spartan!R31</f>
        <v/>
      </c>
      <c r="K758" s="13">
        <f>Spartan!S31</f>
        <v/>
      </c>
      <c r="M758" t="n">
        <v>20</v>
      </c>
      <c r="AV758" t="inlineStr">
        <is>
          <t>Default</t>
        </is>
      </c>
      <c r="AW758" t="inlineStr">
        <is>
          <t>Default</t>
        </is>
      </c>
    </row>
    <row r="759">
      <c r="A759" t="n">
        <v>119</v>
      </c>
      <c r="B759" t="inlineStr">
        <is>
          <t>S20 ModGro BLUIX Indiv Stock</t>
        </is>
      </c>
      <c r="C759" t="inlineStr">
        <is>
          <t>1</t>
        </is>
      </c>
      <c r="D759" t="inlineStr">
        <is>
          <t>false</t>
        </is>
      </c>
      <c r="E759" t="inlineStr">
        <is>
          <t>false</t>
        </is>
      </c>
      <c r="G759" t="n">
        <v>0</v>
      </c>
      <c r="I759" s="13">
        <f>Spartan!R32</f>
        <v/>
      </c>
      <c r="K759" s="13">
        <f>Spartan!S32</f>
        <v/>
      </c>
      <c r="M759" t="n">
        <v>20</v>
      </c>
      <c r="AV759" t="inlineStr">
        <is>
          <t>Default</t>
        </is>
      </c>
      <c r="AW759" t="inlineStr">
        <is>
          <t>Default</t>
        </is>
      </c>
    </row>
    <row r="760">
      <c r="A760" t="n">
        <v>119</v>
      </c>
      <c r="B760" t="inlineStr">
        <is>
          <t>S20 ModGro BLUIX Indiv Stock</t>
        </is>
      </c>
      <c r="C760" t="inlineStr">
        <is>
          <t>1</t>
        </is>
      </c>
      <c r="D760" t="inlineStr">
        <is>
          <t>false</t>
        </is>
      </c>
      <c r="E760" t="inlineStr">
        <is>
          <t>false</t>
        </is>
      </c>
      <c r="G760" t="n">
        <v>0</v>
      </c>
      <c r="I760" s="13">
        <f>Spartan!R33</f>
        <v/>
      </c>
      <c r="K760" s="13">
        <f>Spartan!S33</f>
        <v/>
      </c>
      <c r="M760" t="n">
        <v>20</v>
      </c>
      <c r="AV760" t="inlineStr">
        <is>
          <t>Default</t>
        </is>
      </c>
      <c r="AW760" t="inlineStr">
        <is>
          <t>Default</t>
        </is>
      </c>
    </row>
    <row r="761">
      <c r="A761" t="n">
        <v>119</v>
      </c>
      <c r="B761" t="inlineStr">
        <is>
          <t>S20 ModGro BLUIX Indiv Stock</t>
        </is>
      </c>
      <c r="C761" t="inlineStr">
        <is>
          <t>1</t>
        </is>
      </c>
      <c r="D761" t="inlineStr">
        <is>
          <t>false</t>
        </is>
      </c>
      <c r="E761" t="inlineStr">
        <is>
          <t>false</t>
        </is>
      </c>
      <c r="G761" t="n">
        <v>0</v>
      </c>
      <c r="I761" s="13">
        <f>Spartan!R34</f>
        <v/>
      </c>
      <c r="K761" s="13">
        <f>Spartan!S34</f>
        <v/>
      </c>
      <c r="M761" t="n">
        <v>20</v>
      </c>
      <c r="AV761" t="inlineStr">
        <is>
          <t>Default</t>
        </is>
      </c>
      <c r="AW761" t="inlineStr">
        <is>
          <t>Default</t>
        </is>
      </c>
    </row>
    <row r="762">
      <c r="A762" t="n">
        <v>119</v>
      </c>
      <c r="B762" t="inlineStr">
        <is>
          <t>S20 ModGro BLUIX Indiv Stock</t>
        </is>
      </c>
      <c r="C762" t="inlineStr">
        <is>
          <t>1</t>
        </is>
      </c>
      <c r="D762" t="inlineStr">
        <is>
          <t>false</t>
        </is>
      </c>
      <c r="E762" t="inlineStr">
        <is>
          <t>false</t>
        </is>
      </c>
      <c r="G762" t="n">
        <v>0</v>
      </c>
      <c r="I762" s="13">
        <f>Spartan!R35</f>
        <v/>
      </c>
      <c r="K762" s="13">
        <f>Spartan!S35</f>
        <v/>
      </c>
      <c r="M762" t="n">
        <v>20</v>
      </c>
      <c r="AV762" t="inlineStr">
        <is>
          <t>Default</t>
        </is>
      </c>
      <c r="AW762" t="inlineStr">
        <is>
          <t>Default</t>
        </is>
      </c>
    </row>
    <row r="763">
      <c r="A763" t="n">
        <v>119</v>
      </c>
      <c r="B763" t="inlineStr">
        <is>
          <t>S20 ModGro BLUIX Indiv Stock</t>
        </is>
      </c>
      <c r="C763" t="inlineStr">
        <is>
          <t>1</t>
        </is>
      </c>
      <c r="D763" t="inlineStr">
        <is>
          <t>false</t>
        </is>
      </c>
      <c r="E763" t="inlineStr">
        <is>
          <t>false</t>
        </is>
      </c>
      <c r="G763" t="n">
        <v>0</v>
      </c>
      <c r="I763" s="13">
        <f>Spartan!R36</f>
        <v/>
      </c>
      <c r="K763" s="13">
        <f>Spartan!S36</f>
        <v/>
      </c>
      <c r="M763" t="n">
        <v>20</v>
      </c>
      <c r="AV763" t="inlineStr">
        <is>
          <t>Default</t>
        </is>
      </c>
      <c r="AW763" t="inlineStr">
        <is>
          <t>Default</t>
        </is>
      </c>
    </row>
    <row r="764">
      <c r="A764" t="n">
        <v>119</v>
      </c>
      <c r="B764" t="inlineStr">
        <is>
          <t>S20 ModGro BLUIX Indiv Stock</t>
        </is>
      </c>
      <c r="C764" t="inlineStr">
        <is>
          <t>1</t>
        </is>
      </c>
      <c r="D764" t="inlineStr">
        <is>
          <t>false</t>
        </is>
      </c>
      <c r="E764" t="inlineStr">
        <is>
          <t>false</t>
        </is>
      </c>
      <c r="G764" t="n">
        <v>0</v>
      </c>
      <c r="I764" s="13">
        <f>Spartan!R37</f>
        <v/>
      </c>
      <c r="K764" s="13">
        <f>Spartan!S37</f>
        <v/>
      </c>
      <c r="M764" t="n">
        <v>20</v>
      </c>
      <c r="AV764" t="inlineStr">
        <is>
          <t>Default</t>
        </is>
      </c>
      <c r="AW764" t="inlineStr">
        <is>
          <t>Default</t>
        </is>
      </c>
    </row>
    <row r="765">
      <c r="A765" t="n">
        <v>119</v>
      </c>
      <c r="B765" t="inlineStr">
        <is>
          <t>S20 ModGro BLUIX Indiv Stock</t>
        </is>
      </c>
      <c r="C765" t="inlineStr">
        <is>
          <t>1</t>
        </is>
      </c>
      <c r="D765" t="inlineStr">
        <is>
          <t>false</t>
        </is>
      </c>
      <c r="E765" t="inlineStr">
        <is>
          <t>false</t>
        </is>
      </c>
      <c r="G765" t="n">
        <v>0</v>
      </c>
      <c r="I765" s="13">
        <f>Spartan!R38</f>
        <v/>
      </c>
      <c r="K765" s="13">
        <f>Spartan!S38</f>
        <v/>
      </c>
      <c r="M765" t="n">
        <v>20</v>
      </c>
      <c r="AV765" t="inlineStr">
        <is>
          <t>Default</t>
        </is>
      </c>
      <c r="AW765" t="inlineStr">
        <is>
          <t>Default</t>
        </is>
      </c>
    </row>
    <row r="766">
      <c r="A766" t="n">
        <v>119</v>
      </c>
      <c r="B766" t="inlineStr">
        <is>
          <t>S20 ModGro BLUIX Indiv Stock</t>
        </is>
      </c>
      <c r="C766" t="inlineStr">
        <is>
          <t>1</t>
        </is>
      </c>
      <c r="D766" t="inlineStr">
        <is>
          <t>false</t>
        </is>
      </c>
      <c r="E766" t="inlineStr">
        <is>
          <t>false</t>
        </is>
      </c>
      <c r="G766" t="n">
        <v>0</v>
      </c>
      <c r="I766" s="13">
        <f>Spartan!R39</f>
        <v/>
      </c>
      <c r="K766" s="13">
        <f>Spartan!S39</f>
        <v/>
      </c>
      <c r="M766" t="n">
        <v>20</v>
      </c>
      <c r="AV766" t="inlineStr">
        <is>
          <t>Default</t>
        </is>
      </c>
      <c r="AW766" t="inlineStr">
        <is>
          <t>Default</t>
        </is>
      </c>
    </row>
    <row r="767">
      <c r="A767" t="n">
        <v>119</v>
      </c>
      <c r="B767" t="inlineStr">
        <is>
          <t>S20 ModGro BLUIX Indiv Stock</t>
        </is>
      </c>
      <c r="C767" t="inlineStr">
        <is>
          <t>1</t>
        </is>
      </c>
      <c r="D767" t="inlineStr">
        <is>
          <t>false</t>
        </is>
      </c>
      <c r="E767" t="inlineStr">
        <is>
          <t>false</t>
        </is>
      </c>
      <c r="G767" t="n">
        <v>0</v>
      </c>
      <c r="I767" s="13">
        <f>Spartan!R40</f>
        <v/>
      </c>
      <c r="K767" s="13">
        <f>Spartan!S40</f>
        <v/>
      </c>
      <c r="M767" t="n">
        <v>20</v>
      </c>
      <c r="AV767" t="inlineStr">
        <is>
          <t>Default</t>
        </is>
      </c>
      <c r="AW767" t="inlineStr">
        <is>
          <t>Default</t>
        </is>
      </c>
    </row>
    <row r="768">
      <c r="A768" t="n">
        <v>119</v>
      </c>
      <c r="B768" t="inlineStr">
        <is>
          <t>S20 ModGro BLUIX Indiv Stock</t>
        </is>
      </c>
      <c r="C768" t="inlineStr">
        <is>
          <t>1</t>
        </is>
      </c>
      <c r="D768" t="inlineStr">
        <is>
          <t>false</t>
        </is>
      </c>
      <c r="E768" t="inlineStr">
        <is>
          <t>false</t>
        </is>
      </c>
      <c r="G768" t="n">
        <v>0</v>
      </c>
      <c r="I768" s="13">
        <f>Spartan!R41</f>
        <v/>
      </c>
      <c r="K768" s="13">
        <f>Spartan!S41</f>
        <v/>
      </c>
      <c r="M768" t="n">
        <v>20</v>
      </c>
      <c r="AV768" t="inlineStr">
        <is>
          <t>Default</t>
        </is>
      </c>
      <c r="AW768" t="inlineStr">
        <is>
          <t>Default</t>
        </is>
      </c>
    </row>
    <row r="769">
      <c r="A769" t="n">
        <v>119</v>
      </c>
      <c r="B769" t="inlineStr">
        <is>
          <t>S20 ModGro BLUIX Indiv Stock</t>
        </is>
      </c>
      <c r="C769" t="inlineStr">
        <is>
          <t>1</t>
        </is>
      </c>
      <c r="D769" t="inlineStr">
        <is>
          <t>false</t>
        </is>
      </c>
      <c r="E769" t="inlineStr">
        <is>
          <t>false</t>
        </is>
      </c>
      <c r="G769" t="n">
        <v>0</v>
      </c>
      <c r="I769" s="13">
        <f>Spartan!R42</f>
        <v/>
      </c>
      <c r="K769" s="13">
        <f>Spartan!S42</f>
        <v/>
      </c>
      <c r="M769" t="n">
        <v>20</v>
      </c>
      <c r="AV769" t="inlineStr">
        <is>
          <t>Default</t>
        </is>
      </c>
      <c r="AW769" t="inlineStr">
        <is>
          <t>Default</t>
        </is>
      </c>
    </row>
    <row r="770">
      <c r="A770" t="n">
        <v>119</v>
      </c>
      <c r="B770" t="inlineStr">
        <is>
          <t>S20 ModGro BLUIX Indiv Stock</t>
        </is>
      </c>
      <c r="C770" t="inlineStr">
        <is>
          <t>1</t>
        </is>
      </c>
      <c r="D770" t="inlineStr">
        <is>
          <t>false</t>
        </is>
      </c>
      <c r="E770" t="inlineStr">
        <is>
          <t>false</t>
        </is>
      </c>
      <c r="G770" t="n">
        <v>0</v>
      </c>
      <c r="I770" s="13">
        <f>Spartan!R43</f>
        <v/>
      </c>
      <c r="K770" s="13">
        <f>Spartan!S43</f>
        <v/>
      </c>
      <c r="M770" t="n">
        <v>20</v>
      </c>
      <c r="AV770" t="inlineStr">
        <is>
          <t>Default</t>
        </is>
      </c>
      <c r="AW770" t="inlineStr">
        <is>
          <t>Default</t>
        </is>
      </c>
    </row>
    <row r="771">
      <c r="A771" t="n">
        <v>119</v>
      </c>
      <c r="B771" t="inlineStr">
        <is>
          <t>S20 ModGro BLUIX Indiv Stock</t>
        </is>
      </c>
      <c r="C771" t="inlineStr">
        <is>
          <t>1</t>
        </is>
      </c>
      <c r="D771" t="inlineStr">
        <is>
          <t>false</t>
        </is>
      </c>
      <c r="E771" t="inlineStr">
        <is>
          <t>false</t>
        </is>
      </c>
      <c r="G771" t="n">
        <v>0</v>
      </c>
      <c r="I771" s="13">
        <f>Spartan!R44</f>
        <v/>
      </c>
      <c r="K771" s="13">
        <f>Spartan!S44</f>
        <v/>
      </c>
      <c r="M771" t="n">
        <v>20</v>
      </c>
      <c r="AV771" t="inlineStr">
        <is>
          <t>Default</t>
        </is>
      </c>
      <c r="AW771" t="inlineStr">
        <is>
          <t>Default</t>
        </is>
      </c>
    </row>
    <row r="772">
      <c r="A772" t="n">
        <v>119</v>
      </c>
      <c r="B772" t="inlineStr">
        <is>
          <t>S20 ModGro BLUIX Indiv Stock</t>
        </is>
      </c>
      <c r="C772" t="inlineStr">
        <is>
          <t>1</t>
        </is>
      </c>
      <c r="D772" t="inlineStr">
        <is>
          <t>false</t>
        </is>
      </c>
      <c r="E772" t="inlineStr">
        <is>
          <t>false</t>
        </is>
      </c>
      <c r="G772" t="n">
        <v>0</v>
      </c>
      <c r="I772" s="13">
        <f>Spartan!R45</f>
        <v/>
      </c>
      <c r="K772" s="13">
        <f>Spartan!S45</f>
        <v/>
      </c>
      <c r="M772" t="n">
        <v>20</v>
      </c>
      <c r="AV772" t="inlineStr">
        <is>
          <t>Default</t>
        </is>
      </c>
      <c r="AW772" t="inlineStr">
        <is>
          <t>Default</t>
        </is>
      </c>
    </row>
    <row r="773">
      <c r="A773" t="n">
        <v>119</v>
      </c>
      <c r="B773" t="inlineStr">
        <is>
          <t>S20 ModGro BLUIX Indiv Stock</t>
        </is>
      </c>
      <c r="C773" t="inlineStr">
        <is>
          <t>1</t>
        </is>
      </c>
      <c r="D773" t="inlineStr">
        <is>
          <t>false</t>
        </is>
      </c>
      <c r="E773" t="inlineStr">
        <is>
          <t>false</t>
        </is>
      </c>
      <c r="G773" t="n">
        <v>0</v>
      </c>
      <c r="I773" s="13">
        <f>Spartan!R46</f>
        <v/>
      </c>
      <c r="K773" s="13">
        <f>Spartan!S46</f>
        <v/>
      </c>
      <c r="M773" t="n">
        <v>20</v>
      </c>
      <c r="AV773" t="inlineStr">
        <is>
          <t>Default</t>
        </is>
      </c>
      <c r="AW773" t="inlineStr">
        <is>
          <t>Default</t>
        </is>
      </c>
    </row>
    <row r="774">
      <c r="A774" t="n">
        <v>119</v>
      </c>
      <c r="B774" t="inlineStr">
        <is>
          <t>S20 ModGro BLUIX Indiv Stock</t>
        </is>
      </c>
      <c r="C774" t="inlineStr">
        <is>
          <t>1</t>
        </is>
      </c>
      <c r="D774" t="inlineStr">
        <is>
          <t>false</t>
        </is>
      </c>
      <c r="E774" t="inlineStr">
        <is>
          <t>false</t>
        </is>
      </c>
      <c r="G774" t="n">
        <v>0</v>
      </c>
      <c r="I774" s="13">
        <f>Spartan!R47</f>
        <v/>
      </c>
      <c r="K774" s="13">
        <f>Spartan!S47</f>
        <v/>
      </c>
      <c r="M774" t="n">
        <v>20</v>
      </c>
      <c r="AV774" t="inlineStr">
        <is>
          <t>Default</t>
        </is>
      </c>
      <c r="AW774" t="inlineStr">
        <is>
          <t>Default</t>
        </is>
      </c>
    </row>
    <row r="775">
      <c r="A775" t="n">
        <v>119</v>
      </c>
      <c r="B775" t="inlineStr">
        <is>
          <t>S20 ModGro BLUIX Indiv Stock</t>
        </is>
      </c>
      <c r="C775" t="inlineStr">
        <is>
          <t>1</t>
        </is>
      </c>
      <c r="D775" t="inlineStr">
        <is>
          <t>false</t>
        </is>
      </c>
      <c r="E775" t="inlineStr">
        <is>
          <t>false</t>
        </is>
      </c>
      <c r="G775" t="n">
        <v>0</v>
      </c>
      <c r="I775" s="13">
        <f>Spartan!R48</f>
        <v/>
      </c>
      <c r="K775" s="13">
        <f>Spartan!S48</f>
        <v/>
      </c>
      <c r="M775" t="n">
        <v>20</v>
      </c>
      <c r="AV775" t="inlineStr">
        <is>
          <t>Default</t>
        </is>
      </c>
      <c r="AW775" t="inlineStr">
        <is>
          <t>Default</t>
        </is>
      </c>
    </row>
    <row r="776">
      <c r="A776" t="n">
        <v>119</v>
      </c>
      <c r="B776" t="inlineStr">
        <is>
          <t>S20 ModGro BLUIX Indiv Stock</t>
        </is>
      </c>
      <c r="C776" t="inlineStr">
        <is>
          <t>1</t>
        </is>
      </c>
      <c r="D776" t="inlineStr">
        <is>
          <t>false</t>
        </is>
      </c>
      <c r="E776" t="inlineStr">
        <is>
          <t>false</t>
        </is>
      </c>
      <c r="G776" t="n">
        <v>0</v>
      </c>
      <c r="I776" s="13">
        <f>Spartan!R49</f>
        <v/>
      </c>
      <c r="K776" s="13">
        <f>Spartan!S49</f>
        <v/>
      </c>
      <c r="M776" t="n">
        <v>20</v>
      </c>
      <c r="AV776" t="inlineStr">
        <is>
          <t>Default</t>
        </is>
      </c>
      <c r="AW776" t="inlineStr">
        <is>
          <t>Default</t>
        </is>
      </c>
    </row>
    <row r="777">
      <c r="A777" t="n">
        <v>119</v>
      </c>
      <c r="B777" t="inlineStr">
        <is>
          <t>S20 ModGro BLUIX Indiv Stock</t>
        </is>
      </c>
      <c r="C777" t="inlineStr">
        <is>
          <t>1</t>
        </is>
      </c>
      <c r="D777" t="inlineStr">
        <is>
          <t>false</t>
        </is>
      </c>
      <c r="E777" t="inlineStr">
        <is>
          <t>false</t>
        </is>
      </c>
      <c r="G777" t="n">
        <v>0</v>
      </c>
      <c r="I777" s="13">
        <f>Spartan!R50</f>
        <v/>
      </c>
      <c r="K777" s="13">
        <f>Spartan!S50</f>
        <v/>
      </c>
      <c r="M777" t="n">
        <v>20</v>
      </c>
      <c r="AV777" t="inlineStr">
        <is>
          <t>Default</t>
        </is>
      </c>
      <c r="AW777" t="inlineStr">
        <is>
          <t>Default</t>
        </is>
      </c>
    </row>
    <row r="778">
      <c r="A778" t="n">
        <v>119</v>
      </c>
      <c r="B778" t="inlineStr">
        <is>
          <t>S20 ModGro BLUIX Indiv Stock</t>
        </is>
      </c>
      <c r="C778" t="inlineStr">
        <is>
          <t>1</t>
        </is>
      </c>
      <c r="D778" t="inlineStr">
        <is>
          <t>false</t>
        </is>
      </c>
      <c r="E778" t="inlineStr">
        <is>
          <t>false</t>
        </is>
      </c>
      <c r="G778" t="n">
        <v>0</v>
      </c>
      <c r="I778" s="13">
        <f>Spartan!R51</f>
        <v/>
      </c>
      <c r="K778" s="13">
        <f>Spartan!S51</f>
        <v/>
      </c>
      <c r="M778" t="n">
        <v>20</v>
      </c>
      <c r="AV778" t="inlineStr">
        <is>
          <t>Default</t>
        </is>
      </c>
      <c r="AW778" t="inlineStr">
        <is>
          <t>Default</t>
        </is>
      </c>
    </row>
    <row r="779">
      <c r="A779" t="n">
        <v>119</v>
      </c>
      <c r="B779" t="inlineStr">
        <is>
          <t>S20 ModGro BLUIX Indiv Stock</t>
        </is>
      </c>
      <c r="C779" t="inlineStr">
        <is>
          <t>1</t>
        </is>
      </c>
      <c r="D779" t="inlineStr">
        <is>
          <t>false</t>
        </is>
      </c>
      <c r="E779" t="inlineStr">
        <is>
          <t>false</t>
        </is>
      </c>
      <c r="G779" t="n">
        <v>0</v>
      </c>
      <c r="I779" s="13">
        <f>Spartan!R52</f>
        <v/>
      </c>
      <c r="K779" s="13">
        <f>Spartan!S52</f>
        <v/>
      </c>
      <c r="M779" t="n">
        <v>20</v>
      </c>
      <c r="AV779" t="inlineStr">
        <is>
          <t>Default</t>
        </is>
      </c>
      <c r="AW779" t="inlineStr">
        <is>
          <t>Default</t>
        </is>
      </c>
    </row>
    <row r="780">
      <c r="A780" t="n">
        <v>119</v>
      </c>
      <c r="B780" t="inlineStr">
        <is>
          <t>S20 ModGro BLUIX Indiv Stock</t>
        </is>
      </c>
      <c r="C780" t="inlineStr">
        <is>
          <t>1</t>
        </is>
      </c>
      <c r="D780" t="inlineStr">
        <is>
          <t>false</t>
        </is>
      </c>
      <c r="E780" t="inlineStr">
        <is>
          <t>false</t>
        </is>
      </c>
      <c r="G780" t="n">
        <v>0</v>
      </c>
      <c r="I780" s="13">
        <f>Spartan!R53</f>
        <v/>
      </c>
      <c r="K780" s="13">
        <f>Spartan!S53</f>
        <v/>
      </c>
      <c r="M780" t="n">
        <v>20</v>
      </c>
      <c r="AV780" t="inlineStr">
        <is>
          <t>Default</t>
        </is>
      </c>
      <c r="AW780" t="inlineStr">
        <is>
          <t>Default</t>
        </is>
      </c>
    </row>
    <row r="781">
      <c r="A781" t="n">
        <v>119</v>
      </c>
      <c r="B781" t="inlineStr">
        <is>
          <t>S20 ModGro BLUIX Indiv Stock</t>
        </is>
      </c>
      <c r="C781" t="inlineStr">
        <is>
          <t>1</t>
        </is>
      </c>
      <c r="D781" t="inlineStr">
        <is>
          <t>false</t>
        </is>
      </c>
      <c r="E781" t="inlineStr">
        <is>
          <t>false</t>
        </is>
      </c>
      <c r="G781" t="n">
        <v>0</v>
      </c>
      <c r="I781" s="13">
        <f>Spartan!R54</f>
        <v/>
      </c>
      <c r="K781" s="13">
        <f>Spartan!S54</f>
        <v/>
      </c>
      <c r="M781" t="n">
        <v>20</v>
      </c>
      <c r="AV781" t="inlineStr">
        <is>
          <t>Default</t>
        </is>
      </c>
      <c r="AW781" t="inlineStr">
        <is>
          <t>Default</t>
        </is>
      </c>
    </row>
    <row r="782">
      <c r="A782" t="n">
        <v>119</v>
      </c>
      <c r="B782" t="inlineStr">
        <is>
          <t>S20 ModGro BLUIX Indiv Stock</t>
        </is>
      </c>
      <c r="C782" t="inlineStr">
        <is>
          <t>1</t>
        </is>
      </c>
      <c r="D782" t="inlineStr">
        <is>
          <t>false</t>
        </is>
      </c>
      <c r="E782" t="inlineStr">
        <is>
          <t>false</t>
        </is>
      </c>
      <c r="G782" t="n">
        <v>0</v>
      </c>
      <c r="I782" s="13">
        <f>Spartan!R55</f>
        <v/>
      </c>
      <c r="K782" s="13">
        <f>Spartan!S55</f>
        <v/>
      </c>
      <c r="M782" t="n">
        <v>20</v>
      </c>
      <c r="AV782" t="inlineStr">
        <is>
          <t>Default</t>
        </is>
      </c>
      <c r="AW782" t="inlineStr">
        <is>
          <t>Default</t>
        </is>
      </c>
    </row>
    <row r="783">
      <c r="A783" t="n">
        <v>119</v>
      </c>
      <c r="B783" t="inlineStr">
        <is>
          <t>S20 ModGro BLUIX Indiv Stock</t>
        </is>
      </c>
      <c r="C783" t="inlineStr">
        <is>
          <t>1</t>
        </is>
      </c>
      <c r="D783" t="inlineStr">
        <is>
          <t>false</t>
        </is>
      </c>
      <c r="E783" t="inlineStr">
        <is>
          <t>false</t>
        </is>
      </c>
      <c r="G783" t="n">
        <v>0</v>
      </c>
      <c r="I783" s="13">
        <f>Spartan!R56</f>
        <v/>
      </c>
      <c r="K783" s="13">
        <f>Spartan!S56</f>
        <v/>
      </c>
      <c r="M783" t="n">
        <v>20</v>
      </c>
      <c r="AV783" t="inlineStr">
        <is>
          <t>Default</t>
        </is>
      </c>
      <c r="AW783" t="inlineStr">
        <is>
          <t>Default</t>
        </is>
      </c>
    </row>
    <row r="784">
      <c r="A784" t="n">
        <v>119</v>
      </c>
      <c r="B784" t="inlineStr">
        <is>
          <t>S20 ModGro BLUIX Indiv Stock</t>
        </is>
      </c>
      <c r="C784" t="inlineStr">
        <is>
          <t>1</t>
        </is>
      </c>
      <c r="D784" t="inlineStr">
        <is>
          <t>false</t>
        </is>
      </c>
      <c r="E784" t="inlineStr">
        <is>
          <t>false</t>
        </is>
      </c>
      <c r="G784" t="n">
        <v>0</v>
      </c>
      <c r="I784" s="13">
        <f>Spartan!R57</f>
        <v/>
      </c>
      <c r="K784" s="13">
        <f>Spartan!S57</f>
        <v/>
      </c>
      <c r="M784" t="n">
        <v>20</v>
      </c>
      <c r="AV784" t="inlineStr">
        <is>
          <t>Default</t>
        </is>
      </c>
      <c r="AW784" t="inlineStr">
        <is>
          <t>Default</t>
        </is>
      </c>
    </row>
    <row r="785">
      <c r="A785" t="n">
        <v>119</v>
      </c>
      <c r="B785" t="inlineStr">
        <is>
          <t>S20 ModGro BLUIX Indiv Stock</t>
        </is>
      </c>
      <c r="C785" t="inlineStr">
        <is>
          <t>1</t>
        </is>
      </c>
      <c r="D785" t="inlineStr">
        <is>
          <t>false</t>
        </is>
      </c>
      <c r="E785" t="inlineStr">
        <is>
          <t>false</t>
        </is>
      </c>
      <c r="G785" t="n">
        <v>0</v>
      </c>
      <c r="I785" s="13">
        <f>Spartan!R58</f>
        <v/>
      </c>
      <c r="K785" s="13">
        <f>Spartan!S58</f>
        <v/>
      </c>
      <c r="M785" t="n">
        <v>20</v>
      </c>
      <c r="AV785" t="inlineStr">
        <is>
          <t>Default</t>
        </is>
      </c>
      <c r="AW785" t="inlineStr">
        <is>
          <t>Default</t>
        </is>
      </c>
    </row>
    <row r="786">
      <c r="A786" t="n">
        <v>119</v>
      </c>
      <c r="B786" t="inlineStr">
        <is>
          <t>S20 ModGro BLUIX Indiv Stock</t>
        </is>
      </c>
      <c r="C786" t="inlineStr">
        <is>
          <t>1</t>
        </is>
      </c>
      <c r="D786" t="inlineStr">
        <is>
          <t>false</t>
        </is>
      </c>
      <c r="E786" t="inlineStr">
        <is>
          <t>false</t>
        </is>
      </c>
      <c r="G786" t="n">
        <v>0</v>
      </c>
      <c r="I786" s="13">
        <f>Spartan!R59</f>
        <v/>
      </c>
      <c r="K786" s="13">
        <f>Spartan!S59</f>
        <v/>
      </c>
      <c r="M786" t="n">
        <v>20</v>
      </c>
      <c r="AV786" t="inlineStr">
        <is>
          <t>Default</t>
        </is>
      </c>
      <c r="AW786" t="inlineStr">
        <is>
          <t>Default</t>
        </is>
      </c>
    </row>
    <row r="787">
      <c r="A787" t="n">
        <v>119</v>
      </c>
      <c r="B787" t="inlineStr">
        <is>
          <t>S20 ModGro BLUIX Indiv Stock</t>
        </is>
      </c>
      <c r="C787" t="inlineStr">
        <is>
          <t>1</t>
        </is>
      </c>
      <c r="D787" t="inlineStr">
        <is>
          <t>false</t>
        </is>
      </c>
      <c r="E787" t="inlineStr">
        <is>
          <t>false</t>
        </is>
      </c>
      <c r="G787" t="n">
        <v>0</v>
      </c>
      <c r="I787" s="13">
        <f>Spartan!R60</f>
        <v/>
      </c>
      <c r="K787" s="13">
        <f>Spartan!S60</f>
        <v/>
      </c>
      <c r="M787" t="n">
        <v>20</v>
      </c>
      <c r="AV787" t="inlineStr">
        <is>
          <t>Default</t>
        </is>
      </c>
      <c r="AW787" t="inlineStr">
        <is>
          <t>Default</t>
        </is>
      </c>
    </row>
    <row r="788">
      <c r="A788" t="n">
        <v>119</v>
      </c>
      <c r="B788" t="inlineStr">
        <is>
          <t>S20 ModGro BLUIX Indiv Stock</t>
        </is>
      </c>
      <c r="C788" t="inlineStr">
        <is>
          <t>1</t>
        </is>
      </c>
      <c r="D788" t="inlineStr">
        <is>
          <t>false</t>
        </is>
      </c>
      <c r="E788" t="inlineStr">
        <is>
          <t>false</t>
        </is>
      </c>
      <c r="G788" t="n">
        <v>0</v>
      </c>
      <c r="I788" s="13">
        <f>Spartan!R61</f>
        <v/>
      </c>
      <c r="K788" s="13">
        <f>Spartan!S61</f>
        <v/>
      </c>
      <c r="M788" t="n">
        <v>20</v>
      </c>
      <c r="AV788" t="inlineStr">
        <is>
          <t>Default</t>
        </is>
      </c>
      <c r="AW788" t="inlineStr">
        <is>
          <t>Default</t>
        </is>
      </c>
    </row>
    <row r="789">
      <c r="A789" t="n">
        <v>119</v>
      </c>
      <c r="B789" t="inlineStr">
        <is>
          <t>S20 ModGro BLUIX Indiv Stock</t>
        </is>
      </c>
      <c r="C789" t="inlineStr">
        <is>
          <t>1</t>
        </is>
      </c>
      <c r="D789" t="inlineStr">
        <is>
          <t>false</t>
        </is>
      </c>
      <c r="E789" t="inlineStr">
        <is>
          <t>false</t>
        </is>
      </c>
      <c r="G789" t="n">
        <v>0</v>
      </c>
      <c r="I789" s="13">
        <f>Spartan!R62</f>
        <v/>
      </c>
      <c r="K789" s="13">
        <f>Spartan!S62</f>
        <v/>
      </c>
      <c r="M789" t="n">
        <v>20</v>
      </c>
      <c r="AV789" t="inlineStr">
        <is>
          <t>Default</t>
        </is>
      </c>
      <c r="AW789" t="inlineStr">
        <is>
          <t>Default</t>
        </is>
      </c>
    </row>
    <row r="790">
      <c r="A790" t="n">
        <v>119</v>
      </c>
      <c r="B790" t="inlineStr">
        <is>
          <t>S20 ModGro BLUIX Indiv Stock</t>
        </is>
      </c>
      <c r="C790" t="inlineStr">
        <is>
          <t>1</t>
        </is>
      </c>
      <c r="D790" t="inlineStr">
        <is>
          <t>false</t>
        </is>
      </c>
      <c r="E790" t="inlineStr">
        <is>
          <t>false</t>
        </is>
      </c>
      <c r="G790" t="n">
        <v>0</v>
      </c>
      <c r="I790" s="13">
        <f>Spartan!R63</f>
        <v/>
      </c>
      <c r="K790" s="13">
        <f>Spartan!S63</f>
        <v/>
      </c>
      <c r="M790" t="n">
        <v>20</v>
      </c>
      <c r="AV790" t="inlineStr">
        <is>
          <t>Default</t>
        </is>
      </c>
      <c r="AW790" t="inlineStr">
        <is>
          <t>Default</t>
        </is>
      </c>
    </row>
    <row r="791">
      <c r="A791" t="n">
        <v>119</v>
      </c>
      <c r="B791" t="inlineStr">
        <is>
          <t>S20 ModGro BLUIX Indiv Stock</t>
        </is>
      </c>
      <c r="C791" t="inlineStr">
        <is>
          <t>1</t>
        </is>
      </c>
      <c r="D791" t="inlineStr">
        <is>
          <t>false</t>
        </is>
      </c>
      <c r="E791" t="inlineStr">
        <is>
          <t>false</t>
        </is>
      </c>
      <c r="G791" t="n">
        <v>0</v>
      </c>
      <c r="I791" s="13">
        <f>Spartan!R64</f>
        <v/>
      </c>
      <c r="K791" s="13">
        <f>Spartan!S64</f>
        <v/>
      </c>
      <c r="M791" t="n">
        <v>20</v>
      </c>
      <c r="AV791" t="inlineStr">
        <is>
          <t>Default</t>
        </is>
      </c>
      <c r="AW791" t="inlineStr">
        <is>
          <t>Default</t>
        </is>
      </c>
    </row>
    <row r="792">
      <c r="A792" t="n">
        <v>119</v>
      </c>
      <c r="B792" t="inlineStr">
        <is>
          <t>S20 ModGro BLUIX Indiv Stock</t>
        </is>
      </c>
      <c r="C792" t="inlineStr">
        <is>
          <t>1</t>
        </is>
      </c>
      <c r="D792" t="inlineStr">
        <is>
          <t>false</t>
        </is>
      </c>
      <c r="E792" t="inlineStr">
        <is>
          <t>false</t>
        </is>
      </c>
      <c r="G792" t="n">
        <v>0</v>
      </c>
      <c r="I792" s="13">
        <f>Spartan!R65</f>
        <v/>
      </c>
      <c r="K792" s="13">
        <f>Spartan!S65</f>
        <v/>
      </c>
      <c r="M792" t="n">
        <v>20</v>
      </c>
      <c r="AV792" t="inlineStr">
        <is>
          <t>Default</t>
        </is>
      </c>
      <c r="AW792" t="inlineStr">
        <is>
          <t>Default</t>
        </is>
      </c>
    </row>
    <row r="793">
      <c r="A793" t="n">
        <v>119</v>
      </c>
      <c r="B793" t="inlineStr">
        <is>
          <t>S20 ModGro BLUIX Indiv Stock</t>
        </is>
      </c>
      <c r="C793" t="inlineStr">
        <is>
          <t>1</t>
        </is>
      </c>
      <c r="D793" t="inlineStr">
        <is>
          <t>false</t>
        </is>
      </c>
      <c r="E793" t="inlineStr">
        <is>
          <t>false</t>
        </is>
      </c>
      <c r="G793" t="n">
        <v>0</v>
      </c>
      <c r="I793" s="13">
        <f>Spartan!R66</f>
        <v/>
      </c>
      <c r="K793" s="13">
        <f>Spartan!S66</f>
        <v/>
      </c>
      <c r="M793" t="n">
        <v>20</v>
      </c>
      <c r="AV793" t="inlineStr">
        <is>
          <t>Default</t>
        </is>
      </c>
      <c r="AW793" t="inlineStr">
        <is>
          <t>Default</t>
        </is>
      </c>
    </row>
    <row r="794">
      <c r="A794" t="n">
        <v>119</v>
      </c>
      <c r="B794" t="inlineStr">
        <is>
          <t>S20 ModGro BLUIX Indiv Stock</t>
        </is>
      </c>
      <c r="C794" t="inlineStr">
        <is>
          <t>1</t>
        </is>
      </c>
      <c r="D794" t="inlineStr">
        <is>
          <t>false</t>
        </is>
      </c>
      <c r="E794" t="inlineStr">
        <is>
          <t>false</t>
        </is>
      </c>
      <c r="G794" t="n">
        <v>0</v>
      </c>
      <c r="I794" s="13">
        <f>Spartan!R67</f>
        <v/>
      </c>
      <c r="K794" s="13">
        <f>Spartan!S67</f>
        <v/>
      </c>
      <c r="M794" t="n">
        <v>20</v>
      </c>
      <c r="AV794" t="inlineStr">
        <is>
          <t>Default</t>
        </is>
      </c>
      <c r="AW794" t="inlineStr">
        <is>
          <t>Default</t>
        </is>
      </c>
    </row>
    <row r="795">
      <c r="A795" t="n">
        <v>119</v>
      </c>
      <c r="B795" t="inlineStr">
        <is>
          <t>S20 ModGro BLUIX Indiv Stock</t>
        </is>
      </c>
      <c r="C795" t="inlineStr">
        <is>
          <t>1</t>
        </is>
      </c>
      <c r="D795" t="inlineStr">
        <is>
          <t>false</t>
        </is>
      </c>
      <c r="E795" t="inlineStr">
        <is>
          <t>false</t>
        </is>
      </c>
      <c r="G795" t="n">
        <v>0</v>
      </c>
      <c r="I795" s="13">
        <f>Spartan!R68</f>
        <v/>
      </c>
      <c r="K795" s="13">
        <f>Spartan!S68</f>
        <v/>
      </c>
      <c r="M795" t="n">
        <v>20</v>
      </c>
      <c r="AV795" t="inlineStr">
        <is>
          <t>Default</t>
        </is>
      </c>
      <c r="AW795" t="inlineStr">
        <is>
          <t>Default</t>
        </is>
      </c>
    </row>
    <row r="796">
      <c r="A796" t="n">
        <v>119</v>
      </c>
      <c r="B796" t="inlineStr">
        <is>
          <t>S20 ModGro BLUIX Indiv Stock</t>
        </is>
      </c>
      <c r="C796" t="inlineStr">
        <is>
          <t>1</t>
        </is>
      </c>
      <c r="D796" t="inlineStr">
        <is>
          <t>false</t>
        </is>
      </c>
      <c r="E796" t="inlineStr">
        <is>
          <t>false</t>
        </is>
      </c>
      <c r="G796" t="n">
        <v>0</v>
      </c>
      <c r="I796" s="13">
        <f>Spartan!R69</f>
        <v/>
      </c>
      <c r="K796" s="13">
        <f>Spartan!S69</f>
        <v/>
      </c>
      <c r="M796" t="n">
        <v>20</v>
      </c>
      <c r="AV796" t="inlineStr">
        <is>
          <t>Default</t>
        </is>
      </c>
      <c r="AW796" t="inlineStr">
        <is>
          <t>Default</t>
        </is>
      </c>
    </row>
    <row r="797">
      <c r="A797" t="n">
        <v>119</v>
      </c>
      <c r="B797" t="inlineStr">
        <is>
          <t>S20 ModGro BLUIX Indiv Stock</t>
        </is>
      </c>
      <c r="C797" t="inlineStr">
        <is>
          <t>1</t>
        </is>
      </c>
      <c r="D797" t="inlineStr">
        <is>
          <t>false</t>
        </is>
      </c>
      <c r="E797" t="inlineStr">
        <is>
          <t>false</t>
        </is>
      </c>
      <c r="G797" t="n">
        <v>0</v>
      </c>
      <c r="I797" s="13">
        <f>Spartan!R70</f>
        <v/>
      </c>
      <c r="K797" s="13">
        <f>Spartan!S70</f>
        <v/>
      </c>
      <c r="M797" t="n">
        <v>20</v>
      </c>
      <c r="AV797" t="inlineStr">
        <is>
          <t>Default</t>
        </is>
      </c>
      <c r="AW797" t="inlineStr">
        <is>
          <t>Default</t>
        </is>
      </c>
    </row>
    <row r="798">
      <c r="A798" t="n">
        <v>119</v>
      </c>
      <c r="B798" t="inlineStr">
        <is>
          <t>S20 ModGro BLUIX Indiv Stock</t>
        </is>
      </c>
      <c r="C798" t="inlineStr">
        <is>
          <t>1</t>
        </is>
      </c>
      <c r="D798" t="inlineStr">
        <is>
          <t>false</t>
        </is>
      </c>
      <c r="E798" t="inlineStr">
        <is>
          <t>false</t>
        </is>
      </c>
      <c r="G798" t="n">
        <v>0</v>
      </c>
      <c r="I798" s="13">
        <f>Spartan!R71</f>
        <v/>
      </c>
      <c r="K798" s="13">
        <f>Spartan!S71</f>
        <v/>
      </c>
      <c r="M798" t="n">
        <v>20</v>
      </c>
      <c r="AV798" t="inlineStr">
        <is>
          <t>Default</t>
        </is>
      </c>
      <c r="AW798" t="inlineStr">
        <is>
          <t>Default</t>
        </is>
      </c>
    </row>
    <row r="799">
      <c r="A799" t="n">
        <v>119</v>
      </c>
      <c r="B799" t="inlineStr">
        <is>
          <t>S20 ModGro BLUIX Indiv Stock</t>
        </is>
      </c>
      <c r="C799" t="inlineStr">
        <is>
          <t>1</t>
        </is>
      </c>
      <c r="D799" t="inlineStr">
        <is>
          <t>false</t>
        </is>
      </c>
      <c r="E799" t="inlineStr">
        <is>
          <t>false</t>
        </is>
      </c>
      <c r="G799" t="n">
        <v>0</v>
      </c>
      <c r="I799" s="13">
        <f>Spartan!R72</f>
        <v/>
      </c>
      <c r="K799" s="13">
        <f>Spartan!S72</f>
        <v/>
      </c>
      <c r="M799" t="n">
        <v>20</v>
      </c>
      <c r="AV799" t="inlineStr">
        <is>
          <t>Default</t>
        </is>
      </c>
      <c r="AW799" t="inlineStr">
        <is>
          <t>Default</t>
        </is>
      </c>
    </row>
    <row r="800">
      <c r="A800" t="n">
        <v>119</v>
      </c>
      <c r="B800" t="inlineStr">
        <is>
          <t>S20 ModGro BLUIX Indiv Stock</t>
        </is>
      </c>
      <c r="C800" t="inlineStr">
        <is>
          <t>1</t>
        </is>
      </c>
      <c r="D800" t="inlineStr">
        <is>
          <t>false</t>
        </is>
      </c>
      <c r="E800" t="inlineStr">
        <is>
          <t>false</t>
        </is>
      </c>
      <c r="G800" t="n">
        <v>0</v>
      </c>
      <c r="I800" s="13">
        <f>Spartan!R73</f>
        <v/>
      </c>
      <c r="K800" s="13">
        <f>Spartan!S73</f>
        <v/>
      </c>
      <c r="M800" t="n">
        <v>20</v>
      </c>
      <c r="AV800" t="inlineStr">
        <is>
          <t>Default</t>
        </is>
      </c>
      <c r="AW800" t="inlineStr">
        <is>
          <t>Default</t>
        </is>
      </c>
    </row>
    <row r="801">
      <c r="A801" t="n">
        <v>119</v>
      </c>
      <c r="B801" t="inlineStr">
        <is>
          <t>S20 ModGro BLUIX Indiv Stock</t>
        </is>
      </c>
      <c r="C801" t="inlineStr">
        <is>
          <t>1</t>
        </is>
      </c>
      <c r="D801" t="inlineStr">
        <is>
          <t>false</t>
        </is>
      </c>
      <c r="E801" t="inlineStr">
        <is>
          <t>false</t>
        </is>
      </c>
      <c r="G801" t="n">
        <v>0</v>
      </c>
      <c r="I801" s="13">
        <f>Spartan!R74</f>
        <v/>
      </c>
      <c r="K801" s="13">
        <f>Spartan!S74</f>
        <v/>
      </c>
      <c r="M801" t="n">
        <v>20</v>
      </c>
      <c r="AV801" t="inlineStr">
        <is>
          <t>Default</t>
        </is>
      </c>
      <c r="AW801" t="inlineStr">
        <is>
          <t>Default</t>
        </is>
      </c>
    </row>
    <row r="802">
      <c r="A802" t="n">
        <v>119</v>
      </c>
      <c r="B802" t="inlineStr">
        <is>
          <t>S20 ModGro BLUIX Indiv Stock</t>
        </is>
      </c>
      <c r="C802" t="inlineStr">
        <is>
          <t>1</t>
        </is>
      </c>
      <c r="D802" t="inlineStr">
        <is>
          <t>false</t>
        </is>
      </c>
      <c r="E802" t="inlineStr">
        <is>
          <t>false</t>
        </is>
      </c>
      <c r="G802" t="n">
        <v>0</v>
      </c>
      <c r="I802" s="13">
        <f>Spartan!R75</f>
        <v/>
      </c>
      <c r="K802" s="13">
        <f>Spartan!S75</f>
        <v/>
      </c>
      <c r="M802" t="n">
        <v>20</v>
      </c>
      <c r="AV802" t="inlineStr">
        <is>
          <t>Default</t>
        </is>
      </c>
      <c r="AW802" t="inlineStr">
        <is>
          <t>Default</t>
        </is>
      </c>
    </row>
    <row r="803">
      <c r="A803" t="n">
        <v>119</v>
      </c>
      <c r="B803" t="inlineStr">
        <is>
          <t>S20 ModGro BLUIX Indiv Stock</t>
        </is>
      </c>
      <c r="C803" t="inlineStr">
        <is>
          <t>1</t>
        </is>
      </c>
      <c r="D803" t="inlineStr">
        <is>
          <t>false</t>
        </is>
      </c>
      <c r="E803" t="inlineStr">
        <is>
          <t>false</t>
        </is>
      </c>
      <c r="G803" t="n">
        <v>0</v>
      </c>
      <c r="I803" s="13">
        <f>Spartan!R76</f>
        <v/>
      </c>
      <c r="K803" s="13">
        <f>Spartan!S76</f>
        <v/>
      </c>
      <c r="M803" t="n">
        <v>20</v>
      </c>
      <c r="AV803" t="inlineStr">
        <is>
          <t>Default</t>
        </is>
      </c>
      <c r="AW803" t="inlineStr">
        <is>
          <t>Default</t>
        </is>
      </c>
    </row>
    <row r="804">
      <c r="A804" t="n">
        <v>119</v>
      </c>
      <c r="B804" t="inlineStr">
        <is>
          <t>S20 ModGro BLUIX Indiv Stock</t>
        </is>
      </c>
      <c r="C804" t="inlineStr">
        <is>
          <t>1</t>
        </is>
      </c>
      <c r="D804" t="inlineStr">
        <is>
          <t>false</t>
        </is>
      </c>
      <c r="E804" t="inlineStr">
        <is>
          <t>false</t>
        </is>
      </c>
      <c r="G804" t="n">
        <v>0</v>
      </c>
      <c r="I804" s="13">
        <f>Spartan!R77</f>
        <v/>
      </c>
      <c r="K804" s="13">
        <f>Spartan!S77</f>
        <v/>
      </c>
      <c r="M804" t="n">
        <v>20</v>
      </c>
      <c r="AV804" t="inlineStr">
        <is>
          <t>Default</t>
        </is>
      </c>
      <c r="AW804" t="inlineStr">
        <is>
          <t>Default</t>
        </is>
      </c>
    </row>
    <row r="805">
      <c r="A805" t="n">
        <v>119</v>
      </c>
      <c r="B805" t="inlineStr">
        <is>
          <t>S20 ModGro BLUIX Indiv Stock</t>
        </is>
      </c>
      <c r="C805" t="inlineStr">
        <is>
          <t>1</t>
        </is>
      </c>
      <c r="D805" t="inlineStr">
        <is>
          <t>false</t>
        </is>
      </c>
      <c r="E805" t="inlineStr">
        <is>
          <t>false</t>
        </is>
      </c>
      <c r="G805" t="n">
        <v>0</v>
      </c>
      <c r="I805" s="13">
        <f>Spartan!R78</f>
        <v/>
      </c>
      <c r="K805" s="13">
        <f>Spartan!S78</f>
        <v/>
      </c>
      <c r="M805" t="n">
        <v>20</v>
      </c>
      <c r="AV805" t="inlineStr">
        <is>
          <t>Default</t>
        </is>
      </c>
      <c r="AW805" t="inlineStr">
        <is>
          <t>Default</t>
        </is>
      </c>
    </row>
    <row r="806">
      <c r="A806" t="n">
        <v>119</v>
      </c>
      <c r="B806" t="inlineStr">
        <is>
          <t>S20 ModGro BLUIX Indiv Stock</t>
        </is>
      </c>
      <c r="C806" t="inlineStr">
        <is>
          <t>1</t>
        </is>
      </c>
      <c r="D806" t="inlineStr">
        <is>
          <t>false</t>
        </is>
      </c>
      <c r="E806" t="inlineStr">
        <is>
          <t>false</t>
        </is>
      </c>
      <c r="G806" t="n">
        <v>0</v>
      </c>
      <c r="I806" s="13">
        <f>Spartan!R79</f>
        <v/>
      </c>
      <c r="K806" s="13">
        <f>Spartan!S79</f>
        <v/>
      </c>
      <c r="M806" t="n">
        <v>20</v>
      </c>
      <c r="AV806" t="inlineStr">
        <is>
          <t>Default</t>
        </is>
      </c>
      <c r="AW806" t="inlineStr">
        <is>
          <t>Default</t>
        </is>
      </c>
    </row>
    <row r="807">
      <c r="A807" t="n">
        <v>119</v>
      </c>
      <c r="B807" t="inlineStr">
        <is>
          <t>S20 ModGro BLUIX Indiv Stock</t>
        </is>
      </c>
      <c r="C807" t="inlineStr">
        <is>
          <t>1</t>
        </is>
      </c>
      <c r="D807" t="inlineStr">
        <is>
          <t>false</t>
        </is>
      </c>
      <c r="E807" t="inlineStr">
        <is>
          <t>false</t>
        </is>
      </c>
      <c r="G807" t="n">
        <v>0</v>
      </c>
      <c r="I807" s="13">
        <f>Spartan!R80</f>
        <v/>
      </c>
      <c r="K807" s="13">
        <f>Spartan!S80</f>
        <v/>
      </c>
      <c r="M807" t="n">
        <v>20</v>
      </c>
      <c r="AV807" t="inlineStr">
        <is>
          <t>Default</t>
        </is>
      </c>
      <c r="AW807" t="inlineStr">
        <is>
          <t>Default</t>
        </is>
      </c>
    </row>
    <row r="808">
      <c r="A808" t="n">
        <v>119</v>
      </c>
      <c r="B808" t="inlineStr">
        <is>
          <t>S20 ModGro BLUIX Indiv Stock</t>
        </is>
      </c>
      <c r="C808" t="inlineStr">
        <is>
          <t>1</t>
        </is>
      </c>
      <c r="D808" t="inlineStr">
        <is>
          <t>false</t>
        </is>
      </c>
      <c r="E808" t="inlineStr">
        <is>
          <t>false</t>
        </is>
      </c>
      <c r="G808" t="n">
        <v>0</v>
      </c>
      <c r="I808" s="13">
        <f>Spartan!R81</f>
        <v/>
      </c>
      <c r="K808" s="13">
        <f>Spartan!S81</f>
        <v/>
      </c>
      <c r="M808" t="n">
        <v>20</v>
      </c>
      <c r="AV808" t="inlineStr">
        <is>
          <t>Default</t>
        </is>
      </c>
      <c r="AW808" t="inlineStr">
        <is>
          <t>Default</t>
        </is>
      </c>
    </row>
    <row r="809">
      <c r="A809" t="n">
        <v>119</v>
      </c>
      <c r="B809" t="inlineStr">
        <is>
          <t>S20 ModGro BLUIX Indiv Stock</t>
        </is>
      </c>
      <c r="C809" t="inlineStr">
        <is>
          <t>1</t>
        </is>
      </c>
      <c r="D809" t="inlineStr">
        <is>
          <t>false</t>
        </is>
      </c>
      <c r="E809" t="inlineStr">
        <is>
          <t>false</t>
        </is>
      </c>
      <c r="G809" t="n">
        <v>0</v>
      </c>
      <c r="I809" s="13">
        <f>Spartan!R82</f>
        <v/>
      </c>
      <c r="K809" s="13">
        <f>Spartan!S82</f>
        <v/>
      </c>
      <c r="M809" t="n">
        <v>20</v>
      </c>
      <c r="AV809" t="inlineStr">
        <is>
          <t>Default</t>
        </is>
      </c>
      <c r="AW809" t="inlineStr">
        <is>
          <t>Default</t>
        </is>
      </c>
    </row>
    <row r="810">
      <c r="A810" t="n">
        <v>119</v>
      </c>
      <c r="B810" t="inlineStr">
        <is>
          <t>S20 ModGro BLUIX Indiv Stock</t>
        </is>
      </c>
      <c r="C810" t="inlineStr">
        <is>
          <t>1</t>
        </is>
      </c>
      <c r="D810" t="inlineStr">
        <is>
          <t>false</t>
        </is>
      </c>
      <c r="E810" t="inlineStr">
        <is>
          <t>false</t>
        </is>
      </c>
      <c r="G810" t="n">
        <v>0</v>
      </c>
      <c r="I810" s="13">
        <f>Spartan!R83</f>
        <v/>
      </c>
      <c r="K810" s="13">
        <f>Spartan!S83</f>
        <v/>
      </c>
      <c r="M810" t="n">
        <v>20</v>
      </c>
      <c r="AV810" t="inlineStr">
        <is>
          <t>Default</t>
        </is>
      </c>
      <c r="AW810" t="inlineStr">
        <is>
          <t>Default</t>
        </is>
      </c>
    </row>
    <row r="811">
      <c r="A811" t="n">
        <v>119</v>
      </c>
      <c r="B811" t="inlineStr">
        <is>
          <t>S20 ModGro BLUIX Indiv Stock</t>
        </is>
      </c>
      <c r="C811" t="inlineStr">
        <is>
          <t>1</t>
        </is>
      </c>
      <c r="D811" t="inlineStr">
        <is>
          <t>false</t>
        </is>
      </c>
      <c r="E811" t="inlineStr">
        <is>
          <t>false</t>
        </is>
      </c>
      <c r="G811" t="n">
        <v>0</v>
      </c>
      <c r="I811" s="13">
        <f>Spartan!R84</f>
        <v/>
      </c>
      <c r="K811" s="13">
        <f>Spartan!S84</f>
        <v/>
      </c>
      <c r="M811" t="n">
        <v>20</v>
      </c>
      <c r="AV811" t="inlineStr">
        <is>
          <t>Default</t>
        </is>
      </c>
      <c r="AW811" t="inlineStr">
        <is>
          <t>Default</t>
        </is>
      </c>
    </row>
    <row r="812">
      <c r="A812" t="n">
        <v>119</v>
      </c>
      <c r="B812" t="inlineStr">
        <is>
          <t>S20 ModGro BLUIX Indiv Stock</t>
        </is>
      </c>
      <c r="C812" t="inlineStr">
        <is>
          <t>1</t>
        </is>
      </c>
      <c r="D812" t="inlineStr">
        <is>
          <t>false</t>
        </is>
      </c>
      <c r="E812" t="inlineStr">
        <is>
          <t>false</t>
        </is>
      </c>
      <c r="G812" t="n">
        <v>0</v>
      </c>
      <c r="I812" s="13">
        <f>Spartan!R85</f>
        <v/>
      </c>
      <c r="K812" s="13">
        <f>Spartan!S85</f>
        <v/>
      </c>
      <c r="M812" t="n">
        <v>20</v>
      </c>
      <c r="AV812" t="inlineStr">
        <is>
          <t>Default</t>
        </is>
      </c>
      <c r="AW812" t="inlineStr">
        <is>
          <t>Default</t>
        </is>
      </c>
    </row>
    <row r="813">
      <c r="A813" t="n">
        <v>119</v>
      </c>
      <c r="B813" t="inlineStr">
        <is>
          <t>S20 ModGro BLUIX Indiv Stock</t>
        </is>
      </c>
      <c r="C813" t="inlineStr">
        <is>
          <t>1</t>
        </is>
      </c>
      <c r="D813" t="inlineStr">
        <is>
          <t>false</t>
        </is>
      </c>
      <c r="E813" t="inlineStr">
        <is>
          <t>false</t>
        </is>
      </c>
      <c r="G813" t="n">
        <v>0</v>
      </c>
      <c r="I813" s="13">
        <f>Spartan!R86</f>
        <v/>
      </c>
      <c r="K813" s="13">
        <f>Spartan!S86</f>
        <v/>
      </c>
      <c r="M813" t="n">
        <v>20</v>
      </c>
      <c r="AV813" t="inlineStr">
        <is>
          <t>Default</t>
        </is>
      </c>
      <c r="AW813" t="inlineStr">
        <is>
          <t>Default</t>
        </is>
      </c>
    </row>
    <row r="814">
      <c r="A814" t="n">
        <v>119</v>
      </c>
      <c r="B814" t="inlineStr">
        <is>
          <t>S20 ModGro BLUIX Indiv Stock</t>
        </is>
      </c>
      <c r="C814" t="inlineStr">
        <is>
          <t>1</t>
        </is>
      </c>
      <c r="D814" t="inlineStr">
        <is>
          <t>false</t>
        </is>
      </c>
      <c r="E814" t="inlineStr">
        <is>
          <t>false</t>
        </is>
      </c>
      <c r="G814" t="n">
        <v>0</v>
      </c>
      <c r="I814" s="13">
        <f>Spartan!R87</f>
        <v/>
      </c>
      <c r="K814" s="13">
        <f>Spartan!S87</f>
        <v/>
      </c>
      <c r="M814" t="n">
        <v>20</v>
      </c>
      <c r="AV814" t="inlineStr">
        <is>
          <t>Default</t>
        </is>
      </c>
      <c r="AW814" t="inlineStr">
        <is>
          <t>Default</t>
        </is>
      </c>
    </row>
    <row r="815">
      <c r="A815" t="n">
        <v>119</v>
      </c>
      <c r="B815" t="inlineStr">
        <is>
          <t>S20 ModGro BLUIX Indiv Stock</t>
        </is>
      </c>
      <c r="C815" t="inlineStr">
        <is>
          <t>1</t>
        </is>
      </c>
      <c r="D815" t="inlineStr">
        <is>
          <t>false</t>
        </is>
      </c>
      <c r="E815" t="inlineStr">
        <is>
          <t>false</t>
        </is>
      </c>
      <c r="G815" t="n">
        <v>0</v>
      </c>
      <c r="I815" s="13">
        <f>Spartan!R88</f>
        <v/>
      </c>
      <c r="K815" s="13">
        <f>Spartan!S88</f>
        <v/>
      </c>
      <c r="M815" t="n">
        <v>20</v>
      </c>
      <c r="AV815" t="inlineStr">
        <is>
          <t>Default</t>
        </is>
      </c>
      <c r="AW815" t="inlineStr">
        <is>
          <t>Default</t>
        </is>
      </c>
    </row>
    <row r="816">
      <c r="A816" t="n">
        <v>119</v>
      </c>
      <c r="B816" t="inlineStr">
        <is>
          <t>S20 ModGro BLUIX Indiv Stock</t>
        </is>
      </c>
      <c r="C816" t="inlineStr">
        <is>
          <t>1</t>
        </is>
      </c>
      <c r="D816" t="inlineStr">
        <is>
          <t>false</t>
        </is>
      </c>
      <c r="E816" t="inlineStr">
        <is>
          <t>false</t>
        </is>
      </c>
      <c r="G816" t="n">
        <v>0</v>
      </c>
      <c r="I816" s="13">
        <f>Spartan!R89</f>
        <v/>
      </c>
      <c r="K816" s="13">
        <f>Spartan!S89</f>
        <v/>
      </c>
      <c r="M816" t="n">
        <v>20</v>
      </c>
      <c r="AV816" t="inlineStr">
        <is>
          <t>Default</t>
        </is>
      </c>
      <c r="AW816" t="inlineStr">
        <is>
          <t>Default</t>
        </is>
      </c>
    </row>
    <row r="817">
      <c r="A817" t="n">
        <v>119</v>
      </c>
      <c r="B817" t="inlineStr">
        <is>
          <t>S20 ModGro BLUIX Indiv Stock</t>
        </is>
      </c>
      <c r="C817" t="inlineStr">
        <is>
          <t>1</t>
        </is>
      </c>
      <c r="D817" t="inlineStr">
        <is>
          <t>false</t>
        </is>
      </c>
      <c r="E817" t="inlineStr">
        <is>
          <t>false</t>
        </is>
      </c>
      <c r="G817" t="n">
        <v>0</v>
      </c>
      <c r="I817" s="13">
        <f>Spartan!R90</f>
        <v/>
      </c>
      <c r="K817" s="13">
        <f>Spartan!S90</f>
        <v/>
      </c>
      <c r="M817" t="n">
        <v>20</v>
      </c>
      <c r="AV817" t="inlineStr">
        <is>
          <t>Default</t>
        </is>
      </c>
      <c r="AW817" t="inlineStr">
        <is>
          <t>Default</t>
        </is>
      </c>
    </row>
    <row r="818">
      <c r="A818" t="n">
        <v>119</v>
      </c>
      <c r="B818" t="inlineStr">
        <is>
          <t>S20 ModGro BLUIX Indiv Stock</t>
        </is>
      </c>
      <c r="C818" t="inlineStr">
        <is>
          <t>1</t>
        </is>
      </c>
      <c r="D818" t="inlineStr">
        <is>
          <t>false</t>
        </is>
      </c>
      <c r="E818" t="inlineStr">
        <is>
          <t>false</t>
        </is>
      </c>
      <c r="G818" t="n">
        <v>0</v>
      </c>
      <c r="I818" s="13">
        <f>Spartan!R91</f>
        <v/>
      </c>
      <c r="K818" s="13">
        <f>Spartan!S91</f>
        <v/>
      </c>
      <c r="M818" t="n">
        <v>20</v>
      </c>
      <c r="AV818" t="inlineStr">
        <is>
          <t>Default</t>
        </is>
      </c>
      <c r="AW818" t="inlineStr">
        <is>
          <t>Default</t>
        </is>
      </c>
    </row>
    <row r="819">
      <c r="A819" t="n">
        <v>119</v>
      </c>
      <c r="B819" t="inlineStr">
        <is>
          <t>S20 ModGro BLUIX Indiv Stock</t>
        </is>
      </c>
      <c r="C819" t="inlineStr">
        <is>
          <t>1</t>
        </is>
      </c>
      <c r="D819" t="inlineStr">
        <is>
          <t>false</t>
        </is>
      </c>
      <c r="E819" t="inlineStr">
        <is>
          <t>false</t>
        </is>
      </c>
      <c r="G819" t="n">
        <v>0</v>
      </c>
      <c r="I819" s="13">
        <f>Spartan!R92</f>
        <v/>
      </c>
      <c r="K819" s="13">
        <f>Spartan!S92</f>
        <v/>
      </c>
      <c r="M819" t="n">
        <v>20</v>
      </c>
      <c r="AV819" t="inlineStr">
        <is>
          <t>Default</t>
        </is>
      </c>
      <c r="AW819" t="inlineStr">
        <is>
          <t>Default</t>
        </is>
      </c>
    </row>
    <row r="820">
      <c r="A820" t="n">
        <v>119</v>
      </c>
      <c r="B820" t="inlineStr">
        <is>
          <t>S20 ModGro BLUIX Indiv Stock</t>
        </is>
      </c>
      <c r="C820" t="inlineStr">
        <is>
          <t>1</t>
        </is>
      </c>
      <c r="D820" t="inlineStr">
        <is>
          <t>false</t>
        </is>
      </c>
      <c r="E820" t="inlineStr">
        <is>
          <t>false</t>
        </is>
      </c>
      <c r="G820" t="n">
        <v>0</v>
      </c>
      <c r="I820" s="13">
        <f>Spartan!R93</f>
        <v/>
      </c>
      <c r="K820" s="13">
        <f>Spartan!S93</f>
        <v/>
      </c>
      <c r="M820" t="n">
        <v>20</v>
      </c>
      <c r="AV820" t="inlineStr">
        <is>
          <t>Default</t>
        </is>
      </c>
      <c r="AW820" t="inlineStr">
        <is>
          <t>Default</t>
        </is>
      </c>
    </row>
    <row r="821">
      <c r="A821" t="n">
        <v>119</v>
      </c>
      <c r="B821" t="inlineStr">
        <is>
          <t>S20 ModGro BLUIX Indiv Stock</t>
        </is>
      </c>
      <c r="C821" t="inlineStr">
        <is>
          <t>1</t>
        </is>
      </c>
      <c r="D821" t="inlineStr">
        <is>
          <t>false</t>
        </is>
      </c>
      <c r="E821" t="inlineStr">
        <is>
          <t>false</t>
        </is>
      </c>
      <c r="G821" t="n">
        <v>0</v>
      </c>
      <c r="I821" s="13">
        <f>Spartan!R94</f>
        <v/>
      </c>
      <c r="K821" s="13">
        <f>Spartan!S94</f>
        <v/>
      </c>
      <c r="M821" t="n">
        <v>20</v>
      </c>
      <c r="AV821" t="inlineStr">
        <is>
          <t>Default</t>
        </is>
      </c>
      <c r="AW821" t="inlineStr">
        <is>
          <t>Default</t>
        </is>
      </c>
    </row>
    <row r="822">
      <c r="A822" t="n">
        <v>119</v>
      </c>
      <c r="B822" t="inlineStr">
        <is>
          <t>S20 ModGro BLUIX Indiv Stock</t>
        </is>
      </c>
      <c r="C822" t="inlineStr">
        <is>
          <t>1</t>
        </is>
      </c>
      <c r="D822" t="inlineStr">
        <is>
          <t>false</t>
        </is>
      </c>
      <c r="E822" t="inlineStr">
        <is>
          <t>false</t>
        </is>
      </c>
      <c r="G822" t="n">
        <v>0</v>
      </c>
      <c r="I822" s="13">
        <f>Spartan!R95</f>
        <v/>
      </c>
      <c r="K822" s="13">
        <f>Spartan!S95</f>
        <v/>
      </c>
      <c r="M822" t="n">
        <v>20</v>
      </c>
      <c r="AV822" t="inlineStr">
        <is>
          <t>Default</t>
        </is>
      </c>
      <c r="AW822" t="inlineStr">
        <is>
          <t>Default</t>
        </is>
      </c>
    </row>
    <row r="823">
      <c r="A823" t="n">
        <v>119</v>
      </c>
      <c r="B823" t="inlineStr">
        <is>
          <t>S20 ModGro BLUIX Indiv Stock</t>
        </is>
      </c>
      <c r="C823" t="inlineStr">
        <is>
          <t>1</t>
        </is>
      </c>
      <c r="D823" t="inlineStr">
        <is>
          <t>false</t>
        </is>
      </c>
      <c r="E823" t="inlineStr">
        <is>
          <t>false</t>
        </is>
      </c>
      <c r="G823" t="n">
        <v>0</v>
      </c>
      <c r="I823" s="13">
        <f>Spartan!R96</f>
        <v/>
      </c>
      <c r="K823" s="13">
        <f>Spartan!S96</f>
        <v/>
      </c>
      <c r="M823" t="n">
        <v>20</v>
      </c>
      <c r="AV823" t="inlineStr">
        <is>
          <t>Default</t>
        </is>
      </c>
      <c r="AW823" t="inlineStr">
        <is>
          <t>Default</t>
        </is>
      </c>
    </row>
    <row r="824">
      <c r="A824" t="n">
        <v>119</v>
      </c>
      <c r="B824" t="inlineStr">
        <is>
          <t>S20 ModGro BLUIX Indiv Stock</t>
        </is>
      </c>
      <c r="C824" t="inlineStr">
        <is>
          <t>1</t>
        </is>
      </c>
      <c r="D824" t="inlineStr">
        <is>
          <t>false</t>
        </is>
      </c>
      <c r="E824" t="inlineStr">
        <is>
          <t>false</t>
        </is>
      </c>
      <c r="G824" t="n">
        <v>0</v>
      </c>
      <c r="I824" s="13">
        <f>Spartan!R97</f>
        <v/>
      </c>
      <c r="K824" s="13">
        <f>Spartan!S97</f>
        <v/>
      </c>
      <c r="M824" t="n">
        <v>20</v>
      </c>
      <c r="AV824" t="inlineStr">
        <is>
          <t>Default</t>
        </is>
      </c>
      <c r="AW824" t="inlineStr">
        <is>
          <t>Default</t>
        </is>
      </c>
    </row>
    <row r="825">
      <c r="A825" t="n">
        <v>119</v>
      </c>
      <c r="B825" t="inlineStr">
        <is>
          <t>S20 ModGro BLUIX Indiv Stock</t>
        </is>
      </c>
      <c r="C825" t="inlineStr">
        <is>
          <t>1</t>
        </is>
      </c>
      <c r="D825" t="inlineStr">
        <is>
          <t>false</t>
        </is>
      </c>
      <c r="E825" t="inlineStr">
        <is>
          <t>false</t>
        </is>
      </c>
      <c r="G825" t="n">
        <v>0</v>
      </c>
      <c r="I825" s="13">
        <f>Spartan!R98</f>
        <v/>
      </c>
      <c r="K825" s="13">
        <f>Spartan!S98</f>
        <v/>
      </c>
      <c r="M825" t="n">
        <v>20</v>
      </c>
      <c r="AV825" t="inlineStr">
        <is>
          <t>Default</t>
        </is>
      </c>
      <c r="AW825" t="inlineStr">
        <is>
          <t>Default</t>
        </is>
      </c>
    </row>
    <row r="826">
      <c r="A826" t="n">
        <v>119</v>
      </c>
      <c r="B826" t="inlineStr">
        <is>
          <t>S20 ModGro BLUIX Indiv Stock</t>
        </is>
      </c>
      <c r="C826" t="inlineStr">
        <is>
          <t>1</t>
        </is>
      </c>
      <c r="D826" t="inlineStr">
        <is>
          <t>false</t>
        </is>
      </c>
      <c r="E826" t="inlineStr">
        <is>
          <t>false</t>
        </is>
      </c>
      <c r="G826" t="n">
        <v>0</v>
      </c>
      <c r="I826" s="13">
        <f>Spartan!R99</f>
        <v/>
      </c>
      <c r="K826" s="13">
        <f>Spartan!S99</f>
        <v/>
      </c>
      <c r="M826" t="n">
        <v>20</v>
      </c>
      <c r="AV826" t="inlineStr">
        <is>
          <t>Default</t>
        </is>
      </c>
      <c r="AW826" t="inlineStr">
        <is>
          <t>Default</t>
        </is>
      </c>
    </row>
    <row r="827">
      <c r="A827" t="n">
        <v>119</v>
      </c>
      <c r="B827" t="inlineStr">
        <is>
          <t>S20 ModGro BLUIX Indiv Stock</t>
        </is>
      </c>
      <c r="C827" t="inlineStr">
        <is>
          <t>1</t>
        </is>
      </c>
      <c r="D827" t="inlineStr">
        <is>
          <t>false</t>
        </is>
      </c>
      <c r="E827" t="inlineStr">
        <is>
          <t>false</t>
        </is>
      </c>
      <c r="G827" t="n">
        <v>0</v>
      </c>
      <c r="I827" s="13">
        <f>Spartan!R100</f>
        <v/>
      </c>
      <c r="K827" s="13">
        <f>Spartan!S100</f>
        <v/>
      </c>
      <c r="M827" t="n">
        <v>20</v>
      </c>
      <c r="AV827" t="inlineStr">
        <is>
          <t>Default</t>
        </is>
      </c>
      <c r="AW827" t="inlineStr">
        <is>
          <t>Default</t>
        </is>
      </c>
    </row>
    <row r="828">
      <c r="A828" t="n">
        <v>119</v>
      </c>
      <c r="B828" t="inlineStr">
        <is>
          <t>S20 ModGro BLUIX Indiv Stock</t>
        </is>
      </c>
      <c r="C828" t="inlineStr">
        <is>
          <t>1</t>
        </is>
      </c>
      <c r="D828" t="inlineStr">
        <is>
          <t>false</t>
        </is>
      </c>
      <c r="E828" t="inlineStr">
        <is>
          <t>false</t>
        </is>
      </c>
      <c r="G828" t="n">
        <v>0</v>
      </c>
      <c r="I828" s="13">
        <f>Spartan!R101</f>
        <v/>
      </c>
      <c r="K828" s="13">
        <f>Spartan!S101</f>
        <v/>
      </c>
      <c r="M828" t="n">
        <v>20</v>
      </c>
      <c r="AV828" t="inlineStr">
        <is>
          <t>Default</t>
        </is>
      </c>
      <c r="AW828" t="inlineStr">
        <is>
          <t>Default</t>
        </is>
      </c>
    </row>
    <row r="829">
      <c r="A829" t="n">
        <v>119</v>
      </c>
      <c r="B829" t="inlineStr">
        <is>
          <t>S20 ModGro BLUIX Indiv Stock</t>
        </is>
      </c>
      <c r="C829" t="inlineStr">
        <is>
          <t>1</t>
        </is>
      </c>
      <c r="D829" t="inlineStr">
        <is>
          <t>false</t>
        </is>
      </c>
      <c r="E829" t="inlineStr">
        <is>
          <t>false</t>
        </is>
      </c>
      <c r="G829" t="n">
        <v>0</v>
      </c>
      <c r="I829" s="13">
        <f>Spartan!R102</f>
        <v/>
      </c>
      <c r="K829" s="13">
        <f>Spartan!S102</f>
        <v/>
      </c>
      <c r="M829" t="n">
        <v>20</v>
      </c>
      <c r="AV829" t="inlineStr">
        <is>
          <t>Default</t>
        </is>
      </c>
      <c r="AW829" t="inlineStr">
        <is>
          <t>Default</t>
        </is>
      </c>
    </row>
    <row r="830">
      <c r="A830" t="n">
        <v>119</v>
      </c>
      <c r="B830" t="inlineStr">
        <is>
          <t>S20 ModGro BLUIX Indiv Stock</t>
        </is>
      </c>
      <c r="C830" t="inlineStr">
        <is>
          <t>1</t>
        </is>
      </c>
      <c r="D830" t="inlineStr">
        <is>
          <t>false</t>
        </is>
      </c>
      <c r="E830" t="inlineStr">
        <is>
          <t>false</t>
        </is>
      </c>
      <c r="G830" t="n">
        <v>0</v>
      </c>
      <c r="I830" s="13">
        <f>Spartan!R103</f>
        <v/>
      </c>
      <c r="K830" s="13">
        <f>Spartan!S103</f>
        <v/>
      </c>
      <c r="M830" t="n">
        <v>20</v>
      </c>
      <c r="AV830" t="inlineStr">
        <is>
          <t>Default</t>
        </is>
      </c>
      <c r="AW830" t="inlineStr">
        <is>
          <t>Default</t>
        </is>
      </c>
    </row>
    <row r="831">
      <c r="A831" t="n">
        <v>119</v>
      </c>
      <c r="B831" t="inlineStr">
        <is>
          <t>S20 ModGro BLUIX Indiv Stock</t>
        </is>
      </c>
      <c r="C831" t="inlineStr">
        <is>
          <t>1</t>
        </is>
      </c>
      <c r="D831" t="inlineStr">
        <is>
          <t>false</t>
        </is>
      </c>
      <c r="E831" t="inlineStr">
        <is>
          <t>false</t>
        </is>
      </c>
      <c r="G831" t="n">
        <v>0</v>
      </c>
      <c r="I831" s="13">
        <f>Spartan!R104</f>
        <v/>
      </c>
      <c r="K831" s="13">
        <f>Spartan!S104</f>
        <v/>
      </c>
      <c r="M831" t="n">
        <v>20</v>
      </c>
      <c r="AV831" t="inlineStr">
        <is>
          <t>Default</t>
        </is>
      </c>
      <c r="AW831" t="inlineStr">
        <is>
          <t>Default</t>
        </is>
      </c>
    </row>
    <row r="832">
      <c r="A832" t="n">
        <v>119</v>
      </c>
      <c r="B832" t="inlineStr">
        <is>
          <t>S20 ModGro BLUIX Indiv Stock</t>
        </is>
      </c>
      <c r="C832" t="inlineStr">
        <is>
          <t>1</t>
        </is>
      </c>
      <c r="D832" t="inlineStr">
        <is>
          <t>false</t>
        </is>
      </c>
      <c r="E832" t="inlineStr">
        <is>
          <t>false</t>
        </is>
      </c>
      <c r="G832" t="n">
        <v>0</v>
      </c>
      <c r="I832" s="13">
        <f>Spartan!R105</f>
        <v/>
      </c>
      <c r="K832" s="13">
        <f>Spartan!S105</f>
        <v/>
      </c>
      <c r="M832" t="n">
        <v>20</v>
      </c>
      <c r="AV832" t="inlineStr">
        <is>
          <t>Default</t>
        </is>
      </c>
      <c r="AW832" t="inlineStr">
        <is>
          <t>Default</t>
        </is>
      </c>
    </row>
    <row r="833">
      <c r="A833" t="n">
        <v>119</v>
      </c>
      <c r="B833" t="inlineStr">
        <is>
          <t>S20 ModGro BLUIX Indiv Stock</t>
        </is>
      </c>
      <c r="C833" t="inlineStr">
        <is>
          <t>1</t>
        </is>
      </c>
      <c r="D833" t="inlineStr">
        <is>
          <t>false</t>
        </is>
      </c>
      <c r="E833" t="inlineStr">
        <is>
          <t>false</t>
        </is>
      </c>
      <c r="G833" t="n">
        <v>0</v>
      </c>
      <c r="I833" s="13">
        <f>Spartan!R106</f>
        <v/>
      </c>
      <c r="K833" s="13">
        <f>Spartan!S106</f>
        <v/>
      </c>
      <c r="M833" t="n">
        <v>20</v>
      </c>
      <c r="AV833" t="inlineStr">
        <is>
          <t>Default</t>
        </is>
      </c>
      <c r="AW833" t="inlineStr">
        <is>
          <t>Default</t>
        </is>
      </c>
    </row>
    <row r="834">
      <c r="A834" t="n">
        <v>119</v>
      </c>
      <c r="B834" t="inlineStr">
        <is>
          <t>S20 ModGro BLUIX Indiv Stock</t>
        </is>
      </c>
      <c r="C834" t="inlineStr">
        <is>
          <t>1</t>
        </is>
      </c>
      <c r="D834" t="inlineStr">
        <is>
          <t>false</t>
        </is>
      </c>
      <c r="E834" t="inlineStr">
        <is>
          <t>false</t>
        </is>
      </c>
      <c r="G834" t="n">
        <v>0</v>
      </c>
      <c r="I834" s="13">
        <f>Spartan!R107</f>
        <v/>
      </c>
      <c r="K834" s="13">
        <f>Spartan!S107</f>
        <v/>
      </c>
      <c r="M834" t="n">
        <v>20</v>
      </c>
      <c r="AV834" t="inlineStr">
        <is>
          <t>Default</t>
        </is>
      </c>
      <c r="AW834" t="inlineStr">
        <is>
          <t>Default</t>
        </is>
      </c>
    </row>
    <row r="835">
      <c r="A835" t="n">
        <v>119</v>
      </c>
      <c r="B835" t="inlineStr">
        <is>
          <t>S20 ModGro BLUIX Indiv Stock</t>
        </is>
      </c>
      <c r="C835" t="inlineStr">
        <is>
          <t>1</t>
        </is>
      </c>
      <c r="D835" t="inlineStr">
        <is>
          <t>false</t>
        </is>
      </c>
      <c r="E835" t="inlineStr">
        <is>
          <t>false</t>
        </is>
      </c>
      <c r="G835" t="n">
        <v>0</v>
      </c>
      <c r="I835" s="13">
        <f>Spartan!R108</f>
        <v/>
      </c>
      <c r="K835" s="13">
        <f>Spartan!S108</f>
        <v/>
      </c>
      <c r="M835" t="n">
        <v>20</v>
      </c>
      <c r="AV835" t="inlineStr">
        <is>
          <t>Default</t>
        </is>
      </c>
      <c r="AW835" t="inlineStr">
        <is>
          <t>Default</t>
        </is>
      </c>
    </row>
    <row r="836">
      <c r="A836" t="n">
        <v>119</v>
      </c>
      <c r="B836" t="inlineStr">
        <is>
          <t>S20 ModGro BLUIX Indiv Stock</t>
        </is>
      </c>
      <c r="C836" t="inlineStr">
        <is>
          <t>1</t>
        </is>
      </c>
      <c r="D836" t="inlineStr">
        <is>
          <t>false</t>
        </is>
      </c>
      <c r="E836" t="inlineStr">
        <is>
          <t>false</t>
        </is>
      </c>
      <c r="G836" t="n">
        <v>0</v>
      </c>
      <c r="I836" s="13">
        <f>Spartan!R109</f>
        <v/>
      </c>
      <c r="K836" s="13">
        <f>Spartan!S109</f>
        <v/>
      </c>
      <c r="M836" t="n">
        <v>20</v>
      </c>
      <c r="AV836" t="inlineStr">
        <is>
          <t>Default</t>
        </is>
      </c>
      <c r="AW836" t="inlineStr">
        <is>
          <t>Default</t>
        </is>
      </c>
    </row>
    <row r="837">
      <c r="A837" t="n">
        <v>119</v>
      </c>
      <c r="B837" t="inlineStr">
        <is>
          <t>S20 ModGro BLUIX Indiv Stock</t>
        </is>
      </c>
      <c r="C837" t="inlineStr">
        <is>
          <t>1</t>
        </is>
      </c>
      <c r="D837" t="inlineStr">
        <is>
          <t>false</t>
        </is>
      </c>
      <c r="E837" t="inlineStr">
        <is>
          <t>false</t>
        </is>
      </c>
      <c r="G837" t="n">
        <v>0</v>
      </c>
      <c r="I837" s="13">
        <f>Spartan!R110</f>
        <v/>
      </c>
      <c r="K837" s="13">
        <f>Spartan!S110</f>
        <v/>
      </c>
      <c r="M837" t="n">
        <v>20</v>
      </c>
      <c r="AV837" t="inlineStr">
        <is>
          <t>Default</t>
        </is>
      </c>
      <c r="AW837" t="inlineStr">
        <is>
          <t>Default</t>
        </is>
      </c>
    </row>
    <row r="838">
      <c r="A838" t="n">
        <v>119</v>
      </c>
      <c r="B838" t="inlineStr">
        <is>
          <t>S20 ModGro BLUIX Indiv Stock</t>
        </is>
      </c>
      <c r="C838" t="inlineStr">
        <is>
          <t>1</t>
        </is>
      </c>
      <c r="D838" t="inlineStr">
        <is>
          <t>false</t>
        </is>
      </c>
      <c r="E838" t="inlineStr">
        <is>
          <t>false</t>
        </is>
      </c>
      <c r="G838" t="n">
        <v>0</v>
      </c>
      <c r="I838" s="13">
        <f>Spartan!R111</f>
        <v/>
      </c>
      <c r="K838" s="13">
        <f>Spartan!S111</f>
        <v/>
      </c>
      <c r="M838" t="n">
        <v>20</v>
      </c>
      <c r="AV838" t="inlineStr">
        <is>
          <t>Default</t>
        </is>
      </c>
      <c r="AW838" t="inlineStr">
        <is>
          <t>Default</t>
        </is>
      </c>
    </row>
    <row r="839">
      <c r="A839" t="n">
        <v>119</v>
      </c>
      <c r="B839" t="inlineStr">
        <is>
          <t>S20 ModGro BLUIX Indiv Stock</t>
        </is>
      </c>
      <c r="C839" t="inlineStr">
        <is>
          <t>1</t>
        </is>
      </c>
      <c r="D839" t="inlineStr">
        <is>
          <t>false</t>
        </is>
      </c>
      <c r="E839" t="inlineStr">
        <is>
          <t>false</t>
        </is>
      </c>
      <c r="G839" t="n">
        <v>0</v>
      </c>
      <c r="I839" s="13">
        <f>Spartan!R112</f>
        <v/>
      </c>
      <c r="K839" s="13">
        <f>Spartan!S112</f>
        <v/>
      </c>
      <c r="M839" t="n">
        <v>20</v>
      </c>
      <c r="AV839" t="inlineStr">
        <is>
          <t>Default</t>
        </is>
      </c>
      <c r="AW839" t="inlineStr">
        <is>
          <t>Default</t>
        </is>
      </c>
    </row>
    <row r="840">
      <c r="A840" t="n">
        <v>119</v>
      </c>
      <c r="B840" t="inlineStr">
        <is>
          <t>S20 ModGro BLUIX Indiv Stock</t>
        </is>
      </c>
      <c r="C840" t="inlineStr">
        <is>
          <t>1</t>
        </is>
      </c>
      <c r="D840" t="inlineStr">
        <is>
          <t>false</t>
        </is>
      </c>
      <c r="E840" t="inlineStr">
        <is>
          <t>false</t>
        </is>
      </c>
      <c r="G840" t="n">
        <v>0</v>
      </c>
      <c r="I840" s="13">
        <f>Spartan!R113</f>
        <v/>
      </c>
      <c r="K840" s="13">
        <f>Spartan!S113</f>
        <v/>
      </c>
      <c r="M840" t="n">
        <v>20</v>
      </c>
      <c r="AV840" t="inlineStr">
        <is>
          <t>Default</t>
        </is>
      </c>
      <c r="AW840" t="inlineStr">
        <is>
          <t>Default</t>
        </is>
      </c>
    </row>
    <row r="841">
      <c r="A841" t="n">
        <v>119</v>
      </c>
      <c r="B841" t="inlineStr">
        <is>
          <t>S20 ModGro BLUIX Indiv Stock</t>
        </is>
      </c>
      <c r="C841" t="inlineStr">
        <is>
          <t>1</t>
        </is>
      </c>
      <c r="D841" t="inlineStr">
        <is>
          <t>false</t>
        </is>
      </c>
      <c r="E841" t="inlineStr">
        <is>
          <t>false</t>
        </is>
      </c>
      <c r="G841" t="n">
        <v>0</v>
      </c>
      <c r="I841" s="13">
        <f>Spartan!R114</f>
        <v/>
      </c>
      <c r="K841" s="13">
        <f>Spartan!S114</f>
        <v/>
      </c>
      <c r="M841" t="n">
        <v>20</v>
      </c>
      <c r="AV841" t="inlineStr">
        <is>
          <t>Default</t>
        </is>
      </c>
      <c r="AW841" t="inlineStr">
        <is>
          <t>Default</t>
        </is>
      </c>
    </row>
    <row r="842">
      <c r="A842" t="n">
        <v>119</v>
      </c>
      <c r="B842" t="inlineStr">
        <is>
          <t>S20 ModGro BLUIX Indiv Stock</t>
        </is>
      </c>
      <c r="C842" t="inlineStr">
        <is>
          <t>1</t>
        </is>
      </c>
      <c r="D842" t="inlineStr">
        <is>
          <t>false</t>
        </is>
      </c>
      <c r="E842" t="inlineStr">
        <is>
          <t>false</t>
        </is>
      </c>
      <c r="G842" t="n">
        <v>0</v>
      </c>
      <c r="I842" s="13">
        <f>Spartan!R115</f>
        <v/>
      </c>
      <c r="K842" s="13">
        <f>Spartan!S115</f>
        <v/>
      </c>
      <c r="M842" t="n">
        <v>20</v>
      </c>
      <c r="AV842" t="inlineStr">
        <is>
          <t>Default</t>
        </is>
      </c>
      <c r="AW842" t="inlineStr">
        <is>
          <t>Default</t>
        </is>
      </c>
    </row>
    <row r="843">
      <c r="A843" t="n">
        <v>119</v>
      </c>
      <c r="B843" t="inlineStr">
        <is>
          <t>S20 ModGro BLUIX Indiv Stock</t>
        </is>
      </c>
      <c r="C843" t="inlineStr">
        <is>
          <t>1</t>
        </is>
      </c>
      <c r="D843" t="inlineStr">
        <is>
          <t>false</t>
        </is>
      </c>
      <c r="E843" t="inlineStr">
        <is>
          <t>false</t>
        </is>
      </c>
      <c r="G843" t="n">
        <v>0</v>
      </c>
      <c r="I843" s="13">
        <f>Spartan!R116</f>
        <v/>
      </c>
      <c r="K843" s="13">
        <f>Spartan!S116</f>
        <v/>
      </c>
      <c r="M843" t="n">
        <v>20</v>
      </c>
      <c r="AV843" t="inlineStr">
        <is>
          <t>Default</t>
        </is>
      </c>
      <c r="AW843" t="inlineStr">
        <is>
          <t>Default</t>
        </is>
      </c>
    </row>
    <row r="844">
      <c r="A844" t="n">
        <v>119</v>
      </c>
      <c r="B844" t="inlineStr">
        <is>
          <t>S20 ModGro BLUIX Indiv Stock</t>
        </is>
      </c>
      <c r="C844" t="inlineStr">
        <is>
          <t>1</t>
        </is>
      </c>
      <c r="D844" t="inlineStr">
        <is>
          <t>false</t>
        </is>
      </c>
      <c r="E844" t="inlineStr">
        <is>
          <t>false</t>
        </is>
      </c>
      <c r="G844" t="n">
        <v>0</v>
      </c>
      <c r="I844" s="13">
        <f>Spartan!R117</f>
        <v/>
      </c>
      <c r="K844" s="13">
        <f>Spartan!S117</f>
        <v/>
      </c>
      <c r="M844" t="n">
        <v>20</v>
      </c>
      <c r="AV844" t="inlineStr">
        <is>
          <t>Default</t>
        </is>
      </c>
      <c r="AW844" t="inlineStr">
        <is>
          <t>Default</t>
        </is>
      </c>
    </row>
    <row r="845">
      <c r="A845" t="n">
        <v>119</v>
      </c>
      <c r="B845" t="inlineStr">
        <is>
          <t>S20 ModGro BLUIX Indiv Stock</t>
        </is>
      </c>
      <c r="C845" t="inlineStr">
        <is>
          <t>1</t>
        </is>
      </c>
      <c r="D845" t="inlineStr">
        <is>
          <t>false</t>
        </is>
      </c>
      <c r="E845" t="inlineStr">
        <is>
          <t>false</t>
        </is>
      </c>
      <c r="G845" t="n">
        <v>0</v>
      </c>
      <c r="I845" s="13">
        <f>Spartan!R118</f>
        <v/>
      </c>
      <c r="K845" s="13">
        <f>Spartan!S118</f>
        <v/>
      </c>
      <c r="M845" t="n">
        <v>20</v>
      </c>
      <c r="AV845" t="inlineStr">
        <is>
          <t>Default</t>
        </is>
      </c>
      <c r="AW845" t="inlineStr">
        <is>
          <t>Default</t>
        </is>
      </c>
    </row>
    <row r="846">
      <c r="A846" t="n">
        <v>119</v>
      </c>
      <c r="B846" t="inlineStr">
        <is>
          <t>S20 ModGro BLUIX Indiv Stock</t>
        </is>
      </c>
      <c r="C846" t="inlineStr">
        <is>
          <t>1</t>
        </is>
      </c>
      <c r="D846" t="inlineStr">
        <is>
          <t>false</t>
        </is>
      </c>
      <c r="E846" t="inlineStr">
        <is>
          <t>false</t>
        </is>
      </c>
      <c r="G846" t="n">
        <v>0</v>
      </c>
      <c r="I846" s="13">
        <f>Spartan!R119</f>
        <v/>
      </c>
      <c r="K846" s="13">
        <f>Spartan!S119</f>
        <v/>
      </c>
      <c r="M846" t="n">
        <v>20</v>
      </c>
      <c r="AV846" t="inlineStr">
        <is>
          <t>Default</t>
        </is>
      </c>
      <c r="AW846" t="inlineStr">
        <is>
          <t>Default</t>
        </is>
      </c>
    </row>
    <row r="847">
      <c r="A847" t="n">
        <v>116</v>
      </c>
      <c r="B847" t="inlineStr">
        <is>
          <t>Sector Rotation w/ 10% BLUIX</t>
        </is>
      </c>
      <c r="C847" t="inlineStr">
        <is>
          <t>1</t>
        </is>
      </c>
      <c r="D847" t="inlineStr">
        <is>
          <t>false</t>
        </is>
      </c>
      <c r="E847" t="inlineStr">
        <is>
          <t>false</t>
        </is>
      </c>
      <c r="G847" t="n">
        <v>0</v>
      </c>
      <c r="I847">
        <f>Indexes!G4</f>
        <v/>
      </c>
      <c r="K847">
        <f>Indexes!I4</f>
        <v/>
      </c>
      <c r="M847" t="n">
        <v>20</v>
      </c>
      <c r="AV847" t="inlineStr">
        <is>
          <t>Default</t>
        </is>
      </c>
      <c r="AW847" t="inlineStr">
        <is>
          <t>Default</t>
        </is>
      </c>
    </row>
    <row r="848">
      <c r="A848" t="n">
        <v>116</v>
      </c>
      <c r="B848" t="inlineStr">
        <is>
          <t>Sector Rotation w/ 10% BLUIX</t>
        </is>
      </c>
      <c r="C848" t="inlineStr">
        <is>
          <t>1</t>
        </is>
      </c>
      <c r="D848" t="inlineStr">
        <is>
          <t>false</t>
        </is>
      </c>
      <c r="E848" t="inlineStr">
        <is>
          <t>false</t>
        </is>
      </c>
      <c r="G848" t="n">
        <v>0</v>
      </c>
      <c r="I848">
        <f>Indexes!G5</f>
        <v/>
      </c>
      <c r="K848">
        <f>Indexes!I5</f>
        <v/>
      </c>
      <c r="M848" t="n">
        <v>20</v>
      </c>
      <c r="AV848" t="inlineStr">
        <is>
          <t>Default</t>
        </is>
      </c>
      <c r="AW848" t="inlineStr">
        <is>
          <t>Default</t>
        </is>
      </c>
    </row>
    <row r="849">
      <c r="A849" t="n">
        <v>116</v>
      </c>
      <c r="B849" t="inlineStr">
        <is>
          <t>Sector Rotation w/ 10% BLUIX</t>
        </is>
      </c>
      <c r="C849" t="inlineStr">
        <is>
          <t>1</t>
        </is>
      </c>
      <c r="D849" t="inlineStr">
        <is>
          <t>false</t>
        </is>
      </c>
      <c r="E849" t="inlineStr">
        <is>
          <t>false</t>
        </is>
      </c>
      <c r="G849" t="n">
        <v>0</v>
      </c>
      <c r="I849">
        <f>Indexes!G6</f>
        <v/>
      </c>
      <c r="K849">
        <f>Indexes!I6</f>
        <v/>
      </c>
      <c r="M849" t="n">
        <v>20</v>
      </c>
      <c r="AV849" t="inlineStr">
        <is>
          <t>Default</t>
        </is>
      </c>
      <c r="AW849" t="inlineStr">
        <is>
          <t>Default</t>
        </is>
      </c>
    </row>
    <row r="850">
      <c r="A850" t="n">
        <v>116</v>
      </c>
      <c r="B850" t="inlineStr">
        <is>
          <t>Sector Rotation w/ 10% BLUIX</t>
        </is>
      </c>
      <c r="C850" t="inlineStr">
        <is>
          <t>1</t>
        </is>
      </c>
      <c r="D850" t="inlineStr">
        <is>
          <t>false</t>
        </is>
      </c>
      <c r="E850" t="inlineStr">
        <is>
          <t>false</t>
        </is>
      </c>
      <c r="G850" t="n">
        <v>0</v>
      </c>
      <c r="I850">
        <f>Indexes!G7</f>
        <v/>
      </c>
      <c r="K850">
        <f>Indexes!I7</f>
        <v/>
      </c>
      <c r="M850" t="n">
        <v>20</v>
      </c>
      <c r="AV850" t="inlineStr">
        <is>
          <t>Default</t>
        </is>
      </c>
      <c r="AW850" t="inlineStr">
        <is>
          <t>Default</t>
        </is>
      </c>
    </row>
    <row r="851">
      <c r="A851" t="n">
        <v>116</v>
      </c>
      <c r="B851" t="inlineStr">
        <is>
          <t>Sector Rotation w/ 10% BLUIX</t>
        </is>
      </c>
      <c r="C851" t="inlineStr">
        <is>
          <t>1</t>
        </is>
      </c>
      <c r="D851" t="inlineStr">
        <is>
          <t>false</t>
        </is>
      </c>
      <c r="E851" t="inlineStr">
        <is>
          <t>false</t>
        </is>
      </c>
      <c r="G851" t="n">
        <v>0</v>
      </c>
      <c r="I851">
        <f>Indexes!G8</f>
        <v/>
      </c>
      <c r="K851">
        <f>Indexes!I8</f>
        <v/>
      </c>
      <c r="M851" t="n">
        <v>20</v>
      </c>
      <c r="AV851" t="inlineStr">
        <is>
          <t>Default</t>
        </is>
      </c>
      <c r="AW851" t="inlineStr">
        <is>
          <t>Default</t>
        </is>
      </c>
    </row>
    <row r="852">
      <c r="A852" t="n">
        <v>116</v>
      </c>
      <c r="B852" t="inlineStr">
        <is>
          <t>Sector Rotation w/ 10% BLUIX</t>
        </is>
      </c>
      <c r="C852" t="inlineStr">
        <is>
          <t>1</t>
        </is>
      </c>
      <c r="D852" t="inlineStr">
        <is>
          <t>false</t>
        </is>
      </c>
      <c r="E852" t="inlineStr">
        <is>
          <t>false</t>
        </is>
      </c>
      <c r="G852" t="n">
        <v>0</v>
      </c>
      <c r="I852">
        <f>Indexes!G9</f>
        <v/>
      </c>
      <c r="K852">
        <f>Indexes!I9</f>
        <v/>
      </c>
      <c r="M852" t="n">
        <v>20</v>
      </c>
      <c r="AV852" t="inlineStr">
        <is>
          <t>Default</t>
        </is>
      </c>
      <c r="AW852" t="inlineStr">
        <is>
          <t>Default</t>
        </is>
      </c>
    </row>
    <row r="853">
      <c r="A853" t="n">
        <v>116</v>
      </c>
      <c r="B853" t="inlineStr">
        <is>
          <t>Sector Rotation w/ 10% BLUIX</t>
        </is>
      </c>
      <c r="C853" t="inlineStr">
        <is>
          <t>1</t>
        </is>
      </c>
      <c r="D853" t="inlineStr">
        <is>
          <t>false</t>
        </is>
      </c>
      <c r="E853" t="inlineStr">
        <is>
          <t>false</t>
        </is>
      </c>
      <c r="G853" t="n">
        <v>0</v>
      </c>
      <c r="I853">
        <f>Indexes!G10</f>
        <v/>
      </c>
      <c r="K853">
        <f>Indexes!I10</f>
        <v/>
      </c>
      <c r="M853" t="n">
        <v>20</v>
      </c>
      <c r="AV853" t="inlineStr">
        <is>
          <t>Default</t>
        </is>
      </c>
      <c r="AW853" t="inlineStr">
        <is>
          <t>Default</t>
        </is>
      </c>
    </row>
    <row r="854">
      <c r="A854" t="n">
        <v>116</v>
      </c>
      <c r="B854" t="inlineStr">
        <is>
          <t>Sector Rotation w/ 10% BLUIX</t>
        </is>
      </c>
      <c r="C854" t="inlineStr">
        <is>
          <t>1</t>
        </is>
      </c>
      <c r="D854" t="inlineStr">
        <is>
          <t>false</t>
        </is>
      </c>
      <c r="E854" t="inlineStr">
        <is>
          <t>false</t>
        </is>
      </c>
      <c r="G854" t="n">
        <v>0</v>
      </c>
      <c r="I854">
        <f>Indexes!G11</f>
        <v/>
      </c>
      <c r="K854">
        <f>Indexes!I11</f>
        <v/>
      </c>
      <c r="M854" t="n">
        <v>20</v>
      </c>
      <c r="AV854" t="inlineStr">
        <is>
          <t>Default</t>
        </is>
      </c>
      <c r="AW854" t="inlineStr">
        <is>
          <t>Default</t>
        </is>
      </c>
    </row>
    <row r="855">
      <c r="A855" t="n">
        <v>116</v>
      </c>
      <c r="B855" t="inlineStr">
        <is>
          <t>Sector Rotation w/ 10% BLUIX</t>
        </is>
      </c>
      <c r="C855" t="inlineStr">
        <is>
          <t>1</t>
        </is>
      </c>
      <c r="D855" t="inlineStr">
        <is>
          <t>false</t>
        </is>
      </c>
      <c r="E855" t="inlineStr">
        <is>
          <t>false</t>
        </is>
      </c>
      <c r="G855" t="n">
        <v>0</v>
      </c>
      <c r="I855">
        <f>Indexes!G12</f>
        <v/>
      </c>
      <c r="K855">
        <f>Indexes!I12</f>
        <v/>
      </c>
      <c r="M855" t="n">
        <v>20</v>
      </c>
      <c r="AV855" t="inlineStr">
        <is>
          <t>Default</t>
        </is>
      </c>
      <c r="AW855" t="inlineStr">
        <is>
          <t>Default</t>
        </is>
      </c>
    </row>
    <row r="856">
      <c r="A856" t="n">
        <v>116</v>
      </c>
      <c r="B856" t="inlineStr">
        <is>
          <t>Sector Rotation w/ 10% BLUIX</t>
        </is>
      </c>
      <c r="C856" t="inlineStr">
        <is>
          <t>1</t>
        </is>
      </c>
      <c r="D856" t="inlineStr">
        <is>
          <t>false</t>
        </is>
      </c>
      <c r="E856" t="inlineStr">
        <is>
          <t>false</t>
        </is>
      </c>
      <c r="G856" t="n">
        <v>0</v>
      </c>
      <c r="I856">
        <f>Indexes!G13</f>
        <v/>
      </c>
      <c r="K856">
        <f>Indexes!I13</f>
        <v/>
      </c>
      <c r="M856" t="n">
        <v>20</v>
      </c>
      <c r="AV856" t="inlineStr">
        <is>
          <t>Default</t>
        </is>
      </c>
      <c r="AW856" t="inlineStr">
        <is>
          <t>Default</t>
        </is>
      </c>
    </row>
    <row r="857">
      <c r="A857" t="n">
        <v>116</v>
      </c>
      <c r="B857" t="inlineStr">
        <is>
          <t>Sector Rotation w/ 10% BLUIX</t>
        </is>
      </c>
      <c r="C857" t="inlineStr">
        <is>
          <t>1</t>
        </is>
      </c>
      <c r="D857" t="inlineStr">
        <is>
          <t>false</t>
        </is>
      </c>
      <c r="E857" t="inlineStr">
        <is>
          <t>false</t>
        </is>
      </c>
      <c r="G857" t="n">
        <v>0</v>
      </c>
      <c r="I857">
        <f>Indexes!G14</f>
        <v/>
      </c>
      <c r="K857">
        <f>Indexes!I14</f>
        <v/>
      </c>
      <c r="M857" t="n">
        <v>20</v>
      </c>
      <c r="AV857" t="inlineStr">
        <is>
          <t>Default</t>
        </is>
      </c>
      <c r="AW857" t="inlineStr">
        <is>
          <t>Default</t>
        </is>
      </c>
    </row>
    <row r="858">
      <c r="A858" t="n">
        <v>116</v>
      </c>
      <c r="B858" t="inlineStr">
        <is>
          <t>Sector Rotation w/ 10% BLUIX</t>
        </is>
      </c>
      <c r="C858" t="inlineStr">
        <is>
          <t>1</t>
        </is>
      </c>
      <c r="D858" t="inlineStr">
        <is>
          <t>false</t>
        </is>
      </c>
      <c r="E858" t="inlineStr">
        <is>
          <t>false</t>
        </is>
      </c>
      <c r="G858" t="n">
        <v>0</v>
      </c>
      <c r="I858">
        <f>Indexes!G15</f>
        <v/>
      </c>
      <c r="K858">
        <f>Indexes!I15</f>
        <v/>
      </c>
      <c r="M858" t="n">
        <v>20</v>
      </c>
      <c r="AV858" t="inlineStr">
        <is>
          <t>Default</t>
        </is>
      </c>
      <c r="AW858" t="inlineStr">
        <is>
          <t>Default</t>
        </is>
      </c>
    </row>
    <row r="859">
      <c r="A859" t="n">
        <v>116</v>
      </c>
      <c r="B859" t="inlineStr">
        <is>
          <t>Sector Rotation w/ 10% BLUIX</t>
        </is>
      </c>
      <c r="C859" t="inlineStr">
        <is>
          <t>1</t>
        </is>
      </c>
      <c r="D859" t="inlineStr">
        <is>
          <t>false</t>
        </is>
      </c>
      <c r="E859" t="inlineStr">
        <is>
          <t>false</t>
        </is>
      </c>
      <c r="G859" t="n">
        <v>0</v>
      </c>
      <c r="I859">
        <f>Indexes!G16</f>
        <v/>
      </c>
      <c r="K859">
        <f>Indexes!I16</f>
        <v/>
      </c>
      <c r="M859" t="n">
        <v>20</v>
      </c>
      <c r="AV859" t="inlineStr">
        <is>
          <t>Default</t>
        </is>
      </c>
      <c r="AW859" t="inlineStr">
        <is>
          <t>Default</t>
        </is>
      </c>
    </row>
    <row r="860">
      <c r="A860" t="n">
        <v>116</v>
      </c>
      <c r="B860" t="inlineStr">
        <is>
          <t>Sector Rotation w/ 10% BLUIX</t>
        </is>
      </c>
      <c r="C860" t="inlineStr">
        <is>
          <t>1</t>
        </is>
      </c>
      <c r="D860" t="inlineStr">
        <is>
          <t>false</t>
        </is>
      </c>
      <c r="E860" t="inlineStr">
        <is>
          <t>false</t>
        </is>
      </c>
      <c r="G860" t="n">
        <v>0</v>
      </c>
      <c r="I860">
        <f>Indexes!G17</f>
        <v/>
      </c>
      <c r="K860">
        <f>Indexes!I17</f>
        <v/>
      </c>
      <c r="M860" t="n">
        <v>20</v>
      </c>
      <c r="AV860" t="inlineStr">
        <is>
          <t>Default</t>
        </is>
      </c>
      <c r="AW860" t="inlineStr">
        <is>
          <t>Default</t>
        </is>
      </c>
    </row>
    <row r="861">
      <c r="A861" t="n">
        <v>116</v>
      </c>
      <c r="B861" t="inlineStr">
        <is>
          <t>Sector Rotation w/ 10% BLUIX</t>
        </is>
      </c>
      <c r="C861" t="inlineStr">
        <is>
          <t>1</t>
        </is>
      </c>
      <c r="D861" t="inlineStr">
        <is>
          <t>false</t>
        </is>
      </c>
      <c r="E861" t="inlineStr">
        <is>
          <t>false</t>
        </is>
      </c>
      <c r="G861" t="n">
        <v>0</v>
      </c>
      <c r="I861">
        <f>Indexes!G18</f>
        <v/>
      </c>
      <c r="K861">
        <f>Indexes!I18</f>
        <v/>
      </c>
      <c r="M861" t="n">
        <v>20</v>
      </c>
      <c r="AV861" t="inlineStr">
        <is>
          <t>Default</t>
        </is>
      </c>
      <c r="AW861" t="inlineStr">
        <is>
          <t>Default</t>
        </is>
      </c>
    </row>
    <row r="862">
      <c r="A862" t="n">
        <v>116</v>
      </c>
      <c r="B862" t="inlineStr">
        <is>
          <t>Sector Rotation w/ 10% BLUIX</t>
        </is>
      </c>
      <c r="C862" t="inlineStr">
        <is>
          <t>1</t>
        </is>
      </c>
      <c r="D862" t="inlineStr">
        <is>
          <t>false</t>
        </is>
      </c>
      <c r="E862" t="inlineStr">
        <is>
          <t>false</t>
        </is>
      </c>
      <c r="G862" t="n">
        <v>0</v>
      </c>
      <c r="I862" t="inlineStr">
        <is>
          <t>CUSTODIAL_CASH</t>
        </is>
      </c>
      <c r="K862">
        <f>Indexes!I19</f>
        <v/>
      </c>
      <c r="M862" t="n">
        <v>20</v>
      </c>
      <c r="AV862" t="inlineStr">
        <is>
          <t>Default</t>
        </is>
      </c>
      <c r="AW862" t="inlineStr">
        <is>
          <t>Default</t>
        </is>
      </c>
    </row>
    <row r="863" ht="14.25" customHeight="1">
      <c r="A863" t="n">
        <v>133</v>
      </c>
      <c r="B863" t="inlineStr">
        <is>
          <t>Adolos Growth ex DI</t>
        </is>
      </c>
      <c r="C863" t="inlineStr">
        <is>
          <t>1</t>
        </is>
      </c>
      <c r="D863" t="inlineStr">
        <is>
          <t>false</t>
        </is>
      </c>
      <c r="E863" t="inlineStr">
        <is>
          <t>false</t>
        </is>
      </c>
      <c r="G863" t="n">
        <v>0</v>
      </c>
      <c r="I863">
        <f>Adolos!H46</f>
        <v/>
      </c>
      <c r="K863">
        <f>ROUND(Adolos!J46*100,1)</f>
        <v/>
      </c>
      <c r="M863" t="n">
        <v>20</v>
      </c>
      <c r="AV863" t="inlineStr">
        <is>
          <t>Default</t>
        </is>
      </c>
      <c r="AW863" t="inlineStr">
        <is>
          <t>Default</t>
        </is>
      </c>
    </row>
    <row r="864" ht="14.25" customHeight="1">
      <c r="A864" t="n">
        <v>133</v>
      </c>
      <c r="B864" t="inlineStr">
        <is>
          <t>Adolos Growth ex DI</t>
        </is>
      </c>
      <c r="C864" t="inlineStr">
        <is>
          <t>1</t>
        </is>
      </c>
      <c r="D864" t="inlineStr">
        <is>
          <t>false</t>
        </is>
      </c>
      <c r="E864" t="inlineStr">
        <is>
          <t>false</t>
        </is>
      </c>
      <c r="G864" t="n">
        <v>0</v>
      </c>
      <c r="I864">
        <f>Adolos!H47</f>
        <v/>
      </c>
      <c r="K864">
        <f>ROUND(Adolos!J47*100,1)</f>
        <v/>
      </c>
      <c r="M864" t="n">
        <v>20</v>
      </c>
      <c r="AV864" t="inlineStr">
        <is>
          <t>Default</t>
        </is>
      </c>
      <c r="AW864" t="inlineStr">
        <is>
          <t>Default</t>
        </is>
      </c>
    </row>
    <row r="865" ht="14.25" customHeight="1">
      <c r="A865" t="n">
        <v>133</v>
      </c>
      <c r="B865" t="inlineStr">
        <is>
          <t>Adolos Growth ex DI</t>
        </is>
      </c>
      <c r="C865" t="inlineStr">
        <is>
          <t>1</t>
        </is>
      </c>
      <c r="D865" t="inlineStr">
        <is>
          <t>false</t>
        </is>
      </c>
      <c r="E865" t="inlineStr">
        <is>
          <t>false</t>
        </is>
      </c>
      <c r="G865" t="n">
        <v>0</v>
      </c>
      <c r="I865">
        <f>Adolos!H48</f>
        <v/>
      </c>
      <c r="K865">
        <f>ROUND(Adolos!J48*100,1)</f>
        <v/>
      </c>
      <c r="M865" t="n">
        <v>20</v>
      </c>
      <c r="AV865" t="inlineStr">
        <is>
          <t>Default</t>
        </is>
      </c>
      <c r="AW865" t="inlineStr">
        <is>
          <t>Default</t>
        </is>
      </c>
    </row>
    <row r="866" ht="14.25" customHeight="1">
      <c r="A866" t="n">
        <v>133</v>
      </c>
      <c r="B866" t="inlineStr">
        <is>
          <t>Adolos Growth ex DI</t>
        </is>
      </c>
      <c r="C866" t="inlineStr">
        <is>
          <t>1</t>
        </is>
      </c>
      <c r="D866" t="inlineStr">
        <is>
          <t>false</t>
        </is>
      </c>
      <c r="E866" t="inlineStr">
        <is>
          <t>false</t>
        </is>
      </c>
      <c r="G866" t="n">
        <v>0</v>
      </c>
      <c r="I866">
        <f>Adolos!H49</f>
        <v/>
      </c>
      <c r="K866">
        <f>ROUND(Adolos!J49*100,1)</f>
        <v/>
      </c>
      <c r="M866" t="n">
        <v>20</v>
      </c>
      <c r="AV866" t="inlineStr">
        <is>
          <t>Default</t>
        </is>
      </c>
      <c r="AW866" t="inlineStr">
        <is>
          <t>Default</t>
        </is>
      </c>
    </row>
    <row r="867" ht="14.25" customHeight="1">
      <c r="A867" t="n">
        <v>133</v>
      </c>
      <c r="B867" t="inlineStr">
        <is>
          <t>Adolos Growth ex DI</t>
        </is>
      </c>
      <c r="C867" t="inlineStr">
        <is>
          <t>1</t>
        </is>
      </c>
      <c r="D867" t="inlineStr">
        <is>
          <t>false</t>
        </is>
      </c>
      <c r="E867" t="inlineStr">
        <is>
          <t>false</t>
        </is>
      </c>
      <c r="G867" t="n">
        <v>0</v>
      </c>
      <c r="I867">
        <f>Adolos!H50</f>
        <v/>
      </c>
      <c r="K867">
        <f>ROUND(Adolos!J50*100,1)</f>
        <v/>
      </c>
      <c r="M867" t="n">
        <v>20</v>
      </c>
      <c r="AV867" t="inlineStr">
        <is>
          <t>Default</t>
        </is>
      </c>
      <c r="AW867" t="inlineStr">
        <is>
          <t>Default</t>
        </is>
      </c>
    </row>
    <row r="868" ht="14.25" customHeight="1">
      <c r="A868" t="n">
        <v>133</v>
      </c>
      <c r="B868" t="inlineStr">
        <is>
          <t>Adolos Growth ex DI</t>
        </is>
      </c>
      <c r="C868" t="inlineStr">
        <is>
          <t>1</t>
        </is>
      </c>
      <c r="D868" t="inlineStr">
        <is>
          <t>false</t>
        </is>
      </c>
      <c r="E868" t="inlineStr">
        <is>
          <t>false</t>
        </is>
      </c>
      <c r="G868" t="n">
        <v>0</v>
      </c>
      <c r="I868">
        <f>Adolos!H51</f>
        <v/>
      </c>
      <c r="K868">
        <f>ROUND(Adolos!J51*100,1)</f>
        <v/>
      </c>
      <c r="M868" t="n">
        <v>20</v>
      </c>
      <c r="AV868" t="inlineStr">
        <is>
          <t>Default</t>
        </is>
      </c>
      <c r="AW868" t="inlineStr">
        <is>
          <t>Default</t>
        </is>
      </c>
    </row>
    <row r="869" ht="14.25" customHeight="1">
      <c r="A869" t="n">
        <v>133</v>
      </c>
      <c r="B869" t="inlineStr">
        <is>
          <t>Adolos Growth ex DI</t>
        </is>
      </c>
      <c r="C869" t="inlineStr">
        <is>
          <t>1</t>
        </is>
      </c>
      <c r="D869" t="inlineStr">
        <is>
          <t>false</t>
        </is>
      </c>
      <c r="E869" t="inlineStr">
        <is>
          <t>false</t>
        </is>
      </c>
      <c r="G869" t="n">
        <v>0</v>
      </c>
      <c r="I869">
        <f>Adolos!H52</f>
        <v/>
      </c>
      <c r="K869">
        <f>ROUND(Adolos!J52*100,1)</f>
        <v/>
      </c>
      <c r="M869" t="n">
        <v>20</v>
      </c>
      <c r="AV869" t="inlineStr">
        <is>
          <t>Default</t>
        </is>
      </c>
      <c r="AW869" t="inlineStr">
        <is>
          <t>Default</t>
        </is>
      </c>
    </row>
    <row r="870" ht="14.25" customHeight="1">
      <c r="A870" t="n">
        <v>133</v>
      </c>
      <c r="B870" t="inlineStr">
        <is>
          <t>Adolos Growth ex DI</t>
        </is>
      </c>
      <c r="C870" t="inlineStr">
        <is>
          <t>1</t>
        </is>
      </c>
      <c r="D870" t="inlineStr">
        <is>
          <t>false</t>
        </is>
      </c>
      <c r="E870" t="inlineStr">
        <is>
          <t>false</t>
        </is>
      </c>
      <c r="G870" t="n">
        <v>0</v>
      </c>
      <c r="I870">
        <f>Adolos!H53</f>
        <v/>
      </c>
      <c r="K870">
        <f>ROUND(Adolos!J53*100,1)</f>
        <v/>
      </c>
      <c r="M870" t="n">
        <v>20</v>
      </c>
      <c r="AV870" t="inlineStr">
        <is>
          <t>Default</t>
        </is>
      </c>
      <c r="AW870" t="inlineStr">
        <is>
          <t>Default</t>
        </is>
      </c>
    </row>
    <row r="871" ht="14.25" customHeight="1">
      <c r="A871" t="n">
        <v>133</v>
      </c>
      <c r="B871" t="inlineStr">
        <is>
          <t>Adolos Growth ex DI</t>
        </is>
      </c>
      <c r="C871" t="inlineStr">
        <is>
          <t>1</t>
        </is>
      </c>
      <c r="D871" t="inlineStr">
        <is>
          <t>false</t>
        </is>
      </c>
      <c r="E871" t="inlineStr">
        <is>
          <t>false</t>
        </is>
      </c>
      <c r="G871" t="n">
        <v>0</v>
      </c>
      <c r="I871">
        <f>Adolos!H54</f>
        <v/>
      </c>
      <c r="K871">
        <f>ROUND(Adolos!J54*100,1)</f>
        <v/>
      </c>
      <c r="M871" t="n">
        <v>20</v>
      </c>
      <c r="AV871" t="inlineStr">
        <is>
          <t>Default</t>
        </is>
      </c>
      <c r="AW871" t="inlineStr">
        <is>
          <t>Default</t>
        </is>
      </c>
    </row>
    <row r="872" ht="14.25" customHeight="1">
      <c r="A872" t="n">
        <v>133</v>
      </c>
      <c r="B872" t="inlineStr">
        <is>
          <t>Adolos Growth ex DI</t>
        </is>
      </c>
      <c r="C872" t="inlineStr">
        <is>
          <t>1</t>
        </is>
      </c>
      <c r="D872" t="inlineStr">
        <is>
          <t>false</t>
        </is>
      </c>
      <c r="E872" t="inlineStr">
        <is>
          <t>false</t>
        </is>
      </c>
      <c r="G872" t="n">
        <v>0</v>
      </c>
      <c r="I872">
        <f>Adolos!H55</f>
        <v/>
      </c>
      <c r="K872">
        <f>ROUND(Adolos!J55*100,1)</f>
        <v/>
      </c>
      <c r="M872" t="n">
        <v>20</v>
      </c>
      <c r="AV872" t="inlineStr">
        <is>
          <t>Default</t>
        </is>
      </c>
      <c r="AW872" t="inlineStr">
        <is>
          <t>Default</t>
        </is>
      </c>
    </row>
    <row r="873" ht="14.25" customHeight="1">
      <c r="A873" t="n">
        <v>133</v>
      </c>
      <c r="B873" t="inlineStr">
        <is>
          <t>Adolos Growth ex DI</t>
        </is>
      </c>
      <c r="C873" t="inlineStr">
        <is>
          <t>1</t>
        </is>
      </c>
      <c r="D873" t="inlineStr">
        <is>
          <t>false</t>
        </is>
      </c>
      <c r="E873" t="inlineStr">
        <is>
          <t>false</t>
        </is>
      </c>
      <c r="G873" t="n">
        <v>0</v>
      </c>
      <c r="I873">
        <f>Adolos!H56</f>
        <v/>
      </c>
      <c r="K873">
        <f>ROUND(Adolos!J56*100,1)</f>
        <v/>
      </c>
      <c r="M873" t="n">
        <v>20</v>
      </c>
      <c r="AV873" t="inlineStr">
        <is>
          <t>Default</t>
        </is>
      </c>
      <c r="AW873" t="inlineStr">
        <is>
          <t>Default</t>
        </is>
      </c>
    </row>
    <row r="874" ht="14.25" customHeight="1">
      <c r="A874" t="n">
        <v>133</v>
      </c>
      <c r="B874" t="inlineStr">
        <is>
          <t>Adolos Growth ex DI</t>
        </is>
      </c>
      <c r="C874" t="inlineStr">
        <is>
          <t>1</t>
        </is>
      </c>
      <c r="D874" t="inlineStr">
        <is>
          <t>false</t>
        </is>
      </c>
      <c r="E874" t="inlineStr">
        <is>
          <t>false</t>
        </is>
      </c>
      <c r="G874" t="n">
        <v>0</v>
      </c>
      <c r="I874">
        <f>Adolos!H57</f>
        <v/>
      </c>
      <c r="K874">
        <f>ROUND(Adolos!J57*100,1)</f>
        <v/>
      </c>
      <c r="M874" t="n">
        <v>20</v>
      </c>
      <c r="AV874" t="inlineStr">
        <is>
          <t>Default</t>
        </is>
      </c>
      <c r="AW874" t="inlineStr">
        <is>
          <t>Default</t>
        </is>
      </c>
    </row>
    <row r="875" ht="14.25" customHeight="1">
      <c r="A875" t="n">
        <v>133</v>
      </c>
      <c r="B875" t="inlineStr">
        <is>
          <t>Adolos Growth ex DI</t>
        </is>
      </c>
      <c r="C875" t="inlineStr">
        <is>
          <t>1</t>
        </is>
      </c>
      <c r="D875" t="inlineStr">
        <is>
          <t>false</t>
        </is>
      </c>
      <c r="E875" t="inlineStr">
        <is>
          <t>false</t>
        </is>
      </c>
      <c r="G875" t="n">
        <v>0</v>
      </c>
      <c r="I875">
        <f>Adolos!H58</f>
        <v/>
      </c>
      <c r="K875">
        <f>ROUND(Adolos!J58*100,1)</f>
        <v/>
      </c>
      <c r="M875" t="n">
        <v>20</v>
      </c>
      <c r="AV875" t="inlineStr">
        <is>
          <t>Default</t>
        </is>
      </c>
      <c r="AW875" t="inlineStr">
        <is>
          <t>Default</t>
        </is>
      </c>
    </row>
    <row r="876" ht="14.25" customHeight="1">
      <c r="A876" t="n">
        <v>133</v>
      </c>
      <c r="B876" t="inlineStr">
        <is>
          <t>Adolos Growth ex DI</t>
        </is>
      </c>
      <c r="C876" t="inlineStr">
        <is>
          <t>1</t>
        </is>
      </c>
      <c r="D876" t="inlineStr">
        <is>
          <t>false</t>
        </is>
      </c>
      <c r="E876" t="inlineStr">
        <is>
          <t>false</t>
        </is>
      </c>
      <c r="G876" t="n">
        <v>0</v>
      </c>
      <c r="I876">
        <f>Adolos!H59</f>
        <v/>
      </c>
      <c r="K876">
        <f>ROUND(Adolos!J59*100,1)</f>
        <v/>
      </c>
      <c r="M876" t="n">
        <v>20</v>
      </c>
      <c r="AV876" t="inlineStr">
        <is>
          <t>Default</t>
        </is>
      </c>
      <c r="AW876" t="inlineStr">
        <is>
          <t>Default</t>
        </is>
      </c>
    </row>
    <row r="877" ht="14.25" customHeight="1">
      <c r="A877" t="n">
        <v>133</v>
      </c>
      <c r="B877" t="inlineStr">
        <is>
          <t>Adolos Growth ex DI</t>
        </is>
      </c>
      <c r="C877" t="inlineStr">
        <is>
          <t>1</t>
        </is>
      </c>
      <c r="D877" t="inlineStr">
        <is>
          <t>false</t>
        </is>
      </c>
      <c r="E877" t="inlineStr">
        <is>
          <t>false</t>
        </is>
      </c>
      <c r="G877" t="n">
        <v>0</v>
      </c>
      <c r="I877">
        <f>Adolos!H60</f>
        <v/>
      </c>
      <c r="K877">
        <f>ROUND(Adolos!J60*100,1)</f>
        <v/>
      </c>
      <c r="M877" t="n">
        <v>20</v>
      </c>
      <c r="AV877" t="inlineStr">
        <is>
          <t>Default</t>
        </is>
      </c>
      <c r="AW877" t="inlineStr">
        <is>
          <t>Default</t>
        </is>
      </c>
    </row>
    <row r="878" ht="14.25" customHeight="1">
      <c r="A878" t="n">
        <v>133</v>
      </c>
      <c r="B878" t="inlineStr">
        <is>
          <t>Adolos Growth ex DI</t>
        </is>
      </c>
      <c r="C878" t="inlineStr">
        <is>
          <t>1</t>
        </is>
      </c>
      <c r="D878" t="inlineStr">
        <is>
          <t>false</t>
        </is>
      </c>
      <c r="E878" t="inlineStr">
        <is>
          <t>false</t>
        </is>
      </c>
      <c r="G878" t="n">
        <v>0</v>
      </c>
      <c r="I878">
        <f>Adolos!H61</f>
        <v/>
      </c>
      <c r="K878">
        <f>ROUND(Adolos!J61*100,1)</f>
        <v/>
      </c>
      <c r="M878" t="n">
        <v>20</v>
      </c>
      <c r="AV878" t="inlineStr">
        <is>
          <t>Default</t>
        </is>
      </c>
      <c r="AW878" t="inlineStr">
        <is>
          <t>Default</t>
        </is>
      </c>
    </row>
    <row r="879" ht="14.25" customHeight="1">
      <c r="A879" t="n">
        <v>133</v>
      </c>
      <c r="B879" t="inlineStr">
        <is>
          <t>Adolos Growth ex DI</t>
        </is>
      </c>
      <c r="C879" t="inlineStr">
        <is>
          <t>1</t>
        </is>
      </c>
      <c r="D879" t="inlineStr">
        <is>
          <t>false</t>
        </is>
      </c>
      <c r="E879" t="inlineStr">
        <is>
          <t>false</t>
        </is>
      </c>
      <c r="G879" t="n">
        <v>0</v>
      </c>
      <c r="I879">
        <f>Adolos!H62</f>
        <v/>
      </c>
      <c r="K879">
        <f>ROUND(Adolos!J62*100,1)</f>
        <v/>
      </c>
      <c r="M879" t="n">
        <v>20</v>
      </c>
      <c r="AV879" t="inlineStr">
        <is>
          <t>Default</t>
        </is>
      </c>
      <c r="AW879" t="inlineStr">
        <is>
          <t>Default</t>
        </is>
      </c>
    </row>
    <row r="880" ht="14.25" customHeight="1">
      <c r="A880" t="n">
        <v>133</v>
      </c>
      <c r="B880" t="inlineStr">
        <is>
          <t>Adolos Growth ex DI</t>
        </is>
      </c>
      <c r="C880" t="inlineStr">
        <is>
          <t>1</t>
        </is>
      </c>
      <c r="D880" t="inlineStr">
        <is>
          <t>false</t>
        </is>
      </c>
      <c r="E880" t="inlineStr">
        <is>
          <t>false</t>
        </is>
      </c>
      <c r="G880" t="n">
        <v>0</v>
      </c>
      <c r="I880">
        <f>Adolos!H63</f>
        <v/>
      </c>
      <c r="K880">
        <f>ROUND(Adolos!J63*100,1)</f>
        <v/>
      </c>
      <c r="M880" t="n">
        <v>20</v>
      </c>
      <c r="AV880" t="inlineStr">
        <is>
          <t>Default</t>
        </is>
      </c>
      <c r="AW880" t="inlineStr">
        <is>
          <t>Default</t>
        </is>
      </c>
    </row>
    <row r="881" ht="14.25" customHeight="1">
      <c r="A881" t="n">
        <v>133</v>
      </c>
      <c r="B881" t="inlineStr">
        <is>
          <t>Adolos Growth ex DI</t>
        </is>
      </c>
      <c r="C881" t="inlineStr">
        <is>
          <t>1</t>
        </is>
      </c>
      <c r="D881" t="inlineStr">
        <is>
          <t>false</t>
        </is>
      </c>
      <c r="E881" t="inlineStr">
        <is>
          <t>false</t>
        </is>
      </c>
      <c r="G881" t="n">
        <v>0</v>
      </c>
      <c r="I881">
        <f>Adolos!H64</f>
        <v/>
      </c>
      <c r="K881">
        <f>ROUND(Adolos!J64*100,1)</f>
        <v/>
      </c>
      <c r="M881" t="n">
        <v>20</v>
      </c>
      <c r="AV881" t="inlineStr">
        <is>
          <t>Default</t>
        </is>
      </c>
      <c r="AW881" t="inlineStr">
        <is>
          <t>Default</t>
        </is>
      </c>
    </row>
    <row r="882" ht="14.25" customHeight="1">
      <c r="A882" t="n">
        <v>133</v>
      </c>
      <c r="B882" t="inlineStr">
        <is>
          <t>Adolos Growth ex DI</t>
        </is>
      </c>
      <c r="C882" t="inlineStr">
        <is>
          <t>1</t>
        </is>
      </c>
      <c r="D882" t="inlineStr">
        <is>
          <t>false</t>
        </is>
      </c>
      <c r="E882" t="inlineStr">
        <is>
          <t>false</t>
        </is>
      </c>
      <c r="G882" t="n">
        <v>0</v>
      </c>
      <c r="I882">
        <f>Adolos!H65</f>
        <v/>
      </c>
      <c r="K882">
        <f>ROUND(Adolos!J65*100,1)</f>
        <v/>
      </c>
      <c r="M882" t="n">
        <v>20</v>
      </c>
      <c r="AV882" t="inlineStr">
        <is>
          <t>Default</t>
        </is>
      </c>
      <c r="AW882" t="inlineStr">
        <is>
          <t>Default</t>
        </is>
      </c>
    </row>
    <row r="883" ht="14.25" customHeight="1">
      <c r="A883" t="n">
        <v>133</v>
      </c>
      <c r="B883" t="inlineStr">
        <is>
          <t>Adolos Growth ex DI</t>
        </is>
      </c>
      <c r="C883" t="inlineStr">
        <is>
          <t>1</t>
        </is>
      </c>
      <c r="D883" t="inlineStr">
        <is>
          <t>false</t>
        </is>
      </c>
      <c r="E883" t="inlineStr">
        <is>
          <t>false</t>
        </is>
      </c>
      <c r="G883" t="n">
        <v>0</v>
      </c>
      <c r="I883" t="inlineStr">
        <is>
          <t>CUSTODIAL_CASH</t>
        </is>
      </c>
      <c r="K883">
        <f>100-SUM(K863:K882)</f>
        <v/>
      </c>
      <c r="M883" t="n">
        <v>20</v>
      </c>
      <c r="AV883" t="inlineStr">
        <is>
          <t>Default</t>
        </is>
      </c>
      <c r="AW883" t="inlineStr">
        <is>
          <t>Default</t>
        </is>
      </c>
    </row>
    <row r="884">
      <c r="A884" t="n">
        <v>145</v>
      </c>
      <c r="B884" t="inlineStr">
        <is>
          <t>Adolos Moderate ETF</t>
        </is>
      </c>
      <c r="C884" t="inlineStr">
        <is>
          <t>1</t>
        </is>
      </c>
      <c r="D884" t="inlineStr">
        <is>
          <t>false</t>
        </is>
      </c>
      <c r="E884" t="inlineStr">
        <is>
          <t>false</t>
        </is>
      </c>
      <c r="G884" t="n">
        <v>0</v>
      </c>
      <c r="I884">
        <f>Adolos!A4</f>
        <v/>
      </c>
      <c r="K884">
        <f>Adolos!N4*100</f>
        <v/>
      </c>
      <c r="M884" t="n">
        <v>20</v>
      </c>
      <c r="AV884" t="inlineStr">
        <is>
          <t>Default</t>
        </is>
      </c>
      <c r="AW884" t="inlineStr">
        <is>
          <t>Default</t>
        </is>
      </c>
    </row>
    <row r="885">
      <c r="A885" t="n">
        <v>145</v>
      </c>
      <c r="B885" t="inlineStr">
        <is>
          <t>Adolos Moderate ETF</t>
        </is>
      </c>
      <c r="C885" t="inlineStr">
        <is>
          <t>1</t>
        </is>
      </c>
      <c r="D885" t="inlineStr">
        <is>
          <t>false</t>
        </is>
      </c>
      <c r="E885" t="inlineStr">
        <is>
          <t>false</t>
        </is>
      </c>
      <c r="G885" t="n">
        <v>0</v>
      </c>
      <c r="I885">
        <f>Adolos!A5</f>
        <v/>
      </c>
      <c r="K885">
        <f>Adolos!N5*100</f>
        <v/>
      </c>
      <c r="M885" t="n">
        <v>20</v>
      </c>
      <c r="AV885" t="inlineStr">
        <is>
          <t>Default</t>
        </is>
      </c>
      <c r="AW885" t="inlineStr">
        <is>
          <t>Default</t>
        </is>
      </c>
    </row>
    <row r="886">
      <c r="A886" t="n">
        <v>145</v>
      </c>
      <c r="B886" t="inlineStr">
        <is>
          <t>Adolos Moderate ETF</t>
        </is>
      </c>
      <c r="C886" t="inlineStr">
        <is>
          <t>1</t>
        </is>
      </c>
      <c r="D886" t="inlineStr">
        <is>
          <t>false</t>
        </is>
      </c>
      <c r="E886" t="inlineStr">
        <is>
          <t>false</t>
        </is>
      </c>
      <c r="G886" t="n">
        <v>0</v>
      </c>
      <c r="I886">
        <f>Adolos!A6</f>
        <v/>
      </c>
      <c r="K886">
        <f>Adolos!N6*100</f>
        <v/>
      </c>
      <c r="M886" t="n">
        <v>20</v>
      </c>
      <c r="AV886" t="inlineStr">
        <is>
          <t>Default</t>
        </is>
      </c>
      <c r="AW886" t="inlineStr">
        <is>
          <t>Default</t>
        </is>
      </c>
    </row>
    <row r="887">
      <c r="A887" t="n">
        <v>145</v>
      </c>
      <c r="B887" t="inlineStr">
        <is>
          <t>Adolos Moderate ETF</t>
        </is>
      </c>
      <c r="C887" t="inlineStr">
        <is>
          <t>1</t>
        </is>
      </c>
      <c r="D887" t="inlineStr">
        <is>
          <t>false</t>
        </is>
      </c>
      <c r="E887" t="inlineStr">
        <is>
          <t>false</t>
        </is>
      </c>
      <c r="G887" t="n">
        <v>0</v>
      </c>
      <c r="I887">
        <f>Adolos!A7</f>
        <v/>
      </c>
      <c r="K887">
        <f>Adolos!N7*100</f>
        <v/>
      </c>
      <c r="M887" t="n">
        <v>20</v>
      </c>
      <c r="AV887" t="inlineStr">
        <is>
          <t>Default</t>
        </is>
      </c>
      <c r="AW887" t="inlineStr">
        <is>
          <t>Default</t>
        </is>
      </c>
    </row>
    <row r="888">
      <c r="A888" t="n">
        <v>145</v>
      </c>
      <c r="B888" t="inlineStr">
        <is>
          <t>Adolos Moderate ETF</t>
        </is>
      </c>
      <c r="C888" t="inlineStr">
        <is>
          <t>1</t>
        </is>
      </c>
      <c r="D888" t="inlineStr">
        <is>
          <t>false</t>
        </is>
      </c>
      <c r="E888" t="inlineStr">
        <is>
          <t>false</t>
        </is>
      </c>
      <c r="G888" t="n">
        <v>0</v>
      </c>
      <c r="I888">
        <f>Adolos!A8</f>
        <v/>
      </c>
      <c r="K888">
        <f>Adolos!N8*100</f>
        <v/>
      </c>
      <c r="M888" t="n">
        <v>20</v>
      </c>
      <c r="AV888" t="inlineStr">
        <is>
          <t>Default</t>
        </is>
      </c>
      <c r="AW888" t="inlineStr">
        <is>
          <t>Default</t>
        </is>
      </c>
    </row>
    <row r="889">
      <c r="A889" t="n">
        <v>145</v>
      </c>
      <c r="B889" t="inlineStr">
        <is>
          <t>Adolos Moderate ETF</t>
        </is>
      </c>
      <c r="C889" t="inlineStr">
        <is>
          <t>1</t>
        </is>
      </c>
      <c r="D889" t="inlineStr">
        <is>
          <t>false</t>
        </is>
      </c>
      <c r="E889" t="inlineStr">
        <is>
          <t>false</t>
        </is>
      </c>
      <c r="G889" t="n">
        <v>0</v>
      </c>
      <c r="I889">
        <f>Adolos!A9</f>
        <v/>
      </c>
      <c r="K889">
        <f>Adolos!N9*100</f>
        <v/>
      </c>
      <c r="M889" t="n">
        <v>20</v>
      </c>
      <c r="AV889" t="inlineStr">
        <is>
          <t>Default</t>
        </is>
      </c>
      <c r="AW889" t="inlineStr">
        <is>
          <t>Default</t>
        </is>
      </c>
    </row>
    <row r="890">
      <c r="A890" t="n">
        <v>145</v>
      </c>
      <c r="B890" t="inlineStr">
        <is>
          <t>Adolos Moderate ETF</t>
        </is>
      </c>
      <c r="C890" t="inlineStr">
        <is>
          <t>1</t>
        </is>
      </c>
      <c r="D890" t="inlineStr">
        <is>
          <t>false</t>
        </is>
      </c>
      <c r="E890" t="inlineStr">
        <is>
          <t>false</t>
        </is>
      </c>
      <c r="G890" t="n">
        <v>0</v>
      </c>
      <c r="I890">
        <f>Adolos!A10</f>
        <v/>
      </c>
      <c r="K890">
        <f>Adolos!N10*100</f>
        <v/>
      </c>
      <c r="M890" t="n">
        <v>20</v>
      </c>
      <c r="AV890" t="inlineStr">
        <is>
          <t>Default</t>
        </is>
      </c>
      <c r="AW890" t="inlineStr">
        <is>
          <t>Default</t>
        </is>
      </c>
    </row>
    <row r="891">
      <c r="A891" t="n">
        <v>145</v>
      </c>
      <c r="B891" t="inlineStr">
        <is>
          <t>Adolos Moderate ETF</t>
        </is>
      </c>
      <c r="C891" t="inlineStr">
        <is>
          <t>1</t>
        </is>
      </c>
      <c r="D891" t="inlineStr">
        <is>
          <t>false</t>
        </is>
      </c>
      <c r="E891" t="inlineStr">
        <is>
          <t>false</t>
        </is>
      </c>
      <c r="G891" t="n">
        <v>0</v>
      </c>
      <c r="I891">
        <f>Adolos!A11</f>
        <v/>
      </c>
      <c r="K891">
        <f>Adolos!N11*100</f>
        <v/>
      </c>
      <c r="M891" t="n">
        <v>20</v>
      </c>
      <c r="AV891" t="inlineStr">
        <is>
          <t>Default</t>
        </is>
      </c>
      <c r="AW891" t="inlineStr">
        <is>
          <t>Default</t>
        </is>
      </c>
    </row>
    <row r="892">
      <c r="A892" t="n">
        <v>145</v>
      </c>
      <c r="B892" t="inlineStr">
        <is>
          <t>Adolos Moderate ETF</t>
        </is>
      </c>
      <c r="C892" t="inlineStr">
        <is>
          <t>1</t>
        </is>
      </c>
      <c r="D892" t="inlineStr">
        <is>
          <t>false</t>
        </is>
      </c>
      <c r="E892" t="inlineStr">
        <is>
          <t>false</t>
        </is>
      </c>
      <c r="G892" t="n">
        <v>0</v>
      </c>
      <c r="I892">
        <f>Adolos!A12</f>
        <v/>
      </c>
      <c r="K892">
        <f>Adolos!N12*100</f>
        <v/>
      </c>
      <c r="M892" t="n">
        <v>20</v>
      </c>
      <c r="AV892" t="inlineStr">
        <is>
          <t>Default</t>
        </is>
      </c>
      <c r="AW892" t="inlineStr">
        <is>
          <t>Default</t>
        </is>
      </c>
    </row>
    <row r="893">
      <c r="A893" t="n">
        <v>145</v>
      </c>
      <c r="B893" t="inlineStr">
        <is>
          <t>Adolos Moderate ETF</t>
        </is>
      </c>
      <c r="C893" t="inlineStr">
        <is>
          <t>1</t>
        </is>
      </c>
      <c r="D893" t="inlineStr">
        <is>
          <t>false</t>
        </is>
      </c>
      <c r="E893" t="inlineStr">
        <is>
          <t>false</t>
        </is>
      </c>
      <c r="G893" t="n">
        <v>0</v>
      </c>
      <c r="I893">
        <f>Adolos!A13</f>
        <v/>
      </c>
      <c r="K893">
        <f>Adolos!N13*100</f>
        <v/>
      </c>
      <c r="M893" t="n">
        <v>20</v>
      </c>
      <c r="AV893" t="inlineStr">
        <is>
          <t>Default</t>
        </is>
      </c>
      <c r="AW893" t="inlineStr">
        <is>
          <t>Default</t>
        </is>
      </c>
    </row>
    <row r="894">
      <c r="A894" t="n">
        <v>145</v>
      </c>
      <c r="B894" t="inlineStr">
        <is>
          <t>Adolos Moderate ETF</t>
        </is>
      </c>
      <c r="C894" t="inlineStr">
        <is>
          <t>1</t>
        </is>
      </c>
      <c r="D894" t="inlineStr">
        <is>
          <t>false</t>
        </is>
      </c>
      <c r="E894" t="inlineStr">
        <is>
          <t>false</t>
        </is>
      </c>
      <c r="G894" t="n">
        <v>0</v>
      </c>
      <c r="I894">
        <f>Adolos!A14</f>
        <v/>
      </c>
      <c r="K894">
        <f>Adolos!N14*100</f>
        <v/>
      </c>
      <c r="M894" t="n">
        <v>20</v>
      </c>
      <c r="AV894" t="inlineStr">
        <is>
          <t>Default</t>
        </is>
      </c>
      <c r="AW894" t="inlineStr">
        <is>
          <t>Default</t>
        </is>
      </c>
    </row>
    <row r="895">
      <c r="A895" t="n">
        <v>145</v>
      </c>
      <c r="B895" t="inlineStr">
        <is>
          <t>Adolos Moderate ETF</t>
        </is>
      </c>
      <c r="C895" t="inlineStr">
        <is>
          <t>1</t>
        </is>
      </c>
      <c r="D895" t="inlineStr">
        <is>
          <t>false</t>
        </is>
      </c>
      <c r="E895" t="inlineStr">
        <is>
          <t>false</t>
        </is>
      </c>
      <c r="G895" t="n">
        <v>0</v>
      </c>
      <c r="I895">
        <f>Adolos!A15</f>
        <v/>
      </c>
      <c r="K895">
        <f>Adolos!N15*100</f>
        <v/>
      </c>
      <c r="M895" t="n">
        <v>20</v>
      </c>
      <c r="AV895" t="inlineStr">
        <is>
          <t>Default</t>
        </is>
      </c>
      <c r="AW895" t="inlineStr">
        <is>
          <t>Default</t>
        </is>
      </c>
    </row>
    <row r="896">
      <c r="A896" t="n">
        <v>145</v>
      </c>
      <c r="B896" t="inlineStr">
        <is>
          <t>Adolos Moderate ETF</t>
        </is>
      </c>
      <c r="C896" t="inlineStr">
        <is>
          <t>1</t>
        </is>
      </c>
      <c r="D896" t="inlineStr">
        <is>
          <t>false</t>
        </is>
      </c>
      <c r="E896" t="inlineStr">
        <is>
          <t>false</t>
        </is>
      </c>
      <c r="G896" t="n">
        <v>0</v>
      </c>
      <c r="I896">
        <f>Adolos!A16</f>
        <v/>
      </c>
      <c r="K896">
        <f>Adolos!N16*100</f>
        <v/>
      </c>
      <c r="M896" t="n">
        <v>20</v>
      </c>
      <c r="AV896" t="inlineStr">
        <is>
          <t>Default</t>
        </is>
      </c>
      <c r="AW896" t="inlineStr">
        <is>
          <t>Default</t>
        </is>
      </c>
    </row>
    <row r="897">
      <c r="A897" t="n">
        <v>145</v>
      </c>
      <c r="B897" t="inlineStr">
        <is>
          <t>Adolos Moderate ETF</t>
        </is>
      </c>
      <c r="C897" t="inlineStr">
        <is>
          <t>1</t>
        </is>
      </c>
      <c r="D897" t="inlineStr">
        <is>
          <t>false</t>
        </is>
      </c>
      <c r="E897" t="inlineStr">
        <is>
          <t>false</t>
        </is>
      </c>
      <c r="G897" t="n">
        <v>0</v>
      </c>
      <c r="I897">
        <f>Adolos!A17</f>
        <v/>
      </c>
      <c r="K897">
        <f>Adolos!N17*100</f>
        <v/>
      </c>
      <c r="M897" t="n">
        <v>20</v>
      </c>
      <c r="AV897" t="inlineStr">
        <is>
          <t>Default</t>
        </is>
      </c>
      <c r="AW897" t="inlineStr">
        <is>
          <t>Default</t>
        </is>
      </c>
    </row>
    <row r="898">
      <c r="A898" t="n">
        <v>145</v>
      </c>
      <c r="B898" t="inlineStr">
        <is>
          <t>Adolos Moderate ETF</t>
        </is>
      </c>
      <c r="C898" t="inlineStr">
        <is>
          <t>1</t>
        </is>
      </c>
      <c r="D898" t="inlineStr">
        <is>
          <t>false</t>
        </is>
      </c>
      <c r="E898" t="inlineStr">
        <is>
          <t>false</t>
        </is>
      </c>
      <c r="G898" t="n">
        <v>0</v>
      </c>
      <c r="I898">
        <f>Adolos!A18</f>
        <v/>
      </c>
      <c r="K898">
        <f>Adolos!N18*100</f>
        <v/>
      </c>
      <c r="M898" t="n">
        <v>20</v>
      </c>
      <c r="AV898" t="inlineStr">
        <is>
          <t>Default</t>
        </is>
      </c>
      <c r="AW898" t="inlineStr">
        <is>
          <t>Default</t>
        </is>
      </c>
    </row>
    <row r="899">
      <c r="A899" t="n">
        <v>145</v>
      </c>
      <c r="B899" t="inlineStr">
        <is>
          <t>Adolos Moderate ETF</t>
        </is>
      </c>
      <c r="C899" t="inlineStr">
        <is>
          <t>1</t>
        </is>
      </c>
      <c r="D899" t="inlineStr">
        <is>
          <t>false</t>
        </is>
      </c>
      <c r="E899" t="inlineStr">
        <is>
          <t>false</t>
        </is>
      </c>
      <c r="G899" t="n">
        <v>0</v>
      </c>
      <c r="I899">
        <f>Adolos!A19</f>
        <v/>
      </c>
      <c r="K899">
        <f>Adolos!N19*100</f>
        <v/>
      </c>
      <c r="M899" t="n">
        <v>20</v>
      </c>
      <c r="AV899" t="inlineStr">
        <is>
          <t>Default</t>
        </is>
      </c>
      <c r="AW899" t="inlineStr">
        <is>
          <t>Default</t>
        </is>
      </c>
    </row>
    <row r="900">
      <c r="A900" t="n">
        <v>145</v>
      </c>
      <c r="B900" t="inlineStr">
        <is>
          <t>Adolos Moderate ETF</t>
        </is>
      </c>
      <c r="C900" t="inlineStr">
        <is>
          <t>1</t>
        </is>
      </c>
      <c r="D900" t="inlineStr">
        <is>
          <t>false</t>
        </is>
      </c>
      <c r="E900" t="inlineStr">
        <is>
          <t>false</t>
        </is>
      </c>
      <c r="G900" t="n">
        <v>0</v>
      </c>
      <c r="I900">
        <f>Adolos!A20</f>
        <v/>
      </c>
      <c r="K900">
        <f>Adolos!N20*100</f>
        <v/>
      </c>
      <c r="M900" t="n">
        <v>20</v>
      </c>
      <c r="AV900" t="inlineStr">
        <is>
          <t>Default</t>
        </is>
      </c>
      <c r="AW900" t="inlineStr">
        <is>
          <t>Default</t>
        </is>
      </c>
    </row>
    <row r="901">
      <c r="A901" t="n">
        <v>145</v>
      </c>
      <c r="B901" t="inlineStr">
        <is>
          <t>Adolos Moderate ETF</t>
        </is>
      </c>
      <c r="C901" t="inlineStr">
        <is>
          <t>1</t>
        </is>
      </c>
      <c r="D901" t="inlineStr">
        <is>
          <t>false</t>
        </is>
      </c>
      <c r="E901" t="inlineStr">
        <is>
          <t>false</t>
        </is>
      </c>
      <c r="G901" t="n">
        <v>0</v>
      </c>
      <c r="I901">
        <f>Adolos!A21</f>
        <v/>
      </c>
      <c r="K901">
        <f>Adolos!N21*100</f>
        <v/>
      </c>
      <c r="M901" t="n">
        <v>20</v>
      </c>
      <c r="AV901" t="inlineStr">
        <is>
          <t>Default</t>
        </is>
      </c>
      <c r="AW901" t="inlineStr">
        <is>
          <t>Default</t>
        </is>
      </c>
    </row>
    <row r="902">
      <c r="A902" t="n">
        <v>145</v>
      </c>
      <c r="B902" t="inlineStr">
        <is>
          <t>Adolos Moderate ETF</t>
        </is>
      </c>
      <c r="C902" t="inlineStr">
        <is>
          <t>1</t>
        </is>
      </c>
      <c r="D902" t="inlineStr">
        <is>
          <t>false</t>
        </is>
      </c>
      <c r="E902" t="inlineStr">
        <is>
          <t>false</t>
        </is>
      </c>
      <c r="G902" t="n">
        <v>0</v>
      </c>
      <c r="I902">
        <f>Adolos!A22</f>
        <v/>
      </c>
      <c r="K902">
        <f>Adolos!N22*100</f>
        <v/>
      </c>
      <c r="M902" t="n">
        <v>20</v>
      </c>
      <c r="AV902" t="inlineStr">
        <is>
          <t>Default</t>
        </is>
      </c>
      <c r="AW902" t="inlineStr">
        <is>
          <t>Default</t>
        </is>
      </c>
    </row>
    <row r="903">
      <c r="A903" t="n">
        <v>145</v>
      </c>
      <c r="B903" t="inlineStr">
        <is>
          <t>Adolos Moderate ETF</t>
        </is>
      </c>
      <c r="C903" t="inlineStr">
        <is>
          <t>1</t>
        </is>
      </c>
      <c r="D903" t="inlineStr">
        <is>
          <t>false</t>
        </is>
      </c>
      <c r="E903" t="inlineStr">
        <is>
          <t>false</t>
        </is>
      </c>
      <c r="G903" t="n">
        <v>0</v>
      </c>
      <c r="I903">
        <f>Adolos!A23</f>
        <v/>
      </c>
      <c r="K903">
        <f>Adolos!N23*100</f>
        <v/>
      </c>
      <c r="M903" t="n">
        <v>20</v>
      </c>
      <c r="AV903" t="inlineStr">
        <is>
          <t>Default</t>
        </is>
      </c>
      <c r="AW903" t="inlineStr">
        <is>
          <t>Default</t>
        </is>
      </c>
    </row>
    <row r="904">
      <c r="A904" t="n">
        <v>145</v>
      </c>
      <c r="B904" t="inlineStr">
        <is>
          <t>Adolos Moderate ETF</t>
        </is>
      </c>
      <c r="C904" t="inlineStr">
        <is>
          <t>1</t>
        </is>
      </c>
      <c r="D904" t="inlineStr">
        <is>
          <t>false</t>
        </is>
      </c>
      <c r="E904" t="inlineStr">
        <is>
          <t>false</t>
        </is>
      </c>
      <c r="G904" t="n">
        <v>0</v>
      </c>
      <c r="I904">
        <f>Adolos!A24</f>
        <v/>
      </c>
      <c r="K904">
        <f>Adolos!N24*100</f>
        <v/>
      </c>
      <c r="M904" t="n">
        <v>20</v>
      </c>
      <c r="AV904" t="inlineStr">
        <is>
          <t>Default</t>
        </is>
      </c>
      <c r="AW904" t="inlineStr">
        <is>
          <t>Default</t>
        </is>
      </c>
    </row>
    <row r="905">
      <c r="A905" t="n">
        <v>145</v>
      </c>
      <c r="B905" t="inlineStr">
        <is>
          <t>Adolos Moderate ETF</t>
        </is>
      </c>
      <c r="C905" t="inlineStr">
        <is>
          <t>1</t>
        </is>
      </c>
      <c r="D905" t="inlineStr">
        <is>
          <t>false</t>
        </is>
      </c>
      <c r="E905" t="inlineStr">
        <is>
          <t>false</t>
        </is>
      </c>
      <c r="G905" t="n">
        <v>0</v>
      </c>
      <c r="I905">
        <f>Adolos!A25</f>
        <v/>
      </c>
      <c r="K905">
        <f>Adolos!N25*100</f>
        <v/>
      </c>
      <c r="M905" t="n">
        <v>20</v>
      </c>
      <c r="AV905" t="inlineStr">
        <is>
          <t>Default</t>
        </is>
      </c>
      <c r="AW905" t="inlineStr">
        <is>
          <t>Default</t>
        </is>
      </c>
    </row>
    <row r="906">
      <c r="A906" t="n">
        <v>145</v>
      </c>
      <c r="B906" t="inlineStr">
        <is>
          <t>Adolos Moderate ETF</t>
        </is>
      </c>
      <c r="C906" t="inlineStr">
        <is>
          <t>1</t>
        </is>
      </c>
      <c r="D906" t="inlineStr">
        <is>
          <t>false</t>
        </is>
      </c>
      <c r="E906" t="inlineStr">
        <is>
          <t>false</t>
        </is>
      </c>
      <c r="G906" t="n">
        <v>0</v>
      </c>
      <c r="I906">
        <f>Adolos!A26</f>
        <v/>
      </c>
      <c r="K906">
        <f>Adolos!N26*100</f>
        <v/>
      </c>
      <c r="M906" t="n">
        <v>20</v>
      </c>
      <c r="AV906" t="inlineStr">
        <is>
          <t>Default</t>
        </is>
      </c>
      <c r="AW906" t="inlineStr">
        <is>
          <t>Default</t>
        </is>
      </c>
    </row>
    <row r="907">
      <c r="A907" t="n">
        <v>145</v>
      </c>
      <c r="B907" t="inlineStr">
        <is>
          <t>Adolos Moderate ETF</t>
        </is>
      </c>
      <c r="C907" t="inlineStr">
        <is>
          <t>1</t>
        </is>
      </c>
      <c r="D907" t="inlineStr">
        <is>
          <t>false</t>
        </is>
      </c>
      <c r="E907" t="inlineStr">
        <is>
          <t>false</t>
        </is>
      </c>
      <c r="G907" t="n">
        <v>0</v>
      </c>
      <c r="I907">
        <f>Adolos!A27</f>
        <v/>
      </c>
      <c r="K907">
        <f>Adolos!N27*100</f>
        <v/>
      </c>
      <c r="M907" t="n">
        <v>20</v>
      </c>
      <c r="AV907" t="inlineStr">
        <is>
          <t>Default</t>
        </is>
      </c>
      <c r="AW907" t="inlineStr">
        <is>
          <t>Default</t>
        </is>
      </c>
    </row>
    <row r="908">
      <c r="A908" t="n">
        <v>145</v>
      </c>
      <c r="B908" t="inlineStr">
        <is>
          <t>Adolos Moderate ETF</t>
        </is>
      </c>
      <c r="C908" t="inlineStr">
        <is>
          <t>1</t>
        </is>
      </c>
      <c r="D908" t="inlineStr">
        <is>
          <t>false</t>
        </is>
      </c>
      <c r="E908" t="inlineStr">
        <is>
          <t>false</t>
        </is>
      </c>
      <c r="G908" t="n">
        <v>0</v>
      </c>
      <c r="I908">
        <f>Adolos!A28</f>
        <v/>
      </c>
      <c r="K908">
        <f>Adolos!N28*100</f>
        <v/>
      </c>
      <c r="M908" t="n">
        <v>20</v>
      </c>
      <c r="AV908" t="inlineStr">
        <is>
          <t>Default</t>
        </is>
      </c>
      <c r="AW908" t="inlineStr">
        <is>
          <t>Default</t>
        </is>
      </c>
    </row>
    <row r="909">
      <c r="A909" t="n">
        <v>145</v>
      </c>
      <c r="B909" t="inlineStr">
        <is>
          <t>Adolos Moderate ETF</t>
        </is>
      </c>
      <c r="C909" t="inlineStr">
        <is>
          <t>1</t>
        </is>
      </c>
      <c r="D909" t="inlineStr">
        <is>
          <t>false</t>
        </is>
      </c>
      <c r="E909" t="inlineStr">
        <is>
          <t>false</t>
        </is>
      </c>
      <c r="G909" t="n">
        <v>0</v>
      </c>
      <c r="I909" t="inlineStr">
        <is>
          <t>CUSTODIAL_CASH</t>
        </is>
      </c>
      <c r="K909">
        <f>Adolos!N29*100</f>
        <v/>
      </c>
      <c r="M909" t="n">
        <v>20</v>
      </c>
      <c r="AV909" t="inlineStr">
        <is>
          <t>Default</t>
        </is>
      </c>
      <c r="AW909" t="inlineStr">
        <is>
          <t>Default</t>
        </is>
      </c>
    </row>
    <row r="910">
      <c r="A910" t="n">
        <v>147</v>
      </c>
      <c r="B910" t="inlineStr">
        <is>
          <t>Tactical Yield</t>
        </is>
      </c>
      <c r="C910" t="inlineStr">
        <is>
          <t>1</t>
        </is>
      </c>
      <c r="D910" t="inlineStr">
        <is>
          <t>false</t>
        </is>
      </c>
      <c r="E910" t="inlineStr">
        <is>
          <t>false</t>
        </is>
      </c>
      <c r="G910" t="n">
        <v>0</v>
      </c>
      <c r="I910">
        <f>'BFA Model'!B23</f>
        <v/>
      </c>
      <c r="K910">
        <f>'BFA Model'!C23*100</f>
        <v/>
      </c>
      <c r="M910" t="n">
        <v>20</v>
      </c>
      <c r="AV910" t="inlineStr">
        <is>
          <t>Default</t>
        </is>
      </c>
      <c r="AW910" t="inlineStr">
        <is>
          <t>Default</t>
        </is>
      </c>
    </row>
    <row r="911">
      <c r="A911" t="n">
        <v>147</v>
      </c>
      <c r="B911" t="inlineStr">
        <is>
          <t>Tactical Yield</t>
        </is>
      </c>
      <c r="C911" t="inlineStr">
        <is>
          <t>1</t>
        </is>
      </c>
      <c r="D911" t="inlineStr">
        <is>
          <t>false</t>
        </is>
      </c>
      <c r="E911" t="inlineStr">
        <is>
          <t>false</t>
        </is>
      </c>
      <c r="G911" t="n">
        <v>0</v>
      </c>
      <c r="I911">
        <f>'BFA Model'!B24</f>
        <v/>
      </c>
      <c r="K911">
        <f>'BFA Model'!C24*100</f>
        <v/>
      </c>
      <c r="M911" t="n">
        <v>20</v>
      </c>
      <c r="AV911" t="inlineStr">
        <is>
          <t>Default</t>
        </is>
      </c>
      <c r="AW911" t="inlineStr">
        <is>
          <t>Default</t>
        </is>
      </c>
    </row>
    <row r="912">
      <c r="A912" t="n">
        <v>147</v>
      </c>
      <c r="B912" t="inlineStr">
        <is>
          <t>Tactical Yield</t>
        </is>
      </c>
      <c r="C912" t="inlineStr">
        <is>
          <t>1</t>
        </is>
      </c>
      <c r="D912" t="inlineStr">
        <is>
          <t>false</t>
        </is>
      </c>
      <c r="E912" t="inlineStr">
        <is>
          <t>false</t>
        </is>
      </c>
      <c r="G912" t="n">
        <v>0</v>
      </c>
      <c r="I912">
        <f>'BFA Model'!B25</f>
        <v/>
      </c>
      <c r="K912">
        <f>'BFA Model'!C25*100</f>
        <v/>
      </c>
      <c r="M912" t="n">
        <v>20</v>
      </c>
      <c r="AV912" t="inlineStr">
        <is>
          <t>Default</t>
        </is>
      </c>
      <c r="AW912" t="inlineStr">
        <is>
          <t>Default</t>
        </is>
      </c>
    </row>
    <row r="913">
      <c r="A913" t="n">
        <v>147</v>
      </c>
      <c r="B913" t="inlineStr">
        <is>
          <t>Tactical Yield</t>
        </is>
      </c>
      <c r="C913" t="inlineStr">
        <is>
          <t>1</t>
        </is>
      </c>
      <c r="D913" t="inlineStr">
        <is>
          <t>false</t>
        </is>
      </c>
      <c r="E913" t="inlineStr">
        <is>
          <t>false</t>
        </is>
      </c>
      <c r="G913" t="n">
        <v>0</v>
      </c>
      <c r="I913">
        <f>'BFA Model'!B26</f>
        <v/>
      </c>
      <c r="K913">
        <f>'BFA Model'!C26*100</f>
        <v/>
      </c>
      <c r="M913" t="n">
        <v>20</v>
      </c>
      <c r="AV913" t="inlineStr">
        <is>
          <t>Default</t>
        </is>
      </c>
      <c r="AW913" t="inlineStr">
        <is>
          <t>Default</t>
        </is>
      </c>
    </row>
    <row r="914">
      <c r="A914" t="n">
        <v>147</v>
      </c>
      <c r="B914" t="inlineStr">
        <is>
          <t>Tactical Yield</t>
        </is>
      </c>
      <c r="C914" t="inlineStr">
        <is>
          <t>1</t>
        </is>
      </c>
      <c r="D914" t="inlineStr">
        <is>
          <t>false</t>
        </is>
      </c>
      <c r="E914" t="inlineStr">
        <is>
          <t>false</t>
        </is>
      </c>
      <c r="G914" t="n">
        <v>0</v>
      </c>
      <c r="I914">
        <f>'BFA Model'!B27</f>
        <v/>
      </c>
      <c r="K914">
        <f>'BFA Model'!C27*100</f>
        <v/>
      </c>
      <c r="M914" t="n">
        <v>20</v>
      </c>
      <c r="AV914" t="inlineStr">
        <is>
          <t>Default</t>
        </is>
      </c>
      <c r="AW914" t="inlineStr">
        <is>
          <t>Default</t>
        </is>
      </c>
    </row>
    <row r="915">
      <c r="A915" t="n">
        <v>147</v>
      </c>
      <c r="B915" t="inlineStr">
        <is>
          <t>Tactical Yield</t>
        </is>
      </c>
      <c r="C915" t="inlineStr">
        <is>
          <t>1</t>
        </is>
      </c>
      <c r="D915" t="inlineStr">
        <is>
          <t>false</t>
        </is>
      </c>
      <c r="E915" t="inlineStr">
        <is>
          <t>false</t>
        </is>
      </c>
      <c r="G915" t="n">
        <v>0</v>
      </c>
      <c r="I915">
        <f>'BFA Model'!B28</f>
        <v/>
      </c>
      <c r="K915">
        <f>'BFA Model'!C28*100</f>
        <v/>
      </c>
      <c r="M915" t="n">
        <v>20</v>
      </c>
      <c r="AV915" t="inlineStr">
        <is>
          <t>Default</t>
        </is>
      </c>
      <c r="AW915" t="inlineStr">
        <is>
          <t>Default</t>
        </is>
      </c>
    </row>
    <row r="916">
      <c r="A916" t="n">
        <v>147</v>
      </c>
      <c r="B916" t="inlineStr">
        <is>
          <t>Tactical Yield</t>
        </is>
      </c>
      <c r="C916" t="inlineStr">
        <is>
          <t>1</t>
        </is>
      </c>
      <c r="D916" t="inlineStr">
        <is>
          <t>false</t>
        </is>
      </c>
      <c r="E916" t="inlineStr">
        <is>
          <t>false</t>
        </is>
      </c>
      <c r="G916" t="n">
        <v>0</v>
      </c>
      <c r="I916">
        <f>'BFA Model'!B29</f>
        <v/>
      </c>
      <c r="K916">
        <f>'BFA Model'!C29*100</f>
        <v/>
      </c>
      <c r="M916" t="n">
        <v>20</v>
      </c>
      <c r="AV916" t="inlineStr">
        <is>
          <t>Default</t>
        </is>
      </c>
      <c r="AW916" t="inlineStr">
        <is>
          <t>Default</t>
        </is>
      </c>
    </row>
    <row r="917">
      <c r="A917" t="n">
        <v>147</v>
      </c>
      <c r="B917" t="inlineStr">
        <is>
          <t>Tactical Yield</t>
        </is>
      </c>
      <c r="C917" t="inlineStr">
        <is>
          <t>1</t>
        </is>
      </c>
      <c r="D917" t="inlineStr">
        <is>
          <t>false</t>
        </is>
      </c>
      <c r="E917" t="inlineStr">
        <is>
          <t>false</t>
        </is>
      </c>
      <c r="G917" t="n">
        <v>0</v>
      </c>
      <c r="I917">
        <f>'BFA Model'!B30</f>
        <v/>
      </c>
      <c r="K917">
        <f>'BFA Model'!C30*100</f>
        <v/>
      </c>
      <c r="M917" t="n">
        <v>20</v>
      </c>
      <c r="AV917" t="inlineStr">
        <is>
          <t>Default</t>
        </is>
      </c>
      <c r="AW917" t="inlineStr">
        <is>
          <t>Default</t>
        </is>
      </c>
    </row>
    <row r="918">
      <c r="A918" t="n">
        <v>147</v>
      </c>
      <c r="B918" t="inlineStr">
        <is>
          <t>Tactical Yield</t>
        </is>
      </c>
      <c r="C918" t="inlineStr">
        <is>
          <t>1</t>
        </is>
      </c>
      <c r="D918" t="inlineStr">
        <is>
          <t>false</t>
        </is>
      </c>
      <c r="E918" t="inlineStr">
        <is>
          <t>false</t>
        </is>
      </c>
      <c r="G918" t="n">
        <v>0</v>
      </c>
      <c r="I918">
        <f>'BFA Model'!B31</f>
        <v/>
      </c>
      <c r="K918">
        <f>'BFA Model'!C31*100</f>
        <v/>
      </c>
      <c r="M918" t="n">
        <v>20</v>
      </c>
      <c r="AV918" t="inlineStr">
        <is>
          <t>Default</t>
        </is>
      </c>
      <c r="AW918" t="inlineStr">
        <is>
          <t>Default</t>
        </is>
      </c>
    </row>
    <row r="919">
      <c r="A919" t="n">
        <v>147</v>
      </c>
      <c r="B919" t="inlineStr">
        <is>
          <t>Tactical Yield</t>
        </is>
      </c>
      <c r="C919" t="inlineStr">
        <is>
          <t>1</t>
        </is>
      </c>
      <c r="D919" t="inlineStr">
        <is>
          <t>false</t>
        </is>
      </c>
      <c r="E919" t="inlineStr">
        <is>
          <t>false</t>
        </is>
      </c>
      <c r="G919" t="n">
        <v>0</v>
      </c>
      <c r="I919">
        <f>'BFA Model'!B32</f>
        <v/>
      </c>
      <c r="K919">
        <f>'BFA Model'!C32*100</f>
        <v/>
      </c>
      <c r="M919" t="n">
        <v>20</v>
      </c>
      <c r="AV919" t="inlineStr">
        <is>
          <t>Default</t>
        </is>
      </c>
      <c r="AW919" t="inlineStr">
        <is>
          <t>Default</t>
        </is>
      </c>
    </row>
    <row r="920">
      <c r="A920" t="n">
        <v>147</v>
      </c>
      <c r="B920" t="inlineStr">
        <is>
          <t>Tactical Yield</t>
        </is>
      </c>
      <c r="C920" t="inlineStr">
        <is>
          <t>1</t>
        </is>
      </c>
      <c r="D920" t="inlineStr">
        <is>
          <t>false</t>
        </is>
      </c>
      <c r="E920" t="inlineStr">
        <is>
          <t>false</t>
        </is>
      </c>
      <c r="G920" t="n">
        <v>0</v>
      </c>
      <c r="I920">
        <f>'BFA Model'!B33</f>
        <v/>
      </c>
      <c r="K920">
        <f>'BFA Model'!C33*100</f>
        <v/>
      </c>
      <c r="M920" t="n">
        <v>20</v>
      </c>
      <c r="AV920" t="inlineStr">
        <is>
          <t>Default</t>
        </is>
      </c>
      <c r="AW920" t="inlineStr">
        <is>
          <t>Default</t>
        </is>
      </c>
    </row>
    <row r="921">
      <c r="A921" t="n">
        <v>147</v>
      </c>
      <c r="B921" t="inlineStr">
        <is>
          <t>Tactical Yield</t>
        </is>
      </c>
      <c r="C921" t="inlineStr">
        <is>
          <t>1</t>
        </is>
      </c>
      <c r="D921" t="inlineStr">
        <is>
          <t>false</t>
        </is>
      </c>
      <c r="E921" t="inlineStr">
        <is>
          <t>false</t>
        </is>
      </c>
      <c r="G921" t="n">
        <v>0</v>
      </c>
      <c r="I921">
        <f>'BFA Model'!B34</f>
        <v/>
      </c>
      <c r="K921">
        <f>'BFA Model'!C34*100</f>
        <v/>
      </c>
      <c r="M921" t="n">
        <v>20</v>
      </c>
      <c r="AV921" t="inlineStr">
        <is>
          <t>Default</t>
        </is>
      </c>
      <c r="AW921" t="inlineStr">
        <is>
          <t>Default</t>
        </is>
      </c>
    </row>
    <row r="922">
      <c r="A922" t="n">
        <v>147</v>
      </c>
      <c r="B922" t="inlineStr">
        <is>
          <t>Tactical Yield</t>
        </is>
      </c>
      <c r="C922" t="inlineStr">
        <is>
          <t>1</t>
        </is>
      </c>
      <c r="D922" t="inlineStr">
        <is>
          <t>false</t>
        </is>
      </c>
      <c r="E922" t="inlineStr">
        <is>
          <t>false</t>
        </is>
      </c>
      <c r="G922" t="n">
        <v>0</v>
      </c>
      <c r="I922">
        <f>'BFA Model'!B35</f>
        <v/>
      </c>
      <c r="K922">
        <f>'BFA Model'!C35*100</f>
        <v/>
      </c>
      <c r="M922" t="n">
        <v>20</v>
      </c>
      <c r="AV922" t="inlineStr">
        <is>
          <t>Default</t>
        </is>
      </c>
      <c r="AW922" t="inlineStr">
        <is>
          <t>Default</t>
        </is>
      </c>
    </row>
    <row r="923">
      <c r="A923" t="n">
        <v>147</v>
      </c>
      <c r="B923" t="inlineStr">
        <is>
          <t>Tactical Yield</t>
        </is>
      </c>
      <c r="C923" t="inlineStr">
        <is>
          <t>1</t>
        </is>
      </c>
      <c r="D923" t="inlineStr">
        <is>
          <t>false</t>
        </is>
      </c>
      <c r="E923" t="inlineStr">
        <is>
          <t>false</t>
        </is>
      </c>
      <c r="G923" t="n">
        <v>0</v>
      </c>
      <c r="I923">
        <f>'BFA Model'!B36</f>
        <v/>
      </c>
      <c r="K923">
        <f>'BFA Model'!C36*100</f>
        <v/>
      </c>
      <c r="M923" t="n">
        <v>20</v>
      </c>
      <c r="AV923" t="inlineStr">
        <is>
          <t>Default</t>
        </is>
      </c>
      <c r="AW923" t="inlineStr">
        <is>
          <t>Default</t>
        </is>
      </c>
    </row>
    <row r="924">
      <c r="A924" t="n">
        <v>147</v>
      </c>
      <c r="B924" t="inlineStr">
        <is>
          <t>Tactical Yield</t>
        </is>
      </c>
      <c r="C924" t="inlineStr">
        <is>
          <t>1</t>
        </is>
      </c>
      <c r="D924" t="inlineStr">
        <is>
          <t>false</t>
        </is>
      </c>
      <c r="E924" t="inlineStr">
        <is>
          <t>false</t>
        </is>
      </c>
      <c r="G924" t="n">
        <v>0</v>
      </c>
      <c r="I924">
        <f>'BFA Model'!B37</f>
        <v/>
      </c>
      <c r="K924">
        <f>'BFA Model'!C37*100</f>
        <v/>
      </c>
      <c r="M924" t="n">
        <v>20</v>
      </c>
      <c r="AV924" t="inlineStr">
        <is>
          <t>Default</t>
        </is>
      </c>
      <c r="AW924" t="inlineStr">
        <is>
          <t>Default</t>
        </is>
      </c>
    </row>
    <row r="925">
      <c r="A925" t="n">
        <v>147</v>
      </c>
      <c r="B925" t="inlineStr">
        <is>
          <t>Tactical Yield</t>
        </is>
      </c>
      <c r="C925" t="inlineStr">
        <is>
          <t>1</t>
        </is>
      </c>
      <c r="D925" t="inlineStr">
        <is>
          <t>false</t>
        </is>
      </c>
      <c r="E925" t="inlineStr">
        <is>
          <t>false</t>
        </is>
      </c>
      <c r="G925" t="n">
        <v>0</v>
      </c>
      <c r="I925">
        <f>'BFA Model'!B38</f>
        <v/>
      </c>
      <c r="K925">
        <f>'BFA Model'!C38*100</f>
        <v/>
      </c>
      <c r="M925" t="n">
        <v>20</v>
      </c>
      <c r="AV925" t="inlineStr">
        <is>
          <t>Default</t>
        </is>
      </c>
      <c r="AW925" t="inlineStr">
        <is>
          <t>Default</t>
        </is>
      </c>
    </row>
    <row r="926">
      <c r="A926" t="n">
        <v>147</v>
      </c>
      <c r="B926" t="inlineStr">
        <is>
          <t>Tactical Yield</t>
        </is>
      </c>
      <c r="C926" t="inlineStr">
        <is>
          <t>1</t>
        </is>
      </c>
      <c r="D926" t="inlineStr">
        <is>
          <t>false</t>
        </is>
      </c>
      <c r="E926" t="inlineStr">
        <is>
          <t>false</t>
        </is>
      </c>
      <c r="G926" t="n">
        <v>0</v>
      </c>
      <c r="I926">
        <f>'BFA Model'!B39</f>
        <v/>
      </c>
      <c r="K926">
        <f>'BFA Model'!C39*100</f>
        <v/>
      </c>
      <c r="M926" t="n">
        <v>20</v>
      </c>
      <c r="AV926" t="inlineStr">
        <is>
          <t>Default</t>
        </is>
      </c>
      <c r="AW926" t="inlineStr">
        <is>
          <t>Default</t>
        </is>
      </c>
    </row>
    <row r="927">
      <c r="A927" t="n">
        <v>147</v>
      </c>
      <c r="B927" t="inlineStr">
        <is>
          <t>Tactical Yield</t>
        </is>
      </c>
      <c r="C927" t="inlineStr">
        <is>
          <t>1</t>
        </is>
      </c>
      <c r="D927" t="inlineStr">
        <is>
          <t>false</t>
        </is>
      </c>
      <c r="E927" t="inlineStr">
        <is>
          <t>false</t>
        </is>
      </c>
      <c r="G927" t="n">
        <v>0</v>
      </c>
      <c r="I927">
        <f>'BFA Model'!B40</f>
        <v/>
      </c>
      <c r="K927">
        <f>'BFA Model'!C40*100</f>
        <v/>
      </c>
      <c r="M927" t="n">
        <v>20</v>
      </c>
      <c r="AV927" t="inlineStr">
        <is>
          <t>Default</t>
        </is>
      </c>
      <c r="AW927" t="inlineStr">
        <is>
          <t>Default</t>
        </is>
      </c>
    </row>
    <row r="928">
      <c r="A928" t="n">
        <v>147</v>
      </c>
      <c r="B928" t="inlineStr">
        <is>
          <t>Tactical Yield</t>
        </is>
      </c>
      <c r="C928" t="inlineStr">
        <is>
          <t>1</t>
        </is>
      </c>
      <c r="D928" t="inlineStr">
        <is>
          <t>false</t>
        </is>
      </c>
      <c r="E928" t="inlineStr">
        <is>
          <t>false</t>
        </is>
      </c>
      <c r="G928" t="n">
        <v>0</v>
      </c>
      <c r="I928">
        <f>'BFA Model'!B41</f>
        <v/>
      </c>
      <c r="K928">
        <f>'BFA Model'!C41*100</f>
        <v/>
      </c>
      <c r="M928" t="n">
        <v>20</v>
      </c>
      <c r="AV928" t="inlineStr">
        <is>
          <t>Default</t>
        </is>
      </c>
      <c r="AW928" t="inlineStr">
        <is>
          <t>Default</t>
        </is>
      </c>
    </row>
    <row r="929">
      <c r="A929" t="n">
        <v>147</v>
      </c>
      <c r="B929" t="inlineStr">
        <is>
          <t>Tactical Yield</t>
        </is>
      </c>
      <c r="C929" t="inlineStr">
        <is>
          <t>1</t>
        </is>
      </c>
      <c r="D929" t="inlineStr">
        <is>
          <t>false</t>
        </is>
      </c>
      <c r="E929" t="inlineStr">
        <is>
          <t>false</t>
        </is>
      </c>
      <c r="G929" t="n">
        <v>0</v>
      </c>
      <c r="I929">
        <f>'BFA Model'!B42</f>
        <v/>
      </c>
      <c r="K929">
        <f>'BFA Model'!C42*100</f>
        <v/>
      </c>
      <c r="M929" t="n">
        <v>20</v>
      </c>
      <c r="AV929" t="inlineStr">
        <is>
          <t>Default</t>
        </is>
      </c>
      <c r="AW929" t="inlineStr">
        <is>
          <t>Default</t>
        </is>
      </c>
    </row>
    <row r="930">
      <c r="A930" t="n">
        <v>147</v>
      </c>
      <c r="B930" t="inlineStr">
        <is>
          <t>Tactical Yield</t>
        </is>
      </c>
      <c r="C930" t="inlineStr">
        <is>
          <t>1</t>
        </is>
      </c>
      <c r="D930" t="inlineStr">
        <is>
          <t>false</t>
        </is>
      </c>
      <c r="E930" t="inlineStr">
        <is>
          <t>false</t>
        </is>
      </c>
      <c r="G930" t="n">
        <v>0</v>
      </c>
      <c r="I930" t="inlineStr">
        <is>
          <t>CUSTODIAL_CASH</t>
        </is>
      </c>
      <c r="K930">
        <f>'BFA Model'!C43*100</f>
        <v/>
      </c>
      <c r="M930" t="n">
        <v>20</v>
      </c>
      <c r="AV930" t="inlineStr">
        <is>
          <t>Default</t>
        </is>
      </c>
      <c r="AW930" t="inlineStr">
        <is>
          <t>Default</t>
        </is>
      </c>
    </row>
    <row r="931">
      <c r="A931" t="n">
        <v>148</v>
      </c>
      <c r="B931" t="inlineStr">
        <is>
          <t>BRI Dynamic Growth</t>
        </is>
      </c>
      <c r="C931" t="inlineStr">
        <is>
          <t>1</t>
        </is>
      </c>
      <c r="D931" t="inlineStr">
        <is>
          <t>false</t>
        </is>
      </c>
      <c r="E931" t="inlineStr">
        <is>
          <t>false</t>
        </is>
      </c>
      <c r="G931" t="n">
        <v>0</v>
      </c>
      <c r="I931" s="3" t="inlineStr">
        <is>
          <t>BIBL</t>
        </is>
      </c>
      <c r="K931">
        <f>ROUND('No BLUIX'!B75*100,1)</f>
        <v/>
      </c>
      <c r="M931" t="n">
        <v>20</v>
      </c>
      <c r="AV931" t="inlineStr">
        <is>
          <t>Default</t>
        </is>
      </c>
      <c r="AW931" t="inlineStr">
        <is>
          <t>Default</t>
        </is>
      </c>
    </row>
    <row r="932">
      <c r="A932" t="n">
        <v>148</v>
      </c>
      <c r="B932" t="inlineStr">
        <is>
          <t>BRI Dynamic Growth</t>
        </is>
      </c>
      <c r="C932" t="inlineStr">
        <is>
          <t>1</t>
        </is>
      </c>
      <c r="D932" t="inlineStr">
        <is>
          <t>false</t>
        </is>
      </c>
      <c r="E932" t="inlineStr">
        <is>
          <t>false</t>
        </is>
      </c>
      <c r="G932" t="n">
        <v>0</v>
      </c>
      <c r="I932" s="3" t="inlineStr">
        <is>
          <t>WWJD</t>
        </is>
      </c>
      <c r="K932">
        <f>ROUND('No BLUIX'!B76*100,1)</f>
        <v/>
      </c>
      <c r="M932" t="n">
        <v>20</v>
      </c>
      <c r="AV932" t="inlineStr">
        <is>
          <t>Default</t>
        </is>
      </c>
      <c r="AW932" t="inlineStr">
        <is>
          <t>Default</t>
        </is>
      </c>
    </row>
    <row r="933">
      <c r="A933" t="n">
        <v>148</v>
      </c>
      <c r="B933" t="inlineStr">
        <is>
          <t>BRI Dynamic Growth</t>
        </is>
      </c>
      <c r="C933" t="inlineStr">
        <is>
          <t>1</t>
        </is>
      </c>
      <c r="D933" t="inlineStr">
        <is>
          <t>false</t>
        </is>
      </c>
      <c r="E933" t="inlineStr">
        <is>
          <t>false</t>
        </is>
      </c>
      <c r="G933" t="n">
        <v>0</v>
      </c>
      <c r="I933" s="3" t="inlineStr">
        <is>
          <t>SCHE</t>
        </is>
      </c>
      <c r="K933">
        <f>ROUND('No BLUIX'!B77*100,1)</f>
        <v/>
      </c>
      <c r="M933" t="n">
        <v>20</v>
      </c>
      <c r="AV933" t="inlineStr">
        <is>
          <t>Default</t>
        </is>
      </c>
      <c r="AW933" t="inlineStr">
        <is>
          <t>Default</t>
        </is>
      </c>
    </row>
    <row r="934">
      <c r="A934" t="n">
        <v>148</v>
      </c>
      <c r="B934" t="inlineStr">
        <is>
          <t>BRI Dynamic Growth</t>
        </is>
      </c>
      <c r="C934" t="inlineStr">
        <is>
          <t>1</t>
        </is>
      </c>
      <c r="D934" t="inlineStr">
        <is>
          <t>false</t>
        </is>
      </c>
      <c r="E934" t="inlineStr">
        <is>
          <t>false</t>
        </is>
      </c>
      <c r="G934" t="n">
        <v>0</v>
      </c>
      <c r="I934" s="3" t="inlineStr">
        <is>
          <t>SCHH</t>
        </is>
      </c>
      <c r="K934">
        <f>ROUND('No BLUIX'!B78*100,1)</f>
        <v/>
      </c>
      <c r="M934" t="n">
        <v>20</v>
      </c>
      <c r="AV934" t="inlineStr">
        <is>
          <t>Default</t>
        </is>
      </c>
      <c r="AW934" t="inlineStr">
        <is>
          <t>Default</t>
        </is>
      </c>
    </row>
    <row r="935">
      <c r="A935" t="n">
        <v>148</v>
      </c>
      <c r="B935" t="inlineStr">
        <is>
          <t>BRI Dynamic Growth</t>
        </is>
      </c>
      <c r="C935" t="inlineStr">
        <is>
          <t>1</t>
        </is>
      </c>
      <c r="D935" t="inlineStr">
        <is>
          <t>false</t>
        </is>
      </c>
      <c r="E935" t="inlineStr">
        <is>
          <t>false</t>
        </is>
      </c>
      <c r="G935" t="n">
        <v>0</v>
      </c>
      <c r="I935" s="3">
        <f>'No BLUIX'!A79</f>
        <v/>
      </c>
      <c r="K935">
        <f>ROUND('No BLUIX'!B79*100,1)</f>
        <v/>
      </c>
      <c r="M935" t="n">
        <v>20</v>
      </c>
      <c r="AV935" t="inlineStr">
        <is>
          <t>Default</t>
        </is>
      </c>
      <c r="AW935" t="inlineStr">
        <is>
          <t>Default</t>
        </is>
      </c>
    </row>
    <row r="936">
      <c r="A936" t="n">
        <v>148</v>
      </c>
      <c r="B936" t="inlineStr">
        <is>
          <t>BRI Dynamic Growth</t>
        </is>
      </c>
      <c r="C936" t="inlineStr">
        <is>
          <t>1</t>
        </is>
      </c>
      <c r="D936" t="inlineStr">
        <is>
          <t>false</t>
        </is>
      </c>
      <c r="E936" t="inlineStr">
        <is>
          <t>false</t>
        </is>
      </c>
      <c r="G936" t="n">
        <v>0</v>
      </c>
      <c r="I936" s="3" t="inlineStr">
        <is>
          <t>SCHR</t>
        </is>
      </c>
      <c r="K936">
        <f>ROUND('No BLUIX'!B80*100,1)</f>
        <v/>
      </c>
      <c r="M936" t="n">
        <v>20</v>
      </c>
      <c r="AV936" t="inlineStr">
        <is>
          <t>Default</t>
        </is>
      </c>
      <c r="AW936" t="inlineStr">
        <is>
          <t>Default</t>
        </is>
      </c>
    </row>
    <row r="937">
      <c r="A937" t="n">
        <v>148</v>
      </c>
      <c r="B937" t="inlineStr">
        <is>
          <t>BRI Dynamic Growth</t>
        </is>
      </c>
      <c r="C937" t="inlineStr">
        <is>
          <t>1</t>
        </is>
      </c>
      <c r="D937" t="inlineStr">
        <is>
          <t>false</t>
        </is>
      </c>
      <c r="E937" t="inlineStr">
        <is>
          <t>false</t>
        </is>
      </c>
      <c r="G937" t="n">
        <v>0</v>
      </c>
      <c r="I937" s="3">
        <f>'No BLUIX'!A81</f>
        <v/>
      </c>
      <c r="K937">
        <f>ROUND('No BLUIX'!B81*100,1)</f>
        <v/>
      </c>
      <c r="M937" t="n">
        <v>20</v>
      </c>
      <c r="AV937" t="inlineStr">
        <is>
          <t>Default</t>
        </is>
      </c>
      <c r="AW937" t="inlineStr">
        <is>
          <t>Default</t>
        </is>
      </c>
    </row>
    <row r="938">
      <c r="A938" t="n">
        <v>148</v>
      </c>
      <c r="B938" t="inlineStr">
        <is>
          <t>BRI Dynamic Growth</t>
        </is>
      </c>
      <c r="C938" t="inlineStr">
        <is>
          <t>1</t>
        </is>
      </c>
      <c r="D938" t="inlineStr">
        <is>
          <t>false</t>
        </is>
      </c>
      <c r="E938" t="inlineStr">
        <is>
          <t>false</t>
        </is>
      </c>
      <c r="G938" t="n">
        <v>0</v>
      </c>
      <c r="I938" s="3" t="inlineStr">
        <is>
          <t>SCHP</t>
        </is>
      </c>
      <c r="K938">
        <f>ROUND('No BLUIX'!B82*100,1)</f>
        <v/>
      </c>
      <c r="M938" t="n">
        <v>20</v>
      </c>
      <c r="AV938" t="inlineStr">
        <is>
          <t>Default</t>
        </is>
      </c>
      <c r="AW938" t="inlineStr">
        <is>
          <t>Default</t>
        </is>
      </c>
    </row>
    <row r="939">
      <c r="A939" t="n">
        <v>148</v>
      </c>
      <c r="B939" t="inlineStr">
        <is>
          <t>BRI Dynamic Growth</t>
        </is>
      </c>
      <c r="C939" t="inlineStr">
        <is>
          <t>1</t>
        </is>
      </c>
      <c r="D939" t="inlineStr">
        <is>
          <t>false</t>
        </is>
      </c>
      <c r="E939" t="inlineStr">
        <is>
          <t>false</t>
        </is>
      </c>
      <c r="G939" t="n">
        <v>0</v>
      </c>
      <c r="I939" s="3" t="inlineStr">
        <is>
          <t>GLD</t>
        </is>
      </c>
      <c r="K939">
        <f>ROUND('No BLUIX'!B83*100,1)</f>
        <v/>
      </c>
      <c r="M939" t="n">
        <v>20</v>
      </c>
      <c r="AV939" t="inlineStr">
        <is>
          <t>Default</t>
        </is>
      </c>
      <c r="AW939" t="inlineStr">
        <is>
          <t>Default</t>
        </is>
      </c>
    </row>
    <row r="940">
      <c r="A940" t="n">
        <v>148</v>
      </c>
      <c r="B940" t="inlineStr">
        <is>
          <t>BRI Dynamic Growth</t>
        </is>
      </c>
      <c r="C940" t="inlineStr">
        <is>
          <t>1</t>
        </is>
      </c>
      <c r="D940" t="inlineStr">
        <is>
          <t>false</t>
        </is>
      </c>
      <c r="E940" t="inlineStr">
        <is>
          <t>false</t>
        </is>
      </c>
      <c r="G940" t="n">
        <v>0</v>
      </c>
      <c r="I940" s="3">
        <f>'No BLUIX'!A84</f>
        <v/>
      </c>
      <c r="K940">
        <f>ROUND('No BLUIX'!B84*100,1)</f>
        <v/>
      </c>
      <c r="M940" t="n">
        <v>20</v>
      </c>
      <c r="AV940" t="inlineStr">
        <is>
          <t>Default</t>
        </is>
      </c>
      <c r="AW940" t="inlineStr">
        <is>
          <t>Default</t>
        </is>
      </c>
    </row>
    <row r="941">
      <c r="A941" t="n">
        <v>148</v>
      </c>
      <c r="B941" t="inlineStr">
        <is>
          <t>BRI Dynamic Growth</t>
        </is>
      </c>
      <c r="C941" t="inlineStr">
        <is>
          <t>1</t>
        </is>
      </c>
      <c r="D941" t="inlineStr">
        <is>
          <t>false</t>
        </is>
      </c>
      <c r="E941" t="inlineStr">
        <is>
          <t>false</t>
        </is>
      </c>
      <c r="G941" t="n">
        <v>0</v>
      </c>
      <c r="I941" s="3">
        <f>'No BLUIX'!A85</f>
        <v/>
      </c>
      <c r="K941">
        <f>ROUND('No BLUIX'!B85*100,1)</f>
        <v/>
      </c>
      <c r="M941" t="n">
        <v>20</v>
      </c>
      <c r="AV941" t="inlineStr">
        <is>
          <t>Default</t>
        </is>
      </c>
      <c r="AW941" t="inlineStr">
        <is>
          <t>Default</t>
        </is>
      </c>
    </row>
    <row r="942">
      <c r="A942" t="n">
        <v>148</v>
      </c>
      <c r="B942" t="inlineStr">
        <is>
          <t>BRI Dynamic Growth</t>
        </is>
      </c>
      <c r="C942" t="inlineStr">
        <is>
          <t>1</t>
        </is>
      </c>
      <c r="D942" t="inlineStr">
        <is>
          <t>false</t>
        </is>
      </c>
      <c r="E942" t="inlineStr">
        <is>
          <t>false</t>
        </is>
      </c>
      <c r="G942" t="n">
        <v>0</v>
      </c>
      <c r="I942" s="3">
        <f>'No BLUIX'!A86</f>
        <v/>
      </c>
      <c r="K942">
        <f>ROUND('No BLUIX'!B86*100,1)</f>
        <v/>
      </c>
      <c r="M942" t="n">
        <v>20</v>
      </c>
      <c r="AV942" t="inlineStr">
        <is>
          <t>Default</t>
        </is>
      </c>
      <c r="AW942" t="inlineStr">
        <is>
          <t>Default</t>
        </is>
      </c>
    </row>
    <row r="943">
      <c r="A943" t="n">
        <v>148</v>
      </c>
      <c r="B943" t="inlineStr">
        <is>
          <t>BRI Dynamic Growth</t>
        </is>
      </c>
      <c r="C943" t="inlineStr">
        <is>
          <t>1</t>
        </is>
      </c>
      <c r="D943" t="inlineStr">
        <is>
          <t>false</t>
        </is>
      </c>
      <c r="E943" t="inlineStr">
        <is>
          <t>false</t>
        </is>
      </c>
      <c r="G943" t="n">
        <v>0</v>
      </c>
      <c r="I943" s="3" t="inlineStr">
        <is>
          <t>SCHO</t>
        </is>
      </c>
      <c r="K943">
        <f>ROUND('No BLUIX'!B87*100,1)</f>
        <v/>
      </c>
      <c r="M943" t="n">
        <v>20</v>
      </c>
      <c r="AV943" t="inlineStr">
        <is>
          <t>Default</t>
        </is>
      </c>
      <c r="AW943" t="inlineStr">
        <is>
          <t>Default</t>
        </is>
      </c>
    </row>
    <row r="944">
      <c r="A944" t="n">
        <v>148</v>
      </c>
      <c r="B944" t="inlineStr">
        <is>
          <t>BRI Dynamic Growth</t>
        </is>
      </c>
      <c r="C944" t="inlineStr">
        <is>
          <t>1</t>
        </is>
      </c>
      <c r="D944" t="inlineStr">
        <is>
          <t>false</t>
        </is>
      </c>
      <c r="E944" t="inlineStr">
        <is>
          <t>false</t>
        </is>
      </c>
      <c r="G944" t="n">
        <v>0</v>
      </c>
      <c r="I944" t="inlineStr">
        <is>
          <t>CUSTODIAL_CASH</t>
        </is>
      </c>
      <c r="K944">
        <f>100-SUM(K931:K943)</f>
        <v/>
      </c>
      <c r="M944" t="n">
        <v>20</v>
      </c>
      <c r="AV944" t="inlineStr">
        <is>
          <t>Default</t>
        </is>
      </c>
      <c r="AW944" t="inlineStr">
        <is>
          <t>Default</t>
        </is>
      </c>
    </row>
    <row r="945">
      <c r="A945" t="n">
        <v>146</v>
      </c>
      <c r="B945" t="inlineStr">
        <is>
          <t>BRI Tactical Growth</t>
        </is>
      </c>
      <c r="C945" t="inlineStr">
        <is>
          <t>1</t>
        </is>
      </c>
      <c r="D945" t="inlineStr">
        <is>
          <t>false</t>
        </is>
      </c>
      <c r="E945" t="inlineStr">
        <is>
          <t>false</t>
        </is>
      </c>
      <c r="G945" t="n">
        <v>0</v>
      </c>
      <c r="I945" s="3" t="inlineStr">
        <is>
          <t>BIBL</t>
        </is>
      </c>
      <c r="K945">
        <f>ROUND('No BLUIX'!B7*100,1)</f>
        <v/>
      </c>
      <c r="M945" t="n">
        <v>20</v>
      </c>
      <c r="AV945" t="inlineStr">
        <is>
          <t>Default</t>
        </is>
      </c>
      <c r="AW945" t="inlineStr">
        <is>
          <t>Default</t>
        </is>
      </c>
    </row>
    <row r="946">
      <c r="A946" t="n">
        <v>146</v>
      </c>
      <c r="B946" t="inlineStr">
        <is>
          <t>BRI Tactical Growth</t>
        </is>
      </c>
      <c r="C946" t="inlineStr">
        <is>
          <t>1</t>
        </is>
      </c>
      <c r="D946" t="inlineStr">
        <is>
          <t>false</t>
        </is>
      </c>
      <c r="E946" t="inlineStr">
        <is>
          <t>false</t>
        </is>
      </c>
      <c r="G946" t="n">
        <v>0</v>
      </c>
      <c r="I946" s="3" t="inlineStr">
        <is>
          <t>WWJD</t>
        </is>
      </c>
      <c r="K946">
        <f>ROUND('No BLUIX'!B8*100,1)</f>
        <v/>
      </c>
      <c r="M946" t="n">
        <v>20</v>
      </c>
      <c r="AV946" t="inlineStr">
        <is>
          <t>Default</t>
        </is>
      </c>
      <c r="AW946" t="inlineStr">
        <is>
          <t>Default</t>
        </is>
      </c>
    </row>
    <row r="947">
      <c r="A947" t="n">
        <v>146</v>
      </c>
      <c r="B947" t="inlineStr">
        <is>
          <t>BRI Tactical Growth</t>
        </is>
      </c>
      <c r="C947" t="inlineStr">
        <is>
          <t>1</t>
        </is>
      </c>
      <c r="D947" t="inlineStr">
        <is>
          <t>false</t>
        </is>
      </c>
      <c r="E947" t="inlineStr">
        <is>
          <t>false</t>
        </is>
      </c>
      <c r="G947" t="n">
        <v>0</v>
      </c>
      <c r="I947" s="3" t="inlineStr">
        <is>
          <t>SCHE</t>
        </is>
      </c>
      <c r="K947">
        <f>ROUND('No BLUIX'!B9*100,1)</f>
        <v/>
      </c>
      <c r="M947" t="n">
        <v>20</v>
      </c>
      <c r="AV947" t="inlineStr">
        <is>
          <t>Default</t>
        </is>
      </c>
      <c r="AW947" t="inlineStr">
        <is>
          <t>Default</t>
        </is>
      </c>
    </row>
    <row r="948">
      <c r="A948" t="n">
        <v>146</v>
      </c>
      <c r="B948" t="inlineStr">
        <is>
          <t>BRI Tactical Growth</t>
        </is>
      </c>
      <c r="C948" t="inlineStr">
        <is>
          <t>1</t>
        </is>
      </c>
      <c r="D948" t="inlineStr">
        <is>
          <t>false</t>
        </is>
      </c>
      <c r="E948" t="inlineStr">
        <is>
          <t>false</t>
        </is>
      </c>
      <c r="G948" t="n">
        <v>0</v>
      </c>
      <c r="I948" s="3" t="inlineStr">
        <is>
          <t>SCHH</t>
        </is>
      </c>
      <c r="K948">
        <f>ROUND('No BLUIX'!B10*100,1)</f>
        <v/>
      </c>
      <c r="M948" t="n">
        <v>20</v>
      </c>
      <c r="AV948" t="inlineStr">
        <is>
          <t>Default</t>
        </is>
      </c>
      <c r="AW948" t="inlineStr">
        <is>
          <t>Default</t>
        </is>
      </c>
    </row>
    <row r="949">
      <c r="A949" t="n">
        <v>146</v>
      </c>
      <c r="B949" t="inlineStr">
        <is>
          <t>BRI Tactical Growth</t>
        </is>
      </c>
      <c r="C949" t="inlineStr">
        <is>
          <t>1</t>
        </is>
      </c>
      <c r="D949" t="inlineStr">
        <is>
          <t>false</t>
        </is>
      </c>
      <c r="E949" t="inlineStr">
        <is>
          <t>false</t>
        </is>
      </c>
      <c r="G949" t="n">
        <v>0</v>
      </c>
      <c r="I949" s="3" t="inlineStr">
        <is>
          <t>HEGD</t>
        </is>
      </c>
      <c r="K949">
        <f>ROUND('No BLUIX'!B11*100,1)</f>
        <v/>
      </c>
      <c r="M949" t="n">
        <v>20</v>
      </c>
      <c r="AV949" t="inlineStr">
        <is>
          <t>Default</t>
        </is>
      </c>
      <c r="AW949" t="inlineStr">
        <is>
          <t>Default</t>
        </is>
      </c>
    </row>
    <row r="950">
      <c r="A950" t="n">
        <v>146</v>
      </c>
      <c r="B950" t="inlineStr">
        <is>
          <t>BRI Tactical Growth</t>
        </is>
      </c>
      <c r="C950" t="inlineStr">
        <is>
          <t>1</t>
        </is>
      </c>
      <c r="D950" t="inlineStr">
        <is>
          <t>false</t>
        </is>
      </c>
      <c r="E950" t="inlineStr">
        <is>
          <t>false</t>
        </is>
      </c>
      <c r="G950" t="n">
        <v>0</v>
      </c>
      <c r="I950" s="3" t="inlineStr">
        <is>
          <t>SCHR</t>
        </is>
      </c>
      <c r="K950">
        <f>ROUND('No BLUIX'!B12*100,1)</f>
        <v/>
      </c>
      <c r="M950" t="n">
        <v>20</v>
      </c>
      <c r="AV950" t="inlineStr">
        <is>
          <t>Default</t>
        </is>
      </c>
      <c r="AW950" t="inlineStr">
        <is>
          <t>Default</t>
        </is>
      </c>
    </row>
    <row r="951">
      <c r="A951" t="n">
        <v>146</v>
      </c>
      <c r="B951" t="inlineStr">
        <is>
          <t>BRI Tactical Growth</t>
        </is>
      </c>
      <c r="C951" t="inlineStr">
        <is>
          <t>1</t>
        </is>
      </c>
      <c r="D951" t="inlineStr">
        <is>
          <t>false</t>
        </is>
      </c>
      <c r="E951" t="inlineStr">
        <is>
          <t>false</t>
        </is>
      </c>
      <c r="G951" t="n">
        <v>0</v>
      </c>
      <c r="I951" s="3" t="inlineStr">
        <is>
          <t>BWX</t>
        </is>
      </c>
      <c r="K951">
        <f>ROUND('No BLUIX'!B13*100,1)</f>
        <v/>
      </c>
      <c r="M951" t="n">
        <v>20</v>
      </c>
      <c r="AV951" t="inlineStr">
        <is>
          <t>Default</t>
        </is>
      </c>
      <c r="AW951" t="inlineStr">
        <is>
          <t>Default</t>
        </is>
      </c>
    </row>
    <row r="952">
      <c r="A952" t="n">
        <v>146</v>
      </c>
      <c r="B952" t="inlineStr">
        <is>
          <t>BRI Tactical Growth</t>
        </is>
      </c>
      <c r="C952" t="inlineStr">
        <is>
          <t>1</t>
        </is>
      </c>
      <c r="D952" t="inlineStr">
        <is>
          <t>false</t>
        </is>
      </c>
      <c r="E952" t="inlineStr">
        <is>
          <t>false</t>
        </is>
      </c>
      <c r="G952" t="n">
        <v>0</v>
      </c>
      <c r="I952" s="3" t="inlineStr">
        <is>
          <t>SCHP</t>
        </is>
      </c>
      <c r="K952">
        <f>ROUND('No BLUIX'!B14*100,1)</f>
        <v/>
      </c>
      <c r="M952" t="n">
        <v>20</v>
      </c>
      <c r="AV952" t="inlineStr">
        <is>
          <t>Default</t>
        </is>
      </c>
      <c r="AW952" t="inlineStr">
        <is>
          <t>Default</t>
        </is>
      </c>
    </row>
    <row r="953">
      <c r="A953" t="n">
        <v>146</v>
      </c>
      <c r="B953" t="inlineStr">
        <is>
          <t>BRI Tactical Growth</t>
        </is>
      </c>
      <c r="C953" t="inlineStr">
        <is>
          <t>1</t>
        </is>
      </c>
      <c r="D953" t="inlineStr">
        <is>
          <t>false</t>
        </is>
      </c>
      <c r="E953" t="inlineStr">
        <is>
          <t>false</t>
        </is>
      </c>
      <c r="G953" t="n">
        <v>0</v>
      </c>
      <c r="I953" s="3" t="inlineStr">
        <is>
          <t>GLD</t>
        </is>
      </c>
      <c r="K953">
        <f>ROUND('No BLUIX'!B15*100,1)</f>
        <v/>
      </c>
      <c r="M953" t="n">
        <v>20</v>
      </c>
      <c r="AV953" t="inlineStr">
        <is>
          <t>Default</t>
        </is>
      </c>
      <c r="AW953" t="inlineStr">
        <is>
          <t>Default</t>
        </is>
      </c>
    </row>
    <row r="954">
      <c r="A954" t="n">
        <v>146</v>
      </c>
      <c r="B954" t="inlineStr">
        <is>
          <t>BRI Tactical Growth</t>
        </is>
      </c>
      <c r="C954" t="inlineStr">
        <is>
          <t>1</t>
        </is>
      </c>
      <c r="D954" t="inlineStr">
        <is>
          <t>false</t>
        </is>
      </c>
      <c r="E954" t="inlineStr">
        <is>
          <t>false</t>
        </is>
      </c>
      <c r="G954" t="n">
        <v>0</v>
      </c>
      <c r="I954" s="3" t="inlineStr">
        <is>
          <t>SHY</t>
        </is>
      </c>
      <c r="K954">
        <f>ROUND('No BLUIX'!B16*100,1)</f>
        <v/>
      </c>
      <c r="M954" t="n">
        <v>20</v>
      </c>
      <c r="AV954" t="inlineStr">
        <is>
          <t>Default</t>
        </is>
      </c>
      <c r="AW954" t="inlineStr">
        <is>
          <t>Default</t>
        </is>
      </c>
    </row>
    <row r="955">
      <c r="A955" t="n">
        <v>146</v>
      </c>
      <c r="B955" t="inlineStr">
        <is>
          <t>BRI Tactical Growth</t>
        </is>
      </c>
      <c r="C955" t="inlineStr">
        <is>
          <t>1</t>
        </is>
      </c>
      <c r="D955" t="inlineStr">
        <is>
          <t>false</t>
        </is>
      </c>
      <c r="E955" t="inlineStr">
        <is>
          <t>false</t>
        </is>
      </c>
      <c r="G955" t="n">
        <v>0</v>
      </c>
      <c r="I955" s="3" t="inlineStr">
        <is>
          <t>OPER</t>
        </is>
      </c>
      <c r="K955">
        <f>ROUND('No BLUIX'!B17*100,1)</f>
        <v/>
      </c>
      <c r="M955" t="n">
        <v>20</v>
      </c>
      <c r="AV955" t="inlineStr">
        <is>
          <t>Default</t>
        </is>
      </c>
      <c r="AW955" t="inlineStr">
        <is>
          <t>Default</t>
        </is>
      </c>
    </row>
    <row r="956">
      <c r="A956" t="n">
        <v>146</v>
      </c>
      <c r="B956" t="inlineStr">
        <is>
          <t>BRI Tactical Growth</t>
        </is>
      </c>
      <c r="C956" t="inlineStr">
        <is>
          <t>1</t>
        </is>
      </c>
      <c r="D956" t="inlineStr">
        <is>
          <t>false</t>
        </is>
      </c>
      <c r="E956" t="inlineStr">
        <is>
          <t>false</t>
        </is>
      </c>
      <c r="G956" t="n">
        <v>0</v>
      </c>
      <c r="I956" s="3" t="inlineStr">
        <is>
          <t>BIL</t>
        </is>
      </c>
      <c r="K956">
        <f>ROUND('No BLUIX'!B18*100,1)</f>
        <v/>
      </c>
      <c r="M956" t="n">
        <v>20</v>
      </c>
      <c r="AV956" t="inlineStr">
        <is>
          <t>Default</t>
        </is>
      </c>
      <c r="AW956" t="inlineStr">
        <is>
          <t>Default</t>
        </is>
      </c>
    </row>
    <row r="957">
      <c r="A957" t="n">
        <v>146</v>
      </c>
      <c r="B957" t="inlineStr">
        <is>
          <t>BRI Tactical Growth</t>
        </is>
      </c>
      <c r="C957" t="inlineStr">
        <is>
          <t>1</t>
        </is>
      </c>
      <c r="D957" t="inlineStr">
        <is>
          <t>false</t>
        </is>
      </c>
      <c r="E957" t="inlineStr">
        <is>
          <t>false</t>
        </is>
      </c>
      <c r="G957" t="n">
        <v>0</v>
      </c>
      <c r="I957" s="3" t="inlineStr">
        <is>
          <t>SCHO</t>
        </is>
      </c>
      <c r="K957">
        <f>ROUND('No BLUIX'!B19*100,1)</f>
        <v/>
      </c>
      <c r="M957" t="n">
        <v>20</v>
      </c>
      <c r="AV957" t="inlineStr">
        <is>
          <t>Default</t>
        </is>
      </c>
      <c r="AW957" t="inlineStr">
        <is>
          <t>Default</t>
        </is>
      </c>
    </row>
    <row r="958">
      <c r="A958" t="n">
        <v>146</v>
      </c>
      <c r="B958" t="inlineStr">
        <is>
          <t>BRI Tactical Growth</t>
        </is>
      </c>
      <c r="C958" t="inlineStr">
        <is>
          <t>1</t>
        </is>
      </c>
      <c r="D958" t="inlineStr">
        <is>
          <t>false</t>
        </is>
      </c>
      <c r="E958" t="inlineStr">
        <is>
          <t>false</t>
        </is>
      </c>
      <c r="G958" t="n">
        <v>0</v>
      </c>
      <c r="I958" t="inlineStr">
        <is>
          <t>CUSTODIAL_CASH</t>
        </is>
      </c>
      <c r="K958">
        <f>100-SUM(K945:K957)</f>
        <v/>
      </c>
      <c r="M958" t="n">
        <v>20</v>
      </c>
      <c r="AV958" t="inlineStr">
        <is>
          <t>Default</t>
        </is>
      </c>
      <c r="AW958" t="inlineStr">
        <is>
          <t>Default</t>
        </is>
      </c>
    </row>
    <row r="959">
      <c r="A959" t="n">
        <v>150</v>
      </c>
      <c r="B959" t="inlineStr">
        <is>
          <t>BRI Tactical Mod Growth</t>
        </is>
      </c>
      <c r="C959" t="inlineStr">
        <is>
          <t>1</t>
        </is>
      </c>
      <c r="D959" t="inlineStr">
        <is>
          <t>false</t>
        </is>
      </c>
      <c r="E959" t="inlineStr">
        <is>
          <t>false</t>
        </is>
      </c>
      <c r="G959" t="n">
        <v>0</v>
      </c>
      <c r="I959" s="3" t="inlineStr">
        <is>
          <t>BIBL</t>
        </is>
      </c>
      <c r="K959">
        <f>'No BLUIX'!B24*100</f>
        <v/>
      </c>
      <c r="M959" t="n">
        <v>20</v>
      </c>
      <c r="AV959" t="inlineStr">
        <is>
          <t>Default</t>
        </is>
      </c>
      <c r="AW959" t="inlineStr">
        <is>
          <t>Default</t>
        </is>
      </c>
    </row>
    <row r="960">
      <c r="A960" t="n">
        <v>150</v>
      </c>
      <c r="B960" t="inlineStr">
        <is>
          <t>BRI Tactical Mod Growth</t>
        </is>
      </c>
      <c r="C960" t="inlineStr">
        <is>
          <t>1</t>
        </is>
      </c>
      <c r="D960" t="inlineStr">
        <is>
          <t>false</t>
        </is>
      </c>
      <c r="E960" t="inlineStr">
        <is>
          <t>false</t>
        </is>
      </c>
      <c r="G960" t="n">
        <v>0</v>
      </c>
      <c r="I960" s="3" t="inlineStr">
        <is>
          <t>WWJD</t>
        </is>
      </c>
      <c r="K960">
        <f>'No BLUIX'!B25*100</f>
        <v/>
      </c>
      <c r="M960" t="n">
        <v>20</v>
      </c>
      <c r="AV960" t="inlineStr">
        <is>
          <t>Default</t>
        </is>
      </c>
      <c r="AW960" t="inlineStr">
        <is>
          <t>Default</t>
        </is>
      </c>
    </row>
    <row r="961">
      <c r="A961" t="n">
        <v>150</v>
      </c>
      <c r="B961" t="inlineStr">
        <is>
          <t>BRI Tactical Mod Growth</t>
        </is>
      </c>
      <c r="C961" t="inlineStr">
        <is>
          <t>1</t>
        </is>
      </c>
      <c r="D961" t="inlineStr">
        <is>
          <t>false</t>
        </is>
      </c>
      <c r="E961" t="inlineStr">
        <is>
          <t>false</t>
        </is>
      </c>
      <c r="G961" t="n">
        <v>0</v>
      </c>
      <c r="I961" s="3" t="inlineStr">
        <is>
          <t>SCHE</t>
        </is>
      </c>
      <c r="K961">
        <f>'No BLUIX'!B26*100</f>
        <v/>
      </c>
      <c r="M961" t="n">
        <v>20</v>
      </c>
      <c r="AV961" t="inlineStr">
        <is>
          <t>Default</t>
        </is>
      </c>
      <c r="AW961" t="inlineStr">
        <is>
          <t>Default</t>
        </is>
      </c>
    </row>
    <row r="962">
      <c r="A962" t="n">
        <v>150</v>
      </c>
      <c r="B962" t="inlineStr">
        <is>
          <t>BRI Tactical Mod Growth</t>
        </is>
      </c>
      <c r="C962" t="inlineStr">
        <is>
          <t>1</t>
        </is>
      </c>
      <c r="D962" t="inlineStr">
        <is>
          <t>false</t>
        </is>
      </c>
      <c r="E962" t="inlineStr">
        <is>
          <t>false</t>
        </is>
      </c>
      <c r="G962" t="n">
        <v>0</v>
      </c>
      <c r="I962" s="3" t="inlineStr">
        <is>
          <t>SCHH</t>
        </is>
      </c>
      <c r="K962">
        <f>'No BLUIX'!B27*100</f>
        <v/>
      </c>
      <c r="M962" t="n">
        <v>20</v>
      </c>
      <c r="AV962" t="inlineStr">
        <is>
          <t>Default</t>
        </is>
      </c>
      <c r="AW962" t="inlineStr">
        <is>
          <t>Default</t>
        </is>
      </c>
    </row>
    <row r="963">
      <c r="A963" t="n">
        <v>150</v>
      </c>
      <c r="B963" t="inlineStr">
        <is>
          <t>BRI Tactical Mod Growth</t>
        </is>
      </c>
      <c r="C963" t="inlineStr">
        <is>
          <t>1</t>
        </is>
      </c>
      <c r="D963" t="inlineStr">
        <is>
          <t>false</t>
        </is>
      </c>
      <c r="E963" t="inlineStr">
        <is>
          <t>false</t>
        </is>
      </c>
      <c r="G963" t="n">
        <v>0</v>
      </c>
      <c r="I963" s="3" t="inlineStr">
        <is>
          <t>HEGD</t>
        </is>
      </c>
      <c r="K963">
        <f>'No BLUIX'!B28*100</f>
        <v/>
      </c>
      <c r="M963" t="n">
        <v>20</v>
      </c>
      <c r="AV963" t="inlineStr">
        <is>
          <t>Default</t>
        </is>
      </c>
      <c r="AW963" t="inlineStr">
        <is>
          <t>Default</t>
        </is>
      </c>
    </row>
    <row r="964">
      <c r="A964" t="n">
        <v>150</v>
      </c>
      <c r="B964" t="inlineStr">
        <is>
          <t>BRI Tactical Mod Growth</t>
        </is>
      </c>
      <c r="C964" t="inlineStr">
        <is>
          <t>1</t>
        </is>
      </c>
      <c r="D964" t="inlineStr">
        <is>
          <t>false</t>
        </is>
      </c>
      <c r="E964" t="inlineStr">
        <is>
          <t>false</t>
        </is>
      </c>
      <c r="G964" t="n">
        <v>0</v>
      </c>
      <c r="I964" s="3" t="inlineStr">
        <is>
          <t>SCHR</t>
        </is>
      </c>
      <c r="K964">
        <f>'No BLUIX'!B29*100</f>
        <v/>
      </c>
      <c r="M964" t="n">
        <v>20</v>
      </c>
      <c r="AV964" t="inlineStr">
        <is>
          <t>Default</t>
        </is>
      </c>
      <c r="AW964" t="inlineStr">
        <is>
          <t>Default</t>
        </is>
      </c>
    </row>
    <row r="965">
      <c r="A965" t="n">
        <v>150</v>
      </c>
      <c r="B965" t="inlineStr">
        <is>
          <t>BRI Tactical Mod Growth</t>
        </is>
      </c>
      <c r="C965" t="inlineStr">
        <is>
          <t>1</t>
        </is>
      </c>
      <c r="D965" t="inlineStr">
        <is>
          <t>false</t>
        </is>
      </c>
      <c r="E965" t="inlineStr">
        <is>
          <t>false</t>
        </is>
      </c>
      <c r="G965" t="n">
        <v>0</v>
      </c>
      <c r="I965" s="3" t="inlineStr">
        <is>
          <t>BWX</t>
        </is>
      </c>
      <c r="K965">
        <f>'No BLUIX'!B30*100</f>
        <v/>
      </c>
      <c r="M965" t="n">
        <v>20</v>
      </c>
      <c r="AV965" t="inlineStr">
        <is>
          <t>Default</t>
        </is>
      </c>
      <c r="AW965" t="inlineStr">
        <is>
          <t>Default</t>
        </is>
      </c>
    </row>
    <row r="966">
      <c r="A966" t="n">
        <v>150</v>
      </c>
      <c r="B966" t="inlineStr">
        <is>
          <t>BRI Tactical Mod Growth</t>
        </is>
      </c>
      <c r="C966" t="inlineStr">
        <is>
          <t>1</t>
        </is>
      </c>
      <c r="D966" t="inlineStr">
        <is>
          <t>false</t>
        </is>
      </c>
      <c r="E966" t="inlineStr">
        <is>
          <t>false</t>
        </is>
      </c>
      <c r="G966" t="n">
        <v>0</v>
      </c>
      <c r="I966" s="3" t="inlineStr">
        <is>
          <t>SCHP</t>
        </is>
      </c>
      <c r="K966">
        <f>'No BLUIX'!B31*100</f>
        <v/>
      </c>
      <c r="M966" t="n">
        <v>20</v>
      </c>
      <c r="AV966" t="inlineStr">
        <is>
          <t>Default</t>
        </is>
      </c>
      <c r="AW966" t="inlineStr">
        <is>
          <t>Default</t>
        </is>
      </c>
    </row>
    <row r="967">
      <c r="A967" t="n">
        <v>150</v>
      </c>
      <c r="B967" t="inlineStr">
        <is>
          <t>BRI Tactical Mod Growth</t>
        </is>
      </c>
      <c r="C967" t="inlineStr">
        <is>
          <t>1</t>
        </is>
      </c>
      <c r="D967" t="inlineStr">
        <is>
          <t>false</t>
        </is>
      </c>
      <c r="E967" t="inlineStr">
        <is>
          <t>false</t>
        </is>
      </c>
      <c r="G967" t="n">
        <v>0</v>
      </c>
      <c r="I967" s="3" t="inlineStr">
        <is>
          <t>GLD</t>
        </is>
      </c>
      <c r="K967">
        <f>'No BLUIX'!B32*100</f>
        <v/>
      </c>
      <c r="M967" t="n">
        <v>20</v>
      </c>
      <c r="AV967" t="inlineStr">
        <is>
          <t>Default</t>
        </is>
      </c>
      <c r="AW967" t="inlineStr">
        <is>
          <t>Default</t>
        </is>
      </c>
    </row>
    <row r="968">
      <c r="A968" t="n">
        <v>150</v>
      </c>
      <c r="B968" t="inlineStr">
        <is>
          <t>BRI Tactical Mod Growth</t>
        </is>
      </c>
      <c r="C968" t="inlineStr">
        <is>
          <t>1</t>
        </is>
      </c>
      <c r="D968" t="inlineStr">
        <is>
          <t>false</t>
        </is>
      </c>
      <c r="E968" t="inlineStr">
        <is>
          <t>false</t>
        </is>
      </c>
      <c r="G968" t="n">
        <v>0</v>
      </c>
      <c r="I968" s="3" t="inlineStr">
        <is>
          <t>SHY</t>
        </is>
      </c>
      <c r="K968">
        <f>'No BLUIX'!B33*100</f>
        <v/>
      </c>
      <c r="M968" t="n">
        <v>20</v>
      </c>
      <c r="AV968" t="inlineStr">
        <is>
          <t>Default</t>
        </is>
      </c>
      <c r="AW968" t="inlineStr">
        <is>
          <t>Default</t>
        </is>
      </c>
    </row>
    <row r="969">
      <c r="A969" t="n">
        <v>150</v>
      </c>
      <c r="B969" t="inlineStr">
        <is>
          <t>BRI Tactical Mod Growth</t>
        </is>
      </c>
      <c r="C969" t="inlineStr">
        <is>
          <t>1</t>
        </is>
      </c>
      <c r="D969" t="inlineStr">
        <is>
          <t>false</t>
        </is>
      </c>
      <c r="E969" t="inlineStr">
        <is>
          <t>false</t>
        </is>
      </c>
      <c r="G969" t="n">
        <v>0</v>
      </c>
      <c r="I969" s="3" t="inlineStr">
        <is>
          <t>OPER</t>
        </is>
      </c>
      <c r="K969">
        <f>'No BLUIX'!B34*100</f>
        <v/>
      </c>
      <c r="M969" t="n">
        <v>20</v>
      </c>
      <c r="AV969" t="inlineStr">
        <is>
          <t>Default</t>
        </is>
      </c>
      <c r="AW969" t="inlineStr">
        <is>
          <t>Default</t>
        </is>
      </c>
    </row>
    <row r="970">
      <c r="A970" t="n">
        <v>150</v>
      </c>
      <c r="B970" t="inlineStr">
        <is>
          <t>BRI Tactical Mod Growth</t>
        </is>
      </c>
      <c r="C970" t="inlineStr">
        <is>
          <t>1</t>
        </is>
      </c>
      <c r="D970" t="inlineStr">
        <is>
          <t>false</t>
        </is>
      </c>
      <c r="E970" t="inlineStr">
        <is>
          <t>false</t>
        </is>
      </c>
      <c r="G970" t="n">
        <v>0</v>
      </c>
      <c r="I970" s="3" t="inlineStr">
        <is>
          <t>BIL</t>
        </is>
      </c>
      <c r="K970">
        <f>'No BLUIX'!B35*100</f>
        <v/>
      </c>
      <c r="M970" t="n">
        <v>20</v>
      </c>
      <c r="AV970" t="inlineStr">
        <is>
          <t>Default</t>
        </is>
      </c>
      <c r="AW970" t="inlineStr">
        <is>
          <t>Default</t>
        </is>
      </c>
    </row>
    <row r="971">
      <c r="A971" t="n">
        <v>150</v>
      </c>
      <c r="B971" t="inlineStr">
        <is>
          <t>BRI Tactical Mod Growth</t>
        </is>
      </c>
      <c r="C971" t="inlineStr">
        <is>
          <t>1</t>
        </is>
      </c>
      <c r="D971" t="inlineStr">
        <is>
          <t>false</t>
        </is>
      </c>
      <c r="E971" t="inlineStr">
        <is>
          <t>false</t>
        </is>
      </c>
      <c r="G971" t="n">
        <v>0</v>
      </c>
      <c r="I971" s="3" t="inlineStr">
        <is>
          <t>SCHO</t>
        </is>
      </c>
      <c r="K971">
        <f>'No BLUIX'!B36*100</f>
        <v/>
      </c>
      <c r="M971" t="n">
        <v>20</v>
      </c>
      <c r="AV971" t="inlineStr">
        <is>
          <t>Default</t>
        </is>
      </c>
      <c r="AW971" t="inlineStr">
        <is>
          <t>Default</t>
        </is>
      </c>
    </row>
    <row r="972">
      <c r="A972" t="n">
        <v>150</v>
      </c>
      <c r="B972" t="inlineStr">
        <is>
          <t>BRI Tactical Mod Growth</t>
        </is>
      </c>
      <c r="C972" t="inlineStr">
        <is>
          <t>1</t>
        </is>
      </c>
      <c r="D972" t="inlineStr">
        <is>
          <t>false</t>
        </is>
      </c>
      <c r="E972" t="inlineStr">
        <is>
          <t>false</t>
        </is>
      </c>
      <c r="G972" t="n">
        <v>0</v>
      </c>
      <c r="I972" s="3" t="inlineStr">
        <is>
          <t>SWVXX</t>
        </is>
      </c>
      <c r="K972" t="n">
        <v>1.5</v>
      </c>
      <c r="M972" t="n">
        <v>20</v>
      </c>
      <c r="AV972" t="inlineStr">
        <is>
          <t>Default</t>
        </is>
      </c>
      <c r="AW972" t="inlineStr">
        <is>
          <t>Default</t>
        </is>
      </c>
    </row>
    <row r="973">
      <c r="A973" t="n">
        <v>150</v>
      </c>
      <c r="B973" t="inlineStr">
        <is>
          <t>BRI Tactical Mod Growth</t>
        </is>
      </c>
      <c r="C973" t="inlineStr">
        <is>
          <t>1</t>
        </is>
      </c>
      <c r="D973" t="inlineStr">
        <is>
          <t>false</t>
        </is>
      </c>
      <c r="E973" t="inlineStr">
        <is>
          <t>false</t>
        </is>
      </c>
      <c r="G973" t="n">
        <v>0</v>
      </c>
      <c r="I973" t="inlineStr">
        <is>
          <t>CUSTODIAL_CASH</t>
        </is>
      </c>
      <c r="K973">
        <f>'No BLUIX'!B37*100-K972</f>
        <v/>
      </c>
      <c r="M973" t="n">
        <v>20</v>
      </c>
      <c r="AV973" t="inlineStr">
        <is>
          <t>Default</t>
        </is>
      </c>
      <c r="AW973" t="inlineStr">
        <is>
          <t>Default</t>
        </is>
      </c>
    </row>
    <row r="974">
      <c r="A974" t="n">
        <v>149</v>
      </c>
      <c r="B974" t="inlineStr">
        <is>
          <t>BRI Tactical Balanced</t>
        </is>
      </c>
      <c r="C974" t="inlineStr">
        <is>
          <t>1</t>
        </is>
      </c>
      <c r="D974" t="inlineStr">
        <is>
          <t>false</t>
        </is>
      </c>
      <c r="E974" t="inlineStr">
        <is>
          <t>false</t>
        </is>
      </c>
      <c r="G974" t="n">
        <v>0</v>
      </c>
      <c r="I974" s="3" t="inlineStr">
        <is>
          <t>BIBL</t>
        </is>
      </c>
      <c r="K974">
        <f>'No BLUIX'!B41*100</f>
        <v/>
      </c>
      <c r="M974" t="n">
        <v>20</v>
      </c>
      <c r="AV974" t="inlineStr">
        <is>
          <t>Default</t>
        </is>
      </c>
      <c r="AW974" t="inlineStr">
        <is>
          <t>Default</t>
        </is>
      </c>
    </row>
    <row r="975">
      <c r="A975" t="n">
        <v>149</v>
      </c>
      <c r="B975" t="inlineStr">
        <is>
          <t>BRI Tactical Balanced</t>
        </is>
      </c>
      <c r="C975" t="inlineStr">
        <is>
          <t>1</t>
        </is>
      </c>
      <c r="D975" t="inlineStr">
        <is>
          <t>false</t>
        </is>
      </c>
      <c r="E975" t="inlineStr">
        <is>
          <t>false</t>
        </is>
      </c>
      <c r="G975" t="n">
        <v>0</v>
      </c>
      <c r="I975" s="3" t="inlineStr">
        <is>
          <t>WWJD</t>
        </is>
      </c>
      <c r="K975">
        <f>'No BLUIX'!B42*100</f>
        <v/>
      </c>
      <c r="M975" t="n">
        <v>20</v>
      </c>
      <c r="AV975" t="inlineStr">
        <is>
          <t>Default</t>
        </is>
      </c>
      <c r="AW975" t="inlineStr">
        <is>
          <t>Default</t>
        </is>
      </c>
    </row>
    <row r="976">
      <c r="A976" t="n">
        <v>149</v>
      </c>
      <c r="B976" t="inlineStr">
        <is>
          <t>BRI Tactical Balanced</t>
        </is>
      </c>
      <c r="C976" t="inlineStr">
        <is>
          <t>1</t>
        </is>
      </c>
      <c r="D976" t="inlineStr">
        <is>
          <t>false</t>
        </is>
      </c>
      <c r="E976" t="inlineStr">
        <is>
          <t>false</t>
        </is>
      </c>
      <c r="G976" t="n">
        <v>0</v>
      </c>
      <c r="I976" s="3" t="inlineStr">
        <is>
          <t>SCHE</t>
        </is>
      </c>
      <c r="K976">
        <f>'No BLUIX'!B43*100</f>
        <v/>
      </c>
      <c r="M976" t="n">
        <v>20</v>
      </c>
      <c r="AV976" t="inlineStr">
        <is>
          <t>Default</t>
        </is>
      </c>
      <c r="AW976" t="inlineStr">
        <is>
          <t>Default</t>
        </is>
      </c>
    </row>
    <row r="977">
      <c r="A977" t="n">
        <v>149</v>
      </c>
      <c r="B977" t="inlineStr">
        <is>
          <t>BRI Tactical Balanced</t>
        </is>
      </c>
      <c r="C977" t="inlineStr">
        <is>
          <t>1</t>
        </is>
      </c>
      <c r="D977" t="inlineStr">
        <is>
          <t>false</t>
        </is>
      </c>
      <c r="E977" t="inlineStr">
        <is>
          <t>false</t>
        </is>
      </c>
      <c r="G977" t="n">
        <v>0</v>
      </c>
      <c r="I977" s="3" t="inlineStr">
        <is>
          <t>SCHH</t>
        </is>
      </c>
      <c r="K977">
        <f>'No BLUIX'!B44*100</f>
        <v/>
      </c>
      <c r="M977" t="n">
        <v>20</v>
      </c>
      <c r="AV977" t="inlineStr">
        <is>
          <t>Default</t>
        </is>
      </c>
      <c r="AW977" t="inlineStr">
        <is>
          <t>Default</t>
        </is>
      </c>
    </row>
    <row r="978">
      <c r="A978" t="n">
        <v>149</v>
      </c>
      <c r="B978" t="inlineStr">
        <is>
          <t>BRI Tactical Balanced</t>
        </is>
      </c>
      <c r="C978" t="inlineStr">
        <is>
          <t>1</t>
        </is>
      </c>
      <c r="D978" t="inlineStr">
        <is>
          <t>false</t>
        </is>
      </c>
      <c r="E978" t="inlineStr">
        <is>
          <t>false</t>
        </is>
      </c>
      <c r="G978" t="n">
        <v>0</v>
      </c>
      <c r="I978" s="3" t="inlineStr">
        <is>
          <t>HEGD</t>
        </is>
      </c>
      <c r="K978">
        <f>'No BLUIX'!B45*100</f>
        <v/>
      </c>
      <c r="M978" t="n">
        <v>20</v>
      </c>
      <c r="AV978" t="inlineStr">
        <is>
          <t>Default</t>
        </is>
      </c>
      <c r="AW978" t="inlineStr">
        <is>
          <t>Default</t>
        </is>
      </c>
    </row>
    <row r="979">
      <c r="A979" t="n">
        <v>149</v>
      </c>
      <c r="B979" t="inlineStr">
        <is>
          <t>BRI Tactical Balanced</t>
        </is>
      </c>
      <c r="C979" t="inlineStr">
        <is>
          <t>1</t>
        </is>
      </c>
      <c r="D979" t="inlineStr">
        <is>
          <t>false</t>
        </is>
      </c>
      <c r="E979" t="inlineStr">
        <is>
          <t>false</t>
        </is>
      </c>
      <c r="G979" t="n">
        <v>0</v>
      </c>
      <c r="I979" s="3" t="inlineStr">
        <is>
          <t>SCHR</t>
        </is>
      </c>
      <c r="K979">
        <f>'No BLUIX'!B46*100</f>
        <v/>
      </c>
      <c r="M979" t="n">
        <v>20</v>
      </c>
      <c r="AV979" t="inlineStr">
        <is>
          <t>Default</t>
        </is>
      </c>
      <c r="AW979" t="inlineStr">
        <is>
          <t>Default</t>
        </is>
      </c>
    </row>
    <row r="980">
      <c r="A980" t="n">
        <v>149</v>
      </c>
      <c r="B980" t="inlineStr">
        <is>
          <t>BRI Tactical Balanced</t>
        </is>
      </c>
      <c r="C980" t="inlineStr">
        <is>
          <t>1</t>
        </is>
      </c>
      <c r="D980" t="inlineStr">
        <is>
          <t>false</t>
        </is>
      </c>
      <c r="E980" t="inlineStr">
        <is>
          <t>false</t>
        </is>
      </c>
      <c r="G980" t="n">
        <v>0</v>
      </c>
      <c r="I980" s="3" t="inlineStr">
        <is>
          <t>BWX</t>
        </is>
      </c>
      <c r="K980">
        <f>'No BLUIX'!B47*100</f>
        <v/>
      </c>
      <c r="M980" t="n">
        <v>20</v>
      </c>
      <c r="AV980" t="inlineStr">
        <is>
          <t>Default</t>
        </is>
      </c>
      <c r="AW980" t="inlineStr">
        <is>
          <t>Default</t>
        </is>
      </c>
    </row>
    <row r="981">
      <c r="A981" t="n">
        <v>149</v>
      </c>
      <c r="B981" t="inlineStr">
        <is>
          <t>BRI Tactical Balanced</t>
        </is>
      </c>
      <c r="C981" t="inlineStr">
        <is>
          <t>1</t>
        </is>
      </c>
      <c r="D981" t="inlineStr">
        <is>
          <t>false</t>
        </is>
      </c>
      <c r="E981" t="inlineStr">
        <is>
          <t>false</t>
        </is>
      </c>
      <c r="G981" t="n">
        <v>0</v>
      </c>
      <c r="I981" s="3" t="inlineStr">
        <is>
          <t>SCHP</t>
        </is>
      </c>
      <c r="K981">
        <f>'No BLUIX'!B48*100</f>
        <v/>
      </c>
      <c r="M981" t="n">
        <v>20</v>
      </c>
      <c r="AV981" t="inlineStr">
        <is>
          <t>Default</t>
        </is>
      </c>
      <c r="AW981" t="inlineStr">
        <is>
          <t>Default</t>
        </is>
      </c>
    </row>
    <row r="982">
      <c r="A982" t="n">
        <v>149</v>
      </c>
      <c r="B982" t="inlineStr">
        <is>
          <t>BRI Tactical Balanced</t>
        </is>
      </c>
      <c r="C982" t="inlineStr">
        <is>
          <t>1</t>
        </is>
      </c>
      <c r="D982" t="inlineStr">
        <is>
          <t>false</t>
        </is>
      </c>
      <c r="E982" t="inlineStr">
        <is>
          <t>false</t>
        </is>
      </c>
      <c r="G982" t="n">
        <v>0</v>
      </c>
      <c r="I982" s="3" t="inlineStr">
        <is>
          <t>GLD</t>
        </is>
      </c>
      <c r="K982">
        <f>'No BLUIX'!B49*100</f>
        <v/>
      </c>
      <c r="M982" t="n">
        <v>20</v>
      </c>
      <c r="AV982" t="inlineStr">
        <is>
          <t>Default</t>
        </is>
      </c>
      <c r="AW982" t="inlineStr">
        <is>
          <t>Default</t>
        </is>
      </c>
    </row>
    <row r="983">
      <c r="A983" t="n">
        <v>149</v>
      </c>
      <c r="B983" t="inlineStr">
        <is>
          <t>BRI Tactical Balanced</t>
        </is>
      </c>
      <c r="C983" t="inlineStr">
        <is>
          <t>1</t>
        </is>
      </c>
      <c r="D983" t="inlineStr">
        <is>
          <t>false</t>
        </is>
      </c>
      <c r="E983" t="inlineStr">
        <is>
          <t>false</t>
        </is>
      </c>
      <c r="G983" t="n">
        <v>0</v>
      </c>
      <c r="I983" s="3" t="inlineStr">
        <is>
          <t>SHY</t>
        </is>
      </c>
      <c r="K983">
        <f>'No BLUIX'!B50*100</f>
        <v/>
      </c>
      <c r="M983" t="n">
        <v>20</v>
      </c>
      <c r="AV983" t="inlineStr">
        <is>
          <t>Default</t>
        </is>
      </c>
      <c r="AW983" t="inlineStr">
        <is>
          <t>Default</t>
        </is>
      </c>
    </row>
    <row r="984">
      <c r="A984" t="n">
        <v>149</v>
      </c>
      <c r="B984" t="inlineStr">
        <is>
          <t>BRI Tactical Balanced</t>
        </is>
      </c>
      <c r="C984" t="inlineStr">
        <is>
          <t>1</t>
        </is>
      </c>
      <c r="D984" t="inlineStr">
        <is>
          <t>false</t>
        </is>
      </c>
      <c r="E984" t="inlineStr">
        <is>
          <t>false</t>
        </is>
      </c>
      <c r="G984" t="n">
        <v>0</v>
      </c>
      <c r="I984" s="3" t="inlineStr">
        <is>
          <t>OPER</t>
        </is>
      </c>
      <c r="K984">
        <f>'No BLUIX'!B51*100</f>
        <v/>
      </c>
      <c r="M984" t="n">
        <v>20</v>
      </c>
      <c r="AV984" t="inlineStr">
        <is>
          <t>Default</t>
        </is>
      </c>
      <c r="AW984" t="inlineStr">
        <is>
          <t>Default</t>
        </is>
      </c>
    </row>
    <row r="985">
      <c r="A985" t="n">
        <v>149</v>
      </c>
      <c r="B985" t="inlineStr">
        <is>
          <t>BRI Tactical Balanced</t>
        </is>
      </c>
      <c r="C985" t="inlineStr">
        <is>
          <t>1</t>
        </is>
      </c>
      <c r="D985" t="inlineStr">
        <is>
          <t>false</t>
        </is>
      </c>
      <c r="E985" t="inlineStr">
        <is>
          <t>false</t>
        </is>
      </c>
      <c r="G985" t="n">
        <v>0</v>
      </c>
      <c r="I985" s="3" t="inlineStr">
        <is>
          <t>BIL</t>
        </is>
      </c>
      <c r="K985">
        <f>'No BLUIX'!B52*100</f>
        <v/>
      </c>
      <c r="M985" t="n">
        <v>20</v>
      </c>
      <c r="AV985" t="inlineStr">
        <is>
          <t>Default</t>
        </is>
      </c>
      <c r="AW985" t="inlineStr">
        <is>
          <t>Default</t>
        </is>
      </c>
    </row>
    <row r="986">
      <c r="A986" t="n">
        <v>149</v>
      </c>
      <c r="B986" t="inlineStr">
        <is>
          <t>BRI Tactical Balanced</t>
        </is>
      </c>
      <c r="C986" t="inlineStr">
        <is>
          <t>1</t>
        </is>
      </c>
      <c r="D986" t="inlineStr">
        <is>
          <t>false</t>
        </is>
      </c>
      <c r="E986" t="inlineStr">
        <is>
          <t>false</t>
        </is>
      </c>
      <c r="G986" t="n">
        <v>0</v>
      </c>
      <c r="I986" s="3" t="inlineStr">
        <is>
          <t>SCHO</t>
        </is>
      </c>
      <c r="K986">
        <f>'No BLUIX'!B53*100</f>
        <v/>
      </c>
      <c r="M986" t="n">
        <v>20</v>
      </c>
      <c r="AV986" t="inlineStr">
        <is>
          <t>Default</t>
        </is>
      </c>
      <c r="AW986" t="inlineStr">
        <is>
          <t>Default</t>
        </is>
      </c>
    </row>
    <row r="987">
      <c r="A987" t="n">
        <v>149</v>
      </c>
      <c r="B987" t="inlineStr">
        <is>
          <t>BRI Tactical Balanced</t>
        </is>
      </c>
      <c r="C987" t="inlineStr">
        <is>
          <t>1</t>
        </is>
      </c>
      <c r="D987" t="inlineStr">
        <is>
          <t>false</t>
        </is>
      </c>
      <c r="E987" t="inlineStr">
        <is>
          <t>false</t>
        </is>
      </c>
      <c r="G987" t="n">
        <v>0</v>
      </c>
      <c r="I987" t="inlineStr">
        <is>
          <t>CUSTODIAL_CASH</t>
        </is>
      </c>
      <c r="K987">
        <f>'No BLUIX'!B54*100</f>
        <v/>
      </c>
      <c r="M987" t="n">
        <v>20</v>
      </c>
      <c r="AV987" t="inlineStr">
        <is>
          <t>Default</t>
        </is>
      </c>
      <c r="AW987" t="inlineStr">
        <is>
          <t>Default</t>
        </is>
      </c>
    </row>
    <row r="988">
      <c r="A988" t="n">
        <v>144</v>
      </c>
      <c r="B988" t="inlineStr">
        <is>
          <t>William Cook Model</t>
        </is>
      </c>
      <c r="C988" t="inlineStr">
        <is>
          <t>1</t>
        </is>
      </c>
      <c r="D988" t="inlineStr">
        <is>
          <t>false</t>
        </is>
      </c>
      <c r="E988" t="inlineStr">
        <is>
          <t>false</t>
        </is>
      </c>
      <c r="G988" t="n">
        <v>0</v>
      </c>
      <c r="I988" t="inlineStr">
        <is>
          <t>VTV</t>
        </is>
      </c>
      <c r="K988" t="n">
        <v>12.4</v>
      </c>
      <c r="M988" t="n">
        <v>20</v>
      </c>
      <c r="AV988" t="inlineStr">
        <is>
          <t>Default</t>
        </is>
      </c>
      <c r="AW988" t="inlineStr">
        <is>
          <t>Default</t>
        </is>
      </c>
    </row>
    <row r="989">
      <c r="A989" t="n">
        <v>144</v>
      </c>
      <c r="B989" t="inlineStr">
        <is>
          <t>William Cook Model</t>
        </is>
      </c>
      <c r="C989" t="inlineStr">
        <is>
          <t>1</t>
        </is>
      </c>
      <c r="D989" t="inlineStr">
        <is>
          <t>false</t>
        </is>
      </c>
      <c r="E989" t="inlineStr">
        <is>
          <t>false</t>
        </is>
      </c>
      <c r="G989" t="n">
        <v>0</v>
      </c>
      <c r="I989" t="inlineStr">
        <is>
          <t>DFAX</t>
        </is>
      </c>
      <c r="K989" t="n">
        <v>12.4</v>
      </c>
      <c r="M989" t="n">
        <v>20</v>
      </c>
      <c r="AV989" t="inlineStr">
        <is>
          <t>Default</t>
        </is>
      </c>
      <c r="AW989" t="inlineStr">
        <is>
          <t>Default</t>
        </is>
      </c>
    </row>
    <row r="990">
      <c r="A990" t="n">
        <v>144</v>
      </c>
      <c r="B990" t="inlineStr">
        <is>
          <t>William Cook Model</t>
        </is>
      </c>
      <c r="C990" t="inlineStr">
        <is>
          <t>1</t>
        </is>
      </c>
      <c r="D990" t="inlineStr">
        <is>
          <t>false</t>
        </is>
      </c>
      <c r="E990" t="inlineStr">
        <is>
          <t>false</t>
        </is>
      </c>
      <c r="G990" t="n">
        <v>0</v>
      </c>
      <c r="I990" t="inlineStr">
        <is>
          <t>VO</t>
        </is>
      </c>
      <c r="K990" t="n">
        <v>12.4</v>
      </c>
      <c r="M990" t="n">
        <v>20</v>
      </c>
      <c r="AV990" t="inlineStr">
        <is>
          <t>Default</t>
        </is>
      </c>
      <c r="AW990" t="inlineStr">
        <is>
          <t>Default</t>
        </is>
      </c>
    </row>
    <row r="991">
      <c r="A991" t="n">
        <v>144</v>
      </c>
      <c r="B991" t="inlineStr">
        <is>
          <t>William Cook Model</t>
        </is>
      </c>
      <c r="C991" t="inlineStr">
        <is>
          <t>1</t>
        </is>
      </c>
      <c r="D991" t="inlineStr">
        <is>
          <t>false</t>
        </is>
      </c>
      <c r="E991" t="inlineStr">
        <is>
          <t>false</t>
        </is>
      </c>
      <c r="G991" t="n">
        <v>0</v>
      </c>
      <c r="I991" t="inlineStr">
        <is>
          <t>SPY</t>
        </is>
      </c>
      <c r="K991" t="n">
        <v>12.4</v>
      </c>
      <c r="M991" t="n">
        <v>20</v>
      </c>
      <c r="AV991" t="inlineStr">
        <is>
          <t>Default</t>
        </is>
      </c>
      <c r="AW991" t="inlineStr">
        <is>
          <t>Default</t>
        </is>
      </c>
    </row>
    <row r="992">
      <c r="A992" t="n">
        <v>144</v>
      </c>
      <c r="B992" t="inlineStr">
        <is>
          <t>William Cook Model</t>
        </is>
      </c>
      <c r="C992" t="inlineStr">
        <is>
          <t>1</t>
        </is>
      </c>
      <c r="D992" t="inlineStr">
        <is>
          <t>false</t>
        </is>
      </c>
      <c r="E992" t="inlineStr">
        <is>
          <t>false</t>
        </is>
      </c>
      <c r="G992" t="n">
        <v>0</v>
      </c>
      <c r="I992" t="inlineStr">
        <is>
          <t>VIG</t>
        </is>
      </c>
      <c r="K992" t="n">
        <v>12.4</v>
      </c>
      <c r="M992" t="n">
        <v>20</v>
      </c>
      <c r="AV992" t="inlineStr">
        <is>
          <t>Default</t>
        </is>
      </c>
      <c r="AW992" t="inlineStr">
        <is>
          <t>Default</t>
        </is>
      </c>
    </row>
    <row r="993">
      <c r="A993" t="n">
        <v>144</v>
      </c>
      <c r="B993" t="inlineStr">
        <is>
          <t>William Cook Model</t>
        </is>
      </c>
      <c r="C993" t="inlineStr">
        <is>
          <t>1</t>
        </is>
      </c>
      <c r="D993" t="inlineStr">
        <is>
          <t>false</t>
        </is>
      </c>
      <c r="E993" t="inlineStr">
        <is>
          <t>false</t>
        </is>
      </c>
      <c r="G993" t="n">
        <v>0</v>
      </c>
      <c r="I993" t="inlineStr">
        <is>
          <t>VB</t>
        </is>
      </c>
      <c r="K993" t="n">
        <v>12.4</v>
      </c>
      <c r="M993" t="n">
        <v>20</v>
      </c>
      <c r="AV993" t="inlineStr">
        <is>
          <t>Default</t>
        </is>
      </c>
      <c r="AW993" t="inlineStr">
        <is>
          <t>Default</t>
        </is>
      </c>
    </row>
    <row r="994">
      <c r="A994" t="n">
        <v>144</v>
      </c>
      <c r="B994" t="inlineStr">
        <is>
          <t>William Cook Model</t>
        </is>
      </c>
      <c r="C994" t="inlineStr">
        <is>
          <t>1</t>
        </is>
      </c>
      <c r="D994" t="inlineStr">
        <is>
          <t>false</t>
        </is>
      </c>
      <c r="E994" t="inlineStr">
        <is>
          <t>false</t>
        </is>
      </c>
      <c r="G994" t="n">
        <v>0</v>
      </c>
      <c r="I994" t="inlineStr">
        <is>
          <t>BLUIX</t>
        </is>
      </c>
      <c r="K994" t="n">
        <v>12.4</v>
      </c>
      <c r="M994" t="n">
        <v>20</v>
      </c>
      <c r="AV994" t="inlineStr">
        <is>
          <t>Default</t>
        </is>
      </c>
      <c r="AW994" t="inlineStr">
        <is>
          <t>Default</t>
        </is>
      </c>
    </row>
    <row r="995">
      <c r="A995" t="n">
        <v>144</v>
      </c>
      <c r="B995" t="inlineStr">
        <is>
          <t>William Cook Model</t>
        </is>
      </c>
      <c r="C995" t="inlineStr">
        <is>
          <t>1</t>
        </is>
      </c>
      <c r="D995" t="inlineStr">
        <is>
          <t>false</t>
        </is>
      </c>
      <c r="E995" t="inlineStr">
        <is>
          <t>false</t>
        </is>
      </c>
      <c r="G995" t="n">
        <v>0</v>
      </c>
      <c r="I995" t="inlineStr">
        <is>
          <t>TFPN</t>
        </is>
      </c>
      <c r="K995" t="n">
        <v>12.4</v>
      </c>
      <c r="M995" t="n">
        <v>20</v>
      </c>
      <c r="AV995" t="inlineStr">
        <is>
          <t>Default</t>
        </is>
      </c>
      <c r="AW995" t="inlineStr">
        <is>
          <t>Default</t>
        </is>
      </c>
    </row>
    <row r="996">
      <c r="A996" t="n">
        <v>144</v>
      </c>
      <c r="B996" t="inlineStr">
        <is>
          <t>William Cook Model</t>
        </is>
      </c>
      <c r="C996" t="inlineStr">
        <is>
          <t>1</t>
        </is>
      </c>
      <c r="D996" t="inlineStr">
        <is>
          <t>false</t>
        </is>
      </c>
      <c r="E996" t="inlineStr">
        <is>
          <t>false</t>
        </is>
      </c>
      <c r="G996" t="n">
        <v>0</v>
      </c>
      <c r="I996" t="inlineStr">
        <is>
          <t>CUSTODIAL_CASH</t>
        </is>
      </c>
      <c r="K996" t="n">
        <v>0.8</v>
      </c>
      <c r="M996" t="n">
        <v>20</v>
      </c>
      <c r="AV996" t="inlineStr">
        <is>
          <t>Default</t>
        </is>
      </c>
      <c r="AW996" t="inlineStr">
        <is>
          <t>Default</t>
        </is>
      </c>
    </row>
    <row r="997">
      <c r="A997" t="n">
        <v>176</v>
      </c>
      <c r="B997" t="inlineStr">
        <is>
          <t>Enhanced Cash ETF</t>
        </is>
      </c>
      <c r="C997" t="inlineStr">
        <is>
          <t>1</t>
        </is>
      </c>
      <c r="D997" t="inlineStr">
        <is>
          <t>false</t>
        </is>
      </c>
      <c r="E997" t="inlineStr">
        <is>
          <t>false</t>
        </is>
      </c>
      <c r="G997" t="n">
        <v>0</v>
      </c>
      <c r="I997" t="inlineStr">
        <is>
          <t>HDV</t>
        </is>
      </c>
      <c r="K997" t="n">
        <v>4</v>
      </c>
      <c r="M997" t="n">
        <v>20</v>
      </c>
      <c r="AV997" t="inlineStr">
        <is>
          <t>Default</t>
        </is>
      </c>
      <c r="AW997" t="inlineStr">
        <is>
          <t>Default</t>
        </is>
      </c>
    </row>
    <row r="998">
      <c r="A998" t="n">
        <v>176</v>
      </c>
      <c r="B998" t="inlineStr">
        <is>
          <t>Enhanced Cash ETF</t>
        </is>
      </c>
      <c r="C998" t="inlineStr">
        <is>
          <t>1</t>
        </is>
      </c>
      <c r="D998" t="inlineStr">
        <is>
          <t>false</t>
        </is>
      </c>
      <c r="E998" t="inlineStr">
        <is>
          <t>false</t>
        </is>
      </c>
      <c r="G998" t="n">
        <v>0</v>
      </c>
      <c r="I998" t="inlineStr">
        <is>
          <t>IDV</t>
        </is>
      </c>
      <c r="K998" t="n">
        <v>4</v>
      </c>
      <c r="M998" t="n">
        <v>20</v>
      </c>
      <c r="AV998" t="inlineStr">
        <is>
          <t>Default</t>
        </is>
      </c>
      <c r="AW998" t="inlineStr">
        <is>
          <t>Default</t>
        </is>
      </c>
    </row>
    <row r="999">
      <c r="A999" t="n">
        <v>176</v>
      </c>
      <c r="B999" t="inlineStr">
        <is>
          <t>Enhanced Cash ETF</t>
        </is>
      </c>
      <c r="C999" t="inlineStr">
        <is>
          <t>1</t>
        </is>
      </c>
      <c r="D999" t="inlineStr">
        <is>
          <t>false</t>
        </is>
      </c>
      <c r="E999" t="inlineStr">
        <is>
          <t>false</t>
        </is>
      </c>
      <c r="G999" t="n">
        <v>0</v>
      </c>
      <c r="I999" t="inlineStr">
        <is>
          <t>VNQ</t>
        </is>
      </c>
      <c r="K999" t="n">
        <v>4</v>
      </c>
      <c r="M999" t="n">
        <v>20</v>
      </c>
      <c r="AV999" t="inlineStr">
        <is>
          <t>Default</t>
        </is>
      </c>
      <c r="AW999" t="inlineStr">
        <is>
          <t>Default</t>
        </is>
      </c>
    </row>
    <row r="1000">
      <c r="A1000" t="n">
        <v>176</v>
      </c>
      <c r="B1000" t="inlineStr">
        <is>
          <t>Enhanced Cash ETF</t>
        </is>
      </c>
      <c r="C1000" t="inlineStr">
        <is>
          <t>1</t>
        </is>
      </c>
      <c r="D1000" t="inlineStr">
        <is>
          <t>false</t>
        </is>
      </c>
      <c r="E1000" t="inlineStr">
        <is>
          <t>false</t>
        </is>
      </c>
      <c r="G1000" t="n">
        <v>0</v>
      </c>
      <c r="I1000" t="inlineStr">
        <is>
          <t>TYA</t>
        </is>
      </c>
      <c r="K1000" t="n">
        <v>1.2</v>
      </c>
      <c r="M1000" t="n">
        <v>20</v>
      </c>
      <c r="AV1000" t="inlineStr">
        <is>
          <t>Default</t>
        </is>
      </c>
      <c r="AW1000" t="inlineStr">
        <is>
          <t>Default</t>
        </is>
      </c>
    </row>
    <row r="1001">
      <c r="A1001" t="n">
        <v>176</v>
      </c>
      <c r="B1001" t="inlineStr">
        <is>
          <t>Enhanced Cash ETF</t>
        </is>
      </c>
      <c r="C1001" t="inlineStr">
        <is>
          <t>1</t>
        </is>
      </c>
      <c r="D1001" t="inlineStr">
        <is>
          <t>false</t>
        </is>
      </c>
      <c r="E1001" t="inlineStr">
        <is>
          <t>false</t>
        </is>
      </c>
      <c r="G1001" t="n">
        <v>0</v>
      </c>
      <c r="I1001" t="inlineStr">
        <is>
          <t>TOTL</t>
        </is>
      </c>
      <c r="K1001" t="n">
        <v>11.2</v>
      </c>
      <c r="M1001" t="n">
        <v>20</v>
      </c>
      <c r="AV1001" t="inlineStr">
        <is>
          <t>Default</t>
        </is>
      </c>
      <c r="AW1001" t="inlineStr">
        <is>
          <t>Default</t>
        </is>
      </c>
    </row>
    <row r="1002">
      <c r="A1002" t="n">
        <v>176</v>
      </c>
      <c r="B1002" t="inlineStr">
        <is>
          <t>Enhanced Cash ETF</t>
        </is>
      </c>
      <c r="C1002" t="inlineStr">
        <is>
          <t>1</t>
        </is>
      </c>
      <c r="D1002" t="inlineStr">
        <is>
          <t>false</t>
        </is>
      </c>
      <c r="E1002" t="inlineStr">
        <is>
          <t>false</t>
        </is>
      </c>
      <c r="G1002" t="n">
        <v>0</v>
      </c>
      <c r="I1002" t="inlineStr">
        <is>
          <t>BNDX</t>
        </is>
      </c>
      <c r="K1002" t="n">
        <v>4</v>
      </c>
      <c r="M1002" t="n">
        <v>20</v>
      </c>
      <c r="AV1002" t="inlineStr">
        <is>
          <t>Default</t>
        </is>
      </c>
      <c r="AW1002" t="inlineStr">
        <is>
          <t>Default</t>
        </is>
      </c>
    </row>
    <row r="1003">
      <c r="A1003" t="n">
        <v>176</v>
      </c>
      <c r="B1003" t="inlineStr">
        <is>
          <t>Enhanced Cash ETF</t>
        </is>
      </c>
      <c r="C1003" t="inlineStr">
        <is>
          <t>1</t>
        </is>
      </c>
      <c r="D1003" t="inlineStr">
        <is>
          <t>false</t>
        </is>
      </c>
      <c r="E1003" t="inlineStr">
        <is>
          <t>false</t>
        </is>
      </c>
      <c r="G1003" t="n">
        <v>0</v>
      </c>
      <c r="I1003" t="inlineStr">
        <is>
          <t>MLPX</t>
        </is>
      </c>
      <c r="K1003" t="n">
        <v>3.2</v>
      </c>
      <c r="M1003" t="n">
        <v>20</v>
      </c>
      <c r="AV1003" t="inlineStr">
        <is>
          <t>Default</t>
        </is>
      </c>
      <c r="AW1003" t="inlineStr">
        <is>
          <t>Default</t>
        </is>
      </c>
    </row>
    <row r="1004">
      <c r="A1004" t="n">
        <v>176</v>
      </c>
      <c r="B1004" t="inlineStr">
        <is>
          <t>Enhanced Cash ETF</t>
        </is>
      </c>
      <c r="C1004" t="inlineStr">
        <is>
          <t>1</t>
        </is>
      </c>
      <c r="D1004" t="inlineStr">
        <is>
          <t>false</t>
        </is>
      </c>
      <c r="E1004" t="inlineStr">
        <is>
          <t>false</t>
        </is>
      </c>
      <c r="G1004" t="n">
        <v>0</v>
      </c>
      <c r="I1004" t="inlineStr">
        <is>
          <t>HIGH</t>
        </is>
      </c>
      <c r="K1004" t="n">
        <v>5</v>
      </c>
      <c r="M1004" t="n">
        <v>20</v>
      </c>
      <c r="AV1004" t="inlineStr">
        <is>
          <t>Default</t>
        </is>
      </c>
      <c r="AW1004" t="inlineStr">
        <is>
          <t>Default</t>
        </is>
      </c>
    </row>
    <row r="1005">
      <c r="A1005" t="n">
        <v>176</v>
      </c>
      <c r="B1005" t="inlineStr">
        <is>
          <t>Enhanced Cash ETF</t>
        </is>
      </c>
      <c r="C1005" t="inlineStr">
        <is>
          <t>1</t>
        </is>
      </c>
      <c r="D1005" t="inlineStr">
        <is>
          <t>false</t>
        </is>
      </c>
      <c r="E1005" t="inlineStr">
        <is>
          <t>false</t>
        </is>
      </c>
      <c r="G1005" t="n">
        <v>0</v>
      </c>
      <c r="I1005" t="inlineStr">
        <is>
          <t>OPER</t>
        </is>
      </c>
      <c r="K1005" t="n">
        <v>12.3</v>
      </c>
      <c r="M1005" t="n">
        <v>20</v>
      </c>
      <c r="AV1005" t="inlineStr">
        <is>
          <t>Default</t>
        </is>
      </c>
      <c r="AW1005" t="inlineStr">
        <is>
          <t>Default</t>
        </is>
      </c>
    </row>
    <row r="1006">
      <c r="A1006" t="n">
        <v>176</v>
      </c>
      <c r="B1006" t="inlineStr">
        <is>
          <t>Enhanced Cash ETF</t>
        </is>
      </c>
      <c r="C1006" t="inlineStr">
        <is>
          <t>1</t>
        </is>
      </c>
      <c r="D1006" t="inlineStr">
        <is>
          <t>false</t>
        </is>
      </c>
      <c r="E1006" t="inlineStr">
        <is>
          <t>false</t>
        </is>
      </c>
      <c r="G1006" t="n">
        <v>0</v>
      </c>
      <c r="I1006" t="inlineStr">
        <is>
          <t>BIL</t>
        </is>
      </c>
      <c r="K1006" t="n">
        <v>11.4</v>
      </c>
      <c r="M1006" t="n">
        <v>20</v>
      </c>
      <c r="AV1006" t="inlineStr">
        <is>
          <t>Default</t>
        </is>
      </c>
      <c r="AW1006" t="inlineStr">
        <is>
          <t>Default</t>
        </is>
      </c>
    </row>
    <row r="1007">
      <c r="A1007" t="n">
        <v>176</v>
      </c>
      <c r="B1007" t="inlineStr">
        <is>
          <t>Enhanced Cash ETF</t>
        </is>
      </c>
      <c r="C1007" t="inlineStr">
        <is>
          <t>1</t>
        </is>
      </c>
      <c r="D1007" t="inlineStr">
        <is>
          <t>false</t>
        </is>
      </c>
      <c r="E1007" t="inlineStr">
        <is>
          <t>false</t>
        </is>
      </c>
      <c r="G1007" t="n">
        <v>0</v>
      </c>
      <c r="I1007" t="inlineStr">
        <is>
          <t>BUCK</t>
        </is>
      </c>
      <c r="K1007" t="n">
        <v>11.4</v>
      </c>
      <c r="M1007" t="n">
        <v>20</v>
      </c>
      <c r="AV1007" t="inlineStr">
        <is>
          <t>Default</t>
        </is>
      </c>
      <c r="AW1007" t="inlineStr">
        <is>
          <t>Default</t>
        </is>
      </c>
    </row>
    <row r="1008">
      <c r="A1008" t="n">
        <v>176</v>
      </c>
      <c r="B1008" t="inlineStr">
        <is>
          <t>Enhanced Cash ETF</t>
        </is>
      </c>
      <c r="C1008" t="inlineStr">
        <is>
          <t>1</t>
        </is>
      </c>
      <c r="D1008" t="inlineStr">
        <is>
          <t>false</t>
        </is>
      </c>
      <c r="E1008" t="inlineStr">
        <is>
          <t>false</t>
        </is>
      </c>
      <c r="G1008" t="n">
        <v>0</v>
      </c>
      <c r="I1008" t="inlineStr">
        <is>
          <t>TFLO</t>
        </is>
      </c>
      <c r="K1008" t="n">
        <v>11.4</v>
      </c>
      <c r="M1008" t="n">
        <v>20</v>
      </c>
      <c r="AV1008" t="inlineStr">
        <is>
          <t>Default</t>
        </is>
      </c>
      <c r="AW1008" t="inlineStr">
        <is>
          <t>Default</t>
        </is>
      </c>
    </row>
    <row r="1009">
      <c r="A1009" t="n">
        <v>176</v>
      </c>
      <c r="B1009" t="inlineStr">
        <is>
          <t>Enhanced Cash ETF</t>
        </is>
      </c>
      <c r="C1009" t="inlineStr">
        <is>
          <t>1</t>
        </is>
      </c>
      <c r="D1009" t="inlineStr">
        <is>
          <t>false</t>
        </is>
      </c>
      <c r="E1009" t="inlineStr">
        <is>
          <t>false</t>
        </is>
      </c>
      <c r="G1009" t="n">
        <v>0</v>
      </c>
      <c r="I1009" t="inlineStr">
        <is>
          <t>SHV</t>
        </is>
      </c>
      <c r="K1009" t="n">
        <v>11.4</v>
      </c>
      <c r="M1009" t="n">
        <v>20</v>
      </c>
      <c r="AV1009" t="inlineStr">
        <is>
          <t>Default</t>
        </is>
      </c>
      <c r="AW1009" t="inlineStr">
        <is>
          <t>Default</t>
        </is>
      </c>
    </row>
    <row r="1010">
      <c r="A1010" t="n">
        <v>176</v>
      </c>
      <c r="B1010" t="inlineStr">
        <is>
          <t>Enhanced Cash ETF</t>
        </is>
      </c>
      <c r="C1010" t="inlineStr">
        <is>
          <t>1</t>
        </is>
      </c>
      <c r="D1010" t="inlineStr">
        <is>
          <t>false</t>
        </is>
      </c>
      <c r="E1010" t="inlineStr">
        <is>
          <t>false</t>
        </is>
      </c>
      <c r="G1010" t="n">
        <v>0</v>
      </c>
      <c r="I1010" t="inlineStr">
        <is>
          <t>SWVXX</t>
        </is>
      </c>
      <c r="K1010" t="n">
        <v>5</v>
      </c>
      <c r="M1010" t="n">
        <v>20</v>
      </c>
      <c r="AV1010" t="inlineStr">
        <is>
          <t>Default</t>
        </is>
      </c>
      <c r="AW1010" t="inlineStr">
        <is>
          <t>Default</t>
        </is>
      </c>
    </row>
    <row r="1011">
      <c r="A1011" t="n">
        <v>176</v>
      </c>
      <c r="B1011" t="inlineStr">
        <is>
          <t>Enhanced Cash ETF</t>
        </is>
      </c>
      <c r="C1011" t="inlineStr">
        <is>
          <t>1</t>
        </is>
      </c>
      <c r="D1011" t="inlineStr">
        <is>
          <t>false</t>
        </is>
      </c>
      <c r="E1011" t="inlineStr">
        <is>
          <t>false</t>
        </is>
      </c>
      <c r="G1011" t="n">
        <v>0</v>
      </c>
      <c r="I1011" t="inlineStr">
        <is>
          <t>CUSTODIAL_CASH</t>
        </is>
      </c>
      <c r="K1011" t="n">
        <v>0.5000000000000004</v>
      </c>
      <c r="M1011" t="n">
        <v>20</v>
      </c>
      <c r="AV1011" t="inlineStr">
        <is>
          <t>Default</t>
        </is>
      </c>
      <c r="AW1011" t="inlineStr">
        <is>
          <t>Default</t>
        </is>
      </c>
    </row>
    <row r="1012">
      <c r="A1012" t="n">
        <v>190</v>
      </c>
      <c r="B1012" t="inlineStr">
        <is>
          <t>Insight Aggressive Model</t>
        </is>
      </c>
      <c r="C1012" t="inlineStr">
        <is>
          <t>1</t>
        </is>
      </c>
      <c r="D1012" t="inlineStr">
        <is>
          <t>false</t>
        </is>
      </c>
      <c r="E1012" t="inlineStr">
        <is>
          <t>false</t>
        </is>
      </c>
      <c r="G1012" t="n">
        <v>0</v>
      </c>
      <c r="I1012">
        <f>'Insight Model'!I9</f>
        <v/>
      </c>
      <c r="K1012">
        <f>'Insight Model'!P9</f>
        <v/>
      </c>
      <c r="M1012" t="n">
        <v>20</v>
      </c>
      <c r="AV1012" t="inlineStr">
        <is>
          <t>Default</t>
        </is>
      </c>
      <c r="AW1012" t="inlineStr">
        <is>
          <t>Default</t>
        </is>
      </c>
    </row>
    <row r="1013">
      <c r="A1013" t="n">
        <v>190</v>
      </c>
      <c r="B1013" t="inlineStr">
        <is>
          <t>Insight Aggressive Model</t>
        </is>
      </c>
      <c r="C1013" t="inlineStr">
        <is>
          <t>1</t>
        </is>
      </c>
      <c r="D1013" t="inlineStr">
        <is>
          <t>false</t>
        </is>
      </c>
      <c r="E1013" t="inlineStr">
        <is>
          <t>false</t>
        </is>
      </c>
      <c r="G1013" t="n">
        <v>0</v>
      </c>
      <c r="I1013">
        <f>'Insight Model'!I10</f>
        <v/>
      </c>
      <c r="K1013">
        <f>'Insight Model'!P10</f>
        <v/>
      </c>
      <c r="M1013" t="n">
        <v>20</v>
      </c>
      <c r="AV1013" t="inlineStr">
        <is>
          <t>Default</t>
        </is>
      </c>
      <c r="AW1013" t="inlineStr">
        <is>
          <t>Default</t>
        </is>
      </c>
    </row>
    <row r="1014">
      <c r="A1014" t="n">
        <v>190</v>
      </c>
      <c r="B1014" t="inlineStr">
        <is>
          <t>Insight Aggressive Model</t>
        </is>
      </c>
      <c r="C1014" t="inlineStr">
        <is>
          <t>1</t>
        </is>
      </c>
      <c r="D1014" t="inlineStr">
        <is>
          <t>false</t>
        </is>
      </c>
      <c r="E1014" t="inlineStr">
        <is>
          <t>false</t>
        </is>
      </c>
      <c r="G1014" t="n">
        <v>0</v>
      </c>
      <c r="I1014">
        <f>'Insight Model'!I11</f>
        <v/>
      </c>
      <c r="K1014">
        <f>'Insight Model'!P11</f>
        <v/>
      </c>
      <c r="M1014" t="n">
        <v>20</v>
      </c>
      <c r="AV1014" t="inlineStr">
        <is>
          <t>Default</t>
        </is>
      </c>
      <c r="AW1014" t="inlineStr">
        <is>
          <t>Default</t>
        </is>
      </c>
    </row>
    <row r="1015">
      <c r="A1015" t="n">
        <v>190</v>
      </c>
      <c r="B1015" t="inlineStr">
        <is>
          <t>Insight Aggressive Model</t>
        </is>
      </c>
      <c r="C1015" t="inlineStr">
        <is>
          <t>1</t>
        </is>
      </c>
      <c r="D1015" t="inlineStr">
        <is>
          <t>false</t>
        </is>
      </c>
      <c r="E1015" t="inlineStr">
        <is>
          <t>false</t>
        </is>
      </c>
      <c r="G1015" t="n">
        <v>0</v>
      </c>
      <c r="I1015">
        <f>'Insight Model'!I12</f>
        <v/>
      </c>
      <c r="K1015">
        <f>'Insight Model'!P12</f>
        <v/>
      </c>
      <c r="M1015" t="n">
        <v>20</v>
      </c>
      <c r="AV1015" t="inlineStr">
        <is>
          <t>Default</t>
        </is>
      </c>
      <c r="AW1015" t="inlineStr">
        <is>
          <t>Default</t>
        </is>
      </c>
    </row>
    <row r="1016">
      <c r="A1016" t="n">
        <v>190</v>
      </c>
      <c r="B1016" t="inlineStr">
        <is>
          <t>Insight Aggressive Model</t>
        </is>
      </c>
      <c r="C1016" t="inlineStr">
        <is>
          <t>1</t>
        </is>
      </c>
      <c r="D1016" t="inlineStr">
        <is>
          <t>false</t>
        </is>
      </c>
      <c r="E1016" t="inlineStr">
        <is>
          <t>false</t>
        </is>
      </c>
      <c r="G1016" t="n">
        <v>0</v>
      </c>
      <c r="I1016">
        <f>'Insight Model'!I13</f>
        <v/>
      </c>
      <c r="K1016">
        <f>'Insight Model'!P13</f>
        <v/>
      </c>
      <c r="M1016" t="n">
        <v>20</v>
      </c>
      <c r="AV1016" t="inlineStr">
        <is>
          <t>Default</t>
        </is>
      </c>
      <c r="AW1016" t="inlineStr">
        <is>
          <t>Default</t>
        </is>
      </c>
    </row>
    <row r="1017">
      <c r="A1017" t="n">
        <v>190</v>
      </c>
      <c r="B1017" t="inlineStr">
        <is>
          <t>Insight Aggressive Model</t>
        </is>
      </c>
      <c r="C1017" t="inlineStr">
        <is>
          <t>1</t>
        </is>
      </c>
      <c r="D1017" t="inlineStr">
        <is>
          <t>false</t>
        </is>
      </c>
      <c r="E1017" t="inlineStr">
        <is>
          <t>false</t>
        </is>
      </c>
      <c r="G1017" t="n">
        <v>0</v>
      </c>
      <c r="I1017">
        <f>'Insight Model'!I14</f>
        <v/>
      </c>
      <c r="K1017">
        <f>'Insight Model'!P14</f>
        <v/>
      </c>
      <c r="M1017" t="n">
        <v>20</v>
      </c>
      <c r="AV1017" t="inlineStr">
        <is>
          <t>Default</t>
        </is>
      </c>
      <c r="AW1017" t="inlineStr">
        <is>
          <t>Default</t>
        </is>
      </c>
    </row>
    <row r="1018">
      <c r="A1018" t="n">
        <v>190</v>
      </c>
      <c r="B1018" t="inlineStr">
        <is>
          <t>Insight Aggressive Model</t>
        </is>
      </c>
      <c r="C1018" t="inlineStr">
        <is>
          <t>1</t>
        </is>
      </c>
      <c r="D1018" t="inlineStr">
        <is>
          <t>false</t>
        </is>
      </c>
      <c r="E1018" t="inlineStr">
        <is>
          <t>false</t>
        </is>
      </c>
      <c r="G1018" t="n">
        <v>0</v>
      </c>
      <c r="I1018">
        <f>'Insight Model'!I15</f>
        <v/>
      </c>
      <c r="K1018">
        <f>'Insight Model'!P15</f>
        <v/>
      </c>
      <c r="M1018" t="n">
        <v>20</v>
      </c>
      <c r="AV1018" t="inlineStr">
        <is>
          <t>Default</t>
        </is>
      </c>
      <c r="AW1018" t="inlineStr">
        <is>
          <t>Default</t>
        </is>
      </c>
    </row>
    <row r="1019">
      <c r="A1019" t="n">
        <v>190</v>
      </c>
      <c r="B1019" t="inlineStr">
        <is>
          <t>Insight Aggressive Model</t>
        </is>
      </c>
      <c r="C1019" t="inlineStr">
        <is>
          <t>1</t>
        </is>
      </c>
      <c r="D1019" t="inlineStr">
        <is>
          <t>false</t>
        </is>
      </c>
      <c r="E1019" t="inlineStr">
        <is>
          <t>false</t>
        </is>
      </c>
      <c r="G1019" t="n">
        <v>0</v>
      </c>
      <c r="I1019">
        <f>'Insight Model'!I16</f>
        <v/>
      </c>
      <c r="K1019">
        <f>'Insight Model'!P16</f>
        <v/>
      </c>
      <c r="M1019" t="n">
        <v>20</v>
      </c>
      <c r="AV1019" t="inlineStr">
        <is>
          <t>Default</t>
        </is>
      </c>
      <c r="AW1019" t="inlineStr">
        <is>
          <t>Default</t>
        </is>
      </c>
    </row>
    <row r="1020">
      <c r="A1020" t="n">
        <v>190</v>
      </c>
      <c r="B1020" t="inlineStr">
        <is>
          <t>Insight Aggressive Model</t>
        </is>
      </c>
      <c r="C1020" t="inlineStr">
        <is>
          <t>1</t>
        </is>
      </c>
      <c r="D1020" t="inlineStr">
        <is>
          <t>false</t>
        </is>
      </c>
      <c r="E1020" t="inlineStr">
        <is>
          <t>false</t>
        </is>
      </c>
      <c r="G1020" t="n">
        <v>0</v>
      </c>
      <c r="I1020">
        <f>'Insight Model'!I17</f>
        <v/>
      </c>
      <c r="K1020">
        <f>'Insight Model'!P17</f>
        <v/>
      </c>
      <c r="M1020" t="n">
        <v>20</v>
      </c>
      <c r="AV1020" t="inlineStr">
        <is>
          <t>Default</t>
        </is>
      </c>
      <c r="AW1020" t="inlineStr">
        <is>
          <t>Default</t>
        </is>
      </c>
    </row>
    <row r="1021">
      <c r="A1021" t="n">
        <v>190</v>
      </c>
      <c r="B1021" t="inlineStr">
        <is>
          <t>Insight Aggressive Model</t>
        </is>
      </c>
      <c r="C1021" t="inlineStr">
        <is>
          <t>1</t>
        </is>
      </c>
      <c r="D1021" t="inlineStr">
        <is>
          <t>false</t>
        </is>
      </c>
      <c r="E1021" t="inlineStr">
        <is>
          <t>false</t>
        </is>
      </c>
      <c r="G1021" t="n">
        <v>0</v>
      </c>
      <c r="I1021">
        <f>'Insight Model'!I18</f>
        <v/>
      </c>
      <c r="K1021">
        <f>'Insight Model'!P18</f>
        <v/>
      </c>
      <c r="M1021" t="n">
        <v>20</v>
      </c>
      <c r="AV1021" t="inlineStr">
        <is>
          <t>Default</t>
        </is>
      </c>
      <c r="AW1021" t="inlineStr">
        <is>
          <t>Default</t>
        </is>
      </c>
    </row>
    <row r="1022">
      <c r="A1022" t="n">
        <v>190</v>
      </c>
      <c r="B1022" t="inlineStr">
        <is>
          <t>Insight Aggressive Model</t>
        </is>
      </c>
      <c r="C1022" t="inlineStr">
        <is>
          <t>1</t>
        </is>
      </c>
      <c r="D1022" t="inlineStr">
        <is>
          <t>false</t>
        </is>
      </c>
      <c r="E1022" t="inlineStr">
        <is>
          <t>false</t>
        </is>
      </c>
      <c r="G1022" t="n">
        <v>0</v>
      </c>
      <c r="I1022">
        <f>'Insight Model'!I19</f>
        <v/>
      </c>
      <c r="K1022">
        <f>'Insight Model'!P19</f>
        <v/>
      </c>
      <c r="M1022" t="n">
        <v>20</v>
      </c>
      <c r="AV1022" t="inlineStr">
        <is>
          <t>Default</t>
        </is>
      </c>
      <c r="AW1022" t="inlineStr">
        <is>
          <t>Default</t>
        </is>
      </c>
    </row>
    <row r="1023">
      <c r="A1023" t="n">
        <v>190</v>
      </c>
      <c r="B1023" t="inlineStr">
        <is>
          <t>Insight Aggressive Model</t>
        </is>
      </c>
      <c r="C1023" t="inlineStr">
        <is>
          <t>1</t>
        </is>
      </c>
      <c r="D1023" t="inlineStr">
        <is>
          <t>false</t>
        </is>
      </c>
      <c r="E1023" t="inlineStr">
        <is>
          <t>false</t>
        </is>
      </c>
      <c r="G1023" t="n">
        <v>0</v>
      </c>
      <c r="I1023">
        <f>'Insight Model'!I20</f>
        <v/>
      </c>
      <c r="K1023">
        <f>'Insight Model'!P20</f>
        <v/>
      </c>
      <c r="M1023" t="n">
        <v>20</v>
      </c>
      <c r="AV1023" t="inlineStr">
        <is>
          <t>Default</t>
        </is>
      </c>
      <c r="AW1023" t="inlineStr">
        <is>
          <t>Default</t>
        </is>
      </c>
    </row>
    <row r="1024">
      <c r="A1024" t="n">
        <v>190</v>
      </c>
      <c r="B1024" t="inlineStr">
        <is>
          <t>Insight Aggressive Model</t>
        </is>
      </c>
      <c r="C1024" t="inlineStr">
        <is>
          <t>1</t>
        </is>
      </c>
      <c r="D1024" t="inlineStr">
        <is>
          <t>false</t>
        </is>
      </c>
      <c r="E1024" t="inlineStr">
        <is>
          <t>false</t>
        </is>
      </c>
      <c r="G1024" t="n">
        <v>0</v>
      </c>
      <c r="I1024">
        <f>'Insight Model'!I21</f>
        <v/>
      </c>
      <c r="K1024">
        <f>'Insight Model'!P21</f>
        <v/>
      </c>
      <c r="M1024" t="n">
        <v>20</v>
      </c>
      <c r="AV1024" t="inlineStr">
        <is>
          <t>Default</t>
        </is>
      </c>
      <c r="AW1024" t="inlineStr">
        <is>
          <t>Default</t>
        </is>
      </c>
    </row>
    <row r="1025">
      <c r="A1025" t="n">
        <v>190</v>
      </c>
      <c r="B1025" t="inlineStr">
        <is>
          <t>Insight Aggressive Model</t>
        </is>
      </c>
      <c r="C1025" t="inlineStr">
        <is>
          <t>1</t>
        </is>
      </c>
      <c r="D1025" t="inlineStr">
        <is>
          <t>false</t>
        </is>
      </c>
      <c r="E1025" t="inlineStr">
        <is>
          <t>false</t>
        </is>
      </c>
      <c r="G1025" t="n">
        <v>0</v>
      </c>
      <c r="I1025">
        <f>'Insight Model'!I22</f>
        <v/>
      </c>
      <c r="K1025">
        <f>'Insight Model'!P22</f>
        <v/>
      </c>
      <c r="M1025" t="n">
        <v>20</v>
      </c>
      <c r="AV1025" t="inlineStr">
        <is>
          <t>Default</t>
        </is>
      </c>
      <c r="AW1025" t="inlineStr">
        <is>
          <t>Default</t>
        </is>
      </c>
    </row>
    <row r="1026">
      <c r="A1026" t="n">
        <v>190</v>
      </c>
      <c r="B1026" t="inlineStr">
        <is>
          <t>Insight Aggressive Model</t>
        </is>
      </c>
      <c r="C1026" t="inlineStr">
        <is>
          <t>1</t>
        </is>
      </c>
      <c r="D1026" t="inlineStr">
        <is>
          <t>false</t>
        </is>
      </c>
      <c r="E1026" t="inlineStr">
        <is>
          <t>false</t>
        </is>
      </c>
      <c r="G1026" t="n">
        <v>0</v>
      </c>
      <c r="I1026" t="inlineStr">
        <is>
          <t>CUSTODIAL_CASH</t>
        </is>
      </c>
      <c r="K1026">
        <f>'Insight Model'!P23</f>
        <v/>
      </c>
      <c r="M1026" t="n">
        <v>20</v>
      </c>
      <c r="AV1026" t="inlineStr">
        <is>
          <t>Default</t>
        </is>
      </c>
      <c r="AW1026" t="inlineStr">
        <is>
          <t>Default</t>
        </is>
      </c>
    </row>
    <row r="1027">
      <c r="A1027" t="n">
        <v>191</v>
      </c>
      <c r="B1027" t="inlineStr">
        <is>
          <t>Insight Moderate Model</t>
        </is>
      </c>
      <c r="C1027" t="inlineStr">
        <is>
          <t>1</t>
        </is>
      </c>
      <c r="D1027" t="inlineStr">
        <is>
          <t>false</t>
        </is>
      </c>
      <c r="E1027" t="inlineStr">
        <is>
          <t>false</t>
        </is>
      </c>
      <c r="G1027" t="n">
        <v>0</v>
      </c>
      <c r="I1027">
        <f>'Insight Model'!I9</f>
        <v/>
      </c>
      <c r="K1027">
        <f>'Insight Model'!Q9</f>
        <v/>
      </c>
      <c r="M1027" t="n">
        <v>20</v>
      </c>
      <c r="AV1027" t="inlineStr">
        <is>
          <t>Default</t>
        </is>
      </c>
      <c r="AW1027" t="inlineStr">
        <is>
          <t>Default</t>
        </is>
      </c>
    </row>
    <row r="1028">
      <c r="A1028" t="n">
        <v>191</v>
      </c>
      <c r="B1028" t="inlineStr">
        <is>
          <t>Insight Moderate Model</t>
        </is>
      </c>
      <c r="C1028" t="inlineStr">
        <is>
          <t>1</t>
        </is>
      </c>
      <c r="D1028" t="inlineStr">
        <is>
          <t>false</t>
        </is>
      </c>
      <c r="E1028" t="inlineStr">
        <is>
          <t>false</t>
        </is>
      </c>
      <c r="G1028" t="n">
        <v>0</v>
      </c>
      <c r="I1028">
        <f>'Insight Model'!I10</f>
        <v/>
      </c>
      <c r="K1028">
        <f>'Insight Model'!Q10</f>
        <v/>
      </c>
      <c r="M1028" t="n">
        <v>20</v>
      </c>
      <c r="AV1028" t="inlineStr">
        <is>
          <t>Default</t>
        </is>
      </c>
      <c r="AW1028" t="inlineStr">
        <is>
          <t>Default</t>
        </is>
      </c>
    </row>
    <row r="1029">
      <c r="A1029" t="n">
        <v>191</v>
      </c>
      <c r="B1029" t="inlineStr">
        <is>
          <t>Insight Moderate Model</t>
        </is>
      </c>
      <c r="C1029" t="inlineStr">
        <is>
          <t>1</t>
        </is>
      </c>
      <c r="D1029" t="inlineStr">
        <is>
          <t>false</t>
        </is>
      </c>
      <c r="E1029" t="inlineStr">
        <is>
          <t>false</t>
        </is>
      </c>
      <c r="G1029" t="n">
        <v>0</v>
      </c>
      <c r="I1029">
        <f>'Insight Model'!I11</f>
        <v/>
      </c>
      <c r="K1029">
        <f>'Insight Model'!Q11</f>
        <v/>
      </c>
      <c r="M1029" t="n">
        <v>20</v>
      </c>
      <c r="AV1029" t="inlineStr">
        <is>
          <t>Default</t>
        </is>
      </c>
      <c r="AW1029" t="inlineStr">
        <is>
          <t>Default</t>
        </is>
      </c>
    </row>
    <row r="1030">
      <c r="A1030" t="n">
        <v>191</v>
      </c>
      <c r="B1030" t="inlineStr">
        <is>
          <t>Insight Moderate Model</t>
        </is>
      </c>
      <c r="C1030" t="inlineStr">
        <is>
          <t>1</t>
        </is>
      </c>
      <c r="D1030" t="inlineStr">
        <is>
          <t>false</t>
        </is>
      </c>
      <c r="E1030" t="inlineStr">
        <is>
          <t>false</t>
        </is>
      </c>
      <c r="G1030" t="n">
        <v>0</v>
      </c>
      <c r="I1030">
        <f>'Insight Model'!I12</f>
        <v/>
      </c>
      <c r="K1030">
        <f>'Insight Model'!Q12</f>
        <v/>
      </c>
      <c r="M1030" t="n">
        <v>20</v>
      </c>
      <c r="AV1030" t="inlineStr">
        <is>
          <t>Default</t>
        </is>
      </c>
      <c r="AW1030" t="inlineStr">
        <is>
          <t>Default</t>
        </is>
      </c>
    </row>
    <row r="1031">
      <c r="A1031" t="n">
        <v>191</v>
      </c>
      <c r="B1031" t="inlineStr">
        <is>
          <t>Insight Moderate Model</t>
        </is>
      </c>
      <c r="C1031" t="inlineStr">
        <is>
          <t>1</t>
        </is>
      </c>
      <c r="D1031" t="inlineStr">
        <is>
          <t>false</t>
        </is>
      </c>
      <c r="E1031" t="inlineStr">
        <is>
          <t>false</t>
        </is>
      </c>
      <c r="G1031" t="n">
        <v>0</v>
      </c>
      <c r="I1031">
        <f>'Insight Model'!I13</f>
        <v/>
      </c>
      <c r="K1031">
        <f>'Insight Model'!Q13</f>
        <v/>
      </c>
      <c r="M1031" t="n">
        <v>20</v>
      </c>
      <c r="AV1031" t="inlineStr">
        <is>
          <t>Default</t>
        </is>
      </c>
      <c r="AW1031" t="inlineStr">
        <is>
          <t>Default</t>
        </is>
      </c>
    </row>
    <row r="1032">
      <c r="A1032" t="n">
        <v>191</v>
      </c>
      <c r="B1032" t="inlineStr">
        <is>
          <t>Insight Moderate Model</t>
        </is>
      </c>
      <c r="C1032" t="inlineStr">
        <is>
          <t>1</t>
        </is>
      </c>
      <c r="D1032" t="inlineStr">
        <is>
          <t>false</t>
        </is>
      </c>
      <c r="E1032" t="inlineStr">
        <is>
          <t>false</t>
        </is>
      </c>
      <c r="G1032" t="n">
        <v>0</v>
      </c>
      <c r="I1032">
        <f>'Insight Model'!I14</f>
        <v/>
      </c>
      <c r="K1032">
        <f>'Insight Model'!Q14</f>
        <v/>
      </c>
      <c r="M1032" t="n">
        <v>20</v>
      </c>
      <c r="AV1032" t="inlineStr">
        <is>
          <t>Default</t>
        </is>
      </c>
      <c r="AW1032" t="inlineStr">
        <is>
          <t>Default</t>
        </is>
      </c>
    </row>
    <row r="1033">
      <c r="A1033" t="n">
        <v>191</v>
      </c>
      <c r="B1033" t="inlineStr">
        <is>
          <t>Insight Moderate Model</t>
        </is>
      </c>
      <c r="C1033" t="inlineStr">
        <is>
          <t>1</t>
        </is>
      </c>
      <c r="D1033" t="inlineStr">
        <is>
          <t>false</t>
        </is>
      </c>
      <c r="E1033" t="inlineStr">
        <is>
          <t>false</t>
        </is>
      </c>
      <c r="G1033" t="n">
        <v>0</v>
      </c>
      <c r="I1033">
        <f>'Insight Model'!I15</f>
        <v/>
      </c>
      <c r="K1033">
        <f>'Insight Model'!Q15</f>
        <v/>
      </c>
      <c r="M1033" t="n">
        <v>20</v>
      </c>
      <c r="AV1033" t="inlineStr">
        <is>
          <t>Default</t>
        </is>
      </c>
      <c r="AW1033" t="inlineStr">
        <is>
          <t>Default</t>
        </is>
      </c>
    </row>
    <row r="1034">
      <c r="A1034" t="n">
        <v>191</v>
      </c>
      <c r="B1034" t="inlineStr">
        <is>
          <t>Insight Moderate Model</t>
        </is>
      </c>
      <c r="C1034" t="inlineStr">
        <is>
          <t>1</t>
        </is>
      </c>
      <c r="D1034" t="inlineStr">
        <is>
          <t>false</t>
        </is>
      </c>
      <c r="E1034" t="inlineStr">
        <is>
          <t>false</t>
        </is>
      </c>
      <c r="G1034" t="n">
        <v>0</v>
      </c>
      <c r="I1034">
        <f>'Insight Model'!I16</f>
        <v/>
      </c>
      <c r="K1034">
        <f>'Insight Model'!Q16</f>
        <v/>
      </c>
      <c r="M1034" t="n">
        <v>20</v>
      </c>
      <c r="AV1034" t="inlineStr">
        <is>
          <t>Default</t>
        </is>
      </c>
      <c r="AW1034" t="inlineStr">
        <is>
          <t>Default</t>
        </is>
      </c>
    </row>
    <row r="1035">
      <c r="A1035" t="n">
        <v>191</v>
      </c>
      <c r="B1035" t="inlineStr">
        <is>
          <t>Insight Moderate Model</t>
        </is>
      </c>
      <c r="C1035" t="inlineStr">
        <is>
          <t>1</t>
        </is>
      </c>
      <c r="D1035" t="inlineStr">
        <is>
          <t>false</t>
        </is>
      </c>
      <c r="E1035" t="inlineStr">
        <is>
          <t>false</t>
        </is>
      </c>
      <c r="G1035" t="n">
        <v>0</v>
      </c>
      <c r="I1035">
        <f>'Insight Model'!I17</f>
        <v/>
      </c>
      <c r="K1035">
        <f>'Insight Model'!Q17</f>
        <v/>
      </c>
      <c r="M1035" t="n">
        <v>20</v>
      </c>
      <c r="AV1035" t="inlineStr">
        <is>
          <t>Default</t>
        </is>
      </c>
      <c r="AW1035" t="inlineStr">
        <is>
          <t>Default</t>
        </is>
      </c>
    </row>
    <row r="1036">
      <c r="A1036" t="n">
        <v>191</v>
      </c>
      <c r="B1036" t="inlineStr">
        <is>
          <t>Insight Moderate Model</t>
        </is>
      </c>
      <c r="C1036" t="inlineStr">
        <is>
          <t>1</t>
        </is>
      </c>
      <c r="D1036" t="inlineStr">
        <is>
          <t>false</t>
        </is>
      </c>
      <c r="E1036" t="inlineStr">
        <is>
          <t>false</t>
        </is>
      </c>
      <c r="G1036" t="n">
        <v>0</v>
      </c>
      <c r="I1036">
        <f>'Insight Model'!I18</f>
        <v/>
      </c>
      <c r="K1036">
        <f>'Insight Model'!Q18</f>
        <v/>
      </c>
      <c r="M1036" t="n">
        <v>20</v>
      </c>
      <c r="AV1036" t="inlineStr">
        <is>
          <t>Default</t>
        </is>
      </c>
      <c r="AW1036" t="inlineStr">
        <is>
          <t>Default</t>
        </is>
      </c>
    </row>
    <row r="1037">
      <c r="A1037" t="n">
        <v>191</v>
      </c>
      <c r="B1037" t="inlineStr">
        <is>
          <t>Insight Moderate Model</t>
        </is>
      </c>
      <c r="C1037" t="inlineStr">
        <is>
          <t>1</t>
        </is>
      </c>
      <c r="D1037" t="inlineStr">
        <is>
          <t>false</t>
        </is>
      </c>
      <c r="E1037" t="inlineStr">
        <is>
          <t>false</t>
        </is>
      </c>
      <c r="G1037" t="n">
        <v>0</v>
      </c>
      <c r="I1037">
        <f>'Insight Model'!I19</f>
        <v/>
      </c>
      <c r="K1037">
        <f>'Insight Model'!Q19</f>
        <v/>
      </c>
      <c r="M1037" t="n">
        <v>20</v>
      </c>
      <c r="AV1037" t="inlineStr">
        <is>
          <t>Default</t>
        </is>
      </c>
      <c r="AW1037" t="inlineStr">
        <is>
          <t>Default</t>
        </is>
      </c>
    </row>
    <row r="1038">
      <c r="A1038" t="n">
        <v>191</v>
      </c>
      <c r="B1038" t="inlineStr">
        <is>
          <t>Insight Moderate Model</t>
        </is>
      </c>
      <c r="C1038" t="inlineStr">
        <is>
          <t>1</t>
        </is>
      </c>
      <c r="D1038" t="inlineStr">
        <is>
          <t>false</t>
        </is>
      </c>
      <c r="E1038" t="inlineStr">
        <is>
          <t>false</t>
        </is>
      </c>
      <c r="G1038" t="n">
        <v>0</v>
      </c>
      <c r="I1038">
        <f>'Insight Model'!I20</f>
        <v/>
      </c>
      <c r="K1038">
        <f>'Insight Model'!Q20</f>
        <v/>
      </c>
      <c r="M1038" t="n">
        <v>20</v>
      </c>
      <c r="AV1038" t="inlineStr">
        <is>
          <t>Default</t>
        </is>
      </c>
      <c r="AW1038" t="inlineStr">
        <is>
          <t>Default</t>
        </is>
      </c>
    </row>
    <row r="1039" ht="15.75" customHeight="1">
      <c r="A1039" t="n">
        <v>191</v>
      </c>
      <c r="B1039" t="inlineStr">
        <is>
          <t>Insight Moderate Model</t>
        </is>
      </c>
      <c r="C1039" t="inlineStr">
        <is>
          <t>1</t>
        </is>
      </c>
      <c r="D1039" t="inlineStr">
        <is>
          <t>false</t>
        </is>
      </c>
      <c r="E1039" t="inlineStr">
        <is>
          <t>false</t>
        </is>
      </c>
      <c r="G1039" t="n">
        <v>0</v>
      </c>
      <c r="I1039">
        <f>'Insight Model'!I21</f>
        <v/>
      </c>
      <c r="K1039">
        <f>'Insight Model'!Q21</f>
        <v/>
      </c>
      <c r="M1039" t="n">
        <v>20</v>
      </c>
      <c r="AV1039" t="inlineStr">
        <is>
          <t>Default</t>
        </is>
      </c>
      <c r="AW1039" t="inlineStr">
        <is>
          <t>Default</t>
        </is>
      </c>
    </row>
    <row r="1040">
      <c r="A1040" t="n">
        <v>191</v>
      </c>
      <c r="B1040" t="inlineStr">
        <is>
          <t>Insight Moderate Model</t>
        </is>
      </c>
      <c r="C1040" t="inlineStr">
        <is>
          <t>1</t>
        </is>
      </c>
      <c r="D1040" t="inlineStr">
        <is>
          <t>false</t>
        </is>
      </c>
      <c r="E1040" t="inlineStr">
        <is>
          <t>false</t>
        </is>
      </c>
      <c r="G1040" t="n">
        <v>0</v>
      </c>
      <c r="I1040">
        <f>'Insight Model'!I22</f>
        <v/>
      </c>
      <c r="K1040">
        <f>'Insight Model'!Q22</f>
        <v/>
      </c>
      <c r="M1040" t="n">
        <v>20</v>
      </c>
      <c r="AV1040" t="inlineStr">
        <is>
          <t>Default</t>
        </is>
      </c>
      <c r="AW1040" t="inlineStr">
        <is>
          <t>Default</t>
        </is>
      </c>
    </row>
    <row r="1041">
      <c r="A1041" t="n">
        <v>191</v>
      </c>
      <c r="B1041" t="inlineStr">
        <is>
          <t>Insight Moderate Model</t>
        </is>
      </c>
      <c r="C1041" t="inlineStr">
        <is>
          <t>1</t>
        </is>
      </c>
      <c r="D1041" t="inlineStr">
        <is>
          <t>false</t>
        </is>
      </c>
      <c r="E1041" t="inlineStr">
        <is>
          <t>false</t>
        </is>
      </c>
      <c r="G1041" t="n">
        <v>0</v>
      </c>
      <c r="I1041" t="inlineStr">
        <is>
          <t>CUSTODIAL_CASH</t>
        </is>
      </c>
      <c r="K1041">
        <f>'Insight Model'!Q23</f>
        <v/>
      </c>
      <c r="M1041" t="n">
        <v>20</v>
      </c>
      <c r="AV1041" t="inlineStr">
        <is>
          <t>Default</t>
        </is>
      </c>
      <c r="AW1041" t="inlineStr">
        <is>
          <t>Default</t>
        </is>
      </c>
    </row>
    <row r="1042">
      <c r="A1042" t="n">
        <v>192</v>
      </c>
      <c r="B1042" t="inlineStr">
        <is>
          <t>Insight Conservative Model</t>
        </is>
      </c>
      <c r="C1042" t="inlineStr">
        <is>
          <t>1</t>
        </is>
      </c>
      <c r="D1042" t="inlineStr">
        <is>
          <t>false</t>
        </is>
      </c>
      <c r="E1042" t="inlineStr">
        <is>
          <t>false</t>
        </is>
      </c>
      <c r="G1042" t="n">
        <v>0</v>
      </c>
      <c r="I1042">
        <f>'Insight Model'!I9</f>
        <v/>
      </c>
      <c r="K1042">
        <f>'Insight Model'!R9</f>
        <v/>
      </c>
      <c r="M1042" t="n">
        <v>20</v>
      </c>
      <c r="AV1042" t="inlineStr">
        <is>
          <t>Default</t>
        </is>
      </c>
      <c r="AW1042" t="inlineStr">
        <is>
          <t>Default</t>
        </is>
      </c>
    </row>
    <row r="1043">
      <c r="A1043" t="n">
        <v>192</v>
      </c>
      <c r="B1043" t="inlineStr">
        <is>
          <t>Insight Conservative Model</t>
        </is>
      </c>
      <c r="C1043" t="inlineStr">
        <is>
          <t>1</t>
        </is>
      </c>
      <c r="D1043" t="inlineStr">
        <is>
          <t>false</t>
        </is>
      </c>
      <c r="E1043" t="inlineStr">
        <is>
          <t>false</t>
        </is>
      </c>
      <c r="G1043" t="n">
        <v>0</v>
      </c>
      <c r="I1043">
        <f>'Insight Model'!I10</f>
        <v/>
      </c>
      <c r="K1043">
        <f>'Insight Model'!R10</f>
        <v/>
      </c>
      <c r="M1043" t="n">
        <v>20</v>
      </c>
      <c r="AV1043" t="inlineStr">
        <is>
          <t>Default</t>
        </is>
      </c>
      <c r="AW1043" t="inlineStr">
        <is>
          <t>Default</t>
        </is>
      </c>
    </row>
    <row r="1044">
      <c r="A1044" t="n">
        <v>192</v>
      </c>
      <c r="B1044" t="inlineStr">
        <is>
          <t>Insight Conservative Model</t>
        </is>
      </c>
      <c r="C1044" t="inlineStr">
        <is>
          <t>1</t>
        </is>
      </c>
      <c r="D1044" t="inlineStr">
        <is>
          <t>false</t>
        </is>
      </c>
      <c r="E1044" t="inlineStr">
        <is>
          <t>false</t>
        </is>
      </c>
      <c r="G1044" t="n">
        <v>0</v>
      </c>
      <c r="I1044">
        <f>'Insight Model'!I11</f>
        <v/>
      </c>
      <c r="K1044">
        <f>'Insight Model'!R11</f>
        <v/>
      </c>
      <c r="M1044" t="n">
        <v>20</v>
      </c>
      <c r="AV1044" t="inlineStr">
        <is>
          <t>Default</t>
        </is>
      </c>
      <c r="AW1044" t="inlineStr">
        <is>
          <t>Default</t>
        </is>
      </c>
    </row>
    <row r="1045">
      <c r="A1045" t="n">
        <v>192</v>
      </c>
      <c r="B1045" t="inlineStr">
        <is>
          <t>Insight Conservative Model</t>
        </is>
      </c>
      <c r="C1045" t="inlineStr">
        <is>
          <t>1</t>
        </is>
      </c>
      <c r="D1045" t="inlineStr">
        <is>
          <t>false</t>
        </is>
      </c>
      <c r="E1045" t="inlineStr">
        <is>
          <t>false</t>
        </is>
      </c>
      <c r="G1045" t="n">
        <v>0</v>
      </c>
      <c r="I1045">
        <f>'Insight Model'!I12</f>
        <v/>
      </c>
      <c r="K1045">
        <f>'Insight Model'!R12</f>
        <v/>
      </c>
      <c r="M1045" t="n">
        <v>20</v>
      </c>
      <c r="AV1045" t="inlineStr">
        <is>
          <t>Default</t>
        </is>
      </c>
      <c r="AW1045" t="inlineStr">
        <is>
          <t>Default</t>
        </is>
      </c>
    </row>
    <row r="1046">
      <c r="A1046" t="n">
        <v>192</v>
      </c>
      <c r="B1046" t="inlineStr">
        <is>
          <t>Insight Conservative Model</t>
        </is>
      </c>
      <c r="C1046" t="inlineStr">
        <is>
          <t>1</t>
        </is>
      </c>
      <c r="D1046" t="inlineStr">
        <is>
          <t>false</t>
        </is>
      </c>
      <c r="E1046" t="inlineStr">
        <is>
          <t>false</t>
        </is>
      </c>
      <c r="G1046" t="n">
        <v>0</v>
      </c>
      <c r="I1046">
        <f>'Insight Model'!I13</f>
        <v/>
      </c>
      <c r="K1046">
        <f>'Insight Model'!R13</f>
        <v/>
      </c>
      <c r="M1046" t="n">
        <v>20</v>
      </c>
      <c r="AV1046" t="inlineStr">
        <is>
          <t>Default</t>
        </is>
      </c>
      <c r="AW1046" t="inlineStr">
        <is>
          <t>Default</t>
        </is>
      </c>
    </row>
    <row r="1047">
      <c r="A1047" t="n">
        <v>192</v>
      </c>
      <c r="B1047" t="inlineStr">
        <is>
          <t>Insight Conservative Model</t>
        </is>
      </c>
      <c r="C1047" t="inlineStr">
        <is>
          <t>1</t>
        </is>
      </c>
      <c r="D1047" t="inlineStr">
        <is>
          <t>false</t>
        </is>
      </c>
      <c r="E1047" t="inlineStr">
        <is>
          <t>false</t>
        </is>
      </c>
      <c r="G1047" t="n">
        <v>0</v>
      </c>
      <c r="I1047">
        <f>'Insight Model'!I14</f>
        <v/>
      </c>
      <c r="K1047">
        <f>'Insight Model'!R14</f>
        <v/>
      </c>
      <c r="M1047" t="n">
        <v>20</v>
      </c>
      <c r="AV1047" t="inlineStr">
        <is>
          <t>Default</t>
        </is>
      </c>
      <c r="AW1047" t="inlineStr">
        <is>
          <t>Default</t>
        </is>
      </c>
    </row>
    <row r="1048">
      <c r="A1048" t="n">
        <v>192</v>
      </c>
      <c r="B1048" t="inlineStr">
        <is>
          <t>Insight Conservative Model</t>
        </is>
      </c>
      <c r="C1048" t="inlineStr">
        <is>
          <t>1</t>
        </is>
      </c>
      <c r="D1048" t="inlineStr">
        <is>
          <t>false</t>
        </is>
      </c>
      <c r="E1048" t="inlineStr">
        <is>
          <t>false</t>
        </is>
      </c>
      <c r="G1048" t="n">
        <v>0</v>
      </c>
      <c r="I1048">
        <f>'Insight Model'!I15</f>
        <v/>
      </c>
      <c r="K1048">
        <f>'Insight Model'!R15</f>
        <v/>
      </c>
      <c r="M1048" t="n">
        <v>20</v>
      </c>
      <c r="AV1048" t="inlineStr">
        <is>
          <t>Default</t>
        </is>
      </c>
      <c r="AW1048" t="inlineStr">
        <is>
          <t>Default</t>
        </is>
      </c>
    </row>
    <row r="1049">
      <c r="A1049" t="n">
        <v>192</v>
      </c>
      <c r="B1049" t="inlineStr">
        <is>
          <t>Insight Conservative Model</t>
        </is>
      </c>
      <c r="C1049" t="inlineStr">
        <is>
          <t>1</t>
        </is>
      </c>
      <c r="D1049" t="inlineStr">
        <is>
          <t>false</t>
        </is>
      </c>
      <c r="E1049" t="inlineStr">
        <is>
          <t>false</t>
        </is>
      </c>
      <c r="G1049" t="n">
        <v>0</v>
      </c>
      <c r="I1049">
        <f>'Insight Model'!I16</f>
        <v/>
      </c>
      <c r="K1049">
        <f>'Insight Model'!R16</f>
        <v/>
      </c>
      <c r="M1049" t="n">
        <v>20</v>
      </c>
      <c r="AV1049" t="inlineStr">
        <is>
          <t>Default</t>
        </is>
      </c>
      <c r="AW1049" t="inlineStr">
        <is>
          <t>Default</t>
        </is>
      </c>
    </row>
    <row r="1050">
      <c r="A1050" t="n">
        <v>192</v>
      </c>
      <c r="B1050" t="inlineStr">
        <is>
          <t>Insight Conservative Model</t>
        </is>
      </c>
      <c r="C1050" t="inlineStr">
        <is>
          <t>1</t>
        </is>
      </c>
      <c r="D1050" t="inlineStr">
        <is>
          <t>false</t>
        </is>
      </c>
      <c r="E1050" t="inlineStr">
        <is>
          <t>false</t>
        </is>
      </c>
      <c r="G1050" t="n">
        <v>0</v>
      </c>
      <c r="I1050">
        <f>'Insight Model'!I17</f>
        <v/>
      </c>
      <c r="K1050">
        <f>'Insight Model'!R17</f>
        <v/>
      </c>
      <c r="M1050" t="n">
        <v>20</v>
      </c>
      <c r="AV1050" t="inlineStr">
        <is>
          <t>Default</t>
        </is>
      </c>
      <c r="AW1050" t="inlineStr">
        <is>
          <t>Default</t>
        </is>
      </c>
    </row>
    <row r="1051">
      <c r="A1051" t="n">
        <v>192</v>
      </c>
      <c r="B1051" t="inlineStr">
        <is>
          <t>Insight Conservative Model</t>
        </is>
      </c>
      <c r="C1051" t="inlineStr">
        <is>
          <t>1</t>
        </is>
      </c>
      <c r="D1051" t="inlineStr">
        <is>
          <t>false</t>
        </is>
      </c>
      <c r="E1051" t="inlineStr">
        <is>
          <t>false</t>
        </is>
      </c>
      <c r="G1051" t="n">
        <v>0</v>
      </c>
      <c r="I1051">
        <f>'Insight Model'!I18</f>
        <v/>
      </c>
      <c r="K1051">
        <f>'Insight Model'!R18</f>
        <v/>
      </c>
      <c r="M1051" t="n">
        <v>20</v>
      </c>
      <c r="AV1051" t="inlineStr">
        <is>
          <t>Default</t>
        </is>
      </c>
      <c r="AW1051" t="inlineStr">
        <is>
          <t>Default</t>
        </is>
      </c>
    </row>
    <row r="1052">
      <c r="A1052" t="n">
        <v>192</v>
      </c>
      <c r="B1052" t="inlineStr">
        <is>
          <t>Insight Conservative Model</t>
        </is>
      </c>
      <c r="C1052" t="inlineStr">
        <is>
          <t>1</t>
        </is>
      </c>
      <c r="D1052" t="inlineStr">
        <is>
          <t>false</t>
        </is>
      </c>
      <c r="E1052" t="inlineStr">
        <is>
          <t>false</t>
        </is>
      </c>
      <c r="G1052" t="n">
        <v>0</v>
      </c>
      <c r="I1052">
        <f>'Insight Model'!I19</f>
        <v/>
      </c>
      <c r="K1052">
        <f>'Insight Model'!R19</f>
        <v/>
      </c>
      <c r="M1052" t="n">
        <v>20</v>
      </c>
      <c r="AV1052" t="inlineStr">
        <is>
          <t>Default</t>
        </is>
      </c>
      <c r="AW1052" t="inlineStr">
        <is>
          <t>Default</t>
        </is>
      </c>
    </row>
    <row r="1053">
      <c r="A1053" t="n">
        <v>192</v>
      </c>
      <c r="B1053" t="inlineStr">
        <is>
          <t>Insight Conservative Model</t>
        </is>
      </c>
      <c r="C1053" t="inlineStr">
        <is>
          <t>1</t>
        </is>
      </c>
      <c r="D1053" t="inlineStr">
        <is>
          <t>false</t>
        </is>
      </c>
      <c r="E1053" t="inlineStr">
        <is>
          <t>false</t>
        </is>
      </c>
      <c r="G1053" t="n">
        <v>0</v>
      </c>
      <c r="I1053">
        <f>'Insight Model'!I20</f>
        <v/>
      </c>
      <c r="K1053">
        <f>'Insight Model'!R20</f>
        <v/>
      </c>
      <c r="M1053" t="n">
        <v>20</v>
      </c>
      <c r="AV1053" t="inlineStr">
        <is>
          <t>Default</t>
        </is>
      </c>
      <c r="AW1053" t="inlineStr">
        <is>
          <t>Default</t>
        </is>
      </c>
    </row>
    <row r="1054">
      <c r="A1054" t="n">
        <v>192</v>
      </c>
      <c r="B1054" t="inlineStr">
        <is>
          <t>Insight Conservative Model</t>
        </is>
      </c>
      <c r="C1054" t="inlineStr">
        <is>
          <t>1</t>
        </is>
      </c>
      <c r="D1054" t="inlineStr">
        <is>
          <t>false</t>
        </is>
      </c>
      <c r="E1054" t="inlineStr">
        <is>
          <t>false</t>
        </is>
      </c>
      <c r="G1054" t="n">
        <v>0</v>
      </c>
      <c r="I1054">
        <f>'Insight Model'!I21</f>
        <v/>
      </c>
      <c r="K1054">
        <f>'Insight Model'!R21</f>
        <v/>
      </c>
      <c r="M1054" t="n">
        <v>20</v>
      </c>
      <c r="AV1054" t="inlineStr">
        <is>
          <t>Default</t>
        </is>
      </c>
      <c r="AW1054" t="inlineStr">
        <is>
          <t>Default</t>
        </is>
      </c>
    </row>
    <row r="1055">
      <c r="A1055" t="n">
        <v>192</v>
      </c>
      <c r="B1055" t="inlineStr">
        <is>
          <t>Insight Conservative Model</t>
        </is>
      </c>
      <c r="C1055" t="inlineStr">
        <is>
          <t>1</t>
        </is>
      </c>
      <c r="D1055" t="inlineStr">
        <is>
          <t>false</t>
        </is>
      </c>
      <c r="E1055" t="inlineStr">
        <is>
          <t>false</t>
        </is>
      </c>
      <c r="G1055" t="n">
        <v>0</v>
      </c>
      <c r="I1055">
        <f>'Insight Model'!I22</f>
        <v/>
      </c>
      <c r="K1055">
        <f>'Insight Model'!R22</f>
        <v/>
      </c>
      <c r="M1055" t="n">
        <v>20</v>
      </c>
      <c r="AV1055" t="inlineStr">
        <is>
          <t>Default</t>
        </is>
      </c>
      <c r="AW1055" t="inlineStr">
        <is>
          <t>Default</t>
        </is>
      </c>
    </row>
    <row r="1056">
      <c r="A1056" t="n">
        <v>192</v>
      </c>
      <c r="B1056" t="inlineStr">
        <is>
          <t>Insight Conservative Model</t>
        </is>
      </c>
      <c r="C1056" t="inlineStr">
        <is>
          <t>1</t>
        </is>
      </c>
      <c r="D1056" t="inlineStr">
        <is>
          <t>false</t>
        </is>
      </c>
      <c r="E1056" t="inlineStr">
        <is>
          <t>false</t>
        </is>
      </c>
      <c r="G1056" t="n">
        <v>0</v>
      </c>
      <c r="I1056" t="inlineStr">
        <is>
          <t>CUSTODIAL_CASH</t>
        </is>
      </c>
      <c r="K1056">
        <f>'Insight Model'!R23</f>
        <v/>
      </c>
      <c r="M1056" t="n">
        <v>20</v>
      </c>
      <c r="AV1056" t="inlineStr">
        <is>
          <t>Default</t>
        </is>
      </c>
      <c r="AW1056" t="inlineStr">
        <is>
          <t>Default</t>
        </is>
      </c>
    </row>
    <row r="1057">
      <c r="A1057" t="n">
        <v>196</v>
      </c>
      <c r="B1057" t="inlineStr">
        <is>
          <t>S20 Conservative BLUIX Indiv Stock</t>
        </is>
      </c>
      <c r="C1057" t="inlineStr">
        <is>
          <t>1</t>
        </is>
      </c>
      <c r="D1057" t="inlineStr">
        <is>
          <t>false</t>
        </is>
      </c>
      <c r="E1057" t="inlineStr">
        <is>
          <t>false</t>
        </is>
      </c>
      <c r="G1057" t="n">
        <v>0</v>
      </c>
      <c r="I1057" t="inlineStr">
        <is>
          <t>CUSTODIAL_CASH</t>
        </is>
      </c>
      <c r="K1057" s="13">
        <f>Spartan!Y6</f>
        <v/>
      </c>
      <c r="M1057" t="n">
        <v>20</v>
      </c>
    </row>
    <row r="1058">
      <c r="A1058" t="n">
        <v>196</v>
      </c>
      <c r="B1058" t="inlineStr">
        <is>
          <t>S20 Conservative BLUIX Indiv Stock</t>
        </is>
      </c>
      <c r="C1058" t="inlineStr">
        <is>
          <t>1</t>
        </is>
      </c>
      <c r="D1058" t="inlineStr">
        <is>
          <t>false</t>
        </is>
      </c>
      <c r="E1058" t="inlineStr">
        <is>
          <t>false</t>
        </is>
      </c>
      <c r="G1058" t="n">
        <v>0</v>
      </c>
      <c r="I1058" s="13">
        <f>Spartan!X7</f>
        <v/>
      </c>
      <c r="K1058" s="13">
        <f>Spartan!Y7</f>
        <v/>
      </c>
      <c r="M1058" t="n">
        <v>20</v>
      </c>
    </row>
    <row r="1059">
      <c r="A1059" t="n">
        <v>196</v>
      </c>
      <c r="B1059" t="inlineStr">
        <is>
          <t>S20 Conservative BLUIX Indiv Stock</t>
        </is>
      </c>
      <c r="C1059" t="inlineStr">
        <is>
          <t>1</t>
        </is>
      </c>
      <c r="D1059" t="inlineStr">
        <is>
          <t>false</t>
        </is>
      </c>
      <c r="E1059" t="inlineStr">
        <is>
          <t>false</t>
        </is>
      </c>
      <c r="G1059" t="n">
        <v>0</v>
      </c>
      <c r="I1059" s="13">
        <f>Spartan!X8</f>
        <v/>
      </c>
      <c r="K1059" s="13">
        <f>Spartan!Y8</f>
        <v/>
      </c>
      <c r="M1059" t="n">
        <v>20</v>
      </c>
    </row>
    <row r="1060">
      <c r="A1060" t="n">
        <v>196</v>
      </c>
      <c r="B1060" t="inlineStr">
        <is>
          <t>S20 Conservative BLUIX Indiv Stock</t>
        </is>
      </c>
      <c r="C1060" t="inlineStr">
        <is>
          <t>1</t>
        </is>
      </c>
      <c r="D1060" t="inlineStr">
        <is>
          <t>false</t>
        </is>
      </c>
      <c r="E1060" t="inlineStr">
        <is>
          <t>false</t>
        </is>
      </c>
      <c r="G1060" t="n">
        <v>0</v>
      </c>
      <c r="I1060" s="13">
        <f>Spartan!X9</f>
        <v/>
      </c>
      <c r="K1060" s="13">
        <f>Spartan!Y9</f>
        <v/>
      </c>
      <c r="M1060" t="n">
        <v>20</v>
      </c>
    </row>
    <row r="1061">
      <c r="A1061" t="n">
        <v>196</v>
      </c>
      <c r="B1061" t="inlineStr">
        <is>
          <t>S20 Conservative BLUIX Indiv Stock</t>
        </is>
      </c>
      <c r="C1061" t="inlineStr">
        <is>
          <t>1</t>
        </is>
      </c>
      <c r="D1061" t="inlineStr">
        <is>
          <t>false</t>
        </is>
      </c>
      <c r="E1061" t="inlineStr">
        <is>
          <t>false</t>
        </is>
      </c>
      <c r="G1061" t="n">
        <v>0</v>
      </c>
      <c r="I1061" s="13">
        <f>Spartan!X10</f>
        <v/>
      </c>
      <c r="K1061" s="13">
        <f>Spartan!Y10</f>
        <v/>
      </c>
      <c r="M1061" t="n">
        <v>20</v>
      </c>
    </row>
    <row r="1062">
      <c r="A1062" t="n">
        <v>196</v>
      </c>
      <c r="B1062" t="inlineStr">
        <is>
          <t>S20 Conservative BLUIX Indiv Stock</t>
        </is>
      </c>
      <c r="C1062" t="inlineStr">
        <is>
          <t>1</t>
        </is>
      </c>
      <c r="D1062" t="inlineStr">
        <is>
          <t>false</t>
        </is>
      </c>
      <c r="E1062" t="inlineStr">
        <is>
          <t>false</t>
        </is>
      </c>
      <c r="G1062" t="n">
        <v>0</v>
      </c>
      <c r="I1062" s="13">
        <f>Spartan!X11</f>
        <v/>
      </c>
      <c r="K1062" s="13">
        <f>Spartan!Y11</f>
        <v/>
      </c>
      <c r="M1062" t="n">
        <v>20</v>
      </c>
    </row>
    <row r="1063">
      <c r="A1063" t="n">
        <v>196</v>
      </c>
      <c r="B1063" t="inlineStr">
        <is>
          <t>S20 Conservative BLUIX Indiv Stock</t>
        </is>
      </c>
      <c r="C1063" t="inlineStr">
        <is>
          <t>1</t>
        </is>
      </c>
      <c r="D1063" t="inlineStr">
        <is>
          <t>false</t>
        </is>
      </c>
      <c r="E1063" t="inlineStr">
        <is>
          <t>false</t>
        </is>
      </c>
      <c r="G1063" t="n">
        <v>0</v>
      </c>
      <c r="I1063" s="13">
        <f>Spartan!X12</f>
        <v/>
      </c>
      <c r="K1063" s="13">
        <f>Spartan!Y12</f>
        <v/>
      </c>
      <c r="M1063" t="n">
        <v>20</v>
      </c>
      <c r="R1063" t="inlineStr">
        <is>
          <t>ALL</t>
        </is>
      </c>
      <c r="S1063" t="inlineStr">
        <is>
          <t>MUB</t>
        </is>
      </c>
    </row>
    <row r="1064">
      <c r="A1064" t="n">
        <v>196</v>
      </c>
      <c r="B1064" t="inlineStr">
        <is>
          <t>S20 Conservative BLUIX Indiv Stock</t>
        </is>
      </c>
      <c r="C1064" t="inlineStr">
        <is>
          <t>1</t>
        </is>
      </c>
      <c r="D1064" t="inlineStr">
        <is>
          <t>false</t>
        </is>
      </c>
      <c r="E1064" t="inlineStr">
        <is>
          <t>false</t>
        </is>
      </c>
      <c r="G1064" t="n">
        <v>0</v>
      </c>
      <c r="I1064" s="13">
        <f>Spartan!X13</f>
        <v/>
      </c>
      <c r="K1064" s="13">
        <f>Spartan!Y13</f>
        <v/>
      </c>
      <c r="M1064" t="n">
        <v>20</v>
      </c>
    </row>
    <row r="1065">
      <c r="A1065" t="n">
        <v>196</v>
      </c>
      <c r="B1065" t="inlineStr">
        <is>
          <t>S20 Conservative BLUIX Indiv Stock</t>
        </is>
      </c>
      <c r="C1065" t="inlineStr">
        <is>
          <t>1</t>
        </is>
      </c>
      <c r="D1065" t="inlineStr">
        <is>
          <t>false</t>
        </is>
      </c>
      <c r="E1065" t="inlineStr">
        <is>
          <t>false</t>
        </is>
      </c>
      <c r="G1065" t="n">
        <v>0</v>
      </c>
      <c r="I1065" s="13">
        <f>Spartan!X14</f>
        <v/>
      </c>
      <c r="K1065" s="13">
        <f>Spartan!Y14</f>
        <v/>
      </c>
      <c r="M1065" t="n">
        <v>20</v>
      </c>
    </row>
    <row r="1066">
      <c r="A1066" t="n">
        <v>196</v>
      </c>
      <c r="B1066" t="inlineStr">
        <is>
          <t>S20 Conservative BLUIX Indiv Stock</t>
        </is>
      </c>
      <c r="C1066" t="inlineStr">
        <is>
          <t>1</t>
        </is>
      </c>
      <c r="D1066" t="inlineStr">
        <is>
          <t>false</t>
        </is>
      </c>
      <c r="E1066" t="inlineStr">
        <is>
          <t>false</t>
        </is>
      </c>
      <c r="G1066" t="n">
        <v>0</v>
      </c>
      <c r="I1066" s="13">
        <f>Spartan!X15</f>
        <v/>
      </c>
      <c r="K1066" s="13">
        <f>Spartan!Y15</f>
        <v/>
      </c>
      <c r="M1066" t="n">
        <v>20</v>
      </c>
    </row>
    <row r="1067">
      <c r="A1067" t="n">
        <v>196</v>
      </c>
      <c r="B1067" t="inlineStr">
        <is>
          <t>S20 Conservative BLUIX Indiv Stock</t>
        </is>
      </c>
      <c r="C1067" t="inlineStr">
        <is>
          <t>1</t>
        </is>
      </c>
      <c r="D1067" t="inlineStr">
        <is>
          <t>false</t>
        </is>
      </c>
      <c r="E1067" t="inlineStr">
        <is>
          <t>false</t>
        </is>
      </c>
      <c r="G1067" t="n">
        <v>0</v>
      </c>
      <c r="I1067" s="13">
        <f>Spartan!X16</f>
        <v/>
      </c>
      <c r="K1067" s="13">
        <f>Spartan!Y16</f>
        <v/>
      </c>
      <c r="M1067" t="n">
        <v>20</v>
      </c>
    </row>
    <row r="1068">
      <c r="A1068" t="n">
        <v>196</v>
      </c>
      <c r="B1068" t="inlineStr">
        <is>
          <t>S20 Conservative BLUIX Indiv Stock</t>
        </is>
      </c>
      <c r="C1068" t="inlineStr">
        <is>
          <t>1</t>
        </is>
      </c>
      <c r="D1068" t="inlineStr">
        <is>
          <t>false</t>
        </is>
      </c>
      <c r="E1068" t="inlineStr">
        <is>
          <t>false</t>
        </is>
      </c>
      <c r="G1068" t="n">
        <v>0</v>
      </c>
      <c r="I1068" s="13">
        <f>Spartan!X17</f>
        <v/>
      </c>
      <c r="K1068" s="13">
        <f>Spartan!Y17</f>
        <v/>
      </c>
      <c r="M1068" t="n">
        <v>20</v>
      </c>
    </row>
    <row r="1069">
      <c r="A1069" t="n">
        <v>196</v>
      </c>
      <c r="B1069" t="inlineStr">
        <is>
          <t>S20 Conservative BLUIX Indiv Stock</t>
        </is>
      </c>
      <c r="C1069" t="inlineStr">
        <is>
          <t>1</t>
        </is>
      </c>
      <c r="D1069" t="inlineStr">
        <is>
          <t>false</t>
        </is>
      </c>
      <c r="E1069" t="inlineStr">
        <is>
          <t>false</t>
        </is>
      </c>
      <c r="G1069" t="n">
        <v>0</v>
      </c>
      <c r="I1069" s="13">
        <f>Spartan!X18</f>
        <v/>
      </c>
      <c r="K1069" s="13">
        <f>Spartan!Y18</f>
        <v/>
      </c>
      <c r="M1069" t="n">
        <v>20</v>
      </c>
    </row>
    <row r="1070">
      <c r="A1070" t="n">
        <v>196</v>
      </c>
      <c r="B1070" t="inlineStr">
        <is>
          <t>S20 Conservative BLUIX Indiv Stock</t>
        </is>
      </c>
      <c r="C1070" t="inlineStr">
        <is>
          <t>1</t>
        </is>
      </c>
      <c r="D1070" t="inlineStr">
        <is>
          <t>false</t>
        </is>
      </c>
      <c r="E1070" t="inlineStr">
        <is>
          <t>false</t>
        </is>
      </c>
      <c r="G1070" t="n">
        <v>0</v>
      </c>
      <c r="I1070" s="13">
        <f>Spartan!X19</f>
        <v/>
      </c>
      <c r="K1070" s="13">
        <f>Spartan!Y19</f>
        <v/>
      </c>
      <c r="M1070" t="n">
        <v>20</v>
      </c>
    </row>
    <row r="1071">
      <c r="A1071" t="n">
        <v>196</v>
      </c>
      <c r="B1071" t="inlineStr">
        <is>
          <t>S20 Conservative BLUIX Indiv Stock</t>
        </is>
      </c>
      <c r="C1071" t="inlineStr">
        <is>
          <t>1</t>
        </is>
      </c>
      <c r="D1071" t="inlineStr">
        <is>
          <t>false</t>
        </is>
      </c>
      <c r="E1071" t="inlineStr">
        <is>
          <t>false</t>
        </is>
      </c>
      <c r="G1071" t="n">
        <v>0</v>
      </c>
      <c r="I1071" s="13">
        <f>Spartan!X20</f>
        <v/>
      </c>
      <c r="K1071" s="13">
        <f>Spartan!Y20</f>
        <v/>
      </c>
      <c r="M1071" t="n">
        <v>20</v>
      </c>
    </row>
    <row r="1072">
      <c r="A1072" t="n">
        <v>196</v>
      </c>
      <c r="B1072" t="inlineStr">
        <is>
          <t>S20 Conservative BLUIX Indiv Stock</t>
        </is>
      </c>
      <c r="C1072" t="inlineStr">
        <is>
          <t>1</t>
        </is>
      </c>
      <c r="D1072" t="inlineStr">
        <is>
          <t>false</t>
        </is>
      </c>
      <c r="E1072" t="inlineStr">
        <is>
          <t>false</t>
        </is>
      </c>
      <c r="G1072" t="n">
        <v>0</v>
      </c>
      <c r="I1072" s="13">
        <f>Spartan!X21</f>
        <v/>
      </c>
      <c r="K1072" s="13">
        <f>Spartan!Y21</f>
        <v/>
      </c>
      <c r="M1072" t="n">
        <v>20</v>
      </c>
    </row>
    <row r="1073">
      <c r="A1073" t="n">
        <v>196</v>
      </c>
      <c r="B1073" t="inlineStr">
        <is>
          <t>S20 Conservative BLUIX Indiv Stock</t>
        </is>
      </c>
      <c r="C1073" t="inlineStr">
        <is>
          <t>1</t>
        </is>
      </c>
      <c r="D1073" t="inlineStr">
        <is>
          <t>false</t>
        </is>
      </c>
      <c r="E1073" t="inlineStr">
        <is>
          <t>false</t>
        </is>
      </c>
      <c r="G1073" t="n">
        <v>0</v>
      </c>
      <c r="I1073" s="13">
        <f>Spartan!X22</f>
        <v/>
      </c>
      <c r="K1073" s="13">
        <f>Spartan!Y22</f>
        <v/>
      </c>
      <c r="M1073" t="n">
        <v>20</v>
      </c>
    </row>
    <row r="1074">
      <c r="A1074" t="n">
        <v>196</v>
      </c>
      <c r="B1074" t="inlineStr">
        <is>
          <t>S20 Conservative BLUIX Indiv Stock</t>
        </is>
      </c>
      <c r="C1074" t="inlineStr">
        <is>
          <t>1</t>
        </is>
      </c>
      <c r="D1074" t="inlineStr">
        <is>
          <t>false</t>
        </is>
      </c>
      <c r="E1074" t="inlineStr">
        <is>
          <t>false</t>
        </is>
      </c>
      <c r="G1074" t="n">
        <v>0</v>
      </c>
      <c r="I1074" s="13">
        <f>Spartan!X23</f>
        <v/>
      </c>
      <c r="K1074" s="13">
        <f>Spartan!Y23</f>
        <v/>
      </c>
      <c r="M1074" t="n">
        <v>20</v>
      </c>
    </row>
    <row r="1075">
      <c r="A1075" t="n">
        <v>196</v>
      </c>
      <c r="B1075" t="inlineStr">
        <is>
          <t>S20 Conservative BLUIX Indiv Stock</t>
        </is>
      </c>
      <c r="C1075" t="inlineStr">
        <is>
          <t>1</t>
        </is>
      </c>
      <c r="D1075" t="inlineStr">
        <is>
          <t>false</t>
        </is>
      </c>
      <c r="E1075" t="inlineStr">
        <is>
          <t>false</t>
        </is>
      </c>
      <c r="G1075" t="n">
        <v>0</v>
      </c>
      <c r="I1075" s="13">
        <f>Spartan!X24</f>
        <v/>
      </c>
      <c r="K1075" s="13">
        <f>Spartan!Y24</f>
        <v/>
      </c>
      <c r="M1075" t="n">
        <v>20</v>
      </c>
    </row>
    <row r="1076">
      <c r="A1076" t="n">
        <v>196</v>
      </c>
      <c r="B1076" t="inlineStr">
        <is>
          <t>S20 Conservative BLUIX Indiv Stock</t>
        </is>
      </c>
      <c r="C1076" t="inlineStr">
        <is>
          <t>1</t>
        </is>
      </c>
      <c r="D1076" t="inlineStr">
        <is>
          <t>false</t>
        </is>
      </c>
      <c r="E1076" t="inlineStr">
        <is>
          <t>false</t>
        </is>
      </c>
      <c r="G1076" t="n">
        <v>0</v>
      </c>
      <c r="I1076" s="13">
        <f>Spartan!X25</f>
        <v/>
      </c>
      <c r="K1076" s="13">
        <f>Spartan!Y25</f>
        <v/>
      </c>
      <c r="M1076" t="n">
        <v>20</v>
      </c>
    </row>
    <row r="1077">
      <c r="A1077" t="n">
        <v>196</v>
      </c>
      <c r="B1077" t="inlineStr">
        <is>
          <t>S20 Conservative BLUIX Indiv Stock</t>
        </is>
      </c>
      <c r="C1077" t="inlineStr">
        <is>
          <t>1</t>
        </is>
      </c>
      <c r="D1077" t="inlineStr">
        <is>
          <t>false</t>
        </is>
      </c>
      <c r="E1077" t="inlineStr">
        <is>
          <t>false</t>
        </is>
      </c>
      <c r="G1077" t="n">
        <v>0</v>
      </c>
      <c r="I1077" s="13">
        <f>Spartan!X26</f>
        <v/>
      </c>
      <c r="K1077" s="13">
        <f>Spartan!Y26</f>
        <v/>
      </c>
      <c r="M1077" t="n">
        <v>20</v>
      </c>
    </row>
    <row r="1078">
      <c r="A1078" t="n">
        <v>196</v>
      </c>
      <c r="B1078" t="inlineStr">
        <is>
          <t>S20 Conservative BLUIX Indiv Stock</t>
        </is>
      </c>
      <c r="C1078" t="inlineStr">
        <is>
          <t>1</t>
        </is>
      </c>
      <c r="D1078" t="inlineStr">
        <is>
          <t>false</t>
        </is>
      </c>
      <c r="E1078" t="inlineStr">
        <is>
          <t>false</t>
        </is>
      </c>
      <c r="G1078" t="n">
        <v>0</v>
      </c>
      <c r="I1078" s="13">
        <f>Spartan!X27</f>
        <v/>
      </c>
      <c r="K1078" s="13">
        <f>Spartan!Y27</f>
        <v/>
      </c>
      <c r="M1078" t="n">
        <v>20</v>
      </c>
    </row>
    <row r="1079">
      <c r="A1079" t="n">
        <v>196</v>
      </c>
      <c r="B1079" t="inlineStr">
        <is>
          <t>S20 Conservative BLUIX Indiv Stock</t>
        </is>
      </c>
      <c r="C1079" t="inlineStr">
        <is>
          <t>1</t>
        </is>
      </c>
      <c r="D1079" t="inlineStr">
        <is>
          <t>false</t>
        </is>
      </c>
      <c r="E1079" t="inlineStr">
        <is>
          <t>false</t>
        </is>
      </c>
      <c r="G1079" t="n">
        <v>0</v>
      </c>
      <c r="I1079" s="13">
        <f>Spartan!X28</f>
        <v/>
      </c>
      <c r="K1079" s="13">
        <f>Spartan!Y28</f>
        <v/>
      </c>
      <c r="M1079" t="n">
        <v>20</v>
      </c>
    </row>
    <row r="1080">
      <c r="A1080" t="n">
        <v>196</v>
      </c>
      <c r="B1080" t="inlineStr">
        <is>
          <t>S20 Conservative BLUIX Indiv Stock</t>
        </is>
      </c>
      <c r="C1080" t="inlineStr">
        <is>
          <t>1</t>
        </is>
      </c>
      <c r="D1080" t="inlineStr">
        <is>
          <t>false</t>
        </is>
      </c>
      <c r="E1080" t="inlineStr">
        <is>
          <t>false</t>
        </is>
      </c>
      <c r="G1080" t="n">
        <v>0</v>
      </c>
      <c r="I1080" s="13">
        <f>Spartan!X29</f>
        <v/>
      </c>
      <c r="K1080" s="13">
        <f>Spartan!Y29</f>
        <v/>
      </c>
      <c r="M1080" t="n">
        <v>20</v>
      </c>
    </row>
    <row r="1081">
      <c r="A1081" t="n">
        <v>196</v>
      </c>
      <c r="B1081" t="inlineStr">
        <is>
          <t>S20 Conservative BLUIX Indiv Stock</t>
        </is>
      </c>
      <c r="C1081" t="inlineStr">
        <is>
          <t>1</t>
        </is>
      </c>
      <c r="D1081" t="inlineStr">
        <is>
          <t>false</t>
        </is>
      </c>
      <c r="E1081" t="inlineStr">
        <is>
          <t>false</t>
        </is>
      </c>
      <c r="G1081" t="n">
        <v>0</v>
      </c>
      <c r="I1081" s="13">
        <f>Spartan!X30</f>
        <v/>
      </c>
      <c r="K1081" s="13">
        <f>Spartan!Y30</f>
        <v/>
      </c>
      <c r="M1081" t="n">
        <v>20</v>
      </c>
    </row>
    <row r="1082">
      <c r="A1082" t="n">
        <v>196</v>
      </c>
      <c r="B1082" t="inlineStr">
        <is>
          <t>S20 Conservative BLUIX Indiv Stock</t>
        </is>
      </c>
      <c r="C1082" t="inlineStr">
        <is>
          <t>1</t>
        </is>
      </c>
      <c r="D1082" t="inlineStr">
        <is>
          <t>false</t>
        </is>
      </c>
      <c r="E1082" t="inlineStr">
        <is>
          <t>false</t>
        </is>
      </c>
      <c r="G1082" t="n">
        <v>0</v>
      </c>
      <c r="I1082" s="13">
        <f>Spartan!X31</f>
        <v/>
      </c>
      <c r="K1082" s="13">
        <f>Spartan!Y31</f>
        <v/>
      </c>
      <c r="M1082" t="n">
        <v>20</v>
      </c>
    </row>
    <row r="1083">
      <c r="A1083" t="n">
        <v>196</v>
      </c>
      <c r="B1083" t="inlineStr">
        <is>
          <t>S20 Conservative BLUIX Indiv Stock</t>
        </is>
      </c>
      <c r="C1083" t="inlineStr">
        <is>
          <t>1</t>
        </is>
      </c>
      <c r="D1083" t="inlineStr">
        <is>
          <t>false</t>
        </is>
      </c>
      <c r="E1083" t="inlineStr">
        <is>
          <t>false</t>
        </is>
      </c>
      <c r="G1083" t="n">
        <v>0</v>
      </c>
      <c r="I1083" s="13">
        <f>Spartan!X32</f>
        <v/>
      </c>
      <c r="K1083" s="13">
        <f>Spartan!Y32</f>
        <v/>
      </c>
      <c r="M1083" t="n">
        <v>20</v>
      </c>
    </row>
    <row r="1084">
      <c r="A1084" t="n">
        <v>196</v>
      </c>
      <c r="B1084" t="inlineStr">
        <is>
          <t>S20 Conservative BLUIX Indiv Stock</t>
        </is>
      </c>
      <c r="C1084" t="inlineStr">
        <is>
          <t>1</t>
        </is>
      </c>
      <c r="D1084" t="inlineStr">
        <is>
          <t>false</t>
        </is>
      </c>
      <c r="E1084" t="inlineStr">
        <is>
          <t>false</t>
        </is>
      </c>
      <c r="G1084" t="n">
        <v>0</v>
      </c>
      <c r="I1084" s="13">
        <f>Spartan!X33</f>
        <v/>
      </c>
      <c r="K1084" s="13">
        <f>Spartan!Y33</f>
        <v/>
      </c>
      <c r="M1084" t="n">
        <v>20</v>
      </c>
    </row>
    <row r="1085">
      <c r="A1085" t="n">
        <v>196</v>
      </c>
      <c r="B1085" t="inlineStr">
        <is>
          <t>S20 Conservative BLUIX Indiv Stock</t>
        </is>
      </c>
      <c r="C1085" t="inlineStr">
        <is>
          <t>1</t>
        </is>
      </c>
      <c r="D1085" t="inlineStr">
        <is>
          <t>false</t>
        </is>
      </c>
      <c r="E1085" t="inlineStr">
        <is>
          <t>false</t>
        </is>
      </c>
      <c r="G1085" t="n">
        <v>0</v>
      </c>
      <c r="I1085" s="13">
        <f>Spartan!X34</f>
        <v/>
      </c>
      <c r="K1085" s="13">
        <f>Spartan!Y34</f>
        <v/>
      </c>
      <c r="M1085" t="n">
        <v>20</v>
      </c>
    </row>
    <row r="1086">
      <c r="A1086" t="n">
        <v>196</v>
      </c>
      <c r="B1086" t="inlineStr">
        <is>
          <t>S20 Conservative BLUIX Indiv Stock</t>
        </is>
      </c>
      <c r="C1086" t="inlineStr">
        <is>
          <t>1</t>
        </is>
      </c>
      <c r="D1086" t="inlineStr">
        <is>
          <t>false</t>
        </is>
      </c>
      <c r="E1086" t="inlineStr">
        <is>
          <t>false</t>
        </is>
      </c>
      <c r="G1086" t="n">
        <v>0</v>
      </c>
      <c r="I1086" s="13">
        <f>Spartan!X35</f>
        <v/>
      </c>
      <c r="K1086" s="13">
        <f>Spartan!Y35</f>
        <v/>
      </c>
      <c r="M1086" t="n">
        <v>20</v>
      </c>
    </row>
    <row r="1087">
      <c r="A1087" t="n">
        <v>196</v>
      </c>
      <c r="B1087" t="inlineStr">
        <is>
          <t>S20 Conservative BLUIX Indiv Stock</t>
        </is>
      </c>
      <c r="C1087" t="inlineStr">
        <is>
          <t>1</t>
        </is>
      </c>
      <c r="D1087" t="inlineStr">
        <is>
          <t>false</t>
        </is>
      </c>
      <c r="E1087" t="inlineStr">
        <is>
          <t>false</t>
        </is>
      </c>
      <c r="G1087" t="n">
        <v>0</v>
      </c>
      <c r="I1087" s="13">
        <f>Spartan!X36</f>
        <v/>
      </c>
      <c r="K1087" s="13">
        <f>Spartan!Y36</f>
        <v/>
      </c>
      <c r="M1087" t="n">
        <v>20</v>
      </c>
    </row>
    <row r="1088">
      <c r="A1088" t="n">
        <v>196</v>
      </c>
      <c r="B1088" t="inlineStr">
        <is>
          <t>S20 Conservative BLUIX Indiv Stock</t>
        </is>
      </c>
      <c r="C1088" t="inlineStr">
        <is>
          <t>1</t>
        </is>
      </c>
      <c r="D1088" t="inlineStr">
        <is>
          <t>false</t>
        </is>
      </c>
      <c r="E1088" t="inlineStr">
        <is>
          <t>false</t>
        </is>
      </c>
      <c r="G1088" t="n">
        <v>0</v>
      </c>
      <c r="I1088" s="13">
        <f>Spartan!X37</f>
        <v/>
      </c>
      <c r="K1088" s="13">
        <f>Spartan!Y37</f>
        <v/>
      </c>
      <c r="M1088" t="n">
        <v>20</v>
      </c>
    </row>
    <row r="1089">
      <c r="A1089" t="n">
        <v>196</v>
      </c>
      <c r="B1089" t="inlineStr">
        <is>
          <t>S20 Conservative BLUIX Indiv Stock</t>
        </is>
      </c>
      <c r="C1089" t="inlineStr">
        <is>
          <t>1</t>
        </is>
      </c>
      <c r="D1089" t="inlineStr">
        <is>
          <t>false</t>
        </is>
      </c>
      <c r="E1089" t="inlineStr">
        <is>
          <t>false</t>
        </is>
      </c>
      <c r="G1089" t="n">
        <v>0</v>
      </c>
      <c r="I1089" s="13">
        <f>Spartan!X38</f>
        <v/>
      </c>
      <c r="K1089" s="13">
        <f>Spartan!Y38</f>
        <v/>
      </c>
      <c r="M1089" t="n">
        <v>20</v>
      </c>
    </row>
    <row r="1090">
      <c r="A1090" t="n">
        <v>196</v>
      </c>
      <c r="B1090" t="inlineStr">
        <is>
          <t>S20 Conservative BLUIX Indiv Stock</t>
        </is>
      </c>
      <c r="C1090" t="inlineStr">
        <is>
          <t>1</t>
        </is>
      </c>
      <c r="D1090" t="inlineStr">
        <is>
          <t>false</t>
        </is>
      </c>
      <c r="E1090" t="inlineStr">
        <is>
          <t>false</t>
        </is>
      </c>
      <c r="G1090" t="n">
        <v>0</v>
      </c>
      <c r="I1090" s="13">
        <f>Spartan!X39</f>
        <v/>
      </c>
      <c r="K1090" s="13">
        <f>Spartan!Y39</f>
        <v/>
      </c>
      <c r="M1090" t="n">
        <v>20</v>
      </c>
    </row>
    <row r="1091">
      <c r="A1091" t="n">
        <v>196</v>
      </c>
      <c r="B1091" t="inlineStr">
        <is>
          <t>S20 Conservative BLUIX Indiv Stock</t>
        </is>
      </c>
      <c r="C1091" t="inlineStr">
        <is>
          <t>1</t>
        </is>
      </c>
      <c r="D1091" t="inlineStr">
        <is>
          <t>false</t>
        </is>
      </c>
      <c r="E1091" t="inlineStr">
        <is>
          <t>false</t>
        </is>
      </c>
      <c r="G1091" t="n">
        <v>0</v>
      </c>
      <c r="I1091" s="13">
        <f>Spartan!X40</f>
        <v/>
      </c>
      <c r="K1091" s="13">
        <f>Spartan!Y40</f>
        <v/>
      </c>
      <c r="M1091" t="n">
        <v>20</v>
      </c>
    </row>
    <row r="1092">
      <c r="A1092" t="n">
        <v>196</v>
      </c>
      <c r="B1092" t="inlineStr">
        <is>
          <t>S20 Conservative BLUIX Indiv Stock</t>
        </is>
      </c>
      <c r="C1092" t="inlineStr">
        <is>
          <t>1</t>
        </is>
      </c>
      <c r="D1092" t="inlineStr">
        <is>
          <t>false</t>
        </is>
      </c>
      <c r="E1092" t="inlineStr">
        <is>
          <t>false</t>
        </is>
      </c>
      <c r="G1092" t="n">
        <v>0</v>
      </c>
      <c r="I1092" s="13">
        <f>Spartan!X41</f>
        <v/>
      </c>
      <c r="K1092" s="13">
        <f>Spartan!Y41</f>
        <v/>
      </c>
      <c r="M1092" t="n">
        <v>20</v>
      </c>
    </row>
    <row r="1093">
      <c r="A1093" t="n">
        <v>196</v>
      </c>
      <c r="B1093" t="inlineStr">
        <is>
          <t>S20 Conservative BLUIX Indiv Stock</t>
        </is>
      </c>
      <c r="C1093" t="inlineStr">
        <is>
          <t>1</t>
        </is>
      </c>
      <c r="D1093" t="inlineStr">
        <is>
          <t>false</t>
        </is>
      </c>
      <c r="E1093" t="inlineStr">
        <is>
          <t>false</t>
        </is>
      </c>
      <c r="G1093" t="n">
        <v>0</v>
      </c>
      <c r="I1093" s="13">
        <f>Spartan!X42</f>
        <v/>
      </c>
      <c r="K1093" s="13">
        <f>Spartan!Y42</f>
        <v/>
      </c>
      <c r="M1093" t="n">
        <v>20</v>
      </c>
    </row>
    <row r="1094">
      <c r="A1094" t="n">
        <v>196</v>
      </c>
      <c r="B1094" t="inlineStr">
        <is>
          <t>S20 Conservative BLUIX Indiv Stock</t>
        </is>
      </c>
      <c r="C1094" t="inlineStr">
        <is>
          <t>1</t>
        </is>
      </c>
      <c r="D1094" t="inlineStr">
        <is>
          <t>false</t>
        </is>
      </c>
      <c r="E1094" t="inlineStr">
        <is>
          <t>false</t>
        </is>
      </c>
      <c r="G1094" t="n">
        <v>0</v>
      </c>
      <c r="I1094" s="13">
        <f>Spartan!X43</f>
        <v/>
      </c>
      <c r="K1094" s="13">
        <f>Spartan!Y43</f>
        <v/>
      </c>
      <c r="M1094" t="n">
        <v>20</v>
      </c>
    </row>
    <row r="1095">
      <c r="A1095" t="n">
        <v>196</v>
      </c>
      <c r="B1095" t="inlineStr">
        <is>
          <t>S20 Conservative BLUIX Indiv Stock</t>
        </is>
      </c>
      <c r="C1095" t="inlineStr">
        <is>
          <t>1</t>
        </is>
      </c>
      <c r="D1095" t="inlineStr">
        <is>
          <t>false</t>
        </is>
      </c>
      <c r="E1095" t="inlineStr">
        <is>
          <t>false</t>
        </is>
      </c>
      <c r="G1095" t="n">
        <v>0</v>
      </c>
      <c r="I1095" s="13">
        <f>Spartan!X44</f>
        <v/>
      </c>
      <c r="K1095" s="13">
        <f>Spartan!Y44</f>
        <v/>
      </c>
      <c r="M1095" t="n">
        <v>20</v>
      </c>
    </row>
    <row r="1096">
      <c r="A1096" t="n">
        <v>196</v>
      </c>
      <c r="B1096" t="inlineStr">
        <is>
          <t>S20 Conservative BLUIX Indiv Stock</t>
        </is>
      </c>
      <c r="C1096" t="inlineStr">
        <is>
          <t>1</t>
        </is>
      </c>
      <c r="D1096" t="inlineStr">
        <is>
          <t>false</t>
        </is>
      </c>
      <c r="E1096" t="inlineStr">
        <is>
          <t>false</t>
        </is>
      </c>
      <c r="G1096" t="n">
        <v>0</v>
      </c>
      <c r="I1096" s="13">
        <f>Spartan!X45</f>
        <v/>
      </c>
      <c r="K1096" s="13">
        <f>Spartan!Y45</f>
        <v/>
      </c>
      <c r="M1096" t="n">
        <v>20</v>
      </c>
    </row>
    <row r="1097">
      <c r="A1097" t="n">
        <v>196</v>
      </c>
      <c r="B1097" t="inlineStr">
        <is>
          <t>S20 Conservative BLUIX Indiv Stock</t>
        </is>
      </c>
      <c r="C1097" t="inlineStr">
        <is>
          <t>1</t>
        </is>
      </c>
      <c r="D1097" t="inlineStr">
        <is>
          <t>false</t>
        </is>
      </c>
      <c r="E1097" t="inlineStr">
        <is>
          <t>false</t>
        </is>
      </c>
      <c r="G1097" t="n">
        <v>0</v>
      </c>
      <c r="I1097" s="13">
        <f>Spartan!X46</f>
        <v/>
      </c>
      <c r="K1097" s="13">
        <f>Spartan!Y46</f>
        <v/>
      </c>
      <c r="M1097" t="n">
        <v>20</v>
      </c>
    </row>
    <row r="1098">
      <c r="A1098" t="n">
        <v>196</v>
      </c>
      <c r="B1098" t="inlineStr">
        <is>
          <t>S20 Conservative BLUIX Indiv Stock</t>
        </is>
      </c>
      <c r="C1098" t="inlineStr">
        <is>
          <t>1</t>
        </is>
      </c>
      <c r="D1098" t="inlineStr">
        <is>
          <t>false</t>
        </is>
      </c>
      <c r="E1098" t="inlineStr">
        <is>
          <t>false</t>
        </is>
      </c>
      <c r="G1098" t="n">
        <v>0</v>
      </c>
      <c r="I1098" s="13">
        <f>Spartan!X47</f>
        <v/>
      </c>
      <c r="K1098" s="13">
        <f>Spartan!Y47</f>
        <v/>
      </c>
      <c r="M1098" t="n">
        <v>20</v>
      </c>
    </row>
    <row r="1099">
      <c r="A1099" t="n">
        <v>196</v>
      </c>
      <c r="B1099" t="inlineStr">
        <is>
          <t>S20 Conservative BLUIX Indiv Stock</t>
        </is>
      </c>
      <c r="C1099" t="inlineStr">
        <is>
          <t>1</t>
        </is>
      </c>
      <c r="D1099" t="inlineStr">
        <is>
          <t>false</t>
        </is>
      </c>
      <c r="E1099" t="inlineStr">
        <is>
          <t>false</t>
        </is>
      </c>
      <c r="G1099" t="n">
        <v>0</v>
      </c>
      <c r="I1099" s="13">
        <f>Spartan!X48</f>
        <v/>
      </c>
      <c r="K1099" s="13">
        <f>Spartan!Y48</f>
        <v/>
      </c>
      <c r="M1099" t="n">
        <v>20</v>
      </c>
    </row>
    <row r="1100">
      <c r="A1100" t="n">
        <v>196</v>
      </c>
      <c r="B1100" t="inlineStr">
        <is>
          <t>S20 Conservative BLUIX Indiv Stock</t>
        </is>
      </c>
      <c r="C1100" t="inlineStr">
        <is>
          <t>1</t>
        </is>
      </c>
      <c r="D1100" t="inlineStr">
        <is>
          <t>false</t>
        </is>
      </c>
      <c r="E1100" t="inlineStr">
        <is>
          <t>false</t>
        </is>
      </c>
      <c r="G1100" t="n">
        <v>0</v>
      </c>
      <c r="I1100" s="13">
        <f>Spartan!X49</f>
        <v/>
      </c>
      <c r="K1100" s="13">
        <f>Spartan!Y49</f>
        <v/>
      </c>
      <c r="M1100" t="n">
        <v>20</v>
      </c>
    </row>
    <row r="1101">
      <c r="A1101" t="n">
        <v>196</v>
      </c>
      <c r="B1101" t="inlineStr">
        <is>
          <t>S20 Conservative BLUIX Indiv Stock</t>
        </is>
      </c>
      <c r="C1101" t="inlineStr">
        <is>
          <t>1</t>
        </is>
      </c>
      <c r="D1101" t="inlineStr">
        <is>
          <t>false</t>
        </is>
      </c>
      <c r="E1101" t="inlineStr">
        <is>
          <t>false</t>
        </is>
      </c>
      <c r="G1101" t="n">
        <v>0</v>
      </c>
      <c r="I1101" s="13">
        <f>Spartan!X50</f>
        <v/>
      </c>
      <c r="K1101" s="13">
        <f>Spartan!Y50</f>
        <v/>
      </c>
      <c r="M1101" t="n">
        <v>20</v>
      </c>
    </row>
    <row r="1102">
      <c r="A1102" t="n">
        <v>196</v>
      </c>
      <c r="B1102" t="inlineStr">
        <is>
          <t>S20 Conservative BLUIX Indiv Stock</t>
        </is>
      </c>
      <c r="C1102" t="inlineStr">
        <is>
          <t>1</t>
        </is>
      </c>
      <c r="D1102" t="inlineStr">
        <is>
          <t>false</t>
        </is>
      </c>
      <c r="E1102" t="inlineStr">
        <is>
          <t>false</t>
        </is>
      </c>
      <c r="G1102" t="n">
        <v>0</v>
      </c>
      <c r="I1102" s="13">
        <f>Spartan!X51</f>
        <v/>
      </c>
      <c r="K1102" s="13">
        <f>Spartan!Y51</f>
        <v/>
      </c>
      <c r="M1102" t="n">
        <v>20</v>
      </c>
    </row>
    <row r="1103">
      <c r="A1103" t="n">
        <v>196</v>
      </c>
      <c r="B1103" t="inlineStr">
        <is>
          <t>S20 Conservative BLUIX Indiv Stock</t>
        </is>
      </c>
      <c r="C1103" t="inlineStr">
        <is>
          <t>1</t>
        </is>
      </c>
      <c r="D1103" t="inlineStr">
        <is>
          <t>false</t>
        </is>
      </c>
      <c r="E1103" t="inlineStr">
        <is>
          <t>false</t>
        </is>
      </c>
      <c r="G1103" t="n">
        <v>0</v>
      </c>
      <c r="I1103" s="13">
        <f>Spartan!X52</f>
        <v/>
      </c>
      <c r="K1103" s="13">
        <f>Spartan!Y52</f>
        <v/>
      </c>
      <c r="M1103" t="n">
        <v>20</v>
      </c>
    </row>
    <row r="1104">
      <c r="A1104" t="n">
        <v>196</v>
      </c>
      <c r="B1104" t="inlineStr">
        <is>
          <t>S20 Conservative BLUIX Indiv Stock</t>
        </is>
      </c>
      <c r="C1104" t="inlineStr">
        <is>
          <t>1</t>
        </is>
      </c>
      <c r="D1104" t="inlineStr">
        <is>
          <t>false</t>
        </is>
      </c>
      <c r="E1104" t="inlineStr">
        <is>
          <t>false</t>
        </is>
      </c>
      <c r="G1104" t="n">
        <v>0</v>
      </c>
      <c r="I1104" s="13">
        <f>Spartan!X53</f>
        <v/>
      </c>
      <c r="K1104" s="13">
        <f>Spartan!Y53</f>
        <v/>
      </c>
      <c r="M1104" t="n">
        <v>20</v>
      </c>
    </row>
    <row r="1105">
      <c r="A1105" t="n">
        <v>196</v>
      </c>
      <c r="B1105" t="inlineStr">
        <is>
          <t>S20 Conservative BLUIX Indiv Stock</t>
        </is>
      </c>
      <c r="C1105" t="inlineStr">
        <is>
          <t>1</t>
        </is>
      </c>
      <c r="D1105" t="inlineStr">
        <is>
          <t>false</t>
        </is>
      </c>
      <c r="E1105" t="inlineStr">
        <is>
          <t>false</t>
        </is>
      </c>
      <c r="G1105" t="n">
        <v>0</v>
      </c>
      <c r="I1105" s="13">
        <f>Spartan!X54</f>
        <v/>
      </c>
      <c r="K1105" s="13">
        <f>Spartan!Y54</f>
        <v/>
      </c>
      <c r="M1105" t="n">
        <v>20</v>
      </c>
    </row>
    <row r="1106">
      <c r="A1106" t="n">
        <v>196</v>
      </c>
      <c r="B1106" t="inlineStr">
        <is>
          <t>S20 Conservative BLUIX Indiv Stock</t>
        </is>
      </c>
      <c r="C1106" t="inlineStr">
        <is>
          <t>1</t>
        </is>
      </c>
      <c r="D1106" t="inlineStr">
        <is>
          <t>false</t>
        </is>
      </c>
      <c r="E1106" t="inlineStr">
        <is>
          <t>false</t>
        </is>
      </c>
      <c r="G1106" t="n">
        <v>0</v>
      </c>
      <c r="I1106" s="13">
        <f>Spartan!X55</f>
        <v/>
      </c>
      <c r="K1106" s="13">
        <f>Spartan!Y55</f>
        <v/>
      </c>
      <c r="M1106" t="n">
        <v>20</v>
      </c>
    </row>
    <row r="1107">
      <c r="A1107" t="n">
        <v>196</v>
      </c>
      <c r="B1107" t="inlineStr">
        <is>
          <t>S20 Conservative BLUIX Indiv Stock</t>
        </is>
      </c>
      <c r="C1107" t="inlineStr">
        <is>
          <t>1</t>
        </is>
      </c>
      <c r="D1107" t="inlineStr">
        <is>
          <t>false</t>
        </is>
      </c>
      <c r="E1107" t="inlineStr">
        <is>
          <t>false</t>
        </is>
      </c>
      <c r="G1107" t="n">
        <v>0</v>
      </c>
      <c r="I1107" s="13">
        <f>Spartan!X56</f>
        <v/>
      </c>
      <c r="K1107" s="13">
        <f>Spartan!Y56</f>
        <v/>
      </c>
      <c r="M1107" t="n">
        <v>20</v>
      </c>
    </row>
    <row r="1108">
      <c r="A1108" t="n">
        <v>196</v>
      </c>
      <c r="B1108" t="inlineStr">
        <is>
          <t>S20 Conservative BLUIX Indiv Stock</t>
        </is>
      </c>
      <c r="C1108" t="inlineStr">
        <is>
          <t>1</t>
        </is>
      </c>
      <c r="D1108" t="inlineStr">
        <is>
          <t>false</t>
        </is>
      </c>
      <c r="E1108" t="inlineStr">
        <is>
          <t>false</t>
        </is>
      </c>
      <c r="G1108" t="n">
        <v>0</v>
      </c>
      <c r="I1108" s="13">
        <f>Spartan!X57</f>
        <v/>
      </c>
      <c r="K1108" s="13">
        <f>Spartan!Y57</f>
        <v/>
      </c>
      <c r="M1108" t="n">
        <v>20</v>
      </c>
    </row>
    <row r="1109">
      <c r="A1109" t="n">
        <v>196</v>
      </c>
      <c r="B1109" t="inlineStr">
        <is>
          <t>S20 Conservative BLUIX Indiv Stock</t>
        </is>
      </c>
      <c r="C1109" t="inlineStr">
        <is>
          <t>1</t>
        </is>
      </c>
      <c r="D1109" t="inlineStr">
        <is>
          <t>false</t>
        </is>
      </c>
      <c r="E1109" t="inlineStr">
        <is>
          <t>false</t>
        </is>
      </c>
      <c r="G1109" t="n">
        <v>0</v>
      </c>
      <c r="I1109" s="13">
        <f>Spartan!X58</f>
        <v/>
      </c>
      <c r="K1109" s="13">
        <f>Spartan!Y58</f>
        <v/>
      </c>
      <c r="M1109" t="n">
        <v>20</v>
      </c>
    </row>
    <row r="1110">
      <c r="A1110" t="n">
        <v>196</v>
      </c>
      <c r="B1110" t="inlineStr">
        <is>
          <t>S20 Conservative BLUIX Indiv Stock</t>
        </is>
      </c>
      <c r="C1110" t="inlineStr">
        <is>
          <t>1</t>
        </is>
      </c>
      <c r="D1110" t="inlineStr">
        <is>
          <t>false</t>
        </is>
      </c>
      <c r="E1110" t="inlineStr">
        <is>
          <t>false</t>
        </is>
      </c>
      <c r="G1110" t="n">
        <v>0</v>
      </c>
      <c r="I1110" s="13">
        <f>Spartan!X59</f>
        <v/>
      </c>
      <c r="K1110" s="13">
        <f>Spartan!Y59</f>
        <v/>
      </c>
      <c r="M1110" t="n">
        <v>20</v>
      </c>
    </row>
    <row r="1111">
      <c r="A1111" t="n">
        <v>196</v>
      </c>
      <c r="B1111" t="inlineStr">
        <is>
          <t>S20 Conservative BLUIX Indiv Stock</t>
        </is>
      </c>
      <c r="C1111" t="inlineStr">
        <is>
          <t>1</t>
        </is>
      </c>
      <c r="D1111" t="inlineStr">
        <is>
          <t>false</t>
        </is>
      </c>
      <c r="E1111" t="inlineStr">
        <is>
          <t>false</t>
        </is>
      </c>
      <c r="G1111" t="n">
        <v>0</v>
      </c>
      <c r="I1111" s="13">
        <f>Spartan!X60</f>
        <v/>
      </c>
      <c r="K1111" s="13">
        <f>Spartan!Y60</f>
        <v/>
      </c>
      <c r="M1111" t="n">
        <v>20</v>
      </c>
    </row>
    <row r="1112">
      <c r="A1112" t="n">
        <v>196</v>
      </c>
      <c r="B1112" t="inlineStr">
        <is>
          <t>S20 Conservative BLUIX Indiv Stock</t>
        </is>
      </c>
      <c r="C1112" t="inlineStr">
        <is>
          <t>1</t>
        </is>
      </c>
      <c r="D1112" t="inlineStr">
        <is>
          <t>false</t>
        </is>
      </c>
      <c r="E1112" t="inlineStr">
        <is>
          <t>false</t>
        </is>
      </c>
      <c r="G1112" t="n">
        <v>0</v>
      </c>
      <c r="I1112" s="13">
        <f>Spartan!X61</f>
        <v/>
      </c>
      <c r="K1112" s="13">
        <f>Spartan!Y61</f>
        <v/>
      </c>
      <c r="M1112" t="n">
        <v>20</v>
      </c>
    </row>
    <row r="1113">
      <c r="A1113" t="n">
        <v>196</v>
      </c>
      <c r="B1113" t="inlineStr">
        <is>
          <t>S20 Conservative BLUIX Indiv Stock</t>
        </is>
      </c>
      <c r="C1113" t="inlineStr">
        <is>
          <t>1</t>
        </is>
      </c>
      <c r="D1113" t="inlineStr">
        <is>
          <t>false</t>
        </is>
      </c>
      <c r="E1113" t="inlineStr">
        <is>
          <t>false</t>
        </is>
      </c>
      <c r="G1113" t="n">
        <v>0</v>
      </c>
      <c r="I1113" s="13">
        <f>Spartan!X62</f>
        <v/>
      </c>
      <c r="K1113" s="13">
        <f>Spartan!Y62</f>
        <v/>
      </c>
      <c r="M1113" t="n">
        <v>20</v>
      </c>
    </row>
    <row r="1114">
      <c r="A1114" t="n">
        <v>196</v>
      </c>
      <c r="B1114" t="inlineStr">
        <is>
          <t>S20 Conservative BLUIX Indiv Stock</t>
        </is>
      </c>
      <c r="C1114" t="inlineStr">
        <is>
          <t>1</t>
        </is>
      </c>
      <c r="D1114" t="inlineStr">
        <is>
          <t>false</t>
        </is>
      </c>
      <c r="E1114" t="inlineStr">
        <is>
          <t>false</t>
        </is>
      </c>
      <c r="G1114" t="n">
        <v>0</v>
      </c>
      <c r="I1114" s="13">
        <f>Spartan!X63</f>
        <v/>
      </c>
      <c r="K1114" s="13">
        <f>Spartan!Y63</f>
        <v/>
      </c>
      <c r="M1114" t="n">
        <v>20</v>
      </c>
    </row>
    <row r="1115">
      <c r="A1115" t="n">
        <v>196</v>
      </c>
      <c r="B1115" t="inlineStr">
        <is>
          <t>S20 Conservative BLUIX Indiv Stock</t>
        </is>
      </c>
      <c r="C1115" t="inlineStr">
        <is>
          <t>1</t>
        </is>
      </c>
      <c r="D1115" t="inlineStr">
        <is>
          <t>false</t>
        </is>
      </c>
      <c r="E1115" t="inlineStr">
        <is>
          <t>false</t>
        </is>
      </c>
      <c r="G1115" t="n">
        <v>0</v>
      </c>
      <c r="I1115" s="13">
        <f>Spartan!X64</f>
        <v/>
      </c>
      <c r="K1115" s="13">
        <f>Spartan!Y64</f>
        <v/>
      </c>
      <c r="M1115" t="n">
        <v>20</v>
      </c>
    </row>
    <row r="1116">
      <c r="A1116" t="n">
        <v>196</v>
      </c>
      <c r="B1116" t="inlineStr">
        <is>
          <t>S20 Conservative BLUIX Indiv Stock</t>
        </is>
      </c>
      <c r="C1116" t="inlineStr">
        <is>
          <t>1</t>
        </is>
      </c>
      <c r="D1116" t="inlineStr">
        <is>
          <t>false</t>
        </is>
      </c>
      <c r="E1116" t="inlineStr">
        <is>
          <t>false</t>
        </is>
      </c>
      <c r="G1116" t="n">
        <v>0</v>
      </c>
      <c r="I1116" s="13">
        <f>Spartan!X65</f>
        <v/>
      </c>
      <c r="K1116" s="13">
        <f>Spartan!Y65</f>
        <v/>
      </c>
      <c r="M1116" t="n">
        <v>20</v>
      </c>
    </row>
    <row r="1117">
      <c r="A1117" t="n">
        <v>196</v>
      </c>
      <c r="B1117" t="inlineStr">
        <is>
          <t>S20 Conservative BLUIX Indiv Stock</t>
        </is>
      </c>
      <c r="C1117" t="inlineStr">
        <is>
          <t>1</t>
        </is>
      </c>
      <c r="D1117" t="inlineStr">
        <is>
          <t>false</t>
        </is>
      </c>
      <c r="E1117" t="inlineStr">
        <is>
          <t>false</t>
        </is>
      </c>
      <c r="G1117" t="n">
        <v>0</v>
      </c>
      <c r="I1117" s="13">
        <f>Spartan!X66</f>
        <v/>
      </c>
      <c r="K1117" s="13">
        <f>Spartan!Y66</f>
        <v/>
      </c>
      <c r="M1117" t="n">
        <v>20</v>
      </c>
    </row>
    <row r="1118">
      <c r="A1118" t="n">
        <v>196</v>
      </c>
      <c r="B1118" t="inlineStr">
        <is>
          <t>S20 Conservative BLUIX Indiv Stock</t>
        </is>
      </c>
      <c r="C1118" t="inlineStr">
        <is>
          <t>1</t>
        </is>
      </c>
      <c r="D1118" t="inlineStr">
        <is>
          <t>false</t>
        </is>
      </c>
      <c r="E1118" t="inlineStr">
        <is>
          <t>false</t>
        </is>
      </c>
      <c r="G1118" t="n">
        <v>0</v>
      </c>
      <c r="I1118" s="13">
        <f>Spartan!X67</f>
        <v/>
      </c>
      <c r="K1118" s="13">
        <f>Spartan!Y67</f>
        <v/>
      </c>
      <c r="M1118" t="n">
        <v>20</v>
      </c>
    </row>
    <row r="1119">
      <c r="A1119" t="n">
        <v>196</v>
      </c>
      <c r="B1119" t="inlineStr">
        <is>
          <t>S20 Conservative BLUIX Indiv Stock</t>
        </is>
      </c>
      <c r="C1119" t="inlineStr">
        <is>
          <t>1</t>
        </is>
      </c>
      <c r="D1119" t="inlineStr">
        <is>
          <t>false</t>
        </is>
      </c>
      <c r="E1119" t="inlineStr">
        <is>
          <t>false</t>
        </is>
      </c>
      <c r="G1119" t="n">
        <v>0</v>
      </c>
      <c r="I1119" s="13">
        <f>Spartan!X68</f>
        <v/>
      </c>
      <c r="K1119" s="13">
        <f>Spartan!Y68</f>
        <v/>
      </c>
      <c r="M1119" t="n">
        <v>20</v>
      </c>
    </row>
    <row r="1120">
      <c r="A1120" t="n">
        <v>196</v>
      </c>
      <c r="B1120" t="inlineStr">
        <is>
          <t>S20 Conservative BLUIX Indiv Stock</t>
        </is>
      </c>
      <c r="C1120" t="inlineStr">
        <is>
          <t>1</t>
        </is>
      </c>
      <c r="D1120" t="inlineStr">
        <is>
          <t>false</t>
        </is>
      </c>
      <c r="E1120" t="inlineStr">
        <is>
          <t>false</t>
        </is>
      </c>
      <c r="G1120" t="n">
        <v>0</v>
      </c>
      <c r="I1120" s="13">
        <f>Spartan!X69</f>
        <v/>
      </c>
      <c r="K1120" s="13">
        <f>Spartan!Y69</f>
        <v/>
      </c>
      <c r="M1120" t="n">
        <v>20</v>
      </c>
    </row>
    <row r="1121">
      <c r="A1121" t="n">
        <v>196</v>
      </c>
      <c r="B1121" t="inlineStr">
        <is>
          <t>S20 Conservative BLUIX Indiv Stock</t>
        </is>
      </c>
      <c r="C1121" t="inlineStr">
        <is>
          <t>1</t>
        </is>
      </c>
      <c r="D1121" t="inlineStr">
        <is>
          <t>false</t>
        </is>
      </c>
      <c r="E1121" t="inlineStr">
        <is>
          <t>false</t>
        </is>
      </c>
      <c r="G1121" t="n">
        <v>0</v>
      </c>
      <c r="I1121" s="13">
        <f>Spartan!X70</f>
        <v/>
      </c>
      <c r="K1121" s="13">
        <f>Spartan!Y70</f>
        <v/>
      </c>
      <c r="M1121" t="n">
        <v>20</v>
      </c>
    </row>
    <row r="1122">
      <c r="A1122" t="n">
        <v>196</v>
      </c>
      <c r="B1122" t="inlineStr">
        <is>
          <t>S20 Conservative BLUIX Indiv Stock</t>
        </is>
      </c>
      <c r="C1122" t="inlineStr">
        <is>
          <t>1</t>
        </is>
      </c>
      <c r="D1122" t="inlineStr">
        <is>
          <t>false</t>
        </is>
      </c>
      <c r="E1122" t="inlineStr">
        <is>
          <t>false</t>
        </is>
      </c>
      <c r="G1122" t="n">
        <v>0</v>
      </c>
      <c r="I1122" s="13">
        <f>Spartan!X71</f>
        <v/>
      </c>
      <c r="K1122" s="13">
        <f>Spartan!Y71</f>
        <v/>
      </c>
      <c r="M1122" t="n">
        <v>20</v>
      </c>
    </row>
    <row r="1123">
      <c r="A1123" t="n">
        <v>196</v>
      </c>
      <c r="B1123" t="inlineStr">
        <is>
          <t>S20 Conservative BLUIX Indiv Stock</t>
        </is>
      </c>
      <c r="C1123" t="inlineStr">
        <is>
          <t>1</t>
        </is>
      </c>
      <c r="D1123" t="inlineStr">
        <is>
          <t>false</t>
        </is>
      </c>
      <c r="E1123" t="inlineStr">
        <is>
          <t>false</t>
        </is>
      </c>
      <c r="G1123" t="n">
        <v>0</v>
      </c>
      <c r="I1123" s="13">
        <f>Spartan!X72</f>
        <v/>
      </c>
      <c r="K1123" s="13">
        <f>Spartan!Y72</f>
        <v/>
      </c>
      <c r="M1123" t="n">
        <v>20</v>
      </c>
    </row>
    <row r="1124">
      <c r="A1124" t="n">
        <v>196</v>
      </c>
      <c r="B1124" t="inlineStr">
        <is>
          <t>S20 Conservative BLUIX Indiv Stock</t>
        </is>
      </c>
      <c r="C1124" t="inlineStr">
        <is>
          <t>1</t>
        </is>
      </c>
      <c r="D1124" t="inlineStr">
        <is>
          <t>false</t>
        </is>
      </c>
      <c r="E1124" t="inlineStr">
        <is>
          <t>false</t>
        </is>
      </c>
      <c r="G1124" t="n">
        <v>0</v>
      </c>
      <c r="I1124" s="13">
        <f>Spartan!X73</f>
        <v/>
      </c>
      <c r="K1124" s="13">
        <f>Spartan!Y73</f>
        <v/>
      </c>
      <c r="M1124" t="n">
        <v>20</v>
      </c>
    </row>
    <row r="1125">
      <c r="A1125" t="n">
        <v>196</v>
      </c>
      <c r="B1125" t="inlineStr">
        <is>
          <t>S20 Conservative BLUIX Indiv Stock</t>
        </is>
      </c>
      <c r="C1125" t="inlineStr">
        <is>
          <t>1</t>
        </is>
      </c>
      <c r="D1125" t="inlineStr">
        <is>
          <t>false</t>
        </is>
      </c>
      <c r="E1125" t="inlineStr">
        <is>
          <t>false</t>
        </is>
      </c>
      <c r="G1125" t="n">
        <v>0</v>
      </c>
      <c r="I1125" s="13">
        <f>Spartan!X74</f>
        <v/>
      </c>
      <c r="K1125" s="13">
        <f>Spartan!Y74</f>
        <v/>
      </c>
      <c r="M1125" t="n">
        <v>20</v>
      </c>
    </row>
    <row r="1126">
      <c r="A1126" t="n">
        <v>196</v>
      </c>
      <c r="B1126" t="inlineStr">
        <is>
          <t>S20 Conservative BLUIX Indiv Stock</t>
        </is>
      </c>
      <c r="C1126" t="inlineStr">
        <is>
          <t>1</t>
        </is>
      </c>
      <c r="D1126" t="inlineStr">
        <is>
          <t>false</t>
        </is>
      </c>
      <c r="E1126" t="inlineStr">
        <is>
          <t>false</t>
        </is>
      </c>
      <c r="G1126" t="n">
        <v>0</v>
      </c>
      <c r="I1126" s="13">
        <f>Spartan!X75</f>
        <v/>
      </c>
      <c r="K1126" s="13">
        <f>Spartan!Y75</f>
        <v/>
      </c>
      <c r="M1126" t="n">
        <v>20</v>
      </c>
    </row>
    <row r="1127">
      <c r="A1127" t="n">
        <v>196</v>
      </c>
      <c r="B1127" t="inlineStr">
        <is>
          <t>S20 Conservative BLUIX Indiv Stock</t>
        </is>
      </c>
      <c r="C1127" t="inlineStr">
        <is>
          <t>1</t>
        </is>
      </c>
      <c r="D1127" t="inlineStr">
        <is>
          <t>false</t>
        </is>
      </c>
      <c r="E1127" t="inlineStr">
        <is>
          <t>false</t>
        </is>
      </c>
      <c r="G1127" t="n">
        <v>0</v>
      </c>
      <c r="I1127" s="13">
        <f>Spartan!X76</f>
        <v/>
      </c>
      <c r="K1127" s="13">
        <f>Spartan!Y76</f>
        <v/>
      </c>
      <c r="M1127" t="n">
        <v>20</v>
      </c>
    </row>
    <row r="1128">
      <c r="A1128" t="n">
        <v>196</v>
      </c>
      <c r="B1128" t="inlineStr">
        <is>
          <t>S20 Conservative BLUIX Indiv Stock</t>
        </is>
      </c>
      <c r="C1128" t="inlineStr">
        <is>
          <t>1</t>
        </is>
      </c>
      <c r="D1128" t="inlineStr">
        <is>
          <t>false</t>
        </is>
      </c>
      <c r="E1128" t="inlineStr">
        <is>
          <t>false</t>
        </is>
      </c>
      <c r="G1128" t="n">
        <v>0</v>
      </c>
      <c r="I1128" s="13">
        <f>Spartan!X77</f>
        <v/>
      </c>
      <c r="K1128" s="13">
        <f>Spartan!Y77</f>
        <v/>
      </c>
      <c r="M1128" t="n">
        <v>20</v>
      </c>
    </row>
    <row r="1129">
      <c r="A1129" t="n">
        <v>196</v>
      </c>
      <c r="B1129" t="inlineStr">
        <is>
          <t>S20 Conservative BLUIX Indiv Stock</t>
        </is>
      </c>
      <c r="C1129" t="inlineStr">
        <is>
          <t>1</t>
        </is>
      </c>
      <c r="D1129" t="inlineStr">
        <is>
          <t>false</t>
        </is>
      </c>
      <c r="E1129" t="inlineStr">
        <is>
          <t>false</t>
        </is>
      </c>
      <c r="G1129" t="n">
        <v>0</v>
      </c>
      <c r="I1129" s="13">
        <f>Spartan!X78</f>
        <v/>
      </c>
      <c r="K1129" s="13">
        <f>Spartan!Y78</f>
        <v/>
      </c>
      <c r="M1129" t="n">
        <v>20</v>
      </c>
    </row>
    <row r="1130">
      <c r="A1130" t="n">
        <v>196</v>
      </c>
      <c r="B1130" t="inlineStr">
        <is>
          <t>S20 Conservative BLUIX Indiv Stock</t>
        </is>
      </c>
      <c r="C1130" t="inlineStr">
        <is>
          <t>1</t>
        </is>
      </c>
      <c r="D1130" t="inlineStr">
        <is>
          <t>false</t>
        </is>
      </c>
      <c r="E1130" t="inlineStr">
        <is>
          <t>false</t>
        </is>
      </c>
      <c r="G1130" t="n">
        <v>0</v>
      </c>
      <c r="I1130" s="13">
        <f>Spartan!X79</f>
        <v/>
      </c>
      <c r="K1130" s="13">
        <f>Spartan!Y79</f>
        <v/>
      </c>
      <c r="M1130" t="n">
        <v>20</v>
      </c>
    </row>
    <row r="1131">
      <c r="A1131" t="n">
        <v>196</v>
      </c>
      <c r="B1131" t="inlineStr">
        <is>
          <t>S20 Conservative BLUIX Indiv Stock</t>
        </is>
      </c>
      <c r="C1131" t="inlineStr">
        <is>
          <t>1</t>
        </is>
      </c>
      <c r="D1131" t="inlineStr">
        <is>
          <t>false</t>
        </is>
      </c>
      <c r="E1131" t="inlineStr">
        <is>
          <t>false</t>
        </is>
      </c>
      <c r="G1131" t="n">
        <v>0</v>
      </c>
      <c r="I1131" s="13">
        <f>Spartan!X80</f>
        <v/>
      </c>
      <c r="K1131" s="13">
        <f>Spartan!Y80</f>
        <v/>
      </c>
      <c r="M1131" t="n">
        <v>20</v>
      </c>
    </row>
    <row r="1132">
      <c r="A1132" t="n">
        <v>196</v>
      </c>
      <c r="B1132" t="inlineStr">
        <is>
          <t>S20 Conservative BLUIX Indiv Stock</t>
        </is>
      </c>
      <c r="C1132" t="inlineStr">
        <is>
          <t>1</t>
        </is>
      </c>
      <c r="D1132" t="inlineStr">
        <is>
          <t>false</t>
        </is>
      </c>
      <c r="E1132" t="inlineStr">
        <is>
          <t>false</t>
        </is>
      </c>
      <c r="G1132" t="n">
        <v>0</v>
      </c>
      <c r="I1132" s="13">
        <f>Spartan!X81</f>
        <v/>
      </c>
      <c r="K1132" s="13">
        <f>Spartan!Y81</f>
        <v/>
      </c>
      <c r="M1132" t="n">
        <v>20</v>
      </c>
    </row>
    <row r="1133">
      <c r="A1133" t="n">
        <v>196</v>
      </c>
      <c r="B1133" t="inlineStr">
        <is>
          <t>S20 Conservative BLUIX Indiv Stock</t>
        </is>
      </c>
      <c r="C1133" t="inlineStr">
        <is>
          <t>1</t>
        </is>
      </c>
      <c r="D1133" t="inlineStr">
        <is>
          <t>false</t>
        </is>
      </c>
      <c r="E1133" t="inlineStr">
        <is>
          <t>false</t>
        </is>
      </c>
      <c r="G1133" t="n">
        <v>0</v>
      </c>
      <c r="I1133" s="13">
        <f>Spartan!X82</f>
        <v/>
      </c>
      <c r="K1133" s="13">
        <f>Spartan!Y82</f>
        <v/>
      </c>
      <c r="M1133" t="n">
        <v>20</v>
      </c>
    </row>
    <row r="1134">
      <c r="A1134" t="n">
        <v>196</v>
      </c>
      <c r="B1134" t="inlineStr">
        <is>
          <t>S20 Conservative BLUIX Indiv Stock</t>
        </is>
      </c>
      <c r="C1134" t="inlineStr">
        <is>
          <t>1</t>
        </is>
      </c>
      <c r="D1134" t="inlineStr">
        <is>
          <t>false</t>
        </is>
      </c>
      <c r="E1134" t="inlineStr">
        <is>
          <t>false</t>
        </is>
      </c>
      <c r="G1134" t="n">
        <v>0</v>
      </c>
      <c r="I1134" s="13">
        <f>Spartan!X83</f>
        <v/>
      </c>
      <c r="K1134" s="13">
        <f>Spartan!Y83</f>
        <v/>
      </c>
      <c r="M1134" t="n">
        <v>20</v>
      </c>
    </row>
    <row r="1135">
      <c r="A1135" t="n">
        <v>196</v>
      </c>
      <c r="B1135" t="inlineStr">
        <is>
          <t>S20 Conservative BLUIX Indiv Stock</t>
        </is>
      </c>
      <c r="C1135" t="inlineStr">
        <is>
          <t>1</t>
        </is>
      </c>
      <c r="D1135" t="inlineStr">
        <is>
          <t>false</t>
        </is>
      </c>
      <c r="E1135" t="inlineStr">
        <is>
          <t>false</t>
        </is>
      </c>
      <c r="G1135" t="n">
        <v>0</v>
      </c>
      <c r="I1135" s="13">
        <f>Spartan!X84</f>
        <v/>
      </c>
      <c r="K1135" s="13">
        <f>Spartan!Y84</f>
        <v/>
      </c>
      <c r="M1135" t="n">
        <v>20</v>
      </c>
    </row>
    <row r="1136">
      <c r="A1136" t="n">
        <v>196</v>
      </c>
      <c r="B1136" t="inlineStr">
        <is>
          <t>S20 Conservative BLUIX Indiv Stock</t>
        </is>
      </c>
      <c r="C1136" t="inlineStr">
        <is>
          <t>1</t>
        </is>
      </c>
      <c r="D1136" t="inlineStr">
        <is>
          <t>false</t>
        </is>
      </c>
      <c r="E1136" t="inlineStr">
        <is>
          <t>false</t>
        </is>
      </c>
      <c r="G1136" t="n">
        <v>0</v>
      </c>
      <c r="I1136" s="13">
        <f>Spartan!X85</f>
        <v/>
      </c>
      <c r="K1136" s="13">
        <f>Spartan!Y85</f>
        <v/>
      </c>
      <c r="M1136" t="n">
        <v>20</v>
      </c>
    </row>
    <row r="1137">
      <c r="A1137" t="n">
        <v>196</v>
      </c>
      <c r="B1137" t="inlineStr">
        <is>
          <t>S20 Conservative BLUIX Indiv Stock</t>
        </is>
      </c>
      <c r="C1137" t="inlineStr">
        <is>
          <t>1</t>
        </is>
      </c>
      <c r="D1137" t="inlineStr">
        <is>
          <t>false</t>
        </is>
      </c>
      <c r="E1137" t="inlineStr">
        <is>
          <t>false</t>
        </is>
      </c>
      <c r="G1137" t="n">
        <v>0</v>
      </c>
      <c r="I1137" s="13">
        <f>Spartan!X86</f>
        <v/>
      </c>
      <c r="K1137" s="13">
        <f>Spartan!Y86</f>
        <v/>
      </c>
      <c r="M1137" t="n">
        <v>20</v>
      </c>
    </row>
    <row r="1138">
      <c r="A1138" t="n">
        <v>196</v>
      </c>
      <c r="B1138" t="inlineStr">
        <is>
          <t>S20 Conservative BLUIX Indiv Stock</t>
        </is>
      </c>
      <c r="C1138" t="inlineStr">
        <is>
          <t>1</t>
        </is>
      </c>
      <c r="D1138" t="inlineStr">
        <is>
          <t>false</t>
        </is>
      </c>
      <c r="E1138" t="inlineStr">
        <is>
          <t>false</t>
        </is>
      </c>
      <c r="G1138" t="n">
        <v>0</v>
      </c>
      <c r="I1138" s="13">
        <f>Spartan!X87</f>
        <v/>
      </c>
      <c r="K1138" s="13">
        <f>Spartan!Y87</f>
        <v/>
      </c>
      <c r="M1138" t="n">
        <v>20</v>
      </c>
    </row>
    <row r="1139">
      <c r="A1139" t="n">
        <v>196</v>
      </c>
      <c r="B1139" t="inlineStr">
        <is>
          <t>S20 Conservative BLUIX Indiv Stock</t>
        </is>
      </c>
      <c r="C1139" t="inlineStr">
        <is>
          <t>1</t>
        </is>
      </c>
      <c r="D1139" t="inlineStr">
        <is>
          <t>false</t>
        </is>
      </c>
      <c r="E1139" t="inlineStr">
        <is>
          <t>false</t>
        </is>
      </c>
      <c r="G1139" t="n">
        <v>0</v>
      </c>
      <c r="I1139" s="13">
        <f>Spartan!X88</f>
        <v/>
      </c>
      <c r="K1139" s="13">
        <f>Spartan!Y88</f>
        <v/>
      </c>
      <c r="M1139" t="n">
        <v>20</v>
      </c>
    </row>
    <row r="1140">
      <c r="A1140" t="n">
        <v>196</v>
      </c>
      <c r="B1140" t="inlineStr">
        <is>
          <t>S20 Conservative BLUIX Indiv Stock</t>
        </is>
      </c>
      <c r="C1140" t="inlineStr">
        <is>
          <t>1</t>
        </is>
      </c>
      <c r="D1140" t="inlineStr">
        <is>
          <t>false</t>
        </is>
      </c>
      <c r="E1140" t="inlineStr">
        <is>
          <t>false</t>
        </is>
      </c>
      <c r="G1140" t="n">
        <v>0</v>
      </c>
      <c r="I1140" s="13">
        <f>Spartan!X89</f>
        <v/>
      </c>
      <c r="K1140" s="13">
        <f>Spartan!Y89</f>
        <v/>
      </c>
      <c r="M1140" t="n">
        <v>20</v>
      </c>
    </row>
    <row r="1141">
      <c r="A1141" t="n">
        <v>196</v>
      </c>
      <c r="B1141" t="inlineStr">
        <is>
          <t>S20 Conservative BLUIX Indiv Stock</t>
        </is>
      </c>
      <c r="C1141" t="inlineStr">
        <is>
          <t>1</t>
        </is>
      </c>
      <c r="D1141" t="inlineStr">
        <is>
          <t>false</t>
        </is>
      </c>
      <c r="E1141" t="inlineStr">
        <is>
          <t>false</t>
        </is>
      </c>
      <c r="G1141" t="n">
        <v>0</v>
      </c>
      <c r="I1141" s="13">
        <f>Spartan!X90</f>
        <v/>
      </c>
      <c r="K1141" s="13">
        <f>Spartan!Y90</f>
        <v/>
      </c>
      <c r="M1141" t="n">
        <v>20</v>
      </c>
    </row>
    <row r="1142">
      <c r="A1142" t="n">
        <v>196</v>
      </c>
      <c r="B1142" t="inlineStr">
        <is>
          <t>S20 Conservative BLUIX Indiv Stock</t>
        </is>
      </c>
      <c r="C1142" t="inlineStr">
        <is>
          <t>1</t>
        </is>
      </c>
      <c r="D1142" t="inlineStr">
        <is>
          <t>false</t>
        </is>
      </c>
      <c r="E1142" t="inlineStr">
        <is>
          <t>false</t>
        </is>
      </c>
      <c r="G1142" t="n">
        <v>0</v>
      </c>
      <c r="I1142" s="13">
        <f>Spartan!X91</f>
        <v/>
      </c>
      <c r="K1142" s="13">
        <f>Spartan!Y91</f>
        <v/>
      </c>
      <c r="M1142" t="n">
        <v>20</v>
      </c>
    </row>
    <row r="1143">
      <c r="A1143" t="n">
        <v>196</v>
      </c>
      <c r="B1143" t="inlineStr">
        <is>
          <t>S20 Conservative BLUIX Indiv Stock</t>
        </is>
      </c>
      <c r="C1143" t="inlineStr">
        <is>
          <t>1</t>
        </is>
      </c>
      <c r="D1143" t="inlineStr">
        <is>
          <t>false</t>
        </is>
      </c>
      <c r="E1143" t="inlineStr">
        <is>
          <t>false</t>
        </is>
      </c>
      <c r="G1143" t="n">
        <v>0</v>
      </c>
      <c r="I1143" s="13">
        <f>Spartan!X92</f>
        <v/>
      </c>
      <c r="K1143" s="13">
        <f>Spartan!Y92</f>
        <v/>
      </c>
      <c r="M1143" t="n">
        <v>20</v>
      </c>
    </row>
    <row r="1144">
      <c r="A1144" t="n">
        <v>196</v>
      </c>
      <c r="B1144" t="inlineStr">
        <is>
          <t>S20 Conservative BLUIX Indiv Stock</t>
        </is>
      </c>
      <c r="C1144" t="inlineStr">
        <is>
          <t>1</t>
        </is>
      </c>
      <c r="D1144" t="inlineStr">
        <is>
          <t>false</t>
        </is>
      </c>
      <c r="E1144" t="inlineStr">
        <is>
          <t>false</t>
        </is>
      </c>
      <c r="G1144" t="n">
        <v>0</v>
      </c>
      <c r="I1144" s="13">
        <f>Spartan!X93</f>
        <v/>
      </c>
      <c r="K1144" s="13">
        <f>Spartan!Y93</f>
        <v/>
      </c>
      <c r="M1144" t="n">
        <v>20</v>
      </c>
    </row>
    <row r="1145">
      <c r="A1145" t="n">
        <v>196</v>
      </c>
      <c r="B1145" t="inlineStr">
        <is>
          <t>S20 Conservative BLUIX Indiv Stock</t>
        </is>
      </c>
      <c r="C1145" t="inlineStr">
        <is>
          <t>1</t>
        </is>
      </c>
      <c r="D1145" t="inlineStr">
        <is>
          <t>false</t>
        </is>
      </c>
      <c r="E1145" t="inlineStr">
        <is>
          <t>false</t>
        </is>
      </c>
      <c r="G1145" t="n">
        <v>0</v>
      </c>
      <c r="I1145" s="13">
        <f>Spartan!X94</f>
        <v/>
      </c>
      <c r="K1145" s="13">
        <f>Spartan!Y94</f>
        <v/>
      </c>
      <c r="M1145" t="n">
        <v>20</v>
      </c>
    </row>
    <row r="1146">
      <c r="A1146" t="n">
        <v>196</v>
      </c>
      <c r="B1146" t="inlineStr">
        <is>
          <t>S20 Conservative BLUIX Indiv Stock</t>
        </is>
      </c>
      <c r="C1146" t="inlineStr">
        <is>
          <t>1</t>
        </is>
      </c>
      <c r="D1146" t="inlineStr">
        <is>
          <t>false</t>
        </is>
      </c>
      <c r="E1146" t="inlineStr">
        <is>
          <t>false</t>
        </is>
      </c>
      <c r="G1146" t="n">
        <v>0</v>
      </c>
      <c r="I1146" s="13">
        <f>Spartan!X95</f>
        <v/>
      </c>
      <c r="K1146" s="13">
        <f>Spartan!Y95</f>
        <v/>
      </c>
      <c r="M1146" t="n">
        <v>20</v>
      </c>
    </row>
    <row r="1147">
      <c r="A1147" t="n">
        <v>196</v>
      </c>
      <c r="B1147" t="inlineStr">
        <is>
          <t>S20 Conservative BLUIX Indiv Stock</t>
        </is>
      </c>
      <c r="C1147" t="inlineStr">
        <is>
          <t>1</t>
        </is>
      </c>
      <c r="D1147" t="inlineStr">
        <is>
          <t>false</t>
        </is>
      </c>
      <c r="E1147" t="inlineStr">
        <is>
          <t>false</t>
        </is>
      </c>
      <c r="G1147" t="n">
        <v>0</v>
      </c>
      <c r="I1147" s="13">
        <f>Spartan!X96</f>
        <v/>
      </c>
      <c r="K1147" s="13">
        <f>Spartan!Y96</f>
        <v/>
      </c>
      <c r="M1147" t="n">
        <v>20</v>
      </c>
    </row>
    <row r="1148">
      <c r="A1148" t="n">
        <v>196</v>
      </c>
      <c r="B1148" t="inlineStr">
        <is>
          <t>S20 Conservative BLUIX Indiv Stock</t>
        </is>
      </c>
      <c r="C1148" t="inlineStr">
        <is>
          <t>1</t>
        </is>
      </c>
      <c r="D1148" t="inlineStr">
        <is>
          <t>false</t>
        </is>
      </c>
      <c r="E1148" t="inlineStr">
        <is>
          <t>false</t>
        </is>
      </c>
      <c r="G1148" t="n">
        <v>0</v>
      </c>
      <c r="I1148" s="13">
        <f>Spartan!X97</f>
        <v/>
      </c>
      <c r="K1148" s="13">
        <f>Spartan!Y97</f>
        <v/>
      </c>
      <c r="M1148" t="n">
        <v>20</v>
      </c>
    </row>
    <row r="1149">
      <c r="A1149" t="n">
        <v>196</v>
      </c>
      <c r="B1149" t="inlineStr">
        <is>
          <t>S20 Conservative BLUIX Indiv Stock</t>
        </is>
      </c>
      <c r="C1149" t="inlineStr">
        <is>
          <t>1</t>
        </is>
      </c>
      <c r="D1149" t="inlineStr">
        <is>
          <t>false</t>
        </is>
      </c>
      <c r="E1149" t="inlineStr">
        <is>
          <t>false</t>
        </is>
      </c>
      <c r="G1149" t="n">
        <v>0</v>
      </c>
      <c r="I1149" s="13">
        <f>Spartan!X98</f>
        <v/>
      </c>
      <c r="K1149" s="13">
        <f>Spartan!Y98</f>
        <v/>
      </c>
      <c r="M1149" t="n">
        <v>20</v>
      </c>
    </row>
    <row r="1150">
      <c r="A1150" t="n">
        <v>196</v>
      </c>
      <c r="B1150" t="inlineStr">
        <is>
          <t>S20 Conservative BLUIX Indiv Stock</t>
        </is>
      </c>
      <c r="C1150" t="inlineStr">
        <is>
          <t>1</t>
        </is>
      </c>
      <c r="D1150" t="inlineStr">
        <is>
          <t>false</t>
        </is>
      </c>
      <c r="E1150" t="inlineStr">
        <is>
          <t>false</t>
        </is>
      </c>
      <c r="G1150" t="n">
        <v>0</v>
      </c>
      <c r="I1150" s="13">
        <f>Spartan!X99</f>
        <v/>
      </c>
      <c r="K1150" s="13">
        <f>Spartan!Y99</f>
        <v/>
      </c>
      <c r="M1150" t="n">
        <v>20</v>
      </c>
    </row>
    <row r="1151">
      <c r="A1151" t="n">
        <v>196</v>
      </c>
      <c r="B1151" t="inlineStr">
        <is>
          <t>S20 Conservative BLUIX Indiv Stock</t>
        </is>
      </c>
      <c r="C1151" t="inlineStr">
        <is>
          <t>1</t>
        </is>
      </c>
      <c r="D1151" t="inlineStr">
        <is>
          <t>false</t>
        </is>
      </c>
      <c r="E1151" t="inlineStr">
        <is>
          <t>false</t>
        </is>
      </c>
      <c r="G1151" t="n">
        <v>0</v>
      </c>
      <c r="I1151" s="13">
        <f>Spartan!X100</f>
        <v/>
      </c>
      <c r="K1151" s="13">
        <f>Spartan!Y100</f>
        <v/>
      </c>
      <c r="M1151" t="n">
        <v>20</v>
      </c>
    </row>
    <row r="1152">
      <c r="A1152" t="n">
        <v>196</v>
      </c>
      <c r="B1152" t="inlineStr">
        <is>
          <t>S20 Conservative BLUIX Indiv Stock</t>
        </is>
      </c>
      <c r="C1152" t="inlineStr">
        <is>
          <t>1</t>
        </is>
      </c>
      <c r="D1152" t="inlineStr">
        <is>
          <t>false</t>
        </is>
      </c>
      <c r="E1152" t="inlineStr">
        <is>
          <t>false</t>
        </is>
      </c>
      <c r="G1152" t="n">
        <v>0</v>
      </c>
      <c r="I1152" s="13">
        <f>Spartan!X101</f>
        <v/>
      </c>
      <c r="K1152" s="13">
        <f>Spartan!Y101</f>
        <v/>
      </c>
      <c r="M1152" t="n">
        <v>20</v>
      </c>
    </row>
    <row r="1153">
      <c r="A1153" t="n">
        <v>196</v>
      </c>
      <c r="B1153" t="inlineStr">
        <is>
          <t>S20 Conservative BLUIX Indiv Stock</t>
        </is>
      </c>
      <c r="C1153" t="inlineStr">
        <is>
          <t>1</t>
        </is>
      </c>
      <c r="D1153" t="inlineStr">
        <is>
          <t>false</t>
        </is>
      </c>
      <c r="E1153" t="inlineStr">
        <is>
          <t>false</t>
        </is>
      </c>
      <c r="G1153" t="n">
        <v>0</v>
      </c>
      <c r="I1153" s="13">
        <f>Spartan!X102</f>
        <v/>
      </c>
      <c r="K1153" s="13">
        <f>Spartan!Y102</f>
        <v/>
      </c>
      <c r="M1153" t="n">
        <v>20</v>
      </c>
    </row>
    <row r="1154">
      <c r="A1154" t="n">
        <v>196</v>
      </c>
      <c r="B1154" t="inlineStr">
        <is>
          <t>S20 Conservative BLUIX Indiv Stock</t>
        </is>
      </c>
      <c r="C1154" t="inlineStr">
        <is>
          <t>1</t>
        </is>
      </c>
      <c r="D1154" t="inlineStr">
        <is>
          <t>false</t>
        </is>
      </c>
      <c r="E1154" t="inlineStr">
        <is>
          <t>false</t>
        </is>
      </c>
      <c r="G1154" t="n">
        <v>0</v>
      </c>
      <c r="I1154" s="13">
        <f>Spartan!X103</f>
        <v/>
      </c>
      <c r="K1154" s="13">
        <f>Spartan!Y103</f>
        <v/>
      </c>
      <c r="M1154" t="n">
        <v>20</v>
      </c>
    </row>
    <row r="1155">
      <c r="A1155" t="n">
        <v>196</v>
      </c>
      <c r="B1155" t="inlineStr">
        <is>
          <t>S20 Conservative BLUIX Indiv Stock</t>
        </is>
      </c>
      <c r="C1155" t="inlineStr">
        <is>
          <t>1</t>
        </is>
      </c>
      <c r="D1155" t="inlineStr">
        <is>
          <t>false</t>
        </is>
      </c>
      <c r="E1155" t="inlineStr">
        <is>
          <t>false</t>
        </is>
      </c>
      <c r="G1155" t="n">
        <v>0</v>
      </c>
      <c r="I1155" s="13">
        <f>Spartan!X104</f>
        <v/>
      </c>
      <c r="K1155" s="13">
        <f>Spartan!Y104</f>
        <v/>
      </c>
      <c r="M1155" t="n">
        <v>20</v>
      </c>
    </row>
    <row r="1156">
      <c r="A1156" t="n">
        <v>196</v>
      </c>
      <c r="B1156" t="inlineStr">
        <is>
          <t>S20 Conservative BLUIX Indiv Stock</t>
        </is>
      </c>
      <c r="C1156" t="inlineStr">
        <is>
          <t>1</t>
        </is>
      </c>
      <c r="D1156" t="inlineStr">
        <is>
          <t>false</t>
        </is>
      </c>
      <c r="E1156" t="inlineStr">
        <is>
          <t>false</t>
        </is>
      </c>
      <c r="G1156" t="n">
        <v>0</v>
      </c>
      <c r="I1156" s="13">
        <f>Spartan!X105</f>
        <v/>
      </c>
      <c r="K1156" s="13">
        <f>Spartan!Y105</f>
        <v/>
      </c>
      <c r="M1156" t="n">
        <v>20</v>
      </c>
    </row>
    <row r="1157">
      <c r="A1157" t="n">
        <v>196</v>
      </c>
      <c r="B1157" t="inlineStr">
        <is>
          <t>S20 Conservative BLUIX Indiv Stock</t>
        </is>
      </c>
      <c r="C1157" t="inlineStr">
        <is>
          <t>1</t>
        </is>
      </c>
      <c r="D1157" t="inlineStr">
        <is>
          <t>false</t>
        </is>
      </c>
      <c r="E1157" t="inlineStr">
        <is>
          <t>false</t>
        </is>
      </c>
      <c r="G1157" t="n">
        <v>0</v>
      </c>
      <c r="I1157" s="13">
        <f>Spartan!X106</f>
        <v/>
      </c>
      <c r="K1157" s="13">
        <f>Spartan!Y106</f>
        <v/>
      </c>
      <c r="M1157" t="n">
        <v>20</v>
      </c>
    </row>
    <row r="1158">
      <c r="A1158" t="n">
        <v>196</v>
      </c>
      <c r="B1158" t="inlineStr">
        <is>
          <t>S20 Conservative BLUIX Indiv Stock</t>
        </is>
      </c>
      <c r="C1158" t="inlineStr">
        <is>
          <t>1</t>
        </is>
      </c>
      <c r="D1158" t="inlineStr">
        <is>
          <t>false</t>
        </is>
      </c>
      <c r="E1158" t="inlineStr">
        <is>
          <t>false</t>
        </is>
      </c>
      <c r="G1158" t="n">
        <v>0</v>
      </c>
      <c r="I1158" s="13">
        <f>Spartan!X107</f>
        <v/>
      </c>
      <c r="K1158" s="13">
        <f>Spartan!Y107</f>
        <v/>
      </c>
      <c r="M1158" t="n">
        <v>20</v>
      </c>
    </row>
    <row r="1159">
      <c r="A1159" t="n">
        <v>196</v>
      </c>
      <c r="B1159" t="inlineStr">
        <is>
          <t>S20 Conservative BLUIX Indiv Stock</t>
        </is>
      </c>
      <c r="C1159" t="inlineStr">
        <is>
          <t>1</t>
        </is>
      </c>
      <c r="D1159" t="inlineStr">
        <is>
          <t>false</t>
        </is>
      </c>
      <c r="E1159" t="inlineStr">
        <is>
          <t>false</t>
        </is>
      </c>
      <c r="G1159" t="n">
        <v>0</v>
      </c>
      <c r="I1159" s="13">
        <f>Spartan!X108</f>
        <v/>
      </c>
      <c r="K1159" s="13">
        <f>Spartan!Y108</f>
        <v/>
      </c>
      <c r="M1159" t="n">
        <v>20</v>
      </c>
    </row>
    <row r="1160">
      <c r="A1160" t="n">
        <v>196</v>
      </c>
      <c r="B1160" t="inlineStr">
        <is>
          <t>S20 Conservative BLUIX Indiv Stock</t>
        </is>
      </c>
      <c r="C1160" t="inlineStr">
        <is>
          <t>1</t>
        </is>
      </c>
      <c r="D1160" t="inlineStr">
        <is>
          <t>false</t>
        </is>
      </c>
      <c r="E1160" t="inlineStr">
        <is>
          <t>false</t>
        </is>
      </c>
      <c r="G1160" t="n">
        <v>0</v>
      </c>
      <c r="I1160" s="13">
        <f>Spartan!X109</f>
        <v/>
      </c>
      <c r="K1160" s="13">
        <f>Spartan!Y109</f>
        <v/>
      </c>
      <c r="M1160" t="n">
        <v>20</v>
      </c>
    </row>
    <row r="1161">
      <c r="A1161" t="n">
        <v>196</v>
      </c>
      <c r="B1161" t="inlineStr">
        <is>
          <t>S20 Conservative BLUIX Indiv Stock</t>
        </is>
      </c>
      <c r="C1161" t="inlineStr">
        <is>
          <t>1</t>
        </is>
      </c>
      <c r="D1161" t="inlineStr">
        <is>
          <t>false</t>
        </is>
      </c>
      <c r="E1161" t="inlineStr">
        <is>
          <t>false</t>
        </is>
      </c>
      <c r="G1161" t="n">
        <v>0</v>
      </c>
      <c r="I1161" s="13">
        <f>Spartan!X110</f>
        <v/>
      </c>
      <c r="K1161" s="13">
        <f>Spartan!Y110</f>
        <v/>
      </c>
      <c r="M1161" t="n">
        <v>20</v>
      </c>
    </row>
    <row r="1162">
      <c r="A1162" t="n">
        <v>196</v>
      </c>
      <c r="B1162" t="inlineStr">
        <is>
          <t>S20 Conservative BLUIX Indiv Stock</t>
        </is>
      </c>
      <c r="C1162" t="inlineStr">
        <is>
          <t>1</t>
        </is>
      </c>
      <c r="D1162" t="inlineStr">
        <is>
          <t>false</t>
        </is>
      </c>
      <c r="E1162" t="inlineStr">
        <is>
          <t>false</t>
        </is>
      </c>
      <c r="G1162" t="n">
        <v>0</v>
      </c>
      <c r="I1162" s="13">
        <f>Spartan!X111</f>
        <v/>
      </c>
      <c r="K1162" s="13">
        <f>Spartan!Y111</f>
        <v/>
      </c>
      <c r="M1162" t="n">
        <v>20</v>
      </c>
    </row>
    <row r="1163">
      <c r="A1163" t="n">
        <v>196</v>
      </c>
      <c r="B1163" t="inlineStr">
        <is>
          <t>S20 Conservative BLUIX Indiv Stock</t>
        </is>
      </c>
      <c r="C1163" t="inlineStr">
        <is>
          <t>1</t>
        </is>
      </c>
      <c r="D1163" t="inlineStr">
        <is>
          <t>false</t>
        </is>
      </c>
      <c r="E1163" t="inlineStr">
        <is>
          <t>false</t>
        </is>
      </c>
      <c r="G1163" t="n">
        <v>0</v>
      </c>
      <c r="I1163" s="13">
        <f>Spartan!X112</f>
        <v/>
      </c>
      <c r="K1163" s="13">
        <f>Spartan!Y112</f>
        <v/>
      </c>
      <c r="M1163" t="n">
        <v>20</v>
      </c>
    </row>
    <row r="1164">
      <c r="A1164" t="n">
        <v>196</v>
      </c>
      <c r="B1164" t="inlineStr">
        <is>
          <t>S20 Conservative BLUIX Indiv Stock</t>
        </is>
      </c>
      <c r="C1164" t="inlineStr">
        <is>
          <t>1</t>
        </is>
      </c>
      <c r="D1164" t="inlineStr">
        <is>
          <t>false</t>
        </is>
      </c>
      <c r="E1164" t="inlineStr">
        <is>
          <t>false</t>
        </is>
      </c>
      <c r="G1164" t="n">
        <v>0</v>
      </c>
      <c r="I1164" s="13">
        <f>Spartan!X113</f>
        <v/>
      </c>
      <c r="K1164" s="13">
        <f>Spartan!Y113</f>
        <v/>
      </c>
      <c r="M1164" t="n">
        <v>20</v>
      </c>
    </row>
    <row r="1165">
      <c r="A1165" t="n">
        <v>196</v>
      </c>
      <c r="B1165" t="inlineStr">
        <is>
          <t>S20 Conservative BLUIX Indiv Stock</t>
        </is>
      </c>
      <c r="C1165" t="inlineStr">
        <is>
          <t>1</t>
        </is>
      </c>
      <c r="D1165" t="inlineStr">
        <is>
          <t>false</t>
        </is>
      </c>
      <c r="E1165" t="inlineStr">
        <is>
          <t>false</t>
        </is>
      </c>
      <c r="G1165" t="n">
        <v>0</v>
      </c>
      <c r="I1165" s="13">
        <f>Spartan!X114</f>
        <v/>
      </c>
      <c r="K1165" s="13">
        <f>Spartan!Y114</f>
        <v/>
      </c>
      <c r="M1165" t="n">
        <v>20</v>
      </c>
    </row>
    <row r="1166">
      <c r="A1166" t="n">
        <v>196</v>
      </c>
      <c r="B1166" t="inlineStr">
        <is>
          <t>S20 Conservative BLUIX Indiv Stock</t>
        </is>
      </c>
      <c r="C1166" t="inlineStr">
        <is>
          <t>1</t>
        </is>
      </c>
      <c r="D1166" t="inlineStr">
        <is>
          <t>false</t>
        </is>
      </c>
      <c r="E1166" t="inlineStr">
        <is>
          <t>false</t>
        </is>
      </c>
      <c r="G1166" t="n">
        <v>0</v>
      </c>
      <c r="I1166" s="13">
        <f>Spartan!X115</f>
        <v/>
      </c>
      <c r="K1166" s="13">
        <f>Spartan!Y115</f>
        <v/>
      </c>
      <c r="M1166" t="n">
        <v>20</v>
      </c>
    </row>
    <row r="1167">
      <c r="A1167" t="n">
        <v>196</v>
      </c>
      <c r="B1167" t="inlineStr">
        <is>
          <t>S20 Conservative BLUIX Indiv Stock</t>
        </is>
      </c>
      <c r="C1167" t="inlineStr">
        <is>
          <t>1</t>
        </is>
      </c>
      <c r="D1167" t="inlineStr">
        <is>
          <t>false</t>
        </is>
      </c>
      <c r="E1167" t="inlineStr">
        <is>
          <t>false</t>
        </is>
      </c>
      <c r="G1167" t="n">
        <v>0</v>
      </c>
      <c r="I1167" s="13">
        <f>Spartan!X116</f>
        <v/>
      </c>
      <c r="K1167" s="13">
        <f>Spartan!Y116</f>
        <v/>
      </c>
      <c r="M1167" t="n">
        <v>20</v>
      </c>
    </row>
    <row r="1168">
      <c r="A1168" t="n">
        <v>196</v>
      </c>
      <c r="B1168" t="inlineStr">
        <is>
          <t>S20 Conservative BLUIX Indiv Stock</t>
        </is>
      </c>
      <c r="C1168" t="inlineStr">
        <is>
          <t>1</t>
        </is>
      </c>
      <c r="D1168" t="inlineStr">
        <is>
          <t>false</t>
        </is>
      </c>
      <c r="E1168" t="inlineStr">
        <is>
          <t>false</t>
        </is>
      </c>
      <c r="G1168" t="n">
        <v>0</v>
      </c>
      <c r="I1168" s="13">
        <f>Spartan!X117</f>
        <v/>
      </c>
      <c r="K1168" s="13">
        <f>Spartan!Y117</f>
        <v/>
      </c>
      <c r="M1168" t="n">
        <v>20</v>
      </c>
    </row>
    <row r="1169">
      <c r="A1169" t="n">
        <v>196</v>
      </c>
      <c r="B1169" t="inlineStr">
        <is>
          <t>S20 Conservative BLUIX Indiv Stock</t>
        </is>
      </c>
      <c r="C1169" t="inlineStr">
        <is>
          <t>1</t>
        </is>
      </c>
      <c r="D1169" t="inlineStr">
        <is>
          <t>false</t>
        </is>
      </c>
      <c r="E1169" t="inlineStr">
        <is>
          <t>false</t>
        </is>
      </c>
      <c r="G1169" t="n">
        <v>0</v>
      </c>
      <c r="I1169" s="13">
        <f>Spartan!X118</f>
        <v/>
      </c>
      <c r="K1169" s="13">
        <f>Spartan!Y118</f>
        <v/>
      </c>
      <c r="M1169" t="n">
        <v>20</v>
      </c>
    </row>
    <row r="1170">
      <c r="A1170" t="n">
        <v>196</v>
      </c>
      <c r="B1170" t="inlineStr">
        <is>
          <t>S20 Conservative BLUIX Indiv Stock</t>
        </is>
      </c>
      <c r="C1170" t="inlineStr">
        <is>
          <t>1</t>
        </is>
      </c>
      <c r="D1170" t="inlineStr">
        <is>
          <t>false</t>
        </is>
      </c>
      <c r="E1170" t="inlineStr">
        <is>
          <t>false</t>
        </is>
      </c>
      <c r="G1170" t="n">
        <v>0</v>
      </c>
      <c r="I1170" s="13">
        <f>Spartan!X119</f>
        <v/>
      </c>
      <c r="K1170" s="13">
        <f>Spartan!Y119</f>
        <v/>
      </c>
      <c r="M1170" t="n">
        <v>20</v>
      </c>
    </row>
  </sheetData>
  <autoFilter ref="A1:CA1170"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H23" sqref="H23"/>
    </sheetView>
  </sheetViews>
  <sheetFormatPr baseColWidth="8" defaultRowHeight="14.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tabColor rgb="FF00B050"/>
    <outlinePr summaryBelow="1" summaryRight="1"/>
    <pageSetUpPr/>
  </sheetPr>
  <dimension ref="A1:W109"/>
  <sheetViews>
    <sheetView workbookViewId="0">
      <selection activeCell="I5" sqref="I5"/>
    </sheetView>
  </sheetViews>
  <sheetFormatPr baseColWidth="8" defaultRowHeight="14.5"/>
  <cols>
    <col width="44.26953125" customWidth="1" min="12" max="12"/>
  </cols>
  <sheetData>
    <row r="1">
      <c r="B1" s="283">
        <f>SUM(B4:B101)</f>
        <v/>
      </c>
      <c r="E1" s="283">
        <f>SUM(E4:E109)</f>
        <v/>
      </c>
      <c r="H1" s="283" t="n"/>
      <c r="I1" s="283">
        <f>SUM(I4:I19)</f>
        <v/>
      </c>
      <c r="L1" s="283" t="n"/>
      <c r="N1" s="283" t="n"/>
      <c r="Q1" s="283">
        <f>SUM(Q4:Q108)</f>
        <v/>
      </c>
    </row>
    <row r="2">
      <c r="A2" s="262" t="inlineStr">
        <is>
          <t>NEW HOLDINGS FOR DEC</t>
        </is>
      </c>
      <c r="B2" s="263" t="n"/>
      <c r="C2" s="263" t="n"/>
      <c r="S2" s="154" t="inlineStr">
        <is>
          <t>ESG Strategy w/10% BLUIX</t>
        </is>
      </c>
      <c r="V2" s="154" t="inlineStr">
        <is>
          <t>OEF Strategy w/10% BLUIX</t>
        </is>
      </c>
    </row>
    <row r="3" ht="15" customHeight="1" thickBot="1">
      <c r="A3" s="154" t="inlineStr">
        <is>
          <t>ESG Strategy</t>
        </is>
      </c>
      <c r="D3" s="154" t="inlineStr">
        <is>
          <t>BIBL Strategy</t>
        </is>
      </c>
      <c r="G3" s="154" t="inlineStr">
        <is>
          <t>Sector Rotation</t>
        </is>
      </c>
      <c r="K3" s="154" t="inlineStr">
        <is>
          <t>OEF Strategy</t>
        </is>
      </c>
      <c r="P3" s="154" t="inlineStr">
        <is>
          <t>OEF Strategy</t>
        </is>
      </c>
      <c r="S3" t="inlineStr">
        <is>
          <t>BLUIX</t>
        </is>
      </c>
      <c r="T3" t="n">
        <v>10</v>
      </c>
      <c r="V3" t="inlineStr">
        <is>
          <t>BLUIX</t>
        </is>
      </c>
      <c r="W3" t="n">
        <v>10</v>
      </c>
    </row>
    <row r="4" ht="15" customHeight="1" thickBot="1">
      <c r="A4" t="inlineStr">
        <is>
          <t>$CASH</t>
        </is>
      </c>
      <c r="B4" s="283" t="n">
        <v>1</v>
      </c>
      <c r="C4" s="283" t="n"/>
      <c r="D4" t="inlineStr">
        <is>
          <t>$CASH</t>
        </is>
      </c>
      <c r="E4" s="283" t="n">
        <v>2</v>
      </c>
      <c r="G4" t="inlineStr">
        <is>
          <t>BLUIX</t>
        </is>
      </c>
      <c r="H4" s="283" t="n"/>
      <c r="I4" s="291" t="n">
        <v>10</v>
      </c>
      <c r="K4" s="69" t="inlineStr">
        <is>
          <t>AAPL</t>
        </is>
      </c>
      <c r="L4" s="69" t="inlineStr">
        <is>
          <t>APPLE INC</t>
        </is>
      </c>
      <c r="M4" s="164" t="n">
        <v>11.58</v>
      </c>
      <c r="N4" s="146">
        <f>ROUNDDOWN(M4*0.99,1)</f>
        <v/>
      </c>
      <c r="P4" t="inlineStr">
        <is>
          <t>$CASH</t>
        </is>
      </c>
      <c r="Q4" t="n">
        <v>0.4</v>
      </c>
      <c r="S4">
        <f>A4</f>
        <v/>
      </c>
      <c r="T4">
        <f>100-T3-SUM(T5:T108)</f>
        <v/>
      </c>
      <c r="V4">
        <f>P4</f>
        <v/>
      </c>
      <c r="W4">
        <f>100-W3-SUM(W5:W108)</f>
        <v/>
      </c>
    </row>
    <row r="5" ht="15" customHeight="1" thickBot="1">
      <c r="A5" t="inlineStr">
        <is>
          <t>EAGG</t>
        </is>
      </c>
      <c r="B5" s="283" t="n">
        <v>0</v>
      </c>
      <c r="C5" s="283" t="n"/>
      <c r="D5" t="inlineStr">
        <is>
          <t>BND</t>
        </is>
      </c>
      <c r="E5" s="283" t="n">
        <v>0</v>
      </c>
      <c r="G5" t="inlineStr">
        <is>
          <t>XLK</t>
        </is>
      </c>
      <c r="H5" s="292" t="n">
        <v>34.7</v>
      </c>
      <c r="I5" s="291">
        <f>ROUND(H5*0.9,1)</f>
        <v/>
      </c>
      <c r="K5" s="69" t="inlineStr">
        <is>
          <t>MSFT</t>
        </is>
      </c>
      <c r="L5" s="69" t="inlineStr">
        <is>
          <t>MICROSOFT CORP</t>
        </is>
      </c>
      <c r="M5" s="164" t="n">
        <v>5.34</v>
      </c>
      <c r="N5" s="146">
        <f>ROUNDDOWN(M5*0.99,1)</f>
        <v/>
      </c>
      <c r="P5" t="inlineStr">
        <is>
          <t>SHV</t>
        </is>
      </c>
      <c r="Q5" t="n">
        <v>0</v>
      </c>
      <c r="S5">
        <f>A5</f>
        <v/>
      </c>
      <c r="T5">
        <f>ROUND(B5*(99-$T$3)/100,1)</f>
        <v/>
      </c>
      <c r="V5">
        <f>P5</f>
        <v/>
      </c>
      <c r="W5">
        <f>ROUND(Q5*(99-$W$3)/100,1)</f>
        <v/>
      </c>
    </row>
    <row r="6" ht="15" customHeight="1" thickBot="1">
      <c r="A6" t="inlineStr">
        <is>
          <t>BIL</t>
        </is>
      </c>
      <c r="B6" s="283" t="n">
        <v>2.8</v>
      </c>
      <c r="C6" s="283" t="n"/>
      <c r="D6" t="inlineStr">
        <is>
          <t>BIL</t>
        </is>
      </c>
      <c r="E6" s="283" t="n">
        <v>10</v>
      </c>
      <c r="G6" t="inlineStr">
        <is>
          <t>XLV</t>
        </is>
      </c>
      <c r="H6" s="292" t="n">
        <v>5.9</v>
      </c>
      <c r="I6" s="291">
        <f>ROUND(H6*0.9,1)</f>
        <v/>
      </c>
      <c r="K6" s="69" t="inlineStr">
        <is>
          <t>NVDA</t>
        </is>
      </c>
      <c r="L6" s="69" t="inlineStr">
        <is>
          <t>NVIDIA CORP</t>
        </is>
      </c>
      <c r="M6" s="164" t="n">
        <v>12.4</v>
      </c>
      <c r="N6" s="146">
        <f>ROUNDDOWN(M6*0.99,1)</f>
        <v/>
      </c>
      <c r="P6" t="inlineStr">
        <is>
          <t>BIL</t>
        </is>
      </c>
      <c r="Q6" t="n">
        <v>0</v>
      </c>
      <c r="S6">
        <f>A6</f>
        <v/>
      </c>
      <c r="T6">
        <f>ROUND(B6*(99-$T$3)/100,1)</f>
        <v/>
      </c>
      <c r="V6">
        <f>P6</f>
        <v/>
      </c>
      <c r="W6" t="n">
        <v>0</v>
      </c>
    </row>
    <row r="7" ht="15" customHeight="1" thickBot="1">
      <c r="A7" t="inlineStr">
        <is>
          <t>SHV</t>
        </is>
      </c>
      <c r="B7" s="283" t="n">
        <v>0</v>
      </c>
      <c r="C7" s="283" t="n"/>
      <c r="D7" t="inlineStr">
        <is>
          <t>SHV</t>
        </is>
      </c>
      <c r="E7" s="283" t="n">
        <v>10</v>
      </c>
      <c r="G7" t="inlineStr">
        <is>
          <t>XLF</t>
        </is>
      </c>
      <c r="H7" s="292" t="n">
        <v>13.4</v>
      </c>
      <c r="I7" s="291">
        <f>ROUND(H7*0.9,1)</f>
        <v/>
      </c>
      <c r="K7" s="69" t="inlineStr">
        <is>
          <t>AMZN</t>
        </is>
      </c>
      <c r="L7" s="69" t="inlineStr">
        <is>
          <t>AMAZON COM INC</t>
        </is>
      </c>
      <c r="M7" s="164" t="n">
        <v>6.64</v>
      </c>
      <c r="N7">
        <f>ROUNDDOWN(M7,1)</f>
        <v/>
      </c>
      <c r="P7" t="inlineStr">
        <is>
          <t>SGOV</t>
        </is>
      </c>
      <c r="Q7" t="n">
        <v>0</v>
      </c>
      <c r="S7">
        <f>A7</f>
        <v/>
      </c>
      <c r="T7">
        <f>ROUND(B7*(99-$T$3)/100,1)</f>
        <v/>
      </c>
      <c r="V7">
        <f>P7</f>
        <v/>
      </c>
      <c r="W7">
        <f>ROUND(Q7*(99-$W$3)/100,1)</f>
        <v/>
      </c>
    </row>
    <row r="8" ht="15" customHeight="1" thickBot="1">
      <c r="A8" s="80" t="inlineStr">
        <is>
          <t>FLOT</t>
        </is>
      </c>
      <c r="B8" s="283" t="n">
        <v>0</v>
      </c>
      <c r="C8" s="283" t="n"/>
      <c r="D8" s="80" t="inlineStr">
        <is>
          <t>FLOT</t>
        </is>
      </c>
      <c r="E8" s="283" t="n">
        <v>5</v>
      </c>
      <c r="G8" t="inlineStr">
        <is>
          <t>XLY</t>
        </is>
      </c>
      <c r="H8" s="292" t="n">
        <v>10.9</v>
      </c>
      <c r="I8" s="291">
        <f>ROUND(H8*0.9,1)</f>
        <v/>
      </c>
      <c r="K8" s="69" t="inlineStr">
        <is>
          <t>META</t>
        </is>
      </c>
      <c r="L8" s="69" t="inlineStr">
        <is>
          <t>META PLATFORMS INC CLASS A</t>
        </is>
      </c>
      <c r="M8" s="164" t="n">
        <v>4.35</v>
      </c>
      <c r="N8">
        <f>ROUNDDOWN(M8,1)</f>
        <v/>
      </c>
      <c r="P8" t="inlineStr">
        <is>
          <t>FLOT</t>
        </is>
      </c>
      <c r="Q8" t="n">
        <v>0</v>
      </c>
      <c r="S8">
        <f>A8</f>
        <v/>
      </c>
      <c r="T8">
        <f>ROUND(B8*(99-$T$3)/100,1)</f>
        <v/>
      </c>
      <c r="V8">
        <f>P8</f>
        <v/>
      </c>
      <c r="W8">
        <f>ROUND(Q8*(99-$W$3)/100,1)</f>
        <v/>
      </c>
    </row>
    <row r="9" ht="15" customHeight="1" thickBot="1">
      <c r="A9" t="inlineStr">
        <is>
          <t>OPER</t>
        </is>
      </c>
      <c r="B9" s="283" t="n">
        <v>0</v>
      </c>
      <c r="C9" s="283" t="n"/>
      <c r="D9" t="inlineStr">
        <is>
          <t>OPER</t>
        </is>
      </c>
      <c r="E9" s="283" t="n">
        <v>0</v>
      </c>
      <c r="G9" t="inlineStr">
        <is>
          <t>XLI</t>
        </is>
      </c>
      <c r="H9" s="292" t="n">
        <v>7.9</v>
      </c>
      <c r="I9" s="291">
        <f>ROUND(H9*0.9,1)</f>
        <v/>
      </c>
      <c r="K9" s="69" t="inlineStr">
        <is>
          <t>GOOGL</t>
        </is>
      </c>
      <c r="L9" s="69" t="inlineStr">
        <is>
          <t>ALPHABET INC CLASS A</t>
        </is>
      </c>
      <c r="M9" s="164" t="n">
        <v>3.62</v>
      </c>
      <c r="N9">
        <f>ROUNDDOWN(M9,1)</f>
        <v/>
      </c>
      <c r="P9">
        <f>K4</f>
        <v/>
      </c>
      <c r="Q9">
        <f>N4</f>
        <v/>
      </c>
      <c r="S9">
        <f>A9</f>
        <v/>
      </c>
      <c r="T9">
        <f>ROUND(B9*(99-$T$3)/100,1)</f>
        <v/>
      </c>
      <c r="V9">
        <f>P9</f>
        <v/>
      </c>
      <c r="W9">
        <f>ROUND(Q9*(99-$W$3)/100,1)</f>
        <v/>
      </c>
    </row>
    <row r="10" ht="15" customHeight="1" thickBot="1">
      <c r="A10" s="69" t="inlineStr">
        <is>
          <t>NVDA</t>
        </is>
      </c>
      <c r="B10" s="283" t="n">
        <v>7.5</v>
      </c>
      <c r="C10" s="283" t="n"/>
      <c r="D10" s="69" t="inlineStr">
        <is>
          <t>CAT</t>
        </is>
      </c>
      <c r="E10" s="283" t="n">
        <v>4.4</v>
      </c>
      <c r="G10" t="inlineStr">
        <is>
          <t>XLC</t>
        </is>
      </c>
      <c r="H10" s="292" t="n">
        <v>9.4</v>
      </c>
      <c r="I10" s="291">
        <f>ROUND(H10*0.9,1)</f>
        <v/>
      </c>
      <c r="K10" s="69" t="inlineStr">
        <is>
          <t>BRK.B</t>
        </is>
      </c>
      <c r="L10" s="69" t="inlineStr">
        <is>
          <t>BERKSHIRE HATHAWAY INC CLASS B</t>
        </is>
      </c>
      <c r="M10" s="164" t="n">
        <v>2.9</v>
      </c>
      <c r="N10">
        <f>ROUNDDOWN(M10,1)</f>
        <v/>
      </c>
      <c r="P10">
        <f>K5</f>
        <v/>
      </c>
      <c r="Q10">
        <f>N5</f>
        <v/>
      </c>
      <c r="S10">
        <f>A10</f>
        <v/>
      </c>
      <c r="T10">
        <f>ROUND(B10*(99-$T$3)/100,1)</f>
        <v/>
      </c>
      <c r="V10">
        <f>P10</f>
        <v/>
      </c>
      <c r="W10">
        <f>ROUND(Q10*(99-$W$3)/100,1)</f>
        <v/>
      </c>
    </row>
    <row r="11" ht="15" customHeight="1" thickBot="1">
      <c r="A11" s="69" t="inlineStr">
        <is>
          <t>AAPL</t>
        </is>
      </c>
      <c r="B11" s="283" t="n">
        <v>6.9</v>
      </c>
      <c r="C11" s="283" t="n"/>
      <c r="D11" s="69" t="inlineStr">
        <is>
          <t>NOW</t>
        </is>
      </c>
      <c r="E11" s="283" t="n">
        <v>0</v>
      </c>
      <c r="G11" t="inlineStr">
        <is>
          <t>XLP</t>
        </is>
      </c>
      <c r="H11" s="292" t="n">
        <v>6.1</v>
      </c>
      <c r="I11" s="291">
        <f>ROUND(H11*0.9,1)</f>
        <v/>
      </c>
      <c r="K11" s="69" t="inlineStr">
        <is>
          <t>GOOG</t>
        </is>
      </c>
      <c r="L11" s="69" t="inlineStr">
        <is>
          <t>ALPHABET INC CLASS C</t>
        </is>
      </c>
      <c r="M11" s="164" t="n">
        <v>2.99</v>
      </c>
      <c r="N11">
        <f>ROUNDDOWN(M11,1)</f>
        <v/>
      </c>
      <c r="P11">
        <f>K6</f>
        <v/>
      </c>
      <c r="Q11">
        <f>N6</f>
        <v/>
      </c>
      <c r="S11">
        <f>A11</f>
        <v/>
      </c>
      <c r="T11">
        <f>ROUND(B11*(99-$T$3)/100,1)</f>
        <v/>
      </c>
      <c r="V11">
        <f>P11</f>
        <v/>
      </c>
      <c r="W11">
        <f>ROUND(Q11*(99-$W$3)/100,1)</f>
        <v/>
      </c>
    </row>
    <row r="12" ht="15" customHeight="1" thickBot="1">
      <c r="A12" s="69" t="inlineStr">
        <is>
          <t>MSFT</t>
        </is>
      </c>
      <c r="B12" s="283" t="n">
        <v>3.4</v>
      </c>
      <c r="C12" s="283" t="n"/>
      <c r="D12" s="69" t="inlineStr">
        <is>
          <t>PLD</t>
        </is>
      </c>
      <c r="E12" s="283" t="n">
        <v>4</v>
      </c>
      <c r="G12" t="inlineStr">
        <is>
          <t>XLE</t>
        </is>
      </c>
      <c r="H12" s="292" t="n">
        <v>3.6</v>
      </c>
      <c r="I12" s="291">
        <f>ROUND(H12*0.9,1)</f>
        <v/>
      </c>
      <c r="K12" s="69" t="inlineStr">
        <is>
          <t>LLY</t>
        </is>
      </c>
      <c r="L12" s="69" t="inlineStr">
        <is>
          <t>ELI LILLY</t>
        </is>
      </c>
      <c r="M12" s="164" t="n">
        <v>1.1</v>
      </c>
      <c r="N12">
        <f>ROUND(M12,1)</f>
        <v/>
      </c>
      <c r="P12">
        <f>K7</f>
        <v/>
      </c>
      <c r="Q12">
        <f>N7</f>
        <v/>
      </c>
      <c r="S12">
        <f>A12</f>
        <v/>
      </c>
      <c r="T12">
        <f>ROUND(B12*(99-$T$3)/100,1)</f>
        <v/>
      </c>
      <c r="V12">
        <f>P12</f>
        <v/>
      </c>
      <c r="W12">
        <f>ROUND(Q12*(99-$W$3)/100,1)</f>
        <v/>
      </c>
    </row>
    <row r="13" ht="15" customHeight="1" thickBot="1">
      <c r="A13" s="69" t="inlineStr">
        <is>
          <t>GOOGL</t>
        </is>
      </c>
      <c r="B13" s="283" t="n">
        <v>2.8</v>
      </c>
      <c r="C13" s="283" t="n"/>
      <c r="D13" s="69" t="inlineStr">
        <is>
          <t>SYK</t>
        </is>
      </c>
      <c r="E13" s="283" t="n">
        <v>3.7</v>
      </c>
      <c r="G13" t="inlineStr">
        <is>
          <t>XLU</t>
        </is>
      </c>
      <c r="H13" s="292" t="n">
        <v>2.7</v>
      </c>
      <c r="I13" s="291">
        <f>ROUND(H13*0.9,1)</f>
        <v/>
      </c>
      <c r="K13" s="69" t="inlineStr">
        <is>
          <t>AVGO</t>
        </is>
      </c>
      <c r="L13" s="69" t="inlineStr">
        <is>
          <t>BROADCOM INC</t>
        </is>
      </c>
      <c r="M13" s="164" t="n">
        <v>1.4</v>
      </c>
      <c r="N13">
        <f>ROUND(M13,1)</f>
        <v/>
      </c>
      <c r="P13">
        <f>K8</f>
        <v/>
      </c>
      <c r="Q13">
        <f>N8</f>
        <v/>
      </c>
      <c r="S13">
        <f>A13</f>
        <v/>
      </c>
      <c r="T13">
        <f>ROUND(B13*(99-$T$3)/100,1)</f>
        <v/>
      </c>
      <c r="V13">
        <f>P13</f>
        <v/>
      </c>
      <c r="W13">
        <f>ROUND(Q13*(99-$W$3)/100,1)</f>
        <v/>
      </c>
    </row>
    <row r="14" ht="15" customHeight="1" thickBot="1">
      <c r="A14" s="69" t="inlineStr">
        <is>
          <t>GOOG</t>
        </is>
      </c>
      <c r="B14" s="283" t="n">
        <v>2.7</v>
      </c>
      <c r="C14" s="283" t="n"/>
      <c r="D14" s="69" t="inlineStr">
        <is>
          <t>ISRG</t>
        </is>
      </c>
      <c r="E14" s="283" t="n">
        <v>3.5</v>
      </c>
      <c r="G14" t="inlineStr">
        <is>
          <t>XLRE</t>
        </is>
      </c>
      <c r="H14" s="292" t="n">
        <v>2.4</v>
      </c>
      <c r="I14" s="291">
        <f>ROUND(H14*0.9,1)</f>
        <v/>
      </c>
      <c r="K14" s="69" t="inlineStr">
        <is>
          <t>JPM</t>
        </is>
      </c>
      <c r="L14" s="69" t="inlineStr">
        <is>
          <t>JPMORGAN CHASE &amp; CO</t>
        </is>
      </c>
      <c r="M14" s="164" t="n">
        <v>2.31</v>
      </c>
      <c r="N14">
        <f>ROUND(M14,1)</f>
        <v/>
      </c>
      <c r="P14">
        <f>K9</f>
        <v/>
      </c>
      <c r="Q14">
        <f>N9</f>
        <v/>
      </c>
      <c r="S14">
        <f>A14</f>
        <v/>
      </c>
      <c r="T14">
        <f>ROUND(B14*(99-$T$3)/100,1)</f>
        <v/>
      </c>
      <c r="V14">
        <f>P14</f>
        <v/>
      </c>
      <c r="W14">
        <f>ROUND(Q14*(99-$W$3)/100,1)</f>
        <v/>
      </c>
    </row>
    <row r="15" ht="15" customHeight="1" thickBot="1">
      <c r="A15" s="69" t="inlineStr">
        <is>
          <t>KO</t>
        </is>
      </c>
      <c r="B15" s="283" t="n">
        <v>1.3</v>
      </c>
      <c r="C15" s="283" t="n"/>
      <c r="D15" s="69" t="inlineStr">
        <is>
          <t>PGR</t>
        </is>
      </c>
      <c r="E15" s="283" t="n">
        <v>0</v>
      </c>
      <c r="G15" t="inlineStr">
        <is>
          <t>XLB</t>
        </is>
      </c>
      <c r="H15" s="292" t="n">
        <v>2</v>
      </c>
      <c r="I15" s="291">
        <f>ROUND(H15*0.9,1)</f>
        <v/>
      </c>
      <c r="K15" s="69" t="inlineStr">
        <is>
          <t>TSLA</t>
        </is>
      </c>
      <c r="L15" s="69" t="inlineStr">
        <is>
          <t>TESLA INC</t>
        </is>
      </c>
      <c r="M15" s="164" t="n">
        <v>3.1</v>
      </c>
      <c r="N15">
        <f>ROUND(M15,1)</f>
        <v/>
      </c>
      <c r="P15">
        <f>K10</f>
        <v/>
      </c>
      <c r="Q15">
        <f>N10</f>
        <v/>
      </c>
      <c r="S15">
        <f>A15</f>
        <v/>
      </c>
      <c r="T15">
        <f>ROUND(B15*(99-$T$3)/100,1)</f>
        <v/>
      </c>
      <c r="V15">
        <f>P15</f>
        <v/>
      </c>
      <c r="W15">
        <f>ROUND(Q15*(99-$W$3)/100,1)</f>
        <v/>
      </c>
    </row>
    <row r="16" ht="15" customHeight="1" thickBot="1">
      <c r="A16" s="69" t="inlineStr">
        <is>
          <t>HD</t>
        </is>
      </c>
      <c r="B16" s="283" t="n">
        <v>2.4</v>
      </c>
      <c r="C16" s="283" t="n"/>
      <c r="D16" s="69" t="inlineStr">
        <is>
          <t>SLB</t>
        </is>
      </c>
      <c r="E16" s="283" t="n">
        <v>1.4</v>
      </c>
      <c r="G16" t="inlineStr">
        <is>
          <t>BIL</t>
        </is>
      </c>
      <c r="H16" s="283" t="n">
        <v>0</v>
      </c>
      <c r="I16" s="291">
        <f>ROUND(H16*0.9,1)</f>
        <v/>
      </c>
      <c r="K16" s="69" t="inlineStr">
        <is>
          <t>XOM</t>
        </is>
      </c>
      <c r="L16" s="69" t="inlineStr">
        <is>
          <t>EXXON MOBIL CORP</t>
        </is>
      </c>
      <c r="M16" s="164" t="n">
        <v>1.82</v>
      </c>
      <c r="N16">
        <f>ROUND(M16,1)</f>
        <v/>
      </c>
      <c r="P16">
        <f>K11</f>
        <v/>
      </c>
      <c r="Q16">
        <f>N11</f>
        <v/>
      </c>
      <c r="S16">
        <f>A16</f>
        <v/>
      </c>
      <c r="T16">
        <f>ROUND(B16*(99-$T$3)/100,1)</f>
        <v/>
      </c>
      <c r="V16">
        <f>P16</f>
        <v/>
      </c>
      <c r="W16">
        <f>ROUND(Q16*(99-$W$3)/100,1)</f>
        <v/>
      </c>
    </row>
    <row r="17" ht="15" customHeight="1" thickBot="1">
      <c r="A17" s="69" t="inlineStr">
        <is>
          <t>AVGO</t>
        </is>
      </c>
      <c r="B17" s="283" t="n">
        <v>2.4</v>
      </c>
      <c r="C17" s="283" t="n"/>
      <c r="D17" s="69" t="inlineStr">
        <is>
          <t>SNPS</t>
        </is>
      </c>
      <c r="E17" s="283" t="n">
        <v>0</v>
      </c>
      <c r="G17" t="inlineStr">
        <is>
          <t>SHV</t>
        </is>
      </c>
      <c r="H17" s="283" t="n">
        <v>0</v>
      </c>
      <c r="I17" s="291">
        <f>ROUND(H17*0.9,1)</f>
        <v/>
      </c>
      <c r="K17" s="69" t="inlineStr">
        <is>
          <t>UNH</t>
        </is>
      </c>
      <c r="L17" s="69" t="inlineStr">
        <is>
          <t>UNITEDHEALTH GROUP INC</t>
        </is>
      </c>
      <c r="M17" s="164" t="n">
        <v>1.93</v>
      </c>
      <c r="N17">
        <f>ROUND(M17,1)</f>
        <v/>
      </c>
      <c r="P17">
        <f>K12</f>
        <v/>
      </c>
      <c r="Q17">
        <f>N12</f>
        <v/>
      </c>
      <c r="S17">
        <f>A17</f>
        <v/>
      </c>
      <c r="T17">
        <f>ROUND(B17*(99-$T$3)/100,1)</f>
        <v/>
      </c>
      <c r="V17">
        <f>P17</f>
        <v/>
      </c>
      <c r="W17">
        <f>ROUND(Q17*(99-$W$3)/100,1)</f>
        <v/>
      </c>
    </row>
    <row r="18" ht="15" customHeight="1" thickBot="1">
      <c r="A18" s="69" t="inlineStr">
        <is>
          <t>LLY</t>
        </is>
      </c>
      <c r="B18" s="283" t="n">
        <v>1.1</v>
      </c>
      <c r="C18" s="283" t="n"/>
      <c r="D18" s="69" t="inlineStr">
        <is>
          <t>KLAC</t>
        </is>
      </c>
      <c r="E18" s="283" t="n">
        <v>2.2</v>
      </c>
      <c r="G18" t="inlineStr">
        <is>
          <t>OPER</t>
        </is>
      </c>
      <c r="H18" s="283" t="n">
        <v>0</v>
      </c>
      <c r="I18" s="291">
        <f>ROUND(H18*0.9,1)</f>
        <v/>
      </c>
      <c r="K18" s="69" t="inlineStr">
        <is>
          <t>V</t>
        </is>
      </c>
      <c r="L18" s="69" t="inlineStr">
        <is>
          <t>VISA INC CLASS A</t>
        </is>
      </c>
      <c r="M18" s="164" t="n">
        <v>1.76</v>
      </c>
      <c r="N18">
        <f>ROUND(M18,1)</f>
        <v/>
      </c>
      <c r="P18">
        <f>K13</f>
        <v/>
      </c>
      <c r="Q18">
        <f>N13</f>
        <v/>
      </c>
      <c r="S18">
        <f>A18</f>
        <v/>
      </c>
      <c r="T18">
        <f>ROUND(B18*(99-$T$3)/100,1)</f>
        <v/>
      </c>
      <c r="V18">
        <f>P18</f>
        <v/>
      </c>
      <c r="W18">
        <f>ROUND(Q18*(99-$W$3)/100,1)</f>
        <v/>
      </c>
    </row>
    <row r="19" ht="15" customHeight="1" thickBot="1">
      <c r="A19" s="69" t="inlineStr">
        <is>
          <t>K</t>
        </is>
      </c>
      <c r="B19" s="283" t="n">
        <v>2.1</v>
      </c>
      <c r="C19" s="283" t="n"/>
      <c r="D19" s="69" t="inlineStr">
        <is>
          <t>ANET</t>
        </is>
      </c>
      <c r="E19" s="283" t="n">
        <v>2.1</v>
      </c>
      <c r="G19" t="inlineStr">
        <is>
          <t>$CASH</t>
        </is>
      </c>
      <c r="H19" s="283" t="n">
        <v>0.9</v>
      </c>
      <c r="I19" s="291">
        <f>100-SUM(I4:I18)</f>
        <v/>
      </c>
      <c r="K19" s="69" t="inlineStr">
        <is>
          <t>PG</t>
        </is>
      </c>
      <c r="L19" s="69" t="inlineStr">
        <is>
          <t>PROCTER &amp; GAMBLE</t>
        </is>
      </c>
      <c r="M19" s="164" t="n">
        <v>1.33</v>
      </c>
      <c r="N19">
        <f>ROUND(M19,1)</f>
        <v/>
      </c>
      <c r="P19">
        <f>K14</f>
        <v/>
      </c>
      <c r="Q19">
        <f>N14</f>
        <v/>
      </c>
      <c r="S19">
        <f>A19</f>
        <v/>
      </c>
      <c r="T19">
        <f>ROUND(B19*(99-$T$3)/100,1)</f>
        <v/>
      </c>
      <c r="V19">
        <f>P19</f>
        <v/>
      </c>
      <c r="W19">
        <f>ROUND(Q19*(99-$W$3)/100,1)</f>
        <v/>
      </c>
    </row>
    <row r="20" ht="15" customHeight="1" thickBot="1">
      <c r="A20" s="69" t="inlineStr">
        <is>
          <t>TT</t>
        </is>
      </c>
      <c r="B20" s="283" t="n">
        <v>2</v>
      </c>
      <c r="C20" s="283" t="n"/>
      <c r="D20" s="69" t="inlineStr">
        <is>
          <t>CTAS</t>
        </is>
      </c>
      <c r="E20" s="283" t="n">
        <v>1</v>
      </c>
      <c r="K20" s="69" t="inlineStr">
        <is>
          <t>COST</t>
        </is>
      </c>
      <c r="L20" s="69" t="inlineStr">
        <is>
          <t>COSTCO WHOLESALE CORP</t>
        </is>
      </c>
      <c r="M20" s="164" t="n">
        <v>1.4</v>
      </c>
      <c r="N20">
        <f>ROUND(M20,1)</f>
        <v/>
      </c>
      <c r="P20">
        <f>K15</f>
        <v/>
      </c>
      <c r="Q20">
        <f>N15</f>
        <v/>
      </c>
      <c r="S20">
        <f>A20</f>
        <v/>
      </c>
      <c r="T20">
        <f>ROUND(B20*(99-$T$3)/100,1)</f>
        <v/>
      </c>
      <c r="V20">
        <f>P20</f>
        <v/>
      </c>
      <c r="W20">
        <f>ROUND(Q20*(99-$W$3)/100,1)</f>
        <v/>
      </c>
    </row>
    <row r="21" ht="15" customHeight="1" thickBot="1">
      <c r="A21" s="69" t="inlineStr">
        <is>
          <t>ECL</t>
        </is>
      </c>
      <c r="B21" s="283" t="n">
        <v>1.9</v>
      </c>
      <c r="C21" s="283" t="n"/>
      <c r="D21" s="69" t="inlineStr">
        <is>
          <t>ROP</t>
        </is>
      </c>
      <c r="E21" s="283" t="n">
        <v>0</v>
      </c>
      <c r="K21" s="69" t="inlineStr">
        <is>
          <t>JNJ</t>
        </is>
      </c>
      <c r="L21" s="69" t="inlineStr">
        <is>
          <t>JOHNSON &amp; JOHNSON</t>
        </is>
      </c>
      <c r="M21" s="164" t="n">
        <v>0.62</v>
      </c>
      <c r="N21">
        <f>ROUND(M21,1)</f>
        <v/>
      </c>
      <c r="P21">
        <f>K16</f>
        <v/>
      </c>
      <c r="Q21">
        <f>N16</f>
        <v/>
      </c>
      <c r="S21">
        <f>A21</f>
        <v/>
      </c>
      <c r="T21">
        <f>ROUND(B21*(99-$T$3)/100,1)</f>
        <v/>
      </c>
      <c r="V21">
        <f>P21</f>
        <v/>
      </c>
      <c r="W21">
        <f>ROUND(Q21*(99-$W$3)/100,1)</f>
        <v/>
      </c>
    </row>
    <row r="22" ht="15" customHeight="1" thickBot="1">
      <c r="A22" s="69" t="inlineStr">
        <is>
          <t>TXN</t>
        </is>
      </c>
      <c r="B22" s="283" t="n">
        <v>1.9</v>
      </c>
      <c r="C22" s="283" t="n"/>
      <c r="D22" s="69" t="inlineStr">
        <is>
          <t>FCX</t>
        </is>
      </c>
      <c r="E22" s="283" t="n">
        <v>1.9</v>
      </c>
      <c r="K22" s="69" t="inlineStr">
        <is>
          <t>MA</t>
        </is>
      </c>
      <c r="L22" s="69" t="inlineStr">
        <is>
          <t>MASTERCARD INC CLASS A</t>
        </is>
      </c>
      <c r="M22" s="164" t="n">
        <v>1.49</v>
      </c>
      <c r="N22">
        <f>ROUND(M22,1)</f>
        <v/>
      </c>
      <c r="P22">
        <f>K17</f>
        <v/>
      </c>
      <c r="Q22">
        <f>N17</f>
        <v/>
      </c>
      <c r="S22">
        <f>A22</f>
        <v/>
      </c>
      <c r="T22">
        <f>ROUND(B22*(99-$T$3)/100,1)</f>
        <v/>
      </c>
      <c r="V22">
        <f>P22</f>
        <v/>
      </c>
      <c r="W22">
        <f>ROUND(Q22*(99-$W$3)/100,1)</f>
        <v/>
      </c>
    </row>
    <row r="23" ht="15" customHeight="1" thickBot="1">
      <c r="A23" s="69" t="inlineStr">
        <is>
          <t>OKE</t>
        </is>
      </c>
      <c r="B23" s="283" t="n">
        <v>1.9</v>
      </c>
      <c r="C23" s="283" t="n"/>
      <c r="D23" s="69" t="inlineStr">
        <is>
          <t>PH</t>
        </is>
      </c>
      <c r="E23" s="283" t="n">
        <v>1.9</v>
      </c>
      <c r="K23" s="69" t="inlineStr">
        <is>
          <t>HD</t>
        </is>
      </c>
      <c r="L23" s="69" t="inlineStr">
        <is>
          <t>HOME DEPOT INC</t>
        </is>
      </c>
      <c r="M23" s="164" t="n">
        <v>1.35</v>
      </c>
      <c r="N23">
        <f>ROUND(M23,1)</f>
        <v/>
      </c>
      <c r="P23">
        <f>K18</f>
        <v/>
      </c>
      <c r="Q23">
        <f>N18</f>
        <v/>
      </c>
      <c r="S23">
        <f>A23</f>
        <v/>
      </c>
      <c r="T23">
        <f>ROUND(B23*(99-$T$3)/100,1)</f>
        <v/>
      </c>
      <c r="V23">
        <f>P23</f>
        <v/>
      </c>
      <c r="W23">
        <f>ROUND(Q23*(99-$W$3)/100,1)</f>
        <v/>
      </c>
    </row>
    <row r="24" ht="15" customHeight="1" thickBot="1">
      <c r="A24" s="69" t="inlineStr">
        <is>
          <t>TSLA</t>
        </is>
      </c>
      <c r="B24" s="283" t="n">
        <v>1.9</v>
      </c>
      <c r="C24" s="283" t="n"/>
      <c r="D24" s="69" t="inlineStr">
        <is>
          <t>APH</t>
        </is>
      </c>
      <c r="E24" s="283" t="n">
        <v>1.9</v>
      </c>
      <c r="K24" s="69" t="inlineStr">
        <is>
          <t>ABBV</t>
        </is>
      </c>
      <c r="L24" s="69" t="inlineStr">
        <is>
          <t>ABBVIE INC</t>
        </is>
      </c>
      <c r="M24" s="164" t="n">
        <v>0.52</v>
      </c>
      <c r="N24">
        <f>ROUND(M24,1)</f>
        <v/>
      </c>
      <c r="P24">
        <f>K19</f>
        <v/>
      </c>
      <c r="Q24">
        <f>N19</f>
        <v/>
      </c>
      <c r="S24">
        <f>A24</f>
        <v/>
      </c>
      <c r="T24">
        <f>ROUND(B24*(99-$T$3)/100,1)</f>
        <v/>
      </c>
      <c r="V24">
        <f>P24</f>
        <v/>
      </c>
      <c r="W24">
        <f>ROUND(Q24*(99-$W$3)/100,1)</f>
        <v/>
      </c>
    </row>
    <row r="25" ht="15" customHeight="1" thickBot="1">
      <c r="A25" s="69" t="inlineStr">
        <is>
          <t>ADP</t>
        </is>
      </c>
      <c r="B25" s="283" t="n">
        <v>1.9</v>
      </c>
      <c r="C25" s="283" t="n"/>
      <c r="D25" s="69" t="inlineStr">
        <is>
          <t>RSG</t>
        </is>
      </c>
      <c r="E25" s="283" t="n">
        <v>1.8</v>
      </c>
      <c r="K25" s="69" t="inlineStr">
        <is>
          <t>WMT</t>
        </is>
      </c>
      <c r="L25" s="69" t="inlineStr">
        <is>
          <t>WALMART INC</t>
        </is>
      </c>
      <c r="M25" s="164" t="n">
        <v>1.26</v>
      </c>
      <c r="N25">
        <f>ROUND(M25,1)</f>
        <v/>
      </c>
      <c r="P25">
        <f>K20</f>
        <v/>
      </c>
      <c r="Q25">
        <f>N20</f>
        <v/>
      </c>
      <c r="S25">
        <f>A25</f>
        <v/>
      </c>
      <c r="T25">
        <f>ROUND(B25*(99-$T$3)/100,1)</f>
        <v/>
      </c>
      <c r="V25">
        <f>P25</f>
        <v/>
      </c>
      <c r="W25">
        <f>ROUND(Q25*(99-$W$3)/100,1)</f>
        <v/>
      </c>
    </row>
    <row r="26" ht="15" customHeight="1" thickBot="1">
      <c r="A26" s="69" t="inlineStr">
        <is>
          <t>GILD</t>
        </is>
      </c>
      <c r="B26" s="283" t="n">
        <v>1.7</v>
      </c>
      <c r="C26" s="283" t="n"/>
      <c r="D26" s="69" t="inlineStr">
        <is>
          <t>FTNT</t>
        </is>
      </c>
      <c r="E26" s="283" t="n">
        <v>1.7</v>
      </c>
      <c r="K26" s="69" t="inlineStr">
        <is>
          <t>MRK</t>
        </is>
      </c>
      <c r="L26" s="69" t="inlineStr">
        <is>
          <t>MERCK &amp; CO INC</t>
        </is>
      </c>
      <c r="M26" s="164" t="n">
        <v>0</v>
      </c>
      <c r="N26">
        <f>ROUND(M26,1)</f>
        <v/>
      </c>
      <c r="P26">
        <f>K21</f>
        <v/>
      </c>
      <c r="Q26">
        <f>N21</f>
        <v/>
      </c>
      <c r="S26">
        <f>A26</f>
        <v/>
      </c>
      <c r="T26">
        <f>ROUND(B26*(99-$T$3)/100,1)</f>
        <v/>
      </c>
      <c r="V26">
        <f>P26</f>
        <v/>
      </c>
      <c r="W26">
        <f>ROUND(Q26*(99-$W$3)/100,1)</f>
        <v/>
      </c>
    </row>
    <row r="27" ht="15" customHeight="1" thickBot="1">
      <c r="A27" s="69" t="inlineStr">
        <is>
          <t>CRH</t>
        </is>
      </c>
      <c r="B27" s="283" t="n">
        <v>1.7</v>
      </c>
      <c r="C27" s="283" t="n"/>
      <c r="D27" s="69" t="inlineStr">
        <is>
          <t>PCAR</t>
        </is>
      </c>
      <c r="E27" s="283" t="n">
        <v>1.7</v>
      </c>
      <c r="K27" s="69" t="inlineStr">
        <is>
          <t>NFLX</t>
        </is>
      </c>
      <c r="L27" s="69" t="inlineStr">
        <is>
          <t>NETFLIX INC</t>
        </is>
      </c>
      <c r="M27" s="164" t="n">
        <v>1.2</v>
      </c>
      <c r="N27">
        <f>ROUND(M27,1)</f>
        <v/>
      </c>
      <c r="P27">
        <f>K22</f>
        <v/>
      </c>
      <c r="Q27">
        <f>N22</f>
        <v/>
      </c>
      <c r="S27">
        <f>A27</f>
        <v/>
      </c>
      <c r="T27">
        <f>ROUND(B27*(99-$T$3)/100,1)</f>
        <v/>
      </c>
      <c r="V27">
        <f>P27</f>
        <v/>
      </c>
      <c r="W27">
        <f>ROUND(Q27*(99-$W$3)/100,1)</f>
        <v/>
      </c>
    </row>
    <row r="28" ht="15" customHeight="1" thickBot="1">
      <c r="A28" s="69" t="inlineStr">
        <is>
          <t>CRM</t>
        </is>
      </c>
      <c r="B28" s="283" t="n">
        <v>1.6</v>
      </c>
      <c r="C28" s="283" t="n"/>
      <c r="D28" s="69" t="inlineStr">
        <is>
          <t>ODFL</t>
        </is>
      </c>
      <c r="E28" s="283" t="n">
        <v>1.6</v>
      </c>
      <c r="K28" s="69" t="inlineStr">
        <is>
          <t>KO</t>
        </is>
      </c>
      <c r="L28" s="69" t="inlineStr">
        <is>
          <t>COCA-COLA</t>
        </is>
      </c>
      <c r="M28" s="164" t="n">
        <v>0.42</v>
      </c>
      <c r="N28">
        <f>ROUND(M28,1)</f>
        <v/>
      </c>
      <c r="P28">
        <f>K23</f>
        <v/>
      </c>
      <c r="Q28">
        <f>N23</f>
        <v/>
      </c>
      <c r="S28">
        <f>A28</f>
        <v/>
      </c>
      <c r="T28">
        <f>ROUND(B28*(99-$T$3)/100,1)</f>
        <v/>
      </c>
      <c r="V28">
        <f>P28</f>
        <v/>
      </c>
      <c r="W28">
        <f>ROUND(Q28*(99-$W$3)/100,1)</f>
        <v/>
      </c>
    </row>
    <row r="29" ht="15" customHeight="1" thickBot="1">
      <c r="A29" s="69" t="inlineStr">
        <is>
          <t>INTU</t>
        </is>
      </c>
      <c r="B29" s="283" t="n">
        <v>1.5</v>
      </c>
      <c r="C29" s="283" t="n"/>
      <c r="D29" s="69" t="inlineStr">
        <is>
          <t>PAYX</t>
        </is>
      </c>
      <c r="E29" s="283" t="n">
        <v>0</v>
      </c>
      <c r="K29" s="69" t="inlineStr">
        <is>
          <t>BAC</t>
        </is>
      </c>
      <c r="L29" s="69" t="inlineStr">
        <is>
          <t>BANK OF AMERICA CORP</t>
        </is>
      </c>
      <c r="M29" s="164" t="n">
        <v>1.05</v>
      </c>
      <c r="N29">
        <f>ROUND(M29,1)</f>
        <v/>
      </c>
      <c r="P29">
        <f>K24</f>
        <v/>
      </c>
      <c r="Q29">
        <f>N24</f>
        <v/>
      </c>
      <c r="S29">
        <f>A29</f>
        <v/>
      </c>
      <c r="T29">
        <f>ROUND(B29*(99-$T$3)/100,1)</f>
        <v/>
      </c>
      <c r="V29">
        <f>P29</f>
        <v/>
      </c>
      <c r="W29">
        <f>ROUND(Q29*(99-$W$3)/100,1)</f>
        <v/>
      </c>
    </row>
    <row r="30" ht="15" customHeight="1" thickBot="1">
      <c r="A30" s="69" t="inlineStr">
        <is>
          <t>MS</t>
        </is>
      </c>
      <c r="B30" s="283" t="n">
        <v>1.5</v>
      </c>
      <c r="C30" s="283" t="n"/>
      <c r="D30" s="69" t="inlineStr">
        <is>
          <t>MCHP</t>
        </is>
      </c>
      <c r="E30" s="283" t="n">
        <v>1.6</v>
      </c>
      <c r="K30" s="69" t="inlineStr">
        <is>
          <t>CRM</t>
        </is>
      </c>
      <c r="L30" s="69" t="inlineStr">
        <is>
          <t>SALESFORCE INC</t>
        </is>
      </c>
      <c r="M30" s="164" t="n">
        <v>1.13</v>
      </c>
      <c r="N30">
        <f>ROUND(M30,1)</f>
        <v/>
      </c>
      <c r="P30">
        <f>K25</f>
        <v/>
      </c>
      <c r="Q30">
        <f>N25</f>
        <v/>
      </c>
      <c r="S30">
        <f>A30</f>
        <v/>
      </c>
      <c r="T30">
        <f>ROUND(B30*(99-$T$3)/100,1)</f>
        <v/>
      </c>
      <c r="V30">
        <f>P30</f>
        <v/>
      </c>
      <c r="W30">
        <f>ROUND(Q30*(99-$W$3)/100,1)</f>
        <v/>
      </c>
    </row>
    <row r="31" ht="15" customHeight="1" thickBot="1">
      <c r="A31" s="69" t="inlineStr">
        <is>
          <t>ADBE</t>
        </is>
      </c>
      <c r="B31" s="283" t="n">
        <v>0</v>
      </c>
      <c r="C31" s="283" t="n"/>
      <c r="D31" s="69" t="inlineStr">
        <is>
          <t>MSCI</t>
        </is>
      </c>
      <c r="E31" s="283" t="n">
        <v>1.5</v>
      </c>
      <c r="K31" s="69" t="inlineStr">
        <is>
          <t>CVX</t>
        </is>
      </c>
      <c r="L31" s="69" t="inlineStr">
        <is>
          <t>CHEVRON CORP</t>
        </is>
      </c>
      <c r="M31" s="164" t="n">
        <v>0.9</v>
      </c>
      <c r="N31">
        <f>ROUND(M31,1)</f>
        <v/>
      </c>
      <c r="P31">
        <f>K26</f>
        <v/>
      </c>
      <c r="Q31">
        <f>N26</f>
        <v/>
      </c>
      <c r="S31">
        <f>A31</f>
        <v/>
      </c>
      <c r="T31">
        <f>ROUND(B31*(99-$T$3)/100,1)</f>
        <v/>
      </c>
      <c r="V31">
        <f>P31</f>
        <v/>
      </c>
      <c r="W31">
        <f>ROUND(Q31*(99-$W$3)/100,1)</f>
        <v/>
      </c>
    </row>
    <row r="32" ht="15" customHeight="1" thickBot="1">
      <c r="A32" s="69" t="inlineStr">
        <is>
          <t>AXP</t>
        </is>
      </c>
      <c r="B32" s="283" t="n">
        <v>1.4</v>
      </c>
      <c r="C32" s="283" t="n"/>
      <c r="D32" s="69" t="inlineStr">
        <is>
          <t>DLR</t>
        </is>
      </c>
      <c r="E32" s="283" t="n">
        <v>1.5</v>
      </c>
      <c r="K32" s="69" t="inlineStr">
        <is>
          <t>ADBE</t>
        </is>
      </c>
      <c r="L32" s="69" t="inlineStr">
        <is>
          <t>ADOBE INC</t>
        </is>
      </c>
      <c r="M32" s="164" t="n">
        <v>0</v>
      </c>
      <c r="N32">
        <f>ROUND(M32,1)</f>
        <v/>
      </c>
      <c r="P32">
        <f>K27</f>
        <v/>
      </c>
      <c r="Q32">
        <f>N27</f>
        <v/>
      </c>
      <c r="S32">
        <f>A32</f>
        <v/>
      </c>
      <c r="T32">
        <f>ROUND(B32*(99-$T$3)/100,1)</f>
        <v/>
      </c>
      <c r="V32">
        <f>P32</f>
        <v/>
      </c>
      <c r="W32">
        <f>ROUND(Q32*(99-$W$3)/100,1)</f>
        <v/>
      </c>
    </row>
    <row r="33" ht="15" customHeight="1" thickBot="1">
      <c r="A33" s="69" t="inlineStr">
        <is>
          <t>V</t>
        </is>
      </c>
      <c r="B33" s="283" t="n">
        <v>1.4</v>
      </c>
      <c r="C33" s="283" t="n"/>
      <c r="D33" s="69" t="inlineStr">
        <is>
          <t>KMI</t>
        </is>
      </c>
      <c r="E33" s="283" t="n">
        <v>0</v>
      </c>
      <c r="K33" s="69" t="inlineStr">
        <is>
          <t>PEP</t>
        </is>
      </c>
      <c r="L33" s="69" t="inlineStr">
        <is>
          <t>PEPSICO INC</t>
        </is>
      </c>
      <c r="M33" s="164" t="n">
        <v>0</v>
      </c>
      <c r="N33">
        <f>ROUND(M33,1)</f>
        <v/>
      </c>
      <c r="P33">
        <f>K28</f>
        <v/>
      </c>
      <c r="Q33">
        <f>N28</f>
        <v/>
      </c>
      <c r="S33">
        <f>A33</f>
        <v/>
      </c>
      <c r="T33">
        <f>ROUND(B33*(99-$T$3)/100,1)</f>
        <v/>
      </c>
      <c r="V33">
        <f>P33</f>
        <v/>
      </c>
      <c r="W33">
        <f>ROUND(Q33*(99-$W$3)/100,1)</f>
        <v/>
      </c>
    </row>
    <row r="34" ht="15" customHeight="1" thickBot="1">
      <c r="A34" s="69" t="inlineStr">
        <is>
          <t>MA</t>
        </is>
      </c>
      <c r="B34" s="283" t="n">
        <v>1.4</v>
      </c>
      <c r="C34" s="283" t="n"/>
      <c r="D34" s="69" t="inlineStr">
        <is>
          <t>IQV</t>
        </is>
      </c>
      <c r="E34" s="283" t="n">
        <v>0</v>
      </c>
      <c r="K34" s="69" t="inlineStr">
        <is>
          <t>TMO</t>
        </is>
      </c>
      <c r="L34" s="69" t="inlineStr">
        <is>
          <t>THERMO FISHER SCIENTIFIC INC</t>
        </is>
      </c>
      <c r="M34" s="164" t="n">
        <v>0</v>
      </c>
      <c r="N34">
        <f>ROUND(M34,1)</f>
        <v/>
      </c>
      <c r="P34">
        <f>K29</f>
        <v/>
      </c>
      <c r="Q34">
        <f>N29</f>
        <v/>
      </c>
      <c r="S34">
        <f>A34</f>
        <v/>
      </c>
      <c r="T34">
        <f>ROUND(B34*(99-$T$3)/100,1)</f>
        <v/>
      </c>
      <c r="V34">
        <f>P34</f>
        <v/>
      </c>
      <c r="W34">
        <f>ROUND(Q34*(99-$W$3)/100,1)</f>
        <v/>
      </c>
    </row>
    <row r="35" ht="15" customHeight="1" thickBot="1">
      <c r="A35" s="69" t="inlineStr">
        <is>
          <t>PNR</t>
        </is>
      </c>
      <c r="B35" s="283" t="n">
        <v>1.3</v>
      </c>
      <c r="C35" s="283" t="n"/>
      <c r="D35" s="69" t="inlineStr">
        <is>
          <t>ON</t>
        </is>
      </c>
      <c r="E35" s="283" t="n">
        <v>1.4</v>
      </c>
      <c r="K35" s="69" t="inlineStr">
        <is>
          <t>AMD</t>
        </is>
      </c>
      <c r="L35" s="69" t="inlineStr">
        <is>
          <t>ADVANCED MICRO DEVICES INC</t>
        </is>
      </c>
      <c r="M35" s="164" t="n">
        <v>0</v>
      </c>
      <c r="N35">
        <f>ROUND(M35,1)</f>
        <v/>
      </c>
      <c r="P35">
        <f>K30</f>
        <v/>
      </c>
      <c r="Q35">
        <f>N30</f>
        <v/>
      </c>
      <c r="S35">
        <f>A35</f>
        <v/>
      </c>
      <c r="T35">
        <f>ROUND(B35*(99-$T$3)/100,1)</f>
        <v/>
      </c>
      <c r="V35">
        <f>P35</f>
        <v/>
      </c>
      <c r="W35">
        <f>ROUND(Q35*(99-$W$3)/100,1)</f>
        <v/>
      </c>
    </row>
    <row r="36" ht="15" customHeight="1" thickBot="1">
      <c r="A36" s="69" t="inlineStr">
        <is>
          <t>AMAT</t>
        </is>
      </c>
      <c r="B36" s="283" t="n">
        <v>0</v>
      </c>
      <c r="C36" s="283" t="n"/>
      <c r="D36" s="69" t="inlineStr">
        <is>
          <t>VRSK</t>
        </is>
      </c>
      <c r="E36" s="283" t="n">
        <v>1.4</v>
      </c>
      <c r="K36" s="69" t="inlineStr">
        <is>
          <t>LIN</t>
        </is>
      </c>
      <c r="L36" s="69" t="inlineStr">
        <is>
          <t>LINDE PLC</t>
        </is>
      </c>
      <c r="M36" s="164" t="n">
        <v>0.37</v>
      </c>
      <c r="N36">
        <f>ROUND(M36,1)</f>
        <v/>
      </c>
      <c r="P36">
        <f>K31</f>
        <v/>
      </c>
      <c r="Q36">
        <f>N31</f>
        <v/>
      </c>
      <c r="S36">
        <f>A36</f>
        <v/>
      </c>
      <c r="T36">
        <f>ROUND(B36*(99-$T$3)/100,1)</f>
        <v/>
      </c>
      <c r="V36">
        <f>P36</f>
        <v/>
      </c>
      <c r="W36">
        <f>ROUND(Q36*(99-$W$3)/100,1)</f>
        <v/>
      </c>
    </row>
    <row r="37" ht="15" customHeight="1" thickBot="1">
      <c r="A37" s="69" t="inlineStr">
        <is>
          <t>PEP</t>
        </is>
      </c>
      <c r="B37" s="283" t="n">
        <v>0</v>
      </c>
      <c r="C37" s="283" t="n"/>
      <c r="D37" s="69" t="inlineStr">
        <is>
          <t>IBKR</t>
        </is>
      </c>
      <c r="E37" s="283" t="n">
        <v>1.4</v>
      </c>
      <c r="K37" s="69" t="inlineStr">
        <is>
          <t>ORCL</t>
        </is>
      </c>
      <c r="L37" s="69" t="inlineStr">
        <is>
          <t>ORACLE CORP</t>
        </is>
      </c>
      <c r="M37" s="164" t="n">
        <v>1.03</v>
      </c>
      <c r="N37">
        <f>ROUND(M37,1)</f>
        <v/>
      </c>
      <c r="P37">
        <f>K32</f>
        <v/>
      </c>
      <c r="Q37">
        <f>N32</f>
        <v/>
      </c>
      <c r="S37">
        <f>A37</f>
        <v/>
      </c>
      <c r="T37">
        <f>ROUND(B37*(99-$T$3)/100,1)</f>
        <v/>
      </c>
      <c r="V37">
        <f>P37</f>
        <v/>
      </c>
      <c r="W37">
        <f>ROUND(Q37*(99-$W$3)/100,1)</f>
        <v/>
      </c>
    </row>
    <row r="38" ht="15" customHeight="1" thickBot="1">
      <c r="A38" s="69" t="inlineStr">
        <is>
          <t>NOW</t>
        </is>
      </c>
      <c r="B38" s="283" t="n">
        <v>1.3</v>
      </c>
      <c r="C38" s="283" t="n"/>
      <c r="D38" s="69" t="inlineStr">
        <is>
          <t>SPG</t>
        </is>
      </c>
      <c r="E38" s="283" t="n">
        <v>0</v>
      </c>
      <c r="K38" s="69" t="inlineStr">
        <is>
          <t>ACN</t>
        </is>
      </c>
      <c r="L38" s="69" t="inlineStr">
        <is>
          <t>ACCENTURE PLC CLASS A</t>
        </is>
      </c>
      <c r="M38" s="164" t="n">
        <v>0.77</v>
      </c>
      <c r="N38">
        <f>ROUND(M38,1)</f>
        <v/>
      </c>
      <c r="P38">
        <f>K33</f>
        <v/>
      </c>
      <c r="Q38">
        <f>N33</f>
        <v/>
      </c>
      <c r="S38">
        <f>A38</f>
        <v/>
      </c>
      <c r="T38">
        <f>ROUND(B38*(99-$T$3)/100,1)</f>
        <v/>
      </c>
      <c r="V38">
        <f>P38</f>
        <v/>
      </c>
      <c r="W38">
        <f>ROUND(Q38*(99-$W$3)/100,1)</f>
        <v/>
      </c>
    </row>
    <row r="39" ht="15" customHeight="1" thickBot="1">
      <c r="A39" s="69" t="inlineStr">
        <is>
          <t>GIS</t>
        </is>
      </c>
      <c r="B39" s="283" t="n">
        <v>0</v>
      </c>
      <c r="C39" s="283" t="n"/>
      <c r="D39" s="69" t="inlineStr">
        <is>
          <t>IDXX</t>
        </is>
      </c>
      <c r="E39" s="283" t="n">
        <v>0</v>
      </c>
      <c r="K39" s="69" t="inlineStr">
        <is>
          <t>MCD</t>
        </is>
      </c>
      <c r="L39" s="69" t="inlineStr">
        <is>
          <t>MCDONALDS CORP</t>
        </is>
      </c>
      <c r="M39" s="164" t="n">
        <v>0.73</v>
      </c>
      <c r="N39">
        <f>ROUND(M39,1)</f>
        <v/>
      </c>
      <c r="P39">
        <f>K34</f>
        <v/>
      </c>
      <c r="Q39">
        <f>N34</f>
        <v/>
      </c>
      <c r="S39">
        <f>A39</f>
        <v/>
      </c>
      <c r="T39">
        <f>ROUND(B39*(99-$T$3)/100,1)</f>
        <v/>
      </c>
      <c r="V39">
        <f>P39</f>
        <v/>
      </c>
      <c r="W39">
        <f>ROUND(Q39*(99-$W$3)/100,1)</f>
        <v/>
      </c>
    </row>
    <row r="40" ht="15" customHeight="1" thickBot="1">
      <c r="A40" s="69" t="inlineStr">
        <is>
          <t>ZTS</t>
        </is>
      </c>
      <c r="B40" s="283" t="n">
        <v>0.6</v>
      </c>
      <c r="C40" s="283" t="n"/>
      <c r="D40" s="69" t="inlineStr">
        <is>
          <t>NUE</t>
        </is>
      </c>
      <c r="E40" s="283" t="n">
        <v>1.3</v>
      </c>
      <c r="K40" s="69" t="inlineStr">
        <is>
          <t>ABT</t>
        </is>
      </c>
      <c r="L40" s="69" t="inlineStr">
        <is>
          <t>ABBOTT LABORATORIES</t>
        </is>
      </c>
      <c r="M40" s="164" t="n">
        <v>0.68</v>
      </c>
      <c r="N40">
        <f>ROUND(M40,1)</f>
        <v/>
      </c>
      <c r="P40">
        <f>K35</f>
        <v/>
      </c>
      <c r="Q40">
        <f>N35</f>
        <v/>
      </c>
      <c r="S40">
        <f>A40</f>
        <v/>
      </c>
      <c r="T40">
        <f>ROUND(B40*(99-$T$3)/100,1)</f>
        <v/>
      </c>
      <c r="V40">
        <f>P40</f>
        <v/>
      </c>
      <c r="W40">
        <f>ROUND(Q40*(99-$W$3)/100,1)</f>
        <v/>
      </c>
    </row>
    <row r="41" ht="15" customHeight="1" thickBot="1">
      <c r="A41" s="69" t="inlineStr">
        <is>
          <t>ADSK</t>
        </is>
      </c>
      <c r="B41" s="283" t="n">
        <v>1.2</v>
      </c>
      <c r="C41" s="283" t="n"/>
      <c r="D41" s="69" t="inlineStr">
        <is>
          <t>VEEV</t>
        </is>
      </c>
      <c r="E41" s="283" t="n">
        <v>0.7</v>
      </c>
      <c r="K41" s="69" t="inlineStr">
        <is>
          <t>WFC</t>
        </is>
      </c>
      <c r="L41" s="69" t="inlineStr">
        <is>
          <t>WELLS FARGO</t>
        </is>
      </c>
      <c r="M41" s="164" t="n">
        <v>0.84</v>
      </c>
      <c r="N41">
        <f>ROUND(M41,1)</f>
        <v/>
      </c>
      <c r="P41">
        <f>K36</f>
        <v/>
      </c>
      <c r="Q41">
        <f>N36</f>
        <v/>
      </c>
      <c r="S41">
        <f>A41</f>
        <v/>
      </c>
      <c r="T41">
        <f>ROUND(B41*(99-$T$3)/100,1)</f>
        <v/>
      </c>
      <c r="V41">
        <f>P41</f>
        <v/>
      </c>
      <c r="W41">
        <f>ROUND(Q41*(99-$W$3)/100,1)</f>
        <v/>
      </c>
    </row>
    <row r="42" ht="15" customHeight="1" thickBot="1">
      <c r="A42" s="69" t="inlineStr">
        <is>
          <t>EXPD</t>
        </is>
      </c>
      <c r="B42" s="283" t="n">
        <v>0</v>
      </c>
      <c r="C42" s="283" t="n"/>
      <c r="D42" s="69" t="inlineStr">
        <is>
          <t>NEM</t>
        </is>
      </c>
      <c r="E42" s="283" t="n">
        <v>0</v>
      </c>
      <c r="K42" s="69" t="inlineStr">
        <is>
          <t>QCOM</t>
        </is>
      </c>
      <c r="L42" s="69" t="inlineStr">
        <is>
          <t>QUALCOMM INC</t>
        </is>
      </c>
      <c r="M42" s="164" t="n">
        <v>0</v>
      </c>
      <c r="N42">
        <f>ROUND(M42,1)</f>
        <v/>
      </c>
      <c r="P42">
        <f>K37</f>
        <v/>
      </c>
      <c r="Q42">
        <f>N37</f>
        <v/>
      </c>
      <c r="S42">
        <f>A42</f>
        <v/>
      </c>
      <c r="T42">
        <f>ROUND(B42*(99-$T$3)/100,1)</f>
        <v/>
      </c>
      <c r="V42">
        <f>P42</f>
        <v/>
      </c>
      <c r="W42">
        <f>ROUND(Q42*(99-$W$3)/100,1)</f>
        <v/>
      </c>
    </row>
    <row r="43" ht="15" customHeight="1" thickBot="1">
      <c r="A43" s="69" t="inlineStr">
        <is>
          <t>PRU</t>
        </is>
      </c>
      <c r="B43" s="283" t="n">
        <v>1.1</v>
      </c>
      <c r="C43" s="283" t="n"/>
      <c r="D43" s="69" t="inlineStr">
        <is>
          <t>CSGP</t>
        </is>
      </c>
      <c r="E43" s="283" t="n">
        <v>0</v>
      </c>
      <c r="K43" s="69" t="inlineStr">
        <is>
          <t>CSCO</t>
        </is>
      </c>
      <c r="L43" s="69" t="inlineStr">
        <is>
          <t>CISCO SYSTEMS INC</t>
        </is>
      </c>
      <c r="M43" s="164" t="n">
        <v>0.8</v>
      </c>
      <c r="N43">
        <f>ROUND(M43,1)</f>
        <v/>
      </c>
      <c r="P43">
        <f>K38</f>
        <v/>
      </c>
      <c r="Q43">
        <f>N38</f>
        <v/>
      </c>
      <c r="S43">
        <f>A43</f>
        <v/>
      </c>
      <c r="T43">
        <f>ROUND(B43*(99-$T$3)/100,1)</f>
        <v/>
      </c>
      <c r="V43">
        <f>P43</f>
        <v/>
      </c>
      <c r="W43">
        <f>ROUND(Q43*(99-$W$3)/100,1)</f>
        <v/>
      </c>
    </row>
    <row r="44" ht="15" customHeight="1" thickBot="1">
      <c r="A44" s="69" t="inlineStr">
        <is>
          <t>MMM</t>
        </is>
      </c>
      <c r="B44" s="283" t="n">
        <v>1.1</v>
      </c>
      <c r="C44" s="283" t="n"/>
      <c r="D44" s="69" t="inlineStr">
        <is>
          <t>DVN</t>
        </is>
      </c>
      <c r="E44" s="283" t="n">
        <v>1.2</v>
      </c>
      <c r="K44" s="69" t="inlineStr">
        <is>
          <t>GE</t>
        </is>
      </c>
      <c r="L44" s="69" t="inlineStr">
        <is>
          <t>GE AEROSPACE</t>
        </is>
      </c>
      <c r="M44" s="164" t="n">
        <v>0.67</v>
      </c>
      <c r="N44">
        <f>ROUND(M44,1)</f>
        <v/>
      </c>
      <c r="P44">
        <f>K39</f>
        <v/>
      </c>
      <c r="Q44">
        <f>N39</f>
        <v/>
      </c>
      <c r="S44">
        <f>A44</f>
        <v/>
      </c>
      <c r="T44">
        <f>ROUND(B44*(99-$T$3)/100,1)</f>
        <v/>
      </c>
      <c r="V44">
        <f>P44</f>
        <v/>
      </c>
      <c r="W44">
        <f>ROUND(Q44*(99-$W$3)/100,1)</f>
        <v/>
      </c>
    </row>
    <row r="45" ht="15" customHeight="1" thickBot="1">
      <c r="A45" s="69" t="inlineStr">
        <is>
          <t>IBM</t>
        </is>
      </c>
      <c r="B45" s="283" t="n">
        <v>1.1</v>
      </c>
      <c r="C45" s="283" t="n"/>
      <c r="D45" s="69" t="inlineStr">
        <is>
          <t>FIS</t>
        </is>
      </c>
      <c r="E45" s="283" t="n">
        <v>0</v>
      </c>
      <c r="K45" s="69" t="inlineStr">
        <is>
          <t>PM</t>
        </is>
      </c>
      <c r="L45" s="69" t="inlineStr">
        <is>
          <t>PHILIP MORRIS INTERNATIONAL INC</t>
        </is>
      </c>
      <c r="M45" s="164" t="n">
        <v>0.66</v>
      </c>
      <c r="N45">
        <f>ROUND(M45,1)</f>
        <v/>
      </c>
      <c r="P45">
        <f>K40</f>
        <v/>
      </c>
      <c r="Q45">
        <f>N40</f>
        <v/>
      </c>
      <c r="S45">
        <f>A45</f>
        <v/>
      </c>
      <c r="T45">
        <f>ROUND(B45*(99-$T$3)/100,1)</f>
        <v/>
      </c>
      <c r="V45">
        <f>P45</f>
        <v/>
      </c>
      <c r="W45">
        <f>ROUND(Q45*(99-$W$3)/100,1)</f>
        <v/>
      </c>
    </row>
    <row r="46" ht="15" customHeight="1" thickBot="1">
      <c r="A46" s="69" t="inlineStr">
        <is>
          <t>AMGN</t>
        </is>
      </c>
      <c r="B46" s="283" t="n">
        <v>0.6</v>
      </c>
      <c r="C46" s="283" t="n"/>
      <c r="D46" s="69" t="inlineStr">
        <is>
          <t>FANG</t>
        </is>
      </c>
      <c r="E46" s="283" t="n">
        <v>1.1</v>
      </c>
      <c r="K46" s="69" t="inlineStr">
        <is>
          <t>INTU</t>
        </is>
      </c>
      <c r="L46" s="69" t="inlineStr">
        <is>
          <t>INTUIT INC</t>
        </is>
      </c>
      <c r="M46" s="164" t="n">
        <v>0.66</v>
      </c>
      <c r="N46">
        <f>ROUND(M46,1)</f>
        <v/>
      </c>
      <c r="P46">
        <f>K41</f>
        <v/>
      </c>
      <c r="Q46">
        <f>N41</f>
        <v/>
      </c>
      <c r="S46">
        <f>A46</f>
        <v/>
      </c>
      <c r="T46">
        <f>ROUND(B46*(99-$T$3)/100,1)</f>
        <v/>
      </c>
      <c r="V46">
        <f>P46</f>
        <v/>
      </c>
      <c r="W46">
        <f>ROUND(Q46*(99-$W$3)/100,1)</f>
        <v/>
      </c>
    </row>
    <row r="47" ht="15" customHeight="1" thickBot="1">
      <c r="A47" s="69" t="inlineStr">
        <is>
          <t>LOW</t>
        </is>
      </c>
      <c r="B47" s="283" t="n">
        <v>1.1</v>
      </c>
      <c r="C47" s="283" t="n"/>
      <c r="D47" s="69" t="inlineStr">
        <is>
          <t>URI</t>
        </is>
      </c>
      <c r="E47" s="283" t="n">
        <v>0.6</v>
      </c>
      <c r="K47" s="69" t="inlineStr">
        <is>
          <t>TXN</t>
        </is>
      </c>
      <c r="L47" s="69" t="inlineStr">
        <is>
          <t>TEXAS INSTRUMENT INC</t>
        </is>
      </c>
      <c r="M47" s="164" t="n">
        <v>0.66</v>
      </c>
      <c r="N47">
        <f>ROUND(M47,1)</f>
        <v/>
      </c>
      <c r="P47">
        <f>K42</f>
        <v/>
      </c>
      <c r="Q47">
        <f>N42</f>
        <v/>
      </c>
      <c r="S47">
        <f>A47</f>
        <v/>
      </c>
      <c r="T47">
        <f>ROUND(B47*(99-$T$3)/100,1)</f>
        <v/>
      </c>
      <c r="V47">
        <f>P47</f>
        <v/>
      </c>
      <c r="W47">
        <f>ROUND(Q47*(99-$W$3)/100,1)</f>
        <v/>
      </c>
    </row>
    <row r="48" ht="15" customHeight="1" thickBot="1">
      <c r="A48" s="69" t="inlineStr">
        <is>
          <t>LNG</t>
        </is>
      </c>
      <c r="B48" s="283" t="n">
        <v>1.1</v>
      </c>
      <c r="C48" s="283" t="n"/>
      <c r="D48" s="69" t="inlineStr">
        <is>
          <t>WST</t>
        </is>
      </c>
      <c r="E48" s="283" t="n">
        <v>1.1</v>
      </c>
      <c r="K48" s="69" t="inlineStr">
        <is>
          <t>DHR</t>
        </is>
      </c>
      <c r="L48" s="69" t="inlineStr">
        <is>
          <t>DANAHER CORP</t>
        </is>
      </c>
      <c r="M48" s="164" t="n">
        <v>0</v>
      </c>
      <c r="N48">
        <f>ROUND(M48,1)</f>
        <v/>
      </c>
      <c r="P48">
        <f>K43</f>
        <v/>
      </c>
      <c r="Q48">
        <f>N43</f>
        <v/>
      </c>
      <c r="S48">
        <f>A48</f>
        <v/>
      </c>
      <c r="T48">
        <f>ROUND(B48*(99-$T$3)/100,1)</f>
        <v/>
      </c>
      <c r="V48">
        <f>P48</f>
        <v/>
      </c>
      <c r="W48">
        <f>ROUND(Q48*(99-$W$3)/100,1)</f>
        <v/>
      </c>
    </row>
    <row r="49" ht="15" customHeight="1" thickBot="1">
      <c r="A49" s="69" t="inlineStr">
        <is>
          <t>GWW</t>
        </is>
      </c>
      <c r="B49" s="283" t="n">
        <v>1.1</v>
      </c>
      <c r="C49" s="283" t="n"/>
      <c r="D49" s="69" t="inlineStr">
        <is>
          <t>IT</t>
        </is>
      </c>
      <c r="E49" s="283" t="n">
        <v>1</v>
      </c>
      <c r="K49" s="69" t="inlineStr">
        <is>
          <t>IBM</t>
        </is>
      </c>
      <c r="L49" s="69" t="inlineStr">
        <is>
          <t>INTERNATIONAL BUSINESS MACHINES CO</t>
        </is>
      </c>
      <c r="M49" s="164" t="n">
        <v>0.66</v>
      </c>
      <c r="N49">
        <f>ROUND(M49,1)</f>
        <v/>
      </c>
      <c r="P49">
        <f>K44</f>
        <v/>
      </c>
      <c r="Q49">
        <f>N44</f>
        <v/>
      </c>
      <c r="S49">
        <f>A49</f>
        <v/>
      </c>
      <c r="T49">
        <f>ROUND(B49*(99-$T$3)/100,1)</f>
        <v/>
      </c>
      <c r="V49">
        <f>P49</f>
        <v/>
      </c>
      <c r="W49">
        <f>ROUND(Q49*(99-$W$3)/100,1)</f>
        <v/>
      </c>
    </row>
    <row r="50" ht="15" customHeight="1" thickBot="1">
      <c r="A50" s="69" t="inlineStr">
        <is>
          <t>CSCO</t>
        </is>
      </c>
      <c r="B50" s="283" t="n">
        <v>1.1</v>
      </c>
      <c r="C50" s="283" t="n"/>
      <c r="D50" s="69" t="inlineStr">
        <is>
          <t>ANSS</t>
        </is>
      </c>
      <c r="E50" s="283" t="n">
        <v>0.5</v>
      </c>
      <c r="K50" s="69" t="inlineStr">
        <is>
          <t>AMGN</t>
        </is>
      </c>
      <c r="L50" s="69" t="inlineStr">
        <is>
          <t>AMGEN INC</t>
        </is>
      </c>
      <c r="M50" s="164" t="n">
        <v>0.28</v>
      </c>
      <c r="N50">
        <f>ROUND(M50,1)</f>
        <v/>
      </c>
      <c r="P50">
        <f>K45</f>
        <v/>
      </c>
      <c r="Q50">
        <f>N45</f>
        <v/>
      </c>
      <c r="S50">
        <f>A50</f>
        <v/>
      </c>
      <c r="T50">
        <f>ROUND(B50*(99-$T$3)/100,1)</f>
        <v/>
      </c>
      <c r="V50">
        <f>P50</f>
        <v/>
      </c>
      <c r="W50">
        <f>ROUND(Q50*(99-$W$3)/100,1)</f>
        <v/>
      </c>
    </row>
    <row r="51" ht="15" customHeight="1" thickBot="1">
      <c r="A51" s="69" t="inlineStr">
        <is>
          <t>CDNS</t>
        </is>
      </c>
      <c r="B51" s="283" t="n">
        <v>1</v>
      </c>
      <c r="C51" s="283" t="n"/>
      <c r="D51" s="69" t="inlineStr">
        <is>
          <t>EXR</t>
        </is>
      </c>
      <c r="E51" s="283" t="n">
        <v>0.9</v>
      </c>
      <c r="K51" s="69" t="inlineStr">
        <is>
          <t>VZ</t>
        </is>
      </c>
      <c r="L51" s="69" t="inlineStr">
        <is>
          <t>VERIZON COMMUNICATIONS INC</t>
        </is>
      </c>
      <c r="M51" s="164" t="n">
        <v>0.57</v>
      </c>
      <c r="N51">
        <f>ROUND(M51,1)</f>
        <v/>
      </c>
      <c r="P51">
        <f>K46</f>
        <v/>
      </c>
      <c r="Q51">
        <f>N46</f>
        <v/>
      </c>
      <c r="S51">
        <f>A51</f>
        <v/>
      </c>
      <c r="T51">
        <f>ROUND(B51*(99-$T$3)/100,1)</f>
        <v/>
      </c>
      <c r="V51">
        <f>P51</f>
        <v/>
      </c>
      <c r="W51">
        <f>ROUND(Q51*(99-$W$3)/100,1)</f>
        <v/>
      </c>
    </row>
    <row r="52" ht="15" customHeight="1" thickBot="1">
      <c r="A52" s="69" t="inlineStr">
        <is>
          <t>DECK</t>
        </is>
      </c>
      <c r="B52" s="283" t="n">
        <v>1</v>
      </c>
      <c r="C52" s="283" t="n"/>
      <c r="D52" s="69" t="inlineStr">
        <is>
          <t>EQR</t>
        </is>
      </c>
      <c r="E52" s="283" t="n">
        <v>0.9</v>
      </c>
      <c r="K52" s="69" t="inlineStr">
        <is>
          <t>CAT</t>
        </is>
      </c>
      <c r="L52" s="69" t="inlineStr">
        <is>
          <t>CATERPILLAR INC</t>
        </is>
      </c>
      <c r="M52" s="164" t="n">
        <v>0.65</v>
      </c>
      <c r="N52">
        <f>ROUND(M52,1)</f>
        <v/>
      </c>
      <c r="P52">
        <f>K47</f>
        <v/>
      </c>
      <c r="Q52">
        <f>N47</f>
        <v/>
      </c>
      <c r="S52">
        <f>A52</f>
        <v/>
      </c>
      <c r="T52">
        <f>ROUND(B52*(99-$T$3)/100,1)</f>
        <v/>
      </c>
      <c r="V52">
        <f>P52</f>
        <v/>
      </c>
      <c r="W52">
        <f>ROUND(Q52*(99-$W$3)/100,1)</f>
        <v/>
      </c>
    </row>
    <row r="53" ht="15" customHeight="1" thickBot="1">
      <c r="A53" s="69" t="inlineStr">
        <is>
          <t>EA</t>
        </is>
      </c>
      <c r="B53" s="283" t="n">
        <v>1</v>
      </c>
      <c r="C53" s="283" t="n"/>
      <c r="D53" s="69" t="inlineStr">
        <is>
          <t>KEYS</t>
        </is>
      </c>
      <c r="E53" s="283" t="n">
        <v>0.9</v>
      </c>
      <c r="K53" s="69" t="inlineStr">
        <is>
          <t>PFE</t>
        </is>
      </c>
      <c r="L53" s="69" t="inlineStr">
        <is>
          <t>PFIZER INC</t>
        </is>
      </c>
      <c r="M53" s="164" t="n">
        <v>0</v>
      </c>
      <c r="N53">
        <f>ROUND(M53,1)</f>
        <v/>
      </c>
      <c r="P53">
        <f>K48</f>
        <v/>
      </c>
      <c r="Q53">
        <f>N48</f>
        <v/>
      </c>
      <c r="S53">
        <f>A53</f>
        <v/>
      </c>
      <c r="T53">
        <f>ROUND(B53*(99-$T$3)/100,1)</f>
        <v/>
      </c>
      <c r="V53">
        <f>P53</f>
        <v/>
      </c>
      <c r="W53">
        <f>ROUND(Q53*(99-$W$3)/100,1)</f>
        <v/>
      </c>
    </row>
    <row r="54" ht="15" customHeight="1" thickBot="1">
      <c r="A54" s="69" t="inlineStr">
        <is>
          <t>PGR</t>
        </is>
      </c>
      <c r="B54" s="283" t="n">
        <v>1</v>
      </c>
      <c r="C54" s="283" t="n"/>
      <c r="D54" s="69" t="inlineStr">
        <is>
          <t>FICO</t>
        </is>
      </c>
      <c r="E54" s="283" t="n">
        <v>0</v>
      </c>
      <c r="K54" s="69" t="inlineStr">
        <is>
          <t>GS</t>
        </is>
      </c>
      <c r="L54" s="69" t="inlineStr">
        <is>
          <t>GOLDMAN SACHS GROUP INC</t>
        </is>
      </c>
      <c r="M54" s="164" t="n">
        <v>0.63</v>
      </c>
      <c r="N54">
        <f>ROUND(M54,1)</f>
        <v/>
      </c>
      <c r="P54">
        <f>K49</f>
        <v/>
      </c>
      <c r="Q54">
        <f>N49</f>
        <v/>
      </c>
      <c r="S54">
        <f>A54</f>
        <v/>
      </c>
      <c r="T54">
        <f>ROUND(B54*(99-$T$3)/100,1)</f>
        <v/>
      </c>
      <c r="V54">
        <f>P54</f>
        <v/>
      </c>
      <c r="W54">
        <f>ROUND(Q54*(99-$W$3)/100,1)</f>
        <v/>
      </c>
    </row>
    <row r="55" ht="15" customHeight="1" thickBot="1">
      <c r="A55" s="69" t="inlineStr">
        <is>
          <t>ACN</t>
        </is>
      </c>
      <c r="B55" s="283" t="n">
        <v>1</v>
      </c>
      <c r="C55" s="283" t="n"/>
      <c r="D55" s="69" t="inlineStr">
        <is>
          <t>MTD</t>
        </is>
      </c>
      <c r="E55" s="283" t="n">
        <v>0.4</v>
      </c>
      <c r="K55" s="69" t="inlineStr">
        <is>
          <t>NEE</t>
        </is>
      </c>
      <c r="L55" s="69" t="inlineStr">
        <is>
          <t>NEXTERA ENERGY INC</t>
        </is>
      </c>
      <c r="M55" s="164" t="n">
        <v>0.26</v>
      </c>
      <c r="N55">
        <f>ROUND(M55,1)</f>
        <v/>
      </c>
      <c r="P55">
        <f>K50</f>
        <v/>
      </c>
      <c r="Q55">
        <f>N50</f>
        <v/>
      </c>
      <c r="S55">
        <f>A55</f>
        <v/>
      </c>
      <c r="T55">
        <f>ROUND(B55*(99-$T$3)/100,1)</f>
        <v/>
      </c>
      <c r="V55">
        <f>P55</f>
        <v/>
      </c>
      <c r="W55">
        <f>ROUND(Q55*(99-$W$3)/100,1)</f>
        <v/>
      </c>
    </row>
    <row r="56" ht="15" customHeight="1" thickBot="1">
      <c r="A56" s="69" t="inlineStr">
        <is>
          <t>BK</t>
        </is>
      </c>
      <c r="B56" s="283" t="n">
        <v>1</v>
      </c>
      <c r="C56" s="283" t="n"/>
      <c r="D56" s="69" t="inlineStr">
        <is>
          <t>MPWR</t>
        </is>
      </c>
      <c r="E56" s="283" t="n">
        <v>0</v>
      </c>
      <c r="K56" s="69" t="inlineStr">
        <is>
          <t>DIS</t>
        </is>
      </c>
      <c r="L56" s="69" t="inlineStr">
        <is>
          <t>WALT DISNEY</t>
        </is>
      </c>
      <c r="M56" s="164" t="n">
        <v>0.62</v>
      </c>
      <c r="N56">
        <f>ROUND(M56,1)</f>
        <v/>
      </c>
      <c r="P56">
        <f>K51</f>
        <v/>
      </c>
      <c r="Q56">
        <f>N51</f>
        <v/>
      </c>
      <c r="S56">
        <f>A56</f>
        <v/>
      </c>
      <c r="T56">
        <f>ROUND(B56*(99-$T$3)/100,1)</f>
        <v/>
      </c>
      <c r="V56">
        <f>P56</f>
        <v/>
      </c>
      <c r="W56">
        <f>ROUND(Q56*(99-$W$3)/100,1)</f>
        <v/>
      </c>
    </row>
    <row r="57" ht="15" customHeight="1" thickBot="1">
      <c r="A57" s="69" t="inlineStr">
        <is>
          <t>TRGP</t>
        </is>
      </c>
      <c r="B57" s="283" t="n">
        <v>1</v>
      </c>
      <c r="C57" s="283" t="n"/>
      <c r="D57" s="69" t="inlineStr">
        <is>
          <t>INVH</t>
        </is>
      </c>
      <c r="E57" s="283" t="n">
        <v>0.4</v>
      </c>
      <c r="K57" s="69" t="inlineStr">
        <is>
          <t>RTX</t>
        </is>
      </c>
      <c r="L57" s="69" t="inlineStr">
        <is>
          <t>RTX CORP</t>
        </is>
      </c>
      <c r="M57" s="164" t="n">
        <v>0.5600000000000001</v>
      </c>
      <c r="N57">
        <f>ROUND(M57,1)</f>
        <v/>
      </c>
      <c r="P57">
        <f>K52</f>
        <v/>
      </c>
      <c r="Q57">
        <f>N52</f>
        <v/>
      </c>
      <c r="S57">
        <f>A57</f>
        <v/>
      </c>
      <c r="T57">
        <f>ROUND(B57*(99-$T$3)/100,1)</f>
        <v/>
      </c>
      <c r="V57">
        <f>P57</f>
        <v/>
      </c>
      <c r="W57">
        <f>ROUND(Q57*(99-$W$3)/100,1)</f>
        <v/>
      </c>
    </row>
    <row r="58" ht="15" customHeight="1" thickBot="1">
      <c r="A58" s="69" t="inlineStr">
        <is>
          <t>DHR</t>
        </is>
      </c>
      <c r="B58" s="283" t="n">
        <v>0</v>
      </c>
      <c r="C58" s="283" t="n"/>
      <c r="D58" s="69" t="inlineStr">
        <is>
          <t>ALNY</t>
        </is>
      </c>
      <c r="E58" s="283" t="n">
        <v>0.8</v>
      </c>
      <c r="K58" s="69" t="inlineStr">
        <is>
          <t>CMCSA</t>
        </is>
      </c>
      <c r="L58" s="69" t="inlineStr">
        <is>
          <t>COMCAST CORP CLASS A</t>
        </is>
      </c>
      <c r="M58" s="164" t="n">
        <v>0.57</v>
      </c>
      <c r="N58">
        <f>ROUND(M58,1)</f>
        <v/>
      </c>
      <c r="P58">
        <f>K53</f>
        <v/>
      </c>
      <c r="Q58">
        <f>N53</f>
        <v/>
      </c>
      <c r="S58">
        <f>A58</f>
        <v/>
      </c>
      <c r="T58">
        <f>ROUND(B58*(99-$T$3)/100,1)</f>
        <v/>
      </c>
      <c r="V58">
        <f>P58</f>
        <v/>
      </c>
      <c r="W58">
        <f>ROUND(Q58*(99-$W$3)/100,1)</f>
        <v/>
      </c>
    </row>
    <row r="59" ht="15" customHeight="1" thickBot="1">
      <c r="A59" s="69" t="inlineStr">
        <is>
          <t>FERG</t>
        </is>
      </c>
      <c r="B59" s="283" t="n">
        <v>0.9</v>
      </c>
      <c r="C59" s="283" t="n"/>
      <c r="D59" s="69" t="inlineStr">
        <is>
          <t>ETR</t>
        </is>
      </c>
      <c r="E59" s="283" t="n">
        <v>0</v>
      </c>
      <c r="K59" s="69" t="inlineStr">
        <is>
          <t>UNP</t>
        </is>
      </c>
      <c r="L59" s="69" t="inlineStr">
        <is>
          <t>UNION PACIFIC CORP</t>
        </is>
      </c>
      <c r="M59" s="164" t="n">
        <v>0.25</v>
      </c>
      <c r="N59">
        <f>ROUND(M59,1)</f>
        <v/>
      </c>
      <c r="P59">
        <f>K54</f>
        <v/>
      </c>
      <c r="Q59">
        <f>N54</f>
        <v/>
      </c>
      <c r="S59">
        <f>A59</f>
        <v/>
      </c>
      <c r="T59">
        <f>ROUND(B59*(99-$T$3)/100,1)</f>
        <v/>
      </c>
      <c r="V59">
        <f>P59</f>
        <v/>
      </c>
      <c r="W59">
        <f>ROUND(Q59*(99-$W$3)/100,1)</f>
        <v/>
      </c>
    </row>
    <row r="60" ht="15" customHeight="1" thickBot="1">
      <c r="A60" s="69" t="inlineStr">
        <is>
          <t>HPE</t>
        </is>
      </c>
      <c r="B60" s="283" t="n">
        <v>0.9</v>
      </c>
      <c r="C60" s="283" t="n"/>
      <c r="D60" s="69" t="inlineStr">
        <is>
          <t>GPC</t>
        </is>
      </c>
      <c r="E60" s="283" t="n">
        <v>0.8</v>
      </c>
      <c r="K60" s="69" t="inlineStr">
        <is>
          <t>T</t>
        </is>
      </c>
      <c r="L60" s="69" t="inlineStr">
        <is>
          <t>AT&amp;T INC</t>
        </is>
      </c>
      <c r="M60" s="164" t="n">
        <v>0.54</v>
      </c>
      <c r="N60">
        <f>ROUND(M60,1)</f>
        <v/>
      </c>
      <c r="P60">
        <f>K55</f>
        <v/>
      </c>
      <c r="Q60">
        <f>N55</f>
        <v/>
      </c>
      <c r="S60">
        <f>A60</f>
        <v/>
      </c>
      <c r="T60">
        <f>ROUND(B60*(99-$T$3)/100,1)</f>
        <v/>
      </c>
      <c r="V60">
        <f>P60</f>
        <v/>
      </c>
      <c r="W60">
        <f>ROUND(Q60*(99-$W$3)/100,1)</f>
        <v/>
      </c>
    </row>
    <row r="61" ht="15" customHeight="1" thickBot="1">
      <c r="A61" s="69" t="inlineStr">
        <is>
          <t>CMI</t>
        </is>
      </c>
      <c r="B61" s="283" t="n">
        <v>0.9</v>
      </c>
      <c r="C61" s="283" t="n"/>
      <c r="D61" s="69" t="inlineStr">
        <is>
          <t>JBHT</t>
        </is>
      </c>
      <c r="E61" s="283" t="n">
        <v>0.8</v>
      </c>
      <c r="K61" s="69" t="inlineStr">
        <is>
          <t>AXP</t>
        </is>
      </c>
      <c r="L61" s="69" t="inlineStr">
        <is>
          <t>AMERICAN EXPRESS</t>
        </is>
      </c>
      <c r="M61" s="164" t="n">
        <v>0.55</v>
      </c>
      <c r="N61">
        <f>ROUND(M61,1)</f>
        <v/>
      </c>
      <c r="P61">
        <f>K56</f>
        <v/>
      </c>
      <c r="Q61">
        <f>N56</f>
        <v/>
      </c>
      <c r="S61">
        <f>A61</f>
        <v/>
      </c>
      <c r="T61">
        <f>ROUND(B61*(99-$T$3)/100,1)</f>
        <v/>
      </c>
      <c r="V61">
        <f>P61</f>
        <v/>
      </c>
      <c r="W61">
        <f>ROUND(Q61*(99-$W$3)/100,1)</f>
        <v/>
      </c>
    </row>
    <row r="62" ht="15" customHeight="1" thickBot="1">
      <c r="A62" s="69" t="inlineStr">
        <is>
          <t>CCI</t>
        </is>
      </c>
      <c r="B62" s="283" t="n">
        <v>0.4</v>
      </c>
      <c r="C62" s="283" t="n"/>
      <c r="D62" s="69" t="inlineStr">
        <is>
          <t>ALB</t>
        </is>
      </c>
      <c r="E62" s="283" t="n">
        <v>0.8</v>
      </c>
      <c r="K62" s="69" t="inlineStr">
        <is>
          <t>LOW</t>
        </is>
      </c>
      <c r="L62" s="69" t="inlineStr">
        <is>
          <t>LOWES COMPANIES INC</t>
        </is>
      </c>
      <c r="M62" s="164" t="n">
        <v>0.53</v>
      </c>
      <c r="N62">
        <f>ROUND(M62,1)</f>
        <v/>
      </c>
      <c r="P62">
        <f>K57</f>
        <v/>
      </c>
      <c r="Q62">
        <f>N57</f>
        <v/>
      </c>
      <c r="S62">
        <f>A62</f>
        <v/>
      </c>
      <c r="T62">
        <f>ROUND(B62*(99-$T$3)/100,1)</f>
        <v/>
      </c>
      <c r="V62">
        <f>P62</f>
        <v/>
      </c>
      <c r="W62">
        <f>ROUND(Q62*(99-$W$3)/100,1)</f>
        <v/>
      </c>
    </row>
    <row r="63" ht="15" customHeight="1" thickBot="1">
      <c r="A63" s="69" t="inlineStr">
        <is>
          <t>SPGI</t>
        </is>
      </c>
      <c r="B63" s="283" t="n">
        <v>0.8</v>
      </c>
      <c r="C63" s="283" t="n"/>
      <c r="D63" s="69" t="inlineStr">
        <is>
          <t>RMD</t>
        </is>
      </c>
      <c r="E63" s="283" t="n">
        <v>0</v>
      </c>
      <c r="K63" s="69" t="inlineStr">
        <is>
          <t>HON</t>
        </is>
      </c>
      <c r="L63" s="69" t="inlineStr">
        <is>
          <t>HONEYWELL INTERNATIONAL INC</t>
        </is>
      </c>
      <c r="M63" s="164" t="n">
        <v>0.52</v>
      </c>
      <c r="N63">
        <f>ROUND(M63,1)</f>
        <v/>
      </c>
      <c r="P63">
        <f>K58</f>
        <v/>
      </c>
      <c r="Q63">
        <f>N58</f>
        <v/>
      </c>
      <c r="S63">
        <f>A63</f>
        <v/>
      </c>
      <c r="T63">
        <f>ROUND(B63*(99-$T$3)/100,1)</f>
        <v/>
      </c>
      <c r="V63">
        <f>P63</f>
        <v/>
      </c>
      <c r="W63">
        <f>ROUND(Q63*(99-$W$3)/100,1)</f>
        <v/>
      </c>
    </row>
    <row r="64" ht="15" customHeight="1" thickBot="1">
      <c r="A64" s="69" t="inlineStr">
        <is>
          <t>GE</t>
        </is>
      </c>
      <c r="B64" s="283" t="n">
        <v>0.8</v>
      </c>
      <c r="C64" s="283" t="n"/>
      <c r="D64" s="69" t="inlineStr">
        <is>
          <t>MOH</t>
        </is>
      </c>
      <c r="E64" s="283" t="n">
        <v>0.8</v>
      </c>
      <c r="K64" s="69" t="inlineStr">
        <is>
          <t>COP</t>
        </is>
      </c>
      <c r="L64" s="69" t="inlineStr">
        <is>
          <t>CONOCOPHILLIPS</t>
        </is>
      </c>
      <c r="M64" s="164" t="n">
        <v>0.22</v>
      </c>
      <c r="N64">
        <f>ROUND(M64,1)</f>
        <v/>
      </c>
      <c r="P64">
        <f>K59</f>
        <v/>
      </c>
      <c r="Q64">
        <f>N59</f>
        <v/>
      </c>
      <c r="S64">
        <f>A64</f>
        <v/>
      </c>
      <c r="T64">
        <f>ROUND(B64*(99-$T$3)/100,1)</f>
        <v/>
      </c>
      <c r="V64">
        <f>P64</f>
        <v/>
      </c>
      <c r="W64">
        <f>ROUND(Q64*(99-$W$3)/100,1)</f>
        <v/>
      </c>
    </row>
    <row r="65" ht="15" customHeight="1" thickBot="1">
      <c r="A65" s="69" t="inlineStr">
        <is>
          <t>CLX</t>
        </is>
      </c>
      <c r="B65" s="283" t="n">
        <v>0.8</v>
      </c>
      <c r="C65" s="283" t="n"/>
      <c r="D65" s="69" t="inlineStr">
        <is>
          <t>DOV</t>
        </is>
      </c>
      <c r="E65" s="283" t="n">
        <v>0</v>
      </c>
      <c r="K65" s="69" t="inlineStr">
        <is>
          <t>MS</t>
        </is>
      </c>
      <c r="L65" s="69" t="inlineStr">
        <is>
          <t>MORGAN STANLEY</t>
        </is>
      </c>
      <c r="M65" s="164" t="n">
        <v>0.5600000000000001</v>
      </c>
      <c r="N65">
        <f>ROUND(M65,1)</f>
        <v/>
      </c>
      <c r="P65">
        <f>K60</f>
        <v/>
      </c>
      <c r="Q65">
        <f>N60</f>
        <v/>
      </c>
      <c r="S65">
        <f>A65</f>
        <v/>
      </c>
      <c r="T65">
        <f>ROUND(B65*(99-$T$3)/100,1)</f>
        <v/>
      </c>
      <c r="V65">
        <f>P65</f>
        <v/>
      </c>
      <c r="W65">
        <f>ROUND(Q65*(99-$W$3)/100,1)</f>
        <v/>
      </c>
    </row>
    <row r="66" ht="15" customHeight="1" thickBot="1">
      <c r="A66" s="69" t="inlineStr">
        <is>
          <t>EQIX</t>
        </is>
      </c>
      <c r="B66" s="283" t="n">
        <v>0.8</v>
      </c>
      <c r="C66" s="283" t="n"/>
      <c r="D66" s="69" t="inlineStr">
        <is>
          <t>FLT</t>
        </is>
      </c>
      <c r="E66" s="283" t="n">
        <v>0.7</v>
      </c>
      <c r="K66" s="69" t="inlineStr">
        <is>
          <t>BKNG</t>
        </is>
      </c>
      <c r="L66" s="69" t="inlineStr">
        <is>
          <t>BOOKING HOLDINGS INC</t>
        </is>
      </c>
      <c r="M66" s="164" t="n">
        <v>0.57</v>
      </c>
      <c r="N66">
        <f>ROUND(M66,1)</f>
        <v/>
      </c>
      <c r="P66">
        <f>K61</f>
        <v/>
      </c>
      <c r="Q66">
        <f>N61</f>
        <v/>
      </c>
      <c r="S66">
        <f>A66</f>
        <v/>
      </c>
      <c r="T66">
        <f>ROUND(B66*(99-$T$3)/100,1)</f>
        <v/>
      </c>
      <c r="V66">
        <f>P66</f>
        <v/>
      </c>
      <c r="W66">
        <f>ROUND(Q66*(99-$W$3)/100,1)</f>
        <v/>
      </c>
    </row>
    <row r="67" ht="15" customHeight="1" thickBot="1">
      <c r="A67" s="69" t="inlineStr">
        <is>
          <t>AMD</t>
        </is>
      </c>
      <c r="B67" s="283" t="n">
        <v>0</v>
      </c>
      <c r="C67" s="283" t="n"/>
      <c r="D67" s="69" t="inlineStr">
        <is>
          <t>TRGP</t>
        </is>
      </c>
      <c r="E67" s="283" t="n">
        <v>0</v>
      </c>
      <c r="K67" s="69" t="inlineStr">
        <is>
          <t>LMT</t>
        </is>
      </c>
      <c r="L67" s="69" t="inlineStr">
        <is>
          <t>LOCKHEED MARTIN CORP</t>
        </is>
      </c>
      <c r="M67" s="164" t="n">
        <v>0.2</v>
      </c>
      <c r="N67">
        <f>ROUND(M67,1)</f>
        <v/>
      </c>
      <c r="P67">
        <f>K62</f>
        <v/>
      </c>
      <c r="Q67">
        <f>N62</f>
        <v/>
      </c>
      <c r="S67">
        <f>A67</f>
        <v/>
      </c>
      <c r="T67">
        <f>ROUND(B67*(99-$T$3)/100,1)</f>
        <v/>
      </c>
      <c r="V67">
        <f>P67</f>
        <v/>
      </c>
      <c r="W67">
        <f>ROUND(Q67*(99-$W$3)/100,1)</f>
        <v/>
      </c>
    </row>
    <row r="68" ht="15" customHeight="1" thickBot="1">
      <c r="A68" s="69" t="inlineStr">
        <is>
          <t>ELV</t>
        </is>
      </c>
      <c r="B68" s="283" t="n">
        <v>0</v>
      </c>
      <c r="C68" s="283" t="n"/>
      <c r="D68" s="69" t="inlineStr">
        <is>
          <t>ARE</t>
        </is>
      </c>
      <c r="E68" s="283" t="n">
        <v>0.7</v>
      </c>
      <c r="K68" s="69" t="inlineStr">
        <is>
          <t>BLK</t>
        </is>
      </c>
      <c r="L68" s="69" t="inlineStr">
        <is>
          <t>BLACKROCK INC</t>
        </is>
      </c>
      <c r="M68" s="164" t="n">
        <v>0.49</v>
      </c>
      <c r="N68">
        <f>ROUND(M68,1)</f>
        <v/>
      </c>
      <c r="P68">
        <f>K63</f>
        <v/>
      </c>
      <c r="Q68">
        <f>N63</f>
        <v/>
      </c>
      <c r="S68">
        <f>A68</f>
        <v/>
      </c>
      <c r="T68">
        <f>ROUND(B68*(99-$T$3)/100,1)</f>
        <v/>
      </c>
      <c r="V68">
        <f>P68</f>
        <v/>
      </c>
      <c r="W68">
        <f>ROUND(Q68*(99-$W$3)/100,1)</f>
        <v/>
      </c>
    </row>
    <row r="69" ht="15" customHeight="1" thickBot="1">
      <c r="A69" s="69" t="inlineStr">
        <is>
          <t>COST</t>
        </is>
      </c>
      <c r="B69" s="283" t="n">
        <v>0.8</v>
      </c>
      <c r="C69" s="283" t="n"/>
      <c r="D69" s="69" t="inlineStr">
        <is>
          <t>CNP</t>
        </is>
      </c>
      <c r="E69" s="283" t="n">
        <v>0.7</v>
      </c>
      <c r="K69" s="69" t="inlineStr">
        <is>
          <t>C</t>
        </is>
      </c>
      <c r="L69" s="69" t="inlineStr">
        <is>
          <t>CITIGROUP INC</t>
        </is>
      </c>
      <c r="M69" s="164" t="n">
        <v>0.44</v>
      </c>
      <c r="N69">
        <f>ROUND(M69,1)</f>
        <v/>
      </c>
      <c r="P69">
        <f>K64</f>
        <v/>
      </c>
      <c r="Q69">
        <f>N64</f>
        <v/>
      </c>
      <c r="S69">
        <f>A69</f>
        <v/>
      </c>
      <c r="T69">
        <f>ROUND(B69*(99-$T$3)/100,1)</f>
        <v/>
      </c>
      <c r="V69">
        <f>P69</f>
        <v/>
      </c>
      <c r="W69">
        <f>ROUND(Q69*(99-$W$3)/100,1)</f>
        <v/>
      </c>
    </row>
    <row r="70" ht="15" customHeight="1" thickBot="1">
      <c r="A70" s="69" t="inlineStr">
        <is>
          <t>MRK</t>
        </is>
      </c>
      <c r="B70" s="283" t="n">
        <v>0</v>
      </c>
      <c r="C70" s="283" t="n"/>
      <c r="D70" s="69" t="inlineStr">
        <is>
          <t>FCNCA</t>
        </is>
      </c>
      <c r="E70" s="283" t="n">
        <v>0.7</v>
      </c>
      <c r="K70" s="69" t="inlineStr">
        <is>
          <t>MDT</t>
        </is>
      </c>
      <c r="L70" s="69" t="inlineStr">
        <is>
          <t>MEDTRONIC PLC</t>
        </is>
      </c>
      <c r="M70" s="164" t="n">
        <v>0.19</v>
      </c>
      <c r="N70">
        <f>ROUND(M70,1)</f>
        <v/>
      </c>
      <c r="P70">
        <f>K65</f>
        <v/>
      </c>
      <c r="Q70">
        <f>N65</f>
        <v/>
      </c>
      <c r="S70">
        <f>A70</f>
        <v/>
      </c>
      <c r="T70">
        <f>ROUND(B70*(99-$T$3)/100,1)</f>
        <v/>
      </c>
      <c r="V70">
        <f>P70</f>
        <v/>
      </c>
      <c r="W70">
        <f>ROUND(Q70*(99-$W$3)/100,1)</f>
        <v/>
      </c>
    </row>
    <row r="71" ht="15" customHeight="1" thickBot="1">
      <c r="A71" s="69" t="inlineStr">
        <is>
          <t>CHRW</t>
        </is>
      </c>
      <c r="B71" s="283" t="n">
        <v>0.8</v>
      </c>
      <c r="C71" s="283" t="n"/>
      <c r="D71" s="69" t="inlineStr">
        <is>
          <t>ATO</t>
        </is>
      </c>
      <c r="E71" s="283" t="n">
        <v>0.7</v>
      </c>
      <c r="K71" s="69" t="inlineStr">
        <is>
          <t>SBUX</t>
        </is>
      </c>
      <c r="L71" s="69" t="inlineStr">
        <is>
          <t>STARBUCKS CORP</t>
        </is>
      </c>
      <c r="M71" s="164" t="n">
        <v>0.38</v>
      </c>
      <c r="N71">
        <f>ROUND(M71,1)</f>
        <v/>
      </c>
      <c r="P71">
        <f>K66</f>
        <v/>
      </c>
      <c r="Q71">
        <f>N66</f>
        <v/>
      </c>
      <c r="S71">
        <f>A71</f>
        <v/>
      </c>
      <c r="T71">
        <f>ROUND(B71*(99-$T$3)/100,1)</f>
        <v/>
      </c>
      <c r="V71">
        <f>P71</f>
        <v/>
      </c>
      <c r="W71">
        <f>ROUND(Q71*(99-$W$3)/100,1)</f>
        <v/>
      </c>
    </row>
    <row r="72" ht="15" customHeight="1" thickBot="1">
      <c r="A72" s="69" t="inlineStr">
        <is>
          <t>DIS</t>
        </is>
      </c>
      <c r="B72" s="283" t="n">
        <v>0.8</v>
      </c>
      <c r="C72" s="283" t="n"/>
      <c r="D72" s="69" t="inlineStr">
        <is>
          <t>LPLA</t>
        </is>
      </c>
      <c r="E72" s="283" t="n">
        <v>0.7</v>
      </c>
      <c r="K72" s="69" t="inlineStr">
        <is>
          <t>AMT</t>
        </is>
      </c>
      <c r="L72" s="69" t="inlineStr">
        <is>
          <t>AMERICAN TOWER REIT CORP</t>
        </is>
      </c>
      <c r="M72" s="164" t="n">
        <v>0.16</v>
      </c>
      <c r="N72">
        <f>ROUND(M72,1)</f>
        <v/>
      </c>
      <c r="P72">
        <f>K67</f>
        <v/>
      </c>
      <c r="Q72">
        <f>N67</f>
        <v/>
      </c>
      <c r="S72">
        <f>A72</f>
        <v/>
      </c>
      <c r="T72">
        <f>ROUND(B72*(99-$T$3)/100,1)</f>
        <v/>
      </c>
      <c r="V72">
        <f>P72</f>
        <v/>
      </c>
      <c r="W72">
        <f>ROUND(Q72*(99-$W$3)/100,1)</f>
        <v/>
      </c>
    </row>
    <row r="73" ht="15" customHeight="1" thickBot="1">
      <c r="A73" s="69" t="inlineStr">
        <is>
          <t>MCO</t>
        </is>
      </c>
      <c r="B73" s="283" t="n">
        <v>0.8</v>
      </c>
      <c r="C73" s="283" t="n"/>
      <c r="D73" s="69" t="inlineStr">
        <is>
          <t>VTR</t>
        </is>
      </c>
      <c r="E73" s="283" t="n">
        <v>0</v>
      </c>
      <c r="K73" s="69" t="inlineStr">
        <is>
          <t>TMUS</t>
        </is>
      </c>
      <c r="L73" s="69" t="inlineStr">
        <is>
          <t>T MOBILE US INC</t>
        </is>
      </c>
      <c r="M73" s="164" t="n">
        <v>0.4</v>
      </c>
      <c r="N73">
        <f>ROUND(M73,1)</f>
        <v/>
      </c>
      <c r="P73">
        <f>K68</f>
        <v/>
      </c>
      <c r="Q73">
        <f>N68</f>
        <v/>
      </c>
      <c r="S73">
        <f>A73</f>
        <v/>
      </c>
      <c r="T73">
        <f>ROUND(B73*(99-$T$3)/100,1)</f>
        <v/>
      </c>
      <c r="V73">
        <f>P73</f>
        <v/>
      </c>
      <c r="W73">
        <f>ROUND(Q73*(99-$W$3)/100,1)</f>
        <v/>
      </c>
    </row>
    <row r="74" ht="15" customHeight="1" thickBot="1">
      <c r="A74" s="69" t="inlineStr">
        <is>
          <t>BR</t>
        </is>
      </c>
      <c r="B74" s="283" t="n">
        <v>0.7</v>
      </c>
      <c r="C74" s="283" t="n"/>
      <c r="D74" s="69" t="inlineStr">
        <is>
          <t>HRL</t>
        </is>
      </c>
      <c r="E74" s="283" t="n">
        <v>0</v>
      </c>
      <c r="K74" s="69" t="inlineStr">
        <is>
          <t>BMY</t>
        </is>
      </c>
      <c r="L74" s="69" t="inlineStr">
        <is>
          <t>BRISTOL MYERS SQUIBB</t>
        </is>
      </c>
      <c r="M74" s="164" t="n">
        <v>0.41</v>
      </c>
      <c r="N74">
        <f>ROUND(M74,1)</f>
        <v/>
      </c>
      <c r="P74">
        <f>K69</f>
        <v/>
      </c>
      <c r="Q74">
        <f>N69</f>
        <v/>
      </c>
      <c r="S74">
        <f>A74</f>
        <v/>
      </c>
      <c r="T74">
        <f>ROUND(B74*(99-$T$3)/100,1)</f>
        <v/>
      </c>
      <c r="V74">
        <f>P74</f>
        <v/>
      </c>
      <c r="W74">
        <f>ROUND(Q74*(99-$W$3)/100,1)</f>
        <v/>
      </c>
    </row>
    <row r="75" ht="15" customHeight="1" thickBot="1">
      <c r="A75" s="69" t="inlineStr">
        <is>
          <t>XYL</t>
        </is>
      </c>
      <c r="B75" s="283" t="n">
        <v>0</v>
      </c>
      <c r="C75" s="283" t="n"/>
      <c r="D75" s="69" t="inlineStr">
        <is>
          <t>FSLR</t>
        </is>
      </c>
      <c r="E75" s="283" t="n">
        <v>0</v>
      </c>
      <c r="K75" s="69" t="inlineStr">
        <is>
          <t>SCHW</t>
        </is>
      </c>
      <c r="L75" s="69" t="inlineStr">
        <is>
          <t>CHARLES SCHWAB CORP</t>
        </is>
      </c>
      <c r="M75" s="164" t="n">
        <v>0.4</v>
      </c>
      <c r="N75">
        <f>ROUND(M75,1)</f>
        <v/>
      </c>
      <c r="P75">
        <f>K70</f>
        <v/>
      </c>
      <c r="Q75">
        <f>N70</f>
        <v/>
      </c>
      <c r="S75">
        <f>A75</f>
        <v/>
      </c>
      <c r="T75">
        <f>ROUND(B75*(99-$T$3)/100,1)</f>
        <v/>
      </c>
      <c r="V75">
        <f>P75</f>
        <v/>
      </c>
      <c r="W75">
        <f>ROUND(Q75*(99-$W$3)/100,1)</f>
        <v/>
      </c>
    </row>
    <row r="76" ht="15" customHeight="1" thickBot="1">
      <c r="A76" s="69" t="inlineStr">
        <is>
          <t>VZ</t>
        </is>
      </c>
      <c r="B76" s="283" t="n">
        <v>0.7</v>
      </c>
      <c r="C76" s="283" t="n"/>
      <c r="D76" s="69" t="inlineStr">
        <is>
          <t>ENPH</t>
        </is>
      </c>
      <c r="E76" s="283" t="n">
        <v>0.6</v>
      </c>
      <c r="K76" s="69" t="inlineStr">
        <is>
          <t>BA</t>
        </is>
      </c>
      <c r="L76" s="69" t="inlineStr">
        <is>
          <t>BOEING</t>
        </is>
      </c>
      <c r="M76" s="164" t="n">
        <v>0</v>
      </c>
      <c r="N76">
        <f>ROUND(M76,1)</f>
        <v/>
      </c>
      <c r="P76">
        <f>K71</f>
        <v/>
      </c>
      <c r="Q76">
        <f>N71</f>
        <v/>
      </c>
      <c r="S76">
        <f>A76</f>
        <v/>
      </c>
      <c r="T76">
        <f>ROUND(B76*(99-$T$3)/100,1)</f>
        <v/>
      </c>
      <c r="V76">
        <f>P76</f>
        <v/>
      </c>
      <c r="W76">
        <f>ROUND(Q76*(99-$W$3)/100,1)</f>
        <v/>
      </c>
    </row>
    <row r="77" ht="15" customHeight="1" thickBot="1">
      <c r="A77" s="69" t="inlineStr">
        <is>
          <t>LKQ</t>
        </is>
      </c>
      <c r="B77" s="283" t="n">
        <v>0</v>
      </c>
      <c r="C77" s="283" t="n"/>
      <c r="D77" s="69" t="inlineStr">
        <is>
          <t>STLD</t>
        </is>
      </c>
      <c r="E77" s="283" t="n">
        <v>0.6</v>
      </c>
      <c r="K77" s="69" t="inlineStr">
        <is>
          <t>MDLZ</t>
        </is>
      </c>
      <c r="L77" s="69" t="inlineStr">
        <is>
          <t>MONDELEZ INTERNATIONAL INC CLASS A</t>
        </is>
      </c>
      <c r="M77" s="164" t="n">
        <v>0</v>
      </c>
      <c r="N77">
        <f>ROUND(M77,1)</f>
        <v/>
      </c>
      <c r="P77">
        <f>K72</f>
        <v/>
      </c>
      <c r="Q77">
        <f>N72</f>
        <v/>
      </c>
      <c r="S77">
        <f>A77</f>
        <v/>
      </c>
      <c r="T77">
        <f>ROUND(B77*(99-$T$3)/100,1)</f>
        <v/>
      </c>
      <c r="V77">
        <f>P77</f>
        <v/>
      </c>
      <c r="W77">
        <f>ROUND(Q77*(99-$W$3)/100,1)</f>
        <v/>
      </c>
    </row>
    <row r="78" ht="15" customHeight="1" thickBot="1">
      <c r="A78" s="69" t="inlineStr">
        <is>
          <t>LRCX</t>
        </is>
      </c>
      <c r="B78" s="283" t="n">
        <v>0</v>
      </c>
      <c r="C78" s="283" t="n"/>
      <c r="D78" s="69" t="inlineStr">
        <is>
          <t>NTAP</t>
        </is>
      </c>
      <c r="E78" s="283" t="n">
        <v>0.6</v>
      </c>
      <c r="K78" s="69" t="inlineStr">
        <is>
          <t>SO</t>
        </is>
      </c>
      <c r="L78" s="69" t="inlineStr">
        <is>
          <t>SOUTHERN</t>
        </is>
      </c>
      <c r="M78" s="164" t="n">
        <v>0.32</v>
      </c>
      <c r="N78">
        <f>ROUND(M78,1)</f>
        <v/>
      </c>
      <c r="P78">
        <f>K73</f>
        <v/>
      </c>
      <c r="Q78">
        <f>N73</f>
        <v/>
      </c>
      <c r="S78">
        <f>A78</f>
        <v/>
      </c>
      <c r="T78">
        <f>ROUND(B78*(99-$T$3)/100,1)</f>
        <v/>
      </c>
      <c r="V78">
        <f>P78</f>
        <v/>
      </c>
      <c r="W78">
        <f>ROUND(Q78*(99-$W$3)/100,1)</f>
        <v/>
      </c>
    </row>
    <row r="79" ht="15" customHeight="1" thickBot="1">
      <c r="A79" s="69" t="inlineStr">
        <is>
          <t>WDAY</t>
        </is>
      </c>
      <c r="B79" s="283" t="n">
        <v>0.7</v>
      </c>
      <c r="C79" s="283" t="n"/>
      <c r="D79" s="69" t="inlineStr">
        <is>
          <t>TYL</t>
        </is>
      </c>
      <c r="E79" s="283" t="n">
        <v>0.6</v>
      </c>
      <c r="K79" s="69" t="inlineStr">
        <is>
          <t>NKE</t>
        </is>
      </c>
      <c r="L79" s="69" t="inlineStr">
        <is>
          <t>NIKE INC CLASS B</t>
        </is>
      </c>
      <c r="M79" s="164" t="n">
        <v>0</v>
      </c>
      <c r="N79">
        <f>ROUND(M79,1)</f>
        <v/>
      </c>
      <c r="P79">
        <f>K74</f>
        <v/>
      </c>
      <c r="Q79">
        <f>N74</f>
        <v/>
      </c>
      <c r="S79">
        <f>A79</f>
        <v/>
      </c>
      <c r="T79">
        <f>ROUND(B79*(99-$T$3)/100,1)</f>
        <v/>
      </c>
      <c r="V79">
        <f>P79</f>
        <v/>
      </c>
      <c r="W79">
        <f>ROUND(Q79*(99-$W$3)/100,1)</f>
        <v/>
      </c>
    </row>
    <row r="80" ht="15" customHeight="1" thickBot="1">
      <c r="A80" s="69" t="inlineStr">
        <is>
          <t>NXPI</t>
        </is>
      </c>
      <c r="B80" s="283" t="n">
        <v>0</v>
      </c>
      <c r="C80" s="283" t="n"/>
      <c r="D80" s="69" t="inlineStr">
        <is>
          <t>JBL</t>
        </is>
      </c>
      <c r="E80" s="283" t="n">
        <v>0</v>
      </c>
      <c r="K80" s="69" t="inlineStr">
        <is>
          <t>GILD</t>
        </is>
      </c>
      <c r="L80" s="69" t="inlineStr">
        <is>
          <t>GILEAD SCIENCES INC</t>
        </is>
      </c>
      <c r="M80" s="164" t="n">
        <v>0.4</v>
      </c>
      <c r="N80">
        <f>ROUND(M80,1)</f>
        <v/>
      </c>
      <c r="P80">
        <f>K75</f>
        <v/>
      </c>
      <c r="Q80">
        <f>N75</f>
        <v/>
      </c>
      <c r="S80">
        <f>A80</f>
        <v/>
      </c>
      <c r="T80">
        <f>ROUND(B80*(99-$T$3)/100,1)</f>
        <v/>
      </c>
      <c r="V80">
        <f>P80</f>
        <v/>
      </c>
      <c r="W80">
        <f>ROUND(Q80*(99-$W$3)/100,1)</f>
        <v/>
      </c>
    </row>
    <row r="81" ht="15" customHeight="1" thickBot="1">
      <c r="A81" s="69" t="inlineStr">
        <is>
          <t>VLTO</t>
        </is>
      </c>
      <c r="B81" s="283" t="n">
        <v>0.7</v>
      </c>
      <c r="C81" s="283" t="n"/>
      <c r="D81" s="69" t="inlineStr">
        <is>
          <t>SWKS</t>
        </is>
      </c>
      <c r="E81" s="283" t="n">
        <v>0.6</v>
      </c>
      <c r="K81" s="69" t="inlineStr">
        <is>
          <t>UPS</t>
        </is>
      </c>
      <c r="L81" s="69" t="inlineStr">
        <is>
          <t>UNITED PARCEL SERVICE INC CLASS B</t>
        </is>
      </c>
      <c r="M81" s="164" t="n">
        <v>0</v>
      </c>
      <c r="N81">
        <f>ROUND(M81,1)</f>
        <v/>
      </c>
      <c r="P81">
        <f>K76</f>
        <v/>
      </c>
      <c r="Q81">
        <f>N76</f>
        <v/>
      </c>
      <c r="S81">
        <f>A81</f>
        <v/>
      </c>
      <c r="T81">
        <f>ROUND(B81*(99-$T$3)/100,1)</f>
        <v/>
      </c>
      <c r="V81">
        <f>P81</f>
        <v/>
      </c>
      <c r="W81">
        <f>ROUND(Q81*(99-$W$3)/100,1)</f>
        <v/>
      </c>
    </row>
    <row r="82" ht="15" customHeight="1" thickBot="1">
      <c r="A82" s="69" t="inlineStr">
        <is>
          <t>BKR</t>
        </is>
      </c>
      <c r="B82" s="283" t="n">
        <v>0.7</v>
      </c>
      <c r="C82" s="283" t="n"/>
      <c r="D82" s="69" t="inlineStr">
        <is>
          <t>WAT</t>
        </is>
      </c>
      <c r="E82" s="283" t="n">
        <v>0.3</v>
      </c>
      <c r="K82" s="69" t="inlineStr">
        <is>
          <t>DE</t>
        </is>
      </c>
      <c r="L82" s="69" t="inlineStr">
        <is>
          <t>DEERE</t>
        </is>
      </c>
      <c r="M82" s="164" t="n">
        <v>0.35</v>
      </c>
      <c r="N82">
        <f>ROUND(M82,1)</f>
        <v/>
      </c>
      <c r="P82">
        <f>K77</f>
        <v/>
      </c>
      <c r="Q82">
        <f>N77</f>
        <v/>
      </c>
      <c r="S82">
        <f>A82</f>
        <v/>
      </c>
      <c r="T82">
        <f>ROUND(B82*(99-$T$3)/100,1)</f>
        <v/>
      </c>
      <c r="V82">
        <f>P82</f>
        <v/>
      </c>
      <c r="W82">
        <f>ROUND(Q82*(99-$W$3)/100,1)</f>
        <v/>
      </c>
    </row>
    <row r="83" ht="15" customHeight="1" thickBot="1">
      <c r="A83" s="69" t="inlineStr">
        <is>
          <t>WAT</t>
        </is>
      </c>
      <c r="B83" s="283" t="n">
        <v>0.7</v>
      </c>
      <c r="C83" s="283" t="n"/>
      <c r="D83" s="69" t="inlineStr">
        <is>
          <t>BLDR</t>
        </is>
      </c>
      <c r="E83" s="283" t="n">
        <v>0.6</v>
      </c>
      <c r="K83" s="69" t="inlineStr">
        <is>
          <t>MO</t>
        </is>
      </c>
      <c r="L83" s="69" t="inlineStr">
        <is>
          <t>ALTRIA GROUP INC</t>
        </is>
      </c>
      <c r="M83" s="164" t="n">
        <v>0.31</v>
      </c>
      <c r="N83">
        <f>ROUND(M83,1)</f>
        <v/>
      </c>
      <c r="P83">
        <f>K78</f>
        <v/>
      </c>
      <c r="Q83">
        <f>N78</f>
        <v/>
      </c>
      <c r="S83">
        <f>A83</f>
        <v/>
      </c>
      <c r="T83">
        <f>ROUND(B83*(99-$T$3)/100,1)</f>
        <v/>
      </c>
      <c r="V83">
        <f>P83</f>
        <v/>
      </c>
      <c r="W83">
        <f>ROUND(Q83*(99-$W$3)/100,1)</f>
        <v/>
      </c>
    </row>
    <row r="84" ht="15" customHeight="1" thickBot="1">
      <c r="A84" s="69" t="inlineStr">
        <is>
          <t>PG</t>
        </is>
      </c>
      <c r="B84" s="283" t="n">
        <v>0.7</v>
      </c>
      <c r="C84" s="283" t="n"/>
      <c r="D84" s="69" t="inlineStr">
        <is>
          <t>L</t>
        </is>
      </c>
      <c r="E84" s="283" t="n">
        <v>0</v>
      </c>
      <c r="K84" s="69" t="inlineStr">
        <is>
          <t>DUK</t>
        </is>
      </c>
      <c r="L84" s="69" t="inlineStr">
        <is>
          <t>DUKE ENERGY CORP</t>
        </is>
      </c>
      <c r="M84" s="164" t="n">
        <v>0.29</v>
      </c>
      <c r="N84">
        <f>ROUND(M84,1)</f>
        <v/>
      </c>
      <c r="P84">
        <f>K79</f>
        <v/>
      </c>
      <c r="Q84">
        <f>N79</f>
        <v/>
      </c>
      <c r="S84">
        <f>A84</f>
        <v/>
      </c>
      <c r="T84">
        <f>ROUND(B84*(99-$T$3)/100,1)</f>
        <v/>
      </c>
      <c r="V84">
        <f>P84</f>
        <v/>
      </c>
      <c r="W84">
        <f>ROUND(Q84*(99-$W$3)/100,1)</f>
        <v/>
      </c>
    </row>
    <row r="85" ht="15" customHeight="1" thickBot="1">
      <c r="A85" s="69" t="inlineStr">
        <is>
          <t>IDXX</t>
        </is>
      </c>
      <c r="B85" s="283" t="n">
        <v>0</v>
      </c>
      <c r="C85" s="283" t="n"/>
      <c r="D85" s="69" t="inlineStr">
        <is>
          <t>TER</t>
        </is>
      </c>
      <c r="E85" s="283" t="n">
        <v>0.5</v>
      </c>
      <c r="K85" s="69" t="inlineStr">
        <is>
          <t>INTC</t>
        </is>
      </c>
      <c r="L85" s="69" t="inlineStr">
        <is>
          <t>INTEL CORPORATION CORP</t>
        </is>
      </c>
      <c r="M85" s="164" t="n">
        <v>0</v>
      </c>
      <c r="N85">
        <f>ROUND(M85,1)</f>
        <v/>
      </c>
      <c r="P85">
        <f>K80</f>
        <v/>
      </c>
      <c r="Q85">
        <f>N80</f>
        <v/>
      </c>
      <c r="S85">
        <f>A85</f>
        <v/>
      </c>
      <c r="T85">
        <f>ROUND(B85*(99-$T$3)/100,1)</f>
        <v/>
      </c>
      <c r="V85">
        <f>P85</f>
        <v/>
      </c>
      <c r="W85">
        <f>ROUND(Q85*(99-$W$3)/100,1)</f>
        <v/>
      </c>
    </row>
    <row r="86" ht="15" customHeight="1" thickBot="1">
      <c r="A86" s="69" t="inlineStr">
        <is>
          <t>DGX</t>
        </is>
      </c>
      <c r="B86" s="283" t="n">
        <v>0.6</v>
      </c>
      <c r="C86" s="283" t="n"/>
      <c r="D86" s="69" t="inlineStr">
        <is>
          <t>WSO</t>
        </is>
      </c>
      <c r="E86" s="283" t="n">
        <v>0</v>
      </c>
      <c r="K86" s="69" t="inlineStr">
        <is>
          <t>CL</t>
        </is>
      </c>
      <c r="L86" s="69" t="inlineStr">
        <is>
          <t>COLGATE-PALMOLIVE</t>
        </is>
      </c>
      <c r="M86" s="164" t="n">
        <v>0.13</v>
      </c>
      <c r="N86">
        <f>ROUND(M86,1)</f>
        <v/>
      </c>
      <c r="P86">
        <f>K81</f>
        <v/>
      </c>
      <c r="Q86">
        <f>N81</f>
        <v/>
      </c>
      <c r="S86">
        <f>A86</f>
        <v/>
      </c>
      <c r="T86">
        <f>ROUND(B86*(99-$T$3)/100,1)</f>
        <v/>
      </c>
      <c r="V86">
        <f>P86</f>
        <v/>
      </c>
      <c r="W86">
        <f>ROUND(Q86*(99-$W$3)/100,1)</f>
        <v/>
      </c>
    </row>
    <row r="87" ht="15" customHeight="1" thickBot="1">
      <c r="A87" s="69" t="inlineStr">
        <is>
          <t>LII</t>
        </is>
      </c>
      <c r="B87" s="283" t="n">
        <v>0.6</v>
      </c>
      <c r="C87" s="283" t="n"/>
      <c r="D87" s="69" t="inlineStr">
        <is>
          <t>ENTG</t>
        </is>
      </c>
      <c r="E87" s="283" t="n">
        <v>0</v>
      </c>
      <c r="K87" s="69" t="inlineStr">
        <is>
          <t>CVS</t>
        </is>
      </c>
      <c r="L87" s="69" t="inlineStr">
        <is>
          <t>CVS HEALTH CORP</t>
        </is>
      </c>
      <c r="M87" s="164" t="n">
        <v>0</v>
      </c>
      <c r="N87">
        <f>ROUND(M87,1)</f>
        <v/>
      </c>
      <c r="P87">
        <f>K82</f>
        <v/>
      </c>
      <c r="Q87">
        <f>N82</f>
        <v/>
      </c>
      <c r="S87">
        <f>A87</f>
        <v/>
      </c>
      <c r="T87">
        <f>ROUND(B87*(99-$T$3)/100,1)</f>
        <v/>
      </c>
      <c r="V87">
        <f>P87</f>
        <v/>
      </c>
      <c r="W87">
        <f>ROUND(Q87*(99-$W$3)/100,1)</f>
        <v/>
      </c>
    </row>
    <row r="88" ht="15" customHeight="1" thickBot="1">
      <c r="A88" s="69" t="inlineStr">
        <is>
          <t>BG</t>
        </is>
      </c>
      <c r="B88" s="283" t="n">
        <v>0</v>
      </c>
      <c r="C88" s="283" t="n"/>
      <c r="D88" s="69" t="inlineStr">
        <is>
          <t>CAG</t>
        </is>
      </c>
      <c r="E88" s="283" t="n">
        <v>0</v>
      </c>
      <c r="K88" s="69" t="inlineStr">
        <is>
          <t>MMM</t>
        </is>
      </c>
      <c r="L88" s="69" t="inlineStr">
        <is>
          <t>3M</t>
        </is>
      </c>
      <c r="M88" s="164" t="n">
        <v>0.24</v>
      </c>
      <c r="N88">
        <f>ROUND(M88,1)</f>
        <v/>
      </c>
      <c r="P88">
        <f>K83</f>
        <v/>
      </c>
      <c r="Q88">
        <f>N83</f>
        <v/>
      </c>
      <c r="S88">
        <f>A88</f>
        <v/>
      </c>
      <c r="T88">
        <f>ROUND(B88*(99-$T$3)/100,1)</f>
        <v/>
      </c>
      <c r="V88">
        <f>P88</f>
        <v/>
      </c>
      <c r="W88">
        <f>ROUND(Q88*(99-$W$3)/100,1)</f>
        <v/>
      </c>
    </row>
    <row r="89" ht="15" customHeight="1" thickBot="1">
      <c r="A89" s="69" t="inlineStr">
        <is>
          <t>NFLX</t>
        </is>
      </c>
      <c r="B89" s="283" t="n">
        <v>0.6</v>
      </c>
      <c r="C89" s="283" t="n"/>
      <c r="D89" s="69" t="inlineStr">
        <is>
          <t>OKTA</t>
        </is>
      </c>
      <c r="E89" s="283" t="n">
        <v>0.3</v>
      </c>
      <c r="K89" s="69" t="inlineStr">
        <is>
          <t>PYPL</t>
        </is>
      </c>
      <c r="L89" s="69" t="inlineStr">
        <is>
          <t>PAYPAL HOLDINGS INC</t>
        </is>
      </c>
      <c r="M89" s="164" t="n">
        <v>0.3</v>
      </c>
      <c r="N89">
        <f>ROUND(M89,1)</f>
        <v/>
      </c>
      <c r="P89">
        <f>K84</f>
        <v/>
      </c>
      <c r="Q89">
        <f>N84</f>
        <v/>
      </c>
      <c r="S89">
        <f>A89</f>
        <v/>
      </c>
      <c r="T89">
        <f>ROUND(B89*(99-$T$3)/100,1)</f>
        <v/>
      </c>
      <c r="V89">
        <f>P89</f>
        <v/>
      </c>
      <c r="W89">
        <f>ROUND(Q89*(99-$W$3)/100,1)</f>
        <v/>
      </c>
    </row>
    <row r="90" ht="15" customHeight="1" thickBot="1">
      <c r="A90" s="69" t="inlineStr">
        <is>
          <t>TRV</t>
        </is>
      </c>
      <c r="B90" s="283" t="n">
        <v>0.6</v>
      </c>
      <c r="C90" s="283" t="n"/>
      <c r="D90" s="69" t="inlineStr">
        <is>
          <t>EPAM</t>
        </is>
      </c>
      <c r="E90" s="283" t="n">
        <v>0</v>
      </c>
      <c r="K90" s="69" t="inlineStr">
        <is>
          <t>GD</t>
        </is>
      </c>
      <c r="L90" s="69" t="inlineStr">
        <is>
          <t>GENERAL DYNAMICS CORP</t>
        </is>
      </c>
      <c r="M90" s="164" t="n">
        <v>0.14</v>
      </c>
      <c r="N90">
        <f>ROUND(M90,1)</f>
        <v/>
      </c>
      <c r="P90">
        <f>K85</f>
        <v/>
      </c>
      <c r="Q90">
        <f>N85</f>
        <v/>
      </c>
      <c r="S90">
        <f>A90</f>
        <v/>
      </c>
      <c r="T90">
        <f>ROUND(B90*(99-$T$3)/100,1)</f>
        <v/>
      </c>
      <c r="V90">
        <f>P90</f>
        <v/>
      </c>
      <c r="W90">
        <f>ROUND(Q90*(99-$W$3)/100,1)</f>
        <v/>
      </c>
    </row>
    <row r="91" ht="15" customHeight="1" thickBot="1">
      <c r="A91" s="69" t="inlineStr">
        <is>
          <t>BBY</t>
        </is>
      </c>
      <c r="B91" s="283" t="n">
        <v>0.3</v>
      </c>
      <c r="C91" s="283" t="n"/>
      <c r="D91" s="69" t="inlineStr">
        <is>
          <t>WPC</t>
        </is>
      </c>
      <c r="E91" s="283" t="n">
        <v>0.5</v>
      </c>
      <c r="K91" s="69" t="inlineStr">
        <is>
          <t>USB</t>
        </is>
      </c>
      <c r="L91" s="69" t="inlineStr">
        <is>
          <t>US BANCORP</t>
        </is>
      </c>
      <c r="M91" s="164" t="n">
        <v>0.26</v>
      </c>
      <c r="N91">
        <f>ROUND(M91,1)</f>
        <v/>
      </c>
      <c r="P91">
        <f>K86</f>
        <v/>
      </c>
      <c r="Q91">
        <f>N86</f>
        <v/>
      </c>
      <c r="S91">
        <f>A91</f>
        <v/>
      </c>
      <c r="T91">
        <f>ROUND(B91*(99-$T$3)/100,1)</f>
        <v/>
      </c>
      <c r="V91">
        <f>P91</f>
        <v/>
      </c>
      <c r="W91">
        <f>ROUND(Q91*(99-$W$3)/100,1)</f>
        <v/>
      </c>
    </row>
    <row r="92" ht="15" customHeight="1" thickBot="1">
      <c r="A92" s="69" t="inlineStr">
        <is>
          <t>CBRE</t>
        </is>
      </c>
      <c r="B92" s="283" t="n">
        <v>0.6</v>
      </c>
      <c r="C92" s="283" t="n"/>
      <c r="D92" s="69" t="inlineStr">
        <is>
          <t>LNT</t>
        </is>
      </c>
      <c r="E92" s="283" t="n">
        <v>0</v>
      </c>
      <c r="K92" s="69" t="inlineStr">
        <is>
          <t>FDX</t>
        </is>
      </c>
      <c r="L92" s="69" t="inlineStr">
        <is>
          <t>FEDEX CORP</t>
        </is>
      </c>
      <c r="M92" s="164" t="n">
        <v>0.22</v>
      </c>
      <c r="N92">
        <f>ROUND(M92,1)</f>
        <v/>
      </c>
      <c r="P92">
        <f>K87</f>
        <v/>
      </c>
      <c r="Q92">
        <f>N87</f>
        <v/>
      </c>
      <c r="S92">
        <f>A92</f>
        <v/>
      </c>
      <c r="T92">
        <f>ROUND(B92*(99-$T$3)/100,1)</f>
        <v/>
      </c>
      <c r="V92">
        <f>P92</f>
        <v/>
      </c>
      <c r="W92">
        <f>ROUND(Q92*(99-$W$3)/100,1)</f>
        <v/>
      </c>
    </row>
    <row r="93" ht="15" customHeight="1" thickBot="1">
      <c r="A93" s="69" t="inlineStr">
        <is>
          <t>ES</t>
        </is>
      </c>
      <c r="B93" s="283" t="n">
        <v>0.3</v>
      </c>
      <c r="C93" s="283" t="n"/>
      <c r="D93" s="69" t="inlineStr">
        <is>
          <t>LKQ</t>
        </is>
      </c>
      <c r="E93" s="283" t="n">
        <v>0.3</v>
      </c>
      <c r="K93" s="69" t="inlineStr">
        <is>
          <t>TGT</t>
        </is>
      </c>
      <c r="L93" s="69" t="inlineStr">
        <is>
          <t>TARGET CORP</t>
        </is>
      </c>
      <c r="M93" s="164" t="n">
        <v>0</v>
      </c>
      <c r="N93">
        <f>ROUND(M93,1)</f>
        <v/>
      </c>
      <c r="P93">
        <f>K88</f>
        <v/>
      </c>
      <c r="Q93">
        <f>N88</f>
        <v/>
      </c>
      <c r="S93">
        <f>A93</f>
        <v/>
      </c>
      <c r="T93">
        <f>ROUND(B93*(99-$T$3)/100,1)</f>
        <v/>
      </c>
      <c r="V93">
        <f>P93</f>
        <v/>
      </c>
      <c r="W93">
        <f>ROUND(Q93*(99-$W$3)/100,1)</f>
        <v/>
      </c>
    </row>
    <row r="94" ht="15" customHeight="1" thickBot="1">
      <c r="A94" s="69" t="inlineStr">
        <is>
          <t>WSM</t>
        </is>
      </c>
      <c r="B94" s="283" t="n">
        <v>0.6</v>
      </c>
      <c r="C94" s="283" t="n"/>
      <c r="D94" s="69" t="inlineStr">
        <is>
          <t>SUI</t>
        </is>
      </c>
      <c r="E94" s="283" t="n">
        <v>0.5</v>
      </c>
      <c r="K94" s="69" t="inlineStr">
        <is>
          <t>EMR</t>
        </is>
      </c>
      <c r="L94" s="69" t="inlineStr">
        <is>
          <t>EMERSON ELECTRIC</t>
        </is>
      </c>
      <c r="M94" s="164" t="n">
        <v>0.25</v>
      </c>
      <c r="N94">
        <f>ROUND(M94,1)</f>
        <v/>
      </c>
      <c r="P94">
        <f>K89</f>
        <v/>
      </c>
      <c r="Q94">
        <f>N89</f>
        <v/>
      </c>
      <c r="S94">
        <f>A94</f>
        <v/>
      </c>
      <c r="T94">
        <f>ROUND(B94*(99-$T$3)/100,1)</f>
        <v/>
      </c>
      <c r="V94">
        <f>P94</f>
        <v/>
      </c>
      <c r="W94">
        <f>ROUND(Q94*(99-$W$3)/100,1)</f>
        <v/>
      </c>
    </row>
    <row r="95" ht="15" customHeight="1" thickBot="1">
      <c r="A95" s="69" t="inlineStr">
        <is>
          <t>A</t>
        </is>
      </c>
      <c r="B95" s="283" t="n">
        <v>0</v>
      </c>
      <c r="C95" s="283" t="n"/>
      <c r="D95" s="69" t="inlineStr">
        <is>
          <t>AGR</t>
        </is>
      </c>
      <c r="E95" s="283" t="n">
        <v>0</v>
      </c>
      <c r="K95" s="69" t="inlineStr">
        <is>
          <t>COF</t>
        </is>
      </c>
      <c r="L95" s="69" t="inlineStr">
        <is>
          <t>CAPITAL ONE FINANCIAL CORP</t>
        </is>
      </c>
      <c r="M95" s="164" t="n">
        <v>0.24</v>
      </c>
      <c r="N95">
        <f>ROUND(M95,1)</f>
        <v/>
      </c>
      <c r="P95">
        <f>K90</f>
        <v/>
      </c>
      <c r="Q95">
        <f>N90</f>
        <v/>
      </c>
      <c r="S95">
        <f>A95</f>
        <v/>
      </c>
      <c r="T95">
        <f>ROUND(B95*(99-$T$3)/100,1)</f>
        <v/>
      </c>
      <c r="V95">
        <f>P95</f>
        <v/>
      </c>
      <c r="W95">
        <f>ROUND(Q95*(99-$W$3)/100,1)</f>
        <v/>
      </c>
    </row>
    <row r="96" ht="15" customHeight="1" thickBot="1">
      <c r="A96" s="69" t="inlineStr">
        <is>
          <t>KMB</t>
        </is>
      </c>
      <c r="B96" s="283" t="n">
        <v>0.3</v>
      </c>
      <c r="C96" s="283" t="n"/>
      <c r="D96" s="69" t="inlineStr">
        <is>
          <t>SMCI</t>
        </is>
      </c>
      <c r="E96" s="283" t="n">
        <v>0</v>
      </c>
      <c r="K96" s="69" t="inlineStr">
        <is>
          <t>SPG</t>
        </is>
      </c>
      <c r="L96" s="69" t="inlineStr">
        <is>
          <t>SIMON PROPERTY GROUP REIT INC</t>
        </is>
      </c>
      <c r="M96" s="164" t="n">
        <v>0.19</v>
      </c>
      <c r="N96">
        <f>ROUND(M96,1)</f>
        <v/>
      </c>
      <c r="P96">
        <f>K91</f>
        <v/>
      </c>
      <c r="Q96">
        <f>N91</f>
        <v/>
      </c>
      <c r="S96">
        <f>A96</f>
        <v/>
      </c>
      <c r="T96">
        <f>ROUND(B96*(99-$T$3)/100,1)</f>
        <v/>
      </c>
      <c r="V96">
        <f>P96</f>
        <v/>
      </c>
      <c r="W96">
        <f>ROUND(Q96*(99-$W$3)/100,1)</f>
        <v/>
      </c>
    </row>
    <row r="97" ht="15" customHeight="1" thickBot="1">
      <c r="A97" s="69" t="inlineStr">
        <is>
          <t>AMT</t>
        </is>
      </c>
      <c r="B97" s="283" t="n">
        <v>0.3</v>
      </c>
      <c r="C97" s="283" t="n"/>
      <c r="D97" s="69" t="inlineStr">
        <is>
          <t>MOS</t>
        </is>
      </c>
      <c r="E97" s="283" t="n">
        <v>0.5</v>
      </c>
      <c r="K97" s="69" t="inlineStr">
        <is>
          <t>GM</t>
        </is>
      </c>
      <c r="L97" s="69" t="inlineStr">
        <is>
          <t>GENERAL MOTORS</t>
        </is>
      </c>
      <c r="M97" s="164" t="n">
        <v>0.22</v>
      </c>
      <c r="N97">
        <f>ROUND(M97,1)</f>
        <v/>
      </c>
      <c r="P97">
        <f>K92</f>
        <v/>
      </c>
      <c r="Q97">
        <f>N92</f>
        <v/>
      </c>
      <c r="S97">
        <f>A97</f>
        <v/>
      </c>
      <c r="T97">
        <f>ROUND(B97*(99-$T$3)/100,1)</f>
        <v/>
      </c>
      <c r="V97">
        <f>P97</f>
        <v/>
      </c>
      <c r="W97">
        <f>ROUND(Q97*(99-$W$3)/100,1)</f>
        <v/>
      </c>
    </row>
    <row r="98" ht="15" customHeight="1" thickBot="1">
      <c r="A98" s="69" t="inlineStr">
        <is>
          <t>VRTX</t>
        </is>
      </c>
      <c r="B98" s="283" t="n">
        <v>0</v>
      </c>
      <c r="C98" s="283" t="n"/>
      <c r="D98" s="69" t="inlineStr">
        <is>
          <t>INCY</t>
        </is>
      </c>
      <c r="E98" s="283" t="n">
        <v>0.5</v>
      </c>
      <c r="K98" s="69" t="inlineStr">
        <is>
          <t>AIG</t>
        </is>
      </c>
      <c r="L98" s="69" t="inlineStr">
        <is>
          <t>AMERICAN INTERNATIONAL GROUP INC</t>
        </is>
      </c>
      <c r="M98" s="164" t="n">
        <v>0.17</v>
      </c>
      <c r="N98">
        <f>ROUND(M98,1)</f>
        <v/>
      </c>
      <c r="P98">
        <f>K93</f>
        <v/>
      </c>
      <c r="Q98">
        <f>N93</f>
        <v/>
      </c>
      <c r="S98">
        <f>A98</f>
        <v/>
      </c>
      <c r="T98">
        <f>ROUND(B98*(99-$T$3)/100,1)</f>
        <v/>
      </c>
      <c r="V98">
        <f>P98</f>
        <v/>
      </c>
      <c r="W98">
        <f>ROUND(Q98*(99-$W$3)/100,1)</f>
        <v/>
      </c>
    </row>
    <row r="99" ht="15" customHeight="1" thickBot="1">
      <c r="A99" s="69" t="inlineStr">
        <is>
          <t>INTC</t>
        </is>
      </c>
      <c r="B99" s="283" t="n">
        <v>0</v>
      </c>
      <c r="C99" s="283" t="n"/>
      <c r="D99" s="69" t="inlineStr">
        <is>
          <t>CSL</t>
        </is>
      </c>
      <c r="E99" s="283" t="n">
        <v>0.3</v>
      </c>
      <c r="K99" s="69" t="inlineStr">
        <is>
          <t>BK</t>
        </is>
      </c>
      <c r="L99" s="69" t="inlineStr">
        <is>
          <t>BANK OF NEW YORK MELLON CORP</t>
        </is>
      </c>
      <c r="M99" s="164" t="n">
        <v>0.19</v>
      </c>
      <c r="N99">
        <f>ROUND(M99,1)</f>
        <v/>
      </c>
      <c r="P99">
        <f>K94</f>
        <v/>
      </c>
      <c r="Q99">
        <f>N94</f>
        <v/>
      </c>
      <c r="S99">
        <f>A99</f>
        <v/>
      </c>
      <c r="T99">
        <f>ROUND(B99*(99-$T$3)/100,1)</f>
        <v/>
      </c>
      <c r="V99">
        <f>P99</f>
        <v/>
      </c>
      <c r="W99">
        <f>ROUND(Q99*(99-$W$3)/100,1)</f>
        <v/>
      </c>
    </row>
    <row r="100" ht="15" customHeight="1" thickBot="1">
      <c r="A100" s="69" t="inlineStr">
        <is>
          <t>BKNG</t>
        </is>
      </c>
      <c r="B100" s="283" t="n">
        <v>0.5</v>
      </c>
      <c r="C100" s="283" t="n"/>
      <c r="D100" s="69" t="inlineStr">
        <is>
          <t>LW</t>
        </is>
      </c>
      <c r="E100" s="283" t="n">
        <v>0</v>
      </c>
      <c r="K100" s="69" t="inlineStr">
        <is>
          <t>MET</t>
        </is>
      </c>
      <c r="L100" s="69" t="inlineStr">
        <is>
          <t>METLIFE INC</t>
        </is>
      </c>
      <c r="M100" s="164" t="n">
        <v>0.17</v>
      </c>
      <c r="N100">
        <f>ROUND(M100,1)</f>
        <v/>
      </c>
      <c r="P100">
        <f>K95</f>
        <v/>
      </c>
      <c r="Q100">
        <f>N95</f>
        <v/>
      </c>
      <c r="S100">
        <f>A100</f>
        <v/>
      </c>
      <c r="T100">
        <f>ROUND(B100*(99-$T$3)/100,1)</f>
        <v/>
      </c>
      <c r="V100">
        <f>P100</f>
        <v/>
      </c>
      <c r="W100">
        <f>ROUND(Q100*(99-$W$3)/100,1)</f>
        <v/>
      </c>
    </row>
    <row r="101" ht="15" customHeight="1" thickBot="1">
      <c r="A101" s="69" t="inlineStr">
        <is>
          <t>HBAN</t>
        </is>
      </c>
      <c r="B101" s="283" t="n">
        <v>0.5</v>
      </c>
      <c r="C101" s="283" t="n"/>
      <c r="D101" s="69" t="inlineStr">
        <is>
          <t>EXAS</t>
        </is>
      </c>
      <c r="E101" s="283" t="n">
        <v>0.5</v>
      </c>
      <c r="K101" s="69" t="inlineStr">
        <is>
          <t>F</t>
        </is>
      </c>
      <c r="L101" s="69" t="inlineStr">
        <is>
          <t>FORD MOTOR CO</t>
        </is>
      </c>
      <c r="M101" s="164" t="n">
        <v>0</v>
      </c>
      <c r="N101">
        <f>ROUND(M101,1)</f>
        <v/>
      </c>
      <c r="P101">
        <f>K96</f>
        <v/>
      </c>
      <c r="Q101">
        <f>N96</f>
        <v/>
      </c>
      <c r="S101">
        <f>A101</f>
        <v/>
      </c>
      <c r="T101">
        <f>ROUND(B101*(99-$T$3)/100,1)</f>
        <v/>
      </c>
      <c r="V101">
        <f>P101</f>
        <v/>
      </c>
      <c r="W101">
        <f>ROUND(Q101*(99-$W$3)/100,1)</f>
        <v/>
      </c>
    </row>
    <row r="102" ht="15" customHeight="1" thickBot="1">
      <c r="C102" s="283" t="n"/>
      <c r="D102" s="69" t="inlineStr">
        <is>
          <t>NDSN</t>
        </is>
      </c>
      <c r="E102" s="283" t="n">
        <v>0.5</v>
      </c>
      <c r="K102" s="69" t="inlineStr">
        <is>
          <t>DOW</t>
        </is>
      </c>
      <c r="L102" s="69" t="inlineStr">
        <is>
          <t>DOW INC</t>
        </is>
      </c>
      <c r="M102" s="164" t="n">
        <v>0</v>
      </c>
      <c r="N102">
        <f>ROUND(M102,1)</f>
        <v/>
      </c>
      <c r="P102">
        <f>K97</f>
        <v/>
      </c>
      <c r="Q102">
        <f>N97</f>
        <v/>
      </c>
      <c r="V102">
        <f>P102</f>
        <v/>
      </c>
      <c r="W102">
        <f>ROUND(Q102*(99-$W$3)/100,1)</f>
        <v/>
      </c>
    </row>
    <row r="103" ht="15" customHeight="1" thickBot="1">
      <c r="C103" s="283" t="n"/>
      <c r="D103" s="69" t="inlineStr">
        <is>
          <t>MANH</t>
        </is>
      </c>
      <c r="E103" s="283" t="n">
        <v>0.5</v>
      </c>
      <c r="K103" s="69" t="inlineStr">
        <is>
          <t>CHTR</t>
        </is>
      </c>
      <c r="L103" s="69" t="inlineStr">
        <is>
          <t>CHARTER COMMUNICATIONS INC CLASS A</t>
        </is>
      </c>
      <c r="M103" s="164" t="n">
        <v>0.13</v>
      </c>
      <c r="N103">
        <f>ROUND(M103,1)</f>
        <v/>
      </c>
      <c r="P103">
        <f>K98</f>
        <v/>
      </c>
      <c r="Q103">
        <f>N98</f>
        <v/>
      </c>
      <c r="V103">
        <f>P103</f>
        <v/>
      </c>
      <c r="W103">
        <f>ROUND(Q103*(99-$W$3)/100,1)</f>
        <v/>
      </c>
    </row>
    <row r="104" ht="15" customHeight="1" thickBot="1">
      <c r="C104" s="283" t="n"/>
      <c r="D104" s="69" t="inlineStr">
        <is>
          <t>ELS</t>
        </is>
      </c>
      <c r="E104" s="283" t="n">
        <v>0.5</v>
      </c>
      <c r="K104" s="69" t="n"/>
      <c r="L104" s="69" t="n"/>
      <c r="P104">
        <f>K99</f>
        <v/>
      </c>
      <c r="Q104">
        <f>N99</f>
        <v/>
      </c>
      <c r="V104">
        <f>P104</f>
        <v/>
      </c>
      <c r="W104">
        <f>ROUND(Q104*(99-$W$3)/100,1)</f>
        <v/>
      </c>
    </row>
    <row r="105" ht="15" customHeight="1" thickBot="1">
      <c r="C105" s="283" t="n"/>
      <c r="D105" s="69" t="inlineStr">
        <is>
          <t>UDR</t>
        </is>
      </c>
      <c r="E105" s="283" t="n">
        <v>0.5</v>
      </c>
      <c r="P105">
        <f>K100</f>
        <v/>
      </c>
      <c r="Q105">
        <f>N100</f>
        <v/>
      </c>
      <c r="V105">
        <f>P105</f>
        <v/>
      </c>
      <c r="W105">
        <f>ROUND(Q105*(99-$W$3)/100,1)</f>
        <v/>
      </c>
    </row>
    <row r="106" ht="15" customHeight="1" thickBot="1">
      <c r="C106" s="283" t="n"/>
      <c r="D106" s="69" t="inlineStr">
        <is>
          <t>EVRG</t>
        </is>
      </c>
      <c r="E106" s="283" t="n">
        <v>0.4</v>
      </c>
      <c r="P106">
        <f>K101</f>
        <v/>
      </c>
      <c r="Q106">
        <f>N101</f>
        <v/>
      </c>
      <c r="V106">
        <f>P106</f>
        <v/>
      </c>
      <c r="W106">
        <f>ROUND(Q106*(99-$W$3)/100,1)</f>
        <v/>
      </c>
    </row>
    <row r="107" ht="15" customHeight="1" thickBot="1">
      <c r="C107" s="283" t="n"/>
      <c r="D107" s="69" t="inlineStr">
        <is>
          <t>ZBRA</t>
        </is>
      </c>
      <c r="E107" s="283" t="n">
        <v>0</v>
      </c>
      <c r="P107">
        <f>K102</f>
        <v/>
      </c>
      <c r="Q107">
        <f>N102</f>
        <v/>
      </c>
      <c r="V107">
        <f>P107</f>
        <v/>
      </c>
      <c r="W107">
        <f>ROUND(Q107*(99-$W$3)/100,1)</f>
        <v/>
      </c>
    </row>
    <row r="108" ht="15" customHeight="1" thickBot="1">
      <c r="C108" s="283" t="n"/>
      <c r="D108" s="69" t="inlineStr">
        <is>
          <t>TECH</t>
        </is>
      </c>
      <c r="E108" s="283" t="n">
        <v>0</v>
      </c>
      <c r="P108">
        <f>K103</f>
        <v/>
      </c>
      <c r="Q108">
        <f>N103</f>
        <v/>
      </c>
      <c r="V108">
        <f>P108</f>
        <v/>
      </c>
      <c r="W108">
        <f>ROUND(Q108*(99-$W$3)/100,1)</f>
        <v/>
      </c>
    </row>
    <row r="109" ht="15" customHeight="1" thickBot="1">
      <c r="C109" s="283" t="n"/>
      <c r="D109" s="69" t="inlineStr">
        <is>
          <t>LSCC</t>
        </is>
      </c>
      <c r="E109" s="283" t="n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tabColor rgb="FF00B050"/>
    <outlinePr summaryBelow="1" summaryRight="1"/>
    <pageSetUpPr/>
  </sheetPr>
  <dimension ref="A2:S616"/>
  <sheetViews>
    <sheetView topLeftCell="D598" workbookViewId="0">
      <selection activeCell="W612" sqref="W612"/>
    </sheetView>
  </sheetViews>
  <sheetFormatPr baseColWidth="8" defaultRowHeight="14.5"/>
  <cols>
    <col width="49.453125" customWidth="1" min="2" max="2"/>
    <col width="5.54296875" customWidth="1" min="5" max="5"/>
    <col width="23.26953125" customWidth="1" min="6" max="6"/>
    <col width="11.1796875" customWidth="1" min="7" max="7"/>
    <col width="10.81640625" bestFit="1" customWidth="1" min="12" max="12"/>
    <col width="9.7265625" bestFit="1" customWidth="1" min="13" max="13"/>
    <col width="10.7265625" bestFit="1" customWidth="1" min="16" max="16"/>
    <col width="12.54296875" bestFit="1" customWidth="1" min="17" max="17"/>
    <col width="13.81640625" bestFit="1" customWidth="1" min="18" max="18"/>
  </cols>
  <sheetData>
    <row r="2" ht="19" customHeight="1" thickBot="1">
      <c r="A2" s="23" t="inlineStr">
        <is>
          <t>EMA Model Holdings</t>
        </is>
      </c>
      <c r="E2" s="71" t="inlineStr">
        <is>
          <t>+</t>
        </is>
      </c>
      <c r="F2" s="23" t="inlineStr">
        <is>
          <t>Blueprint S20 Growth Model</t>
        </is>
      </c>
      <c r="K2" s="72" t="inlineStr">
        <is>
          <t>=</t>
        </is>
      </c>
      <c r="L2" s="23" t="inlineStr">
        <is>
          <t>BLUIX Final</t>
        </is>
      </c>
      <c r="M2" s="4">
        <f>'Custodial Allocations-Dec24'!A2</f>
        <v/>
      </c>
    </row>
    <row r="3" ht="39" customHeight="1" thickBot="1">
      <c r="A3" s="67" t="inlineStr">
        <is>
          <t>Ticker</t>
        </is>
      </c>
      <c r="B3" s="67" t="inlineStr">
        <is>
          <t>Name</t>
        </is>
      </c>
      <c r="C3" s="68" t="inlineStr">
        <is>
          <t>Model Weight</t>
        </is>
      </c>
      <c r="D3" s="70" t="inlineStr">
        <is>
          <t>Adj Model Weight</t>
        </is>
      </c>
      <c r="F3" t="inlineStr">
        <is>
          <t>Asset</t>
        </is>
      </c>
      <c r="G3" t="inlineStr">
        <is>
          <t>Target</t>
        </is>
      </c>
      <c r="H3" t="inlineStr">
        <is>
          <t>MTD RoR</t>
        </is>
      </c>
      <c r="I3" t="inlineStr">
        <is>
          <t>Attrib</t>
        </is>
      </c>
      <c r="J3" s="142" t="inlineStr">
        <is>
          <t>Strategic Weight</t>
        </is>
      </c>
      <c r="L3" s="67" t="inlineStr">
        <is>
          <t>Ticker</t>
        </is>
      </c>
      <c r="M3" s="67" t="inlineStr">
        <is>
          <t>Name</t>
        </is>
      </c>
    </row>
    <row r="4" ht="15" customHeight="1" thickBot="1">
      <c r="A4" s="69" t="n"/>
      <c r="B4" s="69" t="n"/>
      <c r="C4" s="13" t="n"/>
      <c r="D4" s="32">
        <f>(C4/100)*$G$5</f>
        <v/>
      </c>
      <c r="F4" t="inlineStr">
        <is>
          <t>ICF EMA Holdings</t>
        </is>
      </c>
      <c r="G4" s="269" t="n">
        <v>0.0853</v>
      </c>
      <c r="H4" s="3">
        <f>H13</f>
        <v/>
      </c>
      <c r="I4" s="61">
        <f>G4*H4</f>
        <v/>
      </c>
      <c r="J4" s="61" t="n">
        <v>0.1</v>
      </c>
      <c r="Q4" s="4" t="n">
        <v>44500</v>
      </c>
      <c r="R4" s="5" t="n">
        <v>75468875.51000001</v>
      </c>
    </row>
    <row r="5" ht="15" customHeight="1" thickBot="1">
      <c r="A5" s="69" t="n"/>
      <c r="B5" s="69" t="n"/>
      <c r="C5" s="13" t="n"/>
      <c r="D5" s="32">
        <f>(C5/100)*$G$5</f>
        <v/>
      </c>
      <c r="F5" t="inlineStr">
        <is>
          <t>OEF EMA Holdings</t>
        </is>
      </c>
      <c r="G5" s="269">
        <f>1-SUM(G6:G23)-G4</f>
        <v/>
      </c>
      <c r="H5" s="3">
        <f>H10</f>
        <v/>
      </c>
      <c r="I5" s="61">
        <f>G5*H5</f>
        <v/>
      </c>
      <c r="J5" s="61" t="n">
        <v>0.35</v>
      </c>
      <c r="Q5" s="4" t="n">
        <v>44501</v>
      </c>
      <c r="R5" s="5" t="n">
        <v>75603143.3</v>
      </c>
    </row>
    <row r="6" ht="15" customHeight="1" thickBot="1">
      <c r="A6" s="69" t="n"/>
      <c r="B6" s="69" t="n"/>
      <c r="C6" s="13" t="n"/>
      <c r="D6" s="32">
        <f>(C6/100)*$G$5</f>
        <v/>
      </c>
      <c r="F6" t="inlineStr">
        <is>
          <t>XMMO EMA Holdings</t>
        </is>
      </c>
      <c r="G6" s="269" t="n">
        <v>0.1</v>
      </c>
      <c r="H6" s="3" t="n"/>
      <c r="I6" s="61" t="n"/>
      <c r="J6" s="61" t="n">
        <v>0.1</v>
      </c>
      <c r="L6" t="inlineStr">
        <is>
          <t>ITOT</t>
        </is>
      </c>
      <c r="M6" s="3">
        <f>G10</f>
        <v/>
      </c>
      <c r="Q6" s="4" t="n">
        <v>44502</v>
      </c>
      <c r="R6" s="5" t="n">
        <v>75967278.45</v>
      </c>
    </row>
    <row r="7" ht="15" customHeight="1" thickBot="1">
      <c r="A7" s="69" t="n"/>
      <c r="B7" s="69" t="n"/>
      <c r="C7" s="13" t="n"/>
      <c r="D7" s="32">
        <f>(C7/100)*$G$5</f>
        <v/>
      </c>
      <c r="F7" t="inlineStr">
        <is>
          <t>XSMO EMA Holdings</t>
        </is>
      </c>
      <c r="G7" s="269" t="n">
        <v>0.05</v>
      </c>
      <c r="H7" s="3" t="n"/>
      <c r="I7" s="61" t="n"/>
      <c r="J7" s="61" t="n">
        <v>0.05</v>
      </c>
      <c r="L7" t="inlineStr">
        <is>
          <t>VEA</t>
        </is>
      </c>
      <c r="M7" s="3">
        <f>G11</f>
        <v/>
      </c>
      <c r="Q7" s="4" t="n">
        <v>44503</v>
      </c>
      <c r="R7" s="5" t="n">
        <v>76643802.87</v>
      </c>
    </row>
    <row r="8" ht="15" customHeight="1" thickBot="1">
      <c r="A8" s="69" t="n"/>
      <c r="B8" s="69" t="n"/>
      <c r="C8" s="13" t="n"/>
      <c r="D8" s="32">
        <f>(C8/100)*$G$5</f>
        <v/>
      </c>
      <c r="F8" t="inlineStr">
        <is>
          <t>FD EMA Holdings</t>
        </is>
      </c>
      <c r="G8" s="269" t="n">
        <v>0.08400000000000001</v>
      </c>
      <c r="H8" s="3" t="n"/>
      <c r="I8" s="61" t="n"/>
      <c r="J8" s="61" t="n">
        <v>0.2</v>
      </c>
      <c r="L8" t="inlineStr">
        <is>
          <t>IEMG</t>
        </is>
      </c>
      <c r="M8" s="3">
        <f>G12</f>
        <v/>
      </c>
      <c r="Q8" s="4" t="n">
        <v>44504</v>
      </c>
      <c r="R8" s="5" t="n">
        <v>77002584.81999999</v>
      </c>
    </row>
    <row r="9" ht="15" customHeight="1" thickBot="1">
      <c r="A9" s="69" t="n"/>
      <c r="B9" s="69" t="n"/>
      <c r="C9" s="13" t="n"/>
      <c r="D9" s="32">
        <f>(C9/100)*$G$5</f>
        <v/>
      </c>
      <c r="F9" t="inlineStr">
        <is>
          <t>EM EMA Holdings</t>
        </is>
      </c>
      <c r="G9" s="269" t="n">
        <v>0.07099999999999999</v>
      </c>
      <c r="H9" s="3" t="n"/>
      <c r="I9" s="61" t="n"/>
      <c r="J9" s="61" t="n">
        <v>0.1</v>
      </c>
      <c r="L9" t="inlineStr">
        <is>
          <t>USRT</t>
        </is>
      </c>
      <c r="M9" s="3">
        <f>G13</f>
        <v/>
      </c>
      <c r="Q9" s="4" t="n">
        <v>44505</v>
      </c>
      <c r="R9" s="5" t="n">
        <v>77155294.81999999</v>
      </c>
    </row>
    <row r="10" ht="15" customHeight="1" thickBot="1">
      <c r="A10" s="69" t="n"/>
      <c r="B10" s="69" t="n"/>
      <c r="C10" s="13" t="n"/>
      <c r="D10" s="32">
        <f>(C10/100)*$G$5</f>
        <v/>
      </c>
      <c r="F10" s="32" t="inlineStr">
        <is>
          <t>ITOT</t>
        </is>
      </c>
      <c r="G10" s="50" t="n">
        <v>0</v>
      </c>
      <c r="H10" s="61">
        <f>'ETF MTD'!$K$28/'ETF MTD'!$K$3-1</f>
        <v/>
      </c>
      <c r="I10" s="61">
        <f>G10*H10</f>
        <v/>
      </c>
      <c r="J10" s="61" t="n"/>
      <c r="L10" t="inlineStr">
        <is>
          <t>SPTL</t>
        </is>
      </c>
      <c r="M10" s="3">
        <f>G14</f>
        <v/>
      </c>
      <c r="Q10" s="4" t="n">
        <v>44508</v>
      </c>
      <c r="R10" s="5" t="n">
        <v>77255178.87</v>
      </c>
    </row>
    <row r="11" ht="15" customHeight="1" thickBot="1">
      <c r="A11" s="69" t="n"/>
      <c r="B11" s="69" t="n"/>
      <c r="C11" s="13" t="n"/>
      <c r="D11" s="32">
        <f>(C11/100)*$G$5</f>
        <v/>
      </c>
      <c r="F11" t="inlineStr">
        <is>
          <t>VEA</t>
        </is>
      </c>
      <c r="G11" s="50" t="n">
        <v>0</v>
      </c>
      <c r="H11" s="61">
        <f>'ETF MTD'!$VO$28/'ETF MTD'!$VO$3-1</f>
        <v/>
      </c>
      <c r="I11" s="61">
        <f>G11*H11</f>
        <v/>
      </c>
      <c r="J11" s="61" t="n"/>
      <c r="L11" t="inlineStr">
        <is>
          <t>IEI</t>
        </is>
      </c>
      <c r="M11" s="3">
        <f>G15</f>
        <v/>
      </c>
      <c r="Q11" s="4" t="n">
        <v>44509</v>
      </c>
      <c r="R11" s="5" t="n">
        <v>77288620.98999999</v>
      </c>
    </row>
    <row r="12" ht="15" customHeight="1" thickBot="1">
      <c r="A12" s="69" t="n"/>
      <c r="B12" s="69" t="n"/>
      <c r="C12" s="13" t="n"/>
      <c r="D12" s="32">
        <f>(C12/100)*$G$5</f>
        <v/>
      </c>
      <c r="F12" t="inlineStr">
        <is>
          <t>IEMG</t>
        </is>
      </c>
      <c r="G12" s="50" t="n">
        <v>0</v>
      </c>
      <c r="H12" s="61">
        <f>'ETF MTD'!$PU$28/'ETF MTD'!$PU$3-1</f>
        <v/>
      </c>
      <c r="I12" s="61">
        <f>G12*H12</f>
        <v/>
      </c>
      <c r="J12" s="61" t="n"/>
      <c r="L12" t="inlineStr">
        <is>
          <t>IAGG</t>
        </is>
      </c>
      <c r="M12" s="3">
        <f>G16</f>
        <v/>
      </c>
      <c r="Q12" s="4" t="n">
        <v>44511</v>
      </c>
      <c r="R12" s="5" t="n">
        <v>78207328.95</v>
      </c>
    </row>
    <row r="13" ht="15" customHeight="1" thickBot="1">
      <c r="A13" s="69" t="n"/>
      <c r="B13" s="69" t="n"/>
      <c r="C13" s="13" t="n"/>
      <c r="D13" s="32">
        <f>(C13/100)*$G$5</f>
        <v/>
      </c>
      <c r="F13" t="inlineStr">
        <is>
          <t>USRT</t>
        </is>
      </c>
      <c r="G13" s="50" t="n">
        <v>0</v>
      </c>
      <c r="H13" s="61">
        <f>'ETF MTD'!$JU$28/'ETF MTD'!$JU$3-1</f>
        <v/>
      </c>
      <c r="I13" s="61">
        <f>G13*H13</f>
        <v/>
      </c>
      <c r="J13" s="61" t="n"/>
      <c r="L13" t="inlineStr">
        <is>
          <t>TIP</t>
        </is>
      </c>
      <c r="M13" s="3">
        <f>G17</f>
        <v/>
      </c>
      <c r="Q13" s="4" t="n">
        <v>44512</v>
      </c>
      <c r="R13" s="5" t="n">
        <v>78883920.67</v>
      </c>
    </row>
    <row r="14" ht="15" customHeight="1" thickBot="1">
      <c r="A14" s="69" t="n"/>
      <c r="B14" s="69" t="n"/>
      <c r="C14" s="13" t="n"/>
      <c r="D14" s="32">
        <f>(C14/100)*$G$5</f>
        <v/>
      </c>
      <c r="F14" t="inlineStr">
        <is>
          <t>SPTL</t>
        </is>
      </c>
      <c r="G14" s="50" t="n">
        <v>0</v>
      </c>
      <c r="H14" s="61">
        <f>'ETF MTD'!$DO$28/'ETF MTD'!$DO$3-1</f>
        <v/>
      </c>
      <c r="I14" s="61">
        <f>G14*H14</f>
        <v/>
      </c>
      <c r="J14" s="61" t="n"/>
      <c r="L14" t="inlineStr">
        <is>
          <t>IAU</t>
        </is>
      </c>
      <c r="M14" s="3">
        <f>G18</f>
        <v/>
      </c>
      <c r="Q14" s="4" t="n">
        <v>44515</v>
      </c>
      <c r="R14" s="5" t="n">
        <v>78856316.29000001</v>
      </c>
    </row>
    <row r="15" ht="15" customHeight="1" thickBot="1">
      <c r="A15" s="69" t="n"/>
      <c r="B15" s="69" t="n"/>
      <c r="C15" s="13" t="n"/>
      <c r="D15" s="32">
        <f>(C15/100)*$G$5</f>
        <v/>
      </c>
      <c r="F15" t="inlineStr">
        <is>
          <t>IEI/IEF</t>
        </is>
      </c>
      <c r="G15" s="50" t="n">
        <v>0</v>
      </c>
      <c r="H15" s="61">
        <f>'ETF MTD'!$OW$28/'ETF MTD'!$OW$3-1</f>
        <v/>
      </c>
      <c r="I15" s="61">
        <f>G15*H15</f>
        <v/>
      </c>
      <c r="J15" s="61" t="n"/>
      <c r="L15" t="inlineStr">
        <is>
          <t>SHY</t>
        </is>
      </c>
      <c r="M15" s="3">
        <f>G19</f>
        <v/>
      </c>
      <c r="Q15" s="4" t="n">
        <v>44516</v>
      </c>
      <c r="R15" s="5" t="n">
        <v>79009006.59</v>
      </c>
    </row>
    <row r="16" ht="15" customHeight="1" thickBot="1">
      <c r="A16" s="69" t="n"/>
      <c r="B16" s="69" t="n"/>
      <c r="C16" s="13" t="n"/>
      <c r="D16" s="32">
        <f>(C16/100)*$G$5</f>
        <v/>
      </c>
      <c r="F16" t="inlineStr">
        <is>
          <t>IAGG/BWX</t>
        </is>
      </c>
      <c r="G16" s="50" t="n">
        <v>0</v>
      </c>
      <c r="H16" s="61">
        <f>'ETF MTD'!$KG$28/'ETF MTD'!$KG$3-1</f>
        <v/>
      </c>
      <c r="I16" s="61">
        <f>G16*H16</f>
        <v/>
      </c>
      <c r="J16" s="61" t="n"/>
      <c r="L16" t="inlineStr">
        <is>
          <t>OPER</t>
        </is>
      </c>
      <c r="M16" s="3">
        <f>G20</f>
        <v/>
      </c>
      <c r="Q16" s="4" t="n">
        <v>44517</v>
      </c>
      <c r="R16" s="5" t="n">
        <v>79130396.72</v>
      </c>
    </row>
    <row r="17" ht="15" customHeight="1" thickBot="1">
      <c r="A17" s="69" t="n"/>
      <c r="B17" s="69" t="n"/>
      <c r="C17" s="13" t="n"/>
      <c r="D17" s="32">
        <f>(C17/100)*$G$5</f>
        <v/>
      </c>
      <c r="F17" t="inlineStr">
        <is>
          <t>TYLD</t>
        </is>
      </c>
      <c r="G17" s="236" t="n">
        <v>0.0028</v>
      </c>
      <c r="H17" s="61">
        <f>'ETF MTD'!$DU$28/'ETF MTD'!$DU$3-1</f>
        <v/>
      </c>
      <c r="I17" s="61">
        <f>G17*H17</f>
        <v/>
      </c>
      <c r="J17" s="61" t="n"/>
      <c r="L17" t="inlineStr">
        <is>
          <t>VIXY</t>
        </is>
      </c>
      <c r="M17" s="3">
        <f>G21</f>
        <v/>
      </c>
      <c r="Q17" s="4" t="n">
        <v>44518</v>
      </c>
      <c r="R17" s="5" t="n">
        <v>79484237.43000001</v>
      </c>
    </row>
    <row r="18" ht="15" customHeight="1" thickBot="1">
      <c r="A18" s="69" t="n"/>
      <c r="B18" s="69" t="n"/>
      <c r="C18" s="13" t="n"/>
      <c r="D18" s="32">
        <f>(C18/100)*$G$5</f>
        <v/>
      </c>
      <c r="F18" t="inlineStr">
        <is>
          <t>IAU</t>
        </is>
      </c>
      <c r="G18" s="236" t="n">
        <v>0.0208</v>
      </c>
      <c r="H18" s="61">
        <f>'ETF MTD'!$WA$28/'ETF MTD'!$WA$3-1</f>
        <v/>
      </c>
      <c r="I18" s="61">
        <f>G18*H18</f>
        <v/>
      </c>
      <c r="J18" s="61" t="n">
        <v>0.05</v>
      </c>
      <c r="L18" t="inlineStr">
        <is>
          <t>Cash</t>
        </is>
      </c>
      <c r="M18" s="3">
        <f>G22</f>
        <v/>
      </c>
      <c r="O18" s="10">
        <f>M19*100</f>
        <v/>
      </c>
      <c r="P18" s="293">
        <f>ROUND(O18,1)</f>
        <v/>
      </c>
      <c r="Q18" s="4" t="n">
        <v>44519</v>
      </c>
      <c r="R18" s="5" t="n">
        <v>79427832.44</v>
      </c>
    </row>
    <row r="19" ht="15" customHeight="1" thickBot="1">
      <c r="A19" s="69" t="n"/>
      <c r="B19" s="69" t="n"/>
      <c r="C19" s="13" t="n"/>
      <c r="D19" s="32">
        <f>(C19/100)*$G$5</f>
        <v/>
      </c>
      <c r="F19" t="inlineStr">
        <is>
          <t>SHY</t>
        </is>
      </c>
      <c r="G19" s="50" t="n">
        <v>0</v>
      </c>
      <c r="H19" s="61">
        <f>'ETF MTD'!$ES$28/'ETF MTD'!$ES$3-1</f>
        <v/>
      </c>
      <c r="I19" s="61">
        <f>G19*H19</f>
        <v/>
      </c>
      <c r="J19" s="61" t="n"/>
      <c r="L19">
        <f>A4</f>
        <v/>
      </c>
      <c r="M19" s="3">
        <f>D4</f>
        <v/>
      </c>
      <c r="O19" s="10">
        <f>M20*100</f>
        <v/>
      </c>
      <c r="P19" s="293">
        <f>ROUND(O19,1)</f>
        <v/>
      </c>
      <c r="Q19" s="4" t="n">
        <v>44522</v>
      </c>
      <c r="R19" s="5" t="n">
        <v>79310112.48</v>
      </c>
    </row>
    <row r="20" ht="15" customHeight="1" thickBot="1">
      <c r="A20" s="69" t="n"/>
      <c r="B20" s="69" t="n"/>
      <c r="C20" s="13" t="n"/>
      <c r="D20" s="32">
        <f>(C20/100)*$G$5</f>
        <v/>
      </c>
      <c r="F20" t="inlineStr">
        <is>
          <t>OPER/JPST/BIL/SHV</t>
        </is>
      </c>
      <c r="G20" s="214" t="n">
        <v>0</v>
      </c>
      <c r="H20" s="61" t="n"/>
      <c r="I20" s="61" t="n"/>
      <c r="J20" s="61" t="n">
        <v>0.05</v>
      </c>
      <c r="L20">
        <f>A5</f>
        <v/>
      </c>
      <c r="M20" s="3">
        <f>D5</f>
        <v/>
      </c>
      <c r="O20" s="10">
        <f>M21*100</f>
        <v/>
      </c>
      <c r="P20" s="293">
        <f>ROUND(O20,1)</f>
        <v/>
      </c>
      <c r="Q20" s="4" t="n">
        <v>44523</v>
      </c>
      <c r="R20" s="5" t="n">
        <v>79579439.44</v>
      </c>
    </row>
    <row r="21" ht="15" customHeight="1" thickBot="1">
      <c r="A21" s="69" t="n"/>
      <c r="B21" s="69" t="n"/>
      <c r="C21" s="13" t="n"/>
      <c r="D21" s="32">
        <f>(C21/100)*$G$5</f>
        <v/>
      </c>
      <c r="F21" t="inlineStr">
        <is>
          <t>VIXY</t>
        </is>
      </c>
      <c r="G21" s="50" t="n">
        <v>0</v>
      </c>
      <c r="H21" s="61" t="n"/>
      <c r="I21" s="61" t="n"/>
      <c r="J21" s="61" t="n"/>
      <c r="L21">
        <f>A6</f>
        <v/>
      </c>
      <c r="M21" s="3">
        <f>D6</f>
        <v/>
      </c>
      <c r="O21" s="10">
        <f>M22*100</f>
        <v/>
      </c>
      <c r="P21" s="293">
        <f>ROUND(O21,1)</f>
        <v/>
      </c>
      <c r="Q21" s="4" t="n">
        <v>44524</v>
      </c>
      <c r="R21" s="5" t="n">
        <v>79761219</v>
      </c>
    </row>
    <row r="22" ht="15" customHeight="1" thickBot="1">
      <c r="A22" s="69" t="n"/>
      <c r="B22" s="69" t="n"/>
      <c r="C22" s="13" t="n"/>
      <c r="D22" s="32">
        <f>(C22/100)*$G$5</f>
        <v/>
      </c>
      <c r="F22" s="33" t="inlineStr">
        <is>
          <t>Cash</t>
        </is>
      </c>
      <c r="G22" s="50" t="n">
        <v>0.002</v>
      </c>
      <c r="H22" s="61" t="n">
        <v>0</v>
      </c>
      <c r="I22" s="61">
        <f>G22*H22</f>
        <v/>
      </c>
      <c r="J22" s="61" t="n"/>
      <c r="L22">
        <f>A7</f>
        <v/>
      </c>
      <c r="M22" s="3">
        <f>D7</f>
        <v/>
      </c>
      <c r="O22" s="10">
        <f>M23*100</f>
        <v/>
      </c>
      <c r="P22" s="293">
        <f>ROUND(O22,1)</f>
        <v/>
      </c>
      <c r="Q22" s="4" t="n">
        <v>44526</v>
      </c>
      <c r="R22" s="5" t="n">
        <v>78402939.59999999</v>
      </c>
    </row>
    <row r="23" ht="15" customHeight="1" thickBot="1">
      <c r="A23" s="69" t="n"/>
      <c r="B23" s="69" t="n"/>
      <c r="C23" s="13" t="n"/>
      <c r="D23" s="32">
        <f>(C23/100)*$G$5</f>
        <v/>
      </c>
      <c r="F23" t="inlineStr">
        <is>
          <t>VB</t>
        </is>
      </c>
      <c r="G23" s="84" t="n">
        <v>0</v>
      </c>
      <c r="H23" s="32">
        <f>'ETF MTD'!$BG$28/'ETF MTD'!$BG$3-1</f>
        <v/>
      </c>
      <c r="I23" s="61">
        <f>G23*H23</f>
        <v/>
      </c>
      <c r="J23" s="61" t="n"/>
      <c r="L23">
        <f>A8</f>
        <v/>
      </c>
      <c r="M23" s="3">
        <f>D8</f>
        <v/>
      </c>
      <c r="O23" s="10">
        <f>M24*100</f>
        <v/>
      </c>
      <c r="P23" s="293">
        <f>ROUND(O23,1)</f>
        <v/>
      </c>
      <c r="Q23" s="4" t="n">
        <v>44529</v>
      </c>
      <c r="R23" s="5" t="n">
        <v>79205338.48</v>
      </c>
    </row>
    <row r="24" ht="15" customHeight="1" thickBot="1">
      <c r="A24" s="69" t="n"/>
      <c r="B24" s="69" t="n"/>
      <c r="C24" s="13" t="n"/>
      <c r="D24" s="32">
        <f>(C24/100)*$G$5</f>
        <v/>
      </c>
      <c r="F24" s="33" t="inlineStr">
        <is>
          <t>Total</t>
        </is>
      </c>
      <c r="G24" s="57">
        <f>SUM(G4:G23)</f>
        <v/>
      </c>
      <c r="H24" s="33" t="n"/>
      <c r="I24" s="46">
        <f>SUM(I4:I23)</f>
        <v/>
      </c>
      <c r="J24" s="46" t="n"/>
      <c r="L24">
        <f>A9</f>
        <v/>
      </c>
      <c r="M24" s="3">
        <f>D9</f>
        <v/>
      </c>
      <c r="O24" s="10">
        <f>M25*100</f>
        <v/>
      </c>
      <c r="P24" s="293">
        <f>ROUND(O24,1)</f>
        <v/>
      </c>
      <c r="Q24" s="4" t="n">
        <v>44530</v>
      </c>
      <c r="R24" s="5" t="n">
        <v>78363215.95999999</v>
      </c>
    </row>
    <row r="25" ht="15" customHeight="1" thickBot="1">
      <c r="A25" s="69" t="n"/>
      <c r="B25" s="69" t="n"/>
      <c r="C25" s="13" t="n"/>
      <c r="D25" s="32">
        <f>(C25/100)*$G$5</f>
        <v/>
      </c>
      <c r="L25">
        <f>A10</f>
        <v/>
      </c>
      <c r="M25" s="3">
        <f>D10</f>
        <v/>
      </c>
      <c r="O25" s="10">
        <f>M26*100</f>
        <v/>
      </c>
      <c r="P25" s="293">
        <f>ROUND(O25,1)</f>
        <v/>
      </c>
      <c r="Q25" s="93" t="n">
        <v>44531</v>
      </c>
      <c r="R25" s="5" t="n">
        <v>77903262.02</v>
      </c>
    </row>
    <row r="26" ht="15" customHeight="1" thickBot="1">
      <c r="A26" s="69" t="n"/>
      <c r="B26" s="69" t="n"/>
      <c r="C26" s="13" t="n"/>
      <c r="D26" s="32">
        <f>(C26/100)*$G$5</f>
        <v/>
      </c>
      <c r="L26">
        <f>A11</f>
        <v/>
      </c>
      <c r="M26" s="3">
        <f>D11</f>
        <v/>
      </c>
      <c r="O26" s="10">
        <f>M27*100</f>
        <v/>
      </c>
      <c r="P26" s="293">
        <f>ROUND(O26,1)</f>
        <v/>
      </c>
      <c r="Q26" s="93" t="n">
        <v>44532</v>
      </c>
      <c r="R26" s="5" t="n">
        <v>79002793.06999999</v>
      </c>
    </row>
    <row r="27" ht="15" customHeight="1" thickBot="1">
      <c r="A27" s="69" t="n"/>
      <c r="B27" s="69" t="n"/>
      <c r="C27" s="13" t="n"/>
      <c r="D27" s="32">
        <f>(C27/100)*$G$5</f>
        <v/>
      </c>
      <c r="F27" t="inlineStr">
        <is>
          <t>Baseline</t>
        </is>
      </c>
      <c r="L27">
        <f>A12</f>
        <v/>
      </c>
      <c r="M27" s="3">
        <f>D12</f>
        <v/>
      </c>
      <c r="O27" s="10">
        <f>M28*100</f>
        <v/>
      </c>
      <c r="P27" s="293">
        <f>ROUND(O27,1)</f>
        <v/>
      </c>
      <c r="Q27" s="93" t="n">
        <v>44536</v>
      </c>
      <c r="R27" s="5" t="n">
        <v>79139569.06</v>
      </c>
    </row>
    <row r="28" ht="15" customHeight="1" thickBot="1">
      <c r="A28" s="69" t="n"/>
      <c r="B28" s="69" t="n"/>
      <c r="C28" s="13" t="n"/>
      <c r="D28" s="32">
        <f>(C28/100)*$G$5</f>
        <v/>
      </c>
      <c r="F28" t="inlineStr">
        <is>
          <t>US Equity - Large Cap</t>
        </is>
      </c>
      <c r="G28" s="9" t="n">
        <v>0.348</v>
      </c>
      <c r="H28" s="3">
        <f>1-SUM(H31:H39)</f>
        <v/>
      </c>
      <c r="L28">
        <f>A13</f>
        <v/>
      </c>
      <c r="M28" s="3">
        <f>D13</f>
        <v/>
      </c>
      <c r="O28" s="10">
        <f>M29*100</f>
        <v/>
      </c>
      <c r="P28" s="293">
        <f>ROUND(O28,1)</f>
        <v/>
      </c>
      <c r="Q28" s="93" t="n">
        <v>44537</v>
      </c>
      <c r="R28" s="5" t="n">
        <v>80467848.64</v>
      </c>
    </row>
    <row r="29" ht="15" customHeight="1" thickBot="1">
      <c r="A29" s="69" t="n"/>
      <c r="B29" s="69" t="n"/>
      <c r="C29" s="13" t="n"/>
      <c r="D29" s="32">
        <f>(C29/100)*$G$5</f>
        <v/>
      </c>
      <c r="F29" t="inlineStr">
        <is>
          <t>US Equity - Mid Cap</t>
        </is>
      </c>
      <c r="G29" s="9" t="n">
        <v>0.1</v>
      </c>
      <c r="H29" s="3" t="n"/>
      <c r="L29">
        <f>A14</f>
        <v/>
      </c>
      <c r="M29" s="3">
        <f>D14</f>
        <v/>
      </c>
      <c r="O29" s="10">
        <f>M30*100</f>
        <v/>
      </c>
      <c r="P29" s="293">
        <f>ROUND(O29,1)</f>
        <v/>
      </c>
      <c r="Q29" s="93" t="n">
        <v>44538</v>
      </c>
      <c r="R29" s="5" t="n">
        <v>80715121.34</v>
      </c>
    </row>
    <row r="30" ht="15" customHeight="1" thickBot="1">
      <c r="A30" s="69" t="n"/>
      <c r="B30" s="69" t="n"/>
      <c r="C30" s="13" t="n"/>
      <c r="D30" s="32">
        <f>(C30/100)*$G$5</f>
        <v/>
      </c>
      <c r="F30" t="inlineStr">
        <is>
          <t>US Equity - Small Cap</t>
        </is>
      </c>
      <c r="G30" s="9" t="n">
        <v>0.05</v>
      </c>
      <c r="H30" s="3" t="n"/>
      <c r="L30">
        <f>A15</f>
        <v/>
      </c>
      <c r="M30" s="3">
        <f>D15</f>
        <v/>
      </c>
      <c r="O30" s="10">
        <f>M31*100</f>
        <v/>
      </c>
      <c r="P30" s="293">
        <f>ROUND(O30,1)</f>
        <v/>
      </c>
      <c r="Q30" s="93" t="n">
        <v>44539</v>
      </c>
      <c r="R30" s="5" t="n">
        <v>80228354.61</v>
      </c>
    </row>
    <row r="31" ht="15" customHeight="1" thickBot="1">
      <c r="A31" s="69" t="n"/>
      <c r="B31" s="69" t="n"/>
      <c r="C31" s="13" t="n"/>
      <c r="D31" s="32">
        <f>(C31/100)*$G$5</f>
        <v/>
      </c>
      <c r="F31" t="inlineStr">
        <is>
          <t>Foreign Developed</t>
        </is>
      </c>
      <c r="G31" s="9" t="n">
        <v>0.2</v>
      </c>
      <c r="H31" s="3">
        <f>G11+G8</f>
        <v/>
      </c>
      <c r="L31">
        <f>A16</f>
        <v/>
      </c>
      <c r="M31" s="3">
        <f>D16</f>
        <v/>
      </c>
      <c r="O31" s="10">
        <f>M32*100</f>
        <v/>
      </c>
      <c r="P31" s="293">
        <f>ROUND(O31,1)</f>
        <v/>
      </c>
      <c r="Q31" s="93" t="n">
        <v>44540</v>
      </c>
      <c r="R31" s="5" t="n">
        <v>80866206.66</v>
      </c>
    </row>
    <row r="32" ht="15" customHeight="1" thickBot="1">
      <c r="A32" s="69" t="n"/>
      <c r="B32" s="69" t="n"/>
      <c r="C32" s="13" t="n"/>
      <c r="D32" s="32">
        <f>(C32/100)*$G$5</f>
        <v/>
      </c>
      <c r="F32" t="inlineStr">
        <is>
          <t>Emerging Markets</t>
        </is>
      </c>
      <c r="G32" s="9" t="n">
        <v>0.15</v>
      </c>
      <c r="H32" s="3">
        <f>G12</f>
        <v/>
      </c>
      <c r="L32">
        <f>A17</f>
        <v/>
      </c>
      <c r="M32" s="3">
        <f>D17</f>
        <v/>
      </c>
      <c r="O32" s="10">
        <f>M33*100</f>
        <v/>
      </c>
      <c r="P32" s="293">
        <f>ROUND(O32,1)</f>
        <v/>
      </c>
      <c r="Q32" s="4" t="n">
        <v>44543</v>
      </c>
      <c r="R32" s="5" t="n">
        <v>80394297.11</v>
      </c>
    </row>
    <row r="33" ht="15" customHeight="1" thickBot="1">
      <c r="A33" s="69" t="n"/>
      <c r="B33" s="69" t="n"/>
      <c r="C33" s="13" t="n"/>
      <c r="D33" s="32">
        <f>(C33/100)*$G$5</f>
        <v/>
      </c>
      <c r="F33" t="inlineStr">
        <is>
          <t>REITs</t>
        </is>
      </c>
      <c r="G33" s="9" t="n">
        <v>0.1</v>
      </c>
      <c r="H33" s="3">
        <f>G4+G13</f>
        <v/>
      </c>
      <c r="L33">
        <f>A18</f>
        <v/>
      </c>
      <c r="M33" s="3">
        <f>D18</f>
        <v/>
      </c>
      <c r="O33" s="10">
        <f>M34*100</f>
        <v/>
      </c>
      <c r="P33" s="293">
        <f>ROUND(O33,1)</f>
        <v/>
      </c>
      <c r="Q33" s="4" t="n">
        <v>44544</v>
      </c>
      <c r="R33" s="5" t="n">
        <v>79828054.67</v>
      </c>
    </row>
    <row r="34" ht="15" customHeight="1" thickBot="1">
      <c r="A34" s="69" t="n"/>
      <c r="B34" s="69" t="n"/>
      <c r="C34" s="13" t="n"/>
      <c r="D34" s="32">
        <f>(C34/100)*$G$5</f>
        <v/>
      </c>
      <c r="F34" t="inlineStr">
        <is>
          <t>LT Treasury</t>
        </is>
      </c>
      <c r="G34" s="9" t="n">
        <v>0</v>
      </c>
      <c r="H34" s="3" t="n">
        <v>0.02</v>
      </c>
      <c r="L34">
        <f>A19</f>
        <v/>
      </c>
      <c r="M34" s="3">
        <f>D19</f>
        <v/>
      </c>
      <c r="O34" s="10">
        <f>M35*100</f>
        <v/>
      </c>
      <c r="P34" s="293">
        <f>ROUND(O34,1)</f>
        <v/>
      </c>
      <c r="Q34" s="4" t="n">
        <v>44545</v>
      </c>
      <c r="R34" s="5" t="n">
        <v>81263989.47</v>
      </c>
    </row>
    <row r="35" ht="15" customHeight="1" thickBot="1">
      <c r="A35" s="69" t="n"/>
      <c r="B35" s="69" t="n"/>
      <c r="C35" s="13" t="n"/>
      <c r="D35" s="32">
        <f>(C35/100)*$G$5</f>
        <v/>
      </c>
      <c r="F35" t="inlineStr">
        <is>
          <t>IT Treasury</t>
        </is>
      </c>
      <c r="G35" s="9" t="n">
        <v>0</v>
      </c>
      <c r="H35" s="3">
        <f>G15</f>
        <v/>
      </c>
      <c r="L35">
        <f>A20</f>
        <v/>
      </c>
      <c r="M35" s="3">
        <f>D20</f>
        <v/>
      </c>
      <c r="O35" s="10">
        <f>M36*100</f>
        <v/>
      </c>
      <c r="P35" s="293">
        <f>ROUND(O35,1)</f>
        <v/>
      </c>
      <c r="Q35" s="4" t="n">
        <v>44546</v>
      </c>
      <c r="R35" s="5" t="n">
        <v>80272216.26000001</v>
      </c>
    </row>
    <row r="36" ht="15" customHeight="1" thickBot="1">
      <c r="A36" s="69" t="n"/>
      <c r="B36" s="69" t="n"/>
      <c r="C36" s="13" t="n"/>
      <c r="D36" s="32">
        <f>(C36/100)*$G$5</f>
        <v/>
      </c>
      <c r="F36" t="inlineStr">
        <is>
          <t>Global Bond</t>
        </is>
      </c>
      <c r="G36" s="9" t="n">
        <v>0</v>
      </c>
      <c r="H36" s="3">
        <f>G16</f>
        <v/>
      </c>
      <c r="L36">
        <f>A21</f>
        <v/>
      </c>
      <c r="M36" s="3">
        <f>D21</f>
        <v/>
      </c>
      <c r="O36" s="10">
        <f>M37*100</f>
        <v/>
      </c>
      <c r="P36" s="293">
        <f>ROUND(O36,1)</f>
        <v/>
      </c>
      <c r="Q36" s="4" t="n">
        <v>44547</v>
      </c>
      <c r="R36" s="5" t="n">
        <v>79636438.12</v>
      </c>
    </row>
    <row r="37" ht="15" customHeight="1" thickBot="1">
      <c r="A37" s="69" t="n"/>
      <c r="B37" s="69" t="n"/>
      <c r="C37" s="13" t="n"/>
      <c r="D37" s="32">
        <f>(C37/100)*$G$5</f>
        <v/>
      </c>
      <c r="F37" t="inlineStr">
        <is>
          <t>TIP</t>
        </is>
      </c>
      <c r="G37" s="9" t="n">
        <v>0</v>
      </c>
      <c r="H37" s="3">
        <f>G17</f>
        <v/>
      </c>
      <c r="L37">
        <f>A22</f>
        <v/>
      </c>
      <c r="M37" s="3">
        <f>D22</f>
        <v/>
      </c>
      <c r="O37" s="10">
        <f>M38*100</f>
        <v/>
      </c>
      <c r="P37" s="293">
        <f>ROUND(O37,1)</f>
        <v/>
      </c>
      <c r="Q37" s="4" t="n">
        <v>44550</v>
      </c>
      <c r="R37" s="5" t="n">
        <v>78930132.81</v>
      </c>
    </row>
    <row r="38" ht="15" customHeight="1" thickBot="1">
      <c r="A38" s="69" t="n"/>
      <c r="B38" s="69" t="n"/>
      <c r="C38" s="13" t="n"/>
      <c r="D38" s="32">
        <f>(C38/100)*$G$5</f>
        <v/>
      </c>
      <c r="F38" t="inlineStr">
        <is>
          <t>Alternative/Gold/VIX</t>
        </is>
      </c>
      <c r="G38" s="9" t="n">
        <v>0.05</v>
      </c>
      <c r="H38" s="3">
        <f>G21+G18</f>
        <v/>
      </c>
      <c r="L38">
        <f>A23</f>
        <v/>
      </c>
      <c r="M38" s="3">
        <f>D23</f>
        <v/>
      </c>
      <c r="O38" s="10">
        <f>M39*100</f>
        <v/>
      </c>
      <c r="P38" s="293">
        <f>ROUND(O38,1)</f>
        <v/>
      </c>
      <c r="Q38" s="4" t="n">
        <v>44551</v>
      </c>
      <c r="R38" s="5" t="n">
        <v>80014376.38</v>
      </c>
    </row>
    <row r="39" ht="15" customHeight="1" thickBot="1">
      <c r="A39" s="69" t="n"/>
      <c r="B39" s="69" t="n"/>
      <c r="C39" s="13" t="n"/>
      <c r="D39" s="32">
        <f>(C39/100)*$G$5</f>
        <v/>
      </c>
      <c r="F39" t="inlineStr">
        <is>
          <t>Cash</t>
        </is>
      </c>
      <c r="G39" s="9" t="n">
        <v>0.002</v>
      </c>
      <c r="H39" s="3" t="n">
        <v>0.002</v>
      </c>
      <c r="L39">
        <f>A24</f>
        <v/>
      </c>
      <c r="M39" s="3">
        <f>D24</f>
        <v/>
      </c>
      <c r="O39" s="10">
        <f>M40*100</f>
        <v/>
      </c>
      <c r="P39" s="293">
        <f>ROUND(O39,1)</f>
        <v/>
      </c>
      <c r="Q39" s="4" t="n">
        <v>44552</v>
      </c>
      <c r="R39" s="5" t="n">
        <v>80892973.95999999</v>
      </c>
    </row>
    <row r="40" ht="15" customHeight="1" thickBot="1">
      <c r="A40" s="69" t="n"/>
      <c r="B40" s="69" t="n"/>
      <c r="C40" s="13" t="n"/>
      <c r="D40" s="32">
        <f>(C40/100)*$G$5</f>
        <v/>
      </c>
      <c r="L40">
        <f>A25</f>
        <v/>
      </c>
      <c r="M40" s="3">
        <f>D25</f>
        <v/>
      </c>
      <c r="O40" s="10">
        <f>M41*100</f>
        <v/>
      </c>
      <c r="P40" s="293">
        <f>ROUND(O40,1)</f>
        <v/>
      </c>
      <c r="Q40" s="4" t="n">
        <v>44553</v>
      </c>
      <c r="R40" s="5" t="n">
        <v>81245528.58</v>
      </c>
    </row>
    <row r="41" ht="15" customHeight="1" thickBot="1">
      <c r="A41" s="69" t="n"/>
      <c r="B41" s="69" t="n"/>
      <c r="C41" s="13" t="n"/>
      <c r="D41" s="32">
        <f>(C41/100)*$G$5</f>
        <v/>
      </c>
      <c r="G41" s="1">
        <f>SUM(G28:G39)</f>
        <v/>
      </c>
      <c r="H41" s="3">
        <f>SUM(H28:H39)</f>
        <v/>
      </c>
      <c r="L41">
        <f>A26</f>
        <v/>
      </c>
      <c r="M41" s="3">
        <f>D26</f>
        <v/>
      </c>
      <c r="O41" s="10">
        <f>M42*100</f>
        <v/>
      </c>
      <c r="P41" s="293">
        <f>ROUND(O41,1)</f>
        <v/>
      </c>
      <c r="Q41" s="4" t="n">
        <v>44557</v>
      </c>
      <c r="R41" s="5" t="n">
        <v>82399338.03</v>
      </c>
    </row>
    <row r="42" ht="15" customHeight="1" thickBot="1">
      <c r="A42" s="69" t="n"/>
      <c r="B42" s="69" t="n"/>
      <c r="C42" s="13" t="n"/>
      <c r="D42" s="32">
        <f>(C42/100)*$G$5</f>
        <v/>
      </c>
      <c r="L42">
        <f>A27</f>
        <v/>
      </c>
      <c r="M42" s="3">
        <f>D27</f>
        <v/>
      </c>
      <c r="O42" s="10">
        <f>M43*100</f>
        <v/>
      </c>
      <c r="P42" s="293">
        <f>ROUND(O42,1)</f>
        <v/>
      </c>
      <c r="Q42" s="4" t="n">
        <v>44558</v>
      </c>
      <c r="R42" s="5" t="n">
        <v>82257094.89</v>
      </c>
    </row>
    <row r="43" ht="15" customHeight="1" thickBot="1">
      <c r="A43" s="69" t="n"/>
      <c r="B43" s="69" t="n"/>
      <c r="C43" s="13" t="n"/>
      <c r="D43" s="32">
        <f>(C43/100)*$G$5</f>
        <v/>
      </c>
      <c r="L43">
        <f>A28</f>
        <v/>
      </c>
      <c r="M43" s="3">
        <f>D28</f>
        <v/>
      </c>
      <c r="O43" s="10">
        <f>M44*100</f>
        <v/>
      </c>
      <c r="P43" s="293">
        <f>ROUND(O43,1)</f>
        <v/>
      </c>
      <c r="Q43" s="4" t="n">
        <v>44559</v>
      </c>
      <c r="R43" s="5" t="n">
        <v>81989896.48</v>
      </c>
    </row>
    <row r="44" ht="15" customHeight="1" thickBot="1">
      <c r="A44" s="69" t="n"/>
      <c r="B44" s="69" t="n"/>
      <c r="C44" s="13" t="n"/>
      <c r="D44" s="32">
        <f>(C44/100)*$G$5</f>
        <v/>
      </c>
      <c r="L44">
        <f>A29</f>
        <v/>
      </c>
      <c r="M44" s="3">
        <f>D29</f>
        <v/>
      </c>
      <c r="O44" s="10">
        <f>M45*100</f>
        <v/>
      </c>
      <c r="P44" s="293">
        <f>ROUND(O44,1)</f>
        <v/>
      </c>
      <c r="Q44" s="4" t="n">
        <v>44560</v>
      </c>
      <c r="R44" s="5" t="n">
        <v>82186626.39</v>
      </c>
    </row>
    <row r="45" ht="15" customHeight="1" thickBot="1">
      <c r="A45" s="69" t="n"/>
      <c r="B45" s="69" t="n"/>
      <c r="C45" s="13" t="n"/>
      <c r="D45" s="32">
        <f>(C45/100)*$G$5</f>
        <v/>
      </c>
      <c r="L45">
        <f>A30</f>
        <v/>
      </c>
      <c r="M45" s="3">
        <f>D30</f>
        <v/>
      </c>
      <c r="O45" s="10">
        <f>M46*100</f>
        <v/>
      </c>
      <c r="P45" s="293">
        <f>ROUND(O45,1)</f>
        <v/>
      </c>
      <c r="Q45" s="4" t="n">
        <v>44561</v>
      </c>
      <c r="R45" s="5" t="n">
        <v>82012252.66</v>
      </c>
    </row>
    <row r="46" ht="15" customHeight="1" thickBot="1">
      <c r="A46" s="69" t="n"/>
      <c r="B46" s="69" t="n"/>
      <c r="C46" s="13" t="n"/>
      <c r="D46" s="32">
        <f>(C46/100)*$G$5</f>
        <v/>
      </c>
      <c r="L46">
        <f>A31</f>
        <v/>
      </c>
      <c r="M46" s="3">
        <f>D31</f>
        <v/>
      </c>
      <c r="O46" s="10">
        <f>M47*100</f>
        <v/>
      </c>
      <c r="P46" s="293">
        <f>ROUND(O46,1)</f>
        <v/>
      </c>
      <c r="Q46" s="4" t="n">
        <v>44564</v>
      </c>
      <c r="R46" s="5" t="n">
        <v>82971608.31999999</v>
      </c>
    </row>
    <row r="47" ht="15" customHeight="1" thickBot="1">
      <c r="A47" s="69" t="n"/>
      <c r="B47" s="69" t="n"/>
      <c r="C47" s="13" t="n"/>
      <c r="D47" s="32">
        <f>(C47/100)*$G$5</f>
        <v/>
      </c>
      <c r="L47">
        <f>A32</f>
        <v/>
      </c>
      <c r="M47" s="3">
        <f>D32</f>
        <v/>
      </c>
      <c r="O47" s="10">
        <f>M48*100</f>
        <v/>
      </c>
      <c r="P47" s="293">
        <f>ROUND(O47,1)</f>
        <v/>
      </c>
      <c r="Q47" s="4" t="n">
        <v>44565</v>
      </c>
      <c r="R47" s="5" t="n">
        <v>82807235</v>
      </c>
    </row>
    <row r="48" ht="15" customHeight="1" thickBot="1">
      <c r="A48" s="69" t="n"/>
      <c r="B48" s="69" t="n"/>
      <c r="C48" s="13" t="n"/>
      <c r="D48" s="32">
        <f>(C48/100)*$G$5</f>
        <v/>
      </c>
      <c r="L48">
        <f>A33</f>
        <v/>
      </c>
      <c r="M48" s="3">
        <f>D33</f>
        <v/>
      </c>
      <c r="O48" s="10">
        <f>M49*100</f>
        <v/>
      </c>
      <c r="P48" s="293">
        <f>ROUND(O48,1)</f>
        <v/>
      </c>
      <c r="Q48" s="4" t="n">
        <v>44566</v>
      </c>
      <c r="R48" s="5" t="n">
        <v>81496777.91</v>
      </c>
    </row>
    <row r="49" ht="15" customHeight="1" thickBot="1">
      <c r="A49" s="69" t="n"/>
      <c r="B49" s="69" t="n"/>
      <c r="C49" s="13" t="n"/>
      <c r="D49" s="32">
        <f>(C49/100)*$G$5</f>
        <v/>
      </c>
      <c r="L49">
        <f>A34</f>
        <v/>
      </c>
      <c r="M49" s="3">
        <f>D34</f>
        <v/>
      </c>
      <c r="O49" s="10">
        <f>M50*100</f>
        <v/>
      </c>
      <c r="P49" s="293">
        <f>ROUND(O49,1)</f>
        <v/>
      </c>
      <c r="Q49" s="4" t="n">
        <v>44567</v>
      </c>
      <c r="R49" s="5" t="n">
        <v>81374977.87</v>
      </c>
    </row>
    <row r="50" ht="15" customHeight="1" thickBot="1">
      <c r="A50" s="69" t="n"/>
      <c r="B50" s="69" t="n"/>
      <c r="C50" s="13" t="n"/>
      <c r="D50" s="32">
        <f>(C50/100)*$G$5</f>
        <v/>
      </c>
      <c r="L50">
        <f>A35</f>
        <v/>
      </c>
      <c r="M50" s="3">
        <f>D35</f>
        <v/>
      </c>
      <c r="O50" s="10">
        <f>M51*100</f>
        <v/>
      </c>
      <c r="P50" s="293">
        <f>ROUND(O50,1)</f>
        <v/>
      </c>
      <c r="Q50" s="4" t="n">
        <v>44568</v>
      </c>
      <c r="R50" s="5" t="n">
        <v>81065112.65000001</v>
      </c>
    </row>
    <row r="51" ht="15" customHeight="1" thickBot="1">
      <c r="A51" s="69" t="n"/>
      <c r="B51" s="69" t="n"/>
      <c r="C51" s="13" t="n"/>
      <c r="D51" s="32">
        <f>(C51/100)*$G$5</f>
        <v/>
      </c>
      <c r="L51">
        <f>A36</f>
        <v/>
      </c>
      <c r="M51" s="3">
        <f>D36</f>
        <v/>
      </c>
      <c r="O51" s="10">
        <f>M52*100</f>
        <v/>
      </c>
      <c r="P51" s="293">
        <f>ROUND(O51,1)</f>
        <v/>
      </c>
      <c r="Q51" s="4" t="n">
        <v>44571</v>
      </c>
      <c r="R51" s="5" t="n">
        <v>81077288.17</v>
      </c>
    </row>
    <row r="52" ht="15" customHeight="1" thickBot="1">
      <c r="A52" s="69" t="n"/>
      <c r="B52" s="69" t="n"/>
      <c r="C52" s="13" t="n"/>
      <c r="D52" s="32">
        <f>(C52/100)*$G$5</f>
        <v/>
      </c>
      <c r="L52">
        <f>A37</f>
        <v/>
      </c>
      <c r="M52" s="3">
        <f>D37</f>
        <v/>
      </c>
      <c r="O52" s="10">
        <f>M53*100</f>
        <v/>
      </c>
      <c r="P52" s="293">
        <f>ROUND(O52,1)</f>
        <v/>
      </c>
      <c r="Q52" s="4" t="n">
        <v>44572</v>
      </c>
      <c r="R52" s="5" t="n">
        <v>81773844.58</v>
      </c>
    </row>
    <row r="53" ht="15" customHeight="1" thickBot="1">
      <c r="A53" s="69" t="n"/>
      <c r="B53" s="69" t="n"/>
      <c r="C53" s="13" t="n"/>
      <c r="D53" s="32">
        <f>(C53/100)*$G$5</f>
        <v/>
      </c>
      <c r="L53">
        <f>A38</f>
        <v/>
      </c>
      <c r="M53" s="3">
        <f>D38</f>
        <v/>
      </c>
      <c r="O53" s="10">
        <f>M54*100</f>
        <v/>
      </c>
      <c r="P53" s="293">
        <f>ROUND(O53,1)</f>
        <v/>
      </c>
      <c r="Q53" s="4" t="n">
        <v>44573</v>
      </c>
      <c r="R53" s="5" t="n">
        <v>82042368.90000001</v>
      </c>
    </row>
    <row r="54" ht="15" customHeight="1" thickBot="1">
      <c r="A54" s="69" t="n"/>
      <c r="B54" s="69" t="n"/>
      <c r="C54" s="13" t="n"/>
      <c r="D54" s="32">
        <f>(C54/100)*$G$5</f>
        <v/>
      </c>
      <c r="L54">
        <f>A39</f>
        <v/>
      </c>
      <c r="M54" s="3">
        <f>D39</f>
        <v/>
      </c>
      <c r="O54" s="10">
        <f>M55*100</f>
        <v/>
      </c>
      <c r="P54" s="293">
        <f>ROUND(O54,1)</f>
        <v/>
      </c>
      <c r="Q54" s="4" t="n">
        <v>44574</v>
      </c>
      <c r="R54" s="5" t="n">
        <v>81012288.44</v>
      </c>
    </row>
    <row r="55" ht="15" customHeight="1" thickBot="1">
      <c r="A55" s="69" t="n"/>
      <c r="B55" s="69" t="n"/>
      <c r="C55" s="13" t="n"/>
      <c r="D55" s="32">
        <f>(C55/100)*$G$5</f>
        <v/>
      </c>
      <c r="L55">
        <f>A40</f>
        <v/>
      </c>
      <c r="M55" s="3">
        <f>D40</f>
        <v/>
      </c>
      <c r="O55" s="10">
        <f>M56*100</f>
        <v/>
      </c>
      <c r="P55" s="293">
        <f>ROUND(O55,1)</f>
        <v/>
      </c>
      <c r="Q55" s="4" t="n">
        <v>44575</v>
      </c>
      <c r="R55" s="5" t="n">
        <v>80750056.05</v>
      </c>
    </row>
    <row r="56" ht="15" customHeight="1" thickBot="1">
      <c r="A56" s="69" t="n"/>
      <c r="B56" s="69" t="n"/>
      <c r="C56" s="13" t="n"/>
      <c r="D56" s="32">
        <f>(C56/100)*$G$5</f>
        <v/>
      </c>
      <c r="L56">
        <f>A41</f>
        <v/>
      </c>
      <c r="M56" s="3">
        <f>D41</f>
        <v/>
      </c>
      <c r="O56" s="10">
        <f>M57*100</f>
        <v/>
      </c>
      <c r="P56" s="293">
        <f>ROUND(O56,1)</f>
        <v/>
      </c>
      <c r="Q56" s="4" t="n">
        <v>44579</v>
      </c>
      <c r="R56" s="5" t="n">
        <v>79632834.43000001</v>
      </c>
    </row>
    <row r="57" ht="15" customHeight="1" thickBot="1">
      <c r="A57" s="69" t="n"/>
      <c r="B57" s="69" t="n"/>
      <c r="C57" s="13" t="n"/>
      <c r="D57" s="32">
        <f>(C57/100)*$G$5</f>
        <v/>
      </c>
      <c r="L57">
        <f>A42</f>
        <v/>
      </c>
      <c r="M57" s="3">
        <f>D42</f>
        <v/>
      </c>
      <c r="O57" s="10">
        <f>M58*100</f>
        <v/>
      </c>
      <c r="P57" s="293">
        <f>ROUND(O57,1)</f>
        <v/>
      </c>
      <c r="Q57" s="4" t="n">
        <v>44580</v>
      </c>
      <c r="R57" s="5" t="n">
        <v>79086752.84999999</v>
      </c>
    </row>
    <row r="58" ht="15" customHeight="1" thickBot="1">
      <c r="A58" s="69" t="n"/>
      <c r="B58" s="69" t="n"/>
      <c r="C58" s="13" t="n"/>
      <c r="D58" s="32">
        <f>(C58/100)*$G$5</f>
        <v/>
      </c>
      <c r="L58">
        <f>A43</f>
        <v/>
      </c>
      <c r="M58" s="3">
        <f>D43</f>
        <v/>
      </c>
      <c r="O58" s="10">
        <f>M59*100</f>
        <v/>
      </c>
      <c r="P58" s="293">
        <f>ROUND(O58,1)</f>
        <v/>
      </c>
      <c r="Q58" s="4" t="n">
        <v>44581</v>
      </c>
      <c r="R58" s="5" t="n">
        <v>78538218.69</v>
      </c>
    </row>
    <row r="59" ht="15" customHeight="1" thickBot="1">
      <c r="A59" s="69" t="n"/>
      <c r="B59" s="69" t="n"/>
      <c r="C59" s="13" t="n"/>
      <c r="D59" s="32">
        <f>(C59/100)*$G$5</f>
        <v/>
      </c>
      <c r="L59">
        <f>A44</f>
        <v/>
      </c>
      <c r="M59" s="3">
        <f>D44</f>
        <v/>
      </c>
      <c r="O59" s="10">
        <f>M60*100</f>
        <v/>
      </c>
      <c r="P59" s="293">
        <f>ROUND(O59,1)</f>
        <v/>
      </c>
      <c r="Q59" s="4" t="n">
        <v>44582</v>
      </c>
      <c r="R59" s="5" t="n">
        <v>77719607.59999999</v>
      </c>
    </row>
    <row r="60" ht="15" customHeight="1" thickBot="1">
      <c r="A60" s="69" t="n"/>
      <c r="B60" s="69" t="n"/>
      <c r="C60" s="13" t="n"/>
      <c r="D60" s="32">
        <f>(C60/100)*$G$5</f>
        <v/>
      </c>
      <c r="L60">
        <f>A45</f>
        <v/>
      </c>
      <c r="M60" s="3">
        <f>D45</f>
        <v/>
      </c>
      <c r="O60" s="10">
        <f>M61*100</f>
        <v/>
      </c>
      <c r="P60" s="293">
        <f>ROUND(O60,1)</f>
        <v/>
      </c>
      <c r="Q60" s="4" t="n">
        <v>44585</v>
      </c>
      <c r="R60" s="5" t="n">
        <v>78107718.76000001</v>
      </c>
    </row>
    <row r="61" ht="15" customHeight="1" thickBot="1">
      <c r="A61" s="69" t="n"/>
      <c r="B61" s="69" t="n"/>
      <c r="C61" s="13" t="n"/>
      <c r="D61" s="32">
        <f>(C61/100)*$G$5</f>
        <v/>
      </c>
      <c r="L61">
        <f>A46</f>
        <v/>
      </c>
      <c r="M61" s="3">
        <f>D46</f>
        <v/>
      </c>
      <c r="O61" s="10">
        <f>M62*100</f>
        <v/>
      </c>
      <c r="P61" s="293">
        <f>ROUND(O61,1)</f>
        <v/>
      </c>
      <c r="Q61" s="4" t="n">
        <v>44586</v>
      </c>
      <c r="R61" s="5" t="n">
        <v>77626755.47</v>
      </c>
    </row>
    <row r="62" ht="15" customHeight="1" thickBot="1">
      <c r="A62" s="69" t="n"/>
      <c r="B62" s="69" t="n"/>
      <c r="C62" s="13" t="n"/>
      <c r="D62" s="32">
        <f>(C62/100)*$G$5</f>
        <v/>
      </c>
      <c r="L62">
        <f>A47</f>
        <v/>
      </c>
      <c r="M62" s="3">
        <f>D47</f>
        <v/>
      </c>
      <c r="O62" s="10">
        <f>M63*100</f>
        <v/>
      </c>
      <c r="P62" s="293">
        <f>ROUND(O62,1)</f>
        <v/>
      </c>
      <c r="Q62" s="4" t="n">
        <v>44587</v>
      </c>
      <c r="R62" s="5">
        <f>R61</f>
        <v/>
      </c>
    </row>
    <row r="63" ht="15" customHeight="1" thickBot="1">
      <c r="A63" s="69" t="n"/>
      <c r="B63" s="69" t="n"/>
      <c r="C63" s="13" t="n"/>
      <c r="D63" s="32">
        <f>(C63/100)*$G$5</f>
        <v/>
      </c>
      <c r="L63">
        <f>A48</f>
        <v/>
      </c>
      <c r="M63" s="3">
        <f>D48</f>
        <v/>
      </c>
      <c r="O63" s="10">
        <f>M64*100</f>
        <v/>
      </c>
      <c r="P63" s="293">
        <f>ROUND(O63,1)</f>
        <v/>
      </c>
      <c r="Q63" s="4" t="n">
        <v>44588</v>
      </c>
      <c r="R63" s="5">
        <f>R62</f>
        <v/>
      </c>
    </row>
    <row r="64" ht="15" customHeight="1" thickBot="1">
      <c r="A64" s="69" t="n"/>
      <c r="B64" s="69" t="n"/>
      <c r="C64" s="13" t="n"/>
      <c r="D64" s="32">
        <f>(C64/100)*$G$5</f>
        <v/>
      </c>
      <c r="L64">
        <f>A49</f>
        <v/>
      </c>
      <c r="M64" s="3">
        <f>D49</f>
        <v/>
      </c>
      <c r="O64" s="10">
        <f>M65*100</f>
        <v/>
      </c>
      <c r="P64" s="293">
        <f>ROUND(O64,1)</f>
        <v/>
      </c>
      <c r="Q64" s="4" t="n">
        <v>44589</v>
      </c>
      <c r="R64" s="5">
        <f>R63</f>
        <v/>
      </c>
    </row>
    <row r="65" ht="15" customHeight="1" thickBot="1">
      <c r="A65" s="69" t="n"/>
      <c r="B65" s="69" t="n"/>
      <c r="C65" s="13" t="n"/>
      <c r="D65" s="32">
        <f>(C65/100)*$G$5</f>
        <v/>
      </c>
      <c r="L65">
        <f>A50</f>
        <v/>
      </c>
      <c r="M65" s="3">
        <f>D50</f>
        <v/>
      </c>
      <c r="O65" s="10">
        <f>M66*100</f>
        <v/>
      </c>
      <c r="P65" s="293">
        <f>ROUND(O65,1)</f>
        <v/>
      </c>
      <c r="Q65" s="4" t="n">
        <v>44592</v>
      </c>
      <c r="R65" s="5">
        <f>R64</f>
        <v/>
      </c>
    </row>
    <row r="66" ht="15" customHeight="1" thickBot="1">
      <c r="A66" s="69" t="n"/>
      <c r="B66" s="69" t="n"/>
      <c r="C66" s="13" t="n"/>
      <c r="D66" s="32">
        <f>(C66/100)*$G$5</f>
        <v/>
      </c>
      <c r="L66">
        <f>A51</f>
        <v/>
      </c>
      <c r="M66" s="3">
        <f>D51</f>
        <v/>
      </c>
      <c r="O66" s="10">
        <f>M67*100</f>
        <v/>
      </c>
      <c r="P66" s="293">
        <f>ROUND(O66,1)</f>
        <v/>
      </c>
      <c r="Q66" s="4" t="n">
        <v>44593</v>
      </c>
      <c r="R66" s="5" t="n">
        <v>80492538.73</v>
      </c>
    </row>
    <row r="67" ht="15" customHeight="1" thickBot="1">
      <c r="A67" s="69" t="n"/>
      <c r="B67" s="69" t="n"/>
      <c r="C67" s="13" t="n"/>
      <c r="D67" s="32">
        <f>(C67/100)*$G$5</f>
        <v/>
      </c>
      <c r="L67">
        <f>A52</f>
        <v/>
      </c>
      <c r="M67" s="3">
        <f>D52</f>
        <v/>
      </c>
      <c r="O67" s="10">
        <f>M68*100</f>
        <v/>
      </c>
      <c r="P67" s="293">
        <f>ROUND(O67,1)</f>
        <v/>
      </c>
      <c r="Q67" s="4" t="n">
        <v>44594</v>
      </c>
      <c r="R67" s="5" t="n">
        <v>81464510.53</v>
      </c>
    </row>
    <row r="68" ht="15" customHeight="1" thickBot="1">
      <c r="A68" s="69" t="n"/>
      <c r="B68" s="69" t="n"/>
      <c r="C68" s="13" t="n"/>
      <c r="D68" s="32">
        <f>(C68/100)*$G$5</f>
        <v/>
      </c>
      <c r="L68">
        <f>A53</f>
        <v/>
      </c>
      <c r="M68" s="3">
        <f>D53</f>
        <v/>
      </c>
      <c r="O68" s="10">
        <f>M69*100</f>
        <v/>
      </c>
      <c r="P68" s="293">
        <f>ROUND(O68,1)</f>
        <v/>
      </c>
      <c r="Q68" s="4" t="n">
        <v>44595</v>
      </c>
      <c r="R68" s="5" t="n">
        <v>80616978.61</v>
      </c>
    </row>
    <row r="69" ht="15" customHeight="1" thickBot="1">
      <c r="A69" s="69" t="n"/>
      <c r="B69" s="69" t="n"/>
      <c r="C69" s="13" t="n"/>
      <c r="D69" s="32">
        <f>(C69/100)*$G$5</f>
        <v/>
      </c>
      <c r="L69">
        <f>A54</f>
        <v/>
      </c>
      <c r="M69" s="3">
        <f>D54</f>
        <v/>
      </c>
      <c r="O69" s="10">
        <f>M70*100</f>
        <v/>
      </c>
      <c r="P69" s="293">
        <f>ROUND(O69,1)</f>
        <v/>
      </c>
      <c r="Q69" s="4" t="n">
        <v>44596</v>
      </c>
      <c r="R69" s="5" t="n">
        <v>80719749.44</v>
      </c>
    </row>
    <row r="70" ht="15" customHeight="1" thickBot="1">
      <c r="A70" s="69" t="n"/>
      <c r="B70" s="69" t="n"/>
      <c r="C70" s="13" t="n"/>
      <c r="D70" s="32">
        <f>(C70/100)*$G$5</f>
        <v/>
      </c>
      <c r="L70">
        <f>A55</f>
        <v/>
      </c>
      <c r="M70" s="3">
        <f>D55</f>
        <v/>
      </c>
      <c r="O70" s="10">
        <f>M71*100</f>
        <v/>
      </c>
      <c r="P70" s="293">
        <f>ROUND(O70,1)</f>
        <v/>
      </c>
      <c r="Q70" s="4" t="n">
        <v>44599</v>
      </c>
      <c r="R70" s="5" t="n">
        <v>80557903.12</v>
      </c>
    </row>
    <row r="71" ht="15" customHeight="1" thickBot="1">
      <c r="A71" s="69" t="n"/>
      <c r="B71" s="69" t="n"/>
      <c r="C71" s="13" t="n"/>
      <c r="D71" s="32">
        <f>(C71/100)*$G$5</f>
        <v/>
      </c>
      <c r="L71">
        <f>A56</f>
        <v/>
      </c>
      <c r="M71" s="3">
        <f>D56</f>
        <v/>
      </c>
      <c r="O71" s="10">
        <f>M72*100</f>
        <v/>
      </c>
      <c r="P71" s="293">
        <f>ROUND(O71,1)</f>
        <v/>
      </c>
      <c r="Q71" s="4" t="n">
        <v>44600</v>
      </c>
      <c r="R71" s="5" t="n">
        <v>81316653.42</v>
      </c>
    </row>
    <row r="72" ht="15" customHeight="1" thickBot="1">
      <c r="A72" s="69" t="n"/>
      <c r="B72" s="69" t="n"/>
      <c r="C72" s="13" t="n"/>
      <c r="D72" s="32">
        <f>(C72/100)*$G$5</f>
        <v/>
      </c>
      <c r="L72">
        <f>A57</f>
        <v/>
      </c>
      <c r="M72" s="3">
        <f>D57</f>
        <v/>
      </c>
      <c r="O72" s="10">
        <f>M73*100</f>
        <v/>
      </c>
      <c r="P72" s="293">
        <f>ROUND(O72,1)</f>
        <v/>
      </c>
      <c r="Q72" s="4" t="n">
        <v>44601</v>
      </c>
      <c r="R72" s="5" t="n">
        <v>82015073.06999999</v>
      </c>
    </row>
    <row r="73" ht="15" customHeight="1" thickBot="1">
      <c r="A73" s="69" t="n"/>
      <c r="B73" s="69" t="n"/>
      <c r="C73" s="13" t="n"/>
      <c r="D73" s="32">
        <f>(C73/100)*$G$5</f>
        <v/>
      </c>
      <c r="L73">
        <f>A58</f>
        <v/>
      </c>
      <c r="M73" s="3">
        <f>D58</f>
        <v/>
      </c>
      <c r="O73" s="10">
        <f>M74*100</f>
        <v/>
      </c>
      <c r="P73" s="293">
        <f>ROUND(O73,1)</f>
        <v/>
      </c>
      <c r="Q73" s="4" t="n">
        <v>44602</v>
      </c>
      <c r="R73" s="5" t="n">
        <v>81293366.66</v>
      </c>
    </row>
    <row r="74" ht="15" customHeight="1" thickBot="1">
      <c r="A74" s="69" t="n"/>
      <c r="B74" s="69" t="n"/>
      <c r="C74" s="13" t="n"/>
      <c r="D74" s="32">
        <f>(C74/100)*$G$5</f>
        <v/>
      </c>
      <c r="L74">
        <f>A59</f>
        <v/>
      </c>
      <c r="M74" s="3">
        <f>D59</f>
        <v/>
      </c>
      <c r="O74" s="10">
        <f>M75*100</f>
        <v/>
      </c>
      <c r="P74" s="293">
        <f>ROUND(O74,1)</f>
        <v/>
      </c>
      <c r="Q74" s="4" t="n">
        <v>44603</v>
      </c>
      <c r="R74" s="5" t="n">
        <v>80619958.79000001</v>
      </c>
    </row>
    <row r="75" ht="15" customHeight="1" thickBot="1">
      <c r="A75" s="69" t="n"/>
      <c r="B75" s="69" t="n"/>
      <c r="C75" s="13" t="n"/>
      <c r="D75" s="32">
        <f>(C75/100)*$G$5</f>
        <v/>
      </c>
      <c r="L75">
        <f>A60</f>
        <v/>
      </c>
      <c r="M75" s="3">
        <f>D60</f>
        <v/>
      </c>
      <c r="O75" s="10">
        <f>M76*100</f>
        <v/>
      </c>
      <c r="P75" s="293">
        <f>ROUND(O75,1)</f>
        <v/>
      </c>
      <c r="Q75" s="4" t="n">
        <v>44606</v>
      </c>
      <c r="R75" s="5" t="n">
        <v>80406322.68000001</v>
      </c>
    </row>
    <row r="76" ht="15" customHeight="1" thickBot="1">
      <c r="A76" s="69" t="n"/>
      <c r="B76" s="69" t="n"/>
      <c r="C76" s="13" t="n"/>
      <c r="D76" s="32">
        <f>(C76/100)*$G$5</f>
        <v/>
      </c>
      <c r="L76">
        <f>A61</f>
        <v/>
      </c>
      <c r="M76" s="3">
        <f>D61</f>
        <v/>
      </c>
      <c r="O76" s="10">
        <f>M77*100</f>
        <v/>
      </c>
      <c r="P76" s="293">
        <f>ROUND(O76,1)</f>
        <v/>
      </c>
      <c r="Q76" s="4" t="n">
        <v>44607</v>
      </c>
      <c r="R76" s="5" t="n">
        <v>81433766.81999999</v>
      </c>
    </row>
    <row r="77" ht="15" customHeight="1" thickBot="1">
      <c r="A77" s="69" t="n"/>
      <c r="B77" s="69" t="n"/>
      <c r="C77" s="13" t="n"/>
      <c r="D77" s="32">
        <f>(C77/100)*$G$5</f>
        <v/>
      </c>
      <c r="L77">
        <f>A62</f>
        <v/>
      </c>
      <c r="M77" s="3">
        <f>D62</f>
        <v/>
      </c>
      <c r="O77" s="10">
        <f>M78*100</f>
        <v/>
      </c>
      <c r="P77" s="293">
        <f>ROUND(O77,1)</f>
        <v/>
      </c>
      <c r="Q77" s="4" t="n">
        <v>44608</v>
      </c>
      <c r="R77" s="5" t="n">
        <v>81469935.11</v>
      </c>
    </row>
    <row r="78" ht="15" customHeight="1" thickBot="1">
      <c r="A78" s="69" t="n"/>
      <c r="B78" s="69" t="n"/>
      <c r="C78" s="13" t="n"/>
      <c r="D78" s="32">
        <f>(C78/100)*$G$5</f>
        <v/>
      </c>
      <c r="L78">
        <f>A63</f>
        <v/>
      </c>
      <c r="M78" s="3">
        <f>D63</f>
        <v/>
      </c>
      <c r="O78" s="10">
        <f>M79*100</f>
        <v/>
      </c>
      <c r="P78" s="293">
        <f>ROUND(O78,1)</f>
        <v/>
      </c>
      <c r="Q78" s="4" t="n">
        <v>44609</v>
      </c>
      <c r="R78" s="5" t="n">
        <v>80739990.64</v>
      </c>
    </row>
    <row r="79" ht="15" customHeight="1" thickBot="1">
      <c r="A79" s="69" t="n"/>
      <c r="B79" s="69" t="n"/>
      <c r="C79" s="13" t="n"/>
      <c r="D79" s="32">
        <f>(C79/100)*$G$5</f>
        <v/>
      </c>
      <c r="L79">
        <f>A64</f>
        <v/>
      </c>
      <c r="M79" s="3">
        <f>D64</f>
        <v/>
      </c>
      <c r="O79" s="10">
        <f>M80*100</f>
        <v/>
      </c>
      <c r="P79" s="293">
        <f>ROUND(O79,1)</f>
        <v/>
      </c>
      <c r="Q79" s="4" t="n">
        <v>44610</v>
      </c>
      <c r="R79" s="5" t="n">
        <v>80428542.34999999</v>
      </c>
    </row>
    <row r="80" ht="15" customHeight="1" thickBot="1">
      <c r="A80" s="69" t="n"/>
      <c r="B80" s="69" t="n"/>
      <c r="C80" s="13" t="n"/>
      <c r="D80" s="32">
        <f>(C80/100)*$G$5</f>
        <v/>
      </c>
      <c r="L80">
        <f>A65</f>
        <v/>
      </c>
      <c r="M80" s="3">
        <f>D65</f>
        <v/>
      </c>
      <c r="O80" s="10">
        <f>M81*100</f>
        <v/>
      </c>
      <c r="P80" s="293">
        <f>ROUND(O80,1)</f>
        <v/>
      </c>
      <c r="Q80" s="4" t="n">
        <v>44614</v>
      </c>
      <c r="R80" s="5" t="n">
        <v>79809099.59</v>
      </c>
    </row>
    <row r="81" ht="15" customHeight="1" thickBot="1">
      <c r="A81" s="69" t="n"/>
      <c r="B81" s="69" t="n"/>
      <c r="C81" s="13" t="n"/>
      <c r="D81" s="32">
        <f>(C81/100)*$G$5</f>
        <v/>
      </c>
      <c r="L81">
        <f>A66</f>
        <v/>
      </c>
      <c r="M81" s="3">
        <f>D66</f>
        <v/>
      </c>
      <c r="O81" s="10">
        <f>M82*100</f>
        <v/>
      </c>
      <c r="P81" s="293">
        <f>ROUND(O81,1)</f>
        <v/>
      </c>
      <c r="Q81" s="4" t="n">
        <v>44615</v>
      </c>
      <c r="R81" s="5" t="n">
        <v>79109835.20999999</v>
      </c>
    </row>
    <row r="82" ht="15" customHeight="1" thickBot="1">
      <c r="A82" s="69" t="n"/>
      <c r="B82" s="69" t="n"/>
      <c r="C82" s="13" t="n"/>
      <c r="D82" s="32">
        <f>(C82/100)*$G$5</f>
        <v/>
      </c>
      <c r="L82">
        <f>A67</f>
        <v/>
      </c>
      <c r="M82" s="3">
        <f>D67</f>
        <v/>
      </c>
      <c r="O82" s="10">
        <f>M83*100</f>
        <v/>
      </c>
      <c r="P82" s="293">
        <f>ROUND(O82,1)</f>
        <v/>
      </c>
      <c r="Q82" s="4" t="n">
        <v>44616</v>
      </c>
      <c r="R82" s="5" t="n">
        <v>79334679.83</v>
      </c>
    </row>
    <row r="83" ht="15" customHeight="1" thickBot="1">
      <c r="A83" s="69" t="n"/>
      <c r="B83" s="69" t="n"/>
      <c r="C83" s="13" t="n"/>
      <c r="D83" s="32">
        <f>(C83/100)*$G$5</f>
        <v/>
      </c>
      <c r="L83">
        <f>A68</f>
        <v/>
      </c>
      <c r="M83" s="3">
        <f>D68</f>
        <v/>
      </c>
      <c r="O83" s="10">
        <f>M84*100</f>
        <v/>
      </c>
      <c r="P83" s="293">
        <f>ROUND(O83,1)</f>
        <v/>
      </c>
      <c r="Q83" s="4" t="n">
        <v>44617</v>
      </c>
      <c r="R83" s="5" t="n">
        <v>80692653.86</v>
      </c>
    </row>
    <row r="84" ht="15" customHeight="1" thickBot="1">
      <c r="A84" s="69" t="n"/>
      <c r="B84" s="69" t="n"/>
      <c r="C84" s="13" t="n"/>
      <c r="D84" s="32">
        <f>(C84/100)*$G$5</f>
        <v/>
      </c>
      <c r="L84">
        <f>A69</f>
        <v/>
      </c>
      <c r="M84" s="3">
        <f>D69</f>
        <v/>
      </c>
      <c r="O84" s="10">
        <f>M85*100</f>
        <v/>
      </c>
      <c r="P84" s="293">
        <f>ROUND(O84,1)</f>
        <v/>
      </c>
      <c r="Q84" s="4" t="n">
        <v>44620</v>
      </c>
      <c r="R84" s="5" t="n">
        <v>80401085.95</v>
      </c>
    </row>
    <row r="85" ht="15" customHeight="1" thickBot="1">
      <c r="A85" s="69" t="n"/>
      <c r="B85" s="69" t="n"/>
      <c r="C85" s="13" t="n"/>
      <c r="D85" s="32">
        <f>(C85/100)*$G$5</f>
        <v/>
      </c>
      <c r="L85">
        <f>A70</f>
        <v/>
      </c>
      <c r="M85" s="3">
        <f>D70</f>
        <v/>
      </c>
      <c r="O85" s="10">
        <f>M86*100</f>
        <v/>
      </c>
      <c r="P85" s="293">
        <f>ROUND(O85,1)</f>
        <v/>
      </c>
      <c r="Q85" s="4" t="n">
        <v>44621</v>
      </c>
      <c r="R85" s="5" t="n">
        <v>79502054.52</v>
      </c>
    </row>
    <row r="86" ht="15" customHeight="1" thickBot="1">
      <c r="A86" s="69" t="n"/>
      <c r="B86" s="69" t="n"/>
      <c r="C86" s="13" t="n"/>
      <c r="D86" s="32">
        <f>(C86/100)*$G$5</f>
        <v/>
      </c>
      <c r="L86">
        <f>A71</f>
        <v/>
      </c>
      <c r="M86" s="3">
        <f>D71</f>
        <v/>
      </c>
      <c r="O86" s="10">
        <f>M87*100</f>
        <v/>
      </c>
      <c r="P86" s="293">
        <f>ROUND(O86,1)</f>
        <v/>
      </c>
      <c r="Q86" s="4" t="n">
        <v>44622</v>
      </c>
      <c r="R86" s="5" t="n">
        <v>81178604.53</v>
      </c>
    </row>
    <row r="87" ht="15" customHeight="1" thickBot="1">
      <c r="A87" s="69" t="n"/>
      <c r="B87" s="69" t="n"/>
      <c r="C87" s="13" t="n"/>
      <c r="D87" s="32">
        <f>(C87/100)*$G$5</f>
        <v/>
      </c>
      <c r="L87">
        <f>A72</f>
        <v/>
      </c>
      <c r="M87" s="3">
        <f>D72</f>
        <v/>
      </c>
      <c r="O87" s="10">
        <f>M88*100</f>
        <v/>
      </c>
      <c r="P87" s="293">
        <f>ROUND(O87,1)</f>
        <v/>
      </c>
      <c r="Q87" s="4" t="n">
        <v>44623</v>
      </c>
      <c r="R87" s="5" t="n">
        <v>80843172.59</v>
      </c>
    </row>
    <row r="88" ht="15" customHeight="1" thickBot="1">
      <c r="A88" s="69" t="n"/>
      <c r="B88" s="69" t="n"/>
      <c r="C88" s="13" t="n"/>
      <c r="D88" s="32">
        <f>(C88/100)*$G$5</f>
        <v/>
      </c>
      <c r="L88">
        <f>A73</f>
        <v/>
      </c>
      <c r="M88" s="3">
        <f>D73</f>
        <v/>
      </c>
      <c r="O88" s="10">
        <f>M89*100</f>
        <v/>
      </c>
      <c r="P88" s="293">
        <f>ROUND(O88,1)</f>
        <v/>
      </c>
      <c r="Q88" s="4" t="n">
        <v>44624</v>
      </c>
      <c r="R88" s="5" t="n">
        <v>80453146.22</v>
      </c>
    </row>
    <row r="89" ht="15" customHeight="1" thickBot="1">
      <c r="A89" s="69" t="n"/>
      <c r="B89" s="69" t="n"/>
      <c r="C89" s="13" t="n"/>
      <c r="D89" s="32">
        <f>(C89/100)*$G$5</f>
        <v/>
      </c>
      <c r="L89">
        <f>A74</f>
        <v/>
      </c>
      <c r="M89" s="3">
        <f>D74</f>
        <v/>
      </c>
      <c r="O89" s="10">
        <f>M90*100</f>
        <v/>
      </c>
      <c r="P89" s="293">
        <f>ROUND(O89,1)</f>
        <v/>
      </c>
      <c r="Q89" s="4" t="n">
        <v>44627</v>
      </c>
      <c r="R89" s="5" t="n">
        <v>79316562.19</v>
      </c>
    </row>
    <row r="90">
      <c r="L90">
        <f>A75</f>
        <v/>
      </c>
      <c r="M90" s="3">
        <f>D75</f>
        <v/>
      </c>
      <c r="O90" s="10">
        <f>M91*100</f>
        <v/>
      </c>
      <c r="P90" s="293">
        <f>ROUND(O90,1)</f>
        <v/>
      </c>
      <c r="Q90" s="4" t="n">
        <v>44628</v>
      </c>
      <c r="R90" s="5" t="n">
        <v>78931160.29000001</v>
      </c>
    </row>
    <row r="91">
      <c r="L91">
        <f>A76</f>
        <v/>
      </c>
      <c r="M91" s="3">
        <f>D76</f>
        <v/>
      </c>
      <c r="O91" s="10">
        <f>M92*100</f>
        <v/>
      </c>
      <c r="P91" s="293">
        <f>ROUND(O91,1)</f>
        <v/>
      </c>
      <c r="Q91" s="4" t="n">
        <v>44629</v>
      </c>
      <c r="R91" s="5" t="n">
        <v>80407055.79000001</v>
      </c>
    </row>
    <row r="92">
      <c r="L92">
        <f>A77</f>
        <v/>
      </c>
      <c r="M92" s="3">
        <f>D77</f>
        <v/>
      </c>
      <c r="O92" s="10">
        <f>M93*100</f>
        <v/>
      </c>
      <c r="P92" s="293">
        <f>ROUND(O92,1)</f>
        <v/>
      </c>
      <c r="Q92" s="4" t="n">
        <v>44630</v>
      </c>
      <c r="R92" s="5" t="n">
        <v>80339773.54000001</v>
      </c>
    </row>
    <row r="93">
      <c r="L93">
        <f>A78</f>
        <v/>
      </c>
      <c r="M93" s="3">
        <f>D78</f>
        <v/>
      </c>
      <c r="O93" s="10">
        <f>M94*100</f>
        <v/>
      </c>
      <c r="P93" s="293">
        <f>ROUND(O93,1)</f>
        <v/>
      </c>
      <c r="Q93" s="4" t="n">
        <v>44631</v>
      </c>
      <c r="R93" s="5" t="n">
        <v>79734323.89</v>
      </c>
    </row>
    <row r="94">
      <c r="L94">
        <f>A79</f>
        <v/>
      </c>
      <c r="M94" s="3">
        <f>D79</f>
        <v/>
      </c>
      <c r="O94" s="10">
        <f>M95*100</f>
        <v/>
      </c>
      <c r="P94" s="293">
        <f>ROUND(O94,1)</f>
        <v/>
      </c>
      <c r="Q94" s="4" t="n">
        <v>44634</v>
      </c>
      <c r="R94" s="5" t="n">
        <v>79686517.7</v>
      </c>
    </row>
    <row r="95">
      <c r="L95">
        <f>A80</f>
        <v/>
      </c>
      <c r="M95" s="3">
        <f>D80</f>
        <v/>
      </c>
      <c r="O95" s="10">
        <f>M96*100</f>
        <v/>
      </c>
      <c r="P95" s="293">
        <f>ROUND(O95,1)</f>
        <v/>
      </c>
      <c r="Q95" s="4" t="n">
        <v>44635</v>
      </c>
      <c r="R95" s="5" t="n">
        <v>80644042.13</v>
      </c>
    </row>
    <row r="96">
      <c r="L96">
        <f>A81</f>
        <v/>
      </c>
      <c r="M96" s="3">
        <f>D81</f>
        <v/>
      </c>
      <c r="O96" s="10">
        <f>M97*100</f>
        <v/>
      </c>
      <c r="P96" s="293">
        <f>ROUND(O96,1)</f>
        <v/>
      </c>
      <c r="Q96" s="4" t="n">
        <v>44636</v>
      </c>
      <c r="R96" s="5" t="n">
        <v>81715576.48999999</v>
      </c>
    </row>
    <row r="97">
      <c r="L97">
        <f>A82</f>
        <v/>
      </c>
      <c r="M97" s="3">
        <f>D82</f>
        <v/>
      </c>
      <c r="O97" s="10">
        <f>M98*100</f>
        <v/>
      </c>
      <c r="P97" s="293">
        <f>ROUND(O97,1)</f>
        <v/>
      </c>
      <c r="Q97" s="4" t="n">
        <v>44637</v>
      </c>
      <c r="R97" s="5" t="n">
        <v>82051816.58</v>
      </c>
    </row>
    <row r="98">
      <c r="L98">
        <f>A83</f>
        <v/>
      </c>
      <c r="M98" s="3">
        <f>D83</f>
        <v/>
      </c>
      <c r="O98" s="10">
        <f>M99*100</f>
        <v/>
      </c>
      <c r="P98" s="293">
        <f>ROUND(O98,1)</f>
        <v/>
      </c>
      <c r="Q98" s="4" t="n">
        <v>44638</v>
      </c>
      <c r="R98" s="5" t="n">
        <v>82330585.3</v>
      </c>
    </row>
    <row r="99">
      <c r="L99">
        <f>A84</f>
        <v/>
      </c>
      <c r="M99" s="3">
        <f>D84</f>
        <v/>
      </c>
      <c r="O99" s="10">
        <f>M100*100</f>
        <v/>
      </c>
      <c r="P99" s="293">
        <f>ROUND(O99,1)</f>
        <v/>
      </c>
      <c r="Q99" s="4" t="n">
        <v>44641</v>
      </c>
      <c r="R99" s="5" t="n">
        <v>82700665.87</v>
      </c>
    </row>
    <row r="100">
      <c r="L100">
        <f>A85</f>
        <v/>
      </c>
      <c r="M100" s="3">
        <f>D85</f>
        <v/>
      </c>
      <c r="Q100" s="4" t="n">
        <v>44642</v>
      </c>
      <c r="R100" s="5" t="n">
        <v>83307676.06999999</v>
      </c>
    </row>
    <row r="101">
      <c r="L101">
        <f>A86</f>
        <v/>
      </c>
      <c r="M101" s="3">
        <f>D86</f>
        <v/>
      </c>
      <c r="Q101" s="4" t="n">
        <v>44643</v>
      </c>
      <c r="R101" s="5" t="n">
        <v>82852876.14</v>
      </c>
    </row>
    <row r="102">
      <c r="L102">
        <f>A87</f>
        <v/>
      </c>
      <c r="M102" s="3">
        <f>D87</f>
        <v/>
      </c>
      <c r="Q102" s="4" t="n">
        <v>44644</v>
      </c>
      <c r="R102" s="5" t="n">
        <v>83518843.65000001</v>
      </c>
    </row>
    <row r="103">
      <c r="L103">
        <f>A88</f>
        <v/>
      </c>
      <c r="M103" s="3">
        <f>D88</f>
        <v/>
      </c>
      <c r="Q103" s="4" t="n">
        <v>44645</v>
      </c>
      <c r="R103" s="5" t="n">
        <v>83778743.52</v>
      </c>
    </row>
    <row r="104">
      <c r="L104">
        <f>A89</f>
        <v/>
      </c>
      <c r="M104" s="3">
        <f>D89</f>
        <v/>
      </c>
      <c r="Q104" s="4" t="n">
        <v>44648</v>
      </c>
      <c r="R104" s="5" t="n">
        <v>84096779.42</v>
      </c>
    </row>
    <row r="105">
      <c r="L105">
        <f>A90</f>
        <v/>
      </c>
      <c r="M105" s="3">
        <f>D90</f>
        <v/>
      </c>
      <c r="Q105" s="4" t="n">
        <v>44649</v>
      </c>
      <c r="R105" s="5" t="n">
        <v>85061471.83</v>
      </c>
    </row>
    <row r="106">
      <c r="L106">
        <f>A91</f>
        <v/>
      </c>
      <c r="M106" s="3">
        <f>D91</f>
        <v/>
      </c>
      <c r="Q106" s="4" t="n">
        <v>44650</v>
      </c>
      <c r="R106" s="5" t="n">
        <v>85020654.06999999</v>
      </c>
    </row>
    <row r="107">
      <c r="Q107" s="4" t="n">
        <v>44651</v>
      </c>
      <c r="R107" s="5" t="n">
        <v>85933681.73999999</v>
      </c>
    </row>
    <row r="108">
      <c r="Q108" s="4" t="n">
        <v>44652</v>
      </c>
      <c r="R108" s="5" t="n">
        <v>86390198.08</v>
      </c>
    </row>
    <row r="109">
      <c r="Q109" s="4" t="n">
        <v>44655</v>
      </c>
      <c r="R109" s="5" t="n">
        <v>87111508.43000001</v>
      </c>
    </row>
    <row r="110">
      <c r="Q110" s="4" t="n">
        <v>44656</v>
      </c>
      <c r="R110" s="5" t="n">
        <v>86528682.91</v>
      </c>
    </row>
    <row r="111">
      <c r="Q111" s="4" t="n">
        <v>44657</v>
      </c>
      <c r="R111" s="5" t="n">
        <v>86170884.14</v>
      </c>
    </row>
    <row r="112">
      <c r="Q112" s="4" t="n">
        <v>44658</v>
      </c>
      <c r="R112" s="5" t="n">
        <v>86448891.11</v>
      </c>
    </row>
    <row r="113">
      <c r="Q113" s="4" t="n">
        <v>44659</v>
      </c>
      <c r="R113" s="5" t="n">
        <v>86487276.41</v>
      </c>
    </row>
    <row r="114">
      <c r="Q114" s="4" t="n">
        <v>44662</v>
      </c>
      <c r="R114" s="5" t="n">
        <v>85377891.93000001</v>
      </c>
    </row>
    <row r="115">
      <c r="Q115" s="4" t="n">
        <v>44663</v>
      </c>
      <c r="R115" s="5" t="n">
        <v>85325265.33</v>
      </c>
    </row>
    <row r="116">
      <c r="Q116" s="4" t="n">
        <v>44664</v>
      </c>
      <c r="R116" s="5" t="n">
        <v>85913878.39</v>
      </c>
    </row>
    <row r="117">
      <c r="Q117" s="4" t="n">
        <v>44665</v>
      </c>
      <c r="R117" s="5" t="n">
        <v>84914139.34999999</v>
      </c>
    </row>
    <row r="118">
      <c r="Q118" s="4" t="n">
        <v>44669</v>
      </c>
      <c r="R118" s="5" t="n">
        <v>85044994.19</v>
      </c>
    </row>
    <row r="119">
      <c r="Q119" s="4" t="n">
        <v>44670</v>
      </c>
      <c r="R119" s="5" t="n">
        <v>85287326.22</v>
      </c>
    </row>
    <row r="120">
      <c r="Q120" s="4" t="n">
        <v>44671</v>
      </c>
      <c r="R120" s="5" t="n">
        <v>85359441.25</v>
      </c>
    </row>
    <row r="121">
      <c r="Q121" s="4" t="n">
        <v>44672</v>
      </c>
      <c r="R121" s="5" t="n">
        <v>84599949.86</v>
      </c>
    </row>
    <row r="122">
      <c r="Q122" s="4" t="n">
        <v>44673</v>
      </c>
      <c r="R122" s="5" t="n">
        <v>83286736.47</v>
      </c>
    </row>
    <row r="123">
      <c r="Q123" s="4" t="n">
        <v>44676</v>
      </c>
      <c r="R123" s="5" t="n">
        <v>83539063.45</v>
      </c>
    </row>
    <row r="124">
      <c r="Q124" s="4" t="n">
        <v>44677</v>
      </c>
      <c r="R124" s="5" t="n">
        <v>81896349.93000001</v>
      </c>
    </row>
    <row r="125">
      <c r="Q125" s="4" t="n">
        <v>44678</v>
      </c>
      <c r="R125" s="5" t="n">
        <v>82004879.37</v>
      </c>
    </row>
    <row r="126">
      <c r="Q126" s="4" t="n">
        <v>44679</v>
      </c>
      <c r="R126" s="5" t="n">
        <v>83200080.29000001</v>
      </c>
    </row>
    <row r="127">
      <c r="Q127" s="4" t="n">
        <v>44680</v>
      </c>
      <c r="R127" s="5" t="n">
        <v>81123857.84999999</v>
      </c>
    </row>
    <row r="128">
      <c r="Q128" s="4" t="n">
        <v>44683</v>
      </c>
      <c r="R128" s="5" t="n">
        <v>81578527.58</v>
      </c>
    </row>
    <row r="129">
      <c r="Q129" s="4" t="n">
        <v>44684</v>
      </c>
      <c r="R129" s="5" t="n">
        <v>81582467.17</v>
      </c>
    </row>
    <row r="130">
      <c r="Q130" s="4" t="n">
        <v>44685</v>
      </c>
      <c r="R130" s="5" t="n">
        <v>82338080.37</v>
      </c>
    </row>
    <row r="131">
      <c r="Q131" s="4" t="n">
        <v>44686</v>
      </c>
      <c r="R131" s="5" t="n">
        <v>81538615.87</v>
      </c>
    </row>
    <row r="132">
      <c r="Q132" s="4" t="n">
        <v>44687</v>
      </c>
      <c r="R132" s="5" t="n">
        <v>81467896.91</v>
      </c>
    </row>
    <row r="133">
      <c r="Q133" s="4" t="n">
        <v>44690</v>
      </c>
      <c r="R133" s="5" t="n">
        <v>80057400.66</v>
      </c>
    </row>
    <row r="134">
      <c r="Q134" s="4" t="n">
        <v>44691</v>
      </c>
      <c r="R134" s="5" t="n">
        <v>79289130.26000001</v>
      </c>
    </row>
    <row r="135">
      <c r="Q135" s="4" t="n">
        <v>44692</v>
      </c>
      <c r="R135" s="5" t="n">
        <v>78950266.95999999</v>
      </c>
    </row>
    <row r="136">
      <c r="Q136" s="4" t="n">
        <v>44693</v>
      </c>
      <c r="R136" s="5" t="n">
        <v>78748743.38</v>
      </c>
      <c r="S136" s="32">
        <f>R136/$R$109-1</f>
        <v/>
      </c>
    </row>
    <row r="137">
      <c r="Q137" s="4" t="n">
        <v>44694</v>
      </c>
      <c r="R137" s="5" t="n">
        <v>79314083.34999999</v>
      </c>
      <c r="S137" s="32">
        <f>R137/$R$109-1</f>
        <v/>
      </c>
    </row>
    <row r="138">
      <c r="Q138" s="4" t="n">
        <v>44697</v>
      </c>
      <c r="R138" s="5" t="n">
        <v>79175599.13</v>
      </c>
      <c r="S138" s="32">
        <f>R138/$R$109-1</f>
        <v/>
      </c>
    </row>
    <row r="139">
      <c r="Q139" s="4" t="n">
        <v>44698</v>
      </c>
      <c r="R139" s="5" t="n">
        <v>79730352.17</v>
      </c>
      <c r="S139" s="32">
        <f>R139/$R$109-1</f>
        <v/>
      </c>
    </row>
    <row r="140">
      <c r="Q140" s="4" t="n">
        <v>44699</v>
      </c>
      <c r="R140" s="5" t="n">
        <v>78312977.16</v>
      </c>
      <c r="S140" s="32">
        <f>R140/$R$109-1</f>
        <v/>
      </c>
    </row>
    <row r="141">
      <c r="Q141" s="4" t="n">
        <v>44700</v>
      </c>
      <c r="R141" s="5" t="n">
        <v>77977095.89</v>
      </c>
      <c r="S141" s="32">
        <f>R141/$R$109-1</f>
        <v/>
      </c>
    </row>
    <row r="142">
      <c r="Q142" s="4" t="n">
        <v>44701</v>
      </c>
      <c r="R142" s="5" t="n">
        <v>78180102.45999999</v>
      </c>
      <c r="S142" s="32">
        <f>R142/$R$109-1</f>
        <v/>
      </c>
    </row>
    <row r="143">
      <c r="Q143" s="4" t="n">
        <v>44704</v>
      </c>
      <c r="R143" s="5" t="n">
        <v>78825133.45999999</v>
      </c>
    </row>
    <row r="144">
      <c r="Q144" s="4" t="n">
        <v>44705</v>
      </c>
      <c r="R144" s="5" t="n">
        <v>78840089.76000001</v>
      </c>
    </row>
    <row r="145">
      <c r="Q145" s="4" t="n">
        <v>44706</v>
      </c>
      <c r="R145" s="5" t="n">
        <v>79092858.77</v>
      </c>
    </row>
    <row r="146">
      <c r="Q146" s="4" t="n">
        <v>44707</v>
      </c>
      <c r="R146" s="5" t="n">
        <v>79644088.77</v>
      </c>
    </row>
    <row r="147">
      <c r="Q147" s="4" t="n">
        <v>44708</v>
      </c>
      <c r="R147" s="5" t="n">
        <v>80442743.26000001</v>
      </c>
    </row>
    <row r="148">
      <c r="Q148" s="4" t="n">
        <v>44712</v>
      </c>
      <c r="R148" s="5" t="n">
        <v>79963287.48999999</v>
      </c>
    </row>
    <row r="149">
      <c r="Q149" s="4" t="n">
        <v>44713</v>
      </c>
      <c r="R149" s="5" t="n">
        <v>80062169.81</v>
      </c>
    </row>
    <row r="150">
      <c r="Q150" s="4" t="n">
        <v>44714</v>
      </c>
      <c r="R150" s="5" t="n">
        <v>79760606.23</v>
      </c>
    </row>
    <row r="151">
      <c r="Q151" s="4" t="n">
        <v>44715</v>
      </c>
      <c r="R151" s="5" t="n">
        <v>79562033.91</v>
      </c>
    </row>
    <row r="152">
      <c r="Q152" s="4" t="n">
        <v>44718</v>
      </c>
      <c r="R152" s="5" t="n">
        <v>79291433.08</v>
      </c>
    </row>
    <row r="153">
      <c r="Q153" s="4" t="n">
        <v>44719</v>
      </c>
      <c r="R153" s="5" t="n">
        <v>79754199.45</v>
      </c>
    </row>
    <row r="154">
      <c r="Q154" s="4" t="n">
        <v>44720</v>
      </c>
      <c r="R154" s="5" t="n">
        <v>78943577.62</v>
      </c>
    </row>
    <row r="155">
      <c r="Q155" s="4" t="n">
        <v>44721</v>
      </c>
      <c r="R155" s="5" t="n">
        <v>78143542.31</v>
      </c>
    </row>
    <row r="156">
      <c r="Q156" s="4" t="n">
        <v>44722</v>
      </c>
      <c r="R156" s="5" t="n">
        <v>77260069.81999999</v>
      </c>
    </row>
    <row r="157">
      <c r="Q157" s="4" t="n">
        <v>44725</v>
      </c>
      <c r="R157" s="5" t="n">
        <v>76288378.13</v>
      </c>
    </row>
    <row r="158">
      <c r="Q158" s="4" t="n">
        <v>44726</v>
      </c>
      <c r="R158" s="5" t="n">
        <v>76000014.14</v>
      </c>
    </row>
    <row r="159">
      <c r="Q159" s="4" t="n">
        <v>44727</v>
      </c>
      <c r="R159" s="5" t="n">
        <v>75523064.42</v>
      </c>
    </row>
    <row r="160">
      <c r="Q160" s="4" t="n">
        <v>44728</v>
      </c>
      <c r="R160" s="5" t="n">
        <v>74813352.14</v>
      </c>
    </row>
    <row r="161">
      <c r="Q161" s="4" t="n">
        <v>44729</v>
      </c>
      <c r="R161" s="5" t="n">
        <v>74274014.64</v>
      </c>
    </row>
    <row r="162">
      <c r="Q162" s="4" t="n">
        <v>44733</v>
      </c>
      <c r="R162" s="5" t="n">
        <v>75254199.95999999</v>
      </c>
    </row>
    <row r="163">
      <c r="Q163" s="4" t="n">
        <v>44734</v>
      </c>
      <c r="R163" s="5" t="n">
        <v>75340720.05</v>
      </c>
    </row>
    <row r="164">
      <c r="Q164" s="4" t="n">
        <v>44735</v>
      </c>
      <c r="R164" s="5" t="n">
        <v>75068987.36</v>
      </c>
    </row>
    <row r="165">
      <c r="Q165" s="4" t="n">
        <v>44736</v>
      </c>
      <c r="R165" s="5" t="n">
        <v>75715993.26000001</v>
      </c>
    </row>
    <row r="166">
      <c r="Q166" s="4" t="n">
        <v>44739</v>
      </c>
      <c r="R166" s="5" t="n">
        <v>76009251.3</v>
      </c>
    </row>
    <row r="167">
      <c r="Q167" s="4" t="n">
        <v>44740</v>
      </c>
      <c r="R167" s="5" t="n">
        <v>75714592.89</v>
      </c>
    </row>
    <row r="168">
      <c r="Q168" s="4" t="n">
        <v>44741</v>
      </c>
      <c r="R168" s="5" t="n">
        <v>75887786.75</v>
      </c>
    </row>
    <row r="169">
      <c r="Q169" s="4" t="n">
        <v>44742</v>
      </c>
      <c r="R169" s="5" t="n">
        <v>75795742.19</v>
      </c>
    </row>
    <row r="170">
      <c r="Q170" s="4" t="n">
        <v>44743</v>
      </c>
      <c r="R170" s="5" t="n">
        <v>76376886.40000001</v>
      </c>
    </row>
    <row r="171">
      <c r="Q171" s="4" t="n">
        <v>44747</v>
      </c>
      <c r="R171" s="5" t="n">
        <v>76050084.97</v>
      </c>
    </row>
    <row r="172">
      <c r="Q172" s="4" t="n">
        <v>44748</v>
      </c>
      <c r="R172" s="5" t="n">
        <v>75758545.5</v>
      </c>
    </row>
    <row r="173">
      <c r="Q173" s="4" t="n">
        <v>44749</v>
      </c>
      <c r="R173" s="5" t="n">
        <v>75914303.72</v>
      </c>
    </row>
    <row r="174">
      <c r="Q174" s="4" t="n">
        <v>44750</v>
      </c>
      <c r="R174" s="5" t="n">
        <v>75893405.28</v>
      </c>
    </row>
    <row r="175">
      <c r="Q175" s="4" t="n">
        <v>44753</v>
      </c>
      <c r="R175" s="5" t="n">
        <v>75752672.04000001</v>
      </c>
    </row>
    <row r="176">
      <c r="Q176" s="4" t="n">
        <v>44754</v>
      </c>
      <c r="R176" s="5" t="n">
        <v>80347795.77</v>
      </c>
    </row>
    <row r="177">
      <c r="Q177" s="4" t="n">
        <v>44755</v>
      </c>
      <c r="R177" s="5" t="n">
        <v>80648569.79000001</v>
      </c>
    </row>
    <row r="178">
      <c r="Q178" s="4" t="n">
        <v>44756</v>
      </c>
      <c r="R178" s="5" t="n">
        <v>80373779.67</v>
      </c>
    </row>
    <row r="179">
      <c r="Q179" s="4" t="n">
        <v>44757</v>
      </c>
      <c r="R179" s="5" t="n">
        <v>83049007.53</v>
      </c>
    </row>
    <row r="180">
      <c r="Q180" s="4" t="n">
        <v>44760</v>
      </c>
      <c r="R180" s="5" t="n">
        <v>82795931.91</v>
      </c>
    </row>
    <row r="181">
      <c r="Q181" s="4" t="n">
        <v>44761</v>
      </c>
      <c r="R181" s="5" t="n">
        <v>83058040.09</v>
      </c>
    </row>
    <row r="182">
      <c r="Q182" s="4" t="n">
        <v>44762</v>
      </c>
      <c r="R182" s="5" t="n">
        <v>82902097.77</v>
      </c>
    </row>
    <row r="183">
      <c r="Q183" s="4" t="n">
        <v>44763</v>
      </c>
      <c r="R183" s="5" t="n">
        <v>82882121.53</v>
      </c>
    </row>
    <row r="184">
      <c r="Q184" s="4" t="n">
        <v>44764</v>
      </c>
      <c r="R184" s="5" t="n">
        <v>84101565.18000001</v>
      </c>
    </row>
    <row r="185">
      <c r="Q185" s="4" t="n">
        <v>44767</v>
      </c>
      <c r="R185" s="5" t="n">
        <v>84342349.01000001</v>
      </c>
    </row>
    <row r="186">
      <c r="Q186" s="4" t="n">
        <v>44768</v>
      </c>
      <c r="R186" s="5" t="n">
        <v>84357390.75</v>
      </c>
    </row>
    <row r="187">
      <c r="Q187" s="4" t="n">
        <v>44769</v>
      </c>
      <c r="R187" s="5" t="n">
        <v>86383243.31999999</v>
      </c>
    </row>
    <row r="188">
      <c r="Q188" s="4" t="n">
        <v>44770</v>
      </c>
      <c r="R188" s="5" t="n">
        <v>86846238.42</v>
      </c>
    </row>
    <row r="189">
      <c r="Q189" s="4" t="n">
        <v>44771</v>
      </c>
      <c r="R189" s="5" t="n">
        <v>87323801.73</v>
      </c>
    </row>
    <row r="190">
      <c r="Q190" s="4" t="n">
        <v>44774</v>
      </c>
      <c r="R190" s="5" t="n">
        <v>87369253.04000001</v>
      </c>
    </row>
    <row r="191">
      <c r="Q191" s="4" t="n">
        <v>44775</v>
      </c>
      <c r="R191" s="5" t="n">
        <v>87181996.8</v>
      </c>
    </row>
    <row r="192">
      <c r="Q192" s="4" t="n">
        <v>44776</v>
      </c>
      <c r="R192" s="5" t="n">
        <v>87517556.54000001</v>
      </c>
    </row>
    <row r="193">
      <c r="Q193" s="4" t="n">
        <v>44777</v>
      </c>
      <c r="R193" s="5" t="n">
        <v>87392094.11</v>
      </c>
    </row>
    <row r="194">
      <c r="Q194" s="4" t="n">
        <v>44778</v>
      </c>
      <c r="R194" s="5" t="n">
        <v>87238031.04000001</v>
      </c>
    </row>
    <row r="195">
      <c r="Q195" s="4" t="n">
        <v>44781</v>
      </c>
      <c r="R195" s="5" t="n">
        <v>87674444.52</v>
      </c>
    </row>
    <row r="196">
      <c r="Q196" s="4" t="n">
        <v>44782</v>
      </c>
      <c r="R196" s="5" t="n">
        <v>88201521.36</v>
      </c>
    </row>
    <row r="197">
      <c r="Q197" s="4" t="n">
        <v>44783</v>
      </c>
      <c r="R197" s="5" t="n">
        <v>90357675.51000001</v>
      </c>
    </row>
    <row r="198">
      <c r="Q198" s="4" t="n">
        <v>44784</v>
      </c>
      <c r="R198" s="5" t="n">
        <v>90791793.43000001</v>
      </c>
    </row>
    <row r="199">
      <c r="Q199" s="4" t="n">
        <v>44785</v>
      </c>
      <c r="R199" s="5" t="n">
        <v>91381755.79000001</v>
      </c>
    </row>
    <row r="200">
      <c r="Q200" s="4" t="n">
        <v>44788</v>
      </c>
      <c r="R200" s="5" t="n">
        <v>93179494.84999999</v>
      </c>
    </row>
    <row r="201">
      <c r="Q201" s="4" t="n">
        <v>44789</v>
      </c>
      <c r="R201" s="5" t="n">
        <v>93665063.78</v>
      </c>
    </row>
    <row r="202">
      <c r="Q202" s="4" t="n">
        <v>44790</v>
      </c>
      <c r="R202" s="5" t="n">
        <v>93675022.73</v>
      </c>
    </row>
    <row r="203">
      <c r="Q203" s="4" t="n">
        <v>44791</v>
      </c>
      <c r="R203" s="5" t="n">
        <v>93726715.76000001</v>
      </c>
    </row>
    <row r="204">
      <c r="Q204" s="4" t="n">
        <v>44792</v>
      </c>
      <c r="R204" s="5" t="n">
        <v>93632611.94</v>
      </c>
    </row>
    <row r="205">
      <c r="Q205" s="4" t="n">
        <v>44795</v>
      </c>
      <c r="R205" s="5" t="n">
        <v>93177715.26000001</v>
      </c>
    </row>
    <row r="206">
      <c r="Q206" s="4" t="n">
        <v>44796</v>
      </c>
      <c r="R206" s="5" t="n">
        <v>92936529.87</v>
      </c>
    </row>
    <row r="207">
      <c r="Q207" s="4" t="n">
        <v>44797</v>
      </c>
      <c r="R207" s="5" t="n">
        <v>93631473.08</v>
      </c>
    </row>
    <row r="208">
      <c r="Q208" s="4" t="n">
        <v>44798</v>
      </c>
      <c r="R208" s="5" t="n">
        <v>93793304.79000001</v>
      </c>
    </row>
    <row r="209">
      <c r="Q209" s="4" t="n">
        <v>44799</v>
      </c>
      <c r="R209" s="5" t="n">
        <v>92906823.44</v>
      </c>
    </row>
    <row r="210">
      <c r="Q210" s="4" t="n">
        <v>44802</v>
      </c>
      <c r="R210" s="5" t="n">
        <v>92782541.41</v>
      </c>
    </row>
    <row r="211">
      <c r="Q211" s="4" t="n">
        <v>44803</v>
      </c>
      <c r="R211" s="5" t="n">
        <v>93067527.48</v>
      </c>
    </row>
    <row r="212">
      <c r="Q212" s="4" t="n">
        <v>44804</v>
      </c>
      <c r="R212" s="5" t="n">
        <v>92843822.88</v>
      </c>
    </row>
    <row r="213">
      <c r="Q213" s="4" t="n">
        <v>44805</v>
      </c>
      <c r="R213" s="5" t="n">
        <v>95007683.47</v>
      </c>
    </row>
    <row r="214">
      <c r="Q214" s="4" t="n">
        <v>44806</v>
      </c>
      <c r="R214" s="5" t="n">
        <v>94056126.95999999</v>
      </c>
    </row>
    <row r="215">
      <c r="Q215" s="4" t="n">
        <v>44810</v>
      </c>
      <c r="R215" s="5" t="n">
        <v>94008785.16</v>
      </c>
    </row>
    <row r="216">
      <c r="Q216" s="4" t="n">
        <v>44811</v>
      </c>
      <c r="R216" s="5" t="n">
        <v>94533453.77</v>
      </c>
    </row>
    <row r="217">
      <c r="Q217" s="4" t="n">
        <v>44812</v>
      </c>
      <c r="R217" s="5" t="n">
        <v>95166637.55</v>
      </c>
    </row>
    <row r="218">
      <c r="Q218" s="4" t="n">
        <v>44813</v>
      </c>
      <c r="R218" s="5" t="n">
        <v>95783577.45999999</v>
      </c>
    </row>
    <row r="219">
      <c r="Q219" s="4" t="n">
        <v>44816</v>
      </c>
      <c r="R219" s="5" t="n">
        <v>97018807.70999999</v>
      </c>
    </row>
    <row r="220">
      <c r="Q220" s="4" t="n">
        <v>44817</v>
      </c>
      <c r="R220" s="5" t="n">
        <v>95011284.01000001</v>
      </c>
    </row>
    <row r="221">
      <c r="Q221" s="4" t="n">
        <v>44818</v>
      </c>
      <c r="R221" s="5" t="n">
        <v>95519118.59</v>
      </c>
    </row>
    <row r="222">
      <c r="Q222" s="4" t="n">
        <v>44819</v>
      </c>
      <c r="R222" s="5" t="n">
        <v>94923917.77</v>
      </c>
    </row>
    <row r="223">
      <c r="Q223" s="4" t="n">
        <v>44820</v>
      </c>
      <c r="R223" s="5" t="n">
        <v>94760008.05</v>
      </c>
    </row>
    <row r="224">
      <c r="Q224" s="4" t="n">
        <v>44823</v>
      </c>
      <c r="R224" s="5" t="n">
        <v>95074738.98</v>
      </c>
    </row>
    <row r="225">
      <c r="Q225" s="4" t="n">
        <v>44824</v>
      </c>
      <c r="R225" s="5" t="n">
        <v>94964334.55</v>
      </c>
    </row>
    <row r="226">
      <c r="Q226" s="4" t="n">
        <v>44825</v>
      </c>
      <c r="R226" s="5" t="n">
        <v>94149070.67</v>
      </c>
    </row>
    <row r="227">
      <c r="Q227" s="4" t="n">
        <v>44826</v>
      </c>
      <c r="R227" s="5" t="n">
        <v>93957697.03</v>
      </c>
    </row>
    <row r="228">
      <c r="Q228" s="4" t="n">
        <v>44827</v>
      </c>
      <c r="R228" s="5" t="n">
        <v>93400349.39</v>
      </c>
    </row>
    <row r="229">
      <c r="Q229" s="4" t="n">
        <v>44830</v>
      </c>
      <c r="R229" s="5" t="n">
        <v>92998441.54000001</v>
      </c>
    </row>
    <row r="230">
      <c r="Q230" s="4" t="n">
        <v>44831</v>
      </c>
      <c r="R230" s="5" t="n">
        <v>93028698.56999999</v>
      </c>
    </row>
    <row r="231">
      <c r="Q231" s="4" t="n">
        <v>44832</v>
      </c>
      <c r="R231" s="5" t="n">
        <v>93678526.97</v>
      </c>
    </row>
    <row r="232">
      <c r="Q232" s="4" t="n">
        <v>44833</v>
      </c>
      <c r="R232" s="5" t="n">
        <v>92408924.34999999</v>
      </c>
    </row>
    <row r="233">
      <c r="Q233" s="4" t="n">
        <v>44834</v>
      </c>
      <c r="R233" s="5" t="n">
        <v>92667592.87</v>
      </c>
    </row>
    <row r="235">
      <c r="Q235" s="4" t="n">
        <v>44838</v>
      </c>
      <c r="R235" s="5" t="n">
        <v>94309752.56</v>
      </c>
    </row>
    <row r="236">
      <c r="Q236" s="4" t="n">
        <v>44839</v>
      </c>
      <c r="R236" s="5" t="n">
        <v>94185874.16</v>
      </c>
    </row>
    <row r="237">
      <c r="Q237" s="4" t="n">
        <v>44840</v>
      </c>
      <c r="R237" s="5" t="n">
        <v>93951526.67</v>
      </c>
    </row>
    <row r="238">
      <c r="Q238" s="4" t="n">
        <v>44841</v>
      </c>
      <c r="R238" s="5" t="n">
        <v>93061175.52</v>
      </c>
    </row>
    <row r="240">
      <c r="Q240" s="4" t="n">
        <v>44845</v>
      </c>
      <c r="R240" s="5" t="n">
        <v>92905650.06</v>
      </c>
    </row>
    <row r="241">
      <c r="Q241" s="4" t="n">
        <v>44846</v>
      </c>
      <c r="R241" s="5" t="n">
        <v>92930793.29000001</v>
      </c>
    </row>
    <row r="242">
      <c r="Q242" s="4" t="n">
        <v>44847</v>
      </c>
    </row>
    <row r="243">
      <c r="Q243" s="4" t="n">
        <v>44848</v>
      </c>
      <c r="R243" s="5" t="n">
        <v>93141037.98</v>
      </c>
    </row>
    <row r="244">
      <c r="Q244" s="4" t="n">
        <v>44851</v>
      </c>
      <c r="R244" s="5" t="n">
        <v>93598719.63</v>
      </c>
    </row>
    <row r="245">
      <c r="Q245" s="4" t="n">
        <v>44852</v>
      </c>
      <c r="R245" s="5" t="n">
        <v>94436476.70999999</v>
      </c>
    </row>
    <row r="246">
      <c r="Q246" s="4" t="n">
        <v>44853</v>
      </c>
      <c r="R246" s="5" t="n">
        <v>94405935.62</v>
      </c>
    </row>
    <row r="247">
      <c r="Q247" s="4" t="n">
        <v>44854</v>
      </c>
      <c r="R247" s="5" t="n">
        <v>93984525.92</v>
      </c>
    </row>
    <row r="248">
      <c r="Q248" s="4" t="n">
        <v>44855</v>
      </c>
      <c r="R248" s="5" t="n">
        <v>94740971.31</v>
      </c>
    </row>
    <row r="249">
      <c r="Q249" s="4" t="n">
        <v>44858</v>
      </c>
      <c r="R249" s="5" t="n">
        <v>95016224.48</v>
      </c>
    </row>
    <row r="250">
      <c r="Q250" s="4" t="n">
        <v>44859</v>
      </c>
      <c r="R250" s="5" t="n">
        <v>95524718.06999999</v>
      </c>
    </row>
    <row r="251">
      <c r="Q251" s="4" t="n">
        <v>44860</v>
      </c>
      <c r="R251" s="5" t="n">
        <v>96088670</v>
      </c>
    </row>
    <row r="252">
      <c r="Q252" s="4" t="n">
        <v>44861</v>
      </c>
      <c r="R252" s="5" t="n">
        <v>95824945.61</v>
      </c>
    </row>
    <row r="253">
      <c r="Q253" s="4" t="n">
        <v>44862</v>
      </c>
      <c r="R253" s="5" t="n">
        <v>96935727.28</v>
      </c>
    </row>
    <row r="254">
      <c r="Q254" s="4" t="n">
        <v>44865</v>
      </c>
      <c r="R254" s="5" t="n">
        <v>96589212.76000001</v>
      </c>
    </row>
    <row r="255">
      <c r="Q255" s="4" t="n">
        <v>44866</v>
      </c>
      <c r="R255" s="5" t="n">
        <v>96273441.94</v>
      </c>
    </row>
    <row r="256">
      <c r="Q256" s="4" t="n">
        <v>44867</v>
      </c>
      <c r="R256" s="5" t="n">
        <v>95331414.98999999</v>
      </c>
    </row>
    <row r="257">
      <c r="Q257" s="4" t="n">
        <v>44868</v>
      </c>
      <c r="R257" s="5" t="n">
        <v>95600056.92</v>
      </c>
    </row>
    <row r="258">
      <c r="Q258" s="4" t="n">
        <v>44869</v>
      </c>
      <c r="R258" s="5" t="n">
        <v>96017691.5</v>
      </c>
    </row>
    <row r="259">
      <c r="Q259" s="4" t="n">
        <v>44872</v>
      </c>
      <c r="R259" s="5" t="n">
        <v>96473961.45999999</v>
      </c>
    </row>
    <row r="260">
      <c r="Q260" s="4" t="n">
        <v>44873</v>
      </c>
      <c r="R260" s="5" t="n">
        <v>96766065.38</v>
      </c>
    </row>
    <row r="261">
      <c r="Q261" s="4" t="n">
        <v>44874</v>
      </c>
      <c r="R261" s="5" t="n">
        <v>96653309.95999999</v>
      </c>
    </row>
    <row r="262">
      <c r="Q262" s="4" t="n">
        <v>44875</v>
      </c>
      <c r="R262" s="5" t="n">
        <v>100152216.74</v>
      </c>
    </row>
    <row r="263">
      <c r="Q263" s="4" t="n">
        <v>44876</v>
      </c>
      <c r="R263" s="5" t="n">
        <v>100060394.13</v>
      </c>
    </row>
    <row r="264">
      <c r="Q264" s="4" t="n">
        <v>44879</v>
      </c>
      <c r="R264" s="5" t="n">
        <v>99834772.95999999</v>
      </c>
    </row>
    <row r="265">
      <c r="Q265" s="4" t="n">
        <v>44880</v>
      </c>
      <c r="R265" s="5" t="n">
        <v>100130131.85</v>
      </c>
    </row>
    <row r="266">
      <c r="Q266" s="4" t="n">
        <v>44881</v>
      </c>
      <c r="R266" s="5" t="n">
        <v>99802089.2</v>
      </c>
    </row>
    <row r="267">
      <c r="Q267" s="4" t="n">
        <v>44882</v>
      </c>
      <c r="R267" s="5" t="n">
        <v>100531236.29</v>
      </c>
    </row>
    <row r="268">
      <c r="Q268" s="4" t="n">
        <v>44883</v>
      </c>
      <c r="R268" s="5" t="n">
        <v>100768640.8</v>
      </c>
    </row>
    <row r="269">
      <c r="Q269" s="4" t="n">
        <v>44886</v>
      </c>
      <c r="R269" s="5" t="n">
        <v>100658200.25</v>
      </c>
    </row>
    <row r="270">
      <c r="Q270" s="4" t="n">
        <v>44887</v>
      </c>
      <c r="R270" s="5" t="n">
        <v>101461904.63</v>
      </c>
    </row>
    <row r="271">
      <c r="Q271" s="4" t="n">
        <v>44888</v>
      </c>
      <c r="R271" s="5" t="n">
        <v>101631509.59</v>
      </c>
    </row>
    <row r="272">
      <c r="Q272" s="4" t="n">
        <v>44890</v>
      </c>
      <c r="R272" s="5" t="n">
        <v>101619848.57</v>
      </c>
    </row>
    <row r="273">
      <c r="Q273" s="4" t="n">
        <v>44893</v>
      </c>
      <c r="R273" s="5" t="n">
        <v>100899156.32</v>
      </c>
    </row>
    <row r="274">
      <c r="Q274" s="4" t="n">
        <v>44894</v>
      </c>
      <c r="R274" s="5" t="n">
        <v>100851861.75</v>
      </c>
    </row>
    <row r="275">
      <c r="Q275" s="4" t="n">
        <v>44895</v>
      </c>
      <c r="R275" s="5" t="n">
        <v>102763441.03</v>
      </c>
    </row>
    <row r="276">
      <c r="Q276" s="4" t="n">
        <v>44896</v>
      </c>
      <c r="R276" s="5" t="n">
        <v>103966275.09</v>
      </c>
    </row>
    <row r="277">
      <c r="Q277" s="4" t="n">
        <v>44897</v>
      </c>
      <c r="R277" s="5" t="n">
        <v>103942925.43</v>
      </c>
    </row>
    <row r="278">
      <c r="Q278" s="4" t="n">
        <v>44900</v>
      </c>
      <c r="R278" s="5" t="n">
        <v>102337592.38</v>
      </c>
    </row>
    <row r="279">
      <c r="Q279" s="4" t="n">
        <v>44901</v>
      </c>
      <c r="R279" s="5" t="n">
        <v>101456824.55</v>
      </c>
    </row>
    <row r="280">
      <c r="Q280" s="4" t="n">
        <v>44902</v>
      </c>
      <c r="R280" s="5" t="n">
        <v>101519013.76</v>
      </c>
    </row>
    <row r="281">
      <c r="Q281" s="4" t="n">
        <v>44903</v>
      </c>
      <c r="R281" s="5" t="n">
        <v>101915595.65</v>
      </c>
    </row>
    <row r="282">
      <c r="Q282" s="4" t="n">
        <v>44904</v>
      </c>
      <c r="R282" s="5" t="n">
        <v>100977519.22</v>
      </c>
    </row>
    <row r="283">
      <c r="Q283" s="4" t="n">
        <v>44907</v>
      </c>
      <c r="R283" s="5" t="n">
        <v>102054430.62</v>
      </c>
    </row>
    <row r="284">
      <c r="Q284" s="4" t="n">
        <v>44908</v>
      </c>
      <c r="R284" s="5" t="n">
        <v>102374606.37</v>
      </c>
    </row>
    <row r="285">
      <c r="Q285" s="4" t="n">
        <v>44909</v>
      </c>
      <c r="R285" s="5" t="n">
        <v>101945652.87</v>
      </c>
    </row>
    <row r="286">
      <c r="Q286" s="4" t="n">
        <v>44910</v>
      </c>
      <c r="R286" s="5" t="n">
        <v>100370431.31</v>
      </c>
    </row>
    <row r="287">
      <c r="Q287" s="4" t="n">
        <v>44911</v>
      </c>
      <c r="R287" s="5" t="n">
        <v>99727770.43000001</v>
      </c>
    </row>
    <row r="288">
      <c r="Q288" s="4" t="n">
        <v>44914</v>
      </c>
      <c r="R288" s="5" t="n">
        <v>99439584.84</v>
      </c>
    </row>
    <row r="289">
      <c r="Q289" s="4" t="n">
        <v>44915</v>
      </c>
      <c r="R289" s="5" t="n">
        <v>99824258.20999999</v>
      </c>
    </row>
    <row r="290">
      <c r="Q290" s="4" t="n">
        <v>44916</v>
      </c>
      <c r="R290" s="5" t="n">
        <v>100804042.98</v>
      </c>
    </row>
    <row r="291">
      <c r="Q291" s="4" t="n">
        <v>44917</v>
      </c>
      <c r="R291" s="5" t="n">
        <v>99901422.58</v>
      </c>
    </row>
    <row r="292">
      <c r="Q292" s="4" t="n">
        <v>44918</v>
      </c>
      <c r="R292" s="5" t="n">
        <v>100406864.59</v>
      </c>
    </row>
    <row r="293">
      <c r="Q293" s="4" t="n">
        <v>44922</v>
      </c>
      <c r="R293" s="5" t="n">
        <v>100988946.45</v>
      </c>
    </row>
    <row r="294">
      <c r="Q294" s="4" t="n">
        <v>44923</v>
      </c>
      <c r="R294" s="5" t="n">
        <v>99270796.42</v>
      </c>
    </row>
    <row r="295">
      <c r="Q295" s="4" t="n">
        <v>44924</v>
      </c>
      <c r="R295" s="5" t="n">
        <v>100478178.02</v>
      </c>
    </row>
    <row r="296">
      <c r="Q296" s="4" t="n">
        <v>44925</v>
      </c>
      <c r="R296" s="5" t="n">
        <v>100299992.7</v>
      </c>
    </row>
    <row r="297">
      <c r="Q297" s="4" t="n">
        <v>44929</v>
      </c>
      <c r="R297" s="5" t="n">
        <v>101008861.31</v>
      </c>
    </row>
    <row r="298">
      <c r="Q298" s="4" t="n">
        <v>44930</v>
      </c>
      <c r="R298" s="5" t="n">
        <v>101700837.47</v>
      </c>
    </row>
    <row r="299">
      <c r="Q299" s="4" t="n">
        <v>44931</v>
      </c>
      <c r="R299" s="5" t="n">
        <v>98632053.04000001</v>
      </c>
    </row>
    <row r="300">
      <c r="Q300" s="4" t="n">
        <v>44932</v>
      </c>
      <c r="R300" s="5" t="n">
        <v>100024694.46</v>
      </c>
    </row>
    <row r="301">
      <c r="Q301" s="4" t="n">
        <v>44935</v>
      </c>
      <c r="R301" s="5" t="n">
        <v>99640288.05</v>
      </c>
    </row>
    <row r="302">
      <c r="Q302" s="4" t="n">
        <v>44936</v>
      </c>
      <c r="R302" s="5" t="n">
        <v>99927642.79000001</v>
      </c>
    </row>
    <row r="303">
      <c r="Q303" s="4" t="n">
        <v>44937</v>
      </c>
      <c r="R303" s="5" t="n">
        <v>100509480.44</v>
      </c>
    </row>
    <row r="304">
      <c r="Q304" s="4" t="n">
        <v>44938</v>
      </c>
      <c r="R304" s="5" t="n">
        <v>97959776.43000001</v>
      </c>
    </row>
    <row r="305">
      <c r="Q305" s="4" t="n">
        <v>44939</v>
      </c>
      <c r="R305" s="5" t="n">
        <v>98161869.86</v>
      </c>
    </row>
    <row r="306">
      <c r="Q306" s="4" t="n">
        <v>44943</v>
      </c>
      <c r="R306" s="5" t="n">
        <v>97902002.12</v>
      </c>
    </row>
    <row r="307">
      <c r="Q307" s="4" t="n">
        <v>44944</v>
      </c>
      <c r="R307" s="5" t="n">
        <v>93998469.39</v>
      </c>
    </row>
    <row r="308">
      <c r="Q308" s="4" t="n">
        <v>44945</v>
      </c>
      <c r="R308" s="5" t="n">
        <v>93688363.28</v>
      </c>
    </row>
    <row r="309">
      <c r="Q309" s="4" t="n">
        <v>44946</v>
      </c>
      <c r="R309" s="5" t="n">
        <v>94434458.48999999</v>
      </c>
    </row>
    <row r="310">
      <c r="Q310" s="4" t="n">
        <v>44949</v>
      </c>
      <c r="R310" s="5" t="n">
        <v>94765522.19</v>
      </c>
    </row>
    <row r="311">
      <c r="Q311" s="4" t="n">
        <v>44950</v>
      </c>
      <c r="R311" s="5" t="n">
        <v>95048768.38</v>
      </c>
    </row>
    <row r="312">
      <c r="Q312" s="4" t="n">
        <v>44951</v>
      </c>
      <c r="R312" s="5" t="n">
        <v>95355891.97</v>
      </c>
    </row>
    <row r="313">
      <c r="Q313" s="4" t="n">
        <v>44952</v>
      </c>
      <c r="R313" s="5" t="n">
        <v>95740062.55</v>
      </c>
    </row>
    <row r="314">
      <c r="Q314" s="4" t="n">
        <v>44953</v>
      </c>
      <c r="R314" s="5" t="n">
        <v>95323069.7</v>
      </c>
    </row>
    <row r="315">
      <c r="Q315" s="4" t="n">
        <v>44956</v>
      </c>
      <c r="R315" s="5" t="n">
        <v>94621882.59</v>
      </c>
    </row>
    <row r="316">
      <c r="Q316" s="4" t="n">
        <v>44957</v>
      </c>
      <c r="R316" s="5" t="n">
        <v>95475660.95999999</v>
      </c>
    </row>
    <row r="317">
      <c r="Q317" s="4" t="n">
        <v>44958</v>
      </c>
      <c r="R317" s="5" t="n">
        <v>96440721.04000001</v>
      </c>
    </row>
    <row r="318">
      <c r="Q318" s="4" t="n">
        <v>44959</v>
      </c>
      <c r="R318" s="5" t="n">
        <v>96492206.52</v>
      </c>
    </row>
    <row r="319">
      <c r="Q319" s="4" t="n">
        <v>44960</v>
      </c>
      <c r="R319" s="5" t="n">
        <v>95770877.81999999</v>
      </c>
    </row>
    <row r="320">
      <c r="Q320" s="4" t="n">
        <v>44963</v>
      </c>
      <c r="R320" s="5" t="n">
        <v>95488030.56</v>
      </c>
    </row>
    <row r="321">
      <c r="Q321" s="4" t="n">
        <v>44964</v>
      </c>
      <c r="R321" s="5" t="n">
        <v>96805585.36</v>
      </c>
    </row>
    <row r="322">
      <c r="Q322" s="4" t="n">
        <v>44965</v>
      </c>
      <c r="R322" s="5" t="n">
        <v>96750753.73999999</v>
      </c>
    </row>
    <row r="323">
      <c r="Q323" s="4" t="n">
        <v>44966</v>
      </c>
      <c r="R323" s="5" t="n">
        <v>96319163.66</v>
      </c>
    </row>
    <row r="324">
      <c r="Q324" s="4" t="n">
        <v>44967</v>
      </c>
      <c r="R324" s="5" t="n">
        <v>96503054.01000001</v>
      </c>
    </row>
    <row r="325">
      <c r="Q325" s="4" t="n">
        <v>44970</v>
      </c>
      <c r="R325" s="5" t="n">
        <v>97346121.41</v>
      </c>
    </row>
    <row r="326">
      <c r="Q326" s="4" t="n">
        <v>44971</v>
      </c>
      <c r="R326" s="5" t="n">
        <v>97297006.52</v>
      </c>
    </row>
    <row r="327">
      <c r="Q327" s="4" t="n">
        <v>44972</v>
      </c>
      <c r="R327" s="5" t="n">
        <v>97549320.18000001</v>
      </c>
    </row>
    <row r="328">
      <c r="Q328" s="4" t="n">
        <v>44973</v>
      </c>
      <c r="R328" s="5" t="n">
        <v>96934629.06</v>
      </c>
    </row>
    <row r="329">
      <c r="Q329" s="4" t="n">
        <v>44974</v>
      </c>
      <c r="R329" s="5" t="n">
        <v>96666060.40000001</v>
      </c>
    </row>
    <row r="330">
      <c r="Q330" s="4" t="n">
        <v>44978</v>
      </c>
      <c r="R330" s="5" t="n">
        <v>95524878.56</v>
      </c>
    </row>
    <row r="331">
      <c r="Q331" s="4" t="n">
        <v>44979</v>
      </c>
      <c r="R331" s="5" t="n">
        <v>95159130.34999999</v>
      </c>
    </row>
    <row r="332">
      <c r="Q332" s="4" t="n">
        <v>44980</v>
      </c>
      <c r="R332" s="5" t="n">
        <v>95448021.73999999</v>
      </c>
    </row>
    <row r="333">
      <c r="Q333" s="4" t="n">
        <v>44981</v>
      </c>
      <c r="R333" s="5" t="n">
        <v>94459297.34999999</v>
      </c>
    </row>
    <row r="334">
      <c r="Q334" s="4" t="n">
        <v>44984</v>
      </c>
      <c r="R334" s="5" t="n">
        <v>94767938.65000001</v>
      </c>
    </row>
    <row r="335">
      <c r="Q335" s="4" t="n">
        <v>44985</v>
      </c>
      <c r="R335" s="5" t="n">
        <v>94494180.19</v>
      </c>
    </row>
    <row r="336">
      <c r="Q336" s="4" t="n">
        <v>44986</v>
      </c>
      <c r="R336" s="5" t="n">
        <v>95762579.89</v>
      </c>
    </row>
    <row r="337">
      <c r="Q337" s="4" t="n">
        <v>44987</v>
      </c>
      <c r="R337" s="5" t="n">
        <v>96166833.28</v>
      </c>
    </row>
    <row r="338">
      <c r="Q338" s="4" t="n">
        <v>44988</v>
      </c>
      <c r="R338" s="5" t="n">
        <v>97491624.16</v>
      </c>
    </row>
    <row r="339">
      <c r="Q339" s="4" t="n">
        <v>44991</v>
      </c>
      <c r="R339" s="5" t="n">
        <v>97088802.23</v>
      </c>
    </row>
    <row r="340">
      <c r="Q340" s="4" t="n">
        <v>44992</v>
      </c>
      <c r="R340" s="5" t="n">
        <v>95740230.79000001</v>
      </c>
    </row>
    <row r="341">
      <c r="Q341" s="4" t="n">
        <v>44993</v>
      </c>
      <c r="R341" s="5" t="n">
        <v>95814492.12</v>
      </c>
    </row>
    <row r="342">
      <c r="Q342" s="4" t="n">
        <v>44994</v>
      </c>
      <c r="R342" s="5" t="n">
        <v>94574858.44</v>
      </c>
    </row>
    <row r="343">
      <c r="Q343" s="4" t="n">
        <v>44998</v>
      </c>
      <c r="R343" s="5" t="n">
        <v>93264972.56</v>
      </c>
    </row>
    <row r="344">
      <c r="Q344" s="4" t="n">
        <v>45000</v>
      </c>
    </row>
    <row r="345">
      <c r="Q345" s="4" t="n">
        <v>45006</v>
      </c>
      <c r="R345" s="5" t="n">
        <v>92857195.45999999</v>
      </c>
    </row>
    <row r="346">
      <c r="Q346" s="4" t="n">
        <v>45007</v>
      </c>
      <c r="R346" s="5" t="n">
        <v>93552124.75</v>
      </c>
    </row>
    <row r="347">
      <c r="Q347" s="4" t="n">
        <v>45008</v>
      </c>
      <c r="R347" s="5" t="n">
        <v>92704825.63</v>
      </c>
    </row>
    <row r="349">
      <c r="Q349" s="4" t="n">
        <v>45012</v>
      </c>
      <c r="R349" s="5" t="n">
        <v>93491008.66</v>
      </c>
    </row>
    <row r="350">
      <c r="Q350" s="4" t="n">
        <v>45014</v>
      </c>
      <c r="R350" s="5" t="n">
        <v>94491175.22</v>
      </c>
    </row>
    <row r="353">
      <c r="Q353" s="4" t="n">
        <v>45019</v>
      </c>
      <c r="R353" s="5" t="n">
        <v>97262022.39</v>
      </c>
    </row>
    <row r="354">
      <c r="Q354" s="4" t="n">
        <v>45020</v>
      </c>
      <c r="R354" s="5" t="n">
        <v>96879114.47</v>
      </c>
    </row>
    <row r="355">
      <c r="Q355" s="4" t="n">
        <v>45021</v>
      </c>
      <c r="R355" s="5" t="n">
        <v>96129877.81</v>
      </c>
    </row>
    <row r="356">
      <c r="Q356" s="4" t="n">
        <v>45022</v>
      </c>
      <c r="R356" s="5" t="n">
        <v>96478926.40000001</v>
      </c>
    </row>
    <row r="357">
      <c r="Q357" s="4" t="n">
        <v>45026</v>
      </c>
      <c r="R357" s="5" t="n">
        <v>96225750.34999999</v>
      </c>
    </row>
    <row r="358">
      <c r="Q358" s="4" t="n">
        <v>45027</v>
      </c>
      <c r="R358" s="5" t="n">
        <v>96157761.56999999</v>
      </c>
    </row>
    <row r="359">
      <c r="Q359" s="4" t="n">
        <v>45028</v>
      </c>
      <c r="R359" s="5" t="n">
        <v>95962312.26000001</v>
      </c>
    </row>
    <row r="360">
      <c r="Q360" s="4" t="n">
        <v>45030</v>
      </c>
      <c r="R360" s="5" t="n">
        <v>96514607.77</v>
      </c>
    </row>
    <row r="361">
      <c r="Q361" s="4" t="n">
        <v>45033</v>
      </c>
      <c r="R361" s="5" t="n">
        <v>96572629.92</v>
      </c>
    </row>
    <row r="362">
      <c r="Q362" s="4" t="n">
        <v>45034</v>
      </c>
      <c r="R362" s="5" t="n">
        <v>96813678.34</v>
      </c>
    </row>
    <row r="363">
      <c r="Q363" s="4" t="n">
        <v>45035</v>
      </c>
      <c r="R363" s="5" t="n">
        <v>96705306.17</v>
      </c>
    </row>
    <row r="364">
      <c r="Q364" s="4" t="n">
        <v>45037</v>
      </c>
      <c r="R364" s="5" t="n">
        <v>96579752.47</v>
      </c>
    </row>
    <row r="365">
      <c r="Q365" s="4" t="n">
        <v>45040</v>
      </c>
      <c r="R365" s="5" t="n">
        <v>96562902.83</v>
      </c>
    </row>
    <row r="366">
      <c r="Q366" s="4" t="n">
        <v>45041</v>
      </c>
      <c r="R366" s="5" t="n">
        <v>95619943.45</v>
      </c>
    </row>
    <row r="367">
      <c r="Q367" s="4" t="n">
        <v>45042</v>
      </c>
      <c r="R367" s="5" t="n">
        <v>95799850.81999999</v>
      </c>
    </row>
    <row r="368">
      <c r="Q368" s="4" t="n">
        <v>45044</v>
      </c>
      <c r="R368" s="5" t="n">
        <v>97136289.51000001</v>
      </c>
    </row>
    <row r="369">
      <c r="Q369" s="4" t="n">
        <v>45048</v>
      </c>
      <c r="R369" s="5" t="n">
        <v>96983268.64</v>
      </c>
    </row>
    <row r="370">
      <c r="Q370" s="4" t="n">
        <v>45049</v>
      </c>
      <c r="R370" s="5" t="n">
        <v>96758315.42</v>
      </c>
    </row>
    <row r="371">
      <c r="Q371" s="4" t="n">
        <v>45050</v>
      </c>
    </row>
    <row r="372">
      <c r="Q372" s="4" t="n">
        <v>45051</v>
      </c>
      <c r="R372" s="5" t="n">
        <v>97749723.79000001</v>
      </c>
    </row>
    <row r="373">
      <c r="Q373" s="4" t="n">
        <v>45054</v>
      </c>
      <c r="R373" s="5" t="n">
        <v>97766902.62</v>
      </c>
    </row>
    <row r="374">
      <c r="Q374" s="4" t="n">
        <v>45055</v>
      </c>
      <c r="R374" s="5" t="n">
        <v>97506814.73</v>
      </c>
    </row>
    <row r="375">
      <c r="Q375" s="4" t="n">
        <v>45056</v>
      </c>
      <c r="R375" s="5" t="n">
        <v>97862031.64</v>
      </c>
    </row>
    <row r="376">
      <c r="Q376" s="4" t="n">
        <v>45058</v>
      </c>
      <c r="R376" s="5" t="n">
        <v>97403989.18000001</v>
      </c>
    </row>
    <row r="377">
      <c r="Q377" s="4" t="n">
        <v>45065</v>
      </c>
      <c r="R377" s="5" t="n">
        <v>98504591.73</v>
      </c>
    </row>
    <row r="378">
      <c r="Q378" s="4" t="n">
        <v>45068</v>
      </c>
      <c r="R378" s="5" t="n">
        <v>98244688.93000001</v>
      </c>
    </row>
    <row r="379">
      <c r="Q379" s="4" t="n">
        <v>45079</v>
      </c>
      <c r="R379" s="5" t="n">
        <v>99236751.06</v>
      </c>
    </row>
    <row r="380">
      <c r="Q380" s="4" t="n">
        <v>45082</v>
      </c>
      <c r="R380" s="5" t="n">
        <v>99167943.5</v>
      </c>
    </row>
    <row r="381">
      <c r="Q381" s="4" t="n">
        <v>45083</v>
      </c>
      <c r="R381" s="5" t="n">
        <v>99526603.61</v>
      </c>
    </row>
    <row r="382">
      <c r="Q382" s="4" t="n">
        <v>45084</v>
      </c>
      <c r="R382" s="5" t="n">
        <v>98629221.62</v>
      </c>
    </row>
    <row r="383">
      <c r="Q383" s="4" t="n">
        <v>45086</v>
      </c>
      <c r="R383" s="5" t="n">
        <v>99999953.44</v>
      </c>
    </row>
    <row r="384">
      <c r="Q384" s="4" t="n">
        <v>45089</v>
      </c>
      <c r="R384" s="5" t="n">
        <v>100884713.19</v>
      </c>
    </row>
    <row r="385">
      <c r="Q385" s="4" t="n">
        <v>45090</v>
      </c>
      <c r="R385" s="5" t="n">
        <v>101482544.43</v>
      </c>
    </row>
    <row r="386">
      <c r="Q386" s="4" t="n">
        <v>45091</v>
      </c>
      <c r="R386" s="5" t="n">
        <v>101530177.54</v>
      </c>
    </row>
    <row r="387">
      <c r="Q387" s="4" t="n">
        <v>45093</v>
      </c>
      <c r="R387" s="5" t="n">
        <v>102175631.92</v>
      </c>
    </row>
    <row r="388">
      <c r="Q388" s="4" t="n">
        <v>45097</v>
      </c>
      <c r="R388" s="5" t="n">
        <v>101827818.65</v>
      </c>
    </row>
    <row r="389">
      <c r="Q389" s="4" t="n">
        <v>45098</v>
      </c>
      <c r="R389" s="5" t="n">
        <v>101434391.17</v>
      </c>
    </row>
    <row r="390">
      <c r="Q390" s="4" t="n">
        <v>45099</v>
      </c>
      <c r="R390" s="5" t="n">
        <v>101828381.48</v>
      </c>
    </row>
    <row r="391">
      <c r="Q391" s="4" t="n">
        <v>45100</v>
      </c>
    </row>
    <row r="392">
      <c r="Q392" s="4" t="n">
        <v>45112</v>
      </c>
      <c r="R392" s="5" t="n">
        <v>102692795.06</v>
      </c>
    </row>
    <row r="393">
      <c r="Q393" s="4" t="n">
        <v>45114</v>
      </c>
      <c r="R393" s="5" t="n">
        <v>101612070.6</v>
      </c>
    </row>
    <row r="394">
      <c r="Q394" s="4" t="n">
        <v>45118</v>
      </c>
      <c r="R394" s="5" t="n">
        <v>102252516.62</v>
      </c>
    </row>
    <row r="395">
      <c r="Q395" s="4" t="n">
        <v>45121</v>
      </c>
      <c r="R395" s="5" t="n">
        <v>104624984.85</v>
      </c>
    </row>
    <row r="396">
      <c r="Q396" s="4" t="n">
        <v>45124</v>
      </c>
      <c r="R396" s="5" t="n">
        <v>105088835.35</v>
      </c>
    </row>
    <row r="397">
      <c r="Q397" s="4" t="n">
        <v>45125</v>
      </c>
      <c r="R397" s="5" t="n">
        <v>105678073.85</v>
      </c>
    </row>
    <row r="398">
      <c r="Q398" s="4" t="n">
        <v>45126</v>
      </c>
      <c r="R398" s="5" t="n">
        <v>105612236.42</v>
      </c>
    </row>
    <row r="399">
      <c r="Q399" s="4" t="n">
        <v>45128</v>
      </c>
      <c r="R399" s="5" t="n">
        <v>106310236.08</v>
      </c>
    </row>
    <row r="400">
      <c r="Q400" s="4" t="n">
        <v>45131</v>
      </c>
      <c r="R400" s="5" t="n">
        <v>106663582.07</v>
      </c>
    </row>
    <row r="401">
      <c r="Q401" s="4" t="n">
        <v>45140</v>
      </c>
      <c r="R401" s="5" t="n">
        <v>106701992.33</v>
      </c>
    </row>
    <row r="402">
      <c r="Q402" s="4" t="n">
        <v>45142</v>
      </c>
      <c r="R402" s="5" t="n">
        <v>106268493.5</v>
      </c>
    </row>
    <row r="403">
      <c r="Q403" s="4" t="n">
        <v>45145</v>
      </c>
      <c r="R403" s="5" t="n">
        <v>107187380</v>
      </c>
    </row>
    <row r="404">
      <c r="Q404" s="4" t="n">
        <v>45146</v>
      </c>
      <c r="R404" s="5" t="n">
        <v>106720441.83</v>
      </c>
    </row>
    <row r="405">
      <c r="Q405" s="4" t="n">
        <v>45149</v>
      </c>
      <c r="R405" s="5" t="n">
        <v>105947115.15</v>
      </c>
    </row>
    <row r="406">
      <c r="Q406" s="4" t="n">
        <v>45152</v>
      </c>
      <c r="R406" s="5" t="n">
        <v>106460938.76</v>
      </c>
    </row>
    <row r="407">
      <c r="Q407" s="4" t="n">
        <v>45153</v>
      </c>
      <c r="R407" s="5" t="n">
        <v>105317574.91</v>
      </c>
    </row>
    <row r="408">
      <c r="Q408" s="4" t="n">
        <v>45154</v>
      </c>
      <c r="R408" s="5" t="n">
        <v>104505924.52</v>
      </c>
    </row>
    <row r="409">
      <c r="Q409" s="4" t="n">
        <v>45156</v>
      </c>
      <c r="R409" s="5" t="n">
        <v>103757718.5</v>
      </c>
    </row>
    <row r="410">
      <c r="Q410" s="4" t="n">
        <v>45159</v>
      </c>
      <c r="R410" s="5" t="n">
        <v>104595380.45</v>
      </c>
    </row>
    <row r="411">
      <c r="Q411" s="4" t="n">
        <v>45160</v>
      </c>
      <c r="R411" s="5" t="n">
        <v>104483394.58</v>
      </c>
    </row>
    <row r="412">
      <c r="Q412" s="4" t="n">
        <v>45161</v>
      </c>
      <c r="R412" s="5" t="n">
        <v>105768696.47</v>
      </c>
    </row>
    <row r="413">
      <c r="Q413" s="4" t="n">
        <v>45174</v>
      </c>
      <c r="R413" s="5" t="n">
        <v>107139146.06</v>
      </c>
    </row>
    <row r="414">
      <c r="Q414" s="4" t="n">
        <v>45175</v>
      </c>
      <c r="R414" s="5" t="n">
        <v>106285775.16</v>
      </c>
    </row>
    <row r="415">
      <c r="Q415" s="4" t="n">
        <v>45177</v>
      </c>
      <c r="R415" s="5" t="n">
        <v>106389981.55</v>
      </c>
    </row>
    <row r="416">
      <c r="Q416" s="4" t="n">
        <v>45180</v>
      </c>
      <c r="R416" s="5" t="n">
        <v>107337012.88</v>
      </c>
    </row>
    <row r="417">
      <c r="Q417" s="4" t="n">
        <v>45181</v>
      </c>
      <c r="R417" s="5" t="n">
        <v>106679869.91</v>
      </c>
    </row>
    <row r="418">
      <c r="Q418" s="4" t="n">
        <v>45182</v>
      </c>
      <c r="R418" s="5" t="n">
        <v>106739996.09</v>
      </c>
    </row>
    <row r="419">
      <c r="Q419" s="4" t="n">
        <v>45184</v>
      </c>
      <c r="R419" s="5" t="n">
        <v>106535946.52</v>
      </c>
    </row>
    <row r="420">
      <c r="Q420" s="4" t="n">
        <v>45187</v>
      </c>
      <c r="R420" s="5" t="n">
        <v>106814007.83</v>
      </c>
    </row>
    <row r="421">
      <c r="Q421" s="4" t="n">
        <v>45188</v>
      </c>
      <c r="R421" s="5" t="n">
        <v>107280775.36</v>
      </c>
    </row>
    <row r="422">
      <c r="Q422" s="4" t="n">
        <v>45189</v>
      </c>
      <c r="R422" s="5" t="n">
        <v>106053736.85</v>
      </c>
    </row>
    <row r="423">
      <c r="Q423" s="4" t="n">
        <v>45191</v>
      </c>
      <c r="R423" s="5" t="n">
        <v>104356626.7</v>
      </c>
    </row>
    <row r="424">
      <c r="Q424" s="4" t="n">
        <v>45194</v>
      </c>
      <c r="R424" s="5" t="n">
        <v>104798685.81</v>
      </c>
    </row>
    <row r="425">
      <c r="Q425" s="4" t="n">
        <v>45195</v>
      </c>
      <c r="R425" s="5" t="n">
        <v>103332871.69</v>
      </c>
    </row>
    <row r="426">
      <c r="Q426" s="4" t="n">
        <v>45202</v>
      </c>
      <c r="R426" s="5" t="n">
        <v>98285734.06</v>
      </c>
    </row>
    <row r="427">
      <c r="Q427" s="4" t="n">
        <v>45210</v>
      </c>
      <c r="R427" s="5" t="n">
        <v>100156009.75</v>
      </c>
    </row>
    <row r="428">
      <c r="Q428" s="4" t="n">
        <v>45212</v>
      </c>
      <c r="R428" s="5" t="n">
        <v>99874117.81</v>
      </c>
    </row>
    <row r="429">
      <c r="Q429" s="4" t="n">
        <v>45215</v>
      </c>
      <c r="R429" s="5" t="n">
        <v>100562966.89</v>
      </c>
    </row>
    <row r="430">
      <c r="Q430" s="4" t="n">
        <v>45216</v>
      </c>
      <c r="R430" s="5" t="n">
        <v>100675214.52</v>
      </c>
    </row>
    <row r="431">
      <c r="Q431" s="4" t="n">
        <v>45217</v>
      </c>
      <c r="R431" s="5" t="n">
        <v>99428192.56</v>
      </c>
    </row>
    <row r="432">
      <c r="Q432" s="4" t="n">
        <v>45219</v>
      </c>
      <c r="R432" s="5" t="n">
        <v>97689750.89</v>
      </c>
    </row>
    <row r="433">
      <c r="Q433" s="4" t="n">
        <v>45222</v>
      </c>
      <c r="R433" s="5" t="n">
        <v>97607090.43000001</v>
      </c>
    </row>
    <row r="434">
      <c r="Q434" s="4" t="n">
        <v>45223</v>
      </c>
      <c r="R434" s="5" t="n">
        <v>98127875.40000001</v>
      </c>
    </row>
    <row r="435">
      <c r="Q435" s="4" t="n">
        <v>45231</v>
      </c>
    </row>
    <row r="436">
      <c r="Q436" s="4" t="n">
        <v>45236</v>
      </c>
      <c r="R436" s="5" t="n">
        <v>100369487.13</v>
      </c>
    </row>
    <row r="437">
      <c r="Q437" s="4" t="n">
        <v>45237</v>
      </c>
      <c r="R437" s="5" t="n">
        <v>100357828.59</v>
      </c>
    </row>
    <row r="438">
      <c r="Q438" s="4" t="n">
        <v>45238</v>
      </c>
      <c r="R438" s="5" t="n">
        <v>116840317.13</v>
      </c>
    </row>
    <row r="439">
      <c r="Q439" s="4" t="n">
        <v>45240</v>
      </c>
      <c r="R439" s="5" t="n">
        <v>118005569.94</v>
      </c>
    </row>
    <row r="440">
      <c r="Q440" s="4" t="n">
        <v>45243</v>
      </c>
      <c r="R440" s="5" t="n">
        <v>117975741.98</v>
      </c>
    </row>
    <row r="441">
      <c r="Q441" s="4" t="n">
        <v>45244</v>
      </c>
      <c r="R441" s="5" t="n">
        <v>119574746.63</v>
      </c>
    </row>
    <row r="442">
      <c r="Q442" s="4" t="n">
        <v>45245</v>
      </c>
      <c r="R442" s="5" t="n">
        <v>119362026.35</v>
      </c>
    </row>
    <row r="443">
      <c r="Q443" s="4" t="n">
        <v>45247</v>
      </c>
      <c r="R443" s="5" t="n">
        <v>119313503.67</v>
      </c>
    </row>
    <row r="444">
      <c r="Q444" s="4" t="n">
        <v>45250</v>
      </c>
      <c r="R444" s="5" t="n">
        <v>120008489.6</v>
      </c>
    </row>
    <row r="445">
      <c r="Q445" s="4" t="n">
        <v>45251</v>
      </c>
      <c r="R445" s="5" t="n">
        <v>119547611.19</v>
      </c>
    </row>
    <row r="446">
      <c r="Q446" s="4" t="n">
        <v>45257</v>
      </c>
      <c r="R446" s="5" t="n">
        <v>119745922.48</v>
      </c>
    </row>
    <row r="447">
      <c r="Q447" s="4" t="n">
        <v>45264</v>
      </c>
      <c r="R447" s="5" t="n">
        <v>119160304.15</v>
      </c>
    </row>
    <row r="448">
      <c r="Q448" s="4" t="n">
        <v>45265</v>
      </c>
      <c r="R448" s="5" t="n">
        <v>119506018.37</v>
      </c>
    </row>
    <row r="449">
      <c r="Q449" s="4" t="n">
        <v>45266</v>
      </c>
      <c r="R449" s="5" t="n">
        <v>118654879.74</v>
      </c>
    </row>
    <row r="450">
      <c r="Q450" s="4" t="n">
        <v>45268</v>
      </c>
      <c r="R450" s="5" t="n">
        <v>120041846.19</v>
      </c>
    </row>
    <row r="451">
      <c r="Q451" s="4" t="n">
        <v>45271</v>
      </c>
      <c r="R451" s="5" t="n">
        <v>119948536.04</v>
      </c>
    </row>
    <row r="452">
      <c r="Q452" s="4" t="n">
        <v>45272</v>
      </c>
      <c r="R452" s="5" t="n">
        <v>120452640.43</v>
      </c>
    </row>
    <row r="453">
      <c r="Q453" s="4" t="n">
        <v>45273</v>
      </c>
      <c r="R453" s="5" t="n">
        <v>121936294.37</v>
      </c>
    </row>
    <row r="454">
      <c r="Q454" s="4" t="n">
        <v>45274</v>
      </c>
      <c r="R454" s="5" t="n">
        <v>122105225.5</v>
      </c>
    </row>
    <row r="455">
      <c r="Q455" s="4" t="n">
        <v>45278</v>
      </c>
      <c r="R455" s="5" t="n">
        <v>122726400.63</v>
      </c>
    </row>
    <row r="456">
      <c r="Q456" s="4" t="n">
        <v>45279</v>
      </c>
      <c r="R456" s="5" t="n">
        <v>123525261.97</v>
      </c>
    </row>
    <row r="457">
      <c r="Q457" s="4" t="n">
        <v>45280</v>
      </c>
      <c r="R457" s="5" t="n">
        <v>121916766.88</v>
      </c>
    </row>
    <row r="458">
      <c r="Q458" s="4" t="n">
        <v>45294</v>
      </c>
      <c r="R458" s="5" t="n">
        <v>125988385.29</v>
      </c>
    </row>
    <row r="459">
      <c r="Q459" s="4" t="n">
        <v>45296</v>
      </c>
      <c r="R459" s="5" t="n">
        <v>126069262.38</v>
      </c>
    </row>
    <row r="460">
      <c r="Q460" s="4" t="n">
        <v>45299</v>
      </c>
      <c r="R460" s="5" t="n">
        <v>128024494.36</v>
      </c>
    </row>
    <row r="461">
      <c r="Q461" s="4" t="n">
        <v>45300</v>
      </c>
      <c r="R461" s="5" t="n">
        <v>127856716.96</v>
      </c>
    </row>
    <row r="462">
      <c r="Q462" s="4" t="n">
        <v>45301</v>
      </c>
      <c r="R462" s="5" t="n">
        <v>128682898.07</v>
      </c>
    </row>
    <row r="463">
      <c r="Q463" s="4" t="n">
        <v>45303</v>
      </c>
      <c r="R463" s="5" t="n">
        <v>129119547.24</v>
      </c>
    </row>
    <row r="464">
      <c r="Q464" s="4" t="n">
        <v>45307</v>
      </c>
      <c r="R464" s="5" t="n">
        <v>128296082.36</v>
      </c>
    </row>
    <row r="465">
      <c r="Q465" s="4" t="n">
        <v>45308</v>
      </c>
      <c r="R465" s="5" t="n">
        <v>127403383.91</v>
      </c>
    </row>
    <row r="466">
      <c r="Q466" s="4" t="n">
        <v>45310</v>
      </c>
      <c r="R466" s="5" t="n">
        <v>130266369.14</v>
      </c>
    </row>
    <row r="467">
      <c r="Q467" s="4" t="n">
        <v>45313</v>
      </c>
      <c r="R467" s="5" t="n">
        <v>130600230.36</v>
      </c>
    </row>
    <row r="468">
      <c r="Q468" s="4" t="n">
        <v>45314</v>
      </c>
      <c r="R468" s="5" t="n">
        <v>130561190.11</v>
      </c>
    </row>
    <row r="469">
      <c r="Q469" s="4" t="n">
        <v>45324</v>
      </c>
      <c r="R469" s="5" t="n">
        <v>135146837.21</v>
      </c>
    </row>
    <row r="470">
      <c r="Q470" s="4" t="n">
        <v>45327</v>
      </c>
      <c r="R470" s="5" t="n">
        <v>134793987.6</v>
      </c>
    </row>
    <row r="471">
      <c r="Q471" s="4" t="n">
        <v>45328</v>
      </c>
      <c r="R471" s="5" t="n">
        <v>135227690.36</v>
      </c>
    </row>
    <row r="472">
      <c r="Q472" s="4" t="n">
        <v>45329</v>
      </c>
      <c r="R472" s="5" t="n">
        <v>136346313.1</v>
      </c>
    </row>
    <row r="473">
      <c r="Q473" s="4" t="n">
        <v>45331</v>
      </c>
      <c r="R473" s="5" t="n">
        <v>137505147.35</v>
      </c>
    </row>
    <row r="474">
      <c r="Q474" s="4" t="n">
        <v>45334</v>
      </c>
      <c r="R474" s="5" t="n">
        <v>137184323.06</v>
      </c>
    </row>
    <row r="475">
      <c r="Q475" s="4" t="n">
        <v>45335</v>
      </c>
      <c r="R475" s="5" t="n">
        <v>135522162.64</v>
      </c>
    </row>
    <row r="476">
      <c r="Q476" s="4" t="n">
        <v>45336</v>
      </c>
      <c r="R476" s="5" t="n">
        <v>137050048.36</v>
      </c>
    </row>
    <row r="477">
      <c r="Q477" s="4" t="n">
        <v>45337</v>
      </c>
      <c r="R477" s="5" t="n">
        <v>137295858.8</v>
      </c>
    </row>
    <row r="478">
      <c r="Q478" s="4" t="n">
        <v>45342</v>
      </c>
      <c r="R478" s="5" t="n">
        <v>136478564.7</v>
      </c>
    </row>
    <row r="479">
      <c r="Q479" s="4" t="n">
        <v>45352</v>
      </c>
      <c r="R479" s="5" t="n">
        <v>143366516.41</v>
      </c>
    </row>
    <row r="480">
      <c r="Q480" s="4" t="n">
        <v>45355</v>
      </c>
      <c r="R480" s="5" t="n">
        <v>144490988.83</v>
      </c>
    </row>
    <row r="481">
      <c r="Q481" s="4" t="n">
        <v>38051</v>
      </c>
      <c r="R481" s="5" t="n">
        <v>143452843.38</v>
      </c>
    </row>
    <row r="482">
      <c r="Q482" s="4" t="n">
        <v>45357</v>
      </c>
      <c r="R482" s="5" t="n">
        <v>144129751.48</v>
      </c>
    </row>
    <row r="483">
      <c r="Q483" s="4" t="n">
        <v>45359</v>
      </c>
      <c r="R483" s="5" t="n">
        <v>145114385.01</v>
      </c>
    </row>
    <row r="484">
      <c r="Q484" s="4" t="n">
        <v>45362</v>
      </c>
      <c r="R484" s="5" t="n">
        <v>144550664.15</v>
      </c>
    </row>
    <row r="485">
      <c r="Q485" s="4" t="n">
        <v>45363</v>
      </c>
      <c r="R485" s="5" t="n">
        <v>146199409.03</v>
      </c>
    </row>
    <row r="486">
      <c r="Q486" s="4" t="n">
        <v>45364</v>
      </c>
      <c r="R486" s="5" t="n">
        <v>146108045.41</v>
      </c>
    </row>
    <row r="487">
      <c r="Q487" s="4" t="n">
        <v>45366</v>
      </c>
      <c r="R487" s="5" t="n">
        <v>144881164.78</v>
      </c>
    </row>
    <row r="488">
      <c r="Q488" s="4" t="n">
        <v>45369</v>
      </c>
      <c r="R488" s="5" t="n">
        <v>145368114.53</v>
      </c>
    </row>
    <row r="489">
      <c r="Q489" s="4" t="n">
        <v>45370</v>
      </c>
      <c r="R489" s="5" t="n">
        <v>145770643.48</v>
      </c>
    </row>
    <row r="490">
      <c r="Q490" s="4" t="n">
        <v>45371</v>
      </c>
      <c r="R490" s="5" t="n">
        <v>147461226.94</v>
      </c>
    </row>
    <row r="491">
      <c r="Q491" s="4" t="n">
        <v>45384</v>
      </c>
      <c r="R491" s="5" t="n">
        <v>147965257.97</v>
      </c>
    </row>
    <row r="492">
      <c r="Q492" s="4" t="n">
        <v>45385</v>
      </c>
      <c r="R492" s="5" t="n">
        <v>148693865.24</v>
      </c>
    </row>
    <row r="493">
      <c r="Q493" s="4" t="n">
        <v>45387</v>
      </c>
      <c r="R493" s="5" t="n">
        <v>148699580.49</v>
      </c>
    </row>
    <row r="494">
      <c r="Q494" s="4" t="n">
        <v>45390</v>
      </c>
      <c r="R494" s="5" t="n">
        <v>148842106.44</v>
      </c>
    </row>
    <row r="495">
      <c r="Q495" s="4" t="n">
        <v>45391</v>
      </c>
      <c r="R495" s="5" t="n">
        <v>148630274.52</v>
      </c>
    </row>
    <row r="496">
      <c r="Q496" s="4" t="n">
        <v>45392</v>
      </c>
      <c r="R496" s="5" t="n">
        <v>146998070.14</v>
      </c>
    </row>
    <row r="497">
      <c r="Q497" s="4" t="n">
        <v>45394</v>
      </c>
      <c r="R497" s="5" t="n">
        <v>145756118.34</v>
      </c>
    </row>
    <row r="498">
      <c r="Q498" s="4" t="n">
        <v>45397</v>
      </c>
      <c r="R498" s="5" t="n">
        <v>144533787.81</v>
      </c>
    </row>
    <row r="499">
      <c r="Q499" s="4" t="n">
        <v>45398</v>
      </c>
      <c r="R499" s="5" t="n">
        <v>144151286.35</v>
      </c>
    </row>
    <row r="500">
      <c r="Q500" s="4" t="n">
        <v>45399</v>
      </c>
      <c r="R500" s="5" t="n">
        <v>143428714.36</v>
      </c>
    </row>
    <row r="501">
      <c r="Q501" s="4" t="n">
        <v>45401</v>
      </c>
      <c r="R501" s="5" t="n">
        <v>142146337.74</v>
      </c>
    </row>
    <row r="502">
      <c r="Q502" s="4" t="n">
        <v>45404</v>
      </c>
      <c r="R502" s="5" t="n">
        <v>143508351.5</v>
      </c>
    </row>
    <row r="503">
      <c r="Q503" s="4" t="n">
        <v>45405</v>
      </c>
      <c r="R503" s="5" t="n">
        <v>146057442.23</v>
      </c>
    </row>
    <row r="504">
      <c r="Q504" s="4" t="n">
        <v>45415</v>
      </c>
      <c r="R504" s="5" t="n">
        <v>147209419.52</v>
      </c>
    </row>
    <row r="505">
      <c r="Q505" s="4" t="n">
        <v>45418</v>
      </c>
      <c r="R505" s="5" t="n">
        <v>148868070.03</v>
      </c>
    </row>
    <row r="506">
      <c r="Q506" s="4" t="n">
        <v>45419</v>
      </c>
      <c r="R506" s="5" t="n">
        <v>149026028.39</v>
      </c>
    </row>
    <row r="507">
      <c r="Q507" s="4" t="n">
        <v>45420</v>
      </c>
      <c r="R507" s="5" t="n">
        <v>149008620.01</v>
      </c>
    </row>
    <row r="508">
      <c r="Q508" s="4" t="n">
        <v>45422</v>
      </c>
      <c r="R508" s="5" t="n">
        <v>150319232.51</v>
      </c>
    </row>
    <row r="509">
      <c r="Q509" s="4" t="n">
        <v>45425</v>
      </c>
      <c r="R509" s="5" t="n">
        <v>149476694.64</v>
      </c>
    </row>
    <row r="510">
      <c r="Q510" s="4" t="n">
        <v>45426</v>
      </c>
      <c r="R510" s="5" t="n">
        <v>150295537.01</v>
      </c>
    </row>
    <row r="511">
      <c r="Q511" s="4" t="n">
        <v>45429</v>
      </c>
      <c r="R511" s="5" t="n">
        <v>152012999.05</v>
      </c>
    </row>
    <row r="512">
      <c r="Q512" s="4" t="n">
        <v>45432</v>
      </c>
      <c r="R512" s="5" t="n">
        <v>152318223.61</v>
      </c>
    </row>
    <row r="513">
      <c r="Q513" s="4" t="n">
        <v>45433</v>
      </c>
      <c r="R513" s="5" t="n">
        <v>152437869.4</v>
      </c>
    </row>
    <row r="514">
      <c r="Q514" s="4" t="n">
        <v>45434</v>
      </c>
      <c r="R514" s="5" t="n">
        <v>151597894.17</v>
      </c>
    </row>
    <row r="515">
      <c r="Q515" s="4" t="n">
        <v>45435</v>
      </c>
      <c r="R515" s="5" t="n">
        <v>152029479.56</v>
      </c>
    </row>
    <row r="516">
      <c r="Q516" s="4" t="n">
        <v>45440</v>
      </c>
      <c r="R516" s="5" t="n">
        <v>152143284.33</v>
      </c>
    </row>
    <row r="517">
      <c r="Q517" s="4" t="n">
        <v>45441</v>
      </c>
      <c r="R517" s="5" t="n">
        <v>150941855.33</v>
      </c>
    </row>
    <row r="518">
      <c r="Q518" s="4" t="n">
        <v>45443</v>
      </c>
      <c r="R518" s="5" t="n">
        <v>151428371.58</v>
      </c>
    </row>
    <row r="519">
      <c r="Q519" s="4" t="n">
        <v>45447</v>
      </c>
      <c r="R519" s="5" t="n">
        <v>151481943</v>
      </c>
    </row>
    <row r="520">
      <c r="Q520" s="4" t="n">
        <v>45448</v>
      </c>
      <c r="R520" s="5" t="n">
        <v>153485742.99</v>
      </c>
    </row>
    <row r="521">
      <c r="Q521" s="4" t="n">
        <v>45450</v>
      </c>
      <c r="R521" s="5" t="n">
        <v>152544996.78</v>
      </c>
    </row>
    <row r="522">
      <c r="Q522" s="4" t="n">
        <v>45453</v>
      </c>
      <c r="R522" s="5" t="n">
        <v>153142949.17</v>
      </c>
    </row>
    <row r="523">
      <c r="Q523" s="4" t="n">
        <v>45454</v>
      </c>
      <c r="R523" s="5" t="n">
        <v>153224061.86</v>
      </c>
    </row>
    <row r="524">
      <c r="Q524" s="4" t="n">
        <v>45455</v>
      </c>
      <c r="R524" s="5" t="n">
        <v>156084256.24</v>
      </c>
    </row>
    <row r="525">
      <c r="Q525" s="4" t="n">
        <v>45457</v>
      </c>
      <c r="R525" s="5" t="n">
        <v>155806714.37</v>
      </c>
    </row>
    <row r="526">
      <c r="Q526" s="4" t="n">
        <v>45460</v>
      </c>
      <c r="R526" s="5" t="n">
        <v>157258723.99</v>
      </c>
    </row>
    <row r="527">
      <c r="Q527" s="4" t="n">
        <v>45461</v>
      </c>
      <c r="R527" s="5" t="n">
        <v>158331348.6</v>
      </c>
    </row>
    <row r="528">
      <c r="Q528" s="4" t="n">
        <v>45462</v>
      </c>
      <c r="R528" s="5" t="n">
        <v>159085185.14</v>
      </c>
    </row>
    <row r="529">
      <c r="Q529" s="4" t="n">
        <v>45464</v>
      </c>
      <c r="R529" s="5" t="n">
        <v>159677511.58</v>
      </c>
    </row>
    <row r="530">
      <c r="Q530" s="4" t="n">
        <v>45467</v>
      </c>
      <c r="R530" s="5" t="n">
        <v>159598316.93</v>
      </c>
    </row>
    <row r="531">
      <c r="Q531" s="4" t="n">
        <v>45468</v>
      </c>
      <c r="R531" s="5" t="n">
        <v>160020662.32</v>
      </c>
    </row>
    <row r="532">
      <c r="Q532" s="4" t="n">
        <v>45469</v>
      </c>
      <c r="R532" s="5" t="n">
        <v>160323867.64</v>
      </c>
    </row>
    <row r="533">
      <c r="Q533" s="4" t="n">
        <v>45471</v>
      </c>
      <c r="R533" s="5" t="n">
        <v>160629461.95</v>
      </c>
    </row>
    <row r="534">
      <c r="Q534" s="4" t="n">
        <v>45474</v>
      </c>
      <c r="R534" s="5" t="n">
        <v>160811585.58</v>
      </c>
    </row>
    <row r="535">
      <c r="Q535" s="4" t="n">
        <v>45475</v>
      </c>
      <c r="R535" s="5" t="n">
        <v>162562169.81</v>
      </c>
    </row>
    <row r="536">
      <c r="Q536" s="4" t="n">
        <v>45478</v>
      </c>
      <c r="R536" s="5" t="n">
        <v>165922198.36</v>
      </c>
    </row>
    <row r="537">
      <c r="Q537" s="4" t="n">
        <v>45481</v>
      </c>
      <c r="R537" s="5" t="n">
        <v>166101938.45</v>
      </c>
    </row>
    <row r="538">
      <c r="Q538" s="4" t="n">
        <v>45482</v>
      </c>
      <c r="R538" s="5" t="n">
        <v>166004635.88</v>
      </c>
    </row>
    <row r="539">
      <c r="Q539" s="4" t="n">
        <v>45483</v>
      </c>
      <c r="R539" s="5" t="n">
        <v>167988957.18</v>
      </c>
    </row>
    <row r="540">
      <c r="Q540" s="4" t="n">
        <v>45485</v>
      </c>
      <c r="R540" s="5" t="n">
        <v>169956897.35</v>
      </c>
    </row>
    <row r="541">
      <c r="Q541" s="4" t="n">
        <v>45488</v>
      </c>
      <c r="R541" s="5" t="n">
        <v>170390817.29</v>
      </c>
    </row>
    <row r="542">
      <c r="Q542" s="4" t="n">
        <v>45489</v>
      </c>
      <c r="R542" s="5" t="n">
        <v>171351196.11</v>
      </c>
    </row>
    <row r="543">
      <c r="Q543" s="4" t="n">
        <v>45490</v>
      </c>
      <c r="R543" s="5" t="n">
        <v>169167817.25</v>
      </c>
    </row>
    <row r="544">
      <c r="Q544" s="4" t="n">
        <v>45492</v>
      </c>
      <c r="R544" s="5" t="n">
        <v>166987054.69</v>
      </c>
    </row>
    <row r="545">
      <c r="Q545" s="4" t="n">
        <v>45495</v>
      </c>
      <c r="R545" s="5" t="n">
        <v>168542404.34</v>
      </c>
    </row>
    <row r="546">
      <c r="Q546" s="4" t="n">
        <v>45496</v>
      </c>
      <c r="R546" s="5" t="n">
        <v>168330728.25</v>
      </c>
    </row>
    <row r="547">
      <c r="Q547" s="4" t="n">
        <v>45506</v>
      </c>
      <c r="R547" s="5" t="n">
        <v>156681166.18</v>
      </c>
    </row>
    <row r="548">
      <c r="Q548" s="4" t="n">
        <v>45509</v>
      </c>
      <c r="R548" s="5" t="n">
        <v>152748013.12</v>
      </c>
    </row>
    <row r="549">
      <c r="Q549" s="4" t="n">
        <v>45510</v>
      </c>
      <c r="R549" s="5" t="n">
        <v>152824793.85</v>
      </c>
    </row>
    <row r="550">
      <c r="Q550" s="4" t="n">
        <v>45511</v>
      </c>
      <c r="R550" s="5" t="n">
        <v>150164736.72</v>
      </c>
    </row>
    <row r="551">
      <c r="Q551" s="4" t="n">
        <v>45513</v>
      </c>
      <c r="R551" s="5" t="n">
        <v>153158559.67</v>
      </c>
    </row>
    <row r="552">
      <c r="Q552" s="4" t="n">
        <v>45516</v>
      </c>
      <c r="R552" s="5" t="n">
        <v>152654519.03</v>
      </c>
    </row>
    <row r="553">
      <c r="Q553" s="4" t="n">
        <v>45517</v>
      </c>
      <c r="R553" s="5" t="n">
        <v>155174961.25</v>
      </c>
    </row>
    <row r="554">
      <c r="Q554" s="4" t="n">
        <v>45518</v>
      </c>
      <c r="R554" s="5" t="n">
        <v>156028126.04</v>
      </c>
    </row>
    <row r="555">
      <c r="Q555" s="4" t="n">
        <v>45520</v>
      </c>
      <c r="R555" s="5" t="n">
        <v>158945657.49</v>
      </c>
    </row>
    <row r="556">
      <c r="Q556" s="4" t="n">
        <v>45523</v>
      </c>
      <c r="R556" s="5" t="n">
        <v>160869016.34</v>
      </c>
    </row>
    <row r="557">
      <c r="Q557" s="4" t="n">
        <v>45524</v>
      </c>
      <c r="R557" s="5" t="n">
        <v>160642332.22</v>
      </c>
    </row>
    <row r="558">
      <c r="Q558" s="4" t="n">
        <v>45525</v>
      </c>
      <c r="R558" s="5" t="n">
        <v>161467604.58</v>
      </c>
    </row>
    <row r="559">
      <c r="Q559" s="4" t="n">
        <v>45527</v>
      </c>
      <c r="R559" s="5" t="n">
        <v>162905457.04</v>
      </c>
    </row>
    <row r="560">
      <c r="Q560" s="4" t="n">
        <v>45530</v>
      </c>
      <c r="R560" s="5" t="n">
        <v>162358364.72</v>
      </c>
    </row>
    <row r="561">
      <c r="Q561" s="4" t="n">
        <v>45531</v>
      </c>
      <c r="R561" s="5" t="n">
        <v>163221689.7</v>
      </c>
    </row>
    <row r="562">
      <c r="Q562" s="4" t="n">
        <v>45532</v>
      </c>
      <c r="R562" s="5" t="n">
        <v>162573430.91</v>
      </c>
    </row>
    <row r="563">
      <c r="Q563" s="4" t="n">
        <v>45534</v>
      </c>
      <c r="R563" s="5" t="n">
        <v>164343857.98</v>
      </c>
    </row>
    <row r="564">
      <c r="Q564" s="4" t="n">
        <v>45538</v>
      </c>
      <c r="R564" s="5" t="n">
        <v>161460785.31</v>
      </c>
    </row>
    <row r="565">
      <c r="Q565" s="4" t="n">
        <v>45539</v>
      </c>
      <c r="R565" s="5" t="n">
        <v>161475575.45</v>
      </c>
    </row>
    <row r="566">
      <c r="Q566" s="4" t="n">
        <v>45541</v>
      </c>
      <c r="R566" s="5" t="n">
        <v>159776941.94</v>
      </c>
    </row>
    <row r="567">
      <c r="Q567" s="4" t="n">
        <v>45544</v>
      </c>
      <c r="R567" s="5" t="n">
        <v>161519149.03</v>
      </c>
    </row>
    <row r="568">
      <c r="Q568" s="4" t="n">
        <v>45545</v>
      </c>
      <c r="R568" s="5" t="n">
        <v>162631567.85</v>
      </c>
    </row>
    <row r="569">
      <c r="Q569" s="4" t="n">
        <v>45546</v>
      </c>
      <c r="R569" s="5" t="n">
        <v>164157872.99</v>
      </c>
    </row>
    <row r="570">
      <c r="Q570" s="4" t="n">
        <v>45548</v>
      </c>
      <c r="R570" s="5" t="n">
        <v>165834836.83</v>
      </c>
    </row>
    <row r="571">
      <c r="Q571" s="4" t="n">
        <v>45551</v>
      </c>
      <c r="R571" s="5" t="n">
        <v>165978673.64</v>
      </c>
    </row>
    <row r="572">
      <c r="Q572" s="4" t="n">
        <v>45552</v>
      </c>
      <c r="R572" s="5" t="n">
        <v>166052260.38</v>
      </c>
    </row>
    <row r="573">
      <c r="Q573" s="4" t="n">
        <v>45553</v>
      </c>
      <c r="R573" s="5" t="n">
        <v>166367670.96</v>
      </c>
    </row>
    <row r="574">
      <c r="Q574" s="4" t="n">
        <v>45555</v>
      </c>
      <c r="R574" s="5" t="n">
        <v>169094419.95</v>
      </c>
    </row>
    <row r="575">
      <c r="Q575" s="4" t="n">
        <v>45558</v>
      </c>
      <c r="R575" s="5" t="n">
        <v>169765292.52</v>
      </c>
    </row>
    <row r="576">
      <c r="Q576" s="4" t="n">
        <v>45559</v>
      </c>
      <c r="R576" s="5" t="n">
        <v>170664867.69</v>
      </c>
    </row>
    <row r="577">
      <c r="Q577" s="4" t="n">
        <v>45560</v>
      </c>
      <c r="R577" s="5" t="n">
        <v>170224558.35</v>
      </c>
    </row>
    <row r="578">
      <c r="Q578" s="4" t="n">
        <v>45562</v>
      </c>
      <c r="R578" s="5" t="n">
        <v>170799477.94</v>
      </c>
    </row>
    <row r="579">
      <c r="Q579" s="4" t="n">
        <v>45565</v>
      </c>
      <c r="R579" s="5" t="n">
        <v>171113937.38</v>
      </c>
    </row>
    <row r="580">
      <c r="Q580" s="4" t="n">
        <v>45566</v>
      </c>
      <c r="R580" s="5" t="n">
        <v>169659798.78</v>
      </c>
    </row>
    <row r="581">
      <c r="Q581" s="4" t="n">
        <v>45567</v>
      </c>
      <c r="R581" s="5" t="n">
        <v>170394318.13</v>
      </c>
    </row>
    <row r="582">
      <c r="Q582" s="4" t="n">
        <v>45569</v>
      </c>
      <c r="R582" s="5" t="n">
        <v>171191764.62</v>
      </c>
    </row>
    <row r="583">
      <c r="Q583" s="4" t="n">
        <v>45572</v>
      </c>
      <c r="R583" s="5" t="n">
        <v>169797830.71</v>
      </c>
    </row>
    <row r="584">
      <c r="Q584" s="4" t="n">
        <v>45573</v>
      </c>
      <c r="R584" s="5" t="n">
        <v>170558329.79</v>
      </c>
    </row>
    <row r="585">
      <c r="Q585" s="4" t="n">
        <v>45574</v>
      </c>
      <c r="R585" s="5" t="n">
        <v>171267261.79</v>
      </c>
    </row>
    <row r="586">
      <c r="Q586" s="4" t="n">
        <v>45576</v>
      </c>
      <c r="R586" s="5" t="n">
        <v>171767712.93</v>
      </c>
    </row>
    <row r="587">
      <c r="Q587" s="4" t="n">
        <v>45579</v>
      </c>
      <c r="R587" s="5" t="n">
        <v>173118891.77</v>
      </c>
    </row>
    <row r="588">
      <c r="Q588" s="4" t="n">
        <v>45580</v>
      </c>
      <c r="R588" s="5" t="n">
        <v>172100923.33</v>
      </c>
    </row>
    <row r="589">
      <c r="Q589" s="4" t="n">
        <v>45581</v>
      </c>
      <c r="R589" s="5" t="n">
        <v>173084880.7</v>
      </c>
    </row>
    <row r="590">
      <c r="Q590" s="4" t="n">
        <v>45583</v>
      </c>
      <c r="R590" s="5" t="n">
        <v>174124161.93</v>
      </c>
    </row>
    <row r="591">
      <c r="Q591" s="4" t="n">
        <v>45586</v>
      </c>
      <c r="R591" s="5" t="n">
        <v>173670506.96</v>
      </c>
    </row>
    <row r="592">
      <c r="Q592" s="4" t="n">
        <v>45587</v>
      </c>
      <c r="R592" s="5" t="n">
        <v>173492694</v>
      </c>
    </row>
    <row r="593">
      <c r="Q593" s="4" t="n">
        <v>45588</v>
      </c>
      <c r="R593" s="5" t="n">
        <v>172073260.16</v>
      </c>
    </row>
    <row r="594">
      <c r="Q594" s="4" t="n">
        <v>45590</v>
      </c>
      <c r="R594" s="5" t="n">
        <v>172815965.24</v>
      </c>
    </row>
    <row r="595">
      <c r="Q595" s="4" t="n">
        <v>45593</v>
      </c>
      <c r="R595" s="5" t="n">
        <v>174054748.13</v>
      </c>
    </row>
    <row r="596">
      <c r="Q596" s="4" t="n">
        <v>45594</v>
      </c>
      <c r="R596" s="5" t="n">
        <v>174118063.41</v>
      </c>
    </row>
    <row r="597">
      <c r="Q597" s="4" t="n">
        <v>45595</v>
      </c>
      <c r="R597" s="5" t="n">
        <v>173552156.77</v>
      </c>
    </row>
    <row r="598">
      <c r="Q598" s="4" t="n">
        <v>45597</v>
      </c>
      <c r="R598" s="5" t="n">
        <v>170449250.53</v>
      </c>
    </row>
    <row r="599">
      <c r="Q599" s="4" t="n">
        <v>45600</v>
      </c>
      <c r="R599" s="5" t="n">
        <v>170429237.48</v>
      </c>
    </row>
    <row r="600">
      <c r="Q600" s="4" t="n">
        <v>45601</v>
      </c>
      <c r="R600" s="5" t="n">
        <v>172567053.5</v>
      </c>
    </row>
    <row r="601">
      <c r="Q601" s="4" t="n">
        <v>45602</v>
      </c>
      <c r="R601" s="5" t="n">
        <v>175978099.62</v>
      </c>
    </row>
    <row r="602">
      <c r="Q602" s="4" t="n">
        <v>45604</v>
      </c>
      <c r="R602" s="5" t="n">
        <v>177955031.78</v>
      </c>
    </row>
    <row r="603">
      <c r="Q603" s="4" t="n">
        <v>45608</v>
      </c>
      <c r="R603" s="5" t="n">
        <v>177240678.05</v>
      </c>
    </row>
    <row r="604">
      <c r="Q604" s="4" t="n">
        <v>45609</v>
      </c>
      <c r="R604" s="5" t="n">
        <v>177014480.48</v>
      </c>
    </row>
    <row r="605">
      <c r="Q605" s="4" t="n">
        <v>45611</v>
      </c>
      <c r="R605" s="5" t="n">
        <v>174399100.81</v>
      </c>
    </row>
    <row r="606">
      <c r="Q606" s="4" t="n">
        <v>45614</v>
      </c>
      <c r="R606" s="5" t="n">
        <v>175121290.23</v>
      </c>
    </row>
    <row r="607">
      <c r="Q607" s="4" t="n">
        <v>45615</v>
      </c>
      <c r="R607" s="5" t="n">
        <v>175879176.12</v>
      </c>
    </row>
    <row r="608">
      <c r="Q608" s="4" t="n">
        <v>45618</v>
      </c>
      <c r="R608" s="5" t="n">
        <v>176888875.19</v>
      </c>
    </row>
    <row r="609">
      <c r="Q609" s="4" t="n">
        <v>45621</v>
      </c>
      <c r="R609" s="5" t="n">
        <v>177585376.65</v>
      </c>
    </row>
    <row r="610">
      <c r="Q610" s="4" t="n">
        <v>45622</v>
      </c>
      <c r="R610" s="5" t="n">
        <v>178519801.47</v>
      </c>
    </row>
    <row r="611">
      <c r="Q611" s="4" t="n">
        <v>45625</v>
      </c>
      <c r="R611" s="5" t="n">
        <v>179377893.88</v>
      </c>
    </row>
    <row r="612">
      <c r="Q612" s="4" t="n">
        <v>45629</v>
      </c>
      <c r="R612" s="5" t="n">
        <v>181054745.43</v>
      </c>
    </row>
    <row r="613">
      <c r="Q613" s="4" t="n">
        <v>45630</v>
      </c>
      <c r="R613" s="5" t="n">
        <v>182107367.24</v>
      </c>
    </row>
    <row r="614">
      <c r="Q614" s="4" t="n">
        <v>45632</v>
      </c>
      <c r="R614" s="5" t="n">
        <v>182478055.41</v>
      </c>
    </row>
    <row r="615">
      <c r="Q615" s="4" t="n">
        <v>45635</v>
      </c>
      <c r="R615" s="5" t="n">
        <v>181778141.58</v>
      </c>
    </row>
    <row r="616">
      <c r="Q616" s="4" t="n"/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B050"/>
    <outlinePr summaryBelow="1" summaryRight="1"/>
    <pageSetUpPr/>
  </sheetPr>
  <dimension ref="A1:W49"/>
  <sheetViews>
    <sheetView zoomScaleNormal="100" workbookViewId="0">
      <selection activeCell="H30" sqref="H30"/>
    </sheetView>
  </sheetViews>
  <sheetFormatPr baseColWidth="8" defaultRowHeight="14.5"/>
  <cols>
    <col width="13.26953125" customWidth="1" min="3" max="3"/>
    <col width="16.1796875" customWidth="1" min="4" max="4"/>
    <col width="16.1796875" bestFit="1" customWidth="1" min="5" max="5"/>
    <col width="7.81640625" customWidth="1" min="6" max="6"/>
    <col width="12.7265625" customWidth="1" min="7" max="7"/>
    <col width="3.7265625" customWidth="1" min="10" max="10"/>
    <col width="12.26953125" customWidth="1" min="12" max="12"/>
    <col width="13" customWidth="1" min="13" max="14"/>
    <col width="11.54296875" customWidth="1" min="15" max="15"/>
    <col width="11.7265625" customWidth="1" min="17" max="17"/>
  </cols>
  <sheetData>
    <row r="1">
      <c r="A1" s="85" t="inlineStr">
        <is>
          <t>OPER/SHV/BIL/FLOT/JPST 10% max</t>
        </is>
      </c>
    </row>
    <row r="2" ht="43.5" customFormat="1" customHeight="1" s="142">
      <c r="C2" s="144" t="inlineStr">
        <is>
          <t>Tactical Growth</t>
        </is>
      </c>
      <c r="D2" s="144" t="inlineStr">
        <is>
          <t>Tactical Moderate Growth</t>
        </is>
      </c>
      <c r="E2" s="144" t="inlineStr">
        <is>
          <t>Tactical Balanced</t>
        </is>
      </c>
      <c r="G2" s="144" t="inlineStr">
        <is>
          <t>Old Tactical Balanced</t>
        </is>
      </c>
      <c r="I2" s="142" t="inlineStr">
        <is>
          <t>MTD Perf</t>
        </is>
      </c>
      <c r="N2" s="144" t="inlineStr">
        <is>
          <t>Tactical Growth</t>
        </is>
      </c>
      <c r="P2" s="144" t="inlineStr">
        <is>
          <t>Tactical Moderate Growth</t>
        </is>
      </c>
      <c r="Q2" s="144" t="n"/>
      <c r="R2" s="144" t="inlineStr">
        <is>
          <t>Tactical Balanced</t>
        </is>
      </c>
      <c r="S2" s="144" t="n"/>
      <c r="T2" s="144" t="inlineStr">
        <is>
          <t>Old Tactical Balanced</t>
        </is>
      </c>
      <c r="V2" s="144" t="n"/>
    </row>
    <row r="3">
      <c r="B3" s="133" t="inlineStr">
        <is>
          <t>BLUIX</t>
        </is>
      </c>
      <c r="C3" s="133">
        <f>'BLUIX in Models'!$E$4</f>
        <v/>
      </c>
      <c r="D3" s="133">
        <f>'BLUIX in Models'!$E$4</f>
        <v/>
      </c>
      <c r="E3" s="133" t="n">
        <v>0.375</v>
      </c>
      <c r="G3" s="133" t="n">
        <v>0.375</v>
      </c>
      <c r="I3" s="61">
        <f>'ETF MTD'!$ADE$28/'ETF MTD'!$ADE$3-1</f>
        <v/>
      </c>
      <c r="J3" s="61" t="n"/>
      <c r="K3" s="61" t="n"/>
      <c r="L3" s="61" t="n"/>
      <c r="M3" s="9">
        <f>B3</f>
        <v/>
      </c>
      <c r="N3">
        <f>C3*100</f>
        <v/>
      </c>
      <c r="O3" s="32">
        <f>N3/100*$I3</f>
        <v/>
      </c>
      <c r="P3">
        <f>D3*100</f>
        <v/>
      </c>
      <c r="Q3" s="32">
        <f>P3/100*$I3</f>
        <v/>
      </c>
      <c r="R3">
        <f>E3*100</f>
        <v/>
      </c>
      <c r="S3" s="32">
        <f>R3/100*$I3</f>
        <v/>
      </c>
      <c r="T3">
        <f>G3*100</f>
        <v/>
      </c>
      <c r="U3" s="32">
        <f>T3/100*$I3</f>
        <v/>
      </c>
    </row>
    <row r="4">
      <c r="B4" s="133" t="inlineStr">
        <is>
          <t>OCIO</t>
        </is>
      </c>
      <c r="C4" s="133" t="n">
        <v>0.1</v>
      </c>
      <c r="D4" s="133" t="n">
        <v>0.1</v>
      </c>
      <c r="E4" s="133" t="n">
        <v>0.1</v>
      </c>
      <c r="G4" s="133" t="n">
        <v>0.1</v>
      </c>
      <c r="I4" s="61">
        <f>'ETF MTD'!$ALM$28/'ETF MTD'!$ALM$3-1</f>
        <v/>
      </c>
      <c r="J4" s="61" t="n"/>
      <c r="K4" s="61" t="n"/>
      <c r="L4" s="61" t="n"/>
      <c r="M4" s="9">
        <f>B4</f>
        <v/>
      </c>
      <c r="N4">
        <f>C4*100</f>
        <v/>
      </c>
      <c r="O4" s="32">
        <f>N4/100*$I4</f>
        <v/>
      </c>
      <c r="P4">
        <f>D4*100</f>
        <v/>
      </c>
      <c r="Q4" s="32">
        <f>P4/100*$I4</f>
        <v/>
      </c>
      <c r="R4">
        <f>E4*100</f>
        <v/>
      </c>
      <c r="S4" s="32">
        <f>R4/100*$I4</f>
        <v/>
      </c>
      <c r="T4">
        <f>G4*100</f>
        <v/>
      </c>
      <c r="U4" s="32">
        <f>T4/100*$I4</f>
        <v/>
      </c>
    </row>
    <row r="5">
      <c r="B5" s="133" t="inlineStr">
        <is>
          <t>EQCHX</t>
        </is>
      </c>
      <c r="C5" s="133" t="n">
        <v>0.05</v>
      </c>
      <c r="D5" s="133" t="n">
        <v>0.05</v>
      </c>
      <c r="E5" s="133" t="n">
        <v>0.05</v>
      </c>
      <c r="G5" s="133" t="n">
        <v>0.05</v>
      </c>
      <c r="I5" s="61">
        <f>'ETF MTD'!$ALS$28/'ETF MTD'!$ALS$3-1</f>
        <v/>
      </c>
      <c r="J5" s="61" t="n"/>
      <c r="K5" s="61" t="n"/>
      <c r="L5" s="61" t="n"/>
      <c r="M5" s="9">
        <f>B5</f>
        <v/>
      </c>
      <c r="N5">
        <f>C5*100</f>
        <v/>
      </c>
      <c r="O5" s="32">
        <f>N5/100*$I5</f>
        <v/>
      </c>
      <c r="P5">
        <f>D5*100</f>
        <v/>
      </c>
      <c r="Q5" s="32">
        <f>P5/100*$I5</f>
        <v/>
      </c>
      <c r="R5">
        <f>E5*100</f>
        <v/>
      </c>
      <c r="S5" s="32">
        <f>R5/100*$I5</f>
        <v/>
      </c>
      <c r="T5">
        <f>G5*100</f>
        <v/>
      </c>
      <c r="U5" s="32">
        <f>T5/100*$I5</f>
        <v/>
      </c>
    </row>
    <row r="6">
      <c r="B6" t="inlineStr">
        <is>
          <t>ITOT</t>
        </is>
      </c>
      <c r="C6" s="143">
        <f>1-SUM(C3:C5)-SUM(C7:C21)</f>
        <v/>
      </c>
      <c r="D6" s="143">
        <f>1-SUM(D3:D5)-SUM(D7:D21)</f>
        <v/>
      </c>
      <c r="E6" s="143">
        <f>1-SUM(E3:E5)-SUM(E7:E21)</f>
        <v/>
      </c>
      <c r="G6" s="143">
        <f>1-SUM(G3:G5)-SUM(G7:G21)</f>
        <v/>
      </c>
      <c r="I6" s="61">
        <f>'ETF MTD'!$K$28/'ETF MTD'!$K$3-1</f>
        <v/>
      </c>
      <c r="J6" s="61" t="n"/>
      <c r="K6" s="61" t="n"/>
      <c r="L6" s="61" t="n"/>
      <c r="M6" s="9">
        <f>B6</f>
        <v/>
      </c>
      <c r="N6">
        <f>C6*100</f>
        <v/>
      </c>
      <c r="O6" s="32">
        <f>N6/100*$I6</f>
        <v/>
      </c>
      <c r="P6">
        <f>D6*100</f>
        <v/>
      </c>
      <c r="Q6" s="32">
        <f>P6/100*$I6</f>
        <v/>
      </c>
      <c r="R6">
        <f>E6*100</f>
        <v/>
      </c>
      <c r="S6" s="32">
        <f>R6/100*$I6</f>
        <v/>
      </c>
      <c r="T6">
        <f>G6*100</f>
        <v/>
      </c>
      <c r="U6" s="32">
        <f>T6/100*$I6</f>
        <v/>
      </c>
    </row>
    <row r="7">
      <c r="B7" t="inlineStr">
        <is>
          <t>HEGD</t>
        </is>
      </c>
      <c r="C7" s="143">
        <f>(1-C$3-C$4-C$5)*(MODEL!RI277+MODEL!RI278+MODEL!RI279)*0.4</f>
        <v/>
      </c>
      <c r="D7" s="143">
        <f>0.2*MODEL!RI5</f>
        <v/>
      </c>
      <c r="E7" s="143">
        <f>0.2*MODEL!RI22</f>
        <v/>
      </c>
      <c r="G7" s="143">
        <f>0.2*MODEL!RI39</f>
        <v/>
      </c>
      <c r="I7" s="61">
        <f>'ETF MTD'!$ALY$28/'ETF MTD'!$ALY$3-1</f>
        <v/>
      </c>
      <c r="J7" s="61" t="n"/>
      <c r="K7" s="61" t="n"/>
      <c r="L7" s="61" t="n"/>
      <c r="M7" s="9">
        <f>B7</f>
        <v/>
      </c>
      <c r="N7">
        <f>C7*100</f>
        <v/>
      </c>
      <c r="O7" s="32">
        <f>N7/100*$I7</f>
        <v/>
      </c>
      <c r="P7">
        <f>D7*100</f>
        <v/>
      </c>
      <c r="Q7" s="32">
        <f>P7/100*$I7</f>
        <v/>
      </c>
      <c r="R7">
        <f>E7*100</f>
        <v/>
      </c>
      <c r="S7" s="32">
        <f>R7/100*$I7</f>
        <v/>
      </c>
      <c r="T7">
        <f>G7*100</f>
        <v/>
      </c>
      <c r="U7" s="32">
        <f>T7/100*$I7</f>
        <v/>
      </c>
    </row>
    <row r="8">
      <c r="B8" t="inlineStr">
        <is>
          <t>VUG</t>
        </is>
      </c>
      <c r="C8" s="143">
        <f>C7</f>
        <v/>
      </c>
      <c r="D8" s="143">
        <f>D7</f>
        <v/>
      </c>
      <c r="E8" s="143">
        <f>E7</f>
        <v/>
      </c>
      <c r="G8" s="143">
        <f>G7</f>
        <v/>
      </c>
      <c r="I8" s="61">
        <f>'ETF MTD'!$AO$28/'ETF MTD'!$AO$3-1</f>
        <v/>
      </c>
      <c r="J8" s="61" t="n"/>
      <c r="K8" s="61" t="n"/>
      <c r="L8" s="61" t="n"/>
      <c r="M8" s="9">
        <f>B8</f>
        <v/>
      </c>
      <c r="N8">
        <f>C8*100</f>
        <v/>
      </c>
      <c r="O8" s="32">
        <f>N8/100*$I8</f>
        <v/>
      </c>
      <c r="P8">
        <f>D8*100</f>
        <v/>
      </c>
      <c r="Q8" s="32">
        <f>P8/100*$I8</f>
        <v/>
      </c>
      <c r="R8">
        <f>E8*100</f>
        <v/>
      </c>
      <c r="S8" s="32">
        <f>R8/100*$I8</f>
        <v/>
      </c>
      <c r="T8">
        <f>G8*100</f>
        <v/>
      </c>
      <c r="U8" s="32">
        <f>T8/100*$I8</f>
        <v/>
      </c>
    </row>
    <row r="9">
      <c r="B9" s="146" t="inlineStr">
        <is>
          <t>IXUS</t>
        </is>
      </c>
      <c r="C9" s="147">
        <f>ROUND((1-D$3-D$4-D$5)*MODEL!RI280,3)</f>
        <v/>
      </c>
      <c r="D9" s="147">
        <f>ROUND((1-D$3-D$4-D$5)*MODEL!RI6,3)</f>
        <v/>
      </c>
      <c r="E9" s="147">
        <f>ROUND((1-$E$3-$E$4-$E$5)*MODEL!RI23,3)</f>
        <v/>
      </c>
      <c r="G9" s="147">
        <f>ROUND((1-$G$3-$G$4-$G$5)*MODEL!RI40,3)</f>
        <v/>
      </c>
      <c r="I9" s="61">
        <f>'ETF MTD'!$VO$28/'ETF MTD'!$VO$3-1</f>
        <v/>
      </c>
      <c r="J9" s="61" t="n"/>
      <c r="K9" s="61" t="n"/>
      <c r="L9" s="61" t="n"/>
      <c r="M9" s="9">
        <f>B9</f>
        <v/>
      </c>
      <c r="N9">
        <f>C9*100</f>
        <v/>
      </c>
      <c r="O9" s="32">
        <f>N9/100*$I9</f>
        <v/>
      </c>
      <c r="P9">
        <f>D9*100</f>
        <v/>
      </c>
      <c r="Q9" s="32">
        <f>P9/100*$I9</f>
        <v/>
      </c>
      <c r="R9">
        <f>E9*100</f>
        <v/>
      </c>
      <c r="S9" s="32">
        <f>R9/100*$I9</f>
        <v/>
      </c>
      <c r="T9">
        <f>G9*100</f>
        <v/>
      </c>
      <c r="U9" s="32">
        <f>T9/100*$I9</f>
        <v/>
      </c>
    </row>
    <row r="10">
      <c r="B10" t="inlineStr">
        <is>
          <t>IEMG</t>
        </is>
      </c>
      <c r="C10" s="143">
        <f>ROUND((1-D$3-D$4-D$5)*MODEL!RI281,3)</f>
        <v/>
      </c>
      <c r="D10" s="143">
        <f>ROUND((1-D$3-D$4-D$5)*MODEL!RI7,3)</f>
        <v/>
      </c>
      <c r="E10" s="143">
        <f>ROUND((1-$E$3-$E$4-$E$5)*MODEL!RI24,3)</f>
        <v/>
      </c>
      <c r="G10" s="143">
        <f>ROUND((1-$G$3-$G$4-$G$5)*MODEL!RI41,3)</f>
        <v/>
      </c>
      <c r="I10" s="61">
        <f>'ETF MTD'!$PU$28/'ETF MTD'!$PU$3-1</f>
        <v/>
      </c>
      <c r="J10" s="61" t="n"/>
      <c r="K10" s="61" t="n"/>
      <c r="L10" s="61" t="n"/>
      <c r="M10" s="9">
        <f>B10</f>
        <v/>
      </c>
      <c r="N10">
        <f>C10*100</f>
        <v/>
      </c>
      <c r="O10" s="32">
        <f>N10/100*$I10</f>
        <v/>
      </c>
      <c r="P10">
        <f>D10*100</f>
        <v/>
      </c>
      <c r="Q10" s="32">
        <f>P10/100*$I10</f>
        <v/>
      </c>
      <c r="R10">
        <f>E10*100</f>
        <v/>
      </c>
      <c r="S10" s="32">
        <f>R10/100*$I10</f>
        <v/>
      </c>
      <c r="T10">
        <f>G10*100</f>
        <v/>
      </c>
      <c r="U10" s="32">
        <f>T10/100*$I10</f>
        <v/>
      </c>
    </row>
    <row r="11">
      <c r="B11" s="146" t="inlineStr">
        <is>
          <t>USRT</t>
        </is>
      </c>
      <c r="C11" s="147">
        <f>ROUND((1-D$3-D$4-D$5)*MODEL!RI282,3)</f>
        <v/>
      </c>
      <c r="D11" s="147">
        <f>ROUND((1-D$3-D$4-D$5)*MODEL!RI8,3)</f>
        <v/>
      </c>
      <c r="E11" s="147">
        <f>ROUND((1-$E$3-$E$4-$E$5)*MODEL!RI25,3)</f>
        <v/>
      </c>
      <c r="G11" s="147">
        <f>ROUND((1-$G$3-$G$4-$G$5)*MODEL!RI42,3)</f>
        <v/>
      </c>
      <c r="I11" s="61">
        <f>'ETF MTD'!$JU$28/'ETF MTD'!$JU$3-1</f>
        <v/>
      </c>
      <c r="J11" s="61" t="n"/>
      <c r="K11" s="61" t="n"/>
      <c r="L11" s="61" t="n"/>
      <c r="M11" s="9">
        <f>B11</f>
        <v/>
      </c>
      <c r="N11">
        <f>C11*100</f>
        <v/>
      </c>
      <c r="O11" s="32">
        <f>N11/100*$I11</f>
        <v/>
      </c>
      <c r="P11">
        <f>D11*100</f>
        <v/>
      </c>
      <c r="Q11" s="32">
        <f>P11/100*$I11</f>
        <v/>
      </c>
      <c r="R11">
        <f>E11*100</f>
        <v/>
      </c>
      <c r="S11" s="32">
        <f>R11/100*$I11</f>
        <v/>
      </c>
      <c r="T11">
        <f>G11*100</f>
        <v/>
      </c>
      <c r="U11" s="32">
        <f>T11/100*$I11</f>
        <v/>
      </c>
    </row>
    <row r="12">
      <c r="B12" t="inlineStr">
        <is>
          <t>SPTL</t>
        </is>
      </c>
      <c r="C12" s="270" t="n">
        <v>0</v>
      </c>
      <c r="D12" s="270" t="n">
        <v>0</v>
      </c>
      <c r="E12" s="270" t="n">
        <v>0</v>
      </c>
      <c r="G12" s="143">
        <f>ROUND((1-$G$3-$G$4-$G$5)*MODEL!RI43,3)</f>
        <v/>
      </c>
      <c r="I12" s="61">
        <f>'ETF MTD'!$DO$28/'ETF MTD'!$DO$3-1</f>
        <v/>
      </c>
      <c r="J12" s="61" t="n"/>
      <c r="K12" s="61" t="n"/>
      <c r="L12" s="61" t="n"/>
      <c r="M12" s="9">
        <f>B12</f>
        <v/>
      </c>
      <c r="N12">
        <f>C12*100</f>
        <v/>
      </c>
      <c r="O12" s="32">
        <f>N12/100*$I12</f>
        <v/>
      </c>
      <c r="P12">
        <f>D12*100</f>
        <v/>
      </c>
      <c r="Q12" s="32">
        <f>P12/100*$I12</f>
        <v/>
      </c>
      <c r="R12">
        <f>E12*100</f>
        <v/>
      </c>
      <c r="S12" s="32">
        <f>R12/100*$I12</f>
        <v/>
      </c>
      <c r="T12">
        <f>G12*100</f>
        <v/>
      </c>
      <c r="U12" s="32">
        <f>T12/100*$I12</f>
        <v/>
      </c>
    </row>
    <row r="13">
      <c r="B13" s="146" t="inlineStr">
        <is>
          <t>AGG</t>
        </is>
      </c>
      <c r="C13" s="147">
        <f>ROUND((1-D$3-D$4-D$5)*MODEL!RI284,3)</f>
        <v/>
      </c>
      <c r="D13" s="147">
        <f>ROUND((1-D$3-D$4-D$5)*MODEL!RI10,3)</f>
        <v/>
      </c>
      <c r="E13" s="147">
        <f>ROUND((1-$E$3-$E$4-$E$5)*MODEL!RI27,3)</f>
        <v/>
      </c>
      <c r="G13" s="147">
        <f>ROUND((1-$G$3-$G$4-$G$5)*MODEL!RI44,3)</f>
        <v/>
      </c>
      <c r="I13" s="61">
        <f>'ETF MTD'!$OW$28/'ETF MTD'!$OW$3-1</f>
        <v/>
      </c>
      <c r="J13" s="61" t="n"/>
      <c r="K13" s="61" t="n"/>
      <c r="L13" s="61" t="n"/>
      <c r="M13" s="9">
        <f>B13</f>
        <v/>
      </c>
      <c r="N13">
        <f>C13*100</f>
        <v/>
      </c>
      <c r="O13" s="32">
        <f>N13/100*$I13</f>
        <v/>
      </c>
      <c r="P13">
        <f>D13*100</f>
        <v/>
      </c>
      <c r="Q13" s="32">
        <f>P13/100*$I13</f>
        <v/>
      </c>
      <c r="R13">
        <f>E13*100</f>
        <v/>
      </c>
      <c r="S13" s="32">
        <f>R13/100*$I13</f>
        <v/>
      </c>
      <c r="T13">
        <f>G13*100</f>
        <v/>
      </c>
      <c r="U13" s="32">
        <f>T13/100*$I13</f>
        <v/>
      </c>
    </row>
    <row r="14">
      <c r="B14" t="inlineStr">
        <is>
          <t>BWX</t>
        </is>
      </c>
      <c r="C14" s="143">
        <f>ROUND((1-D$3-D$4-D$5)*MODEL!RI285,3)</f>
        <v/>
      </c>
      <c r="D14" s="143">
        <f>ROUND((1-D$3-D$4-D$5)*MODEL!RI11,3)</f>
        <v/>
      </c>
      <c r="E14" s="143">
        <f>ROUND((1-$E$3-$E$4-$E$5)*MODEL!RI28,3)</f>
        <v/>
      </c>
      <c r="G14" s="143">
        <f>ROUND((1-$G$3-$G$4-$G$5)*MODEL!RI45,3)</f>
        <v/>
      </c>
      <c r="I14" s="61">
        <f>'ETF MTD'!$KG$28/'ETF MTD'!$KG$3-1</f>
        <v/>
      </c>
      <c r="J14" s="61" t="n"/>
      <c r="K14" s="61" t="n"/>
      <c r="L14" s="61" t="n"/>
      <c r="M14" s="9">
        <f>B14</f>
        <v/>
      </c>
      <c r="N14">
        <f>C14*100</f>
        <v/>
      </c>
      <c r="O14" s="32">
        <f>N14/100*$I14</f>
        <v/>
      </c>
      <c r="P14">
        <f>D14*100</f>
        <v/>
      </c>
      <c r="Q14" s="32">
        <f>P14/100*$I14</f>
        <v/>
      </c>
      <c r="R14">
        <f>E14*100</f>
        <v/>
      </c>
      <c r="S14" s="32">
        <f>R14/100*$I14</f>
        <v/>
      </c>
      <c r="T14">
        <f>G14*100</f>
        <v/>
      </c>
      <c r="U14" s="32">
        <f>T14/100*$I14</f>
        <v/>
      </c>
      <c r="W14" s="61" t="n"/>
    </row>
    <row r="15">
      <c r="B15" s="146" t="inlineStr">
        <is>
          <t>TIP</t>
        </is>
      </c>
      <c r="C15" s="147">
        <f>ROUND((1-D$3-D$4-D$5)*MODEL!RI286,3)</f>
        <v/>
      </c>
      <c r="D15" s="147">
        <f>ROUND((1-D$3-D$4-D$5)*MODEL!RI12,3)</f>
        <v/>
      </c>
      <c r="E15" s="147">
        <f>ROUND((1-$E$3-$E$4-$E$5)*MODEL!RI29,3)</f>
        <v/>
      </c>
      <c r="G15" s="147">
        <f>ROUND((1-$G$3-$G$4-$G$5)*MODEL!RI46,3)</f>
        <v/>
      </c>
      <c r="I15" s="61">
        <f>'ETF MTD'!$DU$28/'ETF MTD'!$DU$3-1</f>
        <v/>
      </c>
      <c r="J15" s="61" t="n"/>
      <c r="K15" s="61" t="n"/>
      <c r="L15" s="61" t="n"/>
      <c r="M15" s="9">
        <f>B15</f>
        <v/>
      </c>
      <c r="N15">
        <f>C15*100</f>
        <v/>
      </c>
      <c r="O15" s="32">
        <f>N15/100*$I15</f>
        <v/>
      </c>
      <c r="P15">
        <f>D15*100</f>
        <v/>
      </c>
      <c r="Q15" s="32">
        <f>P15/100*$I15</f>
        <v/>
      </c>
      <c r="R15">
        <f>E15*100</f>
        <v/>
      </c>
      <c r="S15" s="32">
        <f>R15/100*$I15</f>
        <v/>
      </c>
      <c r="T15">
        <f>G15*100</f>
        <v/>
      </c>
      <c r="U15" s="32">
        <f>T15/100*$I15</f>
        <v/>
      </c>
    </row>
    <row r="16">
      <c r="B16" t="inlineStr">
        <is>
          <t>IAU</t>
        </is>
      </c>
      <c r="C16" s="143">
        <f>ROUND((1-D$3-D$4-D$5)*MODEL!RI287,3)</f>
        <v/>
      </c>
      <c r="D16" s="143">
        <f>ROUND((1-D$3-D$4-D$5)*MODEL!RI13,3)</f>
        <v/>
      </c>
      <c r="E16" s="143">
        <f>ROUND((1-$E$3-$E$4-$E$5)*MODEL!RI30,3)</f>
        <v/>
      </c>
      <c r="G16" s="143">
        <f>ROUND((1-$G$3-$G$4-$G$5)*MODEL!RI47,3)</f>
        <v/>
      </c>
      <c r="I16" s="61">
        <f>'ETF MTD'!$IK$28/'ETF MTD'!$IK$3-1</f>
        <v/>
      </c>
      <c r="J16" s="61" t="n"/>
      <c r="K16" s="61" t="n"/>
      <c r="L16" s="61" t="n"/>
      <c r="M16" s="9">
        <f>B16</f>
        <v/>
      </c>
      <c r="N16">
        <f>C16*100</f>
        <v/>
      </c>
      <c r="O16" s="32">
        <f>N16/100*$I16</f>
        <v/>
      </c>
      <c r="P16">
        <f>D16*100</f>
        <v/>
      </c>
      <c r="Q16" s="32">
        <f>P16/100*$I16</f>
        <v/>
      </c>
      <c r="R16">
        <f>E16*100</f>
        <v/>
      </c>
      <c r="S16" s="32">
        <f>R16/100*$I16</f>
        <v/>
      </c>
      <c r="T16">
        <f>G16*100</f>
        <v/>
      </c>
      <c r="U16" s="32">
        <f>T16/100*$I16</f>
        <v/>
      </c>
    </row>
    <row r="17">
      <c r="B17" s="146" t="inlineStr">
        <is>
          <t>SHY</t>
        </is>
      </c>
      <c r="C17" s="147">
        <f>ROUND((1-D$3-D$4-D$5)*MODEL!RI288,3)</f>
        <v/>
      </c>
      <c r="D17" s="147">
        <f>ROUND((1-D$3-D$4-D$5)*MODEL!RI14,3)</f>
        <v/>
      </c>
      <c r="E17" s="147">
        <f>ROUND((1-$E$3-$E$4-$E$5)*MODEL!RI31,3)</f>
        <v/>
      </c>
      <c r="G17" s="147">
        <f>ROUND((1-$G$3-$G$4-$G$5)*MODEL!RI48,3)</f>
        <v/>
      </c>
      <c r="I17" s="61">
        <f>'ETF MTD'!$ES$28/'ETF MTD'!$ES$3-1</f>
        <v/>
      </c>
      <c r="J17" s="61" t="n"/>
      <c r="K17" s="61" t="n"/>
      <c r="L17" s="61" t="n"/>
      <c r="M17" s="9">
        <f>B17</f>
        <v/>
      </c>
      <c r="N17">
        <f>C17*100</f>
        <v/>
      </c>
      <c r="O17" s="32">
        <f>N17/100*$I17</f>
        <v/>
      </c>
      <c r="P17">
        <f>D17*100</f>
        <v/>
      </c>
      <c r="Q17" s="32">
        <f>P17/100*$I17</f>
        <v/>
      </c>
      <c r="R17">
        <f>E17*100</f>
        <v/>
      </c>
      <c r="S17" s="32">
        <f>R17/100*$I17</f>
        <v/>
      </c>
      <c r="T17">
        <f>G17*100</f>
        <v/>
      </c>
      <c r="U17" s="32">
        <f>T17/100*$I17</f>
        <v/>
      </c>
    </row>
    <row r="18">
      <c r="B18" t="inlineStr">
        <is>
          <t>BIL</t>
        </is>
      </c>
      <c r="C18" s="143">
        <f>ROUND((1-D$3-D$4-D$5)*MODEL!RI289,3)</f>
        <v/>
      </c>
      <c r="D18" s="143">
        <f>ROUND((1-D$3-D$4-D$5)*MODEL!RI15,3)</f>
        <v/>
      </c>
      <c r="E18" s="143">
        <f>ROUND((1-$E$3-$E$4-$E$5)*MODEL!RI32,3)</f>
        <v/>
      </c>
      <c r="G18" s="143" t="n">
        <v>0</v>
      </c>
      <c r="M18" s="9">
        <f>B18</f>
        <v/>
      </c>
      <c r="N18">
        <f>C18*100</f>
        <v/>
      </c>
      <c r="O18" s="32">
        <f>N18/100*$I18</f>
        <v/>
      </c>
      <c r="P18">
        <f>D18*100</f>
        <v/>
      </c>
      <c r="Q18" s="32">
        <f>P18/100*$I18</f>
        <v/>
      </c>
      <c r="R18">
        <f>E18*100</f>
        <v/>
      </c>
      <c r="S18" s="32">
        <f>R18/100*$I18</f>
        <v/>
      </c>
      <c r="T18">
        <f>G18*100</f>
        <v/>
      </c>
      <c r="U18" s="32">
        <f>T18/100*$I18</f>
        <v/>
      </c>
    </row>
    <row r="19">
      <c r="B19" s="146" t="inlineStr">
        <is>
          <t>OPER</t>
        </is>
      </c>
      <c r="C19" s="252" t="n">
        <v>0</v>
      </c>
      <c r="D19" s="252" t="n">
        <v>0</v>
      </c>
      <c r="E19" s="252" t="n">
        <v>0</v>
      </c>
      <c r="G19" s="252">
        <f>ROUND((1-$G$3-$G$4-$G$5)*MODEL!RI49,3)</f>
        <v/>
      </c>
      <c r="M19" s="9">
        <f>B19</f>
        <v/>
      </c>
      <c r="N19">
        <f>C19*100</f>
        <v/>
      </c>
      <c r="O19" s="32">
        <f>N19/100*$I19</f>
        <v/>
      </c>
      <c r="P19">
        <f>D19*100</f>
        <v/>
      </c>
      <c r="Q19" s="32">
        <f>P19/100*$I19</f>
        <v/>
      </c>
      <c r="R19">
        <f>E19*100</f>
        <v/>
      </c>
      <c r="S19" s="32">
        <f>R19/100*$I19</f>
        <v/>
      </c>
      <c r="T19">
        <f>G19*100</f>
        <v/>
      </c>
      <c r="U19" s="32">
        <f>T19/100*$I19</f>
        <v/>
      </c>
    </row>
    <row r="20">
      <c r="B20" t="inlineStr">
        <is>
          <t>SHV</t>
        </is>
      </c>
      <c r="C20" s="271" t="n">
        <v>0</v>
      </c>
      <c r="D20" s="271" t="n">
        <v>0</v>
      </c>
      <c r="E20" s="271" t="n">
        <v>0</v>
      </c>
      <c r="G20" s="143" t="n">
        <v>0</v>
      </c>
      <c r="M20" s="9">
        <f>B20</f>
        <v/>
      </c>
      <c r="N20">
        <f>C20*100</f>
        <v/>
      </c>
      <c r="O20" s="32">
        <f>N20/100*$I20</f>
        <v/>
      </c>
      <c r="P20">
        <f>D20*100</f>
        <v/>
      </c>
      <c r="Q20" s="32">
        <f>P20/100*$I20</f>
        <v/>
      </c>
      <c r="R20">
        <f>E20*100</f>
        <v/>
      </c>
      <c r="S20" s="32">
        <f>R20/100*$I20</f>
        <v/>
      </c>
      <c r="T20">
        <f>G20*100</f>
        <v/>
      </c>
      <c r="U20" s="32">
        <f>T20/100*$I20</f>
        <v/>
      </c>
    </row>
    <row r="21">
      <c r="B21" s="146" t="inlineStr">
        <is>
          <t>$CASH</t>
        </is>
      </c>
      <c r="C21" s="147" t="n">
        <v>0.02</v>
      </c>
      <c r="D21" s="147" t="n">
        <v>0.02</v>
      </c>
      <c r="E21" s="147" t="n">
        <v>0.02</v>
      </c>
      <c r="G21" s="147" t="n">
        <v>0.02</v>
      </c>
      <c r="M21" s="9">
        <f>B21</f>
        <v/>
      </c>
      <c r="N21">
        <f>C21*100</f>
        <v/>
      </c>
      <c r="O21" s="32">
        <f>N21/100*$I21</f>
        <v/>
      </c>
      <c r="P21">
        <f>D21*100</f>
        <v/>
      </c>
      <c r="Q21" s="32">
        <f>P21/100*$I21</f>
        <v/>
      </c>
      <c r="R21">
        <f>E21*100</f>
        <v/>
      </c>
      <c r="S21" s="32">
        <f>R21/100*$I21</f>
        <v/>
      </c>
      <c r="T21">
        <f>G21*100</f>
        <v/>
      </c>
      <c r="U21" s="32">
        <f>T21/100*$I21</f>
        <v/>
      </c>
    </row>
    <row r="22">
      <c r="D22" s="141" t="n"/>
      <c r="E22" s="141" t="n"/>
      <c r="G22" s="141" t="n"/>
    </row>
    <row r="23">
      <c r="C23" s="9">
        <f>SUM(C3:C21)</f>
        <v/>
      </c>
      <c r="D23" s="9">
        <f>SUM(D3:D21)</f>
        <v/>
      </c>
      <c r="E23" s="9">
        <f>SUM(E3:E21)</f>
        <v/>
      </c>
      <c r="G23" s="9">
        <f>SUM(G3:G21)</f>
        <v/>
      </c>
      <c r="O23" s="3">
        <f>SUM(O3:O22)</f>
        <v/>
      </c>
      <c r="P23">
        <f>SUM(P3:P22)</f>
        <v/>
      </c>
      <c r="Q23" s="3">
        <f>SUM(Q3:Q22)</f>
        <v/>
      </c>
      <c r="R23">
        <f>SUM(R3:R22)</f>
        <v/>
      </c>
      <c r="S23" s="3">
        <f>SUM(S3:S22)</f>
        <v/>
      </c>
      <c r="T23">
        <f>SUM(T3:T22)</f>
        <v/>
      </c>
      <c r="U23" s="3">
        <f>SUM(U3:U22)</f>
        <v/>
      </c>
    </row>
    <row r="25" ht="29" customHeight="1">
      <c r="B25" s="154" t="n"/>
      <c r="C25" s="144" t="inlineStr">
        <is>
          <t>Tactical Conservative</t>
        </is>
      </c>
      <c r="D25" t="inlineStr">
        <is>
          <t>Current Yield</t>
        </is>
      </c>
      <c r="M25" s="144" t="inlineStr">
        <is>
          <t>Tactical Conservative</t>
        </is>
      </c>
      <c r="N25" s="144" t="n"/>
      <c r="O25" s="144" t="n"/>
    </row>
    <row r="26">
      <c r="B26" t="inlineStr">
        <is>
          <t>BLUIX</t>
        </is>
      </c>
      <c r="C26" s="133" t="n">
        <v>0.3</v>
      </c>
      <c r="D26" s="9" t="n">
        <v>0.015</v>
      </c>
      <c r="L26">
        <f>B26</f>
        <v/>
      </c>
      <c r="M26">
        <f>C26*100</f>
        <v/>
      </c>
    </row>
    <row r="27">
      <c r="B27" t="inlineStr">
        <is>
          <t>OCIO</t>
        </is>
      </c>
      <c r="C27" s="133" t="n">
        <v>0</v>
      </c>
      <c r="D27" s="9" t="n">
        <v>0.0164</v>
      </c>
      <c r="L27">
        <f>B27</f>
        <v/>
      </c>
      <c r="M27">
        <f>C27*100</f>
        <v/>
      </c>
    </row>
    <row r="28">
      <c r="B28" t="inlineStr">
        <is>
          <t>HDV</t>
        </is>
      </c>
      <c r="C28" s="143">
        <f>(1-$C$26-$C$27)*MODEL!RI56-C29-C30</f>
        <v/>
      </c>
      <c r="D28" s="9" t="n">
        <v>0.0411</v>
      </c>
      <c r="G28" s="32" t="n"/>
      <c r="L28">
        <f>B28</f>
        <v/>
      </c>
      <c r="M28">
        <f>C28*100</f>
        <v/>
      </c>
    </row>
    <row r="29">
      <c r="B29" t="inlineStr">
        <is>
          <t>HEGD</t>
        </is>
      </c>
      <c r="C29" s="143">
        <f>0.2*MODEL!RI56</f>
        <v/>
      </c>
      <c r="D29" s="9" t="n">
        <v>0.0034</v>
      </c>
      <c r="G29" s="32" t="n"/>
      <c r="L29">
        <f>B29</f>
        <v/>
      </c>
      <c r="M29">
        <f>C29*100</f>
        <v/>
      </c>
    </row>
    <row r="30">
      <c r="B30" t="inlineStr">
        <is>
          <t>VUG</t>
        </is>
      </c>
      <c r="C30" s="143">
        <f>C29</f>
        <v/>
      </c>
      <c r="D30" s="9" t="n">
        <v>0.0051</v>
      </c>
      <c r="G30" s="32" t="n"/>
      <c r="L30">
        <f>B30</f>
        <v/>
      </c>
      <c r="M30">
        <f>C30*100</f>
        <v/>
      </c>
    </row>
    <row r="31">
      <c r="B31" t="inlineStr">
        <is>
          <t>IDV</t>
        </is>
      </c>
      <c r="C31" s="143">
        <f>(1-$C$26-$C$27)*MODEL!RI57</f>
        <v/>
      </c>
      <c r="D31" s="9" t="n">
        <v>0.07199999999999999</v>
      </c>
      <c r="L31">
        <f>B31</f>
        <v/>
      </c>
      <c r="M31">
        <f>C31*100</f>
        <v/>
      </c>
    </row>
    <row r="32">
      <c r="B32" t="inlineStr">
        <is>
          <t>DEM</t>
        </is>
      </c>
      <c r="C32" s="143">
        <f>(1-$C$26-$C$27)*MODEL!RI58</f>
        <v/>
      </c>
      <c r="D32" s="9" t="n">
        <v>0.0786</v>
      </c>
      <c r="L32">
        <f>B32</f>
        <v/>
      </c>
      <c r="M32">
        <f>C32*100</f>
        <v/>
      </c>
    </row>
    <row r="33">
      <c r="B33" t="inlineStr">
        <is>
          <t>VNQ</t>
        </is>
      </c>
      <c r="C33" s="143">
        <f>(1-$C$26-$C$27)*MODEL!RI59</f>
        <v/>
      </c>
      <c r="D33" s="9" t="n">
        <v>0.0452</v>
      </c>
      <c r="G33" s="3" t="n"/>
      <c r="L33">
        <f>B33</f>
        <v/>
      </c>
      <c r="M33">
        <f>C33*100</f>
        <v/>
      </c>
    </row>
    <row r="34">
      <c r="B34" t="inlineStr">
        <is>
          <t>TLT</t>
        </is>
      </c>
      <c r="C34" s="143">
        <f>(1-$C$26-$C$27)*MODEL!RI60</f>
        <v/>
      </c>
      <c r="D34" s="9" t="n">
        <v>0.0304</v>
      </c>
      <c r="L34">
        <f>B34</f>
        <v/>
      </c>
      <c r="M34">
        <f>C34*100</f>
        <v/>
      </c>
    </row>
    <row r="35">
      <c r="B35" t="inlineStr">
        <is>
          <t>TOTL</t>
        </is>
      </c>
      <c r="C35" s="143">
        <f>(1-$C$26-$C$27)*MODEL!RI61</f>
        <v/>
      </c>
      <c r="D35" s="9" t="n">
        <v>0.0545</v>
      </c>
      <c r="L35">
        <f>B35</f>
        <v/>
      </c>
      <c r="M35">
        <f>C35*100</f>
        <v/>
      </c>
    </row>
    <row r="36">
      <c r="B36" t="inlineStr">
        <is>
          <t>BNDX</t>
        </is>
      </c>
      <c r="C36" s="143">
        <f>(1-$C$26-$C$27)*MODEL!RI62</f>
        <v/>
      </c>
      <c r="D36" s="9" t="n">
        <v>0.0331</v>
      </c>
      <c r="L36">
        <f>B36</f>
        <v/>
      </c>
      <c r="M36">
        <f>C36*100</f>
        <v/>
      </c>
    </row>
    <row r="37">
      <c r="B37" t="inlineStr">
        <is>
          <t>HYG</t>
        </is>
      </c>
      <c r="C37" s="143">
        <f>(1-$C$26-$C$27)*MODEL!RI63</f>
        <v/>
      </c>
      <c r="D37" s="9" t="n">
        <v>0.0818</v>
      </c>
      <c r="L37">
        <f>B37</f>
        <v/>
      </c>
      <c r="M37">
        <f>C37*100</f>
        <v/>
      </c>
    </row>
    <row r="38">
      <c r="B38" t="inlineStr">
        <is>
          <t>MLPX</t>
        </is>
      </c>
      <c r="C38" s="143">
        <f>(1-$C$26-$C$27)*MODEL!RI64</f>
        <v/>
      </c>
      <c r="D38" s="9" t="n">
        <v>0.0593</v>
      </c>
      <c r="L38">
        <f>B38</f>
        <v/>
      </c>
      <c r="M38">
        <f>C38*100</f>
        <v/>
      </c>
    </row>
    <row r="39">
      <c r="B39" t="inlineStr">
        <is>
          <t>EQCHX</t>
        </is>
      </c>
      <c r="C39" s="133" t="n">
        <v>0.05</v>
      </c>
      <c r="D39" s="9" t="n">
        <v>0</v>
      </c>
      <c r="L39">
        <f>B39</f>
        <v/>
      </c>
      <c r="M39">
        <f>C39*100</f>
        <v/>
      </c>
    </row>
    <row r="40">
      <c r="B40" t="inlineStr">
        <is>
          <t>HIGH</t>
        </is>
      </c>
      <c r="C40" s="133" t="n">
        <v>0</v>
      </c>
      <c r="D40" s="9" t="n">
        <v>0.0961</v>
      </c>
      <c r="L40">
        <f>B40</f>
        <v/>
      </c>
      <c r="M40">
        <f>C40*100</f>
        <v/>
      </c>
    </row>
    <row r="41">
      <c r="B41" t="inlineStr">
        <is>
          <t>SHY</t>
        </is>
      </c>
      <c r="C41" s="271" t="n">
        <v>0</v>
      </c>
      <c r="D41" s="9" t="n">
        <v>0.0479</v>
      </c>
      <c r="G41" s="32" t="n"/>
      <c r="L41">
        <f>B41</f>
        <v/>
      </c>
      <c r="M41">
        <f>C41*100</f>
        <v/>
      </c>
    </row>
    <row r="42">
      <c r="B42" t="inlineStr">
        <is>
          <t>OPER</t>
        </is>
      </c>
      <c r="C42" s="216" t="n">
        <v>0</v>
      </c>
      <c r="D42" s="9" t="n">
        <v>0.05</v>
      </c>
      <c r="G42" s="32" t="n"/>
      <c r="L42">
        <f>B42</f>
        <v/>
      </c>
      <c r="M42">
        <f>C42*100</f>
        <v/>
      </c>
    </row>
    <row r="43">
      <c r="B43" t="inlineStr">
        <is>
          <t>BIL</t>
        </is>
      </c>
      <c r="C43" s="215">
        <f>(98%-SUM(C26:C42))/4</f>
        <v/>
      </c>
      <c r="D43" s="9" t="n">
        <v>0.05</v>
      </c>
      <c r="G43" s="32" t="n"/>
      <c r="L43">
        <f>B43</f>
        <v/>
      </c>
      <c r="M43">
        <f>C43*100</f>
        <v/>
      </c>
    </row>
    <row r="44">
      <c r="B44" t="inlineStr">
        <is>
          <t>BUCK</t>
        </is>
      </c>
      <c r="C44" s="143">
        <f>C43</f>
        <v/>
      </c>
      <c r="D44" s="9" t="n">
        <v>0.0479</v>
      </c>
      <c r="G44" s="32" t="n"/>
      <c r="L44">
        <f>B44</f>
        <v/>
      </c>
      <c r="M44">
        <f>C44*100</f>
        <v/>
      </c>
    </row>
    <row r="45">
      <c r="B45" t="inlineStr">
        <is>
          <t>TFLO</t>
        </is>
      </c>
      <c r="C45" s="143">
        <f>C43</f>
        <v/>
      </c>
      <c r="D45" s="9" t="n">
        <v>0.0524</v>
      </c>
      <c r="G45" s="32" t="n"/>
      <c r="L45">
        <f>B45</f>
        <v/>
      </c>
      <c r="M45">
        <f>C45*100</f>
        <v/>
      </c>
    </row>
    <row r="46">
      <c r="B46" t="inlineStr">
        <is>
          <t>SHV</t>
        </is>
      </c>
      <c r="C46" s="143">
        <f>C43</f>
        <v/>
      </c>
      <c r="D46" s="9" t="n">
        <v>0.0503</v>
      </c>
      <c r="G46" s="32" t="n"/>
      <c r="L46">
        <f>B46</f>
        <v/>
      </c>
      <c r="M46">
        <f>C46*100</f>
        <v/>
      </c>
    </row>
    <row r="47">
      <c r="B47" t="inlineStr">
        <is>
          <t>$CASH</t>
        </is>
      </c>
      <c r="C47" s="143" t="n">
        <v>0.02</v>
      </c>
      <c r="D47" s="9" t="n">
        <v>0.05</v>
      </c>
      <c r="L47">
        <f>B47</f>
        <v/>
      </c>
      <c r="M47">
        <f>C47*100</f>
        <v/>
      </c>
    </row>
    <row r="49">
      <c r="C49" s="9">
        <f>SUM(C26:C47)</f>
        <v/>
      </c>
      <c r="D49" s="3">
        <f>SUMPRODUCT(C26:C47,D26:D47)</f>
        <v/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B050"/>
    <outlinePr summaryBelow="1" summaryRight="1"/>
    <pageSetUpPr/>
  </sheetPr>
  <dimension ref="A1:Y48"/>
  <sheetViews>
    <sheetView zoomScaleNormal="100" workbookViewId="0">
      <selection activeCell="K11" sqref="K11"/>
    </sheetView>
  </sheetViews>
  <sheetFormatPr baseColWidth="8" defaultRowHeight="14.5"/>
  <cols>
    <col width="12.7265625" customWidth="1" min="3" max="3"/>
    <col width="3.7265625" customWidth="1" min="4" max="4"/>
    <col width="12.7265625" customWidth="1" min="5" max="5"/>
    <col width="3.7265625" customWidth="1" min="6" max="6"/>
    <col width="12.7265625" customWidth="1" min="7" max="7"/>
    <col width="3.7265625" customWidth="1" min="8" max="8"/>
    <col width="12.7265625" customWidth="1" min="9" max="9"/>
    <col width="3.7265625" customWidth="1" min="10" max="10"/>
    <col width="12.7265625" customWidth="1" min="11" max="11"/>
    <col width="3.7265625" customWidth="1" min="12" max="12"/>
    <col width="12.7265625" customWidth="1" min="13" max="13"/>
    <col width="3.7265625" customWidth="1" min="14" max="14"/>
    <col width="12.7265625" customWidth="1" min="15" max="15"/>
    <col width="5.453125" customWidth="1" min="16" max="16"/>
    <col width="12.7265625" customWidth="1" min="17" max="17"/>
    <col width="3.7265625" customWidth="1" min="18" max="18"/>
    <col width="12.7265625" customWidth="1" min="19" max="19"/>
    <col width="3.7265625" customWidth="1" min="20" max="20"/>
    <col width="12.7265625" customWidth="1" min="21" max="21"/>
    <col width="3.7265625" customWidth="1" min="22" max="22"/>
    <col width="12.7265625" customWidth="1" min="23" max="23"/>
    <col width="3.7265625" customWidth="1" min="24" max="24"/>
    <col width="12.7265625" customWidth="1" min="25" max="25"/>
  </cols>
  <sheetData>
    <row r="1">
      <c r="A1" s="85" t="inlineStr">
        <is>
          <t>OPER/SHV/BIL/FLOT/JPST 10% max</t>
        </is>
      </c>
    </row>
    <row r="2" ht="43.5" customFormat="1" customHeight="1" s="142">
      <c r="C2" s="144" t="inlineStr">
        <is>
          <t>Tactical Growth</t>
        </is>
      </c>
      <c r="D2" s="144" t="n"/>
      <c r="E2" s="144" t="inlineStr">
        <is>
          <t>Tactical Moderate Growth</t>
        </is>
      </c>
      <c r="F2" s="144" t="n"/>
      <c r="G2" s="144" t="inlineStr">
        <is>
          <t>Tactical Balanced</t>
        </is>
      </c>
      <c r="H2" s="144" t="n"/>
      <c r="I2" s="144" t="inlineStr">
        <is>
          <t>Tactical Conservative</t>
        </is>
      </c>
      <c r="J2" s="144" t="n"/>
      <c r="K2" s="144" t="inlineStr">
        <is>
          <t>Dynamic Growth</t>
        </is>
      </c>
      <c r="L2" s="144" t="n"/>
      <c r="M2" s="144" t="inlineStr">
        <is>
          <t>Dynamic Mod Growth</t>
        </is>
      </c>
      <c r="N2" s="144" t="n"/>
      <c r="O2" s="144" t="inlineStr">
        <is>
          <t>Dynamic Balanced</t>
        </is>
      </c>
      <c r="P2" s="144" t="n"/>
      <c r="Q2" s="144" t="inlineStr">
        <is>
          <t>Dynamic Conservative</t>
        </is>
      </c>
      <c r="R2" s="144" t="n"/>
      <c r="S2" s="144" t="inlineStr">
        <is>
          <t>Strategic Growth</t>
        </is>
      </c>
      <c r="T2" s="144" t="n"/>
      <c r="U2" s="144" t="inlineStr">
        <is>
          <t>Strategic Moderate Growth</t>
        </is>
      </c>
      <c r="V2" s="144" t="n"/>
      <c r="W2" s="144" t="inlineStr">
        <is>
          <t>Strategic Balanced</t>
        </is>
      </c>
      <c r="X2" s="144" t="n"/>
      <c r="Y2" s="145" t="inlineStr">
        <is>
          <t>Strategic (S70) Conservative</t>
        </is>
      </c>
    </row>
    <row r="3">
      <c r="B3" s="133" t="inlineStr">
        <is>
          <t>BLUIX</t>
        </is>
      </c>
      <c r="C3" s="133">
        <f>'BLUIX in Models'!$E$4</f>
        <v/>
      </c>
      <c r="D3" s="133" t="n"/>
      <c r="E3" s="133" t="n">
        <v>0.375</v>
      </c>
      <c r="F3" s="133" t="n"/>
      <c r="G3" s="133" t="n">
        <v>0.375</v>
      </c>
      <c r="H3" s="133" t="n"/>
      <c r="I3" s="133" t="n">
        <v>0.345</v>
      </c>
      <c r="J3" s="133" t="n"/>
      <c r="K3" s="133" t="n">
        <v>0.375</v>
      </c>
      <c r="L3" s="133" t="n"/>
      <c r="M3" s="133" t="n">
        <v>0.375</v>
      </c>
      <c r="N3" s="133" t="n"/>
      <c r="O3" s="133" t="n">
        <v>0.375</v>
      </c>
      <c r="P3" s="133" t="n"/>
      <c r="Q3" s="133" t="n">
        <v>0.345</v>
      </c>
      <c r="R3" s="133" t="n"/>
      <c r="S3" s="133" t="n">
        <v>0.375</v>
      </c>
      <c r="T3" s="133" t="n"/>
      <c r="U3" s="133" t="n">
        <v>0.375</v>
      </c>
      <c r="V3" s="133" t="n"/>
      <c r="W3" s="133" t="n">
        <v>0.375</v>
      </c>
      <c r="X3" s="133" t="n"/>
      <c r="Y3" s="133" t="n">
        <v>0.345</v>
      </c>
    </row>
    <row r="4">
      <c r="B4" s="133" t="inlineStr">
        <is>
          <t>OCIO</t>
        </is>
      </c>
      <c r="C4" s="133" t="n">
        <v>0.1</v>
      </c>
      <c r="D4" s="133" t="n"/>
      <c r="E4" s="133" t="n">
        <v>0.1</v>
      </c>
      <c r="F4" s="133" t="n"/>
      <c r="G4" s="133" t="n">
        <v>0.1</v>
      </c>
      <c r="H4" s="133" t="n"/>
      <c r="I4" s="133" t="n">
        <v>0.02</v>
      </c>
      <c r="J4" s="133" t="n"/>
      <c r="K4" s="133" t="n">
        <v>0.1</v>
      </c>
      <c r="L4" s="133" t="n"/>
      <c r="M4" s="133" t="n">
        <v>0.1</v>
      </c>
      <c r="N4" s="133" t="n"/>
      <c r="O4" s="133" t="n">
        <v>0.1</v>
      </c>
      <c r="P4" s="133" t="n"/>
      <c r="Q4" s="133" t="n">
        <v>0.02</v>
      </c>
      <c r="R4" s="133" t="n"/>
      <c r="S4" s="133" t="n">
        <v>0.1</v>
      </c>
      <c r="T4" s="133" t="n"/>
      <c r="U4" s="133" t="n">
        <v>0.1</v>
      </c>
      <c r="V4" s="133" t="n"/>
      <c r="W4" s="133" t="n">
        <v>0.1</v>
      </c>
      <c r="X4" s="133" t="n"/>
      <c r="Y4" s="133" t="n">
        <v>0.02</v>
      </c>
    </row>
    <row r="5">
      <c r="B5" s="133" t="inlineStr">
        <is>
          <t>TFPN</t>
        </is>
      </c>
      <c r="C5" s="133" t="n">
        <v>0.05</v>
      </c>
      <c r="D5" s="133" t="n"/>
      <c r="E5" s="133" t="n">
        <v>0.05</v>
      </c>
      <c r="F5" s="133" t="n"/>
      <c r="G5" s="133" t="n">
        <v>0.05</v>
      </c>
      <c r="H5" s="133" t="n"/>
      <c r="I5" s="133" t="n">
        <v>0.05</v>
      </c>
      <c r="J5" s="133" t="n"/>
      <c r="K5" s="133" t="n">
        <v>0.05</v>
      </c>
      <c r="L5" s="133" t="n"/>
      <c r="M5" s="133" t="n">
        <v>0.05</v>
      </c>
      <c r="N5" s="133" t="n"/>
      <c r="O5" s="133" t="n">
        <v>0.05</v>
      </c>
      <c r="P5" s="133" t="n"/>
      <c r="Q5" s="133" t="n">
        <v>0.05</v>
      </c>
      <c r="R5" s="133" t="n"/>
      <c r="S5" s="133" t="n">
        <v>0.05</v>
      </c>
      <c r="T5" s="133" t="n"/>
      <c r="U5" s="133" t="n">
        <v>0.05</v>
      </c>
      <c r="V5" s="133" t="n"/>
      <c r="W5" s="133" t="n">
        <v>0.05</v>
      </c>
      <c r="X5" s="133" t="n"/>
      <c r="Y5" s="133" t="n">
        <v>0.05</v>
      </c>
    </row>
    <row r="6">
      <c r="B6" t="inlineStr">
        <is>
          <t>ITOT</t>
        </is>
      </c>
      <c r="C6" s="246">
        <f>1-SUM(C3:C5)-SUM(C7:C20)</f>
        <v/>
      </c>
      <c r="D6" s="246" t="n"/>
      <c r="E6" s="246">
        <f>1-SUM(E3:E5)-SUM(E7:E20)</f>
        <v/>
      </c>
      <c r="F6" s="246" t="n"/>
      <c r="G6" s="246">
        <f>1-SUM(G3:G5)-SUM(G7:G20)</f>
        <v/>
      </c>
      <c r="H6" s="246" t="n"/>
      <c r="I6" s="246">
        <f>1-SUM(I3:I5)-SUM(I7:I20)</f>
        <v/>
      </c>
      <c r="J6" s="246" t="n"/>
      <c r="K6" s="246">
        <f>1-SUM(K3:K5)-SUM(K7:K20)</f>
        <v/>
      </c>
      <c r="L6" s="246" t="n"/>
      <c r="M6" s="246">
        <f>1-SUM(M3:M5)-SUM(M7:M20)</f>
        <v/>
      </c>
      <c r="N6" s="246" t="n"/>
      <c r="O6" s="246">
        <f>1-SUM(O3:O5)-SUM(O7:O20)</f>
        <v/>
      </c>
      <c r="P6" s="246" t="n"/>
      <c r="Q6" s="246">
        <f>1-SUM(Q3:Q5)-SUM(Q7:Q20)</f>
        <v/>
      </c>
      <c r="R6" s="246" t="n"/>
      <c r="S6" s="246">
        <f>1-SUM(S3:S5)-SUM(S7:S20)</f>
        <v/>
      </c>
      <c r="T6" s="246" t="n"/>
      <c r="U6" s="246">
        <f>1-SUM(U3:U5)-SUM(U7:U20)</f>
        <v/>
      </c>
      <c r="V6" s="246" t="n"/>
      <c r="W6" s="246">
        <f>1-SUM(W3:W5)-SUM(W7:W20)</f>
        <v/>
      </c>
      <c r="X6" s="246" t="n"/>
      <c r="Y6" s="246">
        <f>1-SUM(Y3:Y5)-SUM(Y7:Y20)</f>
        <v/>
      </c>
    </row>
    <row r="7">
      <c r="B7" s="146" t="inlineStr">
        <is>
          <t>HEGD</t>
        </is>
      </c>
      <c r="C7" s="147">
        <f>0.1*MODEL!RI5</f>
        <v/>
      </c>
      <c r="D7" s="147" t="n"/>
      <c r="E7" s="147">
        <f>0.12*MODEL!RI22</f>
        <v/>
      </c>
      <c r="F7" s="147" t="n"/>
      <c r="G7" s="147">
        <f>0.12*MODEL!RI39</f>
        <v/>
      </c>
      <c r="H7" s="147" t="n"/>
      <c r="I7" s="147">
        <f>0.2*MODEL!RI56</f>
        <v/>
      </c>
      <c r="J7" s="147" t="n"/>
      <c r="K7" s="147">
        <f>0.08*MODEL!RI209</f>
        <v/>
      </c>
      <c r="L7" s="147" t="n"/>
      <c r="M7" s="147">
        <f>0.1*MODEL!RI226</f>
        <v/>
      </c>
      <c r="N7" s="147" t="n"/>
      <c r="O7" s="147">
        <f>0.1*MODEL!RI243</f>
        <v/>
      </c>
      <c r="P7" s="147" t="n"/>
      <c r="Q7" s="147">
        <f>0.12*MODEL!RI260</f>
        <v/>
      </c>
      <c r="R7" s="147" t="n"/>
      <c r="S7" s="147">
        <f>0.1*MODEL!RI90</f>
        <v/>
      </c>
      <c r="T7" s="147" t="n"/>
      <c r="U7" s="147">
        <f>0.12*MODEL!RI107</f>
        <v/>
      </c>
      <c r="V7" s="147" t="n"/>
      <c r="W7" s="147">
        <f>0.12*MODEL!RI124</f>
        <v/>
      </c>
      <c r="X7" s="147" t="n"/>
      <c r="Y7" s="147">
        <f>0.12*MODEL!RI141</f>
        <v/>
      </c>
    </row>
    <row r="8">
      <c r="B8" t="inlineStr">
        <is>
          <t>VUG</t>
        </is>
      </c>
      <c r="C8" s="246">
        <f>C7</f>
        <v/>
      </c>
      <c r="D8" s="246" t="n"/>
      <c r="E8" s="246">
        <f>E7</f>
        <v/>
      </c>
      <c r="F8" s="246" t="n"/>
      <c r="G8" s="246">
        <f>G7</f>
        <v/>
      </c>
      <c r="H8" s="246" t="n"/>
      <c r="I8" s="246">
        <f>I7</f>
        <v/>
      </c>
      <c r="J8" s="246" t="n"/>
      <c r="K8" s="246">
        <f>K7</f>
        <v/>
      </c>
      <c r="L8" s="246" t="n"/>
      <c r="M8" s="246">
        <f>M7</f>
        <v/>
      </c>
      <c r="N8" s="246" t="n"/>
      <c r="O8" s="246">
        <f>O7</f>
        <v/>
      </c>
      <c r="P8" s="246" t="n"/>
      <c r="Q8" s="246">
        <f>Q7</f>
        <v/>
      </c>
      <c r="R8" s="246" t="n"/>
      <c r="S8" s="246">
        <f>S7</f>
        <v/>
      </c>
      <c r="T8" s="246" t="n"/>
      <c r="U8" s="246">
        <f>U7</f>
        <v/>
      </c>
      <c r="V8" s="246" t="n"/>
      <c r="W8" s="246">
        <f>W7</f>
        <v/>
      </c>
      <c r="X8" s="246" t="n"/>
      <c r="Y8" s="246">
        <f>Y7</f>
        <v/>
      </c>
    </row>
    <row r="9">
      <c r="B9" s="146" t="inlineStr">
        <is>
          <t>IXUS</t>
        </is>
      </c>
      <c r="C9" s="147">
        <f>ROUND((1-C$3-C$4-C$5)*MODEL!RI6,3)</f>
        <v/>
      </c>
      <c r="D9" s="147" t="n"/>
      <c r="E9" s="147">
        <f>ROUND((1-$E$3-$E$4-$E$5)*MODEL!RI23,3)</f>
        <v/>
      </c>
      <c r="F9" s="147" t="n"/>
      <c r="G9" s="147">
        <f>ROUND((1-$G$3-$G$4-$G$5)*MODEL!RI40,3)</f>
        <v/>
      </c>
      <c r="H9" s="147" t="n"/>
      <c r="I9" s="147">
        <f>ROUND((1-$I$3-$I$4-$I$5)*MODEL!RI57,3)</f>
        <v/>
      </c>
      <c r="J9" s="147" t="n"/>
      <c r="K9" s="147">
        <f>ROUND((1-$K$3-$K$4-$K$5)*MODEL!RI210,3)</f>
        <v/>
      </c>
      <c r="L9" s="147" t="n"/>
      <c r="M9" s="147">
        <f>ROUND((1-$M$3-$M$4-$M$5)*MODEL!RI227,3)</f>
        <v/>
      </c>
      <c r="N9" s="147" t="n"/>
      <c r="O9" s="147">
        <f>(1-$O$3-$O$4-$O$5)*MODEL!RI244</f>
        <v/>
      </c>
      <c r="P9" s="147" t="n"/>
      <c r="Q9" s="147">
        <f>(1-$Q$3-$Q$4-$Q$5)*MODEL!RI261</f>
        <v/>
      </c>
      <c r="R9" s="147" t="n"/>
      <c r="S9" s="147">
        <f>ROUND((1-$S$3-$S$4-$S$5)*MODEL!RI91,3)</f>
        <v/>
      </c>
      <c r="T9" s="147" t="n"/>
      <c r="U9" s="147">
        <f>(1-$U$3-$U$4-$U$5)*MODEL!RI108</f>
        <v/>
      </c>
      <c r="V9" s="147" t="n"/>
      <c r="W9" s="147">
        <f>ROUND((1-$W$3-$W$4-$W$5)*MODEL!RI125,3)</f>
        <v/>
      </c>
      <c r="X9" s="147" t="n"/>
      <c r="Y9" s="147">
        <f>ROUND((1-$Y$3-$Y$4-$Y$5)*MODEL!RI142,3)</f>
        <v/>
      </c>
    </row>
    <row r="10">
      <c r="B10" t="inlineStr">
        <is>
          <t>IEMG</t>
        </is>
      </c>
      <c r="C10" s="143">
        <f>ROUND((1-C$3-C$4-C$5)*MODEL!RI7,3)</f>
        <v/>
      </c>
      <c r="D10" s="143" t="n"/>
      <c r="E10" s="143">
        <f>ROUND((1-$E$3-$E$4-$E$5)*MODEL!RI24,3)</f>
        <v/>
      </c>
      <c r="F10" s="143" t="n"/>
      <c r="G10" s="143">
        <f>ROUND((1-$G$3-$G$4-$G$5)*MODEL!RI41,3)</f>
        <v/>
      </c>
      <c r="H10" s="143" t="n"/>
      <c r="I10" s="143">
        <f>ROUND((1-$I$3-$I$4-$I$5)*MODEL!RI58,3)</f>
        <v/>
      </c>
      <c r="J10" s="143" t="n"/>
      <c r="K10" s="143">
        <f>ROUND((1-$K$3-$K$4-$K$5)*MODEL!RI211,3)</f>
        <v/>
      </c>
      <c r="L10" s="143" t="n"/>
      <c r="M10" s="143">
        <f>ROUND((1-$M$3-$M$4-$M$5)*MODEL!RI228,3)</f>
        <v/>
      </c>
      <c r="N10" s="143" t="n"/>
      <c r="O10" s="143">
        <f>(1-$O$3-$O$4-$O$5)*MODEL!RI245</f>
        <v/>
      </c>
      <c r="P10" s="143" t="n"/>
      <c r="Q10" s="143">
        <f>(1-$Q$3-$Q$4-$Q$5)*MODEL!RI262</f>
        <v/>
      </c>
      <c r="R10" s="143" t="n"/>
      <c r="S10" s="143">
        <f>ROUND((1-$S$3-$S$4-$S$5)*MODEL!RI92,3)</f>
        <v/>
      </c>
      <c r="T10" s="143" t="n"/>
      <c r="U10" s="143">
        <f>(1-$U$3-$U$4-$U$5)*MODEL!RI109</f>
        <v/>
      </c>
      <c r="V10" s="143" t="n"/>
      <c r="W10" s="143">
        <f>ROUND((1-$W$3-$W$4-$W$5)*MODEL!RI126,3)</f>
        <v/>
      </c>
      <c r="X10" s="143" t="n"/>
      <c r="Y10" s="143">
        <f>ROUND((1-$Y$3-$Y$4-$Y$5)*MODEL!RI143,3)</f>
        <v/>
      </c>
    </row>
    <row r="11">
      <c r="B11" s="146" t="inlineStr">
        <is>
          <t>USRT</t>
        </is>
      </c>
      <c r="C11" s="147">
        <f>ROUND((1-C$3-C$4-C$5)*MODEL!RI8,3)</f>
        <v/>
      </c>
      <c r="D11" s="147" t="n"/>
      <c r="E11" s="147">
        <f>ROUND((1-$E$3-$E$4-$E$5)*MODEL!RI25,3)</f>
        <v/>
      </c>
      <c r="F11" s="147" t="n"/>
      <c r="G11" s="147">
        <f>ROUND((1-$G$3-$G$4-$G$5)*MODEL!RI42,3)</f>
        <v/>
      </c>
      <c r="H11" s="147" t="n"/>
      <c r="I11" s="147">
        <f>ROUND((1-$I$3-$I$4-$I$5)*MODEL!RI59,3)</f>
        <v/>
      </c>
      <c r="J11" s="147" t="n"/>
      <c r="K11" s="147">
        <f>ROUND((1-$K$3-$K$4-$K$5)*MODEL!RI212,3)</f>
        <v/>
      </c>
      <c r="L11" s="147" t="n"/>
      <c r="M11" s="147">
        <f>ROUND((1-$M$3-$M$4-$M$5)*MODEL!RI229,3)</f>
        <v/>
      </c>
      <c r="N11" s="147" t="n"/>
      <c r="O11" s="147">
        <f>(1-$O$3-$O$4-$O$5)*MODEL!RI246</f>
        <v/>
      </c>
      <c r="P11" s="147" t="n"/>
      <c r="Q11" s="147">
        <f>(1-$Q$3-$Q$4-$Q$5)*MODEL!RI263</f>
        <v/>
      </c>
      <c r="R11" s="147" t="n"/>
      <c r="S11" s="147">
        <f>ROUND((1-$S$3-$S$4-$S$5)*MODEL!RI93,3)</f>
        <v/>
      </c>
      <c r="T11" s="147" t="n"/>
      <c r="U11" s="147">
        <f>(1-$U$3-$U$4-$U$5)*MODEL!RI110</f>
        <v/>
      </c>
      <c r="V11" s="147" t="n"/>
      <c r="W11" s="147">
        <f>ROUND((1-$W$3-$W$4-$W$5)*MODEL!RI127,3)</f>
        <v/>
      </c>
      <c r="X11" s="147" t="n"/>
      <c r="Y11" s="147">
        <f>ROUND((1-$Y$3-$Y$4-$Y$5)*MODEL!RI144,3)</f>
        <v/>
      </c>
    </row>
    <row r="12">
      <c r="B12" t="inlineStr">
        <is>
          <t>SPTL</t>
        </is>
      </c>
      <c r="C12" s="270" t="n">
        <v>0</v>
      </c>
      <c r="D12" s="143" t="n"/>
      <c r="E12" s="270" t="n">
        <v>0</v>
      </c>
      <c r="F12" s="143" t="n"/>
      <c r="G12" s="270" t="n">
        <v>0</v>
      </c>
      <c r="H12" s="143" t="n"/>
      <c r="I12" s="143">
        <f>ROUND((1-$I$3-$I$4-$I$5)*MODEL!RI60,3)</f>
        <v/>
      </c>
      <c r="J12" s="143" t="n"/>
      <c r="K12" s="143">
        <f>ROUND((1-$K$3-$K$4-$K$5)*MODEL!RI213,3)</f>
        <v/>
      </c>
      <c r="L12" s="143" t="n"/>
      <c r="M12" s="270" t="n">
        <v>0</v>
      </c>
      <c r="N12" s="143" t="n"/>
      <c r="O12" s="270" t="n">
        <v>0</v>
      </c>
      <c r="P12" s="143" t="n"/>
      <c r="Q12" s="143">
        <f>(1-$Q$3-$Q$4-$Q$5)*MODEL!RI264</f>
        <v/>
      </c>
      <c r="R12" s="143" t="n"/>
      <c r="S12" s="143">
        <f>ROUND((1-$S$3-$S$4-$S$5)*MODEL!RI94,3)</f>
        <v/>
      </c>
      <c r="T12" s="143" t="n"/>
      <c r="U12" s="143">
        <f>(1-$U$3-$U$4-$U$5)*MODEL!RI111</f>
        <v/>
      </c>
      <c r="V12" s="143" t="n"/>
      <c r="W12" s="143">
        <f>ROUND((1-$W$3-$W$4-$W$5)*MODEL!RI128,3)</f>
        <v/>
      </c>
      <c r="X12" s="143" t="n"/>
      <c r="Y12" s="143">
        <f>ROUND((1-$Y$3-$Y$4-$Y$5)*MODEL!RI145,3)</f>
        <v/>
      </c>
    </row>
    <row r="13">
      <c r="B13" s="146" t="inlineStr">
        <is>
          <t>AGG</t>
        </is>
      </c>
      <c r="C13" s="147">
        <f>ROUND((1-C$3-C$4-C$5)*MODEL!RI10,3)</f>
        <v/>
      </c>
      <c r="D13" s="147" t="n"/>
      <c r="E13" s="147">
        <f>ROUND((1-$E$3-$E$4-$E$5)*MODEL!RI27,3)</f>
        <v/>
      </c>
      <c r="F13" s="147" t="n"/>
      <c r="G13" s="147">
        <f>ROUND((1-$G$3-$G$4-$G$5)*MODEL!RI44,3)</f>
        <v/>
      </c>
      <c r="H13" s="147" t="n"/>
      <c r="I13" s="147">
        <f>ROUND((1-$I$3-$I$4-$I$5)*MODEL!RI61,3)</f>
        <v/>
      </c>
      <c r="J13" s="147" t="n"/>
      <c r="K13" s="147">
        <f>ROUND((1-$K$3-$K$4-$K$5)*MODEL!RI214,3)</f>
        <v/>
      </c>
      <c r="L13" s="147" t="n"/>
      <c r="M13" s="147">
        <f>ROUND((1-$M$3-$M$4-$M$5)*MODEL!RI231,3)</f>
        <v/>
      </c>
      <c r="N13" s="147" t="n"/>
      <c r="O13" s="147">
        <f>(1-$O$3-$O$4-$O$5)*MODEL!RI248</f>
        <v/>
      </c>
      <c r="P13" s="147" t="n"/>
      <c r="Q13" s="147">
        <f>(1-$Q$3-$Q$4-$Q$5)*MODEL!RI265</f>
        <v/>
      </c>
      <c r="R13" s="147" t="n"/>
      <c r="S13" s="147">
        <f>ROUND((1-$S$3-$S$4-$S$5)*MODEL!RI95,3)</f>
        <v/>
      </c>
      <c r="T13" s="147" t="n"/>
      <c r="U13" s="147">
        <f>(1-$U$3-$U$4-$U$5)*MODEL!RI112</f>
        <v/>
      </c>
      <c r="V13" s="147" t="n"/>
      <c r="W13" s="147">
        <f>ROUND((1-$W$3-$W$4-$W$5)*MODEL!RI129,3)</f>
        <v/>
      </c>
      <c r="X13" s="147" t="n"/>
      <c r="Y13" s="147">
        <f>ROUND((1-$Y$3-$Y$4-$Y$5)*MODEL!RI146,3)</f>
        <v/>
      </c>
    </row>
    <row r="14">
      <c r="B14" t="inlineStr">
        <is>
          <t>BWX</t>
        </is>
      </c>
      <c r="C14" s="143">
        <f>ROUND((1-C$3-C$4-C$5)*MODEL!RI11,3)</f>
        <v/>
      </c>
      <c r="D14" s="143" t="n"/>
      <c r="E14" s="143">
        <f>ROUND((1-$E$3-$E$4-$E$5)*MODEL!RI28,3)</f>
        <v/>
      </c>
      <c r="F14" s="143" t="n"/>
      <c r="G14" s="143">
        <f>ROUND((1-$G$3-$G$4-$G$5)*MODEL!RI45,3)</f>
        <v/>
      </c>
      <c r="H14" s="143" t="n"/>
      <c r="I14" s="143">
        <f>ROUND((1-$I$3-$I$4-$I$5)*MODEL!RI62,3)</f>
        <v/>
      </c>
      <c r="J14" s="143" t="n"/>
      <c r="K14" s="143">
        <f>ROUND((1-$K$3-$K$4-$K$5)*MODEL!RI215,3)</f>
        <v/>
      </c>
      <c r="L14" s="143" t="n"/>
      <c r="M14" s="143">
        <f>ROUND((1-$M$3-$M$4-$M$5)*MODEL!RI232,3)</f>
        <v/>
      </c>
      <c r="N14" s="143" t="n"/>
      <c r="O14" s="143">
        <f>(1-$O$3-$O$4-$O$5)*MODEL!RI249</f>
        <v/>
      </c>
      <c r="P14" s="143" t="n"/>
      <c r="Q14" s="143">
        <f>(1-$Q$3-$Q$4-$Q$5)*MODEL!RI266</f>
        <v/>
      </c>
      <c r="R14" s="143" t="n"/>
      <c r="S14" s="143">
        <f>ROUND((1-$S$3-$S$4-$S$5)*MODEL!RI96,3)</f>
        <v/>
      </c>
      <c r="T14" s="143" t="n"/>
      <c r="U14" s="143">
        <f>(1-$U$3-$U$4-$U$5)*MODEL!RI113</f>
        <v/>
      </c>
      <c r="V14" s="143" t="n"/>
      <c r="W14" s="143">
        <f>ROUND((1-$W$3-$W$4-$W$5)*MODEL!RI130,3)</f>
        <v/>
      </c>
      <c r="X14" s="143" t="n"/>
      <c r="Y14" s="143">
        <f>ROUND((1-$Y$3-$Y$4-$Y$5)*MODEL!RI147,3)</f>
        <v/>
      </c>
    </row>
    <row r="15">
      <c r="B15" s="146" t="inlineStr">
        <is>
          <t>TIP</t>
        </is>
      </c>
      <c r="C15" s="147">
        <f>ROUND((1-C$3-C$4-C$5)*MODEL!RI12,3)</f>
        <v/>
      </c>
      <c r="D15" s="147" t="n"/>
      <c r="E15" s="147">
        <f>ROUND((1-$E$3-$E$4-$E$5)*MODEL!RI29,3)</f>
        <v/>
      </c>
      <c r="F15" s="147" t="n"/>
      <c r="G15" s="147">
        <f>ROUND((1-$G$3-$G$4-$G$5)*MODEL!RI46,3)</f>
        <v/>
      </c>
      <c r="H15" s="147" t="n"/>
      <c r="I15" s="147">
        <f>ROUND((1-$I$3-$I$4-$I$5)*MODEL!RI63,3)</f>
        <v/>
      </c>
      <c r="J15" s="147" t="n"/>
      <c r="K15" s="147">
        <f>ROUND((1-$K$3-$K$4-$K$5)*MODEL!RI216,3)</f>
        <v/>
      </c>
      <c r="L15" s="147" t="n"/>
      <c r="M15" s="147">
        <f>ROUND((1-$M$3-$M$4-$M$5)*MODEL!RI233,3)</f>
        <v/>
      </c>
      <c r="N15" s="147" t="n"/>
      <c r="O15" s="147">
        <f>(1-$O$3-$O$4-$O$5)*MODEL!RI250</f>
        <v/>
      </c>
      <c r="P15" s="147" t="n"/>
      <c r="Q15" s="147">
        <f>(1-$Q$3-$Q$4-$Q$5)*MODEL!RI267</f>
        <v/>
      </c>
      <c r="R15" s="147" t="n"/>
      <c r="S15" s="147">
        <f>ROUND((1-$S$3-$S$4-$S$5)*MODEL!RI97,3)</f>
        <v/>
      </c>
      <c r="T15" s="147" t="n"/>
      <c r="U15" s="147">
        <f>(1-$U$3-$U$4-$U$5)*MODEL!RI114</f>
        <v/>
      </c>
      <c r="V15" s="147" t="n"/>
      <c r="W15" s="147">
        <f>ROUND((1-$W$3-$W$4-$W$5)*MODEL!RI131,3)</f>
        <v/>
      </c>
      <c r="X15" s="147" t="n"/>
      <c r="Y15" s="147">
        <f>ROUND((1-$Y$3-$Y$4-$Y$5)*MODEL!RI148,3)</f>
        <v/>
      </c>
    </row>
    <row r="16">
      <c r="B16" t="inlineStr">
        <is>
          <t>SHY</t>
        </is>
      </c>
      <c r="C16" s="143">
        <f>ROUND((1-C$3-C$4-C$5)*MODEL!RI14,3)</f>
        <v/>
      </c>
      <c r="D16" s="143" t="n"/>
      <c r="E16" s="143">
        <f>ROUND((1-$E$3-$E$4-$E$5)*MODEL!RI31,3)</f>
        <v/>
      </c>
      <c r="F16" s="143" t="n"/>
      <c r="G16" s="143">
        <f>ROUND((1-$G$3-$G$4-$G$5)*MODEL!RI48,3)</f>
        <v/>
      </c>
      <c r="H16" s="143" t="n"/>
      <c r="I16" s="143">
        <f>ROUND((1-$I$3-$I$4-$I$5)*MODEL!RI65,3)</f>
        <v/>
      </c>
      <c r="J16" s="143" t="n"/>
      <c r="K16" s="143">
        <f>ROUND((1-$K$3-$K$4-$K$5)*MODEL!RI218,3)</f>
        <v/>
      </c>
      <c r="L16" s="143" t="n"/>
      <c r="M16" s="143">
        <f>ROUND((1-$M$3-$M$4-$M$5)*MODEL!RI235,3)</f>
        <v/>
      </c>
      <c r="N16" s="143" t="n"/>
      <c r="O16" s="143">
        <f>(1-$O$3-$O$4-$O$5)*MODEL!RI252</f>
        <v/>
      </c>
      <c r="P16" s="143" t="n"/>
      <c r="Q16" s="143">
        <f>(1-$Q$3-$Q$4-$Q$5)*MODEL!RI269</f>
        <v/>
      </c>
      <c r="R16" s="143" t="n"/>
      <c r="S16" s="143">
        <f>ROUND((1-$S$3-$S$4-$S$5)*MODEL!RI99,3)</f>
        <v/>
      </c>
      <c r="T16" s="143" t="n"/>
      <c r="U16" s="143">
        <f>(1-$U$3-$U$4-$U$5)*MODEL!RI116</f>
        <v/>
      </c>
      <c r="V16" s="143" t="n"/>
      <c r="W16" s="143">
        <f>ROUND((1-$W$3-$W$4-$W$5)*MODEL!RI133,3)</f>
        <v/>
      </c>
      <c r="X16" s="143" t="n"/>
      <c r="Y16" s="143">
        <f>ROUND((1-$Y$3-$Y$4-$Y$5)*MODEL!RI150,3)</f>
        <v/>
      </c>
    </row>
    <row r="17">
      <c r="B17" s="146" t="inlineStr">
        <is>
          <t>BIL</t>
        </is>
      </c>
      <c r="C17" s="147">
        <f>ROUND((1-C$3-C$4-C$5)*MODEL!RI15,3)</f>
        <v/>
      </c>
      <c r="D17" s="147" t="n"/>
      <c r="E17" s="147">
        <f>ROUND((1-$E$3-$E$4-$E$5)*MODEL!RI32,3)</f>
        <v/>
      </c>
      <c r="F17" s="147" t="n"/>
      <c r="G17" s="147">
        <f>ROUND((1-$G$3-$G$4-$G$5)*MODEL!RI49,3)</f>
        <v/>
      </c>
      <c r="H17" s="147" t="n"/>
      <c r="I17" s="147">
        <f>ROUND((1-$I$3-$I$4-$I$5)*MODEL!RI66,3)</f>
        <v/>
      </c>
      <c r="J17" s="147" t="n"/>
      <c r="K17" s="147">
        <f>ROUND((1-$K$3-$K$4-$K$5)*MODEL!RI219,3)</f>
        <v/>
      </c>
      <c r="L17" s="147" t="n"/>
      <c r="M17" s="147">
        <f>ROUND((1-$M$3-$M$4-$M$5)*MODEL!RI236,3)</f>
        <v/>
      </c>
      <c r="N17" s="147" t="n"/>
      <c r="O17" s="147">
        <f>(1-$O$3-$O$4-$O$5)*MODEL!RI253</f>
        <v/>
      </c>
      <c r="P17" s="147" t="n"/>
      <c r="Q17" s="147">
        <f>(1-$Q$3-$Q$4-$Q$5)*MODEL!RI270</f>
        <v/>
      </c>
      <c r="R17" s="147" t="n"/>
      <c r="S17" s="147">
        <f>ROUND((1-$S$3-$S$4-$S$5)*MODEL!RI100,3)</f>
        <v/>
      </c>
      <c r="T17" s="147" t="n"/>
      <c r="U17" s="147">
        <f>(1-$U$3-$U$4-$U$5)*MODEL!RI117</f>
        <v/>
      </c>
      <c r="V17" s="147" t="n"/>
      <c r="W17" s="147">
        <f>ROUND((1-$W$3-$W$4-$W$5)*MODEL!RI134,3)</f>
        <v/>
      </c>
      <c r="X17" s="147" t="n"/>
      <c r="Y17" s="147">
        <f>ROUND((1-$Y$3-$Y$4-$Y$5)*MODEL!RI151,3)</f>
        <v/>
      </c>
    </row>
    <row r="18">
      <c r="B18" t="inlineStr">
        <is>
          <t>OPER</t>
        </is>
      </c>
      <c r="C18" s="143" t="n">
        <v>0</v>
      </c>
      <c r="D18" s="143" t="n"/>
      <c r="E18" s="143" t="n">
        <v>0</v>
      </c>
      <c r="F18" s="143" t="n"/>
      <c r="G18" s="143" t="n">
        <v>0</v>
      </c>
      <c r="H18" s="143" t="n"/>
      <c r="I18" s="143" t="n">
        <v>0</v>
      </c>
      <c r="J18" s="143" t="n"/>
      <c r="K18" s="143" t="n">
        <v>0</v>
      </c>
      <c r="L18" s="143" t="n"/>
      <c r="M18" s="143" t="n">
        <v>0</v>
      </c>
      <c r="N18" s="143" t="n"/>
      <c r="O18" s="143" t="n">
        <v>0</v>
      </c>
      <c r="P18" s="143" t="n"/>
      <c r="Q18" s="143" t="n">
        <v>0</v>
      </c>
      <c r="R18" s="143" t="n"/>
      <c r="S18" s="143" t="n">
        <v>0</v>
      </c>
      <c r="T18" s="143" t="n"/>
      <c r="U18" s="143" t="n">
        <v>0</v>
      </c>
      <c r="V18" s="143" t="n"/>
      <c r="W18" s="143" t="n">
        <v>0</v>
      </c>
      <c r="X18" s="143" t="n"/>
      <c r="Y18" s="143" t="n">
        <v>0</v>
      </c>
    </row>
    <row r="19">
      <c r="B19" s="146" t="inlineStr">
        <is>
          <t>SHV</t>
        </is>
      </c>
      <c r="C19" s="147" t="n">
        <v>0</v>
      </c>
      <c r="D19" s="147" t="n"/>
      <c r="E19" s="147" t="n">
        <v>0</v>
      </c>
      <c r="F19" s="147" t="n"/>
      <c r="G19" s="147" t="n">
        <v>0</v>
      </c>
      <c r="H19" s="147" t="n"/>
      <c r="I19" s="147" t="n">
        <v>0</v>
      </c>
      <c r="J19" s="147" t="n"/>
      <c r="K19" s="147" t="n">
        <v>0</v>
      </c>
      <c r="L19" s="147" t="n"/>
      <c r="M19" s="147" t="n">
        <v>0</v>
      </c>
      <c r="N19" s="147" t="n"/>
      <c r="O19" s="147" t="n">
        <v>0</v>
      </c>
      <c r="P19" s="147" t="n"/>
      <c r="Q19" s="147" t="n">
        <v>0</v>
      </c>
      <c r="R19" s="147" t="n"/>
      <c r="S19" s="147" t="n">
        <v>0</v>
      </c>
      <c r="T19" s="147" t="n"/>
      <c r="U19" s="147" t="n">
        <v>0</v>
      </c>
      <c r="V19" s="147" t="n"/>
      <c r="W19" s="147" t="n">
        <v>0</v>
      </c>
      <c r="X19" s="147" t="n"/>
      <c r="Y19" s="147" t="n">
        <v>0</v>
      </c>
    </row>
    <row r="20">
      <c r="B20" t="inlineStr">
        <is>
          <t>$CASH</t>
        </is>
      </c>
      <c r="C20" s="143" t="n">
        <v>0.02</v>
      </c>
      <c r="D20" s="143" t="n"/>
      <c r="E20" s="143" t="n">
        <v>0.02</v>
      </c>
      <c r="F20" s="143" t="n"/>
      <c r="G20" s="143" t="n">
        <v>0.02</v>
      </c>
      <c r="H20" s="143" t="n"/>
      <c r="I20" s="143" t="n">
        <v>0.02</v>
      </c>
      <c r="J20" s="143" t="n"/>
      <c r="K20" s="143" t="n">
        <v>0.02</v>
      </c>
      <c r="L20" s="143" t="n"/>
      <c r="M20" s="143" t="n">
        <v>0.02</v>
      </c>
      <c r="N20" s="143" t="n"/>
      <c r="O20" s="143" t="n">
        <v>0.02</v>
      </c>
      <c r="P20" s="143" t="n"/>
      <c r="Q20" s="143" t="n">
        <v>0.02</v>
      </c>
      <c r="R20" s="143" t="n"/>
      <c r="S20" s="143" t="n">
        <v>0.02</v>
      </c>
      <c r="T20" s="143" t="n"/>
      <c r="U20" s="143" t="n">
        <v>0.02</v>
      </c>
      <c r="V20" s="143" t="n"/>
      <c r="W20" s="143" t="n">
        <v>0.02</v>
      </c>
      <c r="X20" s="143" t="n"/>
      <c r="Y20" s="143" t="n">
        <v>0.02</v>
      </c>
    </row>
    <row r="21">
      <c r="C21" s="141" t="n"/>
      <c r="D21" s="141" t="n"/>
      <c r="E21" s="141" t="n"/>
      <c r="F21" s="141" t="n"/>
      <c r="G21" s="141" t="n"/>
      <c r="H21" s="141" t="n"/>
      <c r="I21" s="141" t="n"/>
      <c r="J21" s="141" t="n"/>
      <c r="K21" s="141" t="n"/>
      <c r="L21" s="141" t="n"/>
      <c r="M21" s="141" t="n"/>
      <c r="N21" s="141" t="n"/>
      <c r="O21" s="141" t="n"/>
      <c r="P21" s="141" t="n"/>
      <c r="Q21" s="141" t="n"/>
      <c r="R21" s="141" t="n"/>
      <c r="S21" s="141" t="n"/>
      <c r="T21" s="141" t="n"/>
      <c r="U21" s="141" t="n"/>
      <c r="V21" s="141" t="n"/>
      <c r="W21" s="141" t="n"/>
      <c r="X21" s="141" t="n"/>
      <c r="Y21" s="141" t="n"/>
    </row>
    <row r="22">
      <c r="C22" s="9">
        <f>SUM(C3:C20)</f>
        <v/>
      </c>
      <c r="D22" s="9" t="n"/>
      <c r="E22" s="9">
        <f>SUM(E3:E20)</f>
        <v/>
      </c>
      <c r="F22" s="9" t="n"/>
      <c r="G22" s="9">
        <f>SUM(G3:G20)</f>
        <v/>
      </c>
      <c r="H22" s="9" t="n"/>
      <c r="I22" s="9">
        <f>SUM(I3:I20)</f>
        <v/>
      </c>
      <c r="J22" s="9" t="n"/>
      <c r="K22" s="9">
        <f>SUM(K3:K20)</f>
        <v/>
      </c>
      <c r="L22" s="9" t="n"/>
      <c r="M22" s="9">
        <f>SUM(M3:M20)</f>
        <v/>
      </c>
      <c r="N22" s="9" t="n"/>
      <c r="O22" s="9">
        <f>SUM(O3:O20)</f>
        <v/>
      </c>
      <c r="P22" s="9" t="n"/>
      <c r="Q22" s="9">
        <f>SUM(Q3:Q20)</f>
        <v/>
      </c>
      <c r="R22" s="9" t="n"/>
      <c r="S22" s="9">
        <f>SUM(S3:S20)</f>
        <v/>
      </c>
      <c r="T22" s="9" t="n"/>
      <c r="U22" s="9">
        <f>SUM(U3:U20)</f>
        <v/>
      </c>
      <c r="V22" s="9" t="n"/>
      <c r="W22" s="9">
        <f>SUM(W3:W20)</f>
        <v/>
      </c>
      <c r="X22" s="9" t="n"/>
      <c r="Y22" s="9">
        <f>SUM(Y3:Y20)</f>
        <v/>
      </c>
    </row>
    <row r="24">
      <c r="B24" s="154" t="n"/>
      <c r="C24" s="144" t="inlineStr">
        <is>
          <t>Tactical Yield</t>
        </is>
      </c>
      <c r="D24" s="144" t="n"/>
      <c r="E24" t="inlineStr">
        <is>
          <t>Current Yield</t>
        </is>
      </c>
    </row>
    <row r="25">
      <c r="B25" t="inlineStr">
        <is>
          <t>BLUIX</t>
        </is>
      </c>
      <c r="C25" s="133" t="n">
        <v>0.3</v>
      </c>
      <c r="D25" s="143" t="n"/>
      <c r="E25" s="9" t="n">
        <v>0.015</v>
      </c>
      <c r="I25" s="143" t="n"/>
      <c r="J25" s="143" t="n"/>
    </row>
    <row r="26">
      <c r="B26" t="inlineStr">
        <is>
          <t>OCIO</t>
        </is>
      </c>
      <c r="C26" s="133" t="n">
        <v>0</v>
      </c>
      <c r="D26" s="143" t="n"/>
      <c r="E26" s="9" t="n">
        <v>0.0164</v>
      </c>
      <c r="I26" s="143" t="n"/>
      <c r="J26" s="143" t="n"/>
    </row>
    <row r="27">
      <c r="B27" t="inlineStr">
        <is>
          <t>HDV</t>
        </is>
      </c>
      <c r="C27" s="143">
        <f>(1-$C$25-$C$26)*MODEL!RI56-C28-C29</f>
        <v/>
      </c>
      <c r="D27" s="143" t="n"/>
      <c r="E27" s="9" t="n">
        <v>0.0411</v>
      </c>
      <c r="G27" s="32" t="n"/>
      <c r="H27" s="32" t="n"/>
      <c r="I27" s="49" t="n"/>
      <c r="J27" s="49" t="n"/>
    </row>
    <row r="28">
      <c r="B28" t="inlineStr">
        <is>
          <t>HEGD</t>
        </is>
      </c>
      <c r="C28" s="143">
        <f>0.2*MODEL!RI56</f>
        <v/>
      </c>
      <c r="D28" s="143" t="n"/>
      <c r="E28" s="9" t="n">
        <v>0.0034</v>
      </c>
      <c r="G28" s="32" t="n"/>
      <c r="H28" s="32" t="n"/>
      <c r="I28" s="49" t="n"/>
      <c r="J28" s="49" t="n"/>
    </row>
    <row r="29">
      <c r="B29" t="inlineStr">
        <is>
          <t>VUG</t>
        </is>
      </c>
      <c r="C29" s="143">
        <f>C28</f>
        <v/>
      </c>
      <c r="D29" s="143" t="n"/>
      <c r="E29" s="9" t="n">
        <v>0.0046</v>
      </c>
      <c r="G29" s="32" t="n"/>
      <c r="H29" s="32" t="n"/>
      <c r="I29" s="49" t="n"/>
      <c r="J29" s="49" t="n"/>
    </row>
    <row r="30">
      <c r="B30" t="inlineStr">
        <is>
          <t>IDV</t>
        </is>
      </c>
      <c r="C30" s="143">
        <f>(1-$C$25-$C$26)*MODEL!RI57</f>
        <v/>
      </c>
      <c r="D30" s="143" t="n"/>
      <c r="E30" s="9" t="n">
        <v>0.07199999999999999</v>
      </c>
      <c r="I30" s="49" t="n"/>
      <c r="J30" s="49" t="n"/>
    </row>
    <row r="31">
      <c r="B31" t="inlineStr">
        <is>
          <t>DEM</t>
        </is>
      </c>
      <c r="C31" s="143">
        <f>(1-$C$25-$C$26)*MODEL!RI58</f>
        <v/>
      </c>
      <c r="D31" s="143" t="n"/>
      <c r="E31" s="9" t="n">
        <v>0.0786</v>
      </c>
      <c r="I31" s="49" t="n"/>
      <c r="J31" s="49" t="n"/>
    </row>
    <row r="32">
      <c r="B32" t="inlineStr">
        <is>
          <t>VNQ</t>
        </is>
      </c>
      <c r="C32" s="143">
        <f>(1-$C$25-$C$26)*MODEL!RI59</f>
        <v/>
      </c>
      <c r="D32" s="143" t="n"/>
      <c r="E32" s="9" t="n">
        <v>0.0452</v>
      </c>
      <c r="G32" s="3" t="n"/>
      <c r="H32" s="3" t="n"/>
      <c r="I32" s="49" t="n"/>
      <c r="J32" s="49" t="n"/>
    </row>
    <row r="33">
      <c r="B33" t="inlineStr">
        <is>
          <t>TLT</t>
        </is>
      </c>
      <c r="C33" s="143">
        <f>(1-$C$25-$C$26)*MODEL!RI60</f>
        <v/>
      </c>
      <c r="D33" s="143" t="n"/>
      <c r="E33" s="9" t="n">
        <v>0.0304</v>
      </c>
      <c r="I33" s="49" t="n"/>
      <c r="J33" s="49" t="n"/>
    </row>
    <row r="34">
      <c r="B34" t="inlineStr">
        <is>
          <t>TOTL</t>
        </is>
      </c>
      <c r="C34" s="143">
        <f>(1-$C$25-$C$26)*MODEL!RI61</f>
        <v/>
      </c>
      <c r="D34" s="143" t="n"/>
      <c r="E34" s="9" t="n">
        <v>0.0545</v>
      </c>
      <c r="I34" s="49" t="n"/>
      <c r="J34" s="49" t="n"/>
    </row>
    <row r="35">
      <c r="B35" t="inlineStr">
        <is>
          <t>BNDX</t>
        </is>
      </c>
      <c r="C35" s="143">
        <f>(1-$C$25-$C$26)*MODEL!RI62</f>
        <v/>
      </c>
      <c r="D35" s="143" t="n"/>
      <c r="E35" s="9" t="n">
        <v>0.0331</v>
      </c>
      <c r="I35" s="49" t="n"/>
      <c r="J35" s="49" t="n"/>
    </row>
    <row r="36">
      <c r="B36" t="inlineStr">
        <is>
          <t>HYG</t>
        </is>
      </c>
      <c r="C36" s="143">
        <f>(1-$C$25-$C$26)*MODEL!RI63</f>
        <v/>
      </c>
      <c r="D36" s="143" t="n"/>
      <c r="E36" s="9" t="n">
        <v>0.0818</v>
      </c>
      <c r="I36" s="49" t="n"/>
      <c r="J36" s="49" t="n"/>
    </row>
    <row r="37">
      <c r="B37" t="inlineStr">
        <is>
          <t>MLPX</t>
        </is>
      </c>
      <c r="C37" s="143">
        <f>(1-$C$25-$C$26)*MODEL!RI64</f>
        <v/>
      </c>
      <c r="D37" s="143" t="n"/>
      <c r="E37" s="9" t="n">
        <v>0.0593</v>
      </c>
      <c r="I37" s="49" t="n"/>
      <c r="J37" s="49" t="n"/>
    </row>
    <row r="38">
      <c r="B38" t="inlineStr">
        <is>
          <t>EQCHX</t>
        </is>
      </c>
      <c r="C38" s="133" t="n">
        <v>0</v>
      </c>
      <c r="D38" s="143" t="n"/>
      <c r="E38" s="9" t="n">
        <v>0</v>
      </c>
      <c r="G38" s="12" t="inlineStr">
        <is>
          <t>TFPN</t>
        </is>
      </c>
      <c r="I38" s="143" t="n"/>
      <c r="J38" s="143" t="n"/>
    </row>
    <row r="39">
      <c r="B39" t="inlineStr">
        <is>
          <t>TBLL</t>
        </is>
      </c>
      <c r="C39" s="133" t="n">
        <v>0</v>
      </c>
      <c r="D39" s="143" t="n"/>
      <c r="E39" s="9" t="n">
        <v>0.0527</v>
      </c>
      <c r="G39" s="12" t="inlineStr">
        <is>
          <t>HIGH</t>
        </is>
      </c>
      <c r="I39" s="143" t="n"/>
      <c r="J39" s="143" t="n"/>
    </row>
    <row r="40">
      <c r="B40" t="inlineStr">
        <is>
          <t>SHY</t>
        </is>
      </c>
      <c r="C40" s="271" t="n">
        <v>0</v>
      </c>
      <c r="D40" s="143" t="n"/>
      <c r="E40" s="9" t="n">
        <v>0.0479</v>
      </c>
      <c r="G40" s="32" t="n"/>
      <c r="H40" s="32" t="n"/>
      <c r="I40" s="49" t="n"/>
      <c r="J40" s="49" t="n"/>
    </row>
    <row r="41">
      <c r="B41" t="inlineStr">
        <is>
          <t>SGOV</t>
        </is>
      </c>
      <c r="C41" s="216" t="n">
        <v>0</v>
      </c>
      <c r="D41" s="143" t="n"/>
      <c r="E41" s="9" t="n">
        <v>0.0513</v>
      </c>
      <c r="G41" s="12" t="inlineStr">
        <is>
          <t>OPER</t>
        </is>
      </c>
      <c r="H41" s="32" t="n"/>
      <c r="I41" s="143" t="n"/>
      <c r="J41" s="143" t="n"/>
    </row>
    <row r="42">
      <c r="B42" t="inlineStr">
        <is>
          <t>BIL</t>
        </is>
      </c>
      <c r="C42" s="143">
        <f>(98%-SUM(C25:C41))/4</f>
        <v/>
      </c>
      <c r="D42" s="143" t="n"/>
      <c r="E42" s="9" t="n">
        <v>0.05</v>
      </c>
      <c r="G42" s="32" t="n"/>
      <c r="H42" s="32" t="n"/>
      <c r="I42" s="49" t="n"/>
      <c r="J42" s="49" t="n"/>
    </row>
    <row r="43">
      <c r="B43" t="inlineStr">
        <is>
          <t>USFR</t>
        </is>
      </c>
      <c r="C43" s="143">
        <f>C42</f>
        <v/>
      </c>
      <c r="D43" s="143" t="n"/>
      <c r="E43" s="9" t="n">
        <v>0.053</v>
      </c>
      <c r="G43" s="12" t="inlineStr">
        <is>
          <t>BUCK</t>
        </is>
      </c>
      <c r="H43" s="32" t="n"/>
      <c r="I43" s="49" t="n"/>
      <c r="J43" s="49" t="n"/>
    </row>
    <row r="44">
      <c r="B44" t="inlineStr">
        <is>
          <t>TFLO</t>
        </is>
      </c>
      <c r="C44" s="143">
        <f>C42</f>
        <v/>
      </c>
      <c r="D44" s="143" t="n"/>
      <c r="E44" s="9" t="n">
        <v>0.0524</v>
      </c>
      <c r="G44" s="32" t="n"/>
      <c r="H44" s="32" t="n"/>
      <c r="I44" s="49" t="n"/>
      <c r="J44" s="49" t="n"/>
    </row>
    <row r="45">
      <c r="B45" t="inlineStr">
        <is>
          <t>SHV</t>
        </is>
      </c>
      <c r="C45" s="143">
        <f>C42</f>
        <v/>
      </c>
      <c r="D45" s="143" t="n"/>
      <c r="E45" s="9" t="n">
        <v>0.0503</v>
      </c>
      <c r="G45" s="32" t="n"/>
      <c r="H45" s="32" t="n"/>
      <c r="I45" s="49" t="n"/>
      <c r="J45" s="49" t="n"/>
    </row>
    <row r="46">
      <c r="B46" t="inlineStr">
        <is>
          <t>$CASH</t>
        </is>
      </c>
      <c r="C46" s="143" t="n">
        <v>0.02</v>
      </c>
      <c r="D46" s="143" t="n"/>
      <c r="E46" s="9" t="n">
        <v>0.05</v>
      </c>
    </row>
    <row r="48">
      <c r="C48" s="9">
        <f>SUM(C25:C46)</f>
        <v/>
      </c>
      <c r="D48" s="9" t="n"/>
      <c r="E48" s="3">
        <f>SUMPRODUCT(C25:C46,E25:E46)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B050"/>
    <outlinePr summaryBelow="1" summaryRight="1"/>
    <pageSetUpPr/>
  </sheetPr>
  <dimension ref="B3:M49"/>
  <sheetViews>
    <sheetView workbookViewId="0">
      <selection activeCell="A7" sqref="A7"/>
    </sheetView>
  </sheetViews>
  <sheetFormatPr baseColWidth="8" defaultRowHeight="14.5"/>
  <cols>
    <col width="13.26953125" customWidth="1" min="2" max="2"/>
    <col width="11.81640625" customWidth="1" min="5" max="5"/>
  </cols>
  <sheetData>
    <row r="3">
      <c r="B3" s="23" t="inlineStr">
        <is>
          <t>Manna All Weather Fund</t>
        </is>
      </c>
      <c r="J3" s="83" t="n">
        <v>44217</v>
      </c>
    </row>
    <row r="4">
      <c r="C4" t="inlineStr">
        <is>
          <t>Alloc</t>
        </is>
      </c>
      <c r="D4" t="inlineStr">
        <is>
          <t>MTD RoR</t>
        </is>
      </c>
      <c r="E4" t="inlineStr">
        <is>
          <t>MTD Attrib</t>
        </is>
      </c>
      <c r="K4" t="inlineStr">
        <is>
          <t>Alloc</t>
        </is>
      </c>
      <c r="L4" t="inlineStr">
        <is>
          <t>MTD RoR</t>
        </is>
      </c>
      <c r="M4" t="inlineStr">
        <is>
          <t>MTD Attrib</t>
        </is>
      </c>
    </row>
    <row r="5">
      <c r="B5" t="inlineStr">
        <is>
          <t>System 1</t>
        </is>
      </c>
      <c r="C5" s="1" t="n">
        <v>0.97</v>
      </c>
      <c r="D5" s="3">
        <f>E29</f>
        <v/>
      </c>
      <c r="E5" s="3">
        <f>C5*D5</f>
        <v/>
      </c>
      <c r="J5" t="inlineStr">
        <is>
          <t>System 1</t>
        </is>
      </c>
      <c r="K5" s="1" t="n">
        <v>0.9</v>
      </c>
      <c r="L5" s="3">
        <f>M29</f>
        <v/>
      </c>
      <c r="M5" s="3">
        <f>K5*L5</f>
        <v/>
      </c>
    </row>
    <row r="6">
      <c r="B6" t="inlineStr">
        <is>
          <t>System 2</t>
        </is>
      </c>
      <c r="C6" s="1" t="n">
        <v>0.25</v>
      </c>
      <c r="D6" s="3">
        <f>E40</f>
        <v/>
      </c>
      <c r="E6" s="3">
        <f>C6*D6</f>
        <v/>
      </c>
      <c r="J6" t="inlineStr">
        <is>
          <t>System 2</t>
        </is>
      </c>
      <c r="K6" s="1" t="n">
        <v>0.2</v>
      </c>
      <c r="L6" s="3">
        <f>M40</f>
        <v/>
      </c>
      <c r="M6" s="3">
        <f>K6*L6</f>
        <v/>
      </c>
    </row>
    <row r="7">
      <c r="B7" t="inlineStr">
        <is>
          <t>System 3</t>
        </is>
      </c>
      <c r="C7" s="1" t="n">
        <v>0</v>
      </c>
      <c r="D7" s="3" t="n"/>
      <c r="E7" s="3">
        <f>C7*D7</f>
        <v/>
      </c>
      <c r="J7" t="inlineStr">
        <is>
          <t>System 3</t>
        </is>
      </c>
      <c r="K7" s="1" t="n">
        <v>0.1</v>
      </c>
      <c r="L7" s="3">
        <f>M49</f>
        <v/>
      </c>
      <c r="M7" s="3">
        <f>K7*L7</f>
        <v/>
      </c>
    </row>
    <row r="9">
      <c r="B9" t="inlineStr">
        <is>
          <t>Total</t>
        </is>
      </c>
      <c r="E9" s="3">
        <f>SUM(E5:E8)</f>
        <v/>
      </c>
      <c r="J9" t="inlineStr">
        <is>
          <t>Total</t>
        </is>
      </c>
      <c r="M9" s="3">
        <f>SUM(M5:M8)</f>
        <v/>
      </c>
    </row>
    <row r="11">
      <c r="B11" s="23" t="inlineStr">
        <is>
          <t>System 1: S20 Equity Only System</t>
        </is>
      </c>
    </row>
    <row r="12">
      <c r="B12" s="17" t="n">
        <v>44228</v>
      </c>
      <c r="C12" t="inlineStr">
        <is>
          <t>Alloc</t>
        </is>
      </c>
      <c r="D12" t="inlineStr">
        <is>
          <t>MTD RoR</t>
        </is>
      </c>
      <c r="E12" t="inlineStr">
        <is>
          <t>MTD Attrib</t>
        </is>
      </c>
      <c r="J12" s="83" t="n">
        <v>44217</v>
      </c>
      <c r="K12" t="inlineStr">
        <is>
          <t>Alloc</t>
        </is>
      </c>
      <c r="L12" t="inlineStr">
        <is>
          <t>MTD RoR</t>
        </is>
      </c>
      <c r="M12" t="inlineStr">
        <is>
          <t>MTD Attrib</t>
        </is>
      </c>
    </row>
    <row r="13">
      <c r="B13" s="32" t="inlineStr">
        <is>
          <t>US Large Cap</t>
        </is>
      </c>
      <c r="C13" s="49" t="n">
        <v>0.09</v>
      </c>
      <c r="D13" s="61">
        <f>'ETF MTD'!$K$28/'ETF MTD'!$K$3-1</f>
        <v/>
      </c>
      <c r="E13" s="61">
        <f>C13*D13</f>
        <v/>
      </c>
      <c r="J13" s="32" t="inlineStr">
        <is>
          <t>US Large Cap</t>
        </is>
      </c>
      <c r="K13" s="49" t="n">
        <v>0.35</v>
      </c>
      <c r="L13" s="61" t="n">
        <v>-0.0033</v>
      </c>
      <c r="M13" s="61">
        <f>K13*L13</f>
        <v/>
      </c>
    </row>
    <row r="14">
      <c r="B14" t="inlineStr">
        <is>
          <t>US Mid Cap</t>
        </is>
      </c>
      <c r="C14" s="143" t="n">
        <v>0.02</v>
      </c>
      <c r="D14" s="32">
        <f>'ETF MTD'!$BM$28/'ETF MTD'!$BM$3-1</f>
        <v/>
      </c>
      <c r="E14" s="32">
        <f>C14*D14</f>
        <v/>
      </c>
      <c r="J14" t="inlineStr">
        <is>
          <t>US Mid Cap</t>
        </is>
      </c>
      <c r="K14" s="143" t="n">
        <v>0.1</v>
      </c>
      <c r="L14" s="32" t="n">
        <v>0.0144</v>
      </c>
      <c r="M14" s="32">
        <f>K14*L14</f>
        <v/>
      </c>
    </row>
    <row r="15">
      <c r="B15" t="inlineStr">
        <is>
          <t>US Small Cap</t>
        </is>
      </c>
      <c r="C15" s="143" t="n">
        <v>0.02</v>
      </c>
      <c r="D15" s="32">
        <f>'ETF MTD'!$BG$28/'ETF MTD'!$BG$3-1</f>
        <v/>
      </c>
      <c r="E15" s="32">
        <f>C15*D15</f>
        <v/>
      </c>
      <c r="J15" t="inlineStr">
        <is>
          <t>US Small Cap</t>
        </is>
      </c>
      <c r="K15" s="143" t="n">
        <v>0.1</v>
      </c>
      <c r="L15" s="32" t="n">
        <v>0.0201</v>
      </c>
      <c r="M15" s="32">
        <f>K15*L15</f>
        <v/>
      </c>
    </row>
    <row r="16">
      <c r="B16" t="inlineStr">
        <is>
          <t>Foreign Dev</t>
        </is>
      </c>
      <c r="C16" s="49" t="n">
        <v>0.04</v>
      </c>
      <c r="D16" s="61">
        <f>'ETF MTD'!$VO$28/'ETF MTD'!$VO$3-1</f>
        <v/>
      </c>
      <c r="E16" s="61">
        <f>C16*D16</f>
        <v/>
      </c>
      <c r="J16" t="inlineStr">
        <is>
          <t>Foreign Dev</t>
        </is>
      </c>
      <c r="K16" s="49" t="n">
        <v>0.2</v>
      </c>
      <c r="L16" s="61" t="n">
        <v>0.0038</v>
      </c>
      <c r="M16" s="61">
        <f>K16*L16</f>
        <v/>
      </c>
    </row>
    <row r="17">
      <c r="B17" t="inlineStr">
        <is>
          <t>Emerging</t>
        </is>
      </c>
      <c r="C17" s="49" t="n">
        <v>0.03</v>
      </c>
      <c r="D17" s="61">
        <f>'ETF MTD'!$PU$28/'ETF MTD'!$PU$3-1</f>
        <v/>
      </c>
      <c r="E17" s="61">
        <f>C17*D17</f>
        <v/>
      </c>
      <c r="J17" t="inlineStr">
        <is>
          <t>Emerging</t>
        </is>
      </c>
      <c r="K17" s="49" t="n">
        <v>0.15</v>
      </c>
      <c r="L17" s="61" t="n">
        <v>0.0313</v>
      </c>
      <c r="M17" s="61">
        <f>K17*L17</f>
        <v/>
      </c>
    </row>
    <row r="18">
      <c r="B18" t="inlineStr">
        <is>
          <t>REIT</t>
        </is>
      </c>
      <c r="C18" s="49" t="n">
        <v>0.02</v>
      </c>
      <c r="D18" s="61">
        <f>'ETF MTD'!$JU$28/'ETF MTD'!$JU$3-1</f>
        <v/>
      </c>
      <c r="E18" s="61">
        <f>C18*D18</f>
        <v/>
      </c>
      <c r="J18" t="inlineStr">
        <is>
          <t>REIT</t>
        </is>
      </c>
      <c r="K18" s="49" t="n">
        <v>0.1</v>
      </c>
      <c r="L18" s="61" t="n">
        <v>0.0004</v>
      </c>
      <c r="M18" s="61">
        <f>K18*L18</f>
        <v/>
      </c>
    </row>
    <row r="19">
      <c r="B19" t="inlineStr">
        <is>
          <t>Long-Term Bond</t>
        </is>
      </c>
      <c r="C19" s="49" t="n">
        <v>0</v>
      </c>
      <c r="D19" s="61">
        <f>'ETF MTD'!$DO$28/'ETF MTD'!$DO$3-1</f>
        <v/>
      </c>
      <c r="E19" s="61">
        <f>C19*D19</f>
        <v/>
      </c>
      <c r="J19" t="inlineStr">
        <is>
          <t>Long-Term Bond</t>
        </is>
      </c>
      <c r="K19" s="49" t="n">
        <v>0</v>
      </c>
      <c r="L19" s="61" t="n">
        <v>-0.0352</v>
      </c>
      <c r="M19" s="61">
        <f>K19*L19</f>
        <v/>
      </c>
    </row>
    <row r="20">
      <c r="B20" t="inlineStr">
        <is>
          <t>Int-Term Bond</t>
        </is>
      </c>
      <c r="C20" s="143" t="n">
        <v>0</v>
      </c>
      <c r="D20" s="32">
        <f>'ETF MTD'!$OW$28/'ETF MTD'!$OW$3-1</f>
        <v/>
      </c>
      <c r="E20" s="32">
        <f>C20*D20</f>
        <v/>
      </c>
      <c r="J20" t="inlineStr">
        <is>
          <t>Int-Term Bond</t>
        </is>
      </c>
      <c r="K20" s="143" t="n">
        <v>0</v>
      </c>
      <c r="L20" s="32" t="n">
        <v>-0.0028</v>
      </c>
      <c r="M20" s="32">
        <f>K20*L20</f>
        <v/>
      </c>
    </row>
    <row r="21">
      <c r="B21" t="inlineStr">
        <is>
          <t>Global Bond</t>
        </is>
      </c>
      <c r="C21" s="49" t="n">
        <v>0</v>
      </c>
      <c r="D21" s="61">
        <f>'ETF MTD'!$KG$28/'ETF MTD'!$KG$3-1</f>
        <v/>
      </c>
      <c r="E21" s="61">
        <f>C21*D21</f>
        <v/>
      </c>
      <c r="J21" t="inlineStr">
        <is>
          <t>Global Bond</t>
        </is>
      </c>
      <c r="K21" s="49" t="n">
        <v>0</v>
      </c>
      <c r="L21" s="61" t="n">
        <v>-0.0062</v>
      </c>
      <c r="M21" s="61">
        <f>K21*L21</f>
        <v/>
      </c>
    </row>
    <row r="22">
      <c r="B22" t="inlineStr">
        <is>
          <t>TIP</t>
        </is>
      </c>
      <c r="C22" s="49" t="n">
        <v>0</v>
      </c>
      <c r="D22" s="61">
        <f>'ETF MTD'!$DU$28/'ETF MTD'!$DU$3-1</f>
        <v/>
      </c>
      <c r="E22" s="61">
        <f>C22*D22</f>
        <v/>
      </c>
      <c r="J22" t="inlineStr">
        <is>
          <t>TIP</t>
        </is>
      </c>
      <c r="K22" s="49" t="n">
        <v>0</v>
      </c>
      <c r="L22" s="61" t="n">
        <v>0.0027</v>
      </c>
      <c r="M22" s="61">
        <f>K22*L22</f>
        <v/>
      </c>
    </row>
    <row r="23">
      <c r="B23" t="inlineStr">
        <is>
          <t>Gold</t>
        </is>
      </c>
      <c r="C23" s="49" t="n">
        <v>0</v>
      </c>
      <c r="D23" s="61">
        <f>'ETF MTD'!$IK$28/'ETF MTD'!$IK$3-1</f>
        <v/>
      </c>
      <c r="E23" s="61">
        <f>C23*D23</f>
        <v/>
      </c>
      <c r="J23" t="inlineStr">
        <is>
          <t>Gold</t>
        </is>
      </c>
      <c r="K23" s="49" t="n">
        <v>0</v>
      </c>
      <c r="L23" s="61" t="n">
        <v>-0.032</v>
      </c>
      <c r="M23" s="61">
        <f>K23*L23</f>
        <v/>
      </c>
    </row>
    <row r="24">
      <c r="B24" t="inlineStr">
        <is>
          <t>ST Bond</t>
        </is>
      </c>
      <c r="C24" s="143" t="n">
        <v>0.76</v>
      </c>
      <c r="J24" t="inlineStr">
        <is>
          <t>ST Bond</t>
        </is>
      </c>
      <c r="K24" s="143" t="n">
        <v>0</v>
      </c>
    </row>
    <row r="27">
      <c r="B27" t="inlineStr">
        <is>
          <t>Cash</t>
        </is>
      </c>
      <c r="C27" s="143">
        <f>1-SUM(C13:C26)</f>
        <v/>
      </c>
      <c r="D27" s="32" t="n">
        <v>0</v>
      </c>
      <c r="E27" s="32">
        <f>C27*D27</f>
        <v/>
      </c>
      <c r="J27" t="inlineStr">
        <is>
          <t>Cash</t>
        </is>
      </c>
      <c r="K27" s="143">
        <f>1-SUM(K13:K26)</f>
        <v/>
      </c>
      <c r="L27" s="32" t="n">
        <v>0</v>
      </c>
      <c r="M27" s="32">
        <f>K27*L27</f>
        <v/>
      </c>
    </row>
    <row r="29">
      <c r="B29" t="inlineStr">
        <is>
          <t>Total</t>
        </is>
      </c>
      <c r="C29" s="9">
        <f>SUM(C13:C28)</f>
        <v/>
      </c>
      <c r="E29" s="3">
        <f>SUM(E13:E27)</f>
        <v/>
      </c>
      <c r="J29" t="inlineStr">
        <is>
          <t>Total</t>
        </is>
      </c>
      <c r="K29" s="9">
        <f>SUM(K13:K28)</f>
        <v/>
      </c>
      <c r="M29" s="3">
        <f>SUM(M13:M27)</f>
        <v/>
      </c>
    </row>
    <row r="32">
      <c r="B32" s="23" t="inlineStr">
        <is>
          <t>System 2: 10/100 S&amp;P Leveraged System</t>
        </is>
      </c>
      <c r="J32" s="83" t="n">
        <v>44217</v>
      </c>
    </row>
    <row r="33">
      <c r="C33" t="inlineStr">
        <is>
          <t>Alloc</t>
        </is>
      </c>
      <c r="D33" t="inlineStr">
        <is>
          <t>MTD RoR</t>
        </is>
      </c>
      <c r="E33" t="inlineStr">
        <is>
          <t>MTD Attrib</t>
        </is>
      </c>
      <c r="K33" t="inlineStr">
        <is>
          <t>Alloc</t>
        </is>
      </c>
      <c r="L33" t="inlineStr">
        <is>
          <t>MTD RoR</t>
        </is>
      </c>
      <c r="M33" t="inlineStr">
        <is>
          <t>MTD Attrib</t>
        </is>
      </c>
    </row>
    <row r="34">
      <c r="B34" t="inlineStr">
        <is>
          <t>SSO</t>
        </is>
      </c>
      <c r="C34" s="143" t="n">
        <v>0</v>
      </c>
      <c r="D34" s="32">
        <f>'ETF MTD'!$FE$28/'ETF MTD'!$FE$3-1</f>
        <v/>
      </c>
      <c r="E34" s="32">
        <f>C34*D34</f>
        <v/>
      </c>
      <c r="J34" t="inlineStr">
        <is>
          <t>SSO</t>
        </is>
      </c>
      <c r="K34" s="143" t="n">
        <v>1</v>
      </c>
      <c r="L34" s="32" t="n">
        <v>-0.023</v>
      </c>
      <c r="M34" s="32">
        <f>K34*L34</f>
        <v/>
      </c>
    </row>
    <row r="35">
      <c r="B35" t="inlineStr">
        <is>
          <t>IEI</t>
        </is>
      </c>
      <c r="C35" s="143" t="n">
        <v>0</v>
      </c>
      <c r="D35" s="32">
        <f>'ETF MTD'!$OW$28/'ETF MTD'!$OW$3-1</f>
        <v/>
      </c>
      <c r="E35" s="32">
        <f>C35*D35</f>
        <v/>
      </c>
      <c r="J35" t="inlineStr">
        <is>
          <t>IEI</t>
        </is>
      </c>
      <c r="K35" s="143" t="n">
        <v>0</v>
      </c>
      <c r="L35" s="32">
        <f>'ETF MTD'!$OW$28/'ETF MTD'!$OW$3-1</f>
        <v/>
      </c>
      <c r="M35" s="32">
        <f>K35*L35</f>
        <v/>
      </c>
    </row>
    <row r="36">
      <c r="B36" t="inlineStr">
        <is>
          <t>BIL</t>
        </is>
      </c>
      <c r="C36" s="143" t="n">
        <v>0</v>
      </c>
      <c r="J36" t="inlineStr">
        <is>
          <t>BIL</t>
        </is>
      </c>
      <c r="K36" s="143" t="n">
        <v>0</v>
      </c>
    </row>
    <row r="38">
      <c r="B38" t="inlineStr">
        <is>
          <t>Cash</t>
        </is>
      </c>
      <c r="C38" s="143">
        <f>1-SUM(C34:C37)</f>
        <v/>
      </c>
      <c r="D38" s="32" t="n">
        <v>0</v>
      </c>
      <c r="E38" s="32">
        <f>C38*D38</f>
        <v/>
      </c>
      <c r="J38" t="inlineStr">
        <is>
          <t>Cash</t>
        </is>
      </c>
      <c r="K38" s="143">
        <f>1-SUM(K34:K37)</f>
        <v/>
      </c>
      <c r="L38" s="32" t="n">
        <v>0</v>
      </c>
      <c r="M38" s="32">
        <f>K38*L38</f>
        <v/>
      </c>
    </row>
    <row r="40">
      <c r="B40" t="inlineStr">
        <is>
          <t>Total</t>
        </is>
      </c>
      <c r="C40" s="9">
        <f>SUM(C34:C39)</f>
        <v/>
      </c>
      <c r="E40" s="3">
        <f>SUM(E34:E38)</f>
        <v/>
      </c>
      <c r="J40" t="inlineStr">
        <is>
          <t>Total</t>
        </is>
      </c>
      <c r="K40" s="9">
        <f>SUM(K34:K39)</f>
        <v/>
      </c>
      <c r="M40" s="3">
        <f>SUM(M34:M38)</f>
        <v/>
      </c>
    </row>
    <row r="43">
      <c r="B43" s="23" t="inlineStr">
        <is>
          <t>System 3: Timing VIX</t>
        </is>
      </c>
      <c r="J43" s="83" t="n">
        <v>44217</v>
      </c>
    </row>
    <row r="44">
      <c r="C44" t="inlineStr">
        <is>
          <t>Alloc</t>
        </is>
      </c>
      <c r="D44" t="inlineStr">
        <is>
          <t>MTD RoR</t>
        </is>
      </c>
      <c r="E44" t="inlineStr">
        <is>
          <t>MTD Attrib</t>
        </is>
      </c>
      <c r="K44" t="inlineStr">
        <is>
          <t>Alloc</t>
        </is>
      </c>
      <c r="L44" t="inlineStr">
        <is>
          <t>MTD RoR</t>
        </is>
      </c>
      <c r="M44" t="inlineStr">
        <is>
          <t>MTD Attrib</t>
        </is>
      </c>
    </row>
    <row r="45">
      <c r="B45" t="inlineStr">
        <is>
          <t>VIJ21</t>
        </is>
      </c>
      <c r="C45" s="1" t="n">
        <v>0</v>
      </c>
      <c r="D45" s="32">
        <f>'ETF MTD'!$ADK$28/'ETF MTD'!$ADK$3-1</f>
        <v/>
      </c>
      <c r="E45" s="18">
        <f>C45*D45</f>
        <v/>
      </c>
      <c r="J45" t="inlineStr">
        <is>
          <t>VIG21</t>
        </is>
      </c>
      <c r="K45" s="1" t="n">
        <v>1</v>
      </c>
      <c r="L45" s="32" t="n">
        <v>0.2659237536656891</v>
      </c>
      <c r="M45" s="18">
        <f>K45*L45</f>
        <v/>
      </c>
    </row>
    <row r="46">
      <c r="B46" t="inlineStr">
        <is>
          <t>VIH21</t>
        </is>
      </c>
      <c r="C46" s="1" t="n">
        <v>0</v>
      </c>
      <c r="D46" s="32">
        <f>'ETF MTD'!$ADQ$28/'ETF MTD'!$ADQ$3-1</f>
        <v/>
      </c>
      <c r="E46" s="18">
        <f>C46*D46</f>
        <v/>
      </c>
      <c r="J46" t="inlineStr">
        <is>
          <t>VIH21</t>
        </is>
      </c>
      <c r="K46" s="1" t="n">
        <v>0</v>
      </c>
      <c r="L46" s="32">
        <f>'ETF MTD'!$ADQ$28/'ETF MTD'!$ADQ$3-1</f>
        <v/>
      </c>
      <c r="M46" s="18">
        <f>K46*L46</f>
        <v/>
      </c>
    </row>
    <row r="47">
      <c r="B47" t="inlineStr">
        <is>
          <t>Cash</t>
        </is>
      </c>
      <c r="C47" s="1">
        <f>1-SUM(C45:C46)</f>
        <v/>
      </c>
      <c r="J47" t="inlineStr">
        <is>
          <t>Cash</t>
        </is>
      </c>
      <c r="K47" s="1">
        <f>1-K45</f>
        <v/>
      </c>
    </row>
    <row r="49">
      <c r="C49" s="1">
        <f>SUM(C45:C48)</f>
        <v/>
      </c>
      <c r="E49" s="3">
        <f>SUM(E45:E48)</f>
        <v/>
      </c>
      <c r="K49" s="1">
        <f>SUM(K45:K48)</f>
        <v/>
      </c>
      <c r="M49" s="3">
        <f>SUM(M45:M48)</f>
        <v/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B050"/>
    <outlinePr summaryBelow="1" summaryRight="1"/>
    <pageSetUpPr/>
  </sheetPr>
  <dimension ref="A1:BL214"/>
  <sheetViews>
    <sheetView workbookViewId="0">
      <selection activeCell="A203" sqref="A203"/>
    </sheetView>
  </sheetViews>
  <sheetFormatPr baseColWidth="8" defaultRowHeight="14.5"/>
  <cols>
    <col width="13.7265625" customWidth="1" min="1" max="1"/>
    <col width="9.1796875" customWidth="1" min="11" max="11"/>
    <col width="9.1796875" customWidth="1" style="294" min="12" max="12"/>
    <col width="9.1796875" customWidth="1" style="283" min="13" max="13"/>
    <col width="9.1796875" customWidth="1" min="15" max="15"/>
    <col width="9.1796875" customWidth="1" style="265" min="16" max="16"/>
    <col width="9.1796875" customWidth="1" min="17" max="18"/>
    <col width="9.1796875" customWidth="1" style="265" min="19" max="19"/>
    <col width="9.1796875" customWidth="1" min="20" max="21"/>
    <col width="9.1796875" customWidth="1" style="265" min="22" max="22"/>
    <col width="9.1796875" customWidth="1" min="23" max="24"/>
    <col width="9.1796875" customWidth="1" style="265" min="25" max="25"/>
    <col width="9.1796875" customWidth="1" min="26" max="26"/>
    <col width="9.1796875" customWidth="1" style="265" min="28" max="28"/>
    <col width="9.1796875" customWidth="1" style="282" min="29" max="30"/>
    <col width="9.1796875" customWidth="1" style="265" min="31" max="31"/>
    <col width="9.1796875" customWidth="1" style="282" min="32" max="33"/>
    <col width="9.1796875" customWidth="1" style="265" min="34" max="34"/>
    <col width="9.1796875" customWidth="1" style="282" min="35" max="36"/>
    <col width="9.1796875" customWidth="1" style="265" min="37" max="37"/>
    <col width="9.1796875" customWidth="1" style="282" min="38" max="39"/>
    <col width="9.1796875" customWidth="1" style="265" min="40" max="41"/>
    <col width="9.1796875" customWidth="1" style="282" min="42" max="42"/>
    <col width="9.1796875" customWidth="1" style="265" min="43" max="43"/>
    <col width="9.1796875" customWidth="1" style="282" min="44" max="51"/>
    <col width="9.1796875" customWidth="1" style="265" min="52" max="53"/>
    <col width="9.1796875" customWidth="1" style="282" min="54" max="54"/>
    <col width="9.1796875" customWidth="1" style="265" min="55" max="55"/>
    <col width="9.1796875" customWidth="1" style="282" min="56" max="57"/>
    <col width="9.1796875" customWidth="1" style="265" min="58" max="58"/>
    <col width="9.1796875" customWidth="1" style="282" min="59" max="64"/>
  </cols>
  <sheetData>
    <row r="1">
      <c r="P1" s="282">
        <f>SUM(P6:P122)</f>
        <v/>
      </c>
      <c r="S1" s="282">
        <f>SUM(S6:S122)</f>
        <v/>
      </c>
      <c r="V1" s="282">
        <f>SUM(V6:V122)</f>
        <v/>
      </c>
      <c r="Y1" s="282">
        <f>SUM(Y6:Y122)</f>
        <v/>
      </c>
      <c r="AB1" s="265">
        <f>SUM(AB6:AB122)</f>
        <v/>
      </c>
      <c r="AE1" s="265">
        <f>SUM(AE6:AE122)</f>
        <v/>
      </c>
      <c r="AH1" s="265">
        <f>SUM(AH6:AH122)</f>
        <v/>
      </c>
      <c r="AK1" s="282">
        <f>SUM(AK6:AK122)</f>
        <v/>
      </c>
      <c r="AN1" s="282">
        <f>SUM(AN6:AN122)</f>
        <v/>
      </c>
      <c r="AQ1" s="282">
        <f>SUM(AQ6:AQ122)</f>
        <v/>
      </c>
      <c r="AT1" s="282">
        <f>SUM(AT6:AT122)</f>
        <v/>
      </c>
      <c r="AW1" s="282">
        <f>SUM(AW6:AW122)</f>
        <v/>
      </c>
      <c r="AZ1" s="282">
        <f>SUM(AZ6:AZ122)</f>
        <v/>
      </c>
      <c r="BA1" s="282" t="n"/>
      <c r="BC1" s="282">
        <f>SUM(BC6:BC122)</f>
        <v/>
      </c>
      <c r="BF1" s="282">
        <f>SUM(BF6:BF122)</f>
        <v/>
      </c>
      <c r="BI1" s="282">
        <f>SUM(BI6:BI122)</f>
        <v/>
      </c>
      <c r="BL1" s="282">
        <f>SUM(BL6:BL122)</f>
        <v/>
      </c>
    </row>
    <row r="2">
      <c r="A2" s="24">
        <f>MODEL!RH3</f>
        <v/>
      </c>
      <c r="AA2" s="23" t="inlineStr">
        <is>
          <t>BLENDS</t>
        </is>
      </c>
    </row>
    <row r="3">
      <c r="F3" s="23" t="inlineStr">
        <is>
          <t xml:space="preserve"> For Large Accounts (&gt;=$1.5 Million); 15% BLUIX</t>
        </is>
      </c>
      <c r="L3" s="294">
        <f>SUM(L6:L110)</f>
        <v/>
      </c>
      <c r="AA3" s="1" t="n">
        <v>0.5</v>
      </c>
      <c r="AD3" s="282" t="n">
        <v>0.6</v>
      </c>
      <c r="AG3" s="282" t="n">
        <v>0.6</v>
      </c>
      <c r="AJ3" s="282" t="n">
        <v>0.5</v>
      </c>
      <c r="AM3" s="282" t="n">
        <v>0.8</v>
      </c>
      <c r="AP3" s="282" t="n">
        <v>0.8</v>
      </c>
      <c r="AS3" s="282" t="n">
        <v>0.7</v>
      </c>
      <c r="AV3" s="282" t="n">
        <v>0.6</v>
      </c>
      <c r="AY3" s="282" t="n">
        <v>0.5</v>
      </c>
      <c r="BB3" s="282" t="n">
        <v>0.5</v>
      </c>
      <c r="BE3" s="282" t="n">
        <v>0.3</v>
      </c>
      <c r="BH3" s="282" t="n">
        <v>0.5</v>
      </c>
      <c r="BK3" s="265" t="n">
        <v>0.75</v>
      </c>
    </row>
    <row r="4">
      <c r="A4" s="23" t="inlineStr">
        <is>
          <t xml:space="preserve"> For Small Accounts (&lt;$1.5 Million); 20% BLUIX</t>
        </is>
      </c>
      <c r="F4" s="80" t="inlineStr">
        <is>
          <t>SPTM is OEF Indiv Stock Strategy</t>
        </is>
      </c>
      <c r="G4" s="12" t="n"/>
      <c r="H4" s="12" t="n"/>
      <c r="I4" s="12" t="n"/>
      <c r="K4" t="inlineStr">
        <is>
          <t>Plug in Holdings from ESG .csv</t>
        </is>
      </c>
    </row>
    <row r="5">
      <c r="A5" t="inlineStr">
        <is>
          <t>S20 Growth</t>
        </is>
      </c>
      <c r="B5" s="33" t="n"/>
      <c r="C5" s="33" t="n"/>
      <c r="D5" s="33" t="n"/>
      <c r="F5" t="inlineStr">
        <is>
          <t>S20 Growth</t>
        </is>
      </c>
      <c r="G5" s="33" t="n"/>
      <c r="H5" s="33" t="n"/>
      <c r="I5" s="33" t="n"/>
      <c r="K5" s="154" t="inlineStr">
        <is>
          <t>OEF Strategy</t>
        </is>
      </c>
      <c r="O5" t="inlineStr">
        <is>
          <t>S20 Growth BLUIX Indiv Stock</t>
        </is>
      </c>
      <c r="R5" t="inlineStr">
        <is>
          <t>S20 ModGro BLUIX Indiv Stock</t>
        </is>
      </c>
      <c r="U5" t="inlineStr">
        <is>
          <t>S20 Balanced BLUIX Indiv Stock</t>
        </is>
      </c>
      <c r="X5" t="inlineStr">
        <is>
          <t>S20 Conservative BLUIX Indiv Stock</t>
        </is>
      </c>
      <c r="AA5" t="inlineStr">
        <is>
          <t>S20 Gro/ESG</t>
        </is>
      </c>
      <c r="AD5" s="282" t="inlineStr">
        <is>
          <t>S20 Gro/OEF</t>
        </is>
      </c>
      <c r="AG5" s="282" t="inlineStr">
        <is>
          <t>S20 MG/OEF</t>
        </is>
      </c>
      <c r="AJ5" s="282" t="inlineStr">
        <is>
          <t>S20 MG/OEF</t>
        </is>
      </c>
      <c r="AM5" s="282" t="inlineStr">
        <is>
          <t>S20 Bal/OEF</t>
        </is>
      </c>
      <c r="AP5" s="295" t="inlineStr">
        <is>
          <t>S20 Bal/ESG</t>
        </is>
      </c>
      <c r="AS5" s="282" t="inlineStr">
        <is>
          <t>S20 Bal/OEF</t>
        </is>
      </c>
      <c r="AV5" s="282" t="inlineStr">
        <is>
          <t>S20 Bal/OEF</t>
        </is>
      </c>
      <c r="AY5" s="282" t="inlineStr">
        <is>
          <t>S20 Bal/OEF</t>
        </is>
      </c>
      <c r="BB5" s="295" t="inlineStr">
        <is>
          <t>S20 Bal/ESG</t>
        </is>
      </c>
      <c r="BE5" s="282" t="inlineStr">
        <is>
          <t>S20 Bal/OEF</t>
        </is>
      </c>
      <c r="BH5" s="282" t="inlineStr">
        <is>
          <t>S50 Con/OEF</t>
        </is>
      </c>
      <c r="BK5" s="282" t="inlineStr">
        <is>
          <t>S20 Con/OEF</t>
        </is>
      </c>
    </row>
    <row r="6">
      <c r="A6" t="inlineStr">
        <is>
          <t>BLUIX</t>
        </is>
      </c>
      <c r="B6" s="3">
        <f>'BLUIX in Models'!$C$4</f>
        <v/>
      </c>
      <c r="C6" s="61">
        <f>'ETF MTD'!$ADE$28/'ETF MTD'!$ADE$3-1</f>
        <v/>
      </c>
      <c r="D6" s="61">
        <f>B6*C6</f>
        <v/>
      </c>
      <c r="F6" t="inlineStr">
        <is>
          <t>BLUIX</t>
        </is>
      </c>
      <c r="G6" s="3">
        <f>'BLUIX in Models'!$B$4</f>
        <v/>
      </c>
      <c r="H6" s="61">
        <f>'ETF MTD'!$ADE$28/'ETF MTD'!$ADE$3-1</f>
        <v/>
      </c>
      <c r="I6" s="61">
        <f>G6*H6</f>
        <v/>
      </c>
      <c r="K6">
        <f>Indexes!P4</f>
        <v/>
      </c>
      <c r="L6" s="294">
        <f>Indexes!Q4</f>
        <v/>
      </c>
      <c r="O6" s="13" t="inlineStr">
        <is>
          <t>$CASH</t>
        </is>
      </c>
      <c r="P6" s="265">
        <f>100-SUM(P7:P120)</f>
        <v/>
      </c>
      <c r="Q6" s="13" t="n"/>
      <c r="R6" s="13">
        <f>O6</f>
        <v/>
      </c>
      <c r="S6" s="265">
        <f>100-SUM(S7:S120)</f>
        <v/>
      </c>
      <c r="T6" s="13" t="n"/>
      <c r="U6" s="13">
        <f>R6</f>
        <v/>
      </c>
      <c r="V6" s="265">
        <f>100-SUM(V7:V120)</f>
        <v/>
      </c>
      <c r="W6" s="13" t="n"/>
      <c r="X6" s="13">
        <f>U6</f>
        <v/>
      </c>
      <c r="Y6" s="265">
        <f>100-SUM(Y7:Y120)</f>
        <v/>
      </c>
      <c r="Z6" s="13" t="n"/>
      <c r="AA6" s="13" t="inlineStr">
        <is>
          <t>$CASH</t>
        </is>
      </c>
      <c r="AB6" s="265">
        <f>ROUND(($AA$3*($B$19*100)+((1-$AA$3)*$L6)),1)</f>
        <v/>
      </c>
      <c r="AC6" s="265" t="n"/>
      <c r="AD6" s="265" t="inlineStr">
        <is>
          <t>$CASH</t>
        </is>
      </c>
      <c r="AE6" s="265">
        <f>ROUND(($AD$3*($B$19*100)+((1-$AD$3)*$L6)),1)</f>
        <v/>
      </c>
      <c r="AF6" s="265" t="n"/>
      <c r="AG6" s="265" t="inlineStr">
        <is>
          <t>$CASH</t>
        </is>
      </c>
      <c r="AH6" s="265">
        <f>ROUND((AG$3*($B$38*100)+((1-AG$3)*$L6)),1)</f>
        <v/>
      </c>
      <c r="AI6" s="265" t="n"/>
      <c r="AJ6" s="265" t="inlineStr">
        <is>
          <t>$CASH</t>
        </is>
      </c>
      <c r="AK6" s="265">
        <f>ROUND((AJ$3*($B$38*100)+((1-AJ$3)*$L6)),1)</f>
        <v/>
      </c>
      <c r="AL6" s="265" t="n"/>
      <c r="AM6" s="265" t="inlineStr">
        <is>
          <t>$CASH</t>
        </is>
      </c>
      <c r="AN6" s="265">
        <f>ROUND((AM$3*($B$38*100)+((1-AM$3)*$L6)),1)</f>
        <v/>
      </c>
      <c r="AP6" s="265" t="inlineStr">
        <is>
          <t>$CASH</t>
        </is>
      </c>
      <c r="AQ6" s="265">
        <f>ROUND((AP$3*($B$38*100)+((1-AP$3)*$L6)),1)</f>
        <v/>
      </c>
      <c r="AR6" s="265" t="n"/>
      <c r="AS6" s="265" t="inlineStr">
        <is>
          <t>$CASH</t>
        </is>
      </c>
      <c r="AT6" s="265">
        <f>ROUND((AS$3*($B$57*100)+((1-AS$3)*$L6)),1)</f>
        <v/>
      </c>
      <c r="AU6" s="265" t="n"/>
      <c r="AV6" s="265" t="inlineStr">
        <is>
          <t>$CASH</t>
        </is>
      </c>
      <c r="AW6" s="265">
        <f>ROUND((AV$3*($B$57*100)+((1-AV$3)*$L6)),1)</f>
        <v/>
      </c>
      <c r="AX6" s="265" t="n"/>
      <c r="AY6" s="265" t="inlineStr">
        <is>
          <t>$CASH</t>
        </is>
      </c>
      <c r="AZ6" s="265">
        <f>ROUND((AY$3*($B$57*100)+((1-AY$3)*$L6)),1)</f>
        <v/>
      </c>
      <c r="BB6" s="265" t="inlineStr">
        <is>
          <t>$CASH</t>
        </is>
      </c>
      <c r="BC6" s="265">
        <f>ROUND((BB$3*($B$57*100)+((1-BB$3)*$L6)),1)</f>
        <v/>
      </c>
      <c r="BD6" s="265" t="n"/>
      <c r="BE6" s="265" t="inlineStr">
        <is>
          <t>$CASH</t>
        </is>
      </c>
      <c r="BF6" s="265">
        <f>ROUND((BE$3*($B$57*100)+((1-BE$3)*$L6)),1)</f>
        <v/>
      </c>
      <c r="BG6" s="265" t="n"/>
      <c r="BH6" s="265" t="inlineStr">
        <is>
          <t>$CASH</t>
        </is>
      </c>
      <c r="BI6" s="265">
        <f>ROUND((BH$3*($B$153*100)+((1-BH$3)*$L6)),1)</f>
        <v/>
      </c>
      <c r="BJ6" s="265" t="n"/>
      <c r="BK6" s="265" t="inlineStr">
        <is>
          <t>$CASH</t>
        </is>
      </c>
      <c r="BL6" s="265">
        <f>ROUND((BK$3*($B$76*100)+((1-BK$3)*$L6)),1)</f>
        <v/>
      </c>
    </row>
    <row r="7">
      <c r="A7" s="32" t="inlineStr">
        <is>
          <t>SPTM</t>
        </is>
      </c>
      <c r="B7" s="49">
        <f>(1-B6)*MODEL!$RI5</f>
        <v/>
      </c>
      <c r="C7" s="61">
        <f>'ETF MTD'!$K$28/'ETF MTD'!$K$3-1</f>
        <v/>
      </c>
      <c r="D7" s="61">
        <f>B7*C7</f>
        <v/>
      </c>
      <c r="F7" s="154" t="inlineStr">
        <is>
          <t>SPTM</t>
        </is>
      </c>
      <c r="G7" s="115">
        <f>1-SUM(G8:G17)-G6-G19</f>
        <v/>
      </c>
      <c r="H7" s="61">
        <f>'ETF MTD'!$K$28/'ETF MTD'!$K$3-1</f>
        <v/>
      </c>
      <c r="I7" s="61">
        <f>G7*H7</f>
        <v/>
      </c>
      <c r="K7">
        <f>Indexes!P5</f>
        <v/>
      </c>
      <c r="L7" s="294">
        <f>Indexes!Q5</f>
        <v/>
      </c>
      <c r="O7">
        <f>F6</f>
        <v/>
      </c>
      <c r="P7" s="265">
        <f>G6*100</f>
        <v/>
      </c>
      <c r="R7" s="13">
        <f>O7</f>
        <v/>
      </c>
      <c r="S7" s="265">
        <f>G24*100</f>
        <v/>
      </c>
      <c r="U7" s="13">
        <f>R7</f>
        <v/>
      </c>
      <c r="V7" s="265">
        <f>G43*100</f>
        <v/>
      </c>
      <c r="X7" s="13">
        <f>U7</f>
        <v/>
      </c>
      <c r="Y7" s="265">
        <f>ROUND(G62*100,1)</f>
        <v/>
      </c>
      <c r="AA7" s="13" t="inlineStr">
        <is>
          <t>BLUIX</t>
        </is>
      </c>
      <c r="AB7" s="265">
        <f>100-AB6-SUM(AB8:AB122)</f>
        <v/>
      </c>
      <c r="AD7" s="282" t="inlineStr">
        <is>
          <t>BLUIX</t>
        </is>
      </c>
      <c r="AE7" s="265">
        <f>100-AE6-SUM(AE8:AE122)</f>
        <v/>
      </c>
      <c r="AG7" s="282" t="inlineStr">
        <is>
          <t>BLUIX</t>
        </is>
      </c>
      <c r="AH7" s="265">
        <f>100-AH6-SUM(AH8:AH122)</f>
        <v/>
      </c>
      <c r="AJ7" s="282" t="inlineStr">
        <is>
          <t>BLUIX</t>
        </is>
      </c>
      <c r="AK7" s="282">
        <f>100-AK6-SUM(AK8:AK122)</f>
        <v/>
      </c>
      <c r="AM7" s="282" t="inlineStr">
        <is>
          <t>BLUIX</t>
        </is>
      </c>
      <c r="AN7" s="282">
        <f>100-AN6-SUM(AN8:AN122)</f>
        <v/>
      </c>
      <c r="AO7" s="282" t="n"/>
      <c r="AP7" s="282" t="inlineStr">
        <is>
          <t>BLUIX</t>
        </is>
      </c>
      <c r="AQ7" s="282">
        <f>100-AQ6-SUM(AQ8:AQ122)</f>
        <v/>
      </c>
      <c r="AS7" s="282" t="inlineStr">
        <is>
          <t>BLUIX</t>
        </is>
      </c>
      <c r="AT7" s="282">
        <f>100-AT6-SUM(AT8:AT122)</f>
        <v/>
      </c>
      <c r="AV7" s="282" t="inlineStr">
        <is>
          <t>BLUIX</t>
        </is>
      </c>
      <c r="AW7" s="282">
        <f>100-AW6-SUM(AW8:AW122)</f>
        <v/>
      </c>
      <c r="AY7" s="282" t="inlineStr">
        <is>
          <t>BLUIX</t>
        </is>
      </c>
      <c r="AZ7" s="282">
        <f>100-AZ6-SUM(AZ8:AZ122)</f>
        <v/>
      </c>
      <c r="BA7" s="282" t="n"/>
      <c r="BB7" s="282" t="inlineStr">
        <is>
          <t>BLUIX</t>
        </is>
      </c>
      <c r="BC7" s="282">
        <f>100-BC6-SUM(BC8:BC122)</f>
        <v/>
      </c>
      <c r="BE7" s="282" t="inlineStr">
        <is>
          <t>BLUIX</t>
        </is>
      </c>
      <c r="BF7" s="282">
        <f>100-BF6-SUM(BF8:BF122)</f>
        <v/>
      </c>
      <c r="BH7" s="282" t="inlineStr">
        <is>
          <t>BLUIX</t>
        </is>
      </c>
      <c r="BI7" s="282">
        <f>100-BI6-SUM(BI8:BI122)</f>
        <v/>
      </c>
      <c r="BK7" s="282" t="inlineStr">
        <is>
          <t>BLUIX</t>
        </is>
      </c>
      <c r="BL7" s="282">
        <f>100-BL6-SUM(BL8:BL122)</f>
        <v/>
      </c>
    </row>
    <row r="8">
      <c r="A8" t="inlineStr">
        <is>
          <t>SPDW</t>
        </is>
      </c>
      <c r="B8" s="49">
        <f>(1-B6)*MODEL!$RI6</f>
        <v/>
      </c>
      <c r="C8" s="61">
        <f>'ETF MTD'!$VO$28/'ETF MTD'!$VO$3-1</f>
        <v/>
      </c>
      <c r="D8" s="61">
        <f>B8*C8</f>
        <v/>
      </c>
      <c r="F8" t="inlineStr">
        <is>
          <t>SPDW</t>
        </is>
      </c>
      <c r="G8" s="49">
        <f>(1-G6)*MODEL!$RI6</f>
        <v/>
      </c>
      <c r="H8" s="61">
        <f>'ETF MTD'!$VO$28/'ETF MTD'!$VO$3-1</f>
        <v/>
      </c>
      <c r="I8" s="61">
        <f>G8*H8</f>
        <v/>
      </c>
      <c r="K8">
        <f>Indexes!P6</f>
        <v/>
      </c>
      <c r="L8" s="294">
        <f>Indexes!Q6</f>
        <v/>
      </c>
      <c r="O8">
        <f>F8</f>
        <v/>
      </c>
      <c r="P8" s="265">
        <f>ROUND(G8*100,1)</f>
        <v/>
      </c>
      <c r="R8" s="13">
        <f>O8</f>
        <v/>
      </c>
      <c r="S8" s="265">
        <f>ROUND(G26*100,1)</f>
        <v/>
      </c>
      <c r="U8" s="13">
        <f>R8</f>
        <v/>
      </c>
      <c r="V8" s="265">
        <f>ROUND(G45*100,1)</f>
        <v/>
      </c>
      <c r="X8" s="13">
        <f>U8</f>
        <v/>
      </c>
      <c r="Y8" s="265">
        <f>ROUND(G64*100,1)</f>
        <v/>
      </c>
      <c r="AA8" s="121" t="inlineStr">
        <is>
          <t>SPTM</t>
        </is>
      </c>
      <c r="AB8" s="265">
        <f>ROUND($AA$3*($B7*100),1)</f>
        <v/>
      </c>
      <c r="AD8" s="282" t="inlineStr">
        <is>
          <t>SPTM</t>
        </is>
      </c>
      <c r="AE8" s="265">
        <f>ROUND($AD$3*($B7*100),1)</f>
        <v/>
      </c>
      <c r="AG8" s="282" t="inlineStr">
        <is>
          <t>SPTM</t>
        </is>
      </c>
      <c r="AH8" s="265">
        <f>ROUND(AG$3*($B25*100),1)</f>
        <v/>
      </c>
      <c r="AJ8" s="282" t="inlineStr">
        <is>
          <t>SPTM</t>
        </is>
      </c>
      <c r="AK8" s="265">
        <f>ROUND(AJ$3*($B25*100),1)</f>
        <v/>
      </c>
      <c r="AM8" s="282" t="inlineStr">
        <is>
          <t>SPTM</t>
        </is>
      </c>
      <c r="AN8" s="265">
        <f>ROUND(AM$3*($B44*100),1)</f>
        <v/>
      </c>
      <c r="AP8" s="282" t="inlineStr">
        <is>
          <t>SPTM</t>
        </is>
      </c>
      <c r="AQ8" s="265">
        <f>ROUND(AP$3*($B44*100),1)</f>
        <v/>
      </c>
      <c r="AS8" s="282" t="inlineStr">
        <is>
          <t>SPTM</t>
        </is>
      </c>
      <c r="AT8" s="282">
        <f>ROUND(AS$3*($B44*100),1)</f>
        <v/>
      </c>
      <c r="AV8" s="282" t="inlineStr">
        <is>
          <t>SPTM</t>
        </is>
      </c>
      <c r="AW8" s="282">
        <f>ROUND(AV$3*($B44*100),1)</f>
        <v/>
      </c>
      <c r="AY8" s="282" t="inlineStr">
        <is>
          <t>SPTM</t>
        </is>
      </c>
      <c r="AZ8" s="265">
        <f>ROUND(AY$3*($B44*100),1)</f>
        <v/>
      </c>
      <c r="BB8" s="282" t="inlineStr">
        <is>
          <t>SPTM</t>
        </is>
      </c>
      <c r="BC8" s="265">
        <f>ROUND(BB$3*($B44*100),1)</f>
        <v/>
      </c>
      <c r="BE8" s="282" t="inlineStr">
        <is>
          <t>SPTM</t>
        </is>
      </c>
      <c r="BF8" s="265">
        <f>ROUND(BE$3*($B44*100),1)</f>
        <v/>
      </c>
      <c r="BH8" s="282" t="inlineStr">
        <is>
          <t>SPTM</t>
        </is>
      </c>
      <c r="BI8" s="282">
        <f>ROUND(BH$3*($B140*100),1)</f>
        <v/>
      </c>
      <c r="BK8" s="282" t="inlineStr">
        <is>
          <t>SPTM</t>
        </is>
      </c>
      <c r="BL8" s="282">
        <f>ROUND(BK$3*($B63*100),1)</f>
        <v/>
      </c>
    </row>
    <row r="9">
      <c r="A9" t="inlineStr">
        <is>
          <t>SPEM</t>
        </is>
      </c>
      <c r="B9" s="49">
        <f>(1-B6)*MODEL!$RI7</f>
        <v/>
      </c>
      <c r="C9" s="61">
        <f>'ETF MTD'!$PU$28/'ETF MTD'!$PU$3-1</f>
        <v/>
      </c>
      <c r="D9" s="61">
        <f>B9*C9</f>
        <v/>
      </c>
      <c r="F9" t="inlineStr">
        <is>
          <t>SPEM</t>
        </is>
      </c>
      <c r="G9" s="49">
        <f>(1-G6)*MODEL!$RI7</f>
        <v/>
      </c>
      <c r="H9" s="61">
        <f>'ETF MTD'!$PU$28/'ETF MTD'!$PU$3-1</f>
        <v/>
      </c>
      <c r="I9" s="61">
        <f>G9*H9</f>
        <v/>
      </c>
      <c r="K9">
        <f>Indexes!P7</f>
        <v/>
      </c>
      <c r="L9" s="294">
        <f>Indexes!Q7</f>
        <v/>
      </c>
      <c r="O9">
        <f>F9</f>
        <v/>
      </c>
      <c r="P9" s="265">
        <f>ROUND(G9*100,1)</f>
        <v/>
      </c>
      <c r="R9" s="13">
        <f>O9</f>
        <v/>
      </c>
      <c r="S9" s="265">
        <f>ROUND(G27*100,1)</f>
        <v/>
      </c>
      <c r="U9" s="13">
        <f>R9</f>
        <v/>
      </c>
      <c r="V9" s="265">
        <f>ROUND(G46*100,1)</f>
        <v/>
      </c>
      <c r="X9" s="13">
        <f>U9</f>
        <v/>
      </c>
      <c r="Y9" s="265">
        <f>ROUND(G65*100,1)</f>
        <v/>
      </c>
      <c r="AA9" s="13" t="inlineStr">
        <is>
          <t>SPDW</t>
        </is>
      </c>
      <c r="AB9" s="265">
        <f>ROUND($AA$3*($B8*100),1)</f>
        <v/>
      </c>
      <c r="AD9" s="282" t="inlineStr">
        <is>
          <t>SPDW</t>
        </is>
      </c>
      <c r="AE9" s="265">
        <f>ROUND($AD$3*($B8*100),1)</f>
        <v/>
      </c>
      <c r="AG9" s="282" t="inlineStr">
        <is>
          <t>SPDW</t>
        </is>
      </c>
      <c r="AH9" s="265">
        <f>ROUND(AG$3*($B26*100),1)</f>
        <v/>
      </c>
      <c r="AJ9" s="282" t="inlineStr">
        <is>
          <t>SPDW</t>
        </is>
      </c>
      <c r="AK9" s="265">
        <f>ROUND(AJ$3*($B26*100),1)</f>
        <v/>
      </c>
      <c r="AM9" s="282" t="inlineStr">
        <is>
          <t>SPDW</t>
        </is>
      </c>
      <c r="AN9" s="265">
        <f>ROUND(AM$3*($B45*100),1)</f>
        <v/>
      </c>
      <c r="AP9" s="282" t="inlineStr">
        <is>
          <t>SPDW</t>
        </is>
      </c>
      <c r="AQ9" s="265">
        <f>ROUND(AP$3*($B45*100),1)</f>
        <v/>
      </c>
      <c r="AS9" s="282" t="inlineStr">
        <is>
          <t>SPDW</t>
        </is>
      </c>
      <c r="AT9" s="282">
        <f>ROUND(AS$3*($B45*100),1)</f>
        <v/>
      </c>
      <c r="AV9" s="282" t="inlineStr">
        <is>
          <t>SPDW</t>
        </is>
      </c>
      <c r="AW9" s="282">
        <f>ROUND(AV$3*($B45*100),1)</f>
        <v/>
      </c>
      <c r="AY9" s="282" t="inlineStr">
        <is>
          <t>SPDW</t>
        </is>
      </c>
      <c r="AZ9" s="265">
        <f>ROUND(AY$3*($B45*100),1)</f>
        <v/>
      </c>
      <c r="BB9" s="282" t="inlineStr">
        <is>
          <t>SPDW</t>
        </is>
      </c>
      <c r="BC9" s="265">
        <f>ROUND(BB$3*($B45*100),1)</f>
        <v/>
      </c>
      <c r="BE9" s="282" t="inlineStr">
        <is>
          <t>SPDW</t>
        </is>
      </c>
      <c r="BF9" s="265">
        <f>ROUND(BE$3*($B45*100),1)</f>
        <v/>
      </c>
      <c r="BH9" s="282" t="inlineStr">
        <is>
          <t>SPDW</t>
        </is>
      </c>
      <c r="BI9" s="282">
        <f>ROUND(BH$3*($B141*100),1)</f>
        <v/>
      </c>
      <c r="BK9" s="282" t="inlineStr">
        <is>
          <t>SPDW</t>
        </is>
      </c>
      <c r="BL9" s="282">
        <f>ROUND(BK$3*($B64*100),1)</f>
        <v/>
      </c>
    </row>
    <row r="10">
      <c r="A10" t="inlineStr">
        <is>
          <t>USRT</t>
        </is>
      </c>
      <c r="B10" s="49">
        <f>(1-B6)*MODEL!$RI8</f>
        <v/>
      </c>
      <c r="C10" s="61">
        <f>'ETF MTD'!$JU$28/'ETF MTD'!$JU$3-1</f>
        <v/>
      </c>
      <c r="D10" s="61">
        <f>B10*C10</f>
        <v/>
      </c>
      <c r="F10" t="inlineStr">
        <is>
          <t>USRT</t>
        </is>
      </c>
      <c r="G10" s="49">
        <f>(1-G6)*MODEL!$RI8</f>
        <v/>
      </c>
      <c r="H10" s="61">
        <f>'ETF MTD'!$JU$28/'ETF MTD'!$JU$3-1</f>
        <v/>
      </c>
      <c r="I10" s="61">
        <f>G10*H10</f>
        <v/>
      </c>
      <c r="K10">
        <f>Indexes!P8</f>
        <v/>
      </c>
      <c r="L10" s="294">
        <f>Indexes!Q8</f>
        <v/>
      </c>
      <c r="O10">
        <f>F10</f>
        <v/>
      </c>
      <c r="P10" s="265">
        <f>ROUND(G10*100,1)</f>
        <v/>
      </c>
      <c r="R10" s="13">
        <f>O10</f>
        <v/>
      </c>
      <c r="S10" s="265">
        <f>ROUND(G28*100,1)</f>
        <v/>
      </c>
      <c r="U10" s="13">
        <f>R10</f>
        <v/>
      </c>
      <c r="V10" s="265">
        <f>ROUND(G47*100,1)</f>
        <v/>
      </c>
      <c r="X10" s="13">
        <f>U10</f>
        <v/>
      </c>
      <c r="Y10" s="265">
        <f>ROUND(G66*100,1)</f>
        <v/>
      </c>
      <c r="AA10" s="13" t="inlineStr">
        <is>
          <t>SPEM</t>
        </is>
      </c>
      <c r="AB10" s="265">
        <f>ROUND($AA$3*($B9*100),1)</f>
        <v/>
      </c>
      <c r="AD10" s="282" t="inlineStr">
        <is>
          <t>SPEM</t>
        </is>
      </c>
      <c r="AE10" s="265">
        <f>ROUND($AD$3*($B9*100),1)</f>
        <v/>
      </c>
      <c r="AG10" s="282" t="inlineStr">
        <is>
          <t>SPEM</t>
        </is>
      </c>
      <c r="AH10" s="265">
        <f>ROUND(AG$3*($B27*100),1)</f>
        <v/>
      </c>
      <c r="AJ10" s="282" t="inlineStr">
        <is>
          <t>SPEM</t>
        </is>
      </c>
      <c r="AK10" s="265">
        <f>ROUND(AJ$3*($B27*100),1)</f>
        <v/>
      </c>
      <c r="AM10" s="282" t="inlineStr">
        <is>
          <t>SPEM</t>
        </is>
      </c>
      <c r="AN10" s="265">
        <f>ROUND(AM$3*($B46*100),1)</f>
        <v/>
      </c>
      <c r="AP10" s="282" t="inlineStr">
        <is>
          <t>SPEM</t>
        </is>
      </c>
      <c r="AQ10" s="265">
        <f>ROUND(AP$3*($B46*100),1)</f>
        <v/>
      </c>
      <c r="AS10" s="282" t="inlineStr">
        <is>
          <t>SPEM</t>
        </is>
      </c>
      <c r="AT10" s="282">
        <f>ROUND(AS$3*($B46*100),1)</f>
        <v/>
      </c>
      <c r="AV10" s="282" t="inlineStr">
        <is>
          <t>SPEM</t>
        </is>
      </c>
      <c r="AW10" s="282">
        <f>ROUND(AV$3*($B46*100),1)</f>
        <v/>
      </c>
      <c r="AY10" s="282" t="inlineStr">
        <is>
          <t>SPEM</t>
        </is>
      </c>
      <c r="AZ10" s="265">
        <f>ROUND(AY$3*($B46*100),1)</f>
        <v/>
      </c>
      <c r="BB10" s="282" t="inlineStr">
        <is>
          <t>SPEM</t>
        </is>
      </c>
      <c r="BC10" s="265">
        <f>ROUND(BB$3*($B46*100),1)</f>
        <v/>
      </c>
      <c r="BE10" s="282" t="inlineStr">
        <is>
          <t>SPEM</t>
        </is>
      </c>
      <c r="BF10" s="265">
        <f>ROUND(BE$3*($B46*100),1)</f>
        <v/>
      </c>
      <c r="BH10" s="282" t="inlineStr">
        <is>
          <t>SPEM</t>
        </is>
      </c>
      <c r="BI10" s="282">
        <f>ROUND(BH$3*($B142*100),1)</f>
        <v/>
      </c>
      <c r="BK10" s="282" t="inlineStr">
        <is>
          <t>SPEM</t>
        </is>
      </c>
      <c r="BL10" s="282">
        <f>ROUND(BK$3*($B65*100),1)</f>
        <v/>
      </c>
    </row>
    <row r="11">
      <c r="A11" t="inlineStr">
        <is>
          <t>HEGD</t>
        </is>
      </c>
      <c r="B11" s="49">
        <f>(1-B6)*MODEL!$RI9</f>
        <v/>
      </c>
      <c r="C11" s="61">
        <f>'ETF MTD'!$DO$28/'ETF MTD'!$DO$3-1</f>
        <v/>
      </c>
      <c r="D11" s="61">
        <f>B11*C11</f>
        <v/>
      </c>
      <c r="F11" t="inlineStr">
        <is>
          <t>HEGD</t>
        </is>
      </c>
      <c r="G11" s="49">
        <f>(1-G6)*MODEL!$RI9</f>
        <v/>
      </c>
      <c r="H11" s="61">
        <f>'ETF MTD'!$DO$28/'ETF MTD'!$DO$3-1</f>
        <v/>
      </c>
      <c r="I11" s="61">
        <f>G11*H11</f>
        <v/>
      </c>
      <c r="K11">
        <f>Indexes!P9</f>
        <v/>
      </c>
      <c r="L11" s="294">
        <f>Indexes!Q9</f>
        <v/>
      </c>
      <c r="O11">
        <f>F11</f>
        <v/>
      </c>
      <c r="P11" s="265">
        <f>ROUND(G11*100,1)</f>
        <v/>
      </c>
      <c r="R11" s="13">
        <f>O11</f>
        <v/>
      </c>
      <c r="S11" s="265">
        <f>ROUND(G29*100,1)</f>
        <v/>
      </c>
      <c r="U11" s="13">
        <f>R11</f>
        <v/>
      </c>
      <c r="V11" s="265">
        <f>ROUND(G48*100,1)</f>
        <v/>
      </c>
      <c r="X11" s="13">
        <f>U11</f>
        <v/>
      </c>
      <c r="Y11" s="265">
        <f>ROUND(G67*100,1)</f>
        <v/>
      </c>
      <c r="AA11" s="13" t="inlineStr">
        <is>
          <t>USRT</t>
        </is>
      </c>
      <c r="AB11" s="265">
        <f>ROUND($AA$3*($B10*100),1)</f>
        <v/>
      </c>
      <c r="AD11" s="282" t="inlineStr">
        <is>
          <t>USRT</t>
        </is>
      </c>
      <c r="AE11" s="265">
        <f>ROUND($AD$3*($B10*100),1)</f>
        <v/>
      </c>
      <c r="AG11" s="282" t="inlineStr">
        <is>
          <t>USRT</t>
        </is>
      </c>
      <c r="AH11" s="265">
        <f>ROUND(AG$3*($B28*100),1)</f>
        <v/>
      </c>
      <c r="AJ11" s="282" t="inlineStr">
        <is>
          <t>USRT</t>
        </is>
      </c>
      <c r="AK11" s="265">
        <f>ROUND(AJ$3*($B28*100),1)</f>
        <v/>
      </c>
      <c r="AM11" s="282" t="inlineStr">
        <is>
          <t>USRT</t>
        </is>
      </c>
      <c r="AN11" s="265">
        <f>ROUND(AM$3*($B47*100),1)</f>
        <v/>
      </c>
      <c r="AP11" s="282" t="inlineStr">
        <is>
          <t>USRT</t>
        </is>
      </c>
      <c r="AQ11" s="265">
        <f>ROUND(AP$3*($B47*100),1)</f>
        <v/>
      </c>
      <c r="AS11" s="282" t="inlineStr">
        <is>
          <t>USRT</t>
        </is>
      </c>
      <c r="AT11" s="282">
        <f>ROUND(AS$3*($B47*100),1)</f>
        <v/>
      </c>
      <c r="AV11" s="282" t="inlineStr">
        <is>
          <t>USRT</t>
        </is>
      </c>
      <c r="AW11" s="282">
        <f>ROUND(AV$3*($B47*100),1)</f>
        <v/>
      </c>
      <c r="AY11" s="282" t="inlineStr">
        <is>
          <t>USRT</t>
        </is>
      </c>
      <c r="AZ11" s="265">
        <f>ROUND(AY$3*($B47*100),1)</f>
        <v/>
      </c>
      <c r="BB11" s="282" t="inlineStr">
        <is>
          <t>USRT</t>
        </is>
      </c>
      <c r="BC11" s="265">
        <f>ROUND(BB$3*($B47*100),1)</f>
        <v/>
      </c>
      <c r="BE11" s="282" t="inlineStr">
        <is>
          <t>USRT</t>
        </is>
      </c>
      <c r="BF11" s="265">
        <f>ROUND(BE$3*($B47*100),1)</f>
        <v/>
      </c>
      <c r="BH11" s="282" t="inlineStr">
        <is>
          <t>USRT</t>
        </is>
      </c>
      <c r="BI11" s="282">
        <f>ROUND(BH$3*($B143*100),1)</f>
        <v/>
      </c>
      <c r="BK11" s="282" t="inlineStr">
        <is>
          <t>USRT</t>
        </is>
      </c>
      <c r="BL11" s="282">
        <f>ROUND(BK$3*($B66*100),1)</f>
        <v/>
      </c>
    </row>
    <row r="12">
      <c r="A12" t="inlineStr">
        <is>
          <t>GOVT</t>
        </is>
      </c>
      <c r="B12" s="49">
        <f>(1-B6)*MODEL!$RI10</f>
        <v/>
      </c>
      <c r="C12" s="61">
        <f>'ETF MTD'!$OW$28/'ETF MTD'!$OW$3-1</f>
        <v/>
      </c>
      <c r="D12" s="61">
        <f>B12*C12</f>
        <v/>
      </c>
      <c r="F12" t="inlineStr">
        <is>
          <t>GOVT</t>
        </is>
      </c>
      <c r="G12" s="49">
        <f>(1-G6)*MODEL!$RI10</f>
        <v/>
      </c>
      <c r="H12" s="61">
        <f>'ETF MTD'!$OW$28/'ETF MTD'!$OW$3-1</f>
        <v/>
      </c>
      <c r="I12" s="61">
        <f>G12*H12</f>
        <v/>
      </c>
      <c r="K12">
        <f>Indexes!P10</f>
        <v/>
      </c>
      <c r="L12" s="294">
        <f>Indexes!Q10</f>
        <v/>
      </c>
      <c r="M12" s="293" t="n"/>
      <c r="O12">
        <f>F12</f>
        <v/>
      </c>
      <c r="P12" s="265">
        <f>ROUND(G12*100,1)</f>
        <v/>
      </c>
      <c r="R12" s="13">
        <f>O12</f>
        <v/>
      </c>
      <c r="S12" s="265">
        <f>ROUND(G30*100,1)</f>
        <v/>
      </c>
      <c r="U12" s="13">
        <f>R12</f>
        <v/>
      </c>
      <c r="V12" s="265">
        <f>ROUND(G49*100,1)</f>
        <v/>
      </c>
      <c r="X12" s="13">
        <f>U12</f>
        <v/>
      </c>
      <c r="Y12" s="265">
        <f>ROUND(G68*100,1)</f>
        <v/>
      </c>
      <c r="AA12" s="13">
        <f>X11</f>
        <v/>
      </c>
      <c r="AB12" s="265">
        <f>ROUND($AA$3*($B11*100),1)</f>
        <v/>
      </c>
      <c r="AD12" s="282">
        <f>AA12</f>
        <v/>
      </c>
      <c r="AE12" s="265">
        <f>ROUND($AD$3*($B11*100),1)</f>
        <v/>
      </c>
      <c r="AG12" s="282">
        <f>AD12</f>
        <v/>
      </c>
      <c r="AH12" s="265">
        <f>ROUND(AG$3*($B29*100),1)</f>
        <v/>
      </c>
      <c r="AJ12" s="282">
        <f>AG12</f>
        <v/>
      </c>
      <c r="AK12" s="265">
        <f>ROUND(AJ$3*($B29*100),1)</f>
        <v/>
      </c>
      <c r="AM12" s="282">
        <f>AJ12</f>
        <v/>
      </c>
      <c r="AN12" s="265">
        <f>ROUND(AM$3*($B48*100),1)</f>
        <v/>
      </c>
      <c r="AP12" s="282">
        <f>AM12</f>
        <v/>
      </c>
      <c r="AQ12" s="265">
        <f>ROUND(AP$3*($B48*100),1)</f>
        <v/>
      </c>
      <c r="AS12" s="282">
        <f>AP12</f>
        <v/>
      </c>
      <c r="AT12" s="282">
        <f>ROUND(AS$3*($B48*100),1)</f>
        <v/>
      </c>
      <c r="AV12" s="282">
        <f>AS12</f>
        <v/>
      </c>
      <c r="AW12" s="282">
        <f>ROUND(AV$3*($B48*100),1)</f>
        <v/>
      </c>
      <c r="AY12" s="282">
        <f>AV12</f>
        <v/>
      </c>
      <c r="AZ12" s="265">
        <f>ROUND(AY$3*($B48*100),1)</f>
        <v/>
      </c>
      <c r="BB12" s="282">
        <f>AY12</f>
        <v/>
      </c>
      <c r="BC12" s="265">
        <f>ROUND(BB$3*($B48*100),1)</f>
        <v/>
      </c>
      <c r="BE12" s="282">
        <f>BB12</f>
        <v/>
      </c>
      <c r="BF12" s="265">
        <f>ROUND(BE$3*($B48*100),1)</f>
        <v/>
      </c>
      <c r="BH12" s="282" t="inlineStr">
        <is>
          <t>SPTL</t>
        </is>
      </c>
      <c r="BI12" s="282">
        <f>ROUND(BH$3*($B144*100),1)</f>
        <v/>
      </c>
      <c r="BK12" s="282" t="inlineStr">
        <is>
          <t>SPTL</t>
        </is>
      </c>
      <c r="BL12" s="282">
        <f>ROUND(BK$3*($B67*100),1)</f>
        <v/>
      </c>
    </row>
    <row r="13">
      <c r="A13" t="inlineStr">
        <is>
          <t>BWX</t>
        </is>
      </c>
      <c r="B13" s="49">
        <f>(1-B6)*MODEL!$RI11</f>
        <v/>
      </c>
      <c r="C13" s="61">
        <f>'ETF MTD'!$KG$28/'ETF MTD'!$KG$3-1</f>
        <v/>
      </c>
      <c r="D13" s="61">
        <f>B13*C13</f>
        <v/>
      </c>
      <c r="F13" t="inlineStr">
        <is>
          <t>BWX</t>
        </is>
      </c>
      <c r="G13" s="49">
        <f>(1-G6)*MODEL!$RI11</f>
        <v/>
      </c>
      <c r="H13" s="61">
        <f>'ETF MTD'!$KG$28/'ETF MTD'!$KG$3-1</f>
        <v/>
      </c>
      <c r="I13" s="61">
        <f>G13*H13</f>
        <v/>
      </c>
      <c r="K13">
        <f>Indexes!P11</f>
        <v/>
      </c>
      <c r="L13" s="294">
        <f>Indexes!Q11</f>
        <v/>
      </c>
      <c r="M13" s="293" t="n"/>
      <c r="O13">
        <f>F13</f>
        <v/>
      </c>
      <c r="P13" s="265">
        <f>ROUND(G13*100,1)</f>
        <v/>
      </c>
      <c r="R13" s="13">
        <f>O13</f>
        <v/>
      </c>
      <c r="S13" s="265">
        <f>ROUND(G31*100,1)</f>
        <v/>
      </c>
      <c r="U13" s="13">
        <f>R13</f>
        <v/>
      </c>
      <c r="V13" s="265">
        <f>ROUND(G50*100,1)</f>
        <v/>
      </c>
      <c r="X13" s="13">
        <f>U13</f>
        <v/>
      </c>
      <c r="Y13" s="265">
        <f>ROUND(G69*100,1)</f>
        <v/>
      </c>
      <c r="AA13" s="13" t="inlineStr">
        <is>
          <t>GOVT</t>
        </is>
      </c>
      <c r="AB13" s="265">
        <f>ROUND($AA$3*($B12*100),1)</f>
        <v/>
      </c>
      <c r="AD13" s="282" t="inlineStr">
        <is>
          <t>GOVT</t>
        </is>
      </c>
      <c r="AE13" s="265">
        <f>ROUND($AD$3*($B12*100),1)</f>
        <v/>
      </c>
      <c r="AG13" s="282" t="inlineStr">
        <is>
          <t>GOVT</t>
        </is>
      </c>
      <c r="AH13" s="265">
        <f>ROUND(AG$3*($B30*100),1)</f>
        <v/>
      </c>
      <c r="AJ13" s="282" t="inlineStr">
        <is>
          <t>GOVT</t>
        </is>
      </c>
      <c r="AK13" s="265">
        <f>ROUND(AJ$3*($B30*100),1)</f>
        <v/>
      </c>
      <c r="AM13" s="282" t="inlineStr">
        <is>
          <t>GOVT</t>
        </is>
      </c>
      <c r="AN13" s="265">
        <f>ROUND(AM$3*($B49*100),1)</f>
        <v/>
      </c>
      <c r="AP13" s="282" t="inlineStr">
        <is>
          <t>GOVT</t>
        </is>
      </c>
      <c r="AQ13" s="265">
        <f>ROUND(AP$3*($B49*100),1)</f>
        <v/>
      </c>
      <c r="AS13" s="282" t="inlineStr">
        <is>
          <t>GOVT</t>
        </is>
      </c>
      <c r="AT13" s="282">
        <f>ROUND(AS$3*($B49*100),1)</f>
        <v/>
      </c>
      <c r="AV13" s="282" t="inlineStr">
        <is>
          <t>GOVT</t>
        </is>
      </c>
      <c r="AW13" s="282">
        <f>ROUND(AV$3*($B49*100),1)</f>
        <v/>
      </c>
      <c r="AY13" s="282" t="inlineStr">
        <is>
          <t>GOVT</t>
        </is>
      </c>
      <c r="AZ13" s="265">
        <f>ROUND(AY$3*($B49*100),1)</f>
        <v/>
      </c>
      <c r="BB13" s="282" t="inlineStr">
        <is>
          <t>GOVT</t>
        </is>
      </c>
      <c r="BC13" s="265">
        <f>ROUND(BB$3*($B49*100),1)</f>
        <v/>
      </c>
      <c r="BE13" s="282" t="inlineStr">
        <is>
          <t>GOVT</t>
        </is>
      </c>
      <c r="BF13" s="265">
        <f>ROUND(BE$3*($B49*100),1)</f>
        <v/>
      </c>
      <c r="BH13" s="282" t="inlineStr">
        <is>
          <t>GOVT</t>
        </is>
      </c>
      <c r="BI13" s="282">
        <f>ROUND(BH$3*($B145*100),1)</f>
        <v/>
      </c>
      <c r="BK13" s="282" t="inlineStr">
        <is>
          <t>GOVT</t>
        </is>
      </c>
      <c r="BL13" s="282">
        <f>ROUND(BK$3*($B68*100),1)</f>
        <v/>
      </c>
    </row>
    <row r="14">
      <c r="A14" t="inlineStr">
        <is>
          <t>SPIP</t>
        </is>
      </c>
      <c r="B14" s="49">
        <f>(1-B6)*MODEL!$RI12</f>
        <v/>
      </c>
      <c r="C14" s="61">
        <f>'ETF MTD'!$DU$28/'ETF MTD'!$DU$3-1</f>
        <v/>
      </c>
      <c r="D14" s="61">
        <f>B14*C14</f>
        <v/>
      </c>
      <c r="F14" t="inlineStr">
        <is>
          <t>SPIP</t>
        </is>
      </c>
      <c r="G14" s="49">
        <f>(1-G6)*MODEL!$RI12</f>
        <v/>
      </c>
      <c r="H14" s="61">
        <f>'ETF MTD'!$DU$28/'ETF MTD'!$DU$3-1</f>
        <v/>
      </c>
      <c r="I14" s="61">
        <f>G14*H14</f>
        <v/>
      </c>
      <c r="K14">
        <f>Indexes!P12</f>
        <v/>
      </c>
      <c r="L14" s="294">
        <f>Indexes!Q12</f>
        <v/>
      </c>
      <c r="M14" s="293" t="n"/>
      <c r="O14">
        <f>F14</f>
        <v/>
      </c>
      <c r="P14" s="265">
        <f>ROUND(G14*100,1)</f>
        <v/>
      </c>
      <c r="R14" s="13">
        <f>O14</f>
        <v/>
      </c>
      <c r="S14" s="265">
        <f>ROUND(G32*100,1)</f>
        <v/>
      </c>
      <c r="U14" s="13">
        <f>R14</f>
        <v/>
      </c>
      <c r="V14" s="265">
        <f>ROUND(G51*100,1)</f>
        <v/>
      </c>
      <c r="X14" s="13">
        <f>U14</f>
        <v/>
      </c>
      <c r="Y14" s="265">
        <f>ROUND(G70*100,1)</f>
        <v/>
      </c>
      <c r="AA14" s="13" t="inlineStr">
        <is>
          <t>BWX</t>
        </is>
      </c>
      <c r="AB14" s="265">
        <f>ROUND($AA$3*($B13*100),1)</f>
        <v/>
      </c>
      <c r="AD14" s="282" t="inlineStr">
        <is>
          <t>BWX</t>
        </is>
      </c>
      <c r="AE14" s="265">
        <f>ROUND($AD$3*($B13*100),1)</f>
        <v/>
      </c>
      <c r="AG14" s="282" t="inlineStr">
        <is>
          <t>BWX</t>
        </is>
      </c>
      <c r="AH14" s="265">
        <f>ROUND(AG$3*($B31*100),1)</f>
        <v/>
      </c>
      <c r="AJ14" s="282" t="inlineStr">
        <is>
          <t>BWX</t>
        </is>
      </c>
      <c r="AK14" s="265">
        <f>ROUND(AJ$3*($B31*100),1)</f>
        <v/>
      </c>
      <c r="AM14" s="282" t="inlineStr">
        <is>
          <t>BWX</t>
        </is>
      </c>
      <c r="AN14" s="265">
        <f>ROUND(AM$3*($B50*100),1)</f>
        <v/>
      </c>
      <c r="AP14" s="282" t="inlineStr">
        <is>
          <t>BWX</t>
        </is>
      </c>
      <c r="AQ14" s="265">
        <f>ROUND(AP$3*($B50*100),1)</f>
        <v/>
      </c>
      <c r="AS14" s="282" t="inlineStr">
        <is>
          <t>BWX</t>
        </is>
      </c>
      <c r="AT14" s="282">
        <f>ROUND(AS$3*($B50*100),1)</f>
        <v/>
      </c>
      <c r="AV14" s="282" t="inlineStr">
        <is>
          <t>BWX</t>
        </is>
      </c>
      <c r="AW14" s="282">
        <f>ROUND(AV$3*($B50*100),1)</f>
        <v/>
      </c>
      <c r="AY14" s="282" t="inlineStr">
        <is>
          <t>BWX</t>
        </is>
      </c>
      <c r="AZ14" s="265">
        <f>ROUND(AY$3*($B50*100),1)</f>
        <v/>
      </c>
      <c r="BB14" s="282" t="inlineStr">
        <is>
          <t>BWX</t>
        </is>
      </c>
      <c r="BC14" s="265">
        <f>ROUND(BB$3*($B50*100),1)</f>
        <v/>
      </c>
      <c r="BE14" s="282" t="inlineStr">
        <is>
          <t>BWX</t>
        </is>
      </c>
      <c r="BF14" s="265">
        <f>ROUND(BE$3*($B50*100),1)</f>
        <v/>
      </c>
      <c r="BH14" s="282" t="inlineStr">
        <is>
          <t>BWX</t>
        </is>
      </c>
      <c r="BI14" s="282">
        <f>ROUND(BH$3*($B146*100),1)</f>
        <v/>
      </c>
      <c r="BK14" s="282" t="inlineStr">
        <is>
          <t>BWX</t>
        </is>
      </c>
      <c r="BL14" s="282">
        <f>ROUND(BK$3*($B69*100),1)</f>
        <v/>
      </c>
    </row>
    <row r="15">
      <c r="A15" s="33" t="inlineStr">
        <is>
          <t>TFPN</t>
        </is>
      </c>
      <c r="B15" s="49">
        <f>(1-B6)*MODEL!$RI13</f>
        <v/>
      </c>
      <c r="C15" s="61">
        <f>'ETF MTD'!$IK$28/'ETF MTD'!$IK$3-1</f>
        <v/>
      </c>
      <c r="D15" s="61">
        <f>B15*C15</f>
        <v/>
      </c>
      <c r="F15" s="33" t="inlineStr">
        <is>
          <t>TFPN</t>
        </is>
      </c>
      <c r="G15" s="49">
        <f>(1-G6)*MODEL!$RI13</f>
        <v/>
      </c>
      <c r="H15" s="61">
        <f>'ETF MTD'!$IK$28/'ETF MTD'!$IK$3-1</f>
        <v/>
      </c>
      <c r="I15" s="61">
        <f>G15*H15</f>
        <v/>
      </c>
      <c r="K15">
        <f>Indexes!P13</f>
        <v/>
      </c>
      <c r="L15" s="294">
        <f>Indexes!Q13</f>
        <v/>
      </c>
      <c r="M15" s="293" t="n"/>
      <c r="O15">
        <f>F15</f>
        <v/>
      </c>
      <c r="P15" s="265">
        <f>ROUND(G15*100,1)</f>
        <v/>
      </c>
      <c r="R15" s="13">
        <f>O15</f>
        <v/>
      </c>
      <c r="S15" s="265">
        <f>ROUND(G33*100,1)</f>
        <v/>
      </c>
      <c r="U15" s="13">
        <f>R15</f>
        <v/>
      </c>
      <c r="V15" s="265">
        <f>ROUND(G52*100,1)</f>
        <v/>
      </c>
      <c r="X15" s="13">
        <f>U15</f>
        <v/>
      </c>
      <c r="Y15" s="265">
        <f>ROUND(G71*100,1)</f>
        <v/>
      </c>
      <c r="AA15" s="13" t="inlineStr">
        <is>
          <t>SPIP</t>
        </is>
      </c>
      <c r="AB15" s="265">
        <f>ROUND($AA$3*($B14*100),1)</f>
        <v/>
      </c>
      <c r="AD15" s="282" t="inlineStr">
        <is>
          <t>SPIP</t>
        </is>
      </c>
      <c r="AE15" s="265">
        <f>ROUND($AD$3*($B14*100),1)</f>
        <v/>
      </c>
      <c r="AG15" s="282" t="inlineStr">
        <is>
          <t>SPIP</t>
        </is>
      </c>
      <c r="AH15" s="265">
        <f>ROUND(AG$3*($B32*100),1)</f>
        <v/>
      </c>
      <c r="AJ15" s="282" t="inlineStr">
        <is>
          <t>SPIP</t>
        </is>
      </c>
      <c r="AK15" s="265">
        <f>ROUND(AJ$3*($B32*100),1)</f>
        <v/>
      </c>
      <c r="AM15" s="282" t="inlineStr">
        <is>
          <t>SPIP</t>
        </is>
      </c>
      <c r="AN15" s="265">
        <f>ROUND(AM$3*($B51*100),1)</f>
        <v/>
      </c>
      <c r="AP15" s="282" t="inlineStr">
        <is>
          <t>SPIP</t>
        </is>
      </c>
      <c r="AQ15" s="265">
        <f>ROUND(AP$3*($B51*100),1)</f>
        <v/>
      </c>
      <c r="AS15" s="282" t="inlineStr">
        <is>
          <t>SPIP</t>
        </is>
      </c>
      <c r="AT15" s="282">
        <f>ROUND(AS$3*($B51*100),1)</f>
        <v/>
      </c>
      <c r="AV15" s="282" t="inlineStr">
        <is>
          <t>SPIP</t>
        </is>
      </c>
      <c r="AW15" s="282">
        <f>ROUND(AV$3*($B51*100),1)</f>
        <v/>
      </c>
      <c r="AY15" s="282" t="inlineStr">
        <is>
          <t>SPIP</t>
        </is>
      </c>
      <c r="AZ15" s="265">
        <f>ROUND(AY$3*($B51*100),1)</f>
        <v/>
      </c>
      <c r="BB15" s="282" t="inlineStr">
        <is>
          <t>SPIP</t>
        </is>
      </c>
      <c r="BC15" s="265">
        <f>ROUND(BB$3*($B51*100),1)</f>
        <v/>
      </c>
      <c r="BE15" s="282" t="inlineStr">
        <is>
          <t>SPIP</t>
        </is>
      </c>
      <c r="BF15" s="265">
        <f>ROUND(BE$3*($B51*100),1)</f>
        <v/>
      </c>
      <c r="BH15" s="282" t="inlineStr">
        <is>
          <t>SPIP</t>
        </is>
      </c>
      <c r="BI15" s="282">
        <f>ROUND(BH$3*($B147*100),1)</f>
        <v/>
      </c>
      <c r="BK15" s="282" t="inlineStr">
        <is>
          <t>SPIP</t>
        </is>
      </c>
      <c r="BL15" s="282">
        <f>ROUND(BK$3*($B70*100),1)</f>
        <v/>
      </c>
    </row>
    <row r="16">
      <c r="A16" s="32" t="inlineStr">
        <is>
          <t>SHY</t>
        </is>
      </c>
      <c r="B16" s="60" t="n">
        <v>0</v>
      </c>
      <c r="C16" s="61">
        <f>'ETF MTD'!$ES$28/'ETF MTD'!$ES$3-1</f>
        <v/>
      </c>
      <c r="D16" s="61">
        <f>B16*C16</f>
        <v/>
      </c>
      <c r="F16" s="32" t="inlineStr">
        <is>
          <t>SHY</t>
        </is>
      </c>
      <c r="G16" s="49">
        <f>(1-G6)*MODEL!$RI14</f>
        <v/>
      </c>
      <c r="H16" s="61">
        <f>'ETF MTD'!$ES$28/'ETF MTD'!$ES$3-1</f>
        <v/>
      </c>
      <c r="I16" s="61">
        <f>G16*H16</f>
        <v/>
      </c>
      <c r="K16">
        <f>Indexes!P14</f>
        <v/>
      </c>
      <c r="L16" s="294">
        <f>Indexes!Q14</f>
        <v/>
      </c>
      <c r="M16" s="293" t="n"/>
      <c r="O16">
        <f>F16</f>
        <v/>
      </c>
      <c r="P16" s="265">
        <f>ROUND(G16*100,1)</f>
        <v/>
      </c>
      <c r="R16" s="13">
        <f>O16</f>
        <v/>
      </c>
      <c r="S16" s="265">
        <f>ROUND(G34*100,1)</f>
        <v/>
      </c>
      <c r="U16" s="13">
        <f>R16</f>
        <v/>
      </c>
      <c r="V16" s="265">
        <f>ROUND(G53*100,1)</f>
        <v/>
      </c>
      <c r="X16" s="13">
        <f>U16</f>
        <v/>
      </c>
      <c r="Y16" s="265">
        <f>ROUND(G72*100,1)</f>
        <v/>
      </c>
      <c r="AA16" s="122" t="inlineStr">
        <is>
          <t>TFPN</t>
        </is>
      </c>
      <c r="AB16" s="265">
        <f>ROUND($AA$3*($B15*100),1)</f>
        <v/>
      </c>
      <c r="AD16" s="296" t="inlineStr">
        <is>
          <t>TFPN</t>
        </is>
      </c>
      <c r="AE16" s="265">
        <f>ROUND($AD$3*($B15*100),1)</f>
        <v/>
      </c>
      <c r="AG16" s="296" t="inlineStr">
        <is>
          <t>TFPN</t>
        </is>
      </c>
      <c r="AH16" s="265">
        <f>ROUND(AG$3*($B33*100),1)</f>
        <v/>
      </c>
      <c r="AJ16" s="296" t="inlineStr">
        <is>
          <t>TFPN</t>
        </is>
      </c>
      <c r="AK16" s="265">
        <f>ROUND(AJ$3*($B33*100),1)</f>
        <v/>
      </c>
      <c r="AM16" s="296" t="inlineStr">
        <is>
          <t>TFPN</t>
        </is>
      </c>
      <c r="AN16" s="265">
        <f>ROUND(AM$3*($B52*100),1)</f>
        <v/>
      </c>
      <c r="AP16" s="296" t="inlineStr">
        <is>
          <t>TFPN</t>
        </is>
      </c>
      <c r="AQ16" s="265">
        <f>ROUND(AP$3*($B52*100),1)</f>
        <v/>
      </c>
      <c r="AS16" s="296" t="inlineStr">
        <is>
          <t>TFPN</t>
        </is>
      </c>
      <c r="AT16" s="282">
        <f>ROUND(AS$3*($B52*100),1)</f>
        <v/>
      </c>
      <c r="AV16" s="296" t="inlineStr">
        <is>
          <t>TFPN</t>
        </is>
      </c>
      <c r="AW16" s="282">
        <f>ROUND(AV$3*($B52*100),1)</f>
        <v/>
      </c>
      <c r="AY16" s="296" t="inlineStr">
        <is>
          <t>TFPN</t>
        </is>
      </c>
      <c r="AZ16" s="265">
        <f>ROUND(AY$3*($B52*100),1)</f>
        <v/>
      </c>
      <c r="BB16" s="296" t="inlineStr">
        <is>
          <t>TFPN</t>
        </is>
      </c>
      <c r="BC16" s="265">
        <f>ROUND(BB$3*($B52*100),1)</f>
        <v/>
      </c>
      <c r="BD16" s="282" t="n"/>
      <c r="BE16" s="296" t="inlineStr">
        <is>
          <t>TFPN</t>
        </is>
      </c>
      <c r="BF16" s="265">
        <f>ROUND(BE$3*($B52*100),1)</f>
        <v/>
      </c>
      <c r="BH16" s="296" t="inlineStr">
        <is>
          <t>TFPN</t>
        </is>
      </c>
      <c r="BI16" s="282">
        <f>ROUND(BH$3*($B148*100),1)</f>
        <v/>
      </c>
      <c r="BK16" s="296" t="inlineStr">
        <is>
          <t>TFPN</t>
        </is>
      </c>
      <c r="BL16" s="282">
        <f>ROUND(BK$3*($B71*100),1)</f>
        <v/>
      </c>
    </row>
    <row r="17">
      <c r="A17" t="inlineStr">
        <is>
          <t>U.S. Govt UST</t>
        </is>
      </c>
      <c r="B17" s="49">
        <f>98.4%-SUM(B6:B16)</f>
        <v/>
      </c>
      <c r="C17" s="61" t="n">
        <v>0</v>
      </c>
      <c r="D17" s="61">
        <f>B17*C17</f>
        <v/>
      </c>
      <c r="F17" t="inlineStr">
        <is>
          <t>U.S. Govt UST</t>
        </is>
      </c>
      <c r="G17" s="60" t="n">
        <v>0.042</v>
      </c>
      <c r="H17" s="61" t="n">
        <v>0</v>
      </c>
      <c r="I17" s="61">
        <f>G17*H17</f>
        <v/>
      </c>
      <c r="K17">
        <f>Indexes!P15</f>
        <v/>
      </c>
      <c r="L17" s="294">
        <f>Indexes!Q15</f>
        <v/>
      </c>
      <c r="M17" s="293" t="n"/>
      <c r="O17" t="inlineStr">
        <is>
          <t>BIL</t>
        </is>
      </c>
      <c r="P17" s="265">
        <f>ROUND(G17*100/3,1)</f>
        <v/>
      </c>
      <c r="R17" s="13">
        <f>O17</f>
        <v/>
      </c>
      <c r="S17" s="265">
        <f>ROUND(G35*100/3,1)</f>
        <v/>
      </c>
      <c r="U17" s="13">
        <f>R17</f>
        <v/>
      </c>
      <c r="V17" s="265">
        <f>ROUND(G54*100/3,1)</f>
        <v/>
      </c>
      <c r="X17" s="13">
        <f>U17</f>
        <v/>
      </c>
      <c r="Y17" s="265">
        <f>ROUND(G73*100,1)</f>
        <v/>
      </c>
      <c r="AA17" s="121" t="inlineStr">
        <is>
          <t>SHY</t>
        </is>
      </c>
      <c r="AB17" s="209">
        <f>ROUND($AA$3*($B16*100),1)</f>
        <v/>
      </c>
      <c r="AD17" s="282" t="inlineStr">
        <is>
          <t>SHY</t>
        </is>
      </c>
      <c r="AE17" s="209">
        <f>ROUND($AD$3*($B16*100),1)</f>
        <v/>
      </c>
      <c r="AG17" s="282" t="inlineStr">
        <is>
          <t>SHY</t>
        </is>
      </c>
      <c r="AH17" s="209">
        <f>ROUND(AG$3*($B34*100),1)</f>
        <v/>
      </c>
      <c r="AJ17" s="282" t="inlineStr">
        <is>
          <t>SHY</t>
        </is>
      </c>
      <c r="AK17" s="209">
        <f>ROUND(AJ$3*($B34*100),1)</f>
        <v/>
      </c>
      <c r="AM17" s="282" t="inlineStr">
        <is>
          <t>SHY</t>
        </is>
      </c>
      <c r="AN17" s="209">
        <f>ROUND(AM$3*($B53*100),1)</f>
        <v/>
      </c>
      <c r="AO17" s="265" t="n"/>
      <c r="AP17" s="282" t="inlineStr">
        <is>
          <t>SHY</t>
        </is>
      </c>
      <c r="AQ17" s="209">
        <f>ROUND(AP$3*($B53*100),1)</f>
        <v/>
      </c>
      <c r="AS17" s="282" t="inlineStr">
        <is>
          <t>SHY</t>
        </is>
      </c>
      <c r="AT17" s="297">
        <f>ROUND(AS$3*($B53*100),1)</f>
        <v/>
      </c>
      <c r="AV17" s="282" t="inlineStr">
        <is>
          <t>SHY</t>
        </is>
      </c>
      <c r="AW17" s="297">
        <f>ROUND(AV$3*($B53*100),1)</f>
        <v/>
      </c>
      <c r="AY17" s="282" t="inlineStr">
        <is>
          <t>SHY</t>
        </is>
      </c>
      <c r="AZ17" s="209">
        <f>ROUND(AY$3*($B53*100),1)</f>
        <v/>
      </c>
      <c r="BA17" s="265" t="n"/>
      <c r="BB17" s="282" t="inlineStr">
        <is>
          <t>SHY</t>
        </is>
      </c>
      <c r="BC17" s="209">
        <f>ROUND(BB$3*($B53*100),1)</f>
        <v/>
      </c>
      <c r="BD17" s="282" t="n"/>
      <c r="BE17" s="282" t="inlineStr">
        <is>
          <t>SHY</t>
        </is>
      </c>
      <c r="BF17" s="209">
        <f>ROUND(BE$3*($B53*100),1)</f>
        <v/>
      </c>
      <c r="BH17" s="282" t="inlineStr">
        <is>
          <t>SHY</t>
        </is>
      </c>
      <c r="BI17" s="297">
        <f>ROUND(BH$3*($B149*100),1)</f>
        <v/>
      </c>
      <c r="BK17" s="282" t="inlineStr">
        <is>
          <t>SHY</t>
        </is>
      </c>
      <c r="BL17" s="297">
        <f>ROUND(BK$3*($B72*100),1)</f>
        <v/>
      </c>
    </row>
    <row r="18">
      <c r="A18" s="85" t="inlineStr">
        <is>
          <t>OPER/SHV/BIL/FLOT/JPST 10% max</t>
        </is>
      </c>
      <c r="F18" s="85" t="inlineStr">
        <is>
          <t>OPER/SHV/BIL/FLOT/JPST 10% max</t>
        </is>
      </c>
      <c r="K18">
        <f>Indexes!P16</f>
        <v/>
      </c>
      <c r="L18" s="294">
        <f>Indexes!Q16</f>
        <v/>
      </c>
      <c r="M18" s="293" t="n"/>
      <c r="O18" t="inlineStr">
        <is>
          <t>OPER</t>
        </is>
      </c>
      <c r="P18" s="265">
        <f>P17</f>
        <v/>
      </c>
      <c r="R18" s="13">
        <f>O18</f>
        <v/>
      </c>
      <c r="S18" s="265">
        <f>S17</f>
        <v/>
      </c>
      <c r="U18" s="13">
        <f>R18</f>
        <v/>
      </c>
      <c r="V18" s="265">
        <f>V17</f>
        <v/>
      </c>
      <c r="X18" s="13">
        <f>U18</f>
        <v/>
      </c>
      <c r="Y18" s="265">
        <f>ROUND(G74*100,1)</f>
        <v/>
      </c>
      <c r="AA18" s="282" t="inlineStr">
        <is>
          <t>OPER</t>
        </is>
      </c>
      <c r="AB18" s="209">
        <f>ROUND($AA$3*($B17*100),1)</f>
        <v/>
      </c>
      <c r="AD18" s="282" t="inlineStr">
        <is>
          <t>OPER</t>
        </is>
      </c>
      <c r="AE18" s="209">
        <f>ROUND($AD$3*($B17*100),1)</f>
        <v/>
      </c>
      <c r="AG18" s="282" t="inlineStr">
        <is>
          <t>OPER</t>
        </is>
      </c>
      <c r="AH18" s="209">
        <f>ROUND(AG$3*($B35*100),1)</f>
        <v/>
      </c>
      <c r="AJ18" s="282" t="inlineStr">
        <is>
          <t>OPER</t>
        </is>
      </c>
      <c r="AK18" s="209">
        <f>ROUND(AJ$3*($B35*100),1)</f>
        <v/>
      </c>
      <c r="AM18" s="282" t="inlineStr">
        <is>
          <t>OPER</t>
        </is>
      </c>
      <c r="AN18" s="209">
        <f>ROUND(AM$3*($B54*100)/5,1)</f>
        <v/>
      </c>
      <c r="AO18" s="265" t="n"/>
      <c r="AP18" s="282" t="inlineStr">
        <is>
          <t>OPER</t>
        </is>
      </c>
      <c r="AQ18" s="209">
        <f>ROUND(AP$3*($B54*100)/5,1)</f>
        <v/>
      </c>
      <c r="AS18" s="282" t="inlineStr">
        <is>
          <t>OPER</t>
        </is>
      </c>
      <c r="AT18" s="209">
        <f>ROUND(AS$3*($B54*100)/5,1)</f>
        <v/>
      </c>
      <c r="AV18" s="282" t="inlineStr">
        <is>
          <t>OPER</t>
        </is>
      </c>
      <c r="AW18" s="209">
        <f>ROUND(AV$3*($B54*100)/5,1)</f>
        <v/>
      </c>
      <c r="AY18" s="282" t="inlineStr">
        <is>
          <t>OPER</t>
        </is>
      </c>
      <c r="AZ18" s="209">
        <f>ROUND(AY$3*($B54*100)/5,1)</f>
        <v/>
      </c>
      <c r="BA18" s="265" t="n"/>
      <c r="BB18" s="282" t="inlineStr">
        <is>
          <t>OPER</t>
        </is>
      </c>
      <c r="BC18" s="209">
        <f>ROUND(BB$3*($B54*100)/5,1)</f>
        <v/>
      </c>
      <c r="BD18" s="282" t="n"/>
      <c r="BE18" s="282" t="inlineStr">
        <is>
          <t>OPER</t>
        </is>
      </c>
      <c r="BF18" s="209">
        <f>ROUND(BE$3*($B54*100)/5,1)</f>
        <v/>
      </c>
      <c r="BH18" s="282" t="inlineStr">
        <is>
          <t>OPER</t>
        </is>
      </c>
      <c r="BI18" s="209">
        <f>ROUND(BH$3*($B54*100)/5,1)</f>
        <v/>
      </c>
      <c r="BK18" s="282" t="inlineStr">
        <is>
          <t>OPER</t>
        </is>
      </c>
      <c r="BL18" s="209">
        <f>ROUND(BK$3*($B54*100)/5,1)</f>
        <v/>
      </c>
    </row>
    <row r="19">
      <c r="A19" s="33" t="inlineStr">
        <is>
          <t>Cash</t>
        </is>
      </c>
      <c r="B19" s="49">
        <f>1-SUM(B6:B17)</f>
        <v/>
      </c>
      <c r="C19" s="61" t="n">
        <v>0</v>
      </c>
      <c r="D19" s="61">
        <f>B19*C19</f>
        <v/>
      </c>
      <c r="F19" s="33" t="inlineStr">
        <is>
          <t>Cash</t>
        </is>
      </c>
      <c r="G19" s="114" t="n">
        <v>0.01</v>
      </c>
      <c r="H19" s="61" t="n">
        <v>0</v>
      </c>
      <c r="I19" s="61">
        <f>G19*H19</f>
        <v/>
      </c>
      <c r="K19">
        <f>Indexes!P17</f>
        <v/>
      </c>
      <c r="L19" s="294">
        <f>Indexes!Q17</f>
        <v/>
      </c>
      <c r="M19" s="293" t="n"/>
      <c r="O19" t="inlineStr">
        <is>
          <t>SHV</t>
        </is>
      </c>
      <c r="P19" s="265">
        <f>P18</f>
        <v/>
      </c>
      <c r="R19" s="13">
        <f>O19</f>
        <v/>
      </c>
      <c r="S19" s="265">
        <f>S18</f>
        <v/>
      </c>
      <c r="U19" s="13">
        <f>R19</f>
        <v/>
      </c>
      <c r="V19" s="265">
        <f>V18</f>
        <v/>
      </c>
      <c r="X19" s="13">
        <f>U19</f>
        <v/>
      </c>
      <c r="Y19" s="265">
        <f>ROUND(G75*100,1)</f>
        <v/>
      </c>
      <c r="AA19" s="13">
        <f>$K7</f>
        <v/>
      </c>
      <c r="AB19" s="209">
        <f>ROUND((1-$AA$3)*$L7,1)</f>
        <v/>
      </c>
      <c r="AD19" s="282">
        <f>$K7</f>
        <v/>
      </c>
      <c r="AE19" s="209">
        <f>ROUND((1-$AD$3)*$L7,1)</f>
        <v/>
      </c>
      <c r="AG19" s="282">
        <f>$K7</f>
        <v/>
      </c>
      <c r="AH19" s="209">
        <f>ROUND((1-AG$3)*$L7,1)</f>
        <v/>
      </c>
      <c r="AJ19" s="282">
        <f>$K7</f>
        <v/>
      </c>
      <c r="AK19" s="209">
        <f>ROUND((1-AJ$3)*$L7,1)</f>
        <v/>
      </c>
      <c r="AM19" s="282">
        <f>$K7</f>
        <v/>
      </c>
      <c r="AN19" s="209">
        <f>ROUND((1-AM$3)*$L7,1)+AN18</f>
        <v/>
      </c>
      <c r="AO19" s="265" t="n"/>
      <c r="AP19" s="282">
        <f>$K7</f>
        <v/>
      </c>
      <c r="AQ19" s="209">
        <f>ROUND((1-AP$3)*$L7,1)+AQ18</f>
        <v/>
      </c>
      <c r="AS19" s="282">
        <f>$K7</f>
        <v/>
      </c>
      <c r="AT19" s="209">
        <f>ROUND((1-AS$3)*$L7,1)+AT18</f>
        <v/>
      </c>
      <c r="AV19" s="282">
        <f>$K7</f>
        <v/>
      </c>
      <c r="AW19" s="209">
        <f>ROUND((1-AV$3)*$L7,1)+AW18</f>
        <v/>
      </c>
      <c r="AY19" s="282">
        <f>$K7</f>
        <v/>
      </c>
      <c r="AZ19" s="209">
        <f>ROUND((1-AY$3)*$L7,1)+AZ18</f>
        <v/>
      </c>
      <c r="BA19" s="265" t="n"/>
      <c r="BB19" s="282">
        <f>$K7</f>
        <v/>
      </c>
      <c r="BC19" s="209">
        <f>ROUND((1-BB$3)*$L7,1)+BC18</f>
        <v/>
      </c>
      <c r="BD19" s="282" t="n"/>
      <c r="BE19" s="282">
        <f>$K7</f>
        <v/>
      </c>
      <c r="BF19" s="209">
        <f>ROUND((1-BE$3)*$L7,1)+BF18</f>
        <v/>
      </c>
      <c r="BH19" s="282">
        <f>$K7</f>
        <v/>
      </c>
      <c r="BI19" s="209">
        <f>ROUND((1-BH$3)*$L7,1)+BI18</f>
        <v/>
      </c>
      <c r="BK19" s="282">
        <f>$K7</f>
        <v/>
      </c>
      <c r="BL19" s="209">
        <f>ROUND((1-BK$3)*$L7,1)+BL18</f>
        <v/>
      </c>
    </row>
    <row r="20">
      <c r="A20" s="33" t="n"/>
      <c r="B20" s="33" t="n"/>
      <c r="C20" s="33" t="n"/>
      <c r="D20" s="33" t="n"/>
      <c r="F20" s="33" t="n"/>
      <c r="G20" s="33" t="n"/>
      <c r="H20" s="33" t="n"/>
      <c r="I20" s="33" t="n"/>
      <c r="K20">
        <f>Indexes!P18</f>
        <v/>
      </c>
      <c r="L20" s="294">
        <f>Indexes!Q18</f>
        <v/>
      </c>
      <c r="M20" s="293" t="n"/>
      <c r="O20">
        <f>Indexes!K4</f>
        <v/>
      </c>
      <c r="P20" s="265">
        <f>ROUND((99-SUM($P$7:$P$19))*(MCP!N3/MCP!$N$1),1)</f>
        <v/>
      </c>
      <c r="R20" s="13">
        <f>O20</f>
        <v/>
      </c>
      <c r="S20" s="265">
        <f>ROUND((99-SUM($S$7:$S$19))*(MCP!N3/MCP!$N$1),1)</f>
        <v/>
      </c>
      <c r="U20" s="13">
        <f>R20</f>
        <v/>
      </c>
      <c r="V20" s="265">
        <f>ROUND((99-SUM($V$7:$V$19))*(MCP!N3/MCP!$N$1),1)</f>
        <v/>
      </c>
      <c r="X20" s="13">
        <f>U20</f>
        <v/>
      </c>
      <c r="Y20" s="265">
        <f>ROUND((99-SUM($Y$7:$Y$19))*(MCP!N3/MCP!$N$1),1)</f>
        <v/>
      </c>
      <c r="AA20" s="13">
        <f>$K8</f>
        <v/>
      </c>
      <c r="AB20" s="209">
        <f>ROUND((1-$AA$3)*$L8,1)</f>
        <v/>
      </c>
      <c r="AD20" s="282">
        <f>$K8</f>
        <v/>
      </c>
      <c r="AE20" s="209">
        <f>ROUND((1-$AD$3)*$L8,1)</f>
        <v/>
      </c>
      <c r="AG20" s="282">
        <f>$K8</f>
        <v/>
      </c>
      <c r="AH20" s="209">
        <f>ROUND((1-AG$3)*$L8,1)</f>
        <v/>
      </c>
      <c r="AJ20" s="282">
        <f>$K8</f>
        <v/>
      </c>
      <c r="AK20" s="209">
        <f>ROUND((1-AJ$3)*$L8,1)</f>
        <v/>
      </c>
      <c r="AM20" s="282">
        <f>$K8</f>
        <v/>
      </c>
      <c r="AN20" s="209">
        <f>ROUND((1-AM$3)*$L8,1)+AN18</f>
        <v/>
      </c>
      <c r="AO20" s="265" t="n"/>
      <c r="AP20" s="282">
        <f>$K8</f>
        <v/>
      </c>
      <c r="AQ20" s="209">
        <f>ROUND((1-AP$3)*$L8,1)+AQ18</f>
        <v/>
      </c>
      <c r="AS20" s="282">
        <f>$K8</f>
        <v/>
      </c>
      <c r="AT20" s="209">
        <f>ROUND((1-AS$3)*$L8,1)+AT18</f>
        <v/>
      </c>
      <c r="AV20" s="282">
        <f>$K8</f>
        <v/>
      </c>
      <c r="AW20" s="209">
        <f>ROUND((1-AV$3)*$L8,1)+AW18</f>
        <v/>
      </c>
      <c r="AY20" s="282">
        <f>$K8</f>
        <v/>
      </c>
      <c r="AZ20" s="209">
        <f>ROUND((1-AY$3)*$L8,1)+AZ18</f>
        <v/>
      </c>
      <c r="BA20" s="265" t="n"/>
      <c r="BB20" s="282">
        <f>$K8</f>
        <v/>
      </c>
      <c r="BC20" s="209">
        <f>ROUND((1-BB$3)*$L8,1)+BC18</f>
        <v/>
      </c>
      <c r="BD20" s="282" t="n"/>
      <c r="BE20" s="282">
        <f>$K8</f>
        <v/>
      </c>
      <c r="BF20" s="209">
        <f>ROUND((1-BE$3)*$L8,1)+BF18</f>
        <v/>
      </c>
      <c r="BH20" s="282">
        <f>$K8</f>
        <v/>
      </c>
      <c r="BI20" s="209">
        <f>ROUND((1-BH$3)*$L8,1)+BI18</f>
        <v/>
      </c>
      <c r="BK20" s="282">
        <f>$K8</f>
        <v/>
      </c>
      <c r="BL20" s="209">
        <f>ROUND((1-BK$3)*$L8,1)+BL18</f>
        <v/>
      </c>
    </row>
    <row r="21">
      <c r="A21" s="33" t="inlineStr">
        <is>
          <t>Total</t>
        </is>
      </c>
      <c r="B21" s="48">
        <f>SUM(B6:B19)</f>
        <v/>
      </c>
      <c r="C21" s="33" t="n"/>
      <c r="D21" s="46">
        <f>SUM(D6:D19)</f>
        <v/>
      </c>
      <c r="F21" s="33" t="inlineStr">
        <is>
          <t>Total</t>
        </is>
      </c>
      <c r="G21" s="48">
        <f>SUM(G6:G19)</f>
        <v/>
      </c>
      <c r="H21" s="33" t="n"/>
      <c r="I21" s="46">
        <f>SUM(I6:I19)</f>
        <v/>
      </c>
      <c r="K21">
        <f>Indexes!P19</f>
        <v/>
      </c>
      <c r="L21" s="294">
        <f>Indexes!Q19</f>
        <v/>
      </c>
      <c r="M21" s="293" t="n"/>
      <c r="O21">
        <f>Indexes!K5</f>
        <v/>
      </c>
      <c r="P21" s="265">
        <f>ROUND((99-SUM($P$7:$P$19))*(MCP!N4/MCP!$N$1),1)</f>
        <v/>
      </c>
      <c r="R21" s="13">
        <f>O21</f>
        <v/>
      </c>
      <c r="S21" s="265">
        <f>ROUND((99-SUM($S$7:$S$19))*(MCP!N4/MCP!$N$1),1)</f>
        <v/>
      </c>
      <c r="U21" s="13">
        <f>R21</f>
        <v/>
      </c>
      <c r="V21" s="265">
        <f>ROUND((99-SUM($V$7:$V$19))*(MCP!N4/MCP!$N$1),1)</f>
        <v/>
      </c>
      <c r="X21" s="13">
        <f>U21</f>
        <v/>
      </c>
      <c r="Y21" s="265">
        <f>ROUND((99-SUM($Y$7:$Y$19))*(MCP!N4/MCP!$N$1),1)</f>
        <v/>
      </c>
      <c r="AA21" s="13">
        <f>$K9</f>
        <v/>
      </c>
      <c r="AB21" s="209">
        <f>ROUND((1-$AA$3)*$L9,1)</f>
        <v/>
      </c>
      <c r="AD21" s="282">
        <f>$K9</f>
        <v/>
      </c>
      <c r="AE21" s="209">
        <f>ROUND((1-$AD$3)*$L9,1)</f>
        <v/>
      </c>
      <c r="AG21" s="282">
        <f>$K9</f>
        <v/>
      </c>
      <c r="AH21" s="209">
        <f>ROUND((1-AG$3)*$L9,1)</f>
        <v/>
      </c>
      <c r="AJ21" s="282">
        <f>$K9</f>
        <v/>
      </c>
      <c r="AK21" s="209">
        <f>ROUND((1-AJ$3)*$L9,1)</f>
        <v/>
      </c>
      <c r="AM21" s="282">
        <f>$K9</f>
        <v/>
      </c>
      <c r="AN21" s="209">
        <f>ROUND((1-AM$3)*$L9,1)+AN18</f>
        <v/>
      </c>
      <c r="AO21" s="265" t="n"/>
      <c r="AP21" s="282">
        <f>$K9</f>
        <v/>
      </c>
      <c r="AQ21" s="209">
        <f>ROUND((1-AP$3)*$L9,1)+AQ18</f>
        <v/>
      </c>
      <c r="AS21" s="282">
        <f>$K9</f>
        <v/>
      </c>
      <c r="AT21" s="209">
        <f>ROUND((1-AS$3)*$L9,1)+AT18</f>
        <v/>
      </c>
      <c r="AV21" s="282">
        <f>$K9</f>
        <v/>
      </c>
      <c r="AW21" s="209">
        <f>ROUND((1-AV$3)*$L9,1)+AW18</f>
        <v/>
      </c>
      <c r="AY21" s="282">
        <f>$K9</f>
        <v/>
      </c>
      <c r="AZ21" s="209">
        <f>ROUND((1-AY$3)*$L9,1)+AZ18</f>
        <v/>
      </c>
      <c r="BA21" s="265" t="n"/>
      <c r="BB21" s="282">
        <f>$K9</f>
        <v/>
      </c>
      <c r="BC21" s="209">
        <f>ROUND((1-BB$3)*$L9,1)+BC18</f>
        <v/>
      </c>
      <c r="BD21" s="282" t="n"/>
      <c r="BE21" s="282">
        <f>$K9</f>
        <v/>
      </c>
      <c r="BF21" s="209">
        <f>ROUND((1-BE$3)*$L9,1)+BF18</f>
        <v/>
      </c>
      <c r="BH21" s="282">
        <f>$K9</f>
        <v/>
      </c>
      <c r="BI21" s="209">
        <f>ROUND((1-BH$3)*$L9,1)+BI18</f>
        <v/>
      </c>
      <c r="BK21" s="282">
        <f>$K9</f>
        <v/>
      </c>
      <c r="BL21" s="209">
        <f>ROUND((1-BK$3)*$L9,1)+BL18</f>
        <v/>
      </c>
    </row>
    <row r="22">
      <c r="A22" s="33" t="n"/>
      <c r="B22" s="48" t="n"/>
      <c r="C22" s="33" t="n"/>
      <c r="D22" s="46" t="n"/>
      <c r="F22" s="33" t="n"/>
      <c r="G22" s="48" t="n"/>
      <c r="H22" s="33" t="n"/>
      <c r="I22" s="46" t="n"/>
      <c r="K22">
        <f>Indexes!P20</f>
        <v/>
      </c>
      <c r="L22" s="294">
        <f>Indexes!Q20</f>
        <v/>
      </c>
      <c r="M22" s="293" t="n"/>
      <c r="O22">
        <f>Indexes!K6</f>
        <v/>
      </c>
      <c r="P22" s="265">
        <f>ROUND((99-SUM($P$7:$P$19))*(MCP!N5/MCP!$N$1),1)</f>
        <v/>
      </c>
      <c r="R22" s="13">
        <f>O22</f>
        <v/>
      </c>
      <c r="S22" s="265">
        <f>ROUND((99-SUM($S$7:$S$19))*(MCP!N5/MCP!$N$1),1)</f>
        <v/>
      </c>
      <c r="U22" s="13">
        <f>R22</f>
        <v/>
      </c>
      <c r="V22" s="265">
        <f>ROUND((99-SUM($V$7:$V$19))*(MCP!N5/MCP!$N$1),1)</f>
        <v/>
      </c>
      <c r="X22" s="13">
        <f>U22</f>
        <v/>
      </c>
      <c r="Y22" s="265">
        <f>ROUND((99-SUM($Y$7:$Y$19))*(MCP!N5/MCP!$N$1),1)</f>
        <v/>
      </c>
      <c r="AA22" s="13">
        <f>$K10</f>
        <v/>
      </c>
      <c r="AB22" s="209">
        <f>ROUND((1-$AA$3)*$L10,1)</f>
        <v/>
      </c>
      <c r="AD22" s="282">
        <f>$K10</f>
        <v/>
      </c>
      <c r="AE22" s="209">
        <f>ROUND((1-$AD$3)*$L10,1)</f>
        <v/>
      </c>
      <c r="AG22" s="282">
        <f>$K10</f>
        <v/>
      </c>
      <c r="AH22" s="209">
        <f>ROUND((1-AG$3)*$L10,1)</f>
        <v/>
      </c>
      <c r="AJ22" s="282">
        <f>$K10</f>
        <v/>
      </c>
      <c r="AK22" s="209">
        <f>ROUND((1-AJ$3)*$L10,1)</f>
        <v/>
      </c>
      <c r="AM22" s="282">
        <f>$K10</f>
        <v/>
      </c>
      <c r="AN22" s="209">
        <f>ROUND((1-AM$3)*$L10,1)+AN18</f>
        <v/>
      </c>
      <c r="AO22" s="265" t="n"/>
      <c r="AP22" s="282">
        <f>$K10</f>
        <v/>
      </c>
      <c r="AQ22" s="209">
        <f>ROUND((1-AP$3)*$L10,1)+AQ18</f>
        <v/>
      </c>
      <c r="AS22" s="282">
        <f>$K10</f>
        <v/>
      </c>
      <c r="AT22" s="209">
        <f>ROUND((1-AS$3)*$L10,1)+AT18</f>
        <v/>
      </c>
      <c r="AV22" s="282">
        <f>$K10</f>
        <v/>
      </c>
      <c r="AW22" s="209">
        <f>ROUND((1-AV$3)*$L10,1)+AW18</f>
        <v/>
      </c>
      <c r="AY22" s="282">
        <f>$K10</f>
        <v/>
      </c>
      <c r="AZ22" s="209">
        <f>ROUND((1-AY$3)*$L10,1)+AZ18</f>
        <v/>
      </c>
      <c r="BA22" s="265" t="n"/>
      <c r="BB22" s="282">
        <f>$K10</f>
        <v/>
      </c>
      <c r="BC22" s="209">
        <f>ROUND((1-BB$3)*$L10,1)+BC18</f>
        <v/>
      </c>
      <c r="BD22" s="282" t="n"/>
      <c r="BE22" s="282">
        <f>$K10</f>
        <v/>
      </c>
      <c r="BF22" s="209">
        <f>ROUND((1-BE$3)*$L10,1)+BF18</f>
        <v/>
      </c>
      <c r="BH22" s="282">
        <f>$K10</f>
        <v/>
      </c>
      <c r="BI22" s="209">
        <f>ROUND((1-BH$3)*$L10,1)+BI18</f>
        <v/>
      </c>
      <c r="BK22" s="282">
        <f>$K10</f>
        <v/>
      </c>
      <c r="BL22" s="209">
        <f>ROUND((1-BK$3)*$L10,1)+BL18</f>
        <v/>
      </c>
    </row>
    <row r="23">
      <c r="A23" s="33" t="inlineStr">
        <is>
          <t>EQ8 S20 Mod Growth (w/ handoffs)</t>
        </is>
      </c>
      <c r="B23" s="33" t="n"/>
      <c r="C23" s="33" t="n"/>
      <c r="D23" s="33" t="n"/>
      <c r="F23" s="33" t="inlineStr">
        <is>
          <t>EQ8 S20 Mod Growth (w/ handoffs)</t>
        </is>
      </c>
      <c r="G23" s="33" t="n"/>
      <c r="H23" s="33" t="n"/>
      <c r="I23" s="33" t="n"/>
      <c r="K23">
        <f>Indexes!P21</f>
        <v/>
      </c>
      <c r="L23" s="294">
        <f>Indexes!Q21</f>
        <v/>
      </c>
      <c r="M23" s="293" t="n"/>
      <c r="O23">
        <f>Indexes!K7</f>
        <v/>
      </c>
      <c r="P23" s="265">
        <f>ROUND((99-SUM($P$7:$P$19))*(MCP!N6/MCP!$N$1),1)</f>
        <v/>
      </c>
      <c r="R23" s="13">
        <f>O23</f>
        <v/>
      </c>
      <c r="S23" s="265">
        <f>ROUND((99-SUM($S$7:$S$19))*(MCP!N6/MCP!$N$1),1)</f>
        <v/>
      </c>
      <c r="U23" s="13">
        <f>R23</f>
        <v/>
      </c>
      <c r="V23" s="265">
        <f>ROUND((99-SUM($V$7:$V$19))*(MCP!N6/MCP!$N$1),1)</f>
        <v/>
      </c>
      <c r="X23" s="13">
        <f>U23</f>
        <v/>
      </c>
      <c r="Y23" s="265">
        <f>ROUND((99-SUM($Y$7:$Y$19))*(MCP!N6/MCP!$N$1),1)</f>
        <v/>
      </c>
      <c r="AA23" s="265">
        <f>$K11</f>
        <v/>
      </c>
      <c r="AB23" s="265">
        <f>ROUND((1-$AA$3)*$L11,1)</f>
        <v/>
      </c>
      <c r="AD23" s="282">
        <f>$K11</f>
        <v/>
      </c>
      <c r="AE23" s="265">
        <f>ROUND((1-$AD$3)*$L11,1)</f>
        <v/>
      </c>
      <c r="AG23" s="282">
        <f>$K11</f>
        <v/>
      </c>
      <c r="AH23" s="265">
        <f>ROUND((1-AG$3)*$L11,1)</f>
        <v/>
      </c>
      <c r="AJ23" s="282">
        <f>$K11</f>
        <v/>
      </c>
      <c r="AK23" s="265">
        <f>ROUND((1-AJ$3)*$L11,1)</f>
        <v/>
      </c>
      <c r="AM23" s="282">
        <f>$K11</f>
        <v/>
      </c>
      <c r="AN23" s="265">
        <f>ROUND((1-AM$3)*$L11,1)</f>
        <v/>
      </c>
      <c r="AO23" s="265" t="n"/>
      <c r="AP23" s="282">
        <f>Indexes!A10</f>
        <v/>
      </c>
      <c r="AQ23" s="265">
        <f>ROUND((1-AP$3)*Indexes!$B10,1)</f>
        <v/>
      </c>
      <c r="AS23" s="282">
        <f>$K11</f>
        <v/>
      </c>
      <c r="AT23" s="282">
        <f>ROUND((1-AS$3)*$L11,1)</f>
        <v/>
      </c>
      <c r="AV23" s="282">
        <f>$K11</f>
        <v/>
      </c>
      <c r="AW23" s="282">
        <f>ROUND((1-AV$3)*$L11,1)</f>
        <v/>
      </c>
      <c r="AY23" s="282">
        <f>$K11</f>
        <v/>
      </c>
      <c r="AZ23" s="265">
        <f>ROUND((1-AY$3)*$L11,1)</f>
        <v/>
      </c>
      <c r="BB23" s="282">
        <f>Indexes!A10</f>
        <v/>
      </c>
      <c r="BC23" s="265">
        <f>ROUND((1-BB$3)*Indexes!$B10,1)</f>
        <v/>
      </c>
      <c r="BD23" s="282" t="n"/>
      <c r="BE23" s="282">
        <f>$K11</f>
        <v/>
      </c>
      <c r="BF23" s="265">
        <f>ROUND((1-BE$3)*$L11,1)</f>
        <v/>
      </c>
      <c r="BH23" s="282">
        <f>$K11</f>
        <v/>
      </c>
      <c r="BI23" s="282">
        <f>ROUND((1-BH$3)*$L11,1)</f>
        <v/>
      </c>
      <c r="BK23" s="282">
        <f>$K11</f>
        <v/>
      </c>
      <c r="BL23" s="282">
        <f>ROUND((1-BK$3)*$L11,1)</f>
        <v/>
      </c>
    </row>
    <row r="24">
      <c r="A24" t="inlineStr">
        <is>
          <t>BLUIX</t>
        </is>
      </c>
      <c r="B24" s="3">
        <f>'BLUIX in Models'!$C$4</f>
        <v/>
      </c>
      <c r="C24" s="61">
        <f>'ETF MTD'!$ADE$28/'ETF MTD'!$ADE$3-1</f>
        <v/>
      </c>
      <c r="D24" s="61">
        <f>B24*C24</f>
        <v/>
      </c>
      <c r="F24" t="inlineStr">
        <is>
          <t>BLUIX</t>
        </is>
      </c>
      <c r="G24" s="3">
        <f>'BLUIX in Models'!$B$4</f>
        <v/>
      </c>
      <c r="H24" s="61">
        <f>'ETF MTD'!$ADE$28/'ETF MTD'!$ADE$3-1</f>
        <v/>
      </c>
      <c r="I24" s="61">
        <f>G24*H24</f>
        <v/>
      </c>
      <c r="K24">
        <f>Indexes!P22</f>
        <v/>
      </c>
      <c r="L24" s="294">
        <f>Indexes!Q22</f>
        <v/>
      </c>
      <c r="M24" s="293" t="n"/>
      <c r="O24">
        <f>Indexes!K8</f>
        <v/>
      </c>
      <c r="P24" s="265">
        <f>ROUND((99-SUM($P$7:$P$19))*(MCP!N7/MCP!$N$1),1)</f>
        <v/>
      </c>
      <c r="R24" s="13">
        <f>O24</f>
        <v/>
      </c>
      <c r="S24" s="265">
        <f>ROUND((99-SUM($S$7:$S$19))*(MCP!N7/MCP!$N$1),1)</f>
        <v/>
      </c>
      <c r="U24" s="13">
        <f>R24</f>
        <v/>
      </c>
      <c r="V24" s="265">
        <f>ROUND((99-SUM($V$7:$V$19))*(MCP!N7/MCP!$N$1),1)</f>
        <v/>
      </c>
      <c r="X24" s="13">
        <f>U24</f>
        <v/>
      </c>
      <c r="Y24" s="265">
        <f>ROUND((99-SUM($Y$7:$Y$19))*(MCP!N7/MCP!$N$1),1)</f>
        <v/>
      </c>
      <c r="AA24" s="265">
        <f>$K12</f>
        <v/>
      </c>
      <c r="AB24" s="265">
        <f>ROUND((1-$AA$3)*$L12,1)</f>
        <v/>
      </c>
      <c r="AD24" s="282">
        <f>$K12</f>
        <v/>
      </c>
      <c r="AE24" s="265">
        <f>ROUND((1-$AD$3)*$L12,1)</f>
        <v/>
      </c>
      <c r="AG24" s="282">
        <f>$K12</f>
        <v/>
      </c>
      <c r="AH24" s="265">
        <f>ROUND((1-AG$3)*$L12,1)</f>
        <v/>
      </c>
      <c r="AJ24" s="282">
        <f>$K12</f>
        <v/>
      </c>
      <c r="AK24" s="265">
        <f>ROUND((1-AJ$3)*$L12,1)</f>
        <v/>
      </c>
      <c r="AM24" s="282">
        <f>$K12</f>
        <v/>
      </c>
      <c r="AN24" s="265">
        <f>ROUND((1-AM$3)*$L12,1)</f>
        <v/>
      </c>
      <c r="AP24" s="282">
        <f>Indexes!A11</f>
        <v/>
      </c>
      <c r="AQ24" s="265">
        <f>ROUND((1-AP$3)*Indexes!$B11,1)</f>
        <v/>
      </c>
      <c r="AS24" s="282">
        <f>$K12</f>
        <v/>
      </c>
      <c r="AT24" s="282">
        <f>ROUND((1-AS$3)*$L12,1)</f>
        <v/>
      </c>
      <c r="AV24" s="282">
        <f>$K12</f>
        <v/>
      </c>
      <c r="AW24" s="282">
        <f>ROUND((1-AV$3)*$L12,1)</f>
        <v/>
      </c>
      <c r="AY24" s="282">
        <f>$K12</f>
        <v/>
      </c>
      <c r="AZ24" s="265">
        <f>ROUND((1-AY$3)*$L12,1)</f>
        <v/>
      </c>
      <c r="BB24" s="282">
        <f>Indexes!A11</f>
        <v/>
      </c>
      <c r="BC24" s="265">
        <f>ROUND((1-BB$3)*Indexes!$B11,1)</f>
        <v/>
      </c>
      <c r="BD24" s="282" t="n"/>
      <c r="BE24" s="282">
        <f>$K12</f>
        <v/>
      </c>
      <c r="BF24" s="265">
        <f>ROUND((1-BE$3)*$L12,1)</f>
        <v/>
      </c>
      <c r="BH24" s="282">
        <f>$K12</f>
        <v/>
      </c>
      <c r="BI24" s="282">
        <f>ROUND((1-BH$3)*$L12,1)</f>
        <v/>
      </c>
      <c r="BK24" s="282">
        <f>$K12</f>
        <v/>
      </c>
      <c r="BL24" s="282">
        <f>ROUND((1-BK$3)*$L12,1)</f>
        <v/>
      </c>
    </row>
    <row r="25">
      <c r="A25" s="32" t="inlineStr">
        <is>
          <t>SPTM</t>
        </is>
      </c>
      <c r="B25" s="49">
        <f>(1-B24)*MODEL!$RI22</f>
        <v/>
      </c>
      <c r="C25" s="61">
        <f>'ETF MTD'!$K$28/'ETF MTD'!$K$3-1</f>
        <v/>
      </c>
      <c r="D25" s="61">
        <f>B25*C25</f>
        <v/>
      </c>
      <c r="F25" s="154" t="inlineStr">
        <is>
          <t>SPTM</t>
        </is>
      </c>
      <c r="G25" s="115">
        <f>1-SUM(G26:G35)-G24-G38</f>
        <v/>
      </c>
      <c r="H25" s="61">
        <f>'ETF MTD'!$K$28/'ETF MTD'!$K$3-1</f>
        <v/>
      </c>
      <c r="I25" s="61">
        <f>G25*H25</f>
        <v/>
      </c>
      <c r="K25">
        <f>Indexes!P23</f>
        <v/>
      </c>
      <c r="L25" s="294">
        <f>Indexes!Q23</f>
        <v/>
      </c>
      <c r="M25" s="293" t="n"/>
      <c r="O25">
        <f>Indexes!K9</f>
        <v/>
      </c>
      <c r="P25" s="265">
        <f>ROUND((99-SUM($P$7:$P$19))*(MCP!N8/MCP!$N$1),1)</f>
        <v/>
      </c>
      <c r="R25" s="13">
        <f>O25</f>
        <v/>
      </c>
      <c r="S25" s="265">
        <f>ROUND((99-SUM($S$7:$S$19))*(MCP!N8/MCP!$N$1),1)</f>
        <v/>
      </c>
      <c r="U25" s="13">
        <f>R25</f>
        <v/>
      </c>
      <c r="V25" s="265">
        <f>ROUND((99-SUM($V$7:$V$19))*(MCP!N8/MCP!$N$1),1)</f>
        <v/>
      </c>
      <c r="X25" s="13">
        <f>U25</f>
        <v/>
      </c>
      <c r="Y25" s="265">
        <f>ROUND((99-SUM($Y$7:$Y$19))*(MCP!N8/MCP!$N$1),1)</f>
        <v/>
      </c>
      <c r="AA25" s="265">
        <f>$K13</f>
        <v/>
      </c>
      <c r="AB25" s="265">
        <f>ROUND((1-$AA$3)*$L13,1)</f>
        <v/>
      </c>
      <c r="AD25" s="282">
        <f>$K13</f>
        <v/>
      </c>
      <c r="AE25" s="265">
        <f>ROUND((1-$AD$3)*$L13,1)</f>
        <v/>
      </c>
      <c r="AG25" s="282">
        <f>$K13</f>
        <v/>
      </c>
      <c r="AH25" s="265">
        <f>ROUND((1-AG$3)*$L13,1)</f>
        <v/>
      </c>
      <c r="AJ25" s="282">
        <f>$K13</f>
        <v/>
      </c>
      <c r="AK25" s="265">
        <f>ROUND((1-AJ$3)*$L13,1)</f>
        <v/>
      </c>
      <c r="AM25" s="282">
        <f>$K13</f>
        <v/>
      </c>
      <c r="AN25" s="265">
        <f>ROUND((1-AM$3)*$L13,1)</f>
        <v/>
      </c>
      <c r="AP25" s="282">
        <f>Indexes!A12</f>
        <v/>
      </c>
      <c r="AQ25" s="265">
        <f>ROUND((1-AP$3)*Indexes!$B12,1)</f>
        <v/>
      </c>
      <c r="AS25" s="282">
        <f>$K13</f>
        <v/>
      </c>
      <c r="AT25" s="282">
        <f>ROUND((1-AS$3)*$L13,1)</f>
        <v/>
      </c>
      <c r="AV25" s="282">
        <f>$K13</f>
        <v/>
      </c>
      <c r="AW25" s="282">
        <f>ROUND((1-AV$3)*$L13,1)</f>
        <v/>
      </c>
      <c r="AY25" s="282">
        <f>$K13</f>
        <v/>
      </c>
      <c r="AZ25" s="265">
        <f>ROUND((1-AY$3)*$L13,1)</f>
        <v/>
      </c>
      <c r="BB25" s="282">
        <f>Indexes!A12</f>
        <v/>
      </c>
      <c r="BC25" s="265">
        <f>ROUND((1-BB$3)*Indexes!$B12,1)</f>
        <v/>
      </c>
      <c r="BE25" s="282">
        <f>$K13</f>
        <v/>
      </c>
      <c r="BF25" s="265">
        <f>ROUND((1-BE$3)*$L13,1)</f>
        <v/>
      </c>
      <c r="BH25" s="282">
        <f>$K13</f>
        <v/>
      </c>
      <c r="BI25" s="282">
        <f>ROUND((1-BH$3)*$L13,1)</f>
        <v/>
      </c>
      <c r="BK25" s="282">
        <f>$K13</f>
        <v/>
      </c>
      <c r="BL25" s="282">
        <f>ROUND((1-BK$3)*$L13,1)</f>
        <v/>
      </c>
    </row>
    <row r="26">
      <c r="A26" t="inlineStr">
        <is>
          <t>SPDW</t>
        </is>
      </c>
      <c r="B26" s="49">
        <f>(1-B24)*MODEL!$RI23</f>
        <v/>
      </c>
      <c r="C26" s="61">
        <f>'ETF MTD'!$VO$28/'ETF MTD'!$VO$3-1</f>
        <v/>
      </c>
      <c r="D26" s="61">
        <f>B26*C26</f>
        <v/>
      </c>
      <c r="F26" t="inlineStr">
        <is>
          <t>SPDW</t>
        </is>
      </c>
      <c r="G26" s="49">
        <f>(1-G24)*MODEL!$RI23</f>
        <v/>
      </c>
      <c r="H26" s="61">
        <f>'ETF MTD'!$VO$28/'ETF MTD'!$VO$3-1</f>
        <v/>
      </c>
      <c r="I26" s="61">
        <f>G26*H26</f>
        <v/>
      </c>
      <c r="K26">
        <f>Indexes!P24</f>
        <v/>
      </c>
      <c r="L26" s="294">
        <f>Indexes!Q24</f>
        <v/>
      </c>
      <c r="M26" s="293" t="n"/>
      <c r="O26">
        <f>Indexes!K10</f>
        <v/>
      </c>
      <c r="P26" s="265">
        <f>ROUND((99-SUM($P$7:$P$19))*(MCP!N9/MCP!$N$1),1)</f>
        <v/>
      </c>
      <c r="R26" s="13">
        <f>O26</f>
        <v/>
      </c>
      <c r="S26" s="265">
        <f>ROUND((99-SUM($S$7:$S$19))*(MCP!N9/MCP!$N$1),1)</f>
        <v/>
      </c>
      <c r="U26" s="13">
        <f>R26</f>
        <v/>
      </c>
      <c r="V26" s="265">
        <f>ROUND((99-SUM($V$7:$V$19))*(MCP!N9/MCP!$N$1),1)</f>
        <v/>
      </c>
      <c r="X26" s="13">
        <f>U26</f>
        <v/>
      </c>
      <c r="Y26" s="265">
        <f>ROUND((99-SUM($Y$7:$Y$19))*(MCP!N9/MCP!$N$1),1)</f>
        <v/>
      </c>
      <c r="AA26" s="265">
        <f>$K14</f>
        <v/>
      </c>
      <c r="AB26" s="265">
        <f>ROUND((1-$AA$3)*$L14,1)</f>
        <v/>
      </c>
      <c r="AD26" s="282">
        <f>$K14</f>
        <v/>
      </c>
      <c r="AE26" s="265">
        <f>ROUND((1-$AD$3)*$L14,1)</f>
        <v/>
      </c>
      <c r="AG26" s="282">
        <f>$K14</f>
        <v/>
      </c>
      <c r="AH26" s="265">
        <f>ROUND((1-AG$3)*$L14,1)</f>
        <v/>
      </c>
      <c r="AJ26" s="282">
        <f>$K14</f>
        <v/>
      </c>
      <c r="AK26" s="265">
        <f>ROUND((1-AJ$3)*$L14,1)</f>
        <v/>
      </c>
      <c r="AM26" s="282">
        <f>$K14</f>
        <v/>
      </c>
      <c r="AN26" s="265">
        <f>ROUND((1-AM$3)*$L14,1)</f>
        <v/>
      </c>
      <c r="AP26" s="282">
        <f>Indexes!A13</f>
        <v/>
      </c>
      <c r="AQ26" s="265">
        <f>ROUND((1-AP$3)*Indexes!$B13,1)</f>
        <v/>
      </c>
      <c r="AS26" s="282">
        <f>$K14</f>
        <v/>
      </c>
      <c r="AT26" s="282">
        <f>ROUND((1-AS$3)*$L14,1)</f>
        <v/>
      </c>
      <c r="AV26" s="282">
        <f>$K14</f>
        <v/>
      </c>
      <c r="AW26" s="282">
        <f>ROUND((1-AV$3)*$L14,1)</f>
        <v/>
      </c>
      <c r="AY26" s="282">
        <f>$K14</f>
        <v/>
      </c>
      <c r="AZ26" s="265">
        <f>ROUND((1-AY$3)*$L14,1)</f>
        <v/>
      </c>
      <c r="BB26" s="282">
        <f>Indexes!A13</f>
        <v/>
      </c>
      <c r="BC26" s="265">
        <f>ROUND((1-BB$3)*Indexes!$B13,1)</f>
        <v/>
      </c>
      <c r="BE26" s="282">
        <f>$K14</f>
        <v/>
      </c>
      <c r="BF26" s="265">
        <f>ROUND((1-BE$3)*$L14,1)</f>
        <v/>
      </c>
      <c r="BH26" s="282">
        <f>$K14</f>
        <v/>
      </c>
      <c r="BI26" s="282">
        <f>ROUND((1-BH$3)*$L14,1)</f>
        <v/>
      </c>
      <c r="BK26" s="282">
        <f>$K14</f>
        <v/>
      </c>
      <c r="BL26" s="282">
        <f>ROUND((1-BK$3)*$L14,1)</f>
        <v/>
      </c>
    </row>
    <row r="27">
      <c r="A27" t="inlineStr">
        <is>
          <t>SPEM</t>
        </is>
      </c>
      <c r="B27" s="49">
        <f>(1-B24)*MODEL!$RI24</f>
        <v/>
      </c>
      <c r="C27" s="61">
        <f>'ETF MTD'!$PU$28/'ETF MTD'!$PU$3-1</f>
        <v/>
      </c>
      <c r="D27" s="61">
        <f>B27*C27</f>
        <v/>
      </c>
      <c r="F27" t="inlineStr">
        <is>
          <t>SPEM</t>
        </is>
      </c>
      <c r="G27" s="49">
        <f>(1-G24)*MODEL!$RI24</f>
        <v/>
      </c>
      <c r="H27" s="61">
        <f>'ETF MTD'!$PU$28/'ETF MTD'!$PU$3-1</f>
        <v/>
      </c>
      <c r="I27" s="61">
        <f>G27*H27</f>
        <v/>
      </c>
      <c r="K27">
        <f>Indexes!P25</f>
        <v/>
      </c>
      <c r="L27" s="294">
        <f>Indexes!Q25</f>
        <v/>
      </c>
      <c r="M27" s="293" t="n"/>
      <c r="O27">
        <f>Indexes!K11</f>
        <v/>
      </c>
      <c r="P27" s="265">
        <f>ROUND((99-SUM($P$7:$P$19))*(MCP!N10/MCP!$N$1),1)</f>
        <v/>
      </c>
      <c r="R27" s="13">
        <f>O27</f>
        <v/>
      </c>
      <c r="S27" s="265">
        <f>ROUND((99-SUM($S$7:$S$19))*(MCP!N10/MCP!$N$1),1)</f>
        <v/>
      </c>
      <c r="U27" s="13">
        <f>R27</f>
        <v/>
      </c>
      <c r="V27" s="265">
        <f>ROUND((99-SUM($V$7:$V$19))*(MCP!N10/MCP!$N$1),1)</f>
        <v/>
      </c>
      <c r="X27" s="13">
        <f>U27</f>
        <v/>
      </c>
      <c r="Y27" s="265">
        <f>ROUND((99-SUM($Y$7:$Y$19))*(MCP!N10/MCP!$N$1),1)</f>
        <v/>
      </c>
      <c r="AA27" s="265">
        <f>$K15</f>
        <v/>
      </c>
      <c r="AB27" s="265">
        <f>ROUND((1-$AA$3)*$L15,1)</f>
        <v/>
      </c>
      <c r="AD27" s="282">
        <f>$K15</f>
        <v/>
      </c>
      <c r="AE27" s="265">
        <f>ROUND((1-$AD$3)*$L15,1)</f>
        <v/>
      </c>
      <c r="AG27" s="282">
        <f>$K15</f>
        <v/>
      </c>
      <c r="AH27" s="265">
        <f>ROUND((1-AG$3)*$L15,1)</f>
        <v/>
      </c>
      <c r="AJ27" s="282">
        <f>$K15</f>
        <v/>
      </c>
      <c r="AK27" s="265">
        <f>ROUND((1-AJ$3)*$L15,1)</f>
        <v/>
      </c>
      <c r="AM27" s="282">
        <f>$K15</f>
        <v/>
      </c>
      <c r="AN27" s="265">
        <f>ROUND((1-AM$3)*$L15,1)</f>
        <v/>
      </c>
      <c r="AP27" s="282">
        <f>Indexes!A14</f>
        <v/>
      </c>
      <c r="AQ27" s="265">
        <f>ROUND((1-AP$3)*Indexes!$B14,1)</f>
        <v/>
      </c>
      <c r="AS27" s="282">
        <f>$K15</f>
        <v/>
      </c>
      <c r="AT27" s="282">
        <f>ROUND((1-AS$3)*$L15,1)</f>
        <v/>
      </c>
      <c r="AV27" s="282">
        <f>$K15</f>
        <v/>
      </c>
      <c r="AW27" s="282">
        <f>ROUND((1-AV$3)*$L15,1)</f>
        <v/>
      </c>
      <c r="AY27" s="282">
        <f>$K15</f>
        <v/>
      </c>
      <c r="AZ27" s="265">
        <f>ROUND((1-AY$3)*$L15,1)</f>
        <v/>
      </c>
      <c r="BB27" s="282">
        <f>Indexes!A14</f>
        <v/>
      </c>
      <c r="BC27" s="265">
        <f>ROUND((1-BB$3)*Indexes!$B14,1)</f>
        <v/>
      </c>
      <c r="BE27" s="282">
        <f>$K15</f>
        <v/>
      </c>
      <c r="BF27" s="265">
        <f>ROUND((1-BE$3)*$L15,1)</f>
        <v/>
      </c>
      <c r="BH27" s="282">
        <f>$K15</f>
        <v/>
      </c>
      <c r="BI27" s="282">
        <f>ROUND((1-BH$3)*$L15,1)</f>
        <v/>
      </c>
      <c r="BK27" s="282">
        <f>$K15</f>
        <v/>
      </c>
      <c r="BL27" s="282">
        <f>ROUND((1-BK$3)*$L15,1)</f>
        <v/>
      </c>
    </row>
    <row r="28">
      <c r="A28" t="inlineStr">
        <is>
          <t>USRT</t>
        </is>
      </c>
      <c r="B28" s="49">
        <f>(1-B24)*MODEL!$RI25</f>
        <v/>
      </c>
      <c r="C28" s="61">
        <f>'ETF MTD'!$JU$28/'ETF MTD'!$JU$3-1</f>
        <v/>
      </c>
      <c r="D28" s="61">
        <f>B28*C28</f>
        <v/>
      </c>
      <c r="F28" t="inlineStr">
        <is>
          <t>USRT</t>
        </is>
      </c>
      <c r="G28" s="49">
        <f>(1-G24)*MODEL!$RI25</f>
        <v/>
      </c>
      <c r="H28" s="61">
        <f>'ETF MTD'!$JU$28/'ETF MTD'!$JU$3-1</f>
        <v/>
      </c>
      <c r="I28" s="61">
        <f>G28*H28</f>
        <v/>
      </c>
      <c r="K28">
        <f>Indexes!P26</f>
        <v/>
      </c>
      <c r="L28" s="294">
        <f>Indexes!Q26</f>
        <v/>
      </c>
      <c r="M28" s="293" t="n"/>
      <c r="O28">
        <f>Indexes!K12</f>
        <v/>
      </c>
      <c r="P28" s="265">
        <f>ROUND((99-SUM($P$7:$P$19))*(MCP!N11/MCP!$N$1),1)</f>
        <v/>
      </c>
      <c r="R28" s="13">
        <f>O28</f>
        <v/>
      </c>
      <c r="S28" s="265">
        <f>ROUND((99-SUM($S$7:$S$19))*(MCP!N11/MCP!$N$1),1)</f>
        <v/>
      </c>
      <c r="U28" s="13">
        <f>R28</f>
        <v/>
      </c>
      <c r="V28" s="265">
        <f>ROUND((99-SUM($V$7:$V$19))*(MCP!N11/MCP!$N$1),1)</f>
        <v/>
      </c>
      <c r="X28" s="13">
        <f>U28</f>
        <v/>
      </c>
      <c r="Y28" s="265">
        <f>ROUND((99-SUM($Y$7:$Y$19))*(MCP!N11/MCP!$N$1),1)</f>
        <v/>
      </c>
      <c r="AA28" s="265">
        <f>$K16</f>
        <v/>
      </c>
      <c r="AB28" s="265">
        <f>ROUND((1-$AA$3)*$L16,1)</f>
        <v/>
      </c>
      <c r="AD28" s="282">
        <f>$K16</f>
        <v/>
      </c>
      <c r="AE28" s="265">
        <f>ROUND((1-$AD$3)*$L16,1)</f>
        <v/>
      </c>
      <c r="AG28" s="282">
        <f>$K16</f>
        <v/>
      </c>
      <c r="AH28" s="265">
        <f>ROUND((1-AG$3)*$L16,1)</f>
        <v/>
      </c>
      <c r="AJ28" s="282">
        <f>$K16</f>
        <v/>
      </c>
      <c r="AK28" s="265">
        <f>ROUND((1-AJ$3)*$L16,1)</f>
        <v/>
      </c>
      <c r="AM28" s="282">
        <f>$K16</f>
        <v/>
      </c>
      <c r="AN28" s="265">
        <f>ROUND((1-AM$3)*$L16,1)</f>
        <v/>
      </c>
      <c r="AP28" s="282">
        <f>Indexes!A15</f>
        <v/>
      </c>
      <c r="AQ28" s="265">
        <f>ROUND((1-AP$3)*Indexes!$B15,1)</f>
        <v/>
      </c>
      <c r="AS28" s="282">
        <f>$K16</f>
        <v/>
      </c>
      <c r="AT28" s="282">
        <f>ROUND((1-AS$3)*$L16,1)</f>
        <v/>
      </c>
      <c r="AV28" s="282">
        <f>$K16</f>
        <v/>
      </c>
      <c r="AW28" s="282">
        <f>ROUND((1-AV$3)*$L16,1)</f>
        <v/>
      </c>
      <c r="AY28" s="282">
        <f>$K16</f>
        <v/>
      </c>
      <c r="AZ28" s="265">
        <f>ROUND((1-AY$3)*$L16,1)</f>
        <v/>
      </c>
      <c r="BB28" s="282">
        <f>Indexes!A15</f>
        <v/>
      </c>
      <c r="BC28" s="265">
        <f>ROUND((1-BB$3)*Indexes!$B15,1)</f>
        <v/>
      </c>
      <c r="BE28" s="282">
        <f>$K16</f>
        <v/>
      </c>
      <c r="BF28" s="265">
        <f>ROUND((1-BE$3)*$L16,1)</f>
        <v/>
      </c>
      <c r="BH28" s="282">
        <f>$K16</f>
        <v/>
      </c>
      <c r="BI28" s="282">
        <f>ROUND((1-BH$3)*$L16,1)</f>
        <v/>
      </c>
      <c r="BK28" s="282">
        <f>$K16</f>
        <v/>
      </c>
      <c r="BL28" s="282">
        <f>ROUND((1-BK$3)*$L16,1)</f>
        <v/>
      </c>
    </row>
    <row r="29">
      <c r="A29" t="inlineStr">
        <is>
          <t>HEGD</t>
        </is>
      </c>
      <c r="B29" s="49">
        <f>(1-B24)*MODEL!$RI26</f>
        <v/>
      </c>
      <c r="C29" s="61">
        <f>'ETF MTD'!$DO$28/'ETF MTD'!$DO$3-1</f>
        <v/>
      </c>
      <c r="D29" s="61">
        <f>B29*C29</f>
        <v/>
      </c>
      <c r="F29" t="inlineStr">
        <is>
          <t>SPTL</t>
        </is>
      </c>
      <c r="G29" s="49">
        <f>(1-G24)*MODEL!$RI26</f>
        <v/>
      </c>
      <c r="H29" s="61">
        <f>'ETF MTD'!$DO$28/'ETF MTD'!$DO$3-1</f>
        <v/>
      </c>
      <c r="I29" s="61">
        <f>G29*H29</f>
        <v/>
      </c>
      <c r="K29">
        <f>Indexes!P27</f>
        <v/>
      </c>
      <c r="L29" s="294">
        <f>Indexes!Q27</f>
        <v/>
      </c>
      <c r="M29" s="293" t="n"/>
      <c r="O29">
        <f>Indexes!K13</f>
        <v/>
      </c>
      <c r="P29" s="265">
        <f>ROUND((99-SUM($P$7:$P$19))*(MCP!N12/MCP!$N$1),1)</f>
        <v/>
      </c>
      <c r="R29" s="13">
        <f>O29</f>
        <v/>
      </c>
      <c r="S29" s="265">
        <f>ROUND((99-SUM($S$7:$S$19))*(MCP!N12/MCP!$N$1),1)</f>
        <v/>
      </c>
      <c r="U29" s="13">
        <f>R29</f>
        <v/>
      </c>
      <c r="V29" s="265">
        <f>ROUND((99-SUM($V$7:$V$19))*(MCP!N12/MCP!$N$1),1)</f>
        <v/>
      </c>
      <c r="X29" s="13">
        <f>U29</f>
        <v/>
      </c>
      <c r="Y29" s="265">
        <f>ROUND((99-SUM($Y$7:$Y$19))*(MCP!N12/MCP!$N$1),1)</f>
        <v/>
      </c>
      <c r="AA29" s="265">
        <f>$K17</f>
        <v/>
      </c>
      <c r="AB29" s="265">
        <f>ROUND((1-$AA$3)*$L17,1)</f>
        <v/>
      </c>
      <c r="AD29" s="282">
        <f>$K17</f>
        <v/>
      </c>
      <c r="AE29" s="265">
        <f>ROUND((1-$AD$3)*$L17,1)</f>
        <v/>
      </c>
      <c r="AG29" s="282">
        <f>$K17</f>
        <v/>
      </c>
      <c r="AH29" s="265">
        <f>ROUND((1-AG$3)*$L17,1)</f>
        <v/>
      </c>
      <c r="AJ29" s="282">
        <f>$K17</f>
        <v/>
      </c>
      <c r="AK29" s="265">
        <f>ROUND((1-AJ$3)*$L17,1)</f>
        <v/>
      </c>
      <c r="AM29" s="282">
        <f>$K17</f>
        <v/>
      </c>
      <c r="AN29" s="265">
        <f>ROUND((1-AM$3)*$L17,1)</f>
        <v/>
      </c>
      <c r="AP29" s="282">
        <f>Indexes!A16</f>
        <v/>
      </c>
      <c r="AQ29" s="265">
        <f>ROUND((1-AP$3)*Indexes!$B16,1)</f>
        <v/>
      </c>
      <c r="AS29" s="282">
        <f>$K17</f>
        <v/>
      </c>
      <c r="AT29" s="282">
        <f>ROUND((1-AS$3)*$L17,1)</f>
        <v/>
      </c>
      <c r="AV29" s="282">
        <f>$K17</f>
        <v/>
      </c>
      <c r="AW29" s="282">
        <f>ROUND((1-AV$3)*$L17,1)</f>
        <v/>
      </c>
      <c r="AY29" s="282">
        <f>$K17</f>
        <v/>
      </c>
      <c r="AZ29" s="265">
        <f>ROUND((1-AY$3)*$L17,1)</f>
        <v/>
      </c>
      <c r="BB29" s="282">
        <f>Indexes!A16</f>
        <v/>
      </c>
      <c r="BC29" s="265">
        <f>ROUND((1-BB$3)*Indexes!$B16,1)</f>
        <v/>
      </c>
      <c r="BE29" s="282">
        <f>$K17</f>
        <v/>
      </c>
      <c r="BF29" s="265">
        <f>ROUND((1-BE$3)*$L17,1)</f>
        <v/>
      </c>
      <c r="BH29" s="282">
        <f>$K17</f>
        <v/>
      </c>
      <c r="BI29" s="282">
        <f>ROUND((1-BH$3)*$L17,1)</f>
        <v/>
      </c>
      <c r="BK29" s="282">
        <f>$K17</f>
        <v/>
      </c>
      <c r="BL29" s="282">
        <f>ROUND((1-BK$3)*$L17,1)</f>
        <v/>
      </c>
    </row>
    <row r="30">
      <c r="A30" t="inlineStr">
        <is>
          <t>GOVT</t>
        </is>
      </c>
      <c r="B30" s="49">
        <f>(1-B24)*MODEL!$RI27</f>
        <v/>
      </c>
      <c r="C30" s="61">
        <f>'ETF MTD'!$OW$28/'ETF MTD'!$OW$3-1</f>
        <v/>
      </c>
      <c r="D30" s="61">
        <f>B30*C30</f>
        <v/>
      </c>
      <c r="F30" t="inlineStr">
        <is>
          <t>GOVT</t>
        </is>
      </c>
      <c r="G30" s="49">
        <f>(1-G24)*MODEL!$RI27</f>
        <v/>
      </c>
      <c r="H30" s="61">
        <f>'ETF MTD'!$OW$28/'ETF MTD'!$OW$3-1</f>
        <v/>
      </c>
      <c r="I30" s="61">
        <f>G30*H30</f>
        <v/>
      </c>
      <c r="K30">
        <f>Indexes!P28</f>
        <v/>
      </c>
      <c r="L30" s="294">
        <f>Indexes!Q28</f>
        <v/>
      </c>
      <c r="M30" s="293" t="n"/>
      <c r="O30">
        <f>Indexes!K14</f>
        <v/>
      </c>
      <c r="P30" s="265">
        <f>ROUND((99-SUM($P$7:$P$19))*(MCP!N13/MCP!$N$1),1)</f>
        <v/>
      </c>
      <c r="R30" s="13">
        <f>O30</f>
        <v/>
      </c>
      <c r="S30" s="265">
        <f>ROUND((99-SUM($S$7:$S$19))*(MCP!N13/MCP!$N$1),1)</f>
        <v/>
      </c>
      <c r="U30" s="13">
        <f>R30</f>
        <v/>
      </c>
      <c r="V30" s="265">
        <f>ROUND((99-SUM($V$7:$V$19))*(MCP!N13/MCP!$N$1),1)</f>
        <v/>
      </c>
      <c r="X30" s="13">
        <f>U30</f>
        <v/>
      </c>
      <c r="Y30" s="265">
        <f>ROUND((99-SUM($Y$7:$Y$19))*(MCP!N13/MCP!$N$1),1)</f>
        <v/>
      </c>
      <c r="AA30" s="265">
        <f>$K18</f>
        <v/>
      </c>
      <c r="AB30" s="265">
        <f>ROUND((1-$AA$3)*$L18,1)</f>
        <v/>
      </c>
      <c r="AD30" s="282">
        <f>$K18</f>
        <v/>
      </c>
      <c r="AE30" s="265">
        <f>ROUND((1-$AD$3)*$L18,1)</f>
        <v/>
      </c>
      <c r="AG30" s="282">
        <f>$K18</f>
        <v/>
      </c>
      <c r="AH30" s="265">
        <f>ROUND((1-AG$3)*$L18,1)</f>
        <v/>
      </c>
      <c r="AJ30" s="282">
        <f>$K18</f>
        <v/>
      </c>
      <c r="AK30" s="265">
        <f>ROUND((1-AJ$3)*$L18,1)</f>
        <v/>
      </c>
      <c r="AM30" s="282">
        <f>$K18</f>
        <v/>
      </c>
      <c r="AN30" s="265">
        <f>ROUND((1-AM$3)*$L18,1)</f>
        <v/>
      </c>
      <c r="AP30" s="282">
        <f>Indexes!A17</f>
        <v/>
      </c>
      <c r="AQ30" s="265">
        <f>ROUND((1-AP$3)*Indexes!$B17,1)</f>
        <v/>
      </c>
      <c r="AS30" s="282">
        <f>$K18</f>
        <v/>
      </c>
      <c r="AT30" s="282">
        <f>ROUND((1-AS$3)*$L18,1)</f>
        <v/>
      </c>
      <c r="AV30" s="282">
        <f>$K18</f>
        <v/>
      </c>
      <c r="AW30" s="282">
        <f>ROUND((1-AV$3)*$L18,1)</f>
        <v/>
      </c>
      <c r="AY30" s="282">
        <f>$K18</f>
        <v/>
      </c>
      <c r="AZ30" s="265">
        <f>ROUND((1-AY$3)*$L18,1)</f>
        <v/>
      </c>
      <c r="BB30" s="282">
        <f>Indexes!A17</f>
        <v/>
      </c>
      <c r="BC30" s="265">
        <f>ROUND((1-BB$3)*Indexes!$B17,1)</f>
        <v/>
      </c>
      <c r="BE30" s="282">
        <f>$K18</f>
        <v/>
      </c>
      <c r="BF30" s="265">
        <f>ROUND((1-BE$3)*$L18,1)</f>
        <v/>
      </c>
      <c r="BH30" s="282">
        <f>$K18</f>
        <v/>
      </c>
      <c r="BI30" s="282">
        <f>ROUND((1-BH$3)*$L18,1)</f>
        <v/>
      </c>
      <c r="BK30" s="282">
        <f>$K18</f>
        <v/>
      </c>
      <c r="BL30" s="282">
        <f>ROUND((1-BK$3)*$L18,1)</f>
        <v/>
      </c>
    </row>
    <row r="31">
      <c r="A31" t="inlineStr">
        <is>
          <t>BWX</t>
        </is>
      </c>
      <c r="B31" s="49">
        <f>(1-B24)*MODEL!$RI28</f>
        <v/>
      </c>
      <c r="C31" s="61">
        <f>'ETF MTD'!$KG$28/'ETF MTD'!$KG$3-1</f>
        <v/>
      </c>
      <c r="D31" s="61">
        <f>B31*C31</f>
        <v/>
      </c>
      <c r="F31" t="inlineStr">
        <is>
          <t>BWX</t>
        </is>
      </c>
      <c r="G31" s="49">
        <f>(1-G24)*MODEL!$RI28</f>
        <v/>
      </c>
      <c r="H31" s="61">
        <f>'ETF MTD'!$KG$28/'ETF MTD'!$KG$3-1</f>
        <v/>
      </c>
      <c r="I31" s="61">
        <f>G31*H31</f>
        <v/>
      </c>
      <c r="K31">
        <f>Indexes!P29</f>
        <v/>
      </c>
      <c r="L31" s="294">
        <f>Indexes!Q29</f>
        <v/>
      </c>
      <c r="M31" s="293" t="n"/>
      <c r="O31">
        <f>Indexes!K15</f>
        <v/>
      </c>
      <c r="P31" s="265">
        <f>ROUND((99-SUM($P$7:$P$19))*(MCP!N14/MCP!$N$1),1)</f>
        <v/>
      </c>
      <c r="R31" s="13">
        <f>O31</f>
        <v/>
      </c>
      <c r="S31" s="265">
        <f>ROUND((99-SUM($S$7:$S$19))*(MCP!N14/MCP!$N$1),1)</f>
        <v/>
      </c>
      <c r="U31" s="13">
        <f>R31</f>
        <v/>
      </c>
      <c r="V31" s="265">
        <f>ROUND((99-SUM($V$7:$V$19))*(MCP!N14/MCP!$N$1),1)</f>
        <v/>
      </c>
      <c r="X31" s="13">
        <f>U31</f>
        <v/>
      </c>
      <c r="Y31" s="265">
        <f>ROUND((99-SUM($Y$7:$Y$19))*(MCP!N14/MCP!$N$1),1)</f>
        <v/>
      </c>
      <c r="AA31" s="265">
        <f>$K19</f>
        <v/>
      </c>
      <c r="AB31" s="265">
        <f>ROUND((1-$AA$3)*$L19,1)</f>
        <v/>
      </c>
      <c r="AD31" s="282">
        <f>$K19</f>
        <v/>
      </c>
      <c r="AE31" s="265">
        <f>ROUND((1-$AD$3)*$L19,1)</f>
        <v/>
      </c>
      <c r="AG31" s="282">
        <f>$K19</f>
        <v/>
      </c>
      <c r="AH31" s="265">
        <f>ROUND((1-AG$3)*$L19,1)</f>
        <v/>
      </c>
      <c r="AJ31" s="282">
        <f>$K19</f>
        <v/>
      </c>
      <c r="AK31" s="265">
        <f>ROUND((1-AJ$3)*$L19,1)</f>
        <v/>
      </c>
      <c r="AM31" s="282">
        <f>$K19</f>
        <v/>
      </c>
      <c r="AN31" s="265">
        <f>ROUND((1-AM$3)*$L19,1)</f>
        <v/>
      </c>
      <c r="AP31" s="282">
        <f>Indexes!A18</f>
        <v/>
      </c>
      <c r="AQ31" s="265">
        <f>ROUND((1-AP$3)*Indexes!$B18,1)</f>
        <v/>
      </c>
      <c r="AS31" s="282">
        <f>$K19</f>
        <v/>
      </c>
      <c r="AT31" s="282">
        <f>ROUND((1-AS$3)*$L19,1)</f>
        <v/>
      </c>
      <c r="AV31" s="282">
        <f>$K19</f>
        <v/>
      </c>
      <c r="AW31" s="282">
        <f>ROUND((1-AV$3)*$L19,1)</f>
        <v/>
      </c>
      <c r="AY31" s="282">
        <f>$K19</f>
        <v/>
      </c>
      <c r="AZ31" s="265">
        <f>ROUND((1-AY$3)*$L19,1)</f>
        <v/>
      </c>
      <c r="BB31" s="282">
        <f>Indexes!A18</f>
        <v/>
      </c>
      <c r="BC31" s="265">
        <f>ROUND((1-BB$3)*Indexes!$B18,1)</f>
        <v/>
      </c>
      <c r="BE31" s="282">
        <f>$K19</f>
        <v/>
      </c>
      <c r="BF31" s="265">
        <f>ROUND((1-BE$3)*$L19,1)</f>
        <v/>
      </c>
      <c r="BH31" s="282">
        <f>$K19</f>
        <v/>
      </c>
      <c r="BI31" s="282">
        <f>ROUND((1-BH$3)*$L19,1)</f>
        <v/>
      </c>
      <c r="BK31" s="282">
        <f>$K19</f>
        <v/>
      </c>
      <c r="BL31" s="282">
        <f>ROUND((1-BK$3)*$L19,1)</f>
        <v/>
      </c>
    </row>
    <row r="32">
      <c r="A32" t="inlineStr">
        <is>
          <t>SPIP</t>
        </is>
      </c>
      <c r="B32" s="49">
        <f>(1-B24)*MODEL!$RI29</f>
        <v/>
      </c>
      <c r="C32" s="61">
        <f>'ETF MTD'!$DU$28/'ETF MTD'!$DU$3-1</f>
        <v/>
      </c>
      <c r="D32" s="61">
        <f>B32*C32</f>
        <v/>
      </c>
      <c r="F32" t="inlineStr">
        <is>
          <t>SPIP</t>
        </is>
      </c>
      <c r="G32" s="49">
        <f>(1-G24)*MODEL!$RI29</f>
        <v/>
      </c>
      <c r="H32" s="61">
        <f>'ETF MTD'!$DU$28/'ETF MTD'!$DU$3-1</f>
        <v/>
      </c>
      <c r="I32" s="61">
        <f>G32*H32</f>
        <v/>
      </c>
      <c r="K32">
        <f>Indexes!P30</f>
        <v/>
      </c>
      <c r="L32" s="294">
        <f>Indexes!Q30</f>
        <v/>
      </c>
      <c r="M32" s="293" t="n"/>
      <c r="O32">
        <f>Indexes!K16</f>
        <v/>
      </c>
      <c r="P32" s="265">
        <f>ROUND((99-SUM($P$7:$P$19))*(MCP!N15/MCP!$N$1),1)</f>
        <v/>
      </c>
      <c r="R32" s="13">
        <f>O32</f>
        <v/>
      </c>
      <c r="S32" s="265">
        <f>ROUND((99-SUM($S$7:$S$19))*(MCP!N15/MCP!$N$1),1)</f>
        <v/>
      </c>
      <c r="U32" s="13">
        <f>R32</f>
        <v/>
      </c>
      <c r="V32" s="265">
        <f>ROUND((99-SUM($V$7:$V$19))*(MCP!N15/MCP!$N$1),1)</f>
        <v/>
      </c>
      <c r="X32" s="13">
        <f>U32</f>
        <v/>
      </c>
      <c r="Y32" s="265">
        <f>ROUND((99-SUM($Y$7:$Y$19))*(MCP!N15/MCP!$N$1),1)</f>
        <v/>
      </c>
      <c r="AA32" s="265">
        <f>$K20</f>
        <v/>
      </c>
      <c r="AB32" s="265">
        <f>ROUND((1-$AA$3)*$L20,1)</f>
        <v/>
      </c>
      <c r="AD32" s="282">
        <f>$K20</f>
        <v/>
      </c>
      <c r="AE32" s="265">
        <f>ROUND((1-$AD$3)*$L20,1)</f>
        <v/>
      </c>
      <c r="AG32" s="282">
        <f>$K20</f>
        <v/>
      </c>
      <c r="AH32" s="265">
        <f>ROUND((1-AG$3)*$L20,1)</f>
        <v/>
      </c>
      <c r="AJ32" s="282">
        <f>$K20</f>
        <v/>
      </c>
      <c r="AK32" s="265">
        <f>ROUND((1-AJ$3)*$L20,1)</f>
        <v/>
      </c>
      <c r="AM32" s="282">
        <f>$K20</f>
        <v/>
      </c>
      <c r="AN32" s="265">
        <f>ROUND((1-AM$3)*$L20,1)</f>
        <v/>
      </c>
      <c r="AP32" s="282">
        <f>Indexes!A19</f>
        <v/>
      </c>
      <c r="AQ32" s="265">
        <f>ROUND((1-AP$3)*Indexes!$B19,1)</f>
        <v/>
      </c>
      <c r="AS32" s="282">
        <f>$K20</f>
        <v/>
      </c>
      <c r="AT32" s="282">
        <f>ROUND((1-AS$3)*$L20,1)</f>
        <v/>
      </c>
      <c r="AV32" s="282">
        <f>$K20</f>
        <v/>
      </c>
      <c r="AW32" s="282">
        <f>ROUND((1-AV$3)*$L20,1)</f>
        <v/>
      </c>
      <c r="AY32" s="282">
        <f>$K20</f>
        <v/>
      </c>
      <c r="AZ32" s="265">
        <f>ROUND((1-AY$3)*$L20,1)</f>
        <v/>
      </c>
      <c r="BB32" s="282">
        <f>Indexes!A19</f>
        <v/>
      </c>
      <c r="BC32" s="265">
        <f>ROUND((1-BB$3)*Indexes!$B19,1)</f>
        <v/>
      </c>
      <c r="BE32" s="282">
        <f>$K20</f>
        <v/>
      </c>
      <c r="BF32" s="265">
        <f>ROUND((1-BE$3)*$L20,1)</f>
        <v/>
      </c>
      <c r="BH32" s="282">
        <f>$K20</f>
        <v/>
      </c>
      <c r="BI32" s="282">
        <f>ROUND((1-BH$3)*$L20,1)</f>
        <v/>
      </c>
      <c r="BK32" s="282">
        <f>$K20</f>
        <v/>
      </c>
      <c r="BL32" s="282">
        <f>ROUND((1-BK$3)*$L20,1)</f>
        <v/>
      </c>
    </row>
    <row r="33">
      <c r="A33" s="33" t="inlineStr">
        <is>
          <t>TFPN</t>
        </is>
      </c>
      <c r="B33" s="49">
        <f>(1-B24)*MODEL!$RI30</f>
        <v/>
      </c>
      <c r="C33" s="61">
        <f>'ETF MTD'!$IK$28/'ETF MTD'!$IK$3-1</f>
        <v/>
      </c>
      <c r="D33" s="61">
        <f>B33*C33</f>
        <v/>
      </c>
      <c r="F33" s="33" t="inlineStr">
        <is>
          <t>TFPN</t>
        </is>
      </c>
      <c r="G33" s="49">
        <f>(1-G24)*MODEL!$RI30</f>
        <v/>
      </c>
      <c r="H33" s="61">
        <f>'ETF MTD'!$IK$28/'ETF MTD'!$IK$3-1</f>
        <v/>
      </c>
      <c r="I33" s="61">
        <f>G33*H33</f>
        <v/>
      </c>
      <c r="K33">
        <f>Indexes!P31</f>
        <v/>
      </c>
      <c r="L33" s="294">
        <f>Indexes!Q31</f>
        <v/>
      </c>
      <c r="M33" s="293" t="n"/>
      <c r="O33">
        <f>Indexes!K17</f>
        <v/>
      </c>
      <c r="P33" s="265">
        <f>ROUND((99-SUM($P$7:$P$19))*(MCP!N16/MCP!$N$1),1)</f>
        <v/>
      </c>
      <c r="R33" s="13">
        <f>O33</f>
        <v/>
      </c>
      <c r="S33" s="265">
        <f>ROUND((99-SUM($S$7:$S$19))*(MCP!N16/MCP!$N$1),1)</f>
        <v/>
      </c>
      <c r="U33" s="13">
        <f>R33</f>
        <v/>
      </c>
      <c r="V33" s="265">
        <f>ROUND((99-SUM($V$7:$V$19))*(MCP!N16/MCP!$N$1),1)</f>
        <v/>
      </c>
      <c r="X33" s="13">
        <f>U33</f>
        <v/>
      </c>
      <c r="Y33" s="265">
        <f>ROUND((99-SUM($Y$7:$Y$19))*(MCP!N16/MCP!$N$1),1)</f>
        <v/>
      </c>
      <c r="AA33" s="265">
        <f>$K21</f>
        <v/>
      </c>
      <c r="AB33" s="265">
        <f>ROUND((1-$AA$3)*$L21,1)</f>
        <v/>
      </c>
      <c r="AD33" s="282">
        <f>$K21</f>
        <v/>
      </c>
      <c r="AE33" s="265">
        <f>ROUND((1-$AD$3)*$L21,1)</f>
        <v/>
      </c>
      <c r="AG33" s="282">
        <f>$K21</f>
        <v/>
      </c>
      <c r="AH33" s="265">
        <f>ROUND((1-AG$3)*$L21,1)</f>
        <v/>
      </c>
      <c r="AJ33" s="282">
        <f>$K21</f>
        <v/>
      </c>
      <c r="AK33" s="265">
        <f>ROUND((1-AJ$3)*$L21,1)</f>
        <v/>
      </c>
      <c r="AM33" s="282">
        <f>$K21</f>
        <v/>
      </c>
      <c r="AN33" s="265">
        <f>ROUND((1-AM$3)*$L21,1)</f>
        <v/>
      </c>
      <c r="AP33" s="282">
        <f>Indexes!A20</f>
        <v/>
      </c>
      <c r="AQ33" s="265">
        <f>ROUND((1-AP$3)*Indexes!$B20,1)</f>
        <v/>
      </c>
      <c r="AS33" s="282">
        <f>$K21</f>
        <v/>
      </c>
      <c r="AT33" s="282">
        <f>ROUND((1-AS$3)*$L21,1)</f>
        <v/>
      </c>
      <c r="AV33" s="282">
        <f>$K21</f>
        <v/>
      </c>
      <c r="AW33" s="282">
        <f>ROUND((1-AV$3)*$L21,1)</f>
        <v/>
      </c>
      <c r="AY33" s="282">
        <f>$K21</f>
        <v/>
      </c>
      <c r="AZ33" s="265">
        <f>ROUND((1-AY$3)*$L21,1)</f>
        <v/>
      </c>
      <c r="BB33" s="282">
        <f>Indexes!A20</f>
        <v/>
      </c>
      <c r="BC33" s="265">
        <f>ROUND((1-BB$3)*Indexes!$B20,1)</f>
        <v/>
      </c>
      <c r="BE33" s="282">
        <f>$K21</f>
        <v/>
      </c>
      <c r="BF33" s="265">
        <f>ROUND((1-BE$3)*$L21,1)</f>
        <v/>
      </c>
      <c r="BH33" s="282">
        <f>$K21</f>
        <v/>
      </c>
      <c r="BI33" s="282">
        <f>ROUND((1-BH$3)*$L21,1)</f>
        <v/>
      </c>
      <c r="BK33" s="282">
        <f>$K21</f>
        <v/>
      </c>
      <c r="BL33" s="282">
        <f>ROUND((1-BK$3)*$L21,1)</f>
        <v/>
      </c>
    </row>
    <row r="34">
      <c r="A34" s="61" t="inlineStr">
        <is>
          <t>SHY</t>
        </is>
      </c>
      <c r="B34" s="60" t="n">
        <v>0</v>
      </c>
      <c r="C34" s="61">
        <f>'ETF MTD'!$ES$28/'ETF MTD'!$ES$3-1</f>
        <v/>
      </c>
      <c r="D34" s="61">
        <f>B34*C34</f>
        <v/>
      </c>
      <c r="F34" s="61" t="inlineStr">
        <is>
          <t>SHY</t>
        </is>
      </c>
      <c r="G34" s="49">
        <f>(1-G24)*MODEL!$RI31</f>
        <v/>
      </c>
      <c r="H34" s="61">
        <f>'ETF MTD'!$ES$28/'ETF MTD'!$ES$3-1</f>
        <v/>
      </c>
      <c r="I34" s="61">
        <f>G34*H34</f>
        <v/>
      </c>
      <c r="K34">
        <f>Indexes!P32</f>
        <v/>
      </c>
      <c r="L34" s="294">
        <f>Indexes!Q32</f>
        <v/>
      </c>
      <c r="M34" s="293" t="n"/>
      <c r="O34">
        <f>Indexes!K18</f>
        <v/>
      </c>
      <c r="P34" s="265">
        <f>ROUND((99-SUM($P$7:$P$19))*(MCP!N17/MCP!$N$1),1)</f>
        <v/>
      </c>
      <c r="R34" s="13">
        <f>O34</f>
        <v/>
      </c>
      <c r="S34" s="265">
        <f>ROUND((99-SUM($S$7:$S$19))*(MCP!N17/MCP!$N$1),1)</f>
        <v/>
      </c>
      <c r="U34" s="13">
        <f>R34</f>
        <v/>
      </c>
      <c r="V34" s="265">
        <f>ROUND((99-SUM($V$7:$V$19))*(MCP!N17/MCP!$N$1),1)</f>
        <v/>
      </c>
      <c r="X34" s="13">
        <f>U34</f>
        <v/>
      </c>
      <c r="Y34" s="265">
        <f>ROUND((99-SUM($Y$7:$Y$19))*(MCP!N17/MCP!$N$1),1)</f>
        <v/>
      </c>
      <c r="AA34" s="265">
        <f>$K22</f>
        <v/>
      </c>
      <c r="AB34" s="265">
        <f>ROUND((1-$AA$3)*$L22,1)</f>
        <v/>
      </c>
      <c r="AD34" s="282">
        <f>$K22</f>
        <v/>
      </c>
      <c r="AE34" s="265">
        <f>ROUND((1-$AD$3)*$L22,1)</f>
        <v/>
      </c>
      <c r="AG34" s="282">
        <f>$K22</f>
        <v/>
      </c>
      <c r="AH34" s="265">
        <f>ROUND((1-AG$3)*$L22,1)</f>
        <v/>
      </c>
      <c r="AJ34" s="282">
        <f>$K22</f>
        <v/>
      </c>
      <c r="AK34" s="265">
        <f>ROUND((1-AJ$3)*$L22,1)</f>
        <v/>
      </c>
      <c r="AM34" s="282">
        <f>$K22</f>
        <v/>
      </c>
      <c r="AN34" s="265">
        <f>ROUND((1-AM$3)*$L22,1)</f>
        <v/>
      </c>
      <c r="AP34" s="282">
        <f>Indexes!A21</f>
        <v/>
      </c>
      <c r="AQ34" s="265">
        <f>ROUND((1-AP$3)*Indexes!$B21,1)</f>
        <v/>
      </c>
      <c r="AS34" s="282">
        <f>$K22</f>
        <v/>
      </c>
      <c r="AT34" s="282">
        <f>ROUND((1-AS$3)*$L22,1)</f>
        <v/>
      </c>
      <c r="AV34" s="282">
        <f>$K22</f>
        <v/>
      </c>
      <c r="AW34" s="282">
        <f>ROUND((1-AV$3)*$L22,1)</f>
        <v/>
      </c>
      <c r="AY34" s="282">
        <f>$K22</f>
        <v/>
      </c>
      <c r="AZ34" s="265">
        <f>ROUND((1-AY$3)*$L22,1)</f>
        <v/>
      </c>
      <c r="BB34" s="282">
        <f>Indexes!A21</f>
        <v/>
      </c>
      <c r="BC34" s="265">
        <f>ROUND((1-BB$3)*Indexes!$B21,1)</f>
        <v/>
      </c>
      <c r="BE34" s="282">
        <f>$K22</f>
        <v/>
      </c>
      <c r="BF34" s="265">
        <f>ROUND((1-BE$3)*$L22,1)</f>
        <v/>
      </c>
      <c r="BH34" s="282">
        <f>$K22</f>
        <v/>
      </c>
      <c r="BI34" s="282">
        <f>ROUND((1-BH$3)*$L22,1)</f>
        <v/>
      </c>
      <c r="BK34" s="282">
        <f>$K22</f>
        <v/>
      </c>
      <c r="BL34" s="282">
        <f>ROUND((1-BK$3)*$L22,1)</f>
        <v/>
      </c>
    </row>
    <row r="35">
      <c r="A35" t="inlineStr">
        <is>
          <t>U.S. Govt UST</t>
        </is>
      </c>
      <c r="B35" s="49">
        <f>98%-SUM(B24:B34)</f>
        <v/>
      </c>
      <c r="C35" s="61" t="n"/>
      <c r="D35" s="61" t="n"/>
      <c r="F35" t="inlineStr">
        <is>
          <t>U.S. Govt UST</t>
        </is>
      </c>
      <c r="G35" s="60" t="n">
        <v>0.095</v>
      </c>
      <c r="H35" s="61" t="n"/>
      <c r="I35" s="61" t="n"/>
      <c r="K35">
        <f>Indexes!P33</f>
        <v/>
      </c>
      <c r="L35" s="294">
        <f>Indexes!Q33</f>
        <v/>
      </c>
      <c r="M35" s="293" t="n"/>
      <c r="O35">
        <f>Indexes!K19</f>
        <v/>
      </c>
      <c r="P35" s="265">
        <f>ROUND((99-SUM($P$7:$P$19))*(MCP!N18/MCP!$N$1),1)</f>
        <v/>
      </c>
      <c r="R35" s="13">
        <f>O35</f>
        <v/>
      </c>
      <c r="S35" s="265">
        <f>ROUND((99-SUM($S$7:$S$19))*(MCP!N18/MCP!$N$1),1)</f>
        <v/>
      </c>
      <c r="U35" s="13">
        <f>R35</f>
        <v/>
      </c>
      <c r="V35" s="265">
        <f>ROUND((99-SUM($V$7:$V$19))*(MCP!N18/MCP!$N$1),1)</f>
        <v/>
      </c>
      <c r="X35" s="13">
        <f>U35</f>
        <v/>
      </c>
      <c r="Y35" s="265">
        <f>ROUND((99-SUM($Y$7:$Y$19))*(MCP!N18/MCP!$N$1),1)</f>
        <v/>
      </c>
      <c r="AA35" s="265">
        <f>$K23</f>
        <v/>
      </c>
      <c r="AB35" s="265">
        <f>ROUND((1-$AA$3)*$L23,1)</f>
        <v/>
      </c>
      <c r="AD35" s="282">
        <f>$K23</f>
        <v/>
      </c>
      <c r="AE35" s="265">
        <f>ROUND((1-$AD$3)*$L23,1)</f>
        <v/>
      </c>
      <c r="AG35" s="282">
        <f>$K23</f>
        <v/>
      </c>
      <c r="AH35" s="265">
        <f>ROUND((1-AG$3)*$L23,1)</f>
        <v/>
      </c>
      <c r="AJ35" s="282">
        <f>$K23</f>
        <v/>
      </c>
      <c r="AK35" s="265">
        <f>ROUND((1-AJ$3)*$L23,1)</f>
        <v/>
      </c>
      <c r="AM35" s="282">
        <f>$K23</f>
        <v/>
      </c>
      <c r="AN35" s="265">
        <f>ROUND((1-AM$3)*$L23,1)</f>
        <v/>
      </c>
      <c r="AP35" s="282">
        <f>Indexes!A22</f>
        <v/>
      </c>
      <c r="AQ35" s="265">
        <f>ROUND((1-AP$3)*Indexes!$B22,1)</f>
        <v/>
      </c>
      <c r="AS35" s="282">
        <f>$K23</f>
        <v/>
      </c>
      <c r="AT35" s="282">
        <f>ROUND((1-AS$3)*$L23,1)</f>
        <v/>
      </c>
      <c r="AV35" s="282">
        <f>$K23</f>
        <v/>
      </c>
      <c r="AW35" s="282">
        <f>ROUND((1-AV$3)*$L23,1)</f>
        <v/>
      </c>
      <c r="AY35" s="282">
        <f>$K23</f>
        <v/>
      </c>
      <c r="AZ35" s="265">
        <f>ROUND((1-AY$3)*$L23,1)</f>
        <v/>
      </c>
      <c r="BB35" s="282">
        <f>Indexes!A22</f>
        <v/>
      </c>
      <c r="BC35" s="265">
        <f>ROUND((1-BB$3)*Indexes!$B22,1)</f>
        <v/>
      </c>
      <c r="BE35" s="282">
        <f>$K23</f>
        <v/>
      </c>
      <c r="BF35" s="265">
        <f>ROUND((1-BE$3)*$L23,1)</f>
        <v/>
      </c>
      <c r="BH35" s="282">
        <f>$K23</f>
        <v/>
      </c>
      <c r="BI35" s="282">
        <f>ROUND((1-BH$3)*$L23,1)</f>
        <v/>
      </c>
      <c r="BK35" s="282">
        <f>$K23</f>
        <v/>
      </c>
      <c r="BL35" s="282">
        <f>ROUND((1-BK$3)*$L23,1)</f>
        <v/>
      </c>
    </row>
    <row r="36">
      <c r="A36" s="85" t="inlineStr">
        <is>
          <t>OPER/SHV/BIL/FLOT/JPST 10% max</t>
        </is>
      </c>
      <c r="F36" s="85" t="inlineStr">
        <is>
          <t>OPER/SHV/BIL/FLOT/JPST 10% max</t>
        </is>
      </c>
      <c r="K36">
        <f>Indexes!P34</f>
        <v/>
      </c>
      <c r="L36" s="294">
        <f>Indexes!Q34</f>
        <v/>
      </c>
      <c r="M36" s="293" t="n"/>
      <c r="O36">
        <f>Indexes!K20</f>
        <v/>
      </c>
      <c r="P36" s="265">
        <f>ROUND((99-SUM($P$7:$P$19))*(MCP!N19/MCP!$N$1),1)</f>
        <v/>
      </c>
      <c r="R36" s="13">
        <f>O36</f>
        <v/>
      </c>
      <c r="S36" s="265">
        <f>ROUND((99-SUM($S$7:$S$19))*(MCP!N19/MCP!$N$1),1)</f>
        <v/>
      </c>
      <c r="U36" s="13">
        <f>R36</f>
        <v/>
      </c>
      <c r="V36" s="265">
        <f>ROUND((99-SUM($V$7:$V$19))*(MCP!N19/MCP!$N$1),1)</f>
        <v/>
      </c>
      <c r="X36" s="13">
        <f>U36</f>
        <v/>
      </c>
      <c r="Y36" s="265">
        <f>ROUND((99-SUM($Y$7:$Y$19))*(MCP!N19/MCP!$N$1),1)</f>
        <v/>
      </c>
      <c r="AA36" s="265">
        <f>$K24</f>
        <v/>
      </c>
      <c r="AB36" s="265">
        <f>ROUND((1-$AA$3)*$L24,1)</f>
        <v/>
      </c>
      <c r="AD36" s="282">
        <f>$K24</f>
        <v/>
      </c>
      <c r="AE36" s="265">
        <f>ROUND((1-$AD$3)*$L24,1)</f>
        <v/>
      </c>
      <c r="AG36" s="282">
        <f>$K24</f>
        <v/>
      </c>
      <c r="AH36" s="265">
        <f>ROUND((1-AG$3)*$L24,1)</f>
        <v/>
      </c>
      <c r="AJ36" s="282">
        <f>$K24</f>
        <v/>
      </c>
      <c r="AK36" s="265">
        <f>ROUND((1-AJ$3)*$L24,1)</f>
        <v/>
      </c>
      <c r="AM36" s="282">
        <f>$K24</f>
        <v/>
      </c>
      <c r="AN36" s="265">
        <f>ROUND((1-AM$3)*$L24,1)</f>
        <v/>
      </c>
      <c r="AP36" s="282">
        <f>Indexes!A23</f>
        <v/>
      </c>
      <c r="AQ36" s="265">
        <f>ROUND((1-AP$3)*Indexes!$B23,1)</f>
        <v/>
      </c>
      <c r="AS36" s="282">
        <f>$K24</f>
        <v/>
      </c>
      <c r="AT36" s="282">
        <f>ROUND((1-AS$3)*$L24,1)</f>
        <v/>
      </c>
      <c r="AV36" s="282">
        <f>$K24</f>
        <v/>
      </c>
      <c r="AW36" s="282">
        <f>ROUND((1-AV$3)*$L24,1)</f>
        <v/>
      </c>
      <c r="AY36" s="282">
        <f>$K24</f>
        <v/>
      </c>
      <c r="AZ36" s="265">
        <f>ROUND((1-AY$3)*$L24,1)</f>
        <v/>
      </c>
      <c r="BB36" s="282">
        <f>Indexes!A23</f>
        <v/>
      </c>
      <c r="BC36" s="265">
        <f>ROUND((1-BB$3)*Indexes!$B23,1)</f>
        <v/>
      </c>
      <c r="BE36" s="282">
        <f>$K24</f>
        <v/>
      </c>
      <c r="BF36" s="265">
        <f>ROUND((1-BE$3)*$L24,1)</f>
        <v/>
      </c>
      <c r="BH36" s="282">
        <f>$K24</f>
        <v/>
      </c>
      <c r="BI36" s="282">
        <f>ROUND((1-BH$3)*$L24,1)</f>
        <v/>
      </c>
      <c r="BK36" s="282">
        <f>$K24</f>
        <v/>
      </c>
      <c r="BL36" s="282">
        <f>ROUND((1-BK$3)*$L24,1)</f>
        <v/>
      </c>
    </row>
    <row r="37">
      <c r="K37">
        <f>Indexes!P35</f>
        <v/>
      </c>
      <c r="L37" s="294">
        <f>Indexes!Q35</f>
        <v/>
      </c>
      <c r="M37" s="293" t="n"/>
      <c r="O37">
        <f>Indexes!K21</f>
        <v/>
      </c>
      <c r="P37" s="265">
        <f>ROUND((99-SUM($P$7:$P$19))*(MCP!N20/MCP!$N$1),1)</f>
        <v/>
      </c>
      <c r="R37" s="13">
        <f>O37</f>
        <v/>
      </c>
      <c r="S37" s="265">
        <f>ROUND((99-SUM($S$7:$S$19))*(MCP!N20/MCP!$N$1),1)</f>
        <v/>
      </c>
      <c r="U37" s="13">
        <f>R37</f>
        <v/>
      </c>
      <c r="V37" s="265">
        <f>ROUND((99-SUM($V$7:$V$19))*(MCP!N20/MCP!$N$1),1)</f>
        <v/>
      </c>
      <c r="X37" s="13">
        <f>U37</f>
        <v/>
      </c>
      <c r="Y37" s="265">
        <f>ROUND((99-SUM($Y$7:$Y$19))*(MCP!N20/MCP!$N$1),1)</f>
        <v/>
      </c>
      <c r="AA37" s="265">
        <f>$K25</f>
        <v/>
      </c>
      <c r="AB37" s="265">
        <f>ROUND((1-$AA$3)*$L25,1)</f>
        <v/>
      </c>
      <c r="AD37" s="282">
        <f>$K25</f>
        <v/>
      </c>
      <c r="AE37" s="265">
        <f>ROUND((1-$AD$3)*$L25,1)</f>
        <v/>
      </c>
      <c r="AG37" s="282">
        <f>$K25</f>
        <v/>
      </c>
      <c r="AH37" s="265">
        <f>ROUND((1-AG$3)*$L25,1)</f>
        <v/>
      </c>
      <c r="AJ37" s="282">
        <f>$K25</f>
        <v/>
      </c>
      <c r="AK37" s="265">
        <f>ROUND((1-AJ$3)*$L25,1)</f>
        <v/>
      </c>
      <c r="AM37" s="282">
        <f>$K25</f>
        <v/>
      </c>
      <c r="AN37" s="265">
        <f>ROUND((1-AM$3)*$L25,1)</f>
        <v/>
      </c>
      <c r="AP37" s="282">
        <f>Indexes!A24</f>
        <v/>
      </c>
      <c r="AQ37" s="265">
        <f>ROUND((1-AP$3)*Indexes!$B24,1)</f>
        <v/>
      </c>
      <c r="AS37" s="282">
        <f>$K25</f>
        <v/>
      </c>
      <c r="AT37" s="282">
        <f>ROUND((1-AS$3)*$L25,1)</f>
        <v/>
      </c>
      <c r="AV37" s="282">
        <f>$K25</f>
        <v/>
      </c>
      <c r="AW37" s="282">
        <f>ROUND((1-AV$3)*$L25,1)</f>
        <v/>
      </c>
      <c r="AY37" s="282">
        <f>$K25</f>
        <v/>
      </c>
      <c r="AZ37" s="265">
        <f>ROUND((1-AY$3)*$L25,1)</f>
        <v/>
      </c>
      <c r="BB37" s="282">
        <f>Indexes!A24</f>
        <v/>
      </c>
      <c r="BC37" s="265">
        <f>ROUND((1-BB$3)*Indexes!$B24,1)</f>
        <v/>
      </c>
      <c r="BE37" s="282">
        <f>$K25</f>
        <v/>
      </c>
      <c r="BF37" s="265">
        <f>ROUND((1-BE$3)*$L25,1)</f>
        <v/>
      </c>
      <c r="BH37" s="282">
        <f>$K25</f>
        <v/>
      </c>
      <c r="BI37" s="282">
        <f>ROUND((1-BH$3)*$L25,1)</f>
        <v/>
      </c>
      <c r="BK37" s="282">
        <f>$K25</f>
        <v/>
      </c>
      <c r="BL37" s="282">
        <f>ROUND((1-BK$3)*$L25,1)</f>
        <v/>
      </c>
    </row>
    <row r="38">
      <c r="A38" s="33" t="inlineStr">
        <is>
          <t>Cash</t>
        </is>
      </c>
      <c r="B38" s="49">
        <f>1-SUM(B24:B37)</f>
        <v/>
      </c>
      <c r="C38" s="61" t="n">
        <v>0</v>
      </c>
      <c r="D38" s="61">
        <f>B38*C38</f>
        <v/>
      </c>
      <c r="F38" s="33" t="inlineStr">
        <is>
          <t>Cash</t>
        </is>
      </c>
      <c r="G38" s="114" t="n">
        <v>0.01</v>
      </c>
      <c r="H38" s="61" t="n">
        <v>0</v>
      </c>
      <c r="I38" s="61">
        <f>G38*H38</f>
        <v/>
      </c>
      <c r="K38">
        <f>Indexes!P36</f>
        <v/>
      </c>
      <c r="L38" s="294">
        <f>Indexes!Q36</f>
        <v/>
      </c>
      <c r="M38" s="293" t="n"/>
      <c r="O38">
        <f>Indexes!K22</f>
        <v/>
      </c>
      <c r="P38" s="265">
        <f>ROUND((99-SUM($P$7:$P$19))*(MCP!N21/MCP!$N$1),1)</f>
        <v/>
      </c>
      <c r="R38" s="13">
        <f>O38</f>
        <v/>
      </c>
      <c r="S38" s="265">
        <f>ROUND((99-SUM($S$7:$S$19))*(MCP!N21/MCP!$N$1),1)</f>
        <v/>
      </c>
      <c r="U38" s="13">
        <f>R38</f>
        <v/>
      </c>
      <c r="V38" s="265">
        <f>ROUND((99-SUM($V$7:$V$19))*(MCP!N21/MCP!$N$1),1)</f>
        <v/>
      </c>
      <c r="X38" s="13">
        <f>U38</f>
        <v/>
      </c>
      <c r="Y38" s="265">
        <f>ROUND((99-SUM($Y$7:$Y$19))*(MCP!N21/MCP!$N$1),1)</f>
        <v/>
      </c>
      <c r="AA38" s="265">
        <f>$K26</f>
        <v/>
      </c>
      <c r="AB38" s="265">
        <f>ROUND((1-$AA$3)*$L26,1)</f>
        <v/>
      </c>
      <c r="AD38" s="282">
        <f>$K26</f>
        <v/>
      </c>
      <c r="AE38" s="265">
        <f>ROUND((1-$AD$3)*$L26,1)</f>
        <v/>
      </c>
      <c r="AG38" s="282">
        <f>$K26</f>
        <v/>
      </c>
      <c r="AH38" s="265">
        <f>ROUND((1-AG$3)*$L26,1)</f>
        <v/>
      </c>
      <c r="AJ38" s="282">
        <f>$K26</f>
        <v/>
      </c>
      <c r="AK38" s="265">
        <f>ROUND((1-AJ$3)*$L26,1)</f>
        <v/>
      </c>
      <c r="AM38" s="282">
        <f>$K26</f>
        <v/>
      </c>
      <c r="AN38" s="265">
        <f>ROUND((1-AM$3)*$L26,1)</f>
        <v/>
      </c>
      <c r="AP38" s="282">
        <f>Indexes!A25</f>
        <v/>
      </c>
      <c r="AQ38" s="265">
        <f>ROUND((1-AP$3)*Indexes!$B25,1)</f>
        <v/>
      </c>
      <c r="AS38" s="282">
        <f>$K26</f>
        <v/>
      </c>
      <c r="AT38" s="282">
        <f>ROUND((1-AS$3)*$L26,1)</f>
        <v/>
      </c>
      <c r="AV38" s="282">
        <f>$K26</f>
        <v/>
      </c>
      <c r="AW38" s="282">
        <f>ROUND((1-AV$3)*$L26,1)</f>
        <v/>
      </c>
      <c r="AY38" s="282">
        <f>$K26</f>
        <v/>
      </c>
      <c r="AZ38" s="265">
        <f>ROUND((1-AY$3)*$L26,1)</f>
        <v/>
      </c>
      <c r="BB38" s="282">
        <f>Indexes!A25</f>
        <v/>
      </c>
      <c r="BC38" s="265">
        <f>ROUND((1-BB$3)*Indexes!$B25,1)</f>
        <v/>
      </c>
      <c r="BE38" s="282">
        <f>$K26</f>
        <v/>
      </c>
      <c r="BF38" s="265">
        <f>ROUND((1-BE$3)*$L26,1)</f>
        <v/>
      </c>
      <c r="BH38" s="282">
        <f>$K26</f>
        <v/>
      </c>
      <c r="BI38" s="282">
        <f>ROUND((1-BH$3)*$L26,1)</f>
        <v/>
      </c>
      <c r="BK38" s="282">
        <f>$K26</f>
        <v/>
      </c>
      <c r="BL38" s="282">
        <f>ROUND((1-BK$3)*$L26,1)</f>
        <v/>
      </c>
    </row>
    <row r="39">
      <c r="A39" s="33" t="n"/>
      <c r="B39" s="33" t="n"/>
      <c r="C39" s="33" t="n"/>
      <c r="D39" s="33" t="n"/>
      <c r="F39" s="33" t="n"/>
      <c r="G39" s="33" t="n"/>
      <c r="H39" s="33" t="n"/>
      <c r="I39" s="33" t="n"/>
      <c r="K39">
        <f>Indexes!P37</f>
        <v/>
      </c>
      <c r="L39" s="294">
        <f>Indexes!Q37</f>
        <v/>
      </c>
      <c r="M39" s="293" t="n"/>
      <c r="O39">
        <f>Indexes!K23</f>
        <v/>
      </c>
      <c r="P39" s="265">
        <f>ROUND((99-SUM($P$7:$P$19))*(MCP!N22/MCP!$N$1),1)</f>
        <v/>
      </c>
      <c r="R39" s="13">
        <f>O39</f>
        <v/>
      </c>
      <c r="S39" s="265">
        <f>ROUND((99-SUM($S$7:$S$19))*(MCP!N22/MCP!$N$1),1)</f>
        <v/>
      </c>
      <c r="U39" s="13">
        <f>R39</f>
        <v/>
      </c>
      <c r="V39" s="265">
        <f>ROUND((99-SUM($V$7:$V$19))*(MCP!N22/MCP!$N$1),1)</f>
        <v/>
      </c>
      <c r="X39" s="13">
        <f>U39</f>
        <v/>
      </c>
      <c r="Y39" s="265">
        <f>ROUND((99-SUM($Y$7:$Y$19))*(MCP!N22/MCP!$N$1),1)</f>
        <v/>
      </c>
      <c r="AA39" s="265">
        <f>$K27</f>
        <v/>
      </c>
      <c r="AB39" s="265">
        <f>ROUND((1-$AA$3)*$L27,1)</f>
        <v/>
      </c>
      <c r="AD39" s="282">
        <f>$K27</f>
        <v/>
      </c>
      <c r="AE39" s="265">
        <f>ROUND((1-$AD$3)*$L27,1)</f>
        <v/>
      </c>
      <c r="AG39" s="282">
        <f>$K27</f>
        <v/>
      </c>
      <c r="AH39" s="265">
        <f>ROUND((1-AG$3)*$L27,1)</f>
        <v/>
      </c>
      <c r="AJ39" s="282">
        <f>$K27</f>
        <v/>
      </c>
      <c r="AK39" s="265">
        <f>ROUND((1-AJ$3)*$L27,1)</f>
        <v/>
      </c>
      <c r="AM39" s="282">
        <f>$K27</f>
        <v/>
      </c>
      <c r="AN39" s="265">
        <f>ROUND((1-AM$3)*$L27,1)</f>
        <v/>
      </c>
      <c r="AP39" s="282">
        <f>Indexes!A26</f>
        <v/>
      </c>
      <c r="AQ39" s="265">
        <f>ROUND((1-AP$3)*Indexes!$B26,1)</f>
        <v/>
      </c>
      <c r="AS39" s="282">
        <f>$K27</f>
        <v/>
      </c>
      <c r="AT39" s="282">
        <f>ROUND((1-AS$3)*$L27,1)</f>
        <v/>
      </c>
      <c r="AV39" s="282">
        <f>$K27</f>
        <v/>
      </c>
      <c r="AW39" s="282">
        <f>ROUND((1-AV$3)*$L27,1)</f>
        <v/>
      </c>
      <c r="AY39" s="282">
        <f>$K27</f>
        <v/>
      </c>
      <c r="AZ39" s="265">
        <f>ROUND((1-AY$3)*$L27,1)</f>
        <v/>
      </c>
      <c r="BB39" s="282">
        <f>Indexes!A26</f>
        <v/>
      </c>
      <c r="BC39" s="265">
        <f>ROUND((1-BB$3)*Indexes!$B26,1)</f>
        <v/>
      </c>
      <c r="BE39" s="282">
        <f>$K27</f>
        <v/>
      </c>
      <c r="BF39" s="265">
        <f>ROUND((1-BE$3)*$L27,1)</f>
        <v/>
      </c>
      <c r="BH39" s="282">
        <f>$K27</f>
        <v/>
      </c>
      <c r="BI39" s="282">
        <f>ROUND((1-BH$3)*$L27,1)</f>
        <v/>
      </c>
      <c r="BK39" s="282">
        <f>$K27</f>
        <v/>
      </c>
      <c r="BL39" s="282">
        <f>ROUND((1-BK$3)*$L27,1)</f>
        <v/>
      </c>
    </row>
    <row r="40">
      <c r="A40" s="33" t="inlineStr">
        <is>
          <t>Total</t>
        </is>
      </c>
      <c r="B40" s="48">
        <f>SUM(B24:B39)</f>
        <v/>
      </c>
      <c r="C40" s="33" t="n"/>
      <c r="D40" s="46">
        <f>SUM(D24:D38)</f>
        <v/>
      </c>
      <c r="F40" s="33" t="inlineStr">
        <is>
          <t>Total</t>
        </is>
      </c>
      <c r="G40" s="48">
        <f>SUM(G24:G39)</f>
        <v/>
      </c>
      <c r="H40" s="33" t="n"/>
      <c r="I40" s="46">
        <f>SUM(I24:I38)</f>
        <v/>
      </c>
      <c r="K40">
        <f>Indexes!P38</f>
        <v/>
      </c>
      <c r="L40" s="294">
        <f>Indexes!Q38</f>
        <v/>
      </c>
      <c r="M40" s="293" t="n"/>
      <c r="O40">
        <f>Indexes!K24</f>
        <v/>
      </c>
      <c r="P40" s="265">
        <f>ROUND((99-SUM($P$7:$P$19))*(MCP!N23/MCP!$N$1),1)</f>
        <v/>
      </c>
      <c r="R40" s="13">
        <f>O40</f>
        <v/>
      </c>
      <c r="S40" s="265">
        <f>ROUND((99-SUM($S$7:$S$19))*(MCP!N23/MCP!$N$1),1)</f>
        <v/>
      </c>
      <c r="U40" s="13">
        <f>R40</f>
        <v/>
      </c>
      <c r="V40" s="265">
        <f>ROUND((99-SUM($V$7:$V$19))*(MCP!N23/MCP!$N$1),1)</f>
        <v/>
      </c>
      <c r="X40" s="13">
        <f>U40</f>
        <v/>
      </c>
      <c r="Y40" s="265">
        <f>ROUND((99-SUM($Y$7:$Y$19))*(MCP!N23/MCP!$N$1),1)</f>
        <v/>
      </c>
      <c r="AA40" s="265">
        <f>$K28</f>
        <v/>
      </c>
      <c r="AB40" s="265">
        <f>ROUND((1-$AA$3)*$L28,1)</f>
        <v/>
      </c>
      <c r="AD40" s="282">
        <f>$K28</f>
        <v/>
      </c>
      <c r="AE40" s="265">
        <f>ROUND((1-$AD$3)*$L28,1)</f>
        <v/>
      </c>
      <c r="AG40" s="282">
        <f>$K28</f>
        <v/>
      </c>
      <c r="AH40" s="265">
        <f>ROUND((1-AG$3)*$L28,1)</f>
        <v/>
      </c>
      <c r="AJ40" s="282">
        <f>$K28</f>
        <v/>
      </c>
      <c r="AK40" s="265">
        <f>ROUND((1-AJ$3)*$L28,1)</f>
        <v/>
      </c>
      <c r="AM40" s="282">
        <f>$K28</f>
        <v/>
      </c>
      <c r="AN40" s="265">
        <f>ROUND((1-AM$3)*$L28,1)</f>
        <v/>
      </c>
      <c r="AP40" s="282">
        <f>Indexes!A27</f>
        <v/>
      </c>
      <c r="AQ40" s="265">
        <f>ROUND((1-AP$3)*Indexes!$B27,1)</f>
        <v/>
      </c>
      <c r="AS40" s="282">
        <f>$K28</f>
        <v/>
      </c>
      <c r="AT40" s="282">
        <f>ROUND((1-AS$3)*$L28,1)</f>
        <v/>
      </c>
      <c r="AV40" s="282">
        <f>$K28</f>
        <v/>
      </c>
      <c r="AW40" s="282">
        <f>ROUND((1-AV$3)*$L28,1)</f>
        <v/>
      </c>
      <c r="AY40" s="282">
        <f>$K28</f>
        <v/>
      </c>
      <c r="AZ40" s="265">
        <f>ROUND((1-AY$3)*$L28,1)</f>
        <v/>
      </c>
      <c r="BB40" s="282">
        <f>Indexes!A27</f>
        <v/>
      </c>
      <c r="BC40" s="265">
        <f>ROUND((1-BB$3)*Indexes!$B27,1)</f>
        <v/>
      </c>
      <c r="BE40" s="282">
        <f>$K28</f>
        <v/>
      </c>
      <c r="BF40" s="265">
        <f>ROUND((1-BE$3)*$L28,1)</f>
        <v/>
      </c>
      <c r="BH40" s="282">
        <f>$K28</f>
        <v/>
      </c>
      <c r="BI40" s="282">
        <f>ROUND((1-BH$3)*$L28,1)</f>
        <v/>
      </c>
      <c r="BK40" s="282">
        <f>$K28</f>
        <v/>
      </c>
      <c r="BL40" s="282">
        <f>ROUND((1-BK$3)*$L28,1)</f>
        <v/>
      </c>
    </row>
    <row r="41">
      <c r="K41">
        <f>Indexes!P39</f>
        <v/>
      </c>
      <c r="L41" s="294">
        <f>Indexes!Q39</f>
        <v/>
      </c>
      <c r="M41" s="293" t="n"/>
      <c r="O41">
        <f>Indexes!K25</f>
        <v/>
      </c>
      <c r="P41" s="265">
        <f>ROUND((99-SUM($P$7:$P$19))*(MCP!N24/MCP!$N$1),1)</f>
        <v/>
      </c>
      <c r="R41" s="13">
        <f>O41</f>
        <v/>
      </c>
      <c r="S41" s="265">
        <f>ROUND((99-SUM($S$7:$S$19))*(MCP!N24/MCP!$N$1),1)</f>
        <v/>
      </c>
      <c r="U41" s="13">
        <f>R41</f>
        <v/>
      </c>
      <c r="V41" s="265">
        <f>ROUND((99-SUM($V$7:$V$19))*(MCP!N24/MCP!$N$1),1)</f>
        <v/>
      </c>
      <c r="X41" s="13">
        <f>U41</f>
        <v/>
      </c>
      <c r="Y41" s="265">
        <f>ROUND((99-SUM($Y$7:$Y$19))*(MCP!N24/MCP!$N$1),1)</f>
        <v/>
      </c>
      <c r="AA41" s="265">
        <f>$K29</f>
        <v/>
      </c>
      <c r="AB41" s="265">
        <f>ROUND((1-$AA$3)*$L29,1)</f>
        <v/>
      </c>
      <c r="AD41" s="282">
        <f>$K29</f>
        <v/>
      </c>
      <c r="AE41" s="265">
        <f>ROUND((1-$AD$3)*$L29,1)</f>
        <v/>
      </c>
      <c r="AG41" s="282">
        <f>$K29</f>
        <v/>
      </c>
      <c r="AH41" s="265">
        <f>ROUND((1-AG$3)*$L29,1)</f>
        <v/>
      </c>
      <c r="AJ41" s="282">
        <f>$K29</f>
        <v/>
      </c>
      <c r="AK41" s="265">
        <f>ROUND((1-AJ$3)*$L29,1)</f>
        <v/>
      </c>
      <c r="AM41" s="282">
        <f>$K29</f>
        <v/>
      </c>
      <c r="AN41" s="265">
        <f>ROUND((1-AM$3)*$L29,1)</f>
        <v/>
      </c>
      <c r="AP41" s="282">
        <f>Indexes!A28</f>
        <v/>
      </c>
      <c r="AQ41" s="265">
        <f>ROUND((1-AP$3)*Indexes!$B28,1)</f>
        <v/>
      </c>
      <c r="AS41" s="282">
        <f>$K29</f>
        <v/>
      </c>
      <c r="AT41" s="282">
        <f>ROUND((1-AS$3)*$L29,1)</f>
        <v/>
      </c>
      <c r="AV41" s="282">
        <f>$K29</f>
        <v/>
      </c>
      <c r="AW41" s="282">
        <f>ROUND((1-AV$3)*$L29,1)</f>
        <v/>
      </c>
      <c r="AY41" s="282">
        <f>$K29</f>
        <v/>
      </c>
      <c r="AZ41" s="265">
        <f>ROUND((1-AY$3)*$L29,1)</f>
        <v/>
      </c>
      <c r="BB41" s="282">
        <f>Indexes!A28</f>
        <v/>
      </c>
      <c r="BC41" s="265">
        <f>ROUND((1-BB$3)*Indexes!$B28,1)</f>
        <v/>
      </c>
      <c r="BE41" s="282">
        <f>$K29</f>
        <v/>
      </c>
      <c r="BF41" s="265">
        <f>ROUND((1-BE$3)*$L29,1)</f>
        <v/>
      </c>
      <c r="BH41" s="282">
        <f>$K29</f>
        <v/>
      </c>
      <c r="BI41" s="282">
        <f>ROUND((1-BH$3)*$L29,1)</f>
        <v/>
      </c>
      <c r="BK41" s="282">
        <f>$K29</f>
        <v/>
      </c>
      <c r="BL41" s="282">
        <f>ROUND((1-BK$3)*$L29,1)</f>
        <v/>
      </c>
    </row>
    <row r="42">
      <c r="A42" s="33" t="inlineStr">
        <is>
          <t xml:space="preserve">EQ8 S20 Balanced </t>
        </is>
      </c>
      <c r="B42" s="33" t="n"/>
      <c r="C42" s="33" t="n"/>
      <c r="D42" s="33" t="n"/>
      <c r="F42" s="33" t="inlineStr">
        <is>
          <t xml:space="preserve">EQ8 S20 Balanced </t>
        </is>
      </c>
      <c r="G42" s="33" t="n"/>
      <c r="H42" s="154" t="inlineStr">
        <is>
          <t>MAX SPTM - 25%</t>
        </is>
      </c>
      <c r="I42" s="33" t="n"/>
      <c r="K42">
        <f>Indexes!P40</f>
        <v/>
      </c>
      <c r="L42" s="294">
        <f>Indexes!Q40</f>
        <v/>
      </c>
      <c r="M42" s="293" t="n"/>
      <c r="O42">
        <f>Indexes!K26</f>
        <v/>
      </c>
      <c r="P42" s="265">
        <f>ROUND((99-SUM($P$7:$P$19))*(MCP!N25/MCP!$N$1),1)</f>
        <v/>
      </c>
      <c r="R42" s="13">
        <f>O42</f>
        <v/>
      </c>
      <c r="S42" s="265">
        <f>ROUND((99-SUM($S$7:$S$19))*(MCP!N25/MCP!$N$1),1)</f>
        <v/>
      </c>
      <c r="U42" s="13">
        <f>R42</f>
        <v/>
      </c>
      <c r="V42" s="265">
        <f>ROUND((99-SUM($V$7:$V$19))*(MCP!N25/MCP!$N$1),1)</f>
        <v/>
      </c>
      <c r="X42" s="13">
        <f>U42</f>
        <v/>
      </c>
      <c r="Y42" s="265">
        <f>ROUND((99-SUM($Y$7:$Y$19))*(MCP!N25/MCP!$N$1),1)</f>
        <v/>
      </c>
      <c r="AA42" s="265">
        <f>$K30</f>
        <v/>
      </c>
      <c r="AB42" s="265">
        <f>ROUND((1-$AA$3)*$L30,1)</f>
        <v/>
      </c>
      <c r="AD42" s="282">
        <f>$K30</f>
        <v/>
      </c>
      <c r="AE42" s="265">
        <f>ROUND((1-$AD$3)*$L30,1)</f>
        <v/>
      </c>
      <c r="AG42" s="282">
        <f>$K30</f>
        <v/>
      </c>
      <c r="AH42" s="265">
        <f>ROUND((1-AG$3)*$L30,1)</f>
        <v/>
      </c>
      <c r="AJ42" s="282">
        <f>$K30</f>
        <v/>
      </c>
      <c r="AK42" s="265">
        <f>ROUND((1-AJ$3)*$L30,1)</f>
        <v/>
      </c>
      <c r="AM42" s="282">
        <f>$K30</f>
        <v/>
      </c>
      <c r="AN42" s="265">
        <f>ROUND((1-AM$3)*$L30,1)</f>
        <v/>
      </c>
      <c r="AP42" s="282">
        <f>Indexes!A29</f>
        <v/>
      </c>
      <c r="AQ42" s="265">
        <f>ROUND((1-AP$3)*Indexes!$B29,1)</f>
        <v/>
      </c>
      <c r="AS42" s="282">
        <f>$K30</f>
        <v/>
      </c>
      <c r="AT42" s="282">
        <f>ROUND((1-AS$3)*$L30,1)</f>
        <v/>
      </c>
      <c r="AV42" s="282">
        <f>$K30</f>
        <v/>
      </c>
      <c r="AW42" s="282">
        <f>ROUND((1-AV$3)*$L30,1)</f>
        <v/>
      </c>
      <c r="AY42" s="282">
        <f>$K30</f>
        <v/>
      </c>
      <c r="AZ42" s="265">
        <f>ROUND((1-AY$3)*$L30,1)</f>
        <v/>
      </c>
      <c r="BB42" s="282">
        <f>Indexes!A29</f>
        <v/>
      </c>
      <c r="BC42" s="265">
        <f>ROUND((1-BB$3)*Indexes!$B29,1)</f>
        <v/>
      </c>
      <c r="BE42" s="282">
        <f>$K30</f>
        <v/>
      </c>
      <c r="BF42" s="265">
        <f>ROUND((1-BE$3)*$L30,1)</f>
        <v/>
      </c>
      <c r="BH42" s="282">
        <f>$K30</f>
        <v/>
      </c>
      <c r="BI42" s="282">
        <f>ROUND((1-BH$3)*$L30,1)</f>
        <v/>
      </c>
      <c r="BK42" s="282">
        <f>$K30</f>
        <v/>
      </c>
      <c r="BL42" s="282">
        <f>ROUND((1-BK$3)*$L30,1)</f>
        <v/>
      </c>
    </row>
    <row r="43">
      <c r="A43" t="inlineStr">
        <is>
          <t>BLUIX</t>
        </is>
      </c>
      <c r="B43" s="3">
        <f>'BLUIX in Models'!$C$4</f>
        <v/>
      </c>
      <c r="C43" s="61">
        <f>'ETF MTD'!$ADE$28/'ETF MTD'!$ADE$3-1</f>
        <v/>
      </c>
      <c r="D43" s="61">
        <f>B43*C43</f>
        <v/>
      </c>
      <c r="F43" t="inlineStr">
        <is>
          <t>BLUIX</t>
        </is>
      </c>
      <c r="G43" s="3">
        <f>'BLUIX in Models'!$B$4</f>
        <v/>
      </c>
      <c r="H43" s="61">
        <f>'ETF MTD'!$ADE$28/'ETF MTD'!$ADE$3-1</f>
        <v/>
      </c>
      <c r="I43" s="61">
        <f>G43*H43</f>
        <v/>
      </c>
      <c r="K43">
        <f>Indexes!P41</f>
        <v/>
      </c>
      <c r="L43" s="294">
        <f>Indexes!Q41</f>
        <v/>
      </c>
      <c r="M43" s="293" t="n"/>
      <c r="O43">
        <f>Indexes!K27</f>
        <v/>
      </c>
      <c r="P43" s="265">
        <f>ROUND((99-SUM($P$7:$P$19))*(MCP!N26/MCP!$N$1),1)</f>
        <v/>
      </c>
      <c r="R43" s="13">
        <f>O43</f>
        <v/>
      </c>
      <c r="S43" s="265">
        <f>ROUND((99-SUM($S$7:$S$19))*(MCP!N26/MCP!$N$1),1)</f>
        <v/>
      </c>
      <c r="U43" s="13">
        <f>R43</f>
        <v/>
      </c>
      <c r="V43" s="265">
        <f>ROUND((99-SUM($V$7:$V$19))*(MCP!N26/MCP!$N$1),1)</f>
        <v/>
      </c>
      <c r="X43" s="13">
        <f>U43</f>
        <v/>
      </c>
      <c r="Y43" s="265">
        <f>ROUND((99-SUM($Y$7:$Y$19))*(MCP!N26/MCP!$N$1),1)</f>
        <v/>
      </c>
      <c r="AA43" s="265">
        <f>$K31</f>
        <v/>
      </c>
      <c r="AB43" s="265">
        <f>ROUND((1-$AA$3)*$L31,1)</f>
        <v/>
      </c>
      <c r="AD43" s="282">
        <f>$K31</f>
        <v/>
      </c>
      <c r="AE43" s="265">
        <f>ROUND((1-$AD$3)*$L31,1)</f>
        <v/>
      </c>
      <c r="AG43" s="282">
        <f>$K31</f>
        <v/>
      </c>
      <c r="AH43" s="265">
        <f>ROUND((1-AG$3)*$L31,1)</f>
        <v/>
      </c>
      <c r="AJ43" s="282">
        <f>$K31</f>
        <v/>
      </c>
      <c r="AK43" s="265">
        <f>ROUND((1-AJ$3)*$L31,1)</f>
        <v/>
      </c>
      <c r="AM43" s="282">
        <f>$K31</f>
        <v/>
      </c>
      <c r="AN43" s="265">
        <f>ROUND((1-AM$3)*$L31,1)</f>
        <v/>
      </c>
      <c r="AP43" s="282">
        <f>Indexes!A30</f>
        <v/>
      </c>
      <c r="AQ43" s="265">
        <f>ROUND((1-AP$3)*Indexes!$B30,1)</f>
        <v/>
      </c>
      <c r="AS43" s="282">
        <f>$K31</f>
        <v/>
      </c>
      <c r="AT43" s="282">
        <f>ROUND((1-AS$3)*$L31,1)</f>
        <v/>
      </c>
      <c r="AV43" s="282">
        <f>$K31</f>
        <v/>
      </c>
      <c r="AW43" s="282">
        <f>ROUND((1-AV$3)*$L31,1)</f>
        <v/>
      </c>
      <c r="AY43" s="282">
        <f>$K31</f>
        <v/>
      </c>
      <c r="AZ43" s="265">
        <f>ROUND((1-AY$3)*$L31,1)</f>
        <v/>
      </c>
      <c r="BB43" s="282">
        <f>Indexes!A30</f>
        <v/>
      </c>
      <c r="BC43" s="265">
        <f>ROUND((1-BB$3)*Indexes!$B30,1)</f>
        <v/>
      </c>
      <c r="BE43" s="282">
        <f>$K31</f>
        <v/>
      </c>
      <c r="BF43" s="265">
        <f>ROUND((1-BE$3)*$L31,1)</f>
        <v/>
      </c>
      <c r="BH43" s="282">
        <f>$K31</f>
        <v/>
      </c>
      <c r="BI43" s="282">
        <f>ROUND((1-BH$3)*$L31,1)</f>
        <v/>
      </c>
      <c r="BK43" s="282">
        <f>$K31</f>
        <v/>
      </c>
      <c r="BL43" s="282">
        <f>ROUND((1-BK$3)*$L31,1)</f>
        <v/>
      </c>
    </row>
    <row r="44">
      <c r="A44" s="32" t="inlineStr">
        <is>
          <t>SPTM</t>
        </is>
      </c>
      <c r="B44" s="49">
        <f>(1-B43)*MODEL!$RI39</f>
        <v/>
      </c>
      <c r="C44" s="61">
        <f>'ETF MTD'!$K$28/'ETF MTD'!$K$3-1</f>
        <v/>
      </c>
      <c r="D44" s="61">
        <f>B44*C44</f>
        <v/>
      </c>
      <c r="F44" s="154" t="inlineStr">
        <is>
          <t>SPTM</t>
        </is>
      </c>
      <c r="G44" s="115">
        <f>1-SUM(G45:G54)-G43-G57</f>
        <v/>
      </c>
      <c r="H44" s="61">
        <f>'ETF MTD'!$K$28/'ETF MTD'!$K$3-1</f>
        <v/>
      </c>
      <c r="I44" s="61">
        <f>G44*H44</f>
        <v/>
      </c>
      <c r="K44">
        <f>Indexes!P42</f>
        <v/>
      </c>
      <c r="L44" s="294">
        <f>Indexes!Q42</f>
        <v/>
      </c>
      <c r="M44" s="293" t="n"/>
      <c r="O44">
        <f>Indexes!K28</f>
        <v/>
      </c>
      <c r="P44" s="265">
        <f>ROUND((99-SUM($P$7:$P$19))*(MCP!N27/MCP!$N$1),1)</f>
        <v/>
      </c>
      <c r="R44" s="13">
        <f>O44</f>
        <v/>
      </c>
      <c r="S44" s="265">
        <f>ROUND((99-SUM($S$7:$S$19))*(MCP!N27/MCP!$N$1),1)</f>
        <v/>
      </c>
      <c r="U44" s="13">
        <f>R44</f>
        <v/>
      </c>
      <c r="V44" s="265">
        <f>ROUND((99-SUM($V$7:$V$19))*(MCP!N27/MCP!$N$1),1)</f>
        <v/>
      </c>
      <c r="X44" s="13">
        <f>U44</f>
        <v/>
      </c>
      <c r="Y44" s="265">
        <f>ROUND((99-SUM($Y$7:$Y$19))*(MCP!N27/MCP!$N$1),1)</f>
        <v/>
      </c>
      <c r="AA44" s="265">
        <f>$K32</f>
        <v/>
      </c>
      <c r="AB44" s="265">
        <f>ROUND((1-$AA$3)*$L32,1)</f>
        <v/>
      </c>
      <c r="AD44" s="282">
        <f>$K32</f>
        <v/>
      </c>
      <c r="AE44" s="265">
        <f>ROUND((1-$AD$3)*$L32,1)</f>
        <v/>
      </c>
      <c r="AG44" s="282">
        <f>$K32</f>
        <v/>
      </c>
      <c r="AH44" s="265">
        <f>ROUND((1-AG$3)*$L32,1)</f>
        <v/>
      </c>
      <c r="AJ44" s="282">
        <f>$K32</f>
        <v/>
      </c>
      <c r="AK44" s="265">
        <f>ROUND((1-AJ$3)*$L32,1)</f>
        <v/>
      </c>
      <c r="AM44" s="282">
        <f>$K32</f>
        <v/>
      </c>
      <c r="AN44" s="265">
        <f>ROUND((1-AM$3)*$L32,1)</f>
        <v/>
      </c>
      <c r="AP44" s="282">
        <f>Indexes!A31</f>
        <v/>
      </c>
      <c r="AQ44" s="265">
        <f>ROUND((1-AP$3)*Indexes!$B31,1)</f>
        <v/>
      </c>
      <c r="AS44" s="282">
        <f>$K32</f>
        <v/>
      </c>
      <c r="AT44" s="282">
        <f>ROUND((1-AS$3)*$L32,1)</f>
        <v/>
      </c>
      <c r="AV44" s="282">
        <f>$K32</f>
        <v/>
      </c>
      <c r="AW44" s="282">
        <f>ROUND((1-AV$3)*$L32,1)</f>
        <v/>
      </c>
      <c r="AY44" s="282">
        <f>$K32</f>
        <v/>
      </c>
      <c r="AZ44" s="265">
        <f>ROUND((1-AY$3)*$L32,1)</f>
        <v/>
      </c>
      <c r="BB44" s="282">
        <f>Indexes!A31</f>
        <v/>
      </c>
      <c r="BC44" s="265">
        <f>ROUND((1-BB$3)*Indexes!$B31,1)</f>
        <v/>
      </c>
      <c r="BE44" s="282">
        <f>$K32</f>
        <v/>
      </c>
      <c r="BF44" s="265">
        <f>ROUND((1-BE$3)*$L32,1)</f>
        <v/>
      </c>
      <c r="BH44" s="282">
        <f>$K32</f>
        <v/>
      </c>
      <c r="BI44" s="282">
        <f>ROUND((1-BH$3)*$L32,1)</f>
        <v/>
      </c>
      <c r="BK44" s="282">
        <f>$K32</f>
        <v/>
      </c>
      <c r="BL44" s="282">
        <f>ROUND((1-BK$3)*$L32,1)</f>
        <v/>
      </c>
    </row>
    <row r="45">
      <c r="A45" t="inlineStr">
        <is>
          <t>SPDW</t>
        </is>
      </c>
      <c r="B45" s="49">
        <f>(1-B43)*MODEL!$RI40</f>
        <v/>
      </c>
      <c r="C45" s="61">
        <f>'ETF MTD'!$VO$28/'ETF MTD'!$VO$3-1</f>
        <v/>
      </c>
      <c r="D45" s="61">
        <f>B45*C45</f>
        <v/>
      </c>
      <c r="F45" t="inlineStr">
        <is>
          <t>SPDW</t>
        </is>
      </c>
      <c r="G45" s="49">
        <f>(1-G43)*MODEL!$RI40</f>
        <v/>
      </c>
      <c r="H45" s="61">
        <f>'ETF MTD'!$VO$28/'ETF MTD'!$VO$3-1</f>
        <v/>
      </c>
      <c r="I45" s="61">
        <f>G45*H45</f>
        <v/>
      </c>
      <c r="K45">
        <f>Indexes!P43</f>
        <v/>
      </c>
      <c r="L45" s="294">
        <f>Indexes!Q43</f>
        <v/>
      </c>
      <c r="M45" s="293" t="n"/>
      <c r="O45">
        <f>Indexes!K29</f>
        <v/>
      </c>
      <c r="P45" s="265">
        <f>ROUND((99-SUM($P$7:$P$19))*(MCP!N28/MCP!$N$1),1)</f>
        <v/>
      </c>
      <c r="R45" s="13">
        <f>O45</f>
        <v/>
      </c>
      <c r="S45" s="265">
        <f>ROUND((99-SUM($S$7:$S$19))*(MCP!N28/MCP!$N$1),1)</f>
        <v/>
      </c>
      <c r="U45" s="13">
        <f>R45</f>
        <v/>
      </c>
      <c r="V45" s="265">
        <f>ROUND((99-SUM($V$7:$V$19))*(MCP!N28/MCP!$N$1),1)</f>
        <v/>
      </c>
      <c r="X45" s="13">
        <f>U45</f>
        <v/>
      </c>
      <c r="Y45" s="265">
        <f>ROUND((99-SUM($Y$7:$Y$19))*(MCP!N28/MCP!$N$1),1)</f>
        <v/>
      </c>
      <c r="AA45" s="265">
        <f>$K33</f>
        <v/>
      </c>
      <c r="AB45" s="265">
        <f>ROUND((1-$AA$3)*$L33,1)</f>
        <v/>
      </c>
      <c r="AD45" s="282">
        <f>$K33</f>
        <v/>
      </c>
      <c r="AE45" s="265">
        <f>ROUND((1-$AD$3)*$L33,1)</f>
        <v/>
      </c>
      <c r="AG45" s="282">
        <f>$K33</f>
        <v/>
      </c>
      <c r="AH45" s="265">
        <f>ROUND((1-AG$3)*$L33,1)</f>
        <v/>
      </c>
      <c r="AJ45" s="282">
        <f>$K33</f>
        <v/>
      </c>
      <c r="AK45" s="265">
        <f>ROUND((1-AJ$3)*$L33,1)</f>
        <v/>
      </c>
      <c r="AM45" s="282">
        <f>$K33</f>
        <v/>
      </c>
      <c r="AN45" s="265">
        <f>ROUND((1-AM$3)*$L33,1)</f>
        <v/>
      </c>
      <c r="AP45" s="282">
        <f>Indexes!A32</f>
        <v/>
      </c>
      <c r="AQ45" s="265">
        <f>ROUND((1-AP$3)*Indexes!$B32,1)</f>
        <v/>
      </c>
      <c r="AS45" s="282">
        <f>$K33</f>
        <v/>
      </c>
      <c r="AT45" s="282">
        <f>ROUND((1-AS$3)*$L33,1)</f>
        <v/>
      </c>
      <c r="AV45" s="282">
        <f>$K33</f>
        <v/>
      </c>
      <c r="AW45" s="282">
        <f>ROUND((1-AV$3)*$L33,1)</f>
        <v/>
      </c>
      <c r="AY45" s="282">
        <f>$K33</f>
        <v/>
      </c>
      <c r="AZ45" s="265">
        <f>ROUND((1-AY$3)*$L33,1)</f>
        <v/>
      </c>
      <c r="BB45" s="282">
        <f>Indexes!A32</f>
        <v/>
      </c>
      <c r="BC45" s="265">
        <f>ROUND((1-BB$3)*Indexes!$B32,1)</f>
        <v/>
      </c>
      <c r="BE45" s="282">
        <f>$K33</f>
        <v/>
      </c>
      <c r="BF45" s="265">
        <f>ROUND((1-BE$3)*$L33,1)</f>
        <v/>
      </c>
      <c r="BH45" s="282">
        <f>$K33</f>
        <v/>
      </c>
      <c r="BI45" s="282">
        <f>ROUND((1-BH$3)*$L33,1)</f>
        <v/>
      </c>
      <c r="BK45" s="282">
        <f>$K33</f>
        <v/>
      </c>
      <c r="BL45" s="282">
        <f>ROUND((1-BK$3)*$L33,1)</f>
        <v/>
      </c>
    </row>
    <row r="46">
      <c r="A46" t="inlineStr">
        <is>
          <t>SPEM</t>
        </is>
      </c>
      <c r="B46" s="49">
        <f>(1-B43)*MODEL!$RI41</f>
        <v/>
      </c>
      <c r="C46" s="61">
        <f>'ETF MTD'!$PU$28/'ETF MTD'!$PU$3-1</f>
        <v/>
      </c>
      <c r="D46" s="61">
        <f>B46*C46</f>
        <v/>
      </c>
      <c r="F46" t="inlineStr">
        <is>
          <t>SPEM</t>
        </is>
      </c>
      <c r="G46" s="49">
        <f>(1-G43)*MODEL!$RI41</f>
        <v/>
      </c>
      <c r="H46" s="61">
        <f>'ETF MTD'!$PU$28/'ETF MTD'!$PU$3-1</f>
        <v/>
      </c>
      <c r="I46" s="61">
        <f>G46*H46</f>
        <v/>
      </c>
      <c r="K46">
        <f>Indexes!P44</f>
        <v/>
      </c>
      <c r="L46" s="294">
        <f>Indexes!Q44</f>
        <v/>
      </c>
      <c r="M46" s="293" t="n"/>
      <c r="O46">
        <f>Indexes!K30</f>
        <v/>
      </c>
      <c r="P46" s="265">
        <f>ROUND((99-SUM($P$7:$P$19))*(MCP!N29/MCP!$N$1),1)</f>
        <v/>
      </c>
      <c r="R46" s="13">
        <f>O46</f>
        <v/>
      </c>
      <c r="S46" s="265">
        <f>ROUND((99-SUM($S$7:$S$19))*(MCP!N29/MCP!$N$1),1)</f>
        <v/>
      </c>
      <c r="U46" s="13">
        <f>R46</f>
        <v/>
      </c>
      <c r="V46" s="265">
        <f>ROUND((99-SUM($V$7:$V$19))*(MCP!N29/MCP!$N$1),1)</f>
        <v/>
      </c>
      <c r="X46" s="13">
        <f>U46</f>
        <v/>
      </c>
      <c r="Y46" s="265">
        <f>ROUND((99-SUM($Y$7:$Y$19))*(MCP!N29/MCP!$N$1),1)</f>
        <v/>
      </c>
      <c r="AA46" s="265">
        <f>$K34</f>
        <v/>
      </c>
      <c r="AB46" s="265">
        <f>ROUND((1-$AA$3)*$L34,1)</f>
        <v/>
      </c>
      <c r="AD46" s="282">
        <f>$K34</f>
        <v/>
      </c>
      <c r="AE46" s="265">
        <f>ROUND((1-$AD$3)*$L34,1)</f>
        <v/>
      </c>
      <c r="AG46" s="282">
        <f>$K34</f>
        <v/>
      </c>
      <c r="AH46" s="265">
        <f>ROUND((1-AG$3)*$L34,1)</f>
        <v/>
      </c>
      <c r="AJ46" s="282">
        <f>$K34</f>
        <v/>
      </c>
      <c r="AK46" s="265">
        <f>ROUND((1-AJ$3)*$L34,1)</f>
        <v/>
      </c>
      <c r="AM46" s="282">
        <f>$K34</f>
        <v/>
      </c>
      <c r="AN46" s="265">
        <f>ROUND((1-AM$3)*$L34,1)</f>
        <v/>
      </c>
      <c r="AP46" s="282">
        <f>Indexes!A33</f>
        <v/>
      </c>
      <c r="AQ46" s="265">
        <f>ROUND((1-AP$3)*Indexes!$B33,1)</f>
        <v/>
      </c>
      <c r="AS46" s="282">
        <f>$K34</f>
        <v/>
      </c>
      <c r="AT46" s="282">
        <f>ROUND((1-AS$3)*$L34,1)</f>
        <v/>
      </c>
      <c r="AV46" s="282">
        <f>$K34</f>
        <v/>
      </c>
      <c r="AW46" s="282">
        <f>ROUND((1-AV$3)*$L34,1)</f>
        <v/>
      </c>
      <c r="AY46" s="282">
        <f>$K34</f>
        <v/>
      </c>
      <c r="AZ46" s="265">
        <f>ROUND((1-AY$3)*$L34,1)</f>
        <v/>
      </c>
      <c r="BB46" s="282">
        <f>Indexes!A33</f>
        <v/>
      </c>
      <c r="BC46" s="265">
        <f>ROUND((1-BB$3)*Indexes!$B33,1)</f>
        <v/>
      </c>
      <c r="BE46" s="282">
        <f>$K34</f>
        <v/>
      </c>
      <c r="BF46" s="265">
        <f>ROUND((1-BE$3)*$L34,1)</f>
        <v/>
      </c>
      <c r="BH46" s="282">
        <f>$K34</f>
        <v/>
      </c>
      <c r="BI46" s="282">
        <f>ROUND((1-BH$3)*$L34,1)</f>
        <v/>
      </c>
      <c r="BK46" s="282">
        <f>$K34</f>
        <v/>
      </c>
      <c r="BL46" s="282">
        <f>ROUND((1-BK$3)*$L34,1)</f>
        <v/>
      </c>
    </row>
    <row r="47">
      <c r="A47" t="inlineStr">
        <is>
          <t>USRT</t>
        </is>
      </c>
      <c r="B47" s="49">
        <f>(1-B43)*MODEL!$RI42</f>
        <v/>
      </c>
      <c r="C47" s="61">
        <f>'ETF MTD'!$JU$28/'ETF MTD'!$JU$3-1</f>
        <v/>
      </c>
      <c r="D47" s="61">
        <f>B47*C47</f>
        <v/>
      </c>
      <c r="F47" t="inlineStr">
        <is>
          <t>USRT</t>
        </is>
      </c>
      <c r="G47" s="49">
        <f>(1-G43)*MODEL!$RI42</f>
        <v/>
      </c>
      <c r="H47" s="61">
        <f>'ETF MTD'!$JU$28/'ETF MTD'!$JU$3-1</f>
        <v/>
      </c>
      <c r="I47" s="61">
        <f>G47*H47</f>
        <v/>
      </c>
      <c r="K47">
        <f>Indexes!P45</f>
        <v/>
      </c>
      <c r="L47" s="294">
        <f>Indexes!Q45</f>
        <v/>
      </c>
      <c r="M47" s="293" t="n"/>
      <c r="O47">
        <f>Indexes!K31</f>
        <v/>
      </c>
      <c r="P47" s="265">
        <f>ROUND((99-SUM($P$7:$P$19))*(MCP!N30/MCP!$N$1),1)</f>
        <v/>
      </c>
      <c r="R47" s="13">
        <f>O47</f>
        <v/>
      </c>
      <c r="S47" s="265">
        <f>ROUND((99-SUM($S$7:$S$19))*(MCP!N30/MCP!$N$1),1)</f>
        <v/>
      </c>
      <c r="U47" s="13">
        <f>R47</f>
        <v/>
      </c>
      <c r="V47" s="265">
        <f>ROUND((99-SUM($V$7:$V$19))*(MCP!N30/MCP!$N$1),1)</f>
        <v/>
      </c>
      <c r="X47" s="13">
        <f>U47</f>
        <v/>
      </c>
      <c r="Y47" s="265">
        <f>ROUND((99-SUM($Y$7:$Y$19))*(MCP!N30/MCP!$N$1),1)</f>
        <v/>
      </c>
      <c r="AA47" s="265">
        <f>$K35</f>
        <v/>
      </c>
      <c r="AB47" s="265">
        <f>ROUND((1-$AA$3)*$L35,1)</f>
        <v/>
      </c>
      <c r="AD47" s="282">
        <f>$K35</f>
        <v/>
      </c>
      <c r="AE47" s="265">
        <f>ROUND((1-$AD$3)*$L35,1)</f>
        <v/>
      </c>
      <c r="AG47" s="282">
        <f>$K35</f>
        <v/>
      </c>
      <c r="AH47" s="265">
        <f>ROUND((1-AG$3)*$L35,1)</f>
        <v/>
      </c>
      <c r="AJ47" s="282">
        <f>$K35</f>
        <v/>
      </c>
      <c r="AK47" s="265">
        <f>ROUND((1-AJ$3)*$L35,1)</f>
        <v/>
      </c>
      <c r="AM47" s="282">
        <f>$K35</f>
        <v/>
      </c>
      <c r="AN47" s="265">
        <f>ROUND((1-AM$3)*$L35,1)</f>
        <v/>
      </c>
      <c r="AP47" s="282">
        <f>Indexes!A34</f>
        <v/>
      </c>
      <c r="AQ47" s="265">
        <f>ROUND((1-AP$3)*Indexes!$B34,1)</f>
        <v/>
      </c>
      <c r="AS47" s="282">
        <f>$K35</f>
        <v/>
      </c>
      <c r="AT47" s="282">
        <f>ROUND((1-AS$3)*$L35,1)</f>
        <v/>
      </c>
      <c r="AV47" s="282">
        <f>$K35</f>
        <v/>
      </c>
      <c r="AW47" s="282">
        <f>ROUND((1-AV$3)*$L35,1)</f>
        <v/>
      </c>
      <c r="AY47" s="282">
        <f>$K35</f>
        <v/>
      </c>
      <c r="AZ47" s="265">
        <f>ROUND((1-AY$3)*$L35,1)</f>
        <v/>
      </c>
      <c r="BB47" s="282">
        <f>Indexes!A34</f>
        <v/>
      </c>
      <c r="BC47" s="265">
        <f>ROUND((1-BB$3)*Indexes!$B34,1)</f>
        <v/>
      </c>
      <c r="BE47" s="282">
        <f>$K35</f>
        <v/>
      </c>
      <c r="BF47" s="265">
        <f>ROUND((1-BE$3)*$L35,1)</f>
        <v/>
      </c>
      <c r="BH47" s="282">
        <f>$K35</f>
        <v/>
      </c>
      <c r="BI47" s="282">
        <f>ROUND((1-BH$3)*$L35,1)</f>
        <v/>
      </c>
      <c r="BK47" s="282">
        <f>$K35</f>
        <v/>
      </c>
      <c r="BL47" s="282">
        <f>ROUND((1-BK$3)*$L35,1)</f>
        <v/>
      </c>
    </row>
    <row r="48">
      <c r="A48" t="inlineStr">
        <is>
          <t>HEGD</t>
        </is>
      </c>
      <c r="B48" s="49">
        <f>(1-B43)*MODEL!$RI43</f>
        <v/>
      </c>
      <c r="C48" s="61">
        <f>'ETF MTD'!$DO$28/'ETF MTD'!$DO$3-1</f>
        <v/>
      </c>
      <c r="D48" s="61">
        <f>B48*C48</f>
        <v/>
      </c>
      <c r="F48" t="inlineStr">
        <is>
          <t>SPTL</t>
        </is>
      </c>
      <c r="G48" s="49">
        <f>(1-G43)*MODEL!$RI43</f>
        <v/>
      </c>
      <c r="H48" s="61">
        <f>'ETF MTD'!$DO$28/'ETF MTD'!$DO$3-1</f>
        <v/>
      </c>
      <c r="I48" s="61">
        <f>G48*H48</f>
        <v/>
      </c>
      <c r="K48">
        <f>Indexes!P46</f>
        <v/>
      </c>
      <c r="L48" s="294">
        <f>Indexes!Q46</f>
        <v/>
      </c>
      <c r="M48" s="293" t="n"/>
      <c r="O48">
        <f>Indexes!K32</f>
        <v/>
      </c>
      <c r="P48" s="265">
        <f>ROUND((99-SUM($P$7:$P$19))*(MCP!N31/MCP!$N$1),1)</f>
        <v/>
      </c>
      <c r="R48" s="13">
        <f>O48</f>
        <v/>
      </c>
      <c r="S48" s="265">
        <f>ROUND((99-SUM($S$7:$S$19))*(MCP!N31/MCP!$N$1),1)</f>
        <v/>
      </c>
      <c r="U48" s="13">
        <f>R48</f>
        <v/>
      </c>
      <c r="V48" s="265">
        <f>ROUND((99-SUM($V$7:$V$19))*(MCP!N31/MCP!$N$1),1)</f>
        <v/>
      </c>
      <c r="X48" s="13">
        <f>U48</f>
        <v/>
      </c>
      <c r="Y48" s="265">
        <f>ROUND((99-SUM($Y$7:$Y$19))*(MCP!N31/MCP!$N$1),1)</f>
        <v/>
      </c>
      <c r="AA48" s="265">
        <f>$K36</f>
        <v/>
      </c>
      <c r="AB48" s="265">
        <f>ROUND((1-$AA$3)*$L36,1)</f>
        <v/>
      </c>
      <c r="AD48" s="282">
        <f>$K36</f>
        <v/>
      </c>
      <c r="AE48" s="265">
        <f>ROUND((1-$AD$3)*$L36,1)</f>
        <v/>
      </c>
      <c r="AG48" s="282">
        <f>$K36</f>
        <v/>
      </c>
      <c r="AH48" s="265">
        <f>ROUND((1-AG$3)*$L36,1)</f>
        <v/>
      </c>
      <c r="AJ48" s="282">
        <f>$K36</f>
        <v/>
      </c>
      <c r="AK48" s="265">
        <f>ROUND((1-AJ$3)*$L36,1)</f>
        <v/>
      </c>
      <c r="AM48" s="282">
        <f>$K36</f>
        <v/>
      </c>
      <c r="AN48" s="265">
        <f>ROUND((1-AM$3)*$L36,1)</f>
        <v/>
      </c>
      <c r="AP48" s="282">
        <f>Indexes!A35</f>
        <v/>
      </c>
      <c r="AQ48" s="265">
        <f>ROUND((1-AP$3)*Indexes!$B35,1)</f>
        <v/>
      </c>
      <c r="AS48" s="282">
        <f>$K36</f>
        <v/>
      </c>
      <c r="AT48" s="282">
        <f>ROUND((1-AS$3)*$L36,1)</f>
        <v/>
      </c>
      <c r="AV48" s="282">
        <f>$K36</f>
        <v/>
      </c>
      <c r="AW48" s="282">
        <f>ROUND((1-AV$3)*$L36,1)</f>
        <v/>
      </c>
      <c r="AY48" s="282">
        <f>$K36</f>
        <v/>
      </c>
      <c r="AZ48" s="265">
        <f>ROUND((1-AY$3)*$L36,1)</f>
        <v/>
      </c>
      <c r="BB48" s="282">
        <f>Indexes!A35</f>
        <v/>
      </c>
      <c r="BC48" s="265">
        <f>ROUND((1-BB$3)*Indexes!$B35,1)</f>
        <v/>
      </c>
      <c r="BE48" s="282">
        <f>$K36</f>
        <v/>
      </c>
      <c r="BF48" s="265">
        <f>ROUND((1-BE$3)*$L36,1)</f>
        <v/>
      </c>
      <c r="BH48" s="282">
        <f>$K36</f>
        <v/>
      </c>
      <c r="BI48" s="282">
        <f>ROUND((1-BH$3)*$L36,1)</f>
        <v/>
      </c>
      <c r="BK48" s="282">
        <f>$K36</f>
        <v/>
      </c>
      <c r="BL48" s="282">
        <f>ROUND((1-BK$3)*$L36,1)</f>
        <v/>
      </c>
    </row>
    <row r="49">
      <c r="A49" t="inlineStr">
        <is>
          <t>GOVT</t>
        </is>
      </c>
      <c r="B49" s="49">
        <f>(1-B43)*MODEL!$RI44</f>
        <v/>
      </c>
      <c r="C49" s="61">
        <f>'ETF MTD'!$OW$28/'ETF MTD'!$OW$3-1</f>
        <v/>
      </c>
      <c r="D49" s="61">
        <f>B49*C49</f>
        <v/>
      </c>
      <c r="F49" t="inlineStr">
        <is>
          <t>GOVT</t>
        </is>
      </c>
      <c r="G49" s="49">
        <f>(1-G43)*MODEL!$RI44</f>
        <v/>
      </c>
      <c r="H49" s="61">
        <f>'ETF MTD'!$OW$28/'ETF MTD'!$OW$3-1</f>
        <v/>
      </c>
      <c r="I49" s="61">
        <f>G49*H49</f>
        <v/>
      </c>
      <c r="K49">
        <f>Indexes!P47</f>
        <v/>
      </c>
      <c r="L49" s="294">
        <f>Indexes!Q47</f>
        <v/>
      </c>
      <c r="M49" s="293" t="n"/>
      <c r="O49">
        <f>Indexes!K33</f>
        <v/>
      </c>
      <c r="P49" s="265">
        <f>ROUND((99-SUM($P$7:$P$19))*(MCP!N32/MCP!$N$1),1)</f>
        <v/>
      </c>
      <c r="R49" s="13">
        <f>O49</f>
        <v/>
      </c>
      <c r="S49" s="265">
        <f>ROUND((99-SUM($S$7:$S$19))*(MCP!N32/MCP!$N$1),1)</f>
        <v/>
      </c>
      <c r="U49" s="13">
        <f>R49</f>
        <v/>
      </c>
      <c r="V49" s="265">
        <f>ROUND((99-SUM($V$7:$V$19))*(MCP!N32/MCP!$N$1),1)</f>
        <v/>
      </c>
      <c r="X49" s="13">
        <f>U49</f>
        <v/>
      </c>
      <c r="Y49" s="265">
        <f>ROUND((99-SUM($Y$7:$Y$19))*(MCP!N32/MCP!$N$1),1)</f>
        <v/>
      </c>
      <c r="AA49" s="265">
        <f>$K37</f>
        <v/>
      </c>
      <c r="AB49" s="265">
        <f>ROUND((1-$AA$3)*$L37,1)</f>
        <v/>
      </c>
      <c r="AD49" s="282">
        <f>$K37</f>
        <v/>
      </c>
      <c r="AE49" s="265">
        <f>ROUND((1-$AD$3)*$L37,1)</f>
        <v/>
      </c>
      <c r="AG49" s="282">
        <f>$K37</f>
        <v/>
      </c>
      <c r="AH49" s="265">
        <f>ROUND((1-AG$3)*$L37,1)</f>
        <v/>
      </c>
      <c r="AJ49" s="282">
        <f>$K37</f>
        <v/>
      </c>
      <c r="AK49" s="265">
        <f>ROUND((1-AJ$3)*$L37,1)</f>
        <v/>
      </c>
      <c r="AM49" s="282">
        <f>$K37</f>
        <v/>
      </c>
      <c r="AN49" s="265">
        <f>ROUND((1-AM$3)*$L37,1)</f>
        <v/>
      </c>
      <c r="AP49" s="282">
        <f>Indexes!A36</f>
        <v/>
      </c>
      <c r="AQ49" s="265">
        <f>ROUND((1-AP$3)*Indexes!$B36,1)</f>
        <v/>
      </c>
      <c r="AS49" s="282">
        <f>$K37</f>
        <v/>
      </c>
      <c r="AT49" s="282">
        <f>ROUND((1-AS$3)*$L37,1)</f>
        <v/>
      </c>
      <c r="AV49" s="282">
        <f>$K37</f>
        <v/>
      </c>
      <c r="AW49" s="282">
        <f>ROUND((1-AV$3)*$L37,1)</f>
        <v/>
      </c>
      <c r="AY49" s="282">
        <f>$K37</f>
        <v/>
      </c>
      <c r="AZ49" s="265">
        <f>ROUND((1-AY$3)*$L37,1)</f>
        <v/>
      </c>
      <c r="BB49" s="282">
        <f>Indexes!A36</f>
        <v/>
      </c>
      <c r="BC49" s="265">
        <f>ROUND((1-BB$3)*Indexes!$B36,1)</f>
        <v/>
      </c>
      <c r="BE49" s="282">
        <f>$K37</f>
        <v/>
      </c>
      <c r="BF49" s="265">
        <f>ROUND((1-BE$3)*$L37,1)</f>
        <v/>
      </c>
      <c r="BH49" s="282">
        <f>$K37</f>
        <v/>
      </c>
      <c r="BI49" s="282">
        <f>ROUND((1-BH$3)*$L37,1)</f>
        <v/>
      </c>
      <c r="BK49" s="282">
        <f>$K37</f>
        <v/>
      </c>
      <c r="BL49" s="282">
        <f>ROUND((1-BK$3)*$L37,1)</f>
        <v/>
      </c>
    </row>
    <row r="50">
      <c r="A50" t="inlineStr">
        <is>
          <t>BWX</t>
        </is>
      </c>
      <c r="B50" s="49">
        <f>(1-B43)*MODEL!$RI45</f>
        <v/>
      </c>
      <c r="C50" s="61">
        <f>'ETF MTD'!$KG$28/'ETF MTD'!$KG$3-1</f>
        <v/>
      </c>
      <c r="D50" s="61">
        <f>B50*C50</f>
        <v/>
      </c>
      <c r="F50" t="inlineStr">
        <is>
          <t>BWX</t>
        </is>
      </c>
      <c r="G50" s="49">
        <f>(1-G43)*MODEL!$RI45</f>
        <v/>
      </c>
      <c r="H50" s="61">
        <f>'ETF MTD'!$KG$28/'ETF MTD'!$KG$3-1</f>
        <v/>
      </c>
      <c r="I50" s="61">
        <f>G50*H50</f>
        <v/>
      </c>
      <c r="K50">
        <f>Indexes!P48</f>
        <v/>
      </c>
      <c r="L50" s="294">
        <f>Indexes!Q48</f>
        <v/>
      </c>
      <c r="M50" s="293" t="n"/>
      <c r="O50">
        <f>Indexes!K34</f>
        <v/>
      </c>
      <c r="P50" s="265">
        <f>ROUND((99-SUM($P$7:$P$19))*(MCP!N33/MCP!$N$1),1)</f>
        <v/>
      </c>
      <c r="R50" s="13">
        <f>O50</f>
        <v/>
      </c>
      <c r="S50" s="265">
        <f>ROUND((99-SUM($S$7:$S$19))*(MCP!N33/MCP!$N$1),1)</f>
        <v/>
      </c>
      <c r="U50" s="13">
        <f>R50</f>
        <v/>
      </c>
      <c r="V50" s="265">
        <f>ROUND((99-SUM($V$7:$V$19))*(MCP!N33/MCP!$N$1),1)</f>
        <v/>
      </c>
      <c r="X50" s="13">
        <f>U50</f>
        <v/>
      </c>
      <c r="Y50" s="265">
        <f>ROUND((99-SUM($Y$7:$Y$19))*(MCP!N33/MCP!$N$1),1)</f>
        <v/>
      </c>
      <c r="AA50" s="265">
        <f>$K38</f>
        <v/>
      </c>
      <c r="AB50" s="265">
        <f>ROUND((1-$AA$3)*$L38,1)</f>
        <v/>
      </c>
      <c r="AD50" s="282">
        <f>$K38</f>
        <v/>
      </c>
      <c r="AE50" s="265">
        <f>ROUND((1-$AD$3)*$L38,1)</f>
        <v/>
      </c>
      <c r="AG50" s="282">
        <f>$K38</f>
        <v/>
      </c>
      <c r="AH50" s="265">
        <f>ROUND((1-AG$3)*$L38,1)</f>
        <v/>
      </c>
      <c r="AJ50" s="282">
        <f>$K38</f>
        <v/>
      </c>
      <c r="AK50" s="265">
        <f>ROUND((1-AJ$3)*$L38,1)</f>
        <v/>
      </c>
      <c r="AM50" s="282">
        <f>$K38</f>
        <v/>
      </c>
      <c r="AN50" s="265">
        <f>ROUND((1-AM$3)*$L38,1)</f>
        <v/>
      </c>
      <c r="AP50" s="282">
        <f>Indexes!A37</f>
        <v/>
      </c>
      <c r="AQ50" s="265">
        <f>ROUND((1-AP$3)*Indexes!$B37,1)</f>
        <v/>
      </c>
      <c r="AS50" s="282">
        <f>$K38</f>
        <v/>
      </c>
      <c r="AT50" s="282">
        <f>ROUND((1-AS$3)*$L38,1)</f>
        <v/>
      </c>
      <c r="AV50" s="282">
        <f>$K38</f>
        <v/>
      </c>
      <c r="AW50" s="282">
        <f>ROUND((1-AV$3)*$L38,1)</f>
        <v/>
      </c>
      <c r="AY50" s="282">
        <f>$K38</f>
        <v/>
      </c>
      <c r="AZ50" s="265">
        <f>ROUND((1-AY$3)*$L38,1)</f>
        <v/>
      </c>
      <c r="BB50" s="282">
        <f>Indexes!A37</f>
        <v/>
      </c>
      <c r="BC50" s="265">
        <f>ROUND((1-BB$3)*Indexes!$B37,1)</f>
        <v/>
      </c>
      <c r="BE50" s="282">
        <f>$K38</f>
        <v/>
      </c>
      <c r="BF50" s="265">
        <f>ROUND((1-BE$3)*$L38,1)</f>
        <v/>
      </c>
      <c r="BH50" s="282">
        <f>$K38</f>
        <v/>
      </c>
      <c r="BI50" s="282">
        <f>ROUND((1-BH$3)*$L38,1)</f>
        <v/>
      </c>
      <c r="BK50" s="282">
        <f>$K38</f>
        <v/>
      </c>
      <c r="BL50" s="282">
        <f>ROUND((1-BK$3)*$L38,1)</f>
        <v/>
      </c>
    </row>
    <row r="51">
      <c r="A51" t="inlineStr">
        <is>
          <t>SPIP</t>
        </is>
      </c>
      <c r="B51" s="49">
        <f>(1-B43)*MODEL!$RI46</f>
        <v/>
      </c>
      <c r="C51" s="61">
        <f>'ETF MTD'!$DU$28/'ETF MTD'!$DU$3-1</f>
        <v/>
      </c>
      <c r="D51" s="61">
        <f>B51*C51</f>
        <v/>
      </c>
      <c r="F51" t="inlineStr">
        <is>
          <t>SPIP</t>
        </is>
      </c>
      <c r="G51" s="49">
        <f>(1-G43)*MODEL!$RI46</f>
        <v/>
      </c>
      <c r="H51" s="61">
        <f>'ETF MTD'!$DU$28/'ETF MTD'!$DU$3-1</f>
        <v/>
      </c>
      <c r="I51" s="61">
        <f>G51*H51</f>
        <v/>
      </c>
      <c r="K51">
        <f>Indexes!P49</f>
        <v/>
      </c>
      <c r="L51" s="294">
        <f>Indexes!Q49</f>
        <v/>
      </c>
      <c r="M51" s="293" t="n"/>
      <c r="O51">
        <f>Indexes!K35</f>
        <v/>
      </c>
      <c r="P51" s="265">
        <f>ROUND((99-SUM($P$7:$P$19))*(MCP!N34/MCP!$N$1),1)</f>
        <v/>
      </c>
      <c r="R51" s="13">
        <f>O51</f>
        <v/>
      </c>
      <c r="S51" s="265">
        <f>ROUND((99-SUM($S$7:$S$19))*(MCP!N34/MCP!$N$1),1)</f>
        <v/>
      </c>
      <c r="U51" s="13">
        <f>R51</f>
        <v/>
      </c>
      <c r="V51" s="265">
        <f>ROUND((99-SUM($V$7:$V$19))*(MCP!N34/MCP!$N$1),1)</f>
        <v/>
      </c>
      <c r="X51" s="13">
        <f>U51</f>
        <v/>
      </c>
      <c r="Y51" s="265">
        <f>ROUND((99-SUM($Y$7:$Y$19))*(MCP!N34/MCP!$N$1),1)</f>
        <v/>
      </c>
      <c r="AA51" s="265">
        <f>$K39</f>
        <v/>
      </c>
      <c r="AB51" s="265">
        <f>ROUND((1-$AA$3)*$L39,1)</f>
        <v/>
      </c>
      <c r="AD51" s="282">
        <f>$K39</f>
        <v/>
      </c>
      <c r="AE51" s="265">
        <f>ROUND((1-$AD$3)*$L39,1)</f>
        <v/>
      </c>
      <c r="AG51" s="282">
        <f>$K39</f>
        <v/>
      </c>
      <c r="AH51" s="265">
        <f>ROUND((1-AG$3)*$L39,1)</f>
        <v/>
      </c>
      <c r="AJ51" s="282">
        <f>$K39</f>
        <v/>
      </c>
      <c r="AK51" s="265">
        <f>ROUND((1-AJ$3)*$L39,1)</f>
        <v/>
      </c>
      <c r="AM51" s="282">
        <f>$K39</f>
        <v/>
      </c>
      <c r="AN51" s="265">
        <f>ROUND((1-AM$3)*$L39,1)</f>
        <v/>
      </c>
      <c r="AP51" s="282">
        <f>Indexes!A38</f>
        <v/>
      </c>
      <c r="AQ51" s="265">
        <f>ROUND((1-AP$3)*Indexes!$B38,1)</f>
        <v/>
      </c>
      <c r="AS51" s="282">
        <f>$K39</f>
        <v/>
      </c>
      <c r="AT51" s="282">
        <f>ROUND((1-AS$3)*$L39,1)</f>
        <v/>
      </c>
      <c r="AV51" s="282">
        <f>$K39</f>
        <v/>
      </c>
      <c r="AW51" s="282">
        <f>ROUND((1-AV$3)*$L39,1)</f>
        <v/>
      </c>
      <c r="AY51" s="282">
        <f>$K39</f>
        <v/>
      </c>
      <c r="AZ51" s="265">
        <f>ROUND((1-AY$3)*$L39,1)</f>
        <v/>
      </c>
      <c r="BB51" s="282">
        <f>Indexes!A38</f>
        <v/>
      </c>
      <c r="BC51" s="265">
        <f>ROUND((1-BB$3)*Indexes!$B38,1)</f>
        <v/>
      </c>
      <c r="BE51" s="282">
        <f>$K39</f>
        <v/>
      </c>
      <c r="BF51" s="265">
        <f>ROUND((1-BE$3)*$L39,1)</f>
        <v/>
      </c>
      <c r="BH51" s="282">
        <f>$K39</f>
        <v/>
      </c>
      <c r="BI51" s="282">
        <f>ROUND((1-BH$3)*$L39,1)</f>
        <v/>
      </c>
      <c r="BK51" s="282">
        <f>$K39</f>
        <v/>
      </c>
      <c r="BL51" s="282">
        <f>ROUND((1-BK$3)*$L39,1)</f>
        <v/>
      </c>
    </row>
    <row r="52">
      <c r="A52" s="33" t="inlineStr">
        <is>
          <t>TFPN</t>
        </is>
      </c>
      <c r="B52" s="49">
        <f>(1-B43)*MODEL!$RI47</f>
        <v/>
      </c>
      <c r="C52" s="61">
        <f>'ETF MTD'!$IK$28/'ETF MTD'!$IK$3-1</f>
        <v/>
      </c>
      <c r="D52" s="61">
        <f>B52*C52</f>
        <v/>
      </c>
      <c r="F52" s="33" t="inlineStr">
        <is>
          <t>TFPN</t>
        </is>
      </c>
      <c r="G52" s="49">
        <f>(1-G43)*MODEL!$RI47</f>
        <v/>
      </c>
      <c r="H52" s="61">
        <f>'ETF MTD'!$IK$28/'ETF MTD'!$IK$3-1</f>
        <v/>
      </c>
      <c r="I52" s="61">
        <f>G52*H52</f>
        <v/>
      </c>
      <c r="K52">
        <f>Indexes!P50</f>
        <v/>
      </c>
      <c r="L52" s="294">
        <f>Indexes!Q50</f>
        <v/>
      </c>
      <c r="M52" s="293" t="n"/>
      <c r="O52">
        <f>Indexes!K36</f>
        <v/>
      </c>
      <c r="P52" s="265">
        <f>ROUND((99-SUM($P$7:$P$19))*(MCP!N35/MCP!$N$1),1)</f>
        <v/>
      </c>
      <c r="R52" s="13">
        <f>O52</f>
        <v/>
      </c>
      <c r="S52" s="265">
        <f>ROUND((99-SUM($S$7:$S$19))*(MCP!N35/MCP!$N$1),1)</f>
        <v/>
      </c>
      <c r="U52" s="13">
        <f>R52</f>
        <v/>
      </c>
      <c r="V52" s="265">
        <f>ROUND((99-SUM($V$7:$V$19))*(MCP!N35/MCP!$N$1),1)</f>
        <v/>
      </c>
      <c r="X52" s="13">
        <f>U52</f>
        <v/>
      </c>
      <c r="Y52" s="265">
        <f>ROUND((99-SUM($Y$7:$Y$19))*(MCP!N35/MCP!$N$1),1)</f>
        <v/>
      </c>
      <c r="AA52" s="265">
        <f>$K40</f>
        <v/>
      </c>
      <c r="AB52" s="265">
        <f>ROUND((1-$AA$3)*$L40,1)</f>
        <v/>
      </c>
      <c r="AD52" s="282">
        <f>$K40</f>
        <v/>
      </c>
      <c r="AE52" s="265">
        <f>ROUND((1-$AD$3)*$L40,1)</f>
        <v/>
      </c>
      <c r="AG52" s="282">
        <f>$K40</f>
        <v/>
      </c>
      <c r="AH52" s="265">
        <f>ROUND((1-AG$3)*$L40,1)</f>
        <v/>
      </c>
      <c r="AJ52" s="282">
        <f>$K40</f>
        <v/>
      </c>
      <c r="AK52" s="265">
        <f>ROUND((1-AJ$3)*$L40,1)</f>
        <v/>
      </c>
      <c r="AM52" s="282">
        <f>$K40</f>
        <v/>
      </c>
      <c r="AN52" s="265">
        <f>ROUND((1-AM$3)*$L40,1)</f>
        <v/>
      </c>
      <c r="AP52" s="282">
        <f>Indexes!A39</f>
        <v/>
      </c>
      <c r="AQ52" s="265">
        <f>ROUND((1-AP$3)*Indexes!$B39,1)</f>
        <v/>
      </c>
      <c r="AS52" s="282">
        <f>$K40</f>
        <v/>
      </c>
      <c r="AT52" s="282">
        <f>ROUND((1-AS$3)*$L40,1)</f>
        <v/>
      </c>
      <c r="AV52" s="282">
        <f>$K40</f>
        <v/>
      </c>
      <c r="AW52" s="282">
        <f>ROUND((1-AV$3)*$L40,1)</f>
        <v/>
      </c>
      <c r="AY52" s="282">
        <f>$K40</f>
        <v/>
      </c>
      <c r="AZ52" s="265">
        <f>ROUND((1-AY$3)*$L40,1)</f>
        <v/>
      </c>
      <c r="BB52" s="282">
        <f>Indexes!A39</f>
        <v/>
      </c>
      <c r="BC52" s="265">
        <f>ROUND((1-BB$3)*Indexes!$B39,1)</f>
        <v/>
      </c>
      <c r="BE52" s="282">
        <f>$K40</f>
        <v/>
      </c>
      <c r="BF52" s="265">
        <f>ROUND((1-BE$3)*$L40,1)</f>
        <v/>
      </c>
      <c r="BH52" s="282">
        <f>$K40</f>
        <v/>
      </c>
      <c r="BI52" s="282">
        <f>ROUND((1-BH$3)*$L40,1)</f>
        <v/>
      </c>
      <c r="BK52" s="282">
        <f>$K40</f>
        <v/>
      </c>
      <c r="BL52" s="282">
        <f>ROUND((1-BK$3)*$L40,1)</f>
        <v/>
      </c>
    </row>
    <row r="53">
      <c r="A53" s="33" t="inlineStr">
        <is>
          <t>SHY</t>
        </is>
      </c>
      <c r="B53" s="60" t="n">
        <v>0</v>
      </c>
      <c r="C53" s="61">
        <f>'ETF MTD'!$ES$28/'ETF MTD'!$ES$3-1</f>
        <v/>
      </c>
      <c r="D53" s="61">
        <f>B53*C53</f>
        <v/>
      </c>
      <c r="F53" s="33" t="inlineStr">
        <is>
          <t>SHY</t>
        </is>
      </c>
      <c r="G53" s="49">
        <f>(1-G43)*MODEL!$RI48</f>
        <v/>
      </c>
      <c r="H53" s="61">
        <f>'ETF MTD'!$ES$28/'ETF MTD'!$ES$3-1</f>
        <v/>
      </c>
      <c r="I53" s="61">
        <f>G53*H53</f>
        <v/>
      </c>
      <c r="K53">
        <f>Indexes!P51</f>
        <v/>
      </c>
      <c r="L53" s="294">
        <f>Indexes!Q51</f>
        <v/>
      </c>
      <c r="M53" s="293" t="n"/>
      <c r="O53">
        <f>Indexes!K37</f>
        <v/>
      </c>
      <c r="P53" s="265">
        <f>ROUND((99-SUM($P$7:$P$19))*(MCP!N36/MCP!$N$1),1)</f>
        <v/>
      </c>
      <c r="R53" s="13">
        <f>O53</f>
        <v/>
      </c>
      <c r="S53" s="265">
        <f>ROUND((99-SUM($S$7:$S$19))*(MCP!N36/MCP!$N$1),1)</f>
        <v/>
      </c>
      <c r="U53" s="13">
        <f>R53</f>
        <v/>
      </c>
      <c r="V53" s="265">
        <f>ROUND((99-SUM($V$7:$V$19))*(MCP!N36/MCP!$N$1),1)</f>
        <v/>
      </c>
      <c r="X53" s="13">
        <f>U53</f>
        <v/>
      </c>
      <c r="Y53" s="265">
        <f>ROUND((99-SUM($Y$7:$Y$19))*(MCP!N36/MCP!$N$1),1)</f>
        <v/>
      </c>
      <c r="AA53" s="265">
        <f>$K41</f>
        <v/>
      </c>
      <c r="AB53" s="265">
        <f>ROUND((1-$AA$3)*$L41,1)</f>
        <v/>
      </c>
      <c r="AD53" s="282">
        <f>$K41</f>
        <v/>
      </c>
      <c r="AE53" s="265">
        <f>ROUND((1-$AD$3)*$L41,1)</f>
        <v/>
      </c>
      <c r="AG53" s="282">
        <f>$K41</f>
        <v/>
      </c>
      <c r="AH53" s="265">
        <f>ROUND((1-AG$3)*$L41,1)</f>
        <v/>
      </c>
      <c r="AJ53" s="282">
        <f>$K41</f>
        <v/>
      </c>
      <c r="AK53" s="265">
        <f>ROUND((1-AJ$3)*$L41,1)</f>
        <v/>
      </c>
      <c r="AM53" s="282">
        <f>$K41</f>
        <v/>
      </c>
      <c r="AN53" s="265">
        <f>ROUND((1-AM$3)*$L41,1)</f>
        <v/>
      </c>
      <c r="AP53" s="282">
        <f>Indexes!A40</f>
        <v/>
      </c>
      <c r="AQ53" s="265">
        <f>ROUND((1-AP$3)*Indexes!$B40,1)</f>
        <v/>
      </c>
      <c r="AS53" s="282">
        <f>$K41</f>
        <v/>
      </c>
      <c r="AT53" s="282">
        <f>ROUND((1-AS$3)*$L41,1)</f>
        <v/>
      </c>
      <c r="AV53" s="282">
        <f>$K41</f>
        <v/>
      </c>
      <c r="AW53" s="282">
        <f>ROUND((1-AV$3)*$L41,1)</f>
        <v/>
      </c>
      <c r="AY53" s="282">
        <f>$K41</f>
        <v/>
      </c>
      <c r="AZ53" s="265">
        <f>ROUND((1-AY$3)*$L41,1)</f>
        <v/>
      </c>
      <c r="BB53" s="282">
        <f>Indexes!A40</f>
        <v/>
      </c>
      <c r="BC53" s="265">
        <f>ROUND((1-BB$3)*Indexes!$B40,1)</f>
        <v/>
      </c>
      <c r="BE53" s="282">
        <f>$K41</f>
        <v/>
      </c>
      <c r="BF53" s="265">
        <f>ROUND((1-BE$3)*$L41,1)</f>
        <v/>
      </c>
      <c r="BH53" s="282">
        <f>$K41</f>
        <v/>
      </c>
      <c r="BI53" s="282">
        <f>ROUND((1-BH$3)*$L41,1)</f>
        <v/>
      </c>
      <c r="BK53" s="282">
        <f>$K41</f>
        <v/>
      </c>
      <c r="BL53" s="282">
        <f>ROUND((1-BK$3)*$L41,1)</f>
        <v/>
      </c>
    </row>
    <row r="54">
      <c r="A54" t="inlineStr">
        <is>
          <t>U.S. Govt UST</t>
        </is>
      </c>
      <c r="B54" s="49">
        <f>98%-SUM(B43:B53)</f>
        <v/>
      </c>
      <c r="C54" s="61" t="n"/>
      <c r="D54" s="61" t="n"/>
      <c r="F54" t="inlineStr">
        <is>
          <t>U.S. Govt UST</t>
        </is>
      </c>
      <c r="G54" s="60" t="n">
        <v>0.12</v>
      </c>
      <c r="H54" s="61" t="n"/>
      <c r="I54" s="61" t="n"/>
      <c r="K54">
        <f>Indexes!P52</f>
        <v/>
      </c>
      <c r="L54" s="294">
        <f>Indexes!Q52</f>
        <v/>
      </c>
      <c r="M54" s="293" t="n"/>
      <c r="O54">
        <f>Indexes!K38</f>
        <v/>
      </c>
      <c r="P54" s="265">
        <f>ROUND((99-SUM($P$7:$P$19))*(MCP!N37/MCP!$N$1),1)</f>
        <v/>
      </c>
      <c r="R54" s="13">
        <f>O54</f>
        <v/>
      </c>
      <c r="S54" s="265">
        <f>ROUND((99-SUM($S$7:$S$19))*(MCP!N37/MCP!$N$1),1)</f>
        <v/>
      </c>
      <c r="U54" s="13">
        <f>R54</f>
        <v/>
      </c>
      <c r="V54" s="265">
        <f>ROUND((99-SUM($V$7:$V$19))*(MCP!N37/MCP!$N$1),1)</f>
        <v/>
      </c>
      <c r="X54" s="13">
        <f>U54</f>
        <v/>
      </c>
      <c r="Y54" s="265">
        <f>ROUND((99-SUM($Y$7:$Y$19))*(MCP!N37/MCP!$N$1),1)</f>
        <v/>
      </c>
      <c r="AA54" s="265">
        <f>$K42</f>
        <v/>
      </c>
      <c r="AB54" s="265">
        <f>ROUND((1-$AA$3)*$L42,1)</f>
        <v/>
      </c>
      <c r="AD54" s="282">
        <f>$K42</f>
        <v/>
      </c>
      <c r="AE54" s="265">
        <f>ROUND((1-$AD$3)*$L42,1)</f>
        <v/>
      </c>
      <c r="AG54" s="282">
        <f>$K42</f>
        <v/>
      </c>
      <c r="AH54" s="265">
        <f>ROUND((1-AG$3)*$L42,1)</f>
        <v/>
      </c>
      <c r="AJ54" s="282">
        <f>$K42</f>
        <v/>
      </c>
      <c r="AK54" s="265">
        <f>ROUND((1-AJ$3)*$L42,1)</f>
        <v/>
      </c>
      <c r="AM54" s="282">
        <f>$K42</f>
        <v/>
      </c>
      <c r="AN54" s="265">
        <f>ROUND((1-AM$3)*$L42,1)</f>
        <v/>
      </c>
      <c r="AP54" s="282">
        <f>Indexes!A41</f>
        <v/>
      </c>
      <c r="AQ54" s="265">
        <f>ROUND((1-AP$3)*Indexes!$B41,1)</f>
        <v/>
      </c>
      <c r="AS54" s="282">
        <f>$K42</f>
        <v/>
      </c>
      <c r="AT54" s="282">
        <f>ROUND((1-AS$3)*$L42,1)</f>
        <v/>
      </c>
      <c r="AV54" s="282">
        <f>$K42</f>
        <v/>
      </c>
      <c r="AW54" s="282">
        <f>ROUND((1-AV$3)*$L42,1)</f>
        <v/>
      </c>
      <c r="AY54" s="282">
        <f>$K42</f>
        <v/>
      </c>
      <c r="AZ54" s="265">
        <f>ROUND((1-AY$3)*$L42,1)</f>
        <v/>
      </c>
      <c r="BB54" s="282">
        <f>Indexes!A41</f>
        <v/>
      </c>
      <c r="BC54" s="265">
        <f>ROUND((1-BB$3)*Indexes!$B41,1)</f>
        <v/>
      </c>
      <c r="BE54" s="282">
        <f>$K42</f>
        <v/>
      </c>
      <c r="BF54" s="265">
        <f>ROUND((1-BE$3)*$L42,1)</f>
        <v/>
      </c>
      <c r="BH54" s="282">
        <f>$K42</f>
        <v/>
      </c>
      <c r="BI54" s="282">
        <f>ROUND((1-BH$3)*$L42,1)</f>
        <v/>
      </c>
      <c r="BK54" s="282">
        <f>$K42</f>
        <v/>
      </c>
      <c r="BL54" s="282">
        <f>ROUND((1-BK$3)*$L42,1)</f>
        <v/>
      </c>
    </row>
    <row r="55">
      <c r="A55" s="85" t="inlineStr">
        <is>
          <t>OPER/SHV/BIL/FLOT/JPST 10% max</t>
        </is>
      </c>
      <c r="F55" s="85" t="inlineStr">
        <is>
          <t>OPER/SHV/BIL/FLOT/JPST 10% max</t>
        </is>
      </c>
      <c r="K55">
        <f>Indexes!P53</f>
        <v/>
      </c>
      <c r="L55" s="294">
        <f>Indexes!Q53</f>
        <v/>
      </c>
      <c r="M55" s="293" t="n"/>
      <c r="O55">
        <f>Indexes!K39</f>
        <v/>
      </c>
      <c r="P55" s="265">
        <f>ROUND((99-SUM($P$7:$P$19))*(MCP!N38/MCP!$N$1),1)</f>
        <v/>
      </c>
      <c r="R55" s="13">
        <f>O55</f>
        <v/>
      </c>
      <c r="S55" s="265">
        <f>ROUND((99-SUM($S$7:$S$19))*(MCP!N38/MCP!$N$1),1)</f>
        <v/>
      </c>
      <c r="U55" s="13">
        <f>R55</f>
        <v/>
      </c>
      <c r="V55" s="265">
        <f>ROUND((99-SUM($V$7:$V$19))*(MCP!N38/MCP!$N$1),1)</f>
        <v/>
      </c>
      <c r="X55" s="13">
        <f>U55</f>
        <v/>
      </c>
      <c r="Y55" s="265">
        <f>ROUND((99-SUM($Y$7:$Y$19))*(MCP!N38/MCP!$N$1),1)</f>
        <v/>
      </c>
      <c r="AA55" s="265">
        <f>$K43</f>
        <v/>
      </c>
      <c r="AB55" s="265">
        <f>ROUND((1-$AA$3)*$L43,1)</f>
        <v/>
      </c>
      <c r="AD55" s="282">
        <f>$K43</f>
        <v/>
      </c>
      <c r="AE55" s="265">
        <f>ROUND((1-$AD$3)*$L43,1)</f>
        <v/>
      </c>
      <c r="AG55" s="282">
        <f>$K43</f>
        <v/>
      </c>
      <c r="AH55" s="265">
        <f>ROUND((1-AG$3)*$L43,1)</f>
        <v/>
      </c>
      <c r="AJ55" s="282">
        <f>$K43</f>
        <v/>
      </c>
      <c r="AK55" s="265">
        <f>ROUND((1-AJ$3)*$L43,1)</f>
        <v/>
      </c>
      <c r="AM55" s="282">
        <f>$K43</f>
        <v/>
      </c>
      <c r="AN55" s="265">
        <f>ROUND((1-AM$3)*$L43,1)</f>
        <v/>
      </c>
      <c r="AP55" s="282">
        <f>Indexes!A42</f>
        <v/>
      </c>
      <c r="AQ55" s="265">
        <f>ROUND((1-AP$3)*Indexes!$B42,1)</f>
        <v/>
      </c>
      <c r="AS55" s="282">
        <f>$K43</f>
        <v/>
      </c>
      <c r="AT55" s="282">
        <f>ROUND((1-AS$3)*$L43,1)</f>
        <v/>
      </c>
      <c r="AV55" s="282">
        <f>$K43</f>
        <v/>
      </c>
      <c r="AW55" s="282">
        <f>ROUND((1-AV$3)*$L43,1)</f>
        <v/>
      </c>
      <c r="AY55" s="282">
        <f>$K43</f>
        <v/>
      </c>
      <c r="AZ55" s="265">
        <f>ROUND((1-AY$3)*$L43,1)</f>
        <v/>
      </c>
      <c r="BB55" s="282">
        <f>Indexes!A42</f>
        <v/>
      </c>
      <c r="BC55" s="265">
        <f>ROUND((1-BB$3)*Indexes!$B42,1)</f>
        <v/>
      </c>
      <c r="BE55" s="282">
        <f>$K43</f>
        <v/>
      </c>
      <c r="BF55" s="265">
        <f>ROUND((1-BE$3)*$L43,1)</f>
        <v/>
      </c>
      <c r="BH55" s="282">
        <f>$K43</f>
        <v/>
      </c>
      <c r="BI55" s="282">
        <f>ROUND((1-BH$3)*$L43,1)</f>
        <v/>
      </c>
      <c r="BK55" s="282">
        <f>$K43</f>
        <v/>
      </c>
      <c r="BL55" s="282">
        <f>ROUND((1-BK$3)*$L43,1)</f>
        <v/>
      </c>
    </row>
    <row r="56">
      <c r="K56">
        <f>Indexes!P54</f>
        <v/>
      </c>
      <c r="L56" s="294">
        <f>Indexes!Q54</f>
        <v/>
      </c>
      <c r="M56" s="293" t="n"/>
      <c r="O56">
        <f>Indexes!K40</f>
        <v/>
      </c>
      <c r="P56" s="265">
        <f>ROUND((99-SUM($P$7:$P$19))*(MCP!N39/MCP!$N$1),1)</f>
        <v/>
      </c>
      <c r="R56" s="13">
        <f>O56</f>
        <v/>
      </c>
      <c r="S56" s="265">
        <f>ROUND((99-SUM($S$7:$S$19))*(MCP!N39/MCP!$N$1),1)</f>
        <v/>
      </c>
      <c r="U56" s="13">
        <f>R56</f>
        <v/>
      </c>
      <c r="V56" s="265">
        <f>ROUND((99-SUM($V$7:$V$19))*(MCP!N39/MCP!$N$1),1)</f>
        <v/>
      </c>
      <c r="X56" s="13">
        <f>U56</f>
        <v/>
      </c>
      <c r="Y56" s="265">
        <f>ROUND((99-SUM($Y$7:$Y$19))*(MCP!N39/MCP!$N$1),1)</f>
        <v/>
      </c>
      <c r="AA56" s="265">
        <f>$K44</f>
        <v/>
      </c>
      <c r="AB56" s="265">
        <f>ROUND((1-$AA$3)*$L44,1)</f>
        <v/>
      </c>
      <c r="AD56" s="282">
        <f>$K44</f>
        <v/>
      </c>
      <c r="AE56" s="265">
        <f>ROUND((1-$AD$3)*$L44,1)</f>
        <v/>
      </c>
      <c r="AG56" s="282">
        <f>$K44</f>
        <v/>
      </c>
      <c r="AH56" s="265">
        <f>ROUND((1-AG$3)*$L44,1)</f>
        <v/>
      </c>
      <c r="AJ56" s="282">
        <f>$K44</f>
        <v/>
      </c>
      <c r="AK56" s="265">
        <f>ROUND((1-AJ$3)*$L44,1)</f>
        <v/>
      </c>
      <c r="AM56" s="282">
        <f>$K44</f>
        <v/>
      </c>
      <c r="AN56" s="265">
        <f>ROUND((1-AM$3)*$L44,1)</f>
        <v/>
      </c>
      <c r="AP56" s="282">
        <f>Indexes!A43</f>
        <v/>
      </c>
      <c r="AQ56" s="265">
        <f>ROUND((1-AP$3)*Indexes!$B43,1)</f>
        <v/>
      </c>
      <c r="AS56" s="282">
        <f>$K44</f>
        <v/>
      </c>
      <c r="AT56" s="282">
        <f>ROUND((1-AS$3)*$L44,1)</f>
        <v/>
      </c>
      <c r="AV56" s="282">
        <f>$K44</f>
        <v/>
      </c>
      <c r="AW56" s="282">
        <f>ROUND((1-AV$3)*$L44,1)</f>
        <v/>
      </c>
      <c r="AY56" s="282">
        <f>$K44</f>
        <v/>
      </c>
      <c r="AZ56" s="265">
        <f>ROUND((1-AY$3)*$L44,1)</f>
        <v/>
      </c>
      <c r="BB56" s="282">
        <f>Indexes!A43</f>
        <v/>
      </c>
      <c r="BC56" s="265">
        <f>ROUND((1-BB$3)*Indexes!$B43,1)</f>
        <v/>
      </c>
      <c r="BE56" s="282">
        <f>$K44</f>
        <v/>
      </c>
      <c r="BF56" s="265">
        <f>ROUND((1-BE$3)*$L44,1)</f>
        <v/>
      </c>
      <c r="BH56" s="282">
        <f>$K44</f>
        <v/>
      </c>
      <c r="BI56" s="282">
        <f>ROUND((1-BH$3)*$L44,1)</f>
        <v/>
      </c>
      <c r="BK56" s="282">
        <f>$K44</f>
        <v/>
      </c>
      <c r="BL56" s="282">
        <f>ROUND((1-BK$3)*$L44,1)</f>
        <v/>
      </c>
    </row>
    <row r="57">
      <c r="A57" s="33" t="inlineStr">
        <is>
          <t>Cash</t>
        </is>
      </c>
      <c r="B57" s="49">
        <f>1-SUM(B43:B56)</f>
        <v/>
      </c>
      <c r="C57" s="61" t="n">
        <v>0</v>
      </c>
      <c r="D57" s="61">
        <f>B57*C57</f>
        <v/>
      </c>
      <c r="F57" s="33" t="inlineStr">
        <is>
          <t>Cash</t>
        </is>
      </c>
      <c r="G57" s="114" t="n">
        <v>0.01</v>
      </c>
      <c r="H57" s="61" t="n">
        <v>0</v>
      </c>
      <c r="I57" s="61">
        <f>G57*H57</f>
        <v/>
      </c>
      <c r="K57">
        <f>Indexes!P55</f>
        <v/>
      </c>
      <c r="L57" s="294">
        <f>Indexes!Q55</f>
        <v/>
      </c>
      <c r="M57" s="293" t="n"/>
      <c r="O57">
        <f>Indexes!K41</f>
        <v/>
      </c>
      <c r="P57" s="265">
        <f>ROUND((99-SUM($P$7:$P$19))*(MCP!N40/MCP!$N$1),1)</f>
        <v/>
      </c>
      <c r="R57" s="13">
        <f>O57</f>
        <v/>
      </c>
      <c r="S57" s="265">
        <f>ROUND((99-SUM($S$7:$S$19))*(MCP!N40/MCP!$N$1),1)</f>
        <v/>
      </c>
      <c r="U57" s="13">
        <f>R57</f>
        <v/>
      </c>
      <c r="V57" s="265">
        <f>ROUND((99-SUM($V$7:$V$19))*(MCP!N40/MCP!$N$1),1)</f>
        <v/>
      </c>
      <c r="X57" s="13">
        <f>U57</f>
        <v/>
      </c>
      <c r="Y57" s="265">
        <f>ROUND((99-SUM($Y$7:$Y$19))*(MCP!N40/MCP!$N$1),1)</f>
        <v/>
      </c>
      <c r="AA57" s="265">
        <f>$K45</f>
        <v/>
      </c>
      <c r="AB57" s="265">
        <f>ROUND((1-$AA$3)*$L45,1)</f>
        <v/>
      </c>
      <c r="AD57" s="282">
        <f>$K45</f>
        <v/>
      </c>
      <c r="AE57" s="265">
        <f>ROUND((1-$AD$3)*$L45,1)</f>
        <v/>
      </c>
      <c r="AG57" s="282">
        <f>$K45</f>
        <v/>
      </c>
      <c r="AH57" s="265">
        <f>ROUND((1-AG$3)*$L45,1)</f>
        <v/>
      </c>
      <c r="AJ57" s="282">
        <f>$K45</f>
        <v/>
      </c>
      <c r="AK57" s="265">
        <f>ROUND((1-AJ$3)*$L45,1)</f>
        <v/>
      </c>
      <c r="AM57" s="282">
        <f>$K45</f>
        <v/>
      </c>
      <c r="AN57" s="265">
        <f>ROUND((1-AM$3)*$L45,1)</f>
        <v/>
      </c>
      <c r="AP57" s="282">
        <f>Indexes!A44</f>
        <v/>
      </c>
      <c r="AQ57" s="265">
        <f>ROUND((1-AP$3)*Indexes!$B44,1)</f>
        <v/>
      </c>
      <c r="AS57" s="282">
        <f>$K45</f>
        <v/>
      </c>
      <c r="AT57" s="282">
        <f>ROUND((1-AS$3)*$L45,1)</f>
        <v/>
      </c>
      <c r="AV57" s="282">
        <f>$K45</f>
        <v/>
      </c>
      <c r="AW57" s="282">
        <f>ROUND((1-AV$3)*$L45,1)</f>
        <v/>
      </c>
      <c r="AY57" s="282">
        <f>$K45</f>
        <v/>
      </c>
      <c r="AZ57" s="265">
        <f>ROUND((1-AY$3)*$L45,1)</f>
        <v/>
      </c>
      <c r="BB57" s="282">
        <f>Indexes!A44</f>
        <v/>
      </c>
      <c r="BC57" s="265">
        <f>ROUND((1-BB$3)*Indexes!$B44,1)</f>
        <v/>
      </c>
      <c r="BE57" s="282">
        <f>$K45</f>
        <v/>
      </c>
      <c r="BF57" s="265">
        <f>ROUND((1-BE$3)*$L45,1)</f>
        <v/>
      </c>
      <c r="BH57" s="282">
        <f>$K45</f>
        <v/>
      </c>
      <c r="BI57" s="282">
        <f>ROUND((1-BH$3)*$L45,1)</f>
        <v/>
      </c>
      <c r="BK57" s="282">
        <f>$K45</f>
        <v/>
      </c>
      <c r="BL57" s="282">
        <f>ROUND((1-BK$3)*$L45,1)</f>
        <v/>
      </c>
    </row>
    <row r="58">
      <c r="A58" s="33" t="n"/>
      <c r="B58" s="33" t="n"/>
      <c r="C58" s="33" t="n"/>
      <c r="D58" s="33" t="n"/>
      <c r="F58" s="33" t="n"/>
      <c r="G58" s="33" t="n"/>
      <c r="H58" s="33" t="n"/>
      <c r="I58" s="33" t="n"/>
      <c r="K58">
        <f>Indexes!P56</f>
        <v/>
      </c>
      <c r="L58" s="294">
        <f>Indexes!Q56</f>
        <v/>
      </c>
      <c r="M58" s="293" t="n"/>
      <c r="O58">
        <f>Indexes!K42</f>
        <v/>
      </c>
      <c r="P58" s="265">
        <f>ROUND((99-SUM($P$7:$P$19))*(MCP!N41/MCP!$N$1),1)</f>
        <v/>
      </c>
      <c r="R58" s="13">
        <f>O58</f>
        <v/>
      </c>
      <c r="S58" s="265">
        <f>ROUND((99-SUM($S$7:$S$19))*(MCP!N41/MCP!$N$1),1)</f>
        <v/>
      </c>
      <c r="U58" s="13">
        <f>R58</f>
        <v/>
      </c>
      <c r="V58" s="265">
        <f>ROUND((99-SUM($V$7:$V$19))*(MCP!N41/MCP!$N$1),1)</f>
        <v/>
      </c>
      <c r="X58" s="13">
        <f>U58</f>
        <v/>
      </c>
      <c r="Y58" s="265">
        <f>ROUND((99-SUM($Y$7:$Y$19))*(MCP!N41/MCP!$N$1),1)</f>
        <v/>
      </c>
      <c r="AA58" s="265">
        <f>$K46</f>
        <v/>
      </c>
      <c r="AB58" s="265">
        <f>ROUND((1-$AA$3)*$L46,1)</f>
        <v/>
      </c>
      <c r="AD58" s="282">
        <f>$K46</f>
        <v/>
      </c>
      <c r="AE58" s="265">
        <f>ROUND((1-$AD$3)*$L46,1)</f>
        <v/>
      </c>
      <c r="AG58" s="282">
        <f>$K46</f>
        <v/>
      </c>
      <c r="AH58" s="265">
        <f>ROUND((1-AG$3)*$L46,1)</f>
        <v/>
      </c>
      <c r="AJ58" s="282">
        <f>$K46</f>
        <v/>
      </c>
      <c r="AK58" s="265">
        <f>ROUND((1-AJ$3)*$L46,1)</f>
        <v/>
      </c>
      <c r="AM58" s="282">
        <f>$K46</f>
        <v/>
      </c>
      <c r="AN58" s="265">
        <f>ROUND((1-AM$3)*$L46,1)</f>
        <v/>
      </c>
      <c r="AP58" s="282">
        <f>Indexes!A45</f>
        <v/>
      </c>
      <c r="AQ58" s="265">
        <f>ROUND((1-AP$3)*Indexes!$B45,1)</f>
        <v/>
      </c>
      <c r="AS58" s="282">
        <f>$K46</f>
        <v/>
      </c>
      <c r="AT58" s="282">
        <f>ROUND((1-AS$3)*$L46,1)</f>
        <v/>
      </c>
      <c r="AV58" s="282">
        <f>$K46</f>
        <v/>
      </c>
      <c r="AW58" s="282">
        <f>ROUND((1-AV$3)*$L46,1)</f>
        <v/>
      </c>
      <c r="AY58" s="282">
        <f>$K46</f>
        <v/>
      </c>
      <c r="AZ58" s="265">
        <f>ROUND((1-AY$3)*$L46,1)</f>
        <v/>
      </c>
      <c r="BB58" s="282">
        <f>Indexes!A45</f>
        <v/>
      </c>
      <c r="BC58" s="265">
        <f>ROUND((1-BB$3)*Indexes!$B45,1)</f>
        <v/>
      </c>
      <c r="BE58" s="282">
        <f>$K46</f>
        <v/>
      </c>
      <c r="BF58" s="265">
        <f>ROUND((1-BE$3)*$L46,1)</f>
        <v/>
      </c>
      <c r="BH58" s="282">
        <f>$K46</f>
        <v/>
      </c>
      <c r="BI58" s="282">
        <f>ROUND((1-BH$3)*$L46,1)</f>
        <v/>
      </c>
      <c r="BK58" s="282">
        <f>$K46</f>
        <v/>
      </c>
      <c r="BL58" s="282">
        <f>ROUND((1-BK$3)*$L46,1)</f>
        <v/>
      </c>
    </row>
    <row r="59">
      <c r="A59" s="33" t="inlineStr">
        <is>
          <t>Total</t>
        </is>
      </c>
      <c r="B59" s="48">
        <f>SUM(B43:B58)</f>
        <v/>
      </c>
      <c r="C59" s="33" t="n"/>
      <c r="D59" s="46">
        <f>SUM(D43:D57)</f>
        <v/>
      </c>
      <c r="F59" s="33" t="inlineStr">
        <is>
          <t>Total</t>
        </is>
      </c>
      <c r="G59" s="48">
        <f>SUM(G43:G58)</f>
        <v/>
      </c>
      <c r="H59" s="33" t="n"/>
      <c r="I59" s="46">
        <f>SUM(I43:I57)</f>
        <v/>
      </c>
      <c r="K59">
        <f>Indexes!P57</f>
        <v/>
      </c>
      <c r="L59" s="294">
        <f>Indexes!Q57</f>
        <v/>
      </c>
      <c r="M59" s="293" t="n"/>
      <c r="O59">
        <f>Indexes!K43</f>
        <v/>
      </c>
      <c r="P59" s="265">
        <f>ROUND((99-SUM($P$7:$P$19))*(MCP!N42/MCP!$N$1),1)</f>
        <v/>
      </c>
      <c r="R59" s="13">
        <f>O59</f>
        <v/>
      </c>
      <c r="S59" s="265">
        <f>ROUND((99-SUM($S$7:$S$19))*(MCP!N42/MCP!$N$1),1)</f>
        <v/>
      </c>
      <c r="U59" s="13">
        <f>R59</f>
        <v/>
      </c>
      <c r="V59" s="265">
        <f>ROUND((99-SUM($V$7:$V$19))*(MCP!N42/MCP!$N$1),1)</f>
        <v/>
      </c>
      <c r="X59" s="13">
        <f>U59</f>
        <v/>
      </c>
      <c r="Y59" s="265">
        <f>ROUND((99-SUM($Y$7:$Y$19))*(MCP!N42/MCP!$N$1),1)</f>
        <v/>
      </c>
      <c r="AA59" s="265">
        <f>$K47</f>
        <v/>
      </c>
      <c r="AB59" s="265">
        <f>ROUND((1-$AA$3)*$L47,1)</f>
        <v/>
      </c>
      <c r="AD59" s="282">
        <f>$K47</f>
        <v/>
      </c>
      <c r="AE59" s="265">
        <f>ROUND((1-$AD$3)*$L47,1)</f>
        <v/>
      </c>
      <c r="AG59" s="282">
        <f>$K47</f>
        <v/>
      </c>
      <c r="AH59" s="265">
        <f>ROUND((1-AG$3)*$L47,1)</f>
        <v/>
      </c>
      <c r="AJ59" s="282">
        <f>$K47</f>
        <v/>
      </c>
      <c r="AK59" s="265">
        <f>ROUND((1-AJ$3)*$L47,1)</f>
        <v/>
      </c>
      <c r="AM59" s="282">
        <f>$K47</f>
        <v/>
      </c>
      <c r="AN59" s="265">
        <f>ROUND((1-AM$3)*$L47,1)</f>
        <v/>
      </c>
      <c r="AP59" s="282">
        <f>Indexes!A46</f>
        <v/>
      </c>
      <c r="AQ59" s="265">
        <f>ROUND((1-AP$3)*Indexes!$B46,1)</f>
        <v/>
      </c>
      <c r="AS59" s="282">
        <f>$K47</f>
        <v/>
      </c>
      <c r="AT59" s="282">
        <f>ROUND((1-AS$3)*$L47,1)</f>
        <v/>
      </c>
      <c r="AV59" s="282">
        <f>$K47</f>
        <v/>
      </c>
      <c r="AW59" s="282">
        <f>ROUND((1-AV$3)*$L47,1)</f>
        <v/>
      </c>
      <c r="AY59" s="282">
        <f>$K47</f>
        <v/>
      </c>
      <c r="AZ59" s="265">
        <f>ROUND((1-AY$3)*$L47,1)</f>
        <v/>
      </c>
      <c r="BB59" s="282">
        <f>Indexes!A46</f>
        <v/>
      </c>
      <c r="BC59" s="265">
        <f>ROUND((1-BB$3)*Indexes!$B46,1)</f>
        <v/>
      </c>
      <c r="BE59" s="282">
        <f>$K47</f>
        <v/>
      </c>
      <c r="BF59" s="265">
        <f>ROUND((1-BE$3)*$L47,1)</f>
        <v/>
      </c>
      <c r="BH59" s="282">
        <f>$K47</f>
        <v/>
      </c>
      <c r="BI59" s="282">
        <f>ROUND((1-BH$3)*$L47,1)</f>
        <v/>
      </c>
      <c r="BK59" s="282">
        <f>$K47</f>
        <v/>
      </c>
      <c r="BL59" s="282">
        <f>ROUND((1-BK$3)*$L47,1)</f>
        <v/>
      </c>
    </row>
    <row r="60">
      <c r="K60">
        <f>Indexes!P58</f>
        <v/>
      </c>
      <c r="L60" s="294">
        <f>Indexes!Q58</f>
        <v/>
      </c>
      <c r="M60" s="293" t="n"/>
      <c r="O60">
        <f>Indexes!K44</f>
        <v/>
      </c>
      <c r="P60" s="265">
        <f>ROUND((99-SUM($P$7:$P$19))*(MCP!N43/MCP!$N$1),1)</f>
        <v/>
      </c>
      <c r="R60" s="13">
        <f>O60</f>
        <v/>
      </c>
      <c r="S60" s="265">
        <f>ROUND((99-SUM($S$7:$S$19))*(MCP!N43/MCP!$N$1),1)</f>
        <v/>
      </c>
      <c r="U60" s="13">
        <f>R60</f>
        <v/>
      </c>
      <c r="V60" s="265">
        <f>ROUND((99-SUM($V$7:$V$19))*(MCP!N43/MCP!$N$1),1)</f>
        <v/>
      </c>
      <c r="X60" s="13">
        <f>U60</f>
        <v/>
      </c>
      <c r="Y60" s="265">
        <f>ROUND((99-SUM($Y$7:$Y$19))*(MCP!N43/MCP!$N$1),1)</f>
        <v/>
      </c>
      <c r="AA60" s="265">
        <f>$K48</f>
        <v/>
      </c>
      <c r="AB60" s="265">
        <f>ROUND((1-$AA$3)*$L48,1)</f>
        <v/>
      </c>
      <c r="AD60" s="282">
        <f>$K48</f>
        <v/>
      </c>
      <c r="AE60" s="265">
        <f>ROUND((1-$AD$3)*$L48,1)</f>
        <v/>
      </c>
      <c r="AG60" s="282">
        <f>$K48</f>
        <v/>
      </c>
      <c r="AH60" s="265">
        <f>ROUND((1-AG$3)*$L48,1)</f>
        <v/>
      </c>
      <c r="AJ60" s="282">
        <f>$K48</f>
        <v/>
      </c>
      <c r="AK60" s="265">
        <f>ROUND((1-AJ$3)*$L48,1)</f>
        <v/>
      </c>
      <c r="AM60" s="282">
        <f>$K48</f>
        <v/>
      </c>
      <c r="AN60" s="265">
        <f>ROUND((1-AM$3)*$L48,1)</f>
        <v/>
      </c>
      <c r="AP60" s="282">
        <f>Indexes!A47</f>
        <v/>
      </c>
      <c r="AQ60" s="265">
        <f>ROUND((1-AP$3)*Indexes!$B47,1)</f>
        <v/>
      </c>
      <c r="AS60" s="282">
        <f>$K48</f>
        <v/>
      </c>
      <c r="AT60" s="282">
        <f>ROUND((1-AS$3)*$L48,1)</f>
        <v/>
      </c>
      <c r="AV60" s="282">
        <f>$K48</f>
        <v/>
      </c>
      <c r="AW60" s="282">
        <f>ROUND((1-AV$3)*$L48,1)</f>
        <v/>
      </c>
      <c r="AY60" s="282">
        <f>$K48</f>
        <v/>
      </c>
      <c r="AZ60" s="265">
        <f>ROUND((1-AY$3)*$L48,1)</f>
        <v/>
      </c>
      <c r="BB60" s="282">
        <f>Indexes!A47</f>
        <v/>
      </c>
      <c r="BC60" s="265">
        <f>ROUND((1-BB$3)*Indexes!$B47,1)</f>
        <v/>
      </c>
      <c r="BE60" s="282">
        <f>$K48</f>
        <v/>
      </c>
      <c r="BF60" s="265">
        <f>ROUND((1-BE$3)*$L48,1)</f>
        <v/>
      </c>
      <c r="BH60" s="282">
        <f>$K48</f>
        <v/>
      </c>
      <c r="BI60" s="282">
        <f>ROUND((1-BH$3)*$L48,1)</f>
        <v/>
      </c>
      <c r="BK60" s="282">
        <f>$K48</f>
        <v/>
      </c>
      <c r="BL60" s="282">
        <f>ROUND((1-BK$3)*$L48,1)</f>
        <v/>
      </c>
    </row>
    <row r="61">
      <c r="A61" s="33" t="inlineStr">
        <is>
          <t xml:space="preserve">EQ8 S20 Conservative </t>
        </is>
      </c>
      <c r="B61" s="33" t="n"/>
      <c r="C61" s="33" t="n"/>
      <c r="D61" s="33" t="n"/>
      <c r="F61" s="33" t="inlineStr">
        <is>
          <t xml:space="preserve">EQ8 S20 Conservative </t>
        </is>
      </c>
      <c r="G61" s="33" t="n"/>
      <c r="H61" s="154" t="inlineStr">
        <is>
          <t>MAX SPTM - 15%</t>
        </is>
      </c>
      <c r="I61" s="33" t="n"/>
      <c r="K61">
        <f>Indexes!P59</f>
        <v/>
      </c>
      <c r="L61" s="294">
        <f>Indexes!Q59</f>
        <v/>
      </c>
      <c r="M61" s="293" t="n"/>
      <c r="O61">
        <f>Indexes!K45</f>
        <v/>
      </c>
      <c r="P61" s="265">
        <f>ROUND((99-SUM($P$7:$P$19))*(MCP!N44/MCP!$N$1),1)</f>
        <v/>
      </c>
      <c r="R61" s="13">
        <f>O61</f>
        <v/>
      </c>
      <c r="S61" s="265">
        <f>ROUND((99-SUM($S$7:$S$19))*(MCP!N44/MCP!$N$1),1)</f>
        <v/>
      </c>
      <c r="U61" s="13">
        <f>R61</f>
        <v/>
      </c>
      <c r="V61" s="265">
        <f>ROUND((99-SUM($V$7:$V$19))*(MCP!N44/MCP!$N$1),1)</f>
        <v/>
      </c>
      <c r="X61" s="13">
        <f>U61</f>
        <v/>
      </c>
      <c r="Y61" s="265">
        <f>ROUND((99-SUM($Y$7:$Y$19))*(MCP!N44/MCP!$N$1),1)</f>
        <v/>
      </c>
      <c r="AA61" s="265">
        <f>$K49</f>
        <v/>
      </c>
      <c r="AB61" s="265">
        <f>ROUND((1-$AA$3)*$L49,1)</f>
        <v/>
      </c>
      <c r="AD61" s="282">
        <f>$K49</f>
        <v/>
      </c>
      <c r="AE61" s="265">
        <f>ROUND((1-$AD$3)*$L49,1)</f>
        <v/>
      </c>
      <c r="AG61" s="282">
        <f>$K49</f>
        <v/>
      </c>
      <c r="AH61" s="265">
        <f>ROUND((1-AG$3)*$L49,1)</f>
        <v/>
      </c>
      <c r="AJ61" s="282">
        <f>$K49</f>
        <v/>
      </c>
      <c r="AK61" s="265">
        <f>ROUND((1-AJ$3)*$L49,1)</f>
        <v/>
      </c>
      <c r="AM61" s="282">
        <f>$K49</f>
        <v/>
      </c>
      <c r="AN61" s="265">
        <f>ROUND((1-AM$3)*$L49,1)</f>
        <v/>
      </c>
      <c r="AP61" s="282">
        <f>Indexes!A48</f>
        <v/>
      </c>
      <c r="AQ61" s="265">
        <f>ROUND((1-AP$3)*Indexes!$B48,1)</f>
        <v/>
      </c>
      <c r="AS61" s="282">
        <f>$K49</f>
        <v/>
      </c>
      <c r="AT61" s="282">
        <f>ROUND((1-AS$3)*$L49,1)</f>
        <v/>
      </c>
      <c r="AV61" s="282">
        <f>$K49</f>
        <v/>
      </c>
      <c r="AW61" s="282">
        <f>ROUND((1-AV$3)*$L49,1)</f>
        <v/>
      </c>
      <c r="AY61" s="282">
        <f>$K49</f>
        <v/>
      </c>
      <c r="AZ61" s="265">
        <f>ROUND((1-AY$3)*$L49,1)</f>
        <v/>
      </c>
      <c r="BB61" s="282">
        <f>Indexes!A48</f>
        <v/>
      </c>
      <c r="BC61" s="265">
        <f>ROUND((1-BB$3)*Indexes!$B48,1)</f>
        <v/>
      </c>
      <c r="BE61" s="282">
        <f>$K49</f>
        <v/>
      </c>
      <c r="BF61" s="265">
        <f>ROUND((1-BE$3)*$L49,1)</f>
        <v/>
      </c>
      <c r="BH61" s="282">
        <f>$K49</f>
        <v/>
      </c>
      <c r="BI61" s="282">
        <f>ROUND((1-BH$3)*$L49,1)</f>
        <v/>
      </c>
      <c r="BK61" s="282">
        <f>$K49</f>
        <v/>
      </c>
      <c r="BL61" s="282">
        <f>ROUND((1-BK$3)*$L49,1)</f>
        <v/>
      </c>
    </row>
    <row r="62">
      <c r="A62" t="inlineStr">
        <is>
          <t>BLUIX</t>
        </is>
      </c>
      <c r="B62" s="3">
        <f>'BLUIX in Models'!$C$4</f>
        <v/>
      </c>
      <c r="C62" s="61">
        <f>'ETF MTD'!$ADE$28/'ETF MTD'!$ADE$3-1</f>
        <v/>
      </c>
      <c r="D62" s="61">
        <f>B62*C62</f>
        <v/>
      </c>
      <c r="F62" t="inlineStr">
        <is>
          <t>BLUIX</t>
        </is>
      </c>
      <c r="G62" s="3">
        <f>'BLUIX in Models'!$B$4</f>
        <v/>
      </c>
      <c r="H62" s="61">
        <f>'ETF MTD'!$ADE$28/'ETF MTD'!$ADE$3-1</f>
        <v/>
      </c>
      <c r="I62" s="61">
        <f>G62*H62</f>
        <v/>
      </c>
      <c r="K62">
        <f>Indexes!P60</f>
        <v/>
      </c>
      <c r="L62" s="294">
        <f>Indexes!Q60</f>
        <v/>
      </c>
      <c r="M62" s="293" t="n"/>
      <c r="O62">
        <f>Indexes!K46</f>
        <v/>
      </c>
      <c r="P62" s="265">
        <f>ROUND((99-SUM($P$7:$P$19))*(MCP!N45/MCP!$N$1),1)</f>
        <v/>
      </c>
      <c r="R62" s="13">
        <f>O62</f>
        <v/>
      </c>
      <c r="S62" s="265">
        <f>ROUND((99-SUM($S$7:$S$19))*(MCP!N45/MCP!$N$1),1)</f>
        <v/>
      </c>
      <c r="U62" s="13">
        <f>R62</f>
        <v/>
      </c>
      <c r="V62" s="265">
        <f>ROUND((99-SUM($V$7:$V$19))*(MCP!N45/MCP!$N$1),1)</f>
        <v/>
      </c>
      <c r="X62" s="13">
        <f>U62</f>
        <v/>
      </c>
      <c r="Y62" s="265">
        <f>ROUND((99-SUM($Y$7:$Y$19))*(MCP!N45/MCP!$N$1),1)</f>
        <v/>
      </c>
      <c r="AA62" s="265">
        <f>$K50</f>
        <v/>
      </c>
      <c r="AB62" s="265">
        <f>ROUND((1-$AA$3)*$L50,1)</f>
        <v/>
      </c>
      <c r="AD62" s="282">
        <f>$K50</f>
        <v/>
      </c>
      <c r="AE62" s="265">
        <f>ROUND((1-$AD$3)*$L50,1)</f>
        <v/>
      </c>
      <c r="AG62" s="282">
        <f>$K50</f>
        <v/>
      </c>
      <c r="AH62" s="265">
        <f>ROUND((1-AG$3)*$L50,1)</f>
        <v/>
      </c>
      <c r="AJ62" s="282">
        <f>$K50</f>
        <v/>
      </c>
      <c r="AK62" s="265">
        <f>ROUND((1-AJ$3)*$L50,1)</f>
        <v/>
      </c>
      <c r="AM62" s="282">
        <f>$K50</f>
        <v/>
      </c>
      <c r="AN62" s="265">
        <f>ROUND((1-AM$3)*$L50,1)</f>
        <v/>
      </c>
      <c r="AP62" s="282">
        <f>Indexes!A49</f>
        <v/>
      </c>
      <c r="AQ62" s="265">
        <f>ROUND((1-AP$3)*Indexes!$B49,1)</f>
        <v/>
      </c>
      <c r="AS62" s="282">
        <f>$K50</f>
        <v/>
      </c>
      <c r="AT62" s="282">
        <f>ROUND((1-AS$3)*$L50,1)</f>
        <v/>
      </c>
      <c r="AV62" s="282">
        <f>$K50</f>
        <v/>
      </c>
      <c r="AW62" s="282">
        <f>ROUND((1-AV$3)*$L50,1)</f>
        <v/>
      </c>
      <c r="AY62" s="282">
        <f>$K50</f>
        <v/>
      </c>
      <c r="AZ62" s="265">
        <f>ROUND((1-AY$3)*$L50,1)</f>
        <v/>
      </c>
      <c r="BB62" s="282">
        <f>Indexes!A49</f>
        <v/>
      </c>
      <c r="BC62" s="265">
        <f>ROUND((1-BB$3)*Indexes!$B49,1)</f>
        <v/>
      </c>
      <c r="BE62" s="282">
        <f>$K50</f>
        <v/>
      </c>
      <c r="BF62" s="265">
        <f>ROUND((1-BE$3)*$L50,1)</f>
        <v/>
      </c>
      <c r="BH62" s="282">
        <f>$K50</f>
        <v/>
      </c>
      <c r="BI62" s="282">
        <f>ROUND((1-BH$3)*$L50,1)</f>
        <v/>
      </c>
      <c r="BK62" s="282">
        <f>$K50</f>
        <v/>
      </c>
      <c r="BL62" s="282">
        <f>ROUND((1-BK$3)*$L50,1)</f>
        <v/>
      </c>
    </row>
    <row r="63">
      <c r="A63" s="32" t="inlineStr">
        <is>
          <t>SPTM</t>
        </is>
      </c>
      <c r="B63" s="49">
        <f>(1-B62)*MODEL!$RI56</f>
        <v/>
      </c>
      <c r="C63" s="61">
        <f>'ETF MTD'!$K$28/'ETF MTD'!$K$3-1</f>
        <v/>
      </c>
      <c r="D63" s="61">
        <f>B63*C63</f>
        <v/>
      </c>
      <c r="F63" s="154" t="inlineStr">
        <is>
          <t>SPTM</t>
        </is>
      </c>
      <c r="G63" s="115">
        <f>1-SUM(G64:G73)-G62-G76</f>
        <v/>
      </c>
      <c r="H63" s="61">
        <f>'ETF MTD'!$K$28/'ETF MTD'!$K$3-1</f>
        <v/>
      </c>
      <c r="I63" s="61">
        <f>G63*H63</f>
        <v/>
      </c>
      <c r="K63">
        <f>Indexes!P61</f>
        <v/>
      </c>
      <c r="L63" s="294">
        <f>Indexes!Q61</f>
        <v/>
      </c>
      <c r="M63" s="293" t="n"/>
      <c r="O63">
        <f>Indexes!K47</f>
        <v/>
      </c>
      <c r="P63" s="265">
        <f>ROUND((99-SUM($P$7:$P$19))*(MCP!N46/MCP!$N$1),1)</f>
        <v/>
      </c>
      <c r="R63" s="13">
        <f>O63</f>
        <v/>
      </c>
      <c r="S63" s="265">
        <f>ROUND((99-SUM($S$7:$S$19))*(MCP!N46/MCP!$N$1),1)</f>
        <v/>
      </c>
      <c r="U63" s="13">
        <f>R63</f>
        <v/>
      </c>
      <c r="V63" s="265">
        <f>ROUND((99-SUM($V$7:$V$19))*(MCP!N46/MCP!$N$1),1)</f>
        <v/>
      </c>
      <c r="X63" s="13">
        <f>U63</f>
        <v/>
      </c>
      <c r="Y63" s="265">
        <f>ROUND((99-SUM($Y$7:$Y$19))*(MCP!N46/MCP!$N$1),1)</f>
        <v/>
      </c>
      <c r="AA63" s="265">
        <f>$K51</f>
        <v/>
      </c>
      <c r="AB63" s="265">
        <f>ROUND((1-$AA$3)*$L51,1)</f>
        <v/>
      </c>
      <c r="AD63" s="282">
        <f>$K51</f>
        <v/>
      </c>
      <c r="AE63" s="265">
        <f>ROUND((1-$AD$3)*$L51,1)</f>
        <v/>
      </c>
      <c r="AG63" s="282">
        <f>$K51</f>
        <v/>
      </c>
      <c r="AH63" s="265">
        <f>ROUND((1-AG$3)*$L51,1)</f>
        <v/>
      </c>
      <c r="AJ63" s="282">
        <f>$K51</f>
        <v/>
      </c>
      <c r="AK63" s="265">
        <f>ROUND((1-AJ$3)*$L51,1)</f>
        <v/>
      </c>
      <c r="AM63" s="282">
        <f>$K51</f>
        <v/>
      </c>
      <c r="AN63" s="265">
        <f>ROUND((1-AM$3)*$L51,1)</f>
        <v/>
      </c>
      <c r="AP63" s="282">
        <f>Indexes!A50</f>
        <v/>
      </c>
      <c r="AQ63" s="265">
        <f>ROUND((1-AP$3)*Indexes!$B50,1)</f>
        <v/>
      </c>
      <c r="AS63" s="282">
        <f>$K51</f>
        <v/>
      </c>
      <c r="AT63" s="282">
        <f>ROUND((1-AS$3)*$L51,1)</f>
        <v/>
      </c>
      <c r="AV63" s="282">
        <f>$K51</f>
        <v/>
      </c>
      <c r="AW63" s="282">
        <f>ROUND((1-AV$3)*$L51,1)</f>
        <v/>
      </c>
      <c r="AY63" s="282">
        <f>$K51</f>
        <v/>
      </c>
      <c r="AZ63" s="265">
        <f>ROUND((1-AY$3)*$L51,1)</f>
        <v/>
      </c>
      <c r="BB63" s="282">
        <f>Indexes!A50</f>
        <v/>
      </c>
      <c r="BC63" s="265">
        <f>ROUND((1-BB$3)*Indexes!$B50,1)</f>
        <v/>
      </c>
      <c r="BE63" s="282">
        <f>$K51</f>
        <v/>
      </c>
      <c r="BF63" s="265">
        <f>ROUND((1-BE$3)*$L51,1)</f>
        <v/>
      </c>
      <c r="BH63" s="282">
        <f>$K51</f>
        <v/>
      </c>
      <c r="BI63" s="282">
        <f>ROUND((1-BH$3)*$L51,1)</f>
        <v/>
      </c>
      <c r="BK63" s="282">
        <f>$K51</f>
        <v/>
      </c>
      <c r="BL63" s="282">
        <f>ROUND((1-BK$3)*$L51,1)</f>
        <v/>
      </c>
    </row>
    <row r="64">
      <c r="A64" t="inlineStr">
        <is>
          <t>SPDW</t>
        </is>
      </c>
      <c r="B64" s="49">
        <f>(1-B62)*MODEL!$RI57</f>
        <v/>
      </c>
      <c r="C64" s="61">
        <f>'ETF MTD'!$VO$28/'ETF MTD'!$VO$3-1</f>
        <v/>
      </c>
      <c r="D64" s="61">
        <f>B64*C64</f>
        <v/>
      </c>
      <c r="F64" t="inlineStr">
        <is>
          <t>SPDW</t>
        </is>
      </c>
      <c r="G64" s="49">
        <f>(1-G62)*MODEL!$RI57</f>
        <v/>
      </c>
      <c r="H64" s="61">
        <f>'ETF MTD'!$VO$28/'ETF MTD'!$VO$3-1</f>
        <v/>
      </c>
      <c r="I64" s="61">
        <f>G64*H64</f>
        <v/>
      </c>
      <c r="K64">
        <f>Indexes!P62</f>
        <v/>
      </c>
      <c r="L64" s="294">
        <f>Indexes!Q62</f>
        <v/>
      </c>
      <c r="M64" s="293" t="n"/>
      <c r="O64">
        <f>Indexes!K48</f>
        <v/>
      </c>
      <c r="P64" s="265">
        <f>ROUND((99-SUM($P$7:$P$19))*(MCP!N47/MCP!$N$1),1)</f>
        <v/>
      </c>
      <c r="R64" s="13">
        <f>O64</f>
        <v/>
      </c>
      <c r="S64" s="265">
        <f>ROUND((99-SUM($S$7:$S$19))*(MCP!N47/MCP!$N$1),1)</f>
        <v/>
      </c>
      <c r="U64" s="13">
        <f>R64</f>
        <v/>
      </c>
      <c r="V64" s="265">
        <f>ROUND((99-SUM($V$7:$V$19))*(MCP!N47/MCP!$N$1),1)</f>
        <v/>
      </c>
      <c r="X64" s="13">
        <f>U64</f>
        <v/>
      </c>
      <c r="Y64" s="265">
        <f>ROUND((99-SUM($Y$7:$Y$19))*(MCP!N47/MCP!$N$1),1)</f>
        <v/>
      </c>
      <c r="AA64" s="265">
        <f>$K52</f>
        <v/>
      </c>
      <c r="AB64" s="265">
        <f>ROUND((1-$AA$3)*$L52,1)</f>
        <v/>
      </c>
      <c r="AD64" s="282">
        <f>$K52</f>
        <v/>
      </c>
      <c r="AE64" s="265">
        <f>ROUND((1-$AD$3)*$L52,1)</f>
        <v/>
      </c>
      <c r="AG64" s="282">
        <f>$K52</f>
        <v/>
      </c>
      <c r="AH64" s="265">
        <f>ROUND((1-AG$3)*$L52,1)</f>
        <v/>
      </c>
      <c r="AJ64" s="282">
        <f>$K52</f>
        <v/>
      </c>
      <c r="AK64" s="265">
        <f>ROUND((1-AJ$3)*$L52,1)</f>
        <v/>
      </c>
      <c r="AM64" s="282">
        <f>$K52</f>
        <v/>
      </c>
      <c r="AN64" s="265">
        <f>ROUND((1-AM$3)*$L52,1)</f>
        <v/>
      </c>
      <c r="AP64" s="282">
        <f>Indexes!A51</f>
        <v/>
      </c>
      <c r="AQ64" s="265">
        <f>ROUND((1-AP$3)*Indexes!$B51,1)</f>
        <v/>
      </c>
      <c r="AS64" s="282">
        <f>$K52</f>
        <v/>
      </c>
      <c r="AT64" s="282">
        <f>ROUND((1-AS$3)*$L52,1)</f>
        <v/>
      </c>
      <c r="AV64" s="282">
        <f>$K52</f>
        <v/>
      </c>
      <c r="AW64" s="282">
        <f>ROUND((1-AV$3)*$L52,1)</f>
        <v/>
      </c>
      <c r="AY64" s="282">
        <f>$K52</f>
        <v/>
      </c>
      <c r="AZ64" s="265">
        <f>ROUND((1-AY$3)*$L52,1)</f>
        <v/>
      </c>
      <c r="BB64" s="282">
        <f>Indexes!A51</f>
        <v/>
      </c>
      <c r="BC64" s="265">
        <f>ROUND((1-BB$3)*Indexes!$B51,1)</f>
        <v/>
      </c>
      <c r="BE64" s="282">
        <f>$K52</f>
        <v/>
      </c>
      <c r="BF64" s="265">
        <f>ROUND((1-BE$3)*$L52,1)</f>
        <v/>
      </c>
      <c r="BH64" s="282">
        <f>$K52</f>
        <v/>
      </c>
      <c r="BI64" s="282">
        <f>ROUND((1-BH$3)*$L52,1)</f>
        <v/>
      </c>
      <c r="BK64" s="282">
        <f>$K52</f>
        <v/>
      </c>
      <c r="BL64" s="282">
        <f>ROUND((1-BK$3)*$L52,1)</f>
        <v/>
      </c>
    </row>
    <row r="65">
      <c r="A65" t="inlineStr">
        <is>
          <t>SPEM</t>
        </is>
      </c>
      <c r="B65" s="49">
        <f>(1-B62)*MODEL!$RI58</f>
        <v/>
      </c>
      <c r="C65" s="61">
        <f>'ETF MTD'!$PU$28/'ETF MTD'!$PU$3-1</f>
        <v/>
      </c>
      <c r="D65" s="61">
        <f>B65*C65</f>
        <v/>
      </c>
      <c r="F65" t="inlineStr">
        <is>
          <t>SPEM</t>
        </is>
      </c>
      <c r="G65" s="49">
        <f>(1-G62)*MODEL!$RI58</f>
        <v/>
      </c>
      <c r="H65" s="61">
        <f>'ETF MTD'!$PU$28/'ETF MTD'!$PU$3-1</f>
        <v/>
      </c>
      <c r="I65" s="61">
        <f>G65*H65</f>
        <v/>
      </c>
      <c r="K65">
        <f>Indexes!P63</f>
        <v/>
      </c>
      <c r="L65" s="294">
        <f>Indexes!Q63</f>
        <v/>
      </c>
      <c r="M65" s="293" t="n"/>
      <c r="O65">
        <f>Indexes!K49</f>
        <v/>
      </c>
      <c r="P65" s="265">
        <f>ROUND((99-SUM($P$7:$P$19))*(MCP!N48/MCP!$N$1),1)</f>
        <v/>
      </c>
      <c r="R65" s="13">
        <f>O65</f>
        <v/>
      </c>
      <c r="S65" s="265">
        <f>ROUND((99-SUM($S$7:$S$19))*(MCP!N48/MCP!$N$1),1)</f>
        <v/>
      </c>
      <c r="U65" s="13">
        <f>R65</f>
        <v/>
      </c>
      <c r="V65" s="265">
        <f>ROUND((99-SUM($V$7:$V$19))*(MCP!N48/MCP!$N$1),1)</f>
        <v/>
      </c>
      <c r="X65" s="13">
        <f>U65</f>
        <v/>
      </c>
      <c r="Y65" s="265">
        <f>ROUND((99-SUM($Y$7:$Y$19))*(MCP!N48/MCP!$N$1),1)</f>
        <v/>
      </c>
      <c r="AA65" s="265">
        <f>$K53</f>
        <v/>
      </c>
      <c r="AB65" s="265">
        <f>ROUND((1-$AA$3)*$L53,1)</f>
        <v/>
      </c>
      <c r="AD65" s="282">
        <f>$K53</f>
        <v/>
      </c>
      <c r="AE65" s="265">
        <f>ROUND((1-$AD$3)*$L53,1)</f>
        <v/>
      </c>
      <c r="AG65" s="282">
        <f>$K53</f>
        <v/>
      </c>
      <c r="AH65" s="265">
        <f>ROUND((1-AG$3)*$L53,1)</f>
        <v/>
      </c>
      <c r="AJ65" s="282">
        <f>$K53</f>
        <v/>
      </c>
      <c r="AK65" s="265">
        <f>ROUND((1-AJ$3)*$L53,1)</f>
        <v/>
      </c>
      <c r="AM65" s="282">
        <f>$K53</f>
        <v/>
      </c>
      <c r="AN65" s="265">
        <f>ROUND((1-AM$3)*$L53,1)</f>
        <v/>
      </c>
      <c r="AP65" s="282">
        <f>Indexes!A52</f>
        <v/>
      </c>
      <c r="AQ65" s="265">
        <f>ROUND((1-AP$3)*Indexes!$B52,1)</f>
        <v/>
      </c>
      <c r="AS65" s="282">
        <f>$K53</f>
        <v/>
      </c>
      <c r="AT65" s="282">
        <f>ROUND((1-AS$3)*$L53,1)</f>
        <v/>
      </c>
      <c r="AV65" s="282">
        <f>$K53</f>
        <v/>
      </c>
      <c r="AW65" s="282">
        <f>ROUND((1-AV$3)*$L53,1)</f>
        <v/>
      </c>
      <c r="AY65" s="282">
        <f>$K53</f>
        <v/>
      </c>
      <c r="AZ65" s="265">
        <f>ROUND((1-AY$3)*$L53,1)</f>
        <v/>
      </c>
      <c r="BB65" s="282">
        <f>Indexes!A52</f>
        <v/>
      </c>
      <c r="BC65" s="265">
        <f>ROUND((1-BB$3)*Indexes!$B52,1)</f>
        <v/>
      </c>
      <c r="BE65" s="282">
        <f>$K53</f>
        <v/>
      </c>
      <c r="BF65" s="265">
        <f>ROUND((1-BE$3)*$L53,1)</f>
        <v/>
      </c>
      <c r="BH65" s="282">
        <f>$K53</f>
        <v/>
      </c>
      <c r="BI65" s="282">
        <f>ROUND((1-BH$3)*$L53,1)</f>
        <v/>
      </c>
      <c r="BK65" s="282">
        <f>$K53</f>
        <v/>
      </c>
      <c r="BL65" s="282">
        <f>ROUND((1-BK$3)*$L53,1)</f>
        <v/>
      </c>
    </row>
    <row r="66">
      <c r="A66" t="inlineStr">
        <is>
          <t>USRT</t>
        </is>
      </c>
      <c r="B66" s="49">
        <f>(1-B62)*MODEL!$RI59</f>
        <v/>
      </c>
      <c r="C66" s="61">
        <f>'ETF MTD'!$JU$28/'ETF MTD'!$JU$3-1</f>
        <v/>
      </c>
      <c r="D66" s="61">
        <f>B66*C66</f>
        <v/>
      </c>
      <c r="F66" t="inlineStr">
        <is>
          <t>USRT</t>
        </is>
      </c>
      <c r="G66" s="49">
        <f>(1-G62)*MODEL!$RI59</f>
        <v/>
      </c>
      <c r="H66" s="61">
        <f>'ETF MTD'!$JU$28/'ETF MTD'!$JU$3-1</f>
        <v/>
      </c>
      <c r="I66" s="61">
        <f>G66*H66</f>
        <v/>
      </c>
      <c r="K66">
        <f>Indexes!P64</f>
        <v/>
      </c>
      <c r="L66" s="294">
        <f>Indexes!Q64</f>
        <v/>
      </c>
      <c r="M66" s="293" t="n"/>
      <c r="O66">
        <f>Indexes!K50</f>
        <v/>
      </c>
      <c r="P66" s="265">
        <f>ROUND((99-SUM($P$7:$P$19))*(MCP!N49/MCP!$N$1),1)</f>
        <v/>
      </c>
      <c r="R66" s="13">
        <f>O66</f>
        <v/>
      </c>
      <c r="S66" s="265">
        <f>ROUND((99-SUM($S$7:$S$19))*(MCP!N49/MCP!$N$1),1)</f>
        <v/>
      </c>
      <c r="U66" s="13">
        <f>R66</f>
        <v/>
      </c>
      <c r="V66" s="265">
        <f>ROUND((99-SUM($V$7:$V$19))*(MCP!N49/MCP!$N$1),1)</f>
        <v/>
      </c>
      <c r="X66" s="13">
        <f>U66</f>
        <v/>
      </c>
      <c r="Y66" s="265">
        <f>ROUND((99-SUM($Y$7:$Y$19))*(MCP!N49/MCP!$N$1),1)</f>
        <v/>
      </c>
      <c r="AA66" s="265">
        <f>$K54</f>
        <v/>
      </c>
      <c r="AB66" s="265">
        <f>ROUND((1-$AA$3)*$L54,1)</f>
        <v/>
      </c>
      <c r="AD66" s="282">
        <f>$K54</f>
        <v/>
      </c>
      <c r="AE66" s="265">
        <f>ROUND((1-$AD$3)*$L54,1)</f>
        <v/>
      </c>
      <c r="AG66" s="282">
        <f>$K54</f>
        <v/>
      </c>
      <c r="AH66" s="265">
        <f>ROUND((1-AG$3)*$L54,1)</f>
        <v/>
      </c>
      <c r="AJ66" s="282">
        <f>$K54</f>
        <v/>
      </c>
      <c r="AK66" s="265">
        <f>ROUND((1-AJ$3)*$L54,1)</f>
        <v/>
      </c>
      <c r="AM66" s="282">
        <f>$K54</f>
        <v/>
      </c>
      <c r="AN66" s="265">
        <f>ROUND((1-AM$3)*$L54,1)</f>
        <v/>
      </c>
      <c r="AP66" s="282">
        <f>Indexes!A53</f>
        <v/>
      </c>
      <c r="AQ66" s="265">
        <f>ROUND((1-AP$3)*Indexes!$B53,1)</f>
        <v/>
      </c>
      <c r="AS66" s="282">
        <f>$K54</f>
        <v/>
      </c>
      <c r="AT66" s="282">
        <f>ROUND((1-AS$3)*$L54,1)</f>
        <v/>
      </c>
      <c r="AV66" s="282">
        <f>$K54</f>
        <v/>
      </c>
      <c r="AW66" s="282">
        <f>ROUND((1-AV$3)*$L54,1)</f>
        <v/>
      </c>
      <c r="AY66" s="282">
        <f>$K54</f>
        <v/>
      </c>
      <c r="AZ66" s="265">
        <f>ROUND((1-AY$3)*$L54,1)</f>
        <v/>
      </c>
      <c r="BB66" s="282">
        <f>Indexes!A53</f>
        <v/>
      </c>
      <c r="BC66" s="265">
        <f>ROUND((1-BB$3)*Indexes!$B53,1)</f>
        <v/>
      </c>
      <c r="BE66" s="282">
        <f>$K54</f>
        <v/>
      </c>
      <c r="BF66" s="265">
        <f>ROUND((1-BE$3)*$L54,1)</f>
        <v/>
      </c>
      <c r="BH66" s="282">
        <f>$K54</f>
        <v/>
      </c>
      <c r="BI66" s="282">
        <f>ROUND((1-BH$3)*$L54,1)</f>
        <v/>
      </c>
      <c r="BK66" s="282">
        <f>$K54</f>
        <v/>
      </c>
      <c r="BL66" s="282">
        <f>ROUND((1-BK$3)*$L54,1)</f>
        <v/>
      </c>
    </row>
    <row r="67">
      <c r="A67" t="inlineStr">
        <is>
          <t>SPTL</t>
        </is>
      </c>
      <c r="B67" s="49">
        <f>(1-B62)*MODEL!$RI60</f>
        <v/>
      </c>
      <c r="C67" s="61">
        <f>'ETF MTD'!$DO$28/'ETF MTD'!$DO$3-1</f>
        <v/>
      </c>
      <c r="D67" s="61">
        <f>B67*C67</f>
        <v/>
      </c>
      <c r="F67" t="inlineStr">
        <is>
          <t>SPTL</t>
        </is>
      </c>
      <c r="G67" s="49">
        <f>(1-G62)*MODEL!$RI60</f>
        <v/>
      </c>
      <c r="H67" s="61">
        <f>'ETF MTD'!$DO$28/'ETF MTD'!$DO$3-1</f>
        <v/>
      </c>
      <c r="I67" s="61">
        <f>G67*H67</f>
        <v/>
      </c>
      <c r="K67">
        <f>Indexes!P65</f>
        <v/>
      </c>
      <c r="L67" s="294">
        <f>Indexes!Q65</f>
        <v/>
      </c>
      <c r="M67" s="293" t="n"/>
      <c r="O67">
        <f>Indexes!K51</f>
        <v/>
      </c>
      <c r="P67" s="265">
        <f>ROUND((99-SUM($P$7:$P$19))*(MCP!N50/MCP!$N$1),1)</f>
        <v/>
      </c>
      <c r="R67" s="13">
        <f>O67</f>
        <v/>
      </c>
      <c r="S67" s="265">
        <f>ROUND((99-SUM($S$7:$S$19))*(MCP!N50/MCP!$N$1),1)</f>
        <v/>
      </c>
      <c r="U67" s="13">
        <f>R67</f>
        <v/>
      </c>
      <c r="V67" s="265">
        <f>ROUND((99-SUM($V$7:$V$19))*(MCP!N50/MCP!$N$1),1)</f>
        <v/>
      </c>
      <c r="X67" s="13">
        <f>U67</f>
        <v/>
      </c>
      <c r="Y67" s="265">
        <f>ROUND((99-SUM($Y$7:$Y$19))*(MCP!N50/MCP!$N$1),1)</f>
        <v/>
      </c>
      <c r="AA67" s="265">
        <f>$K55</f>
        <v/>
      </c>
      <c r="AB67" s="265">
        <f>ROUND((1-$AA$3)*$L55,1)</f>
        <v/>
      </c>
      <c r="AD67" s="282">
        <f>$K55</f>
        <v/>
      </c>
      <c r="AE67" s="265">
        <f>ROUND((1-$AD$3)*$L55,1)</f>
        <v/>
      </c>
      <c r="AG67" s="282">
        <f>$K55</f>
        <v/>
      </c>
      <c r="AH67" s="265">
        <f>ROUND((1-AG$3)*$L55,1)</f>
        <v/>
      </c>
      <c r="AJ67" s="282">
        <f>$K55</f>
        <v/>
      </c>
      <c r="AK67" s="265">
        <f>ROUND((1-AJ$3)*$L55,1)</f>
        <v/>
      </c>
      <c r="AM67" s="282">
        <f>$K55</f>
        <v/>
      </c>
      <c r="AN67" s="265">
        <f>ROUND((1-AM$3)*$L55,1)</f>
        <v/>
      </c>
      <c r="AP67" s="282">
        <f>Indexes!A54</f>
        <v/>
      </c>
      <c r="AQ67" s="265">
        <f>ROUND((1-AP$3)*Indexes!$B54,1)</f>
        <v/>
      </c>
      <c r="AS67" s="282">
        <f>$K55</f>
        <v/>
      </c>
      <c r="AT67" s="282">
        <f>ROUND((1-AS$3)*$L55,1)</f>
        <v/>
      </c>
      <c r="AV67" s="282">
        <f>$K55</f>
        <v/>
      </c>
      <c r="AW67" s="282">
        <f>ROUND((1-AV$3)*$L55,1)</f>
        <v/>
      </c>
      <c r="AY67" s="282">
        <f>$K55</f>
        <v/>
      </c>
      <c r="AZ67" s="265">
        <f>ROUND((1-AY$3)*$L55,1)</f>
        <v/>
      </c>
      <c r="BB67" s="282">
        <f>Indexes!A54</f>
        <v/>
      </c>
      <c r="BC67" s="265">
        <f>ROUND((1-BB$3)*Indexes!$B54,1)</f>
        <v/>
      </c>
      <c r="BE67" s="282">
        <f>$K55</f>
        <v/>
      </c>
      <c r="BF67" s="265">
        <f>ROUND((1-BE$3)*$L55,1)</f>
        <v/>
      </c>
      <c r="BH67" s="282">
        <f>$K55</f>
        <v/>
      </c>
      <c r="BI67" s="282">
        <f>ROUND((1-BH$3)*$L55,1)</f>
        <v/>
      </c>
      <c r="BK67" s="282">
        <f>$K55</f>
        <v/>
      </c>
      <c r="BL67" s="282">
        <f>ROUND((1-BK$3)*$L55,1)</f>
        <v/>
      </c>
    </row>
    <row r="68">
      <c r="A68" t="inlineStr">
        <is>
          <t>GOVT</t>
        </is>
      </c>
      <c r="B68" s="49">
        <f>(1-B62)*MODEL!$RI61</f>
        <v/>
      </c>
      <c r="C68" s="61">
        <f>'ETF MTD'!$OW$28/'ETF MTD'!$OW$3-1</f>
        <v/>
      </c>
      <c r="D68" s="61">
        <f>B68*C68</f>
        <v/>
      </c>
      <c r="F68" t="inlineStr">
        <is>
          <t>GOVT</t>
        </is>
      </c>
      <c r="G68" s="49">
        <f>(1-G62)*MODEL!$RI61</f>
        <v/>
      </c>
      <c r="H68" s="61">
        <f>'ETF MTD'!$OW$28/'ETF MTD'!$OW$3-1</f>
        <v/>
      </c>
      <c r="I68" s="61">
        <f>G68*H68</f>
        <v/>
      </c>
      <c r="K68">
        <f>Indexes!P66</f>
        <v/>
      </c>
      <c r="L68" s="294">
        <f>Indexes!Q66</f>
        <v/>
      </c>
      <c r="M68" s="293" t="n"/>
      <c r="O68">
        <f>Indexes!K52</f>
        <v/>
      </c>
      <c r="P68" s="265">
        <f>ROUND((99-SUM($P$7:$P$19))*(MCP!N51/MCP!$N$1),1)</f>
        <v/>
      </c>
      <c r="R68" s="13">
        <f>O68</f>
        <v/>
      </c>
      <c r="S68" s="265">
        <f>ROUND((99-SUM($S$7:$S$19))*(MCP!N51/MCP!$N$1),1)</f>
        <v/>
      </c>
      <c r="U68" s="13">
        <f>R68</f>
        <v/>
      </c>
      <c r="V68" s="265">
        <f>ROUND((99-SUM($V$7:$V$19))*(MCP!N51/MCP!$N$1),1)</f>
        <v/>
      </c>
      <c r="X68" s="13">
        <f>U68</f>
        <v/>
      </c>
      <c r="Y68" s="265">
        <f>ROUND((99-SUM($Y$7:$Y$19))*(MCP!N51/MCP!$N$1),1)</f>
        <v/>
      </c>
      <c r="AA68" s="265">
        <f>$K56</f>
        <v/>
      </c>
      <c r="AB68" s="265">
        <f>ROUND((1-$AA$3)*$L56,1)</f>
        <v/>
      </c>
      <c r="AD68" s="282">
        <f>$K56</f>
        <v/>
      </c>
      <c r="AE68" s="265">
        <f>ROUND((1-$AD$3)*$L56,1)</f>
        <v/>
      </c>
      <c r="AG68" s="282">
        <f>$K56</f>
        <v/>
      </c>
      <c r="AH68" s="265">
        <f>ROUND((1-AG$3)*$L56,1)</f>
        <v/>
      </c>
      <c r="AJ68" s="282">
        <f>$K56</f>
        <v/>
      </c>
      <c r="AK68" s="265">
        <f>ROUND((1-AJ$3)*$L56,1)</f>
        <v/>
      </c>
      <c r="AM68" s="282">
        <f>$K56</f>
        <v/>
      </c>
      <c r="AN68" s="265">
        <f>ROUND((1-AM$3)*$L56,1)</f>
        <v/>
      </c>
      <c r="AP68" s="282">
        <f>Indexes!A55</f>
        <v/>
      </c>
      <c r="AQ68" s="265">
        <f>ROUND((1-AP$3)*Indexes!$B55,1)</f>
        <v/>
      </c>
      <c r="AS68" s="282">
        <f>$K56</f>
        <v/>
      </c>
      <c r="AT68" s="282">
        <f>ROUND((1-AS$3)*$L56,1)</f>
        <v/>
      </c>
      <c r="AV68" s="282">
        <f>$K56</f>
        <v/>
      </c>
      <c r="AW68" s="282">
        <f>ROUND((1-AV$3)*$L56,1)</f>
        <v/>
      </c>
      <c r="AY68" s="282">
        <f>$K56</f>
        <v/>
      </c>
      <c r="AZ68" s="265">
        <f>ROUND((1-AY$3)*$L56,1)</f>
        <v/>
      </c>
      <c r="BB68" s="282">
        <f>Indexes!A55</f>
        <v/>
      </c>
      <c r="BC68" s="265">
        <f>ROUND((1-BB$3)*Indexes!$B55,1)</f>
        <v/>
      </c>
      <c r="BE68" s="282">
        <f>$K56</f>
        <v/>
      </c>
      <c r="BF68" s="265">
        <f>ROUND((1-BE$3)*$L56,1)</f>
        <v/>
      </c>
      <c r="BH68" s="282">
        <f>$K56</f>
        <v/>
      </c>
      <c r="BI68" s="282">
        <f>ROUND((1-BH$3)*$L56,1)</f>
        <v/>
      </c>
      <c r="BK68" s="282">
        <f>$K56</f>
        <v/>
      </c>
      <c r="BL68" s="282">
        <f>ROUND((1-BK$3)*$L56,1)</f>
        <v/>
      </c>
    </row>
    <row r="69">
      <c r="A69" t="inlineStr">
        <is>
          <t>BWX</t>
        </is>
      </c>
      <c r="B69" s="49">
        <f>(1-B62)*MODEL!$RI62</f>
        <v/>
      </c>
      <c r="C69" s="61">
        <f>'ETF MTD'!$KG$28/'ETF MTD'!$KG$3-1</f>
        <v/>
      </c>
      <c r="D69" s="61">
        <f>B69*C69</f>
        <v/>
      </c>
      <c r="F69" t="inlineStr">
        <is>
          <t>BWX</t>
        </is>
      </c>
      <c r="G69" s="49">
        <f>(1-G62)*MODEL!$RI62</f>
        <v/>
      </c>
      <c r="H69" s="61">
        <f>'ETF MTD'!$KG$28/'ETF MTD'!$KG$3-1</f>
        <v/>
      </c>
      <c r="I69" s="61">
        <f>G69*H69</f>
        <v/>
      </c>
      <c r="K69">
        <f>Indexes!P67</f>
        <v/>
      </c>
      <c r="L69" s="294">
        <f>Indexes!Q67</f>
        <v/>
      </c>
      <c r="M69" s="293" t="n"/>
      <c r="O69">
        <f>Indexes!K53</f>
        <v/>
      </c>
      <c r="P69" s="265">
        <f>ROUND((99-SUM($P$7:$P$19))*(MCP!N52/MCP!$N$1),1)</f>
        <v/>
      </c>
      <c r="R69" s="13">
        <f>O69</f>
        <v/>
      </c>
      <c r="S69" s="265">
        <f>ROUND((99-SUM($S$7:$S$19))*(MCP!N52/MCP!$N$1),1)</f>
        <v/>
      </c>
      <c r="U69" s="13">
        <f>R69</f>
        <v/>
      </c>
      <c r="V69" s="265">
        <f>ROUND((99-SUM($V$7:$V$19))*(MCP!N52/MCP!$N$1),1)</f>
        <v/>
      </c>
      <c r="X69" s="13">
        <f>U69</f>
        <v/>
      </c>
      <c r="Y69" s="265">
        <f>ROUND((99-SUM($Y$7:$Y$19))*(MCP!N52/MCP!$N$1),1)</f>
        <v/>
      </c>
      <c r="AA69" s="265">
        <f>$K57</f>
        <v/>
      </c>
      <c r="AB69" s="265">
        <f>ROUND((1-$AA$3)*$L57,1)</f>
        <v/>
      </c>
      <c r="AD69" s="282">
        <f>$K57</f>
        <v/>
      </c>
      <c r="AE69" s="265">
        <f>ROUND((1-$AD$3)*$L57,1)</f>
        <v/>
      </c>
      <c r="AG69" s="282">
        <f>$K57</f>
        <v/>
      </c>
      <c r="AH69" s="265">
        <f>ROUND((1-AG$3)*$L57,1)</f>
        <v/>
      </c>
      <c r="AJ69" s="282">
        <f>$K57</f>
        <v/>
      </c>
      <c r="AK69" s="265">
        <f>ROUND((1-AJ$3)*$L57,1)</f>
        <v/>
      </c>
      <c r="AM69" s="282">
        <f>$K57</f>
        <v/>
      </c>
      <c r="AN69" s="265">
        <f>ROUND((1-AM$3)*$L57,1)</f>
        <v/>
      </c>
      <c r="AP69" s="282">
        <f>Indexes!A56</f>
        <v/>
      </c>
      <c r="AQ69" s="265">
        <f>ROUND((1-AP$3)*Indexes!$B56,1)</f>
        <v/>
      </c>
      <c r="AS69" s="282">
        <f>$K57</f>
        <v/>
      </c>
      <c r="AT69" s="282">
        <f>ROUND((1-AS$3)*$L57,1)</f>
        <v/>
      </c>
      <c r="AV69" s="282">
        <f>$K57</f>
        <v/>
      </c>
      <c r="AW69" s="282">
        <f>ROUND((1-AV$3)*$L57,1)</f>
        <v/>
      </c>
      <c r="AY69" s="282">
        <f>$K57</f>
        <v/>
      </c>
      <c r="AZ69" s="265">
        <f>ROUND((1-AY$3)*$L57,1)</f>
        <v/>
      </c>
      <c r="BB69" s="282">
        <f>Indexes!A56</f>
        <v/>
      </c>
      <c r="BC69" s="265">
        <f>ROUND((1-BB$3)*Indexes!$B56,1)</f>
        <v/>
      </c>
      <c r="BE69" s="282">
        <f>$K57</f>
        <v/>
      </c>
      <c r="BF69" s="265">
        <f>ROUND((1-BE$3)*$L57,1)</f>
        <v/>
      </c>
      <c r="BH69" s="282">
        <f>$K57</f>
        <v/>
      </c>
      <c r="BI69" s="282">
        <f>ROUND((1-BH$3)*$L57,1)</f>
        <v/>
      </c>
      <c r="BK69" s="282">
        <f>$K57</f>
        <v/>
      </c>
      <c r="BL69" s="282">
        <f>ROUND((1-BK$3)*$L57,1)</f>
        <v/>
      </c>
    </row>
    <row r="70">
      <c r="A70" t="inlineStr">
        <is>
          <t>SPIP</t>
        </is>
      </c>
      <c r="B70" s="49">
        <f>(1-B62)*MODEL!$RI63</f>
        <v/>
      </c>
      <c r="C70" s="61">
        <f>'ETF MTD'!$DU$28/'ETF MTD'!$DU$3-1</f>
        <v/>
      </c>
      <c r="D70" s="61">
        <f>B70*C70</f>
        <v/>
      </c>
      <c r="F70" t="inlineStr">
        <is>
          <t>SPIP</t>
        </is>
      </c>
      <c r="G70" s="49">
        <f>(1-G62)*MODEL!$RI63</f>
        <v/>
      </c>
      <c r="H70" s="61">
        <f>'ETF MTD'!$DU$28/'ETF MTD'!$DU$3-1</f>
        <v/>
      </c>
      <c r="I70" s="61">
        <f>G70*H70</f>
        <v/>
      </c>
      <c r="K70">
        <f>Indexes!P68</f>
        <v/>
      </c>
      <c r="L70" s="294">
        <f>Indexes!Q68</f>
        <v/>
      </c>
      <c r="M70" s="293" t="n"/>
      <c r="O70">
        <f>Indexes!K54</f>
        <v/>
      </c>
      <c r="P70" s="265">
        <f>ROUND((99-SUM($P$7:$P$19))*(MCP!N53/MCP!$N$1),1)</f>
        <v/>
      </c>
      <c r="R70" s="13">
        <f>O70</f>
        <v/>
      </c>
      <c r="S70" s="265">
        <f>ROUND((99-SUM($S$7:$S$19))*(MCP!N53/MCP!$N$1),1)</f>
        <v/>
      </c>
      <c r="U70" s="13">
        <f>R70</f>
        <v/>
      </c>
      <c r="V70" s="265">
        <f>ROUND((99-SUM($V$7:$V$19))*(MCP!N53/MCP!$N$1),1)</f>
        <v/>
      </c>
      <c r="X70" s="13">
        <f>U70</f>
        <v/>
      </c>
      <c r="Y70" s="265">
        <f>ROUND((99-SUM($Y$7:$Y$19))*(MCP!N53/MCP!$N$1),1)</f>
        <v/>
      </c>
      <c r="AA70" s="265">
        <f>$K58</f>
        <v/>
      </c>
      <c r="AB70" s="265">
        <f>ROUND((1-$AA$3)*$L58,1)</f>
        <v/>
      </c>
      <c r="AD70" s="282">
        <f>$K58</f>
        <v/>
      </c>
      <c r="AE70" s="265">
        <f>ROUND((1-$AD$3)*$L58,1)</f>
        <v/>
      </c>
      <c r="AG70" s="282">
        <f>$K58</f>
        <v/>
      </c>
      <c r="AH70" s="265">
        <f>ROUND((1-AG$3)*$L58,1)</f>
        <v/>
      </c>
      <c r="AJ70" s="282">
        <f>$K58</f>
        <v/>
      </c>
      <c r="AK70" s="265">
        <f>ROUND((1-AJ$3)*$L58,1)</f>
        <v/>
      </c>
      <c r="AM70" s="282">
        <f>$K58</f>
        <v/>
      </c>
      <c r="AN70" s="265">
        <f>ROUND((1-AM$3)*$L58,1)</f>
        <v/>
      </c>
      <c r="AP70" s="282">
        <f>Indexes!A57</f>
        <v/>
      </c>
      <c r="AQ70" s="265">
        <f>ROUND((1-AP$3)*Indexes!$B57,1)</f>
        <v/>
      </c>
      <c r="AS70" s="282">
        <f>$K58</f>
        <v/>
      </c>
      <c r="AT70" s="282">
        <f>ROUND((1-AS$3)*$L58,1)</f>
        <v/>
      </c>
      <c r="AV70" s="282">
        <f>$K58</f>
        <v/>
      </c>
      <c r="AW70" s="282">
        <f>ROUND((1-AV$3)*$L58,1)</f>
        <v/>
      </c>
      <c r="AY70" s="282">
        <f>$K58</f>
        <v/>
      </c>
      <c r="AZ70" s="265">
        <f>ROUND((1-AY$3)*$L58,1)</f>
        <v/>
      </c>
      <c r="BB70" s="282">
        <f>Indexes!A57</f>
        <v/>
      </c>
      <c r="BC70" s="265">
        <f>ROUND((1-BB$3)*Indexes!$B57,1)</f>
        <v/>
      </c>
      <c r="BE70" s="282">
        <f>$K58</f>
        <v/>
      </c>
      <c r="BF70" s="265">
        <f>ROUND((1-BE$3)*$L58,1)</f>
        <v/>
      </c>
      <c r="BH70" s="282">
        <f>$K58</f>
        <v/>
      </c>
      <c r="BI70" s="282">
        <f>ROUND((1-BH$3)*$L58,1)</f>
        <v/>
      </c>
      <c r="BK70" s="282">
        <f>$K58</f>
        <v/>
      </c>
      <c r="BL70" s="282">
        <f>ROUND((1-BK$3)*$L58,1)</f>
        <v/>
      </c>
    </row>
    <row r="71">
      <c r="A71" s="33" t="inlineStr">
        <is>
          <t>TFPN</t>
        </is>
      </c>
      <c r="B71" s="49">
        <f>(1-B62)*MODEL!$RI64</f>
        <v/>
      </c>
      <c r="C71" s="61">
        <f>'ETF MTD'!$IK$28/'ETF MTD'!$IK$3-1</f>
        <v/>
      </c>
      <c r="D71" s="61">
        <f>B71*C71</f>
        <v/>
      </c>
      <c r="F71" s="33" t="inlineStr">
        <is>
          <t>TFPN</t>
        </is>
      </c>
      <c r="G71" s="49">
        <f>(1-G62)*MODEL!$RI64</f>
        <v/>
      </c>
      <c r="H71" s="61">
        <f>'ETF MTD'!$IK$28/'ETF MTD'!$IK$3-1</f>
        <v/>
      </c>
      <c r="I71" s="61">
        <f>G71*H71</f>
        <v/>
      </c>
      <c r="K71">
        <f>Indexes!P69</f>
        <v/>
      </c>
      <c r="L71" s="294">
        <f>Indexes!Q69</f>
        <v/>
      </c>
      <c r="M71" s="293" t="n"/>
      <c r="O71">
        <f>Indexes!K55</f>
        <v/>
      </c>
      <c r="P71" s="265">
        <f>ROUND((99-SUM($P$7:$P$19))*(MCP!N54/MCP!$N$1),1)</f>
        <v/>
      </c>
      <c r="R71" s="13">
        <f>O71</f>
        <v/>
      </c>
      <c r="S71" s="265">
        <f>ROUND((99-SUM($S$7:$S$19))*(MCP!N54/MCP!$N$1),1)</f>
        <v/>
      </c>
      <c r="U71" s="13">
        <f>R71</f>
        <v/>
      </c>
      <c r="V71" s="265">
        <f>ROUND((99-SUM($V$7:$V$19))*(MCP!N54/MCP!$N$1),1)</f>
        <v/>
      </c>
      <c r="X71" s="13">
        <f>U71</f>
        <v/>
      </c>
      <c r="Y71" s="265">
        <f>ROUND((99-SUM($Y$7:$Y$19))*(MCP!N54/MCP!$N$1),1)</f>
        <v/>
      </c>
      <c r="AA71" s="265">
        <f>$K59</f>
        <v/>
      </c>
      <c r="AB71" s="265">
        <f>ROUND((1-$AA$3)*$L59,1)</f>
        <v/>
      </c>
      <c r="AD71" s="282">
        <f>$K59</f>
        <v/>
      </c>
      <c r="AE71" s="265">
        <f>ROUND((1-$AD$3)*$L59,1)</f>
        <v/>
      </c>
      <c r="AG71" s="282">
        <f>$K59</f>
        <v/>
      </c>
      <c r="AH71" s="265">
        <f>ROUND((1-AG$3)*$L59,1)</f>
        <v/>
      </c>
      <c r="AJ71" s="282">
        <f>$K59</f>
        <v/>
      </c>
      <c r="AK71" s="265">
        <f>ROUND((1-AJ$3)*$L59,1)</f>
        <v/>
      </c>
      <c r="AM71" s="282">
        <f>$K59</f>
        <v/>
      </c>
      <c r="AN71" s="265">
        <f>ROUND((1-AM$3)*$L59,1)</f>
        <v/>
      </c>
      <c r="AP71" s="282">
        <f>Indexes!A58</f>
        <v/>
      </c>
      <c r="AQ71" s="265">
        <f>ROUND((1-AP$3)*Indexes!$B58,1)</f>
        <v/>
      </c>
      <c r="AS71" s="282">
        <f>$K59</f>
        <v/>
      </c>
      <c r="AT71" s="282">
        <f>ROUND((1-AS$3)*$L59,1)</f>
        <v/>
      </c>
      <c r="AV71" s="282">
        <f>$K59</f>
        <v/>
      </c>
      <c r="AW71" s="282">
        <f>ROUND((1-AV$3)*$L59,1)</f>
        <v/>
      </c>
      <c r="AY71" s="282">
        <f>$K59</f>
        <v/>
      </c>
      <c r="AZ71" s="265">
        <f>ROUND((1-AY$3)*$L59,1)</f>
        <v/>
      </c>
      <c r="BB71" s="282">
        <f>Indexes!A58</f>
        <v/>
      </c>
      <c r="BC71" s="265">
        <f>ROUND((1-BB$3)*Indexes!$B58,1)</f>
        <v/>
      </c>
      <c r="BE71" s="282">
        <f>$K59</f>
        <v/>
      </c>
      <c r="BF71" s="265">
        <f>ROUND((1-BE$3)*$L59,1)</f>
        <v/>
      </c>
      <c r="BH71" s="282">
        <f>$K59</f>
        <v/>
      </c>
      <c r="BI71" s="282">
        <f>ROUND((1-BH$3)*$L59,1)</f>
        <v/>
      </c>
      <c r="BK71" s="282">
        <f>$K59</f>
        <v/>
      </c>
      <c r="BL71" s="282">
        <f>ROUND((1-BK$3)*$L59,1)</f>
        <v/>
      </c>
    </row>
    <row r="72">
      <c r="A72" s="33" t="inlineStr">
        <is>
          <t>SHY</t>
        </is>
      </c>
      <c r="B72" s="60" t="n">
        <v>0</v>
      </c>
      <c r="C72" s="61">
        <f>'ETF MTD'!$ES$28/'ETF MTD'!$ES$3-1</f>
        <v/>
      </c>
      <c r="D72" s="61">
        <f>B72*C72</f>
        <v/>
      </c>
      <c r="F72" s="33" t="inlineStr">
        <is>
          <t>SHY</t>
        </is>
      </c>
      <c r="G72" s="49">
        <f>(1-G62)*MODEL!$RI65</f>
        <v/>
      </c>
      <c r="H72" s="61">
        <f>'ETF MTD'!$ES$28/'ETF MTD'!$ES$3-1</f>
        <v/>
      </c>
      <c r="I72" s="61">
        <f>G72*H72</f>
        <v/>
      </c>
      <c r="K72">
        <f>Indexes!P70</f>
        <v/>
      </c>
      <c r="L72" s="294">
        <f>Indexes!Q70</f>
        <v/>
      </c>
      <c r="M72" s="293" t="n"/>
      <c r="O72">
        <f>Indexes!K56</f>
        <v/>
      </c>
      <c r="P72" s="265">
        <f>ROUND((99-SUM($P$7:$P$19))*(MCP!N55/MCP!$N$1),1)</f>
        <v/>
      </c>
      <c r="R72" s="13">
        <f>O72</f>
        <v/>
      </c>
      <c r="S72" s="265">
        <f>ROUND((99-SUM($S$7:$S$19))*(MCP!N55/MCP!$N$1),1)</f>
        <v/>
      </c>
      <c r="U72" s="13">
        <f>R72</f>
        <v/>
      </c>
      <c r="V72" s="265">
        <f>ROUND((99-SUM($V$7:$V$19))*(MCP!N55/MCP!$N$1),1)</f>
        <v/>
      </c>
      <c r="X72" s="13">
        <f>U72</f>
        <v/>
      </c>
      <c r="Y72" s="265">
        <f>ROUND((99-SUM($Y$7:$Y$19))*(MCP!N55/MCP!$N$1),1)</f>
        <v/>
      </c>
      <c r="AA72" s="265">
        <f>$K60</f>
        <v/>
      </c>
      <c r="AB72" s="265">
        <f>ROUND((1-$AA$3)*$L60,1)</f>
        <v/>
      </c>
      <c r="AD72" s="282">
        <f>$K60</f>
        <v/>
      </c>
      <c r="AE72" s="265">
        <f>ROUND((1-$AD$3)*$L60,1)</f>
        <v/>
      </c>
      <c r="AG72" s="282">
        <f>$K60</f>
        <v/>
      </c>
      <c r="AH72" s="265">
        <f>ROUND((1-AG$3)*$L60,1)</f>
        <v/>
      </c>
      <c r="AJ72" s="282">
        <f>$K60</f>
        <v/>
      </c>
      <c r="AK72" s="265">
        <f>ROUND((1-AJ$3)*$L60,1)</f>
        <v/>
      </c>
      <c r="AM72" s="282">
        <f>$K60</f>
        <v/>
      </c>
      <c r="AN72" s="265">
        <f>ROUND((1-AM$3)*$L60,1)</f>
        <v/>
      </c>
      <c r="AP72" s="282">
        <f>Indexes!A59</f>
        <v/>
      </c>
      <c r="AQ72" s="265">
        <f>ROUND((1-AP$3)*Indexes!$B59,1)</f>
        <v/>
      </c>
      <c r="AS72" s="282">
        <f>$K60</f>
        <v/>
      </c>
      <c r="AT72" s="282">
        <f>ROUND((1-AS$3)*$L60,1)</f>
        <v/>
      </c>
      <c r="AV72" s="282">
        <f>$K60</f>
        <v/>
      </c>
      <c r="AW72" s="282">
        <f>ROUND((1-AV$3)*$L60,1)</f>
        <v/>
      </c>
      <c r="AY72" s="282">
        <f>$K60</f>
        <v/>
      </c>
      <c r="AZ72" s="265">
        <f>ROUND((1-AY$3)*$L60,1)</f>
        <v/>
      </c>
      <c r="BB72" s="282">
        <f>Indexes!A59</f>
        <v/>
      </c>
      <c r="BC72" s="265">
        <f>ROUND((1-BB$3)*Indexes!$B59,1)</f>
        <v/>
      </c>
      <c r="BE72" s="282">
        <f>$K60</f>
        <v/>
      </c>
      <c r="BF72" s="265">
        <f>ROUND((1-BE$3)*$L60,1)</f>
        <v/>
      </c>
      <c r="BH72" s="282">
        <f>$K60</f>
        <v/>
      </c>
      <c r="BI72" s="282">
        <f>ROUND((1-BH$3)*$L60,1)</f>
        <v/>
      </c>
      <c r="BK72" s="282">
        <f>$K60</f>
        <v/>
      </c>
      <c r="BL72" s="282">
        <f>ROUND((1-BK$3)*$L60,1)</f>
        <v/>
      </c>
    </row>
    <row r="73">
      <c r="A73" t="inlineStr">
        <is>
          <t>U.S. Govt UST</t>
        </is>
      </c>
      <c r="B73" s="49">
        <f>98%-SUM(B62:B72)</f>
        <v/>
      </c>
      <c r="C73" s="61" t="n"/>
      <c r="D73" s="61" t="n"/>
      <c r="F73" t="inlineStr">
        <is>
          <t>U.S. Govt UST</t>
        </is>
      </c>
      <c r="G73" s="60" t="n">
        <v>0.23</v>
      </c>
      <c r="H73" s="61" t="n"/>
      <c r="I73" s="61" t="n"/>
      <c r="K73">
        <f>Indexes!P71</f>
        <v/>
      </c>
      <c r="L73" s="294">
        <f>Indexes!Q71</f>
        <v/>
      </c>
      <c r="M73" s="293" t="n"/>
      <c r="O73">
        <f>Indexes!K57</f>
        <v/>
      </c>
      <c r="P73" s="265">
        <f>ROUND((99-SUM($P$7:$P$19))*(MCP!N56/MCP!$N$1),1)</f>
        <v/>
      </c>
      <c r="R73" s="13">
        <f>O73</f>
        <v/>
      </c>
      <c r="S73" s="265">
        <f>ROUND((99-SUM($S$7:$S$19))*(MCP!N56/MCP!$N$1),1)</f>
        <v/>
      </c>
      <c r="U73" s="13">
        <f>R73</f>
        <v/>
      </c>
      <c r="V73" s="265">
        <f>ROUND((99-SUM($V$7:$V$19))*(MCP!N56/MCP!$N$1),1)</f>
        <v/>
      </c>
      <c r="X73" s="13">
        <f>U73</f>
        <v/>
      </c>
      <c r="Y73" s="265">
        <f>ROUND((99-SUM($Y$7:$Y$19))*(MCP!N56/MCP!$N$1),1)</f>
        <v/>
      </c>
      <c r="AA73" s="265">
        <f>$K61</f>
        <v/>
      </c>
      <c r="AB73" s="265">
        <f>ROUND((1-$AA$3)*$L61,1)</f>
        <v/>
      </c>
      <c r="AD73" s="282">
        <f>$K61</f>
        <v/>
      </c>
      <c r="AE73" s="265">
        <f>ROUND((1-$AD$3)*$L61,1)</f>
        <v/>
      </c>
      <c r="AG73" s="282">
        <f>$K61</f>
        <v/>
      </c>
      <c r="AH73" s="265">
        <f>ROUND((1-AG$3)*$L61,1)</f>
        <v/>
      </c>
      <c r="AJ73" s="282">
        <f>$K61</f>
        <v/>
      </c>
      <c r="AK73" s="265">
        <f>ROUND((1-AJ$3)*$L61,1)</f>
        <v/>
      </c>
      <c r="AM73" s="282">
        <f>$K61</f>
        <v/>
      </c>
      <c r="AN73" s="265">
        <f>ROUND((1-AM$3)*$L61,1)</f>
        <v/>
      </c>
      <c r="AP73" s="282">
        <f>Indexes!A60</f>
        <v/>
      </c>
      <c r="AQ73" s="265">
        <f>ROUND((1-AP$3)*Indexes!$B60,1)</f>
        <v/>
      </c>
      <c r="AS73" s="282">
        <f>$K61</f>
        <v/>
      </c>
      <c r="AT73" s="282">
        <f>ROUND((1-AS$3)*$L61,1)</f>
        <v/>
      </c>
      <c r="AV73" s="282">
        <f>$K61</f>
        <v/>
      </c>
      <c r="AW73" s="282">
        <f>ROUND((1-AV$3)*$L61,1)</f>
        <v/>
      </c>
      <c r="AY73" s="282">
        <f>$K61</f>
        <v/>
      </c>
      <c r="AZ73" s="265">
        <f>ROUND((1-AY$3)*$L61,1)</f>
        <v/>
      </c>
      <c r="BB73" s="282">
        <f>Indexes!A60</f>
        <v/>
      </c>
      <c r="BC73" s="265">
        <f>ROUND((1-BB$3)*Indexes!$B60,1)</f>
        <v/>
      </c>
      <c r="BE73" s="282">
        <f>$K61</f>
        <v/>
      </c>
      <c r="BF73" s="265">
        <f>ROUND((1-BE$3)*$L61,1)</f>
        <v/>
      </c>
      <c r="BH73" s="282">
        <f>$K61</f>
        <v/>
      </c>
      <c r="BI73" s="282">
        <f>ROUND((1-BH$3)*$L61,1)</f>
        <v/>
      </c>
      <c r="BK73" s="282">
        <f>$K61</f>
        <v/>
      </c>
      <c r="BL73" s="282">
        <f>ROUND((1-BK$3)*$L61,1)</f>
        <v/>
      </c>
    </row>
    <row r="74">
      <c r="A74" s="85" t="inlineStr">
        <is>
          <t>OPER/SHV/BIL/FLOT/JPST 10% max</t>
        </is>
      </c>
      <c r="F74" s="85" t="inlineStr">
        <is>
          <t>OPER/SHV/BIL/FLOT/JPST 10% max</t>
        </is>
      </c>
      <c r="K74">
        <f>Indexes!P72</f>
        <v/>
      </c>
      <c r="L74" s="294">
        <f>Indexes!Q72</f>
        <v/>
      </c>
      <c r="M74" s="293" t="n"/>
      <c r="O74">
        <f>Indexes!K58</f>
        <v/>
      </c>
      <c r="P74" s="265">
        <f>ROUND((99-SUM($P$7:$P$19))*(MCP!N57/MCP!$N$1),1)</f>
        <v/>
      </c>
      <c r="R74" s="13">
        <f>O74</f>
        <v/>
      </c>
      <c r="S74" s="265">
        <f>ROUND((99-SUM($S$7:$S$19))*(MCP!N57/MCP!$N$1),1)</f>
        <v/>
      </c>
      <c r="U74" s="13">
        <f>R74</f>
        <v/>
      </c>
      <c r="V74" s="265">
        <f>ROUND((99-SUM($V$7:$V$19))*(MCP!N57/MCP!$N$1),1)</f>
        <v/>
      </c>
      <c r="X74" s="13">
        <f>U74</f>
        <v/>
      </c>
      <c r="Y74" s="265">
        <f>ROUND((99-SUM($Y$7:$Y$19))*(MCP!N57/MCP!$N$1),1)</f>
        <v/>
      </c>
      <c r="AA74" s="265">
        <f>$K62</f>
        <v/>
      </c>
      <c r="AB74" s="265">
        <f>ROUND((1-$AA$3)*$L62,1)</f>
        <v/>
      </c>
      <c r="AD74" s="282">
        <f>$K62</f>
        <v/>
      </c>
      <c r="AE74" s="265">
        <f>ROUND((1-$AD$3)*$L62,1)</f>
        <v/>
      </c>
      <c r="AG74" s="282">
        <f>$K62</f>
        <v/>
      </c>
      <c r="AH74" s="265">
        <f>ROUND((1-AG$3)*$L62,1)</f>
        <v/>
      </c>
      <c r="AJ74" s="282">
        <f>$K62</f>
        <v/>
      </c>
      <c r="AK74" s="265">
        <f>ROUND((1-AJ$3)*$L62,1)</f>
        <v/>
      </c>
      <c r="AM74" s="282">
        <f>$K62</f>
        <v/>
      </c>
      <c r="AN74" s="265">
        <f>ROUND((1-AM$3)*$L62,1)</f>
        <v/>
      </c>
      <c r="AP74" s="282">
        <f>Indexes!A61</f>
        <v/>
      </c>
      <c r="AQ74" s="265">
        <f>ROUND((1-AP$3)*Indexes!$B61,1)</f>
        <v/>
      </c>
      <c r="AS74" s="282">
        <f>$K62</f>
        <v/>
      </c>
      <c r="AT74" s="282">
        <f>ROUND((1-AS$3)*$L62,1)</f>
        <v/>
      </c>
      <c r="AV74" s="282">
        <f>$K62</f>
        <v/>
      </c>
      <c r="AW74" s="282">
        <f>ROUND((1-AV$3)*$L62,1)</f>
        <v/>
      </c>
      <c r="AY74" s="282">
        <f>$K62</f>
        <v/>
      </c>
      <c r="AZ74" s="265">
        <f>ROUND((1-AY$3)*$L62,1)</f>
        <v/>
      </c>
      <c r="BB74" s="282">
        <f>Indexes!A61</f>
        <v/>
      </c>
      <c r="BC74" s="265">
        <f>ROUND((1-BB$3)*Indexes!$B61,1)</f>
        <v/>
      </c>
      <c r="BE74" s="282">
        <f>$K62</f>
        <v/>
      </c>
      <c r="BF74" s="265">
        <f>ROUND((1-BE$3)*$L62,1)</f>
        <v/>
      </c>
      <c r="BH74" s="282">
        <f>$K62</f>
        <v/>
      </c>
      <c r="BI74" s="282">
        <f>ROUND((1-BH$3)*$L62,1)</f>
        <v/>
      </c>
      <c r="BK74" s="282">
        <f>$K62</f>
        <v/>
      </c>
      <c r="BL74" s="282">
        <f>ROUND((1-BK$3)*$L62,1)</f>
        <v/>
      </c>
    </row>
    <row r="75">
      <c r="K75">
        <f>Indexes!P73</f>
        <v/>
      </c>
      <c r="L75" s="294">
        <f>Indexes!Q73</f>
        <v/>
      </c>
      <c r="M75" s="293" t="n"/>
      <c r="O75">
        <f>Indexes!K59</f>
        <v/>
      </c>
      <c r="P75" s="265">
        <f>ROUND((99-SUM($P$7:$P$19))*(MCP!N58/MCP!$N$1),1)</f>
        <v/>
      </c>
      <c r="R75" s="13">
        <f>O75</f>
        <v/>
      </c>
      <c r="S75" s="265">
        <f>ROUND((99-SUM($S$7:$S$19))*(MCP!N58/MCP!$N$1),1)</f>
        <v/>
      </c>
      <c r="U75" s="13">
        <f>R75</f>
        <v/>
      </c>
      <c r="V75" s="265">
        <f>ROUND((99-SUM($V$7:$V$19))*(MCP!N58/MCP!$N$1),1)</f>
        <v/>
      </c>
      <c r="X75" s="13">
        <f>U75</f>
        <v/>
      </c>
      <c r="Y75" s="265">
        <f>ROUND((99-SUM($Y$7:$Y$19))*(MCP!N58/MCP!$N$1),1)</f>
        <v/>
      </c>
      <c r="AA75" s="265">
        <f>$K63</f>
        <v/>
      </c>
      <c r="AB75" s="265">
        <f>ROUND((1-$AA$3)*$L63,1)</f>
        <v/>
      </c>
      <c r="AD75" s="282">
        <f>$K63</f>
        <v/>
      </c>
      <c r="AE75" s="265">
        <f>ROUND((1-$AD$3)*$L63,1)</f>
        <v/>
      </c>
      <c r="AG75" s="282">
        <f>$K63</f>
        <v/>
      </c>
      <c r="AH75" s="265">
        <f>ROUND((1-AG$3)*$L63,1)</f>
        <v/>
      </c>
      <c r="AJ75" s="282">
        <f>$K63</f>
        <v/>
      </c>
      <c r="AK75" s="265">
        <f>ROUND((1-AJ$3)*$L63,1)</f>
        <v/>
      </c>
      <c r="AM75" s="282">
        <f>$K63</f>
        <v/>
      </c>
      <c r="AN75" s="265">
        <f>ROUND((1-AM$3)*$L63,1)</f>
        <v/>
      </c>
      <c r="AP75" s="282">
        <f>Indexes!A62</f>
        <v/>
      </c>
      <c r="AQ75" s="265">
        <f>ROUND((1-AP$3)*Indexes!$B62,1)</f>
        <v/>
      </c>
      <c r="AS75" s="282">
        <f>$K63</f>
        <v/>
      </c>
      <c r="AT75" s="282">
        <f>ROUND((1-AS$3)*$L63,1)</f>
        <v/>
      </c>
      <c r="AV75" s="282">
        <f>$K63</f>
        <v/>
      </c>
      <c r="AW75" s="282">
        <f>ROUND((1-AV$3)*$L63,1)</f>
        <v/>
      </c>
      <c r="AY75" s="282">
        <f>$K63</f>
        <v/>
      </c>
      <c r="AZ75" s="265">
        <f>ROUND((1-AY$3)*$L63,1)</f>
        <v/>
      </c>
      <c r="BB75" s="282">
        <f>Indexes!A62</f>
        <v/>
      </c>
      <c r="BC75" s="265">
        <f>ROUND((1-BB$3)*Indexes!$B62,1)</f>
        <v/>
      </c>
      <c r="BE75" s="282">
        <f>$K63</f>
        <v/>
      </c>
      <c r="BF75" s="265">
        <f>ROUND((1-BE$3)*$L63,1)</f>
        <v/>
      </c>
      <c r="BH75" s="282">
        <f>$K63</f>
        <v/>
      </c>
      <c r="BI75" s="282">
        <f>ROUND((1-BH$3)*$L63,1)</f>
        <v/>
      </c>
      <c r="BK75" s="282">
        <f>$K63</f>
        <v/>
      </c>
      <c r="BL75" s="282">
        <f>ROUND((1-BK$3)*$L63,1)</f>
        <v/>
      </c>
    </row>
    <row r="76">
      <c r="A76" s="33" t="inlineStr">
        <is>
          <t>Cash</t>
        </is>
      </c>
      <c r="B76" s="49">
        <f>1-SUM(B62:B75)</f>
        <v/>
      </c>
      <c r="C76" s="61" t="n">
        <v>0</v>
      </c>
      <c r="D76" s="61">
        <f>B76*C76</f>
        <v/>
      </c>
      <c r="F76" s="33" t="inlineStr">
        <is>
          <t>Cash</t>
        </is>
      </c>
      <c r="G76" s="114" t="n">
        <v>0.01</v>
      </c>
      <c r="H76" s="61" t="n">
        <v>0</v>
      </c>
      <c r="I76" s="61">
        <f>G76*H76</f>
        <v/>
      </c>
      <c r="K76">
        <f>Indexes!P74</f>
        <v/>
      </c>
      <c r="L76" s="294">
        <f>Indexes!Q74</f>
        <v/>
      </c>
      <c r="M76" s="293" t="n"/>
      <c r="O76">
        <f>Indexes!K60</f>
        <v/>
      </c>
      <c r="P76" s="265">
        <f>ROUND((99-SUM($P$7:$P$19))*(MCP!N59/MCP!$N$1),1)</f>
        <v/>
      </c>
      <c r="R76" s="13">
        <f>O76</f>
        <v/>
      </c>
      <c r="S76" s="265">
        <f>ROUND((99-SUM($S$7:$S$19))*(MCP!N59/MCP!$N$1),1)</f>
        <v/>
      </c>
      <c r="U76" s="13">
        <f>R76</f>
        <v/>
      </c>
      <c r="V76" s="265">
        <f>ROUND((99-SUM($V$7:$V$19))*(MCP!N59/MCP!$N$1),1)</f>
        <v/>
      </c>
      <c r="X76" s="13">
        <f>U76</f>
        <v/>
      </c>
      <c r="Y76" s="265">
        <f>ROUND((99-SUM($Y$7:$Y$19))*(MCP!N59/MCP!$N$1),1)</f>
        <v/>
      </c>
      <c r="AA76" s="265">
        <f>$K64</f>
        <v/>
      </c>
      <c r="AB76" s="265">
        <f>ROUND((1-$AA$3)*$L64,1)</f>
        <v/>
      </c>
      <c r="AD76" s="282">
        <f>$K64</f>
        <v/>
      </c>
      <c r="AE76" s="265">
        <f>ROUND((1-$AD$3)*$L64,1)</f>
        <v/>
      </c>
      <c r="AG76" s="282">
        <f>$K64</f>
        <v/>
      </c>
      <c r="AH76" s="265">
        <f>ROUND((1-AG$3)*$L64,1)</f>
        <v/>
      </c>
      <c r="AJ76" s="282">
        <f>$K64</f>
        <v/>
      </c>
      <c r="AK76" s="265">
        <f>ROUND((1-AJ$3)*$L64,1)</f>
        <v/>
      </c>
      <c r="AM76" s="282">
        <f>$K64</f>
        <v/>
      </c>
      <c r="AN76" s="265">
        <f>ROUND((1-AM$3)*$L64,1)</f>
        <v/>
      </c>
      <c r="AP76" s="282">
        <f>Indexes!A63</f>
        <v/>
      </c>
      <c r="AQ76" s="265">
        <f>ROUND((1-AP$3)*Indexes!$B63,1)</f>
        <v/>
      </c>
      <c r="AS76" s="282">
        <f>$K64</f>
        <v/>
      </c>
      <c r="AT76" s="282">
        <f>ROUND((1-AS$3)*$L64,1)</f>
        <v/>
      </c>
      <c r="AV76" s="282">
        <f>$K64</f>
        <v/>
      </c>
      <c r="AW76" s="282">
        <f>ROUND((1-AV$3)*$L64,1)</f>
        <v/>
      </c>
      <c r="AY76" s="282">
        <f>$K64</f>
        <v/>
      </c>
      <c r="AZ76" s="265">
        <f>ROUND((1-AY$3)*$L64,1)</f>
        <v/>
      </c>
      <c r="BB76" s="282">
        <f>Indexes!A63</f>
        <v/>
      </c>
      <c r="BC76" s="265">
        <f>ROUND((1-BB$3)*Indexes!$B63,1)</f>
        <v/>
      </c>
      <c r="BE76" s="282">
        <f>$K64</f>
        <v/>
      </c>
      <c r="BF76" s="265">
        <f>ROUND((1-BE$3)*$L64,1)</f>
        <v/>
      </c>
      <c r="BH76" s="282">
        <f>$K64</f>
        <v/>
      </c>
      <c r="BI76" s="282">
        <f>ROUND((1-BH$3)*$L64,1)</f>
        <v/>
      </c>
      <c r="BK76" s="282">
        <f>$K64</f>
        <v/>
      </c>
      <c r="BL76" s="282">
        <f>ROUND((1-BK$3)*$L64,1)</f>
        <v/>
      </c>
    </row>
    <row r="77">
      <c r="A77" s="33" t="n"/>
      <c r="B77" s="33" t="n"/>
      <c r="C77" s="33" t="n"/>
      <c r="D77" s="33" t="n"/>
      <c r="F77" s="33" t="n"/>
      <c r="G77" s="33" t="n"/>
      <c r="H77" s="33" t="n"/>
      <c r="I77" s="33" t="n"/>
      <c r="K77">
        <f>Indexes!P75</f>
        <v/>
      </c>
      <c r="L77" s="294">
        <f>Indexes!Q75</f>
        <v/>
      </c>
      <c r="M77" s="293" t="n"/>
      <c r="O77">
        <f>Indexes!K61</f>
        <v/>
      </c>
      <c r="P77" s="265">
        <f>ROUND((99-SUM($P$7:$P$19))*(MCP!N60/MCP!$N$1),1)</f>
        <v/>
      </c>
      <c r="R77" s="13">
        <f>O77</f>
        <v/>
      </c>
      <c r="S77" s="265">
        <f>ROUND((99-SUM($S$7:$S$19))*(MCP!N60/MCP!$N$1),1)</f>
        <v/>
      </c>
      <c r="U77" s="13">
        <f>R77</f>
        <v/>
      </c>
      <c r="V77" s="265">
        <f>ROUND((99-SUM($V$7:$V$19))*(MCP!N60/MCP!$N$1),1)</f>
        <v/>
      </c>
      <c r="X77" s="13">
        <f>U77</f>
        <v/>
      </c>
      <c r="Y77" s="265">
        <f>ROUND((99-SUM($Y$7:$Y$19))*(MCP!N60/MCP!$N$1),1)</f>
        <v/>
      </c>
      <c r="AA77" s="265">
        <f>$K65</f>
        <v/>
      </c>
      <c r="AB77" s="265">
        <f>ROUND((1-$AA$3)*$L65,1)</f>
        <v/>
      </c>
      <c r="AD77" s="282">
        <f>$K65</f>
        <v/>
      </c>
      <c r="AE77" s="265">
        <f>ROUND((1-$AD$3)*$L65,1)</f>
        <v/>
      </c>
      <c r="AG77" s="282">
        <f>$K65</f>
        <v/>
      </c>
      <c r="AH77" s="265">
        <f>ROUND((1-AG$3)*$L65,1)</f>
        <v/>
      </c>
      <c r="AJ77" s="282">
        <f>$K65</f>
        <v/>
      </c>
      <c r="AK77" s="265">
        <f>ROUND((1-AJ$3)*$L65,1)</f>
        <v/>
      </c>
      <c r="AM77" s="282">
        <f>$K65</f>
        <v/>
      </c>
      <c r="AN77" s="265">
        <f>ROUND((1-AM$3)*$L65,1)</f>
        <v/>
      </c>
      <c r="AP77" s="282">
        <f>Indexes!A64</f>
        <v/>
      </c>
      <c r="AQ77" s="265">
        <f>ROUND((1-AP$3)*Indexes!$B64,1)</f>
        <v/>
      </c>
      <c r="AS77" s="282">
        <f>$K65</f>
        <v/>
      </c>
      <c r="AT77" s="282">
        <f>ROUND((1-AS$3)*$L65,1)</f>
        <v/>
      </c>
      <c r="AV77" s="282">
        <f>$K65</f>
        <v/>
      </c>
      <c r="AW77" s="282">
        <f>ROUND((1-AV$3)*$L65,1)</f>
        <v/>
      </c>
      <c r="AY77" s="282">
        <f>$K65</f>
        <v/>
      </c>
      <c r="AZ77" s="265">
        <f>ROUND((1-AY$3)*$L65,1)</f>
        <v/>
      </c>
      <c r="BB77" s="282">
        <f>Indexes!A64</f>
        <v/>
      </c>
      <c r="BC77" s="265">
        <f>ROUND((1-BB$3)*Indexes!$B64,1)</f>
        <v/>
      </c>
      <c r="BE77" s="282">
        <f>$K65</f>
        <v/>
      </c>
      <c r="BF77" s="265">
        <f>ROUND((1-BE$3)*$L65,1)</f>
        <v/>
      </c>
      <c r="BH77" s="282">
        <f>$K65</f>
        <v/>
      </c>
      <c r="BI77" s="282">
        <f>ROUND((1-BH$3)*$L65,1)</f>
        <v/>
      </c>
      <c r="BK77" s="282">
        <f>$K65</f>
        <v/>
      </c>
      <c r="BL77" s="282">
        <f>ROUND((1-BK$3)*$L65,1)</f>
        <v/>
      </c>
    </row>
    <row r="78">
      <c r="A78" s="33" t="inlineStr">
        <is>
          <t>Total</t>
        </is>
      </c>
      <c r="B78" s="48">
        <f>SUM(B62:B77)</f>
        <v/>
      </c>
      <c r="C78" s="33" t="n"/>
      <c r="D78" s="46">
        <f>SUM(D62:D76)</f>
        <v/>
      </c>
      <c r="F78" s="33" t="inlineStr">
        <is>
          <t>Total</t>
        </is>
      </c>
      <c r="G78" s="48">
        <f>SUM(G62:G77)</f>
        <v/>
      </c>
      <c r="H78" s="33" t="n"/>
      <c r="I78" s="46">
        <f>SUM(I62:I76)</f>
        <v/>
      </c>
      <c r="K78">
        <f>Indexes!P76</f>
        <v/>
      </c>
      <c r="L78" s="294">
        <f>Indexes!Q76</f>
        <v/>
      </c>
      <c r="M78" s="293" t="n"/>
      <c r="O78">
        <f>Indexes!K62</f>
        <v/>
      </c>
      <c r="P78" s="265">
        <f>ROUND((99-SUM($P$7:$P$19))*(MCP!N61/MCP!$N$1),1)</f>
        <v/>
      </c>
      <c r="R78" s="13">
        <f>O78</f>
        <v/>
      </c>
      <c r="S78" s="265">
        <f>ROUND((99-SUM($S$7:$S$19))*(MCP!N61/MCP!$N$1),1)</f>
        <v/>
      </c>
      <c r="U78" s="13">
        <f>R78</f>
        <v/>
      </c>
      <c r="V78" s="265">
        <f>ROUND((99-SUM($V$7:$V$19))*(MCP!N61/MCP!$N$1),1)</f>
        <v/>
      </c>
      <c r="X78" s="13">
        <f>U78</f>
        <v/>
      </c>
      <c r="Y78" s="265">
        <f>ROUND((99-SUM($Y$7:$Y$19))*(MCP!N61/MCP!$N$1),1)</f>
        <v/>
      </c>
      <c r="AA78" s="265">
        <f>$K66</f>
        <v/>
      </c>
      <c r="AB78" s="265">
        <f>ROUND((1-$AA$3)*$L66,1)</f>
        <v/>
      </c>
      <c r="AD78" s="282">
        <f>$K66</f>
        <v/>
      </c>
      <c r="AE78" s="265">
        <f>ROUND((1-$AD$3)*$L66,1)</f>
        <v/>
      </c>
      <c r="AG78" s="282">
        <f>$K66</f>
        <v/>
      </c>
      <c r="AH78" s="265">
        <f>ROUND((1-AG$3)*$L66,1)</f>
        <v/>
      </c>
      <c r="AJ78" s="282">
        <f>$K66</f>
        <v/>
      </c>
      <c r="AK78" s="265">
        <f>ROUND((1-AJ$3)*$L66,1)</f>
        <v/>
      </c>
      <c r="AM78" s="282">
        <f>$K66</f>
        <v/>
      </c>
      <c r="AN78" s="265">
        <f>ROUND((1-AM$3)*$L66,1)</f>
        <v/>
      </c>
      <c r="AP78" s="282">
        <f>Indexes!A65</f>
        <v/>
      </c>
      <c r="AQ78" s="265">
        <f>ROUND((1-AP$3)*Indexes!$B65,1)</f>
        <v/>
      </c>
      <c r="AS78" s="282">
        <f>$K66</f>
        <v/>
      </c>
      <c r="AT78" s="282">
        <f>ROUND((1-AS$3)*$L66,1)</f>
        <v/>
      </c>
      <c r="AV78" s="282">
        <f>$K66</f>
        <v/>
      </c>
      <c r="AW78" s="282">
        <f>ROUND((1-AV$3)*$L66,1)</f>
        <v/>
      </c>
      <c r="AY78" s="282">
        <f>$K66</f>
        <v/>
      </c>
      <c r="AZ78" s="265">
        <f>ROUND((1-AY$3)*$L66,1)</f>
        <v/>
      </c>
      <c r="BB78" s="282">
        <f>Indexes!A65</f>
        <v/>
      </c>
      <c r="BC78" s="265">
        <f>ROUND((1-BB$3)*Indexes!$B65,1)</f>
        <v/>
      </c>
      <c r="BE78" s="282">
        <f>$K66</f>
        <v/>
      </c>
      <c r="BF78" s="265">
        <f>ROUND((1-BE$3)*$L66,1)</f>
        <v/>
      </c>
      <c r="BH78" s="282">
        <f>$K66</f>
        <v/>
      </c>
      <c r="BI78" s="282">
        <f>ROUND((1-BH$3)*$L66,1)</f>
        <v/>
      </c>
      <c r="BK78" s="282">
        <f>$K66</f>
        <v/>
      </c>
      <c r="BL78" s="282">
        <f>ROUND((1-BK$3)*$L66,1)</f>
        <v/>
      </c>
    </row>
    <row r="79">
      <c r="K79">
        <f>Indexes!P77</f>
        <v/>
      </c>
      <c r="L79" s="294">
        <f>Indexes!Q77</f>
        <v/>
      </c>
      <c r="M79" s="293" t="n"/>
      <c r="O79">
        <f>Indexes!K63</f>
        <v/>
      </c>
      <c r="P79" s="265">
        <f>ROUND((99-SUM($P$7:$P$19))*(MCP!N62/MCP!$N$1),1)</f>
        <v/>
      </c>
      <c r="R79" s="13">
        <f>O79</f>
        <v/>
      </c>
      <c r="S79" s="265">
        <f>ROUND((99-SUM($S$7:$S$19))*(MCP!N62/MCP!$N$1),1)</f>
        <v/>
      </c>
      <c r="U79" s="13">
        <f>R79</f>
        <v/>
      </c>
      <c r="V79" s="265">
        <f>ROUND((99-SUM($V$7:$V$19))*(MCP!N62/MCP!$N$1),1)</f>
        <v/>
      </c>
      <c r="X79" s="13">
        <f>U79</f>
        <v/>
      </c>
      <c r="Y79" s="265">
        <f>ROUND((99-SUM($Y$7:$Y$19))*(MCP!N62/MCP!$N$1),1)</f>
        <v/>
      </c>
      <c r="AA79" s="265">
        <f>$K67</f>
        <v/>
      </c>
      <c r="AB79" s="265">
        <f>ROUND((1-$AA$3)*$L67,1)</f>
        <v/>
      </c>
      <c r="AD79" s="282">
        <f>$K67</f>
        <v/>
      </c>
      <c r="AE79" s="265">
        <f>ROUND((1-$AD$3)*$L67,1)</f>
        <v/>
      </c>
      <c r="AG79" s="282">
        <f>$K67</f>
        <v/>
      </c>
      <c r="AH79" s="265">
        <f>ROUND((1-AG$3)*$L67,1)</f>
        <v/>
      </c>
      <c r="AJ79" s="282">
        <f>$K67</f>
        <v/>
      </c>
      <c r="AK79" s="265">
        <f>ROUND((1-AJ$3)*$L67,1)</f>
        <v/>
      </c>
      <c r="AM79" s="282">
        <f>$K67</f>
        <v/>
      </c>
      <c r="AN79" s="265">
        <f>ROUND((1-AM$3)*$L67,1)</f>
        <v/>
      </c>
      <c r="AP79" s="282">
        <f>Indexes!A66</f>
        <v/>
      </c>
      <c r="AQ79" s="265">
        <f>ROUND((1-AP$3)*Indexes!$B66,1)</f>
        <v/>
      </c>
      <c r="AS79" s="282">
        <f>$K67</f>
        <v/>
      </c>
      <c r="AT79" s="282">
        <f>ROUND((1-AS$3)*$L67,1)</f>
        <v/>
      </c>
      <c r="AV79" s="282">
        <f>$K67</f>
        <v/>
      </c>
      <c r="AW79" s="282">
        <f>ROUND((1-AV$3)*$L67,1)</f>
        <v/>
      </c>
      <c r="AY79" s="282">
        <f>$K67</f>
        <v/>
      </c>
      <c r="AZ79" s="265">
        <f>ROUND((1-AY$3)*$L67,1)</f>
        <v/>
      </c>
      <c r="BB79" s="282">
        <f>Indexes!A66</f>
        <v/>
      </c>
      <c r="BC79" s="265">
        <f>ROUND((1-BB$3)*Indexes!$B66,1)</f>
        <v/>
      </c>
      <c r="BE79" s="282">
        <f>$K67</f>
        <v/>
      </c>
      <c r="BF79" s="265">
        <f>ROUND((1-BE$3)*$L67,1)</f>
        <v/>
      </c>
      <c r="BH79" s="282">
        <f>$K67</f>
        <v/>
      </c>
      <c r="BI79" s="282">
        <f>ROUND((1-BH$3)*$L67,1)</f>
        <v/>
      </c>
      <c r="BK79" s="282">
        <f>$K67</f>
        <v/>
      </c>
      <c r="BL79" s="282">
        <f>ROUND((1-BK$3)*$L67,1)</f>
        <v/>
      </c>
    </row>
    <row r="80">
      <c r="K80">
        <f>Indexes!P78</f>
        <v/>
      </c>
      <c r="L80" s="294">
        <f>Indexes!Q78</f>
        <v/>
      </c>
      <c r="M80" s="293" t="n"/>
      <c r="O80">
        <f>Indexes!K64</f>
        <v/>
      </c>
      <c r="P80" s="265">
        <f>ROUND((99-SUM($P$7:$P$19))*(MCP!N63/MCP!$N$1),1)</f>
        <v/>
      </c>
      <c r="R80" s="13">
        <f>O80</f>
        <v/>
      </c>
      <c r="S80" s="265">
        <f>ROUND((99-SUM($S$7:$S$19))*(MCP!N63/MCP!$N$1),1)</f>
        <v/>
      </c>
      <c r="U80" s="13">
        <f>R80</f>
        <v/>
      </c>
      <c r="V80" s="265">
        <f>ROUND((99-SUM($V$7:$V$19))*(MCP!N63/MCP!$N$1),1)</f>
        <v/>
      </c>
      <c r="X80" s="13">
        <f>U80</f>
        <v/>
      </c>
      <c r="Y80" s="265">
        <f>ROUND((99-SUM($Y$7:$Y$19))*(MCP!N63/MCP!$N$1),1)</f>
        <v/>
      </c>
      <c r="AA80" s="265">
        <f>$K68</f>
        <v/>
      </c>
      <c r="AB80" s="265">
        <f>ROUND((1-$AA$3)*$L68,1)</f>
        <v/>
      </c>
      <c r="AD80" s="282">
        <f>$K68</f>
        <v/>
      </c>
      <c r="AE80" s="265">
        <f>ROUND((1-$AD$3)*$L68,1)</f>
        <v/>
      </c>
      <c r="AG80" s="282">
        <f>$K68</f>
        <v/>
      </c>
      <c r="AH80" s="265">
        <f>ROUND((1-AG$3)*$L68,1)</f>
        <v/>
      </c>
      <c r="AJ80" s="282">
        <f>$K68</f>
        <v/>
      </c>
      <c r="AK80" s="265">
        <f>ROUND((1-AJ$3)*$L68,1)</f>
        <v/>
      </c>
      <c r="AM80" s="282">
        <f>$K68</f>
        <v/>
      </c>
      <c r="AN80" s="265">
        <f>ROUND((1-AM$3)*$L68,1)</f>
        <v/>
      </c>
      <c r="AP80" s="282">
        <f>Indexes!A67</f>
        <v/>
      </c>
      <c r="AQ80" s="265">
        <f>ROUND((1-AP$3)*Indexes!$B67,1)</f>
        <v/>
      </c>
      <c r="AS80" s="282">
        <f>$K68</f>
        <v/>
      </c>
      <c r="AT80" s="282">
        <f>ROUND((1-AS$3)*$L68,1)</f>
        <v/>
      </c>
      <c r="AV80" s="282">
        <f>$K68</f>
        <v/>
      </c>
      <c r="AW80" s="282">
        <f>ROUND((1-AV$3)*$L68,1)</f>
        <v/>
      </c>
      <c r="AY80" s="282">
        <f>$K68</f>
        <v/>
      </c>
      <c r="AZ80" s="265">
        <f>ROUND((1-AY$3)*$L68,1)</f>
        <v/>
      </c>
      <c r="BB80" s="282">
        <f>Indexes!A67</f>
        <v/>
      </c>
      <c r="BC80" s="265">
        <f>ROUND((1-BB$3)*Indexes!$B67,1)</f>
        <v/>
      </c>
      <c r="BE80" s="282">
        <f>$K68</f>
        <v/>
      </c>
      <c r="BF80" s="265">
        <f>ROUND((1-BE$3)*$L68,1)</f>
        <v/>
      </c>
      <c r="BH80" s="282">
        <f>$K68</f>
        <v/>
      </c>
      <c r="BI80" s="282">
        <f>ROUND((1-BH$3)*$L68,1)</f>
        <v/>
      </c>
      <c r="BK80" s="282">
        <f>$K68</f>
        <v/>
      </c>
      <c r="BL80" s="282">
        <f>ROUND((1-BK$3)*$L68,1)</f>
        <v/>
      </c>
    </row>
    <row r="81">
      <c r="A81" s="33" t="inlineStr">
        <is>
          <t>EQ8 S50 Growth (w/ handoffs)</t>
        </is>
      </c>
      <c r="B81" s="33" t="n"/>
      <c r="C81" s="33" t="n"/>
      <c r="D81" s="33" t="n"/>
      <c r="K81">
        <f>Indexes!P79</f>
        <v/>
      </c>
      <c r="L81" s="294">
        <f>Indexes!Q79</f>
        <v/>
      </c>
      <c r="M81" s="293" t="n"/>
      <c r="O81">
        <f>Indexes!K65</f>
        <v/>
      </c>
      <c r="P81" s="265">
        <f>ROUND((99-SUM($P$7:$P$19))*(MCP!N64/MCP!$N$1),1)</f>
        <v/>
      </c>
      <c r="R81" s="13">
        <f>O81</f>
        <v/>
      </c>
      <c r="S81" s="265">
        <f>ROUND((99-SUM($S$7:$S$19))*(MCP!N64/MCP!$N$1),1)</f>
        <v/>
      </c>
      <c r="U81" s="13">
        <f>R81</f>
        <v/>
      </c>
      <c r="V81" s="265">
        <f>ROUND((99-SUM($V$7:$V$19))*(MCP!N64/MCP!$N$1),1)</f>
        <v/>
      </c>
      <c r="X81" s="13">
        <f>U81</f>
        <v/>
      </c>
      <c r="Y81" s="265">
        <f>ROUND((99-SUM($Y$7:$Y$19))*(MCP!N64/MCP!$N$1),1)</f>
        <v/>
      </c>
      <c r="AA81" s="265">
        <f>$K69</f>
        <v/>
      </c>
      <c r="AB81" s="265">
        <f>ROUND((1-$AA$3)*$L69,1)</f>
        <v/>
      </c>
      <c r="AD81" s="282">
        <f>$K69</f>
        <v/>
      </c>
      <c r="AE81" s="265">
        <f>ROUND((1-$AD$3)*$L69,1)</f>
        <v/>
      </c>
      <c r="AG81" s="282">
        <f>$K69</f>
        <v/>
      </c>
      <c r="AH81" s="265">
        <f>ROUND((1-AG$3)*$L69,1)</f>
        <v/>
      </c>
      <c r="AJ81" s="282">
        <f>$K69</f>
        <v/>
      </c>
      <c r="AK81" s="265">
        <f>ROUND((1-AJ$3)*$L69,1)</f>
        <v/>
      </c>
      <c r="AM81" s="282">
        <f>$K69</f>
        <v/>
      </c>
      <c r="AN81" s="265">
        <f>ROUND((1-AM$3)*$L69,1)</f>
        <v/>
      </c>
      <c r="AP81" s="282">
        <f>Indexes!A68</f>
        <v/>
      </c>
      <c r="AQ81" s="265">
        <f>ROUND((1-AP$3)*Indexes!$B68,1)</f>
        <v/>
      </c>
      <c r="AS81" s="282">
        <f>$K69</f>
        <v/>
      </c>
      <c r="AT81" s="282">
        <f>ROUND((1-AS$3)*$L69,1)</f>
        <v/>
      </c>
      <c r="AV81" s="282">
        <f>$K69</f>
        <v/>
      </c>
      <c r="AW81" s="282">
        <f>ROUND((1-AV$3)*$L69,1)</f>
        <v/>
      </c>
      <c r="AY81" s="282">
        <f>$K69</f>
        <v/>
      </c>
      <c r="AZ81" s="265">
        <f>ROUND((1-AY$3)*$L69,1)</f>
        <v/>
      </c>
      <c r="BB81" s="282">
        <f>Indexes!A68</f>
        <v/>
      </c>
      <c r="BC81" s="265">
        <f>ROUND((1-BB$3)*Indexes!$B68,1)</f>
        <v/>
      </c>
      <c r="BE81" s="282">
        <f>$K69</f>
        <v/>
      </c>
      <c r="BF81" s="265">
        <f>ROUND((1-BE$3)*$L69,1)</f>
        <v/>
      </c>
      <c r="BH81" s="282">
        <f>$K69</f>
        <v/>
      </c>
      <c r="BI81" s="282">
        <f>ROUND((1-BH$3)*$L69,1)</f>
        <v/>
      </c>
      <c r="BK81" s="282">
        <f>$K69</f>
        <v/>
      </c>
      <c r="BL81" s="282">
        <f>ROUND((1-BK$3)*$L69,1)</f>
        <v/>
      </c>
    </row>
    <row r="82">
      <c r="A82" t="inlineStr">
        <is>
          <t>BLUIX</t>
        </is>
      </c>
      <c r="B82" s="3">
        <f>'BLUIX in Models'!$C$4</f>
        <v/>
      </c>
      <c r="C82" s="61">
        <f>'ETF MTD'!$ADE$28/'ETF MTD'!$ADE$3-1</f>
        <v/>
      </c>
      <c r="D82" s="61">
        <f>B82*C82</f>
        <v/>
      </c>
      <c r="K82">
        <f>Indexes!P80</f>
        <v/>
      </c>
      <c r="L82" s="294">
        <f>Indexes!Q80</f>
        <v/>
      </c>
      <c r="M82" s="293" t="n"/>
      <c r="O82">
        <f>Indexes!K66</f>
        <v/>
      </c>
      <c r="P82" s="265">
        <f>ROUND((99-SUM($P$7:$P$19))*(MCP!N65/MCP!$N$1),1)</f>
        <v/>
      </c>
      <c r="R82" s="13">
        <f>O82</f>
        <v/>
      </c>
      <c r="S82" s="265">
        <f>ROUND((99-SUM($S$7:$S$19))*(MCP!N65/MCP!$N$1),1)</f>
        <v/>
      </c>
      <c r="U82" s="13">
        <f>R82</f>
        <v/>
      </c>
      <c r="V82" s="265">
        <f>ROUND((99-SUM($V$7:$V$19))*(MCP!N65/MCP!$N$1),1)</f>
        <v/>
      </c>
      <c r="X82" s="13">
        <f>U82</f>
        <v/>
      </c>
      <c r="Y82" s="265">
        <f>ROUND((99-SUM($Y$7:$Y$19))*(MCP!N65/MCP!$N$1),1)</f>
        <v/>
      </c>
      <c r="AA82" s="265">
        <f>$K70</f>
        <v/>
      </c>
      <c r="AB82" s="265">
        <f>ROUND((1-$AA$3)*$L70,1)</f>
        <v/>
      </c>
      <c r="AD82" s="282">
        <f>$K70</f>
        <v/>
      </c>
      <c r="AE82" s="265">
        <f>ROUND((1-$AD$3)*$L70,1)</f>
        <v/>
      </c>
      <c r="AG82" s="282">
        <f>$K70</f>
        <v/>
      </c>
      <c r="AH82" s="265">
        <f>ROUND((1-AG$3)*$L70,1)</f>
        <v/>
      </c>
      <c r="AJ82" s="282">
        <f>$K70</f>
        <v/>
      </c>
      <c r="AK82" s="265">
        <f>ROUND((1-AJ$3)*$L70,1)</f>
        <v/>
      </c>
      <c r="AM82" s="282">
        <f>$K70</f>
        <v/>
      </c>
      <c r="AN82" s="265">
        <f>ROUND((1-AM$3)*$L70,1)</f>
        <v/>
      </c>
      <c r="AP82" s="282">
        <f>Indexes!A69</f>
        <v/>
      </c>
      <c r="AQ82" s="265">
        <f>ROUND((1-AP$3)*Indexes!$B69,1)</f>
        <v/>
      </c>
      <c r="AS82" s="282">
        <f>$K70</f>
        <v/>
      </c>
      <c r="AT82" s="282">
        <f>ROUND((1-AS$3)*$L70,1)</f>
        <v/>
      </c>
      <c r="AV82" s="282">
        <f>$K70</f>
        <v/>
      </c>
      <c r="AW82" s="282">
        <f>ROUND((1-AV$3)*$L70,1)</f>
        <v/>
      </c>
      <c r="AY82" s="282">
        <f>$K70</f>
        <v/>
      </c>
      <c r="AZ82" s="265">
        <f>ROUND((1-AY$3)*$L70,1)</f>
        <v/>
      </c>
      <c r="BB82" s="282">
        <f>Indexes!A69</f>
        <v/>
      </c>
      <c r="BC82" s="265">
        <f>ROUND((1-BB$3)*Indexes!$B69,1)</f>
        <v/>
      </c>
      <c r="BE82" s="282">
        <f>$K70</f>
        <v/>
      </c>
      <c r="BF82" s="265">
        <f>ROUND((1-BE$3)*$L70,1)</f>
        <v/>
      </c>
      <c r="BH82" s="282">
        <f>$K70</f>
        <v/>
      </c>
      <c r="BI82" s="282">
        <f>ROUND((1-BH$3)*$L70,1)</f>
        <v/>
      </c>
      <c r="BK82" s="282">
        <f>$K70</f>
        <v/>
      </c>
      <c r="BL82" s="282">
        <f>ROUND((1-BK$3)*$L70,1)</f>
        <v/>
      </c>
    </row>
    <row r="83">
      <c r="A83" s="32" t="inlineStr">
        <is>
          <t>SPTM</t>
        </is>
      </c>
      <c r="B83" s="49">
        <f>(1-B82)*MODEL!$RI209</f>
        <v/>
      </c>
      <c r="C83" s="61">
        <f>'ETF MTD'!$K$28/'ETF MTD'!$K$3-1</f>
        <v/>
      </c>
      <c r="D83" s="61">
        <f>B83*C83</f>
        <v/>
      </c>
      <c r="K83">
        <f>Indexes!P81</f>
        <v/>
      </c>
      <c r="L83" s="294">
        <f>Indexes!Q81</f>
        <v/>
      </c>
      <c r="M83" s="293" t="n"/>
      <c r="O83">
        <f>Indexes!K67</f>
        <v/>
      </c>
      <c r="P83" s="265">
        <f>ROUND((99-SUM($P$7:$P$19))*(MCP!N66/MCP!$N$1),1)</f>
        <v/>
      </c>
      <c r="R83" s="13">
        <f>O83</f>
        <v/>
      </c>
      <c r="S83" s="265">
        <f>ROUND((99-SUM($S$7:$S$19))*(MCP!N66/MCP!$N$1),1)</f>
        <v/>
      </c>
      <c r="U83" s="13">
        <f>R83</f>
        <v/>
      </c>
      <c r="V83" s="265">
        <f>ROUND((99-SUM($V$7:$V$19))*(MCP!N66/MCP!$N$1),1)</f>
        <v/>
      </c>
      <c r="X83" s="13">
        <f>U83</f>
        <v/>
      </c>
      <c r="Y83" s="265">
        <f>ROUND((99-SUM($Y$7:$Y$19))*(MCP!N66/MCP!$N$1),1)</f>
        <v/>
      </c>
      <c r="AA83" s="265">
        <f>$K71</f>
        <v/>
      </c>
      <c r="AB83" s="265">
        <f>ROUND((1-$AA$3)*$L71,1)</f>
        <v/>
      </c>
      <c r="AD83" s="282">
        <f>$K71</f>
        <v/>
      </c>
      <c r="AE83" s="265">
        <f>ROUND((1-$AD$3)*$L71,1)</f>
        <v/>
      </c>
      <c r="AG83" s="282">
        <f>$K71</f>
        <v/>
      </c>
      <c r="AH83" s="265">
        <f>ROUND((1-AG$3)*$L71,1)</f>
        <v/>
      </c>
      <c r="AJ83" s="282">
        <f>$K71</f>
        <v/>
      </c>
      <c r="AK83" s="265">
        <f>ROUND((1-AJ$3)*$L71,1)</f>
        <v/>
      </c>
      <c r="AM83" s="282">
        <f>$K71</f>
        <v/>
      </c>
      <c r="AN83" s="265">
        <f>ROUND((1-AM$3)*$L71,1)</f>
        <v/>
      </c>
      <c r="AP83" s="282">
        <f>Indexes!A70</f>
        <v/>
      </c>
      <c r="AQ83" s="265">
        <f>ROUND((1-AP$3)*Indexes!$B70,1)</f>
        <v/>
      </c>
      <c r="AS83" s="282">
        <f>$K71</f>
        <v/>
      </c>
      <c r="AT83" s="282">
        <f>ROUND((1-AS$3)*$L71,1)</f>
        <v/>
      </c>
      <c r="AV83" s="282">
        <f>$K71</f>
        <v/>
      </c>
      <c r="AW83" s="282">
        <f>ROUND((1-AV$3)*$L71,1)</f>
        <v/>
      </c>
      <c r="AY83" s="282">
        <f>$K71</f>
        <v/>
      </c>
      <c r="AZ83" s="265">
        <f>ROUND((1-AY$3)*$L71,1)</f>
        <v/>
      </c>
      <c r="BB83" s="282">
        <f>Indexes!A70</f>
        <v/>
      </c>
      <c r="BC83" s="265">
        <f>ROUND((1-BB$3)*Indexes!$B70,1)</f>
        <v/>
      </c>
      <c r="BE83" s="282">
        <f>$K71</f>
        <v/>
      </c>
      <c r="BF83" s="265">
        <f>ROUND((1-BE$3)*$L71,1)</f>
        <v/>
      </c>
      <c r="BH83" s="282">
        <f>$K71</f>
        <v/>
      </c>
      <c r="BI83" s="282">
        <f>ROUND((1-BH$3)*$L71,1)</f>
        <v/>
      </c>
      <c r="BK83" s="282">
        <f>$K71</f>
        <v/>
      </c>
      <c r="BL83" s="282">
        <f>ROUND((1-BK$3)*$L71,1)</f>
        <v/>
      </c>
    </row>
    <row r="84">
      <c r="A84" t="inlineStr">
        <is>
          <t>SPDW</t>
        </is>
      </c>
      <c r="B84" s="49">
        <f>(1-B82)*MODEL!$RI210</f>
        <v/>
      </c>
      <c r="C84" s="61">
        <f>'ETF MTD'!$VO$28/'ETF MTD'!$VO$3-1</f>
        <v/>
      </c>
      <c r="D84" s="61">
        <f>B84*C84</f>
        <v/>
      </c>
      <c r="K84">
        <f>Indexes!P82</f>
        <v/>
      </c>
      <c r="L84" s="294">
        <f>Indexes!Q82</f>
        <v/>
      </c>
      <c r="M84" s="293" t="n"/>
      <c r="O84">
        <f>Indexes!K68</f>
        <v/>
      </c>
      <c r="P84" s="265">
        <f>ROUND((99-SUM($P$7:$P$19))*(MCP!N67/MCP!$N$1),1)</f>
        <v/>
      </c>
      <c r="R84" s="13">
        <f>O84</f>
        <v/>
      </c>
      <c r="S84" s="265">
        <f>ROUND((99-SUM($S$7:$S$19))*(MCP!N67/MCP!$N$1),1)</f>
        <v/>
      </c>
      <c r="U84" s="13">
        <f>R84</f>
        <v/>
      </c>
      <c r="V84" s="265">
        <f>ROUND((99-SUM($V$7:$V$19))*(MCP!N67/MCP!$N$1),1)</f>
        <v/>
      </c>
      <c r="X84" s="13">
        <f>U84</f>
        <v/>
      </c>
      <c r="Y84" s="265">
        <f>ROUND((99-SUM($Y$7:$Y$19))*(MCP!N67/MCP!$N$1),1)</f>
        <v/>
      </c>
      <c r="AA84" s="265">
        <f>$K72</f>
        <v/>
      </c>
      <c r="AB84" s="265">
        <f>ROUND((1-$AA$3)*$L72,1)</f>
        <v/>
      </c>
      <c r="AD84" s="282">
        <f>$K72</f>
        <v/>
      </c>
      <c r="AE84" s="265">
        <f>ROUND((1-$AD$3)*$L72,1)</f>
        <v/>
      </c>
      <c r="AG84" s="282">
        <f>$K72</f>
        <v/>
      </c>
      <c r="AH84" s="265">
        <f>ROUND((1-AG$3)*$L72,1)</f>
        <v/>
      </c>
      <c r="AJ84" s="282">
        <f>$K72</f>
        <v/>
      </c>
      <c r="AK84" s="265">
        <f>ROUND((1-AJ$3)*$L72,1)</f>
        <v/>
      </c>
      <c r="AM84" s="282">
        <f>$K72</f>
        <v/>
      </c>
      <c r="AN84" s="265">
        <f>ROUND((1-AM$3)*$L72,1)</f>
        <v/>
      </c>
      <c r="AP84" s="282">
        <f>Indexes!A71</f>
        <v/>
      </c>
      <c r="AQ84" s="265">
        <f>ROUND((1-AP$3)*Indexes!$B71,1)</f>
        <v/>
      </c>
      <c r="AS84" s="282">
        <f>$K72</f>
        <v/>
      </c>
      <c r="AT84" s="282">
        <f>ROUND((1-AS$3)*$L72,1)</f>
        <v/>
      </c>
      <c r="AV84" s="282">
        <f>$K72</f>
        <v/>
      </c>
      <c r="AW84" s="282">
        <f>ROUND((1-AV$3)*$L72,1)</f>
        <v/>
      </c>
      <c r="AY84" s="282">
        <f>$K72</f>
        <v/>
      </c>
      <c r="AZ84" s="265">
        <f>ROUND((1-AY$3)*$L72,1)</f>
        <v/>
      </c>
      <c r="BB84" s="282">
        <f>Indexes!A71</f>
        <v/>
      </c>
      <c r="BC84" s="265">
        <f>ROUND((1-BB$3)*Indexes!$B71,1)</f>
        <v/>
      </c>
      <c r="BE84" s="282">
        <f>$K72</f>
        <v/>
      </c>
      <c r="BF84" s="265">
        <f>ROUND((1-BE$3)*$L72,1)</f>
        <v/>
      </c>
      <c r="BH84" s="282">
        <f>$K72</f>
        <v/>
      </c>
      <c r="BI84" s="282">
        <f>ROUND((1-BH$3)*$L72,1)</f>
        <v/>
      </c>
      <c r="BK84" s="282">
        <f>$K72</f>
        <v/>
      </c>
      <c r="BL84" s="282">
        <f>ROUND((1-BK$3)*$L72,1)</f>
        <v/>
      </c>
    </row>
    <row r="85">
      <c r="A85" t="inlineStr">
        <is>
          <t>SPEM</t>
        </is>
      </c>
      <c r="B85" s="49">
        <f>(1-B82)*MODEL!$RI211</f>
        <v/>
      </c>
      <c r="C85" s="61">
        <f>'ETF MTD'!$PU$28/'ETF MTD'!$PU$3-1</f>
        <v/>
      </c>
      <c r="D85" s="61">
        <f>B85*C85</f>
        <v/>
      </c>
      <c r="K85">
        <f>Indexes!P83</f>
        <v/>
      </c>
      <c r="L85" s="294">
        <f>Indexes!Q83</f>
        <v/>
      </c>
      <c r="M85" s="293" t="n"/>
      <c r="O85">
        <f>Indexes!K69</f>
        <v/>
      </c>
      <c r="P85" s="265">
        <f>ROUND((99-SUM($P$7:$P$19))*(MCP!N68/MCP!$N$1),1)</f>
        <v/>
      </c>
      <c r="R85" s="13">
        <f>O85</f>
        <v/>
      </c>
      <c r="S85" s="265">
        <f>ROUND((99-SUM($S$7:$S$19))*(MCP!N68/MCP!$N$1),1)</f>
        <v/>
      </c>
      <c r="U85" s="13">
        <f>R85</f>
        <v/>
      </c>
      <c r="V85" s="265">
        <f>ROUND((99-SUM($V$7:$V$19))*(MCP!N68/MCP!$N$1),1)</f>
        <v/>
      </c>
      <c r="X85" s="13">
        <f>U85</f>
        <v/>
      </c>
      <c r="Y85" s="265">
        <f>ROUND((99-SUM($Y$7:$Y$19))*(MCP!N68/MCP!$N$1),1)</f>
        <v/>
      </c>
      <c r="AA85" s="265">
        <f>$K73</f>
        <v/>
      </c>
      <c r="AB85" s="265">
        <f>ROUND((1-$AA$3)*$L73,1)</f>
        <v/>
      </c>
      <c r="AD85" s="282">
        <f>$K73</f>
        <v/>
      </c>
      <c r="AE85" s="265">
        <f>ROUND((1-$AD$3)*$L73,1)</f>
        <v/>
      </c>
      <c r="AG85" s="282">
        <f>$K73</f>
        <v/>
      </c>
      <c r="AH85" s="265">
        <f>ROUND((1-AG$3)*$L73,1)</f>
        <v/>
      </c>
      <c r="AJ85" s="282">
        <f>$K73</f>
        <v/>
      </c>
      <c r="AK85" s="265">
        <f>ROUND((1-AJ$3)*$L73,1)</f>
        <v/>
      </c>
      <c r="AM85" s="282">
        <f>$K73</f>
        <v/>
      </c>
      <c r="AN85" s="265">
        <f>ROUND((1-AM$3)*$L73,1)</f>
        <v/>
      </c>
      <c r="AP85" s="282">
        <f>Indexes!A72</f>
        <v/>
      </c>
      <c r="AQ85" s="265">
        <f>ROUND((1-AP$3)*Indexes!$B72,1)</f>
        <v/>
      </c>
      <c r="AS85" s="282">
        <f>$K73</f>
        <v/>
      </c>
      <c r="AT85" s="282">
        <f>ROUND((1-AS$3)*$L73,1)</f>
        <v/>
      </c>
      <c r="AV85" s="282">
        <f>$K73</f>
        <v/>
      </c>
      <c r="AW85" s="282">
        <f>ROUND((1-AV$3)*$L73,1)</f>
        <v/>
      </c>
      <c r="AY85" s="282">
        <f>$K73</f>
        <v/>
      </c>
      <c r="AZ85" s="265">
        <f>ROUND((1-AY$3)*$L73,1)</f>
        <v/>
      </c>
      <c r="BB85" s="282">
        <f>Indexes!A72</f>
        <v/>
      </c>
      <c r="BC85" s="265">
        <f>ROUND((1-BB$3)*Indexes!$B72,1)</f>
        <v/>
      </c>
      <c r="BE85" s="282">
        <f>$K73</f>
        <v/>
      </c>
      <c r="BF85" s="265">
        <f>ROUND((1-BE$3)*$L73,1)</f>
        <v/>
      </c>
      <c r="BH85" s="282">
        <f>$K73</f>
        <v/>
      </c>
      <c r="BI85" s="282">
        <f>ROUND((1-BH$3)*$L73,1)</f>
        <v/>
      </c>
      <c r="BK85" s="282">
        <f>$K73</f>
        <v/>
      </c>
      <c r="BL85" s="282">
        <f>ROUND((1-BK$3)*$L73,1)</f>
        <v/>
      </c>
    </row>
    <row r="86">
      <c r="A86" t="inlineStr">
        <is>
          <t>USRT</t>
        </is>
      </c>
      <c r="B86" s="49">
        <f>(1-B82)*MODEL!$RI212</f>
        <v/>
      </c>
      <c r="C86" s="61">
        <f>'ETF MTD'!$JU$28/'ETF MTD'!$JU$3-1</f>
        <v/>
      </c>
      <c r="D86" s="61">
        <f>B86*C86</f>
        <v/>
      </c>
      <c r="K86">
        <f>Indexes!P84</f>
        <v/>
      </c>
      <c r="L86" s="294">
        <f>Indexes!Q84</f>
        <v/>
      </c>
      <c r="M86" s="293" t="n"/>
      <c r="O86">
        <f>Indexes!K70</f>
        <v/>
      </c>
      <c r="P86" s="265">
        <f>ROUND((99-SUM($P$7:$P$19))*(MCP!N69/MCP!$N$1),1)</f>
        <v/>
      </c>
      <c r="R86" s="13">
        <f>O86</f>
        <v/>
      </c>
      <c r="S86" s="265">
        <f>ROUND((99-SUM($S$7:$S$19))*(MCP!N69/MCP!$N$1),1)</f>
        <v/>
      </c>
      <c r="U86" s="13">
        <f>R86</f>
        <v/>
      </c>
      <c r="V86" s="265">
        <f>ROUND((99-SUM($V$7:$V$19))*(MCP!N69/MCP!$N$1),1)</f>
        <v/>
      </c>
      <c r="X86" s="13">
        <f>U86</f>
        <v/>
      </c>
      <c r="Y86" s="265">
        <f>ROUND((99-SUM($Y$7:$Y$19))*(MCP!N69/MCP!$N$1),1)</f>
        <v/>
      </c>
      <c r="AA86" s="265">
        <f>$K74</f>
        <v/>
      </c>
      <c r="AB86" s="265">
        <f>ROUND((1-$AA$3)*$L74,1)</f>
        <v/>
      </c>
      <c r="AD86" s="282">
        <f>$K74</f>
        <v/>
      </c>
      <c r="AE86" s="265">
        <f>ROUND((1-$AD$3)*$L74,1)</f>
        <v/>
      </c>
      <c r="AG86" s="282">
        <f>$K74</f>
        <v/>
      </c>
      <c r="AH86" s="265">
        <f>ROUND((1-AG$3)*$L74,1)</f>
        <v/>
      </c>
      <c r="AJ86" s="282">
        <f>$K74</f>
        <v/>
      </c>
      <c r="AK86" s="265">
        <f>ROUND((1-AJ$3)*$L74,1)</f>
        <v/>
      </c>
      <c r="AM86" s="282">
        <f>$K74</f>
        <v/>
      </c>
      <c r="AN86" s="265">
        <f>ROUND((1-AM$3)*$L74,1)</f>
        <v/>
      </c>
      <c r="AP86" s="282">
        <f>Indexes!A73</f>
        <v/>
      </c>
      <c r="AQ86" s="265">
        <f>ROUND((1-AP$3)*Indexes!$B73,1)</f>
        <v/>
      </c>
      <c r="AS86" s="282">
        <f>$K74</f>
        <v/>
      </c>
      <c r="AT86" s="282">
        <f>ROUND((1-AS$3)*$L74,1)</f>
        <v/>
      </c>
      <c r="AV86" s="282">
        <f>$K74</f>
        <v/>
      </c>
      <c r="AW86" s="282">
        <f>ROUND((1-AV$3)*$L74,1)</f>
        <v/>
      </c>
      <c r="AY86" s="282">
        <f>$K74</f>
        <v/>
      </c>
      <c r="AZ86" s="265">
        <f>ROUND((1-AY$3)*$L74,1)</f>
        <v/>
      </c>
      <c r="BB86" s="282">
        <f>Indexes!A73</f>
        <v/>
      </c>
      <c r="BC86" s="265">
        <f>ROUND((1-BB$3)*Indexes!$B73,1)</f>
        <v/>
      </c>
      <c r="BE86" s="282">
        <f>$K74</f>
        <v/>
      </c>
      <c r="BF86" s="265">
        <f>ROUND((1-BE$3)*$L74,1)</f>
        <v/>
      </c>
      <c r="BH86" s="282">
        <f>$K74</f>
        <v/>
      </c>
      <c r="BI86" s="282">
        <f>ROUND((1-BH$3)*$L74,1)</f>
        <v/>
      </c>
      <c r="BK86" s="282">
        <f>$K74</f>
        <v/>
      </c>
      <c r="BL86" s="282">
        <f>ROUND((1-BK$3)*$L74,1)</f>
        <v/>
      </c>
    </row>
    <row r="87">
      <c r="A87" t="inlineStr">
        <is>
          <t>SPTL</t>
        </is>
      </c>
      <c r="B87" s="49">
        <f>(1-B82)*MODEL!$RI213</f>
        <v/>
      </c>
      <c r="C87" s="61">
        <f>'ETF MTD'!$DO$28/'ETF MTD'!$DO$3-1</f>
        <v/>
      </c>
      <c r="D87" s="61">
        <f>B87*C87</f>
        <v/>
      </c>
      <c r="K87">
        <f>Indexes!P85</f>
        <v/>
      </c>
      <c r="L87" s="294">
        <f>Indexes!Q85</f>
        <v/>
      </c>
      <c r="M87" s="293" t="n"/>
      <c r="O87">
        <f>Indexes!K71</f>
        <v/>
      </c>
      <c r="P87" s="265">
        <f>ROUND((99-SUM($P$7:$P$19))*(MCP!N70/MCP!$N$1),1)</f>
        <v/>
      </c>
      <c r="R87" s="13">
        <f>O87</f>
        <v/>
      </c>
      <c r="S87" s="265">
        <f>ROUND((99-SUM($S$7:$S$19))*(MCP!N70/MCP!$N$1),1)</f>
        <v/>
      </c>
      <c r="U87" s="13">
        <f>R87</f>
        <v/>
      </c>
      <c r="V87" s="265">
        <f>ROUND((99-SUM($V$7:$V$19))*(MCP!N70/MCP!$N$1),1)</f>
        <v/>
      </c>
      <c r="X87" s="13">
        <f>U87</f>
        <v/>
      </c>
      <c r="Y87" s="265">
        <f>ROUND((99-SUM($Y$7:$Y$19))*(MCP!N70/MCP!$N$1),1)</f>
        <v/>
      </c>
      <c r="AA87" s="265">
        <f>$K75</f>
        <v/>
      </c>
      <c r="AB87" s="265">
        <f>ROUND((1-$AA$3)*$L75,1)</f>
        <v/>
      </c>
      <c r="AD87" s="282">
        <f>$K75</f>
        <v/>
      </c>
      <c r="AE87" s="265">
        <f>ROUND((1-$AD$3)*$L75,1)</f>
        <v/>
      </c>
      <c r="AG87" s="282">
        <f>$K75</f>
        <v/>
      </c>
      <c r="AH87" s="265">
        <f>ROUND((1-AG$3)*$L75,1)</f>
        <v/>
      </c>
      <c r="AJ87" s="282">
        <f>$K75</f>
        <v/>
      </c>
      <c r="AK87" s="265">
        <f>ROUND((1-AJ$3)*$L75,1)</f>
        <v/>
      </c>
      <c r="AM87" s="282">
        <f>$K75</f>
        <v/>
      </c>
      <c r="AN87" s="265">
        <f>ROUND((1-AM$3)*$L75,1)</f>
        <v/>
      </c>
      <c r="AP87" s="282">
        <f>Indexes!A74</f>
        <v/>
      </c>
      <c r="AQ87" s="265">
        <f>ROUND((1-AP$3)*Indexes!$B74,1)</f>
        <v/>
      </c>
      <c r="AS87" s="282">
        <f>$K75</f>
        <v/>
      </c>
      <c r="AT87" s="282">
        <f>ROUND((1-AS$3)*$L75,1)</f>
        <v/>
      </c>
      <c r="AV87" s="282">
        <f>$K75</f>
        <v/>
      </c>
      <c r="AW87" s="282">
        <f>ROUND((1-AV$3)*$L75,1)</f>
        <v/>
      </c>
      <c r="AY87" s="282">
        <f>$K75</f>
        <v/>
      </c>
      <c r="AZ87" s="265">
        <f>ROUND((1-AY$3)*$L75,1)</f>
        <v/>
      </c>
      <c r="BB87" s="282">
        <f>Indexes!A74</f>
        <v/>
      </c>
      <c r="BC87" s="265">
        <f>ROUND((1-BB$3)*Indexes!$B74,1)</f>
        <v/>
      </c>
      <c r="BE87" s="282">
        <f>$K75</f>
        <v/>
      </c>
      <c r="BF87" s="265">
        <f>ROUND((1-BE$3)*$L75,1)</f>
        <v/>
      </c>
      <c r="BH87" s="282">
        <f>$K75</f>
        <v/>
      </c>
      <c r="BI87" s="282">
        <f>ROUND((1-BH$3)*$L75,1)</f>
        <v/>
      </c>
      <c r="BK87" s="282">
        <f>$K75</f>
        <v/>
      </c>
      <c r="BL87" s="282">
        <f>ROUND((1-BK$3)*$L75,1)</f>
        <v/>
      </c>
    </row>
    <row r="88">
      <c r="A88" t="inlineStr">
        <is>
          <t>GOVT</t>
        </is>
      </c>
      <c r="B88" s="49">
        <f>(1-B82)*MODEL!$RI214</f>
        <v/>
      </c>
      <c r="C88" s="61">
        <f>'ETF MTD'!$OW$28/'ETF MTD'!$OW$3-1</f>
        <v/>
      </c>
      <c r="D88" s="61">
        <f>B88*C88</f>
        <v/>
      </c>
      <c r="K88">
        <f>Indexes!P86</f>
        <v/>
      </c>
      <c r="L88" s="294">
        <f>Indexes!Q86</f>
        <v/>
      </c>
      <c r="M88" s="293" t="n"/>
      <c r="O88">
        <f>Indexes!K72</f>
        <v/>
      </c>
      <c r="P88" s="265">
        <f>ROUND((99-SUM($P$7:$P$19))*(MCP!N71/MCP!$N$1),1)</f>
        <v/>
      </c>
      <c r="R88" s="13">
        <f>O88</f>
        <v/>
      </c>
      <c r="S88" s="265">
        <f>ROUND((99-SUM($S$7:$S$19))*(MCP!N71/MCP!$N$1),1)</f>
        <v/>
      </c>
      <c r="U88" s="13">
        <f>R88</f>
        <v/>
      </c>
      <c r="V88" s="265">
        <f>ROUND((99-SUM($V$7:$V$19))*(MCP!N71/MCP!$N$1),1)</f>
        <v/>
      </c>
      <c r="X88" s="13">
        <f>U88</f>
        <v/>
      </c>
      <c r="Y88" s="265">
        <f>ROUND((99-SUM($Y$7:$Y$19))*(MCP!N71/MCP!$N$1),1)</f>
        <v/>
      </c>
      <c r="AA88" s="265">
        <f>$K76</f>
        <v/>
      </c>
      <c r="AB88" s="265">
        <f>ROUND((1-$AA$3)*$L76,1)</f>
        <v/>
      </c>
      <c r="AD88" s="282">
        <f>$K76</f>
        <v/>
      </c>
      <c r="AE88" s="265">
        <f>ROUND((1-$AD$3)*$L76,1)</f>
        <v/>
      </c>
      <c r="AG88" s="282">
        <f>$K76</f>
        <v/>
      </c>
      <c r="AH88" s="265">
        <f>ROUND((1-AG$3)*$L76,1)</f>
        <v/>
      </c>
      <c r="AJ88" s="282">
        <f>$K76</f>
        <v/>
      </c>
      <c r="AK88" s="265">
        <f>ROUND((1-AJ$3)*$L76,1)</f>
        <v/>
      </c>
      <c r="AM88" s="282">
        <f>$K76</f>
        <v/>
      </c>
      <c r="AN88" s="265">
        <f>ROUND((1-AM$3)*$L76,1)</f>
        <v/>
      </c>
      <c r="AP88" s="282">
        <f>Indexes!A75</f>
        <v/>
      </c>
      <c r="AQ88" s="265">
        <f>ROUND((1-AP$3)*Indexes!$B75,1)</f>
        <v/>
      </c>
      <c r="AS88" s="282">
        <f>$K76</f>
        <v/>
      </c>
      <c r="AT88" s="282">
        <f>ROUND((1-AS$3)*$L76,1)</f>
        <v/>
      </c>
      <c r="AV88" s="282">
        <f>$K76</f>
        <v/>
      </c>
      <c r="AW88" s="282">
        <f>ROUND((1-AV$3)*$L76,1)</f>
        <v/>
      </c>
      <c r="AY88" s="282">
        <f>$K76</f>
        <v/>
      </c>
      <c r="AZ88" s="265">
        <f>ROUND((1-AY$3)*$L76,1)</f>
        <v/>
      </c>
      <c r="BB88" s="282">
        <f>Indexes!A75</f>
        <v/>
      </c>
      <c r="BC88" s="265">
        <f>ROUND((1-BB$3)*Indexes!$B75,1)</f>
        <v/>
      </c>
      <c r="BE88" s="282">
        <f>$K76</f>
        <v/>
      </c>
      <c r="BF88" s="265">
        <f>ROUND((1-BE$3)*$L76,1)</f>
        <v/>
      </c>
      <c r="BH88" s="282">
        <f>$K76</f>
        <v/>
      </c>
      <c r="BI88" s="282">
        <f>ROUND((1-BH$3)*$L76,1)</f>
        <v/>
      </c>
      <c r="BK88" s="282">
        <f>$K76</f>
        <v/>
      </c>
      <c r="BL88" s="282">
        <f>ROUND((1-BK$3)*$L76,1)</f>
        <v/>
      </c>
    </row>
    <row r="89">
      <c r="A89" t="inlineStr">
        <is>
          <t>BWX</t>
        </is>
      </c>
      <c r="B89" s="49">
        <f>(1-B82)*MODEL!$RI215</f>
        <v/>
      </c>
      <c r="C89" s="61">
        <f>'ETF MTD'!$KG$28/'ETF MTD'!$KG$3-1</f>
        <v/>
      </c>
      <c r="D89" s="61">
        <f>B89*C89</f>
        <v/>
      </c>
      <c r="K89">
        <f>Indexes!P87</f>
        <v/>
      </c>
      <c r="L89" s="294">
        <f>Indexes!Q87</f>
        <v/>
      </c>
      <c r="M89" s="293" t="n"/>
      <c r="O89">
        <f>Indexes!K73</f>
        <v/>
      </c>
      <c r="P89" s="265">
        <f>ROUND((99-SUM($P$7:$P$19))*(MCP!N72/MCP!$N$1),1)</f>
        <v/>
      </c>
      <c r="R89" s="13">
        <f>O89</f>
        <v/>
      </c>
      <c r="S89" s="265">
        <f>ROUND((99-SUM($S$7:$S$19))*(MCP!N72/MCP!$N$1),1)</f>
        <v/>
      </c>
      <c r="U89" s="13">
        <f>R89</f>
        <v/>
      </c>
      <c r="V89" s="265">
        <f>ROUND((99-SUM($V$7:$V$19))*(MCP!N72/MCP!$N$1),1)</f>
        <v/>
      </c>
      <c r="X89" s="13">
        <f>U89</f>
        <v/>
      </c>
      <c r="Y89" s="265">
        <f>ROUND((99-SUM($Y$7:$Y$19))*(MCP!N72/MCP!$N$1),1)</f>
        <v/>
      </c>
      <c r="AA89" s="265">
        <f>$K77</f>
        <v/>
      </c>
      <c r="AB89" s="265">
        <f>ROUND((1-$AA$3)*$L77,1)</f>
        <v/>
      </c>
      <c r="AD89" s="282">
        <f>$K77</f>
        <v/>
      </c>
      <c r="AE89" s="265">
        <f>ROUND((1-$AD$3)*$L77,1)</f>
        <v/>
      </c>
      <c r="AG89" s="282">
        <f>$K77</f>
        <v/>
      </c>
      <c r="AH89" s="265">
        <f>ROUND((1-AG$3)*$L77,1)</f>
        <v/>
      </c>
      <c r="AJ89" s="282">
        <f>$K77</f>
        <v/>
      </c>
      <c r="AK89" s="265">
        <f>ROUND((1-AJ$3)*$L77,1)</f>
        <v/>
      </c>
      <c r="AM89" s="282">
        <f>$K77</f>
        <v/>
      </c>
      <c r="AN89" s="265">
        <f>ROUND((1-AM$3)*$L77,1)</f>
        <v/>
      </c>
      <c r="AP89" s="282">
        <f>Indexes!A76</f>
        <v/>
      </c>
      <c r="AQ89" s="265">
        <f>ROUND((1-AP$3)*Indexes!$B76,1)</f>
        <v/>
      </c>
      <c r="AS89" s="282">
        <f>$K77</f>
        <v/>
      </c>
      <c r="AT89" s="282">
        <f>ROUND((1-AS$3)*$L77,1)</f>
        <v/>
      </c>
      <c r="AV89" s="282">
        <f>$K77</f>
        <v/>
      </c>
      <c r="AW89" s="282">
        <f>ROUND((1-AV$3)*$L77,1)</f>
        <v/>
      </c>
      <c r="AY89" s="282">
        <f>$K77</f>
        <v/>
      </c>
      <c r="AZ89" s="265">
        <f>ROUND((1-AY$3)*$L77,1)</f>
        <v/>
      </c>
      <c r="BB89" s="282">
        <f>Indexes!A76</f>
        <v/>
      </c>
      <c r="BC89" s="265">
        <f>ROUND((1-BB$3)*Indexes!$B76,1)</f>
        <v/>
      </c>
      <c r="BE89" s="282">
        <f>$K77</f>
        <v/>
      </c>
      <c r="BF89" s="265">
        <f>ROUND((1-BE$3)*$L77,1)</f>
        <v/>
      </c>
      <c r="BH89" s="282">
        <f>$K77</f>
        <v/>
      </c>
      <c r="BI89" s="282">
        <f>ROUND((1-BH$3)*$L77,1)</f>
        <v/>
      </c>
      <c r="BK89" s="282">
        <f>$K77</f>
        <v/>
      </c>
      <c r="BL89" s="282">
        <f>ROUND((1-BK$3)*$L77,1)</f>
        <v/>
      </c>
    </row>
    <row r="90">
      <c r="A90" t="inlineStr">
        <is>
          <t>SPIP</t>
        </is>
      </c>
      <c r="B90" s="49">
        <f>(1-B82)*MODEL!$RI216</f>
        <v/>
      </c>
      <c r="C90" s="61">
        <f>'ETF MTD'!$DU$28/'ETF MTD'!$DU$3-1</f>
        <v/>
      </c>
      <c r="D90" s="61">
        <f>B90*C90</f>
        <v/>
      </c>
      <c r="K90">
        <f>Indexes!P88</f>
        <v/>
      </c>
      <c r="L90" s="294">
        <f>Indexes!Q88</f>
        <v/>
      </c>
      <c r="M90" s="293" t="n"/>
      <c r="O90">
        <f>Indexes!K74</f>
        <v/>
      </c>
      <c r="P90" s="265">
        <f>ROUND((99-SUM($P$7:$P$19))*(MCP!N73/MCP!$N$1),1)</f>
        <v/>
      </c>
      <c r="R90" s="13">
        <f>O90</f>
        <v/>
      </c>
      <c r="S90" s="265">
        <f>ROUND((99-SUM($S$7:$S$19))*(MCP!N73/MCP!$N$1),1)</f>
        <v/>
      </c>
      <c r="U90" s="13">
        <f>R90</f>
        <v/>
      </c>
      <c r="V90" s="265">
        <f>ROUND((99-SUM($V$7:$V$19))*(MCP!N73/MCP!$N$1),1)</f>
        <v/>
      </c>
      <c r="X90" s="13">
        <f>U90</f>
        <v/>
      </c>
      <c r="Y90" s="265">
        <f>ROUND((99-SUM($Y$7:$Y$19))*(MCP!N73/MCP!$N$1),1)</f>
        <v/>
      </c>
      <c r="AA90" s="265">
        <f>$K78</f>
        <v/>
      </c>
      <c r="AB90" s="265">
        <f>ROUND((1-$AA$3)*$L78,1)</f>
        <v/>
      </c>
      <c r="AD90" s="282">
        <f>$K78</f>
        <v/>
      </c>
      <c r="AE90" s="265">
        <f>ROUND((1-$AD$3)*$L78,1)</f>
        <v/>
      </c>
      <c r="AG90" s="282">
        <f>$K78</f>
        <v/>
      </c>
      <c r="AH90" s="265">
        <f>ROUND((1-AG$3)*$L78,1)</f>
        <v/>
      </c>
      <c r="AJ90" s="282">
        <f>$K78</f>
        <v/>
      </c>
      <c r="AK90" s="265">
        <f>ROUND((1-AJ$3)*$L78,1)</f>
        <v/>
      </c>
      <c r="AM90" s="282">
        <f>$K78</f>
        <v/>
      </c>
      <c r="AN90" s="265">
        <f>ROUND((1-AM$3)*$L78,1)</f>
        <v/>
      </c>
      <c r="AP90" s="282">
        <f>Indexes!A77</f>
        <v/>
      </c>
      <c r="AQ90" s="265">
        <f>ROUND((1-AP$3)*Indexes!$B77,1)</f>
        <v/>
      </c>
      <c r="AS90" s="282">
        <f>$K78</f>
        <v/>
      </c>
      <c r="AT90" s="282">
        <f>ROUND((1-AS$3)*$L78,1)</f>
        <v/>
      </c>
      <c r="AV90" s="282">
        <f>$K78</f>
        <v/>
      </c>
      <c r="AW90" s="282">
        <f>ROUND((1-AV$3)*$L78,1)</f>
        <v/>
      </c>
      <c r="AY90" s="282">
        <f>$K78</f>
        <v/>
      </c>
      <c r="AZ90" s="265">
        <f>ROUND((1-AY$3)*$L78,1)</f>
        <v/>
      </c>
      <c r="BB90" s="282">
        <f>Indexes!A77</f>
        <v/>
      </c>
      <c r="BC90" s="265">
        <f>ROUND((1-BB$3)*Indexes!$B77,1)</f>
        <v/>
      </c>
      <c r="BE90" s="282">
        <f>$K78</f>
        <v/>
      </c>
      <c r="BF90" s="265">
        <f>ROUND((1-BE$3)*$L78,1)</f>
        <v/>
      </c>
      <c r="BH90" s="282">
        <f>$K78</f>
        <v/>
      </c>
      <c r="BI90" s="282">
        <f>ROUND((1-BH$3)*$L78,1)</f>
        <v/>
      </c>
      <c r="BK90" s="282">
        <f>$K78</f>
        <v/>
      </c>
      <c r="BL90" s="282">
        <f>ROUND((1-BK$3)*$L78,1)</f>
        <v/>
      </c>
    </row>
    <row r="91">
      <c r="A91" s="33" t="inlineStr">
        <is>
          <t>TFPN</t>
        </is>
      </c>
      <c r="B91" s="49">
        <f>(1-B82)*MODEL!$RI217</f>
        <v/>
      </c>
      <c r="C91" s="61">
        <f>'ETF MTD'!$IK$28/'ETF MTD'!$IK$3-1</f>
        <v/>
      </c>
      <c r="D91" s="61">
        <f>B91*C91</f>
        <v/>
      </c>
      <c r="K91">
        <f>Indexes!P89</f>
        <v/>
      </c>
      <c r="L91" s="294">
        <f>Indexes!Q89</f>
        <v/>
      </c>
      <c r="M91" s="293" t="n"/>
      <c r="O91">
        <f>Indexes!K75</f>
        <v/>
      </c>
      <c r="P91" s="265">
        <f>ROUND((99-SUM($P$7:$P$19))*(MCP!N74/MCP!$N$1),1)</f>
        <v/>
      </c>
      <c r="R91" s="13">
        <f>O91</f>
        <v/>
      </c>
      <c r="S91" s="265">
        <f>ROUND((99-SUM($S$7:$S$19))*(MCP!N74/MCP!$N$1),1)</f>
        <v/>
      </c>
      <c r="U91" s="13">
        <f>R91</f>
        <v/>
      </c>
      <c r="V91" s="265">
        <f>ROUND((99-SUM($V$7:$V$19))*(MCP!N74/MCP!$N$1),1)</f>
        <v/>
      </c>
      <c r="X91" s="13">
        <f>U91</f>
        <v/>
      </c>
      <c r="Y91" s="265">
        <f>ROUND((99-SUM($Y$7:$Y$19))*(MCP!N74/MCP!$N$1),1)</f>
        <v/>
      </c>
      <c r="AA91" s="265">
        <f>$K79</f>
        <v/>
      </c>
      <c r="AB91" s="265">
        <f>ROUND((1-$AA$3)*$L79,1)</f>
        <v/>
      </c>
      <c r="AD91" s="282">
        <f>$K79</f>
        <v/>
      </c>
      <c r="AE91" s="265">
        <f>ROUND((1-$AD$3)*$L79,1)</f>
        <v/>
      </c>
      <c r="AG91" s="282">
        <f>$K79</f>
        <v/>
      </c>
      <c r="AH91" s="265">
        <f>ROUND((1-AG$3)*$L79,1)</f>
        <v/>
      </c>
      <c r="AJ91" s="282">
        <f>$K79</f>
        <v/>
      </c>
      <c r="AK91" s="265">
        <f>ROUND((1-AJ$3)*$L79,1)</f>
        <v/>
      </c>
      <c r="AM91" s="282">
        <f>$K79</f>
        <v/>
      </c>
      <c r="AN91" s="265">
        <f>ROUND((1-AM$3)*$L79,1)</f>
        <v/>
      </c>
      <c r="AP91" s="282">
        <f>Indexes!A78</f>
        <v/>
      </c>
      <c r="AQ91" s="265">
        <f>ROUND((1-AP$3)*Indexes!$B78,1)</f>
        <v/>
      </c>
      <c r="AS91" s="282">
        <f>$K79</f>
        <v/>
      </c>
      <c r="AT91" s="282">
        <f>ROUND((1-AS$3)*$L79,1)</f>
        <v/>
      </c>
      <c r="AV91" s="282">
        <f>$K79</f>
        <v/>
      </c>
      <c r="AW91" s="282">
        <f>ROUND((1-AV$3)*$L79,1)</f>
        <v/>
      </c>
      <c r="AY91" s="282">
        <f>$K79</f>
        <v/>
      </c>
      <c r="AZ91" s="265">
        <f>ROUND((1-AY$3)*$L79,1)</f>
        <v/>
      </c>
      <c r="BB91" s="282">
        <f>Indexes!A78</f>
        <v/>
      </c>
      <c r="BC91" s="265">
        <f>ROUND((1-BB$3)*Indexes!$B78,1)</f>
        <v/>
      </c>
      <c r="BE91" s="282">
        <f>$K79</f>
        <v/>
      </c>
      <c r="BF91" s="265">
        <f>ROUND((1-BE$3)*$L79,1)</f>
        <v/>
      </c>
      <c r="BH91" s="282">
        <f>$K79</f>
        <v/>
      </c>
      <c r="BI91" s="282">
        <f>ROUND((1-BH$3)*$L79,1)</f>
        <v/>
      </c>
      <c r="BK91" s="282">
        <f>$K79</f>
        <v/>
      </c>
      <c r="BL91" s="282">
        <f>ROUND((1-BK$3)*$L79,1)</f>
        <v/>
      </c>
    </row>
    <row r="92">
      <c r="A92" s="32" t="inlineStr">
        <is>
          <t>SHY</t>
        </is>
      </c>
      <c r="B92" s="60" t="n">
        <v>0</v>
      </c>
      <c r="C92" s="61">
        <f>'ETF MTD'!$ES$28/'ETF MTD'!$ES$3-1</f>
        <v/>
      </c>
      <c r="D92" s="61">
        <f>B92*C92</f>
        <v/>
      </c>
      <c r="K92">
        <f>Indexes!P90</f>
        <v/>
      </c>
      <c r="L92" s="294">
        <f>Indexes!Q90</f>
        <v/>
      </c>
      <c r="M92" s="293" t="n"/>
      <c r="O92">
        <f>Indexes!K76</f>
        <v/>
      </c>
      <c r="P92" s="265">
        <f>ROUND((99-SUM($P$7:$P$19))*(MCP!N75/MCP!$N$1),1)</f>
        <v/>
      </c>
      <c r="R92" s="13">
        <f>O92</f>
        <v/>
      </c>
      <c r="S92" s="265">
        <f>ROUND((99-SUM($S$7:$S$19))*(MCP!N75/MCP!$N$1),1)</f>
        <v/>
      </c>
      <c r="U92" s="13">
        <f>R92</f>
        <v/>
      </c>
      <c r="V92" s="265">
        <f>ROUND((99-SUM($V$7:$V$19))*(MCP!N75/MCP!$N$1),1)</f>
        <v/>
      </c>
      <c r="X92" s="13">
        <f>U92</f>
        <v/>
      </c>
      <c r="Y92" s="265">
        <f>ROUND((99-SUM($Y$7:$Y$19))*(MCP!N75/MCP!$N$1),1)</f>
        <v/>
      </c>
      <c r="AA92" s="265">
        <f>$K80</f>
        <v/>
      </c>
      <c r="AB92" s="265">
        <f>ROUND((1-$AA$3)*$L80,1)</f>
        <v/>
      </c>
      <c r="AD92" s="282">
        <f>$K80</f>
        <v/>
      </c>
      <c r="AE92" s="265">
        <f>ROUND((1-$AD$3)*$L80,1)</f>
        <v/>
      </c>
      <c r="AG92" s="282">
        <f>$K80</f>
        <v/>
      </c>
      <c r="AH92" s="265">
        <f>ROUND((1-AG$3)*$L80,1)</f>
        <v/>
      </c>
      <c r="AJ92" s="282">
        <f>$K80</f>
        <v/>
      </c>
      <c r="AK92" s="265">
        <f>ROUND((1-AJ$3)*$L80,1)</f>
        <v/>
      </c>
      <c r="AM92" s="282">
        <f>$K80</f>
        <v/>
      </c>
      <c r="AN92" s="265">
        <f>ROUND((1-AM$3)*$L80,1)</f>
        <v/>
      </c>
      <c r="AP92" s="282">
        <f>Indexes!A79</f>
        <v/>
      </c>
      <c r="AQ92" s="265">
        <f>ROUND((1-AP$3)*Indexes!$B79,1)</f>
        <v/>
      </c>
      <c r="AS92" s="282">
        <f>$K80</f>
        <v/>
      </c>
      <c r="AT92" s="282">
        <f>ROUND((1-AS$3)*$L80,1)</f>
        <v/>
      </c>
      <c r="AV92" s="282">
        <f>$K80</f>
        <v/>
      </c>
      <c r="AW92" s="282">
        <f>ROUND((1-AV$3)*$L80,1)</f>
        <v/>
      </c>
      <c r="AY92" s="282">
        <f>$K80</f>
        <v/>
      </c>
      <c r="AZ92" s="265">
        <f>ROUND((1-AY$3)*$L80,1)</f>
        <v/>
      </c>
      <c r="BB92" s="282">
        <f>Indexes!A79</f>
        <v/>
      </c>
      <c r="BC92" s="265">
        <f>ROUND((1-BB$3)*Indexes!$B79,1)</f>
        <v/>
      </c>
      <c r="BE92" s="282">
        <f>$K80</f>
        <v/>
      </c>
      <c r="BF92" s="265">
        <f>ROUND((1-BE$3)*$L80,1)</f>
        <v/>
      </c>
      <c r="BH92" s="282">
        <f>$K80</f>
        <v/>
      </c>
      <c r="BI92" s="282">
        <f>ROUND((1-BH$3)*$L80,1)</f>
        <v/>
      </c>
      <c r="BK92" s="282">
        <f>$K80</f>
        <v/>
      </c>
      <c r="BL92" s="282">
        <f>ROUND((1-BK$3)*$L80,1)</f>
        <v/>
      </c>
    </row>
    <row r="93">
      <c r="A93" t="inlineStr">
        <is>
          <t>U.S. Govt UST</t>
        </is>
      </c>
      <c r="B93" s="49">
        <f>98%-SUM(B82:B92)</f>
        <v/>
      </c>
      <c r="C93" s="61" t="n">
        <v>0</v>
      </c>
      <c r="D93" s="61">
        <f>B93*C93</f>
        <v/>
      </c>
      <c r="K93">
        <f>Indexes!P91</f>
        <v/>
      </c>
      <c r="L93" s="294">
        <f>Indexes!Q91</f>
        <v/>
      </c>
      <c r="M93" s="293" t="n"/>
      <c r="O93">
        <f>Indexes!K77</f>
        <v/>
      </c>
      <c r="P93" s="265">
        <f>ROUND((99-SUM($P$7:$P$19))*(MCP!N76/MCP!$N$1),1)</f>
        <v/>
      </c>
      <c r="R93" s="13">
        <f>O93</f>
        <v/>
      </c>
      <c r="S93" s="265">
        <f>ROUND((99-SUM($S$7:$S$19))*(MCP!N76/MCP!$N$1),1)</f>
        <v/>
      </c>
      <c r="U93" s="13">
        <f>R93</f>
        <v/>
      </c>
      <c r="V93" s="265">
        <f>ROUND((99-SUM($V$7:$V$19))*(MCP!N76/MCP!$N$1),1)</f>
        <v/>
      </c>
      <c r="X93" s="13">
        <f>U93</f>
        <v/>
      </c>
      <c r="Y93" s="265">
        <f>ROUND((99-SUM($Y$7:$Y$19))*(MCP!N76/MCP!$N$1),1)</f>
        <v/>
      </c>
      <c r="AA93" s="265">
        <f>$K81</f>
        <v/>
      </c>
      <c r="AB93" s="265">
        <f>ROUND((1-$AA$3)*$L81,1)</f>
        <v/>
      </c>
      <c r="AD93" s="282">
        <f>$K81</f>
        <v/>
      </c>
      <c r="AE93" s="265">
        <f>ROUND((1-$AD$3)*$L81,1)</f>
        <v/>
      </c>
      <c r="AG93" s="282">
        <f>$K81</f>
        <v/>
      </c>
      <c r="AH93" s="265">
        <f>ROUND((1-AG$3)*$L81,1)</f>
        <v/>
      </c>
      <c r="AJ93" s="282">
        <f>$K81</f>
        <v/>
      </c>
      <c r="AK93" s="265">
        <f>ROUND((1-AJ$3)*$L81,1)</f>
        <v/>
      </c>
      <c r="AM93" s="282">
        <f>$K81</f>
        <v/>
      </c>
      <c r="AN93" s="265">
        <f>ROUND((1-AM$3)*$L81,1)</f>
        <v/>
      </c>
      <c r="AP93" s="282">
        <f>Indexes!A80</f>
        <v/>
      </c>
      <c r="AQ93" s="265">
        <f>ROUND((1-AP$3)*Indexes!$B80,1)</f>
        <v/>
      </c>
      <c r="AS93" s="282">
        <f>$K81</f>
        <v/>
      </c>
      <c r="AT93" s="282">
        <f>ROUND((1-AS$3)*$L81,1)</f>
        <v/>
      </c>
      <c r="AV93" s="282">
        <f>$K81</f>
        <v/>
      </c>
      <c r="AW93" s="282">
        <f>ROUND((1-AV$3)*$L81,1)</f>
        <v/>
      </c>
      <c r="AY93" s="282">
        <f>$K81</f>
        <v/>
      </c>
      <c r="AZ93" s="265">
        <f>ROUND((1-AY$3)*$L81,1)</f>
        <v/>
      </c>
      <c r="BB93" s="282">
        <f>Indexes!A80</f>
        <v/>
      </c>
      <c r="BC93" s="265">
        <f>ROUND((1-BB$3)*Indexes!$B80,1)</f>
        <v/>
      </c>
      <c r="BE93" s="282">
        <f>$K81</f>
        <v/>
      </c>
      <c r="BF93" s="265">
        <f>ROUND((1-BE$3)*$L81,1)</f>
        <v/>
      </c>
      <c r="BH93" s="282">
        <f>$K81</f>
        <v/>
      </c>
      <c r="BI93" s="282">
        <f>ROUND((1-BH$3)*$L81,1)</f>
        <v/>
      </c>
      <c r="BK93" s="282">
        <f>$K81</f>
        <v/>
      </c>
      <c r="BL93" s="282">
        <f>ROUND((1-BK$3)*$L81,1)</f>
        <v/>
      </c>
    </row>
    <row r="94">
      <c r="A94" s="85" t="inlineStr">
        <is>
          <t>OPER/SHV/BIL/FLOT/JPST 10% max</t>
        </is>
      </c>
      <c r="B94" s="49" t="n"/>
      <c r="C94" s="61" t="n"/>
      <c r="D94" s="61" t="n"/>
      <c r="K94">
        <f>Indexes!P92</f>
        <v/>
      </c>
      <c r="L94" s="294">
        <f>Indexes!Q92</f>
        <v/>
      </c>
      <c r="M94" s="293" t="n"/>
      <c r="O94">
        <f>Indexes!K78</f>
        <v/>
      </c>
      <c r="P94" s="265">
        <f>ROUND((99-SUM($P$7:$P$19))*(MCP!N77/MCP!$N$1),1)</f>
        <v/>
      </c>
      <c r="R94" s="13">
        <f>O94</f>
        <v/>
      </c>
      <c r="S94" s="265">
        <f>ROUND((99-SUM($S$7:$S$19))*(MCP!N77/MCP!$N$1),1)</f>
        <v/>
      </c>
      <c r="U94" s="13">
        <f>R94</f>
        <v/>
      </c>
      <c r="V94" s="265">
        <f>ROUND((99-SUM($V$7:$V$19))*(MCP!N77/MCP!$N$1),1)</f>
        <v/>
      </c>
      <c r="X94" s="13">
        <f>U94</f>
        <v/>
      </c>
      <c r="Y94" s="265">
        <f>ROUND((99-SUM($Y$7:$Y$19))*(MCP!N77/MCP!$N$1),1)</f>
        <v/>
      </c>
      <c r="AA94" s="265">
        <f>$K82</f>
        <v/>
      </c>
      <c r="AB94" s="265">
        <f>ROUND((1-$AA$3)*$L82,1)</f>
        <v/>
      </c>
      <c r="AD94" s="282">
        <f>$K82</f>
        <v/>
      </c>
      <c r="AE94" s="265">
        <f>ROUND((1-$AD$3)*$L82,1)</f>
        <v/>
      </c>
      <c r="AG94" s="282">
        <f>$K82</f>
        <v/>
      </c>
      <c r="AH94" s="265">
        <f>ROUND((1-AG$3)*$L82,1)</f>
        <v/>
      </c>
      <c r="AJ94" s="282">
        <f>$K82</f>
        <v/>
      </c>
      <c r="AK94" s="265">
        <f>ROUND((1-AJ$3)*$L82,1)</f>
        <v/>
      </c>
      <c r="AM94" s="282">
        <f>$K82</f>
        <v/>
      </c>
      <c r="AN94" s="265">
        <f>ROUND((1-AM$3)*$L82,1)</f>
        <v/>
      </c>
      <c r="AP94" s="282">
        <f>Indexes!A81</f>
        <v/>
      </c>
      <c r="AQ94" s="265">
        <f>ROUND((1-AP$3)*Indexes!$B81,1)</f>
        <v/>
      </c>
      <c r="AS94" s="282">
        <f>$K82</f>
        <v/>
      </c>
      <c r="AT94" s="282">
        <f>ROUND((1-AS$3)*$L82,1)</f>
        <v/>
      </c>
      <c r="AV94" s="282">
        <f>$K82</f>
        <v/>
      </c>
      <c r="AW94" s="282">
        <f>ROUND((1-AV$3)*$L82,1)</f>
        <v/>
      </c>
      <c r="AY94" s="282">
        <f>$K82</f>
        <v/>
      </c>
      <c r="AZ94" s="265">
        <f>ROUND((1-AY$3)*$L82,1)</f>
        <v/>
      </c>
      <c r="BB94" s="282">
        <f>Indexes!A81</f>
        <v/>
      </c>
      <c r="BC94" s="265">
        <f>ROUND((1-BB$3)*Indexes!$B81,1)</f>
        <v/>
      </c>
      <c r="BE94" s="282">
        <f>$K82</f>
        <v/>
      </c>
      <c r="BF94" s="265">
        <f>ROUND((1-BE$3)*$L82,1)</f>
        <v/>
      </c>
      <c r="BH94" s="282">
        <f>$K82</f>
        <v/>
      </c>
      <c r="BI94" s="282">
        <f>ROUND((1-BH$3)*$L82,1)</f>
        <v/>
      </c>
      <c r="BK94" s="282">
        <f>$K82</f>
        <v/>
      </c>
      <c r="BL94" s="282">
        <f>ROUND((1-BK$3)*$L82,1)</f>
        <v/>
      </c>
    </row>
    <row r="95">
      <c r="A95" s="61" t="n"/>
      <c r="B95" s="33" t="n"/>
      <c r="C95" s="33" t="n"/>
      <c r="D95" s="33" t="n"/>
      <c r="K95">
        <f>Indexes!P93</f>
        <v/>
      </c>
      <c r="L95" s="294">
        <f>Indexes!Q93</f>
        <v/>
      </c>
      <c r="M95" s="293" t="n"/>
      <c r="O95">
        <f>Indexes!K79</f>
        <v/>
      </c>
      <c r="P95" s="265">
        <f>ROUND((99-SUM($P$7:$P$19))*(MCP!N78/MCP!$N$1),1)</f>
        <v/>
      </c>
      <c r="R95" s="13">
        <f>O95</f>
        <v/>
      </c>
      <c r="S95" s="265">
        <f>ROUND((99-SUM($S$7:$S$19))*(MCP!N78/MCP!$N$1),1)</f>
        <v/>
      </c>
      <c r="U95" s="13">
        <f>R95</f>
        <v/>
      </c>
      <c r="V95" s="265">
        <f>ROUND((99-SUM($V$7:$V$19))*(MCP!N78/MCP!$N$1),1)</f>
        <v/>
      </c>
      <c r="X95" s="13">
        <f>U95</f>
        <v/>
      </c>
      <c r="Y95" s="265">
        <f>ROUND((99-SUM($Y$7:$Y$19))*(MCP!N78/MCP!$N$1),1)</f>
        <v/>
      </c>
      <c r="AA95" s="265">
        <f>$K83</f>
        <v/>
      </c>
      <c r="AB95" s="265">
        <f>ROUND((1-$AA$3)*$L83,1)</f>
        <v/>
      </c>
      <c r="AD95" s="282">
        <f>$K83</f>
        <v/>
      </c>
      <c r="AE95" s="265">
        <f>ROUND((1-$AD$3)*$L83,1)</f>
        <v/>
      </c>
      <c r="AG95" s="282">
        <f>$K83</f>
        <v/>
      </c>
      <c r="AH95" s="265">
        <f>ROUND((1-AG$3)*$L83,1)</f>
        <v/>
      </c>
      <c r="AJ95" s="282">
        <f>$K83</f>
        <v/>
      </c>
      <c r="AK95" s="265">
        <f>ROUND((1-AJ$3)*$L83,1)</f>
        <v/>
      </c>
      <c r="AM95" s="282">
        <f>$K83</f>
        <v/>
      </c>
      <c r="AN95" s="265">
        <f>ROUND((1-AM$3)*$L83,1)</f>
        <v/>
      </c>
      <c r="AP95" s="282">
        <f>Indexes!A82</f>
        <v/>
      </c>
      <c r="AQ95" s="265">
        <f>ROUND((1-AP$3)*Indexes!$B82,1)</f>
        <v/>
      </c>
      <c r="AS95" s="282">
        <f>$K83</f>
        <v/>
      </c>
      <c r="AT95" s="282">
        <f>ROUND((1-AS$3)*$L83,1)</f>
        <v/>
      </c>
      <c r="AV95" s="282">
        <f>$K83</f>
        <v/>
      </c>
      <c r="AW95" s="282">
        <f>ROUND((1-AV$3)*$L83,1)</f>
        <v/>
      </c>
      <c r="AY95" s="282">
        <f>$K83</f>
        <v/>
      </c>
      <c r="AZ95" s="265">
        <f>ROUND((1-AY$3)*$L83,1)</f>
        <v/>
      </c>
      <c r="BB95" s="282">
        <f>Indexes!A82</f>
        <v/>
      </c>
      <c r="BC95" s="265">
        <f>ROUND((1-BB$3)*Indexes!$B82,1)</f>
        <v/>
      </c>
      <c r="BE95" s="282">
        <f>$K83</f>
        <v/>
      </c>
      <c r="BF95" s="265">
        <f>ROUND((1-BE$3)*$L83,1)</f>
        <v/>
      </c>
      <c r="BH95" s="282">
        <f>$K83</f>
        <v/>
      </c>
      <c r="BI95" s="282">
        <f>ROUND((1-BH$3)*$L83,1)</f>
        <v/>
      </c>
      <c r="BK95" s="282">
        <f>$K83</f>
        <v/>
      </c>
      <c r="BL95" s="282">
        <f>ROUND((1-BK$3)*$L83,1)</f>
        <v/>
      </c>
    </row>
    <row r="96">
      <c r="A96" s="33" t="inlineStr">
        <is>
          <t>Cash</t>
        </is>
      </c>
      <c r="B96" s="49">
        <f>1-SUM(B82:B95)</f>
        <v/>
      </c>
      <c r="C96" s="61" t="n">
        <v>0</v>
      </c>
      <c r="D96" s="61">
        <f>B96*C96</f>
        <v/>
      </c>
      <c r="K96">
        <f>Indexes!P94</f>
        <v/>
      </c>
      <c r="L96" s="294">
        <f>Indexes!Q94</f>
        <v/>
      </c>
      <c r="M96" s="293" t="n"/>
      <c r="O96">
        <f>Indexes!K80</f>
        <v/>
      </c>
      <c r="P96" s="265">
        <f>ROUND((99-SUM($P$7:$P$19))*(MCP!N79/MCP!$N$1),1)</f>
        <v/>
      </c>
      <c r="R96" s="13">
        <f>O96</f>
        <v/>
      </c>
      <c r="S96" s="265">
        <f>ROUND((99-SUM($S$7:$S$19))*(MCP!N79/MCP!$N$1),1)</f>
        <v/>
      </c>
      <c r="U96" s="13">
        <f>R96</f>
        <v/>
      </c>
      <c r="V96" s="265">
        <f>ROUND((99-SUM($V$7:$V$19))*(MCP!N79/MCP!$N$1),1)</f>
        <v/>
      </c>
      <c r="X96" s="13">
        <f>U96</f>
        <v/>
      </c>
      <c r="Y96" s="265">
        <f>ROUND((99-SUM($Y$7:$Y$19))*(MCP!N79/MCP!$N$1),1)</f>
        <v/>
      </c>
      <c r="AA96" s="265">
        <f>$K84</f>
        <v/>
      </c>
      <c r="AB96" s="265">
        <f>ROUND((1-$AA$3)*$L84,1)</f>
        <v/>
      </c>
      <c r="AD96" s="282">
        <f>$K84</f>
        <v/>
      </c>
      <c r="AE96" s="265">
        <f>ROUND((1-$AD$3)*$L84,1)</f>
        <v/>
      </c>
      <c r="AG96" s="282">
        <f>$K84</f>
        <v/>
      </c>
      <c r="AH96" s="265">
        <f>ROUND((1-AG$3)*$L84,1)</f>
        <v/>
      </c>
      <c r="AJ96" s="282">
        <f>$K84</f>
        <v/>
      </c>
      <c r="AK96" s="265">
        <f>ROUND((1-AJ$3)*$L84,1)</f>
        <v/>
      </c>
      <c r="AM96" s="282">
        <f>$K84</f>
        <v/>
      </c>
      <c r="AN96" s="265">
        <f>ROUND((1-AM$3)*$L84,1)</f>
        <v/>
      </c>
      <c r="AP96" s="282">
        <f>Indexes!A83</f>
        <v/>
      </c>
      <c r="AQ96" s="265">
        <f>ROUND((1-AP$3)*Indexes!$B83,1)</f>
        <v/>
      </c>
      <c r="AS96" s="282">
        <f>$K84</f>
        <v/>
      </c>
      <c r="AT96" s="282">
        <f>ROUND((1-AS$3)*$L84,1)</f>
        <v/>
      </c>
      <c r="AV96" s="282">
        <f>$K84</f>
        <v/>
      </c>
      <c r="AW96" s="282">
        <f>ROUND((1-AV$3)*$L84,1)</f>
        <v/>
      </c>
      <c r="AY96" s="282">
        <f>$K84</f>
        <v/>
      </c>
      <c r="AZ96" s="265">
        <f>ROUND((1-AY$3)*$L84,1)</f>
        <v/>
      </c>
      <c r="BB96" s="282">
        <f>Indexes!A83</f>
        <v/>
      </c>
      <c r="BC96" s="265">
        <f>ROUND((1-BB$3)*Indexes!$B83,1)</f>
        <v/>
      </c>
      <c r="BE96" s="282">
        <f>$K84</f>
        <v/>
      </c>
      <c r="BF96" s="265">
        <f>ROUND((1-BE$3)*$L84,1)</f>
        <v/>
      </c>
      <c r="BH96" s="282">
        <f>$K84</f>
        <v/>
      </c>
      <c r="BI96" s="282">
        <f>ROUND((1-BH$3)*$L84,1)</f>
        <v/>
      </c>
      <c r="BK96" s="282">
        <f>$K84</f>
        <v/>
      </c>
      <c r="BL96" s="282">
        <f>ROUND((1-BK$3)*$L84,1)</f>
        <v/>
      </c>
    </row>
    <row r="97">
      <c r="A97" s="33" t="n"/>
      <c r="B97" s="33" t="n"/>
      <c r="C97" s="33" t="n"/>
      <c r="D97" s="33" t="n"/>
      <c r="K97">
        <f>Indexes!P95</f>
        <v/>
      </c>
      <c r="L97" s="294">
        <f>Indexes!Q95</f>
        <v/>
      </c>
      <c r="M97" s="293" t="n"/>
      <c r="O97">
        <f>Indexes!K81</f>
        <v/>
      </c>
      <c r="P97" s="265">
        <f>ROUND((99-SUM($P$7:$P$19))*(MCP!N80/MCP!$N$1),1)</f>
        <v/>
      </c>
      <c r="R97" s="13">
        <f>O97</f>
        <v/>
      </c>
      <c r="S97" s="265">
        <f>ROUND((99-SUM($S$7:$S$19))*(MCP!N80/MCP!$N$1),1)</f>
        <v/>
      </c>
      <c r="U97" s="13">
        <f>R97</f>
        <v/>
      </c>
      <c r="V97" s="265">
        <f>ROUND((99-SUM($V$7:$V$19))*(MCP!N80/MCP!$N$1),1)</f>
        <v/>
      </c>
      <c r="X97" s="13">
        <f>U97</f>
        <v/>
      </c>
      <c r="Y97" s="265">
        <f>ROUND((99-SUM($Y$7:$Y$19))*(MCP!N80/MCP!$N$1),1)</f>
        <v/>
      </c>
      <c r="AA97" s="265">
        <f>$K85</f>
        <v/>
      </c>
      <c r="AB97" s="265">
        <f>ROUND((1-$AA$3)*$L85,1)</f>
        <v/>
      </c>
      <c r="AD97" s="282">
        <f>$K85</f>
        <v/>
      </c>
      <c r="AE97" s="265">
        <f>ROUND((1-$AD$3)*$L85,1)</f>
        <v/>
      </c>
      <c r="AG97" s="282">
        <f>$K85</f>
        <v/>
      </c>
      <c r="AH97" s="265">
        <f>ROUND((1-AG$3)*$L85,1)</f>
        <v/>
      </c>
      <c r="AJ97" s="282">
        <f>$K85</f>
        <v/>
      </c>
      <c r="AK97" s="265">
        <f>ROUND((1-AJ$3)*$L85,1)</f>
        <v/>
      </c>
      <c r="AM97" s="282">
        <f>$K85</f>
        <v/>
      </c>
      <c r="AN97" s="265">
        <f>ROUND((1-AM$3)*$L85,1)</f>
        <v/>
      </c>
      <c r="AP97" s="282">
        <f>Indexes!A84</f>
        <v/>
      </c>
      <c r="AQ97" s="265">
        <f>ROUND((1-AP$3)*Indexes!$B84,1)</f>
        <v/>
      </c>
      <c r="AS97" s="282">
        <f>$K85</f>
        <v/>
      </c>
      <c r="AT97" s="282">
        <f>ROUND((1-AS$3)*$L85,1)</f>
        <v/>
      </c>
      <c r="AV97" s="282">
        <f>$K85</f>
        <v/>
      </c>
      <c r="AW97" s="282">
        <f>ROUND((1-AV$3)*$L85,1)</f>
        <v/>
      </c>
      <c r="AY97" s="282">
        <f>$K85</f>
        <v/>
      </c>
      <c r="AZ97" s="265">
        <f>ROUND((1-AY$3)*$L85,1)</f>
        <v/>
      </c>
      <c r="BB97" s="282">
        <f>Indexes!A84</f>
        <v/>
      </c>
      <c r="BC97" s="265">
        <f>ROUND((1-BB$3)*Indexes!$B84,1)</f>
        <v/>
      </c>
      <c r="BE97" s="282">
        <f>$K85</f>
        <v/>
      </c>
      <c r="BF97" s="265">
        <f>ROUND((1-BE$3)*$L85,1)</f>
        <v/>
      </c>
      <c r="BH97" s="282">
        <f>$K85</f>
        <v/>
      </c>
      <c r="BI97" s="282">
        <f>ROUND((1-BH$3)*$L85,1)</f>
        <v/>
      </c>
      <c r="BK97" s="282">
        <f>$K85</f>
        <v/>
      </c>
      <c r="BL97" s="282">
        <f>ROUND((1-BK$3)*$L85,1)</f>
        <v/>
      </c>
    </row>
    <row r="98">
      <c r="A98" s="33" t="inlineStr">
        <is>
          <t>Total</t>
        </is>
      </c>
      <c r="B98" s="48">
        <f>SUM(B82:B97)</f>
        <v/>
      </c>
      <c r="C98" s="33" t="n"/>
      <c r="D98" s="46">
        <f>SUM(D82:D96)</f>
        <v/>
      </c>
      <c r="K98">
        <f>Indexes!P96</f>
        <v/>
      </c>
      <c r="L98" s="294">
        <f>Indexes!Q96</f>
        <v/>
      </c>
      <c r="M98" s="293" t="n"/>
      <c r="O98">
        <f>Indexes!K82</f>
        <v/>
      </c>
      <c r="P98" s="265">
        <f>ROUND((99-SUM($P$7:$P$19))*(MCP!N81/MCP!$N$1),1)</f>
        <v/>
      </c>
      <c r="R98" s="13">
        <f>O98</f>
        <v/>
      </c>
      <c r="S98" s="265">
        <f>ROUND((99-SUM($S$7:$S$19))*(MCP!N81/MCP!$N$1),1)</f>
        <v/>
      </c>
      <c r="U98" s="13">
        <f>R98</f>
        <v/>
      </c>
      <c r="V98" s="265">
        <f>ROUND((99-SUM($V$7:$V$19))*(MCP!N81/MCP!$N$1),1)</f>
        <v/>
      </c>
      <c r="X98" s="13">
        <f>U98</f>
        <v/>
      </c>
      <c r="Y98" s="265">
        <f>ROUND((99-SUM($Y$7:$Y$19))*(MCP!N81/MCP!$N$1),1)</f>
        <v/>
      </c>
      <c r="AA98" s="265">
        <f>$K86</f>
        <v/>
      </c>
      <c r="AB98" s="265">
        <f>ROUND((1-$AA$3)*$L86,1)</f>
        <v/>
      </c>
      <c r="AD98" s="282">
        <f>$K86</f>
        <v/>
      </c>
      <c r="AE98" s="265">
        <f>ROUND((1-$AD$3)*$L86,1)</f>
        <v/>
      </c>
      <c r="AG98" s="282">
        <f>$K86</f>
        <v/>
      </c>
      <c r="AH98" s="265">
        <f>ROUND((1-AG$3)*$L86,1)</f>
        <v/>
      </c>
      <c r="AJ98" s="282">
        <f>$K86</f>
        <v/>
      </c>
      <c r="AK98" s="265">
        <f>ROUND((1-AJ$3)*$L86,1)</f>
        <v/>
      </c>
      <c r="AM98" s="282">
        <f>$K86</f>
        <v/>
      </c>
      <c r="AN98" s="265">
        <f>ROUND((1-AM$3)*$L86,1)</f>
        <v/>
      </c>
      <c r="AP98" s="282">
        <f>Indexes!A85</f>
        <v/>
      </c>
      <c r="AQ98" s="265">
        <f>ROUND((1-AP$3)*Indexes!$B85,1)</f>
        <v/>
      </c>
      <c r="AS98" s="282">
        <f>$K86</f>
        <v/>
      </c>
      <c r="AT98" s="282">
        <f>ROUND((1-AS$3)*$L86,1)</f>
        <v/>
      </c>
      <c r="AV98" s="282">
        <f>$K86</f>
        <v/>
      </c>
      <c r="AW98" s="282">
        <f>ROUND((1-AV$3)*$L86,1)</f>
        <v/>
      </c>
      <c r="AY98" s="282">
        <f>$K86</f>
        <v/>
      </c>
      <c r="AZ98" s="265">
        <f>ROUND((1-AY$3)*$L86,1)</f>
        <v/>
      </c>
      <c r="BB98" s="282">
        <f>Indexes!A85</f>
        <v/>
      </c>
      <c r="BC98" s="265">
        <f>ROUND((1-BB$3)*Indexes!$B85,1)</f>
        <v/>
      </c>
      <c r="BE98" s="282">
        <f>$K86</f>
        <v/>
      </c>
      <c r="BF98" s="265">
        <f>ROUND((1-BE$3)*$L86,1)</f>
        <v/>
      </c>
      <c r="BH98" s="282">
        <f>$K86</f>
        <v/>
      </c>
      <c r="BI98" s="282">
        <f>ROUND((1-BH$3)*$L86,1)</f>
        <v/>
      </c>
      <c r="BK98" s="282">
        <f>$K86</f>
        <v/>
      </c>
      <c r="BL98" s="282">
        <f>ROUND((1-BK$3)*$L86,1)</f>
        <v/>
      </c>
    </row>
    <row r="99">
      <c r="A99" s="33" t="n"/>
      <c r="B99" s="33" t="n"/>
      <c r="C99" s="33" t="n"/>
      <c r="D99" s="33" t="n"/>
      <c r="K99">
        <f>Indexes!P97</f>
        <v/>
      </c>
      <c r="L99" s="294">
        <f>Indexes!Q97</f>
        <v/>
      </c>
      <c r="M99" s="293" t="n"/>
      <c r="O99">
        <f>Indexes!K83</f>
        <v/>
      </c>
      <c r="P99" s="265">
        <f>ROUND((99-SUM($P$7:$P$19))*(MCP!N82/MCP!$N$1),1)</f>
        <v/>
      </c>
      <c r="R99" s="13">
        <f>O99</f>
        <v/>
      </c>
      <c r="S99" s="265">
        <f>ROUND((99-SUM($S$7:$S$19))*(MCP!N82/MCP!$N$1),1)</f>
        <v/>
      </c>
      <c r="U99" s="13">
        <f>R99</f>
        <v/>
      </c>
      <c r="V99" s="265">
        <f>ROUND((99-SUM($V$7:$V$19))*(MCP!N82/MCP!$N$1),1)</f>
        <v/>
      </c>
      <c r="X99" s="13">
        <f>U99</f>
        <v/>
      </c>
      <c r="Y99" s="265">
        <f>ROUND((99-SUM($Y$7:$Y$19))*(MCP!N82/MCP!$N$1),1)</f>
        <v/>
      </c>
      <c r="AA99" s="265">
        <f>$K87</f>
        <v/>
      </c>
      <c r="AB99" s="265">
        <f>ROUND((1-$AA$3)*$L87,1)</f>
        <v/>
      </c>
      <c r="AD99" s="282">
        <f>$K87</f>
        <v/>
      </c>
      <c r="AE99" s="265">
        <f>ROUND((1-$AD$3)*$L87,1)</f>
        <v/>
      </c>
      <c r="AG99" s="282">
        <f>$K87</f>
        <v/>
      </c>
      <c r="AH99" s="265">
        <f>ROUND((1-AG$3)*$L87,1)</f>
        <v/>
      </c>
      <c r="AJ99" s="282">
        <f>$K87</f>
        <v/>
      </c>
      <c r="AK99" s="265">
        <f>ROUND((1-AJ$3)*$L87,1)</f>
        <v/>
      </c>
      <c r="AM99" s="282">
        <f>$K87</f>
        <v/>
      </c>
      <c r="AN99" s="265">
        <f>ROUND((1-AM$3)*$L87,1)</f>
        <v/>
      </c>
      <c r="AP99" s="282">
        <f>Indexes!A86</f>
        <v/>
      </c>
      <c r="AQ99" s="265">
        <f>ROUND((1-AP$3)*Indexes!$B86,1)</f>
        <v/>
      </c>
      <c r="AS99" s="282">
        <f>$K87</f>
        <v/>
      </c>
      <c r="AT99" s="282">
        <f>ROUND((1-AS$3)*$L87,1)</f>
        <v/>
      </c>
      <c r="AV99" s="282">
        <f>$K87</f>
        <v/>
      </c>
      <c r="AW99" s="282">
        <f>ROUND((1-AV$3)*$L87,1)</f>
        <v/>
      </c>
      <c r="AY99" s="282">
        <f>$K87</f>
        <v/>
      </c>
      <c r="AZ99" s="265">
        <f>ROUND((1-AY$3)*$L87,1)</f>
        <v/>
      </c>
      <c r="BB99" s="282">
        <f>Indexes!A86</f>
        <v/>
      </c>
      <c r="BC99" s="265">
        <f>ROUND((1-BB$3)*Indexes!$B86,1)</f>
        <v/>
      </c>
      <c r="BE99" s="282">
        <f>$K87</f>
        <v/>
      </c>
      <c r="BF99" s="265">
        <f>ROUND((1-BE$3)*$L87,1)</f>
        <v/>
      </c>
      <c r="BH99" s="282">
        <f>$K87</f>
        <v/>
      </c>
      <c r="BI99" s="282">
        <f>ROUND((1-BH$3)*$L87,1)</f>
        <v/>
      </c>
      <c r="BK99" s="282">
        <f>$K87</f>
        <v/>
      </c>
      <c r="BL99" s="282">
        <f>ROUND((1-BK$3)*$L87,1)</f>
        <v/>
      </c>
    </row>
    <row r="100">
      <c r="A100" t="inlineStr">
        <is>
          <t>EQ8 S50 Mod Growth (w/ handoffs)</t>
        </is>
      </c>
      <c r="B100" s="33" t="n"/>
      <c r="C100" s="33" t="n"/>
      <c r="D100" s="33" t="n"/>
      <c r="K100">
        <f>Indexes!P98</f>
        <v/>
      </c>
      <c r="L100" s="294">
        <f>Indexes!Q98</f>
        <v/>
      </c>
      <c r="M100" s="293" t="n"/>
      <c r="O100">
        <f>Indexes!K84</f>
        <v/>
      </c>
      <c r="P100" s="265">
        <f>ROUND((99-SUM($P$7:$P$19))*(MCP!N83/MCP!$N$1),1)</f>
        <v/>
      </c>
      <c r="R100" s="13">
        <f>O100</f>
        <v/>
      </c>
      <c r="S100" s="265">
        <f>ROUND((99-SUM($S$7:$S$19))*(MCP!N83/MCP!$N$1),1)</f>
        <v/>
      </c>
      <c r="U100" s="13">
        <f>R100</f>
        <v/>
      </c>
      <c r="V100" s="265">
        <f>ROUND((99-SUM($V$7:$V$19))*(MCP!N83/MCP!$N$1),1)</f>
        <v/>
      </c>
      <c r="X100" s="13">
        <f>U100</f>
        <v/>
      </c>
      <c r="Y100" s="265">
        <f>ROUND((99-SUM($Y$7:$Y$19))*(MCP!N83/MCP!$N$1),1)</f>
        <v/>
      </c>
      <c r="AA100" s="265">
        <f>$K88</f>
        <v/>
      </c>
      <c r="AB100" s="265">
        <f>ROUND((1-$AA$3)*$L88,1)</f>
        <v/>
      </c>
      <c r="AD100" s="282">
        <f>$K88</f>
        <v/>
      </c>
      <c r="AE100" s="265">
        <f>ROUND((1-$AD$3)*$L88,1)</f>
        <v/>
      </c>
      <c r="AG100" s="282">
        <f>$K88</f>
        <v/>
      </c>
      <c r="AH100" s="265">
        <f>ROUND((1-AG$3)*$L88,1)</f>
        <v/>
      </c>
      <c r="AJ100" s="282">
        <f>$K88</f>
        <v/>
      </c>
      <c r="AK100" s="265">
        <f>ROUND((1-AJ$3)*$L88,1)</f>
        <v/>
      </c>
      <c r="AM100" s="282">
        <f>$K88</f>
        <v/>
      </c>
      <c r="AN100" s="265">
        <f>ROUND((1-AM$3)*$L88,1)</f>
        <v/>
      </c>
      <c r="AP100" s="282">
        <f>Indexes!A87</f>
        <v/>
      </c>
      <c r="AQ100" s="265">
        <f>ROUND((1-AP$3)*Indexes!$B87,1)</f>
        <v/>
      </c>
      <c r="AS100" s="282">
        <f>$K88</f>
        <v/>
      </c>
      <c r="AT100" s="282">
        <f>ROUND((1-AS$3)*$L88,1)</f>
        <v/>
      </c>
      <c r="AV100" s="282">
        <f>$K88</f>
        <v/>
      </c>
      <c r="AW100" s="282">
        <f>ROUND((1-AV$3)*$L88,1)</f>
        <v/>
      </c>
      <c r="AY100" s="282">
        <f>$K88</f>
        <v/>
      </c>
      <c r="AZ100" s="265">
        <f>ROUND((1-AY$3)*$L88,1)</f>
        <v/>
      </c>
      <c r="BB100" s="282">
        <f>Indexes!A87</f>
        <v/>
      </c>
      <c r="BC100" s="265">
        <f>ROUND((1-BB$3)*Indexes!$B87,1)</f>
        <v/>
      </c>
      <c r="BE100" s="282">
        <f>$K88</f>
        <v/>
      </c>
      <c r="BF100" s="265">
        <f>ROUND((1-BE$3)*$L88,1)</f>
        <v/>
      </c>
      <c r="BH100" s="282">
        <f>$K88</f>
        <v/>
      </c>
      <c r="BI100" s="282">
        <f>ROUND((1-BH$3)*$L88,1)</f>
        <v/>
      </c>
      <c r="BK100" s="282">
        <f>$K88</f>
        <v/>
      </c>
      <c r="BL100" s="282">
        <f>ROUND((1-BK$3)*$L88,1)</f>
        <v/>
      </c>
    </row>
    <row r="101">
      <c r="A101" t="inlineStr">
        <is>
          <t>BLUIX</t>
        </is>
      </c>
      <c r="B101" s="3">
        <f>'BLUIX in Models'!$C$4</f>
        <v/>
      </c>
      <c r="C101" s="61">
        <f>'ETF MTD'!$ADE$28/'ETF MTD'!$ADE$3-1</f>
        <v/>
      </c>
      <c r="D101" s="61">
        <f>B101*C101</f>
        <v/>
      </c>
      <c r="K101">
        <f>Indexes!P99</f>
        <v/>
      </c>
      <c r="L101" s="294">
        <f>Indexes!Q99</f>
        <v/>
      </c>
      <c r="M101" s="293" t="n"/>
      <c r="O101">
        <f>Indexes!K85</f>
        <v/>
      </c>
      <c r="P101" s="265">
        <f>ROUND((99-SUM($P$7:$P$19))*(MCP!N84/MCP!$N$1),1)</f>
        <v/>
      </c>
      <c r="R101" s="13">
        <f>O101</f>
        <v/>
      </c>
      <c r="S101" s="265">
        <f>ROUND((99-SUM($S$7:$S$19))*(MCP!N84/MCP!$N$1),1)</f>
        <v/>
      </c>
      <c r="U101" s="13">
        <f>R101</f>
        <v/>
      </c>
      <c r="V101" s="265">
        <f>ROUND((99-SUM($V$7:$V$19))*(MCP!N84/MCP!$N$1),1)</f>
        <v/>
      </c>
      <c r="X101" s="13">
        <f>U101</f>
        <v/>
      </c>
      <c r="Y101" s="265">
        <f>ROUND((99-SUM($Y$7:$Y$19))*(MCP!N84/MCP!$N$1),1)</f>
        <v/>
      </c>
      <c r="AA101" s="265">
        <f>$K89</f>
        <v/>
      </c>
      <c r="AB101" s="265">
        <f>ROUND((1-$AA$3)*$L89,1)</f>
        <v/>
      </c>
      <c r="AD101" s="282">
        <f>$K89</f>
        <v/>
      </c>
      <c r="AE101" s="265">
        <f>ROUND((1-$AD$3)*$L89,1)</f>
        <v/>
      </c>
      <c r="AG101" s="282">
        <f>$K89</f>
        <v/>
      </c>
      <c r="AH101" s="265">
        <f>ROUND((1-AG$3)*$L89,1)</f>
        <v/>
      </c>
      <c r="AJ101" s="282">
        <f>$K89</f>
        <v/>
      </c>
      <c r="AK101" s="265">
        <f>ROUND((1-AJ$3)*$L89,1)</f>
        <v/>
      </c>
      <c r="AM101" s="282">
        <f>$K89</f>
        <v/>
      </c>
      <c r="AN101" s="265">
        <f>ROUND((1-AM$3)*$L89,1)</f>
        <v/>
      </c>
      <c r="AP101" s="282">
        <f>Indexes!A88</f>
        <v/>
      </c>
      <c r="AQ101" s="265">
        <f>ROUND((1-AP$3)*Indexes!$B88,1)</f>
        <v/>
      </c>
      <c r="AS101" s="282">
        <f>$K89</f>
        <v/>
      </c>
      <c r="AT101" s="282">
        <f>ROUND((1-AS$3)*$L89,1)</f>
        <v/>
      </c>
      <c r="AV101" s="282">
        <f>$K89</f>
        <v/>
      </c>
      <c r="AW101" s="282">
        <f>ROUND((1-AV$3)*$L89,1)</f>
        <v/>
      </c>
      <c r="AY101" s="282">
        <f>$K89</f>
        <v/>
      </c>
      <c r="AZ101" s="265">
        <f>ROUND((1-AY$3)*$L89,1)</f>
        <v/>
      </c>
      <c r="BB101" s="282">
        <f>Indexes!A88</f>
        <v/>
      </c>
      <c r="BC101" s="265">
        <f>ROUND((1-BB$3)*Indexes!$B88,1)</f>
        <v/>
      </c>
      <c r="BE101" s="282">
        <f>$K89</f>
        <v/>
      </c>
      <c r="BF101" s="265">
        <f>ROUND((1-BE$3)*$L89,1)</f>
        <v/>
      </c>
      <c r="BH101" s="282">
        <f>$K89</f>
        <v/>
      </c>
      <c r="BI101" s="282">
        <f>ROUND((1-BH$3)*$L89,1)</f>
        <v/>
      </c>
      <c r="BK101" s="282">
        <f>$K89</f>
        <v/>
      </c>
      <c r="BL101" s="282">
        <f>ROUND((1-BK$3)*$L89,1)</f>
        <v/>
      </c>
    </row>
    <row r="102">
      <c r="A102" s="32" t="inlineStr">
        <is>
          <t>SPTM</t>
        </is>
      </c>
      <c r="B102" s="49">
        <f>(1-B101)*MODEL!$RI226</f>
        <v/>
      </c>
      <c r="C102" s="61">
        <f>'ETF MTD'!$K$28/'ETF MTD'!$K$3-1</f>
        <v/>
      </c>
      <c r="D102" s="61">
        <f>B102*C102</f>
        <v/>
      </c>
      <c r="K102">
        <f>Indexes!P100</f>
        <v/>
      </c>
      <c r="L102" s="294">
        <f>Indexes!Q100</f>
        <v/>
      </c>
      <c r="M102" s="293" t="n"/>
      <c r="O102">
        <f>Indexes!K86</f>
        <v/>
      </c>
      <c r="P102" s="265">
        <f>ROUND((99-SUM($P$7:$P$19))*(MCP!N85/MCP!$N$1),1)</f>
        <v/>
      </c>
      <c r="R102" s="13">
        <f>O102</f>
        <v/>
      </c>
      <c r="S102" s="265">
        <f>ROUND((99-SUM($S$7:$S$19))*(MCP!N85/MCP!$N$1),1)</f>
        <v/>
      </c>
      <c r="U102" s="13">
        <f>R102</f>
        <v/>
      </c>
      <c r="V102" s="265">
        <f>ROUND((99-SUM($V$7:$V$19))*(MCP!N85/MCP!$N$1),1)</f>
        <v/>
      </c>
      <c r="X102" s="13">
        <f>U102</f>
        <v/>
      </c>
      <c r="Y102" s="265">
        <f>ROUND((99-SUM($Y$7:$Y$19))*(MCP!N85/MCP!$N$1),1)</f>
        <v/>
      </c>
      <c r="AA102" s="265">
        <f>$K90</f>
        <v/>
      </c>
      <c r="AB102" s="265">
        <f>ROUND((1-$AA$3)*$L90,1)</f>
        <v/>
      </c>
      <c r="AD102" s="282">
        <f>$K90</f>
        <v/>
      </c>
      <c r="AE102" s="265">
        <f>ROUND((1-$AD$3)*$L90,1)</f>
        <v/>
      </c>
      <c r="AG102" s="282">
        <f>$K90</f>
        <v/>
      </c>
      <c r="AH102" s="265">
        <f>ROUND((1-AG$3)*$L90,1)</f>
        <v/>
      </c>
      <c r="AJ102" s="282">
        <f>$K90</f>
        <v/>
      </c>
      <c r="AK102" s="265">
        <f>ROUND((1-AJ$3)*$L90,1)</f>
        <v/>
      </c>
      <c r="AM102" s="282">
        <f>$K90</f>
        <v/>
      </c>
      <c r="AN102" s="265">
        <f>ROUND((1-AM$3)*$L90,1)</f>
        <v/>
      </c>
      <c r="AP102" s="282">
        <f>Indexes!A89</f>
        <v/>
      </c>
      <c r="AQ102" s="265">
        <f>ROUND((1-AP$3)*Indexes!$B89,1)</f>
        <v/>
      </c>
      <c r="AS102" s="282">
        <f>$K90</f>
        <v/>
      </c>
      <c r="AT102" s="282">
        <f>ROUND((1-AS$3)*$L90,1)</f>
        <v/>
      </c>
      <c r="AV102" s="282">
        <f>$K90</f>
        <v/>
      </c>
      <c r="AW102" s="282">
        <f>ROUND((1-AV$3)*$L90,1)</f>
        <v/>
      </c>
      <c r="AY102" s="282">
        <f>$K90</f>
        <v/>
      </c>
      <c r="AZ102" s="265">
        <f>ROUND((1-AY$3)*$L90,1)</f>
        <v/>
      </c>
      <c r="BB102" s="282">
        <f>Indexes!A89</f>
        <v/>
      </c>
      <c r="BC102" s="265">
        <f>ROUND((1-BB$3)*Indexes!$B89,1)</f>
        <v/>
      </c>
      <c r="BE102" s="282">
        <f>$K90</f>
        <v/>
      </c>
      <c r="BF102" s="265">
        <f>ROUND((1-BE$3)*$L90,1)</f>
        <v/>
      </c>
      <c r="BH102" s="282">
        <f>$K90</f>
        <v/>
      </c>
      <c r="BI102" s="282">
        <f>ROUND((1-BH$3)*$L90,1)</f>
        <v/>
      </c>
      <c r="BK102" s="282">
        <f>$K90</f>
        <v/>
      </c>
      <c r="BL102" s="282">
        <f>ROUND((1-BK$3)*$L90,1)</f>
        <v/>
      </c>
    </row>
    <row r="103">
      <c r="A103" t="inlineStr">
        <is>
          <t>SPDW</t>
        </is>
      </c>
      <c r="B103" s="49">
        <f>(1-B101)*MODEL!$RI227</f>
        <v/>
      </c>
      <c r="C103" s="61">
        <f>'ETF MTD'!$VO$28/'ETF MTD'!$VO$3-1</f>
        <v/>
      </c>
      <c r="D103" s="61">
        <f>B103*C103</f>
        <v/>
      </c>
      <c r="K103">
        <f>Indexes!P101</f>
        <v/>
      </c>
      <c r="L103" s="294">
        <f>Indexes!Q101</f>
        <v/>
      </c>
      <c r="M103" s="293" t="n"/>
      <c r="O103">
        <f>Indexes!K87</f>
        <v/>
      </c>
      <c r="P103" s="265">
        <f>ROUND((99-SUM($P$7:$P$19))*(MCP!N86/MCP!$N$1),1)</f>
        <v/>
      </c>
      <c r="R103" s="13">
        <f>O103</f>
        <v/>
      </c>
      <c r="S103" s="265">
        <f>ROUND((99-SUM($S$7:$S$19))*(MCP!N86/MCP!$N$1),1)</f>
        <v/>
      </c>
      <c r="U103" s="13">
        <f>R103</f>
        <v/>
      </c>
      <c r="V103" s="265">
        <f>ROUND((99-SUM($V$7:$V$19))*(MCP!N86/MCP!$N$1),1)</f>
        <v/>
      </c>
      <c r="X103" s="13">
        <f>U103</f>
        <v/>
      </c>
      <c r="Y103" s="265">
        <f>ROUND((99-SUM($Y$7:$Y$19))*(MCP!N86/MCP!$N$1),1)</f>
        <v/>
      </c>
      <c r="AA103" s="265">
        <f>$K91</f>
        <v/>
      </c>
      <c r="AB103" s="265">
        <f>ROUND((1-$AA$3)*$L91,1)</f>
        <v/>
      </c>
      <c r="AD103" s="282">
        <f>$K91</f>
        <v/>
      </c>
      <c r="AE103" s="265">
        <f>ROUND((1-$AD$3)*$L91,1)</f>
        <v/>
      </c>
      <c r="AG103" s="282">
        <f>$K91</f>
        <v/>
      </c>
      <c r="AH103" s="265">
        <f>ROUND((1-AG$3)*$L91,1)</f>
        <v/>
      </c>
      <c r="AJ103" s="282">
        <f>$K91</f>
        <v/>
      </c>
      <c r="AK103" s="265">
        <f>ROUND((1-AJ$3)*$L91,1)</f>
        <v/>
      </c>
      <c r="AM103" s="282">
        <f>$K91</f>
        <v/>
      </c>
      <c r="AN103" s="265">
        <f>ROUND((1-AM$3)*$L91,1)</f>
        <v/>
      </c>
      <c r="AP103" s="282">
        <f>Indexes!A90</f>
        <v/>
      </c>
      <c r="AQ103" s="265">
        <f>ROUND((1-AP$3)*Indexes!$B90,1)</f>
        <v/>
      </c>
      <c r="AS103" s="282">
        <f>$K91</f>
        <v/>
      </c>
      <c r="AT103" s="282">
        <f>ROUND((1-AS$3)*$L91,1)</f>
        <v/>
      </c>
      <c r="AV103" s="282">
        <f>$K91</f>
        <v/>
      </c>
      <c r="AW103" s="282">
        <f>ROUND((1-AV$3)*$L91,1)</f>
        <v/>
      </c>
      <c r="AY103" s="282">
        <f>$K91</f>
        <v/>
      </c>
      <c r="AZ103" s="265">
        <f>ROUND((1-AY$3)*$L91,1)</f>
        <v/>
      </c>
      <c r="BB103" s="282">
        <f>Indexes!A90</f>
        <v/>
      </c>
      <c r="BC103" s="265">
        <f>ROUND((1-BB$3)*Indexes!$B90,1)</f>
        <v/>
      </c>
      <c r="BE103" s="282">
        <f>$K91</f>
        <v/>
      </c>
      <c r="BF103" s="265">
        <f>ROUND((1-BE$3)*$L91,1)</f>
        <v/>
      </c>
      <c r="BH103" s="282">
        <f>$K91</f>
        <v/>
      </c>
      <c r="BI103" s="282">
        <f>ROUND((1-BH$3)*$L91,1)</f>
        <v/>
      </c>
      <c r="BK103" s="282">
        <f>$K91</f>
        <v/>
      </c>
      <c r="BL103" s="282">
        <f>ROUND((1-BK$3)*$L91,1)</f>
        <v/>
      </c>
    </row>
    <row r="104">
      <c r="A104" t="inlineStr">
        <is>
          <t>SPEM</t>
        </is>
      </c>
      <c r="B104" s="49">
        <f>(1-B101)*MODEL!$RI228</f>
        <v/>
      </c>
      <c r="C104" s="61">
        <f>'ETF MTD'!$PU$28/'ETF MTD'!$PU$3-1</f>
        <v/>
      </c>
      <c r="D104" s="61">
        <f>B104*C104</f>
        <v/>
      </c>
      <c r="K104">
        <f>Indexes!P102</f>
        <v/>
      </c>
      <c r="L104" s="294">
        <f>Indexes!Q102</f>
        <v/>
      </c>
      <c r="O104">
        <f>Indexes!K88</f>
        <v/>
      </c>
      <c r="P104" s="265">
        <f>ROUND((99-SUM($P$7:$P$19))*(MCP!N87/MCP!$N$1),1)</f>
        <v/>
      </c>
      <c r="R104" s="13">
        <f>O104</f>
        <v/>
      </c>
      <c r="S104" s="265">
        <f>ROUND((99-SUM($S$7:$S$19))*(MCP!N87/MCP!$N$1),1)</f>
        <v/>
      </c>
      <c r="U104" s="13">
        <f>R104</f>
        <v/>
      </c>
      <c r="V104" s="265">
        <f>ROUND((99-SUM($V$7:$V$19))*(MCP!N87/MCP!$N$1),1)</f>
        <v/>
      </c>
      <c r="X104" s="13">
        <f>U104</f>
        <v/>
      </c>
      <c r="Y104" s="265">
        <f>ROUND((99-SUM($Y$7:$Y$19))*(MCP!N87/MCP!$N$1),1)</f>
        <v/>
      </c>
      <c r="AA104" s="265">
        <f>$K92</f>
        <v/>
      </c>
      <c r="AB104" s="265">
        <f>ROUND((1-$AA$3)*$L92,1)</f>
        <v/>
      </c>
      <c r="AD104" s="282">
        <f>$K92</f>
        <v/>
      </c>
      <c r="AE104" s="265">
        <f>ROUND((1-$AD$3)*$L92,1)</f>
        <v/>
      </c>
      <c r="AG104" s="282">
        <f>$K92</f>
        <v/>
      </c>
      <c r="AH104" s="265">
        <f>ROUND((1-AG$3)*$L92,1)</f>
        <v/>
      </c>
      <c r="AJ104" s="282">
        <f>$K92</f>
        <v/>
      </c>
      <c r="AK104" s="265">
        <f>ROUND((1-AJ$3)*$L92,1)</f>
        <v/>
      </c>
      <c r="AM104" s="282">
        <f>$K92</f>
        <v/>
      </c>
      <c r="AN104" s="265">
        <f>ROUND((1-AM$3)*$L92,1)</f>
        <v/>
      </c>
      <c r="AP104" s="282">
        <f>Indexes!A91</f>
        <v/>
      </c>
      <c r="AQ104" s="265">
        <f>ROUND((1-AP$3)*Indexes!$B91,1)</f>
        <v/>
      </c>
      <c r="AS104" s="282">
        <f>$K92</f>
        <v/>
      </c>
      <c r="AT104" s="282">
        <f>ROUND((1-AS$3)*$L92,1)</f>
        <v/>
      </c>
      <c r="AV104" s="282">
        <f>$K92</f>
        <v/>
      </c>
      <c r="AW104" s="282">
        <f>ROUND((1-AV$3)*$L92,1)</f>
        <v/>
      </c>
      <c r="AY104" s="282">
        <f>$K92</f>
        <v/>
      </c>
      <c r="AZ104" s="265">
        <f>ROUND((1-AY$3)*$L92,1)</f>
        <v/>
      </c>
      <c r="BB104" s="282">
        <f>Indexes!A91</f>
        <v/>
      </c>
      <c r="BC104" s="265">
        <f>ROUND((1-BB$3)*Indexes!$B91,1)</f>
        <v/>
      </c>
      <c r="BE104" s="282">
        <f>$K92</f>
        <v/>
      </c>
      <c r="BF104" s="265">
        <f>ROUND((1-BE$3)*$L92,1)</f>
        <v/>
      </c>
      <c r="BH104" s="282">
        <f>$K92</f>
        <v/>
      </c>
      <c r="BI104" s="282">
        <f>ROUND((1-BH$3)*$L92,1)</f>
        <v/>
      </c>
      <c r="BK104" s="282">
        <f>$K92</f>
        <v/>
      </c>
      <c r="BL104" s="282">
        <f>ROUND((1-BK$3)*$L92,1)</f>
        <v/>
      </c>
    </row>
    <row r="105">
      <c r="A105" t="inlineStr">
        <is>
          <t>USRT</t>
        </is>
      </c>
      <c r="B105" s="49">
        <f>(1-B101)*MODEL!$RI229</f>
        <v/>
      </c>
      <c r="C105" s="61">
        <f>'ETF MTD'!$JU$28/'ETF MTD'!$JU$3-1</f>
        <v/>
      </c>
      <c r="D105" s="61">
        <f>B105*C105</f>
        <v/>
      </c>
      <c r="K105">
        <f>Indexes!P103</f>
        <v/>
      </c>
      <c r="L105" s="294">
        <f>Indexes!Q103</f>
        <v/>
      </c>
      <c r="O105">
        <f>Indexes!K89</f>
        <v/>
      </c>
      <c r="P105" s="265">
        <f>ROUND((99-SUM($P$7:$P$19))*(MCP!N88/MCP!$N$1),1)</f>
        <v/>
      </c>
      <c r="R105" s="13">
        <f>O105</f>
        <v/>
      </c>
      <c r="S105" s="265">
        <f>ROUND((99-SUM($S$7:$S$19))*(MCP!N88/MCP!$N$1),1)</f>
        <v/>
      </c>
      <c r="U105" s="13">
        <f>R105</f>
        <v/>
      </c>
      <c r="V105" s="265">
        <f>ROUND((99-SUM($V$7:$V$19))*(MCP!N88/MCP!$N$1),1)</f>
        <v/>
      </c>
      <c r="X105" s="13">
        <f>U105</f>
        <v/>
      </c>
      <c r="Y105" s="265">
        <f>ROUND((99-SUM($Y$7:$Y$19))*(MCP!N88/MCP!$N$1),1)</f>
        <v/>
      </c>
      <c r="AA105" s="265">
        <f>$K93</f>
        <v/>
      </c>
      <c r="AB105" s="265">
        <f>ROUND((1-$AA$3)*$L93,1)</f>
        <v/>
      </c>
      <c r="AD105" s="282">
        <f>$K93</f>
        <v/>
      </c>
      <c r="AE105" s="265">
        <f>ROUND((1-$AD$3)*$L93,1)</f>
        <v/>
      </c>
      <c r="AG105" s="282">
        <f>$K93</f>
        <v/>
      </c>
      <c r="AH105" s="265">
        <f>ROUND((1-AG$3)*$L93,1)</f>
        <v/>
      </c>
      <c r="AJ105" s="282">
        <f>$K93</f>
        <v/>
      </c>
      <c r="AK105" s="265">
        <f>ROUND((1-AJ$3)*$L93,1)</f>
        <v/>
      </c>
      <c r="AM105" s="282">
        <f>$K93</f>
        <v/>
      </c>
      <c r="AN105" s="265">
        <f>ROUND((1-AM$3)*$L93,1)</f>
        <v/>
      </c>
      <c r="AP105" s="282">
        <f>Indexes!A92</f>
        <v/>
      </c>
      <c r="AQ105" s="265">
        <f>ROUND((1-AP$3)*Indexes!$B92,1)</f>
        <v/>
      </c>
      <c r="AS105" s="282">
        <f>$K93</f>
        <v/>
      </c>
      <c r="AT105" s="282">
        <f>ROUND((1-AS$3)*$L93,1)</f>
        <v/>
      </c>
      <c r="AV105" s="282">
        <f>$K93</f>
        <v/>
      </c>
      <c r="AW105" s="282">
        <f>ROUND((1-AV$3)*$L93,1)</f>
        <v/>
      </c>
      <c r="AY105" s="282">
        <f>$K93</f>
        <v/>
      </c>
      <c r="AZ105" s="265">
        <f>ROUND((1-AY$3)*$L93,1)</f>
        <v/>
      </c>
      <c r="BB105" s="282">
        <f>Indexes!A92</f>
        <v/>
      </c>
      <c r="BC105" s="265">
        <f>ROUND((1-BB$3)*Indexes!$B92,1)</f>
        <v/>
      </c>
      <c r="BE105" s="282">
        <f>$K93</f>
        <v/>
      </c>
      <c r="BF105" s="265">
        <f>ROUND((1-BE$3)*$L93,1)</f>
        <v/>
      </c>
      <c r="BH105" s="282">
        <f>$K93</f>
        <v/>
      </c>
      <c r="BI105" s="282">
        <f>ROUND((1-BH$3)*$L93,1)</f>
        <v/>
      </c>
      <c r="BK105" s="282">
        <f>$K93</f>
        <v/>
      </c>
      <c r="BL105" s="282">
        <f>ROUND((1-BK$3)*$L93,1)</f>
        <v/>
      </c>
    </row>
    <row r="106">
      <c r="A106" t="inlineStr">
        <is>
          <t>HEGD</t>
        </is>
      </c>
      <c r="B106" s="49">
        <f>(1-B101)*MODEL!$RI230</f>
        <v/>
      </c>
      <c r="C106" s="61">
        <f>'ETF MTD'!$DO$28/'ETF MTD'!$DO$3-1</f>
        <v/>
      </c>
      <c r="D106" s="61">
        <f>B106*C106</f>
        <v/>
      </c>
      <c r="K106">
        <f>Indexes!P104</f>
        <v/>
      </c>
      <c r="L106" s="294">
        <f>Indexes!Q104</f>
        <v/>
      </c>
      <c r="O106">
        <f>Indexes!K90</f>
        <v/>
      </c>
      <c r="P106" s="265">
        <f>ROUND((99-SUM($P$7:$P$19))*(MCP!N89/MCP!$N$1),1)</f>
        <v/>
      </c>
      <c r="R106" s="13">
        <f>O106</f>
        <v/>
      </c>
      <c r="S106" s="265">
        <f>ROUND((99-SUM($S$7:$S$19))*(MCP!N89/MCP!$N$1),1)</f>
        <v/>
      </c>
      <c r="U106" s="13">
        <f>R106</f>
        <v/>
      </c>
      <c r="V106" s="265">
        <f>ROUND((99-SUM($V$7:$V$19))*(MCP!N89/MCP!$N$1),1)</f>
        <v/>
      </c>
      <c r="X106" s="13">
        <f>U106</f>
        <v/>
      </c>
      <c r="Y106" s="265">
        <f>ROUND((99-SUM($Y$7:$Y$19))*(MCP!N89/MCP!$N$1),1)</f>
        <v/>
      </c>
      <c r="AA106" s="265">
        <f>$K94</f>
        <v/>
      </c>
      <c r="AB106" s="265">
        <f>ROUND((1-$AA$3)*$L94,1)</f>
        <v/>
      </c>
      <c r="AD106" s="282">
        <f>$K94</f>
        <v/>
      </c>
      <c r="AE106" s="265">
        <f>ROUND((1-$AD$3)*$L94,1)</f>
        <v/>
      </c>
      <c r="AG106" s="282">
        <f>$K94</f>
        <v/>
      </c>
      <c r="AH106" s="265">
        <f>ROUND((1-AG$3)*$L94,1)</f>
        <v/>
      </c>
      <c r="AJ106" s="282">
        <f>$K94</f>
        <v/>
      </c>
      <c r="AK106" s="265">
        <f>ROUND((1-AJ$3)*$L94,1)</f>
        <v/>
      </c>
      <c r="AM106" s="282">
        <f>$K94</f>
        <v/>
      </c>
      <c r="AN106" s="265">
        <f>ROUND((1-AM$3)*$L94,1)</f>
        <v/>
      </c>
      <c r="AP106" s="282">
        <f>Indexes!A93</f>
        <v/>
      </c>
      <c r="AQ106" s="265">
        <f>ROUND((1-AP$3)*Indexes!$B93,1)</f>
        <v/>
      </c>
      <c r="AS106" s="282">
        <f>$K94</f>
        <v/>
      </c>
      <c r="AT106" s="282">
        <f>ROUND((1-AS$3)*$L94,1)</f>
        <v/>
      </c>
      <c r="AV106" s="282">
        <f>$K94</f>
        <v/>
      </c>
      <c r="AW106" s="282">
        <f>ROUND((1-AV$3)*$L94,1)</f>
        <v/>
      </c>
      <c r="AY106" s="282">
        <f>$K94</f>
        <v/>
      </c>
      <c r="AZ106" s="265">
        <f>ROUND((1-AY$3)*$L94,1)</f>
        <v/>
      </c>
      <c r="BB106" s="282">
        <f>Indexes!A93</f>
        <v/>
      </c>
      <c r="BC106" s="265">
        <f>ROUND((1-BB$3)*Indexes!$B93,1)</f>
        <v/>
      </c>
      <c r="BE106" s="282">
        <f>$K94</f>
        <v/>
      </c>
      <c r="BF106" s="265">
        <f>ROUND((1-BE$3)*$L94,1)</f>
        <v/>
      </c>
      <c r="BH106" s="282">
        <f>$K94</f>
        <v/>
      </c>
      <c r="BI106" s="282">
        <f>ROUND((1-BH$3)*$L94,1)</f>
        <v/>
      </c>
      <c r="BK106" s="282">
        <f>$K94</f>
        <v/>
      </c>
      <c r="BL106" s="282">
        <f>ROUND((1-BK$3)*$L94,1)</f>
        <v/>
      </c>
    </row>
    <row r="107">
      <c r="A107" t="inlineStr">
        <is>
          <t>GOVT</t>
        </is>
      </c>
      <c r="B107" s="49">
        <f>(1-B101)*MODEL!$RI231</f>
        <v/>
      </c>
      <c r="C107" s="61">
        <f>'ETF MTD'!$OW$28/'ETF MTD'!$OW$3-1</f>
        <v/>
      </c>
      <c r="D107" s="61">
        <f>B107*C107</f>
        <v/>
      </c>
      <c r="K107">
        <f>Indexes!P105</f>
        <v/>
      </c>
      <c r="L107" s="294">
        <f>Indexes!Q105</f>
        <v/>
      </c>
      <c r="O107">
        <f>Indexes!K91</f>
        <v/>
      </c>
      <c r="P107" s="265">
        <f>ROUND((99-SUM($P$7:$P$19))*(MCP!N90/MCP!$N$1),1)</f>
        <v/>
      </c>
      <c r="R107" s="13">
        <f>O107</f>
        <v/>
      </c>
      <c r="S107" s="265">
        <f>ROUND((99-SUM($S$7:$S$19))*(MCP!N90/MCP!$N$1),1)</f>
        <v/>
      </c>
      <c r="U107" s="13">
        <f>R107</f>
        <v/>
      </c>
      <c r="V107" s="265">
        <f>ROUND((99-SUM($V$7:$V$19))*(MCP!N90/MCP!$N$1),1)</f>
        <v/>
      </c>
      <c r="X107" s="13">
        <f>U107</f>
        <v/>
      </c>
      <c r="Y107" s="265">
        <f>ROUND((99-SUM($Y$7:$Y$19))*(MCP!N90/MCP!$N$1),1)</f>
        <v/>
      </c>
      <c r="AA107" s="265">
        <f>$K95</f>
        <v/>
      </c>
      <c r="AB107" s="265">
        <f>ROUND((1-$AA$3)*$L95,1)</f>
        <v/>
      </c>
      <c r="AD107" s="282">
        <f>$K95</f>
        <v/>
      </c>
      <c r="AE107" s="265">
        <f>ROUND((1-$AD$3)*$L95,1)</f>
        <v/>
      </c>
      <c r="AG107" s="282">
        <f>$K95</f>
        <v/>
      </c>
      <c r="AH107" s="265">
        <f>ROUND((1-AG$3)*$L95,1)</f>
        <v/>
      </c>
      <c r="AJ107" s="282">
        <f>$K95</f>
        <v/>
      </c>
      <c r="AK107" s="265">
        <f>ROUND((1-AJ$3)*$L95,1)</f>
        <v/>
      </c>
      <c r="AM107" s="282">
        <f>$K95</f>
        <v/>
      </c>
      <c r="AN107" s="265">
        <f>ROUND((1-AM$3)*$L95,1)</f>
        <v/>
      </c>
      <c r="AP107" s="282">
        <f>Indexes!A94</f>
        <v/>
      </c>
      <c r="AQ107" s="265">
        <f>ROUND((1-AP$3)*Indexes!$B94,1)</f>
        <v/>
      </c>
      <c r="AS107" s="282">
        <f>$K95</f>
        <v/>
      </c>
      <c r="AT107" s="282">
        <f>ROUND((1-AS$3)*$L95,1)</f>
        <v/>
      </c>
      <c r="AV107" s="282">
        <f>$K95</f>
        <v/>
      </c>
      <c r="AW107" s="282">
        <f>ROUND((1-AV$3)*$L95,1)</f>
        <v/>
      </c>
      <c r="AY107" s="282">
        <f>$K95</f>
        <v/>
      </c>
      <c r="AZ107" s="265">
        <f>ROUND((1-AY$3)*$L95,1)</f>
        <v/>
      </c>
      <c r="BB107" s="282">
        <f>Indexes!A94</f>
        <v/>
      </c>
      <c r="BC107" s="265">
        <f>ROUND((1-BB$3)*Indexes!$B94,1)</f>
        <v/>
      </c>
      <c r="BE107" s="282">
        <f>$K95</f>
        <v/>
      </c>
      <c r="BF107" s="265">
        <f>ROUND((1-BE$3)*$L95,1)</f>
        <v/>
      </c>
      <c r="BH107" s="282">
        <f>$K95</f>
        <v/>
      </c>
      <c r="BI107" s="282">
        <f>ROUND((1-BH$3)*$L95,1)</f>
        <v/>
      </c>
      <c r="BK107" s="282">
        <f>$K95</f>
        <v/>
      </c>
      <c r="BL107" s="282">
        <f>ROUND((1-BK$3)*$L95,1)</f>
        <v/>
      </c>
    </row>
    <row r="108">
      <c r="A108" t="inlineStr">
        <is>
          <t>BWX</t>
        </is>
      </c>
      <c r="B108" s="49">
        <f>(1-B101)*MODEL!$RI232</f>
        <v/>
      </c>
      <c r="C108" s="61">
        <f>'ETF MTD'!$KG$28/'ETF MTD'!$KG$3-1</f>
        <v/>
      </c>
      <c r="D108" s="61">
        <f>B108*C108</f>
        <v/>
      </c>
      <c r="K108">
        <f>Indexes!P106</f>
        <v/>
      </c>
      <c r="L108" s="294">
        <f>Indexes!Q106</f>
        <v/>
      </c>
      <c r="O108">
        <f>Indexes!K92</f>
        <v/>
      </c>
      <c r="P108" s="265">
        <f>ROUND((99-SUM($P$7:$P$19))*(MCP!N91/MCP!$N$1),1)</f>
        <v/>
      </c>
      <c r="R108" s="13">
        <f>O108</f>
        <v/>
      </c>
      <c r="S108" s="265">
        <f>ROUND((99-SUM($S$7:$S$19))*(MCP!N91/MCP!$N$1),1)</f>
        <v/>
      </c>
      <c r="U108" s="13">
        <f>R108</f>
        <v/>
      </c>
      <c r="V108" s="265">
        <f>ROUND((99-SUM($V$7:$V$19))*(MCP!N91/MCP!$N$1),1)</f>
        <v/>
      </c>
      <c r="X108" s="13">
        <f>U108</f>
        <v/>
      </c>
      <c r="Y108" s="265">
        <f>ROUND((99-SUM($Y$7:$Y$19))*(MCP!N91/MCP!$N$1),1)</f>
        <v/>
      </c>
      <c r="AA108" s="265">
        <f>$K96</f>
        <v/>
      </c>
      <c r="AB108" s="265">
        <f>ROUND((1-$AA$3)*$L96,1)</f>
        <v/>
      </c>
      <c r="AD108" s="282">
        <f>$K96</f>
        <v/>
      </c>
      <c r="AE108" s="265">
        <f>ROUND((1-$AD$3)*$L96,1)</f>
        <v/>
      </c>
      <c r="AG108" s="282">
        <f>$K96</f>
        <v/>
      </c>
      <c r="AH108" s="265">
        <f>ROUND((1-AG$3)*$L96,1)</f>
        <v/>
      </c>
      <c r="AJ108" s="282">
        <f>$K96</f>
        <v/>
      </c>
      <c r="AK108" s="265">
        <f>ROUND((1-AJ$3)*$L96,1)</f>
        <v/>
      </c>
      <c r="AM108" s="282">
        <f>$K96</f>
        <v/>
      </c>
      <c r="AN108" s="265">
        <f>ROUND((1-AM$3)*$L96,1)</f>
        <v/>
      </c>
      <c r="AP108" s="282">
        <f>Indexes!A95</f>
        <v/>
      </c>
      <c r="AQ108" s="265">
        <f>ROUND((1-AP$3)*Indexes!$B95,1)</f>
        <v/>
      </c>
      <c r="AS108" s="282">
        <f>$K96</f>
        <v/>
      </c>
      <c r="AT108" s="282">
        <f>ROUND((1-AS$3)*$L96,1)</f>
        <v/>
      </c>
      <c r="AV108" s="282">
        <f>$K96</f>
        <v/>
      </c>
      <c r="AW108" s="282">
        <f>ROUND((1-AV$3)*$L96,1)</f>
        <v/>
      </c>
      <c r="AY108" s="282">
        <f>$K96</f>
        <v/>
      </c>
      <c r="AZ108" s="265">
        <f>ROUND((1-AY$3)*$L96,1)</f>
        <v/>
      </c>
      <c r="BB108" s="282">
        <f>Indexes!A95</f>
        <v/>
      </c>
      <c r="BC108" s="265">
        <f>ROUND((1-BB$3)*Indexes!$B95,1)</f>
        <v/>
      </c>
      <c r="BE108" s="282">
        <f>$K96</f>
        <v/>
      </c>
      <c r="BF108" s="265">
        <f>ROUND((1-BE$3)*$L96,1)</f>
        <v/>
      </c>
      <c r="BH108" s="282">
        <f>$K96</f>
        <v/>
      </c>
      <c r="BI108" s="282">
        <f>ROUND((1-BH$3)*$L96,1)</f>
        <v/>
      </c>
      <c r="BK108" s="282">
        <f>$K96</f>
        <v/>
      </c>
      <c r="BL108" s="282">
        <f>ROUND((1-BK$3)*$L96,1)</f>
        <v/>
      </c>
    </row>
    <row r="109">
      <c r="A109" t="inlineStr">
        <is>
          <t>SPIP</t>
        </is>
      </c>
      <c r="B109" s="49">
        <f>(1-B101)*MODEL!$RI233</f>
        <v/>
      </c>
      <c r="C109" s="61">
        <f>'ETF MTD'!$DU$28/'ETF MTD'!$DU$3-1</f>
        <v/>
      </c>
      <c r="D109" s="61">
        <f>B109*C109</f>
        <v/>
      </c>
      <c r="K109">
        <f>Indexes!P107</f>
        <v/>
      </c>
      <c r="L109" s="294">
        <f>Indexes!Q107</f>
        <v/>
      </c>
      <c r="O109">
        <f>Indexes!K93</f>
        <v/>
      </c>
      <c r="P109" s="265">
        <f>ROUND((99-SUM($P$7:$P$19))*(MCP!N92/MCP!$N$1),1)</f>
        <v/>
      </c>
      <c r="R109" s="13">
        <f>O109</f>
        <v/>
      </c>
      <c r="S109" s="265">
        <f>ROUND((99-SUM($S$7:$S$19))*(MCP!N92/MCP!$N$1),1)</f>
        <v/>
      </c>
      <c r="U109" s="13">
        <f>R109</f>
        <v/>
      </c>
      <c r="V109" s="265">
        <f>ROUND((99-SUM($V$7:$V$19))*(MCP!N92/MCP!$N$1),1)</f>
        <v/>
      </c>
      <c r="X109" s="13">
        <f>U109</f>
        <v/>
      </c>
      <c r="Y109" s="265">
        <f>ROUND((99-SUM($Y$7:$Y$19))*(MCP!N92/MCP!$N$1),1)</f>
        <v/>
      </c>
      <c r="AA109" s="265">
        <f>$K97</f>
        <v/>
      </c>
      <c r="AB109" s="265">
        <f>ROUND((1-$AA$3)*$L97,1)</f>
        <v/>
      </c>
      <c r="AD109" s="282">
        <f>$K97</f>
        <v/>
      </c>
      <c r="AE109" s="265">
        <f>ROUND((1-$AD$3)*$L97,1)</f>
        <v/>
      </c>
      <c r="AG109" s="282">
        <f>$K97</f>
        <v/>
      </c>
      <c r="AH109" s="265">
        <f>ROUND((1-AG$3)*$L97,1)</f>
        <v/>
      </c>
      <c r="AJ109" s="282">
        <f>$K97</f>
        <v/>
      </c>
      <c r="AK109" s="265">
        <f>ROUND((1-AJ$3)*$L97,1)</f>
        <v/>
      </c>
      <c r="AM109" s="282">
        <f>$K97</f>
        <v/>
      </c>
      <c r="AN109" s="265">
        <f>ROUND((1-AM$3)*$L97,1)</f>
        <v/>
      </c>
      <c r="AP109" s="282">
        <f>Indexes!A96</f>
        <v/>
      </c>
      <c r="AQ109" s="265">
        <f>ROUND((1-AP$3)*Indexes!$B96,1)</f>
        <v/>
      </c>
      <c r="AS109" s="282">
        <f>$K97</f>
        <v/>
      </c>
      <c r="AT109" s="282">
        <f>ROUND((1-AS$3)*$L97,1)</f>
        <v/>
      </c>
      <c r="AV109" s="282">
        <f>$K97</f>
        <v/>
      </c>
      <c r="AW109" s="282">
        <f>ROUND((1-AV$3)*$L97,1)</f>
        <v/>
      </c>
      <c r="AY109" s="282">
        <f>$K97</f>
        <v/>
      </c>
      <c r="AZ109" s="265">
        <f>ROUND((1-AY$3)*$L97,1)</f>
        <v/>
      </c>
      <c r="BB109" s="282">
        <f>Indexes!A96</f>
        <v/>
      </c>
      <c r="BC109" s="265">
        <f>ROUND((1-BB$3)*Indexes!$B96,1)</f>
        <v/>
      </c>
      <c r="BE109" s="282">
        <f>$K97</f>
        <v/>
      </c>
      <c r="BF109" s="265">
        <f>ROUND((1-BE$3)*$L97,1)</f>
        <v/>
      </c>
      <c r="BH109" s="282">
        <f>$K97</f>
        <v/>
      </c>
      <c r="BI109" s="282">
        <f>ROUND((1-BH$3)*$L97,1)</f>
        <v/>
      </c>
      <c r="BK109" s="282">
        <f>$K97</f>
        <v/>
      </c>
      <c r="BL109" s="282">
        <f>ROUND((1-BK$3)*$L97,1)</f>
        <v/>
      </c>
    </row>
    <row r="110">
      <c r="A110" s="33" t="inlineStr">
        <is>
          <t>TFPN</t>
        </is>
      </c>
      <c r="B110" s="49">
        <f>(1-B101)*MODEL!$RI234</f>
        <v/>
      </c>
      <c r="C110" s="61">
        <f>'ETF MTD'!$IK$28/'ETF MTD'!$IK$3-1</f>
        <v/>
      </c>
      <c r="D110" s="61">
        <f>B110*C110</f>
        <v/>
      </c>
      <c r="K110">
        <f>Indexes!P108</f>
        <v/>
      </c>
      <c r="L110" s="294">
        <f>Indexes!Q108</f>
        <v/>
      </c>
      <c r="O110">
        <f>Indexes!K94</f>
        <v/>
      </c>
      <c r="P110" s="265">
        <f>ROUND((99-SUM($P$7:$P$19))*(MCP!N93/MCP!$N$1),1)</f>
        <v/>
      </c>
      <c r="R110" s="13">
        <f>O110</f>
        <v/>
      </c>
      <c r="S110" s="265">
        <f>ROUND((99-SUM($S$7:$S$19))*(MCP!N93/MCP!$N$1),1)</f>
        <v/>
      </c>
      <c r="U110" s="13">
        <f>R110</f>
        <v/>
      </c>
      <c r="V110" s="265">
        <f>ROUND((99-SUM($V$7:$V$19))*(MCP!N93/MCP!$N$1),1)</f>
        <v/>
      </c>
      <c r="X110" s="13">
        <f>U110</f>
        <v/>
      </c>
      <c r="Y110" s="265">
        <f>ROUND((99-SUM($Y$7:$Y$19))*(MCP!N93/MCP!$N$1),1)</f>
        <v/>
      </c>
      <c r="AA110" s="265">
        <f>$K98</f>
        <v/>
      </c>
      <c r="AB110" s="265">
        <f>ROUND((1-$AA$3)*$L98,1)</f>
        <v/>
      </c>
      <c r="AD110" s="282">
        <f>$K98</f>
        <v/>
      </c>
      <c r="AE110" s="265">
        <f>ROUND((1-$AD$3)*$L98,1)</f>
        <v/>
      </c>
      <c r="AG110" s="282">
        <f>$K98</f>
        <v/>
      </c>
      <c r="AH110" s="265">
        <f>ROUND((1-AG$3)*$L98,1)</f>
        <v/>
      </c>
      <c r="AJ110" s="282">
        <f>$K98</f>
        <v/>
      </c>
      <c r="AK110" s="265">
        <f>ROUND((1-AJ$3)*$L98,1)</f>
        <v/>
      </c>
      <c r="AM110" s="282">
        <f>$K98</f>
        <v/>
      </c>
      <c r="AN110" s="265">
        <f>ROUND((1-AM$3)*$L98,1)</f>
        <v/>
      </c>
      <c r="AP110" s="282">
        <f>Indexes!A97</f>
        <v/>
      </c>
      <c r="AQ110" s="265">
        <f>ROUND((1-AP$3)*Indexes!$B97,1)</f>
        <v/>
      </c>
      <c r="AS110" s="282">
        <f>$K98</f>
        <v/>
      </c>
      <c r="AT110" s="282">
        <f>ROUND((1-AS$3)*$L98,1)</f>
        <v/>
      </c>
      <c r="AV110" s="282">
        <f>$K98</f>
        <v/>
      </c>
      <c r="AW110" s="282">
        <f>ROUND((1-AV$3)*$L98,1)</f>
        <v/>
      </c>
      <c r="AY110" s="282">
        <f>$K98</f>
        <v/>
      </c>
      <c r="AZ110" s="265">
        <f>ROUND((1-AY$3)*$L98,1)</f>
        <v/>
      </c>
      <c r="BB110" s="282">
        <f>Indexes!A97</f>
        <v/>
      </c>
      <c r="BC110" s="265">
        <f>ROUND((1-BB$3)*Indexes!$B97,1)</f>
        <v/>
      </c>
      <c r="BE110" s="282">
        <f>$K98</f>
        <v/>
      </c>
      <c r="BF110" s="265">
        <f>ROUND((1-BE$3)*$L98,1)</f>
        <v/>
      </c>
      <c r="BH110" s="282">
        <f>$K98</f>
        <v/>
      </c>
      <c r="BI110" s="282">
        <f>ROUND((1-BH$3)*$L98,1)</f>
        <v/>
      </c>
      <c r="BK110" s="282">
        <f>$K98</f>
        <v/>
      </c>
      <c r="BL110" s="282">
        <f>ROUND((1-BK$3)*$L98,1)</f>
        <v/>
      </c>
    </row>
    <row r="111">
      <c r="A111" s="32" t="inlineStr">
        <is>
          <t>SHY</t>
        </is>
      </c>
      <c r="B111" s="60" t="n">
        <v>0</v>
      </c>
      <c r="C111" s="61">
        <f>'ETF MTD'!$ES$28/'ETF MTD'!$ES$3-1</f>
        <v/>
      </c>
      <c r="D111" s="61">
        <f>B111*C111</f>
        <v/>
      </c>
      <c r="O111">
        <f>Indexes!K95</f>
        <v/>
      </c>
      <c r="P111" s="265">
        <f>ROUND((99-SUM($P$7:$P$19))*(MCP!N94/MCP!$N$1),1)</f>
        <v/>
      </c>
      <c r="R111" s="13">
        <f>O111</f>
        <v/>
      </c>
      <c r="S111" s="265">
        <f>ROUND((99-SUM($S$7:$S$19))*(MCP!N94/MCP!$N$1),1)</f>
        <v/>
      </c>
      <c r="U111" s="13">
        <f>R111</f>
        <v/>
      </c>
      <c r="V111" s="265">
        <f>ROUND((99-SUM($V$7:$V$19))*(MCP!N94/MCP!$N$1),1)</f>
        <v/>
      </c>
      <c r="X111" s="13">
        <f>U111</f>
        <v/>
      </c>
      <c r="Y111" s="265">
        <f>ROUND((99-SUM($Y$7:$Y$19))*(MCP!N94/MCP!$N$1),1)</f>
        <v/>
      </c>
      <c r="AA111" s="265">
        <f>$K99</f>
        <v/>
      </c>
      <c r="AB111" s="265">
        <f>ROUND((1-$AA$3)*$L99,1)</f>
        <v/>
      </c>
      <c r="AD111" s="282">
        <f>$K99</f>
        <v/>
      </c>
      <c r="AE111" s="265">
        <f>ROUND((1-$AD$3)*$L99,1)</f>
        <v/>
      </c>
      <c r="AG111" s="282">
        <f>$K99</f>
        <v/>
      </c>
      <c r="AH111" s="265">
        <f>ROUND((1-AG$3)*$L99,1)</f>
        <v/>
      </c>
      <c r="AJ111" s="282">
        <f>$K99</f>
        <v/>
      </c>
      <c r="AK111" s="265">
        <f>ROUND((1-AJ$3)*$L99,1)</f>
        <v/>
      </c>
      <c r="AM111" s="282">
        <f>$K99</f>
        <v/>
      </c>
      <c r="AN111" s="265">
        <f>ROUND((1-AM$3)*$L99,1)</f>
        <v/>
      </c>
      <c r="AP111" s="282">
        <f>Indexes!A98</f>
        <v/>
      </c>
      <c r="AQ111" s="265">
        <f>ROUND((1-AP$3)*Indexes!$B98,1)</f>
        <v/>
      </c>
      <c r="AS111" s="282">
        <f>$K99</f>
        <v/>
      </c>
      <c r="AT111" s="282">
        <f>ROUND((1-AS$3)*$L99,1)</f>
        <v/>
      </c>
      <c r="AV111" s="282">
        <f>$K99</f>
        <v/>
      </c>
      <c r="AW111" s="282">
        <f>ROUND((1-AV$3)*$L99,1)</f>
        <v/>
      </c>
      <c r="AY111" s="282">
        <f>$K99</f>
        <v/>
      </c>
      <c r="AZ111" s="265">
        <f>ROUND((1-AY$3)*$L99,1)</f>
        <v/>
      </c>
      <c r="BB111" s="282">
        <f>Indexes!A98</f>
        <v/>
      </c>
      <c r="BC111" s="265">
        <f>ROUND((1-BB$3)*Indexes!$B98,1)</f>
        <v/>
      </c>
      <c r="BE111" s="282">
        <f>$K99</f>
        <v/>
      </c>
      <c r="BF111" s="265">
        <f>ROUND((1-BE$3)*$L99,1)</f>
        <v/>
      </c>
      <c r="BH111" s="282">
        <f>$K99</f>
        <v/>
      </c>
      <c r="BI111" s="282">
        <f>ROUND((1-BH$3)*$L99,1)</f>
        <v/>
      </c>
      <c r="BK111" s="282">
        <f>$K99</f>
        <v/>
      </c>
      <c r="BL111" s="282">
        <f>ROUND((1-BK$3)*$L99,1)</f>
        <v/>
      </c>
    </row>
    <row r="112">
      <c r="A112" t="inlineStr">
        <is>
          <t>U.S. Govt UST</t>
        </is>
      </c>
      <c r="B112" s="49">
        <f>98%-SUM(B101:B111)</f>
        <v/>
      </c>
      <c r="C112" s="61" t="n">
        <v>0</v>
      </c>
      <c r="D112" s="61">
        <f>B112*C112</f>
        <v/>
      </c>
      <c r="O112">
        <f>Indexes!K96</f>
        <v/>
      </c>
      <c r="P112" s="265">
        <f>ROUND((99-SUM($P$7:$P$19))*(MCP!N95/MCP!$N$1),1)</f>
        <v/>
      </c>
      <c r="R112" s="13">
        <f>O112</f>
        <v/>
      </c>
      <c r="S112" s="265">
        <f>ROUND((99-SUM($S$7:$S$19))*(MCP!N95/MCP!$N$1),1)</f>
        <v/>
      </c>
      <c r="U112" s="13">
        <f>R112</f>
        <v/>
      </c>
      <c r="V112" s="265">
        <f>ROUND((99-SUM($V$7:$V$19))*(MCP!N95/MCP!$N$1),1)</f>
        <v/>
      </c>
      <c r="X112" s="13">
        <f>U112</f>
        <v/>
      </c>
      <c r="Y112" s="265">
        <f>ROUND((99-SUM($Y$7:$Y$19))*(MCP!N95/MCP!$N$1),1)</f>
        <v/>
      </c>
      <c r="AA112" s="265">
        <f>$K100</f>
        <v/>
      </c>
      <c r="AB112" s="265">
        <f>ROUND((1-$AA$3)*$L100,1)</f>
        <v/>
      </c>
      <c r="AD112" s="282">
        <f>$K100</f>
        <v/>
      </c>
      <c r="AE112" s="265">
        <f>ROUND((1-$AD$3)*$L100,1)</f>
        <v/>
      </c>
      <c r="AG112" s="282">
        <f>$K100</f>
        <v/>
      </c>
      <c r="AH112" s="265">
        <f>ROUND((1-AG$3)*$L100,1)</f>
        <v/>
      </c>
      <c r="AJ112" s="282">
        <f>$K100</f>
        <v/>
      </c>
      <c r="AK112" s="265">
        <f>ROUND((1-AJ$3)*$L100,1)</f>
        <v/>
      </c>
      <c r="AM112" s="282">
        <f>$K100</f>
        <v/>
      </c>
      <c r="AN112" s="265">
        <f>ROUND((1-AM$3)*$L100,1)</f>
        <v/>
      </c>
      <c r="AP112" s="282">
        <f>Indexes!A99</f>
        <v/>
      </c>
      <c r="AQ112" s="265">
        <f>ROUND((1-AP$3)*Indexes!$B99,1)</f>
        <v/>
      </c>
      <c r="AS112" s="282">
        <f>$K100</f>
        <v/>
      </c>
      <c r="AT112" s="282">
        <f>ROUND((1-AS$3)*$L100,1)</f>
        <v/>
      </c>
      <c r="AV112" s="282">
        <f>$K100</f>
        <v/>
      </c>
      <c r="AW112" s="282">
        <f>ROUND((1-AV$3)*$L100,1)</f>
        <v/>
      </c>
      <c r="AY112" s="282">
        <f>$K100</f>
        <v/>
      </c>
      <c r="AZ112" s="265">
        <f>ROUND((1-AY$3)*$L100,1)</f>
        <v/>
      </c>
      <c r="BB112" s="282">
        <f>Indexes!A99</f>
        <v/>
      </c>
      <c r="BC112" s="265">
        <f>ROUND((1-BB$3)*Indexes!$B99,1)</f>
        <v/>
      </c>
      <c r="BE112" s="282">
        <f>$K100</f>
        <v/>
      </c>
      <c r="BF112" s="265">
        <f>ROUND((1-BE$3)*$L100,1)</f>
        <v/>
      </c>
      <c r="BH112" s="282">
        <f>$K100</f>
        <v/>
      </c>
      <c r="BI112" s="282">
        <f>ROUND((1-BH$3)*$L100,1)</f>
        <v/>
      </c>
      <c r="BK112" s="282">
        <f>$K100</f>
        <v/>
      </c>
      <c r="BL112" s="282">
        <f>ROUND((1-BK$3)*$L100,1)</f>
        <v/>
      </c>
    </row>
    <row r="113">
      <c r="A113" s="85" t="inlineStr">
        <is>
          <t>OPER/SHV/BIL/FLOT/JPST 10% max</t>
        </is>
      </c>
      <c r="B113" s="49" t="n"/>
      <c r="C113" s="61" t="n"/>
      <c r="D113" s="61" t="n"/>
      <c r="O113">
        <f>Indexes!K97</f>
        <v/>
      </c>
      <c r="P113" s="265">
        <f>ROUND((99-SUM($P$7:$P$19))*(MCP!N96/MCP!$N$1),1)</f>
        <v/>
      </c>
      <c r="R113" s="13">
        <f>O113</f>
        <v/>
      </c>
      <c r="S113" s="265">
        <f>ROUND((99-SUM($S$7:$S$19))*(MCP!N96/MCP!$N$1),1)</f>
        <v/>
      </c>
      <c r="U113" s="13">
        <f>R113</f>
        <v/>
      </c>
      <c r="V113" s="265">
        <f>ROUND((99-SUM($V$7:$V$19))*(MCP!N96/MCP!$N$1),1)</f>
        <v/>
      </c>
      <c r="X113" s="13">
        <f>U113</f>
        <v/>
      </c>
      <c r="Y113" s="265">
        <f>ROUND((99-SUM($Y$7:$Y$19))*(MCP!N96/MCP!$N$1),1)</f>
        <v/>
      </c>
      <c r="AA113" s="265">
        <f>$K101</f>
        <v/>
      </c>
      <c r="AB113" s="265">
        <f>ROUND((1-$AA$3)*$L101,1)</f>
        <v/>
      </c>
      <c r="AD113" s="282">
        <f>$K101</f>
        <v/>
      </c>
      <c r="AE113" s="265">
        <f>ROUND((1-$AD$3)*$L101,1)</f>
        <v/>
      </c>
      <c r="AG113" s="282">
        <f>$K101</f>
        <v/>
      </c>
      <c r="AH113" s="265">
        <f>ROUND((1-AG$3)*$L101,1)</f>
        <v/>
      </c>
      <c r="AJ113" s="282">
        <f>$K101</f>
        <v/>
      </c>
      <c r="AK113" s="265">
        <f>ROUND((1-AJ$3)*$L101,1)</f>
        <v/>
      </c>
      <c r="AM113" s="282">
        <f>$K101</f>
        <v/>
      </c>
      <c r="AN113" s="265">
        <f>ROUND((1-AM$3)*$L101,1)</f>
        <v/>
      </c>
      <c r="AP113" s="282">
        <f>Indexes!A100</f>
        <v/>
      </c>
      <c r="AQ113" s="265">
        <f>ROUND((1-AP$3)*Indexes!$B100,1)</f>
        <v/>
      </c>
      <c r="AS113" s="282">
        <f>$K101</f>
        <v/>
      </c>
      <c r="AT113" s="282">
        <f>ROUND((1-AS$3)*$L101,1)</f>
        <v/>
      </c>
      <c r="AV113" s="282">
        <f>$K101</f>
        <v/>
      </c>
      <c r="AW113" s="282">
        <f>ROUND((1-AV$3)*$L101,1)</f>
        <v/>
      </c>
      <c r="AY113" s="282">
        <f>$K101</f>
        <v/>
      </c>
      <c r="AZ113" s="265">
        <f>ROUND((1-AY$3)*$L101,1)</f>
        <v/>
      </c>
      <c r="BB113" s="282">
        <f>Indexes!A100</f>
        <v/>
      </c>
      <c r="BC113" s="265">
        <f>ROUND((1-BB$3)*Indexes!$B100,1)</f>
        <v/>
      </c>
      <c r="BE113" s="282">
        <f>$K101</f>
        <v/>
      </c>
      <c r="BF113" s="265">
        <f>ROUND((1-BE$3)*$L101,1)</f>
        <v/>
      </c>
      <c r="BH113" s="282">
        <f>$K101</f>
        <v/>
      </c>
      <c r="BI113" s="282">
        <f>ROUND((1-BH$3)*$L101,1)</f>
        <v/>
      </c>
      <c r="BK113" s="282">
        <f>$K101</f>
        <v/>
      </c>
      <c r="BL113" s="282">
        <f>ROUND((1-BK$3)*$L101,1)</f>
        <v/>
      </c>
    </row>
    <row r="114">
      <c r="A114" s="61" t="n"/>
      <c r="B114" s="33" t="n"/>
      <c r="C114" s="33" t="n"/>
      <c r="D114" s="33" t="n"/>
      <c r="O114">
        <f>Indexes!K98</f>
        <v/>
      </c>
      <c r="P114" s="265">
        <f>ROUND((99-SUM($P$7:$P$19))*(MCP!N97/MCP!$N$1),1)</f>
        <v/>
      </c>
      <c r="R114" s="13">
        <f>O114</f>
        <v/>
      </c>
      <c r="S114" s="265">
        <f>ROUND((99-SUM($S$7:$S$19))*(MCP!N97/MCP!$N$1),1)</f>
        <v/>
      </c>
      <c r="U114" s="13">
        <f>R114</f>
        <v/>
      </c>
      <c r="V114" s="265">
        <f>ROUND((99-SUM($V$7:$V$19))*(MCP!N97/MCP!$N$1),1)</f>
        <v/>
      </c>
      <c r="X114" s="13">
        <f>U114</f>
        <v/>
      </c>
      <c r="Y114" s="265">
        <f>ROUND((99-SUM($Y$7:$Y$19))*(MCP!N97/MCP!$N$1),1)</f>
        <v/>
      </c>
      <c r="AA114" s="265">
        <f>$K102</f>
        <v/>
      </c>
      <c r="AB114" s="265">
        <f>ROUND((1-$AA$3)*$L102,1)</f>
        <v/>
      </c>
      <c r="AD114" s="282">
        <f>$K102</f>
        <v/>
      </c>
      <c r="AE114" s="265">
        <f>ROUND((1-$AD$3)*$L102,1)</f>
        <v/>
      </c>
      <c r="AG114" s="282">
        <f>$K102</f>
        <v/>
      </c>
      <c r="AH114" s="265">
        <f>ROUND((1-AG$3)*$L102,1)</f>
        <v/>
      </c>
      <c r="AJ114" s="282">
        <f>$K102</f>
        <v/>
      </c>
      <c r="AK114" s="265">
        <f>ROUND((1-AJ$3)*$L102,1)</f>
        <v/>
      </c>
      <c r="AM114" s="282">
        <f>$K102</f>
        <v/>
      </c>
      <c r="AN114" s="265">
        <f>ROUND((1-AM$3)*$L102,1)</f>
        <v/>
      </c>
      <c r="AP114" s="282">
        <f>Indexes!A101</f>
        <v/>
      </c>
      <c r="AQ114" s="265">
        <f>ROUND((1-AP$3)*Indexes!$B101,1)</f>
        <v/>
      </c>
      <c r="AS114" s="282">
        <f>$K102</f>
        <v/>
      </c>
      <c r="AT114" s="282">
        <f>ROUND((1-AS$3)*$L102,1)</f>
        <v/>
      </c>
      <c r="AV114" s="282">
        <f>$K102</f>
        <v/>
      </c>
      <c r="AW114" s="282">
        <f>ROUND((1-AV$3)*$L102,1)</f>
        <v/>
      </c>
      <c r="AY114" s="282">
        <f>$K102</f>
        <v/>
      </c>
      <c r="AZ114" s="265">
        <f>ROUND((1-AY$3)*$L102,1)</f>
        <v/>
      </c>
      <c r="BB114" s="282">
        <f>Indexes!A101</f>
        <v/>
      </c>
      <c r="BC114" s="265">
        <f>ROUND((1-BB$3)*Indexes!$B101,1)</f>
        <v/>
      </c>
      <c r="BE114" s="282">
        <f>$K102</f>
        <v/>
      </c>
      <c r="BF114" s="265">
        <f>ROUND((1-BE$3)*$L102,1)</f>
        <v/>
      </c>
      <c r="BH114" s="282">
        <f>$K102</f>
        <v/>
      </c>
      <c r="BI114" s="282">
        <f>ROUND((1-BH$3)*$L102,1)</f>
        <v/>
      </c>
      <c r="BK114" s="282">
        <f>$K102</f>
        <v/>
      </c>
      <c r="BL114" s="282">
        <f>ROUND((1-BK$3)*$L102,1)</f>
        <v/>
      </c>
    </row>
    <row r="115">
      <c r="A115" s="33" t="inlineStr">
        <is>
          <t>Cash</t>
        </is>
      </c>
      <c r="B115" s="49">
        <f>1-SUM(B101:B114)</f>
        <v/>
      </c>
      <c r="C115" s="61" t="n">
        <v>0</v>
      </c>
      <c r="D115" s="61">
        <f>B115*C115</f>
        <v/>
      </c>
      <c r="O115">
        <f>Indexes!K99</f>
        <v/>
      </c>
      <c r="P115" s="265">
        <f>ROUND((99-SUM($P$7:$P$19))*(MCP!N98/MCP!$N$1),1)</f>
        <v/>
      </c>
      <c r="R115" s="13">
        <f>O115</f>
        <v/>
      </c>
      <c r="S115" s="265">
        <f>ROUND((99-SUM($S$7:$S$19))*(MCP!N98/MCP!$N$1),1)</f>
        <v/>
      </c>
      <c r="U115" s="13">
        <f>R115</f>
        <v/>
      </c>
      <c r="V115" s="265">
        <f>ROUND((99-SUM($V$7:$V$19))*(MCP!N98/MCP!$N$1),1)</f>
        <v/>
      </c>
      <c r="X115" s="13">
        <f>U115</f>
        <v/>
      </c>
      <c r="Y115" s="265">
        <f>ROUND((99-SUM($Y$7:$Y$19))*(MCP!N98/MCP!$N$1),1)</f>
        <v/>
      </c>
      <c r="AA115" s="265">
        <f>$K103</f>
        <v/>
      </c>
      <c r="AB115" s="265">
        <f>ROUND((1-$AA$3)*$L103,1)</f>
        <v/>
      </c>
      <c r="AD115" s="282">
        <f>$K103</f>
        <v/>
      </c>
      <c r="AE115" s="265">
        <f>ROUND((1-$AD$3)*$L103,1)</f>
        <v/>
      </c>
      <c r="AG115" s="282">
        <f>$K103</f>
        <v/>
      </c>
      <c r="AH115" s="265">
        <f>ROUND((1-AG$3)*$L103,1)</f>
        <v/>
      </c>
      <c r="AJ115" s="282">
        <f>$K103</f>
        <v/>
      </c>
      <c r="AK115" s="265">
        <f>ROUND((1-AJ$3)*$L103,1)</f>
        <v/>
      </c>
      <c r="AM115" s="282">
        <f>$K103</f>
        <v/>
      </c>
      <c r="AN115" s="265">
        <f>ROUND((1-AM$3)*$L103,1)</f>
        <v/>
      </c>
      <c r="AS115" s="282">
        <f>$K103</f>
        <v/>
      </c>
      <c r="AT115" s="282">
        <f>ROUND((1-AS$3)*$L103,1)</f>
        <v/>
      </c>
      <c r="AV115" s="282">
        <f>$K103</f>
        <v/>
      </c>
      <c r="AW115" s="282">
        <f>ROUND((1-AV$3)*$L103,1)</f>
        <v/>
      </c>
      <c r="AY115" s="282">
        <f>$K103</f>
        <v/>
      </c>
      <c r="AZ115" s="265">
        <f>ROUND((1-AY$3)*$L103,1)</f>
        <v/>
      </c>
      <c r="BE115" s="282">
        <f>$K103</f>
        <v/>
      </c>
      <c r="BF115" s="265">
        <f>ROUND((1-BE$3)*$L103,1)</f>
        <v/>
      </c>
      <c r="BH115" s="282">
        <f>$K103</f>
        <v/>
      </c>
      <c r="BI115" s="282">
        <f>ROUND((1-BH$3)*$L103,1)</f>
        <v/>
      </c>
      <c r="BK115" s="282">
        <f>$K103</f>
        <v/>
      </c>
      <c r="BL115" s="282">
        <f>ROUND((1-BK$3)*$L103,1)</f>
        <v/>
      </c>
    </row>
    <row r="116">
      <c r="A116" s="33" t="n"/>
      <c r="B116" s="33" t="n"/>
      <c r="C116" s="33" t="n"/>
      <c r="D116" s="33" t="n"/>
      <c r="O116">
        <f>Indexes!K100</f>
        <v/>
      </c>
      <c r="P116" s="265">
        <f>ROUND((99-SUM($P$7:$P$19))*(MCP!N99/MCP!$N$1),1)</f>
        <v/>
      </c>
      <c r="R116" s="13">
        <f>O116</f>
        <v/>
      </c>
      <c r="S116" s="265">
        <f>ROUND((99-SUM($S$7:$S$19))*(MCP!N99/MCP!$N$1),1)</f>
        <v/>
      </c>
      <c r="U116" s="13">
        <f>R116</f>
        <v/>
      </c>
      <c r="V116" s="265">
        <f>ROUND((99-SUM($V$7:$V$19))*(MCP!N99/MCP!$N$1),1)</f>
        <v/>
      </c>
      <c r="X116" s="13">
        <f>U116</f>
        <v/>
      </c>
      <c r="Y116" s="265">
        <f>ROUND((99-SUM($Y$7:$Y$19))*(MCP!N99/MCP!$N$1),1)</f>
        <v/>
      </c>
      <c r="AA116" s="265">
        <f>$K104</f>
        <v/>
      </c>
      <c r="AB116" s="265">
        <f>ROUND((1-$AA$3)*$L104,1)</f>
        <v/>
      </c>
      <c r="AD116" s="282">
        <f>$K104</f>
        <v/>
      </c>
      <c r="AE116" s="265">
        <f>ROUND((1-$AD$3)*$L104,1)</f>
        <v/>
      </c>
      <c r="AG116" s="282">
        <f>$K104</f>
        <v/>
      </c>
      <c r="AH116" s="265">
        <f>ROUND((1-AG$3)*$L104,1)</f>
        <v/>
      </c>
      <c r="AJ116" s="282">
        <f>$K104</f>
        <v/>
      </c>
      <c r="AK116" s="265">
        <f>ROUND((1-AJ$3)*$L104,1)</f>
        <v/>
      </c>
      <c r="AM116" s="282">
        <f>$K104</f>
        <v/>
      </c>
      <c r="AN116" s="265">
        <f>ROUND((1-AM$3)*$L104,1)</f>
        <v/>
      </c>
      <c r="AS116" s="282">
        <f>$K104</f>
        <v/>
      </c>
      <c r="AT116" s="282">
        <f>ROUND((1-AS$3)*$L104,1)</f>
        <v/>
      </c>
      <c r="AV116" s="282">
        <f>$K104</f>
        <v/>
      </c>
      <c r="AW116" s="282">
        <f>ROUND((1-AV$3)*$L104,1)</f>
        <v/>
      </c>
      <c r="AY116" s="282">
        <f>$K104</f>
        <v/>
      </c>
      <c r="AZ116" s="265">
        <f>ROUND((1-AY$3)*$L104,1)</f>
        <v/>
      </c>
      <c r="BE116" s="282">
        <f>$K104</f>
        <v/>
      </c>
      <c r="BF116" s="265">
        <f>ROUND((1-BE$3)*$L104,1)</f>
        <v/>
      </c>
      <c r="BH116" s="282">
        <f>$K104</f>
        <v/>
      </c>
      <c r="BI116" s="282">
        <f>ROUND((1-BH$3)*$L104,1)</f>
        <v/>
      </c>
      <c r="BK116" s="282">
        <f>$K104</f>
        <v/>
      </c>
      <c r="BL116" s="282">
        <f>ROUND((1-BK$3)*$L104,1)</f>
        <v/>
      </c>
    </row>
    <row r="117">
      <c r="A117" s="33" t="inlineStr">
        <is>
          <t>Total</t>
        </is>
      </c>
      <c r="B117" s="48">
        <f>SUM(B101:B116)</f>
        <v/>
      </c>
      <c r="C117" s="33" t="n"/>
      <c r="D117" s="46">
        <f>SUM(D102:D115)</f>
        <v/>
      </c>
      <c r="O117">
        <f>Indexes!K101</f>
        <v/>
      </c>
      <c r="P117" s="265">
        <f>ROUND((99-SUM($P$7:$P$19))*(MCP!N100/MCP!$N$1),1)</f>
        <v/>
      </c>
      <c r="R117" s="13">
        <f>O117</f>
        <v/>
      </c>
      <c r="S117" s="265">
        <f>ROUND((99-SUM($S$7:$S$19))*(MCP!N100/MCP!$N$1),1)</f>
        <v/>
      </c>
      <c r="U117" s="13">
        <f>R117</f>
        <v/>
      </c>
      <c r="V117" s="265">
        <f>ROUND((99-SUM($V$7:$V$19))*(MCP!N100/MCP!$N$1),1)</f>
        <v/>
      </c>
      <c r="X117" s="13">
        <f>U117</f>
        <v/>
      </c>
      <c r="Y117" s="265">
        <f>ROUND((99-SUM($Y$7:$Y$19))*(MCP!N100/MCP!$N$1),1)</f>
        <v/>
      </c>
      <c r="AA117" s="265">
        <f>$K105</f>
        <v/>
      </c>
      <c r="AB117" s="265">
        <f>ROUND((1-$AA$3)*$L105,1)</f>
        <v/>
      </c>
      <c r="AD117" s="282">
        <f>$K105</f>
        <v/>
      </c>
      <c r="AE117" s="265">
        <f>ROUND((1-$AD$3)*$L105,1)</f>
        <v/>
      </c>
      <c r="AG117" s="282">
        <f>$K105</f>
        <v/>
      </c>
      <c r="AH117" s="265">
        <f>ROUND((1-AG$3)*$L105,1)</f>
        <v/>
      </c>
      <c r="AJ117" s="282">
        <f>$K105</f>
        <v/>
      </c>
      <c r="AK117" s="265">
        <f>ROUND((1-AJ$3)*$L105,1)</f>
        <v/>
      </c>
      <c r="AM117" s="282">
        <f>$K105</f>
        <v/>
      </c>
      <c r="AN117" s="265">
        <f>ROUND((1-AM$3)*$L105,1)</f>
        <v/>
      </c>
      <c r="AS117" s="282">
        <f>$K105</f>
        <v/>
      </c>
      <c r="AT117" s="282">
        <f>ROUND((1-AS$3)*$L105,1)</f>
        <v/>
      </c>
      <c r="AV117" s="282">
        <f>$K105</f>
        <v/>
      </c>
      <c r="AW117" s="282">
        <f>ROUND((1-AV$3)*$L105,1)</f>
        <v/>
      </c>
      <c r="AY117" s="282">
        <f>$K105</f>
        <v/>
      </c>
      <c r="AZ117" s="265">
        <f>ROUND((1-AY$3)*$L105,1)</f>
        <v/>
      </c>
      <c r="BE117" s="282">
        <f>$K105</f>
        <v/>
      </c>
      <c r="BF117" s="265">
        <f>ROUND((1-BE$3)*$L105,1)</f>
        <v/>
      </c>
      <c r="BH117" s="282">
        <f>$K105</f>
        <v/>
      </c>
      <c r="BI117" s="282">
        <f>ROUND((1-BH$3)*$L105,1)</f>
        <v/>
      </c>
      <c r="BK117" s="282">
        <f>$K105</f>
        <v/>
      </c>
      <c r="BL117" s="282">
        <f>ROUND((1-BK$3)*$L105,1)</f>
        <v/>
      </c>
    </row>
    <row r="118">
      <c r="O118">
        <f>Indexes!K102</f>
        <v/>
      </c>
      <c r="P118" s="265">
        <f>ROUND((99-SUM($P$7:$P$19))*(MCP!N101/MCP!$N$1),1)</f>
        <v/>
      </c>
      <c r="R118" s="13">
        <f>O118</f>
        <v/>
      </c>
      <c r="S118" s="265">
        <f>ROUND((99-SUM($S$7:$S$19))*(MCP!N101/MCP!$N$1),1)</f>
        <v/>
      </c>
      <c r="U118" s="13">
        <f>R118</f>
        <v/>
      </c>
      <c r="V118" s="265">
        <f>ROUND((99-SUM($V$7:$V$19))*(MCP!N101/MCP!$N$1),1)</f>
        <v/>
      </c>
      <c r="X118" s="13">
        <f>U118</f>
        <v/>
      </c>
      <c r="Y118" s="265">
        <f>ROUND((99-SUM($Y$7:$Y$19))*(MCP!N101/MCP!$N$1),1)</f>
        <v/>
      </c>
      <c r="AA118" s="265">
        <f>$K106</f>
        <v/>
      </c>
      <c r="AB118" s="265">
        <f>ROUND((1-$AA$3)*$L106,1)</f>
        <v/>
      </c>
      <c r="AD118" s="282">
        <f>$K106</f>
        <v/>
      </c>
      <c r="AE118" s="265">
        <f>ROUND((1-$AD$3)*$L106,1)</f>
        <v/>
      </c>
      <c r="AG118" s="282">
        <f>$K106</f>
        <v/>
      </c>
      <c r="AH118" s="265">
        <f>ROUND((1-AG$3)*$L106,1)</f>
        <v/>
      </c>
      <c r="AJ118" s="282">
        <f>$K106</f>
        <v/>
      </c>
      <c r="AK118" s="265">
        <f>ROUND((1-AJ$3)*$L106,1)</f>
        <v/>
      </c>
      <c r="AM118" s="282">
        <f>$K106</f>
        <v/>
      </c>
      <c r="AN118" s="265">
        <f>ROUND((1-AM$3)*$L106,1)</f>
        <v/>
      </c>
      <c r="AS118" s="282">
        <f>$K106</f>
        <v/>
      </c>
      <c r="AT118" s="282">
        <f>ROUND((1-AS$3)*$L106,1)</f>
        <v/>
      </c>
      <c r="AV118" s="282">
        <f>$K106</f>
        <v/>
      </c>
      <c r="AW118" s="282">
        <f>ROUND((1-AV$3)*$L106,1)</f>
        <v/>
      </c>
      <c r="AY118" s="282">
        <f>$K106</f>
        <v/>
      </c>
      <c r="AZ118" s="265">
        <f>ROUND((1-AY$3)*$L106,1)</f>
        <v/>
      </c>
      <c r="BE118" s="282">
        <f>$K106</f>
        <v/>
      </c>
      <c r="BF118" s="265">
        <f>ROUND((1-BE$3)*$L106,1)</f>
        <v/>
      </c>
      <c r="BH118" s="282">
        <f>$K106</f>
        <v/>
      </c>
      <c r="BI118" s="282">
        <f>ROUND((1-BH$3)*$L106,1)</f>
        <v/>
      </c>
      <c r="BK118" s="282">
        <f>$K106</f>
        <v/>
      </c>
      <c r="BL118" s="282">
        <f>ROUND((1-BK$3)*$L106,1)</f>
        <v/>
      </c>
    </row>
    <row r="119">
      <c r="A119" s="33" t="inlineStr">
        <is>
          <t xml:space="preserve">EQ8 S50 Balanced </t>
        </is>
      </c>
      <c r="B119" s="33" t="n"/>
      <c r="C119" s="33" t="n"/>
      <c r="D119" s="33" t="n"/>
      <c r="O119">
        <f>Indexes!K103</f>
        <v/>
      </c>
      <c r="P119" s="265">
        <f>ROUND((99-SUM($P$7:$P$19))*(MCP!N102/MCP!$N$1),1)</f>
        <v/>
      </c>
      <c r="R119" s="13">
        <f>O119</f>
        <v/>
      </c>
      <c r="S119" s="265">
        <f>ROUND((99-SUM($S$7:$S$19))*(MCP!N102/MCP!$N$1),1)</f>
        <v/>
      </c>
      <c r="U119" s="13">
        <f>R119</f>
        <v/>
      </c>
      <c r="V119" s="265">
        <f>ROUND((99-SUM($V$7:$V$19))*(MCP!N102/MCP!$N$1),1)</f>
        <v/>
      </c>
      <c r="X119" s="13">
        <f>U119</f>
        <v/>
      </c>
      <c r="Y119" s="265">
        <f>ROUND((99-SUM($Y$7:$Y$19))*(MCP!N102/MCP!$N$1),1)</f>
        <v/>
      </c>
      <c r="AA119" s="265">
        <f>$K107</f>
        <v/>
      </c>
      <c r="AB119" s="265">
        <f>ROUND((1-$AA$3)*$L107,1)</f>
        <v/>
      </c>
      <c r="AD119" s="282">
        <f>$K107</f>
        <v/>
      </c>
      <c r="AE119" s="265">
        <f>ROUND((1-$AD$3)*$L107,1)</f>
        <v/>
      </c>
      <c r="AG119" s="282">
        <f>$K107</f>
        <v/>
      </c>
      <c r="AH119" s="265">
        <f>ROUND((1-AG$3)*$L107,1)</f>
        <v/>
      </c>
      <c r="AJ119" s="282">
        <f>$K107</f>
        <v/>
      </c>
      <c r="AK119" s="265">
        <f>ROUND((1-AJ$3)*$L107,1)</f>
        <v/>
      </c>
      <c r="AM119" s="282">
        <f>$K107</f>
        <v/>
      </c>
      <c r="AN119" s="265">
        <f>ROUND((1-AM$3)*$L107,1)</f>
        <v/>
      </c>
      <c r="AS119" s="282">
        <f>$K107</f>
        <v/>
      </c>
      <c r="AT119" s="282">
        <f>ROUND((1-AS$3)*$L107,1)</f>
        <v/>
      </c>
      <c r="AV119" s="282">
        <f>$K107</f>
        <v/>
      </c>
      <c r="AW119" s="282">
        <f>ROUND((1-AV$3)*$L107,1)</f>
        <v/>
      </c>
      <c r="AY119" s="282">
        <f>$K107</f>
        <v/>
      </c>
      <c r="AZ119" s="265">
        <f>ROUND((1-AY$3)*$L107,1)</f>
        <v/>
      </c>
      <c r="BE119" s="282">
        <f>$K107</f>
        <v/>
      </c>
      <c r="BF119" s="265">
        <f>ROUND((1-BE$3)*$L107,1)</f>
        <v/>
      </c>
      <c r="BH119" s="282">
        <f>$K107</f>
        <v/>
      </c>
      <c r="BI119" s="282">
        <f>ROUND((1-BH$3)*$L107,1)</f>
        <v/>
      </c>
      <c r="BK119" s="282">
        <f>$K107</f>
        <v/>
      </c>
      <c r="BL119" s="282">
        <f>ROUND((1-BK$3)*$L107,1)</f>
        <v/>
      </c>
    </row>
    <row r="120">
      <c r="A120" t="inlineStr">
        <is>
          <t>BLUIX</t>
        </is>
      </c>
      <c r="B120" s="3">
        <f>'BLUIX in Models'!$C$4</f>
        <v/>
      </c>
      <c r="C120" s="61">
        <f>'ETF MTD'!$ADE$28/'ETF MTD'!$ADE$3-1</f>
        <v/>
      </c>
      <c r="D120" s="61">
        <f>B120*C120</f>
        <v/>
      </c>
      <c r="R120" s="13" t="n"/>
      <c r="U120" s="13" t="n"/>
      <c r="X120" s="13" t="n"/>
      <c r="AA120" s="265">
        <f>$K108</f>
        <v/>
      </c>
      <c r="AB120" s="265">
        <f>ROUND((1-$AA$3)*$L108,1)</f>
        <v/>
      </c>
      <c r="AD120" s="282">
        <f>$K108</f>
        <v/>
      </c>
      <c r="AE120" s="265">
        <f>ROUND((1-$AD$3)*$L108,1)</f>
        <v/>
      </c>
      <c r="AG120" s="282">
        <f>$K108</f>
        <v/>
      </c>
      <c r="AH120" s="265">
        <f>ROUND((1-AG$3)*$L108,1)</f>
        <v/>
      </c>
      <c r="AJ120" s="282">
        <f>$K108</f>
        <v/>
      </c>
      <c r="AK120" s="265">
        <f>ROUND((1-AJ$3)*$L108,1)</f>
        <v/>
      </c>
      <c r="AM120" s="282">
        <f>$K108</f>
        <v/>
      </c>
      <c r="AN120" s="265">
        <f>ROUND((1-AM$3)*$L108,1)</f>
        <v/>
      </c>
      <c r="AS120" s="282">
        <f>$K108</f>
        <v/>
      </c>
      <c r="AT120" s="282">
        <f>ROUND((1-AS$3)*$L108,1)</f>
        <v/>
      </c>
      <c r="AV120" s="282">
        <f>$K108</f>
        <v/>
      </c>
      <c r="AW120" s="282">
        <f>ROUND((1-AV$3)*$L108,1)</f>
        <v/>
      </c>
      <c r="AY120" s="282">
        <f>$K108</f>
        <v/>
      </c>
      <c r="AZ120" s="265">
        <f>ROUND((1-AY$3)*$L108,1)</f>
        <v/>
      </c>
      <c r="BE120" s="282">
        <f>$K108</f>
        <v/>
      </c>
      <c r="BF120" s="265">
        <f>ROUND((1-BE$3)*$L108,1)</f>
        <v/>
      </c>
      <c r="BH120" s="282">
        <f>$K108</f>
        <v/>
      </c>
      <c r="BI120" s="282">
        <f>ROUND((1-BH$3)*$L108,1)</f>
        <v/>
      </c>
      <c r="BK120" s="282">
        <f>$K108</f>
        <v/>
      </c>
      <c r="BL120" s="282">
        <f>ROUND((1-BK$3)*$L108,1)</f>
        <v/>
      </c>
    </row>
    <row r="121">
      <c r="A121" s="32" t="inlineStr">
        <is>
          <t>SPTM</t>
        </is>
      </c>
      <c r="B121" s="49">
        <f>(1-B120)*MODEL!$RI243</f>
        <v/>
      </c>
      <c r="C121" s="61">
        <f>'ETF MTD'!$K$28/'ETF MTD'!$K$3-1</f>
        <v/>
      </c>
      <c r="D121" s="61">
        <f>B121*C121</f>
        <v/>
      </c>
      <c r="AA121" s="265">
        <f>$K109</f>
        <v/>
      </c>
      <c r="AB121" s="265">
        <f>ROUND((1-$AA$3)*$L109,1)</f>
        <v/>
      </c>
      <c r="AD121" s="282">
        <f>$K109</f>
        <v/>
      </c>
      <c r="AE121" s="265">
        <f>ROUND((1-$AD$3)*$L109,1)</f>
        <v/>
      </c>
      <c r="AG121" s="282">
        <f>$K109</f>
        <v/>
      </c>
      <c r="AH121" s="265">
        <f>ROUND((1-AG$3)*$L109,1)</f>
        <v/>
      </c>
      <c r="AJ121" s="282">
        <f>$K109</f>
        <v/>
      </c>
      <c r="AK121" s="265">
        <f>ROUND((1-AJ$3)*$L109,1)</f>
        <v/>
      </c>
      <c r="AM121" s="282">
        <f>$K109</f>
        <v/>
      </c>
      <c r="AN121" s="265">
        <f>ROUND((1-AM$3)*$L109,1)</f>
        <v/>
      </c>
      <c r="AS121" s="282">
        <f>$K109</f>
        <v/>
      </c>
      <c r="AT121" s="282">
        <f>ROUND((1-AS$3)*$L109,1)</f>
        <v/>
      </c>
      <c r="AV121" s="282">
        <f>$K109</f>
        <v/>
      </c>
      <c r="AW121" s="282">
        <f>ROUND((1-AV$3)*$L109,1)</f>
        <v/>
      </c>
      <c r="AY121" s="282">
        <f>$K109</f>
        <v/>
      </c>
      <c r="AZ121" s="265">
        <f>ROUND((1-AY$3)*$L109,1)</f>
        <v/>
      </c>
      <c r="BE121" s="282">
        <f>$K109</f>
        <v/>
      </c>
      <c r="BF121" s="265">
        <f>ROUND((1-BE$3)*$L109,1)</f>
        <v/>
      </c>
      <c r="BH121" s="282">
        <f>$K109</f>
        <v/>
      </c>
      <c r="BI121" s="282">
        <f>ROUND((1-BH$3)*$L109,1)</f>
        <v/>
      </c>
      <c r="BK121" s="282">
        <f>$K109</f>
        <v/>
      </c>
      <c r="BL121" s="282">
        <f>ROUND((1-BK$3)*$L109,1)</f>
        <v/>
      </c>
    </row>
    <row r="122">
      <c r="A122" t="inlineStr">
        <is>
          <t>SPDW</t>
        </is>
      </c>
      <c r="B122" s="49">
        <f>(1-B120)*MODEL!$RI244</f>
        <v/>
      </c>
      <c r="C122" s="61">
        <f>'ETF MTD'!$VO$28/'ETF MTD'!$VO$3-1</f>
        <v/>
      </c>
      <c r="D122" s="61">
        <f>B122*C122</f>
        <v/>
      </c>
      <c r="AA122" s="265">
        <f>$K110</f>
        <v/>
      </c>
      <c r="AB122" s="265">
        <f>ROUND((1-$AA$3)*$L110,1)</f>
        <v/>
      </c>
      <c r="AD122" s="282">
        <f>$K110</f>
        <v/>
      </c>
      <c r="AE122" s="265">
        <f>ROUND((1-$AD$3)*$L110,1)</f>
        <v/>
      </c>
      <c r="AG122" s="282">
        <f>$K110</f>
        <v/>
      </c>
      <c r="AH122" s="265">
        <f>ROUND((1-AG$3)*$L110,1)</f>
        <v/>
      </c>
      <c r="AJ122" s="282">
        <f>$K110</f>
        <v/>
      </c>
      <c r="AK122" s="265">
        <f>ROUND((1-AJ$3)*$L110,1)</f>
        <v/>
      </c>
      <c r="AM122" s="282">
        <f>$K110</f>
        <v/>
      </c>
      <c r="AN122" s="265">
        <f>ROUND((1-AM$3)*$L110,1)</f>
        <v/>
      </c>
      <c r="AS122" s="282">
        <f>$K110</f>
        <v/>
      </c>
      <c r="AT122" s="282">
        <f>ROUND((1-AS$3)*$L110,1)</f>
        <v/>
      </c>
      <c r="AV122" s="282">
        <f>$K110</f>
        <v/>
      </c>
      <c r="AW122" s="282">
        <f>ROUND((1-AV$3)*$L110,1)</f>
        <v/>
      </c>
      <c r="AY122" s="282">
        <f>$K110</f>
        <v/>
      </c>
      <c r="AZ122" s="265">
        <f>ROUND((1-AY$3)*$L110,1)</f>
        <v/>
      </c>
      <c r="BE122" s="282">
        <f>$K110</f>
        <v/>
      </c>
      <c r="BF122" s="265">
        <f>ROUND((1-BE$3)*$L110,1)</f>
        <v/>
      </c>
      <c r="BH122" s="282">
        <f>$K110</f>
        <v/>
      </c>
      <c r="BI122" s="282">
        <f>ROUND((1-BH$3)*$L110,1)</f>
        <v/>
      </c>
      <c r="BK122" s="282">
        <f>$K110</f>
        <v/>
      </c>
      <c r="BL122" s="282">
        <f>ROUND((1-BK$3)*$L110,1)</f>
        <v/>
      </c>
    </row>
    <row r="123">
      <c r="A123" t="inlineStr">
        <is>
          <t>SPEM</t>
        </is>
      </c>
      <c r="B123" s="49">
        <f>(1-B120)*MODEL!$RI245</f>
        <v/>
      </c>
      <c r="C123" s="61">
        <f>'ETF MTD'!$PU$28/'ETF MTD'!$PU$3-1</f>
        <v/>
      </c>
      <c r="D123" s="61">
        <f>B123*C123</f>
        <v/>
      </c>
      <c r="AA123" s="265" t="n"/>
    </row>
    <row r="124">
      <c r="A124" t="inlineStr">
        <is>
          <t>USRT</t>
        </is>
      </c>
      <c r="B124" s="49">
        <f>(1-B120)*MODEL!$RI246</f>
        <v/>
      </c>
      <c r="C124" s="61">
        <f>'ETF MTD'!$JU$28/'ETF MTD'!$JU$3-1</f>
        <v/>
      </c>
      <c r="D124" s="61">
        <f>B124*C124</f>
        <v/>
      </c>
    </row>
    <row r="125">
      <c r="A125" t="inlineStr">
        <is>
          <t>HEGD</t>
        </is>
      </c>
      <c r="B125" s="49">
        <f>(1-B120)*MODEL!$RI247</f>
        <v/>
      </c>
      <c r="C125" s="61">
        <f>'ETF MTD'!$DO$28/'ETF MTD'!$DO$3-1</f>
        <v/>
      </c>
      <c r="D125" s="61">
        <f>B125*C125</f>
        <v/>
      </c>
    </row>
    <row r="126">
      <c r="A126" t="inlineStr">
        <is>
          <t>GOVT</t>
        </is>
      </c>
      <c r="B126" s="49">
        <f>(1-B120)*MODEL!$RI248</f>
        <v/>
      </c>
      <c r="C126" s="61">
        <f>'ETF MTD'!$OW$28/'ETF MTD'!$OW$3-1</f>
        <v/>
      </c>
      <c r="D126" s="61">
        <f>B126*C126</f>
        <v/>
      </c>
    </row>
    <row r="127">
      <c r="A127" t="inlineStr">
        <is>
          <t>BWX</t>
        </is>
      </c>
      <c r="B127" s="49">
        <f>(1-B120)*MODEL!$RI249</f>
        <v/>
      </c>
      <c r="C127" s="61">
        <f>'ETF MTD'!$KG$28/'ETF MTD'!$KG$3-1</f>
        <v/>
      </c>
      <c r="D127" s="61">
        <f>B127*C127</f>
        <v/>
      </c>
    </row>
    <row r="128">
      <c r="A128" t="inlineStr">
        <is>
          <t>SPIP</t>
        </is>
      </c>
      <c r="B128" s="49">
        <f>(1-B120)*MODEL!$RI250</f>
        <v/>
      </c>
      <c r="C128" s="61">
        <f>'ETF MTD'!$DU$28/'ETF MTD'!$DU$3-1</f>
        <v/>
      </c>
      <c r="D128" s="61">
        <f>B128*C128</f>
        <v/>
      </c>
    </row>
    <row r="129">
      <c r="A129" s="33" t="inlineStr">
        <is>
          <t>TFPN</t>
        </is>
      </c>
      <c r="B129" s="49">
        <f>(1-B120)*MODEL!$RI251</f>
        <v/>
      </c>
      <c r="C129" s="61">
        <f>'ETF MTD'!$IK$28/'ETF MTD'!$IK$3-1</f>
        <v/>
      </c>
      <c r="D129" s="61">
        <f>B129*C129</f>
        <v/>
      </c>
    </row>
    <row r="130">
      <c r="A130" s="32" t="inlineStr">
        <is>
          <t>SHY</t>
        </is>
      </c>
      <c r="B130" s="60" t="n">
        <v>0</v>
      </c>
      <c r="C130" s="61">
        <f>'ETF MTD'!$ES$28/'ETF MTD'!$ES$3-1</f>
        <v/>
      </c>
      <c r="D130" s="61">
        <f>B130*C130</f>
        <v/>
      </c>
    </row>
    <row r="131">
      <c r="A131" t="inlineStr">
        <is>
          <t>U.S. Govt UST</t>
        </is>
      </c>
      <c r="B131" s="49">
        <f>98%-SUM(B120:B130)</f>
        <v/>
      </c>
      <c r="C131" s="61" t="n">
        <v>0</v>
      </c>
      <c r="D131" s="61">
        <f>B131*C131</f>
        <v/>
      </c>
    </row>
    <row r="132">
      <c r="A132" s="85" t="inlineStr">
        <is>
          <t>OPER/SHV/BIL/FLOT/JPST 10% max</t>
        </is>
      </c>
      <c r="B132" s="49" t="n"/>
      <c r="C132" s="61" t="n"/>
      <c r="D132" s="61" t="n"/>
    </row>
    <row r="133">
      <c r="A133" s="61" t="n"/>
      <c r="B133" s="33" t="n"/>
      <c r="C133" s="33" t="n"/>
      <c r="D133" s="33" t="n"/>
    </row>
    <row r="134">
      <c r="A134" s="33" t="inlineStr">
        <is>
          <t>Cash</t>
        </is>
      </c>
      <c r="B134" s="49">
        <f>1-SUM(B120:B133)</f>
        <v/>
      </c>
      <c r="C134" s="61" t="n">
        <v>0</v>
      </c>
      <c r="D134" s="61">
        <f>B134*C134</f>
        <v/>
      </c>
    </row>
    <row r="135">
      <c r="A135" s="33" t="n"/>
      <c r="B135" s="33" t="n"/>
      <c r="C135" s="33" t="n"/>
      <c r="D135" s="33" t="n"/>
    </row>
    <row r="136">
      <c r="A136" s="33" t="inlineStr">
        <is>
          <t>Total</t>
        </is>
      </c>
      <c r="B136" s="48">
        <f>SUM(B120:B135)</f>
        <v/>
      </c>
      <c r="C136" s="33" t="n"/>
      <c r="D136" s="46">
        <f>SUM(D120:D134)</f>
        <v/>
      </c>
    </row>
    <row r="138">
      <c r="A138" s="33" t="inlineStr">
        <is>
          <t xml:space="preserve">EQ8 S50 Conservative </t>
        </is>
      </c>
      <c r="B138" s="33" t="n"/>
      <c r="C138" s="33" t="n"/>
      <c r="D138" s="33" t="n"/>
    </row>
    <row r="139">
      <c r="A139" t="inlineStr">
        <is>
          <t>BLUIX</t>
        </is>
      </c>
      <c r="B139" s="3">
        <f>'BLUIX in Models'!$C$4</f>
        <v/>
      </c>
      <c r="C139" s="61">
        <f>'ETF MTD'!$ADE$28/'ETF MTD'!$ADE$3-1</f>
        <v/>
      </c>
      <c r="D139" s="61">
        <f>B139*C139</f>
        <v/>
      </c>
    </row>
    <row r="140">
      <c r="A140" s="32" t="inlineStr">
        <is>
          <t>SPTM</t>
        </is>
      </c>
      <c r="B140" s="49">
        <f>(1-B139)*MODEL!$RI260</f>
        <v/>
      </c>
      <c r="C140" s="61">
        <f>'ETF MTD'!$K$28/'ETF MTD'!$K$3-1</f>
        <v/>
      </c>
      <c r="D140" s="61">
        <f>B140*C140</f>
        <v/>
      </c>
    </row>
    <row r="141">
      <c r="A141" t="inlineStr">
        <is>
          <t>SPDW</t>
        </is>
      </c>
      <c r="B141" s="49">
        <f>(1-B139)*MODEL!$RI261</f>
        <v/>
      </c>
      <c r="C141" s="61">
        <f>'ETF MTD'!$VO$28/'ETF MTD'!$VO$3-1</f>
        <v/>
      </c>
      <c r="D141" s="61">
        <f>B141*C141</f>
        <v/>
      </c>
    </row>
    <row r="142">
      <c r="A142" t="inlineStr">
        <is>
          <t>SPEM</t>
        </is>
      </c>
      <c r="B142" s="49">
        <f>(1-B139)*MODEL!$RI262</f>
        <v/>
      </c>
      <c r="C142" s="61">
        <f>'ETF MTD'!$PU$28/'ETF MTD'!$PU$3-1</f>
        <v/>
      </c>
      <c r="D142" s="61">
        <f>B142*C142</f>
        <v/>
      </c>
    </row>
    <row r="143">
      <c r="A143" t="inlineStr">
        <is>
          <t>USRT</t>
        </is>
      </c>
      <c r="B143" s="49">
        <f>(1-B139)*MODEL!$RI263</f>
        <v/>
      </c>
      <c r="C143" s="61">
        <f>'ETF MTD'!$JU$28/'ETF MTD'!$JU$3-1</f>
        <v/>
      </c>
      <c r="D143" s="61">
        <f>B143*C143</f>
        <v/>
      </c>
    </row>
    <row r="144">
      <c r="A144" t="inlineStr">
        <is>
          <t>SPTL</t>
        </is>
      </c>
      <c r="B144" s="49">
        <f>(1-B139)*MODEL!$RI264</f>
        <v/>
      </c>
      <c r="C144" s="61">
        <f>'ETF MTD'!$DO$28/'ETF MTD'!$DO$3-1</f>
        <v/>
      </c>
      <c r="D144" s="61">
        <f>B144*C144</f>
        <v/>
      </c>
    </row>
    <row r="145">
      <c r="A145" t="inlineStr">
        <is>
          <t>GOVT</t>
        </is>
      </c>
      <c r="B145" s="49">
        <f>(1-B139)*MODEL!$RI265</f>
        <v/>
      </c>
      <c r="C145" s="61">
        <f>'ETF MTD'!$OW$28/'ETF MTD'!$OW$3-1</f>
        <v/>
      </c>
      <c r="D145" s="61">
        <f>B145*C145</f>
        <v/>
      </c>
    </row>
    <row r="146">
      <c r="A146" t="inlineStr">
        <is>
          <t>BWX</t>
        </is>
      </c>
      <c r="B146" s="49">
        <f>(1-B139)*MODEL!$RI266</f>
        <v/>
      </c>
      <c r="C146" s="61">
        <f>'ETF MTD'!$KG$28/'ETF MTD'!$KG$3-1</f>
        <v/>
      </c>
      <c r="D146" s="61">
        <f>B146*C146</f>
        <v/>
      </c>
    </row>
    <row r="147">
      <c r="A147" t="inlineStr">
        <is>
          <t>SPIP</t>
        </is>
      </c>
      <c r="B147" s="49">
        <f>(1-B139)*MODEL!$RI267</f>
        <v/>
      </c>
      <c r="C147" s="61">
        <f>'ETF MTD'!$DU$28/'ETF MTD'!$DU$3-1</f>
        <v/>
      </c>
      <c r="D147" s="61">
        <f>B147*C147</f>
        <v/>
      </c>
    </row>
    <row r="148">
      <c r="A148" s="33" t="inlineStr">
        <is>
          <t>TFPN</t>
        </is>
      </c>
      <c r="B148" s="49">
        <f>(1-B139)*MODEL!$RI268</f>
        <v/>
      </c>
      <c r="C148" s="61">
        <f>'ETF MTD'!$IK$28/'ETF MTD'!$IK$3-1</f>
        <v/>
      </c>
      <c r="D148" s="61">
        <f>B148*C148</f>
        <v/>
      </c>
    </row>
    <row r="149">
      <c r="A149" s="32" t="inlineStr">
        <is>
          <t>SHY</t>
        </is>
      </c>
      <c r="B149" s="60" t="n">
        <v>0</v>
      </c>
      <c r="C149" s="61">
        <f>'ETF MTD'!$ES$28/'ETF MTD'!$ES$3-1</f>
        <v/>
      </c>
      <c r="D149" s="61">
        <f>B149*C149</f>
        <v/>
      </c>
    </row>
    <row r="150">
      <c r="A150" t="inlineStr">
        <is>
          <t>U.S. Govt UST</t>
        </is>
      </c>
      <c r="B150" s="49">
        <f>98%-SUM(B139:B149)</f>
        <v/>
      </c>
      <c r="C150" s="61" t="n">
        <v>0</v>
      </c>
      <c r="D150" s="61">
        <f>B150*C150</f>
        <v/>
      </c>
    </row>
    <row r="151">
      <c r="A151" s="85" t="inlineStr">
        <is>
          <t>OPER/SHV/BIL/FLOT/JPST 10% max</t>
        </is>
      </c>
      <c r="B151" s="49" t="n"/>
      <c r="C151" s="61" t="n"/>
      <c r="D151" s="61" t="n"/>
    </row>
    <row r="152">
      <c r="A152" s="61" t="n"/>
      <c r="B152" s="33" t="n"/>
      <c r="C152" s="33" t="n"/>
      <c r="D152" s="33" t="n"/>
    </row>
    <row r="153">
      <c r="A153" s="33" t="inlineStr">
        <is>
          <t>Cash</t>
        </is>
      </c>
      <c r="B153" s="49">
        <f>1-SUM(B139:B152)</f>
        <v/>
      </c>
      <c r="C153" s="61" t="n">
        <v>0</v>
      </c>
      <c r="D153" s="61">
        <f>B153*C153</f>
        <v/>
      </c>
    </row>
    <row r="154">
      <c r="A154" s="33" t="n"/>
      <c r="B154" s="33" t="n"/>
      <c r="C154" s="33" t="n"/>
      <c r="D154" s="33" t="n"/>
    </row>
    <row r="155">
      <c r="A155" s="33" t="inlineStr">
        <is>
          <t>Total</t>
        </is>
      </c>
      <c r="B155" s="48">
        <f>SUM(B139:B154)</f>
        <v/>
      </c>
      <c r="C155" s="33" t="n"/>
      <c r="D155" s="46">
        <f>SUM(D139:D153)</f>
        <v/>
      </c>
    </row>
    <row r="159">
      <c r="A159" t="inlineStr">
        <is>
          <t>ESG Global Equity S20</t>
        </is>
      </c>
    </row>
    <row r="160">
      <c r="A160" t="inlineStr">
        <is>
          <t>ESGU</t>
        </is>
      </c>
      <c r="B160" s="49">
        <f>MODEL!$RI73</f>
        <v/>
      </c>
      <c r="C160" s="61">
        <f>'ETF MTD'!$K$28/'ETF MTD'!$K$3-1</f>
        <v/>
      </c>
      <c r="D160" s="61">
        <f>B160*C160</f>
        <v/>
      </c>
    </row>
    <row r="161">
      <c r="A161" t="inlineStr">
        <is>
          <t>ESGD</t>
        </is>
      </c>
      <c r="B161" s="49">
        <f>MODEL!$RI74</f>
        <v/>
      </c>
      <c r="C161" s="61">
        <f>'ETF MTD'!$VO$28/'ETF MTD'!$VO$3-1</f>
        <v/>
      </c>
      <c r="D161" s="61">
        <f>B161*C161</f>
        <v/>
      </c>
    </row>
    <row r="162">
      <c r="A162" t="inlineStr">
        <is>
          <t>ESGE</t>
        </is>
      </c>
      <c r="B162" s="49">
        <f>MODEL!$RI75</f>
        <v/>
      </c>
      <c r="C162" s="61">
        <f>'ETF MTD'!$PU$28/'ETF MTD'!$PU$3-1</f>
        <v/>
      </c>
      <c r="D162" s="61">
        <f>B162*C162</f>
        <v/>
      </c>
    </row>
    <row r="163">
      <c r="A163" t="inlineStr">
        <is>
          <t>XLRE</t>
        </is>
      </c>
      <c r="B163" s="49">
        <f>MODEL!$RI76</f>
        <v/>
      </c>
      <c r="C163" s="61">
        <f>'ETF MTD'!$JU$28/'ETF MTD'!$JU$3-1</f>
        <v/>
      </c>
      <c r="D163" s="61">
        <f>B163*C163</f>
        <v/>
      </c>
    </row>
    <row r="164">
      <c r="A164" t="inlineStr">
        <is>
          <t>SPTL</t>
        </is>
      </c>
      <c r="B164" s="49">
        <f>MODEL!$RI77</f>
        <v/>
      </c>
      <c r="C164" s="61">
        <f>'ETF MTD'!$DO$28/'ETF MTD'!$DO$3-1</f>
        <v/>
      </c>
      <c r="D164" s="61">
        <f>B164*C164</f>
        <v/>
      </c>
    </row>
    <row r="165">
      <c r="A165" t="inlineStr">
        <is>
          <t>GOVT</t>
        </is>
      </c>
      <c r="B165" s="49">
        <f>MODEL!$RI78</f>
        <v/>
      </c>
      <c r="C165" s="61">
        <f>'ETF MTD'!$OW$28/'ETF MTD'!$OW$3-1</f>
        <v/>
      </c>
      <c r="D165" s="61">
        <f>B165*C165</f>
        <v/>
      </c>
    </row>
    <row r="166">
      <c r="A166" t="inlineStr">
        <is>
          <t>BWX</t>
        </is>
      </c>
      <c r="B166" s="49">
        <f>MODEL!$RI79</f>
        <v/>
      </c>
      <c r="C166" s="61">
        <f>'ETF MTD'!$VI$28/'ETF MTD'!$VI$3-1</f>
        <v/>
      </c>
      <c r="D166" s="61">
        <f>B166*C166</f>
        <v/>
      </c>
    </row>
    <row r="167">
      <c r="A167" t="inlineStr">
        <is>
          <t>SPIP</t>
        </is>
      </c>
      <c r="B167" s="49">
        <f>MODEL!$RI80</f>
        <v/>
      </c>
      <c r="C167" s="61">
        <f>'ETF MTD'!$DU$28/'ETF MTD'!$DU$3-1</f>
        <v/>
      </c>
      <c r="D167" s="61">
        <f>B167*C167</f>
        <v/>
      </c>
    </row>
    <row r="168">
      <c r="A168" s="33" t="inlineStr">
        <is>
          <t>TFPN</t>
        </is>
      </c>
      <c r="B168" s="49">
        <f>MODEL!$RI81</f>
        <v/>
      </c>
      <c r="C168" s="61">
        <f>'ETF MTD'!$IK$28/'ETF MTD'!$IK$3-1</f>
        <v/>
      </c>
      <c r="D168" s="61">
        <f>B168*C168</f>
        <v/>
      </c>
    </row>
    <row r="169">
      <c r="A169" t="inlineStr">
        <is>
          <t>U.S. Govt UST</t>
        </is>
      </c>
      <c r="B169" s="49">
        <f>MODEL!$RI82</f>
        <v/>
      </c>
      <c r="C169" s="61" t="n">
        <v>0</v>
      </c>
      <c r="D169" s="61">
        <f>B169*C169</f>
        <v/>
      </c>
    </row>
    <row r="170">
      <c r="A170" s="85" t="inlineStr">
        <is>
          <t>OPER/SHV/BIL/FLOT/JPST 10% max</t>
        </is>
      </c>
      <c r="B170" s="33" t="n"/>
      <c r="C170" s="61" t="n"/>
    </row>
    <row r="171">
      <c r="B171" s="49">
        <f>1-SUM(B160:B170)</f>
        <v/>
      </c>
    </row>
    <row r="172">
      <c r="B172" s="33" t="n"/>
    </row>
    <row r="173">
      <c r="A173" s="33" t="inlineStr">
        <is>
          <t>Total</t>
        </is>
      </c>
      <c r="B173" s="48">
        <f>SUM(B160:B172)</f>
        <v/>
      </c>
      <c r="D173" s="46">
        <f>SUM(D159:D171)</f>
        <v/>
      </c>
    </row>
    <row r="177">
      <c r="A177" t="inlineStr">
        <is>
          <t>S20/S50 Mod Gro Blend</t>
        </is>
      </c>
    </row>
    <row r="178">
      <c r="A178" t="inlineStr">
        <is>
          <t>BLUIX</t>
        </is>
      </c>
      <c r="B178" s="9">
        <f>(0.5*B24)+(0.5*B101)</f>
        <v/>
      </c>
      <c r="C178" s="61">
        <f>'ETF MTD'!$ADE$28/'ETF MTD'!$ADE$3-1</f>
        <v/>
      </c>
      <c r="D178" s="61">
        <f>B178*C178</f>
        <v/>
      </c>
    </row>
    <row r="179">
      <c r="A179" s="32" t="inlineStr">
        <is>
          <t>SPTM</t>
        </is>
      </c>
      <c r="B179" s="9">
        <f>(0.5*B25)+(0.5*B102)</f>
        <v/>
      </c>
      <c r="C179" s="61">
        <f>'ETF MTD'!$K$28/'ETF MTD'!$K$3-1</f>
        <v/>
      </c>
      <c r="D179" s="61">
        <f>B179*C179</f>
        <v/>
      </c>
    </row>
    <row r="180">
      <c r="A180" t="inlineStr">
        <is>
          <t>SPDW</t>
        </is>
      </c>
      <c r="B180" s="9">
        <f>(0.5*B26)+(0.5*B103)</f>
        <v/>
      </c>
      <c r="C180" s="61">
        <f>'ETF MTD'!$VO$28/'ETF MTD'!$VO$3-1</f>
        <v/>
      </c>
      <c r="D180" s="61">
        <f>B180*C180</f>
        <v/>
      </c>
    </row>
    <row r="181">
      <c r="A181" t="inlineStr">
        <is>
          <t>SPEM</t>
        </is>
      </c>
      <c r="B181" s="9">
        <f>(0.5*B27)+(0.5*B104)</f>
        <v/>
      </c>
      <c r="C181" s="61">
        <f>'ETF MTD'!$PU$28/'ETF MTD'!$PU$3-1</f>
        <v/>
      </c>
      <c r="D181" s="61">
        <f>B181*C181</f>
        <v/>
      </c>
    </row>
    <row r="182">
      <c r="A182" t="inlineStr">
        <is>
          <t>USRT</t>
        </is>
      </c>
      <c r="B182" s="9">
        <f>(0.5*B28)+(0.5*B105)</f>
        <v/>
      </c>
      <c r="C182" s="61">
        <f>'ETF MTD'!$JU$28/'ETF MTD'!$JU$3-1</f>
        <v/>
      </c>
      <c r="D182" s="61">
        <f>B182*C182</f>
        <v/>
      </c>
    </row>
    <row r="183">
      <c r="A183" t="inlineStr">
        <is>
          <t>HEGD</t>
        </is>
      </c>
      <c r="B183" s="9">
        <f>(0.5*B29)+(0.5*B106)</f>
        <v/>
      </c>
      <c r="C183" s="61">
        <f>'ETF MTD'!$DO$28/'ETF MTD'!$DO$3-1</f>
        <v/>
      </c>
      <c r="D183" s="61">
        <f>B183*C183</f>
        <v/>
      </c>
    </row>
    <row r="184">
      <c r="A184" t="inlineStr">
        <is>
          <t>GOVT</t>
        </is>
      </c>
      <c r="B184" s="9">
        <f>(0.5*B30)+(0.5*B107)</f>
        <v/>
      </c>
      <c r="C184" s="61">
        <f>'ETF MTD'!$OW$28/'ETF MTD'!$OW$3-1</f>
        <v/>
      </c>
      <c r="D184" s="61">
        <f>B184*C184</f>
        <v/>
      </c>
    </row>
    <row r="185">
      <c r="A185" t="inlineStr">
        <is>
          <t>BWX</t>
        </is>
      </c>
      <c r="B185" s="9">
        <f>(0.5*B31)+(0.5*B108)</f>
        <v/>
      </c>
      <c r="C185" s="61">
        <f>'ETF MTD'!$KG$28/'ETF MTD'!$KG$3-1</f>
        <v/>
      </c>
      <c r="D185" s="61">
        <f>B185*C185</f>
        <v/>
      </c>
    </row>
    <row r="186">
      <c r="A186" t="inlineStr">
        <is>
          <t>SPIP</t>
        </is>
      </c>
      <c r="B186" s="9">
        <f>(0.5*B32)+(0.5*B109)</f>
        <v/>
      </c>
      <c r="C186" s="61">
        <f>'ETF MTD'!$DU$28/'ETF MTD'!$DU$3-1</f>
        <v/>
      </c>
      <c r="D186" s="61">
        <f>B186*C186</f>
        <v/>
      </c>
    </row>
    <row r="187">
      <c r="A187" s="33" t="inlineStr">
        <is>
          <t>TFPN</t>
        </is>
      </c>
      <c r="B187" s="9">
        <f>(0.5*B33)+(0.5*B110)</f>
        <v/>
      </c>
      <c r="C187" s="61">
        <f>'ETF MTD'!$IK$28/'ETF MTD'!$IK$3-1</f>
        <v/>
      </c>
      <c r="D187" s="61">
        <f>B187*C187</f>
        <v/>
      </c>
    </row>
    <row r="188">
      <c r="A188" s="32" t="inlineStr">
        <is>
          <t>SHY</t>
        </is>
      </c>
      <c r="B188" s="9">
        <f>(0.5*B34)+(0.5*B111)</f>
        <v/>
      </c>
      <c r="C188" s="61">
        <f>'ETF MTD'!$ES$28/'ETF MTD'!$ES$3-1</f>
        <v/>
      </c>
      <c r="D188" s="61">
        <f>B188*C188</f>
        <v/>
      </c>
    </row>
    <row r="189">
      <c r="A189" t="inlineStr">
        <is>
          <t>U.S. Govt UST</t>
        </is>
      </c>
      <c r="B189" s="9">
        <f>(0.5*B35)+(0.5*B112)</f>
        <v/>
      </c>
      <c r="C189" s="61" t="n">
        <v>0</v>
      </c>
      <c r="D189" s="61">
        <f>B189*C189</f>
        <v/>
      </c>
    </row>
    <row r="190">
      <c r="A190" s="85" t="inlineStr">
        <is>
          <t>OPER/SHV/BIL/FLOT/JPST 10% max</t>
        </is>
      </c>
      <c r="B190" s="49" t="n"/>
      <c r="C190" s="61" t="n"/>
      <c r="D190" s="61" t="n"/>
    </row>
    <row r="191">
      <c r="A191" s="61" t="n"/>
      <c r="B191" s="33" t="n"/>
      <c r="C191" s="33" t="n"/>
      <c r="D191" s="33" t="n"/>
    </row>
    <row r="192">
      <c r="A192" s="33" t="inlineStr">
        <is>
          <t>Cash</t>
        </is>
      </c>
      <c r="B192" s="49">
        <f>1-SUM(B178:B191)</f>
        <v/>
      </c>
      <c r="C192" s="61" t="n">
        <v>0</v>
      </c>
      <c r="D192" s="61">
        <f>B192*C192</f>
        <v/>
      </c>
    </row>
    <row r="193">
      <c r="A193" s="33" t="n"/>
      <c r="B193" s="33" t="n"/>
      <c r="C193" s="33" t="n"/>
      <c r="D193" s="33" t="n"/>
    </row>
    <row r="194">
      <c r="A194" s="33" t="inlineStr">
        <is>
          <t>Total</t>
        </is>
      </c>
      <c r="B194" s="48">
        <f>SUM(B178:B193)</f>
        <v/>
      </c>
      <c r="C194" s="33" t="n"/>
      <c r="D194" s="46">
        <f>SUM(D179:D192)</f>
        <v/>
      </c>
    </row>
    <row r="197">
      <c r="A197" t="inlineStr">
        <is>
          <t>Doran Model</t>
        </is>
      </c>
    </row>
    <row r="198">
      <c r="A198" t="inlineStr">
        <is>
          <t>BLUIX</t>
        </is>
      </c>
      <c r="B198" s="3">
        <f>(0.5*B139)+(0.5*B6)</f>
        <v/>
      </c>
      <c r="C198" s="61">
        <f>'ETF MTD'!$ADE$28/'ETF MTD'!$ADE$3-1</f>
        <v/>
      </c>
      <c r="D198" s="61">
        <f>B198*C198</f>
        <v/>
      </c>
    </row>
    <row r="199">
      <c r="A199" s="32" t="inlineStr">
        <is>
          <t>SPTM</t>
        </is>
      </c>
      <c r="B199" s="3">
        <f>(0.5*B140)+(0.5*B7)</f>
        <v/>
      </c>
      <c r="C199" s="61">
        <f>'ETF MTD'!$K$28/'ETF MTD'!$K$3-1</f>
        <v/>
      </c>
      <c r="D199" s="61">
        <f>B199*C199</f>
        <v/>
      </c>
    </row>
    <row r="200">
      <c r="A200" t="inlineStr">
        <is>
          <t>SPDW</t>
        </is>
      </c>
      <c r="B200" s="3">
        <f>(0.5*B141)+(0.5*B8)</f>
        <v/>
      </c>
      <c r="C200" s="61">
        <f>'ETF MTD'!$VO$28/'ETF MTD'!$VO$3-1</f>
        <v/>
      </c>
      <c r="D200" s="61">
        <f>B200*C200</f>
        <v/>
      </c>
    </row>
    <row r="201">
      <c r="A201" t="inlineStr">
        <is>
          <t>SPEM</t>
        </is>
      </c>
      <c r="B201" s="3">
        <f>(0.5*B142)+(0.5*B9)</f>
        <v/>
      </c>
      <c r="C201" s="61">
        <f>'ETF MTD'!$PU$28/'ETF MTD'!$PU$3-1</f>
        <v/>
      </c>
      <c r="D201" s="61">
        <f>B201*C201</f>
        <v/>
      </c>
    </row>
    <row r="202">
      <c r="A202" t="inlineStr">
        <is>
          <t>USRT</t>
        </is>
      </c>
      <c r="B202" s="3">
        <f>(0.5*B143)+(0.5*B10)</f>
        <v/>
      </c>
      <c r="C202" s="61">
        <f>'ETF MTD'!$JU$28/'ETF MTD'!$JU$3-1</f>
        <v/>
      </c>
      <c r="D202" s="61">
        <f>B202*C202</f>
        <v/>
      </c>
    </row>
    <row r="203">
      <c r="A203" t="inlineStr">
        <is>
          <t>HEGD</t>
        </is>
      </c>
      <c r="B203" s="3">
        <f>(0.5*B144)+(0.5*B11)</f>
        <v/>
      </c>
      <c r="C203" s="61">
        <f>'ETF MTD'!$DO$28/'ETF MTD'!$DO$3-1</f>
        <v/>
      </c>
      <c r="D203" s="61">
        <f>B203*C203</f>
        <v/>
      </c>
    </row>
    <row r="204">
      <c r="A204" t="inlineStr">
        <is>
          <t>GOVT</t>
        </is>
      </c>
      <c r="B204" s="3">
        <f>(0.5*B145)+(0.5*B12)</f>
        <v/>
      </c>
      <c r="C204" s="61">
        <f>'ETF MTD'!$OW$28/'ETF MTD'!$OW$3-1</f>
        <v/>
      </c>
      <c r="D204" s="61">
        <f>B204*C204</f>
        <v/>
      </c>
    </row>
    <row r="205">
      <c r="A205" t="inlineStr">
        <is>
          <t>BWX</t>
        </is>
      </c>
      <c r="B205" s="3">
        <f>(0.5*B146)+(0.5*B13)</f>
        <v/>
      </c>
      <c r="C205" s="61">
        <f>'ETF MTD'!$KG$28/'ETF MTD'!$KG$3-1</f>
        <v/>
      </c>
      <c r="D205" s="61">
        <f>B205*C205</f>
        <v/>
      </c>
    </row>
    <row r="206">
      <c r="A206" t="inlineStr">
        <is>
          <t>SPIP</t>
        </is>
      </c>
      <c r="B206" s="3">
        <f>(0.5*B147)+(0.5*B14)</f>
        <v/>
      </c>
      <c r="C206" s="61">
        <f>'ETF MTD'!$DU$28/'ETF MTD'!$DU$3-1</f>
        <v/>
      </c>
      <c r="D206" s="61">
        <f>B206*C206</f>
        <v/>
      </c>
    </row>
    <row r="207">
      <c r="A207" s="33" t="inlineStr">
        <is>
          <t>TFPN</t>
        </is>
      </c>
      <c r="B207" s="3">
        <f>(0.5*B148)+(0.5*B15)</f>
        <v/>
      </c>
      <c r="C207" s="61">
        <f>'ETF MTD'!$IK$28/'ETF MTD'!$IK$3-1</f>
        <v/>
      </c>
      <c r="D207" s="61">
        <f>B207*C207</f>
        <v/>
      </c>
    </row>
    <row r="208">
      <c r="A208" s="32" t="inlineStr">
        <is>
          <t>SHY</t>
        </is>
      </c>
      <c r="B208" s="3">
        <f>(0.5*B149)+(0.5*B16)</f>
        <v/>
      </c>
      <c r="C208" s="61">
        <f>'ETF MTD'!$ES$28/'ETF MTD'!$ES$3-1</f>
        <v/>
      </c>
      <c r="D208" s="61">
        <f>B208*C208</f>
        <v/>
      </c>
    </row>
    <row r="209">
      <c r="A209" t="inlineStr">
        <is>
          <t>U.S. Govt UST</t>
        </is>
      </c>
      <c r="B209" s="3">
        <f>(0.5*B150)+(0.5*B17)</f>
        <v/>
      </c>
      <c r="C209" s="61" t="n">
        <v>0</v>
      </c>
      <c r="D209" s="61">
        <f>B209*C209</f>
        <v/>
      </c>
    </row>
    <row r="210">
      <c r="A210" s="85" t="inlineStr">
        <is>
          <t>OPER/SHV/BIL/FLOT/JPST 10% max</t>
        </is>
      </c>
      <c r="C210" s="61" t="n"/>
      <c r="D210" s="61" t="n"/>
    </row>
    <row r="211">
      <c r="A211" s="61" t="n"/>
      <c r="C211" s="33" t="n"/>
      <c r="D211" s="33" t="n"/>
    </row>
    <row r="212">
      <c r="A212" s="33" t="inlineStr">
        <is>
          <t>Cash</t>
        </is>
      </c>
      <c r="B212" s="49">
        <f>1-SUM(B198:B211)</f>
        <v/>
      </c>
      <c r="C212" s="61" t="n">
        <v>0</v>
      </c>
      <c r="D212" s="61">
        <f>B212*C212</f>
        <v/>
      </c>
    </row>
    <row r="213">
      <c r="A213" s="33" t="n"/>
      <c r="D213" s="33" t="n"/>
    </row>
    <row r="214">
      <c r="A214" s="33" t="inlineStr">
        <is>
          <t>Total</t>
        </is>
      </c>
      <c r="B214" s="48">
        <f>SUM(B198:B213)</f>
        <v/>
      </c>
      <c r="D214" s="46">
        <f>SUM(D199:D212)</f>
        <v/>
      </c>
    </row>
  </sheetData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25.xml><?xml version="1.0" encoding="utf-8"?>
<worksheet xmlns="http://schemas.openxmlformats.org/spreadsheetml/2006/main">
  <sheetPr codeName="Sheet21">
    <tabColor rgb="FF00B050"/>
    <outlinePr summaryBelow="1" summaryRight="1"/>
    <pageSetUpPr/>
  </sheetPr>
  <dimension ref="B1:QH104"/>
  <sheetViews>
    <sheetView topLeftCell="PI1" workbookViewId="0">
      <selection activeCell="QI24" sqref="QI24"/>
    </sheetView>
  </sheetViews>
  <sheetFormatPr baseColWidth="8" defaultRowHeight="14.5"/>
  <cols>
    <col width="9.453125" bestFit="1" customWidth="1" min="32" max="32"/>
    <col width="9" customWidth="1" min="33" max="35"/>
    <col width="9.7265625" bestFit="1" customWidth="1" min="37" max="37"/>
    <col width="9.7265625" bestFit="1" customWidth="1" min="42" max="42"/>
    <col width="9.7265625" bestFit="1" customWidth="1" min="47" max="47"/>
    <col width="9.7265625" customWidth="1" min="52" max="52"/>
    <col width="9.7265625" bestFit="1" customWidth="1" min="87" max="87"/>
    <col width="9.7265625" bestFit="1" customWidth="1" min="92" max="92"/>
    <col width="9.7265625" bestFit="1" customWidth="1" min="97" max="97"/>
    <col width="9.7265625" bestFit="1" customWidth="1" min="102" max="102"/>
    <col width="9.7265625" bestFit="1" customWidth="1" min="107" max="107"/>
    <col width="9.7265625" bestFit="1" customWidth="1" min="112" max="112"/>
    <col width="9.7265625" bestFit="1" customWidth="1" min="117" max="117"/>
    <col width="9.7265625" bestFit="1" customWidth="1" min="122" max="122"/>
    <col width="9.7265625" bestFit="1" customWidth="1" min="127" max="127"/>
    <col width="9.7265625" bestFit="1" customWidth="1" min="132" max="132"/>
    <col width="9.7265625" bestFit="1" customWidth="1" min="137" max="137"/>
    <col width="9.7265625" bestFit="1" customWidth="1" min="142" max="142"/>
    <col width="9.7265625" bestFit="1" customWidth="1" min="147" max="147"/>
    <col width="9.7265625" bestFit="1" customWidth="1" min="152" max="152"/>
    <col width="9.7265625" bestFit="1" customWidth="1" min="157" max="157"/>
    <col width="9.7265625" bestFit="1" customWidth="1" min="162" max="162"/>
    <col width="9.7265625" bestFit="1" customWidth="1" min="167" max="167"/>
    <col width="9.7265625" bestFit="1" customWidth="1" min="172" max="172"/>
    <col width="9.7265625" bestFit="1" customWidth="1" min="177" max="177"/>
    <col width="9.7265625" bestFit="1" customWidth="1" min="182" max="182"/>
    <col width="9.7265625" bestFit="1" customWidth="1" min="187" max="187"/>
    <col width="9.7265625" bestFit="1" customWidth="1" min="192" max="192"/>
    <col width="9.7265625" bestFit="1" customWidth="1" min="197" max="197"/>
    <col width="9.7265625" bestFit="1" customWidth="1" min="202" max="202"/>
    <col width="9.7265625" bestFit="1" customWidth="1" min="207" max="207"/>
    <col width="9.7265625" bestFit="1" customWidth="1" min="212" max="212"/>
    <col width="9.7265625" bestFit="1" customWidth="1" min="217" max="217"/>
    <col width="9.7265625" bestFit="1" customWidth="1" min="222" max="222"/>
    <col width="9.7265625" bestFit="1" customWidth="1" min="227" max="227"/>
    <col width="9.7265625" bestFit="1" customWidth="1" min="232" max="232"/>
    <col width="9.7265625" bestFit="1" customWidth="1" min="237" max="237"/>
    <col width="9.7265625" bestFit="1" customWidth="1" min="242" max="242"/>
    <col width="9.7265625" bestFit="1" customWidth="1" min="247" max="247"/>
    <col width="9.7265625" bestFit="1" customWidth="1" min="252" max="252"/>
    <col width="9.7265625" bestFit="1" customWidth="1" min="257" max="257"/>
    <col width="9.7265625" bestFit="1" customWidth="1" min="262" max="262"/>
    <col width="9.7265625" bestFit="1" customWidth="1" min="267" max="267"/>
    <col width="9.7265625" bestFit="1" customWidth="1" min="272" max="272"/>
    <col width="9.7265625" bestFit="1" customWidth="1" min="277" max="277"/>
    <col width="9.7265625" bestFit="1" customWidth="1" min="282" max="282"/>
    <col width="9.7265625" bestFit="1" customWidth="1" min="287" max="287"/>
    <col width="9.7265625" bestFit="1" customWidth="1" min="292" max="292"/>
    <col width="9.7265625" bestFit="1" customWidth="1" min="297" max="297"/>
    <col width="9.7265625" bestFit="1" customWidth="1" min="302" max="302"/>
    <col width="9.7265625" bestFit="1" customWidth="1" min="307" max="307"/>
    <col width="9.7265625" bestFit="1" customWidth="1" min="312" max="312"/>
    <col width="9.7265625" bestFit="1" customWidth="1" min="317" max="317"/>
    <col width="9.7265625" bestFit="1" customWidth="1" min="322" max="322"/>
    <col width="9.7265625" bestFit="1" customWidth="1" min="327" max="327"/>
    <col width="9.7265625" bestFit="1" customWidth="1" min="332" max="332"/>
    <col width="9.7265625" bestFit="1" customWidth="1" min="337" max="337"/>
    <col width="9.7265625" bestFit="1" customWidth="1" min="342" max="342"/>
    <col width="9.7265625" bestFit="1" customWidth="1" min="347" max="347"/>
    <col width="9.7265625" bestFit="1" customWidth="1" min="352" max="352"/>
    <col width="9.7265625" bestFit="1" customWidth="1" min="357" max="357"/>
    <col width="9.7265625" bestFit="1" customWidth="1" min="362" max="362"/>
    <col width="9.7265625" bestFit="1" customWidth="1" min="367" max="367"/>
    <col width="9.7265625" bestFit="1" customWidth="1" min="372" max="372"/>
    <col width="9.7265625" bestFit="1" customWidth="1" min="377" max="377"/>
    <col width="9.7265625" bestFit="1" customWidth="1" min="382" max="382"/>
    <col width="9.7265625" bestFit="1" customWidth="1" min="387" max="387"/>
    <col width="9.7265625" bestFit="1" customWidth="1" min="392" max="392"/>
    <col width="9.7265625" bestFit="1" customWidth="1" min="397" max="397"/>
    <col width="9.7265625" bestFit="1" customWidth="1" min="402" max="402"/>
    <col width="9.7265625" bestFit="1" customWidth="1" min="407" max="407"/>
    <col width="9.7265625" bestFit="1" customWidth="1" min="412" max="412"/>
    <col width="9.7265625" bestFit="1" customWidth="1" min="417" max="417"/>
    <col width="9.7265625" bestFit="1" customWidth="1" min="422" max="422"/>
    <col width="9.7265625" bestFit="1" customWidth="1" min="427" max="427"/>
    <col width="9.7265625" bestFit="1" customWidth="1" min="432" max="432"/>
    <col width="9.7265625" bestFit="1" customWidth="1" min="437" max="437"/>
    <col width="9.7265625" bestFit="1" customWidth="1" min="442" max="442"/>
    <col width="10.1796875" bestFit="1" customWidth="1" min="447" max="447"/>
  </cols>
  <sheetData>
    <row r="1">
      <c r="AZ1" t="inlineStr">
        <is>
          <t>S20 US Equity</t>
        </is>
      </c>
      <c r="BE1" t="inlineStr">
        <is>
          <t>S20 US Equity</t>
        </is>
      </c>
      <c r="BJ1" t="inlineStr">
        <is>
          <t>S20 US Equity</t>
        </is>
      </c>
      <c r="BO1" t="inlineStr">
        <is>
          <t>S20 US Equity</t>
        </is>
      </c>
      <c r="BT1" t="inlineStr">
        <is>
          <t>S20 US Equity</t>
        </is>
      </c>
      <c r="BY1" t="inlineStr">
        <is>
          <t>S20 US Equity</t>
        </is>
      </c>
      <c r="CD1" t="inlineStr">
        <is>
          <t>S20 US Equity</t>
        </is>
      </c>
      <c r="CI1" t="inlineStr">
        <is>
          <t>S20 US Equity</t>
        </is>
      </c>
      <c r="CN1" t="inlineStr">
        <is>
          <t>S20 US Equity</t>
        </is>
      </c>
      <c r="CS1" t="inlineStr">
        <is>
          <t>S20 US Equity</t>
        </is>
      </c>
      <c r="CX1" t="inlineStr">
        <is>
          <t>S20 US Equity</t>
        </is>
      </c>
      <c r="DC1" t="inlineStr">
        <is>
          <t>S20 US Equity</t>
        </is>
      </c>
      <c r="DH1" t="inlineStr">
        <is>
          <t>S20 US Equity</t>
        </is>
      </c>
      <c r="DM1" t="inlineStr">
        <is>
          <t>S20 US Equity</t>
        </is>
      </c>
      <c r="DR1" t="inlineStr">
        <is>
          <t>S20 US Equity</t>
        </is>
      </c>
      <c r="DW1" t="inlineStr">
        <is>
          <t>S20 US Equity</t>
        </is>
      </c>
      <c r="EB1" t="inlineStr">
        <is>
          <t>S20 US Equity</t>
        </is>
      </c>
      <c r="EG1" t="inlineStr">
        <is>
          <t>S20 US Equity</t>
        </is>
      </c>
      <c r="EL1" t="inlineStr">
        <is>
          <t>S20 US Equity</t>
        </is>
      </c>
      <c r="EQ1" t="inlineStr">
        <is>
          <t>S20 US Equity</t>
        </is>
      </c>
      <c r="EV1" t="inlineStr">
        <is>
          <t>S20 US Equity</t>
        </is>
      </c>
      <c r="FA1" t="inlineStr">
        <is>
          <t>S20 US Equity</t>
        </is>
      </c>
      <c r="FF1" t="inlineStr">
        <is>
          <t>S20 US Equity</t>
        </is>
      </c>
      <c r="FK1" t="inlineStr">
        <is>
          <t>S20 US Equity</t>
        </is>
      </c>
      <c r="FP1" t="inlineStr">
        <is>
          <t>S20 US Equity</t>
        </is>
      </c>
      <c r="FU1" t="inlineStr">
        <is>
          <t>S20 US Equity</t>
        </is>
      </c>
      <c r="FZ1" t="inlineStr">
        <is>
          <t>S20 US Equity</t>
        </is>
      </c>
      <c r="GE1" t="inlineStr">
        <is>
          <t>S20 US Equity</t>
        </is>
      </c>
      <c r="GJ1" t="inlineStr">
        <is>
          <t>S20 US Equity</t>
        </is>
      </c>
      <c r="GO1" t="inlineStr">
        <is>
          <t>S20 US Equity</t>
        </is>
      </c>
      <c r="GT1" t="inlineStr">
        <is>
          <t>S20 US Equity</t>
        </is>
      </c>
      <c r="GY1" t="inlineStr">
        <is>
          <t>S20 US Equity</t>
        </is>
      </c>
      <c r="HD1" t="inlineStr">
        <is>
          <t>S20 US Equity</t>
        </is>
      </c>
      <c r="HI1" t="inlineStr">
        <is>
          <t>S20 US Equity</t>
        </is>
      </c>
      <c r="HN1" t="inlineStr">
        <is>
          <t>S20 US Equity</t>
        </is>
      </c>
      <c r="HS1" t="inlineStr">
        <is>
          <t>S20 US Equity</t>
        </is>
      </c>
      <c r="HX1" t="inlineStr">
        <is>
          <t>S20 US Equity</t>
        </is>
      </c>
      <c r="IC1" t="inlineStr">
        <is>
          <t>S20 US Equity</t>
        </is>
      </c>
      <c r="IH1" t="inlineStr">
        <is>
          <t>S20 US Equity</t>
        </is>
      </c>
      <c r="IM1" t="inlineStr">
        <is>
          <t>S20 US Equity</t>
        </is>
      </c>
      <c r="IR1" t="inlineStr">
        <is>
          <t>S20 US Equity</t>
        </is>
      </c>
      <c r="IW1" t="inlineStr">
        <is>
          <t>S20 US Equity</t>
        </is>
      </c>
      <c r="JB1" t="inlineStr">
        <is>
          <t>S20 US Equity</t>
        </is>
      </c>
      <c r="JG1" t="inlineStr">
        <is>
          <t>S20 US Equity</t>
        </is>
      </c>
      <c r="JL1" t="inlineStr">
        <is>
          <t>S20 US Equity</t>
        </is>
      </c>
      <c r="JQ1" t="inlineStr">
        <is>
          <t>S20 US Equity</t>
        </is>
      </c>
      <c r="JV1" t="inlineStr">
        <is>
          <t>S20 US Equity</t>
        </is>
      </c>
      <c r="KA1" t="inlineStr">
        <is>
          <t>S20 US Equity</t>
        </is>
      </c>
      <c r="KF1" t="inlineStr">
        <is>
          <t>S20 US Equity</t>
        </is>
      </c>
      <c r="KK1" t="inlineStr">
        <is>
          <t>S20 US Equity</t>
        </is>
      </c>
      <c r="KP1" t="inlineStr">
        <is>
          <t>S20 US Equity</t>
        </is>
      </c>
      <c r="KU1" t="inlineStr">
        <is>
          <t>S20 US Equity</t>
        </is>
      </c>
      <c r="KZ1" t="inlineStr">
        <is>
          <t>S20 US Equity</t>
        </is>
      </c>
      <c r="LE1" t="inlineStr">
        <is>
          <t>S20 US Equity</t>
        </is>
      </c>
      <c r="LJ1" t="inlineStr">
        <is>
          <t>S20 US Equity</t>
        </is>
      </c>
      <c r="LO1" t="inlineStr">
        <is>
          <t>S20 US Equity</t>
        </is>
      </c>
      <c r="LT1" t="inlineStr">
        <is>
          <t>S20 US Equity</t>
        </is>
      </c>
      <c r="LY1" t="inlineStr">
        <is>
          <t>S20 US Equity</t>
        </is>
      </c>
      <c r="MD1" t="inlineStr">
        <is>
          <t>S20 US Equity</t>
        </is>
      </c>
      <c r="MI1" t="inlineStr">
        <is>
          <t>S20 US Equity</t>
        </is>
      </c>
      <c r="MN1" t="inlineStr">
        <is>
          <t>S20 US Equity</t>
        </is>
      </c>
      <c r="MS1" t="inlineStr">
        <is>
          <t>S20 US Equity</t>
        </is>
      </c>
      <c r="MX1" t="inlineStr">
        <is>
          <t>S20 US Equity</t>
        </is>
      </c>
      <c r="NC1" t="inlineStr">
        <is>
          <t>S20 US Equity</t>
        </is>
      </c>
      <c r="NH1" t="inlineStr">
        <is>
          <t>S20 US Equity</t>
        </is>
      </c>
      <c r="NM1" t="inlineStr">
        <is>
          <t>S20 US Equity</t>
        </is>
      </c>
      <c r="NR1" t="inlineStr">
        <is>
          <t>S20 US Equity</t>
        </is>
      </c>
      <c r="NW1" t="inlineStr">
        <is>
          <t>S20 US Equity</t>
        </is>
      </c>
      <c r="OB1" t="inlineStr">
        <is>
          <t>S20 US Equity</t>
        </is>
      </c>
      <c r="OG1" t="inlineStr">
        <is>
          <t>S20 US Equity</t>
        </is>
      </c>
      <c r="OL1" t="inlineStr">
        <is>
          <t>S20 US Equity</t>
        </is>
      </c>
      <c r="OQ1" t="inlineStr">
        <is>
          <t>S20 US Equity</t>
        </is>
      </c>
      <c r="OV1" t="inlineStr">
        <is>
          <t>S20 US Equity</t>
        </is>
      </c>
      <c r="PA1" t="inlineStr">
        <is>
          <t>S20 US Equity</t>
        </is>
      </c>
      <c r="PF1" t="inlineStr">
        <is>
          <t>S20 US Equity</t>
        </is>
      </c>
      <c r="PK1" t="inlineStr">
        <is>
          <t>S20 US Equity</t>
        </is>
      </c>
      <c r="PP1" t="inlineStr">
        <is>
          <t>S20 US Equity</t>
        </is>
      </c>
      <c r="PU1" t="inlineStr">
        <is>
          <t>S20 US Equity</t>
        </is>
      </c>
      <c r="PZ1" t="inlineStr">
        <is>
          <t>S20 US Equity</t>
        </is>
      </c>
    </row>
    <row r="2">
      <c r="B2" s="17" t="n">
        <v>42461</v>
      </c>
      <c r="G2" s="17" t="n">
        <v>42491</v>
      </c>
      <c r="L2" s="17" t="n">
        <v>42522</v>
      </c>
      <c r="Q2" s="17" t="n">
        <v>42552</v>
      </c>
      <c r="V2" s="17" t="n">
        <v>42583</v>
      </c>
      <c r="AA2" s="17" t="n">
        <v>42614</v>
      </c>
      <c r="AF2" s="17" t="n">
        <v>42675</v>
      </c>
      <c r="AK2" s="17" t="n">
        <v>42705</v>
      </c>
      <c r="AP2" s="17" t="n">
        <v>42736</v>
      </c>
      <c r="AU2" s="17" t="n">
        <v>42767</v>
      </c>
      <c r="AZ2" s="17" t="n">
        <v>42856</v>
      </c>
      <c r="BE2" s="17" t="n">
        <v>42979</v>
      </c>
      <c r="BJ2" s="17" t="n">
        <v>43191</v>
      </c>
      <c r="BO2" s="17" t="n">
        <v>43221</v>
      </c>
      <c r="BT2" s="17" t="n">
        <v>43282</v>
      </c>
      <c r="BY2" s="17" t="n">
        <v>43313</v>
      </c>
      <c r="CD2" s="17" t="n">
        <v>43344</v>
      </c>
      <c r="CI2" s="17" t="n">
        <v>43374</v>
      </c>
      <c r="CN2" s="17" t="n">
        <v>43405</v>
      </c>
      <c r="CS2" s="17" t="n">
        <v>43435</v>
      </c>
      <c r="CX2" s="17" t="n">
        <v>43466</v>
      </c>
      <c r="DC2" s="17" t="n">
        <v>43497</v>
      </c>
      <c r="DH2" s="17" t="n">
        <v>43525</v>
      </c>
      <c r="DM2" s="17" t="n">
        <v>43556</v>
      </c>
      <c r="DR2" s="17" t="n">
        <v>43586</v>
      </c>
      <c r="DW2" s="17" t="n">
        <v>43617</v>
      </c>
      <c r="EB2" s="17" t="n">
        <v>43647</v>
      </c>
      <c r="EG2" s="17" t="n">
        <v>43678</v>
      </c>
      <c r="EL2" s="17" t="n">
        <v>43709</v>
      </c>
      <c r="EQ2" s="17" t="n">
        <v>43739</v>
      </c>
      <c r="EV2" s="17" t="n">
        <v>43770</v>
      </c>
      <c r="FA2" s="17" t="n">
        <v>43800</v>
      </c>
      <c r="FF2" s="17" t="n">
        <v>43831</v>
      </c>
      <c r="FK2" s="17" t="n">
        <v>43862</v>
      </c>
      <c r="FP2" s="17" t="n">
        <v>43891</v>
      </c>
      <c r="FU2" s="17" t="n">
        <v>43922</v>
      </c>
      <c r="FZ2" s="17" t="n">
        <v>43983</v>
      </c>
      <c r="GE2" s="17" t="n">
        <v>44013</v>
      </c>
      <c r="GJ2" s="17" t="inlineStr">
        <is>
          <t>8/1/2020-10/1/2020</t>
        </is>
      </c>
      <c r="GO2" s="17" t="n">
        <v>44136</v>
      </c>
      <c r="GT2" s="17" t="n">
        <v>44166</v>
      </c>
      <c r="GY2" s="17" t="n">
        <v>44197</v>
      </c>
      <c r="HD2" s="17" t="n">
        <v>44228</v>
      </c>
      <c r="HI2" s="17" t="n">
        <v>44256</v>
      </c>
      <c r="HN2" s="17" t="n">
        <v>44287</v>
      </c>
      <c r="HS2" s="17" t="n">
        <v>44317</v>
      </c>
      <c r="HX2" s="17" t="n">
        <v>44348</v>
      </c>
      <c r="IC2" s="17" t="n">
        <v>44378</v>
      </c>
      <c r="IH2" s="17" t="n">
        <v>44409</v>
      </c>
      <c r="IM2" s="17" t="n">
        <v>44440</v>
      </c>
      <c r="IR2" s="17" t="n">
        <v>44470</v>
      </c>
      <c r="IW2" s="17" t="n">
        <v>44501</v>
      </c>
      <c r="JB2" s="17" t="n">
        <v>44531</v>
      </c>
      <c r="JG2" s="17" t="n">
        <v>44562</v>
      </c>
      <c r="JL2" s="17" t="n">
        <v>44593</v>
      </c>
      <c r="JQ2" s="17" t="n">
        <v>44621</v>
      </c>
      <c r="JV2" s="17" t="n">
        <v>44652</v>
      </c>
      <c r="KA2" s="17" t="n">
        <v>44682</v>
      </c>
      <c r="KF2" s="17" t="n">
        <v>44713</v>
      </c>
      <c r="KK2" s="17" t="n">
        <v>44743</v>
      </c>
      <c r="KP2" s="17" t="n">
        <v>44774</v>
      </c>
      <c r="KU2" s="17" t="n">
        <v>44805</v>
      </c>
      <c r="KZ2" s="17" t="n">
        <v>44835</v>
      </c>
      <c r="LE2" s="17" t="n">
        <v>44866</v>
      </c>
      <c r="LJ2" s="17" t="n">
        <v>44896</v>
      </c>
      <c r="LO2" s="17" t="n">
        <v>44927</v>
      </c>
      <c r="LT2" s="17" t="n">
        <v>44958</v>
      </c>
      <c r="LY2" s="17" t="n">
        <v>44986</v>
      </c>
      <c r="MD2" s="17" t="n">
        <v>45017</v>
      </c>
      <c r="MI2" s="17" t="n">
        <v>45047</v>
      </c>
      <c r="MN2" s="17" t="n">
        <v>45078</v>
      </c>
      <c r="MS2" s="17" t="n">
        <v>45108</v>
      </c>
      <c r="MX2" s="17" t="n">
        <v>45139</v>
      </c>
      <c r="NC2" s="17" t="n">
        <v>45170</v>
      </c>
      <c r="NH2" s="17" t="n">
        <v>45200</v>
      </c>
      <c r="NM2" s="17" t="n">
        <v>45231</v>
      </c>
      <c r="NR2" s="17" t="n">
        <v>45261</v>
      </c>
      <c r="NW2" s="17" t="n">
        <v>45292</v>
      </c>
      <c r="OB2" s="17" t="n">
        <v>45323</v>
      </c>
      <c r="OG2" s="17" t="n">
        <v>45352</v>
      </c>
      <c r="OL2" s="17" t="n">
        <v>45383</v>
      </c>
      <c r="OQ2" s="17" t="n">
        <v>45413</v>
      </c>
      <c r="OV2" s="17" t="n">
        <v>45444</v>
      </c>
      <c r="PA2" s="17" t="n">
        <v>45474</v>
      </c>
      <c r="PF2" s="17" t="n">
        <v>45505</v>
      </c>
      <c r="PK2" s="17" t="n">
        <v>45536</v>
      </c>
      <c r="PP2" s="17" t="n">
        <v>45566</v>
      </c>
      <c r="PU2" s="17" t="n">
        <v>45597</v>
      </c>
      <c r="PZ2" s="17" t="n">
        <v>45627</v>
      </c>
      <c r="QE2" t="inlineStr">
        <is>
          <t>Baseline</t>
        </is>
      </c>
    </row>
    <row r="3">
      <c r="B3" t="inlineStr">
        <is>
          <t>IVV</t>
        </is>
      </c>
      <c r="C3" s="143" t="n">
        <v>0.25</v>
      </c>
      <c r="D3" s="32">
        <f>'ETF MTD'!$W$28/'ETF MTD'!$W$3-1</f>
        <v/>
      </c>
      <c r="E3" s="32">
        <f>C3*D3</f>
        <v/>
      </c>
      <c r="G3" t="inlineStr">
        <is>
          <t>IVV</t>
        </is>
      </c>
      <c r="H3" s="143" t="n">
        <v>0.5</v>
      </c>
      <c r="I3" s="32">
        <f>'ETF MTD'!$W$28/'ETF MTD'!$W$3-1</f>
        <v/>
      </c>
      <c r="J3" s="32">
        <f>H3*I3</f>
        <v/>
      </c>
      <c r="L3" t="inlineStr">
        <is>
          <t>IVV</t>
        </is>
      </c>
      <c r="M3" s="143" t="n">
        <v>0.5</v>
      </c>
      <c r="N3" s="32">
        <f>'ETF MTD'!$W$28/'ETF MTD'!$W$3-1</f>
        <v/>
      </c>
      <c r="O3" s="32">
        <f>M3*N3</f>
        <v/>
      </c>
      <c r="Q3" t="inlineStr">
        <is>
          <t>IVV</t>
        </is>
      </c>
      <c r="R3" s="143" t="n">
        <v>0.5</v>
      </c>
      <c r="S3" s="32">
        <f>'ETF MTD'!$W$28/'ETF MTD'!$W$3-1</f>
        <v/>
      </c>
      <c r="T3" s="32">
        <f>R3*S3</f>
        <v/>
      </c>
      <c r="V3" t="inlineStr">
        <is>
          <t>IVV</t>
        </is>
      </c>
      <c r="W3" s="143" t="n">
        <v>0.5</v>
      </c>
      <c r="X3" s="32">
        <f>'ETF MTD'!$W$28/'ETF MTD'!$W$3-1</f>
        <v/>
      </c>
      <c r="Y3" s="32">
        <f>W3*X3</f>
        <v/>
      </c>
      <c r="AA3" t="inlineStr">
        <is>
          <t>IVV</t>
        </is>
      </c>
      <c r="AB3" s="143" t="n">
        <v>0.5</v>
      </c>
      <c r="AC3" s="32">
        <f>'ETF MTD'!$W$28/'ETF MTD'!$W$3-1</f>
        <v/>
      </c>
      <c r="AD3" s="32">
        <f>AB3*AC3</f>
        <v/>
      </c>
      <c r="AF3" t="inlineStr">
        <is>
          <t>IVV</t>
        </is>
      </c>
      <c r="AG3" s="143" t="n">
        <v>0.5</v>
      </c>
      <c r="AH3" s="32">
        <f>'ETF MTD'!$W$28/'ETF MTD'!$W$3-1</f>
        <v/>
      </c>
      <c r="AI3" s="32">
        <f>AG3*AH3</f>
        <v/>
      </c>
      <c r="AK3" t="inlineStr">
        <is>
          <t>IVV</t>
        </is>
      </c>
      <c r="AL3" s="143" t="n">
        <v>0.5</v>
      </c>
      <c r="AM3" s="32">
        <f>'ETF MTD'!$W$28/'ETF MTD'!$W$3-1</f>
        <v/>
      </c>
      <c r="AN3" s="32">
        <f>AL3*AM3</f>
        <v/>
      </c>
      <c r="AP3" t="inlineStr">
        <is>
          <t>IVV</t>
        </is>
      </c>
      <c r="AQ3" s="143" t="n">
        <v>0.33</v>
      </c>
      <c r="AR3" s="32">
        <f>'ETF MTD'!$W$28/'ETF MTD'!$W$3-1</f>
        <v/>
      </c>
      <c r="AS3" s="32">
        <f>AQ3*AR3</f>
        <v/>
      </c>
      <c r="AU3" t="inlineStr">
        <is>
          <t>IVV</t>
        </is>
      </c>
      <c r="AV3" s="143" t="n">
        <v>0.2</v>
      </c>
      <c r="AW3" s="32">
        <f>'ETF MTD'!$W$28/'ETF MTD'!$W$3-1</f>
        <v/>
      </c>
      <c r="AX3" s="32">
        <f>AV3*AW3</f>
        <v/>
      </c>
      <c r="AZ3" t="inlineStr">
        <is>
          <t>IVV</t>
        </is>
      </c>
      <c r="BA3" s="143" t="n">
        <v>0.2</v>
      </c>
      <c r="BB3" s="32">
        <f>'ETF MTD'!$W$28/'ETF MTD'!$W$3-1</f>
        <v/>
      </c>
      <c r="BC3" s="32">
        <f>BA3*BB3</f>
        <v/>
      </c>
      <c r="BE3" t="inlineStr">
        <is>
          <t>IVV</t>
        </is>
      </c>
      <c r="BF3" s="143" t="n">
        <v>0.52</v>
      </c>
      <c r="BG3" s="32">
        <f>'ETF MTD'!$W$28/'ETF MTD'!$W$3-1</f>
        <v/>
      </c>
      <c r="BH3" s="32">
        <f>BF3*BG3</f>
        <v/>
      </c>
      <c r="BJ3" t="inlineStr">
        <is>
          <t>IVV</t>
        </is>
      </c>
      <c r="BK3" s="143" t="n">
        <v>0.3</v>
      </c>
      <c r="BL3" s="32">
        <f>'ETF MTD'!$W$28/'ETF MTD'!$W$3-1</f>
        <v/>
      </c>
      <c r="BM3" s="32">
        <f>BK3*BL3</f>
        <v/>
      </c>
      <c r="BO3" t="inlineStr">
        <is>
          <t>IVV</t>
        </is>
      </c>
      <c r="BP3" s="143" t="n">
        <v>0.3</v>
      </c>
      <c r="BQ3" s="32">
        <f>'ETF MTD'!$W$28/'ETF MTD'!$W$3-1</f>
        <v/>
      </c>
      <c r="BR3" s="32">
        <f>BP3*BQ3</f>
        <v/>
      </c>
      <c r="BT3" t="inlineStr">
        <is>
          <t>IVV</t>
        </is>
      </c>
      <c r="BU3" s="143" t="n">
        <v>0.52</v>
      </c>
      <c r="BV3" s="32">
        <f>'ETF MTD'!$W$28/'ETF MTD'!$W$3-1</f>
        <v/>
      </c>
      <c r="BW3" s="32">
        <f>BU3*BV3</f>
        <v/>
      </c>
      <c r="BY3" t="inlineStr">
        <is>
          <t>IVV</t>
        </is>
      </c>
      <c r="BZ3" s="143" t="n">
        <v>0.52</v>
      </c>
      <c r="CA3" s="32">
        <f>'ETF MTD'!$W$28/'ETF MTD'!$W$3-1</f>
        <v/>
      </c>
      <c r="CB3" s="32">
        <f>BZ3*CA3</f>
        <v/>
      </c>
      <c r="CD3" t="inlineStr">
        <is>
          <t>IVV</t>
        </is>
      </c>
      <c r="CE3" s="143" t="n">
        <v>0.52</v>
      </c>
      <c r="CF3" s="32">
        <f>'ETF MTD'!$W$28/'ETF MTD'!$W$3-1</f>
        <v/>
      </c>
      <c r="CG3" s="32">
        <f>CE3*CF3</f>
        <v/>
      </c>
      <c r="CI3" t="inlineStr">
        <is>
          <t>IVV</t>
        </is>
      </c>
      <c r="CJ3" s="143" t="n">
        <v>0.52</v>
      </c>
      <c r="CK3" s="32">
        <f>'ETF MTD'!$W$28/'ETF MTD'!$W$3-1</f>
        <v/>
      </c>
      <c r="CL3" s="32">
        <f>CJ3*CK3</f>
        <v/>
      </c>
      <c r="CN3" t="inlineStr">
        <is>
          <t>IVV</t>
        </is>
      </c>
      <c r="CO3" s="143" t="n">
        <v>0.396</v>
      </c>
      <c r="CP3" s="32">
        <f>'ETF MTD'!$W$28/'ETF MTD'!$W$3-1</f>
        <v/>
      </c>
      <c r="CQ3" s="32">
        <f>CO3*CP3</f>
        <v/>
      </c>
      <c r="CS3" t="inlineStr">
        <is>
          <t>IVV</t>
        </is>
      </c>
      <c r="CT3" s="143" t="n">
        <v>0.1</v>
      </c>
      <c r="CU3" s="32">
        <f>'ETF MTD'!$W$28/'ETF MTD'!$W$3-1</f>
        <v/>
      </c>
      <c r="CV3" s="32">
        <f>CT3*CU3</f>
        <v/>
      </c>
      <c r="CW3" s="32" t="n"/>
      <c r="CX3" t="inlineStr">
        <is>
          <t>IVV</t>
        </is>
      </c>
      <c r="CY3" s="143" t="n">
        <v>0.1</v>
      </c>
      <c r="CZ3" s="32">
        <f>'ETF MTD'!$W$28/'ETF MTD'!$W$3-1</f>
        <v/>
      </c>
      <c r="DA3" s="32">
        <f>CY3*CZ3</f>
        <v/>
      </c>
      <c r="DB3" s="32" t="n"/>
      <c r="DC3" t="inlineStr">
        <is>
          <t>IVV</t>
        </is>
      </c>
      <c r="DD3" s="143" t="n">
        <v>0.1</v>
      </c>
      <c r="DE3" s="32">
        <f>'ETF MTD'!$W$28/'ETF MTD'!$W$3-1</f>
        <v/>
      </c>
      <c r="DF3" s="32">
        <f>DD3*DE3</f>
        <v/>
      </c>
      <c r="DG3" s="32" t="n"/>
      <c r="DH3" t="inlineStr">
        <is>
          <t>IVV</t>
        </is>
      </c>
      <c r="DI3" s="143" t="n">
        <v>0.3</v>
      </c>
      <c r="DJ3" s="32">
        <f>'ETF MTD'!$W$28/'ETF MTD'!$W$3-1</f>
        <v/>
      </c>
      <c r="DK3" s="32">
        <f>DI3*DJ3</f>
        <v/>
      </c>
      <c r="DL3" s="32" t="n"/>
      <c r="DM3" t="inlineStr">
        <is>
          <t>IVV</t>
        </is>
      </c>
      <c r="DN3" s="143" t="n">
        <v>0.596</v>
      </c>
      <c r="DO3" s="32">
        <f>'ETF MTD'!$W$28/'ETF MTD'!$W$3-1</f>
        <v/>
      </c>
      <c r="DP3" s="32">
        <f>DN3*DO3</f>
        <v/>
      </c>
      <c r="DQ3" s="32" t="n"/>
      <c r="DR3" t="inlineStr">
        <is>
          <t>IVV</t>
        </is>
      </c>
      <c r="DS3" s="143" t="n">
        <v>0.5</v>
      </c>
      <c r="DT3" s="32">
        <f>'ETF MTD'!$W$28/'ETF MTD'!$W$3-1</f>
        <v/>
      </c>
      <c r="DU3" s="32">
        <f>DS3*DT3</f>
        <v/>
      </c>
      <c r="DV3" s="32" t="n"/>
      <c r="DW3" t="inlineStr">
        <is>
          <t>IVV</t>
        </is>
      </c>
      <c r="DX3" s="143" t="n">
        <v>0.3</v>
      </c>
      <c r="DY3" s="32">
        <f>'ETF MTD'!$W$28/'ETF MTD'!$W$3-1</f>
        <v/>
      </c>
      <c r="DZ3" s="32">
        <f>DX3*DY3</f>
        <v/>
      </c>
      <c r="EA3" s="32" t="n"/>
      <c r="EB3" t="inlineStr">
        <is>
          <t>IVV</t>
        </is>
      </c>
      <c r="EC3" s="143" t="n">
        <v>0.5</v>
      </c>
      <c r="ED3" s="32">
        <f>'ETF MTD'!$W$28/'ETF MTD'!$W$3-1</f>
        <v/>
      </c>
      <c r="EE3" s="32">
        <f>EC3*ED3</f>
        <v/>
      </c>
      <c r="EF3" s="32" t="n"/>
      <c r="EG3" t="inlineStr">
        <is>
          <t>IVV</t>
        </is>
      </c>
      <c r="EH3" s="143" t="n">
        <v>0.5</v>
      </c>
      <c r="EI3" s="32">
        <f>'ETF MTD'!$W$28/'ETF MTD'!$W$3-1</f>
        <v/>
      </c>
      <c r="EJ3" s="32">
        <f>EH3*EI3</f>
        <v/>
      </c>
      <c r="EK3" s="32" t="n"/>
      <c r="EL3" t="inlineStr">
        <is>
          <t>IVV</t>
        </is>
      </c>
      <c r="EM3" s="143" t="n">
        <v>0.3</v>
      </c>
      <c r="EN3" s="32">
        <f>'ETF MTD'!$W$28/'ETF MTD'!$W$3-1</f>
        <v/>
      </c>
      <c r="EO3" s="32">
        <f>EM3*EN3</f>
        <v/>
      </c>
      <c r="EP3" s="32" t="n"/>
      <c r="EQ3" t="inlineStr">
        <is>
          <t>IVV</t>
        </is>
      </c>
      <c r="ER3" s="143" t="n">
        <v>0.5</v>
      </c>
      <c r="ES3" s="32">
        <f>'ETF MTD'!$W$28/'ETF MTD'!$W$3-1</f>
        <v/>
      </c>
      <c r="ET3" s="32">
        <f>ER3*ES3</f>
        <v/>
      </c>
      <c r="EU3" s="32" t="n"/>
      <c r="EV3" t="inlineStr">
        <is>
          <t>IVV</t>
        </is>
      </c>
      <c r="EW3" s="143" t="n">
        <v>0.5</v>
      </c>
      <c r="EX3" s="32">
        <f>'ETF MTD'!$W$28/'ETF MTD'!$W$3-1</f>
        <v/>
      </c>
      <c r="EY3" s="32">
        <f>EW3*EX3</f>
        <v/>
      </c>
      <c r="EZ3" s="32" t="n"/>
      <c r="FA3" t="inlineStr">
        <is>
          <t>IVV</t>
        </is>
      </c>
      <c r="FB3" s="143" t="n">
        <v>0.5</v>
      </c>
      <c r="FC3" s="32">
        <f>'ETF MTD'!$W$28/'ETF MTD'!$W$3-1</f>
        <v/>
      </c>
      <c r="FD3" s="32">
        <f>FB3*FC3</f>
        <v/>
      </c>
      <c r="FF3" t="inlineStr">
        <is>
          <t>IVV</t>
        </is>
      </c>
      <c r="FG3" s="143" t="n">
        <v>0.5</v>
      </c>
      <c r="FH3" s="32">
        <f>'ETF MTD'!$W$28/'ETF MTD'!$W$3-1</f>
        <v/>
      </c>
      <c r="FI3" s="32">
        <f>FG3*FH3</f>
        <v/>
      </c>
      <c r="FK3" t="inlineStr">
        <is>
          <t>IVV</t>
        </is>
      </c>
      <c r="FL3" s="143" t="n">
        <v>0.5</v>
      </c>
      <c r="FM3" s="32">
        <f>'ETF MTD'!$W$28/'ETF MTD'!$W$3-1</f>
        <v/>
      </c>
      <c r="FN3" s="32">
        <f>FL3*FM3</f>
        <v/>
      </c>
      <c r="FP3" t="inlineStr">
        <is>
          <t>IVV</t>
        </is>
      </c>
      <c r="FQ3" s="143" t="n">
        <v>0.3</v>
      </c>
      <c r="FR3" s="32">
        <f>'ETF MTD'!$W$28/'ETF MTD'!$W$3-1</f>
        <v/>
      </c>
      <c r="FS3" s="32">
        <f>FQ3*FR3</f>
        <v/>
      </c>
      <c r="FT3" s="32" t="n"/>
      <c r="FU3" t="inlineStr">
        <is>
          <t>IVV</t>
        </is>
      </c>
      <c r="FV3" s="143" t="n">
        <v>0.1</v>
      </c>
      <c r="FW3" s="32">
        <f>'ETF MTD'!$W$28/'ETF MTD'!$W$3-1</f>
        <v/>
      </c>
      <c r="FX3" s="32">
        <f>FV3*FW3</f>
        <v/>
      </c>
      <c r="FY3" s="32" t="n"/>
      <c r="FZ3" t="inlineStr">
        <is>
          <t>IVV</t>
        </is>
      </c>
      <c r="GA3" s="143">
        <f>0.6*0.5</f>
        <v/>
      </c>
      <c r="GB3" s="32">
        <f>'ETF MTD'!$W$28/'ETF MTD'!$W$3-1</f>
        <v/>
      </c>
      <c r="GC3" s="32">
        <f>GA3*GB3</f>
        <v/>
      </c>
      <c r="GD3" s="32" t="n"/>
      <c r="GE3" t="inlineStr">
        <is>
          <t>IVV</t>
        </is>
      </c>
      <c r="GF3" s="143" t="n">
        <v>0.6919999999999999</v>
      </c>
      <c r="GG3" s="32">
        <f>'ETF MTD'!$W$28/'ETF MTD'!$W$3-1</f>
        <v/>
      </c>
      <c r="GH3" s="32">
        <f>GF3*GG3</f>
        <v/>
      </c>
      <c r="GI3" s="32" t="n"/>
      <c r="GJ3" t="inlineStr">
        <is>
          <t>IVV</t>
        </is>
      </c>
      <c r="GK3" s="143">
        <f>(1*0.5)+0.096+0.096</f>
        <v/>
      </c>
      <c r="GL3" s="32">
        <f>'ETF MTD'!$W$28/'ETF MTD'!$W$3-1</f>
        <v/>
      </c>
      <c r="GM3" s="32">
        <f>GK3*GL3</f>
        <v/>
      </c>
      <c r="GN3" s="32" t="n"/>
      <c r="GO3" t="inlineStr">
        <is>
          <t>IVV</t>
        </is>
      </c>
      <c r="GP3" s="143" t="n">
        <v>0.6919999999999999</v>
      </c>
      <c r="GQ3" s="32">
        <f>'ETF MTD'!$W$28/'ETF MTD'!$W$3-1</f>
        <v/>
      </c>
      <c r="GR3" s="32">
        <f>GP3*GQ3</f>
        <v/>
      </c>
      <c r="GS3" s="32" t="n"/>
      <c r="GT3" t="inlineStr">
        <is>
          <t>IVV</t>
        </is>
      </c>
      <c r="GU3" s="143" t="n">
        <v>0.6</v>
      </c>
      <c r="GV3" s="32">
        <f>'ETF MTD'!$W$28/'ETF MTD'!$W$3-1</f>
        <v/>
      </c>
      <c r="GW3" s="32">
        <f>GU3*GV3</f>
        <v/>
      </c>
      <c r="GX3" s="32" t="n"/>
      <c r="GY3" t="inlineStr">
        <is>
          <t>IVV</t>
        </is>
      </c>
      <c r="GZ3" s="143" t="n">
        <v>0.6</v>
      </c>
      <c r="HA3" s="32">
        <f>'ETF MTD'!$W$28/'ETF MTD'!$W$3-1</f>
        <v/>
      </c>
      <c r="HB3" s="32">
        <f>GZ3*HA3</f>
        <v/>
      </c>
      <c r="HC3" s="32" t="n"/>
      <c r="HD3" t="inlineStr">
        <is>
          <t>IVV</t>
        </is>
      </c>
      <c r="HE3" s="143" t="n">
        <v>0.6</v>
      </c>
      <c r="HF3" s="32">
        <f>'ETF MTD'!$W$28/'ETF MTD'!$W$3-1</f>
        <v/>
      </c>
      <c r="HG3" s="32">
        <f>HE3*HF3</f>
        <v/>
      </c>
      <c r="HH3" s="32" t="n"/>
      <c r="HI3" t="inlineStr">
        <is>
          <t>IVV</t>
        </is>
      </c>
      <c r="HJ3" s="143" t="n">
        <v>0.6</v>
      </c>
      <c r="HK3" s="32">
        <f>'ETF MTD'!$W$28/'ETF MTD'!$W$3-1</f>
        <v/>
      </c>
      <c r="HL3" s="32">
        <f>HJ3*HK3</f>
        <v/>
      </c>
      <c r="HM3" s="32" t="n"/>
      <c r="HN3" t="inlineStr">
        <is>
          <t>IVV</t>
        </is>
      </c>
      <c r="HO3" s="143" t="n">
        <v>0.6</v>
      </c>
      <c r="HP3" s="32">
        <f>'ETF MTD'!$W$28/'ETF MTD'!$W$3-1</f>
        <v/>
      </c>
      <c r="HQ3" s="32">
        <f>HO3*HP3</f>
        <v/>
      </c>
      <c r="HR3" s="32" t="n"/>
      <c r="HS3" t="inlineStr">
        <is>
          <t>IVV</t>
        </is>
      </c>
      <c r="HT3" s="143" t="n">
        <v>0.6</v>
      </c>
      <c r="HU3" s="32">
        <f>'ETF MTD'!$W$28/'ETF MTD'!$W$3-1</f>
        <v/>
      </c>
      <c r="HV3" s="32">
        <f>HT3*HU3</f>
        <v/>
      </c>
      <c r="HW3" s="32" t="n"/>
      <c r="HX3" t="inlineStr">
        <is>
          <t>IVV</t>
        </is>
      </c>
      <c r="HY3" s="143" t="n">
        <v>0.6</v>
      </c>
      <c r="HZ3" s="32">
        <f>'ETF MTD'!$W$28/'ETF MTD'!$W$3-1</f>
        <v/>
      </c>
      <c r="IA3" s="32">
        <f>HY3*HZ3</f>
        <v/>
      </c>
      <c r="IB3" s="32" t="n"/>
      <c r="IC3" t="inlineStr">
        <is>
          <t>IVV</t>
        </is>
      </c>
      <c r="ID3" s="143" t="n">
        <v>0.6</v>
      </c>
      <c r="IE3" s="32">
        <f>'ETF MTD'!$W$28/'ETF MTD'!$W$3-1</f>
        <v/>
      </c>
      <c r="IF3" s="32">
        <f>ID3*IE3</f>
        <v/>
      </c>
      <c r="IG3" s="32" t="n"/>
      <c r="IH3" t="inlineStr">
        <is>
          <t>IVV</t>
        </is>
      </c>
      <c r="II3" s="143" t="n">
        <v>0.67</v>
      </c>
      <c r="IJ3" s="32">
        <f>'ETF MTD'!$W$28/'ETF MTD'!$W$3-1</f>
        <v/>
      </c>
      <c r="IK3" s="32">
        <f>II3*IJ3</f>
        <v/>
      </c>
      <c r="IL3" s="32" t="n"/>
      <c r="IM3" t="inlineStr">
        <is>
          <t>IVV</t>
        </is>
      </c>
      <c r="IN3" s="143" t="n">
        <v>0.67</v>
      </c>
      <c r="IO3" s="32">
        <f>'ETF MTD'!$W$28/'ETF MTD'!$W$3-1</f>
        <v/>
      </c>
      <c r="IP3" s="32">
        <f>IN3*IO3</f>
        <v/>
      </c>
      <c r="IQ3" s="32" t="n"/>
      <c r="IR3" t="inlineStr">
        <is>
          <t>IVV</t>
        </is>
      </c>
      <c r="IS3" s="143" t="n">
        <v>0.67</v>
      </c>
      <c r="IT3" s="32">
        <f>'ETF MTD'!$W$28/'ETF MTD'!$W$3-1</f>
        <v/>
      </c>
      <c r="IU3" s="32">
        <f>IS3*IT3</f>
        <v/>
      </c>
      <c r="IV3" s="32" t="n"/>
      <c r="IW3" t="inlineStr">
        <is>
          <t>IVV</t>
        </is>
      </c>
      <c r="IX3" s="143" t="n">
        <v>0.67</v>
      </c>
      <c r="IY3" s="32">
        <f>'ETF MTD'!$W$28/'ETF MTD'!$W$3-1</f>
        <v/>
      </c>
      <c r="IZ3" s="32">
        <f>IX3*IY3</f>
        <v/>
      </c>
      <c r="JA3" s="32" t="n"/>
      <c r="JB3" t="inlineStr">
        <is>
          <t>IVV</t>
        </is>
      </c>
      <c r="JC3" s="143" t="n">
        <v>0.67</v>
      </c>
      <c r="JD3" s="32">
        <f>'ETF MTD'!$W$28/'ETF MTD'!$W$3-1</f>
        <v/>
      </c>
      <c r="JE3" s="32">
        <f>JC3*JD3</f>
        <v/>
      </c>
      <c r="JF3" s="32" t="n"/>
      <c r="JG3" t="inlineStr">
        <is>
          <t>IVV</t>
        </is>
      </c>
      <c r="JH3" s="143" t="n">
        <v>0.67</v>
      </c>
      <c r="JI3" s="32">
        <f>'ETF MTD'!$W$28/'ETF MTD'!$W$3-1</f>
        <v/>
      </c>
      <c r="JJ3" s="32">
        <f>JH3*JI3</f>
        <v/>
      </c>
      <c r="JK3" s="32" t="n"/>
      <c r="JL3" t="inlineStr">
        <is>
          <t>IVV</t>
        </is>
      </c>
      <c r="JM3" s="143" t="n">
        <v>0.38</v>
      </c>
      <c r="JN3" s="32">
        <f>'ETF MTD'!$W$28/'ETF MTD'!$W$3-1</f>
        <v/>
      </c>
      <c r="JO3" s="32">
        <f>JM3*JN3</f>
        <v/>
      </c>
      <c r="JP3" s="32" t="n"/>
      <c r="JQ3" t="inlineStr">
        <is>
          <t>IVV</t>
        </is>
      </c>
      <c r="JR3" s="143" t="n">
        <v>0.5</v>
      </c>
      <c r="JS3" s="32">
        <f>'ETF MTD'!$W$28/'ETF MTD'!$W$3-1</f>
        <v/>
      </c>
      <c r="JT3" s="32">
        <f>JR3*JS3</f>
        <v/>
      </c>
      <c r="JU3" s="32" t="n"/>
      <c r="JV3" t="inlineStr">
        <is>
          <t>IVV</t>
        </is>
      </c>
      <c r="JW3" s="143" t="n">
        <v>0.76</v>
      </c>
      <c r="JX3" s="32">
        <f>'ETF MTD'!$W$28/'ETF MTD'!$W$3-1</f>
        <v/>
      </c>
      <c r="JY3" s="32">
        <f>JW3*JX3</f>
        <v/>
      </c>
      <c r="JZ3" s="32" t="n"/>
      <c r="KA3" t="inlineStr">
        <is>
          <t>IVV</t>
        </is>
      </c>
      <c r="KB3" s="143" t="n">
        <v>0.1</v>
      </c>
      <c r="KC3" s="32">
        <f>'ETF MTD'!$W$28/'ETF MTD'!$W$3-1</f>
        <v/>
      </c>
      <c r="KD3" s="32">
        <f>KB3*KC3</f>
        <v/>
      </c>
      <c r="KE3" s="32" t="n"/>
      <c r="KF3" t="inlineStr">
        <is>
          <t>IVV</t>
        </is>
      </c>
      <c r="KG3" s="143" t="n">
        <v>0.1</v>
      </c>
      <c r="KH3" s="32">
        <f>'ETF MTD'!$W$28/'ETF MTD'!$W$3-1</f>
        <v/>
      </c>
      <c r="KI3" s="32">
        <f>KG3*KH3</f>
        <v/>
      </c>
      <c r="KJ3" s="32" t="n"/>
      <c r="KK3" t="inlineStr">
        <is>
          <t>IVV</t>
        </is>
      </c>
      <c r="KL3" s="143" t="n">
        <v>0.1</v>
      </c>
      <c r="KM3" s="32">
        <f>'ETF MTD'!$W$28/'ETF MTD'!$W$3-1</f>
        <v/>
      </c>
      <c r="KN3" s="32">
        <f>KL3*KM3</f>
        <v/>
      </c>
      <c r="KO3" s="32" t="n"/>
      <c r="KP3" t="inlineStr">
        <is>
          <t>IVV</t>
        </is>
      </c>
      <c r="KQ3" s="143" t="n">
        <v>0.1</v>
      </c>
      <c r="KR3" s="32">
        <f>'ETF MTD'!$W$28/'ETF MTD'!$W$3-1</f>
        <v/>
      </c>
      <c r="KS3" s="32">
        <f>KQ3*KR3</f>
        <v/>
      </c>
      <c r="KT3" s="32" t="n"/>
      <c r="KU3" t="inlineStr">
        <is>
          <t>IVV</t>
        </is>
      </c>
      <c r="KV3" s="143" t="n">
        <v>0.1</v>
      </c>
      <c r="KW3" s="32">
        <f>'ETF MTD'!$W$28/'ETF MTD'!$W$3-1</f>
        <v/>
      </c>
      <c r="KX3" s="32">
        <f>KV3*KW3</f>
        <v/>
      </c>
      <c r="KY3" s="32" t="n"/>
      <c r="KZ3" t="inlineStr">
        <is>
          <t>IVV</t>
        </is>
      </c>
      <c r="LA3" s="143" t="n">
        <v>0.1</v>
      </c>
      <c r="LB3" s="32">
        <f>'ETF MTD'!$W$28/'ETF MTD'!$W$3-1</f>
        <v/>
      </c>
      <c r="LC3" s="32">
        <f>LA3*LB3</f>
        <v/>
      </c>
      <c r="LD3" s="32" t="n"/>
      <c r="LE3" t="inlineStr">
        <is>
          <t>IVV</t>
        </is>
      </c>
      <c r="LF3" s="143" t="n">
        <v>0.1</v>
      </c>
      <c r="LG3" s="32">
        <f>'ETF MTD'!$W$28/'ETF MTD'!$W$3-1</f>
        <v/>
      </c>
      <c r="LH3" s="32">
        <f>LF3*LG3</f>
        <v/>
      </c>
      <c r="LJ3" t="inlineStr">
        <is>
          <t>IVV</t>
        </is>
      </c>
      <c r="LK3" s="143" t="n">
        <v>0.288</v>
      </c>
      <c r="LL3" s="32">
        <f>'ETF MTD'!$W$28/'ETF MTD'!$W$3-1</f>
        <v/>
      </c>
      <c r="LM3" s="32">
        <f>LK3*LL3</f>
        <v/>
      </c>
      <c r="LN3" s="32" t="n"/>
      <c r="LO3" t="inlineStr">
        <is>
          <t>IVV</t>
        </is>
      </c>
      <c r="LP3" s="143" t="n">
        <v>0.1</v>
      </c>
      <c r="LQ3" s="32">
        <f>'ETF MTD'!$W$28/'ETF MTD'!$W$3-1</f>
        <v/>
      </c>
      <c r="LR3" s="32">
        <f>LP3*LQ3</f>
        <v/>
      </c>
      <c r="LT3" t="inlineStr">
        <is>
          <t>IVV</t>
        </is>
      </c>
      <c r="LU3" s="143" t="n">
        <v>0.3</v>
      </c>
      <c r="LV3" s="32">
        <f>'ETF MTD'!$W$28/'ETF MTD'!$W$3-1</f>
        <v/>
      </c>
      <c r="LW3" s="32">
        <f>LU3*LV3</f>
        <v/>
      </c>
      <c r="LY3" t="inlineStr">
        <is>
          <t>IVV</t>
        </is>
      </c>
      <c r="LZ3" s="143" t="n">
        <v>0.3</v>
      </c>
      <c r="MA3" s="32">
        <f>'ETF MTD'!$W$28/'ETF MTD'!$W$3-1</f>
        <v/>
      </c>
      <c r="MB3" s="32">
        <f>LZ3*MA3</f>
        <v/>
      </c>
      <c r="MD3" t="inlineStr">
        <is>
          <t>IVV</t>
        </is>
      </c>
      <c r="ME3" s="143" t="n">
        <v>0.3</v>
      </c>
      <c r="MF3" s="32">
        <f>'ETF MTD'!$W$28/'ETF MTD'!$W$3-1</f>
        <v/>
      </c>
      <c r="MG3" s="32">
        <f>ME3*MF3</f>
        <v/>
      </c>
      <c r="MI3" t="inlineStr">
        <is>
          <t>IVV</t>
        </is>
      </c>
      <c r="MJ3" s="143" t="n">
        <v>0.88</v>
      </c>
      <c r="MK3" s="32">
        <f>'ETF MTD'!$W$28/'ETF MTD'!$W$3-1</f>
        <v/>
      </c>
      <c r="ML3" s="32">
        <f>MJ3*MK3</f>
        <v/>
      </c>
      <c r="MN3" t="inlineStr">
        <is>
          <t>IVV</t>
        </is>
      </c>
      <c r="MO3" s="143" t="n">
        <v>0.88</v>
      </c>
      <c r="MP3" s="32">
        <f>'ETF MTD'!$W$28/'ETF MTD'!$W$3-1</f>
        <v/>
      </c>
      <c r="MQ3" s="32">
        <f>MO3*MP3</f>
        <v/>
      </c>
      <c r="MS3" t="inlineStr">
        <is>
          <t>IVV</t>
        </is>
      </c>
      <c r="MT3" s="143" t="n">
        <v>0.5600000000000001</v>
      </c>
      <c r="MU3" s="32">
        <f>'ETF MTD'!$W$28/'ETF MTD'!$W$3-1</f>
        <v/>
      </c>
      <c r="MV3" s="32">
        <f>MT3*MU3</f>
        <v/>
      </c>
      <c r="MX3" t="inlineStr">
        <is>
          <t>IVV</t>
        </is>
      </c>
      <c r="MY3" s="143" t="n">
        <v>0.5</v>
      </c>
      <c r="MZ3" s="32">
        <f>'ETF MTD'!$W$28/'ETF MTD'!$W$3-1</f>
        <v/>
      </c>
      <c r="NA3" s="32">
        <f>MY3*MZ3</f>
        <v/>
      </c>
      <c r="NC3" t="inlineStr">
        <is>
          <t>IVV</t>
        </is>
      </c>
      <c r="ND3" s="143" t="n">
        <v>0.5600000000000001</v>
      </c>
      <c r="NE3" s="32">
        <f>'ETF MTD'!$W$28/'ETF MTD'!$W$3-1</f>
        <v/>
      </c>
      <c r="NF3" s="32">
        <f>ND3*NE3</f>
        <v/>
      </c>
      <c r="NH3" t="inlineStr">
        <is>
          <t>IVV</t>
        </is>
      </c>
      <c r="NI3" s="143" t="n">
        <v>0.3</v>
      </c>
      <c r="NJ3" s="32">
        <f>'ETF MTD'!$W$28/'ETF MTD'!$W$3-1</f>
        <v/>
      </c>
      <c r="NK3" s="32">
        <f>NI3*NJ3</f>
        <v/>
      </c>
      <c r="NM3" t="inlineStr">
        <is>
          <t>IVV</t>
        </is>
      </c>
      <c r="NN3" s="143" t="n">
        <v>0.3</v>
      </c>
      <c r="NO3" s="32">
        <f>'ETF MTD'!$W$28/'ETF MTD'!$W$3-1</f>
        <v/>
      </c>
      <c r="NP3" s="32">
        <f>NN3*NO3</f>
        <v/>
      </c>
      <c r="NR3" t="inlineStr">
        <is>
          <t>IVV</t>
        </is>
      </c>
      <c r="NS3" s="143" t="n">
        <v>0.68</v>
      </c>
      <c r="NT3" s="32">
        <f>'ETF MTD'!$W$28/'ETF MTD'!$W$3-1</f>
        <v/>
      </c>
      <c r="NU3" s="32">
        <f>NS3*NT3</f>
        <v/>
      </c>
      <c r="NW3" t="inlineStr">
        <is>
          <t>IVV</t>
        </is>
      </c>
      <c r="NX3" s="143" t="n">
        <v>0.58</v>
      </c>
      <c r="NY3" s="32">
        <f>'ETF MTD'!$W$28/'ETF MTD'!$W$3-1</f>
        <v/>
      </c>
      <c r="NZ3" s="32">
        <f>NX3*NY3</f>
        <v/>
      </c>
      <c r="OB3" t="inlineStr">
        <is>
          <t>IVV</t>
        </is>
      </c>
      <c r="OC3" s="143" t="n">
        <v>0.58</v>
      </c>
      <c r="OD3" s="32">
        <f>'ETF MTD'!$W$28/'ETF MTD'!$W$3-1</f>
        <v/>
      </c>
      <c r="OE3" s="32">
        <f>OC3*OD3</f>
        <v/>
      </c>
      <c r="OG3" t="inlineStr">
        <is>
          <t>IVV</t>
        </is>
      </c>
      <c r="OH3" s="143" t="n">
        <v>0.58</v>
      </c>
      <c r="OI3" s="32">
        <f>'ETF MTD'!$W$28/'ETF MTD'!$W$3-1</f>
        <v/>
      </c>
      <c r="OJ3" s="32">
        <f>OH3*OI3</f>
        <v/>
      </c>
      <c r="OL3" t="inlineStr">
        <is>
          <t>IVV</t>
        </is>
      </c>
      <c r="OM3" s="143" t="n">
        <v>0.58</v>
      </c>
      <c r="ON3" s="32">
        <f>'ETF MTD'!$W$28/'ETF MTD'!$W$3-1</f>
        <v/>
      </c>
      <c r="OO3" s="32">
        <f>OM3*ON3</f>
        <v/>
      </c>
      <c r="OQ3" t="inlineStr">
        <is>
          <t>IVV</t>
        </is>
      </c>
      <c r="OR3" s="143" t="n">
        <v>0.58</v>
      </c>
      <c r="OS3" s="32">
        <f>'ETF MTD'!$W$28/'ETF MTD'!$W$3-1</f>
        <v/>
      </c>
      <c r="OT3" s="32">
        <f>OR3*OS3</f>
        <v/>
      </c>
      <c r="OV3" t="inlineStr">
        <is>
          <t>IVV</t>
        </is>
      </c>
      <c r="OW3" s="143" t="n">
        <v>0.58</v>
      </c>
      <c r="OX3" s="32">
        <f>'ETF MTD'!$W$28/'ETF MTD'!$W$3-1</f>
        <v/>
      </c>
      <c r="OY3" s="32">
        <f>OW3*OX3</f>
        <v/>
      </c>
      <c r="PA3" t="inlineStr">
        <is>
          <t>IVV</t>
        </is>
      </c>
      <c r="PB3" s="143" t="n">
        <v>0.58</v>
      </c>
      <c r="PC3" s="32">
        <f>'ETF MTD'!$W$28/'ETF MTD'!$W$3-1</f>
        <v/>
      </c>
      <c r="PD3" s="32">
        <f>PB3*PC3</f>
        <v/>
      </c>
      <c r="PF3" t="inlineStr">
        <is>
          <t>IVV</t>
        </is>
      </c>
      <c r="PG3" s="143" t="n">
        <v>0.5600000000000001</v>
      </c>
      <c r="PH3" s="32">
        <f>'ETF MTD'!$W$28/'ETF MTD'!$W$3-1</f>
        <v/>
      </c>
      <c r="PI3" s="32">
        <f>PG3*PH3</f>
        <v/>
      </c>
      <c r="PK3" t="inlineStr">
        <is>
          <t>IVV</t>
        </is>
      </c>
      <c r="PL3" s="143" t="n">
        <v>0.5600000000000001</v>
      </c>
      <c r="PM3" s="32">
        <f>'ETF MTD'!$W$28/'ETF MTD'!$W$3-1</f>
        <v/>
      </c>
      <c r="PN3" s="32">
        <f>PL3*PM3</f>
        <v/>
      </c>
      <c r="PP3" t="inlineStr">
        <is>
          <t>IVV</t>
        </is>
      </c>
      <c r="PQ3" s="143" t="n">
        <v>0.5600000000000001</v>
      </c>
      <c r="PR3" s="32">
        <f>'ETF MTD'!$W$28/'ETF MTD'!$W$3-1</f>
        <v/>
      </c>
      <c r="PS3" s="32">
        <f>PQ3*PR3</f>
        <v/>
      </c>
      <c r="PU3" t="inlineStr">
        <is>
          <t>IVV</t>
        </is>
      </c>
      <c r="PV3" s="143" t="n">
        <v>0.5600000000000001</v>
      </c>
      <c r="PW3" s="32">
        <f>'ETF MTD'!$W$28/'ETF MTD'!$W$3-1</f>
        <v/>
      </c>
      <c r="PX3" s="32">
        <f>PV3*PW3</f>
        <v/>
      </c>
      <c r="PZ3" t="inlineStr">
        <is>
          <t>IVV</t>
        </is>
      </c>
      <c r="QA3" s="143" t="n">
        <v>0.5600000000000001</v>
      </c>
      <c r="QB3" s="32">
        <f>'ETF MTD'!$W$28/'ETF MTD'!$W$3-1</f>
        <v/>
      </c>
      <c r="QC3" s="32">
        <f>QA3*QB3</f>
        <v/>
      </c>
      <c r="QD3" s="3" t="n"/>
      <c r="QE3" s="143" t="n">
        <v>0.5</v>
      </c>
      <c r="QF3" s="141">
        <f>QE3*0.2</f>
        <v/>
      </c>
    </row>
    <row r="4">
      <c r="B4" t="inlineStr">
        <is>
          <t>SSO</t>
        </is>
      </c>
      <c r="C4" s="143" t="n">
        <v>0.25</v>
      </c>
      <c r="D4" s="32">
        <f>'ETF MTD'!$FE$28/'ETF MTD'!$FE$3-1</f>
        <v/>
      </c>
      <c r="E4" s="32">
        <f>C4*D4</f>
        <v/>
      </c>
      <c r="G4" t="inlineStr">
        <is>
          <t>SSO</t>
        </is>
      </c>
      <c r="H4" s="143" t="n">
        <v>0.45</v>
      </c>
      <c r="I4" s="32">
        <f>'ETF MTD'!$FE$28/'ETF MTD'!$FE$3-1</f>
        <v/>
      </c>
      <c r="J4" s="32">
        <f>H4*I4</f>
        <v/>
      </c>
      <c r="L4" t="inlineStr">
        <is>
          <t>SSO</t>
        </is>
      </c>
      <c r="M4" s="143" t="n">
        <v>0.45</v>
      </c>
      <c r="N4" s="32">
        <f>'ETF MTD'!$FE$28/'ETF MTD'!$FE$3-1</f>
        <v/>
      </c>
      <c r="O4" s="32">
        <f>M4*N4</f>
        <v/>
      </c>
      <c r="Q4" t="inlineStr">
        <is>
          <t>SSO</t>
        </is>
      </c>
      <c r="R4" s="143" t="n">
        <v>0.45</v>
      </c>
      <c r="S4" s="32">
        <f>'ETF MTD'!$FE$28/'ETF MTD'!$FE$3-1</f>
        <v/>
      </c>
      <c r="T4" s="32">
        <f>R4*S4</f>
        <v/>
      </c>
      <c r="V4" t="inlineStr">
        <is>
          <t>SSO</t>
        </is>
      </c>
      <c r="W4" s="143" t="n">
        <v>0.45</v>
      </c>
      <c r="X4" s="32">
        <f>'ETF MTD'!$FE$28/'ETF MTD'!$FE$3-1</f>
        <v/>
      </c>
      <c r="Y4" s="32">
        <f>W4*X4</f>
        <v/>
      </c>
      <c r="AA4" t="inlineStr">
        <is>
          <t>SSO</t>
        </is>
      </c>
      <c r="AB4" s="143" t="n">
        <v>0.45</v>
      </c>
      <c r="AC4" s="32">
        <f>'ETF MTD'!$FE$28/'ETF MTD'!$FE$3-1</f>
        <v/>
      </c>
      <c r="AD4" s="32">
        <f>AB4*AC4</f>
        <v/>
      </c>
      <c r="AF4" t="inlineStr">
        <is>
          <t>SSO</t>
        </is>
      </c>
      <c r="AG4" s="143" t="n">
        <v>0</v>
      </c>
      <c r="AH4" s="32">
        <f>'ETF MTD'!$FE$28/'ETF MTD'!$FE$3-1</f>
        <v/>
      </c>
      <c r="AI4" s="32">
        <f>AG4*AH4</f>
        <v/>
      </c>
      <c r="AK4" t="inlineStr">
        <is>
          <t>SSO</t>
        </is>
      </c>
      <c r="AL4" s="143" t="n">
        <v>0.46</v>
      </c>
      <c r="AM4" s="32">
        <f>'ETF MTD'!$FE$28/'ETF MTD'!$FE$3-1</f>
        <v/>
      </c>
      <c r="AN4" s="32">
        <f>AL4*AM4</f>
        <v/>
      </c>
      <c r="AP4" t="inlineStr">
        <is>
          <t>VO</t>
        </is>
      </c>
      <c r="AQ4" s="143" t="n">
        <v>0.32</v>
      </c>
      <c r="AR4" s="32">
        <f>'ETF MTD'!$BM$28/'ETF MTD'!$BM$3-1</f>
        <v/>
      </c>
      <c r="AS4" s="32">
        <f>AQ4*AR4</f>
        <v/>
      </c>
      <c r="AU4" t="inlineStr">
        <is>
          <t>VO</t>
        </is>
      </c>
      <c r="AV4" s="143" t="n">
        <v>0.39</v>
      </c>
      <c r="AW4" s="32">
        <f>'ETF MTD'!$BM$28/'ETF MTD'!$BM$3-1</f>
        <v/>
      </c>
      <c r="AX4" s="32">
        <f>AV4*AW4</f>
        <v/>
      </c>
      <c r="AZ4" t="inlineStr">
        <is>
          <t>VO</t>
        </is>
      </c>
      <c r="BA4" s="143" t="n">
        <v>0.39</v>
      </c>
      <c r="BB4" s="32">
        <f>'ETF MTD'!$BM$28/'ETF MTD'!$BM$3-1</f>
        <v/>
      </c>
      <c r="BC4" s="32">
        <f>BA4*BB4</f>
        <v/>
      </c>
      <c r="BE4" t="inlineStr">
        <is>
          <t>VO</t>
        </is>
      </c>
      <c r="BF4" s="143" t="n">
        <v>0.23</v>
      </c>
      <c r="BG4" s="32">
        <f>'ETF MTD'!$BM$28/'ETF MTD'!$BM$3-1</f>
        <v/>
      </c>
      <c r="BH4" s="32">
        <f>BF4*BG4</f>
        <v/>
      </c>
      <c r="BJ4" t="inlineStr">
        <is>
          <t>VO</t>
        </is>
      </c>
      <c r="BK4" s="143" t="n">
        <v>0.15</v>
      </c>
      <c r="BL4" s="32">
        <f>'ETF MTD'!$BM$28/'ETF MTD'!$BM$3-1</f>
        <v/>
      </c>
      <c r="BM4" s="32">
        <f>BK4*BL4</f>
        <v/>
      </c>
      <c r="BO4" t="inlineStr">
        <is>
          <t>VO</t>
        </is>
      </c>
      <c r="BP4" s="143" t="n">
        <v>0.23</v>
      </c>
      <c r="BQ4" s="32">
        <f>'ETF MTD'!$BM$28/'ETF MTD'!$BM$3-1</f>
        <v/>
      </c>
      <c r="BR4" s="32">
        <f>BP4*BQ4</f>
        <v/>
      </c>
      <c r="BT4" t="inlineStr">
        <is>
          <t>VO</t>
        </is>
      </c>
      <c r="BU4" s="143" t="n">
        <v>0.23</v>
      </c>
      <c r="BV4" s="32">
        <f>'ETF MTD'!$BM$28/'ETF MTD'!$BM$3-1</f>
        <v/>
      </c>
      <c r="BW4" s="32">
        <f>BU4*BV4</f>
        <v/>
      </c>
      <c r="BY4" t="inlineStr">
        <is>
          <t>VO</t>
        </is>
      </c>
      <c r="BZ4" s="143" t="n">
        <v>0.23</v>
      </c>
      <c r="CA4" s="32">
        <f>'ETF MTD'!$BM$28/'ETF MTD'!$BM$3-1</f>
        <v/>
      </c>
      <c r="CB4" s="32">
        <f>BZ4*CA4</f>
        <v/>
      </c>
      <c r="CD4" t="inlineStr">
        <is>
          <t>VO</t>
        </is>
      </c>
      <c r="CE4" s="143" t="n">
        <v>0.23</v>
      </c>
      <c r="CF4" s="32">
        <f>'ETF MTD'!$BM$28/'ETF MTD'!$BM$3-1</f>
        <v/>
      </c>
      <c r="CG4" s="32">
        <f>CE4*CF4</f>
        <v/>
      </c>
      <c r="CI4" t="inlineStr">
        <is>
          <t>VO</t>
        </is>
      </c>
      <c r="CJ4" s="143" t="n">
        <v>0.23</v>
      </c>
      <c r="CK4" s="32">
        <f>'ETF MTD'!$BM$28/'ETF MTD'!$BM$3-1</f>
        <v/>
      </c>
      <c r="CL4" s="32">
        <f>CJ4*CK4</f>
        <v/>
      </c>
      <c r="CN4" t="inlineStr">
        <is>
          <t>VO</t>
        </is>
      </c>
      <c r="CO4" s="143" t="n">
        <v>0.048</v>
      </c>
      <c r="CP4" s="32">
        <f>'ETF MTD'!$BM$28/'ETF MTD'!$BM$3-1</f>
        <v/>
      </c>
      <c r="CQ4" s="32">
        <f>CO4*CP4</f>
        <v/>
      </c>
      <c r="CS4" t="inlineStr">
        <is>
          <t>VO</t>
        </is>
      </c>
      <c r="CT4" s="143" t="n">
        <v>0.048</v>
      </c>
      <c r="CU4" s="32">
        <f>'ETF MTD'!$BM$28/'ETF MTD'!$BM$3-1</f>
        <v/>
      </c>
      <c r="CV4" s="32">
        <f>CT4*CU4</f>
        <v/>
      </c>
      <c r="CW4" s="32" t="n"/>
      <c r="CX4" t="inlineStr">
        <is>
          <t>VO</t>
        </is>
      </c>
      <c r="CY4" s="143" t="n">
        <v>0.048</v>
      </c>
      <c r="CZ4" s="32">
        <f>'ETF MTD'!$BM$28/'ETF MTD'!$BM$3-1</f>
        <v/>
      </c>
      <c r="DA4" s="32">
        <f>CY4*CZ4</f>
        <v/>
      </c>
      <c r="DB4" s="32" t="n"/>
      <c r="DC4" t="inlineStr">
        <is>
          <t>VO</t>
        </is>
      </c>
      <c r="DD4" s="143" t="n">
        <v>0.048</v>
      </c>
      <c r="DE4" s="32">
        <f>'ETF MTD'!$BM$28/'ETF MTD'!$BM$3-1</f>
        <v/>
      </c>
      <c r="DF4" s="32">
        <f>DD4*DE4</f>
        <v/>
      </c>
      <c r="DG4" s="32" t="n"/>
      <c r="DH4" t="inlineStr">
        <is>
          <t>VO</t>
        </is>
      </c>
      <c r="DI4" s="143" t="n">
        <v>0.144</v>
      </c>
      <c r="DJ4" s="32">
        <f>'ETF MTD'!$BM$28/'ETF MTD'!$BM$3-1</f>
        <v/>
      </c>
      <c r="DK4" s="32">
        <f>DI4*DJ4</f>
        <v/>
      </c>
      <c r="DL4" s="32" t="n"/>
      <c r="DM4" t="inlineStr">
        <is>
          <t>SPMD</t>
        </is>
      </c>
      <c r="DN4" s="143" t="n">
        <v>0.144</v>
      </c>
      <c r="DO4" s="32">
        <f>'ETF MTD'!$BM$28/'ETF MTD'!$BM$3-1</f>
        <v/>
      </c>
      <c r="DP4" s="32">
        <f>DN4*DO4</f>
        <v/>
      </c>
      <c r="DQ4" s="32" t="n"/>
      <c r="DR4" t="inlineStr">
        <is>
          <t>SPMD</t>
        </is>
      </c>
      <c r="DS4" s="143" t="n">
        <v>0.24</v>
      </c>
      <c r="DT4" s="32">
        <f>'ETF MTD'!$BM$28/'ETF MTD'!$BM$3-1</f>
        <v/>
      </c>
      <c r="DU4" s="32">
        <f>DS4*DT4</f>
        <v/>
      </c>
      <c r="DV4" s="32" t="n"/>
      <c r="DW4" t="inlineStr">
        <is>
          <t>SPMD</t>
        </is>
      </c>
      <c r="DX4" s="143" t="n">
        <v>0.144</v>
      </c>
      <c r="DY4" s="32">
        <f>'ETF MTD'!$BM$28/'ETF MTD'!$BM$3-1</f>
        <v/>
      </c>
      <c r="DZ4" s="32">
        <f>DX4*DY4</f>
        <v/>
      </c>
      <c r="EA4" s="32" t="n"/>
      <c r="EB4" t="inlineStr">
        <is>
          <t>SPMD</t>
        </is>
      </c>
      <c r="EC4" s="143" t="n">
        <v>0.24</v>
      </c>
      <c r="ED4" s="32">
        <f>'ETF MTD'!$BM$28/'ETF MTD'!$BM$3-1</f>
        <v/>
      </c>
      <c r="EE4" s="32">
        <f>EC4*ED4</f>
        <v/>
      </c>
      <c r="EF4" s="32" t="n"/>
      <c r="EG4" t="inlineStr">
        <is>
          <t>SPMD</t>
        </is>
      </c>
      <c r="EH4" s="143" t="n">
        <v>0.24</v>
      </c>
      <c r="EI4" s="32">
        <f>'ETF MTD'!$BM$28/'ETF MTD'!$BM$3-1</f>
        <v/>
      </c>
      <c r="EJ4" s="32">
        <f>EH4*EI4</f>
        <v/>
      </c>
      <c r="EK4" s="32" t="n"/>
      <c r="EL4" t="inlineStr">
        <is>
          <t>SPMD</t>
        </is>
      </c>
      <c r="EM4" s="143" t="n">
        <v>0.144</v>
      </c>
      <c r="EN4" s="32">
        <f>'ETF MTD'!$BM$28/'ETF MTD'!$BM$3-1</f>
        <v/>
      </c>
      <c r="EO4" s="32">
        <f>EM4*EN4</f>
        <v/>
      </c>
      <c r="EP4" s="32" t="n"/>
      <c r="EQ4" t="inlineStr">
        <is>
          <t>SPMD</t>
        </is>
      </c>
      <c r="ER4" s="143" t="n">
        <v>0.24</v>
      </c>
      <c r="ES4" s="32">
        <f>'ETF MTD'!$BM$28/'ETF MTD'!$BM$3-1</f>
        <v/>
      </c>
      <c r="ET4" s="32">
        <f>ER4*ES4</f>
        <v/>
      </c>
      <c r="EU4" s="32" t="n"/>
      <c r="EV4" t="inlineStr">
        <is>
          <t>SPMD</t>
        </is>
      </c>
      <c r="EW4" s="143" t="n">
        <v>0.24</v>
      </c>
      <c r="EX4" s="32">
        <f>'ETF MTD'!$BM$28/'ETF MTD'!$BM$3-1</f>
        <v/>
      </c>
      <c r="EY4" s="32">
        <f>EW4*EX4</f>
        <v/>
      </c>
      <c r="EZ4" s="32" t="n"/>
      <c r="FA4" t="inlineStr">
        <is>
          <t>SPMD</t>
        </is>
      </c>
      <c r="FB4" s="143" t="n">
        <v>0.24</v>
      </c>
      <c r="FC4" s="32">
        <f>'ETF MTD'!$BM$28/'ETF MTD'!$BM$3-1</f>
        <v/>
      </c>
      <c r="FD4" s="32">
        <f>FB4*FC4</f>
        <v/>
      </c>
      <c r="FF4" t="inlineStr">
        <is>
          <t>SPMD</t>
        </is>
      </c>
      <c r="FG4" s="143" t="n">
        <v>0.24</v>
      </c>
      <c r="FH4" s="32">
        <f>'ETF MTD'!$BM$28/'ETF MTD'!$BM$3-1</f>
        <v/>
      </c>
      <c r="FI4" s="32">
        <f>FG4*FH4</f>
        <v/>
      </c>
      <c r="FK4" t="inlineStr">
        <is>
          <t>SPMD</t>
        </is>
      </c>
      <c r="FL4" s="143" t="n">
        <v>0.24</v>
      </c>
      <c r="FM4" s="32">
        <f>'ETF MTD'!$BM$28/'ETF MTD'!$BM$3-1</f>
        <v/>
      </c>
      <c r="FN4" s="32">
        <f>FL4*FM4</f>
        <v/>
      </c>
      <c r="FP4" t="inlineStr">
        <is>
          <t>SPMD</t>
        </is>
      </c>
      <c r="FQ4" s="143" t="n">
        <v>0.144</v>
      </c>
      <c r="FR4" s="32">
        <f>'ETF MTD'!$BM$28/'ETF MTD'!$BM$3-1</f>
        <v/>
      </c>
      <c r="FS4" s="32">
        <f>FQ4*FR4</f>
        <v/>
      </c>
      <c r="FT4" s="32" t="n"/>
      <c r="FU4" t="inlineStr">
        <is>
          <t>SPMD</t>
        </is>
      </c>
      <c r="FV4" s="143" t="n">
        <v>0.048</v>
      </c>
      <c r="FW4" s="32">
        <f>'ETF MTD'!$BM$28/'ETF MTD'!$BM$3-1</f>
        <v/>
      </c>
      <c r="FX4" s="32">
        <f>FV4*FW4</f>
        <v/>
      </c>
      <c r="FY4" s="32" t="n"/>
      <c r="FZ4" t="inlineStr">
        <is>
          <t>SPMD</t>
        </is>
      </c>
      <c r="GA4" s="143">
        <f>0.6*0.24</f>
        <v/>
      </c>
      <c r="GB4" s="32">
        <f>'ETF MTD'!$BM$28/'ETF MTD'!$BM$3-1</f>
        <v/>
      </c>
      <c r="GC4" s="32">
        <f>GA4*GB4</f>
        <v/>
      </c>
      <c r="GD4" s="32" t="n"/>
      <c r="GE4" t="inlineStr">
        <is>
          <t>SPMD</t>
        </is>
      </c>
      <c r="GF4" s="143" t="n">
        <v>0.144</v>
      </c>
      <c r="GG4" s="32">
        <f>'ETF MTD'!$BM$28/'ETF MTD'!$BM$3-1</f>
        <v/>
      </c>
      <c r="GH4" s="32">
        <f>GF4*GG4</f>
        <v/>
      </c>
      <c r="GI4" s="32" t="n"/>
      <c r="GJ4" t="inlineStr">
        <is>
          <t>SPMD</t>
        </is>
      </c>
      <c r="GK4" s="143">
        <f>0.6*0.24</f>
        <v/>
      </c>
      <c r="GL4" s="32">
        <f>'ETF MTD'!$BM$28/'ETF MTD'!$BM$3-1</f>
        <v/>
      </c>
      <c r="GM4" s="32">
        <f>GK4*GL4</f>
        <v/>
      </c>
      <c r="GN4" s="32" t="n"/>
      <c r="GO4" t="inlineStr">
        <is>
          <t>SPMD</t>
        </is>
      </c>
      <c r="GP4" s="143" t="n">
        <v>0.144</v>
      </c>
      <c r="GQ4" s="32">
        <f>'ETF MTD'!$BM$28/'ETF MTD'!$BM$3-1</f>
        <v/>
      </c>
      <c r="GR4" s="32">
        <f>GP4*GQ4</f>
        <v/>
      </c>
      <c r="GS4" s="32" t="n"/>
      <c r="GT4" t="inlineStr">
        <is>
          <t>SPMD</t>
        </is>
      </c>
      <c r="GU4" s="143" t="n">
        <v>0.19</v>
      </c>
      <c r="GV4" s="32">
        <f>'ETF MTD'!$BM$28/'ETF MTD'!$BM$3-1</f>
        <v/>
      </c>
      <c r="GW4" s="32">
        <f>GU4*GV4</f>
        <v/>
      </c>
      <c r="GX4" s="32" t="n"/>
      <c r="GY4" t="inlineStr">
        <is>
          <t>SPMD</t>
        </is>
      </c>
      <c r="GZ4" s="143" t="n">
        <v>0.19</v>
      </c>
      <c r="HA4" s="32">
        <f>'ETF MTD'!$BM$28/'ETF MTD'!$BM$3-1</f>
        <v/>
      </c>
      <c r="HB4" s="32">
        <f>GZ4*HA4</f>
        <v/>
      </c>
      <c r="HC4" s="32" t="n"/>
      <c r="HD4" t="inlineStr">
        <is>
          <t>SPMD</t>
        </is>
      </c>
      <c r="HE4" s="143" t="n">
        <v>0.19</v>
      </c>
      <c r="HF4" s="32">
        <f>'ETF MTD'!$BM$28/'ETF MTD'!$BM$3-1</f>
        <v/>
      </c>
      <c r="HG4" s="32">
        <f>HE4*HF4</f>
        <v/>
      </c>
      <c r="HH4" s="32" t="n"/>
      <c r="HI4" t="inlineStr">
        <is>
          <t>SPMD</t>
        </is>
      </c>
      <c r="HJ4" s="143" t="n">
        <v>0.19</v>
      </c>
      <c r="HK4" s="32">
        <f>'ETF MTD'!$BM$28/'ETF MTD'!$BM$3-1</f>
        <v/>
      </c>
      <c r="HL4" s="32">
        <f>HJ4*HK4</f>
        <v/>
      </c>
      <c r="HM4" s="32" t="n"/>
      <c r="HN4" t="inlineStr">
        <is>
          <t>SPMD</t>
        </is>
      </c>
      <c r="HO4" s="143" t="n">
        <v>0.19</v>
      </c>
      <c r="HP4" s="32">
        <f>'ETF MTD'!$BM$28/'ETF MTD'!$BM$3-1</f>
        <v/>
      </c>
      <c r="HQ4" s="32">
        <f>HO4*HP4</f>
        <v/>
      </c>
      <c r="HR4" s="32" t="n"/>
      <c r="HS4" t="inlineStr">
        <is>
          <t>SPMD</t>
        </is>
      </c>
      <c r="HT4" s="143" t="n">
        <v>0.19</v>
      </c>
      <c r="HU4" s="32">
        <f>'ETF MTD'!$BM$28/'ETF MTD'!$BM$3-1</f>
        <v/>
      </c>
      <c r="HV4" s="32">
        <f>HT4*HU4</f>
        <v/>
      </c>
      <c r="HW4" s="32" t="n"/>
      <c r="HX4" t="inlineStr">
        <is>
          <t>SPMD</t>
        </is>
      </c>
      <c r="HY4" s="143" t="n">
        <v>0.19</v>
      </c>
      <c r="HZ4" s="32">
        <f>'ETF MTD'!$BM$28/'ETF MTD'!$BM$3-1</f>
        <v/>
      </c>
      <c r="IA4" s="32">
        <f>HY4*HZ4</f>
        <v/>
      </c>
      <c r="IB4" s="32" t="n"/>
      <c r="IC4" t="inlineStr">
        <is>
          <t>SPMD</t>
        </is>
      </c>
      <c r="ID4" s="143" t="n">
        <v>0.19</v>
      </c>
      <c r="IE4" s="32">
        <f>'ETF MTD'!$BM$28/'ETF MTD'!$BM$3-1</f>
        <v/>
      </c>
      <c r="IF4" s="32">
        <f>ID4*IE4</f>
        <v/>
      </c>
      <c r="IG4" s="32" t="n"/>
      <c r="IH4" t="inlineStr">
        <is>
          <t>SPMD</t>
        </is>
      </c>
      <c r="II4" s="143" t="n">
        <v>0.19</v>
      </c>
      <c r="IJ4" s="32">
        <f>'ETF MTD'!$BM$28/'ETF MTD'!$BM$3-1</f>
        <v/>
      </c>
      <c r="IK4" s="32">
        <f>II4*IJ4</f>
        <v/>
      </c>
      <c r="IL4" s="32" t="n"/>
      <c r="IM4" t="inlineStr">
        <is>
          <t>SPMD</t>
        </is>
      </c>
      <c r="IN4" s="143" t="n">
        <v>0.19</v>
      </c>
      <c r="IO4" s="32">
        <f>'ETF MTD'!$BM$28/'ETF MTD'!$BM$3-1</f>
        <v/>
      </c>
      <c r="IP4" s="32">
        <f>IN4*IO4</f>
        <v/>
      </c>
      <c r="IQ4" s="32" t="n"/>
      <c r="IR4" t="inlineStr">
        <is>
          <t>SPMD</t>
        </is>
      </c>
      <c r="IS4" s="143" t="n">
        <v>0.19</v>
      </c>
      <c r="IT4" s="32">
        <f>'ETF MTD'!$BM$28/'ETF MTD'!$BM$3-1</f>
        <v/>
      </c>
      <c r="IU4" s="32">
        <f>IS4*IT4</f>
        <v/>
      </c>
      <c r="IV4" s="32" t="n"/>
      <c r="IW4" t="inlineStr">
        <is>
          <t>SPMD</t>
        </is>
      </c>
      <c r="IX4" s="143">
        <f>1*0.19</f>
        <v/>
      </c>
      <c r="IY4" s="32">
        <f>'ETF MTD'!$BM$28/'ETF MTD'!$BM$3-1</f>
        <v/>
      </c>
      <c r="IZ4" s="32">
        <f>IX4*IY4</f>
        <v/>
      </c>
      <c r="JA4" s="32" t="n"/>
      <c r="JB4" t="inlineStr">
        <is>
          <t>SPMD</t>
        </is>
      </c>
      <c r="JC4" s="143" t="n">
        <v>0.19</v>
      </c>
      <c r="JD4" s="32">
        <f>'ETF MTD'!$BM$28/'ETF MTD'!$BM$3-1</f>
        <v/>
      </c>
      <c r="JE4" s="32">
        <f>JC4*JD4</f>
        <v/>
      </c>
      <c r="JF4" s="32" t="n"/>
      <c r="JG4" t="inlineStr">
        <is>
          <t>SPMD</t>
        </is>
      </c>
      <c r="JH4" s="143" t="n">
        <v>0.19</v>
      </c>
      <c r="JI4" s="32">
        <f>'ETF MTD'!$BM$28/'ETF MTD'!$BM$3-1</f>
        <v/>
      </c>
      <c r="JJ4" s="32">
        <f>JH4*JI4</f>
        <v/>
      </c>
      <c r="JK4" s="32" t="n"/>
      <c r="JL4" t="inlineStr">
        <is>
          <t>SPMD</t>
        </is>
      </c>
      <c r="JM4" s="143" t="n">
        <v>0.18</v>
      </c>
      <c r="JN4" s="32">
        <f>'ETF MTD'!$BM$28/'ETF MTD'!$BM$3-1</f>
        <v/>
      </c>
      <c r="JO4" s="32">
        <f>JM4*JN4</f>
        <v/>
      </c>
      <c r="JP4" s="32" t="n"/>
      <c r="JQ4" t="inlineStr">
        <is>
          <t>SPMD</t>
        </is>
      </c>
      <c r="JR4" s="143" t="n">
        <v>0.06</v>
      </c>
      <c r="JS4" s="32">
        <f>'ETF MTD'!$BM$28/'ETF MTD'!$BM$3-1</f>
        <v/>
      </c>
      <c r="JT4" s="32">
        <f>JR4*JS4</f>
        <v/>
      </c>
      <c r="JU4" s="32" t="n"/>
      <c r="JV4" t="inlineStr">
        <is>
          <t>SPMD</t>
        </is>
      </c>
      <c r="JW4" s="143" t="n">
        <v>0.18</v>
      </c>
      <c r="JX4" s="32">
        <f>'ETF MTD'!$BM$28/'ETF MTD'!$BM$3-1</f>
        <v/>
      </c>
      <c r="JY4" s="32">
        <f>JW4*JX4</f>
        <v/>
      </c>
      <c r="JZ4" s="32" t="n"/>
      <c r="KA4" t="inlineStr">
        <is>
          <t>SPMD</t>
        </is>
      </c>
      <c r="KB4" s="143" t="n">
        <v>0.06</v>
      </c>
      <c r="KC4" s="32">
        <f>'ETF MTD'!$BM$28/'ETF MTD'!$BM$3-1</f>
        <v/>
      </c>
      <c r="KD4" s="32">
        <f>KB4*KC4</f>
        <v/>
      </c>
      <c r="KE4" s="32" t="n"/>
      <c r="KF4" t="inlineStr">
        <is>
          <t>SPMD</t>
        </is>
      </c>
      <c r="KG4" s="143" t="n">
        <v>0.06</v>
      </c>
      <c r="KH4" s="32">
        <f>'ETF MTD'!$BM$28/'ETF MTD'!$BM$3-1</f>
        <v/>
      </c>
      <c r="KI4" s="32">
        <f>KG4*KH4</f>
        <v/>
      </c>
      <c r="KJ4" s="32" t="n"/>
      <c r="KK4" t="inlineStr">
        <is>
          <t>SPMD</t>
        </is>
      </c>
      <c r="KL4" s="143" t="n">
        <v>0.06</v>
      </c>
      <c r="KM4" s="32">
        <f>'ETF MTD'!$BM$28/'ETF MTD'!$BM$3-1</f>
        <v/>
      </c>
      <c r="KN4" s="32">
        <f>KL4*KM4</f>
        <v/>
      </c>
      <c r="KO4" s="32" t="n"/>
      <c r="KP4" t="inlineStr">
        <is>
          <t>SPMD</t>
        </is>
      </c>
      <c r="KQ4" s="143" t="n">
        <v>0.06</v>
      </c>
      <c r="KR4" s="32">
        <f>'ETF MTD'!$BM$28/'ETF MTD'!$BM$3-1</f>
        <v/>
      </c>
      <c r="KS4" s="32">
        <f>KQ4*KR4</f>
        <v/>
      </c>
      <c r="KT4" s="32" t="n"/>
      <c r="KU4" t="inlineStr">
        <is>
          <t>SPMD</t>
        </is>
      </c>
      <c r="KV4" s="143" t="n">
        <v>0.18</v>
      </c>
      <c r="KW4" s="32">
        <f>'ETF MTD'!$BM$28/'ETF MTD'!$BM$3-1</f>
        <v/>
      </c>
      <c r="KX4" s="32">
        <f>KV4*KW4</f>
        <v/>
      </c>
      <c r="KY4" s="32" t="n"/>
      <c r="KZ4" t="inlineStr">
        <is>
          <t>SPMD</t>
        </is>
      </c>
      <c r="LA4" s="143" t="n">
        <v>0.06</v>
      </c>
      <c r="LB4" s="32">
        <f>'ETF MTD'!$BM$28/'ETF MTD'!$BM$3-1</f>
        <v/>
      </c>
      <c r="LC4" s="32">
        <f>LA4*LB4</f>
        <v/>
      </c>
      <c r="LD4" s="32" t="n"/>
      <c r="LE4" t="inlineStr">
        <is>
          <t>SPMD</t>
        </is>
      </c>
      <c r="LF4" s="143" t="n">
        <v>0.06</v>
      </c>
      <c r="LG4" s="32">
        <f>'ETF MTD'!$BM$28/'ETF MTD'!$BM$3-1</f>
        <v/>
      </c>
      <c r="LH4" s="32">
        <f>LF4*LG4</f>
        <v/>
      </c>
      <c r="LJ4" t="inlineStr">
        <is>
          <t>SPMD</t>
        </is>
      </c>
      <c r="LK4" s="143" t="n">
        <v>0.18</v>
      </c>
      <c r="LL4" s="32">
        <f>'ETF MTD'!$BM$28/'ETF MTD'!$BM$3-1</f>
        <v/>
      </c>
      <c r="LM4" s="32">
        <f>LK4*LL4</f>
        <v/>
      </c>
      <c r="LN4" s="32" t="n"/>
      <c r="LO4" t="inlineStr">
        <is>
          <t>SPMD</t>
        </is>
      </c>
      <c r="LP4" s="143" t="n">
        <v>0.06</v>
      </c>
      <c r="LQ4" s="32">
        <f>'ETF MTD'!$BM$28/'ETF MTD'!$BM$3-1</f>
        <v/>
      </c>
      <c r="LR4" s="32">
        <f>LP4*LQ4</f>
        <v/>
      </c>
      <c r="LT4" t="inlineStr">
        <is>
          <t>SPMD</t>
        </is>
      </c>
      <c r="LU4" s="143" t="n">
        <v>0.18</v>
      </c>
      <c r="LV4" s="32">
        <f>'ETF MTD'!$BM$28/'ETF MTD'!$BM$3-1</f>
        <v/>
      </c>
      <c r="LW4" s="32">
        <f>LU4*LV4</f>
        <v/>
      </c>
      <c r="LY4" t="inlineStr">
        <is>
          <t>SPMD</t>
        </is>
      </c>
      <c r="LZ4" s="143" t="n">
        <v>0.3</v>
      </c>
      <c r="MA4" s="32">
        <f>'ETF MTD'!$BM$28/'ETF MTD'!$BM$3-1</f>
        <v/>
      </c>
      <c r="MB4" s="32">
        <f>LZ4*MA4</f>
        <v/>
      </c>
      <c r="MD4" t="inlineStr">
        <is>
          <t>SPMD</t>
        </is>
      </c>
      <c r="ME4" s="143" t="n">
        <v>0.18</v>
      </c>
      <c r="MF4" s="32">
        <f>'ETF MTD'!$BM$28/'ETF MTD'!$BM$3-1</f>
        <v/>
      </c>
      <c r="MG4" s="32">
        <f>ME4*MF4</f>
        <v/>
      </c>
      <c r="MI4" t="inlineStr">
        <is>
          <t>SPMD</t>
        </is>
      </c>
      <c r="MJ4" s="143" t="n">
        <v>0.06</v>
      </c>
      <c r="MK4" s="32">
        <f>'ETF MTD'!$BM$28/'ETF MTD'!$BM$3-1</f>
        <v/>
      </c>
      <c r="ML4" s="32">
        <f>MJ4*MK4</f>
        <v/>
      </c>
      <c r="MN4" t="inlineStr">
        <is>
          <t>SPMD</t>
        </is>
      </c>
      <c r="MO4" s="143" t="n">
        <v>0.06</v>
      </c>
      <c r="MP4" s="32">
        <f>'ETF MTD'!$BM$28/'ETF MTD'!$BM$3-1</f>
        <v/>
      </c>
      <c r="MQ4" s="32">
        <f>MO4*MP4</f>
        <v/>
      </c>
      <c r="MS4" t="inlineStr">
        <is>
          <t>SPMD</t>
        </is>
      </c>
      <c r="MT4" s="143" t="n">
        <v>0.3</v>
      </c>
      <c r="MU4" s="32">
        <f>'ETF MTD'!$BM$28/'ETF MTD'!$BM$3-1</f>
        <v/>
      </c>
      <c r="MV4" s="32">
        <f>MT4*MU4</f>
        <v/>
      </c>
      <c r="MX4" t="inlineStr">
        <is>
          <t>SPMD</t>
        </is>
      </c>
      <c r="MY4" s="143" t="n">
        <v>0.3</v>
      </c>
      <c r="MZ4" s="32">
        <f>'ETF MTD'!$BM$28/'ETF MTD'!$BM$3-1</f>
        <v/>
      </c>
      <c r="NA4" s="32">
        <f>MY4*MZ4</f>
        <v/>
      </c>
      <c r="NC4" t="inlineStr">
        <is>
          <t>SPMD</t>
        </is>
      </c>
      <c r="ND4" s="143" t="n">
        <v>0.3</v>
      </c>
      <c r="NE4" s="32">
        <f>'ETF MTD'!$BM$28/'ETF MTD'!$BM$3-1</f>
        <v/>
      </c>
      <c r="NF4" s="32">
        <f>ND4*NE4</f>
        <v/>
      </c>
      <c r="NH4" t="inlineStr">
        <is>
          <t>SPMD</t>
        </is>
      </c>
      <c r="NI4" s="143" t="n">
        <v>0.18</v>
      </c>
      <c r="NJ4" s="32">
        <f>'ETF MTD'!$BM$28/'ETF MTD'!$BM$3-1</f>
        <v/>
      </c>
      <c r="NK4" s="32">
        <f>NI4*NJ4</f>
        <v/>
      </c>
      <c r="NM4" t="inlineStr">
        <is>
          <t>SPMD</t>
        </is>
      </c>
      <c r="NN4" s="143" t="n">
        <v>0.06</v>
      </c>
      <c r="NO4" s="32">
        <f>'ETF MTD'!$BM$28/'ETF MTD'!$BM$3-1</f>
        <v/>
      </c>
      <c r="NP4" s="32">
        <f>NN4*NO4</f>
        <v/>
      </c>
      <c r="NR4" t="inlineStr">
        <is>
          <t>SPMD</t>
        </is>
      </c>
      <c r="NS4" s="143" t="n">
        <v>0.18</v>
      </c>
      <c r="NT4" s="32">
        <f>'ETF MTD'!$BM$28/'ETF MTD'!$BM$3-1</f>
        <v/>
      </c>
      <c r="NU4" s="32">
        <f>NS4*NT4</f>
        <v/>
      </c>
      <c r="NW4" t="inlineStr">
        <is>
          <t>SPMD</t>
        </is>
      </c>
      <c r="NX4" s="143" t="n">
        <v>0.24</v>
      </c>
      <c r="NY4" s="32">
        <f>'ETF MTD'!$BM$28/'ETF MTD'!$BM$3-1</f>
        <v/>
      </c>
      <c r="NZ4" s="32">
        <f>NX4*NY4</f>
        <v/>
      </c>
      <c r="OB4" t="inlineStr">
        <is>
          <t>SPMD</t>
        </is>
      </c>
      <c r="OC4" s="143" t="n">
        <v>0.24</v>
      </c>
      <c r="OD4" s="32">
        <f>'ETF MTD'!$BM$28/'ETF MTD'!$BM$3-1</f>
        <v/>
      </c>
      <c r="OE4" s="32">
        <f>OC4*OD4</f>
        <v/>
      </c>
      <c r="OG4" t="inlineStr">
        <is>
          <t>SPMD</t>
        </is>
      </c>
      <c r="OH4" s="143" t="n">
        <v>0.24</v>
      </c>
      <c r="OI4" s="32">
        <f>'ETF MTD'!$BM$28/'ETF MTD'!$BM$3-1</f>
        <v/>
      </c>
      <c r="OJ4" s="32">
        <f>OH4*OI4</f>
        <v/>
      </c>
      <c r="OL4" t="inlineStr">
        <is>
          <t>SPMD</t>
        </is>
      </c>
      <c r="OM4" s="143" t="n">
        <v>0.24</v>
      </c>
      <c r="ON4" s="32">
        <f>'ETF MTD'!$BM$28/'ETF MTD'!$BM$3-1</f>
        <v/>
      </c>
      <c r="OO4" s="32">
        <f>OM4*ON4</f>
        <v/>
      </c>
      <c r="OQ4" t="inlineStr">
        <is>
          <t>SPMD</t>
        </is>
      </c>
      <c r="OR4" s="143" t="n">
        <v>0.24</v>
      </c>
      <c r="OS4" s="32">
        <f>'ETF MTD'!$BM$28/'ETF MTD'!$BM$3-1</f>
        <v/>
      </c>
      <c r="OT4" s="32">
        <f>OR4*OS4</f>
        <v/>
      </c>
      <c r="OV4" t="inlineStr">
        <is>
          <t>SPMD</t>
        </is>
      </c>
      <c r="OW4" s="143" t="n">
        <v>0.24</v>
      </c>
      <c r="OX4" s="32">
        <f>'ETF MTD'!$BM$28/'ETF MTD'!$BM$3-1</f>
        <v/>
      </c>
      <c r="OY4" s="32">
        <f>OW4*OX4</f>
        <v/>
      </c>
      <c r="PA4" t="inlineStr">
        <is>
          <t>SPMD</t>
        </is>
      </c>
      <c r="PB4" s="143" t="n">
        <v>0.24</v>
      </c>
      <c r="PC4" s="32">
        <f>'ETF MTD'!$BM$28/'ETF MTD'!$BM$3-1</f>
        <v/>
      </c>
      <c r="PD4" s="32">
        <f>PB4*PC4</f>
        <v/>
      </c>
      <c r="PF4" t="inlineStr">
        <is>
          <t>SPMD</t>
        </is>
      </c>
      <c r="PG4" s="143" t="n">
        <v>0.24</v>
      </c>
      <c r="PH4" s="32">
        <f>'ETF MTD'!$BM$28/'ETF MTD'!$BM$3-1</f>
        <v/>
      </c>
      <c r="PI4" s="32">
        <f>PG4*PH4</f>
        <v/>
      </c>
      <c r="PK4" t="inlineStr">
        <is>
          <t>SPMD</t>
        </is>
      </c>
      <c r="PL4" s="143" t="n">
        <v>0.24</v>
      </c>
      <c r="PM4" s="32">
        <f>'ETF MTD'!$BM$28/'ETF MTD'!$BM$3-1</f>
        <v/>
      </c>
      <c r="PN4" s="32">
        <f>PL4*PM4</f>
        <v/>
      </c>
      <c r="PP4" t="inlineStr">
        <is>
          <t>SPMD</t>
        </is>
      </c>
      <c r="PQ4" s="143" t="n">
        <v>0.24</v>
      </c>
      <c r="PR4" s="32">
        <f>'ETF MTD'!$BM$28/'ETF MTD'!$BM$3-1</f>
        <v/>
      </c>
      <c r="PS4" s="32">
        <f>PQ4*PR4</f>
        <v/>
      </c>
      <c r="PU4" t="inlineStr">
        <is>
          <t>SPMD</t>
        </is>
      </c>
      <c r="PV4" s="143" t="n">
        <v>0.24</v>
      </c>
      <c r="PW4" s="32">
        <f>'ETF MTD'!$BM$28/'ETF MTD'!$BM$3-1</f>
        <v/>
      </c>
      <c r="PX4" s="32">
        <f>PV4*PW4</f>
        <v/>
      </c>
      <c r="PZ4" t="inlineStr">
        <is>
          <t>SPMD</t>
        </is>
      </c>
      <c r="QA4" s="143" t="n">
        <v>0.24</v>
      </c>
      <c r="QB4" s="32">
        <f>'ETF MTD'!$BM$28/'ETF MTD'!$BM$3-1</f>
        <v/>
      </c>
      <c r="QC4" s="32">
        <f>QA4*QB4</f>
        <v/>
      </c>
      <c r="QD4" s="3" t="n"/>
      <c r="QE4" s="143" t="n">
        <v>0.3</v>
      </c>
      <c r="QF4" s="141">
        <f>QE4*0.2</f>
        <v/>
      </c>
    </row>
    <row r="5">
      <c r="B5" t="inlineStr">
        <is>
          <t>VNQ</t>
        </is>
      </c>
      <c r="C5" s="143" t="n">
        <v>0</v>
      </c>
      <c r="D5" s="32">
        <f>'ETF MTD'!$JU$28/'ETF MTD'!$JU$3-1</f>
        <v/>
      </c>
      <c r="E5" s="32">
        <f>C5*D5</f>
        <v/>
      </c>
      <c r="G5" t="inlineStr">
        <is>
          <t>VNQ</t>
        </is>
      </c>
      <c r="H5" s="143" t="n">
        <v>0</v>
      </c>
      <c r="I5" s="32">
        <f>'ETF MTD'!$JU$28/'ETF MTD'!$JU$3-1</f>
        <v/>
      </c>
      <c r="J5" s="32">
        <f>H5*I5</f>
        <v/>
      </c>
      <c r="L5" t="inlineStr">
        <is>
          <t>VNQ</t>
        </is>
      </c>
      <c r="M5" s="143" t="n">
        <v>0</v>
      </c>
      <c r="N5" s="32">
        <f>'ETF MTD'!$JU$28/'ETF MTD'!$JU$3-1</f>
        <v/>
      </c>
      <c r="O5" s="32">
        <f>M5*N5</f>
        <v/>
      </c>
      <c r="Q5" t="inlineStr">
        <is>
          <t>VNQ</t>
        </is>
      </c>
      <c r="R5" s="143" t="n">
        <v>0</v>
      </c>
      <c r="S5" s="32">
        <f>'ETF MTD'!$JU$28/'ETF MTD'!$JU$3-1</f>
        <v/>
      </c>
      <c r="T5" s="32">
        <f>R5*S5</f>
        <v/>
      </c>
      <c r="V5" t="inlineStr">
        <is>
          <t>VNQ</t>
        </is>
      </c>
      <c r="W5" s="143" t="n">
        <v>0</v>
      </c>
      <c r="X5" s="32">
        <f>'ETF MTD'!$JU$28/'ETF MTD'!$JU$3-1</f>
        <v/>
      </c>
      <c r="Y5" s="32">
        <f>W5*X5</f>
        <v/>
      </c>
      <c r="AA5" t="inlineStr">
        <is>
          <t>VNQ</t>
        </is>
      </c>
      <c r="AB5" s="143" t="n">
        <v>0</v>
      </c>
      <c r="AC5" s="32">
        <f>'ETF MTD'!$JU$28/'ETF MTD'!$JU$3-1</f>
        <v/>
      </c>
      <c r="AD5" s="32">
        <f>AB5*AC5</f>
        <v/>
      </c>
      <c r="AF5" t="inlineStr">
        <is>
          <t>VNQ</t>
        </is>
      </c>
      <c r="AG5" s="143" t="n">
        <v>0</v>
      </c>
      <c r="AH5" s="32">
        <f>'ETF MTD'!$JU$28/'ETF MTD'!$JU$3-1</f>
        <v/>
      </c>
      <c r="AI5" s="32">
        <f>AG5*AH5</f>
        <v/>
      </c>
      <c r="AK5" t="inlineStr">
        <is>
          <t>VNQ</t>
        </is>
      </c>
      <c r="AL5" s="143" t="n">
        <v>0</v>
      </c>
      <c r="AM5" s="32">
        <f>'ETF MTD'!$JU$28/'ETF MTD'!$JU$3-1</f>
        <v/>
      </c>
      <c r="AN5" s="32">
        <f>AL5*AM5</f>
        <v/>
      </c>
      <c r="AP5" t="inlineStr">
        <is>
          <t>VB</t>
        </is>
      </c>
      <c r="AQ5" s="143" t="n">
        <v>0.32</v>
      </c>
      <c r="AR5" s="32">
        <f>'ETF MTD'!$BG$28/'ETF MTD'!$BG$3-1</f>
        <v/>
      </c>
      <c r="AS5" s="32">
        <f>AQ5*AR5</f>
        <v/>
      </c>
      <c r="AU5" t="inlineStr">
        <is>
          <t>VB</t>
        </is>
      </c>
      <c r="AV5" s="143" t="n">
        <v>0.39</v>
      </c>
      <c r="AW5" s="32">
        <f>'ETF MTD'!$BG$28/'ETF MTD'!$BG$3-1</f>
        <v/>
      </c>
      <c r="AX5" s="32">
        <f>AV5*AW5</f>
        <v/>
      </c>
      <c r="AZ5" t="inlineStr">
        <is>
          <t>VB</t>
        </is>
      </c>
      <c r="BA5" s="143" t="n">
        <v>0.39</v>
      </c>
      <c r="BB5" s="32">
        <f>'ETF MTD'!$BG$28/'ETF MTD'!$BG$3-1</f>
        <v/>
      </c>
      <c r="BC5" s="32">
        <f>BA5*BB5</f>
        <v/>
      </c>
      <c r="BE5" t="inlineStr">
        <is>
          <t>VB</t>
        </is>
      </c>
      <c r="BF5" s="143" t="n">
        <v>0.23</v>
      </c>
      <c r="BG5" s="32">
        <f>'ETF MTD'!$BG$28/'ETF MTD'!$BG$3-1</f>
        <v/>
      </c>
      <c r="BH5" s="32">
        <f>BF5*BG5</f>
        <v/>
      </c>
      <c r="BJ5" t="inlineStr">
        <is>
          <t>VB</t>
        </is>
      </c>
      <c r="BK5" s="143" t="n">
        <v>0.23</v>
      </c>
      <c r="BL5" s="32">
        <f>'ETF MTD'!$BG$28/'ETF MTD'!$BG$3-1</f>
        <v/>
      </c>
      <c r="BM5" s="32">
        <f>BK5*BL5</f>
        <v/>
      </c>
      <c r="BO5" t="inlineStr">
        <is>
          <t>VB</t>
        </is>
      </c>
      <c r="BP5" s="143" t="n">
        <v>0.23</v>
      </c>
      <c r="BQ5" s="32">
        <f>'ETF MTD'!$BG$28/'ETF MTD'!$BG$3-1</f>
        <v/>
      </c>
      <c r="BR5" s="32">
        <f>BP5*BQ5</f>
        <v/>
      </c>
      <c r="BT5" t="inlineStr">
        <is>
          <t>VB</t>
        </is>
      </c>
      <c r="BU5" s="143" t="n">
        <v>0.23</v>
      </c>
      <c r="BV5" s="32">
        <f>'ETF MTD'!$BG$28/'ETF MTD'!$BG$3-1</f>
        <v/>
      </c>
      <c r="BW5" s="32">
        <f>BU5*BV5</f>
        <v/>
      </c>
      <c r="BY5" t="inlineStr">
        <is>
          <t>VB</t>
        </is>
      </c>
      <c r="BZ5" s="143" t="n">
        <v>0.23</v>
      </c>
      <c r="CA5" s="32">
        <f>'ETF MTD'!$BG$28/'ETF MTD'!$BG$3-1</f>
        <v/>
      </c>
      <c r="CB5" s="32">
        <f>BZ5*CA5</f>
        <v/>
      </c>
      <c r="CD5" t="inlineStr">
        <is>
          <t>VB</t>
        </is>
      </c>
      <c r="CE5" s="143" t="n">
        <v>0.23</v>
      </c>
      <c r="CF5" s="32">
        <f>'ETF MTD'!$BG$28/'ETF MTD'!$BG$3-1</f>
        <v/>
      </c>
      <c r="CG5" s="32">
        <f>CE5*CF5</f>
        <v/>
      </c>
      <c r="CI5" t="inlineStr">
        <is>
          <t>VB</t>
        </is>
      </c>
      <c r="CJ5" s="143" t="n">
        <v>0.23</v>
      </c>
      <c r="CK5" s="32">
        <f>'ETF MTD'!$BG$28/'ETF MTD'!$BG$3-1</f>
        <v/>
      </c>
      <c r="CL5" s="32">
        <f>CJ5*CK5</f>
        <v/>
      </c>
      <c r="CN5" t="inlineStr">
        <is>
          <t>VB</t>
        </is>
      </c>
      <c r="CO5" s="143" t="n">
        <v>0.144</v>
      </c>
      <c r="CP5" s="32">
        <f>'ETF MTD'!$BG$28/'ETF MTD'!$BG$3-1</f>
        <v/>
      </c>
      <c r="CQ5" s="32">
        <f>CO5*CP5</f>
        <v/>
      </c>
      <c r="CS5" t="inlineStr">
        <is>
          <t>VB</t>
        </is>
      </c>
      <c r="CT5" s="143" t="n">
        <v>0.048</v>
      </c>
      <c r="CU5" s="32">
        <f>'ETF MTD'!$BG$28/'ETF MTD'!$BG$3-1</f>
        <v/>
      </c>
      <c r="CV5" s="32">
        <f>CT5*CU5</f>
        <v/>
      </c>
      <c r="CW5" s="32" t="n"/>
      <c r="CX5" t="inlineStr">
        <is>
          <t>VB</t>
        </is>
      </c>
      <c r="CY5" s="143" t="n">
        <v>0.048</v>
      </c>
      <c r="CZ5" s="32">
        <f>'ETF MTD'!$BG$28/'ETF MTD'!$BG$3-1</f>
        <v/>
      </c>
      <c r="DA5" s="32">
        <f>CY5*CZ5</f>
        <v/>
      </c>
      <c r="DB5" s="32" t="n"/>
      <c r="DC5" t="inlineStr">
        <is>
          <t>VB</t>
        </is>
      </c>
      <c r="DD5" s="143" t="n">
        <v>0.048</v>
      </c>
      <c r="DE5" s="32">
        <f>'ETF MTD'!$BG$28/'ETF MTD'!$BG$3-1</f>
        <v/>
      </c>
      <c r="DF5" s="32">
        <f>DD5*DE5</f>
        <v/>
      </c>
      <c r="DG5" s="32" t="n"/>
      <c r="DH5" t="inlineStr">
        <is>
          <t>VB</t>
        </is>
      </c>
      <c r="DI5" s="143" t="n">
        <v>0.144</v>
      </c>
      <c r="DJ5" s="32">
        <f>'ETF MTD'!$BG$28/'ETF MTD'!$BG$3-1</f>
        <v/>
      </c>
      <c r="DK5" s="32">
        <f>DI5*DJ5</f>
        <v/>
      </c>
      <c r="DL5" s="32" t="n"/>
      <c r="DM5" t="inlineStr">
        <is>
          <t>SPSM</t>
        </is>
      </c>
      <c r="DN5" s="143" t="n">
        <v>0.24</v>
      </c>
      <c r="DO5" s="32">
        <f>'ETF MTD'!$BG$28/'ETF MTD'!$BG$3-1</f>
        <v/>
      </c>
      <c r="DP5" s="32">
        <f>DN5*DO5</f>
        <v/>
      </c>
      <c r="DQ5" s="32" t="n"/>
      <c r="DR5" t="inlineStr">
        <is>
          <t>SPSM</t>
        </is>
      </c>
      <c r="DS5" s="143" t="n">
        <v>0.24</v>
      </c>
      <c r="DT5" s="32">
        <f>'ETF MTD'!$BG$28/'ETF MTD'!$BG$3-1</f>
        <v/>
      </c>
      <c r="DU5" s="32">
        <f>DS5*DT5</f>
        <v/>
      </c>
      <c r="DV5" s="32" t="n"/>
      <c r="DW5" t="inlineStr">
        <is>
          <t>SPSM</t>
        </is>
      </c>
      <c r="DX5" s="143" t="n">
        <v>0.144</v>
      </c>
      <c r="DY5" s="32">
        <f>'ETF MTD'!$BG$28/'ETF MTD'!$BG$3-1</f>
        <v/>
      </c>
      <c r="DZ5" s="32">
        <f>DX5*DY5</f>
        <v/>
      </c>
      <c r="EA5" s="32" t="n"/>
      <c r="EB5" t="inlineStr">
        <is>
          <t>SPSM</t>
        </is>
      </c>
      <c r="EC5" s="143" t="n">
        <v>0.24</v>
      </c>
      <c r="ED5" s="32">
        <f>'ETF MTD'!$BG$28/'ETF MTD'!$BG$3-1</f>
        <v/>
      </c>
      <c r="EE5" s="32">
        <f>EC5*ED5</f>
        <v/>
      </c>
      <c r="EF5" s="32" t="n"/>
      <c r="EG5" t="inlineStr">
        <is>
          <t>SPSM</t>
        </is>
      </c>
      <c r="EH5" s="143" t="n">
        <v>0.24</v>
      </c>
      <c r="EI5" s="32">
        <f>'ETF MTD'!$BG$28/'ETF MTD'!$BG$3-1</f>
        <v/>
      </c>
      <c r="EJ5" s="32">
        <f>EH5*EI5</f>
        <v/>
      </c>
      <c r="EK5" s="32" t="n"/>
      <c r="EL5" t="inlineStr">
        <is>
          <t>SPSM</t>
        </is>
      </c>
      <c r="EM5" s="143" t="n">
        <v>0.144</v>
      </c>
      <c r="EN5" s="32">
        <f>'ETF MTD'!$BG$28/'ETF MTD'!$BG$3-1</f>
        <v/>
      </c>
      <c r="EO5" s="32">
        <f>EM5*EN5</f>
        <v/>
      </c>
      <c r="EP5" s="32" t="n"/>
      <c r="EQ5" t="inlineStr">
        <is>
          <t>SPSM</t>
        </is>
      </c>
      <c r="ER5" s="143" t="n">
        <v>0.24</v>
      </c>
      <c r="ES5" s="32">
        <f>'ETF MTD'!$BG$28/'ETF MTD'!$BG$3-1</f>
        <v/>
      </c>
      <c r="ET5" s="32">
        <f>ER5*ES5</f>
        <v/>
      </c>
      <c r="EU5" s="32" t="n"/>
      <c r="EV5" t="inlineStr">
        <is>
          <t>SPSM</t>
        </is>
      </c>
      <c r="EW5" s="143" t="n">
        <v>0.24</v>
      </c>
      <c r="EX5" s="32">
        <f>'ETF MTD'!$BG$28/'ETF MTD'!$BG$3-1</f>
        <v/>
      </c>
      <c r="EY5" s="32">
        <f>EW5*EX5</f>
        <v/>
      </c>
      <c r="EZ5" s="32" t="n"/>
      <c r="FA5" t="inlineStr">
        <is>
          <t>SPSM</t>
        </is>
      </c>
      <c r="FB5" s="143" t="n">
        <v>0.24</v>
      </c>
      <c r="FC5" s="32">
        <f>'ETF MTD'!$BG$28/'ETF MTD'!$BG$3-1</f>
        <v/>
      </c>
      <c r="FD5" s="32">
        <f>FB5*FC5</f>
        <v/>
      </c>
      <c r="FF5" t="inlineStr">
        <is>
          <t>SPSM</t>
        </is>
      </c>
      <c r="FG5" s="143" t="n">
        <v>0.24</v>
      </c>
      <c r="FH5" s="32">
        <f>'ETF MTD'!$BG$28/'ETF MTD'!$BG$3-1</f>
        <v/>
      </c>
      <c r="FI5" s="32">
        <f>FG5*FH5</f>
        <v/>
      </c>
      <c r="FK5" t="inlineStr">
        <is>
          <t>SPSM</t>
        </is>
      </c>
      <c r="FL5" s="143" t="n">
        <v>0.24</v>
      </c>
      <c r="FM5" s="32">
        <f>'ETF MTD'!$BG$28/'ETF MTD'!$BG$3-1</f>
        <v/>
      </c>
      <c r="FN5" s="32">
        <f>FL5*FM5</f>
        <v/>
      </c>
      <c r="FP5" t="inlineStr">
        <is>
          <t>SPSM</t>
        </is>
      </c>
      <c r="FQ5" s="143" t="n">
        <v>0.144</v>
      </c>
      <c r="FR5" s="32">
        <f>'ETF MTD'!$BG$28/'ETF MTD'!$BG$3-1</f>
        <v/>
      </c>
      <c r="FS5" s="32">
        <f>FQ5*FR5</f>
        <v/>
      </c>
      <c r="FT5" s="32" t="n"/>
      <c r="FU5" t="inlineStr">
        <is>
          <t>SPSM</t>
        </is>
      </c>
      <c r="FV5" s="143" t="n">
        <v>0.048</v>
      </c>
      <c r="FW5" s="32">
        <f>'ETF MTD'!$BG$28/'ETF MTD'!$BG$3-1</f>
        <v/>
      </c>
      <c r="FX5" s="32">
        <f>FV5*FW5</f>
        <v/>
      </c>
      <c r="FY5" s="32" t="n"/>
      <c r="FZ5" t="inlineStr">
        <is>
          <t>SPSM</t>
        </is>
      </c>
      <c r="GA5" s="143">
        <f>0.6*0.24</f>
        <v/>
      </c>
      <c r="GB5" s="32">
        <f>'ETF MTD'!$BG$28/'ETF MTD'!$BG$3-1</f>
        <v/>
      </c>
      <c r="GC5" s="32">
        <f>GA5*GB5</f>
        <v/>
      </c>
      <c r="GD5" s="32" t="n"/>
      <c r="GE5" t="inlineStr">
        <is>
          <t>SPSM</t>
        </is>
      </c>
      <c r="GF5" s="143" t="n">
        <v>0.144</v>
      </c>
      <c r="GG5" s="32">
        <f>'ETF MTD'!$BG$28/'ETF MTD'!$BG$3-1</f>
        <v/>
      </c>
      <c r="GH5" s="32">
        <f>GF5*GG5</f>
        <v/>
      </c>
      <c r="GI5" s="32" t="n"/>
      <c r="GJ5" t="inlineStr">
        <is>
          <t>SPSM</t>
        </is>
      </c>
      <c r="GK5" s="143">
        <f>0.6*0.24</f>
        <v/>
      </c>
      <c r="GL5" s="32">
        <f>'ETF MTD'!$BG$28/'ETF MTD'!$BG$3-1</f>
        <v/>
      </c>
      <c r="GM5" s="32">
        <f>GK5*GL5</f>
        <v/>
      </c>
      <c r="GN5" s="32" t="n"/>
      <c r="GO5" t="inlineStr">
        <is>
          <t>SPSM</t>
        </is>
      </c>
      <c r="GP5" s="143" t="n">
        <v>0.144</v>
      </c>
      <c r="GQ5" s="32">
        <f>'ETF MTD'!$BG$28/'ETF MTD'!$BG$3-1</f>
        <v/>
      </c>
      <c r="GR5" s="32">
        <f>GP5*GQ5</f>
        <v/>
      </c>
      <c r="GS5" s="32" t="n"/>
      <c r="GT5" t="inlineStr">
        <is>
          <t>SPSM</t>
        </is>
      </c>
      <c r="GU5" s="143" t="n">
        <v>0.19</v>
      </c>
      <c r="GV5" s="32">
        <f>'ETF MTD'!$BG$28/'ETF MTD'!$BG$3-1</f>
        <v/>
      </c>
      <c r="GW5" s="32">
        <f>GU5*GV5</f>
        <v/>
      </c>
      <c r="GX5" s="32" t="n"/>
      <c r="GY5" t="inlineStr">
        <is>
          <t>SPSM</t>
        </is>
      </c>
      <c r="GZ5" s="143" t="n">
        <v>0.19</v>
      </c>
      <c r="HA5" s="32">
        <f>'ETF MTD'!$BG$28/'ETF MTD'!$BG$3-1</f>
        <v/>
      </c>
      <c r="HB5" s="32">
        <f>GZ5*HA5</f>
        <v/>
      </c>
      <c r="HC5" s="32" t="n"/>
      <c r="HD5" t="inlineStr">
        <is>
          <t>SPSM</t>
        </is>
      </c>
      <c r="HE5" s="143" t="n">
        <v>0.19</v>
      </c>
      <c r="HF5" s="32">
        <f>'ETF MTD'!$BG$28/'ETF MTD'!$BG$3-1</f>
        <v/>
      </c>
      <c r="HG5" s="32">
        <f>HE5*HF5</f>
        <v/>
      </c>
      <c r="HH5" s="32" t="n"/>
      <c r="HI5" t="inlineStr">
        <is>
          <t>SPSM</t>
        </is>
      </c>
      <c r="HJ5" s="143" t="n">
        <v>0.19</v>
      </c>
      <c r="HK5" s="32">
        <f>'ETF MTD'!$BG$28/'ETF MTD'!$BG$3-1</f>
        <v/>
      </c>
      <c r="HL5" s="32">
        <f>HJ5*HK5</f>
        <v/>
      </c>
      <c r="HM5" s="32" t="n"/>
      <c r="HN5" t="inlineStr">
        <is>
          <t>SPSM</t>
        </is>
      </c>
      <c r="HO5" s="143" t="n">
        <v>0.19</v>
      </c>
      <c r="HP5" s="32">
        <f>'ETF MTD'!$BG$28/'ETF MTD'!$BG$3-1</f>
        <v/>
      </c>
      <c r="HQ5" s="32">
        <f>HO5*HP5</f>
        <v/>
      </c>
      <c r="HR5" s="32" t="n"/>
      <c r="HS5" t="inlineStr">
        <is>
          <t>SPSM</t>
        </is>
      </c>
      <c r="HT5" s="143" t="n">
        <v>0.19</v>
      </c>
      <c r="HU5" s="32">
        <f>'ETF MTD'!$BG$28/'ETF MTD'!$BG$3-1</f>
        <v/>
      </c>
      <c r="HV5" s="32">
        <f>HT5*HU5</f>
        <v/>
      </c>
      <c r="HW5" s="32" t="n"/>
      <c r="HX5" t="inlineStr">
        <is>
          <t>SPSM</t>
        </is>
      </c>
      <c r="HY5" s="143" t="n">
        <v>0.19</v>
      </c>
      <c r="HZ5" s="32">
        <f>'ETF MTD'!$BG$28/'ETF MTD'!$BG$3-1</f>
        <v/>
      </c>
      <c r="IA5" s="32">
        <f>HY5*HZ5</f>
        <v/>
      </c>
      <c r="IB5" s="32" t="n"/>
      <c r="IC5" t="inlineStr">
        <is>
          <t>SPSM</t>
        </is>
      </c>
      <c r="ID5" s="143" t="n">
        <v>0.19</v>
      </c>
      <c r="IE5" s="32">
        <f>'ETF MTD'!$BG$28/'ETF MTD'!$BG$3-1</f>
        <v/>
      </c>
      <c r="IF5" s="32">
        <f>ID5*IE5</f>
        <v/>
      </c>
      <c r="IG5" s="32" t="n"/>
      <c r="IH5" t="inlineStr">
        <is>
          <t>SPSM</t>
        </is>
      </c>
      <c r="II5" s="143" t="n">
        <v>0.12</v>
      </c>
      <c r="IJ5" s="32">
        <f>'ETF MTD'!$BG$28/'ETF MTD'!$BG$3-1</f>
        <v/>
      </c>
      <c r="IK5" s="32">
        <f>II5*IJ5</f>
        <v/>
      </c>
      <c r="IL5" s="32" t="n"/>
      <c r="IM5" t="inlineStr">
        <is>
          <t>SPSM</t>
        </is>
      </c>
      <c r="IN5" s="143" t="n">
        <v>0.12</v>
      </c>
      <c r="IO5" s="32">
        <f>'ETF MTD'!$BG$28/'ETF MTD'!$BG$3-1</f>
        <v/>
      </c>
      <c r="IP5" s="32">
        <f>IN5*IO5</f>
        <v/>
      </c>
      <c r="IQ5" s="32" t="n"/>
      <c r="IR5" t="inlineStr">
        <is>
          <t>SPSM</t>
        </is>
      </c>
      <c r="IS5" s="143" t="n">
        <v>0.12</v>
      </c>
      <c r="IT5" s="32">
        <f>'ETF MTD'!$BG$28/'ETF MTD'!$BG$3-1</f>
        <v/>
      </c>
      <c r="IU5" s="32">
        <f>IS5*IT5</f>
        <v/>
      </c>
      <c r="IV5" s="32" t="n"/>
      <c r="IW5" t="inlineStr">
        <is>
          <t>SPSM</t>
        </is>
      </c>
      <c r="IX5" s="143" t="n">
        <v>0.12</v>
      </c>
      <c r="IY5" s="32">
        <f>'ETF MTD'!$BG$28/'ETF MTD'!$BG$3-1</f>
        <v/>
      </c>
      <c r="IZ5" s="32">
        <f>IX5*IY5</f>
        <v/>
      </c>
      <c r="JA5" s="32" t="n"/>
      <c r="JB5" t="inlineStr">
        <is>
          <t>SPSM</t>
        </is>
      </c>
      <c r="JC5" s="143" t="n">
        <v>0.12</v>
      </c>
      <c r="JD5" s="32">
        <f>'ETF MTD'!$BG$28/'ETF MTD'!$BG$3-1</f>
        <v/>
      </c>
      <c r="JE5" s="32">
        <f>JC5*JD5</f>
        <v/>
      </c>
      <c r="JF5" s="32" t="n"/>
      <c r="JG5" t="inlineStr">
        <is>
          <t>SPSM</t>
        </is>
      </c>
      <c r="JH5" s="143" t="n">
        <v>0.12</v>
      </c>
      <c r="JI5" s="32">
        <f>'ETF MTD'!$BG$28/'ETF MTD'!$BG$3-1</f>
        <v/>
      </c>
      <c r="JJ5" s="32">
        <f>JH5*JI5</f>
        <v/>
      </c>
      <c r="JK5" s="32" t="n"/>
      <c r="JL5" t="inlineStr">
        <is>
          <t>SPSM</t>
        </is>
      </c>
      <c r="JM5" s="143" t="n">
        <v>0.04</v>
      </c>
      <c r="JN5" s="32">
        <f>'ETF MTD'!$BG$28/'ETF MTD'!$BG$3-1</f>
        <v/>
      </c>
      <c r="JO5" s="32">
        <f>JM5*JN5</f>
        <v/>
      </c>
      <c r="JP5" s="32" t="n"/>
      <c r="JQ5" t="inlineStr">
        <is>
          <t>SPSM</t>
        </is>
      </c>
      <c r="JR5" s="143" t="n">
        <v>0.04</v>
      </c>
      <c r="JS5" s="32">
        <f>'ETF MTD'!$BG$28/'ETF MTD'!$BG$3-1</f>
        <v/>
      </c>
      <c r="JT5" s="32">
        <f>JR5*JS5</f>
        <v/>
      </c>
      <c r="JU5" s="32" t="n"/>
      <c r="JV5" t="inlineStr">
        <is>
          <t>SPSM</t>
        </is>
      </c>
      <c r="JW5" s="143" t="n">
        <v>0.04</v>
      </c>
      <c r="JX5" s="32">
        <f>'ETF MTD'!$BG$28/'ETF MTD'!$BG$3-1</f>
        <v/>
      </c>
      <c r="JY5" s="32">
        <f>JW5*JX5</f>
        <v/>
      </c>
      <c r="JZ5" s="32" t="n"/>
      <c r="KA5" t="inlineStr">
        <is>
          <t>SPSM</t>
        </is>
      </c>
      <c r="KB5" s="143" t="n">
        <v>0.04</v>
      </c>
      <c r="KC5" s="32">
        <f>'ETF MTD'!$BG$28/'ETF MTD'!$BG$3-1</f>
        <v/>
      </c>
      <c r="KD5" s="32">
        <f>KB5*KC5</f>
        <v/>
      </c>
      <c r="KE5" s="32" t="n"/>
      <c r="KF5" t="inlineStr">
        <is>
          <t>SPSM</t>
        </is>
      </c>
      <c r="KG5" s="143" t="n">
        <v>0.04</v>
      </c>
      <c r="KH5" s="32">
        <f>'ETF MTD'!$BG$28/'ETF MTD'!$BG$3-1</f>
        <v/>
      </c>
      <c r="KI5" s="32">
        <f>KG5*KH5</f>
        <v/>
      </c>
      <c r="KJ5" s="32" t="n"/>
      <c r="KK5" t="inlineStr">
        <is>
          <t>SPSM</t>
        </is>
      </c>
      <c r="KL5" s="143" t="n">
        <v>0.04</v>
      </c>
      <c r="KM5" s="32">
        <f>'ETF MTD'!$BG$28/'ETF MTD'!$BG$3-1</f>
        <v/>
      </c>
      <c r="KN5" s="32">
        <f>KL5*KM5</f>
        <v/>
      </c>
      <c r="KO5" s="32" t="n"/>
      <c r="KP5" t="inlineStr">
        <is>
          <t>SPSM</t>
        </is>
      </c>
      <c r="KQ5" s="143" t="n">
        <v>0.04</v>
      </c>
      <c r="KR5" s="32">
        <f>'ETF MTD'!$BG$28/'ETF MTD'!$BG$3-1</f>
        <v/>
      </c>
      <c r="KS5" s="32">
        <f>KQ5*KR5</f>
        <v/>
      </c>
      <c r="KT5" s="32" t="n"/>
      <c r="KU5" t="inlineStr">
        <is>
          <t>SPSM</t>
        </is>
      </c>
      <c r="KV5" s="143" t="n">
        <v>0.12</v>
      </c>
      <c r="KW5" s="32">
        <f>'ETF MTD'!$BG$28/'ETF MTD'!$BG$3-1</f>
        <v/>
      </c>
      <c r="KX5" s="32">
        <f>KV5*KW5</f>
        <v/>
      </c>
      <c r="KY5" s="32" t="n"/>
      <c r="KZ5" t="inlineStr">
        <is>
          <t>SPSM</t>
        </is>
      </c>
      <c r="LA5" s="143" t="n">
        <v>0.04</v>
      </c>
      <c r="LB5" s="32">
        <f>'ETF MTD'!$BG$28/'ETF MTD'!$BG$3-1</f>
        <v/>
      </c>
      <c r="LC5" s="32">
        <f>LA5*LB5</f>
        <v/>
      </c>
      <c r="LD5" s="32" t="n"/>
      <c r="LE5" t="inlineStr">
        <is>
          <t>SPSM</t>
        </is>
      </c>
      <c r="LF5" s="143" t="n">
        <v>0.04</v>
      </c>
      <c r="LG5" s="32">
        <f>'ETF MTD'!$BG$28/'ETF MTD'!$BG$3-1</f>
        <v/>
      </c>
      <c r="LH5" s="32">
        <f>LF5*LG5</f>
        <v/>
      </c>
      <c r="LJ5" t="inlineStr">
        <is>
          <t>SPSM</t>
        </is>
      </c>
      <c r="LK5" s="143" t="n">
        <v>0.12</v>
      </c>
      <c r="LL5" s="32">
        <f>'ETF MTD'!$BG$28/'ETF MTD'!$BG$3-1</f>
        <v/>
      </c>
      <c r="LM5" s="32">
        <f>LK5*LL5</f>
        <v/>
      </c>
      <c r="LN5" s="32" t="n"/>
      <c r="LO5" t="inlineStr">
        <is>
          <t>SPSM</t>
        </is>
      </c>
      <c r="LP5" s="143" t="n">
        <v>0.04</v>
      </c>
      <c r="LQ5" s="32">
        <f>'ETF MTD'!$BG$28/'ETF MTD'!$BG$3-1</f>
        <v/>
      </c>
      <c r="LR5" s="32">
        <f>LP5*LQ5</f>
        <v/>
      </c>
      <c r="LT5" t="inlineStr">
        <is>
          <t>SPSM</t>
        </is>
      </c>
      <c r="LU5" s="143" t="n">
        <v>0.12</v>
      </c>
      <c r="LV5" s="32">
        <f>'ETF MTD'!$BG$28/'ETF MTD'!$BG$3-1</f>
        <v/>
      </c>
      <c r="LW5" s="32">
        <f>LU5*LV5</f>
        <v/>
      </c>
      <c r="LY5" t="inlineStr">
        <is>
          <t>SPSM</t>
        </is>
      </c>
      <c r="LZ5" s="143" t="n">
        <v>0.2</v>
      </c>
      <c r="MA5" s="32">
        <f>'ETF MTD'!$BG$28/'ETF MTD'!$BG$3-1</f>
        <v/>
      </c>
      <c r="MB5" s="32">
        <f>LZ5*MA5</f>
        <v/>
      </c>
      <c r="MD5" t="inlineStr">
        <is>
          <t>SPSM</t>
        </is>
      </c>
      <c r="ME5" s="143" t="n">
        <v>0.04</v>
      </c>
      <c r="MF5" s="32">
        <f>'ETF MTD'!$BG$28/'ETF MTD'!$BG$3-1</f>
        <v/>
      </c>
      <c r="MG5" s="32">
        <f>ME5*MF5</f>
        <v/>
      </c>
      <c r="MI5" t="inlineStr">
        <is>
          <t>SPSM</t>
        </is>
      </c>
      <c r="MJ5" s="143" t="n">
        <v>0.04</v>
      </c>
      <c r="MK5" s="32">
        <f>'ETF MTD'!$BG$28/'ETF MTD'!$BG$3-1</f>
        <v/>
      </c>
      <c r="ML5" s="32">
        <f>MJ5*MK5</f>
        <v/>
      </c>
      <c r="MN5" t="inlineStr">
        <is>
          <t>SPSM</t>
        </is>
      </c>
      <c r="MO5" s="143" t="n">
        <v>0.04</v>
      </c>
      <c r="MP5" s="32">
        <f>'ETF MTD'!$BG$28/'ETF MTD'!$BG$3-1</f>
        <v/>
      </c>
      <c r="MQ5" s="32">
        <f>MO5*MP5</f>
        <v/>
      </c>
      <c r="MS5" t="inlineStr">
        <is>
          <t>SPSM</t>
        </is>
      </c>
      <c r="MT5" s="143" t="n">
        <v>0.12</v>
      </c>
      <c r="MU5" s="32">
        <f>'ETF MTD'!$BG$28/'ETF MTD'!$BG$3-1</f>
        <v/>
      </c>
      <c r="MV5" s="32">
        <f>MT5*MU5</f>
        <v/>
      </c>
      <c r="MX5" t="inlineStr">
        <is>
          <t>SPSM</t>
        </is>
      </c>
      <c r="MY5" s="143" t="n">
        <v>0.18</v>
      </c>
      <c r="MZ5" s="32">
        <f>'ETF MTD'!$BG$28/'ETF MTD'!$BG$3-1</f>
        <v/>
      </c>
      <c r="NA5" s="32">
        <f>MY5*MZ5</f>
        <v/>
      </c>
      <c r="NC5" t="inlineStr">
        <is>
          <t>SPSM</t>
        </is>
      </c>
      <c r="ND5" s="143" t="n">
        <v>0.12</v>
      </c>
      <c r="NE5" s="32">
        <f>'ETF MTD'!$BG$28/'ETF MTD'!$BG$3-1</f>
        <v/>
      </c>
      <c r="NF5" s="32">
        <f>ND5*NE5</f>
        <v/>
      </c>
      <c r="NH5" t="inlineStr">
        <is>
          <t>SPSM</t>
        </is>
      </c>
      <c r="NI5" s="143" t="n">
        <v>0.04</v>
      </c>
      <c r="NJ5" s="32">
        <f>'ETF MTD'!$BG$28/'ETF MTD'!$BG$3-1</f>
        <v/>
      </c>
      <c r="NK5" s="32">
        <f>NI5*NJ5</f>
        <v/>
      </c>
      <c r="NM5" t="inlineStr">
        <is>
          <t>SPSM</t>
        </is>
      </c>
      <c r="NN5" s="143" t="n">
        <v>0.04</v>
      </c>
      <c r="NO5" s="32">
        <f>'ETF MTD'!$BG$28/'ETF MTD'!$BG$3-1</f>
        <v/>
      </c>
      <c r="NP5" s="32">
        <f>NN5*NO5</f>
        <v/>
      </c>
      <c r="NR5" t="inlineStr">
        <is>
          <t>SPSM</t>
        </is>
      </c>
      <c r="NS5" s="143" t="n">
        <v>0.12</v>
      </c>
      <c r="NT5" s="32">
        <f>'ETF MTD'!$BG$28/'ETF MTD'!$BG$3-1</f>
        <v/>
      </c>
      <c r="NU5" s="32">
        <f>NS5*NT5</f>
        <v/>
      </c>
      <c r="NW5" t="inlineStr">
        <is>
          <t>SPSM</t>
        </is>
      </c>
      <c r="NX5" s="143" t="n">
        <v>0.16</v>
      </c>
      <c r="NY5" s="32">
        <f>'ETF MTD'!$BG$28/'ETF MTD'!$BG$3-1</f>
        <v/>
      </c>
      <c r="NZ5" s="32">
        <f>NX5*NY5</f>
        <v/>
      </c>
      <c r="OB5" t="inlineStr">
        <is>
          <t>SPSM</t>
        </is>
      </c>
      <c r="OC5" s="143" t="n">
        <v>0.16</v>
      </c>
      <c r="OD5" s="32">
        <f>'ETF MTD'!$BG$28/'ETF MTD'!$BG$3-1</f>
        <v/>
      </c>
      <c r="OE5" s="32">
        <f>OC5*OD5</f>
        <v/>
      </c>
      <c r="OG5" t="inlineStr">
        <is>
          <t>SPSM</t>
        </is>
      </c>
      <c r="OH5" s="143" t="n">
        <v>0.16</v>
      </c>
      <c r="OI5" s="32">
        <f>'ETF MTD'!$BG$28/'ETF MTD'!$BG$3-1</f>
        <v/>
      </c>
      <c r="OJ5" s="32">
        <f>OH5*OI5</f>
        <v/>
      </c>
      <c r="OL5" t="inlineStr">
        <is>
          <t>SPSM</t>
        </is>
      </c>
      <c r="OM5" s="143" t="n">
        <v>0.16</v>
      </c>
      <c r="ON5" s="32">
        <f>'ETF MTD'!$BG$28/'ETF MTD'!$BG$3-1</f>
        <v/>
      </c>
      <c r="OO5" s="32">
        <f>OM5*ON5</f>
        <v/>
      </c>
      <c r="OQ5" t="inlineStr">
        <is>
          <t>SPSM</t>
        </is>
      </c>
      <c r="OR5" s="143" t="n">
        <v>0.16</v>
      </c>
      <c r="OS5" s="32">
        <f>'ETF MTD'!$BG$28/'ETF MTD'!$BG$3-1</f>
        <v/>
      </c>
      <c r="OT5" s="32">
        <f>OR5*OS5</f>
        <v/>
      </c>
      <c r="OV5" t="inlineStr">
        <is>
          <t>SPSM</t>
        </is>
      </c>
      <c r="OW5" s="143" t="n">
        <v>0.16</v>
      </c>
      <c r="OX5" s="32">
        <f>'ETF MTD'!$BG$28/'ETF MTD'!$BG$3-1</f>
        <v/>
      </c>
      <c r="OY5" s="32">
        <f>OW5*OX5</f>
        <v/>
      </c>
      <c r="PA5" t="inlineStr">
        <is>
          <t>SPSM</t>
        </is>
      </c>
      <c r="PB5" s="143" t="n">
        <v>0.16</v>
      </c>
      <c r="PC5" s="32">
        <f>'ETF MTD'!$BG$28/'ETF MTD'!$BG$3-1</f>
        <v/>
      </c>
      <c r="PD5" s="32">
        <f>PB5*PC5</f>
        <v/>
      </c>
      <c r="PF5" t="inlineStr">
        <is>
          <t>SPSM</t>
        </is>
      </c>
      <c r="PG5" s="143" t="n">
        <v>0.18</v>
      </c>
      <c r="PH5" s="32">
        <f>'ETF MTD'!$BG$28/'ETF MTD'!$BG$3-1</f>
        <v/>
      </c>
      <c r="PI5" s="32">
        <f>PG5*PH5</f>
        <v/>
      </c>
      <c r="PK5" t="inlineStr">
        <is>
          <t>SPSM</t>
        </is>
      </c>
      <c r="PL5" s="143" t="n">
        <v>0.18</v>
      </c>
      <c r="PM5" s="32">
        <f>'ETF MTD'!$BG$28/'ETF MTD'!$BG$3-1</f>
        <v/>
      </c>
      <c r="PN5" s="32">
        <f>PL5*PM5</f>
        <v/>
      </c>
      <c r="PP5" t="inlineStr">
        <is>
          <t>SPSM</t>
        </is>
      </c>
      <c r="PQ5" s="143" t="n">
        <v>0.18</v>
      </c>
      <c r="PR5" s="32">
        <f>'ETF MTD'!$BG$28/'ETF MTD'!$BG$3-1</f>
        <v/>
      </c>
      <c r="PS5" s="32">
        <f>PQ5*PR5</f>
        <v/>
      </c>
      <c r="PU5" t="inlineStr">
        <is>
          <t>SPSM</t>
        </is>
      </c>
      <c r="PV5" s="143" t="n">
        <v>0.18</v>
      </c>
      <c r="PW5" s="32">
        <f>'ETF MTD'!$BG$28/'ETF MTD'!$BG$3-1</f>
        <v/>
      </c>
      <c r="PX5" s="32">
        <f>PV5*PW5</f>
        <v/>
      </c>
      <c r="PZ5" t="inlineStr">
        <is>
          <t>SPSM</t>
        </is>
      </c>
      <c r="QA5" s="143" t="n">
        <v>0.18</v>
      </c>
      <c r="QB5" s="32">
        <f>'ETF MTD'!$BG$28/'ETF MTD'!$BG$3-1</f>
        <v/>
      </c>
      <c r="QC5" s="32">
        <f>QA5*QB5</f>
        <v/>
      </c>
      <c r="QD5" s="3" t="n"/>
      <c r="QE5" s="143" t="n">
        <v>0.2</v>
      </c>
      <c r="QF5" s="141">
        <f>QE5*0.2</f>
        <v/>
      </c>
    </row>
    <row r="6">
      <c r="C6" s="143" t="n"/>
      <c r="D6" s="32" t="n"/>
      <c r="E6" s="32" t="n"/>
      <c r="H6" s="143" t="n"/>
      <c r="I6" s="32" t="n"/>
      <c r="J6" s="32" t="n"/>
      <c r="M6" s="143" t="n"/>
      <c r="N6" s="32" t="n"/>
      <c r="O6" s="32" t="n"/>
      <c r="R6" s="143" t="n"/>
      <c r="S6" s="32" t="n"/>
      <c r="T6" s="32" t="n"/>
      <c r="W6" s="143" t="n"/>
      <c r="X6" s="32" t="n"/>
      <c r="Y6" s="32" t="n"/>
      <c r="AB6" s="143" t="n"/>
      <c r="AC6" s="32" t="n"/>
      <c r="AD6" s="32" t="n"/>
      <c r="AG6" s="143" t="n"/>
      <c r="AH6" s="32" t="n"/>
      <c r="AI6" s="32" t="n"/>
      <c r="AL6" s="143" t="n"/>
      <c r="AM6" s="32" t="n"/>
      <c r="AN6" s="32" t="n"/>
      <c r="AQ6" s="143" t="n"/>
      <c r="AR6" s="32" t="n"/>
      <c r="AS6" s="32" t="n"/>
      <c r="AV6" s="143" t="n"/>
      <c r="AW6" s="32" t="n"/>
      <c r="AX6" s="32" t="n"/>
      <c r="BA6" s="143" t="n"/>
      <c r="BB6" s="32" t="n"/>
      <c r="BC6" s="32" t="n"/>
      <c r="BF6" s="143" t="n"/>
      <c r="BG6" s="32" t="n"/>
      <c r="BH6" s="32" t="n"/>
      <c r="BK6" s="143" t="n"/>
      <c r="BL6" s="32" t="n"/>
      <c r="BM6" s="32" t="n"/>
      <c r="BP6" s="143" t="n"/>
      <c r="BQ6" s="32" t="n"/>
      <c r="BR6" s="32" t="n"/>
      <c r="BU6" s="143" t="n"/>
      <c r="BV6" s="32" t="n"/>
      <c r="BW6" s="32" t="n"/>
      <c r="BZ6" s="143" t="n"/>
      <c r="CA6" s="32" t="n"/>
      <c r="CB6" s="32" t="n"/>
      <c r="CE6" s="143" t="n"/>
      <c r="CF6" s="32" t="n"/>
      <c r="CG6" s="32" t="n"/>
      <c r="CJ6" s="143" t="n"/>
      <c r="CK6" s="32" t="n"/>
      <c r="CL6" s="32" t="n"/>
      <c r="CN6" s="33" t="inlineStr">
        <is>
          <t>VEU</t>
        </is>
      </c>
      <c r="CO6" s="49" t="n">
        <v>0</v>
      </c>
      <c r="CP6" s="61">
        <f>'ETF MTD'!$VO$28/'ETF MTD'!$VO$3-1</f>
        <v/>
      </c>
      <c r="CQ6" s="61">
        <f>CO6*CP6</f>
        <v/>
      </c>
      <c r="CS6" s="33" t="inlineStr">
        <is>
          <t>VEU</t>
        </is>
      </c>
      <c r="CT6" s="49" t="n">
        <v>0</v>
      </c>
      <c r="CU6" s="61">
        <f>'ETF MTD'!$VO$28/'ETF MTD'!$VO$3-1</f>
        <v/>
      </c>
      <c r="CV6" s="61">
        <f>CT6*CU6</f>
        <v/>
      </c>
      <c r="CW6" s="61" t="n"/>
      <c r="CX6" s="33" t="inlineStr">
        <is>
          <t>VEU</t>
        </is>
      </c>
      <c r="CY6" s="49" t="n">
        <v>0</v>
      </c>
      <c r="CZ6" s="61">
        <f>'ETF MTD'!$VO$28/'ETF MTD'!$VO$3-1</f>
        <v/>
      </c>
      <c r="DA6" s="61">
        <f>CY6*CZ6</f>
        <v/>
      </c>
      <c r="DB6" s="61" t="n"/>
      <c r="DC6" s="33" t="inlineStr">
        <is>
          <t>VEU</t>
        </is>
      </c>
      <c r="DD6" s="49" t="n">
        <v>0</v>
      </c>
      <c r="DE6" s="61">
        <f>'ETF MTD'!$VO$28/'ETF MTD'!$VO$3-1</f>
        <v/>
      </c>
      <c r="DF6" s="61">
        <f>DD6*DE6</f>
        <v/>
      </c>
      <c r="DG6" s="61" t="n"/>
      <c r="DH6" s="33" t="inlineStr">
        <is>
          <t>VEU</t>
        </is>
      </c>
      <c r="DI6" s="49" t="n">
        <v>0</v>
      </c>
      <c r="DJ6" s="61">
        <f>'ETF MTD'!$VO$28/'ETF MTD'!$VO$3-1</f>
        <v/>
      </c>
      <c r="DK6" s="61">
        <f>DI6*DJ6</f>
        <v/>
      </c>
      <c r="DL6" s="61" t="n"/>
      <c r="DM6" s="33" t="inlineStr">
        <is>
          <t>VEU</t>
        </is>
      </c>
      <c r="DN6" s="49" t="n">
        <v>0</v>
      </c>
      <c r="DO6" s="61">
        <f>'ETF MTD'!$VO$28/'ETF MTD'!$VO$3-1</f>
        <v/>
      </c>
      <c r="DP6" s="61">
        <f>DN6*DO6</f>
        <v/>
      </c>
      <c r="DQ6" s="61" t="n"/>
      <c r="DR6" s="33" t="inlineStr">
        <is>
          <t>VEU</t>
        </is>
      </c>
      <c r="DS6" s="49" t="n">
        <v>0</v>
      </c>
      <c r="DT6" s="61">
        <f>'ETF MTD'!$VO$28/'ETF MTD'!$VO$3-1</f>
        <v/>
      </c>
      <c r="DU6" s="61">
        <f>DS6*DT6</f>
        <v/>
      </c>
      <c r="DV6" s="61" t="n"/>
      <c r="DW6" s="33" t="inlineStr">
        <is>
          <t>VEU</t>
        </is>
      </c>
      <c r="DX6" s="49" t="n">
        <v>0</v>
      </c>
      <c r="DY6" s="61">
        <f>'ETF MTD'!$VO$28/'ETF MTD'!$VO$3-1</f>
        <v/>
      </c>
      <c r="DZ6" s="61">
        <f>DX6*DY6</f>
        <v/>
      </c>
      <c r="EA6" s="61" t="n"/>
      <c r="EB6" s="33" t="inlineStr">
        <is>
          <t>VEU</t>
        </is>
      </c>
      <c r="EC6" s="49" t="n">
        <v>0</v>
      </c>
      <c r="ED6" s="61">
        <f>'ETF MTD'!$VO$28/'ETF MTD'!$VO$3-1</f>
        <v/>
      </c>
      <c r="EE6" s="61">
        <f>EC6*ED6</f>
        <v/>
      </c>
      <c r="EF6" s="61" t="n"/>
      <c r="EG6" s="33" t="inlineStr">
        <is>
          <t>VEU</t>
        </is>
      </c>
      <c r="EH6" s="49" t="n">
        <v>0</v>
      </c>
      <c r="EI6" s="61">
        <f>'ETF MTD'!$VO$28/'ETF MTD'!$VO$3-1</f>
        <v/>
      </c>
      <c r="EJ6" s="61">
        <f>EH6*EI6</f>
        <v/>
      </c>
      <c r="EK6" s="61" t="n"/>
      <c r="EL6" s="33" t="inlineStr">
        <is>
          <t>VEU</t>
        </is>
      </c>
      <c r="EM6" s="49" t="n">
        <v>0</v>
      </c>
      <c r="EN6" s="61">
        <f>'ETF MTD'!$VO$28/'ETF MTD'!$VO$3-1</f>
        <v/>
      </c>
      <c r="EO6" s="61">
        <f>EM6*EN6</f>
        <v/>
      </c>
      <c r="EP6" s="61" t="n"/>
      <c r="EQ6" s="33" t="inlineStr">
        <is>
          <t>VEU</t>
        </is>
      </c>
      <c r="ER6" s="49" t="n">
        <v>0</v>
      </c>
      <c r="ES6" s="61">
        <f>'ETF MTD'!$VO$28/'ETF MTD'!$VO$3-1</f>
        <v/>
      </c>
      <c r="ET6" s="61">
        <f>ER6*ES6</f>
        <v/>
      </c>
      <c r="EU6" s="61" t="n"/>
      <c r="EV6" s="33" t="inlineStr">
        <is>
          <t>VEU</t>
        </is>
      </c>
      <c r="EW6" s="49" t="n">
        <v>0</v>
      </c>
      <c r="EX6" s="61">
        <f>'ETF MTD'!$VO$28/'ETF MTD'!$VO$3-1</f>
        <v/>
      </c>
      <c r="EY6" s="61">
        <f>EW6*EX6</f>
        <v/>
      </c>
      <c r="EZ6" s="61" t="n"/>
      <c r="FA6" s="33" t="inlineStr">
        <is>
          <t>VEU</t>
        </is>
      </c>
      <c r="FB6" s="49" t="n">
        <v>0</v>
      </c>
      <c r="FC6" s="61">
        <f>'ETF MTD'!$VO$28/'ETF MTD'!$VO$3-1</f>
        <v/>
      </c>
      <c r="FD6" s="61">
        <f>FB6*FC6</f>
        <v/>
      </c>
      <c r="FF6" s="33" t="inlineStr">
        <is>
          <t>VEU</t>
        </is>
      </c>
      <c r="FG6" s="49" t="n">
        <v>0</v>
      </c>
      <c r="FH6" s="61">
        <f>'ETF MTD'!$VO$28/'ETF MTD'!$VO$3-1</f>
        <v/>
      </c>
      <c r="FI6" s="61">
        <f>FG6*FH6</f>
        <v/>
      </c>
      <c r="FK6" s="33" t="inlineStr">
        <is>
          <t>VEU</t>
        </is>
      </c>
      <c r="FL6" s="49" t="n">
        <v>0</v>
      </c>
      <c r="FM6" s="61">
        <f>'ETF MTD'!$VO$28/'ETF MTD'!$VO$3-1</f>
        <v/>
      </c>
      <c r="FN6" s="61">
        <f>FL6*FM6</f>
        <v/>
      </c>
      <c r="FP6" s="33" t="inlineStr">
        <is>
          <t>VEU</t>
        </is>
      </c>
      <c r="FQ6" s="49" t="n">
        <v>0</v>
      </c>
      <c r="FR6" s="61">
        <f>'ETF MTD'!$VO$28/'ETF MTD'!$VO$3-1</f>
        <v/>
      </c>
      <c r="FS6" s="61">
        <f>FQ6*FR6</f>
        <v/>
      </c>
      <c r="FT6" s="61" t="n"/>
      <c r="FU6" s="33" t="inlineStr">
        <is>
          <t>VEU</t>
        </is>
      </c>
      <c r="FV6" s="49" t="n">
        <v>0</v>
      </c>
      <c r="FW6" s="61">
        <f>'ETF MTD'!$VO$28/'ETF MTD'!$VO$3-1</f>
        <v/>
      </c>
      <c r="FX6" s="61">
        <f>FV6*FW6</f>
        <v/>
      </c>
      <c r="FY6" s="61" t="n"/>
      <c r="FZ6" s="33" t="inlineStr">
        <is>
          <t>VEU</t>
        </is>
      </c>
      <c r="GA6" s="49" t="n">
        <v>0</v>
      </c>
      <c r="GB6" s="61">
        <f>'ETF MTD'!$VO$28/'ETF MTD'!$VO$3-1</f>
        <v/>
      </c>
      <c r="GC6" s="61">
        <f>GA6*GB6</f>
        <v/>
      </c>
      <c r="GD6" s="61" t="n"/>
      <c r="GE6" s="33" t="inlineStr">
        <is>
          <t>VEU</t>
        </is>
      </c>
      <c r="GF6" s="49" t="n">
        <v>0</v>
      </c>
      <c r="GG6" s="61">
        <f>'ETF MTD'!$VO$28/'ETF MTD'!$VO$3-1</f>
        <v/>
      </c>
      <c r="GH6" s="61">
        <f>GF6*GG6</f>
        <v/>
      </c>
      <c r="GI6" s="61" t="n"/>
      <c r="GJ6" s="33" t="inlineStr">
        <is>
          <t>VEU</t>
        </is>
      </c>
      <c r="GK6" s="49" t="n">
        <v>0</v>
      </c>
      <c r="GL6" s="61">
        <f>'ETF MTD'!$VO$28/'ETF MTD'!$VO$3-1</f>
        <v/>
      </c>
      <c r="GM6" s="61">
        <f>GK6*GL6</f>
        <v/>
      </c>
      <c r="GN6" s="61" t="n"/>
      <c r="GO6" s="33" t="inlineStr">
        <is>
          <t>VEU</t>
        </is>
      </c>
      <c r="GP6" s="49" t="n">
        <v>0</v>
      </c>
      <c r="GQ6" s="61">
        <f>'ETF MTD'!$VO$28/'ETF MTD'!$VO$3-1</f>
        <v/>
      </c>
      <c r="GR6" s="61">
        <f>GP6*GQ6</f>
        <v/>
      </c>
      <c r="GS6" s="61" t="n"/>
      <c r="GT6" s="33" t="inlineStr">
        <is>
          <t>VEU</t>
        </is>
      </c>
      <c r="GU6" s="49" t="n">
        <v>0</v>
      </c>
      <c r="GV6" s="61">
        <f>'ETF MTD'!$VO$28/'ETF MTD'!$VO$3-1</f>
        <v/>
      </c>
      <c r="GW6" s="61">
        <f>GU6*GV6</f>
        <v/>
      </c>
      <c r="GX6" s="61" t="n"/>
      <c r="GY6" s="33" t="inlineStr">
        <is>
          <t>VEU</t>
        </is>
      </c>
      <c r="GZ6" s="49" t="n">
        <v>0</v>
      </c>
      <c r="HA6" s="61">
        <f>'ETF MTD'!$VO$28/'ETF MTD'!$VO$3-1</f>
        <v/>
      </c>
      <c r="HB6" s="61">
        <f>GZ6*HA6</f>
        <v/>
      </c>
      <c r="HC6" s="61" t="n"/>
      <c r="HD6" s="33" t="inlineStr">
        <is>
          <t>VEU</t>
        </is>
      </c>
      <c r="HE6" s="49" t="n">
        <v>0</v>
      </c>
      <c r="HF6" s="61">
        <f>'ETF MTD'!$VO$28/'ETF MTD'!$VO$3-1</f>
        <v/>
      </c>
      <c r="HG6" s="61">
        <f>HE6*HF6</f>
        <v/>
      </c>
      <c r="HH6" s="61" t="n"/>
      <c r="HI6" s="33" t="inlineStr">
        <is>
          <t>VEU</t>
        </is>
      </c>
      <c r="HJ6" s="49" t="n">
        <v>0</v>
      </c>
      <c r="HK6" s="61">
        <f>'ETF MTD'!$VO$28/'ETF MTD'!$VO$3-1</f>
        <v/>
      </c>
      <c r="HL6" s="61">
        <f>HJ6*HK6</f>
        <v/>
      </c>
      <c r="HM6" s="61" t="n"/>
      <c r="HN6" s="33" t="inlineStr">
        <is>
          <t>VEU</t>
        </is>
      </c>
      <c r="HO6" s="49" t="n">
        <v>0</v>
      </c>
      <c r="HP6" s="61">
        <f>'ETF MTD'!$VO$28/'ETF MTD'!$VO$3-1</f>
        <v/>
      </c>
      <c r="HQ6" s="61">
        <f>HO6*HP6</f>
        <v/>
      </c>
      <c r="HR6" s="61" t="n"/>
      <c r="HS6" s="33" t="inlineStr">
        <is>
          <t>VEU</t>
        </is>
      </c>
      <c r="HT6" s="49" t="n">
        <v>0</v>
      </c>
      <c r="HU6" s="61">
        <f>'ETF MTD'!$VO$28/'ETF MTD'!$VO$3-1</f>
        <v/>
      </c>
      <c r="HV6" s="61">
        <f>HT6*HU6</f>
        <v/>
      </c>
      <c r="HW6" s="61" t="n"/>
      <c r="HX6" s="33" t="inlineStr">
        <is>
          <t>VEU</t>
        </is>
      </c>
      <c r="HY6" s="49" t="n">
        <v>0</v>
      </c>
      <c r="HZ6" s="61">
        <f>'ETF MTD'!$VO$28/'ETF MTD'!$VO$3-1</f>
        <v/>
      </c>
      <c r="IA6" s="61">
        <f>HY6*HZ6</f>
        <v/>
      </c>
      <c r="IB6" s="61" t="n"/>
      <c r="IC6" s="33" t="inlineStr">
        <is>
          <t>VEU</t>
        </is>
      </c>
      <c r="ID6" s="49" t="n">
        <v>0</v>
      </c>
      <c r="IE6" s="61">
        <f>'ETF MTD'!$VO$28/'ETF MTD'!$VO$3-1</f>
        <v/>
      </c>
      <c r="IF6" s="61">
        <f>ID6*IE6</f>
        <v/>
      </c>
      <c r="IG6" s="61" t="n"/>
      <c r="IH6" s="33" t="inlineStr">
        <is>
          <t>VEU</t>
        </is>
      </c>
      <c r="II6" s="49" t="n">
        <v>0</v>
      </c>
      <c r="IJ6" s="61">
        <f>'ETF MTD'!$VO$28/'ETF MTD'!$VO$3-1</f>
        <v/>
      </c>
      <c r="IK6" s="61">
        <f>II6*IJ6</f>
        <v/>
      </c>
      <c r="IL6" s="61" t="n"/>
      <c r="IM6" s="33" t="inlineStr">
        <is>
          <t>VEU</t>
        </is>
      </c>
      <c r="IN6" s="49" t="n">
        <v>0</v>
      </c>
      <c r="IO6" s="61">
        <f>'ETF MTD'!$VO$28/'ETF MTD'!$VO$3-1</f>
        <v/>
      </c>
      <c r="IP6" s="61">
        <f>IN6*IO6</f>
        <v/>
      </c>
      <c r="IQ6" s="61" t="n"/>
      <c r="IR6" s="33" t="inlineStr">
        <is>
          <t>VEU</t>
        </is>
      </c>
      <c r="IS6" s="49" t="n">
        <v>0</v>
      </c>
      <c r="IT6" s="61">
        <f>'ETF MTD'!$VO$28/'ETF MTD'!$VO$3-1</f>
        <v/>
      </c>
      <c r="IU6" s="61">
        <f>IS6*IT6</f>
        <v/>
      </c>
      <c r="IV6" s="61" t="n"/>
      <c r="IW6" s="33" t="inlineStr">
        <is>
          <t>VEU</t>
        </is>
      </c>
      <c r="IX6" s="49" t="n">
        <v>0</v>
      </c>
      <c r="IY6" s="61">
        <f>'ETF MTD'!$VO$28/'ETF MTD'!$VO$3-1</f>
        <v/>
      </c>
      <c r="IZ6" s="61">
        <f>IX6*IY6</f>
        <v/>
      </c>
      <c r="JA6" s="61" t="n"/>
      <c r="JB6" s="33" t="inlineStr">
        <is>
          <t>VEU</t>
        </is>
      </c>
      <c r="JC6" s="49" t="n">
        <v>0</v>
      </c>
      <c r="JD6" s="61">
        <f>'ETF MTD'!$VO$28/'ETF MTD'!$VO$3-1</f>
        <v/>
      </c>
      <c r="JE6" s="61">
        <f>JC6*JD6</f>
        <v/>
      </c>
      <c r="JF6" s="61" t="n"/>
      <c r="JG6" s="33" t="inlineStr">
        <is>
          <t>VEU</t>
        </is>
      </c>
      <c r="JH6" s="49" t="n">
        <v>0</v>
      </c>
      <c r="JI6" s="61">
        <f>'ETF MTD'!$VO$28/'ETF MTD'!$VO$3-1</f>
        <v/>
      </c>
      <c r="JJ6" s="61">
        <f>JH6*JI6</f>
        <v/>
      </c>
      <c r="JK6" s="61" t="n"/>
      <c r="JL6" s="33" t="inlineStr">
        <is>
          <t>VEU</t>
        </is>
      </c>
      <c r="JM6" s="49" t="n">
        <v>0</v>
      </c>
      <c r="JN6" s="61">
        <f>'ETF MTD'!$VO$28/'ETF MTD'!$VO$3-1</f>
        <v/>
      </c>
      <c r="JO6" s="61">
        <f>JM6*JN6</f>
        <v/>
      </c>
      <c r="JP6" s="61" t="n"/>
      <c r="JQ6" s="33" t="inlineStr">
        <is>
          <t>VEU</t>
        </is>
      </c>
      <c r="JR6" s="49" t="n">
        <v>0</v>
      </c>
      <c r="JS6" s="61">
        <f>'ETF MTD'!$VO$28/'ETF MTD'!$VO$3-1</f>
        <v/>
      </c>
      <c r="JT6" s="61">
        <f>JR6*JS6</f>
        <v/>
      </c>
      <c r="JU6" s="61" t="n"/>
      <c r="JV6" s="33" t="inlineStr">
        <is>
          <t>VEU</t>
        </is>
      </c>
      <c r="JW6" s="49" t="n">
        <v>0</v>
      </c>
      <c r="JX6" s="61">
        <f>'ETF MTD'!$VO$28/'ETF MTD'!$VO$3-1</f>
        <v/>
      </c>
      <c r="JY6" s="61">
        <f>JW6*JX6</f>
        <v/>
      </c>
      <c r="JZ6" s="61" t="n"/>
      <c r="KA6" s="33" t="inlineStr">
        <is>
          <t>VEU</t>
        </is>
      </c>
      <c r="KB6" s="49" t="n">
        <v>0</v>
      </c>
      <c r="KC6" s="61">
        <f>'ETF MTD'!$VO$28/'ETF MTD'!$VO$3-1</f>
        <v/>
      </c>
      <c r="KD6" s="61">
        <f>KB6*KC6</f>
        <v/>
      </c>
      <c r="KE6" s="61" t="n"/>
      <c r="KF6" s="33" t="inlineStr">
        <is>
          <t>VEU</t>
        </is>
      </c>
      <c r="KG6" s="49" t="n">
        <v>0</v>
      </c>
      <c r="KH6" s="61">
        <f>'ETF MTD'!$VO$28/'ETF MTD'!$VO$3-1</f>
        <v/>
      </c>
      <c r="KI6" s="61">
        <f>KG6*KH6</f>
        <v/>
      </c>
      <c r="KJ6" s="61" t="n"/>
      <c r="KK6" s="33" t="inlineStr">
        <is>
          <t>VEU</t>
        </is>
      </c>
      <c r="KL6" s="49" t="n">
        <v>0</v>
      </c>
      <c r="KM6" s="61">
        <f>'ETF MTD'!$VO$28/'ETF MTD'!$VO$3-1</f>
        <v/>
      </c>
      <c r="KN6" s="61">
        <f>KL6*KM6</f>
        <v/>
      </c>
      <c r="KO6" s="61" t="n"/>
      <c r="KP6" s="33" t="inlineStr">
        <is>
          <t>VEU</t>
        </is>
      </c>
      <c r="KQ6" s="49" t="n">
        <v>0</v>
      </c>
      <c r="KR6" s="61">
        <f>'ETF MTD'!$VO$28/'ETF MTD'!$VO$3-1</f>
        <v/>
      </c>
      <c r="KS6" s="61">
        <f>KQ6*KR6</f>
        <v/>
      </c>
      <c r="KT6" s="61" t="n"/>
      <c r="KU6" s="33" t="inlineStr">
        <is>
          <t>VEU</t>
        </is>
      </c>
      <c r="KV6" s="49" t="n">
        <v>0</v>
      </c>
      <c r="KW6" s="61">
        <f>'ETF MTD'!$VO$28/'ETF MTD'!$VO$3-1</f>
        <v/>
      </c>
      <c r="KX6" s="61">
        <f>KV6*KW6</f>
        <v/>
      </c>
      <c r="KY6" s="61" t="n"/>
      <c r="KZ6" s="33" t="inlineStr">
        <is>
          <t>VEU</t>
        </is>
      </c>
      <c r="LA6" s="49" t="n">
        <v>0</v>
      </c>
      <c r="LB6" s="61">
        <f>'ETF MTD'!$VO$28/'ETF MTD'!$VO$3-1</f>
        <v/>
      </c>
      <c r="LC6" s="61">
        <f>LA6*LB6</f>
        <v/>
      </c>
      <c r="LD6" s="61" t="n"/>
      <c r="LE6" s="33" t="inlineStr">
        <is>
          <t>VEU</t>
        </is>
      </c>
      <c r="LF6" s="49" t="n">
        <v>0</v>
      </c>
      <c r="LG6" s="61">
        <f>'ETF MTD'!$VO$28/'ETF MTD'!$VO$3-1</f>
        <v/>
      </c>
      <c r="LH6" s="61">
        <f>LF6*LG6</f>
        <v/>
      </c>
      <c r="LJ6" s="33" t="inlineStr">
        <is>
          <t>VEU</t>
        </is>
      </c>
      <c r="LK6" s="49" t="n">
        <v>0</v>
      </c>
      <c r="LL6" s="61">
        <f>'ETF MTD'!$VO$28/'ETF MTD'!$VO$3-1</f>
        <v/>
      </c>
      <c r="LM6" s="61">
        <f>LK6*LL6</f>
        <v/>
      </c>
      <c r="LN6" s="61" t="n"/>
      <c r="LO6" s="33" t="inlineStr">
        <is>
          <t>VEU</t>
        </is>
      </c>
      <c r="LP6" s="49" t="n">
        <v>0</v>
      </c>
      <c r="LQ6" s="61">
        <f>'ETF MTD'!$VO$28/'ETF MTD'!$VO$3-1</f>
        <v/>
      </c>
      <c r="LR6" s="61">
        <f>LP6*LQ6</f>
        <v/>
      </c>
      <c r="LT6" s="33" t="inlineStr">
        <is>
          <t>VEU</t>
        </is>
      </c>
      <c r="LU6" s="49" t="n">
        <v>0</v>
      </c>
      <c r="LV6" s="61">
        <f>'ETF MTD'!$VO$28/'ETF MTD'!$VO$3-1</f>
        <v/>
      </c>
      <c r="LW6" s="61">
        <f>LU6*LV6</f>
        <v/>
      </c>
      <c r="LY6" s="33" t="inlineStr">
        <is>
          <t>VEU</t>
        </is>
      </c>
      <c r="LZ6" s="49" t="n">
        <v>0</v>
      </c>
      <c r="MA6" s="61">
        <f>'ETF MTD'!$VO$28/'ETF MTD'!$VO$3-1</f>
        <v/>
      </c>
      <c r="MB6" s="61">
        <f>LZ6*MA6</f>
        <v/>
      </c>
      <c r="MD6" s="33" t="inlineStr">
        <is>
          <t>VEU</t>
        </is>
      </c>
      <c r="ME6" s="49" t="n">
        <v>0</v>
      </c>
      <c r="MF6" s="61">
        <f>'ETF MTD'!$VO$28/'ETF MTD'!$VO$3-1</f>
        <v/>
      </c>
      <c r="MG6" s="61">
        <f>ME6*MF6</f>
        <v/>
      </c>
      <c r="MI6" s="33" t="inlineStr">
        <is>
          <t>VEU</t>
        </is>
      </c>
      <c r="MJ6" s="49" t="n">
        <v>0</v>
      </c>
      <c r="MK6" s="61">
        <f>'ETF MTD'!$VO$28/'ETF MTD'!$VO$3-1</f>
        <v/>
      </c>
      <c r="ML6" s="61">
        <f>MJ6*MK6</f>
        <v/>
      </c>
      <c r="MN6" s="33" t="inlineStr">
        <is>
          <t>VEU</t>
        </is>
      </c>
      <c r="MO6" s="49" t="n">
        <v>0</v>
      </c>
      <c r="MP6" s="61">
        <f>'ETF MTD'!$VO$28/'ETF MTD'!$VO$3-1</f>
        <v/>
      </c>
      <c r="MQ6" s="61">
        <f>MO6*MP6</f>
        <v/>
      </c>
      <c r="MS6" s="33" t="inlineStr">
        <is>
          <t>VEU</t>
        </is>
      </c>
      <c r="MT6" s="49" t="n">
        <v>0</v>
      </c>
      <c r="MU6" s="61">
        <f>'ETF MTD'!$VO$28/'ETF MTD'!$VO$3-1</f>
        <v/>
      </c>
      <c r="MV6" s="61">
        <f>MT6*MU6</f>
        <v/>
      </c>
      <c r="MX6" s="33" t="inlineStr">
        <is>
          <t>VEU</t>
        </is>
      </c>
      <c r="MY6" s="49" t="n">
        <v>0</v>
      </c>
      <c r="MZ6" s="61">
        <f>'ETF MTD'!$VO$28/'ETF MTD'!$VO$3-1</f>
        <v/>
      </c>
      <c r="NA6" s="61">
        <f>MY6*MZ6</f>
        <v/>
      </c>
      <c r="NC6" s="33" t="inlineStr">
        <is>
          <t>VEU</t>
        </is>
      </c>
      <c r="ND6" s="49" t="n">
        <v>0</v>
      </c>
      <c r="NE6" s="61">
        <f>'ETF MTD'!$VO$28/'ETF MTD'!$VO$3-1</f>
        <v/>
      </c>
      <c r="NF6" s="61">
        <f>ND6*NE6</f>
        <v/>
      </c>
      <c r="NH6" s="33" t="inlineStr">
        <is>
          <t>VEU</t>
        </is>
      </c>
      <c r="NI6" s="49" t="n">
        <v>0</v>
      </c>
      <c r="NJ6" s="61">
        <f>'ETF MTD'!$VO$28/'ETF MTD'!$VO$3-1</f>
        <v/>
      </c>
      <c r="NK6" s="61">
        <f>NI6*NJ6</f>
        <v/>
      </c>
      <c r="NM6" s="33" t="inlineStr">
        <is>
          <t>VEU</t>
        </is>
      </c>
      <c r="NN6" s="49" t="n">
        <v>0</v>
      </c>
      <c r="NO6" s="61">
        <f>'ETF MTD'!$VO$28/'ETF MTD'!$VO$3-1</f>
        <v/>
      </c>
      <c r="NP6" s="61">
        <f>NN6*NO6</f>
        <v/>
      </c>
      <c r="NR6" s="33" t="inlineStr">
        <is>
          <t>VEU</t>
        </is>
      </c>
      <c r="NS6" s="49" t="n">
        <v>0</v>
      </c>
      <c r="NT6" s="61">
        <f>'ETF MTD'!$VO$28/'ETF MTD'!$VO$3-1</f>
        <v/>
      </c>
      <c r="NU6" s="61">
        <f>NS6*NT6</f>
        <v/>
      </c>
      <c r="NW6" s="33" t="inlineStr">
        <is>
          <t>VEU</t>
        </is>
      </c>
      <c r="NX6" s="49" t="n">
        <v>0</v>
      </c>
      <c r="NY6" s="61">
        <f>'ETF MTD'!$VO$28/'ETF MTD'!$VO$3-1</f>
        <v/>
      </c>
      <c r="NZ6" s="61">
        <f>NX6*NY6</f>
        <v/>
      </c>
      <c r="OB6" s="33" t="inlineStr">
        <is>
          <t>VEU</t>
        </is>
      </c>
      <c r="OC6" s="49" t="n">
        <v>0</v>
      </c>
      <c r="OD6" s="61">
        <f>'ETF MTD'!$VO$28/'ETF MTD'!$VO$3-1</f>
        <v/>
      </c>
      <c r="OE6" s="61">
        <f>OC6*OD6</f>
        <v/>
      </c>
      <c r="OG6" s="33" t="inlineStr">
        <is>
          <t>VEU</t>
        </is>
      </c>
      <c r="OH6" s="49" t="n">
        <v>0</v>
      </c>
      <c r="OI6" s="61">
        <f>'ETF MTD'!$VO$28/'ETF MTD'!$VO$3-1</f>
        <v/>
      </c>
      <c r="OJ6" s="61">
        <f>OH6*OI6</f>
        <v/>
      </c>
      <c r="OL6" s="33" t="inlineStr">
        <is>
          <t>VEU</t>
        </is>
      </c>
      <c r="OM6" s="49" t="n">
        <v>0</v>
      </c>
      <c r="ON6" s="61">
        <f>'ETF MTD'!$VO$28/'ETF MTD'!$VO$3-1</f>
        <v/>
      </c>
      <c r="OO6" s="61">
        <f>OM6*ON6</f>
        <v/>
      </c>
      <c r="OQ6" s="33" t="inlineStr">
        <is>
          <t>VEU</t>
        </is>
      </c>
      <c r="OR6" s="49" t="n">
        <v>0</v>
      </c>
      <c r="OS6" s="61">
        <f>'ETF MTD'!$VO$28/'ETF MTD'!$VO$3-1</f>
        <v/>
      </c>
      <c r="OT6" s="61">
        <f>OR6*OS6</f>
        <v/>
      </c>
      <c r="OV6" s="33" t="inlineStr">
        <is>
          <t>VEU</t>
        </is>
      </c>
      <c r="OW6" s="49" t="n">
        <v>0</v>
      </c>
      <c r="OX6" s="61">
        <f>'ETF MTD'!$VO$28/'ETF MTD'!$VO$3-1</f>
        <v/>
      </c>
      <c r="OY6" s="61">
        <f>OW6*OX6</f>
        <v/>
      </c>
      <c r="PA6" s="33" t="inlineStr">
        <is>
          <t>VEU</t>
        </is>
      </c>
      <c r="PB6" s="49" t="n">
        <v>0</v>
      </c>
      <c r="PC6" s="61">
        <f>'ETF MTD'!$VO$28/'ETF MTD'!$VO$3-1</f>
        <v/>
      </c>
      <c r="PD6" s="61">
        <f>PB6*PC6</f>
        <v/>
      </c>
      <c r="PF6" s="33" t="inlineStr">
        <is>
          <t>VEU</t>
        </is>
      </c>
      <c r="PG6" s="49" t="n">
        <v>0</v>
      </c>
      <c r="PH6" s="61">
        <f>'ETF MTD'!$VO$28/'ETF MTD'!$VO$3-1</f>
        <v/>
      </c>
      <c r="PI6" s="61">
        <f>PG6*PH6</f>
        <v/>
      </c>
      <c r="PK6" s="33" t="inlineStr">
        <is>
          <t>VEU</t>
        </is>
      </c>
      <c r="PL6" s="49" t="n">
        <v>0</v>
      </c>
      <c r="PM6" s="61">
        <f>'ETF MTD'!$VO$28/'ETF MTD'!$VO$3-1</f>
        <v/>
      </c>
      <c r="PN6" s="61">
        <f>PL6*PM6</f>
        <v/>
      </c>
      <c r="PP6" s="33" t="inlineStr">
        <is>
          <t>VEU</t>
        </is>
      </c>
      <c r="PQ6" s="49" t="n">
        <v>0</v>
      </c>
      <c r="PR6" s="61">
        <f>'ETF MTD'!$VO$28/'ETF MTD'!$VO$3-1</f>
        <v/>
      </c>
      <c r="PS6" s="61">
        <f>PQ6*PR6</f>
        <v/>
      </c>
      <c r="PU6" s="33" t="inlineStr">
        <is>
          <t>VEU</t>
        </is>
      </c>
      <c r="PV6" s="49" t="n">
        <v>0</v>
      </c>
      <c r="PW6" s="61">
        <f>'ETF MTD'!$VO$28/'ETF MTD'!$VO$3-1</f>
        <v/>
      </c>
      <c r="PX6" s="61">
        <f>PV6*PW6</f>
        <v/>
      </c>
      <c r="PZ6" s="33" t="inlineStr">
        <is>
          <t>VEU</t>
        </is>
      </c>
      <c r="QA6" s="49" t="n">
        <v>0</v>
      </c>
      <c r="QB6" s="61">
        <f>'ETF MTD'!$VO$28/'ETF MTD'!$VO$3-1</f>
        <v/>
      </c>
      <c r="QC6" s="61">
        <f>QA6*QB6</f>
        <v/>
      </c>
    </row>
    <row r="7">
      <c r="C7" s="143" t="n"/>
      <c r="D7" s="32" t="n"/>
      <c r="E7" s="32" t="n"/>
      <c r="H7" s="143" t="n"/>
      <c r="I7" s="32" t="n"/>
      <c r="J7" s="32" t="n"/>
      <c r="M7" s="143" t="n"/>
      <c r="N7" s="32" t="n"/>
      <c r="O7" s="32" t="n"/>
      <c r="R7" s="143" t="n"/>
      <c r="S7" s="32" t="n"/>
      <c r="T7" s="32" t="n"/>
      <c r="W7" s="143" t="n"/>
      <c r="X7" s="32" t="n"/>
      <c r="Y7" s="32" t="n"/>
      <c r="AB7" s="143" t="n"/>
      <c r="AC7" s="32" t="n"/>
      <c r="AD7" s="32" t="n"/>
      <c r="AG7" s="143" t="n"/>
      <c r="AH7" s="32" t="n"/>
      <c r="AI7" s="32" t="n"/>
      <c r="AL7" s="143" t="n"/>
      <c r="AM7" s="32" t="n"/>
      <c r="AN7" s="32" t="n"/>
      <c r="AQ7" s="143" t="n"/>
      <c r="AR7" s="32" t="n"/>
      <c r="AS7" s="32" t="n"/>
      <c r="AV7" s="143" t="n"/>
      <c r="AW7" s="32" t="n"/>
      <c r="AX7" s="32" t="n"/>
      <c r="BA7" s="143" t="n"/>
      <c r="BB7" s="32" t="n"/>
      <c r="BC7" s="32" t="n"/>
      <c r="BF7" s="143" t="n"/>
      <c r="BG7" s="32" t="n"/>
      <c r="BH7" s="32" t="n"/>
      <c r="BK7" s="143" t="n"/>
      <c r="BL7" s="32" t="n"/>
      <c r="BM7" s="32" t="n"/>
      <c r="BP7" s="143" t="n"/>
      <c r="BQ7" s="32" t="n"/>
      <c r="BR7" s="32" t="n"/>
      <c r="BU7" s="143" t="n"/>
      <c r="BV7" s="32" t="n"/>
      <c r="BW7" s="32" t="n"/>
      <c r="BZ7" s="143" t="n"/>
      <c r="CA7" s="32" t="n"/>
      <c r="CB7" s="32" t="n"/>
      <c r="CE7" s="143" t="n"/>
      <c r="CF7" s="32" t="n"/>
      <c r="CG7" s="32" t="n"/>
      <c r="CJ7" s="143" t="n"/>
      <c r="CK7" s="32" t="n"/>
      <c r="CL7" s="32" t="n"/>
      <c r="CN7" s="33" t="inlineStr">
        <is>
          <t>VWO</t>
        </is>
      </c>
      <c r="CO7" s="49" t="n">
        <v>0</v>
      </c>
      <c r="CP7" s="61">
        <f>'ETF MTD'!$PU$28/'ETF MTD'!$PU$3-1</f>
        <v/>
      </c>
      <c r="CQ7" s="61">
        <f>CO7*CP7</f>
        <v/>
      </c>
      <c r="CS7" s="33" t="inlineStr">
        <is>
          <t>VWO</t>
        </is>
      </c>
      <c r="CT7" s="49" t="n">
        <v>0</v>
      </c>
      <c r="CU7" s="61">
        <f>'ETF MTD'!$PU$28/'ETF MTD'!$PU$3-1</f>
        <v/>
      </c>
      <c r="CV7" s="61">
        <f>CT7*CU7</f>
        <v/>
      </c>
      <c r="CW7" s="61" t="n"/>
      <c r="CX7" s="33" t="inlineStr">
        <is>
          <t>VWO</t>
        </is>
      </c>
      <c r="CY7" s="49" t="n">
        <v>0</v>
      </c>
      <c r="CZ7" s="61">
        <f>'ETF MTD'!$PU$28/'ETF MTD'!$PU$3-1</f>
        <v/>
      </c>
      <c r="DA7" s="61">
        <f>CY7*CZ7</f>
        <v/>
      </c>
      <c r="DB7" s="61" t="n"/>
      <c r="DC7" s="33" t="inlineStr">
        <is>
          <t>VWO</t>
        </is>
      </c>
      <c r="DD7" s="49" t="n">
        <v>0</v>
      </c>
      <c r="DE7" s="61">
        <f>'ETF MTD'!$PU$28/'ETF MTD'!$PU$3-1</f>
        <v/>
      </c>
      <c r="DF7" s="61">
        <f>DD7*DE7</f>
        <v/>
      </c>
      <c r="DG7" s="61" t="n"/>
      <c r="DH7" s="33" t="inlineStr">
        <is>
          <t>VWO</t>
        </is>
      </c>
      <c r="DI7" s="49" t="n">
        <v>0</v>
      </c>
      <c r="DJ7" s="61">
        <f>'ETF MTD'!$PU$28/'ETF MTD'!$PU$3-1</f>
        <v/>
      </c>
      <c r="DK7" s="61">
        <f>DI7*DJ7</f>
        <v/>
      </c>
      <c r="DL7" s="61" t="n"/>
      <c r="DM7" s="33" t="inlineStr">
        <is>
          <t>VWO</t>
        </is>
      </c>
      <c r="DN7" s="49" t="n">
        <v>0</v>
      </c>
      <c r="DO7" s="61">
        <f>'ETF MTD'!$PU$28/'ETF MTD'!$PU$3-1</f>
        <v/>
      </c>
      <c r="DP7" s="61">
        <f>DN7*DO7</f>
        <v/>
      </c>
      <c r="DQ7" s="61" t="n"/>
      <c r="DR7" s="33" t="inlineStr">
        <is>
          <t>VWO</t>
        </is>
      </c>
      <c r="DS7" s="49" t="n">
        <v>0</v>
      </c>
      <c r="DT7" s="61">
        <f>'ETF MTD'!$PU$28/'ETF MTD'!$PU$3-1</f>
        <v/>
      </c>
      <c r="DU7" s="61">
        <f>DS7*DT7</f>
        <v/>
      </c>
      <c r="DV7" s="61" t="n"/>
      <c r="DW7" s="33" t="inlineStr">
        <is>
          <t>VWO</t>
        </is>
      </c>
      <c r="DX7" s="49" t="n">
        <v>0</v>
      </c>
      <c r="DY7" s="61">
        <f>'ETF MTD'!$PU$28/'ETF MTD'!$PU$3-1</f>
        <v/>
      </c>
      <c r="DZ7" s="61">
        <f>DX7*DY7</f>
        <v/>
      </c>
      <c r="EA7" s="61" t="n"/>
      <c r="EB7" s="33" t="inlineStr">
        <is>
          <t>VWO</t>
        </is>
      </c>
      <c r="EC7" s="49" t="n">
        <v>0</v>
      </c>
      <c r="ED7" s="61">
        <f>'ETF MTD'!$PU$28/'ETF MTD'!$PU$3-1</f>
        <v/>
      </c>
      <c r="EE7" s="61">
        <f>EC7*ED7</f>
        <v/>
      </c>
      <c r="EF7" s="61" t="n"/>
      <c r="EG7" s="33" t="inlineStr">
        <is>
          <t>VWO</t>
        </is>
      </c>
      <c r="EH7" s="49" t="n">
        <v>0</v>
      </c>
      <c r="EI7" s="61">
        <f>'ETF MTD'!$PU$28/'ETF MTD'!$PU$3-1</f>
        <v/>
      </c>
      <c r="EJ7" s="61">
        <f>EH7*EI7</f>
        <v/>
      </c>
      <c r="EK7" s="61" t="n"/>
      <c r="EL7" s="33" t="inlineStr">
        <is>
          <t>VWO</t>
        </is>
      </c>
      <c r="EM7" s="49" t="n">
        <v>0</v>
      </c>
      <c r="EN7" s="61">
        <f>'ETF MTD'!$PU$28/'ETF MTD'!$PU$3-1</f>
        <v/>
      </c>
      <c r="EO7" s="61">
        <f>EM7*EN7</f>
        <v/>
      </c>
      <c r="EP7" s="61" t="n"/>
      <c r="EQ7" s="33" t="inlineStr">
        <is>
          <t>VWO</t>
        </is>
      </c>
      <c r="ER7" s="49" t="n">
        <v>0</v>
      </c>
      <c r="ES7" s="61">
        <f>'ETF MTD'!$PU$28/'ETF MTD'!$PU$3-1</f>
        <v/>
      </c>
      <c r="ET7" s="61">
        <f>ER7*ES7</f>
        <v/>
      </c>
      <c r="EU7" s="61" t="n"/>
      <c r="EV7" s="33" t="inlineStr">
        <is>
          <t>VWO</t>
        </is>
      </c>
      <c r="EW7" s="49" t="n">
        <v>0</v>
      </c>
      <c r="EX7" s="61">
        <f>'ETF MTD'!$PU$28/'ETF MTD'!$PU$3-1</f>
        <v/>
      </c>
      <c r="EY7" s="61">
        <f>EW7*EX7</f>
        <v/>
      </c>
      <c r="EZ7" s="61" t="n"/>
      <c r="FA7" s="33" t="inlineStr">
        <is>
          <t>VWO</t>
        </is>
      </c>
      <c r="FB7" s="49" t="n">
        <v>0</v>
      </c>
      <c r="FC7" s="61">
        <f>'ETF MTD'!$PU$28/'ETF MTD'!$PU$3-1</f>
        <v/>
      </c>
      <c r="FD7" s="61">
        <f>FB7*FC7</f>
        <v/>
      </c>
      <c r="FF7" s="33" t="inlineStr">
        <is>
          <t>VWO</t>
        </is>
      </c>
      <c r="FG7" s="49" t="n">
        <v>0</v>
      </c>
      <c r="FH7" s="61">
        <f>'ETF MTD'!$PU$28/'ETF MTD'!$PU$3-1</f>
        <v/>
      </c>
      <c r="FI7" s="61">
        <f>FG7*FH7</f>
        <v/>
      </c>
      <c r="FK7" s="33" t="inlineStr">
        <is>
          <t>VWO</t>
        </is>
      </c>
      <c r="FL7" s="49" t="n">
        <v>0</v>
      </c>
      <c r="FM7" s="61">
        <f>'ETF MTD'!$PU$28/'ETF MTD'!$PU$3-1</f>
        <v/>
      </c>
      <c r="FN7" s="61">
        <f>FL7*FM7</f>
        <v/>
      </c>
      <c r="FP7" s="33" t="inlineStr">
        <is>
          <t>VWO</t>
        </is>
      </c>
      <c r="FQ7" s="49" t="n">
        <v>0</v>
      </c>
      <c r="FR7" s="61">
        <f>'ETF MTD'!$PU$28/'ETF MTD'!$PU$3-1</f>
        <v/>
      </c>
      <c r="FS7" s="61">
        <f>FQ7*FR7</f>
        <v/>
      </c>
      <c r="FT7" s="61" t="n"/>
      <c r="FU7" s="33" t="inlineStr">
        <is>
          <t>VWO</t>
        </is>
      </c>
      <c r="FV7" s="49" t="n">
        <v>0</v>
      </c>
      <c r="FW7" s="61">
        <f>'ETF MTD'!$PU$28/'ETF MTD'!$PU$3-1</f>
        <v/>
      </c>
      <c r="FX7" s="61">
        <f>FV7*FW7</f>
        <v/>
      </c>
      <c r="FY7" s="61" t="n"/>
      <c r="FZ7" s="33" t="inlineStr">
        <is>
          <t>VWO</t>
        </is>
      </c>
      <c r="GA7" s="49" t="n">
        <v>0</v>
      </c>
      <c r="GB7" s="61">
        <f>'ETF MTD'!$PU$28/'ETF MTD'!$PU$3-1</f>
        <v/>
      </c>
      <c r="GC7" s="61">
        <f>GA7*GB7</f>
        <v/>
      </c>
      <c r="GD7" s="61" t="n"/>
      <c r="GE7" s="33" t="inlineStr">
        <is>
          <t>VWO</t>
        </is>
      </c>
      <c r="GF7" s="49" t="n">
        <v>0</v>
      </c>
      <c r="GG7" s="61">
        <f>'ETF MTD'!$PU$28/'ETF MTD'!$PU$3-1</f>
        <v/>
      </c>
      <c r="GH7" s="61">
        <f>GF7*GG7</f>
        <v/>
      </c>
      <c r="GI7" s="61" t="n"/>
      <c r="GJ7" s="33" t="inlineStr">
        <is>
          <t>VWO</t>
        </is>
      </c>
      <c r="GK7" s="49" t="n">
        <v>0</v>
      </c>
      <c r="GL7" s="61">
        <f>'ETF MTD'!$PU$28/'ETF MTD'!$PU$3-1</f>
        <v/>
      </c>
      <c r="GM7" s="61">
        <f>GK7*GL7</f>
        <v/>
      </c>
      <c r="GN7" s="61" t="n"/>
      <c r="GO7" s="33" t="inlineStr">
        <is>
          <t>VWO</t>
        </is>
      </c>
      <c r="GP7" s="49" t="n">
        <v>0</v>
      </c>
      <c r="GQ7" s="61">
        <f>'ETF MTD'!$PU$28/'ETF MTD'!$PU$3-1</f>
        <v/>
      </c>
      <c r="GR7" s="61">
        <f>GP7*GQ7</f>
        <v/>
      </c>
      <c r="GS7" s="61" t="n"/>
      <c r="GT7" s="33" t="inlineStr">
        <is>
          <t>VWO</t>
        </is>
      </c>
      <c r="GU7" s="49" t="n">
        <v>0</v>
      </c>
      <c r="GV7" s="61">
        <f>'ETF MTD'!$PU$28/'ETF MTD'!$PU$3-1</f>
        <v/>
      </c>
      <c r="GW7" s="61">
        <f>GU7*GV7</f>
        <v/>
      </c>
      <c r="GX7" s="61" t="n"/>
      <c r="GY7" s="33" t="inlineStr">
        <is>
          <t>VWO</t>
        </is>
      </c>
      <c r="GZ7" s="49" t="n">
        <v>0</v>
      </c>
      <c r="HA7" s="61">
        <f>'ETF MTD'!$PU$28/'ETF MTD'!$PU$3-1</f>
        <v/>
      </c>
      <c r="HB7" s="61">
        <f>GZ7*HA7</f>
        <v/>
      </c>
      <c r="HC7" s="61" t="n"/>
      <c r="HD7" s="33" t="inlineStr">
        <is>
          <t>VWO</t>
        </is>
      </c>
      <c r="HE7" s="49" t="n">
        <v>0</v>
      </c>
      <c r="HF7" s="61">
        <f>'ETF MTD'!$PU$28/'ETF MTD'!$PU$3-1</f>
        <v/>
      </c>
      <c r="HG7" s="61">
        <f>HE7*HF7</f>
        <v/>
      </c>
      <c r="HH7" s="61" t="n"/>
      <c r="HI7" s="33" t="inlineStr">
        <is>
          <t>VWO</t>
        </is>
      </c>
      <c r="HJ7" s="49" t="n">
        <v>0</v>
      </c>
      <c r="HK7" s="61">
        <f>'ETF MTD'!$PU$28/'ETF MTD'!$PU$3-1</f>
        <v/>
      </c>
      <c r="HL7" s="61">
        <f>HJ7*HK7</f>
        <v/>
      </c>
      <c r="HM7" s="61" t="n"/>
      <c r="HN7" s="33" t="inlineStr">
        <is>
          <t>VWO</t>
        </is>
      </c>
      <c r="HO7" s="49" t="n">
        <v>0</v>
      </c>
      <c r="HP7" s="61">
        <f>'ETF MTD'!$PU$28/'ETF MTD'!$PU$3-1</f>
        <v/>
      </c>
      <c r="HQ7" s="61">
        <f>HO7*HP7</f>
        <v/>
      </c>
      <c r="HR7" s="61" t="n"/>
      <c r="HS7" s="33" t="inlineStr">
        <is>
          <t>VWO</t>
        </is>
      </c>
      <c r="HT7" s="49" t="n">
        <v>0</v>
      </c>
      <c r="HU7" s="61">
        <f>'ETF MTD'!$PU$28/'ETF MTD'!$PU$3-1</f>
        <v/>
      </c>
      <c r="HV7" s="61">
        <f>HT7*HU7</f>
        <v/>
      </c>
      <c r="HW7" s="61" t="n"/>
      <c r="HX7" s="33" t="inlineStr">
        <is>
          <t>VWO</t>
        </is>
      </c>
      <c r="HY7" s="49" t="n">
        <v>0</v>
      </c>
      <c r="HZ7" s="61">
        <f>'ETF MTD'!$PU$28/'ETF MTD'!$PU$3-1</f>
        <v/>
      </c>
      <c r="IA7" s="61">
        <f>HY7*HZ7</f>
        <v/>
      </c>
      <c r="IB7" s="61" t="n"/>
      <c r="IC7" s="33" t="inlineStr">
        <is>
          <t>VWO</t>
        </is>
      </c>
      <c r="ID7" s="49" t="n">
        <v>0</v>
      </c>
      <c r="IE7" s="61">
        <f>'ETF MTD'!$PU$28/'ETF MTD'!$PU$3-1</f>
        <v/>
      </c>
      <c r="IF7" s="61">
        <f>ID7*IE7</f>
        <v/>
      </c>
      <c r="IG7" s="61" t="n"/>
      <c r="IH7" s="33" t="inlineStr">
        <is>
          <t>VWO</t>
        </is>
      </c>
      <c r="II7" s="49" t="n">
        <v>0</v>
      </c>
      <c r="IJ7" s="61">
        <f>'ETF MTD'!$PU$28/'ETF MTD'!$PU$3-1</f>
        <v/>
      </c>
      <c r="IK7" s="61">
        <f>II7*IJ7</f>
        <v/>
      </c>
      <c r="IL7" s="61" t="n"/>
      <c r="IM7" s="33" t="inlineStr">
        <is>
          <t>VWO</t>
        </is>
      </c>
      <c r="IN7" s="49" t="n">
        <v>0</v>
      </c>
      <c r="IO7" s="61">
        <f>'ETF MTD'!$PU$28/'ETF MTD'!$PU$3-1</f>
        <v/>
      </c>
      <c r="IP7" s="61">
        <f>IN7*IO7</f>
        <v/>
      </c>
      <c r="IQ7" s="61" t="n"/>
      <c r="IR7" s="33" t="inlineStr">
        <is>
          <t>VWO</t>
        </is>
      </c>
      <c r="IS7" s="49" t="n">
        <v>0</v>
      </c>
      <c r="IT7" s="61">
        <f>'ETF MTD'!$PU$28/'ETF MTD'!$PU$3-1</f>
        <v/>
      </c>
      <c r="IU7" s="61">
        <f>IS7*IT7</f>
        <v/>
      </c>
      <c r="IV7" s="61" t="n"/>
      <c r="IW7" s="33" t="inlineStr">
        <is>
          <t>VWO</t>
        </is>
      </c>
      <c r="IX7" s="49" t="n">
        <v>0</v>
      </c>
      <c r="IY7" s="61">
        <f>'ETF MTD'!$PU$28/'ETF MTD'!$PU$3-1</f>
        <v/>
      </c>
      <c r="IZ7" s="61">
        <f>IX7*IY7</f>
        <v/>
      </c>
      <c r="JA7" s="61" t="n"/>
      <c r="JB7" s="33" t="inlineStr">
        <is>
          <t>VWO</t>
        </is>
      </c>
      <c r="JC7" s="49" t="n">
        <v>0</v>
      </c>
      <c r="JD7" s="61">
        <f>'ETF MTD'!$PU$28/'ETF MTD'!$PU$3-1</f>
        <v/>
      </c>
      <c r="JE7" s="61">
        <f>JC7*JD7</f>
        <v/>
      </c>
      <c r="JF7" s="61" t="n"/>
      <c r="JG7" s="33" t="inlineStr">
        <is>
          <t>VWO</t>
        </is>
      </c>
      <c r="JH7" s="49" t="n">
        <v>0</v>
      </c>
      <c r="JI7" s="61">
        <f>'ETF MTD'!$PU$28/'ETF MTD'!$PU$3-1</f>
        <v/>
      </c>
      <c r="JJ7" s="61">
        <f>JH7*JI7</f>
        <v/>
      </c>
      <c r="JK7" s="61" t="n"/>
      <c r="JL7" s="33" t="inlineStr">
        <is>
          <t>VWO</t>
        </is>
      </c>
      <c r="JM7" s="49" t="n">
        <v>0</v>
      </c>
      <c r="JN7" s="61">
        <f>'ETF MTD'!$PU$28/'ETF MTD'!$PU$3-1</f>
        <v/>
      </c>
      <c r="JO7" s="61">
        <f>JM7*JN7</f>
        <v/>
      </c>
      <c r="JP7" s="61" t="n"/>
      <c r="JQ7" s="33" t="inlineStr">
        <is>
          <t>VWO</t>
        </is>
      </c>
      <c r="JR7" s="49" t="n">
        <v>0</v>
      </c>
      <c r="JS7" s="61">
        <f>'ETF MTD'!$PU$28/'ETF MTD'!$PU$3-1</f>
        <v/>
      </c>
      <c r="JT7" s="61">
        <f>JR7*JS7</f>
        <v/>
      </c>
      <c r="JU7" s="61" t="n"/>
      <c r="JV7" s="33" t="inlineStr">
        <is>
          <t>VWO</t>
        </is>
      </c>
      <c r="JW7" s="49" t="n">
        <v>0</v>
      </c>
      <c r="JX7" s="61">
        <f>'ETF MTD'!$PU$28/'ETF MTD'!$PU$3-1</f>
        <v/>
      </c>
      <c r="JY7" s="61">
        <f>JW7*JX7</f>
        <v/>
      </c>
      <c r="JZ7" s="61" t="n"/>
      <c r="KA7" s="33" t="inlineStr">
        <is>
          <t>VWO</t>
        </is>
      </c>
      <c r="KB7" s="49" t="n">
        <v>0</v>
      </c>
      <c r="KC7" s="61">
        <f>'ETF MTD'!$PU$28/'ETF MTD'!$PU$3-1</f>
        <v/>
      </c>
      <c r="KD7" s="61">
        <f>KB7*KC7</f>
        <v/>
      </c>
      <c r="KE7" s="61" t="n"/>
      <c r="KF7" s="33" t="inlineStr">
        <is>
          <t>VWO</t>
        </is>
      </c>
      <c r="KG7" s="49" t="n">
        <v>0</v>
      </c>
      <c r="KH7" s="61">
        <f>'ETF MTD'!$PU$28/'ETF MTD'!$PU$3-1</f>
        <v/>
      </c>
      <c r="KI7" s="61">
        <f>KG7*KH7</f>
        <v/>
      </c>
      <c r="KJ7" s="61" t="n"/>
      <c r="KK7" s="33" t="inlineStr">
        <is>
          <t>VWO</t>
        </is>
      </c>
      <c r="KL7" s="49" t="n">
        <v>0</v>
      </c>
      <c r="KM7" s="61">
        <f>'ETF MTD'!$PU$28/'ETF MTD'!$PU$3-1</f>
        <v/>
      </c>
      <c r="KN7" s="61">
        <f>KL7*KM7</f>
        <v/>
      </c>
      <c r="KO7" s="61" t="n"/>
      <c r="KP7" s="33" t="inlineStr">
        <is>
          <t>VWO</t>
        </is>
      </c>
      <c r="KQ7" s="49" t="n">
        <v>0</v>
      </c>
      <c r="KR7" s="61">
        <f>'ETF MTD'!$PU$28/'ETF MTD'!$PU$3-1</f>
        <v/>
      </c>
      <c r="KS7" s="61">
        <f>KQ7*KR7</f>
        <v/>
      </c>
      <c r="KT7" s="61" t="n"/>
      <c r="KU7" s="33" t="inlineStr">
        <is>
          <t>VWO</t>
        </is>
      </c>
      <c r="KV7" s="49" t="n">
        <v>0</v>
      </c>
      <c r="KW7" s="61">
        <f>'ETF MTD'!$PU$28/'ETF MTD'!$PU$3-1</f>
        <v/>
      </c>
      <c r="KX7" s="61">
        <f>KV7*KW7</f>
        <v/>
      </c>
      <c r="KY7" s="61" t="n"/>
      <c r="KZ7" s="33" t="inlineStr">
        <is>
          <t>VWO</t>
        </is>
      </c>
      <c r="LA7" s="49" t="n">
        <v>0</v>
      </c>
      <c r="LB7" s="61">
        <f>'ETF MTD'!$PU$28/'ETF MTD'!$PU$3-1</f>
        <v/>
      </c>
      <c r="LC7" s="61">
        <f>LA7*LB7</f>
        <v/>
      </c>
      <c r="LD7" s="61" t="n"/>
      <c r="LE7" s="33" t="inlineStr">
        <is>
          <t>VWO</t>
        </is>
      </c>
      <c r="LF7" s="49" t="n">
        <v>0</v>
      </c>
      <c r="LG7" s="61">
        <f>'ETF MTD'!$PU$28/'ETF MTD'!$PU$3-1</f>
        <v/>
      </c>
      <c r="LH7" s="61">
        <f>LF7*LG7</f>
        <v/>
      </c>
      <c r="LJ7" s="33" t="inlineStr">
        <is>
          <t>VWO</t>
        </is>
      </c>
      <c r="LK7" s="49" t="n">
        <v>0</v>
      </c>
      <c r="LL7" s="61">
        <f>'ETF MTD'!$PU$28/'ETF MTD'!$PU$3-1</f>
        <v/>
      </c>
      <c r="LM7" s="61">
        <f>LK7*LL7</f>
        <v/>
      </c>
      <c r="LN7" s="61" t="n"/>
      <c r="LO7" s="33" t="inlineStr">
        <is>
          <t>VWO</t>
        </is>
      </c>
      <c r="LP7" s="49" t="n">
        <v>0</v>
      </c>
      <c r="LQ7" s="61">
        <f>'ETF MTD'!$PU$28/'ETF MTD'!$PU$3-1</f>
        <v/>
      </c>
      <c r="LR7" s="61">
        <f>LP7*LQ7</f>
        <v/>
      </c>
      <c r="LT7" s="33" t="inlineStr">
        <is>
          <t>VWO</t>
        </is>
      </c>
      <c r="LU7" s="49" t="n">
        <v>0</v>
      </c>
      <c r="LV7" s="61">
        <f>'ETF MTD'!$PU$28/'ETF MTD'!$PU$3-1</f>
        <v/>
      </c>
      <c r="LW7" s="61">
        <f>LU7*LV7</f>
        <v/>
      </c>
      <c r="LY7" s="33" t="inlineStr">
        <is>
          <t>VWO</t>
        </is>
      </c>
      <c r="LZ7" s="49" t="n">
        <v>0</v>
      </c>
      <c r="MA7" s="61">
        <f>'ETF MTD'!$PU$28/'ETF MTD'!$PU$3-1</f>
        <v/>
      </c>
      <c r="MB7" s="61">
        <f>LZ7*MA7</f>
        <v/>
      </c>
      <c r="MD7" s="33" t="inlineStr">
        <is>
          <t>VWO</t>
        </is>
      </c>
      <c r="ME7" s="49" t="n">
        <v>0</v>
      </c>
      <c r="MF7" s="61">
        <f>'ETF MTD'!$PU$28/'ETF MTD'!$PU$3-1</f>
        <v/>
      </c>
      <c r="MG7" s="61">
        <f>ME7*MF7</f>
        <v/>
      </c>
      <c r="MI7" s="33" t="inlineStr">
        <is>
          <t>VWO</t>
        </is>
      </c>
      <c r="MJ7" s="49" t="n">
        <v>0</v>
      </c>
      <c r="MK7" s="61">
        <f>'ETF MTD'!$PU$28/'ETF MTD'!$PU$3-1</f>
        <v/>
      </c>
      <c r="ML7" s="61">
        <f>MJ7*MK7</f>
        <v/>
      </c>
      <c r="MN7" s="33" t="inlineStr">
        <is>
          <t>VWO</t>
        </is>
      </c>
      <c r="MO7" s="49" t="n">
        <v>0</v>
      </c>
      <c r="MP7" s="61">
        <f>'ETF MTD'!$PU$28/'ETF MTD'!$PU$3-1</f>
        <v/>
      </c>
      <c r="MQ7" s="61">
        <f>MO7*MP7</f>
        <v/>
      </c>
      <c r="MS7" s="33" t="inlineStr">
        <is>
          <t>VWO</t>
        </is>
      </c>
      <c r="MT7" s="49" t="n">
        <v>0</v>
      </c>
      <c r="MU7" s="61">
        <f>'ETF MTD'!$PU$28/'ETF MTD'!$PU$3-1</f>
        <v/>
      </c>
      <c r="MV7" s="61">
        <f>MT7*MU7</f>
        <v/>
      </c>
      <c r="MX7" s="33" t="inlineStr">
        <is>
          <t>VWO</t>
        </is>
      </c>
      <c r="MY7" s="49" t="n">
        <v>0</v>
      </c>
      <c r="MZ7" s="61">
        <f>'ETF MTD'!$PU$28/'ETF MTD'!$PU$3-1</f>
        <v/>
      </c>
      <c r="NA7" s="61">
        <f>MY7*MZ7</f>
        <v/>
      </c>
      <c r="NC7" s="33" t="inlineStr">
        <is>
          <t>VWO</t>
        </is>
      </c>
      <c r="ND7" s="49" t="n">
        <v>0</v>
      </c>
      <c r="NE7" s="61">
        <f>'ETF MTD'!$PU$28/'ETF MTD'!$PU$3-1</f>
        <v/>
      </c>
      <c r="NF7" s="61">
        <f>ND7*NE7</f>
        <v/>
      </c>
      <c r="NH7" s="33" t="inlineStr">
        <is>
          <t>VWO</t>
        </is>
      </c>
      <c r="NI7" s="49" t="n">
        <v>0</v>
      </c>
      <c r="NJ7" s="61">
        <f>'ETF MTD'!$PU$28/'ETF MTD'!$PU$3-1</f>
        <v/>
      </c>
      <c r="NK7" s="61">
        <f>NI7*NJ7</f>
        <v/>
      </c>
      <c r="NM7" s="33" t="inlineStr">
        <is>
          <t>VWO</t>
        </is>
      </c>
      <c r="NN7" s="49" t="n">
        <v>0</v>
      </c>
      <c r="NO7" s="61">
        <f>'ETF MTD'!$PU$28/'ETF MTD'!$PU$3-1</f>
        <v/>
      </c>
      <c r="NP7" s="61">
        <f>NN7*NO7</f>
        <v/>
      </c>
      <c r="NR7" s="33" t="inlineStr">
        <is>
          <t>VWO</t>
        </is>
      </c>
      <c r="NS7" s="49" t="n">
        <v>0</v>
      </c>
      <c r="NT7" s="61">
        <f>'ETF MTD'!$PU$28/'ETF MTD'!$PU$3-1</f>
        <v/>
      </c>
      <c r="NU7" s="61">
        <f>NS7*NT7</f>
        <v/>
      </c>
      <c r="NW7" s="33" t="inlineStr">
        <is>
          <t>VWO</t>
        </is>
      </c>
      <c r="NX7" s="49" t="n">
        <v>0</v>
      </c>
      <c r="NY7" s="61">
        <f>'ETF MTD'!$PU$28/'ETF MTD'!$PU$3-1</f>
        <v/>
      </c>
      <c r="NZ7" s="61">
        <f>NX7*NY7</f>
        <v/>
      </c>
      <c r="OB7" s="33" t="inlineStr">
        <is>
          <t>VWO</t>
        </is>
      </c>
      <c r="OC7" s="49" t="n">
        <v>0</v>
      </c>
      <c r="OD7" s="61">
        <f>'ETF MTD'!$PU$28/'ETF MTD'!$PU$3-1</f>
        <v/>
      </c>
      <c r="OE7" s="61">
        <f>OC7*OD7</f>
        <v/>
      </c>
      <c r="OG7" s="33" t="inlineStr">
        <is>
          <t>VWO</t>
        </is>
      </c>
      <c r="OH7" s="49" t="n">
        <v>0</v>
      </c>
      <c r="OI7" s="61">
        <f>'ETF MTD'!$PU$28/'ETF MTD'!$PU$3-1</f>
        <v/>
      </c>
      <c r="OJ7" s="61">
        <f>OH7*OI7</f>
        <v/>
      </c>
      <c r="OL7" s="33" t="inlineStr">
        <is>
          <t>VWO</t>
        </is>
      </c>
      <c r="OM7" s="49" t="n">
        <v>0</v>
      </c>
      <c r="ON7" s="61">
        <f>'ETF MTD'!$PU$28/'ETF MTD'!$PU$3-1</f>
        <v/>
      </c>
      <c r="OO7" s="61">
        <f>OM7*ON7</f>
        <v/>
      </c>
      <c r="OQ7" s="33" t="inlineStr">
        <is>
          <t>VWO</t>
        </is>
      </c>
      <c r="OR7" s="49" t="n">
        <v>0</v>
      </c>
      <c r="OS7" s="61">
        <f>'ETF MTD'!$PU$28/'ETF MTD'!$PU$3-1</f>
        <v/>
      </c>
      <c r="OT7" s="61">
        <f>OR7*OS7</f>
        <v/>
      </c>
      <c r="OV7" s="33" t="inlineStr">
        <is>
          <t>VWO</t>
        </is>
      </c>
      <c r="OW7" s="49" t="n">
        <v>0</v>
      </c>
      <c r="OX7" s="61">
        <f>'ETF MTD'!$PU$28/'ETF MTD'!$PU$3-1</f>
        <v/>
      </c>
      <c r="OY7" s="61">
        <f>OW7*OX7</f>
        <v/>
      </c>
      <c r="PA7" s="33" t="inlineStr">
        <is>
          <t>VWO</t>
        </is>
      </c>
      <c r="PB7" s="49" t="n">
        <v>0</v>
      </c>
      <c r="PC7" s="61">
        <f>'ETF MTD'!$PU$28/'ETF MTD'!$PU$3-1</f>
        <v/>
      </c>
      <c r="PD7" s="61">
        <f>PB7*PC7</f>
        <v/>
      </c>
      <c r="PF7" s="33" t="inlineStr">
        <is>
          <t>VWO</t>
        </is>
      </c>
      <c r="PG7" s="49" t="n">
        <v>0</v>
      </c>
      <c r="PH7" s="61">
        <f>'ETF MTD'!$PU$28/'ETF MTD'!$PU$3-1</f>
        <v/>
      </c>
      <c r="PI7" s="61">
        <f>PG7*PH7</f>
        <v/>
      </c>
      <c r="PK7" s="33" t="inlineStr">
        <is>
          <t>VWO</t>
        </is>
      </c>
      <c r="PL7" s="49" t="n">
        <v>0</v>
      </c>
      <c r="PM7" s="61">
        <f>'ETF MTD'!$PU$28/'ETF MTD'!$PU$3-1</f>
        <v/>
      </c>
      <c r="PN7" s="61">
        <f>PL7*PM7</f>
        <v/>
      </c>
      <c r="PP7" s="33" t="inlineStr">
        <is>
          <t>VWO</t>
        </is>
      </c>
      <c r="PQ7" s="49" t="n">
        <v>0</v>
      </c>
      <c r="PR7" s="61">
        <f>'ETF MTD'!$PU$28/'ETF MTD'!$PU$3-1</f>
        <v/>
      </c>
      <c r="PS7" s="61">
        <f>PQ7*PR7</f>
        <v/>
      </c>
      <c r="PU7" s="33" t="inlineStr">
        <is>
          <t>VWO</t>
        </is>
      </c>
      <c r="PV7" s="49" t="n">
        <v>0</v>
      </c>
      <c r="PW7" s="61">
        <f>'ETF MTD'!$PU$28/'ETF MTD'!$PU$3-1</f>
        <v/>
      </c>
      <c r="PX7" s="61">
        <f>PV7*PW7</f>
        <v/>
      </c>
      <c r="PZ7" s="33" t="inlineStr">
        <is>
          <t>VWO</t>
        </is>
      </c>
      <c r="QA7" s="49" t="n">
        <v>0</v>
      </c>
      <c r="QB7" s="61">
        <f>'ETF MTD'!$PU$28/'ETF MTD'!$PU$3-1</f>
        <v/>
      </c>
      <c r="QC7" s="61">
        <f>QA7*QB7</f>
        <v/>
      </c>
    </row>
    <row r="8">
      <c r="C8" s="143" t="n"/>
      <c r="D8" s="32" t="n"/>
      <c r="E8" s="32" t="n"/>
      <c r="H8" s="143" t="n"/>
      <c r="I8" s="32" t="n"/>
      <c r="J8" s="32" t="n"/>
      <c r="M8" s="143" t="n"/>
      <c r="N8" s="32" t="n"/>
      <c r="O8" s="32" t="n"/>
      <c r="R8" s="143" t="n"/>
      <c r="S8" s="32" t="n"/>
      <c r="T8" s="32" t="n"/>
      <c r="W8" s="143" t="n"/>
      <c r="X8" s="32" t="n"/>
      <c r="Y8" s="32" t="n"/>
      <c r="AB8" s="143" t="n"/>
      <c r="AC8" s="32" t="n"/>
      <c r="AD8" s="32" t="n"/>
      <c r="AG8" s="143" t="n"/>
      <c r="AH8" s="32" t="n"/>
      <c r="AI8" s="32" t="n"/>
      <c r="AL8" s="143" t="n"/>
      <c r="AM8" s="32" t="n"/>
      <c r="AN8" s="32" t="n"/>
      <c r="AQ8" s="143" t="n"/>
      <c r="AR8" s="32" t="n"/>
      <c r="AS8" s="32" t="n"/>
      <c r="AV8" s="143" t="n"/>
      <c r="AW8" s="32" t="n"/>
      <c r="AX8" s="32" t="n"/>
      <c r="BA8" s="143" t="n"/>
      <c r="BB8" s="32" t="n"/>
      <c r="BC8" s="32" t="n"/>
      <c r="BF8" s="143" t="n"/>
      <c r="BG8" s="32" t="n"/>
      <c r="BH8" s="32" t="n"/>
      <c r="BK8" s="143" t="n"/>
      <c r="BL8" s="32" t="n"/>
      <c r="BM8" s="32" t="n"/>
      <c r="BP8" s="143" t="n"/>
      <c r="BQ8" s="32" t="n"/>
      <c r="BR8" s="32" t="n"/>
      <c r="BU8" s="143" t="n"/>
      <c r="BV8" s="32" t="n"/>
      <c r="BW8" s="32" t="n"/>
      <c r="BZ8" s="143" t="n"/>
      <c r="CA8" s="32" t="n"/>
      <c r="CB8" s="32" t="n"/>
      <c r="CE8" s="143" t="n"/>
      <c r="CF8" s="32" t="n"/>
      <c r="CG8" s="32" t="n"/>
      <c r="CJ8" s="143" t="n"/>
      <c r="CK8" s="32" t="n"/>
      <c r="CL8" s="32" t="n"/>
      <c r="CN8" s="33" t="inlineStr">
        <is>
          <t>VNQ</t>
        </is>
      </c>
      <c r="CO8" s="49" t="n">
        <v>0</v>
      </c>
      <c r="CP8" s="61">
        <f>'ETF MTD'!$JU$28/'ETF MTD'!$JU$3-1</f>
        <v/>
      </c>
      <c r="CQ8" s="61">
        <f>CO8*CP8</f>
        <v/>
      </c>
      <c r="CS8" s="33" t="inlineStr">
        <is>
          <t>VNQ</t>
        </is>
      </c>
      <c r="CT8" s="49" t="n">
        <v>0</v>
      </c>
      <c r="CU8" s="61">
        <f>'ETF MTD'!$JU$28/'ETF MTD'!$JU$3-1</f>
        <v/>
      </c>
      <c r="CV8" s="61">
        <f>CT8*CU8</f>
        <v/>
      </c>
      <c r="CW8" s="61" t="n"/>
      <c r="CX8" s="33" t="inlineStr">
        <is>
          <t>VNQ</t>
        </is>
      </c>
      <c r="CY8" s="49" t="n">
        <v>0</v>
      </c>
      <c r="CZ8" s="61">
        <f>'ETF MTD'!$JU$28/'ETF MTD'!$JU$3-1</f>
        <v/>
      </c>
      <c r="DA8" s="61">
        <f>CY8*CZ8</f>
        <v/>
      </c>
      <c r="DB8" s="61" t="n"/>
      <c r="DC8" s="33" t="inlineStr">
        <is>
          <t>VNQ</t>
        </is>
      </c>
      <c r="DD8" s="49" t="n">
        <v>0</v>
      </c>
      <c r="DE8" s="61">
        <f>'ETF MTD'!$JU$28/'ETF MTD'!$JU$3-1</f>
        <v/>
      </c>
      <c r="DF8" s="61">
        <f>DD8*DE8</f>
        <v/>
      </c>
      <c r="DG8" s="61" t="n"/>
      <c r="DH8" s="33" t="inlineStr">
        <is>
          <t>VNQ</t>
        </is>
      </c>
      <c r="DI8" s="49" t="n">
        <v>0</v>
      </c>
      <c r="DJ8" s="61">
        <f>'ETF MTD'!$JU$28/'ETF MTD'!$JU$3-1</f>
        <v/>
      </c>
      <c r="DK8" s="61">
        <f>DI8*DJ8</f>
        <v/>
      </c>
      <c r="DL8" s="61" t="n"/>
      <c r="DM8" s="33" t="inlineStr">
        <is>
          <t>VNQ</t>
        </is>
      </c>
      <c r="DN8" s="49" t="n">
        <v>0</v>
      </c>
      <c r="DO8" s="61">
        <f>'ETF MTD'!$JU$28/'ETF MTD'!$JU$3-1</f>
        <v/>
      </c>
      <c r="DP8" s="61">
        <f>DN8*DO8</f>
        <v/>
      </c>
      <c r="DQ8" s="61" t="n"/>
      <c r="DR8" s="33" t="inlineStr">
        <is>
          <t>VNQ</t>
        </is>
      </c>
      <c r="DS8" s="49" t="n">
        <v>0</v>
      </c>
      <c r="DT8" s="61">
        <f>'ETF MTD'!$JU$28/'ETF MTD'!$JU$3-1</f>
        <v/>
      </c>
      <c r="DU8" s="61">
        <f>DS8*DT8</f>
        <v/>
      </c>
      <c r="DV8" s="61" t="n"/>
      <c r="DW8" s="33" t="inlineStr">
        <is>
          <t>VNQ</t>
        </is>
      </c>
      <c r="DX8" s="49" t="n">
        <v>0</v>
      </c>
      <c r="DY8" s="61">
        <f>'ETF MTD'!$JU$28/'ETF MTD'!$JU$3-1</f>
        <v/>
      </c>
      <c r="DZ8" s="61">
        <f>DX8*DY8</f>
        <v/>
      </c>
      <c r="EA8" s="61" t="n"/>
      <c r="EB8" s="33" t="inlineStr">
        <is>
          <t>VNQ</t>
        </is>
      </c>
      <c r="EC8" s="49" t="n">
        <v>0</v>
      </c>
      <c r="ED8" s="61">
        <f>'ETF MTD'!$JU$28/'ETF MTD'!$JU$3-1</f>
        <v/>
      </c>
      <c r="EE8" s="61">
        <f>EC8*ED8</f>
        <v/>
      </c>
      <c r="EF8" s="61" t="n"/>
      <c r="EG8" s="33" t="inlineStr">
        <is>
          <t>VNQ</t>
        </is>
      </c>
      <c r="EH8" s="49" t="n">
        <v>0</v>
      </c>
      <c r="EI8" s="61">
        <f>'ETF MTD'!$JU$28/'ETF MTD'!$JU$3-1</f>
        <v/>
      </c>
      <c r="EJ8" s="61">
        <f>EH8*EI8</f>
        <v/>
      </c>
      <c r="EK8" s="61" t="n"/>
      <c r="EL8" s="33" t="inlineStr">
        <is>
          <t>VNQ</t>
        </is>
      </c>
      <c r="EM8" s="49" t="n">
        <v>0</v>
      </c>
      <c r="EN8" s="61">
        <f>'ETF MTD'!$JU$28/'ETF MTD'!$JU$3-1</f>
        <v/>
      </c>
      <c r="EO8" s="61">
        <f>EM8*EN8</f>
        <v/>
      </c>
      <c r="EP8" s="61" t="n"/>
      <c r="EQ8" s="33" t="inlineStr">
        <is>
          <t>VNQ</t>
        </is>
      </c>
      <c r="ER8" s="49" t="n">
        <v>0</v>
      </c>
      <c r="ES8" s="61">
        <f>'ETF MTD'!$JU$28/'ETF MTD'!$JU$3-1</f>
        <v/>
      </c>
      <c r="ET8" s="61">
        <f>ER8*ES8</f>
        <v/>
      </c>
      <c r="EU8" s="61" t="n"/>
      <c r="EV8" s="33" t="inlineStr">
        <is>
          <t>VNQ</t>
        </is>
      </c>
      <c r="EW8" s="49" t="n">
        <v>0</v>
      </c>
      <c r="EX8" s="61">
        <f>'ETF MTD'!$JU$28/'ETF MTD'!$JU$3-1</f>
        <v/>
      </c>
      <c r="EY8" s="61">
        <f>EW8*EX8</f>
        <v/>
      </c>
      <c r="EZ8" s="61" t="n"/>
      <c r="FA8" s="33" t="inlineStr">
        <is>
          <t>VNQ</t>
        </is>
      </c>
      <c r="FB8" s="49" t="n">
        <v>0</v>
      </c>
      <c r="FC8" s="61">
        <f>'ETF MTD'!$JU$28/'ETF MTD'!$JU$3-1</f>
        <v/>
      </c>
      <c r="FD8" s="61">
        <f>FB8*FC8</f>
        <v/>
      </c>
      <c r="FF8" s="33" t="inlineStr">
        <is>
          <t>VNQ</t>
        </is>
      </c>
      <c r="FG8" s="49" t="n">
        <v>0</v>
      </c>
      <c r="FH8" s="61">
        <f>'ETF MTD'!$JU$28/'ETF MTD'!$JU$3-1</f>
        <v/>
      </c>
      <c r="FI8" s="61">
        <f>FG8*FH8</f>
        <v/>
      </c>
      <c r="FK8" s="33" t="inlineStr">
        <is>
          <t>VNQ</t>
        </is>
      </c>
      <c r="FL8" s="49" t="n">
        <v>0</v>
      </c>
      <c r="FM8" s="61">
        <f>'ETF MTD'!$JU$28/'ETF MTD'!$JU$3-1</f>
        <v/>
      </c>
      <c r="FN8" s="61">
        <f>FL8*FM8</f>
        <v/>
      </c>
      <c r="FP8" s="33" t="inlineStr">
        <is>
          <t>VNQ</t>
        </is>
      </c>
      <c r="FQ8" s="49" t="n">
        <v>0</v>
      </c>
      <c r="FR8" s="61">
        <f>'ETF MTD'!$JU$28/'ETF MTD'!$JU$3-1</f>
        <v/>
      </c>
      <c r="FS8" s="61">
        <f>FQ8*FR8</f>
        <v/>
      </c>
      <c r="FT8" s="61" t="n"/>
      <c r="FU8" s="33" t="inlineStr">
        <is>
          <t>VNQ</t>
        </is>
      </c>
      <c r="FV8" s="49" t="n">
        <v>0</v>
      </c>
      <c r="FW8" s="61">
        <f>'ETF MTD'!$JU$28/'ETF MTD'!$JU$3-1</f>
        <v/>
      </c>
      <c r="FX8" s="61">
        <f>FV8*FW8</f>
        <v/>
      </c>
      <c r="FY8" s="61" t="n"/>
      <c r="FZ8" s="33" t="inlineStr">
        <is>
          <t>VNQ</t>
        </is>
      </c>
      <c r="GA8" s="49" t="n">
        <v>0</v>
      </c>
      <c r="GB8" s="61">
        <f>'ETF MTD'!$JU$28/'ETF MTD'!$JU$3-1</f>
        <v/>
      </c>
      <c r="GC8" s="61">
        <f>GA8*GB8</f>
        <v/>
      </c>
      <c r="GD8" s="61" t="n"/>
      <c r="GE8" s="33" t="inlineStr">
        <is>
          <t>VNQ</t>
        </is>
      </c>
      <c r="GF8" s="49" t="n">
        <v>0</v>
      </c>
      <c r="GG8" s="61">
        <f>'ETF MTD'!$JU$28/'ETF MTD'!$JU$3-1</f>
        <v/>
      </c>
      <c r="GH8" s="61">
        <f>GF8*GG8</f>
        <v/>
      </c>
      <c r="GI8" s="61" t="n"/>
      <c r="GJ8" s="33" t="inlineStr">
        <is>
          <t>VNQ</t>
        </is>
      </c>
      <c r="GK8" s="49" t="n">
        <v>0</v>
      </c>
      <c r="GL8" s="61">
        <f>'ETF MTD'!$JU$28/'ETF MTD'!$JU$3-1</f>
        <v/>
      </c>
      <c r="GM8" s="61">
        <f>GK8*GL8</f>
        <v/>
      </c>
      <c r="GN8" s="61" t="n"/>
      <c r="GO8" s="33" t="inlineStr">
        <is>
          <t>VNQ</t>
        </is>
      </c>
      <c r="GP8" s="49" t="n">
        <v>0</v>
      </c>
      <c r="GQ8" s="61">
        <f>'ETF MTD'!$JU$28/'ETF MTD'!$JU$3-1</f>
        <v/>
      </c>
      <c r="GR8" s="61">
        <f>GP8*GQ8</f>
        <v/>
      </c>
      <c r="GS8" s="61" t="n"/>
      <c r="GT8" s="33" t="inlineStr">
        <is>
          <t>VNQ</t>
        </is>
      </c>
      <c r="GU8" s="49" t="n">
        <v>0</v>
      </c>
      <c r="GV8" s="61">
        <f>'ETF MTD'!$JU$28/'ETF MTD'!$JU$3-1</f>
        <v/>
      </c>
      <c r="GW8" s="61">
        <f>GU8*GV8</f>
        <v/>
      </c>
      <c r="GX8" s="61" t="n"/>
      <c r="GY8" s="33" t="inlineStr">
        <is>
          <t>VNQ</t>
        </is>
      </c>
      <c r="GZ8" s="49" t="n">
        <v>0</v>
      </c>
      <c r="HA8" s="61">
        <f>'ETF MTD'!$JU$28/'ETF MTD'!$JU$3-1</f>
        <v/>
      </c>
      <c r="HB8" s="61">
        <f>GZ8*HA8</f>
        <v/>
      </c>
      <c r="HC8" s="61" t="n"/>
      <c r="HD8" s="33" t="inlineStr">
        <is>
          <t>VNQ</t>
        </is>
      </c>
      <c r="HE8" s="49" t="n">
        <v>0</v>
      </c>
      <c r="HF8" s="61">
        <f>'ETF MTD'!$JU$28/'ETF MTD'!$JU$3-1</f>
        <v/>
      </c>
      <c r="HG8" s="61">
        <f>HE8*HF8</f>
        <v/>
      </c>
      <c r="HH8" s="61" t="n"/>
      <c r="HI8" s="33" t="inlineStr">
        <is>
          <t>VNQ</t>
        </is>
      </c>
      <c r="HJ8" s="49" t="n">
        <v>0</v>
      </c>
      <c r="HK8" s="61">
        <f>'ETF MTD'!$JU$28/'ETF MTD'!$JU$3-1</f>
        <v/>
      </c>
      <c r="HL8" s="61">
        <f>HJ8*HK8</f>
        <v/>
      </c>
      <c r="HM8" s="61" t="n"/>
      <c r="HN8" s="33" t="inlineStr">
        <is>
          <t>VNQ</t>
        </is>
      </c>
      <c r="HO8" s="49" t="n">
        <v>0</v>
      </c>
      <c r="HP8" s="61">
        <f>'ETF MTD'!$JU$28/'ETF MTD'!$JU$3-1</f>
        <v/>
      </c>
      <c r="HQ8" s="61">
        <f>HO8*HP8</f>
        <v/>
      </c>
      <c r="HR8" s="61" t="n"/>
      <c r="HS8" s="33" t="inlineStr">
        <is>
          <t>VNQ</t>
        </is>
      </c>
      <c r="HT8" s="49" t="n">
        <v>0</v>
      </c>
      <c r="HU8" s="61">
        <f>'ETF MTD'!$JU$28/'ETF MTD'!$JU$3-1</f>
        <v/>
      </c>
      <c r="HV8" s="61">
        <f>HT8*HU8</f>
        <v/>
      </c>
      <c r="HW8" s="61" t="n"/>
      <c r="HX8" s="33" t="inlineStr">
        <is>
          <t>VNQ</t>
        </is>
      </c>
      <c r="HY8" s="49" t="n">
        <v>0</v>
      </c>
      <c r="HZ8" s="61">
        <f>'ETF MTD'!$JU$28/'ETF MTD'!$JU$3-1</f>
        <v/>
      </c>
      <c r="IA8" s="61">
        <f>HY8*HZ8</f>
        <v/>
      </c>
      <c r="IB8" s="61" t="n"/>
      <c r="IC8" s="33" t="inlineStr">
        <is>
          <t>VNQ</t>
        </is>
      </c>
      <c r="ID8" s="49" t="n">
        <v>0</v>
      </c>
      <c r="IE8" s="61">
        <f>'ETF MTD'!$JU$28/'ETF MTD'!$JU$3-1</f>
        <v/>
      </c>
      <c r="IF8" s="61">
        <f>ID8*IE8</f>
        <v/>
      </c>
      <c r="IG8" s="61" t="n"/>
      <c r="IH8" s="33" t="inlineStr">
        <is>
          <t>VNQ</t>
        </is>
      </c>
      <c r="II8" s="49" t="n">
        <v>0</v>
      </c>
      <c r="IJ8" s="61">
        <f>'ETF MTD'!$JU$28/'ETF MTD'!$JU$3-1</f>
        <v/>
      </c>
      <c r="IK8" s="61">
        <f>II8*IJ8</f>
        <v/>
      </c>
      <c r="IL8" s="61" t="n"/>
      <c r="IM8" s="33" t="inlineStr">
        <is>
          <t>VNQ</t>
        </is>
      </c>
      <c r="IN8" s="49" t="n">
        <v>0</v>
      </c>
      <c r="IO8" s="61">
        <f>'ETF MTD'!$JU$28/'ETF MTD'!$JU$3-1</f>
        <v/>
      </c>
      <c r="IP8" s="61">
        <f>IN8*IO8</f>
        <v/>
      </c>
      <c r="IQ8" s="61" t="n"/>
      <c r="IR8" s="33" t="inlineStr">
        <is>
          <t>VNQ</t>
        </is>
      </c>
      <c r="IS8" s="49" t="n">
        <v>0</v>
      </c>
      <c r="IT8" s="61">
        <f>'ETF MTD'!$JU$28/'ETF MTD'!$JU$3-1</f>
        <v/>
      </c>
      <c r="IU8" s="61">
        <f>IS8*IT8</f>
        <v/>
      </c>
      <c r="IV8" s="61" t="n"/>
      <c r="IW8" s="33" t="inlineStr">
        <is>
          <t>VNQ</t>
        </is>
      </c>
      <c r="IX8" s="49" t="n">
        <v>0</v>
      </c>
      <c r="IY8" s="61">
        <f>'ETF MTD'!$JU$28/'ETF MTD'!$JU$3-1</f>
        <v/>
      </c>
      <c r="IZ8" s="61">
        <f>IX8*IY8</f>
        <v/>
      </c>
      <c r="JA8" s="61" t="n"/>
      <c r="JB8" s="33" t="inlineStr">
        <is>
          <t>VNQ</t>
        </is>
      </c>
      <c r="JC8" s="49" t="n">
        <v>0</v>
      </c>
      <c r="JD8" s="61">
        <f>'ETF MTD'!$JU$28/'ETF MTD'!$JU$3-1</f>
        <v/>
      </c>
      <c r="JE8" s="61">
        <f>JC8*JD8</f>
        <v/>
      </c>
      <c r="JF8" s="61" t="n"/>
      <c r="JG8" s="33" t="inlineStr">
        <is>
          <t>VNQ</t>
        </is>
      </c>
      <c r="JH8" s="49" t="n">
        <v>0</v>
      </c>
      <c r="JI8" s="61">
        <f>'ETF MTD'!$JU$28/'ETF MTD'!$JU$3-1</f>
        <v/>
      </c>
      <c r="JJ8" s="61">
        <f>JH8*JI8</f>
        <v/>
      </c>
      <c r="JK8" s="61" t="n"/>
      <c r="JL8" s="33" t="inlineStr">
        <is>
          <t>VNQ</t>
        </is>
      </c>
      <c r="JM8" s="49" t="n">
        <v>0</v>
      </c>
      <c r="JN8" s="61">
        <f>'ETF MTD'!$JU$28/'ETF MTD'!$JU$3-1</f>
        <v/>
      </c>
      <c r="JO8" s="61">
        <f>JM8*JN8</f>
        <v/>
      </c>
      <c r="JP8" s="61" t="n"/>
      <c r="JQ8" s="33" t="inlineStr">
        <is>
          <t>VNQ</t>
        </is>
      </c>
      <c r="JR8" s="49" t="n">
        <v>0</v>
      </c>
      <c r="JS8" s="61">
        <f>'ETF MTD'!$JU$28/'ETF MTD'!$JU$3-1</f>
        <v/>
      </c>
      <c r="JT8" s="61">
        <f>JR8*JS8</f>
        <v/>
      </c>
      <c r="JU8" s="61" t="n"/>
      <c r="JV8" s="33" t="inlineStr">
        <is>
          <t>VNQ</t>
        </is>
      </c>
      <c r="JW8" s="49" t="n">
        <v>0</v>
      </c>
      <c r="JX8" s="61">
        <f>'ETF MTD'!$JU$28/'ETF MTD'!$JU$3-1</f>
        <v/>
      </c>
      <c r="JY8" s="61">
        <f>JW8*JX8</f>
        <v/>
      </c>
      <c r="JZ8" s="61" t="n"/>
      <c r="KA8" s="33" t="inlineStr">
        <is>
          <t>VNQ</t>
        </is>
      </c>
      <c r="KB8" s="49" t="n">
        <v>0</v>
      </c>
      <c r="KC8" s="61">
        <f>'ETF MTD'!$JU$28/'ETF MTD'!$JU$3-1</f>
        <v/>
      </c>
      <c r="KD8" s="61">
        <f>KB8*KC8</f>
        <v/>
      </c>
      <c r="KE8" s="61" t="n"/>
      <c r="KF8" s="33" t="inlineStr">
        <is>
          <t>VNQ</t>
        </is>
      </c>
      <c r="KG8" s="49" t="n">
        <v>0</v>
      </c>
      <c r="KH8" s="61">
        <f>'ETF MTD'!$JU$28/'ETF MTD'!$JU$3-1</f>
        <v/>
      </c>
      <c r="KI8" s="61">
        <f>KG8*KH8</f>
        <v/>
      </c>
      <c r="KJ8" s="61" t="n"/>
      <c r="KK8" s="33" t="inlineStr">
        <is>
          <t>VNQ</t>
        </is>
      </c>
      <c r="KL8" s="49" t="n">
        <v>0</v>
      </c>
      <c r="KM8" s="61">
        <f>'ETF MTD'!$JU$28/'ETF MTD'!$JU$3-1</f>
        <v/>
      </c>
      <c r="KN8" s="61">
        <f>KL8*KM8</f>
        <v/>
      </c>
      <c r="KO8" s="61" t="n"/>
      <c r="KP8" s="33" t="inlineStr">
        <is>
          <t>VNQ</t>
        </is>
      </c>
      <c r="KQ8" s="49" t="n">
        <v>0</v>
      </c>
      <c r="KR8" s="61">
        <f>'ETF MTD'!$JU$28/'ETF MTD'!$JU$3-1</f>
        <v/>
      </c>
      <c r="KS8" s="61">
        <f>KQ8*KR8</f>
        <v/>
      </c>
      <c r="KT8" s="61" t="n"/>
      <c r="KU8" s="33" t="inlineStr">
        <is>
          <t>VNQ</t>
        </is>
      </c>
      <c r="KV8" s="49" t="n">
        <v>0</v>
      </c>
      <c r="KW8" s="61">
        <f>'ETF MTD'!$JU$28/'ETF MTD'!$JU$3-1</f>
        <v/>
      </c>
      <c r="KX8" s="61">
        <f>KV8*KW8</f>
        <v/>
      </c>
      <c r="KY8" s="61" t="n"/>
      <c r="KZ8" s="33" t="inlineStr">
        <is>
          <t>VNQ</t>
        </is>
      </c>
      <c r="LA8" s="49" t="n">
        <v>0</v>
      </c>
      <c r="LB8" s="61">
        <f>'ETF MTD'!$JU$28/'ETF MTD'!$JU$3-1</f>
        <v/>
      </c>
      <c r="LC8" s="61">
        <f>LA8*LB8</f>
        <v/>
      </c>
      <c r="LD8" s="61" t="n"/>
      <c r="LE8" s="33" t="inlineStr">
        <is>
          <t>VNQ</t>
        </is>
      </c>
      <c r="LF8" s="49" t="n">
        <v>0</v>
      </c>
      <c r="LG8" s="61">
        <f>'ETF MTD'!$JU$28/'ETF MTD'!$JU$3-1</f>
        <v/>
      </c>
      <c r="LH8" s="61">
        <f>LF8*LG8</f>
        <v/>
      </c>
      <c r="LJ8" s="33" t="inlineStr">
        <is>
          <t>VNQ</t>
        </is>
      </c>
      <c r="LK8" s="49" t="n">
        <v>0</v>
      </c>
      <c r="LL8" s="61">
        <f>'ETF MTD'!$JU$28/'ETF MTD'!$JU$3-1</f>
        <v/>
      </c>
      <c r="LM8" s="61">
        <f>LK8*LL8</f>
        <v/>
      </c>
      <c r="LN8" s="61" t="n"/>
      <c r="LO8" s="33" t="inlineStr">
        <is>
          <t>VNQ</t>
        </is>
      </c>
      <c r="LP8" s="49" t="n">
        <v>0</v>
      </c>
      <c r="LQ8" s="61">
        <f>'ETF MTD'!$JU$28/'ETF MTD'!$JU$3-1</f>
        <v/>
      </c>
      <c r="LR8" s="61">
        <f>LP8*LQ8</f>
        <v/>
      </c>
      <c r="LT8" s="33" t="inlineStr">
        <is>
          <t>VNQ</t>
        </is>
      </c>
      <c r="LU8" s="49" t="n">
        <v>0</v>
      </c>
      <c r="LV8" s="61">
        <f>'ETF MTD'!$JU$28/'ETF MTD'!$JU$3-1</f>
        <v/>
      </c>
      <c r="LW8" s="61">
        <f>LU8*LV8</f>
        <v/>
      </c>
      <c r="LY8" s="33" t="inlineStr">
        <is>
          <t>VNQ</t>
        </is>
      </c>
      <c r="LZ8" s="49" t="n">
        <v>0</v>
      </c>
      <c r="MA8" s="61">
        <f>'ETF MTD'!$JU$28/'ETF MTD'!$JU$3-1</f>
        <v/>
      </c>
      <c r="MB8" s="61">
        <f>LZ8*MA8</f>
        <v/>
      </c>
      <c r="MD8" s="33" t="inlineStr">
        <is>
          <t>VNQ</t>
        </is>
      </c>
      <c r="ME8" s="49" t="n">
        <v>0</v>
      </c>
      <c r="MF8" s="61">
        <f>'ETF MTD'!$JU$28/'ETF MTD'!$JU$3-1</f>
        <v/>
      </c>
      <c r="MG8" s="61">
        <f>ME8*MF8</f>
        <v/>
      </c>
      <c r="MI8" s="33" t="inlineStr">
        <is>
          <t>VNQ</t>
        </is>
      </c>
      <c r="MJ8" s="49" t="n">
        <v>0</v>
      </c>
      <c r="MK8" s="61">
        <f>'ETF MTD'!$JU$28/'ETF MTD'!$JU$3-1</f>
        <v/>
      </c>
      <c r="ML8" s="61">
        <f>MJ8*MK8</f>
        <v/>
      </c>
      <c r="MN8" s="33" t="inlineStr">
        <is>
          <t>VNQ</t>
        </is>
      </c>
      <c r="MO8" s="49" t="n">
        <v>0</v>
      </c>
      <c r="MP8" s="61">
        <f>'ETF MTD'!$JU$28/'ETF MTD'!$JU$3-1</f>
        <v/>
      </c>
      <c r="MQ8" s="61">
        <f>MO8*MP8</f>
        <v/>
      </c>
      <c r="MS8" s="33" t="inlineStr">
        <is>
          <t>VNQ</t>
        </is>
      </c>
      <c r="MT8" s="49" t="n">
        <v>0</v>
      </c>
      <c r="MU8" s="61">
        <f>'ETF MTD'!$JU$28/'ETF MTD'!$JU$3-1</f>
        <v/>
      </c>
      <c r="MV8" s="61">
        <f>MT8*MU8</f>
        <v/>
      </c>
      <c r="MX8" s="33" t="inlineStr">
        <is>
          <t>VNQ</t>
        </is>
      </c>
      <c r="MY8" s="49" t="n">
        <v>0</v>
      </c>
      <c r="MZ8" s="61">
        <f>'ETF MTD'!$JU$28/'ETF MTD'!$JU$3-1</f>
        <v/>
      </c>
      <c r="NA8" s="61">
        <f>MY8*MZ8</f>
        <v/>
      </c>
      <c r="NC8" s="33" t="inlineStr">
        <is>
          <t>VNQ</t>
        </is>
      </c>
      <c r="ND8" s="49" t="n">
        <v>0</v>
      </c>
      <c r="NE8" s="61">
        <f>'ETF MTD'!$JU$28/'ETF MTD'!$JU$3-1</f>
        <v/>
      </c>
      <c r="NF8" s="61">
        <f>ND8*NE8</f>
        <v/>
      </c>
      <c r="NH8" s="33" t="inlineStr">
        <is>
          <t>VNQ</t>
        </is>
      </c>
      <c r="NI8" s="49" t="n">
        <v>0</v>
      </c>
      <c r="NJ8" s="61">
        <f>'ETF MTD'!$JU$28/'ETF MTD'!$JU$3-1</f>
        <v/>
      </c>
      <c r="NK8" s="61">
        <f>NI8*NJ8</f>
        <v/>
      </c>
      <c r="NM8" s="33" t="inlineStr">
        <is>
          <t>VNQ</t>
        </is>
      </c>
      <c r="NN8" s="49" t="n">
        <v>0</v>
      </c>
      <c r="NO8" s="61">
        <f>'ETF MTD'!$JU$28/'ETF MTD'!$JU$3-1</f>
        <v/>
      </c>
      <c r="NP8" s="61">
        <f>NN8*NO8</f>
        <v/>
      </c>
      <c r="NR8" s="33" t="inlineStr">
        <is>
          <t>VNQ</t>
        </is>
      </c>
      <c r="NS8" s="49" t="n">
        <v>0</v>
      </c>
      <c r="NT8" s="61">
        <f>'ETF MTD'!$JU$28/'ETF MTD'!$JU$3-1</f>
        <v/>
      </c>
      <c r="NU8" s="61">
        <f>NS8*NT8</f>
        <v/>
      </c>
      <c r="NW8" s="33" t="inlineStr">
        <is>
          <t>VNQ</t>
        </is>
      </c>
      <c r="NX8" s="49" t="n">
        <v>0</v>
      </c>
      <c r="NY8" s="61">
        <f>'ETF MTD'!$JU$28/'ETF MTD'!$JU$3-1</f>
        <v/>
      </c>
      <c r="NZ8" s="61">
        <f>NX8*NY8</f>
        <v/>
      </c>
      <c r="OB8" s="33" t="inlineStr">
        <is>
          <t>VNQ</t>
        </is>
      </c>
      <c r="OC8" s="49" t="n">
        <v>0</v>
      </c>
      <c r="OD8" s="61">
        <f>'ETF MTD'!$JU$28/'ETF MTD'!$JU$3-1</f>
        <v/>
      </c>
      <c r="OE8" s="61">
        <f>OC8*OD8</f>
        <v/>
      </c>
      <c r="OG8" s="33" t="inlineStr">
        <is>
          <t>VNQ</t>
        </is>
      </c>
      <c r="OH8" s="49" t="n">
        <v>0</v>
      </c>
      <c r="OI8" s="61">
        <f>'ETF MTD'!$JU$28/'ETF MTD'!$JU$3-1</f>
        <v/>
      </c>
      <c r="OJ8" s="61">
        <f>OH8*OI8</f>
        <v/>
      </c>
      <c r="OL8" s="33" t="inlineStr">
        <is>
          <t>VNQ</t>
        </is>
      </c>
      <c r="OM8" s="49" t="n">
        <v>0</v>
      </c>
      <c r="ON8" s="61">
        <f>'ETF MTD'!$JU$28/'ETF MTD'!$JU$3-1</f>
        <v/>
      </c>
      <c r="OO8" s="61">
        <f>OM8*ON8</f>
        <v/>
      </c>
      <c r="OQ8" s="33" t="inlineStr">
        <is>
          <t>VNQ</t>
        </is>
      </c>
      <c r="OR8" s="49" t="n">
        <v>0</v>
      </c>
      <c r="OS8" s="61">
        <f>'ETF MTD'!$JU$28/'ETF MTD'!$JU$3-1</f>
        <v/>
      </c>
      <c r="OT8" s="61">
        <f>OR8*OS8</f>
        <v/>
      </c>
      <c r="OV8" s="33" t="inlineStr">
        <is>
          <t>VNQ</t>
        </is>
      </c>
      <c r="OW8" s="49" t="n">
        <v>0</v>
      </c>
      <c r="OX8" s="61">
        <f>'ETF MTD'!$JU$28/'ETF MTD'!$JU$3-1</f>
        <v/>
      </c>
      <c r="OY8" s="61">
        <f>OW8*OX8</f>
        <v/>
      </c>
      <c r="PA8" s="33" t="inlineStr">
        <is>
          <t>VNQ</t>
        </is>
      </c>
      <c r="PB8" s="49" t="n">
        <v>0</v>
      </c>
      <c r="PC8" s="61">
        <f>'ETF MTD'!$JU$28/'ETF MTD'!$JU$3-1</f>
        <v/>
      </c>
      <c r="PD8" s="61">
        <f>PB8*PC8</f>
        <v/>
      </c>
      <c r="PF8" s="33" t="inlineStr">
        <is>
          <t>VNQ</t>
        </is>
      </c>
      <c r="PG8" s="49" t="n">
        <v>0</v>
      </c>
      <c r="PH8" s="61">
        <f>'ETF MTD'!$JU$28/'ETF MTD'!$JU$3-1</f>
        <v/>
      </c>
      <c r="PI8" s="61">
        <f>PG8*PH8</f>
        <v/>
      </c>
      <c r="PK8" s="33" t="inlineStr">
        <is>
          <t>VNQ</t>
        </is>
      </c>
      <c r="PL8" s="49" t="n">
        <v>0</v>
      </c>
      <c r="PM8" s="61">
        <f>'ETF MTD'!$JU$28/'ETF MTD'!$JU$3-1</f>
        <v/>
      </c>
      <c r="PN8" s="61">
        <f>PL8*PM8</f>
        <v/>
      </c>
      <c r="PP8" s="33" t="inlineStr">
        <is>
          <t>VNQ</t>
        </is>
      </c>
      <c r="PQ8" s="49" t="n">
        <v>0</v>
      </c>
      <c r="PR8" s="61">
        <f>'ETF MTD'!$JU$28/'ETF MTD'!$JU$3-1</f>
        <v/>
      </c>
      <c r="PS8" s="61">
        <f>PQ8*PR8</f>
        <v/>
      </c>
      <c r="PU8" s="33" t="inlineStr">
        <is>
          <t>VNQ</t>
        </is>
      </c>
      <c r="PV8" s="49" t="n">
        <v>0</v>
      </c>
      <c r="PW8" s="61">
        <f>'ETF MTD'!$JU$28/'ETF MTD'!$JU$3-1</f>
        <v/>
      </c>
      <c r="PX8" s="61">
        <f>PV8*PW8</f>
        <v/>
      </c>
      <c r="PZ8" s="33" t="inlineStr">
        <is>
          <t>VNQ</t>
        </is>
      </c>
      <c r="QA8" s="49" t="n">
        <v>0</v>
      </c>
      <c r="QB8" s="61">
        <f>'ETF MTD'!$JU$28/'ETF MTD'!$JU$3-1</f>
        <v/>
      </c>
      <c r="QC8" s="61">
        <f>QA8*QB8</f>
        <v/>
      </c>
    </row>
    <row r="9">
      <c r="C9" s="143" t="n"/>
      <c r="D9" s="32" t="n"/>
      <c r="E9" s="32" t="n"/>
      <c r="H9" s="143" t="n"/>
      <c r="I9" s="32" t="n"/>
      <c r="J9" s="32" t="n"/>
      <c r="M9" s="143" t="n"/>
      <c r="N9" s="32" t="n"/>
      <c r="O9" s="32" t="n"/>
      <c r="R9" s="143" t="n"/>
      <c r="S9" s="32" t="n"/>
      <c r="T9" s="32" t="n"/>
      <c r="W9" s="143" t="n"/>
      <c r="X9" s="32" t="n"/>
      <c r="Y9" s="32" t="n"/>
      <c r="AB9" s="143" t="n"/>
      <c r="AC9" s="32" t="n"/>
      <c r="AD9" s="32" t="n"/>
      <c r="AG9" s="143" t="n"/>
      <c r="AH9" s="32" t="n"/>
      <c r="AI9" s="32" t="n"/>
      <c r="AL9" s="143" t="n"/>
      <c r="AM9" s="32" t="n"/>
      <c r="AN9" s="32" t="n"/>
      <c r="AQ9" s="143" t="n"/>
      <c r="AR9" s="32" t="n"/>
      <c r="AS9" s="32" t="n"/>
      <c r="AV9" s="143" t="n"/>
      <c r="AW9" s="32" t="n"/>
      <c r="AX9" s="32" t="n"/>
      <c r="BA9" s="143" t="n"/>
      <c r="BB9" s="32" t="n"/>
      <c r="BC9" s="32" t="n"/>
      <c r="BF9" s="143" t="n"/>
      <c r="BG9" s="32" t="n"/>
      <c r="BH9" s="32" t="n"/>
      <c r="BK9" s="143" t="n"/>
      <c r="BL9" s="32" t="n"/>
      <c r="BM9" s="32" t="n"/>
      <c r="BP9" s="143" t="n"/>
      <c r="BQ9" s="32" t="n"/>
      <c r="BR9" s="32" t="n"/>
      <c r="BU9" s="143" t="n"/>
      <c r="BV9" s="32" t="n"/>
      <c r="BW9" s="32" t="n"/>
      <c r="BZ9" s="143" t="n"/>
      <c r="CA9" s="32" t="n"/>
      <c r="CB9" s="32" t="n"/>
      <c r="CE9" s="143" t="n"/>
      <c r="CF9" s="32" t="n"/>
      <c r="CG9" s="32" t="n"/>
      <c r="CJ9" s="143" t="n"/>
      <c r="CK9" s="32" t="n"/>
      <c r="CL9" s="32" t="n"/>
      <c r="CN9" t="inlineStr">
        <is>
          <t>TLT</t>
        </is>
      </c>
      <c r="CO9" s="49" t="n">
        <v>0</v>
      </c>
      <c r="CP9" s="61">
        <f>'ETF MTD'!$DO$28/'ETF MTD'!$DO$3-1</f>
        <v/>
      </c>
      <c r="CQ9" s="61">
        <f>CO9*CP9</f>
        <v/>
      </c>
      <c r="CS9" t="inlineStr">
        <is>
          <t>TLT</t>
        </is>
      </c>
      <c r="CT9" s="49" t="n">
        <v>0</v>
      </c>
      <c r="CU9" s="61">
        <f>'ETF MTD'!$DO$28/'ETF MTD'!$DO$3-1</f>
        <v/>
      </c>
      <c r="CV9" s="61">
        <f>CT9*CU9</f>
        <v/>
      </c>
      <c r="CW9" s="61" t="n"/>
      <c r="CX9" t="inlineStr">
        <is>
          <t>TLT</t>
        </is>
      </c>
      <c r="CY9" s="49" t="n">
        <v>0</v>
      </c>
      <c r="CZ9" s="61">
        <f>'ETF MTD'!$DO$28/'ETF MTD'!$DO$3-1</f>
        <v/>
      </c>
      <c r="DA9" s="61">
        <f>CY9*CZ9</f>
        <v/>
      </c>
      <c r="DB9" s="61" t="n"/>
      <c r="DC9" t="inlineStr">
        <is>
          <t>TLT</t>
        </is>
      </c>
      <c r="DD9" s="49" t="n">
        <v>0</v>
      </c>
      <c r="DE9" s="61">
        <f>'ETF MTD'!$DO$28/'ETF MTD'!$DO$3-1</f>
        <v/>
      </c>
      <c r="DF9" s="61">
        <f>DD9*DE9</f>
        <v/>
      </c>
      <c r="DG9" s="61" t="n"/>
      <c r="DH9" t="inlineStr">
        <is>
          <t>TLT</t>
        </is>
      </c>
      <c r="DI9" s="49" t="n">
        <v>0</v>
      </c>
      <c r="DJ9" s="61">
        <f>'ETF MTD'!$DO$28/'ETF MTD'!$DO$3-1</f>
        <v/>
      </c>
      <c r="DK9" s="61">
        <f>DI9*DJ9</f>
        <v/>
      </c>
      <c r="DL9" s="61" t="n"/>
      <c r="DM9" t="inlineStr">
        <is>
          <t>TLT</t>
        </is>
      </c>
      <c r="DN9" s="49" t="n">
        <v>0</v>
      </c>
      <c r="DO9" s="61">
        <f>'ETF MTD'!$DO$28/'ETF MTD'!$DO$3-1</f>
        <v/>
      </c>
      <c r="DP9" s="61">
        <f>DN9*DO9</f>
        <v/>
      </c>
      <c r="DQ9" s="61" t="n"/>
      <c r="DR9" t="inlineStr">
        <is>
          <t>TLT</t>
        </is>
      </c>
      <c r="DS9" s="49" t="n">
        <v>0</v>
      </c>
      <c r="DT9" s="61">
        <f>'ETF MTD'!$DO$28/'ETF MTD'!$DO$3-1</f>
        <v/>
      </c>
      <c r="DU9" s="61">
        <f>DS9*DT9</f>
        <v/>
      </c>
      <c r="DV9" s="61" t="n"/>
      <c r="DW9" t="inlineStr">
        <is>
          <t>TLT</t>
        </is>
      </c>
      <c r="DX9" s="49" t="n">
        <v>0</v>
      </c>
      <c r="DY9" s="61">
        <f>'ETF MTD'!$DO$28/'ETF MTD'!$DO$3-1</f>
        <v/>
      </c>
      <c r="DZ9" s="61">
        <f>DX9*DY9</f>
        <v/>
      </c>
      <c r="EA9" s="61" t="n"/>
      <c r="EB9" t="inlineStr">
        <is>
          <t>TLT</t>
        </is>
      </c>
      <c r="EC9" s="49" t="n">
        <v>0</v>
      </c>
      <c r="ED9" s="61">
        <f>'ETF MTD'!$DO$28/'ETF MTD'!$DO$3-1</f>
        <v/>
      </c>
      <c r="EE9" s="61">
        <f>EC9*ED9</f>
        <v/>
      </c>
      <c r="EF9" s="61" t="n"/>
      <c r="EG9" t="inlineStr">
        <is>
          <t>TLT</t>
        </is>
      </c>
      <c r="EH9" s="49" t="n">
        <v>0</v>
      </c>
      <c r="EI9" s="61">
        <f>'ETF MTD'!$DO$28/'ETF MTD'!$DO$3-1</f>
        <v/>
      </c>
      <c r="EJ9" s="61">
        <f>EH9*EI9</f>
        <v/>
      </c>
      <c r="EK9" s="61" t="n"/>
      <c r="EL9" t="inlineStr">
        <is>
          <t>TLT</t>
        </is>
      </c>
      <c r="EM9" s="49" t="n">
        <v>0</v>
      </c>
      <c r="EN9" s="61">
        <f>'ETF MTD'!$DO$28/'ETF MTD'!$DO$3-1</f>
        <v/>
      </c>
      <c r="EO9" s="61">
        <f>EM9*EN9</f>
        <v/>
      </c>
      <c r="EP9" s="61" t="n"/>
      <c r="EQ9" t="inlineStr">
        <is>
          <t>TLT</t>
        </is>
      </c>
      <c r="ER9" s="49" t="n">
        <v>0</v>
      </c>
      <c r="ES9" s="61">
        <f>'ETF MTD'!$DO$28/'ETF MTD'!$DO$3-1</f>
        <v/>
      </c>
      <c r="ET9" s="61">
        <f>ER9*ES9</f>
        <v/>
      </c>
      <c r="EU9" s="61" t="n"/>
      <c r="EV9" t="inlineStr">
        <is>
          <t>TLT</t>
        </is>
      </c>
      <c r="EW9" s="49" t="n">
        <v>0</v>
      </c>
      <c r="EX9" s="61">
        <f>'ETF MTD'!$DO$28/'ETF MTD'!$DO$3-1</f>
        <v/>
      </c>
      <c r="EY9" s="61">
        <f>EW9*EX9</f>
        <v/>
      </c>
      <c r="EZ9" s="61" t="n"/>
      <c r="FA9" t="inlineStr">
        <is>
          <t>TLT</t>
        </is>
      </c>
      <c r="FB9" s="49" t="n">
        <v>0</v>
      </c>
      <c r="FC9" s="61">
        <f>'ETF MTD'!$DO$28/'ETF MTD'!$DO$3-1</f>
        <v/>
      </c>
      <c r="FD9" s="61">
        <f>FB9*FC9</f>
        <v/>
      </c>
      <c r="FF9" t="inlineStr">
        <is>
          <t>TLT</t>
        </is>
      </c>
      <c r="FG9" s="49" t="n">
        <v>0</v>
      </c>
      <c r="FH9" s="61">
        <f>'ETF MTD'!$DO$28/'ETF MTD'!$DO$3-1</f>
        <v/>
      </c>
      <c r="FI9" s="61">
        <f>FG9*FH9</f>
        <v/>
      </c>
      <c r="FK9" t="inlineStr">
        <is>
          <t>TLT</t>
        </is>
      </c>
      <c r="FL9" s="49" t="n">
        <v>0</v>
      </c>
      <c r="FM9" s="61">
        <f>'ETF MTD'!$DO$28/'ETF MTD'!$DO$3-1</f>
        <v/>
      </c>
      <c r="FN9" s="61">
        <f>FL9*FM9</f>
        <v/>
      </c>
      <c r="FP9" t="inlineStr">
        <is>
          <t>TLT</t>
        </is>
      </c>
      <c r="FQ9" s="49" t="n">
        <v>0</v>
      </c>
      <c r="FR9" s="61">
        <f>'ETF MTD'!$DO$28/'ETF MTD'!$DO$3-1</f>
        <v/>
      </c>
      <c r="FS9" s="61">
        <f>FQ9*FR9</f>
        <v/>
      </c>
      <c r="FT9" s="61" t="n"/>
      <c r="FU9" t="inlineStr">
        <is>
          <t>TLT</t>
        </is>
      </c>
      <c r="FV9" s="49" t="n">
        <v>0</v>
      </c>
      <c r="FW9" s="61">
        <f>'ETF MTD'!$DO$28/'ETF MTD'!$DO$3-1</f>
        <v/>
      </c>
      <c r="FX9" s="61">
        <f>FV9*FW9</f>
        <v/>
      </c>
      <c r="FY9" s="61" t="n"/>
      <c r="FZ9" t="inlineStr">
        <is>
          <t>TLT</t>
        </is>
      </c>
      <c r="GA9" s="49" t="n">
        <v>0</v>
      </c>
      <c r="GB9" s="61">
        <f>'ETF MTD'!$DO$28/'ETF MTD'!$DO$3-1</f>
        <v/>
      </c>
      <c r="GC9" s="61">
        <f>GA9*GB9</f>
        <v/>
      </c>
      <c r="GD9" s="61" t="n"/>
      <c r="GE9" t="inlineStr">
        <is>
          <t>TLT</t>
        </is>
      </c>
      <c r="GF9" s="49" t="n">
        <v>0</v>
      </c>
      <c r="GG9" s="61">
        <f>'ETF MTD'!$DO$28/'ETF MTD'!$DO$3-1</f>
        <v/>
      </c>
      <c r="GH9" s="61">
        <f>GF9*GG9</f>
        <v/>
      </c>
      <c r="GI9" s="61" t="n"/>
      <c r="GJ9" t="inlineStr">
        <is>
          <t>TLT</t>
        </is>
      </c>
      <c r="GK9" s="49" t="n">
        <v>0</v>
      </c>
      <c r="GL9" s="61">
        <f>'ETF MTD'!$DO$28/'ETF MTD'!$DO$3-1</f>
        <v/>
      </c>
      <c r="GM9" s="61">
        <f>GK9*GL9</f>
        <v/>
      </c>
      <c r="GN9" s="61" t="n"/>
      <c r="GO9" t="inlineStr">
        <is>
          <t>TLT</t>
        </is>
      </c>
      <c r="GP9" s="49" t="n">
        <v>0</v>
      </c>
      <c r="GQ9" s="61">
        <f>'ETF MTD'!$DO$28/'ETF MTD'!$DO$3-1</f>
        <v/>
      </c>
      <c r="GR9" s="61">
        <f>GP9*GQ9</f>
        <v/>
      </c>
      <c r="GS9" s="61" t="n"/>
      <c r="GT9" t="inlineStr">
        <is>
          <t>TLT</t>
        </is>
      </c>
      <c r="GU9" s="49" t="n">
        <v>0</v>
      </c>
      <c r="GV9" s="61">
        <f>'ETF MTD'!$DO$28/'ETF MTD'!$DO$3-1</f>
        <v/>
      </c>
      <c r="GW9" s="61">
        <f>GU9*GV9</f>
        <v/>
      </c>
      <c r="GX9" s="61" t="n"/>
      <c r="GY9" t="inlineStr">
        <is>
          <t>TLT</t>
        </is>
      </c>
      <c r="GZ9" s="49" t="n">
        <v>0</v>
      </c>
      <c r="HA9" s="61">
        <f>'ETF MTD'!$DO$28/'ETF MTD'!$DO$3-1</f>
        <v/>
      </c>
      <c r="HB9" s="61">
        <f>GZ9*HA9</f>
        <v/>
      </c>
      <c r="HC9" s="61" t="n"/>
      <c r="HD9" t="inlineStr">
        <is>
          <t>TLT</t>
        </is>
      </c>
      <c r="HE9" s="49" t="n">
        <v>0</v>
      </c>
      <c r="HF9" s="61">
        <f>'ETF MTD'!$DO$28/'ETF MTD'!$DO$3-1</f>
        <v/>
      </c>
      <c r="HG9" s="61">
        <f>HE9*HF9</f>
        <v/>
      </c>
      <c r="HH9" s="61" t="n"/>
      <c r="HI9" t="inlineStr">
        <is>
          <t>TLT</t>
        </is>
      </c>
      <c r="HJ9" s="49" t="n">
        <v>0</v>
      </c>
      <c r="HK9" s="61">
        <f>'ETF MTD'!$DO$28/'ETF MTD'!$DO$3-1</f>
        <v/>
      </c>
      <c r="HL9" s="61">
        <f>HJ9*HK9</f>
        <v/>
      </c>
      <c r="HM9" s="61" t="n"/>
      <c r="HN9" t="inlineStr">
        <is>
          <t>TLT</t>
        </is>
      </c>
      <c r="HO9" s="49" t="n">
        <v>0</v>
      </c>
      <c r="HP9" s="61">
        <f>'ETF MTD'!$DO$28/'ETF MTD'!$DO$3-1</f>
        <v/>
      </c>
      <c r="HQ9" s="61">
        <f>HO9*HP9</f>
        <v/>
      </c>
      <c r="HR9" s="61" t="n"/>
      <c r="HS9" t="inlineStr">
        <is>
          <t>TLT</t>
        </is>
      </c>
      <c r="HT9" s="49" t="n">
        <v>0</v>
      </c>
      <c r="HU9" s="61">
        <f>'ETF MTD'!$DO$28/'ETF MTD'!$DO$3-1</f>
        <v/>
      </c>
      <c r="HV9" s="61">
        <f>HT9*HU9</f>
        <v/>
      </c>
      <c r="HW9" s="61" t="n"/>
      <c r="HX9" t="inlineStr">
        <is>
          <t>TLT</t>
        </is>
      </c>
      <c r="HY9" s="49" t="n">
        <v>0</v>
      </c>
      <c r="HZ9" s="61">
        <f>'ETF MTD'!$DO$28/'ETF MTD'!$DO$3-1</f>
        <v/>
      </c>
      <c r="IA9" s="61">
        <f>HY9*HZ9</f>
        <v/>
      </c>
      <c r="IB9" s="61" t="n"/>
      <c r="IC9" t="inlineStr">
        <is>
          <t>TLT</t>
        </is>
      </c>
      <c r="ID9" s="49" t="n">
        <v>0</v>
      </c>
      <c r="IE9" s="61">
        <f>'ETF MTD'!$DO$28/'ETF MTD'!$DO$3-1</f>
        <v/>
      </c>
      <c r="IF9" s="61">
        <f>ID9*IE9</f>
        <v/>
      </c>
      <c r="IG9" s="61" t="n"/>
      <c r="IH9" t="inlineStr">
        <is>
          <t>TLT</t>
        </is>
      </c>
      <c r="II9" s="49" t="n">
        <v>0</v>
      </c>
      <c r="IJ9" s="61">
        <f>'ETF MTD'!$DO$28/'ETF MTD'!$DO$3-1</f>
        <v/>
      </c>
      <c r="IK9" s="61">
        <f>II9*IJ9</f>
        <v/>
      </c>
      <c r="IL9" s="61" t="n"/>
      <c r="IM9" t="inlineStr">
        <is>
          <t>TLT</t>
        </is>
      </c>
      <c r="IN9" s="49" t="n">
        <v>0</v>
      </c>
      <c r="IO9" s="61">
        <f>'ETF MTD'!$DO$28/'ETF MTD'!$DO$3-1</f>
        <v/>
      </c>
      <c r="IP9" s="61">
        <f>IN9*IO9</f>
        <v/>
      </c>
      <c r="IQ9" s="61" t="n"/>
      <c r="IR9" t="inlineStr">
        <is>
          <t>TLT</t>
        </is>
      </c>
      <c r="IS9" s="49" t="n">
        <v>0</v>
      </c>
      <c r="IT9" s="61">
        <f>'ETF MTD'!$DO$28/'ETF MTD'!$DO$3-1</f>
        <v/>
      </c>
      <c r="IU9" s="61">
        <f>IS9*IT9</f>
        <v/>
      </c>
      <c r="IV9" s="61" t="n"/>
      <c r="IW9" t="inlineStr">
        <is>
          <t>TLT</t>
        </is>
      </c>
      <c r="IX9" s="49" t="n">
        <v>0</v>
      </c>
      <c r="IY9" s="61">
        <f>'ETF MTD'!$DO$28/'ETF MTD'!$DO$3-1</f>
        <v/>
      </c>
      <c r="IZ9" s="61">
        <f>IX9*IY9</f>
        <v/>
      </c>
      <c r="JA9" s="61" t="n"/>
      <c r="JB9" t="inlineStr">
        <is>
          <t>TLT</t>
        </is>
      </c>
      <c r="JC9" s="49" t="n">
        <v>0</v>
      </c>
      <c r="JD9" s="61">
        <f>'ETF MTD'!$DO$28/'ETF MTD'!$DO$3-1</f>
        <v/>
      </c>
      <c r="JE9" s="61">
        <f>JC9*JD9</f>
        <v/>
      </c>
      <c r="JF9" s="61" t="n"/>
      <c r="JG9" t="inlineStr">
        <is>
          <t>TLT</t>
        </is>
      </c>
      <c r="JH9" s="49" t="n">
        <v>0</v>
      </c>
      <c r="JI9" s="61">
        <f>'ETF MTD'!$DO$28/'ETF MTD'!$DO$3-1</f>
        <v/>
      </c>
      <c r="JJ9" s="61">
        <f>JH9*JI9</f>
        <v/>
      </c>
      <c r="JK9" s="61" t="n"/>
      <c r="JL9" t="inlineStr">
        <is>
          <t>TLT</t>
        </is>
      </c>
      <c r="JM9" s="49" t="n">
        <v>0</v>
      </c>
      <c r="JN9" s="61">
        <f>'ETF MTD'!$DO$28/'ETF MTD'!$DO$3-1</f>
        <v/>
      </c>
      <c r="JO9" s="61">
        <f>JM9*JN9</f>
        <v/>
      </c>
      <c r="JP9" s="61" t="n"/>
      <c r="JQ9" t="inlineStr">
        <is>
          <t>TLT</t>
        </is>
      </c>
      <c r="JR9" s="49" t="n">
        <v>0</v>
      </c>
      <c r="JS9" s="61">
        <f>'ETF MTD'!$DO$28/'ETF MTD'!$DO$3-1</f>
        <v/>
      </c>
      <c r="JT9" s="61">
        <f>JR9*JS9</f>
        <v/>
      </c>
      <c r="JU9" s="61" t="n"/>
      <c r="JV9" t="inlineStr">
        <is>
          <t>TLT</t>
        </is>
      </c>
      <c r="JW9" s="49" t="n">
        <v>0</v>
      </c>
      <c r="JX9" s="61">
        <f>'ETF MTD'!$DO$28/'ETF MTD'!$DO$3-1</f>
        <v/>
      </c>
      <c r="JY9" s="61">
        <f>JW9*JX9</f>
        <v/>
      </c>
      <c r="JZ9" s="61" t="n"/>
      <c r="KA9" t="inlineStr">
        <is>
          <t>TLT</t>
        </is>
      </c>
      <c r="KB9" s="49" t="n">
        <v>0</v>
      </c>
      <c r="KC9" s="61">
        <f>'ETF MTD'!$DO$28/'ETF MTD'!$DO$3-1</f>
        <v/>
      </c>
      <c r="KD9" s="61">
        <f>KB9*KC9</f>
        <v/>
      </c>
      <c r="KE9" s="61" t="n"/>
      <c r="KF9" t="inlineStr">
        <is>
          <t>TLT</t>
        </is>
      </c>
      <c r="KG9" s="49" t="n">
        <v>0</v>
      </c>
      <c r="KH9" s="61">
        <f>'ETF MTD'!$DO$28/'ETF MTD'!$DO$3-1</f>
        <v/>
      </c>
      <c r="KI9" s="61">
        <f>KG9*KH9</f>
        <v/>
      </c>
      <c r="KJ9" s="61" t="n"/>
      <c r="KK9" t="inlineStr">
        <is>
          <t>TLT</t>
        </is>
      </c>
      <c r="KL9" s="49" t="n">
        <v>0</v>
      </c>
      <c r="KM9" s="61">
        <f>'ETF MTD'!$DO$28/'ETF MTD'!$DO$3-1</f>
        <v/>
      </c>
      <c r="KN9" s="61">
        <f>KL9*KM9</f>
        <v/>
      </c>
      <c r="KO9" s="61" t="n"/>
      <c r="KP9" t="inlineStr">
        <is>
          <t>TLT</t>
        </is>
      </c>
      <c r="KQ9" s="49" t="n">
        <v>0</v>
      </c>
      <c r="KR9" s="61">
        <f>'ETF MTD'!$DO$28/'ETF MTD'!$DO$3-1</f>
        <v/>
      </c>
      <c r="KS9" s="61">
        <f>KQ9*KR9</f>
        <v/>
      </c>
      <c r="KT9" s="61" t="n"/>
      <c r="KU9" t="inlineStr">
        <is>
          <t>TLT</t>
        </is>
      </c>
      <c r="KV9" s="49" t="n">
        <v>0</v>
      </c>
      <c r="KW9" s="61">
        <f>'ETF MTD'!$DO$28/'ETF MTD'!$DO$3-1</f>
        <v/>
      </c>
      <c r="KX9" s="61">
        <f>KV9*KW9</f>
        <v/>
      </c>
      <c r="KY9" s="61" t="n"/>
      <c r="KZ9" t="inlineStr">
        <is>
          <t>TLT</t>
        </is>
      </c>
      <c r="LA9" s="49" t="n">
        <v>0</v>
      </c>
      <c r="LB9" s="61">
        <f>'ETF MTD'!$DO$28/'ETF MTD'!$DO$3-1</f>
        <v/>
      </c>
      <c r="LC9" s="61">
        <f>LA9*LB9</f>
        <v/>
      </c>
      <c r="LD9" s="61" t="n"/>
      <c r="LE9" t="inlineStr">
        <is>
          <t>TLT</t>
        </is>
      </c>
      <c r="LF9" s="49" t="n">
        <v>0</v>
      </c>
      <c r="LG9" s="61">
        <f>'ETF MTD'!$DO$28/'ETF MTD'!$DO$3-1</f>
        <v/>
      </c>
      <c r="LH9" s="61">
        <f>LF9*LG9</f>
        <v/>
      </c>
      <c r="LJ9" t="inlineStr">
        <is>
          <t>TLT</t>
        </is>
      </c>
      <c r="LK9" s="49" t="n">
        <v>0</v>
      </c>
      <c r="LL9" s="61">
        <f>'ETF MTD'!$DO$28/'ETF MTD'!$DO$3-1</f>
        <v/>
      </c>
      <c r="LM9" s="61">
        <f>LK9*LL9</f>
        <v/>
      </c>
      <c r="LN9" s="61" t="n"/>
      <c r="LO9" t="inlineStr">
        <is>
          <t>TLT</t>
        </is>
      </c>
      <c r="LP9" s="49" t="n">
        <v>0</v>
      </c>
      <c r="LQ9" s="61">
        <f>'ETF MTD'!$DO$28/'ETF MTD'!$DO$3-1</f>
        <v/>
      </c>
      <c r="LR9" s="61">
        <f>LP9*LQ9</f>
        <v/>
      </c>
      <c r="LT9" t="inlineStr">
        <is>
          <t>TLT</t>
        </is>
      </c>
      <c r="LU9" s="49" t="n">
        <v>0</v>
      </c>
      <c r="LV9" s="61">
        <f>'ETF MTD'!$DO$28/'ETF MTD'!$DO$3-1</f>
        <v/>
      </c>
      <c r="LW9" s="61">
        <f>LU9*LV9</f>
        <v/>
      </c>
      <c r="LY9" t="inlineStr">
        <is>
          <t>TLT</t>
        </is>
      </c>
      <c r="LZ9" s="49" t="n">
        <v>0</v>
      </c>
      <c r="MA9" s="61">
        <f>'ETF MTD'!$DO$28/'ETF MTD'!$DO$3-1</f>
        <v/>
      </c>
      <c r="MB9" s="61">
        <f>LZ9*MA9</f>
        <v/>
      </c>
      <c r="MD9" t="inlineStr">
        <is>
          <t>TLT</t>
        </is>
      </c>
      <c r="ME9" s="49" t="n">
        <v>0</v>
      </c>
      <c r="MF9" s="61">
        <f>'ETF MTD'!$DO$28/'ETF MTD'!$DO$3-1</f>
        <v/>
      </c>
      <c r="MG9" s="61">
        <f>ME9*MF9</f>
        <v/>
      </c>
      <c r="MI9" t="inlineStr">
        <is>
          <t>TLT</t>
        </is>
      </c>
      <c r="MJ9" s="49" t="n">
        <v>0</v>
      </c>
      <c r="MK9" s="61">
        <f>'ETF MTD'!$DO$28/'ETF MTD'!$DO$3-1</f>
        <v/>
      </c>
      <c r="ML9" s="61">
        <f>MJ9*MK9</f>
        <v/>
      </c>
      <c r="MN9" t="inlineStr">
        <is>
          <t>TLT</t>
        </is>
      </c>
      <c r="MO9" s="49" t="n">
        <v>0</v>
      </c>
      <c r="MP9" s="61">
        <f>'ETF MTD'!$DO$28/'ETF MTD'!$DO$3-1</f>
        <v/>
      </c>
      <c r="MQ9" s="61">
        <f>MO9*MP9</f>
        <v/>
      </c>
      <c r="MS9" t="inlineStr">
        <is>
          <t>TLT</t>
        </is>
      </c>
      <c r="MT9" s="49" t="n">
        <v>0</v>
      </c>
      <c r="MU9" s="61">
        <f>'ETF MTD'!$DO$28/'ETF MTD'!$DO$3-1</f>
        <v/>
      </c>
      <c r="MV9" s="61">
        <f>MT9*MU9</f>
        <v/>
      </c>
      <c r="MX9" t="inlineStr">
        <is>
          <t>TLT</t>
        </is>
      </c>
      <c r="MY9" s="49" t="n">
        <v>0</v>
      </c>
      <c r="MZ9" s="61">
        <f>'ETF MTD'!$DO$28/'ETF MTD'!$DO$3-1</f>
        <v/>
      </c>
      <c r="NA9" s="61">
        <f>MY9*MZ9</f>
        <v/>
      </c>
      <c r="NC9" t="inlineStr">
        <is>
          <t>TLT</t>
        </is>
      </c>
      <c r="ND9" s="49" t="n">
        <v>0</v>
      </c>
      <c r="NE9" s="61">
        <f>'ETF MTD'!$DO$28/'ETF MTD'!$DO$3-1</f>
        <v/>
      </c>
      <c r="NF9" s="61">
        <f>ND9*NE9</f>
        <v/>
      </c>
      <c r="NH9" t="inlineStr">
        <is>
          <t>TLT</t>
        </is>
      </c>
      <c r="NI9" s="49" t="n">
        <v>0</v>
      </c>
      <c r="NJ9" s="61">
        <f>'ETF MTD'!$DO$28/'ETF MTD'!$DO$3-1</f>
        <v/>
      </c>
      <c r="NK9" s="61">
        <f>NI9*NJ9</f>
        <v/>
      </c>
      <c r="NM9" t="inlineStr">
        <is>
          <t>TLT</t>
        </is>
      </c>
      <c r="NN9" s="49" t="n">
        <v>0</v>
      </c>
      <c r="NO9" s="61">
        <f>'ETF MTD'!$DO$28/'ETF MTD'!$DO$3-1</f>
        <v/>
      </c>
      <c r="NP9" s="61">
        <f>NN9*NO9</f>
        <v/>
      </c>
      <c r="NR9" t="inlineStr">
        <is>
          <t>TLT</t>
        </is>
      </c>
      <c r="NS9" s="49" t="n">
        <v>0</v>
      </c>
      <c r="NT9" s="61">
        <f>'ETF MTD'!$DO$28/'ETF MTD'!$DO$3-1</f>
        <v/>
      </c>
      <c r="NU9" s="61">
        <f>NS9*NT9</f>
        <v/>
      </c>
      <c r="NW9" t="inlineStr">
        <is>
          <t>TLT</t>
        </is>
      </c>
      <c r="NX9" s="49" t="n">
        <v>0</v>
      </c>
      <c r="NY9" s="61">
        <f>'ETF MTD'!$DO$28/'ETF MTD'!$DO$3-1</f>
        <v/>
      </c>
      <c r="NZ9" s="61">
        <f>NX9*NY9</f>
        <v/>
      </c>
      <c r="OB9" t="inlineStr">
        <is>
          <t>TLT</t>
        </is>
      </c>
      <c r="OC9" s="49" t="n">
        <v>0</v>
      </c>
      <c r="OD9" s="61">
        <f>'ETF MTD'!$DO$28/'ETF MTD'!$DO$3-1</f>
        <v/>
      </c>
      <c r="OE9" s="61">
        <f>OC9*OD9</f>
        <v/>
      </c>
      <c r="OG9" t="inlineStr">
        <is>
          <t>TLT</t>
        </is>
      </c>
      <c r="OH9" s="49" t="n">
        <v>0</v>
      </c>
      <c r="OI9" s="61">
        <f>'ETF MTD'!$DO$28/'ETF MTD'!$DO$3-1</f>
        <v/>
      </c>
      <c r="OJ9" s="61">
        <f>OH9*OI9</f>
        <v/>
      </c>
      <c r="OL9" t="inlineStr">
        <is>
          <t>TLT</t>
        </is>
      </c>
      <c r="OM9" s="49" t="n">
        <v>0</v>
      </c>
      <c r="ON9" s="61">
        <f>'ETF MTD'!$DO$28/'ETF MTD'!$DO$3-1</f>
        <v/>
      </c>
      <c r="OO9" s="61">
        <f>OM9*ON9</f>
        <v/>
      </c>
      <c r="OQ9" t="inlineStr">
        <is>
          <t>TLT</t>
        </is>
      </c>
      <c r="OR9" s="49" t="n">
        <v>0</v>
      </c>
      <c r="OS9" s="61">
        <f>'ETF MTD'!$DO$28/'ETF MTD'!$DO$3-1</f>
        <v/>
      </c>
      <c r="OT9" s="61">
        <f>OR9*OS9</f>
        <v/>
      </c>
      <c r="OV9" t="inlineStr">
        <is>
          <t>TLT</t>
        </is>
      </c>
      <c r="OW9" s="49" t="n">
        <v>0</v>
      </c>
      <c r="OX9" s="61">
        <f>'ETF MTD'!$DO$28/'ETF MTD'!$DO$3-1</f>
        <v/>
      </c>
      <c r="OY9" s="61">
        <f>OW9*OX9</f>
        <v/>
      </c>
      <c r="PA9" t="inlineStr">
        <is>
          <t>TLT</t>
        </is>
      </c>
      <c r="PB9" s="49" t="n">
        <v>0</v>
      </c>
      <c r="PC9" s="61">
        <f>'ETF MTD'!$DO$28/'ETF MTD'!$DO$3-1</f>
        <v/>
      </c>
      <c r="PD9" s="61">
        <f>PB9*PC9</f>
        <v/>
      </c>
      <c r="PF9" t="inlineStr">
        <is>
          <t>TLT</t>
        </is>
      </c>
      <c r="PG9" s="49" t="n">
        <v>0</v>
      </c>
      <c r="PH9" s="61">
        <f>'ETF MTD'!$DO$28/'ETF MTD'!$DO$3-1</f>
        <v/>
      </c>
      <c r="PI9" s="61">
        <f>PG9*PH9</f>
        <v/>
      </c>
      <c r="PK9" t="inlineStr">
        <is>
          <t>TLT</t>
        </is>
      </c>
      <c r="PL9" s="49" t="n">
        <v>0</v>
      </c>
      <c r="PM9" s="61">
        <f>'ETF MTD'!$DO$28/'ETF MTD'!$DO$3-1</f>
        <v/>
      </c>
      <c r="PN9" s="61">
        <f>PL9*PM9</f>
        <v/>
      </c>
      <c r="PP9" t="inlineStr">
        <is>
          <t>TLT</t>
        </is>
      </c>
      <c r="PQ9" s="49" t="n">
        <v>0</v>
      </c>
      <c r="PR9" s="61">
        <f>'ETF MTD'!$DO$28/'ETF MTD'!$DO$3-1</f>
        <v/>
      </c>
      <c r="PS9" s="61">
        <f>PQ9*PR9</f>
        <v/>
      </c>
      <c r="PU9" t="inlineStr">
        <is>
          <t>TLT</t>
        </is>
      </c>
      <c r="PV9" s="49" t="n">
        <v>0</v>
      </c>
      <c r="PW9" s="61">
        <f>'ETF MTD'!$DO$28/'ETF MTD'!$DO$3-1</f>
        <v/>
      </c>
      <c r="PX9" s="61">
        <f>PV9*PW9</f>
        <v/>
      </c>
      <c r="PZ9" t="inlineStr">
        <is>
          <t>TLT</t>
        </is>
      </c>
      <c r="QA9" s="49" t="n">
        <v>0</v>
      </c>
      <c r="QB9" s="61">
        <f>'ETF MTD'!$DO$28/'ETF MTD'!$DO$3-1</f>
        <v/>
      </c>
      <c r="QC9" s="61">
        <f>QA9*QB9</f>
        <v/>
      </c>
    </row>
    <row r="10">
      <c r="B10" t="inlineStr">
        <is>
          <t>IEI</t>
        </is>
      </c>
      <c r="C10" s="143" t="n">
        <v>0.5</v>
      </c>
      <c r="D10" s="32">
        <f>'ETF MTD'!$OW$28/'ETF MTD'!$OW$3-1</f>
        <v/>
      </c>
      <c r="E10" s="32">
        <f>C10*D10</f>
        <v/>
      </c>
      <c r="G10" t="inlineStr">
        <is>
          <t>IEI</t>
        </is>
      </c>
      <c r="H10" s="143" t="n">
        <v>0</v>
      </c>
      <c r="I10" s="32">
        <f>'ETF MTD'!$OW$28/'ETF MTD'!$OW$3-1</f>
        <v/>
      </c>
      <c r="J10" s="32">
        <f>H10*I10</f>
        <v/>
      </c>
      <c r="L10" t="inlineStr">
        <is>
          <t>IEI</t>
        </is>
      </c>
      <c r="M10" s="143" t="n">
        <v>0</v>
      </c>
      <c r="N10" s="32">
        <f>'ETF MTD'!$OW$28/'ETF MTD'!$OW$3-1</f>
        <v/>
      </c>
      <c r="O10" s="32">
        <f>M10*N10</f>
        <v/>
      </c>
      <c r="Q10" t="inlineStr">
        <is>
          <t>IEI</t>
        </is>
      </c>
      <c r="R10" s="143" t="n">
        <v>0</v>
      </c>
      <c r="S10" s="32">
        <f>'ETF MTD'!$OW$28/'ETF MTD'!$OW$3-1</f>
        <v/>
      </c>
      <c r="T10" s="32">
        <f>R10*S10</f>
        <v/>
      </c>
      <c r="V10" t="inlineStr">
        <is>
          <t>IEI</t>
        </is>
      </c>
      <c r="W10" s="143" t="n">
        <v>0</v>
      </c>
      <c r="X10" s="32">
        <f>'ETF MTD'!$OW$28/'ETF MTD'!$OW$3-1</f>
        <v/>
      </c>
      <c r="Y10" s="32">
        <f>W10*X10</f>
        <v/>
      </c>
      <c r="AA10" t="inlineStr">
        <is>
          <t>IEI</t>
        </is>
      </c>
      <c r="AB10" s="143" t="n">
        <v>0</v>
      </c>
      <c r="AC10" s="32">
        <f>'ETF MTD'!$OW$28/'ETF MTD'!$OW$3-1</f>
        <v/>
      </c>
      <c r="AD10" s="32">
        <f>AB10*AC10</f>
        <v/>
      </c>
      <c r="AF10" t="inlineStr">
        <is>
          <t>IEI</t>
        </is>
      </c>
      <c r="AG10" s="143" t="n">
        <v>0</v>
      </c>
      <c r="AH10" s="32">
        <f>'ETF MTD'!$OW$28/'ETF MTD'!$OW$3-1</f>
        <v/>
      </c>
      <c r="AI10" s="32">
        <f>AG10*AH10</f>
        <v/>
      </c>
      <c r="AK10" t="inlineStr">
        <is>
          <t>IEI</t>
        </is>
      </c>
      <c r="AL10" s="143" t="n">
        <v>0</v>
      </c>
      <c r="AM10" s="32">
        <f>'ETF MTD'!$OW$28/'ETF MTD'!$OW$3-1</f>
        <v/>
      </c>
      <c r="AN10" s="32">
        <f>AL10*AM10</f>
        <v/>
      </c>
      <c r="AP10" t="inlineStr">
        <is>
          <t>IEI</t>
        </is>
      </c>
      <c r="AQ10" s="143" t="n">
        <v>0</v>
      </c>
      <c r="AR10" s="32">
        <f>'ETF MTD'!$OW$28/'ETF MTD'!$OW$3-1</f>
        <v/>
      </c>
      <c r="AS10" s="32">
        <f>AQ10*AR10</f>
        <v/>
      </c>
      <c r="AU10" t="inlineStr">
        <is>
          <t>IEI</t>
        </is>
      </c>
      <c r="AV10" s="143" t="n">
        <v>0</v>
      </c>
      <c r="AW10" s="32">
        <f>'ETF MTD'!$OW$28/'ETF MTD'!$OW$3-1</f>
        <v/>
      </c>
      <c r="AX10" s="32">
        <f>AV10*AW10</f>
        <v/>
      </c>
      <c r="AZ10" t="inlineStr">
        <is>
          <t>IEI</t>
        </is>
      </c>
      <c r="BA10" s="143" t="n">
        <v>0</v>
      </c>
      <c r="BB10" s="32">
        <f>'ETF MTD'!$OW$28/'ETF MTD'!$OW$3-1</f>
        <v/>
      </c>
      <c r="BC10" s="32">
        <f>BA10*BB10</f>
        <v/>
      </c>
      <c r="BE10" t="inlineStr">
        <is>
          <t>IEI</t>
        </is>
      </c>
      <c r="BF10" s="143" t="n">
        <v>0</v>
      </c>
      <c r="BG10" s="32">
        <f>'ETF MTD'!$OW$28/'ETF MTD'!$OW$3-1</f>
        <v/>
      </c>
      <c r="BH10" s="32">
        <f>BF10*BG10</f>
        <v/>
      </c>
      <c r="BJ10" t="inlineStr">
        <is>
          <t>IEI</t>
        </is>
      </c>
      <c r="BK10" s="143" t="n">
        <v>0</v>
      </c>
      <c r="BL10" s="32">
        <f>'ETF MTD'!$OW$28/'ETF MTD'!$OW$3-1</f>
        <v/>
      </c>
      <c r="BM10" s="32">
        <f>BK10*BL10</f>
        <v/>
      </c>
      <c r="BO10" t="inlineStr">
        <is>
          <t>IEI</t>
        </is>
      </c>
      <c r="BP10" s="143" t="n">
        <v>0</v>
      </c>
      <c r="BQ10" s="32">
        <f>'ETF MTD'!$OW$28/'ETF MTD'!$OW$3-1</f>
        <v/>
      </c>
      <c r="BR10" s="32">
        <f>BP10*BQ10</f>
        <v/>
      </c>
      <c r="BT10" t="inlineStr">
        <is>
          <t>IEI</t>
        </is>
      </c>
      <c r="BU10" s="143" t="n">
        <v>0</v>
      </c>
      <c r="BV10" s="32">
        <f>'ETF MTD'!$OW$28/'ETF MTD'!$OW$3-1</f>
        <v/>
      </c>
      <c r="BW10" s="32">
        <f>BU10*BV10</f>
        <v/>
      </c>
      <c r="BY10" t="inlineStr">
        <is>
          <t>IEI</t>
        </is>
      </c>
      <c r="BZ10" s="143" t="n">
        <v>0</v>
      </c>
      <c r="CA10" s="32">
        <f>'ETF MTD'!$OW$28/'ETF MTD'!$OW$3-1</f>
        <v/>
      </c>
      <c r="CB10" s="32">
        <f>BZ10*CA10</f>
        <v/>
      </c>
      <c r="CD10" t="inlineStr">
        <is>
          <t>IEI</t>
        </is>
      </c>
      <c r="CE10" s="143" t="n">
        <v>0</v>
      </c>
      <c r="CF10" s="32">
        <f>'ETF MTD'!$OW$28/'ETF MTD'!$OW$3-1</f>
        <v/>
      </c>
      <c r="CG10" s="32">
        <f>CE10*CF10</f>
        <v/>
      </c>
      <c r="CI10" t="inlineStr">
        <is>
          <t>IEI</t>
        </is>
      </c>
      <c r="CJ10" s="143" t="n">
        <v>0</v>
      </c>
      <c r="CK10" s="32">
        <f>'ETF MTD'!$OW$28/'ETF MTD'!$OW$3-1</f>
        <v/>
      </c>
      <c r="CL10" s="32">
        <f>CJ10*CK10</f>
        <v/>
      </c>
      <c r="CN10" t="inlineStr">
        <is>
          <t>IEI</t>
        </is>
      </c>
      <c r="CO10" s="143" t="n">
        <v>0</v>
      </c>
      <c r="CP10" s="32">
        <f>'ETF MTD'!$OW$28/'ETF MTD'!$OW$3-1</f>
        <v/>
      </c>
      <c r="CQ10" s="32">
        <f>CO10*CP10</f>
        <v/>
      </c>
      <c r="CS10" t="inlineStr">
        <is>
          <t>IEI</t>
        </is>
      </c>
      <c r="CT10" s="143" t="n">
        <v>0</v>
      </c>
      <c r="CU10" s="32">
        <f>'ETF MTD'!$OW$28/'ETF MTD'!$OW$3-1</f>
        <v/>
      </c>
      <c r="CV10" s="32">
        <f>CT10*CU10</f>
        <v/>
      </c>
      <c r="CW10" s="32" t="n"/>
      <c r="CX10" t="inlineStr">
        <is>
          <t>GOVT</t>
        </is>
      </c>
      <c r="CY10" s="143" t="n">
        <v>0.392</v>
      </c>
      <c r="CZ10" s="32">
        <f>'ETF MTD'!$OW$28/'ETF MTD'!$OW$3-1</f>
        <v/>
      </c>
      <c r="DA10" s="32">
        <f>CY10*CZ10</f>
        <v/>
      </c>
      <c r="DB10" s="32" t="n"/>
      <c r="DC10" t="inlineStr">
        <is>
          <t>GOVT</t>
        </is>
      </c>
      <c r="DD10" s="143" t="n">
        <v>0.784</v>
      </c>
      <c r="DE10" s="32">
        <f>'ETF MTD'!$OW$28/'ETF MTD'!$OW$3-1</f>
        <v/>
      </c>
      <c r="DF10" s="32">
        <f>DD10*DE10</f>
        <v/>
      </c>
      <c r="DG10" s="32" t="n"/>
      <c r="DH10" t="inlineStr">
        <is>
          <t>GOVT</t>
        </is>
      </c>
      <c r="DI10" s="143" t="n">
        <v>0.392</v>
      </c>
      <c r="DJ10" s="32">
        <f>'ETF MTD'!$OW$28/'ETF MTD'!$OW$3-1</f>
        <v/>
      </c>
      <c r="DK10" s="32">
        <f>DI10*DJ10</f>
        <v/>
      </c>
      <c r="DL10" s="32" t="n"/>
      <c r="DM10" t="inlineStr">
        <is>
          <t>GOVT</t>
        </is>
      </c>
      <c r="DN10" s="143" t="n">
        <v>0</v>
      </c>
      <c r="DO10" s="32">
        <f>'ETF MTD'!$OW$28/'ETF MTD'!$OW$3-1</f>
        <v/>
      </c>
      <c r="DP10" s="32">
        <f>DN10*DO10</f>
        <v/>
      </c>
      <c r="DQ10" s="32" t="n"/>
      <c r="DR10" t="inlineStr">
        <is>
          <t>GOVT</t>
        </is>
      </c>
      <c r="DS10" s="143" t="n">
        <v>0</v>
      </c>
      <c r="DT10" s="32">
        <f>'ETF MTD'!$OW$28/'ETF MTD'!$OW$3-1</f>
        <v/>
      </c>
      <c r="DU10" s="32">
        <f>DS10*DT10</f>
        <v/>
      </c>
      <c r="DV10" s="32" t="n"/>
      <c r="DW10" t="inlineStr">
        <is>
          <t>GOVT</t>
        </is>
      </c>
      <c r="DX10" s="143" t="n">
        <v>0.392</v>
      </c>
      <c r="DY10" s="32">
        <f>'ETF MTD'!$OW$28/'ETF MTD'!$OW$3-1</f>
        <v/>
      </c>
      <c r="DZ10" s="32">
        <f>DX10*DY10</f>
        <v/>
      </c>
      <c r="EA10" s="32" t="n"/>
      <c r="EB10" t="inlineStr">
        <is>
          <t>GOVT</t>
        </is>
      </c>
      <c r="EC10" s="143" t="n">
        <v>0</v>
      </c>
      <c r="ED10" s="32">
        <f>'ETF MTD'!$OW$28/'ETF MTD'!$OW$3-1</f>
        <v/>
      </c>
      <c r="EE10" s="32">
        <f>EC10*ED10</f>
        <v/>
      </c>
      <c r="EF10" s="32" t="n"/>
      <c r="EG10" t="inlineStr">
        <is>
          <t>GOVT</t>
        </is>
      </c>
      <c r="EH10" s="143" t="n">
        <v>0</v>
      </c>
      <c r="EI10" s="32">
        <f>'ETF MTD'!$OW$28/'ETF MTD'!$OW$3-1</f>
        <v/>
      </c>
      <c r="EJ10" s="32">
        <f>EH10*EI10</f>
        <v/>
      </c>
      <c r="EK10" s="32" t="n"/>
      <c r="EL10" t="inlineStr">
        <is>
          <t>GOVT</t>
        </is>
      </c>
      <c r="EM10" s="143" t="n">
        <v>0.392</v>
      </c>
      <c r="EN10" s="32">
        <f>'ETF MTD'!$OW$28/'ETF MTD'!$OW$3-1</f>
        <v/>
      </c>
      <c r="EO10" s="32">
        <f>EM10*EN10</f>
        <v/>
      </c>
      <c r="EP10" s="32" t="n"/>
      <c r="EQ10" t="inlineStr">
        <is>
          <t>GOVT</t>
        </is>
      </c>
      <c r="ER10" s="143" t="n">
        <v>0</v>
      </c>
      <c r="ES10" s="32">
        <f>'ETF MTD'!$OW$28/'ETF MTD'!$OW$3-1</f>
        <v/>
      </c>
      <c r="ET10" s="32">
        <f>ER10*ES10</f>
        <v/>
      </c>
      <c r="EU10" s="32" t="n"/>
      <c r="EV10" t="inlineStr">
        <is>
          <t>GOVT</t>
        </is>
      </c>
      <c r="EW10" s="143" t="n">
        <v>0</v>
      </c>
      <c r="EX10" s="32">
        <f>'ETF MTD'!$OW$28/'ETF MTD'!$OW$3-1</f>
        <v/>
      </c>
      <c r="EY10" s="32">
        <f>EW10*EX10</f>
        <v/>
      </c>
      <c r="EZ10" s="32" t="n"/>
      <c r="FA10" t="inlineStr">
        <is>
          <t>GOVT</t>
        </is>
      </c>
      <c r="FB10" s="143" t="n">
        <v>0</v>
      </c>
      <c r="FC10" s="32">
        <f>'ETF MTD'!$OW$28/'ETF MTD'!$OW$3-1</f>
        <v/>
      </c>
      <c r="FD10" s="32">
        <f>FB10*FC10</f>
        <v/>
      </c>
      <c r="FF10" t="inlineStr">
        <is>
          <t>GOVT</t>
        </is>
      </c>
      <c r="FG10" s="143" t="n">
        <v>0</v>
      </c>
      <c r="FH10" s="32">
        <f>'ETF MTD'!$OW$28/'ETF MTD'!$OW$3-1</f>
        <v/>
      </c>
      <c r="FI10" s="32">
        <f>FG10*FH10</f>
        <v/>
      </c>
      <c r="FK10" t="inlineStr">
        <is>
          <t>GOVT</t>
        </is>
      </c>
      <c r="FL10" s="143" t="n">
        <v>0</v>
      </c>
      <c r="FM10" s="32">
        <f>'ETF MTD'!$OW$28/'ETF MTD'!$OW$3-1</f>
        <v/>
      </c>
      <c r="FN10" s="32">
        <f>FL10*FM10</f>
        <v/>
      </c>
      <c r="FP10" t="inlineStr">
        <is>
          <t>GOVT</t>
        </is>
      </c>
      <c r="FQ10" s="143" t="n">
        <v>0.392</v>
      </c>
      <c r="FR10" s="32">
        <f>'ETF MTD'!$OW$28/'ETF MTD'!$OW$3-1</f>
        <v/>
      </c>
      <c r="FS10" s="32">
        <f>FQ10*FR10</f>
        <v/>
      </c>
      <c r="FT10" s="32" t="n"/>
      <c r="FU10" t="inlineStr">
        <is>
          <t>GOVT</t>
        </is>
      </c>
      <c r="FV10" s="143" t="n">
        <v>0.392</v>
      </c>
      <c r="FW10" s="32">
        <f>'ETF MTD'!$OW$28/'ETF MTD'!$OW$3-1</f>
        <v/>
      </c>
      <c r="FX10" s="32">
        <f>FV10*FW10</f>
        <v/>
      </c>
      <c r="FY10" s="32" t="n"/>
      <c r="FZ10" t="inlineStr">
        <is>
          <t>GOVT</t>
        </is>
      </c>
      <c r="GA10" s="143" t="n">
        <v>0.392</v>
      </c>
      <c r="GB10" s="32">
        <f>'ETF MTD'!$OW$28/'ETF MTD'!$OW$3-1</f>
        <v/>
      </c>
      <c r="GC10" s="32">
        <f>GA10*GB10</f>
        <v/>
      </c>
      <c r="GD10" s="32" t="n"/>
      <c r="GE10" t="inlineStr">
        <is>
          <t>GOVT</t>
        </is>
      </c>
      <c r="GF10" s="143" t="n">
        <v>0</v>
      </c>
      <c r="GG10" s="32">
        <f>'ETF MTD'!$OW$28/'ETF MTD'!$OW$3-1</f>
        <v/>
      </c>
      <c r="GH10" s="32">
        <f>GF10*GG10</f>
        <v/>
      </c>
      <c r="GI10" s="32" t="n"/>
      <c r="GJ10" t="inlineStr">
        <is>
          <t>GOVT</t>
        </is>
      </c>
      <c r="GK10" s="143" t="n">
        <v>0</v>
      </c>
      <c r="GL10" s="32">
        <f>'ETF MTD'!$OW$28/'ETF MTD'!$OW$3-1</f>
        <v/>
      </c>
      <c r="GM10" s="32">
        <f>GK10*GL10</f>
        <v/>
      </c>
      <c r="GN10" s="32" t="n"/>
      <c r="GO10" t="inlineStr">
        <is>
          <t>GOVT</t>
        </is>
      </c>
      <c r="GP10" s="143" t="n">
        <v>0</v>
      </c>
      <c r="GQ10" s="32">
        <f>'ETF MTD'!$OW$28/'ETF MTD'!$OW$3-1</f>
        <v/>
      </c>
      <c r="GR10" s="32">
        <f>GP10*GQ10</f>
        <v/>
      </c>
      <c r="GS10" s="32" t="n"/>
      <c r="GT10" t="inlineStr">
        <is>
          <t>GOVT</t>
        </is>
      </c>
      <c r="GU10" s="143" t="n">
        <v>0</v>
      </c>
      <c r="GV10" s="32">
        <f>'ETF MTD'!$OW$28/'ETF MTD'!$OW$3-1</f>
        <v/>
      </c>
      <c r="GW10" s="32">
        <f>GU10*GV10</f>
        <v/>
      </c>
      <c r="GX10" s="32" t="n"/>
      <c r="GY10" t="inlineStr">
        <is>
          <t>GOVT</t>
        </is>
      </c>
      <c r="GZ10" s="143" t="n">
        <v>0</v>
      </c>
      <c r="HA10" s="32">
        <f>'ETF MTD'!$OW$28/'ETF MTD'!$OW$3-1</f>
        <v/>
      </c>
      <c r="HB10" s="32">
        <f>GZ10*HA10</f>
        <v/>
      </c>
      <c r="HC10" s="32" t="n"/>
      <c r="HD10" t="inlineStr">
        <is>
          <t>GOVT</t>
        </is>
      </c>
      <c r="HE10" s="143" t="n">
        <v>0</v>
      </c>
      <c r="HF10" s="32">
        <f>'ETF MTD'!$OW$28/'ETF MTD'!$OW$3-1</f>
        <v/>
      </c>
      <c r="HG10" s="32">
        <f>HE10*HF10</f>
        <v/>
      </c>
      <c r="HH10" s="32" t="n"/>
      <c r="HI10" t="inlineStr">
        <is>
          <t>GOVT</t>
        </is>
      </c>
      <c r="HJ10" s="143" t="n">
        <v>0</v>
      </c>
      <c r="HK10" s="32">
        <f>'ETF MTD'!$OW$28/'ETF MTD'!$OW$3-1</f>
        <v/>
      </c>
      <c r="HL10" s="32">
        <f>HJ10*HK10</f>
        <v/>
      </c>
      <c r="HM10" s="32" t="n"/>
      <c r="HN10" t="inlineStr">
        <is>
          <t>GOVT</t>
        </is>
      </c>
      <c r="HO10" s="143" t="n">
        <v>0</v>
      </c>
      <c r="HP10" s="32">
        <f>'ETF MTD'!$OW$28/'ETF MTD'!$OW$3-1</f>
        <v/>
      </c>
      <c r="HQ10" s="32">
        <f>HO10*HP10</f>
        <v/>
      </c>
      <c r="HR10" s="32" t="n"/>
      <c r="HS10" t="inlineStr">
        <is>
          <t>GOVT</t>
        </is>
      </c>
      <c r="HT10" s="143" t="n">
        <v>0</v>
      </c>
      <c r="HU10" s="32">
        <f>'ETF MTD'!$OW$28/'ETF MTD'!$OW$3-1</f>
        <v/>
      </c>
      <c r="HV10" s="32">
        <f>HT10*HU10</f>
        <v/>
      </c>
      <c r="HW10" s="32" t="n"/>
      <c r="HX10" t="inlineStr">
        <is>
          <t>GOVT</t>
        </is>
      </c>
      <c r="HY10" s="143" t="n">
        <v>0</v>
      </c>
      <c r="HZ10" s="32">
        <f>'ETF MTD'!$OW$28/'ETF MTD'!$OW$3-1</f>
        <v/>
      </c>
      <c r="IA10" s="32">
        <f>HY10*HZ10</f>
        <v/>
      </c>
      <c r="IB10" s="32" t="n"/>
      <c r="IC10" t="inlineStr">
        <is>
          <t>GOVT</t>
        </is>
      </c>
      <c r="ID10" s="143" t="n">
        <v>0</v>
      </c>
      <c r="IE10" s="32">
        <f>'ETF MTD'!$OW$28/'ETF MTD'!$OW$3-1</f>
        <v/>
      </c>
      <c r="IF10" s="32">
        <f>ID10*IE10</f>
        <v/>
      </c>
      <c r="IG10" s="32" t="n"/>
      <c r="IH10" t="inlineStr">
        <is>
          <t>GOVT</t>
        </is>
      </c>
      <c r="II10" s="143" t="n">
        <v>0</v>
      </c>
      <c r="IJ10" s="32">
        <f>'ETF MTD'!$OW$28/'ETF MTD'!$OW$3-1</f>
        <v/>
      </c>
      <c r="IK10" s="32">
        <f>II10*IJ10</f>
        <v/>
      </c>
      <c r="IL10" s="32" t="n"/>
      <c r="IM10" t="inlineStr">
        <is>
          <t>GOVT</t>
        </is>
      </c>
      <c r="IN10" s="143" t="n">
        <v>0</v>
      </c>
      <c r="IO10" s="32">
        <f>'ETF MTD'!$OW$28/'ETF MTD'!$OW$3-1</f>
        <v/>
      </c>
      <c r="IP10" s="32">
        <f>IN10*IO10</f>
        <v/>
      </c>
      <c r="IQ10" s="32" t="n"/>
      <c r="IR10" t="inlineStr">
        <is>
          <t>GOVT</t>
        </is>
      </c>
      <c r="IS10" s="143" t="n">
        <v>0</v>
      </c>
      <c r="IT10" s="32">
        <f>'ETF MTD'!$OW$28/'ETF MTD'!$OW$3-1</f>
        <v/>
      </c>
      <c r="IU10" s="32">
        <f>IS10*IT10</f>
        <v/>
      </c>
      <c r="IV10" s="32" t="n"/>
      <c r="IW10" t="inlineStr">
        <is>
          <t>GOVT</t>
        </is>
      </c>
      <c r="IX10" s="143" t="n">
        <v>0</v>
      </c>
      <c r="IY10" s="32">
        <f>'ETF MTD'!$OW$28/'ETF MTD'!$OW$3-1</f>
        <v/>
      </c>
      <c r="IZ10" s="32">
        <f>IX10*IY10</f>
        <v/>
      </c>
      <c r="JA10" s="32" t="n"/>
      <c r="JB10" t="inlineStr">
        <is>
          <t>GOVT</t>
        </is>
      </c>
      <c r="JC10" s="143" t="n">
        <v>0</v>
      </c>
      <c r="JD10" s="32">
        <f>'ETF MTD'!$OW$28/'ETF MTD'!$OW$3-1</f>
        <v/>
      </c>
      <c r="JE10" s="32">
        <f>JC10*JD10</f>
        <v/>
      </c>
      <c r="JF10" s="32" t="n"/>
      <c r="JG10" t="inlineStr">
        <is>
          <t>GOVT</t>
        </is>
      </c>
      <c r="JH10" s="143" t="n">
        <v>0</v>
      </c>
      <c r="JI10" s="32">
        <f>'ETF MTD'!$OW$28/'ETF MTD'!$OW$3-1</f>
        <v/>
      </c>
      <c r="JJ10" s="32">
        <f>JH10*JI10</f>
        <v/>
      </c>
      <c r="JK10" s="32" t="n"/>
      <c r="JL10" t="inlineStr">
        <is>
          <t>GOVT</t>
        </is>
      </c>
      <c r="JM10" s="143" t="n">
        <v>0</v>
      </c>
      <c r="JN10" s="32">
        <f>'ETF MTD'!$OW$28/'ETF MTD'!$OW$3-1</f>
        <v/>
      </c>
      <c r="JO10" s="32">
        <f>JM10*JN10</f>
        <v/>
      </c>
      <c r="JP10" s="32" t="n"/>
      <c r="JQ10" t="inlineStr">
        <is>
          <t>GOVT</t>
        </is>
      </c>
      <c r="JR10" s="143" t="n">
        <v>0</v>
      </c>
      <c r="JS10" s="32">
        <f>'ETF MTD'!$OW$28/'ETF MTD'!$OW$3-1</f>
        <v/>
      </c>
      <c r="JT10" s="32">
        <f>JR10*JS10</f>
        <v/>
      </c>
      <c r="JU10" s="32" t="n"/>
      <c r="JV10" t="inlineStr">
        <is>
          <t>GOVT</t>
        </is>
      </c>
      <c r="JW10" s="143" t="n">
        <v>0</v>
      </c>
      <c r="JX10" s="32">
        <f>'ETF MTD'!$OW$28/'ETF MTD'!$OW$3-1</f>
        <v/>
      </c>
      <c r="JY10" s="32">
        <f>JW10*JX10</f>
        <v/>
      </c>
      <c r="JZ10" s="32" t="n"/>
      <c r="KA10" t="inlineStr">
        <is>
          <t>GOVT</t>
        </is>
      </c>
      <c r="KB10" s="143" t="n">
        <v>0</v>
      </c>
      <c r="KC10" s="32">
        <f>'ETF MTD'!$OW$28/'ETF MTD'!$OW$3-1</f>
        <v/>
      </c>
      <c r="KD10" s="32">
        <f>KB10*KC10</f>
        <v/>
      </c>
      <c r="KE10" s="32" t="n"/>
      <c r="KF10" t="inlineStr">
        <is>
          <t>GOVT</t>
        </is>
      </c>
      <c r="KG10" s="143" t="n">
        <v>0</v>
      </c>
      <c r="KH10" s="32">
        <f>'ETF MTD'!$OW$28/'ETF MTD'!$OW$3-1</f>
        <v/>
      </c>
      <c r="KI10" s="32">
        <f>KG10*KH10</f>
        <v/>
      </c>
      <c r="KJ10" s="32" t="n"/>
      <c r="KK10" t="inlineStr">
        <is>
          <t>GOVT</t>
        </is>
      </c>
      <c r="KL10" s="143" t="n">
        <v>0</v>
      </c>
      <c r="KM10" s="32">
        <f>'ETF MTD'!$OW$28/'ETF MTD'!$OW$3-1</f>
        <v/>
      </c>
      <c r="KN10" s="32">
        <f>KL10*KM10</f>
        <v/>
      </c>
      <c r="KO10" s="32" t="n"/>
      <c r="KP10" t="inlineStr">
        <is>
          <t>GOVT</t>
        </is>
      </c>
      <c r="KQ10" s="143" t="n">
        <v>0</v>
      </c>
      <c r="KR10" s="32">
        <f>'ETF MTD'!$OW$28/'ETF MTD'!$OW$3-1</f>
        <v/>
      </c>
      <c r="KS10" s="32">
        <f>KQ10*KR10</f>
        <v/>
      </c>
      <c r="KT10" s="32" t="n"/>
      <c r="KU10" t="inlineStr">
        <is>
          <t>GOVT</t>
        </is>
      </c>
      <c r="KV10" s="143" t="n">
        <v>0</v>
      </c>
      <c r="KW10" s="32">
        <f>'ETF MTD'!$OW$28/'ETF MTD'!$OW$3-1</f>
        <v/>
      </c>
      <c r="KX10" s="32">
        <f>KV10*KW10</f>
        <v/>
      </c>
      <c r="KY10" s="32" t="n"/>
      <c r="KZ10" t="inlineStr">
        <is>
          <t>GOVT</t>
        </is>
      </c>
      <c r="LA10" s="143" t="n">
        <v>0</v>
      </c>
      <c r="LB10" s="32">
        <f>'ETF MTD'!$OW$28/'ETF MTD'!$OW$3-1</f>
        <v/>
      </c>
      <c r="LC10" s="32">
        <f>LA10*LB10</f>
        <v/>
      </c>
      <c r="LD10" s="32" t="n"/>
      <c r="LE10" t="inlineStr">
        <is>
          <t>GOVT</t>
        </is>
      </c>
      <c r="LF10" s="143" t="n">
        <v>0</v>
      </c>
      <c r="LG10" s="32">
        <f>'ETF MTD'!$OW$28/'ETF MTD'!$OW$3-1</f>
        <v/>
      </c>
      <c r="LH10" s="32">
        <f>LF10*LG10</f>
        <v/>
      </c>
      <c r="LJ10" t="inlineStr">
        <is>
          <t>GOVT</t>
        </is>
      </c>
      <c r="LK10" s="143" t="n">
        <v>0</v>
      </c>
      <c r="LL10" s="32">
        <f>'ETF MTD'!$OW$28/'ETF MTD'!$OW$3-1</f>
        <v/>
      </c>
      <c r="LM10" s="32">
        <f>LK10*LL10</f>
        <v/>
      </c>
      <c r="LN10" s="32" t="n"/>
      <c r="LO10" t="inlineStr">
        <is>
          <t>GOVT</t>
        </is>
      </c>
      <c r="LP10" s="143" t="n">
        <v>0</v>
      </c>
      <c r="LQ10" s="32">
        <f>'ETF MTD'!$OW$28/'ETF MTD'!$OW$3-1</f>
        <v/>
      </c>
      <c r="LR10" s="32">
        <f>LP10*LQ10</f>
        <v/>
      </c>
      <c r="LT10" t="inlineStr">
        <is>
          <t>GOVT</t>
        </is>
      </c>
      <c r="LU10" s="143" t="n">
        <v>0</v>
      </c>
      <c r="LV10" s="32">
        <f>'ETF MTD'!$OW$28/'ETF MTD'!$OW$3-1</f>
        <v/>
      </c>
      <c r="LW10" s="32">
        <f>LU10*LV10</f>
        <v/>
      </c>
      <c r="LY10" t="inlineStr">
        <is>
          <t>GOVT</t>
        </is>
      </c>
      <c r="LZ10" s="143" t="n">
        <v>0</v>
      </c>
      <c r="MA10" s="32">
        <f>'ETF MTD'!$OW$28/'ETF MTD'!$OW$3-1</f>
        <v/>
      </c>
      <c r="MB10" s="32">
        <f>LZ10*MA10</f>
        <v/>
      </c>
      <c r="MD10" t="inlineStr">
        <is>
          <t>GOVT</t>
        </is>
      </c>
      <c r="ME10" s="143" t="n">
        <v>0</v>
      </c>
      <c r="MF10" s="32">
        <f>'ETF MTD'!$OW$28/'ETF MTD'!$OW$3-1</f>
        <v/>
      </c>
      <c r="MG10" s="32">
        <f>ME10*MF10</f>
        <v/>
      </c>
      <c r="MI10" t="inlineStr">
        <is>
          <t>GOVT</t>
        </is>
      </c>
      <c r="MJ10" s="143" t="n">
        <v>0</v>
      </c>
      <c r="MK10" s="32">
        <f>'ETF MTD'!$OW$28/'ETF MTD'!$OW$3-1</f>
        <v/>
      </c>
      <c r="ML10" s="32">
        <f>MJ10*MK10</f>
        <v/>
      </c>
      <c r="MN10" t="inlineStr">
        <is>
          <t>GOVT</t>
        </is>
      </c>
      <c r="MO10" s="143" t="n">
        <v>0</v>
      </c>
      <c r="MP10" s="32">
        <f>'ETF MTD'!$OW$28/'ETF MTD'!$OW$3-1</f>
        <v/>
      </c>
      <c r="MQ10" s="32">
        <f>MO10*MP10</f>
        <v/>
      </c>
      <c r="MS10" t="inlineStr">
        <is>
          <t>GOVT</t>
        </is>
      </c>
      <c r="MT10" s="143" t="n">
        <v>0</v>
      </c>
      <c r="MU10" s="32">
        <f>'ETF MTD'!$OW$28/'ETF MTD'!$OW$3-1</f>
        <v/>
      </c>
      <c r="MV10" s="32">
        <f>MT10*MU10</f>
        <v/>
      </c>
      <c r="MX10" t="inlineStr">
        <is>
          <t>GOVT</t>
        </is>
      </c>
      <c r="MY10" s="143" t="n">
        <v>0</v>
      </c>
      <c r="MZ10" s="32">
        <f>'ETF MTD'!$OW$28/'ETF MTD'!$OW$3-1</f>
        <v/>
      </c>
      <c r="NA10" s="32">
        <f>MY10*MZ10</f>
        <v/>
      </c>
      <c r="NC10" t="inlineStr">
        <is>
          <t>GOVT</t>
        </is>
      </c>
      <c r="ND10" s="143" t="n">
        <v>0</v>
      </c>
      <c r="NE10" s="32">
        <f>'ETF MTD'!$OW$28/'ETF MTD'!$OW$3-1</f>
        <v/>
      </c>
      <c r="NF10" s="32">
        <f>ND10*NE10</f>
        <v/>
      </c>
      <c r="NH10" t="inlineStr">
        <is>
          <t>GOVT</t>
        </is>
      </c>
      <c r="NI10" s="143" t="n">
        <v>0</v>
      </c>
      <c r="NJ10" s="32">
        <f>'ETF MTD'!$OW$28/'ETF MTD'!$OW$3-1</f>
        <v/>
      </c>
      <c r="NK10" s="32">
        <f>NI10*NJ10</f>
        <v/>
      </c>
      <c r="NM10" t="inlineStr">
        <is>
          <t>GOVT</t>
        </is>
      </c>
      <c r="NN10" s="143" t="n">
        <v>0</v>
      </c>
      <c r="NO10" s="32">
        <f>'ETF MTD'!$OW$28/'ETF MTD'!$OW$3-1</f>
        <v/>
      </c>
      <c r="NP10" s="32">
        <f>NN10*NO10</f>
        <v/>
      </c>
      <c r="NR10" t="inlineStr">
        <is>
          <t>GOVT</t>
        </is>
      </c>
      <c r="NS10" s="143" t="n">
        <v>0</v>
      </c>
      <c r="NT10" s="32">
        <f>'ETF MTD'!$OW$28/'ETF MTD'!$OW$3-1</f>
        <v/>
      </c>
      <c r="NU10" s="32">
        <f>NS10*NT10</f>
        <v/>
      </c>
      <c r="NW10" t="inlineStr">
        <is>
          <t>GOVT</t>
        </is>
      </c>
      <c r="NX10" s="143" t="n">
        <v>0</v>
      </c>
      <c r="NY10" s="32">
        <f>'ETF MTD'!$OW$28/'ETF MTD'!$OW$3-1</f>
        <v/>
      </c>
      <c r="NZ10" s="32">
        <f>NX10*NY10</f>
        <v/>
      </c>
      <c r="OB10" t="inlineStr">
        <is>
          <t>GOVT</t>
        </is>
      </c>
      <c r="OC10" s="143" t="n">
        <v>0</v>
      </c>
      <c r="OD10" s="32">
        <f>'ETF MTD'!$OW$28/'ETF MTD'!$OW$3-1</f>
        <v/>
      </c>
      <c r="OE10" s="32">
        <f>OC10*OD10</f>
        <v/>
      </c>
      <c r="OG10" t="inlineStr">
        <is>
          <t>GOVT</t>
        </is>
      </c>
      <c r="OH10" s="143" t="n">
        <v>0</v>
      </c>
      <c r="OI10" s="32">
        <f>'ETF MTD'!$OW$28/'ETF MTD'!$OW$3-1</f>
        <v/>
      </c>
      <c r="OJ10" s="32">
        <f>OH10*OI10</f>
        <v/>
      </c>
      <c r="OL10" t="inlineStr">
        <is>
          <t>GOVT</t>
        </is>
      </c>
      <c r="OM10" s="143" t="n">
        <v>0</v>
      </c>
      <c r="ON10" s="32">
        <f>'ETF MTD'!$OW$28/'ETF MTD'!$OW$3-1</f>
        <v/>
      </c>
      <c r="OO10" s="32">
        <f>OM10*ON10</f>
        <v/>
      </c>
      <c r="OQ10" t="inlineStr">
        <is>
          <t>GOVT</t>
        </is>
      </c>
      <c r="OR10" s="143" t="n">
        <v>0</v>
      </c>
      <c r="OS10" s="32">
        <f>'ETF MTD'!$OW$28/'ETF MTD'!$OW$3-1</f>
        <v/>
      </c>
      <c r="OT10" s="32">
        <f>OR10*OS10</f>
        <v/>
      </c>
      <c r="OV10" t="inlineStr">
        <is>
          <t>GOVT</t>
        </is>
      </c>
      <c r="OW10" s="143" t="n">
        <v>0</v>
      </c>
      <c r="OX10" s="32">
        <f>'ETF MTD'!$OW$28/'ETF MTD'!$OW$3-1</f>
        <v/>
      </c>
      <c r="OY10" s="32">
        <f>OW10*OX10</f>
        <v/>
      </c>
      <c r="PA10" t="inlineStr">
        <is>
          <t>GOVT</t>
        </is>
      </c>
      <c r="PB10" s="143" t="n">
        <v>0</v>
      </c>
      <c r="PC10" s="32">
        <f>'ETF MTD'!$OW$28/'ETF MTD'!$OW$3-1</f>
        <v/>
      </c>
      <c r="PD10" s="32">
        <f>PB10*PC10</f>
        <v/>
      </c>
      <c r="PF10" t="inlineStr">
        <is>
          <t>GOVT</t>
        </is>
      </c>
      <c r="PG10" s="143" t="n">
        <v>0</v>
      </c>
      <c r="PH10" s="32">
        <f>'ETF MTD'!$OW$28/'ETF MTD'!$OW$3-1</f>
        <v/>
      </c>
      <c r="PI10" s="32">
        <f>PG10*PH10</f>
        <v/>
      </c>
      <c r="PK10" t="inlineStr">
        <is>
          <t>GOVT</t>
        </is>
      </c>
      <c r="PL10" s="143" t="n">
        <v>0</v>
      </c>
      <c r="PM10" s="32">
        <f>'ETF MTD'!$OW$28/'ETF MTD'!$OW$3-1</f>
        <v/>
      </c>
      <c r="PN10" s="32">
        <f>PL10*PM10</f>
        <v/>
      </c>
      <c r="PP10" t="inlineStr">
        <is>
          <t>GOVT</t>
        </is>
      </c>
      <c r="PQ10" s="143" t="n">
        <v>0</v>
      </c>
      <c r="PR10" s="32">
        <f>'ETF MTD'!$OW$28/'ETF MTD'!$OW$3-1</f>
        <v/>
      </c>
      <c r="PS10" s="32">
        <f>PQ10*PR10</f>
        <v/>
      </c>
      <c r="PU10" t="inlineStr">
        <is>
          <t>GOVT</t>
        </is>
      </c>
      <c r="PV10" s="143" t="n">
        <v>0</v>
      </c>
      <c r="PW10" s="32">
        <f>'ETF MTD'!$OW$28/'ETF MTD'!$OW$3-1</f>
        <v/>
      </c>
      <c r="PX10" s="32">
        <f>PV10*PW10</f>
        <v/>
      </c>
      <c r="PZ10" t="inlineStr">
        <is>
          <t>GOVT</t>
        </is>
      </c>
      <c r="QA10" s="143" t="n">
        <v>0</v>
      </c>
      <c r="QB10" s="32">
        <f>'ETF MTD'!$OW$28/'ETF MTD'!$OW$3-1</f>
        <v/>
      </c>
      <c r="QC10" s="32">
        <f>QA10*QB10</f>
        <v/>
      </c>
      <c r="QD10" s="3" t="n"/>
      <c r="QE10" s="298" t="n"/>
    </row>
    <row r="11">
      <c r="C11" s="143" t="n"/>
      <c r="D11" s="32" t="n"/>
      <c r="E11" s="32" t="n"/>
      <c r="H11" s="143" t="n"/>
      <c r="I11" s="32" t="n"/>
      <c r="J11" s="32" t="n"/>
      <c r="M11" s="143" t="n"/>
      <c r="N11" s="32" t="n"/>
      <c r="O11" s="32" t="n"/>
      <c r="R11" s="143" t="n"/>
      <c r="S11" s="32" t="n"/>
      <c r="T11" s="32" t="n"/>
      <c r="W11" s="143" t="n"/>
      <c r="X11" s="32" t="n"/>
      <c r="Y11" s="32" t="n"/>
      <c r="AB11" s="143" t="n"/>
      <c r="AC11" s="32" t="n"/>
      <c r="AD11" s="32" t="n"/>
      <c r="AG11" s="143" t="n"/>
      <c r="AH11" s="32" t="n"/>
      <c r="AI11" s="32" t="n"/>
      <c r="AL11" s="143" t="n"/>
      <c r="AM11" s="32" t="n"/>
      <c r="AN11" s="32" t="n"/>
      <c r="AQ11" s="143" t="n"/>
      <c r="AR11" s="32" t="n"/>
      <c r="AS11" s="32" t="n"/>
      <c r="AV11" s="143" t="n"/>
      <c r="AW11" s="32" t="n"/>
      <c r="AX11" s="32" t="n"/>
      <c r="BA11" s="143" t="n"/>
      <c r="BB11" s="32" t="n"/>
      <c r="BC11" s="32" t="n"/>
      <c r="BF11" s="143" t="n"/>
      <c r="BG11" s="32" t="n"/>
      <c r="BH11" s="32" t="n"/>
      <c r="BK11" s="143" t="n"/>
      <c r="BL11" s="32" t="n"/>
      <c r="BM11" s="32" t="n"/>
      <c r="BP11" s="143" t="n"/>
      <c r="BQ11" s="32" t="n"/>
      <c r="BR11" s="32" t="n"/>
      <c r="BU11" s="143" t="n"/>
      <c r="BV11" s="32" t="n"/>
      <c r="BW11" s="32" t="n"/>
      <c r="BZ11" s="143" t="n"/>
      <c r="CA11" s="32" t="n"/>
      <c r="CB11" s="32" t="n"/>
      <c r="CE11" s="143" t="n"/>
      <c r="CF11" s="32" t="n"/>
      <c r="CG11" s="32" t="n"/>
      <c r="CJ11" s="143" t="n"/>
      <c r="CK11" s="32" t="n"/>
      <c r="CL11" s="32" t="n"/>
      <c r="CN11" s="33" t="inlineStr">
        <is>
          <t>BWX</t>
        </is>
      </c>
      <c r="CO11" s="49" t="n">
        <v>0</v>
      </c>
      <c r="CP11" s="61">
        <f>'ETF MTD'!$KG$28/'ETF MTD'!$KG$3-1</f>
        <v/>
      </c>
      <c r="CQ11" s="61">
        <f>CO11*CP11</f>
        <v/>
      </c>
      <c r="CS11" s="33" t="inlineStr">
        <is>
          <t>BWX</t>
        </is>
      </c>
      <c r="CT11" s="49" t="n">
        <v>0</v>
      </c>
      <c r="CU11" s="61">
        <f>'ETF MTD'!$KG$28/'ETF MTD'!$KG$3-1</f>
        <v/>
      </c>
      <c r="CV11" s="61">
        <f>CT11*CU11</f>
        <v/>
      </c>
      <c r="CW11" s="61" t="n"/>
      <c r="CX11" s="33" t="inlineStr">
        <is>
          <t>BWX</t>
        </is>
      </c>
      <c r="CY11" s="49" t="n">
        <v>0</v>
      </c>
      <c r="CZ11" s="61">
        <f>'ETF MTD'!$KG$28/'ETF MTD'!$KG$3-1</f>
        <v/>
      </c>
      <c r="DA11" s="61">
        <f>CY11*CZ11</f>
        <v/>
      </c>
      <c r="DB11" s="61" t="n"/>
      <c r="DC11" s="33" t="inlineStr">
        <is>
          <t>BWX</t>
        </is>
      </c>
      <c r="DD11" s="49" t="n">
        <v>0</v>
      </c>
      <c r="DE11" s="61">
        <f>'ETF MTD'!$KG$28/'ETF MTD'!$KG$3-1</f>
        <v/>
      </c>
      <c r="DF11" s="61">
        <f>DD11*DE11</f>
        <v/>
      </c>
      <c r="DG11" s="61" t="n"/>
      <c r="DH11" s="33" t="inlineStr">
        <is>
          <t>BWX</t>
        </is>
      </c>
      <c r="DI11" s="49" t="n">
        <v>0</v>
      </c>
      <c r="DJ11" s="61">
        <f>'ETF MTD'!$KG$28/'ETF MTD'!$KG$3-1</f>
        <v/>
      </c>
      <c r="DK11" s="61">
        <f>DI11*DJ11</f>
        <v/>
      </c>
      <c r="DL11" s="61" t="n"/>
      <c r="DM11" s="33" t="inlineStr">
        <is>
          <t>BWX</t>
        </is>
      </c>
      <c r="DN11" s="49" t="n">
        <v>0</v>
      </c>
      <c r="DO11" s="61">
        <f>'ETF MTD'!$KG$28/'ETF MTD'!$KG$3-1</f>
        <v/>
      </c>
      <c r="DP11" s="61">
        <f>DN11*DO11</f>
        <v/>
      </c>
      <c r="DQ11" s="61" t="n"/>
      <c r="DR11" s="33" t="inlineStr">
        <is>
          <t>BWX</t>
        </is>
      </c>
      <c r="DS11" s="49" t="n">
        <v>0</v>
      </c>
      <c r="DT11" s="61">
        <f>'ETF MTD'!$KG$28/'ETF MTD'!$KG$3-1</f>
        <v/>
      </c>
      <c r="DU11" s="61">
        <f>DS11*DT11</f>
        <v/>
      </c>
      <c r="DV11" s="61" t="n"/>
      <c r="DW11" s="33" t="inlineStr">
        <is>
          <t>BWX</t>
        </is>
      </c>
      <c r="DX11" s="49" t="n">
        <v>0</v>
      </c>
      <c r="DY11" s="61">
        <f>'ETF MTD'!$KG$28/'ETF MTD'!$KG$3-1</f>
        <v/>
      </c>
      <c r="DZ11" s="61">
        <f>DX11*DY11</f>
        <v/>
      </c>
      <c r="EA11" s="61" t="n"/>
      <c r="EB11" s="33" t="inlineStr">
        <is>
          <t>BWX</t>
        </is>
      </c>
      <c r="EC11" s="49" t="n">
        <v>0</v>
      </c>
      <c r="ED11" s="61">
        <f>'ETF MTD'!$KG$28/'ETF MTD'!$KG$3-1</f>
        <v/>
      </c>
      <c r="EE11" s="61">
        <f>EC11*ED11</f>
        <v/>
      </c>
      <c r="EF11" s="61" t="n"/>
      <c r="EG11" s="33" t="inlineStr">
        <is>
          <t>BWX</t>
        </is>
      </c>
      <c r="EH11" s="49" t="n">
        <v>0</v>
      </c>
      <c r="EI11" s="61">
        <f>'ETF MTD'!$KG$28/'ETF MTD'!$KG$3-1</f>
        <v/>
      </c>
      <c r="EJ11" s="61">
        <f>EH11*EI11</f>
        <v/>
      </c>
      <c r="EK11" s="61" t="n"/>
      <c r="EL11" s="33" t="inlineStr">
        <is>
          <t>BWX</t>
        </is>
      </c>
      <c r="EM11" s="49" t="n">
        <v>0</v>
      </c>
      <c r="EN11" s="61">
        <f>'ETF MTD'!$KG$28/'ETF MTD'!$KG$3-1</f>
        <v/>
      </c>
      <c r="EO11" s="61">
        <f>EM11*EN11</f>
        <v/>
      </c>
      <c r="EP11" s="61" t="n"/>
      <c r="EQ11" s="33" t="inlineStr">
        <is>
          <t>BWX</t>
        </is>
      </c>
      <c r="ER11" s="49" t="n">
        <v>0</v>
      </c>
      <c r="ES11" s="61">
        <f>'ETF MTD'!$KG$28/'ETF MTD'!$KG$3-1</f>
        <v/>
      </c>
      <c r="ET11" s="61">
        <f>ER11*ES11</f>
        <v/>
      </c>
      <c r="EU11" s="61" t="n"/>
      <c r="EV11" s="33" t="inlineStr">
        <is>
          <t>BWX</t>
        </is>
      </c>
      <c r="EW11" s="49" t="n">
        <v>0</v>
      </c>
      <c r="EX11" s="61">
        <f>'ETF MTD'!$KG$28/'ETF MTD'!$KG$3-1</f>
        <v/>
      </c>
      <c r="EY11" s="61">
        <f>EW11*EX11</f>
        <v/>
      </c>
      <c r="EZ11" s="61" t="n"/>
      <c r="FA11" s="33" t="inlineStr">
        <is>
          <t>BWX</t>
        </is>
      </c>
      <c r="FB11" s="49" t="n">
        <v>0</v>
      </c>
      <c r="FC11" s="61">
        <f>'ETF MTD'!$KG$28/'ETF MTD'!$KG$3-1</f>
        <v/>
      </c>
      <c r="FD11" s="61">
        <f>FB11*FC11</f>
        <v/>
      </c>
      <c r="FF11" s="33" t="inlineStr">
        <is>
          <t>BWX</t>
        </is>
      </c>
      <c r="FG11" s="49" t="n">
        <v>0</v>
      </c>
      <c r="FH11" s="61">
        <f>'ETF MTD'!$KG$28/'ETF MTD'!$KG$3-1</f>
        <v/>
      </c>
      <c r="FI11" s="61">
        <f>FG11*FH11</f>
        <v/>
      </c>
      <c r="FK11" s="33" t="inlineStr">
        <is>
          <t>BWX</t>
        </is>
      </c>
      <c r="FL11" s="49" t="n">
        <v>0</v>
      </c>
      <c r="FM11" s="61">
        <f>'ETF MTD'!$KG$28/'ETF MTD'!$KG$3-1</f>
        <v/>
      </c>
      <c r="FN11" s="61">
        <f>FL11*FM11</f>
        <v/>
      </c>
      <c r="FP11" s="33" t="inlineStr">
        <is>
          <t>BWX</t>
        </is>
      </c>
      <c r="FQ11" s="49" t="n">
        <v>0</v>
      </c>
      <c r="FR11" s="61">
        <f>'ETF MTD'!$KG$28/'ETF MTD'!$KG$3-1</f>
        <v/>
      </c>
      <c r="FS11" s="61">
        <f>FQ11*FR11</f>
        <v/>
      </c>
      <c r="FT11" s="61" t="n"/>
      <c r="FU11" s="33" t="inlineStr">
        <is>
          <t>BWX</t>
        </is>
      </c>
      <c r="FV11" s="49" t="n">
        <v>0</v>
      </c>
      <c r="FW11" s="61">
        <f>'ETF MTD'!$KG$28/'ETF MTD'!$KG$3-1</f>
        <v/>
      </c>
      <c r="FX11" s="61">
        <f>FV11*FW11</f>
        <v/>
      </c>
      <c r="FY11" s="61" t="n"/>
      <c r="FZ11" s="33" t="inlineStr">
        <is>
          <t>BWX</t>
        </is>
      </c>
      <c r="GA11" s="49" t="n">
        <v>0</v>
      </c>
      <c r="GB11" s="61">
        <f>'ETF MTD'!$KG$28/'ETF MTD'!$KG$3-1</f>
        <v/>
      </c>
      <c r="GC11" s="61">
        <f>GA11*GB11</f>
        <v/>
      </c>
      <c r="GD11" s="61" t="n"/>
      <c r="GE11" s="33" t="inlineStr">
        <is>
          <t>BWX</t>
        </is>
      </c>
      <c r="GF11" s="49" t="n">
        <v>0</v>
      </c>
      <c r="GG11" s="61">
        <f>'ETF MTD'!$KG$28/'ETF MTD'!$KG$3-1</f>
        <v/>
      </c>
      <c r="GH11" s="61">
        <f>GF11*GG11</f>
        <v/>
      </c>
      <c r="GI11" s="61" t="n"/>
      <c r="GJ11" s="33" t="inlineStr">
        <is>
          <t>BWX</t>
        </is>
      </c>
      <c r="GK11" s="49" t="n">
        <v>0</v>
      </c>
      <c r="GL11" s="61">
        <f>'ETF MTD'!$KG$28/'ETF MTD'!$KG$3-1</f>
        <v/>
      </c>
      <c r="GM11" s="61">
        <f>GK11*GL11</f>
        <v/>
      </c>
      <c r="GN11" s="61" t="n"/>
      <c r="GO11" s="33" t="inlineStr">
        <is>
          <t>BWX</t>
        </is>
      </c>
      <c r="GP11" s="49" t="n">
        <v>0</v>
      </c>
      <c r="GQ11" s="61">
        <f>'ETF MTD'!$KG$28/'ETF MTD'!$KG$3-1</f>
        <v/>
      </c>
      <c r="GR11" s="61">
        <f>GP11*GQ11</f>
        <v/>
      </c>
      <c r="GS11" s="61" t="n"/>
      <c r="GT11" s="33" t="inlineStr">
        <is>
          <t>BWX</t>
        </is>
      </c>
      <c r="GU11" s="49" t="n">
        <v>0</v>
      </c>
      <c r="GV11" s="61">
        <f>'ETF MTD'!$KG$28/'ETF MTD'!$KG$3-1</f>
        <v/>
      </c>
      <c r="GW11" s="61">
        <f>GU11*GV11</f>
        <v/>
      </c>
      <c r="GX11" s="61" t="n"/>
      <c r="GY11" s="33" t="inlineStr">
        <is>
          <t>BWX</t>
        </is>
      </c>
      <c r="GZ11" s="49" t="n">
        <v>0</v>
      </c>
      <c r="HA11" s="61">
        <f>'ETF MTD'!$KG$28/'ETF MTD'!$KG$3-1</f>
        <v/>
      </c>
      <c r="HB11" s="61">
        <f>GZ11*HA11</f>
        <v/>
      </c>
      <c r="HC11" s="61" t="n"/>
      <c r="HD11" s="33" t="inlineStr">
        <is>
          <t>BWX</t>
        </is>
      </c>
      <c r="HE11" s="49" t="n">
        <v>0</v>
      </c>
      <c r="HF11" s="61">
        <f>'ETF MTD'!$KG$28/'ETF MTD'!$KG$3-1</f>
        <v/>
      </c>
      <c r="HG11" s="61">
        <f>HE11*HF11</f>
        <v/>
      </c>
      <c r="HH11" s="61" t="n"/>
      <c r="HI11" s="33" t="inlineStr">
        <is>
          <t>BWX</t>
        </is>
      </c>
      <c r="HJ11" s="49" t="n">
        <v>0</v>
      </c>
      <c r="HK11" s="61">
        <f>'ETF MTD'!$KG$28/'ETF MTD'!$KG$3-1</f>
        <v/>
      </c>
      <c r="HL11" s="61">
        <f>HJ11*HK11</f>
        <v/>
      </c>
      <c r="HM11" s="61" t="n"/>
      <c r="HN11" s="33" t="inlineStr">
        <is>
          <t>BWX</t>
        </is>
      </c>
      <c r="HO11" s="49" t="n">
        <v>0</v>
      </c>
      <c r="HP11" s="61">
        <f>'ETF MTD'!$KG$28/'ETF MTD'!$KG$3-1</f>
        <v/>
      </c>
      <c r="HQ11" s="61">
        <f>HO11*HP11</f>
        <v/>
      </c>
      <c r="HR11" s="61" t="n"/>
      <c r="HS11" s="33" t="inlineStr">
        <is>
          <t>BWX</t>
        </is>
      </c>
      <c r="HT11" s="49" t="n">
        <v>0</v>
      </c>
      <c r="HU11" s="61">
        <f>'ETF MTD'!$KG$28/'ETF MTD'!$KG$3-1</f>
        <v/>
      </c>
      <c r="HV11" s="61">
        <f>HT11*HU11</f>
        <v/>
      </c>
      <c r="HW11" s="61" t="n"/>
      <c r="HX11" s="33" t="inlineStr">
        <is>
          <t>BWX</t>
        </is>
      </c>
      <c r="HY11" s="49" t="n">
        <v>0</v>
      </c>
      <c r="HZ11" s="61">
        <f>'ETF MTD'!$KG$28/'ETF MTD'!$KG$3-1</f>
        <v/>
      </c>
      <c r="IA11" s="61">
        <f>HY11*HZ11</f>
        <v/>
      </c>
      <c r="IB11" s="61" t="n"/>
      <c r="IC11" s="33" t="inlineStr">
        <is>
          <t>BWX</t>
        </is>
      </c>
      <c r="ID11" s="49" t="n">
        <v>0</v>
      </c>
      <c r="IE11" s="61">
        <f>'ETF MTD'!$KG$28/'ETF MTD'!$KG$3-1</f>
        <v/>
      </c>
      <c r="IF11" s="61">
        <f>ID11*IE11</f>
        <v/>
      </c>
      <c r="IG11" s="61" t="n"/>
      <c r="IH11" s="33" t="inlineStr">
        <is>
          <t>BWX</t>
        </is>
      </c>
      <c r="II11" s="49" t="n">
        <v>0</v>
      </c>
      <c r="IJ11" s="61">
        <f>'ETF MTD'!$KG$28/'ETF MTD'!$KG$3-1</f>
        <v/>
      </c>
      <c r="IK11" s="61">
        <f>II11*IJ11</f>
        <v/>
      </c>
      <c r="IL11" s="61" t="n"/>
      <c r="IM11" s="33" t="inlineStr">
        <is>
          <t>BWX</t>
        </is>
      </c>
      <c r="IN11" s="49" t="n">
        <v>0</v>
      </c>
      <c r="IO11" s="61">
        <f>'ETF MTD'!$KG$28/'ETF MTD'!$KG$3-1</f>
        <v/>
      </c>
      <c r="IP11" s="61">
        <f>IN11*IO11</f>
        <v/>
      </c>
      <c r="IQ11" s="61" t="n"/>
      <c r="IR11" s="33" t="inlineStr">
        <is>
          <t>BWX</t>
        </is>
      </c>
      <c r="IS11" s="49" t="n">
        <v>0</v>
      </c>
      <c r="IT11" s="61">
        <f>'ETF MTD'!$KG$28/'ETF MTD'!$KG$3-1</f>
        <v/>
      </c>
      <c r="IU11" s="61">
        <f>IS11*IT11</f>
        <v/>
      </c>
      <c r="IV11" s="61" t="n"/>
      <c r="IW11" s="33" t="inlineStr">
        <is>
          <t>BWX</t>
        </is>
      </c>
      <c r="IX11" s="49" t="n">
        <v>0</v>
      </c>
      <c r="IY11" s="61">
        <f>'ETF MTD'!$KG$28/'ETF MTD'!$KG$3-1</f>
        <v/>
      </c>
      <c r="IZ11" s="61">
        <f>IX11*IY11</f>
        <v/>
      </c>
      <c r="JA11" s="61" t="n"/>
      <c r="JB11" s="33" t="inlineStr">
        <is>
          <t>BWX</t>
        </is>
      </c>
      <c r="JC11" s="49" t="n">
        <v>0</v>
      </c>
      <c r="JD11" s="61">
        <f>'ETF MTD'!$KG$28/'ETF MTD'!$KG$3-1</f>
        <v/>
      </c>
      <c r="JE11" s="61">
        <f>JC11*JD11</f>
        <v/>
      </c>
      <c r="JF11" s="61" t="n"/>
      <c r="JG11" s="33" t="inlineStr">
        <is>
          <t>BWX</t>
        </is>
      </c>
      <c r="JH11" s="49" t="n">
        <v>0</v>
      </c>
      <c r="JI11" s="61">
        <f>'ETF MTD'!$KG$28/'ETF MTD'!$KG$3-1</f>
        <v/>
      </c>
      <c r="JJ11" s="61">
        <f>JH11*JI11</f>
        <v/>
      </c>
      <c r="JK11" s="61" t="n"/>
      <c r="JL11" s="33" t="inlineStr">
        <is>
          <t>BWX</t>
        </is>
      </c>
      <c r="JM11" s="49" t="n">
        <v>0</v>
      </c>
      <c r="JN11" s="61">
        <f>'ETF MTD'!$KG$28/'ETF MTD'!$KG$3-1</f>
        <v/>
      </c>
      <c r="JO11" s="61">
        <f>JM11*JN11</f>
        <v/>
      </c>
      <c r="JP11" s="61" t="n"/>
      <c r="JQ11" s="33" t="inlineStr">
        <is>
          <t>BWX</t>
        </is>
      </c>
      <c r="JR11" s="49" t="n">
        <v>0</v>
      </c>
      <c r="JS11" s="61">
        <f>'ETF MTD'!$KG$28/'ETF MTD'!$KG$3-1</f>
        <v/>
      </c>
      <c r="JT11" s="61">
        <f>JR11*JS11</f>
        <v/>
      </c>
      <c r="JU11" s="61" t="n"/>
      <c r="JV11" s="33" t="inlineStr">
        <is>
          <t>BWX</t>
        </is>
      </c>
      <c r="JW11" s="49" t="n">
        <v>0</v>
      </c>
      <c r="JX11" s="61">
        <f>'ETF MTD'!$KG$28/'ETF MTD'!$KG$3-1</f>
        <v/>
      </c>
      <c r="JY11" s="61">
        <f>JW11*JX11</f>
        <v/>
      </c>
      <c r="JZ11" s="61" t="n"/>
      <c r="KA11" s="33" t="inlineStr">
        <is>
          <t>BWX</t>
        </is>
      </c>
      <c r="KB11" s="49" t="n">
        <v>0</v>
      </c>
      <c r="KC11" s="61">
        <f>'ETF MTD'!$KG$28/'ETF MTD'!$KG$3-1</f>
        <v/>
      </c>
      <c r="KD11" s="61">
        <f>KB11*KC11</f>
        <v/>
      </c>
      <c r="KE11" s="61" t="n"/>
      <c r="KF11" s="33" t="inlineStr">
        <is>
          <t>BWX</t>
        </is>
      </c>
      <c r="KG11" s="49" t="n">
        <v>0</v>
      </c>
      <c r="KH11" s="61">
        <f>'ETF MTD'!$KG$28/'ETF MTD'!$KG$3-1</f>
        <v/>
      </c>
      <c r="KI11" s="61">
        <f>KG11*KH11</f>
        <v/>
      </c>
      <c r="KJ11" s="61" t="n"/>
      <c r="KK11" s="33" t="inlineStr">
        <is>
          <t>BWX</t>
        </is>
      </c>
      <c r="KL11" s="49" t="n">
        <v>0</v>
      </c>
      <c r="KM11" s="61">
        <f>'ETF MTD'!$KG$28/'ETF MTD'!$KG$3-1</f>
        <v/>
      </c>
      <c r="KN11" s="61">
        <f>KL11*KM11</f>
        <v/>
      </c>
      <c r="KO11" s="61" t="n"/>
      <c r="KP11" s="33" t="inlineStr">
        <is>
          <t>BWX</t>
        </is>
      </c>
      <c r="KQ11" s="49" t="n">
        <v>0</v>
      </c>
      <c r="KR11" s="61">
        <f>'ETF MTD'!$KG$28/'ETF MTD'!$KG$3-1</f>
        <v/>
      </c>
      <c r="KS11" s="61">
        <f>KQ11*KR11</f>
        <v/>
      </c>
      <c r="KT11" s="61" t="n"/>
      <c r="KU11" s="33" t="inlineStr">
        <is>
          <t>BWX</t>
        </is>
      </c>
      <c r="KV11" s="49" t="n">
        <v>0</v>
      </c>
      <c r="KW11" s="61">
        <f>'ETF MTD'!$KG$28/'ETF MTD'!$KG$3-1</f>
        <v/>
      </c>
      <c r="KX11" s="61">
        <f>KV11*KW11</f>
        <v/>
      </c>
      <c r="KY11" s="61" t="n"/>
      <c r="KZ11" s="33" t="inlineStr">
        <is>
          <t>BWX</t>
        </is>
      </c>
      <c r="LA11" s="49" t="n">
        <v>0</v>
      </c>
      <c r="LB11" s="61">
        <f>'ETF MTD'!$KG$28/'ETF MTD'!$KG$3-1</f>
        <v/>
      </c>
      <c r="LC11" s="61">
        <f>LA11*LB11</f>
        <v/>
      </c>
      <c r="LD11" s="61" t="n"/>
      <c r="LE11" s="33" t="inlineStr">
        <is>
          <t>BWX</t>
        </is>
      </c>
      <c r="LF11" s="49" t="n">
        <v>0</v>
      </c>
      <c r="LG11" s="61">
        <f>'ETF MTD'!$KG$28/'ETF MTD'!$KG$3-1</f>
        <v/>
      </c>
      <c r="LH11" s="61">
        <f>LF11*LG11</f>
        <v/>
      </c>
      <c r="LJ11" s="33" t="inlineStr">
        <is>
          <t>BWX</t>
        </is>
      </c>
      <c r="LK11" s="49" t="n">
        <v>0</v>
      </c>
      <c r="LL11" s="61">
        <f>'ETF MTD'!$KG$28/'ETF MTD'!$KG$3-1</f>
        <v/>
      </c>
      <c r="LM11" s="61">
        <f>LK11*LL11</f>
        <v/>
      </c>
      <c r="LN11" s="61" t="n"/>
      <c r="LO11" s="33" t="inlineStr">
        <is>
          <t>BWX</t>
        </is>
      </c>
      <c r="LP11" s="49" t="n">
        <v>0</v>
      </c>
      <c r="LQ11" s="61">
        <f>'ETF MTD'!$KG$28/'ETF MTD'!$KG$3-1</f>
        <v/>
      </c>
      <c r="LR11" s="61">
        <f>LP11*LQ11</f>
        <v/>
      </c>
      <c r="LT11" s="33" t="inlineStr">
        <is>
          <t>BWX</t>
        </is>
      </c>
      <c r="LU11" s="49" t="n">
        <v>0</v>
      </c>
      <c r="LV11" s="61">
        <f>'ETF MTD'!$KG$28/'ETF MTD'!$KG$3-1</f>
        <v/>
      </c>
      <c r="LW11" s="61">
        <f>LU11*LV11</f>
        <v/>
      </c>
      <c r="LY11" s="33" t="inlineStr">
        <is>
          <t>BWX</t>
        </is>
      </c>
      <c r="LZ11" s="49" t="n">
        <v>0</v>
      </c>
      <c r="MA11" s="61">
        <f>'ETF MTD'!$KG$28/'ETF MTD'!$KG$3-1</f>
        <v/>
      </c>
      <c r="MB11" s="61">
        <f>LZ11*MA11</f>
        <v/>
      </c>
      <c r="MD11" s="33" t="inlineStr">
        <is>
          <t>BWX</t>
        </is>
      </c>
      <c r="ME11" s="49" t="n">
        <v>0</v>
      </c>
      <c r="MF11" s="61">
        <f>'ETF MTD'!$KG$28/'ETF MTD'!$KG$3-1</f>
        <v/>
      </c>
      <c r="MG11" s="61">
        <f>ME11*MF11</f>
        <v/>
      </c>
      <c r="MI11" s="33" t="inlineStr">
        <is>
          <t>BWX</t>
        </is>
      </c>
      <c r="MJ11" s="49" t="n">
        <v>0</v>
      </c>
      <c r="MK11" s="61">
        <f>'ETF MTD'!$KG$28/'ETF MTD'!$KG$3-1</f>
        <v/>
      </c>
      <c r="ML11" s="61">
        <f>MJ11*MK11</f>
        <v/>
      </c>
      <c r="MN11" s="33" t="inlineStr">
        <is>
          <t>BWX</t>
        </is>
      </c>
      <c r="MO11" s="49" t="n">
        <v>0</v>
      </c>
      <c r="MP11" s="61">
        <f>'ETF MTD'!$KG$28/'ETF MTD'!$KG$3-1</f>
        <v/>
      </c>
      <c r="MQ11" s="61">
        <f>MO11*MP11</f>
        <v/>
      </c>
      <c r="MS11" s="33" t="inlineStr">
        <is>
          <t>BWX</t>
        </is>
      </c>
      <c r="MT11" s="49" t="n">
        <v>0</v>
      </c>
      <c r="MU11" s="61">
        <f>'ETF MTD'!$KG$28/'ETF MTD'!$KG$3-1</f>
        <v/>
      </c>
      <c r="MV11" s="61">
        <f>MT11*MU11</f>
        <v/>
      </c>
      <c r="MX11" s="33" t="inlineStr">
        <is>
          <t>BWX</t>
        </is>
      </c>
      <c r="MY11" s="49" t="n">
        <v>0</v>
      </c>
      <c r="MZ11" s="61">
        <f>'ETF MTD'!$KG$28/'ETF MTD'!$KG$3-1</f>
        <v/>
      </c>
      <c r="NA11" s="61">
        <f>MY11*MZ11</f>
        <v/>
      </c>
      <c r="NC11" s="33" t="inlineStr">
        <is>
          <t>BWX</t>
        </is>
      </c>
      <c r="ND11" s="49" t="n">
        <v>0</v>
      </c>
      <c r="NE11" s="61">
        <f>'ETF MTD'!$KG$28/'ETF MTD'!$KG$3-1</f>
        <v/>
      </c>
      <c r="NF11" s="61">
        <f>ND11*NE11</f>
        <v/>
      </c>
      <c r="NH11" s="33" t="inlineStr">
        <is>
          <t>BWX</t>
        </is>
      </c>
      <c r="NI11" s="49" t="n">
        <v>0</v>
      </c>
      <c r="NJ11" s="61">
        <f>'ETF MTD'!$KG$28/'ETF MTD'!$KG$3-1</f>
        <v/>
      </c>
      <c r="NK11" s="61">
        <f>NI11*NJ11</f>
        <v/>
      </c>
      <c r="NM11" s="33" t="inlineStr">
        <is>
          <t>BWX</t>
        </is>
      </c>
      <c r="NN11" s="49" t="n">
        <v>0</v>
      </c>
      <c r="NO11" s="61">
        <f>'ETF MTD'!$KG$28/'ETF MTD'!$KG$3-1</f>
        <v/>
      </c>
      <c r="NP11" s="61">
        <f>NN11*NO11</f>
        <v/>
      </c>
      <c r="NR11" s="33" t="inlineStr">
        <is>
          <t>BWX</t>
        </is>
      </c>
      <c r="NS11" s="49" t="n">
        <v>0</v>
      </c>
      <c r="NT11" s="61">
        <f>'ETF MTD'!$KG$28/'ETF MTD'!$KG$3-1</f>
        <v/>
      </c>
      <c r="NU11" s="61">
        <f>NS11*NT11</f>
        <v/>
      </c>
      <c r="NW11" s="33" t="inlineStr">
        <is>
          <t>BWX</t>
        </is>
      </c>
      <c r="NX11" s="49" t="n">
        <v>0</v>
      </c>
      <c r="NY11" s="61">
        <f>'ETF MTD'!$KG$28/'ETF MTD'!$KG$3-1</f>
        <v/>
      </c>
      <c r="NZ11" s="61">
        <f>NX11*NY11</f>
        <v/>
      </c>
      <c r="OB11" s="33" t="inlineStr">
        <is>
          <t>BWX</t>
        </is>
      </c>
      <c r="OC11" s="49" t="n">
        <v>0</v>
      </c>
      <c r="OD11" s="61">
        <f>'ETF MTD'!$KG$28/'ETF MTD'!$KG$3-1</f>
        <v/>
      </c>
      <c r="OE11" s="61">
        <f>OC11*OD11</f>
        <v/>
      </c>
      <c r="OG11" s="33" t="inlineStr">
        <is>
          <t>BWX</t>
        </is>
      </c>
      <c r="OH11" s="49" t="n">
        <v>0</v>
      </c>
      <c r="OI11" s="61">
        <f>'ETF MTD'!$KG$28/'ETF MTD'!$KG$3-1</f>
        <v/>
      </c>
      <c r="OJ11" s="61">
        <f>OH11*OI11</f>
        <v/>
      </c>
      <c r="OL11" s="33" t="inlineStr">
        <is>
          <t>BWX</t>
        </is>
      </c>
      <c r="OM11" s="49" t="n">
        <v>0</v>
      </c>
      <c r="ON11" s="61">
        <f>'ETF MTD'!$KG$28/'ETF MTD'!$KG$3-1</f>
        <v/>
      </c>
      <c r="OO11" s="61">
        <f>OM11*ON11</f>
        <v/>
      </c>
      <c r="OQ11" s="33" t="inlineStr">
        <is>
          <t>BWX</t>
        </is>
      </c>
      <c r="OR11" s="49" t="n">
        <v>0</v>
      </c>
      <c r="OS11" s="61">
        <f>'ETF MTD'!$KG$28/'ETF MTD'!$KG$3-1</f>
        <v/>
      </c>
      <c r="OT11" s="61">
        <f>OR11*OS11</f>
        <v/>
      </c>
      <c r="OV11" s="33" t="inlineStr">
        <is>
          <t>BWX</t>
        </is>
      </c>
      <c r="OW11" s="49" t="n">
        <v>0</v>
      </c>
      <c r="OX11" s="61">
        <f>'ETF MTD'!$KG$28/'ETF MTD'!$KG$3-1</f>
        <v/>
      </c>
      <c r="OY11" s="61">
        <f>OW11*OX11</f>
        <v/>
      </c>
      <c r="PA11" s="33" t="inlineStr">
        <is>
          <t>BWX</t>
        </is>
      </c>
      <c r="PB11" s="49" t="n">
        <v>0</v>
      </c>
      <c r="PC11" s="61">
        <f>'ETF MTD'!$KG$28/'ETF MTD'!$KG$3-1</f>
        <v/>
      </c>
      <c r="PD11" s="61">
        <f>PB11*PC11</f>
        <v/>
      </c>
      <c r="PF11" s="33" t="inlineStr">
        <is>
          <t>BWX</t>
        </is>
      </c>
      <c r="PG11" s="49" t="n">
        <v>0</v>
      </c>
      <c r="PH11" s="61">
        <f>'ETF MTD'!$KG$28/'ETF MTD'!$KG$3-1</f>
        <v/>
      </c>
      <c r="PI11" s="61">
        <f>PG11*PH11</f>
        <v/>
      </c>
      <c r="PK11" s="33" t="inlineStr">
        <is>
          <t>BWX</t>
        </is>
      </c>
      <c r="PL11" s="49" t="n">
        <v>0</v>
      </c>
      <c r="PM11" s="61">
        <f>'ETF MTD'!$KG$28/'ETF MTD'!$KG$3-1</f>
        <v/>
      </c>
      <c r="PN11" s="61">
        <f>PL11*PM11</f>
        <v/>
      </c>
      <c r="PP11" s="33" t="inlineStr">
        <is>
          <t>BWX</t>
        </is>
      </c>
      <c r="PQ11" s="49" t="n">
        <v>0</v>
      </c>
      <c r="PR11" s="61">
        <f>'ETF MTD'!$KG$28/'ETF MTD'!$KG$3-1</f>
        <v/>
      </c>
      <c r="PS11" s="61">
        <f>PQ11*PR11</f>
        <v/>
      </c>
      <c r="PU11" s="33" t="inlineStr">
        <is>
          <t>BWX</t>
        </is>
      </c>
      <c r="PV11" s="49" t="n">
        <v>0</v>
      </c>
      <c r="PW11" s="61">
        <f>'ETF MTD'!$KG$28/'ETF MTD'!$KG$3-1</f>
        <v/>
      </c>
      <c r="PX11" s="61">
        <f>PV11*PW11</f>
        <v/>
      </c>
      <c r="PZ11" s="33" t="inlineStr">
        <is>
          <t>BWX</t>
        </is>
      </c>
      <c r="QA11" s="49" t="n">
        <v>0</v>
      </c>
      <c r="QB11" s="61">
        <f>'ETF MTD'!$KG$28/'ETF MTD'!$KG$3-1</f>
        <v/>
      </c>
      <c r="QC11" s="61">
        <f>QA11*QB11</f>
        <v/>
      </c>
    </row>
    <row r="12">
      <c r="C12" s="143" t="n"/>
      <c r="D12" s="32" t="n"/>
      <c r="E12" s="32" t="n"/>
      <c r="H12" s="143" t="n"/>
      <c r="I12" s="32" t="n"/>
      <c r="J12" s="32" t="n"/>
      <c r="M12" s="143" t="n"/>
      <c r="N12" s="32" t="n"/>
      <c r="O12" s="32" t="n"/>
      <c r="R12" s="143" t="n"/>
      <c r="S12" s="32" t="n"/>
      <c r="T12" s="32" t="n"/>
      <c r="W12" s="143" t="n"/>
      <c r="X12" s="32" t="n"/>
      <c r="Y12" s="32" t="n"/>
      <c r="AB12" s="143" t="n"/>
      <c r="AC12" s="32" t="n"/>
      <c r="AD12" s="32" t="n"/>
      <c r="AG12" s="143" t="n"/>
      <c r="AH12" s="32" t="n"/>
      <c r="AI12" s="32" t="n"/>
      <c r="AL12" s="143" t="n"/>
      <c r="AM12" s="32" t="n"/>
      <c r="AN12" s="32" t="n"/>
      <c r="AQ12" s="143" t="n"/>
      <c r="AR12" s="32" t="n"/>
      <c r="AS12" s="32" t="n"/>
      <c r="AV12" s="143" t="n"/>
      <c r="AW12" s="32" t="n"/>
      <c r="AX12" s="32" t="n"/>
      <c r="BA12" s="143" t="n"/>
      <c r="BB12" s="32" t="n"/>
      <c r="BC12" s="32" t="n"/>
      <c r="BF12" s="143" t="n"/>
      <c r="BG12" s="32" t="n"/>
      <c r="BH12" s="32" t="n"/>
      <c r="BK12" s="143" t="n"/>
      <c r="BL12" s="32" t="n"/>
      <c r="BM12" s="32" t="n"/>
      <c r="BP12" s="143" t="n"/>
      <c r="BQ12" s="32" t="n"/>
      <c r="BR12" s="32" t="n"/>
      <c r="BU12" s="143" t="n"/>
      <c r="BV12" s="32" t="n"/>
      <c r="BW12" s="32" t="n"/>
      <c r="BZ12" s="143" t="n"/>
      <c r="CA12" s="32" t="n"/>
      <c r="CB12" s="32" t="n"/>
      <c r="CE12" s="143" t="n"/>
      <c r="CF12" s="32" t="n"/>
      <c r="CG12" s="32" t="n"/>
      <c r="CJ12" s="143" t="n"/>
      <c r="CK12" s="32" t="n"/>
      <c r="CL12" s="32" t="n"/>
      <c r="CN12" s="33" t="inlineStr">
        <is>
          <t>TIP</t>
        </is>
      </c>
      <c r="CO12" s="49" t="n">
        <v>0</v>
      </c>
      <c r="CP12" s="61">
        <f>'ETF MTD'!$DU$28/'ETF MTD'!$DU$3-1</f>
        <v/>
      </c>
      <c r="CQ12" s="61">
        <f>CO12*CP12</f>
        <v/>
      </c>
      <c r="CS12" s="33" t="inlineStr">
        <is>
          <t>TIP</t>
        </is>
      </c>
      <c r="CT12" s="49" t="n">
        <v>0</v>
      </c>
      <c r="CU12" s="61">
        <f>'ETF MTD'!$DU$28/'ETF MTD'!$DU$3-1</f>
        <v/>
      </c>
      <c r="CV12" s="61">
        <f>CT12*CU12</f>
        <v/>
      </c>
      <c r="CW12" s="61" t="n"/>
      <c r="CX12" s="33" t="inlineStr">
        <is>
          <t>TIP</t>
        </is>
      </c>
      <c r="CY12" s="49" t="n">
        <v>0</v>
      </c>
      <c r="CZ12" s="61">
        <f>'ETF MTD'!$DU$28/'ETF MTD'!$DU$3-1</f>
        <v/>
      </c>
      <c r="DA12" s="61">
        <f>CY12*CZ12</f>
        <v/>
      </c>
      <c r="DB12" s="61" t="n"/>
      <c r="DC12" s="33" t="inlineStr">
        <is>
          <t>TIP</t>
        </is>
      </c>
      <c r="DD12" s="49" t="n">
        <v>0</v>
      </c>
      <c r="DE12" s="61">
        <f>'ETF MTD'!$DU$28/'ETF MTD'!$DU$3-1</f>
        <v/>
      </c>
      <c r="DF12" s="61">
        <f>DD12*DE12</f>
        <v/>
      </c>
      <c r="DG12" s="61" t="n"/>
      <c r="DH12" s="33" t="inlineStr">
        <is>
          <t>TIP</t>
        </is>
      </c>
      <c r="DI12" s="49" t="n">
        <v>0</v>
      </c>
      <c r="DJ12" s="61">
        <f>'ETF MTD'!$DU$28/'ETF MTD'!$DU$3-1</f>
        <v/>
      </c>
      <c r="DK12" s="61">
        <f>DI12*DJ12</f>
        <v/>
      </c>
      <c r="DL12" s="61" t="n"/>
      <c r="DM12" s="33" t="inlineStr">
        <is>
          <t>TIP</t>
        </is>
      </c>
      <c r="DN12" s="49" t="n">
        <v>0</v>
      </c>
      <c r="DO12" s="61">
        <f>'ETF MTD'!$DU$28/'ETF MTD'!$DU$3-1</f>
        <v/>
      </c>
      <c r="DP12" s="61">
        <f>DN12*DO12</f>
        <v/>
      </c>
      <c r="DQ12" s="61" t="n"/>
      <c r="DR12" s="33" t="inlineStr">
        <is>
          <t>TIP</t>
        </is>
      </c>
      <c r="DS12" s="49" t="n">
        <v>0</v>
      </c>
      <c r="DT12" s="61">
        <f>'ETF MTD'!$DU$28/'ETF MTD'!$DU$3-1</f>
        <v/>
      </c>
      <c r="DU12" s="61">
        <f>DS12*DT12</f>
        <v/>
      </c>
      <c r="DV12" s="61" t="n"/>
      <c r="DW12" s="33" t="inlineStr">
        <is>
          <t>TIP</t>
        </is>
      </c>
      <c r="DX12" s="49" t="n">
        <v>0</v>
      </c>
      <c r="DY12" s="61">
        <f>'ETF MTD'!$DU$28/'ETF MTD'!$DU$3-1</f>
        <v/>
      </c>
      <c r="DZ12" s="61">
        <f>DX12*DY12</f>
        <v/>
      </c>
      <c r="EA12" s="61" t="n"/>
      <c r="EB12" s="33" t="inlineStr">
        <is>
          <t>TIP</t>
        </is>
      </c>
      <c r="EC12" s="49" t="n">
        <v>0</v>
      </c>
      <c r="ED12" s="61">
        <f>'ETF MTD'!$DU$28/'ETF MTD'!$DU$3-1</f>
        <v/>
      </c>
      <c r="EE12" s="61">
        <f>EC12*ED12</f>
        <v/>
      </c>
      <c r="EF12" s="61" t="n"/>
      <c r="EG12" s="33" t="inlineStr">
        <is>
          <t>TIP</t>
        </is>
      </c>
      <c r="EH12" s="49" t="n">
        <v>0</v>
      </c>
      <c r="EI12" s="61">
        <f>'ETF MTD'!$DU$28/'ETF MTD'!$DU$3-1</f>
        <v/>
      </c>
      <c r="EJ12" s="61">
        <f>EH12*EI12</f>
        <v/>
      </c>
      <c r="EK12" s="61" t="n"/>
      <c r="EL12" s="33" t="inlineStr">
        <is>
          <t>TIP</t>
        </is>
      </c>
      <c r="EM12" s="49" t="n">
        <v>0</v>
      </c>
      <c r="EN12" s="61">
        <f>'ETF MTD'!$DU$28/'ETF MTD'!$DU$3-1</f>
        <v/>
      </c>
      <c r="EO12" s="61">
        <f>EM12*EN12</f>
        <v/>
      </c>
      <c r="EP12" s="61" t="n"/>
      <c r="EQ12" s="33" t="inlineStr">
        <is>
          <t>TIP</t>
        </is>
      </c>
      <c r="ER12" s="49" t="n">
        <v>0</v>
      </c>
      <c r="ES12" s="61">
        <f>'ETF MTD'!$DU$28/'ETF MTD'!$DU$3-1</f>
        <v/>
      </c>
      <c r="ET12" s="61">
        <f>ER12*ES12</f>
        <v/>
      </c>
      <c r="EU12" s="61" t="n"/>
      <c r="EV12" s="33" t="inlineStr">
        <is>
          <t>TIP</t>
        </is>
      </c>
      <c r="EW12" s="49" t="n">
        <v>0</v>
      </c>
      <c r="EX12" s="61">
        <f>'ETF MTD'!$DU$28/'ETF MTD'!$DU$3-1</f>
        <v/>
      </c>
      <c r="EY12" s="61">
        <f>EW12*EX12</f>
        <v/>
      </c>
      <c r="EZ12" s="61" t="n"/>
      <c r="FA12" s="33" t="inlineStr">
        <is>
          <t>TIP</t>
        </is>
      </c>
      <c r="FB12" s="49" t="n">
        <v>0</v>
      </c>
      <c r="FC12" s="61">
        <f>'ETF MTD'!$DU$28/'ETF MTD'!$DU$3-1</f>
        <v/>
      </c>
      <c r="FD12" s="61">
        <f>FB12*FC12</f>
        <v/>
      </c>
      <c r="FF12" s="33" t="inlineStr">
        <is>
          <t>TIP</t>
        </is>
      </c>
      <c r="FG12" s="49" t="n">
        <v>0</v>
      </c>
      <c r="FH12" s="61">
        <f>'ETF MTD'!$DU$28/'ETF MTD'!$DU$3-1</f>
        <v/>
      </c>
      <c r="FI12" s="61">
        <f>FG12*FH12</f>
        <v/>
      </c>
      <c r="FK12" s="33" t="inlineStr">
        <is>
          <t>TIP</t>
        </is>
      </c>
      <c r="FL12" s="49" t="n">
        <v>0</v>
      </c>
      <c r="FM12" s="61">
        <f>'ETF MTD'!$DU$28/'ETF MTD'!$DU$3-1</f>
        <v/>
      </c>
      <c r="FN12" s="61">
        <f>FL12*FM12</f>
        <v/>
      </c>
      <c r="FP12" s="33" t="inlineStr">
        <is>
          <t>TIP</t>
        </is>
      </c>
      <c r="FQ12" s="49" t="n">
        <v>0</v>
      </c>
      <c r="FR12" s="61">
        <f>'ETF MTD'!$DU$28/'ETF MTD'!$DU$3-1</f>
        <v/>
      </c>
      <c r="FS12" s="61">
        <f>FQ12*FR12</f>
        <v/>
      </c>
      <c r="FT12" s="61" t="n"/>
      <c r="FU12" s="33" t="inlineStr">
        <is>
          <t>TIP</t>
        </is>
      </c>
      <c r="FV12" s="49" t="n">
        <v>0</v>
      </c>
      <c r="FW12" s="61">
        <f>'ETF MTD'!$DU$28/'ETF MTD'!$DU$3-1</f>
        <v/>
      </c>
      <c r="FX12" s="61">
        <f>FV12*FW12</f>
        <v/>
      </c>
      <c r="FY12" s="61" t="n"/>
      <c r="FZ12" s="33" t="inlineStr">
        <is>
          <t>TIP</t>
        </is>
      </c>
      <c r="GA12" s="49" t="n">
        <v>0</v>
      </c>
      <c r="GB12" s="61">
        <f>'ETF MTD'!$DU$28/'ETF MTD'!$DU$3-1</f>
        <v/>
      </c>
      <c r="GC12" s="61">
        <f>GA12*GB12</f>
        <v/>
      </c>
      <c r="GD12" s="61" t="n"/>
      <c r="GE12" s="33" t="inlineStr">
        <is>
          <t>TIP</t>
        </is>
      </c>
      <c r="GF12" s="49" t="n">
        <v>0</v>
      </c>
      <c r="GG12" s="61">
        <f>'ETF MTD'!$DU$28/'ETF MTD'!$DU$3-1</f>
        <v/>
      </c>
      <c r="GH12" s="61">
        <f>GF12*GG12</f>
        <v/>
      </c>
      <c r="GI12" s="61" t="n"/>
      <c r="GJ12" s="33" t="inlineStr">
        <is>
          <t>TIP</t>
        </is>
      </c>
      <c r="GK12" s="49" t="n">
        <v>0</v>
      </c>
      <c r="GL12" s="61">
        <f>'ETF MTD'!$DU$28/'ETF MTD'!$DU$3-1</f>
        <v/>
      </c>
      <c r="GM12" s="61">
        <f>GK12*GL12</f>
        <v/>
      </c>
      <c r="GN12" s="61" t="n"/>
      <c r="GO12" s="33" t="inlineStr">
        <is>
          <t>TIP</t>
        </is>
      </c>
      <c r="GP12" s="49" t="n">
        <v>0</v>
      </c>
      <c r="GQ12" s="61">
        <f>'ETF MTD'!$DU$28/'ETF MTD'!$DU$3-1</f>
        <v/>
      </c>
      <c r="GR12" s="61">
        <f>GP12*GQ12</f>
        <v/>
      </c>
      <c r="GS12" s="61" t="n"/>
      <c r="GT12" s="33" t="inlineStr">
        <is>
          <t>TIP</t>
        </is>
      </c>
      <c r="GU12" s="49" t="n">
        <v>0</v>
      </c>
      <c r="GV12" s="61">
        <f>'ETF MTD'!$DU$28/'ETF MTD'!$DU$3-1</f>
        <v/>
      </c>
      <c r="GW12" s="61">
        <f>GU12*GV12</f>
        <v/>
      </c>
      <c r="GX12" s="61" t="n"/>
      <c r="GY12" s="33" t="inlineStr">
        <is>
          <t>TIP</t>
        </is>
      </c>
      <c r="GZ12" s="49" t="n">
        <v>0</v>
      </c>
      <c r="HA12" s="61">
        <f>'ETF MTD'!$DU$28/'ETF MTD'!$DU$3-1</f>
        <v/>
      </c>
      <c r="HB12" s="61">
        <f>GZ12*HA12</f>
        <v/>
      </c>
      <c r="HC12" s="61" t="n"/>
      <c r="HD12" s="33" t="inlineStr">
        <is>
          <t>TIP</t>
        </is>
      </c>
      <c r="HE12" s="49" t="n">
        <v>0</v>
      </c>
      <c r="HF12" s="61">
        <f>'ETF MTD'!$DU$28/'ETF MTD'!$DU$3-1</f>
        <v/>
      </c>
      <c r="HG12" s="61">
        <f>HE12*HF12</f>
        <v/>
      </c>
      <c r="HH12" s="61" t="n"/>
      <c r="HI12" s="33" t="inlineStr">
        <is>
          <t>TIP</t>
        </is>
      </c>
      <c r="HJ12" s="49" t="n">
        <v>0</v>
      </c>
      <c r="HK12" s="61">
        <f>'ETF MTD'!$DU$28/'ETF MTD'!$DU$3-1</f>
        <v/>
      </c>
      <c r="HL12" s="61">
        <f>HJ12*HK12</f>
        <v/>
      </c>
      <c r="HM12" s="61" t="n"/>
      <c r="HN12" s="33" t="inlineStr">
        <is>
          <t>TIP</t>
        </is>
      </c>
      <c r="HO12" s="49" t="n">
        <v>0</v>
      </c>
      <c r="HP12" s="61">
        <f>'ETF MTD'!$DU$28/'ETF MTD'!$DU$3-1</f>
        <v/>
      </c>
      <c r="HQ12" s="61">
        <f>HO12*HP12</f>
        <v/>
      </c>
      <c r="HR12" s="61" t="n"/>
      <c r="HS12" s="33" t="inlineStr">
        <is>
          <t>TIP</t>
        </is>
      </c>
      <c r="HT12" s="49" t="n">
        <v>0</v>
      </c>
      <c r="HU12" s="61">
        <f>'ETF MTD'!$DU$28/'ETF MTD'!$DU$3-1</f>
        <v/>
      </c>
      <c r="HV12" s="61">
        <f>HT12*HU12</f>
        <v/>
      </c>
      <c r="HW12" s="61" t="n"/>
      <c r="HX12" s="33" t="inlineStr">
        <is>
          <t>TIP</t>
        </is>
      </c>
      <c r="HY12" s="49" t="n">
        <v>0</v>
      </c>
      <c r="HZ12" s="61">
        <f>'ETF MTD'!$DU$28/'ETF MTD'!$DU$3-1</f>
        <v/>
      </c>
      <c r="IA12" s="61">
        <f>HY12*HZ12</f>
        <v/>
      </c>
      <c r="IB12" s="61" t="n"/>
      <c r="IC12" s="33" t="inlineStr">
        <is>
          <t>TIP</t>
        </is>
      </c>
      <c r="ID12" s="49" t="n">
        <v>0</v>
      </c>
      <c r="IE12" s="61">
        <f>'ETF MTD'!$DU$28/'ETF MTD'!$DU$3-1</f>
        <v/>
      </c>
      <c r="IF12" s="61">
        <f>ID12*IE12</f>
        <v/>
      </c>
      <c r="IG12" s="61" t="n"/>
      <c r="IH12" s="33" t="inlineStr">
        <is>
          <t>TIP</t>
        </is>
      </c>
      <c r="II12" s="49" t="n">
        <v>0</v>
      </c>
      <c r="IJ12" s="61">
        <f>'ETF MTD'!$DU$28/'ETF MTD'!$DU$3-1</f>
        <v/>
      </c>
      <c r="IK12" s="61">
        <f>II12*IJ12</f>
        <v/>
      </c>
      <c r="IL12" s="61" t="n"/>
      <c r="IM12" s="33" t="inlineStr">
        <is>
          <t>TIP</t>
        </is>
      </c>
      <c r="IN12" s="49" t="n">
        <v>0</v>
      </c>
      <c r="IO12" s="61">
        <f>'ETF MTD'!$DU$28/'ETF MTD'!$DU$3-1</f>
        <v/>
      </c>
      <c r="IP12" s="61">
        <f>IN12*IO12</f>
        <v/>
      </c>
      <c r="IQ12" s="61" t="n"/>
      <c r="IR12" s="33" t="inlineStr">
        <is>
          <t>TIP</t>
        </is>
      </c>
      <c r="IS12" s="49" t="n">
        <v>0</v>
      </c>
      <c r="IT12" s="61">
        <f>'ETF MTD'!$DU$28/'ETF MTD'!$DU$3-1</f>
        <v/>
      </c>
      <c r="IU12" s="61">
        <f>IS12*IT12</f>
        <v/>
      </c>
      <c r="IV12" s="61" t="n"/>
      <c r="IW12" s="33" t="inlineStr">
        <is>
          <t>TIP</t>
        </is>
      </c>
      <c r="IX12" s="49" t="n">
        <v>0</v>
      </c>
      <c r="IY12" s="61">
        <f>'ETF MTD'!$DU$28/'ETF MTD'!$DU$3-1</f>
        <v/>
      </c>
      <c r="IZ12" s="61">
        <f>IX12*IY12</f>
        <v/>
      </c>
      <c r="JA12" s="61" t="n"/>
      <c r="JB12" s="33" t="inlineStr">
        <is>
          <t>TIP</t>
        </is>
      </c>
      <c r="JC12" s="49" t="n">
        <v>0</v>
      </c>
      <c r="JD12" s="61">
        <f>'ETF MTD'!$DU$28/'ETF MTD'!$DU$3-1</f>
        <v/>
      </c>
      <c r="JE12" s="61">
        <f>JC12*JD12</f>
        <v/>
      </c>
      <c r="JF12" s="61" t="n"/>
      <c r="JG12" s="33" t="inlineStr">
        <is>
          <t>TIP</t>
        </is>
      </c>
      <c r="JH12" s="49" t="n">
        <v>0</v>
      </c>
      <c r="JI12" s="61">
        <f>'ETF MTD'!$DU$28/'ETF MTD'!$DU$3-1</f>
        <v/>
      </c>
      <c r="JJ12" s="61">
        <f>JH12*JI12</f>
        <v/>
      </c>
      <c r="JK12" s="61" t="n"/>
      <c r="JL12" s="33" t="inlineStr">
        <is>
          <t>TIP</t>
        </is>
      </c>
      <c r="JM12" s="49" t="n">
        <v>0</v>
      </c>
      <c r="JN12" s="61">
        <f>'ETF MTD'!$DU$28/'ETF MTD'!$DU$3-1</f>
        <v/>
      </c>
      <c r="JO12" s="61">
        <f>JM12*JN12</f>
        <v/>
      </c>
      <c r="JP12" s="61" t="n"/>
      <c r="JQ12" s="33" t="inlineStr">
        <is>
          <t>TIP</t>
        </is>
      </c>
      <c r="JR12" s="49" t="n">
        <v>0</v>
      </c>
      <c r="JS12" s="61">
        <f>'ETF MTD'!$DU$28/'ETF MTD'!$DU$3-1</f>
        <v/>
      </c>
      <c r="JT12" s="61">
        <f>JR12*JS12</f>
        <v/>
      </c>
      <c r="JU12" s="61" t="n"/>
      <c r="JV12" s="33" t="inlineStr">
        <is>
          <t>TIP</t>
        </is>
      </c>
      <c r="JW12" s="49" t="n">
        <v>0</v>
      </c>
      <c r="JX12" s="61">
        <f>'ETF MTD'!$DU$28/'ETF MTD'!$DU$3-1</f>
        <v/>
      </c>
      <c r="JY12" s="61">
        <f>JW12*JX12</f>
        <v/>
      </c>
      <c r="JZ12" s="61" t="n"/>
      <c r="KA12" s="33" t="inlineStr">
        <is>
          <t>TIP</t>
        </is>
      </c>
      <c r="KB12" s="49" t="n">
        <v>0</v>
      </c>
      <c r="KC12" s="61">
        <f>'ETF MTD'!$DU$28/'ETF MTD'!$DU$3-1</f>
        <v/>
      </c>
      <c r="KD12" s="61">
        <f>KB12*KC12</f>
        <v/>
      </c>
      <c r="KE12" s="61" t="n"/>
      <c r="KF12" s="33" t="inlineStr">
        <is>
          <t>TIP</t>
        </is>
      </c>
      <c r="KG12" s="49" t="n">
        <v>0</v>
      </c>
      <c r="KH12" s="61">
        <f>'ETF MTD'!$DU$28/'ETF MTD'!$DU$3-1</f>
        <v/>
      </c>
      <c r="KI12" s="61">
        <f>KG12*KH12</f>
        <v/>
      </c>
      <c r="KJ12" s="61" t="n"/>
      <c r="KK12" s="33" t="inlineStr">
        <is>
          <t>TIP</t>
        </is>
      </c>
      <c r="KL12" s="49" t="n">
        <v>0</v>
      </c>
      <c r="KM12" s="61">
        <f>'ETF MTD'!$DU$28/'ETF MTD'!$DU$3-1</f>
        <v/>
      </c>
      <c r="KN12" s="61">
        <f>KL12*KM12</f>
        <v/>
      </c>
      <c r="KO12" s="61" t="n"/>
      <c r="KP12" s="33" t="inlineStr">
        <is>
          <t>TIP</t>
        </is>
      </c>
      <c r="KQ12" s="49" t="n">
        <v>0</v>
      </c>
      <c r="KR12" s="61">
        <f>'ETF MTD'!$DU$28/'ETF MTD'!$DU$3-1</f>
        <v/>
      </c>
      <c r="KS12" s="61">
        <f>KQ12*KR12</f>
        <v/>
      </c>
      <c r="KT12" s="61" t="n"/>
      <c r="KU12" s="33" t="inlineStr">
        <is>
          <t>TIP</t>
        </is>
      </c>
      <c r="KV12" s="49" t="n">
        <v>0</v>
      </c>
      <c r="KW12" s="61">
        <f>'ETF MTD'!$DU$28/'ETF MTD'!$DU$3-1</f>
        <v/>
      </c>
      <c r="KX12" s="61">
        <f>KV12*KW12</f>
        <v/>
      </c>
      <c r="KY12" s="61" t="n"/>
      <c r="KZ12" s="33" t="inlineStr">
        <is>
          <t>TIP</t>
        </is>
      </c>
      <c r="LA12" s="49" t="n">
        <v>0</v>
      </c>
      <c r="LB12" s="61">
        <f>'ETF MTD'!$DU$28/'ETF MTD'!$DU$3-1</f>
        <v/>
      </c>
      <c r="LC12" s="61">
        <f>LA12*LB12</f>
        <v/>
      </c>
      <c r="LD12" s="61" t="n"/>
      <c r="LE12" s="33" t="inlineStr">
        <is>
          <t>TIP</t>
        </is>
      </c>
      <c r="LF12" s="49" t="n">
        <v>0</v>
      </c>
      <c r="LG12" s="61">
        <f>'ETF MTD'!$DU$28/'ETF MTD'!$DU$3-1</f>
        <v/>
      </c>
      <c r="LH12" s="61">
        <f>LF12*LG12</f>
        <v/>
      </c>
      <c r="LJ12" s="33" t="inlineStr">
        <is>
          <t>TIP</t>
        </is>
      </c>
      <c r="LK12" s="49" t="n">
        <v>0</v>
      </c>
      <c r="LL12" s="61">
        <f>'ETF MTD'!$DU$28/'ETF MTD'!$DU$3-1</f>
        <v/>
      </c>
      <c r="LM12" s="61">
        <f>LK12*LL12</f>
        <v/>
      </c>
      <c r="LN12" s="61" t="n"/>
      <c r="LO12" s="33" t="inlineStr">
        <is>
          <t>TIP</t>
        </is>
      </c>
      <c r="LP12" s="49" t="n">
        <v>0</v>
      </c>
      <c r="LQ12" s="61">
        <f>'ETF MTD'!$DU$28/'ETF MTD'!$DU$3-1</f>
        <v/>
      </c>
      <c r="LR12" s="61">
        <f>LP12*LQ12</f>
        <v/>
      </c>
      <c r="LT12" s="33" t="inlineStr">
        <is>
          <t>TIP</t>
        </is>
      </c>
      <c r="LU12" s="49" t="n">
        <v>0</v>
      </c>
      <c r="LV12" s="61">
        <f>'ETF MTD'!$DU$28/'ETF MTD'!$DU$3-1</f>
        <v/>
      </c>
      <c r="LW12" s="61">
        <f>LU12*LV12</f>
        <v/>
      </c>
      <c r="LY12" s="33" t="inlineStr">
        <is>
          <t>TIP</t>
        </is>
      </c>
      <c r="LZ12" s="49" t="n">
        <v>0</v>
      </c>
      <c r="MA12" s="61">
        <f>'ETF MTD'!$DU$28/'ETF MTD'!$DU$3-1</f>
        <v/>
      </c>
      <c r="MB12" s="61">
        <f>LZ12*MA12</f>
        <v/>
      </c>
      <c r="MD12" s="33" t="inlineStr">
        <is>
          <t>TIP</t>
        </is>
      </c>
      <c r="ME12" s="49" t="n">
        <v>0</v>
      </c>
      <c r="MF12" s="61">
        <f>'ETF MTD'!$DU$28/'ETF MTD'!$DU$3-1</f>
        <v/>
      </c>
      <c r="MG12" s="61">
        <f>ME12*MF12</f>
        <v/>
      </c>
      <c r="MI12" s="33" t="inlineStr">
        <is>
          <t>TIP</t>
        </is>
      </c>
      <c r="MJ12" s="49" t="n">
        <v>0</v>
      </c>
      <c r="MK12" s="61">
        <f>'ETF MTD'!$DU$28/'ETF MTD'!$DU$3-1</f>
        <v/>
      </c>
      <c r="ML12" s="61">
        <f>MJ12*MK12</f>
        <v/>
      </c>
      <c r="MN12" s="33" t="inlineStr">
        <is>
          <t>TIP</t>
        </is>
      </c>
      <c r="MO12" s="49" t="n">
        <v>0</v>
      </c>
      <c r="MP12" s="61">
        <f>'ETF MTD'!$DU$28/'ETF MTD'!$DU$3-1</f>
        <v/>
      </c>
      <c r="MQ12" s="61">
        <f>MO12*MP12</f>
        <v/>
      </c>
      <c r="MS12" s="33" t="inlineStr">
        <is>
          <t>TIP</t>
        </is>
      </c>
      <c r="MT12" s="49" t="n">
        <v>0</v>
      </c>
      <c r="MU12" s="61">
        <f>'ETF MTD'!$DU$28/'ETF MTD'!$DU$3-1</f>
        <v/>
      </c>
      <c r="MV12" s="61">
        <f>MT12*MU12</f>
        <v/>
      </c>
      <c r="MX12" s="33" t="inlineStr">
        <is>
          <t>TIP</t>
        </is>
      </c>
      <c r="MY12" s="49" t="n">
        <v>0</v>
      </c>
      <c r="MZ12" s="61">
        <f>'ETF MTD'!$DU$28/'ETF MTD'!$DU$3-1</f>
        <v/>
      </c>
      <c r="NA12" s="61">
        <f>MY12*MZ12</f>
        <v/>
      </c>
      <c r="NC12" s="33" t="inlineStr">
        <is>
          <t>TIP</t>
        </is>
      </c>
      <c r="ND12" s="49" t="n">
        <v>0</v>
      </c>
      <c r="NE12" s="61">
        <f>'ETF MTD'!$DU$28/'ETF MTD'!$DU$3-1</f>
        <v/>
      </c>
      <c r="NF12" s="61">
        <f>ND12*NE12</f>
        <v/>
      </c>
      <c r="NH12" s="33" t="inlineStr">
        <is>
          <t>TIP</t>
        </is>
      </c>
      <c r="NI12" s="49" t="n">
        <v>0</v>
      </c>
      <c r="NJ12" s="61">
        <f>'ETF MTD'!$DU$28/'ETF MTD'!$DU$3-1</f>
        <v/>
      </c>
      <c r="NK12" s="61">
        <f>NI12*NJ12</f>
        <v/>
      </c>
      <c r="NM12" s="33" t="inlineStr">
        <is>
          <t>TIP</t>
        </is>
      </c>
      <c r="NN12" s="49" t="n">
        <v>0</v>
      </c>
      <c r="NO12" s="61">
        <f>'ETF MTD'!$DU$28/'ETF MTD'!$DU$3-1</f>
        <v/>
      </c>
      <c r="NP12" s="61">
        <f>NN12*NO12</f>
        <v/>
      </c>
      <c r="NR12" s="33" t="inlineStr">
        <is>
          <t>TIP</t>
        </is>
      </c>
      <c r="NS12" s="49" t="n">
        <v>0</v>
      </c>
      <c r="NT12" s="61">
        <f>'ETF MTD'!$DU$28/'ETF MTD'!$DU$3-1</f>
        <v/>
      </c>
      <c r="NU12" s="61">
        <f>NS12*NT12</f>
        <v/>
      </c>
      <c r="NW12" s="33" t="inlineStr">
        <is>
          <t>TIP</t>
        </is>
      </c>
      <c r="NX12" s="49" t="n">
        <v>0</v>
      </c>
      <c r="NY12" s="61">
        <f>'ETF MTD'!$DU$28/'ETF MTD'!$DU$3-1</f>
        <v/>
      </c>
      <c r="NZ12" s="61">
        <f>NX12*NY12</f>
        <v/>
      </c>
      <c r="OB12" s="33" t="inlineStr">
        <is>
          <t>TIP</t>
        </is>
      </c>
      <c r="OC12" s="49" t="n">
        <v>0</v>
      </c>
      <c r="OD12" s="61">
        <f>'ETF MTD'!$DU$28/'ETF MTD'!$DU$3-1</f>
        <v/>
      </c>
      <c r="OE12" s="61">
        <f>OC12*OD12</f>
        <v/>
      </c>
      <c r="OG12" s="33" t="inlineStr">
        <is>
          <t>TIP</t>
        </is>
      </c>
      <c r="OH12" s="49" t="n">
        <v>0</v>
      </c>
      <c r="OI12" s="61">
        <f>'ETF MTD'!$DU$28/'ETF MTD'!$DU$3-1</f>
        <v/>
      </c>
      <c r="OJ12" s="61">
        <f>OH12*OI12</f>
        <v/>
      </c>
      <c r="OL12" s="33" t="inlineStr">
        <is>
          <t>TIP</t>
        </is>
      </c>
      <c r="OM12" s="49" t="n">
        <v>0</v>
      </c>
      <c r="ON12" s="61">
        <f>'ETF MTD'!$DU$28/'ETF MTD'!$DU$3-1</f>
        <v/>
      </c>
      <c r="OO12" s="61">
        <f>OM12*ON12</f>
        <v/>
      </c>
      <c r="OQ12" s="33" t="inlineStr">
        <is>
          <t>TIP</t>
        </is>
      </c>
      <c r="OR12" s="49" t="n">
        <v>0</v>
      </c>
      <c r="OS12" s="61">
        <f>'ETF MTD'!$DU$28/'ETF MTD'!$DU$3-1</f>
        <v/>
      </c>
      <c r="OT12" s="61">
        <f>OR12*OS12</f>
        <v/>
      </c>
      <c r="OV12" s="33" t="inlineStr">
        <is>
          <t>TIP</t>
        </is>
      </c>
      <c r="OW12" s="49" t="n">
        <v>0</v>
      </c>
      <c r="OX12" s="61">
        <f>'ETF MTD'!$DU$28/'ETF MTD'!$DU$3-1</f>
        <v/>
      </c>
      <c r="OY12" s="61">
        <f>OW12*OX12</f>
        <v/>
      </c>
      <c r="PA12" s="33" t="inlineStr">
        <is>
          <t>TIP</t>
        </is>
      </c>
      <c r="PB12" s="49" t="n">
        <v>0</v>
      </c>
      <c r="PC12" s="61">
        <f>'ETF MTD'!$DU$28/'ETF MTD'!$DU$3-1</f>
        <v/>
      </c>
      <c r="PD12" s="61">
        <f>PB12*PC12</f>
        <v/>
      </c>
      <c r="PF12" s="33" t="inlineStr">
        <is>
          <t>TIP</t>
        </is>
      </c>
      <c r="PG12" s="49" t="n">
        <v>0</v>
      </c>
      <c r="PH12" s="61">
        <f>'ETF MTD'!$DU$28/'ETF MTD'!$DU$3-1</f>
        <v/>
      </c>
      <c r="PI12" s="61">
        <f>PG12*PH12</f>
        <v/>
      </c>
      <c r="PK12" s="33" t="inlineStr">
        <is>
          <t>TIP</t>
        </is>
      </c>
      <c r="PL12" s="49" t="n">
        <v>0</v>
      </c>
      <c r="PM12" s="61">
        <f>'ETF MTD'!$DU$28/'ETF MTD'!$DU$3-1</f>
        <v/>
      </c>
      <c r="PN12" s="61">
        <f>PL12*PM12</f>
        <v/>
      </c>
      <c r="PP12" s="33" t="inlineStr">
        <is>
          <t>TIP</t>
        </is>
      </c>
      <c r="PQ12" s="49" t="n">
        <v>0</v>
      </c>
      <c r="PR12" s="61">
        <f>'ETF MTD'!$DU$28/'ETF MTD'!$DU$3-1</f>
        <v/>
      </c>
      <c r="PS12" s="61">
        <f>PQ12*PR12</f>
        <v/>
      </c>
      <c r="PU12" s="33" t="inlineStr">
        <is>
          <t>TIP</t>
        </is>
      </c>
      <c r="PV12" s="49" t="n">
        <v>0</v>
      </c>
      <c r="PW12" s="61">
        <f>'ETF MTD'!$DU$28/'ETF MTD'!$DU$3-1</f>
        <v/>
      </c>
      <c r="PX12" s="61">
        <f>PV12*PW12</f>
        <v/>
      </c>
      <c r="PZ12" s="33" t="inlineStr">
        <is>
          <t>TIP</t>
        </is>
      </c>
      <c r="QA12" s="49" t="n">
        <v>0</v>
      </c>
      <c r="QB12" s="61">
        <f>'ETF MTD'!$DU$28/'ETF MTD'!$DU$3-1</f>
        <v/>
      </c>
      <c r="QC12" s="61">
        <f>QA12*QB12</f>
        <v/>
      </c>
    </row>
    <row r="13">
      <c r="C13" s="143" t="n"/>
      <c r="D13" s="32" t="n"/>
      <c r="E13" s="32" t="n"/>
      <c r="H13" s="143" t="n"/>
      <c r="I13" s="32" t="n"/>
      <c r="J13" s="32" t="n"/>
      <c r="M13" s="143" t="n"/>
      <c r="N13" s="32" t="n"/>
      <c r="O13" s="32" t="n"/>
      <c r="R13" s="143" t="n"/>
      <c r="S13" s="32" t="n"/>
      <c r="T13" s="32" t="n"/>
      <c r="W13" s="143" t="n"/>
      <c r="X13" s="32" t="n"/>
      <c r="Y13" s="32" t="n"/>
      <c r="AB13" s="143" t="n"/>
      <c r="AC13" s="32" t="n"/>
      <c r="AD13" s="32" t="n"/>
      <c r="AG13" s="143" t="n"/>
      <c r="AH13" s="32" t="n"/>
      <c r="AI13" s="32" t="n"/>
      <c r="AL13" s="143" t="n"/>
      <c r="AM13" s="32" t="n"/>
      <c r="AN13" s="32" t="n"/>
      <c r="AQ13" s="143" t="n"/>
      <c r="AR13" s="32" t="n"/>
      <c r="AS13" s="32" t="n"/>
      <c r="AV13" s="143" t="n"/>
      <c r="AW13" s="32" t="n"/>
      <c r="AX13" s="32" t="n"/>
      <c r="BA13" s="143" t="n"/>
      <c r="BB13" s="32" t="n"/>
      <c r="BC13" s="32" t="n"/>
      <c r="BF13" s="143" t="n"/>
      <c r="BG13" s="32" t="n"/>
      <c r="BH13" s="32" t="n"/>
      <c r="BK13" s="143" t="n"/>
      <c r="BL13" s="32" t="n"/>
      <c r="BM13" s="32" t="n"/>
      <c r="BP13" s="143" t="n"/>
      <c r="BQ13" s="32" t="n"/>
      <c r="BR13" s="32" t="n"/>
      <c r="BU13" s="143" t="n"/>
      <c r="BV13" s="32" t="n"/>
      <c r="BW13" s="32" t="n"/>
      <c r="BZ13" s="143" t="n"/>
      <c r="CA13" s="32" t="n"/>
      <c r="CB13" s="32" t="n"/>
      <c r="CE13" s="143" t="n"/>
      <c r="CF13" s="32" t="n"/>
      <c r="CG13" s="32" t="n"/>
      <c r="CJ13" s="143" t="n"/>
      <c r="CK13" s="32" t="n"/>
      <c r="CL13" s="32" t="n"/>
      <c r="CN13" s="33" t="inlineStr">
        <is>
          <t>EQCHX</t>
        </is>
      </c>
      <c r="CO13" s="49" t="n">
        <v>0</v>
      </c>
      <c r="CP13" s="61">
        <f>'ETF MTD'!$WA$28/'ETF MTD'!$WA$3-1</f>
        <v/>
      </c>
      <c r="CQ13" s="61">
        <f>CO13*CP13</f>
        <v/>
      </c>
      <c r="CS13" s="33" t="inlineStr">
        <is>
          <t>EQCHX</t>
        </is>
      </c>
      <c r="CT13" s="49" t="n">
        <v>0</v>
      </c>
      <c r="CU13" s="61">
        <f>'ETF MTD'!$WA$28/'ETF MTD'!$WA$3-1</f>
        <v/>
      </c>
      <c r="CV13" s="61">
        <f>CT13*CU13</f>
        <v/>
      </c>
      <c r="CW13" s="61" t="n"/>
      <c r="CX13" s="33" t="inlineStr">
        <is>
          <t>EQCHX</t>
        </is>
      </c>
      <c r="CY13" s="49" t="n">
        <v>0</v>
      </c>
      <c r="CZ13" s="61">
        <f>'ETF MTD'!$WA$28/'ETF MTD'!$WA$3-1</f>
        <v/>
      </c>
      <c r="DA13" s="61">
        <f>CY13*CZ13</f>
        <v/>
      </c>
      <c r="DB13" s="61" t="n"/>
      <c r="DC13" s="33" t="inlineStr">
        <is>
          <t>EQCHX</t>
        </is>
      </c>
      <c r="DD13" s="49" t="n">
        <v>0</v>
      </c>
      <c r="DE13" s="61">
        <f>'ETF MTD'!$WA$28/'ETF MTD'!$WA$3-1</f>
        <v/>
      </c>
      <c r="DF13" s="61">
        <f>DD13*DE13</f>
        <v/>
      </c>
      <c r="DG13" s="61" t="n"/>
      <c r="DH13" s="33" t="inlineStr">
        <is>
          <t>EQCHX</t>
        </is>
      </c>
      <c r="DI13" s="49" t="n">
        <v>0</v>
      </c>
      <c r="DJ13" s="61">
        <f>'ETF MTD'!$WA$28/'ETF MTD'!$WA$3-1</f>
        <v/>
      </c>
      <c r="DK13" s="61">
        <f>DI13*DJ13</f>
        <v/>
      </c>
      <c r="DL13" s="61" t="n"/>
      <c r="DM13" s="33" t="inlineStr">
        <is>
          <t>EQCHX</t>
        </is>
      </c>
      <c r="DN13" s="49" t="n">
        <v>0</v>
      </c>
      <c r="DO13" s="61">
        <f>'ETF MTD'!$WA$28/'ETF MTD'!$WA$3-1</f>
        <v/>
      </c>
      <c r="DP13" s="61">
        <f>DN13*DO13</f>
        <v/>
      </c>
      <c r="DQ13" s="61" t="n"/>
      <c r="DR13" s="33" t="inlineStr">
        <is>
          <t>EQCHX</t>
        </is>
      </c>
      <c r="DS13" s="49" t="n">
        <v>0</v>
      </c>
      <c r="DT13" s="61">
        <f>'ETF MTD'!$WA$28/'ETF MTD'!$WA$3-1</f>
        <v/>
      </c>
      <c r="DU13" s="61">
        <f>DS13*DT13</f>
        <v/>
      </c>
      <c r="DV13" s="61" t="n"/>
      <c r="DW13" s="33" t="inlineStr">
        <is>
          <t>EQCHX</t>
        </is>
      </c>
      <c r="DX13" s="49" t="n">
        <v>0</v>
      </c>
      <c r="DY13" s="61">
        <f>'ETF MTD'!$WA$28/'ETF MTD'!$WA$3-1</f>
        <v/>
      </c>
      <c r="DZ13" s="61">
        <f>DX13*DY13</f>
        <v/>
      </c>
      <c r="EA13" s="61" t="n"/>
      <c r="EB13" s="33" t="inlineStr">
        <is>
          <t>EQCHX</t>
        </is>
      </c>
      <c r="EC13" s="49" t="n">
        <v>0</v>
      </c>
      <c r="ED13" s="61">
        <f>'ETF MTD'!$WA$28/'ETF MTD'!$WA$3-1</f>
        <v/>
      </c>
      <c r="EE13" s="61">
        <f>EC13*ED13</f>
        <v/>
      </c>
      <c r="EF13" s="61" t="n"/>
      <c r="EG13" s="33" t="inlineStr">
        <is>
          <t>EQCHX</t>
        </is>
      </c>
      <c r="EH13" s="49" t="n">
        <v>0</v>
      </c>
      <c r="EI13" s="61">
        <f>'ETF MTD'!$WA$28/'ETF MTD'!$WA$3-1</f>
        <v/>
      </c>
      <c r="EJ13" s="61">
        <f>EH13*EI13</f>
        <v/>
      </c>
      <c r="EK13" s="61" t="n"/>
      <c r="EL13" s="33" t="inlineStr">
        <is>
          <t>EQCHX</t>
        </is>
      </c>
      <c r="EM13" s="49" t="n">
        <v>0</v>
      </c>
      <c r="EN13" s="61">
        <f>'ETF MTD'!$WA$28/'ETF MTD'!$WA$3-1</f>
        <v/>
      </c>
      <c r="EO13" s="61">
        <f>EM13*EN13</f>
        <v/>
      </c>
      <c r="EP13" s="61" t="n"/>
      <c r="EQ13" s="33" t="inlineStr">
        <is>
          <t>EQCHX</t>
        </is>
      </c>
      <c r="ER13" s="49" t="n">
        <v>0</v>
      </c>
      <c r="ES13" s="61">
        <f>'ETF MTD'!$WA$28/'ETF MTD'!$WA$3-1</f>
        <v/>
      </c>
      <c r="ET13" s="61">
        <f>ER13*ES13</f>
        <v/>
      </c>
      <c r="EU13" s="61" t="n"/>
      <c r="EV13" s="33" t="inlineStr">
        <is>
          <t>EQCHX</t>
        </is>
      </c>
      <c r="EW13" s="49" t="n">
        <v>0</v>
      </c>
      <c r="EX13" s="61">
        <f>'ETF MTD'!$WA$28/'ETF MTD'!$WA$3-1</f>
        <v/>
      </c>
      <c r="EY13" s="61">
        <f>EW13*EX13</f>
        <v/>
      </c>
      <c r="EZ13" s="61" t="n"/>
      <c r="FA13" s="33" t="inlineStr">
        <is>
          <t>EQCHX</t>
        </is>
      </c>
      <c r="FB13" s="49" t="n">
        <v>0</v>
      </c>
      <c r="FC13" s="61">
        <f>'ETF MTD'!$WA$28/'ETF MTD'!$WA$3-1</f>
        <v/>
      </c>
      <c r="FD13" s="61">
        <f>FB13*FC13</f>
        <v/>
      </c>
      <c r="FF13" s="33" t="inlineStr">
        <is>
          <t>EQCHX</t>
        </is>
      </c>
      <c r="FG13" s="49" t="n">
        <v>0</v>
      </c>
      <c r="FH13" s="61">
        <f>'ETF MTD'!$WA$28/'ETF MTD'!$WA$3-1</f>
        <v/>
      </c>
      <c r="FI13" s="61">
        <f>FG13*FH13</f>
        <v/>
      </c>
      <c r="FK13" s="33" t="inlineStr">
        <is>
          <t>EQCHX</t>
        </is>
      </c>
      <c r="FL13" s="49" t="n">
        <v>0</v>
      </c>
      <c r="FM13" s="61">
        <f>'ETF MTD'!$WA$28/'ETF MTD'!$WA$3-1</f>
        <v/>
      </c>
      <c r="FN13" s="61">
        <f>FL13*FM13</f>
        <v/>
      </c>
      <c r="FP13" s="33" t="inlineStr">
        <is>
          <t>EQCHX</t>
        </is>
      </c>
      <c r="FQ13" s="49" t="n">
        <v>0</v>
      </c>
      <c r="FR13" s="61">
        <f>'ETF MTD'!$WA$28/'ETF MTD'!$WA$3-1</f>
        <v/>
      </c>
      <c r="FS13" s="61">
        <f>FQ13*FR13</f>
        <v/>
      </c>
      <c r="FT13" s="61" t="n"/>
      <c r="FU13" s="33" t="inlineStr">
        <is>
          <t>EQCHX</t>
        </is>
      </c>
      <c r="FV13" s="49" t="n">
        <v>0</v>
      </c>
      <c r="FW13" s="61">
        <f>'ETF MTD'!$WA$28/'ETF MTD'!$WA$3-1</f>
        <v/>
      </c>
      <c r="FX13" s="61">
        <f>FV13*FW13</f>
        <v/>
      </c>
      <c r="FY13" s="61" t="n"/>
      <c r="FZ13" s="33" t="inlineStr">
        <is>
          <t>EQCHX</t>
        </is>
      </c>
      <c r="GA13" s="49" t="n">
        <v>0</v>
      </c>
      <c r="GB13" s="61">
        <f>'ETF MTD'!$WA$28/'ETF MTD'!$WA$3-1</f>
        <v/>
      </c>
      <c r="GC13" s="61">
        <f>GA13*GB13</f>
        <v/>
      </c>
      <c r="GD13" s="61" t="n"/>
      <c r="GE13" s="33" t="inlineStr">
        <is>
          <t>EQCHX</t>
        </is>
      </c>
      <c r="GF13" s="49" t="n">
        <v>0</v>
      </c>
      <c r="GG13" s="61">
        <f>'ETF MTD'!$WA$28/'ETF MTD'!$WA$3-1</f>
        <v/>
      </c>
      <c r="GH13" s="61">
        <f>GF13*GG13</f>
        <v/>
      </c>
      <c r="GI13" s="61" t="n"/>
      <c r="GJ13" s="33" t="inlineStr">
        <is>
          <t>TFPN</t>
        </is>
      </c>
      <c r="GK13" s="49" t="n">
        <v>0</v>
      </c>
      <c r="GL13" s="61">
        <f>'ETF MTD'!$IK$28/'ETF MTD'!$IK$3-1</f>
        <v/>
      </c>
      <c r="GM13" s="61">
        <f>GK13*GL13</f>
        <v/>
      </c>
      <c r="GN13" s="61" t="n"/>
      <c r="GO13" s="33" t="inlineStr">
        <is>
          <t>TFPN</t>
        </is>
      </c>
      <c r="GP13" s="49" t="n">
        <v>0</v>
      </c>
      <c r="GQ13" s="61">
        <f>'ETF MTD'!$IK$28/'ETF MTD'!$IK$3-1</f>
        <v/>
      </c>
      <c r="GR13" s="61">
        <f>GP13*GQ13</f>
        <v/>
      </c>
      <c r="GS13" s="61" t="n"/>
      <c r="GT13" s="33" t="inlineStr">
        <is>
          <t>TFPN</t>
        </is>
      </c>
      <c r="GU13" s="49" t="n">
        <v>0</v>
      </c>
      <c r="GV13" s="61">
        <f>'ETF MTD'!$IK$28/'ETF MTD'!$IK$3-1</f>
        <v/>
      </c>
      <c r="GW13" s="61">
        <f>GU13*GV13</f>
        <v/>
      </c>
      <c r="GX13" s="61" t="n"/>
      <c r="GY13" s="33" t="inlineStr">
        <is>
          <t>TFPN</t>
        </is>
      </c>
      <c r="GZ13" s="49" t="n">
        <v>0</v>
      </c>
      <c r="HA13" s="61">
        <f>'ETF MTD'!$IK$28/'ETF MTD'!$IK$3-1</f>
        <v/>
      </c>
      <c r="HB13" s="61">
        <f>GZ13*HA13</f>
        <v/>
      </c>
      <c r="HC13" s="61" t="n"/>
      <c r="HD13" s="33" t="inlineStr">
        <is>
          <t>TFPN</t>
        </is>
      </c>
      <c r="HE13" s="49" t="n">
        <v>0</v>
      </c>
      <c r="HF13" s="61">
        <f>'ETF MTD'!$IK$28/'ETF MTD'!$IK$3-1</f>
        <v/>
      </c>
      <c r="HG13" s="61">
        <f>HE13*HF13</f>
        <v/>
      </c>
      <c r="HH13" s="61" t="n"/>
      <c r="HI13" s="33" t="inlineStr">
        <is>
          <t>TFPN</t>
        </is>
      </c>
      <c r="HJ13" s="49" t="n">
        <v>0</v>
      </c>
      <c r="HK13" s="61">
        <f>'ETF MTD'!$IK$28/'ETF MTD'!$IK$3-1</f>
        <v/>
      </c>
      <c r="HL13" s="61">
        <f>HJ13*HK13</f>
        <v/>
      </c>
      <c r="HM13" s="61" t="n"/>
      <c r="HN13" s="33" t="inlineStr">
        <is>
          <t>TFPN</t>
        </is>
      </c>
      <c r="HO13" s="49" t="n">
        <v>0</v>
      </c>
      <c r="HP13" s="61">
        <f>'ETF MTD'!$IK$28/'ETF MTD'!$IK$3-1</f>
        <v/>
      </c>
      <c r="HQ13" s="61">
        <f>HO13*HP13</f>
        <v/>
      </c>
      <c r="HR13" s="61" t="n"/>
      <c r="HS13" s="33" t="inlineStr">
        <is>
          <t>TFPN</t>
        </is>
      </c>
      <c r="HT13" s="49" t="n">
        <v>0</v>
      </c>
      <c r="HU13" s="61">
        <f>'ETF MTD'!$IK$28/'ETF MTD'!$IK$3-1</f>
        <v/>
      </c>
      <c r="HV13" s="61">
        <f>HT13*HU13</f>
        <v/>
      </c>
      <c r="HW13" s="61" t="n"/>
      <c r="HX13" s="33" t="inlineStr">
        <is>
          <t>TFPN</t>
        </is>
      </c>
      <c r="HY13" s="49" t="n">
        <v>0</v>
      </c>
      <c r="HZ13" s="61">
        <f>'ETF MTD'!$IK$28/'ETF MTD'!$IK$3-1</f>
        <v/>
      </c>
      <c r="IA13" s="61">
        <f>HY13*HZ13</f>
        <v/>
      </c>
      <c r="IB13" s="61" t="n"/>
      <c r="IC13" s="33" t="inlineStr">
        <is>
          <t>TFPN</t>
        </is>
      </c>
      <c r="ID13" s="49" t="n">
        <v>0</v>
      </c>
      <c r="IE13" s="61">
        <f>'ETF MTD'!$IK$28/'ETF MTD'!$IK$3-1</f>
        <v/>
      </c>
      <c r="IF13" s="61">
        <f>ID13*IE13</f>
        <v/>
      </c>
      <c r="IG13" s="61" t="n"/>
      <c r="IH13" s="33" t="inlineStr">
        <is>
          <t>TFPN</t>
        </is>
      </c>
      <c r="II13" s="49" t="n">
        <v>0</v>
      </c>
      <c r="IJ13" s="61">
        <f>'ETF MTD'!$IK$28/'ETF MTD'!$IK$3-1</f>
        <v/>
      </c>
      <c r="IK13" s="61">
        <f>II13*IJ13</f>
        <v/>
      </c>
      <c r="IL13" s="61" t="n"/>
      <c r="IM13" s="33" t="inlineStr">
        <is>
          <t>TFPN</t>
        </is>
      </c>
      <c r="IN13" s="49" t="n">
        <v>0</v>
      </c>
      <c r="IO13" s="61">
        <f>'ETF MTD'!$IK$28/'ETF MTD'!$IK$3-1</f>
        <v/>
      </c>
      <c r="IP13" s="61">
        <f>IN13*IO13</f>
        <v/>
      </c>
      <c r="IQ13" s="61" t="n"/>
      <c r="IR13" s="33" t="inlineStr">
        <is>
          <t>TFPN</t>
        </is>
      </c>
      <c r="IS13" s="49" t="n">
        <v>0</v>
      </c>
      <c r="IT13" s="61">
        <f>'ETF MTD'!$IK$28/'ETF MTD'!$IK$3-1</f>
        <v/>
      </c>
      <c r="IU13" s="61">
        <f>IS13*IT13</f>
        <v/>
      </c>
      <c r="IV13" s="61" t="n"/>
      <c r="IW13" s="33" t="inlineStr">
        <is>
          <t>TFPN</t>
        </is>
      </c>
      <c r="IX13" s="49" t="n">
        <v>0</v>
      </c>
      <c r="IY13" s="61">
        <f>'ETF MTD'!$IK$28/'ETF MTD'!$IK$3-1</f>
        <v/>
      </c>
      <c r="IZ13" s="61">
        <f>IX13*IY13</f>
        <v/>
      </c>
      <c r="JA13" s="61" t="n"/>
      <c r="JB13" s="33" t="inlineStr">
        <is>
          <t>TFPN</t>
        </is>
      </c>
      <c r="JC13" s="49" t="n">
        <v>0</v>
      </c>
      <c r="JD13" s="61">
        <f>'ETF MTD'!$IK$28/'ETF MTD'!$IK$3-1</f>
        <v/>
      </c>
      <c r="JE13" s="61">
        <f>JC13*JD13</f>
        <v/>
      </c>
      <c r="JF13" s="61" t="n"/>
      <c r="JG13" s="33" t="inlineStr">
        <is>
          <t>TFPN</t>
        </is>
      </c>
      <c r="JH13" s="49" t="n">
        <v>0</v>
      </c>
      <c r="JI13" s="61">
        <f>'ETF MTD'!$IK$28/'ETF MTD'!$IK$3-1</f>
        <v/>
      </c>
      <c r="JJ13" s="61">
        <f>JH13*JI13</f>
        <v/>
      </c>
      <c r="JK13" s="61" t="n"/>
      <c r="JL13" s="33" t="inlineStr">
        <is>
          <t>TFPN</t>
        </is>
      </c>
      <c r="JM13" s="49" t="n">
        <v>0</v>
      </c>
      <c r="JN13" s="61">
        <f>'ETF MTD'!$IK$28/'ETF MTD'!$IK$3-1</f>
        <v/>
      </c>
      <c r="JO13" s="61">
        <f>JM13*JN13</f>
        <v/>
      </c>
      <c r="JP13" s="61" t="n"/>
      <c r="JQ13" s="33" t="inlineStr">
        <is>
          <t>TFPN</t>
        </is>
      </c>
      <c r="JR13" s="49" t="n">
        <v>0</v>
      </c>
      <c r="JS13" s="61">
        <f>'ETF MTD'!$IK$28/'ETF MTD'!$IK$3-1</f>
        <v/>
      </c>
      <c r="JT13" s="61">
        <f>JR13*JS13</f>
        <v/>
      </c>
      <c r="JU13" s="61" t="n"/>
      <c r="JV13" s="33" t="inlineStr">
        <is>
          <t>TFPN</t>
        </is>
      </c>
      <c r="JW13" s="49" t="n">
        <v>0</v>
      </c>
      <c r="JX13" s="61">
        <f>'ETF MTD'!$IK$28/'ETF MTD'!$IK$3-1</f>
        <v/>
      </c>
      <c r="JY13" s="61">
        <f>JW13*JX13</f>
        <v/>
      </c>
      <c r="JZ13" s="61" t="n"/>
      <c r="KA13" s="33" t="inlineStr">
        <is>
          <t>TFPN</t>
        </is>
      </c>
      <c r="KB13" s="49" t="n">
        <v>0</v>
      </c>
      <c r="KC13" s="61">
        <f>'ETF MTD'!$IK$28/'ETF MTD'!$IK$3-1</f>
        <v/>
      </c>
      <c r="KD13" s="61">
        <f>KB13*KC13</f>
        <v/>
      </c>
      <c r="KE13" s="61" t="n"/>
      <c r="KF13" s="33" t="inlineStr">
        <is>
          <t>TFPN</t>
        </is>
      </c>
      <c r="KG13" s="49" t="n">
        <v>0</v>
      </c>
      <c r="KH13" s="61">
        <f>'ETF MTD'!$IK$28/'ETF MTD'!$IK$3-1</f>
        <v/>
      </c>
      <c r="KI13" s="61">
        <f>KG13*KH13</f>
        <v/>
      </c>
      <c r="KJ13" s="61" t="n"/>
      <c r="KK13" s="33" t="inlineStr">
        <is>
          <t>TFPN</t>
        </is>
      </c>
      <c r="KL13" s="49" t="n">
        <v>0</v>
      </c>
      <c r="KM13" s="61">
        <f>'ETF MTD'!$IK$28/'ETF MTD'!$IK$3-1</f>
        <v/>
      </c>
      <c r="KN13" s="61">
        <f>KL13*KM13</f>
        <v/>
      </c>
      <c r="KO13" s="61" t="n"/>
      <c r="KP13" s="33" t="inlineStr">
        <is>
          <t>TFPN</t>
        </is>
      </c>
      <c r="KQ13" s="49" t="n">
        <v>0</v>
      </c>
      <c r="KR13" s="61">
        <f>'ETF MTD'!$IK$28/'ETF MTD'!$IK$3-1</f>
        <v/>
      </c>
      <c r="KS13" s="61">
        <f>KQ13*KR13</f>
        <v/>
      </c>
      <c r="KT13" s="61" t="n"/>
      <c r="KU13" s="33" t="inlineStr">
        <is>
          <t>TFPN</t>
        </is>
      </c>
      <c r="KV13" s="49" t="n">
        <v>0</v>
      </c>
      <c r="KW13" s="61">
        <f>'ETF MTD'!$IK$28/'ETF MTD'!$IK$3-1</f>
        <v/>
      </c>
      <c r="KX13" s="61">
        <f>KV13*KW13</f>
        <v/>
      </c>
      <c r="KY13" s="61" t="n"/>
      <c r="KZ13" s="33" t="inlineStr">
        <is>
          <t>TFPN</t>
        </is>
      </c>
      <c r="LA13" s="49" t="n">
        <v>0</v>
      </c>
      <c r="LB13" s="61">
        <f>'ETF MTD'!$IK$28/'ETF MTD'!$IK$3-1</f>
        <v/>
      </c>
      <c r="LC13" s="61">
        <f>LA13*LB13</f>
        <v/>
      </c>
      <c r="LD13" s="61" t="n"/>
      <c r="LE13" s="33" t="inlineStr">
        <is>
          <t>TFPN</t>
        </is>
      </c>
      <c r="LF13" s="49" t="n">
        <v>0</v>
      </c>
      <c r="LG13" s="61">
        <f>'ETF MTD'!$IK$28/'ETF MTD'!$IK$3-1</f>
        <v/>
      </c>
      <c r="LH13" s="61">
        <f>LF13*LG13</f>
        <v/>
      </c>
      <c r="LJ13" s="33" t="inlineStr">
        <is>
          <t>TFPN</t>
        </is>
      </c>
      <c r="LK13" s="49" t="n">
        <v>0</v>
      </c>
      <c r="LL13" s="61">
        <f>'ETF MTD'!$IK$28/'ETF MTD'!$IK$3-1</f>
        <v/>
      </c>
      <c r="LM13" s="61">
        <f>LK13*LL13</f>
        <v/>
      </c>
      <c r="LN13" s="61" t="n"/>
      <c r="LO13" s="33" t="inlineStr">
        <is>
          <t>TFPN</t>
        </is>
      </c>
      <c r="LP13" s="49" t="n">
        <v>0</v>
      </c>
      <c r="LQ13" s="61">
        <f>'ETF MTD'!$IK$28/'ETF MTD'!$IK$3-1</f>
        <v/>
      </c>
      <c r="LR13" s="61">
        <f>LP13*LQ13</f>
        <v/>
      </c>
      <c r="LT13" s="33" t="inlineStr">
        <is>
          <t>TFPN</t>
        </is>
      </c>
      <c r="LU13" s="49" t="n">
        <v>0</v>
      </c>
      <c r="LV13" s="61">
        <f>'ETF MTD'!$IK$28/'ETF MTD'!$IK$3-1</f>
        <v/>
      </c>
      <c r="LW13" s="61">
        <f>LU13*LV13</f>
        <v/>
      </c>
      <c r="LY13" s="33" t="inlineStr">
        <is>
          <t>TFPN</t>
        </is>
      </c>
      <c r="LZ13" s="49" t="n">
        <v>0</v>
      </c>
      <c r="MA13" s="61">
        <f>'ETF MTD'!$IK$28/'ETF MTD'!$IK$3-1</f>
        <v/>
      </c>
      <c r="MB13" s="61">
        <f>LZ13*MA13</f>
        <v/>
      </c>
      <c r="MD13" s="33" t="inlineStr">
        <is>
          <t>TFPN</t>
        </is>
      </c>
      <c r="ME13" s="49" t="n">
        <v>0</v>
      </c>
      <c r="MF13" s="61">
        <f>'ETF MTD'!$IK$28/'ETF MTD'!$IK$3-1</f>
        <v/>
      </c>
      <c r="MG13" s="61">
        <f>ME13*MF13</f>
        <v/>
      </c>
      <c r="MI13" s="33" t="inlineStr">
        <is>
          <t>TFPN</t>
        </is>
      </c>
      <c r="MJ13" s="49" t="n">
        <v>0</v>
      </c>
      <c r="MK13" s="61">
        <f>'ETF MTD'!$IK$28/'ETF MTD'!$IK$3-1</f>
        <v/>
      </c>
      <c r="ML13" s="61">
        <f>MJ13*MK13</f>
        <v/>
      </c>
      <c r="MN13" s="33" t="inlineStr">
        <is>
          <t>TFPN</t>
        </is>
      </c>
      <c r="MO13" s="49" t="n">
        <v>0</v>
      </c>
      <c r="MP13" s="61">
        <f>'ETF MTD'!$IK$28/'ETF MTD'!$IK$3-1</f>
        <v/>
      </c>
      <c r="MQ13" s="61">
        <f>MO13*MP13</f>
        <v/>
      </c>
      <c r="MS13" s="33" t="inlineStr">
        <is>
          <t>TFPN</t>
        </is>
      </c>
      <c r="MT13" s="49" t="n">
        <v>0</v>
      </c>
      <c r="MU13" s="61">
        <f>'ETF MTD'!$IK$28/'ETF MTD'!$IK$3-1</f>
        <v/>
      </c>
      <c r="MV13" s="61">
        <f>MT13*MU13</f>
        <v/>
      </c>
      <c r="MX13" s="33" t="inlineStr">
        <is>
          <t>TFPN</t>
        </is>
      </c>
      <c r="MY13" s="49" t="n">
        <v>0</v>
      </c>
      <c r="MZ13" s="61">
        <f>'ETF MTD'!$IK$28/'ETF MTD'!$IK$3-1</f>
        <v/>
      </c>
      <c r="NA13" s="61">
        <f>MY13*MZ13</f>
        <v/>
      </c>
      <c r="NC13" s="33" t="inlineStr">
        <is>
          <t>TFPN</t>
        </is>
      </c>
      <c r="ND13" s="49" t="n">
        <v>0</v>
      </c>
      <c r="NE13" s="61">
        <f>'ETF MTD'!$IK$28/'ETF MTD'!$IK$3-1</f>
        <v/>
      </c>
      <c r="NF13" s="61">
        <f>ND13*NE13</f>
        <v/>
      </c>
      <c r="NH13" s="33" t="inlineStr">
        <is>
          <t>TFPN</t>
        </is>
      </c>
      <c r="NI13" s="49" t="n">
        <v>0</v>
      </c>
      <c r="NJ13" s="61">
        <f>'ETF MTD'!$IK$28/'ETF MTD'!$IK$3-1</f>
        <v/>
      </c>
      <c r="NK13" s="61">
        <f>NI13*NJ13</f>
        <v/>
      </c>
      <c r="NM13" s="33" t="inlineStr">
        <is>
          <t>TFPN</t>
        </is>
      </c>
      <c r="NN13" s="49" t="n">
        <v>0</v>
      </c>
      <c r="NO13" s="61">
        <f>'ETF MTD'!$IK$28/'ETF MTD'!$IK$3-1</f>
        <v/>
      </c>
      <c r="NP13" s="61">
        <f>NN13*NO13</f>
        <v/>
      </c>
      <c r="NR13" s="33" t="inlineStr">
        <is>
          <t>TFPN</t>
        </is>
      </c>
      <c r="NS13" s="49" t="n">
        <v>0</v>
      </c>
      <c r="NT13" s="61">
        <f>'ETF MTD'!$IK$28/'ETF MTD'!$IK$3-1</f>
        <v/>
      </c>
      <c r="NU13" s="61">
        <f>NS13*NT13</f>
        <v/>
      </c>
      <c r="NW13" s="33" t="inlineStr">
        <is>
          <t>TFPN</t>
        </is>
      </c>
      <c r="NX13" s="49" t="n">
        <v>0</v>
      </c>
      <c r="NY13" s="61">
        <f>'ETF MTD'!$IK$28/'ETF MTD'!$IK$3-1</f>
        <v/>
      </c>
      <c r="NZ13" s="61">
        <f>NX13*NY13</f>
        <v/>
      </c>
      <c r="OB13" s="33" t="inlineStr">
        <is>
          <t>TFPN</t>
        </is>
      </c>
      <c r="OC13" s="49" t="n">
        <v>0</v>
      </c>
      <c r="OD13" s="61">
        <f>'ETF MTD'!$IK$28/'ETF MTD'!$IK$3-1</f>
        <v/>
      </c>
      <c r="OE13" s="61">
        <f>OC13*OD13</f>
        <v/>
      </c>
      <c r="OG13" s="33" t="inlineStr">
        <is>
          <t>TFPN</t>
        </is>
      </c>
      <c r="OH13" s="49" t="n">
        <v>0</v>
      </c>
      <c r="OI13" s="61">
        <f>'ETF MTD'!$IK$28/'ETF MTD'!$IK$3-1</f>
        <v/>
      </c>
      <c r="OJ13" s="61">
        <f>OH13*OI13</f>
        <v/>
      </c>
      <c r="OL13" s="33" t="inlineStr">
        <is>
          <t>TFPN</t>
        </is>
      </c>
      <c r="OM13" s="49" t="n">
        <v>0</v>
      </c>
      <c r="ON13" s="61">
        <f>'ETF MTD'!$IK$28/'ETF MTD'!$IK$3-1</f>
        <v/>
      </c>
      <c r="OO13" s="61">
        <f>OM13*ON13</f>
        <v/>
      </c>
      <c r="OQ13" s="33" t="inlineStr">
        <is>
          <t>TFPN</t>
        </is>
      </c>
      <c r="OR13" s="49" t="n">
        <v>0</v>
      </c>
      <c r="OS13" s="61">
        <f>'ETF MTD'!$IK$28/'ETF MTD'!$IK$3-1</f>
        <v/>
      </c>
      <c r="OT13" s="61">
        <f>OR13*OS13</f>
        <v/>
      </c>
      <c r="OV13" s="33" t="inlineStr">
        <is>
          <t>TFPN</t>
        </is>
      </c>
      <c r="OW13" s="49" t="n">
        <v>0</v>
      </c>
      <c r="OX13" s="61">
        <f>'ETF MTD'!$IK$28/'ETF MTD'!$IK$3-1</f>
        <v/>
      </c>
      <c r="OY13" s="61">
        <f>OW13*OX13</f>
        <v/>
      </c>
      <c r="PA13" s="33" t="inlineStr">
        <is>
          <t>TFPN</t>
        </is>
      </c>
      <c r="PB13" s="49" t="n">
        <v>0</v>
      </c>
      <c r="PC13" s="61">
        <f>'ETF MTD'!$IK$28/'ETF MTD'!$IK$3-1</f>
        <v/>
      </c>
      <c r="PD13" s="61">
        <f>PB13*PC13</f>
        <v/>
      </c>
      <c r="PF13" s="33" t="inlineStr">
        <is>
          <t>TFPN</t>
        </is>
      </c>
      <c r="PG13" s="49" t="n">
        <v>0</v>
      </c>
      <c r="PH13" s="61">
        <f>'ETF MTD'!$IK$28/'ETF MTD'!$IK$3-1</f>
        <v/>
      </c>
      <c r="PI13" s="61">
        <f>PG13*PH13</f>
        <v/>
      </c>
      <c r="PK13" s="33" t="inlineStr">
        <is>
          <t>TFPN</t>
        </is>
      </c>
      <c r="PL13" s="49" t="n">
        <v>0</v>
      </c>
      <c r="PM13" s="61">
        <f>'ETF MTD'!$IK$28/'ETF MTD'!$IK$3-1</f>
        <v/>
      </c>
      <c r="PN13" s="61">
        <f>PL13*PM13</f>
        <v/>
      </c>
      <c r="PP13" s="33" t="inlineStr">
        <is>
          <t>TFPN</t>
        </is>
      </c>
      <c r="PQ13" s="49" t="n">
        <v>0</v>
      </c>
      <c r="PR13" s="61">
        <f>'ETF MTD'!$IK$28/'ETF MTD'!$IK$3-1</f>
        <v/>
      </c>
      <c r="PS13" s="61">
        <f>PQ13*PR13</f>
        <v/>
      </c>
      <c r="PU13" s="33" t="inlineStr">
        <is>
          <t>TFPN</t>
        </is>
      </c>
      <c r="PV13" s="49" t="n">
        <v>0</v>
      </c>
      <c r="PW13" s="61">
        <f>'ETF MTD'!$IK$28/'ETF MTD'!$IK$3-1</f>
        <v/>
      </c>
      <c r="PX13" s="61">
        <f>PV13*PW13</f>
        <v/>
      </c>
      <c r="PZ13" s="33" t="inlineStr">
        <is>
          <t>TFPN</t>
        </is>
      </c>
      <c r="QA13" s="49" t="n">
        <v>0</v>
      </c>
      <c r="QB13" s="61">
        <f>'ETF MTD'!$IK$28/'ETF MTD'!$IK$3-1</f>
        <v/>
      </c>
      <c r="QC13" s="61">
        <f>QA13*QB13</f>
        <v/>
      </c>
    </row>
    <row r="14">
      <c r="BJ14" t="inlineStr">
        <is>
          <t>BIL</t>
        </is>
      </c>
      <c r="BK14" s="143" t="n">
        <v>0.3</v>
      </c>
      <c r="BO14" t="inlineStr">
        <is>
          <t>BIL</t>
        </is>
      </c>
      <c r="BP14" s="143" t="n">
        <v>0.22</v>
      </c>
      <c r="BT14" t="inlineStr">
        <is>
          <t>BIL</t>
        </is>
      </c>
      <c r="BU14" s="143" t="n">
        <v>0</v>
      </c>
      <c r="BY14" t="inlineStr">
        <is>
          <t>BIL</t>
        </is>
      </c>
      <c r="BZ14" s="143" t="n">
        <v>0</v>
      </c>
      <c r="CD14" t="inlineStr">
        <is>
          <t>BIL</t>
        </is>
      </c>
      <c r="CE14" s="143" t="n">
        <v>0</v>
      </c>
      <c r="CI14" t="inlineStr">
        <is>
          <t>BIL</t>
        </is>
      </c>
      <c r="CJ14" s="143" t="n">
        <v>0</v>
      </c>
      <c r="CN14" t="inlineStr">
        <is>
          <t>BIL</t>
        </is>
      </c>
      <c r="CO14" s="143" t="n">
        <v>0.392</v>
      </c>
      <c r="CS14" t="inlineStr">
        <is>
          <t>BIL</t>
        </is>
      </c>
      <c r="CT14" s="143" t="n">
        <v>0.784</v>
      </c>
      <c r="CX14" t="inlineStr">
        <is>
          <t>BIL</t>
        </is>
      </c>
      <c r="CY14" s="143" t="n">
        <v>0.392</v>
      </c>
      <c r="DC14" t="inlineStr">
        <is>
          <t>BIL</t>
        </is>
      </c>
      <c r="DD14" s="143" t="n">
        <v>0</v>
      </c>
      <c r="DH14" t="inlineStr">
        <is>
          <t>BIL</t>
        </is>
      </c>
      <c r="DI14" s="143" t="n">
        <v>0</v>
      </c>
      <c r="DM14" t="inlineStr">
        <is>
          <t>BIL</t>
        </is>
      </c>
      <c r="DN14" s="143" t="n">
        <v>0</v>
      </c>
      <c r="DR14" t="inlineStr">
        <is>
          <t>BIL</t>
        </is>
      </c>
      <c r="DS14" s="143" t="n">
        <v>0</v>
      </c>
      <c r="DW14" t="inlineStr">
        <is>
          <t>BIL</t>
        </is>
      </c>
      <c r="DX14" s="143" t="n">
        <v>0</v>
      </c>
      <c r="EB14" t="inlineStr">
        <is>
          <t>BIL</t>
        </is>
      </c>
      <c r="EC14" s="143" t="n">
        <v>0</v>
      </c>
      <c r="EG14" t="inlineStr">
        <is>
          <t>BIL</t>
        </is>
      </c>
      <c r="EH14" s="143" t="n">
        <v>0</v>
      </c>
      <c r="EL14" t="inlineStr">
        <is>
          <t>BIL</t>
        </is>
      </c>
      <c r="EM14" s="143" t="n">
        <v>0</v>
      </c>
      <c r="EQ14" t="inlineStr">
        <is>
          <t>BIL</t>
        </is>
      </c>
      <c r="ER14" s="143" t="n">
        <v>0</v>
      </c>
      <c r="EV14" t="inlineStr">
        <is>
          <t>BIL</t>
        </is>
      </c>
      <c r="EW14" s="143" t="n">
        <v>0</v>
      </c>
      <c r="FA14" t="inlineStr">
        <is>
          <t>BIL</t>
        </is>
      </c>
      <c r="FB14" s="143" t="n">
        <v>0</v>
      </c>
      <c r="FF14" t="inlineStr">
        <is>
          <t>BIL</t>
        </is>
      </c>
      <c r="FG14" s="143" t="n">
        <v>0</v>
      </c>
      <c r="FK14" t="inlineStr">
        <is>
          <t>BIL</t>
        </is>
      </c>
      <c r="FL14" s="143" t="n">
        <v>0</v>
      </c>
      <c r="FP14" t="inlineStr">
        <is>
          <t>BIL</t>
        </is>
      </c>
      <c r="FQ14" s="143" t="n">
        <v>0</v>
      </c>
      <c r="FU14" t="inlineStr">
        <is>
          <t>BIL</t>
        </is>
      </c>
      <c r="FV14" s="143" t="n">
        <v>0.392</v>
      </c>
      <c r="FZ14" t="inlineStr">
        <is>
          <t>BIL</t>
        </is>
      </c>
      <c r="GA14" s="143" t="n">
        <v>0</v>
      </c>
      <c r="GE14" t="inlineStr">
        <is>
          <t>BIL</t>
        </is>
      </c>
      <c r="GF14" s="143" t="n">
        <v>0</v>
      </c>
      <c r="GJ14" t="inlineStr">
        <is>
          <t>BIL</t>
        </is>
      </c>
      <c r="GK14" s="143" t="n">
        <v>0</v>
      </c>
      <c r="GO14" t="inlineStr">
        <is>
          <t>BIL</t>
        </is>
      </c>
      <c r="GP14" s="143" t="n">
        <v>0</v>
      </c>
      <c r="GT14" t="inlineStr">
        <is>
          <t>BIL</t>
        </is>
      </c>
      <c r="GU14" s="143" t="n">
        <v>0</v>
      </c>
      <c r="GY14" t="inlineStr">
        <is>
          <t>BIL</t>
        </is>
      </c>
      <c r="GZ14" s="143" t="n">
        <v>0</v>
      </c>
      <c r="HD14" t="inlineStr">
        <is>
          <t>BIL</t>
        </is>
      </c>
      <c r="HE14" s="143" t="n">
        <v>0</v>
      </c>
      <c r="HI14" t="inlineStr">
        <is>
          <t>BIL</t>
        </is>
      </c>
      <c r="HJ14" s="143" t="n">
        <v>0</v>
      </c>
      <c r="HN14" t="inlineStr">
        <is>
          <t>BIL</t>
        </is>
      </c>
      <c r="HO14" s="143" t="n">
        <v>0</v>
      </c>
      <c r="HS14" t="inlineStr">
        <is>
          <t>BIL</t>
        </is>
      </c>
      <c r="HT14" s="143" t="n">
        <v>0</v>
      </c>
      <c r="HX14" t="inlineStr">
        <is>
          <t>BIL</t>
        </is>
      </c>
      <c r="HY14" s="143" t="n">
        <v>0</v>
      </c>
      <c r="IC14" t="inlineStr">
        <is>
          <t>BIL</t>
        </is>
      </c>
      <c r="ID14" s="143" t="n">
        <v>0</v>
      </c>
      <c r="IH14" t="inlineStr">
        <is>
          <t>BIL</t>
        </is>
      </c>
      <c r="II14" s="143" t="n">
        <v>0</v>
      </c>
      <c r="IM14" t="inlineStr">
        <is>
          <t>BIL</t>
        </is>
      </c>
      <c r="IN14" s="143" t="n">
        <v>0</v>
      </c>
      <c r="IR14" t="inlineStr">
        <is>
          <t>BIL</t>
        </is>
      </c>
      <c r="IS14" s="143" t="n">
        <v>0</v>
      </c>
      <c r="IW14" t="inlineStr">
        <is>
          <t>BIL</t>
        </is>
      </c>
      <c r="IX14" s="143" t="n">
        <v>0</v>
      </c>
      <c r="JB14" t="inlineStr">
        <is>
          <t>BIL</t>
        </is>
      </c>
      <c r="JC14" s="143" t="n">
        <v>0</v>
      </c>
      <c r="JG14" t="inlineStr">
        <is>
          <t>BIL</t>
        </is>
      </c>
      <c r="JH14" s="143" t="n">
        <v>0</v>
      </c>
      <c r="JL14" t="inlineStr">
        <is>
          <t>BIL</t>
        </is>
      </c>
      <c r="JM14" s="143" t="n">
        <v>0.38</v>
      </c>
      <c r="JQ14" t="inlineStr">
        <is>
          <t>BIL</t>
        </is>
      </c>
      <c r="JR14" s="143" t="n">
        <v>0.38</v>
      </c>
      <c r="JV14" t="inlineStr">
        <is>
          <t>BIL</t>
        </is>
      </c>
      <c r="JW14" s="143" t="n">
        <v>0</v>
      </c>
      <c r="KA14" t="inlineStr">
        <is>
          <t>BIL</t>
        </is>
      </c>
      <c r="KB14" s="143" t="n">
        <v>0.78</v>
      </c>
      <c r="KF14" t="inlineStr">
        <is>
          <t>BIL</t>
        </is>
      </c>
      <c r="KG14" s="143" t="n">
        <v>0.78</v>
      </c>
      <c r="KK14" t="inlineStr">
        <is>
          <t>BIL</t>
        </is>
      </c>
      <c r="KL14" s="143" t="n">
        <v>0.78</v>
      </c>
      <c r="KP14" t="inlineStr">
        <is>
          <t>BIL</t>
        </is>
      </c>
      <c r="KQ14" s="143" t="n">
        <v>0.78</v>
      </c>
      <c r="KU14" t="inlineStr">
        <is>
          <t>BIL</t>
        </is>
      </c>
      <c r="KV14" s="143" t="n">
        <v>0.58</v>
      </c>
      <c r="KZ14" t="inlineStr">
        <is>
          <t>BIL</t>
        </is>
      </c>
      <c r="LA14" s="143" t="n">
        <v>0.58</v>
      </c>
      <c r="LE14" t="inlineStr">
        <is>
          <t>BIL</t>
        </is>
      </c>
      <c r="LF14" s="143" t="n">
        <v>0.58</v>
      </c>
      <c r="LJ14" t="inlineStr">
        <is>
          <t>BIL</t>
        </is>
      </c>
      <c r="LK14" s="143" t="n">
        <v>0.392</v>
      </c>
      <c r="LO14" t="inlineStr">
        <is>
          <t>BIL</t>
        </is>
      </c>
      <c r="LP14" s="49" t="n">
        <v>0.78</v>
      </c>
      <c r="LT14" t="inlineStr">
        <is>
          <t>BIL</t>
        </is>
      </c>
      <c r="LU14" s="49">
        <f>1-SUM(LU3:LU13)-0.02</f>
        <v/>
      </c>
      <c r="LY14" t="inlineStr">
        <is>
          <t>BIL</t>
        </is>
      </c>
      <c r="LZ14" s="49">
        <f>1-SUM(LZ3:LZ13)-0.02</f>
        <v/>
      </c>
      <c r="MD14" t="inlineStr">
        <is>
          <t>BIL</t>
        </is>
      </c>
      <c r="ME14" s="49" t="n">
        <v>0.46</v>
      </c>
      <c r="MI14" t="inlineStr">
        <is>
          <t>BIL</t>
        </is>
      </c>
      <c r="MJ14" s="49">
        <f>1-SUM(MJ3:MJ13)-0.02</f>
        <v/>
      </c>
      <c r="MN14" t="inlineStr">
        <is>
          <t>BIL</t>
        </is>
      </c>
      <c r="MO14" s="49">
        <f>1-SUM(MO3:MO13)-0.02</f>
        <v/>
      </c>
      <c r="MS14" t="inlineStr">
        <is>
          <t>BIL</t>
        </is>
      </c>
      <c r="MT14" s="49">
        <f>1-SUM(MT3:MT13)-0.02</f>
        <v/>
      </c>
      <c r="MX14" t="inlineStr">
        <is>
          <t>BIL</t>
        </is>
      </c>
      <c r="MY14" s="49" t="n">
        <v>0</v>
      </c>
      <c r="NC14" t="inlineStr">
        <is>
          <t>BIL</t>
        </is>
      </c>
      <c r="ND14" s="49" t="n">
        <v>0</v>
      </c>
      <c r="NH14" t="inlineStr">
        <is>
          <t>BIL</t>
        </is>
      </c>
      <c r="NI14" s="49" t="n">
        <v>0.46</v>
      </c>
      <c r="NM14" t="inlineStr">
        <is>
          <t>BIL</t>
        </is>
      </c>
      <c r="NN14" s="49">
        <f>0.98-SUM(NN3:NN13)</f>
        <v/>
      </c>
      <c r="NR14" t="inlineStr">
        <is>
          <t>BIL</t>
        </is>
      </c>
      <c r="NS14" s="49">
        <f>0.98-SUM(NS3:NS13)</f>
        <v/>
      </c>
      <c r="NW14" t="inlineStr">
        <is>
          <t>BIL</t>
        </is>
      </c>
      <c r="NX14" s="49">
        <f>0.98-SUM(NX3:NX13)</f>
        <v/>
      </c>
      <c r="OB14" t="inlineStr">
        <is>
          <t>BIL</t>
        </is>
      </c>
      <c r="OC14" s="49">
        <f>0.98-SUM(OC3:OC13)</f>
        <v/>
      </c>
      <c r="OG14" t="inlineStr">
        <is>
          <t>BIL</t>
        </is>
      </c>
      <c r="OH14" s="49">
        <f>0.98-SUM(OH3:OH13)</f>
        <v/>
      </c>
      <c r="OL14" t="inlineStr">
        <is>
          <t>BIL</t>
        </is>
      </c>
      <c r="OM14" s="49">
        <f>0.98-SUM(OM3:OM13)</f>
        <v/>
      </c>
      <c r="OQ14" t="inlineStr">
        <is>
          <t>BIL</t>
        </is>
      </c>
      <c r="OR14" s="49">
        <f>0.98-SUM(OR3:OR13)</f>
        <v/>
      </c>
      <c r="OV14" t="inlineStr">
        <is>
          <t>BIL</t>
        </is>
      </c>
      <c r="OW14" s="49">
        <f>0.98-SUM(OW3:OW13)</f>
        <v/>
      </c>
      <c r="PA14" t="inlineStr">
        <is>
          <t>BIL</t>
        </is>
      </c>
      <c r="PB14" s="49">
        <f>0.98-SUM(PB3:PB13)</f>
        <v/>
      </c>
      <c r="PF14" t="inlineStr">
        <is>
          <t>BIL</t>
        </is>
      </c>
      <c r="PG14" s="49">
        <f>0.98-SUM(PG3:PG13)</f>
        <v/>
      </c>
      <c r="PK14" t="inlineStr">
        <is>
          <t>BIL</t>
        </is>
      </c>
      <c r="PL14" s="49">
        <f>0.98-SUM(PL3:PL13)</f>
        <v/>
      </c>
      <c r="PP14" t="inlineStr">
        <is>
          <t>BIL</t>
        </is>
      </c>
      <c r="PQ14" s="49">
        <f>0.98-SUM(PQ3:PQ13)</f>
        <v/>
      </c>
      <c r="PU14" t="inlineStr">
        <is>
          <t>BIL</t>
        </is>
      </c>
      <c r="PV14" s="49">
        <f>0.98-SUM(PV3:PV13)</f>
        <v/>
      </c>
      <c r="PZ14" t="inlineStr">
        <is>
          <t>BIL</t>
        </is>
      </c>
      <c r="QA14" s="49">
        <f>0.98-SUM(QA3:QA13)</f>
        <v/>
      </c>
      <c r="QD14" s="3" t="n"/>
      <c r="QE14" s="298" t="n"/>
    </row>
    <row r="17">
      <c r="B17" t="inlineStr">
        <is>
          <t>Cash</t>
        </is>
      </c>
      <c r="C17" s="143">
        <f>1-SUM(C3:C16)</f>
        <v/>
      </c>
      <c r="D17" s="32" t="n">
        <v>0</v>
      </c>
      <c r="E17" s="32">
        <f>C17*D17</f>
        <v/>
      </c>
      <c r="G17" t="inlineStr">
        <is>
          <t>Cash</t>
        </is>
      </c>
      <c r="H17" s="143">
        <f>1-SUM(H3:H16)</f>
        <v/>
      </c>
      <c r="I17" s="32" t="n">
        <v>0</v>
      </c>
      <c r="J17" s="32">
        <f>H17*I17</f>
        <v/>
      </c>
      <c r="L17" t="inlineStr">
        <is>
          <t>Cash</t>
        </is>
      </c>
      <c r="M17" s="143">
        <f>1-SUM(M3:M16)</f>
        <v/>
      </c>
      <c r="N17" s="32" t="n">
        <v>0</v>
      </c>
      <c r="O17" s="32">
        <f>M17*N17</f>
        <v/>
      </c>
      <c r="Q17" t="inlineStr">
        <is>
          <t>Cash</t>
        </is>
      </c>
      <c r="R17" s="143">
        <f>1-SUM(R3:R16)</f>
        <v/>
      </c>
      <c r="S17" s="32" t="n">
        <v>0</v>
      </c>
      <c r="T17" s="32">
        <f>R17*S17</f>
        <v/>
      </c>
      <c r="V17" t="inlineStr">
        <is>
          <t>Cash</t>
        </is>
      </c>
      <c r="W17" s="143">
        <f>1-SUM(W3:W16)</f>
        <v/>
      </c>
      <c r="X17" s="32" t="n">
        <v>0</v>
      </c>
      <c r="Y17" s="32">
        <f>W17*X17</f>
        <v/>
      </c>
      <c r="AA17" t="inlineStr">
        <is>
          <t>Cash</t>
        </is>
      </c>
      <c r="AB17" s="143">
        <f>1-SUM(AB3:AB16)</f>
        <v/>
      </c>
      <c r="AC17" s="32" t="n">
        <v>0</v>
      </c>
      <c r="AD17" s="32">
        <f>AB17*AC17</f>
        <v/>
      </c>
      <c r="AF17" t="inlineStr">
        <is>
          <t>Cash</t>
        </is>
      </c>
      <c r="AG17" s="143">
        <f>1-SUM(AG3:AG16)</f>
        <v/>
      </c>
      <c r="AH17" s="32" t="n">
        <v>0</v>
      </c>
      <c r="AI17" s="32">
        <f>AG17*AH17</f>
        <v/>
      </c>
      <c r="AK17" t="inlineStr">
        <is>
          <t>Cash</t>
        </is>
      </c>
      <c r="AL17" s="143">
        <f>1-SUM(AL3:AL16)</f>
        <v/>
      </c>
      <c r="AM17" s="32" t="n">
        <v>0</v>
      </c>
      <c r="AN17" s="32">
        <f>AL17*AM17</f>
        <v/>
      </c>
      <c r="AP17" t="inlineStr">
        <is>
          <t>Cash</t>
        </is>
      </c>
      <c r="AQ17" s="143">
        <f>1-SUM(AQ3:AQ16)</f>
        <v/>
      </c>
      <c r="AR17" s="32" t="n">
        <v>0</v>
      </c>
      <c r="AS17" s="32">
        <f>AQ17*AR17</f>
        <v/>
      </c>
      <c r="AU17" t="inlineStr">
        <is>
          <t>Cash</t>
        </is>
      </c>
      <c r="AV17" s="143">
        <f>1-SUM(AV3:AV16)</f>
        <v/>
      </c>
      <c r="AW17" s="32" t="n">
        <v>0</v>
      </c>
      <c r="AX17" s="32">
        <f>AV17*AW17</f>
        <v/>
      </c>
      <c r="AZ17" t="inlineStr">
        <is>
          <t>Cash</t>
        </is>
      </c>
      <c r="BA17" s="143">
        <f>1-SUM(BA3:BA16)</f>
        <v/>
      </c>
      <c r="BB17" s="32" t="n">
        <v>0</v>
      </c>
      <c r="BC17" s="32">
        <f>BA17*BB17</f>
        <v/>
      </c>
      <c r="BE17" t="inlineStr">
        <is>
          <t>Cash</t>
        </is>
      </c>
      <c r="BF17" s="143">
        <f>1-SUM(BF3:BF16)</f>
        <v/>
      </c>
      <c r="BG17" s="32" t="n">
        <v>0</v>
      </c>
      <c r="BH17" s="32">
        <f>BF17*BG17</f>
        <v/>
      </c>
      <c r="BJ17" t="inlineStr">
        <is>
          <t>Cash</t>
        </is>
      </c>
      <c r="BK17" s="143">
        <f>1-SUM(BK3:BK16)</f>
        <v/>
      </c>
      <c r="BL17" s="32" t="n">
        <v>0</v>
      </c>
      <c r="BM17" s="32">
        <f>BK17*BL17</f>
        <v/>
      </c>
      <c r="BO17" t="inlineStr">
        <is>
          <t>Cash</t>
        </is>
      </c>
      <c r="BP17" s="143">
        <f>1-SUM(BP3:BP16)</f>
        <v/>
      </c>
      <c r="BQ17" s="32" t="n">
        <v>0</v>
      </c>
      <c r="BR17" s="32">
        <f>BP17*BQ17</f>
        <v/>
      </c>
      <c r="BT17" t="inlineStr">
        <is>
          <t>Cash</t>
        </is>
      </c>
      <c r="BU17" s="143">
        <f>1-SUM(BU3:BU16)</f>
        <v/>
      </c>
      <c r="BV17" s="32" t="n">
        <v>0</v>
      </c>
      <c r="BW17" s="32">
        <f>BU17*BV17</f>
        <v/>
      </c>
      <c r="BY17" t="inlineStr">
        <is>
          <t>Cash</t>
        </is>
      </c>
      <c r="BZ17" s="143">
        <f>1-SUM(BZ3:BZ16)</f>
        <v/>
      </c>
      <c r="CA17" s="32" t="n">
        <v>0</v>
      </c>
      <c r="CB17" s="32">
        <f>BZ17*CA17</f>
        <v/>
      </c>
      <c r="CD17" t="inlineStr">
        <is>
          <t>Cash</t>
        </is>
      </c>
      <c r="CE17" s="143">
        <f>1-SUM(CE3:CE16)</f>
        <v/>
      </c>
      <c r="CF17" s="32" t="n">
        <v>0</v>
      </c>
      <c r="CG17" s="32">
        <f>CE17*CF17</f>
        <v/>
      </c>
      <c r="CI17" t="inlineStr">
        <is>
          <t>Cash</t>
        </is>
      </c>
      <c r="CJ17" s="143">
        <f>1-SUM(CJ3:CJ16)</f>
        <v/>
      </c>
      <c r="CK17" s="32" t="n">
        <v>0</v>
      </c>
      <c r="CL17" s="32">
        <f>CJ17*CK17</f>
        <v/>
      </c>
      <c r="CN17" t="inlineStr">
        <is>
          <t>Cash</t>
        </is>
      </c>
      <c r="CO17" s="143">
        <f>1-SUM(CO3:CO16)</f>
        <v/>
      </c>
      <c r="CP17" s="32" t="n">
        <v>0</v>
      </c>
      <c r="CQ17" s="32">
        <f>CO17*CP17</f>
        <v/>
      </c>
      <c r="CS17" t="inlineStr">
        <is>
          <t>Cash</t>
        </is>
      </c>
      <c r="CT17" s="143">
        <f>1-SUM(CT3:CT16)</f>
        <v/>
      </c>
      <c r="CU17" s="32" t="n">
        <v>0</v>
      </c>
      <c r="CV17" s="32">
        <f>CT17*CU17</f>
        <v/>
      </c>
      <c r="CW17" s="32" t="n"/>
      <c r="CX17" t="inlineStr">
        <is>
          <t>Cash</t>
        </is>
      </c>
      <c r="CY17" s="143" t="n">
        <v>0.01999999999999991</v>
      </c>
      <c r="CZ17" s="32" t="n">
        <v>0</v>
      </c>
      <c r="DA17" s="32">
        <f>CY17*CZ17</f>
        <v/>
      </c>
      <c r="DB17" s="32" t="n"/>
      <c r="DC17" t="inlineStr">
        <is>
          <t>Cash</t>
        </is>
      </c>
      <c r="DD17" s="143" t="n">
        <v>0.02000000000000002</v>
      </c>
      <c r="DE17" s="32" t="n">
        <v>0</v>
      </c>
      <c r="DF17" s="32">
        <f>DD17*DE17</f>
        <v/>
      </c>
      <c r="DG17" s="32" t="n"/>
      <c r="DH17" t="inlineStr">
        <is>
          <t>Cash</t>
        </is>
      </c>
      <c r="DI17" s="143" t="n">
        <v>0.02000000000000002</v>
      </c>
      <c r="DJ17" s="32" t="n">
        <v>0</v>
      </c>
      <c r="DK17" s="32">
        <f>DI17*DJ17</f>
        <v/>
      </c>
      <c r="DL17" s="32" t="n"/>
      <c r="DM17" t="inlineStr">
        <is>
          <t>Cash</t>
        </is>
      </c>
      <c r="DN17" s="143" t="n">
        <v>0.02000000000000002</v>
      </c>
      <c r="DO17" s="32" t="n">
        <v>0</v>
      </c>
      <c r="DP17" s="32">
        <f>DN17*DO17</f>
        <v/>
      </c>
      <c r="DQ17" s="32" t="n"/>
      <c r="DR17" t="inlineStr">
        <is>
          <t>Cash</t>
        </is>
      </c>
      <c r="DS17" s="143" t="n">
        <v>0.02000000000000002</v>
      </c>
      <c r="DT17" s="32" t="n">
        <v>0</v>
      </c>
      <c r="DU17" s="32">
        <f>DS17*DT17</f>
        <v/>
      </c>
      <c r="DV17" s="32" t="n"/>
      <c r="DW17" t="inlineStr">
        <is>
          <t>Cash</t>
        </is>
      </c>
      <c r="DX17" s="143" t="n">
        <v>0.02000000000000002</v>
      </c>
      <c r="DY17" s="32" t="n">
        <v>0</v>
      </c>
      <c r="DZ17" s="32">
        <f>DX17*DY17</f>
        <v/>
      </c>
      <c r="EA17" s="32" t="n"/>
      <c r="EB17" t="inlineStr">
        <is>
          <t>Cash</t>
        </is>
      </c>
      <c r="EC17" s="143" t="n">
        <v>0.02000000000000002</v>
      </c>
      <c r="ED17" s="32" t="n">
        <v>0</v>
      </c>
      <c r="EE17" s="32">
        <f>EC17*ED17</f>
        <v/>
      </c>
      <c r="EF17" s="32" t="n"/>
      <c r="EG17" t="inlineStr">
        <is>
          <t>Cash</t>
        </is>
      </c>
      <c r="EH17" s="143" t="n">
        <v>0.02000000000000002</v>
      </c>
      <c r="EI17" s="32" t="n">
        <v>0</v>
      </c>
      <c r="EJ17" s="32">
        <f>EH17*EI17</f>
        <v/>
      </c>
      <c r="EK17" s="32" t="n"/>
      <c r="EL17" t="inlineStr">
        <is>
          <t>Cash</t>
        </is>
      </c>
      <c r="EM17" s="143" t="n">
        <v>0.02000000000000002</v>
      </c>
      <c r="EN17" s="32" t="n">
        <v>0</v>
      </c>
      <c r="EO17" s="32">
        <f>EM17*EN17</f>
        <v/>
      </c>
      <c r="EP17" s="32" t="n"/>
      <c r="EQ17" t="inlineStr">
        <is>
          <t>Cash</t>
        </is>
      </c>
      <c r="ER17" s="143" t="n">
        <v>0.02000000000000002</v>
      </c>
      <c r="ES17" s="32" t="n">
        <v>0</v>
      </c>
      <c r="ET17" s="32">
        <f>ER17*ES17</f>
        <v/>
      </c>
      <c r="EU17" s="32" t="n"/>
      <c r="EV17" t="inlineStr">
        <is>
          <t>Cash</t>
        </is>
      </c>
      <c r="EW17" s="143" t="n">
        <v>0.02000000000000002</v>
      </c>
      <c r="EX17" s="32" t="n">
        <v>0</v>
      </c>
      <c r="EY17" s="32">
        <f>EW17*EX17</f>
        <v/>
      </c>
      <c r="EZ17" s="32" t="n"/>
      <c r="FA17" t="inlineStr">
        <is>
          <t>Cash</t>
        </is>
      </c>
      <c r="FB17" s="143" t="n">
        <v>0.02000000000000002</v>
      </c>
      <c r="FC17" s="32" t="n">
        <v>0</v>
      </c>
      <c r="FD17" s="32">
        <f>FB17*FC17</f>
        <v/>
      </c>
      <c r="FF17" t="inlineStr">
        <is>
          <t>Cash</t>
        </is>
      </c>
      <c r="FG17" s="143" t="n">
        <v>0.02000000000000002</v>
      </c>
      <c r="FH17" s="32" t="n">
        <v>0</v>
      </c>
      <c r="FI17" s="32">
        <f>FG17*FH17</f>
        <v/>
      </c>
      <c r="FK17" t="inlineStr">
        <is>
          <t>Cash</t>
        </is>
      </c>
      <c r="FL17" s="143" t="n">
        <v>0.02000000000000002</v>
      </c>
      <c r="FM17" s="32" t="n">
        <v>0</v>
      </c>
      <c r="FN17" s="32">
        <f>FL17*FM17</f>
        <v/>
      </c>
      <c r="FP17" t="inlineStr">
        <is>
          <t>Cash</t>
        </is>
      </c>
      <c r="FQ17" s="143" t="n">
        <v>0.02000000000000002</v>
      </c>
      <c r="FR17" s="32" t="n">
        <v>0</v>
      </c>
      <c r="FS17" s="32">
        <f>FQ17*FR17</f>
        <v/>
      </c>
      <c r="FT17" s="32" t="n"/>
      <c r="FU17" t="inlineStr">
        <is>
          <t>Cash</t>
        </is>
      </c>
      <c r="FV17" s="143" t="n">
        <v>0.01999999999999991</v>
      </c>
      <c r="FW17" s="32" t="n">
        <v>0</v>
      </c>
      <c r="FX17" s="32">
        <f>FV17*FW17</f>
        <v/>
      </c>
      <c r="FY17" s="32" t="n"/>
      <c r="FZ17" t="inlineStr">
        <is>
          <t>Cash</t>
        </is>
      </c>
      <c r="GA17" s="143">
        <f>1-SUM(GA3:GA16)</f>
        <v/>
      </c>
      <c r="GB17" s="32" t="n">
        <v>0</v>
      </c>
      <c r="GC17" s="32">
        <f>GA17*GB17</f>
        <v/>
      </c>
      <c r="GD17" s="32" t="n"/>
      <c r="GE17" t="inlineStr">
        <is>
          <t>Cash</t>
        </is>
      </c>
      <c r="GF17" s="143" t="n">
        <v>0.02000000000000002</v>
      </c>
      <c r="GG17" s="32" t="n">
        <v>0</v>
      </c>
      <c r="GH17" s="32">
        <f>GF17*GG17</f>
        <v/>
      </c>
      <c r="GI17" s="32" t="n"/>
      <c r="GJ17" t="inlineStr">
        <is>
          <t>Cash</t>
        </is>
      </c>
      <c r="GK17" s="143">
        <f>1-SUM(GK3:GK16)</f>
        <v/>
      </c>
      <c r="GL17" s="32" t="n">
        <v>0</v>
      </c>
      <c r="GM17" s="32">
        <f>GK17*GL17</f>
        <v/>
      </c>
      <c r="GN17" s="32" t="n"/>
      <c r="GO17" t="inlineStr">
        <is>
          <t>Cash</t>
        </is>
      </c>
      <c r="GP17" s="143" t="n">
        <v>0.02000000000000002</v>
      </c>
      <c r="GQ17" s="32" t="n">
        <v>0</v>
      </c>
      <c r="GR17" s="32">
        <f>GP17*GQ17</f>
        <v/>
      </c>
      <c r="GS17" s="32" t="n"/>
      <c r="GT17" t="inlineStr">
        <is>
          <t>Cash</t>
        </is>
      </c>
      <c r="GU17" s="143" t="n">
        <v>0.02000000000000002</v>
      </c>
      <c r="GV17" s="32" t="n">
        <v>0</v>
      </c>
      <c r="GW17" s="32">
        <f>GU17*GV17</f>
        <v/>
      </c>
      <c r="GX17" s="32" t="n"/>
      <c r="GY17" t="inlineStr">
        <is>
          <t>Cash</t>
        </is>
      </c>
      <c r="GZ17" s="143" t="n">
        <v>0.02000000000000002</v>
      </c>
      <c r="HA17" s="32" t="n">
        <v>0</v>
      </c>
      <c r="HB17" s="32">
        <f>GZ17*HA17</f>
        <v/>
      </c>
      <c r="HC17" s="32" t="n"/>
      <c r="HD17" t="inlineStr">
        <is>
          <t>Cash</t>
        </is>
      </c>
      <c r="HE17" s="143" t="n">
        <v>0.02000000000000002</v>
      </c>
      <c r="HF17" s="32" t="n">
        <v>0</v>
      </c>
      <c r="HG17" s="32">
        <f>HE17*HF17</f>
        <v/>
      </c>
      <c r="HH17" s="32" t="n"/>
      <c r="HI17" t="inlineStr">
        <is>
          <t>Cash</t>
        </is>
      </c>
      <c r="HJ17" s="143" t="n">
        <v>0.02000000000000002</v>
      </c>
      <c r="HK17" s="32" t="n">
        <v>0</v>
      </c>
      <c r="HL17" s="32">
        <f>HJ17*HK17</f>
        <v/>
      </c>
      <c r="HM17" s="32" t="n"/>
      <c r="HN17" t="inlineStr">
        <is>
          <t>Cash</t>
        </is>
      </c>
      <c r="HO17" s="143" t="n">
        <v>0.02000000000000002</v>
      </c>
      <c r="HP17" s="32" t="n">
        <v>0</v>
      </c>
      <c r="HQ17" s="32">
        <f>HO17*HP17</f>
        <v/>
      </c>
      <c r="HR17" s="32" t="n"/>
      <c r="HS17" t="inlineStr">
        <is>
          <t>Cash</t>
        </is>
      </c>
      <c r="HT17" s="143" t="n">
        <v>0.02000000000000002</v>
      </c>
      <c r="HU17" s="32" t="n">
        <v>0</v>
      </c>
      <c r="HV17" s="32">
        <f>HT17*HU17</f>
        <v/>
      </c>
      <c r="HW17" s="32" t="n"/>
      <c r="HX17" t="inlineStr">
        <is>
          <t>Cash</t>
        </is>
      </c>
      <c r="HY17" s="143" t="n">
        <v>0.02000000000000002</v>
      </c>
      <c r="HZ17" s="32" t="n">
        <v>0</v>
      </c>
      <c r="IA17" s="32">
        <f>HY17*HZ17</f>
        <v/>
      </c>
      <c r="IB17" s="32" t="n"/>
      <c r="IC17" t="inlineStr">
        <is>
          <t>Cash</t>
        </is>
      </c>
      <c r="ID17" s="143" t="n">
        <v>0.02000000000000002</v>
      </c>
      <c r="IE17" s="32" t="n">
        <v>0</v>
      </c>
      <c r="IF17" s="32">
        <f>ID17*IE17</f>
        <v/>
      </c>
      <c r="IG17" s="32" t="n"/>
      <c r="IH17" t="inlineStr">
        <is>
          <t>Cash</t>
        </is>
      </c>
      <c r="II17" s="143" t="n">
        <v>0.01999999999999991</v>
      </c>
      <c r="IJ17" s="32" t="n">
        <v>0</v>
      </c>
      <c r="IK17" s="32">
        <f>II17*IJ17</f>
        <v/>
      </c>
      <c r="IL17" s="32" t="n"/>
      <c r="IM17" t="inlineStr">
        <is>
          <t>Cash</t>
        </is>
      </c>
      <c r="IN17" s="143" t="n">
        <v>0.01999999999999991</v>
      </c>
      <c r="IO17" s="32" t="n">
        <v>0</v>
      </c>
      <c r="IP17" s="32">
        <f>IN17*IO17</f>
        <v/>
      </c>
      <c r="IQ17" s="32" t="n"/>
      <c r="IR17" t="inlineStr">
        <is>
          <t>Cash</t>
        </is>
      </c>
      <c r="IS17" s="143" t="n">
        <v>0.01999999999999991</v>
      </c>
      <c r="IT17" s="32" t="n">
        <v>0</v>
      </c>
      <c r="IU17" s="32">
        <f>IS17*IT17</f>
        <v/>
      </c>
      <c r="IV17" s="32" t="n"/>
      <c r="IW17" t="inlineStr">
        <is>
          <t>Cash</t>
        </is>
      </c>
      <c r="IX17" s="143">
        <f>1-SUM(IX3:IX16)</f>
        <v/>
      </c>
      <c r="IY17" s="32" t="n">
        <v>0</v>
      </c>
      <c r="IZ17" s="32">
        <f>IX17*IY17</f>
        <v/>
      </c>
      <c r="JA17" s="32" t="n"/>
      <c r="JB17" t="inlineStr">
        <is>
          <t>Cash</t>
        </is>
      </c>
      <c r="JC17" s="143" t="n">
        <v>0.01999999999999991</v>
      </c>
      <c r="JD17" s="32" t="n">
        <v>0</v>
      </c>
      <c r="JE17" s="32">
        <f>JC17*JD17</f>
        <v/>
      </c>
      <c r="JF17" s="32" t="n"/>
      <c r="JG17" t="inlineStr">
        <is>
          <t>Cash</t>
        </is>
      </c>
      <c r="JH17" s="143" t="n">
        <v>0.01999999999999991</v>
      </c>
      <c r="JI17" s="32" t="n">
        <v>0</v>
      </c>
      <c r="JJ17" s="32">
        <f>JH17*JI17</f>
        <v/>
      </c>
      <c r="JK17" s="32" t="n"/>
      <c r="JL17" t="inlineStr">
        <is>
          <t>Cash</t>
        </is>
      </c>
      <c r="JM17" s="143">
        <f>1-SUM(JM3:JM16)</f>
        <v/>
      </c>
      <c r="JN17" s="32" t="n">
        <v>0</v>
      </c>
      <c r="JO17" s="32">
        <f>JM17*JN17</f>
        <v/>
      </c>
      <c r="JP17" s="32" t="n"/>
      <c r="JQ17" t="inlineStr">
        <is>
          <t>Cash</t>
        </is>
      </c>
      <c r="JR17" s="143" t="n">
        <v>0.01999999999999991</v>
      </c>
      <c r="JS17" s="32" t="n">
        <v>0</v>
      </c>
      <c r="JT17" s="32">
        <f>JR17*JS17</f>
        <v/>
      </c>
      <c r="JU17" s="32" t="n"/>
      <c r="JV17" t="inlineStr">
        <is>
          <t>Cash</t>
        </is>
      </c>
      <c r="JW17" s="143" t="n">
        <v>0.02000000000000002</v>
      </c>
      <c r="JX17" s="32" t="n">
        <v>0</v>
      </c>
      <c r="JY17" s="32">
        <f>JW17*JX17</f>
        <v/>
      </c>
      <c r="JZ17" s="32" t="n"/>
      <c r="KA17" t="inlineStr">
        <is>
          <t>Cash</t>
        </is>
      </c>
      <c r="KB17" s="143" t="n">
        <v>0.02000000000000002</v>
      </c>
      <c r="KC17" s="32" t="n">
        <v>0</v>
      </c>
      <c r="KD17" s="32">
        <f>KB17*KC17</f>
        <v/>
      </c>
      <c r="KE17" s="32" t="n"/>
      <c r="KF17" t="inlineStr">
        <is>
          <t>Cash</t>
        </is>
      </c>
      <c r="KG17" s="143" t="n">
        <v>0.02000000000000002</v>
      </c>
      <c r="KH17" s="32" t="n">
        <v>0</v>
      </c>
      <c r="KI17" s="32">
        <f>KG17*KH17</f>
        <v/>
      </c>
      <c r="KJ17" s="32" t="n"/>
      <c r="KK17" t="inlineStr">
        <is>
          <t>Cash</t>
        </is>
      </c>
      <c r="KL17" s="143" t="n">
        <v>0.02000000000000002</v>
      </c>
      <c r="KM17" s="32" t="n">
        <v>0</v>
      </c>
      <c r="KN17" s="32">
        <f>KL17*KM17</f>
        <v/>
      </c>
      <c r="KO17" s="32" t="n"/>
      <c r="KP17" t="inlineStr">
        <is>
          <t>Cash</t>
        </is>
      </c>
      <c r="KQ17" s="143" t="n">
        <v>0.02000000000000002</v>
      </c>
      <c r="KR17" s="32" t="n">
        <v>0</v>
      </c>
      <c r="KS17" s="32">
        <f>KQ17*KR17</f>
        <v/>
      </c>
      <c r="KT17" s="32" t="n"/>
      <c r="KU17" t="inlineStr">
        <is>
          <t>Cash</t>
        </is>
      </c>
      <c r="KV17" s="143" t="n">
        <v>0.02000000000000002</v>
      </c>
      <c r="KW17" s="32" t="n">
        <v>0</v>
      </c>
      <c r="KX17" s="32">
        <f>KV17*KW17</f>
        <v/>
      </c>
      <c r="KY17" s="32" t="n"/>
      <c r="KZ17" t="inlineStr">
        <is>
          <t>Cash</t>
        </is>
      </c>
      <c r="LA17" s="143" t="n">
        <v>0.22</v>
      </c>
      <c r="LB17" s="32" t="n">
        <v>0</v>
      </c>
      <c r="LC17" s="32">
        <f>LA17*LB17</f>
        <v/>
      </c>
      <c r="LD17" s="32" t="n"/>
      <c r="LE17" t="inlineStr">
        <is>
          <t>Cash</t>
        </is>
      </c>
      <c r="LF17" s="143" t="n">
        <v>0.22</v>
      </c>
      <c r="LG17" s="32" t="n">
        <v>0</v>
      </c>
      <c r="LH17" s="32">
        <f>LF17*LG17</f>
        <v/>
      </c>
      <c r="LJ17" t="inlineStr">
        <is>
          <t>Cash</t>
        </is>
      </c>
      <c r="LK17" s="143">
        <f>1-SUM(LK3:LK16)</f>
        <v/>
      </c>
      <c r="LL17" s="32" t="n">
        <v>0</v>
      </c>
      <c r="LM17" s="32">
        <f>LK17*LL17</f>
        <v/>
      </c>
      <c r="LN17" s="32" t="n"/>
      <c r="LO17" t="inlineStr">
        <is>
          <t>Cash</t>
        </is>
      </c>
      <c r="LP17" s="143" t="n">
        <v>0.02000000000000002</v>
      </c>
      <c r="LQ17" s="32" t="n">
        <v>0</v>
      </c>
      <c r="LR17" s="32">
        <f>LP17*LQ17</f>
        <v/>
      </c>
      <c r="LT17" t="inlineStr">
        <is>
          <t>Cash</t>
        </is>
      </c>
      <c r="LU17" s="143">
        <f>1-SUM(LU3:LU16)</f>
        <v/>
      </c>
      <c r="LV17" s="32" t="n">
        <v>0</v>
      </c>
      <c r="LW17" s="32">
        <f>LU17*LV17</f>
        <v/>
      </c>
      <c r="LY17" t="inlineStr">
        <is>
          <t>Cash</t>
        </is>
      </c>
      <c r="LZ17" s="143">
        <f>1-SUM(LZ3:LZ16)</f>
        <v/>
      </c>
      <c r="MA17" s="32" t="n">
        <v>0</v>
      </c>
      <c r="MB17" s="32">
        <f>LZ17*MA17</f>
        <v/>
      </c>
      <c r="MD17" t="inlineStr">
        <is>
          <t>Cash</t>
        </is>
      </c>
      <c r="ME17" s="143" t="n">
        <v>0.02000000000000002</v>
      </c>
      <c r="MF17" s="32" t="n">
        <v>0</v>
      </c>
      <c r="MG17" s="32">
        <f>ME17*MF17</f>
        <v/>
      </c>
      <c r="MI17" t="inlineStr">
        <is>
          <t>Cash</t>
        </is>
      </c>
      <c r="MJ17" s="143">
        <f>1-SUM(MJ3:MJ16)</f>
        <v/>
      </c>
      <c r="MK17" s="32" t="n">
        <v>0</v>
      </c>
      <c r="ML17" s="32">
        <f>MJ17*MK17</f>
        <v/>
      </c>
      <c r="MN17" t="inlineStr">
        <is>
          <t>Cash</t>
        </is>
      </c>
      <c r="MO17" s="143">
        <f>1-SUM(MO3:MO16)</f>
        <v/>
      </c>
      <c r="MP17" s="32" t="n">
        <v>0</v>
      </c>
      <c r="MQ17" s="32">
        <f>MO17*MP17</f>
        <v/>
      </c>
      <c r="MS17" t="inlineStr">
        <is>
          <t>Cash</t>
        </is>
      </c>
      <c r="MT17" s="143">
        <f>1-SUM(MT3:MT16)</f>
        <v/>
      </c>
      <c r="MU17" s="32" t="n">
        <v>0</v>
      </c>
      <c r="MV17" s="32">
        <f>MT17*MU17</f>
        <v/>
      </c>
      <c r="MX17" t="inlineStr">
        <is>
          <t>Cash</t>
        </is>
      </c>
      <c r="MY17" s="143" t="n">
        <v>0.02000000000000002</v>
      </c>
      <c r="MZ17" s="32" t="n">
        <v>0</v>
      </c>
      <c r="NA17" s="32">
        <f>MY17*MZ17</f>
        <v/>
      </c>
      <c r="NC17" t="inlineStr">
        <is>
          <t>Cash</t>
        </is>
      </c>
      <c r="ND17" s="143">
        <f>1-SUM(ND3:ND16)</f>
        <v/>
      </c>
      <c r="NE17" s="32" t="n">
        <v>0</v>
      </c>
      <c r="NF17" s="32">
        <f>ND17*NE17</f>
        <v/>
      </c>
      <c r="NH17" t="inlineStr">
        <is>
          <t>Cash</t>
        </is>
      </c>
      <c r="NI17" s="143">
        <f>1-SUM(NI3:NI16)</f>
        <v/>
      </c>
      <c r="NJ17" s="32" t="n">
        <v>0</v>
      </c>
      <c r="NK17" s="32">
        <f>NI17*NJ17</f>
        <v/>
      </c>
      <c r="NM17" t="inlineStr">
        <is>
          <t>Cash</t>
        </is>
      </c>
      <c r="NN17" s="143">
        <f>1-SUM(NN3:NN16)</f>
        <v/>
      </c>
      <c r="NO17" s="32" t="n">
        <v>0</v>
      </c>
      <c r="NP17" s="32">
        <f>NN17*NO17</f>
        <v/>
      </c>
      <c r="NR17" t="inlineStr">
        <is>
          <t>Cash</t>
        </is>
      </c>
      <c r="NS17" s="143">
        <f>1-SUM(NS3:NS16)</f>
        <v/>
      </c>
      <c r="NT17" s="32" t="n">
        <v>0</v>
      </c>
      <c r="NU17" s="32">
        <f>NS17*NT17</f>
        <v/>
      </c>
      <c r="NW17" t="inlineStr">
        <is>
          <t>Cash</t>
        </is>
      </c>
      <c r="NX17" s="143">
        <f>1-SUM(NX3:NX16)</f>
        <v/>
      </c>
      <c r="NY17" s="32" t="n">
        <v>0</v>
      </c>
      <c r="NZ17" s="32">
        <f>NX17*NY17</f>
        <v/>
      </c>
      <c r="OB17" t="inlineStr">
        <is>
          <t>Cash</t>
        </is>
      </c>
      <c r="OC17" s="143">
        <f>1-SUM(OC3:OC16)</f>
        <v/>
      </c>
      <c r="OD17" s="32" t="n">
        <v>0</v>
      </c>
      <c r="OE17" s="32">
        <f>OC17*OD17</f>
        <v/>
      </c>
      <c r="OG17" t="inlineStr">
        <is>
          <t>Cash</t>
        </is>
      </c>
      <c r="OH17" s="143">
        <f>1-SUM(OH3:OH16)</f>
        <v/>
      </c>
      <c r="OI17" s="32" t="n">
        <v>0</v>
      </c>
      <c r="OJ17" s="32">
        <f>OH17*OI17</f>
        <v/>
      </c>
      <c r="OL17" t="inlineStr">
        <is>
          <t>Cash</t>
        </is>
      </c>
      <c r="OM17" s="143">
        <f>1-SUM(OM3:OM16)</f>
        <v/>
      </c>
      <c r="ON17" s="32" t="n">
        <v>0</v>
      </c>
      <c r="OO17" s="32">
        <f>OM17*ON17</f>
        <v/>
      </c>
      <c r="OQ17" t="inlineStr">
        <is>
          <t>Cash</t>
        </is>
      </c>
      <c r="OR17" s="143">
        <f>1-SUM(OR3:OR16)</f>
        <v/>
      </c>
      <c r="OS17" s="32" t="n">
        <v>0</v>
      </c>
      <c r="OT17" s="32">
        <f>OR17*OS17</f>
        <v/>
      </c>
      <c r="OV17" t="inlineStr">
        <is>
          <t>Cash</t>
        </is>
      </c>
      <c r="OW17" s="143">
        <f>1-SUM(OW3:OW16)</f>
        <v/>
      </c>
      <c r="OX17" s="32" t="n">
        <v>0</v>
      </c>
      <c r="OY17" s="32">
        <f>OW17*OX17</f>
        <v/>
      </c>
      <c r="PA17" t="inlineStr">
        <is>
          <t>Cash</t>
        </is>
      </c>
      <c r="PB17" s="143">
        <f>1-SUM(PB3:PB16)</f>
        <v/>
      </c>
      <c r="PC17" s="32" t="n">
        <v>0</v>
      </c>
      <c r="PD17" s="32">
        <f>PB17*PC17</f>
        <v/>
      </c>
      <c r="PF17" t="inlineStr">
        <is>
          <t>Cash</t>
        </is>
      </c>
      <c r="PG17" s="143">
        <f>1-SUM(PG3:PG16)</f>
        <v/>
      </c>
      <c r="PH17" s="32" t="n">
        <v>0</v>
      </c>
      <c r="PI17" s="32">
        <f>PG17*PH17</f>
        <v/>
      </c>
      <c r="PK17" t="inlineStr">
        <is>
          <t>Cash</t>
        </is>
      </c>
      <c r="PL17" s="143">
        <f>1-SUM(PL3:PL16)</f>
        <v/>
      </c>
      <c r="PM17" s="32" t="n">
        <v>0</v>
      </c>
      <c r="PN17" s="32">
        <f>PL17*PM17</f>
        <v/>
      </c>
      <c r="PP17" t="inlineStr">
        <is>
          <t>Cash</t>
        </is>
      </c>
      <c r="PQ17" s="143">
        <f>1-SUM(PQ3:PQ16)</f>
        <v/>
      </c>
      <c r="PR17" s="32" t="n">
        <v>0</v>
      </c>
      <c r="PS17" s="32">
        <f>PQ17*PR17</f>
        <v/>
      </c>
      <c r="PU17" t="inlineStr">
        <is>
          <t>Cash</t>
        </is>
      </c>
      <c r="PV17" s="143">
        <f>1-SUM(PV3:PV16)</f>
        <v/>
      </c>
      <c r="PW17" s="32" t="n">
        <v>0</v>
      </c>
      <c r="PX17" s="32">
        <f>PV17*PW17</f>
        <v/>
      </c>
      <c r="PZ17" t="inlineStr">
        <is>
          <t>Cash</t>
        </is>
      </c>
      <c r="QA17" s="143">
        <f>1-SUM(QA3:QA16)</f>
        <v/>
      </c>
      <c r="QB17" s="32" t="n">
        <v>0</v>
      </c>
      <c r="QC17" s="32">
        <f>QA17*QB17</f>
        <v/>
      </c>
    </row>
    <row r="19">
      <c r="B19" t="inlineStr">
        <is>
          <t>Total</t>
        </is>
      </c>
      <c r="C19" s="9">
        <f>SUM(C3:C18)</f>
        <v/>
      </c>
      <c r="E19" s="3">
        <f>SUM(E3:E17)</f>
        <v/>
      </c>
      <c r="G19" t="inlineStr">
        <is>
          <t>Total</t>
        </is>
      </c>
      <c r="H19" s="9">
        <f>SUM(H3:H18)</f>
        <v/>
      </c>
      <c r="J19" s="3">
        <f>SUM(J3:J17)</f>
        <v/>
      </c>
      <c r="L19" t="inlineStr">
        <is>
          <t>Total</t>
        </is>
      </c>
      <c r="M19" s="9">
        <f>SUM(M3:M18)</f>
        <v/>
      </c>
      <c r="O19" s="3">
        <f>SUM(O3:O17)</f>
        <v/>
      </c>
      <c r="Q19" t="inlineStr">
        <is>
          <t>Total</t>
        </is>
      </c>
      <c r="R19" s="9">
        <f>SUM(R3:R18)</f>
        <v/>
      </c>
      <c r="T19" s="3">
        <f>SUM(T3:T17)</f>
        <v/>
      </c>
      <c r="V19" t="inlineStr">
        <is>
          <t>Total</t>
        </is>
      </c>
      <c r="W19" s="9">
        <f>SUM(W3:W18)</f>
        <v/>
      </c>
      <c r="Y19" s="3">
        <f>SUM(Y3:Y17)</f>
        <v/>
      </c>
      <c r="AA19" t="inlineStr">
        <is>
          <t>Total</t>
        </is>
      </c>
      <c r="AB19" s="9">
        <f>SUM(AB3:AB18)</f>
        <v/>
      </c>
      <c r="AD19" s="3">
        <f>SUM(AD3:AD17)</f>
        <v/>
      </c>
      <c r="AF19" t="inlineStr">
        <is>
          <t>Total</t>
        </is>
      </c>
      <c r="AG19" s="9">
        <f>SUM(AG3:AG18)</f>
        <v/>
      </c>
      <c r="AI19" s="3">
        <f>SUM(AI3:AI17)</f>
        <v/>
      </c>
      <c r="AK19" t="inlineStr">
        <is>
          <t>Total</t>
        </is>
      </c>
      <c r="AL19" s="9">
        <f>SUM(AL3:AL18)</f>
        <v/>
      </c>
      <c r="AN19" s="3">
        <f>SUM(AN3:AN17)</f>
        <v/>
      </c>
      <c r="AP19" t="inlineStr">
        <is>
          <t>Total</t>
        </is>
      </c>
      <c r="AQ19" s="9">
        <f>SUM(AQ3:AQ18)</f>
        <v/>
      </c>
      <c r="AS19" s="3">
        <f>SUM(AS3:AS17)</f>
        <v/>
      </c>
      <c r="AU19" t="inlineStr">
        <is>
          <t>Total</t>
        </is>
      </c>
      <c r="AV19" s="9">
        <f>SUM(AV3:AV18)</f>
        <v/>
      </c>
      <c r="AX19" s="3">
        <f>SUM(AX3:AX17)</f>
        <v/>
      </c>
      <c r="AZ19" t="inlineStr">
        <is>
          <t>Total</t>
        </is>
      </c>
      <c r="BA19" s="9">
        <f>SUM(BA3:BA18)</f>
        <v/>
      </c>
      <c r="BC19" s="3">
        <f>SUM(BC3:BC17)</f>
        <v/>
      </c>
      <c r="BE19" t="inlineStr">
        <is>
          <t>Total</t>
        </is>
      </c>
      <c r="BF19" s="9">
        <f>SUM(BF3:BF18)</f>
        <v/>
      </c>
      <c r="BH19" s="3">
        <f>SUM(BH3:BH17)</f>
        <v/>
      </c>
      <c r="BJ19" t="inlineStr">
        <is>
          <t>Total</t>
        </is>
      </c>
      <c r="BK19" s="9">
        <f>SUM(BK3:BK18)</f>
        <v/>
      </c>
      <c r="BM19" s="3">
        <f>SUM(BM3:BM17)</f>
        <v/>
      </c>
      <c r="BO19" t="inlineStr">
        <is>
          <t>Total</t>
        </is>
      </c>
      <c r="BP19" s="9">
        <f>SUM(BP3:BP18)</f>
        <v/>
      </c>
      <c r="BR19" s="3">
        <f>SUM(BR3:BR17)</f>
        <v/>
      </c>
      <c r="BT19" t="inlineStr">
        <is>
          <t>Total</t>
        </is>
      </c>
      <c r="BU19" s="9">
        <f>SUM(BU3:BU18)</f>
        <v/>
      </c>
      <c r="BW19" s="3">
        <f>SUM(BW3:BW17)</f>
        <v/>
      </c>
      <c r="BY19" t="inlineStr">
        <is>
          <t>Total</t>
        </is>
      </c>
      <c r="BZ19" s="9">
        <f>SUM(BZ3:BZ18)</f>
        <v/>
      </c>
      <c r="CB19" s="3">
        <f>SUM(CB3:CB17)</f>
        <v/>
      </c>
      <c r="CD19" t="inlineStr">
        <is>
          <t>Total</t>
        </is>
      </c>
      <c r="CE19" s="9">
        <f>SUM(CE3:CE18)</f>
        <v/>
      </c>
      <c r="CG19" s="3">
        <f>SUM(CG3:CG17)</f>
        <v/>
      </c>
      <c r="CI19" t="inlineStr">
        <is>
          <t>Total</t>
        </is>
      </c>
      <c r="CJ19" s="9">
        <f>SUM(CJ3:CJ18)</f>
        <v/>
      </c>
      <c r="CL19" s="3">
        <f>SUM(CL3:CL17)</f>
        <v/>
      </c>
      <c r="CN19" t="inlineStr">
        <is>
          <t>Total</t>
        </is>
      </c>
      <c r="CO19" s="9">
        <f>SUM(CO3:CO18)</f>
        <v/>
      </c>
      <c r="CQ19" s="3">
        <f>SUM(CQ3:CQ17)</f>
        <v/>
      </c>
      <c r="CS19" t="inlineStr">
        <is>
          <t>Total</t>
        </is>
      </c>
      <c r="CT19" s="9">
        <f>SUM(CT3:CT18)</f>
        <v/>
      </c>
      <c r="CV19" s="3">
        <f>SUM(CV3:CV17)</f>
        <v/>
      </c>
      <c r="CW19" s="3" t="n"/>
      <c r="CX19" t="inlineStr">
        <is>
          <t>Total</t>
        </is>
      </c>
      <c r="CY19" s="9" t="n">
        <v>1</v>
      </c>
      <c r="DA19" s="3">
        <f>SUM(DA3:DA17)</f>
        <v/>
      </c>
      <c r="DB19" s="3" t="n"/>
      <c r="DC19" t="inlineStr">
        <is>
          <t>Total</t>
        </is>
      </c>
      <c r="DD19" s="9" t="n">
        <v>1</v>
      </c>
      <c r="DF19" s="3">
        <f>SUM(DF3:DF17)</f>
        <v/>
      </c>
      <c r="DG19" s="3" t="n"/>
      <c r="DH19" t="inlineStr">
        <is>
          <t>Total</t>
        </is>
      </c>
      <c r="DI19" s="9" t="n">
        <v>1</v>
      </c>
      <c r="DK19" s="3">
        <f>SUM(DK3:DK17)</f>
        <v/>
      </c>
      <c r="DL19" s="3" t="n"/>
      <c r="DM19" t="inlineStr">
        <is>
          <t>Total</t>
        </is>
      </c>
      <c r="DN19" s="9" t="n">
        <v>1</v>
      </c>
      <c r="DP19" s="3">
        <f>SUM(DP3:DP17)</f>
        <v/>
      </c>
      <c r="DQ19" s="3" t="n"/>
      <c r="DR19" t="inlineStr">
        <is>
          <t>Total</t>
        </is>
      </c>
      <c r="DS19" s="9" t="n">
        <v>1</v>
      </c>
      <c r="DU19" s="3">
        <f>SUM(DU3:DU17)</f>
        <v/>
      </c>
      <c r="DV19" s="3" t="n"/>
      <c r="DW19" t="inlineStr">
        <is>
          <t>Total</t>
        </is>
      </c>
      <c r="DX19" s="9" t="n">
        <v>1</v>
      </c>
      <c r="DZ19" s="3">
        <f>SUM(DZ3:DZ17)</f>
        <v/>
      </c>
      <c r="EA19" s="3" t="n"/>
      <c r="EB19" t="inlineStr">
        <is>
          <t>Total</t>
        </is>
      </c>
      <c r="EC19" s="9" t="n">
        <v>1</v>
      </c>
      <c r="EE19" s="3">
        <f>SUM(EE3:EE17)</f>
        <v/>
      </c>
      <c r="EF19" s="3" t="n"/>
      <c r="EG19" t="inlineStr">
        <is>
          <t>Total</t>
        </is>
      </c>
      <c r="EH19" s="9" t="n">
        <v>1</v>
      </c>
      <c r="EJ19" s="3">
        <f>SUM(EJ3:EJ17)</f>
        <v/>
      </c>
      <c r="EK19" s="3" t="n"/>
      <c r="EL19" t="inlineStr">
        <is>
          <t>Total</t>
        </is>
      </c>
      <c r="EM19" s="9" t="n">
        <v>1</v>
      </c>
      <c r="EO19" s="3">
        <f>SUM(EO3:EO17)</f>
        <v/>
      </c>
      <c r="EP19" s="3" t="n"/>
      <c r="EQ19" t="inlineStr">
        <is>
          <t>Total</t>
        </is>
      </c>
      <c r="ER19" s="9" t="n">
        <v>1</v>
      </c>
      <c r="ET19" s="3">
        <f>SUM(ET3:ET17)</f>
        <v/>
      </c>
      <c r="EU19" s="3" t="n"/>
      <c r="EV19" t="inlineStr">
        <is>
          <t>Total</t>
        </is>
      </c>
      <c r="EW19" s="9" t="n">
        <v>1</v>
      </c>
      <c r="EY19" s="3">
        <f>SUM(EY3:EY17)</f>
        <v/>
      </c>
      <c r="EZ19" s="3" t="n"/>
      <c r="FA19" t="inlineStr">
        <is>
          <t>Total</t>
        </is>
      </c>
      <c r="FB19" s="9" t="n">
        <v>1</v>
      </c>
      <c r="FD19" s="3">
        <f>SUM(FD3:FD17)</f>
        <v/>
      </c>
      <c r="FF19" t="inlineStr">
        <is>
          <t>Total</t>
        </is>
      </c>
      <c r="FG19" s="9" t="n">
        <v>1</v>
      </c>
      <c r="FI19" s="3">
        <f>SUM(FI3:FI17)</f>
        <v/>
      </c>
      <c r="FK19" t="inlineStr">
        <is>
          <t>Total</t>
        </is>
      </c>
      <c r="FL19" s="9" t="n">
        <v>1</v>
      </c>
      <c r="FN19" s="3">
        <f>SUM(FN3:FN17)</f>
        <v/>
      </c>
      <c r="FP19" t="inlineStr">
        <is>
          <t>Total</t>
        </is>
      </c>
      <c r="FQ19" s="9" t="n">
        <v>1</v>
      </c>
      <c r="FS19" s="3">
        <f>SUM(FS3:FS17)</f>
        <v/>
      </c>
      <c r="FT19" s="3" t="n"/>
      <c r="FU19" t="inlineStr">
        <is>
          <t>Total</t>
        </is>
      </c>
      <c r="FV19" s="9" t="n">
        <v>1</v>
      </c>
      <c r="FX19" s="3">
        <f>SUM(FX3:FX17)</f>
        <v/>
      </c>
      <c r="FY19" s="3" t="n"/>
      <c r="FZ19" t="inlineStr">
        <is>
          <t>Total</t>
        </is>
      </c>
      <c r="GA19" s="9">
        <f>SUM(GA3:GA18)</f>
        <v/>
      </c>
      <c r="GC19" s="3">
        <f>SUM(GC3:GC17)</f>
        <v/>
      </c>
      <c r="GD19" s="3" t="n"/>
      <c r="GE19" t="inlineStr">
        <is>
          <t>Total</t>
        </is>
      </c>
      <c r="GF19" s="9" t="n">
        <v>1</v>
      </c>
      <c r="GH19" s="3">
        <f>SUM(GH3:GH17)</f>
        <v/>
      </c>
      <c r="GI19" s="3" t="n"/>
      <c r="GJ19" t="inlineStr">
        <is>
          <t>Total</t>
        </is>
      </c>
      <c r="GK19" s="9">
        <f>SUM(GK3:GK18)</f>
        <v/>
      </c>
      <c r="GM19" s="3">
        <f>SUM(GM3:GM17)</f>
        <v/>
      </c>
      <c r="GN19" s="3" t="n"/>
      <c r="GO19" t="inlineStr">
        <is>
          <t>Total</t>
        </is>
      </c>
      <c r="GP19" s="9" t="n">
        <v>1</v>
      </c>
      <c r="GR19" s="3">
        <f>SUM(GR3:GR17)</f>
        <v/>
      </c>
      <c r="GS19" s="3" t="n"/>
      <c r="GT19" t="inlineStr">
        <is>
          <t>Total</t>
        </is>
      </c>
      <c r="GU19" s="9" t="n">
        <v>1</v>
      </c>
      <c r="GW19" s="3">
        <f>SUM(GW3:GW17)</f>
        <v/>
      </c>
      <c r="GX19" s="3" t="n"/>
      <c r="GY19" t="inlineStr">
        <is>
          <t>Total</t>
        </is>
      </c>
      <c r="GZ19" s="9" t="n">
        <v>1</v>
      </c>
      <c r="HB19" s="3">
        <f>SUM(HB3:HB17)</f>
        <v/>
      </c>
      <c r="HC19" s="3" t="n"/>
      <c r="HD19" t="inlineStr">
        <is>
          <t>Total</t>
        </is>
      </c>
      <c r="HE19" s="9" t="n">
        <v>1</v>
      </c>
      <c r="HG19" s="3">
        <f>SUM(HG3:HG17)</f>
        <v/>
      </c>
      <c r="HH19" s="3" t="n"/>
      <c r="HI19" t="inlineStr">
        <is>
          <t>Total</t>
        </is>
      </c>
      <c r="HJ19" s="9" t="n">
        <v>1</v>
      </c>
      <c r="HL19" s="3">
        <f>SUM(HL3:HL17)</f>
        <v/>
      </c>
      <c r="HM19" s="3" t="n"/>
      <c r="HN19" t="inlineStr">
        <is>
          <t>Total</t>
        </is>
      </c>
      <c r="HO19" s="9" t="n">
        <v>1</v>
      </c>
      <c r="HQ19" s="3">
        <f>SUM(HQ3:HQ17)</f>
        <v/>
      </c>
      <c r="HR19" s="3" t="n"/>
      <c r="HS19" t="inlineStr">
        <is>
          <t>Total</t>
        </is>
      </c>
      <c r="HT19" s="9" t="n">
        <v>1</v>
      </c>
      <c r="HV19" s="3">
        <f>SUM(HV3:HV17)</f>
        <v/>
      </c>
      <c r="HW19" s="3" t="n"/>
      <c r="HX19" t="inlineStr">
        <is>
          <t>Total</t>
        </is>
      </c>
      <c r="HY19" s="9" t="n">
        <v>1</v>
      </c>
      <c r="IA19" s="3">
        <f>SUM(IA3:IA17)</f>
        <v/>
      </c>
      <c r="IB19" s="3" t="n"/>
      <c r="IC19" t="inlineStr">
        <is>
          <t>Total</t>
        </is>
      </c>
      <c r="ID19" s="9" t="n">
        <v>1</v>
      </c>
      <c r="IF19" s="3">
        <f>SUM(IF3:IF17)</f>
        <v/>
      </c>
      <c r="IG19" s="3" t="n"/>
      <c r="IH19" t="inlineStr">
        <is>
          <t>Total</t>
        </is>
      </c>
      <c r="II19" s="9" t="n">
        <v>1</v>
      </c>
      <c r="IK19" s="3">
        <f>SUM(IK3:IK17)</f>
        <v/>
      </c>
      <c r="IL19" s="3" t="n"/>
      <c r="IM19" t="inlineStr">
        <is>
          <t>Total</t>
        </is>
      </c>
      <c r="IN19" s="9" t="n">
        <v>1</v>
      </c>
      <c r="IP19" s="3">
        <f>SUM(IP3:IP17)</f>
        <v/>
      </c>
      <c r="IQ19" s="3" t="n"/>
      <c r="IR19" t="inlineStr">
        <is>
          <t>Total</t>
        </is>
      </c>
      <c r="IS19" s="9" t="n">
        <v>1</v>
      </c>
      <c r="IU19" s="3">
        <f>SUM(IU3:IU17)</f>
        <v/>
      </c>
      <c r="IV19" s="3" t="n"/>
      <c r="IW19" t="inlineStr">
        <is>
          <t>Total</t>
        </is>
      </c>
      <c r="IX19" s="9">
        <f>SUM(IX3:IX18)</f>
        <v/>
      </c>
      <c r="IZ19" s="3">
        <f>SUM(IZ3:IZ17)</f>
        <v/>
      </c>
      <c r="JA19" s="3" t="n"/>
      <c r="JB19" t="inlineStr">
        <is>
          <t>Total</t>
        </is>
      </c>
      <c r="JC19" s="9" t="n">
        <v>1</v>
      </c>
      <c r="JE19" s="3">
        <f>SUM(JE3:JE17)</f>
        <v/>
      </c>
      <c r="JF19" s="3" t="n"/>
      <c r="JG19" t="inlineStr">
        <is>
          <t>Total</t>
        </is>
      </c>
      <c r="JH19" s="9" t="n">
        <v>1</v>
      </c>
      <c r="JJ19" s="3">
        <f>SUM(JJ3:JJ17)</f>
        <v/>
      </c>
      <c r="JK19" s="3" t="n"/>
      <c r="JL19" t="inlineStr">
        <is>
          <t>Total</t>
        </is>
      </c>
      <c r="JM19" s="9">
        <f>SUM(JM3:JM18)</f>
        <v/>
      </c>
      <c r="JO19" s="3">
        <f>SUM(JO3:JO17)</f>
        <v/>
      </c>
      <c r="JP19" s="3" t="n"/>
      <c r="JQ19" t="inlineStr">
        <is>
          <t>Total</t>
        </is>
      </c>
      <c r="JR19" s="9" t="n">
        <v>1</v>
      </c>
      <c r="JT19" s="3">
        <f>SUM(JT3:JT17)</f>
        <v/>
      </c>
      <c r="JU19" s="3" t="n"/>
      <c r="JV19" t="inlineStr">
        <is>
          <t>Total</t>
        </is>
      </c>
      <c r="JW19" s="9" t="n">
        <v>1</v>
      </c>
      <c r="JY19" s="3">
        <f>SUM(JY3:JY17)</f>
        <v/>
      </c>
      <c r="JZ19" s="3" t="n"/>
      <c r="KA19" t="inlineStr">
        <is>
          <t>Total</t>
        </is>
      </c>
      <c r="KB19" s="9" t="n">
        <v>1</v>
      </c>
      <c r="KD19" s="3">
        <f>SUM(KD3:KD17)</f>
        <v/>
      </c>
      <c r="KE19" s="3" t="n"/>
      <c r="KF19" t="inlineStr">
        <is>
          <t>Total</t>
        </is>
      </c>
      <c r="KG19" s="9" t="n">
        <v>1</v>
      </c>
      <c r="KI19" s="3">
        <f>SUM(KI3:KI17)</f>
        <v/>
      </c>
      <c r="KJ19" s="3" t="n"/>
      <c r="KK19" t="inlineStr">
        <is>
          <t>Total</t>
        </is>
      </c>
      <c r="KL19" s="9" t="n">
        <v>1</v>
      </c>
      <c r="KN19" s="3">
        <f>SUM(KN3:KN17)</f>
        <v/>
      </c>
      <c r="KO19" s="3" t="n"/>
      <c r="KP19" t="inlineStr">
        <is>
          <t>Total</t>
        </is>
      </c>
      <c r="KQ19" s="9" t="n">
        <v>1</v>
      </c>
      <c r="KS19" s="3">
        <f>SUM(KS3:KS17)</f>
        <v/>
      </c>
      <c r="KT19" s="3" t="n"/>
      <c r="KU19" t="inlineStr">
        <is>
          <t>Total</t>
        </is>
      </c>
      <c r="KV19" s="9" t="n">
        <v>1</v>
      </c>
      <c r="KX19" s="3">
        <f>SUM(KX3:KX17)</f>
        <v/>
      </c>
      <c r="KY19" s="3" t="n"/>
      <c r="KZ19" t="inlineStr">
        <is>
          <t>Total</t>
        </is>
      </c>
      <c r="LA19" s="9" t="n">
        <v>1</v>
      </c>
      <c r="LC19" s="3">
        <f>SUM(LC3:LC17)</f>
        <v/>
      </c>
      <c r="LD19" s="3" t="n"/>
      <c r="LE19" t="inlineStr">
        <is>
          <t>Total</t>
        </is>
      </c>
      <c r="LF19" s="9" t="n">
        <v>1</v>
      </c>
      <c r="LH19" s="3">
        <f>SUM(LH3:LH17)</f>
        <v/>
      </c>
      <c r="LJ19" t="inlineStr">
        <is>
          <t>Total</t>
        </is>
      </c>
      <c r="LK19" s="9">
        <f>SUM(LK3:LK18)</f>
        <v/>
      </c>
      <c r="LM19" s="3">
        <f>SUM(LM3:LM17)</f>
        <v/>
      </c>
      <c r="LN19" s="3" t="n"/>
      <c r="LO19" t="inlineStr">
        <is>
          <t>Total</t>
        </is>
      </c>
      <c r="LP19" s="9" t="n">
        <v>1</v>
      </c>
      <c r="LR19" s="3">
        <f>SUM(LR3:LR17)</f>
        <v/>
      </c>
      <c r="LT19" t="inlineStr">
        <is>
          <t>Total</t>
        </is>
      </c>
      <c r="LU19" s="9">
        <f>SUM(LU3:LU18)</f>
        <v/>
      </c>
      <c r="LW19" s="3">
        <f>SUM(LW3:LW17)</f>
        <v/>
      </c>
      <c r="LY19" t="inlineStr">
        <is>
          <t>Total</t>
        </is>
      </c>
      <c r="LZ19" s="9">
        <f>SUM(LZ3:LZ18)</f>
        <v/>
      </c>
      <c r="MB19" s="3">
        <f>SUM(MB3:MB17)</f>
        <v/>
      </c>
      <c r="MD19" t="inlineStr">
        <is>
          <t>Total</t>
        </is>
      </c>
      <c r="ME19" s="9" t="n">
        <v>1</v>
      </c>
      <c r="MG19" s="3">
        <f>SUM(MG3:MG17)</f>
        <v/>
      </c>
      <c r="MI19" t="inlineStr">
        <is>
          <t>Total</t>
        </is>
      </c>
      <c r="MJ19" s="9">
        <f>SUM(MJ3:MJ18)</f>
        <v/>
      </c>
      <c r="ML19" s="3">
        <f>SUM(ML3:ML17)</f>
        <v/>
      </c>
      <c r="MN19" t="inlineStr">
        <is>
          <t>Total</t>
        </is>
      </c>
      <c r="MO19" s="9">
        <f>SUM(MO3:MO18)</f>
        <v/>
      </c>
      <c r="MQ19" s="3">
        <f>SUM(MQ3:MQ17)</f>
        <v/>
      </c>
      <c r="MS19" t="inlineStr">
        <is>
          <t>Total</t>
        </is>
      </c>
      <c r="MT19" s="9">
        <f>SUM(MT3:MT18)</f>
        <v/>
      </c>
      <c r="MV19" s="3">
        <f>SUM(MV3:MV17)</f>
        <v/>
      </c>
      <c r="MX19" t="inlineStr">
        <is>
          <t>Total</t>
        </is>
      </c>
      <c r="MY19" s="9" t="n">
        <v>1</v>
      </c>
      <c r="NA19" s="3">
        <f>SUM(NA3:NA17)</f>
        <v/>
      </c>
      <c r="NC19" t="inlineStr">
        <is>
          <t>Total</t>
        </is>
      </c>
      <c r="ND19" s="9">
        <f>SUM(ND3:ND18)</f>
        <v/>
      </c>
      <c r="NF19" s="3">
        <f>SUM(NF3:NF17)</f>
        <v/>
      </c>
      <c r="NH19" t="inlineStr">
        <is>
          <t>Total</t>
        </is>
      </c>
      <c r="NI19" s="9">
        <f>SUM(NI3:NI18)</f>
        <v/>
      </c>
      <c r="NK19" s="3">
        <f>SUM(NK3:NK17)</f>
        <v/>
      </c>
      <c r="NM19" t="inlineStr">
        <is>
          <t>Total</t>
        </is>
      </c>
      <c r="NN19" s="9">
        <f>SUM(NN3:NN18)</f>
        <v/>
      </c>
      <c r="NP19" s="3">
        <f>SUM(NP3:NP17)</f>
        <v/>
      </c>
      <c r="NR19" t="inlineStr">
        <is>
          <t>Total</t>
        </is>
      </c>
      <c r="NS19" s="9">
        <f>SUM(NS3:NS18)</f>
        <v/>
      </c>
      <c r="NU19" s="3">
        <f>SUM(NU3:NU17)</f>
        <v/>
      </c>
      <c r="NW19" t="inlineStr">
        <is>
          <t>Total</t>
        </is>
      </c>
      <c r="NX19" s="9">
        <f>SUM(NX3:NX18)</f>
        <v/>
      </c>
      <c r="NZ19" s="3">
        <f>SUM(NZ3:NZ17)</f>
        <v/>
      </c>
      <c r="OB19" t="inlineStr">
        <is>
          <t>Total</t>
        </is>
      </c>
      <c r="OC19" s="9">
        <f>SUM(OC3:OC18)</f>
        <v/>
      </c>
      <c r="OE19" s="3">
        <f>SUM(OE3:OE17)</f>
        <v/>
      </c>
      <c r="OG19" t="inlineStr">
        <is>
          <t>Total</t>
        </is>
      </c>
      <c r="OH19" s="9">
        <f>SUM(OH3:OH18)</f>
        <v/>
      </c>
      <c r="OJ19" s="3">
        <f>SUM(OJ3:OJ17)</f>
        <v/>
      </c>
      <c r="OL19" t="inlineStr">
        <is>
          <t>Total</t>
        </is>
      </c>
      <c r="OM19" s="9">
        <f>SUM(OM3:OM18)</f>
        <v/>
      </c>
      <c r="OO19" s="3">
        <f>SUM(OO3:OO17)</f>
        <v/>
      </c>
      <c r="OQ19" t="inlineStr">
        <is>
          <t>Total</t>
        </is>
      </c>
      <c r="OR19" s="9">
        <f>SUM(OR3:OR18)</f>
        <v/>
      </c>
      <c r="OT19" s="3">
        <f>SUM(OT3:OT17)</f>
        <v/>
      </c>
      <c r="OV19" t="inlineStr">
        <is>
          <t>Total</t>
        </is>
      </c>
      <c r="OW19" s="9">
        <f>SUM(OW3:OW18)</f>
        <v/>
      </c>
      <c r="OY19" s="3">
        <f>SUM(OY3:OY17)</f>
        <v/>
      </c>
      <c r="PA19" t="inlineStr">
        <is>
          <t>Total</t>
        </is>
      </c>
      <c r="PB19" s="9">
        <f>SUM(PB3:PB18)</f>
        <v/>
      </c>
      <c r="PD19" s="3">
        <f>SUM(PD3:PD17)</f>
        <v/>
      </c>
      <c r="PF19" t="inlineStr">
        <is>
          <t>Total</t>
        </is>
      </c>
      <c r="PG19" s="9">
        <f>SUM(PG3:PG18)</f>
        <v/>
      </c>
      <c r="PI19" s="3">
        <f>SUM(PI3:PI17)</f>
        <v/>
      </c>
      <c r="PK19" t="inlineStr">
        <is>
          <t>Total</t>
        </is>
      </c>
      <c r="PL19" s="9">
        <f>SUM(PL3:PL18)</f>
        <v/>
      </c>
      <c r="PN19" s="3">
        <f>SUM(PN3:PN17)</f>
        <v/>
      </c>
      <c r="PP19" t="inlineStr">
        <is>
          <t>Total</t>
        </is>
      </c>
      <c r="PQ19" s="9">
        <f>SUM(PQ3:PQ18)</f>
        <v/>
      </c>
      <c r="PS19" s="3">
        <f>SUM(PS3:PS17)</f>
        <v/>
      </c>
      <c r="PU19" t="inlineStr">
        <is>
          <t>Total</t>
        </is>
      </c>
      <c r="PV19" s="9">
        <f>SUM(PV3:PV18)</f>
        <v/>
      </c>
      <c r="PX19" s="3">
        <f>SUM(PX3:PX17)</f>
        <v/>
      </c>
      <c r="PZ19" t="inlineStr">
        <is>
          <t>Total</t>
        </is>
      </c>
      <c r="QA19" s="9">
        <f>SUM(QA3:QA18)</f>
        <v/>
      </c>
      <c r="QC19" s="3">
        <f>SUM(QC3:QC17)</f>
        <v/>
      </c>
    </row>
    <row r="21">
      <c r="AF21" t="inlineStr">
        <is>
          <t>Sector Monthly</t>
        </is>
      </c>
      <c r="AK21" t="inlineStr">
        <is>
          <t>Sector Monthly LS 12/36/36/12</t>
        </is>
      </c>
      <c r="AP21" t="inlineStr">
        <is>
          <t>Sector Monthly LS 12/36/36/12</t>
        </is>
      </c>
      <c r="LJ21" s="130" t="inlineStr">
        <is>
          <t>S00 2x Levered US Equity</t>
        </is>
      </c>
      <c r="LO21" s="130" t="inlineStr">
        <is>
          <t>S00 2x Levered US Equity</t>
        </is>
      </c>
      <c r="LT21" s="130" t="inlineStr">
        <is>
          <t>S00 2x Levered US Equity</t>
        </is>
      </c>
      <c r="LY21" s="130" t="inlineStr">
        <is>
          <t>S00 2x Levered US Equity</t>
        </is>
      </c>
      <c r="MD21" s="130" t="inlineStr">
        <is>
          <t>S00 2x Levered US Equity</t>
        </is>
      </c>
      <c r="MI21" s="130" t="inlineStr">
        <is>
          <t>S00 2x Levered US Equity</t>
        </is>
      </c>
      <c r="MN21" s="130" t="inlineStr">
        <is>
          <t>S00 2x Levered US Equity</t>
        </is>
      </c>
      <c r="MS21" s="130" t="inlineStr">
        <is>
          <t>S00 2x Levered US Equity</t>
        </is>
      </c>
      <c r="MX21" s="130" t="inlineStr">
        <is>
          <t>S00 2x Levered US Equity</t>
        </is>
      </c>
      <c r="NC21" s="130" t="inlineStr">
        <is>
          <t>S00 2x Levered US Equity</t>
        </is>
      </c>
      <c r="NH21" s="130" t="inlineStr">
        <is>
          <t>S00 2x Levered US Equity</t>
        </is>
      </c>
      <c r="NM21" s="130" t="inlineStr">
        <is>
          <t>S00 2x Levered US Equity</t>
        </is>
      </c>
      <c r="NR21" s="130" t="inlineStr">
        <is>
          <t>S00 2x Levered US Equity</t>
        </is>
      </c>
      <c r="NW21" s="130" t="inlineStr">
        <is>
          <t>S00 2x Levered US Equity</t>
        </is>
      </c>
      <c r="OB21" s="130" t="inlineStr">
        <is>
          <t>S00 2x Levered US Equity</t>
        </is>
      </c>
      <c r="OG21" s="130" t="inlineStr">
        <is>
          <t>S00 2x Levered US Equity</t>
        </is>
      </c>
      <c r="OL21" s="130" t="inlineStr">
        <is>
          <t>S00 2x Levered US Equity</t>
        </is>
      </c>
      <c r="OQ21" s="130" t="inlineStr">
        <is>
          <t>S00 2x Levered US Equity</t>
        </is>
      </c>
      <c r="OV21" s="130" t="inlineStr">
        <is>
          <t>S00 2x Levered US Equity</t>
        </is>
      </c>
      <c r="PA21" s="130" t="inlineStr">
        <is>
          <t>S00 2x Levered US Equity</t>
        </is>
      </c>
      <c r="PF21" s="130" t="inlineStr">
        <is>
          <t>S00 2x Levered US Equity</t>
        </is>
      </c>
      <c r="PK21" s="130" t="inlineStr">
        <is>
          <t>S00 2x Levered US Equity</t>
        </is>
      </c>
      <c r="PP21" s="130" t="inlineStr">
        <is>
          <t>S00 2x Levered US Equity</t>
        </is>
      </c>
      <c r="PU21" s="130" t="inlineStr">
        <is>
          <t>S00 2x Levered US Equity</t>
        </is>
      </c>
      <c r="PZ21" s="130" t="inlineStr">
        <is>
          <t>S00 2x Levered US Equity</t>
        </is>
      </c>
    </row>
    <row r="22">
      <c r="G22" t="inlineStr">
        <is>
          <t>XLB</t>
        </is>
      </c>
      <c r="H22" s="32" t="n">
        <v>0.1055555555555556</v>
      </c>
      <c r="I22" s="32">
        <f>'ETF MTD'!$HA$28/'ETF MTD'!$HA$3-1</f>
        <v/>
      </c>
      <c r="J22" s="32">
        <f>H22*I22</f>
        <v/>
      </c>
      <c r="L22" t="inlineStr">
        <is>
          <t>XLB</t>
        </is>
      </c>
      <c r="M22" s="32" t="n">
        <v>0.1055555555555556</v>
      </c>
      <c r="N22" s="32">
        <f>'ETF MTD'!$HA$28/'ETF MTD'!$HA$3-1</f>
        <v/>
      </c>
      <c r="O22" s="32">
        <f>M22*N22</f>
        <v/>
      </c>
      <c r="Q22" t="inlineStr">
        <is>
          <t>XLB</t>
        </is>
      </c>
      <c r="R22" s="32" t="n">
        <v>0.1055555555555556</v>
      </c>
      <c r="S22" s="32">
        <f>'ETF MTD'!$HA$28/'ETF MTD'!$HA$3-1</f>
        <v/>
      </c>
      <c r="T22" s="32">
        <f>R22*S22</f>
        <v/>
      </c>
      <c r="V22" t="inlineStr">
        <is>
          <t>XLB</t>
        </is>
      </c>
      <c r="W22" s="32" t="n">
        <v>0.1066666666666667</v>
      </c>
      <c r="X22" s="32">
        <f>'ETF MTD'!$HA$28/'ETF MTD'!$HA$3-1</f>
        <v/>
      </c>
      <c r="Y22" s="32">
        <f>W22*X22</f>
        <v/>
      </c>
      <c r="AA22" t="inlineStr">
        <is>
          <t>XLB</t>
        </is>
      </c>
      <c r="AB22" s="32" t="n">
        <v>0.1066666666666667</v>
      </c>
      <c r="AC22" s="32">
        <f>'ETF MTD'!$HA$28/'ETF MTD'!$HA$3-1</f>
        <v/>
      </c>
      <c r="AD22" s="32">
        <f>AB22*AC22</f>
        <v/>
      </c>
      <c r="AF22" t="inlineStr">
        <is>
          <t>XLB</t>
        </is>
      </c>
      <c r="AG22" s="32" t="n">
        <v>0.06597222222222222</v>
      </c>
      <c r="AH22" s="32">
        <f>'ETF MTD'!$HA$28/'ETF MTD'!$HA$3-1</f>
        <v/>
      </c>
      <c r="AI22" s="32">
        <f>AG22*AH22</f>
        <v/>
      </c>
      <c r="AK22" t="inlineStr">
        <is>
          <t>XLB</t>
        </is>
      </c>
      <c r="AL22" s="32" t="n">
        <v>0.1653333333333333</v>
      </c>
      <c r="AM22" s="32">
        <f>'ETF MTD'!$HA$28/'ETF MTD'!$HA$3-1</f>
        <v/>
      </c>
      <c r="AN22" s="32">
        <f>AL22*AM22</f>
        <v/>
      </c>
      <c r="AP22" t="inlineStr">
        <is>
          <t>XLB</t>
        </is>
      </c>
      <c r="AQ22" s="32" t="n">
        <v>0.1653333333333333</v>
      </c>
      <c r="AR22" s="32">
        <f>'ETF MTD'!$HA$28/'ETF MTD'!$HA$3-1</f>
        <v/>
      </c>
      <c r="AS22" s="32">
        <f>AQ22*AR22</f>
        <v/>
      </c>
      <c r="AV22" s="32" t="n"/>
      <c r="AW22" s="32" t="n"/>
      <c r="AX22" s="32" t="n"/>
      <c r="BA22" s="32" t="n"/>
      <c r="BB22" s="32" t="n"/>
      <c r="BC22" s="32" t="n"/>
      <c r="BO22" t="inlineStr">
        <is>
          <t>IVV</t>
        </is>
      </c>
      <c r="BP22" s="143" t="n">
        <v>0.25</v>
      </c>
      <c r="BQ22" s="32">
        <f>'ETF MTD'!$W$28/'ETF MTD'!$W$3-1</f>
        <v/>
      </c>
      <c r="BR22" s="32">
        <f>BP22*BQ22</f>
        <v/>
      </c>
      <c r="BT22" t="inlineStr">
        <is>
          <t>IVV</t>
        </is>
      </c>
      <c r="BU22" s="143" t="n">
        <v>0.5</v>
      </c>
      <c r="BV22" s="32">
        <f>'ETF MTD'!$W$28/'ETF MTD'!$W$3-1</f>
        <v/>
      </c>
      <c r="BW22" s="32">
        <f>BU22*BV22</f>
        <v/>
      </c>
      <c r="BY22" t="inlineStr">
        <is>
          <t>IVV</t>
        </is>
      </c>
      <c r="BZ22" s="143" t="n">
        <v>0.5</v>
      </c>
      <c r="CA22" s="32">
        <f>'ETF MTD'!$W$28/'ETF MTD'!$W$3-1</f>
        <v/>
      </c>
      <c r="CB22" s="32">
        <f>BZ22*CA22</f>
        <v/>
      </c>
      <c r="CD22" t="inlineStr">
        <is>
          <t>IVV</t>
        </is>
      </c>
      <c r="CE22" s="143" t="n">
        <v>0.5</v>
      </c>
      <c r="CF22" s="32">
        <f>'ETF MTD'!$W$28/'ETF MTD'!$W$3-1</f>
        <v/>
      </c>
      <c r="CG22" s="32">
        <f>CE22*CF22</f>
        <v/>
      </c>
      <c r="CI22" t="inlineStr">
        <is>
          <t>IVV</t>
        </is>
      </c>
      <c r="CJ22" s="143" t="n">
        <v>0.5</v>
      </c>
      <c r="CK22" s="32">
        <f>'ETF MTD'!$W$28/'ETF MTD'!$W$3-1</f>
        <v/>
      </c>
      <c r="CL22" s="32">
        <f>CJ22*CK22</f>
        <v/>
      </c>
      <c r="CN22" t="inlineStr">
        <is>
          <t>IVV</t>
        </is>
      </c>
      <c r="CO22" s="143" t="n">
        <v>0.5</v>
      </c>
      <c r="CP22" s="32">
        <f>'ETF MTD'!$W$28/'ETF MTD'!$W$3-1</f>
        <v/>
      </c>
      <c r="CQ22" s="32">
        <f>CO22*CP22</f>
        <v/>
      </c>
      <c r="CS22" t="inlineStr">
        <is>
          <t>IVV</t>
        </is>
      </c>
      <c r="CT22" s="143" t="n">
        <v>0.1</v>
      </c>
      <c r="CU22" s="32">
        <f>'ETF MTD'!$W$28/'ETF MTD'!$W$3-1</f>
        <v/>
      </c>
      <c r="CV22" s="32">
        <f>CT22*CU22</f>
        <v/>
      </c>
      <c r="CW22" s="32" t="n"/>
      <c r="CX22" t="inlineStr">
        <is>
          <t>IVV</t>
        </is>
      </c>
      <c r="CY22" s="143" t="n">
        <v>0.1</v>
      </c>
      <c r="CZ22" s="32">
        <f>'ETF MTD'!$W$28/'ETF MTD'!$W$3-1</f>
        <v/>
      </c>
      <c r="DA22" s="32">
        <f>CY22*CZ22</f>
        <v/>
      </c>
      <c r="DB22" s="32" t="n"/>
      <c r="DC22" t="inlineStr">
        <is>
          <t>IVV</t>
        </is>
      </c>
      <c r="DD22" s="143" t="n">
        <v>0.1</v>
      </c>
      <c r="DE22" s="32">
        <f>'ETF MTD'!$W$28/'ETF MTD'!$W$3-1</f>
        <v/>
      </c>
      <c r="DF22" s="32">
        <f>DD22*DE22</f>
        <v/>
      </c>
      <c r="DG22" s="32" t="n"/>
      <c r="DH22" t="inlineStr">
        <is>
          <t>IVV</t>
        </is>
      </c>
      <c r="DI22" s="143" t="n">
        <v>0.3</v>
      </c>
      <c r="DJ22" s="32">
        <f>'ETF MTD'!$W$28/'ETF MTD'!$W$3-1</f>
        <v/>
      </c>
      <c r="DK22" s="32">
        <f>DI22*DJ22</f>
        <v/>
      </c>
      <c r="DL22" s="32" t="n"/>
      <c r="DM22" t="inlineStr">
        <is>
          <t>IVV</t>
        </is>
      </c>
      <c r="DN22" s="143" t="n">
        <v>0.5</v>
      </c>
      <c r="DO22" s="32">
        <f>'ETF MTD'!$W$28/'ETF MTD'!$W$3-1</f>
        <v/>
      </c>
      <c r="DP22" s="32">
        <f>DN22*DO22</f>
        <v/>
      </c>
      <c r="DQ22" s="32" t="n"/>
      <c r="DR22" t="inlineStr">
        <is>
          <t>IVV</t>
        </is>
      </c>
      <c r="DS22" s="143" t="n">
        <v>0.5</v>
      </c>
      <c r="DT22" s="32">
        <f>'ETF MTD'!$W$28/'ETF MTD'!$W$3-1</f>
        <v/>
      </c>
      <c r="DU22" s="32">
        <f>DS22*DT22</f>
        <v/>
      </c>
      <c r="DV22" s="32" t="n"/>
      <c r="DW22" t="inlineStr">
        <is>
          <t>IVV</t>
        </is>
      </c>
      <c r="DX22" s="143" t="n">
        <v>0.5</v>
      </c>
      <c r="DY22" s="32">
        <f>'ETF MTD'!$W$28/'ETF MTD'!$W$3-1</f>
        <v/>
      </c>
      <c r="DZ22" s="32">
        <f>DX22*DY22</f>
        <v/>
      </c>
      <c r="EA22" s="32" t="n"/>
      <c r="EB22" t="inlineStr">
        <is>
          <t>IVV</t>
        </is>
      </c>
      <c r="EC22" s="143" t="n">
        <v>0.5</v>
      </c>
      <c r="ED22" s="32">
        <f>'ETF MTD'!$W$28/'ETF MTD'!$W$3-1</f>
        <v/>
      </c>
      <c r="EE22" s="32">
        <f>EC22*ED22</f>
        <v/>
      </c>
      <c r="EF22" s="32" t="n"/>
      <c r="EG22" t="inlineStr">
        <is>
          <t>IVV</t>
        </is>
      </c>
      <c r="EH22" s="143" t="n">
        <v>0.5</v>
      </c>
      <c r="EI22" s="32">
        <f>'ETF MTD'!$W$28/'ETF MTD'!$W$3-1</f>
        <v/>
      </c>
      <c r="EJ22" s="32">
        <f>EH22*EI22</f>
        <v/>
      </c>
      <c r="EK22" s="32" t="n"/>
      <c r="EL22" t="inlineStr">
        <is>
          <t>IVV</t>
        </is>
      </c>
      <c r="EM22" s="143" t="n">
        <v>0.5</v>
      </c>
      <c r="EN22" s="32">
        <f>'ETF MTD'!$W$28/'ETF MTD'!$W$3-1</f>
        <v/>
      </c>
      <c r="EO22" s="32">
        <f>EM22*EN22</f>
        <v/>
      </c>
      <c r="EP22" s="32" t="n"/>
      <c r="EQ22" t="inlineStr">
        <is>
          <t>IVV</t>
        </is>
      </c>
      <c r="ER22" s="143" t="n">
        <v>0.5</v>
      </c>
      <c r="ES22" s="32">
        <f>'ETF MTD'!$W$28/'ETF MTD'!$W$3-1</f>
        <v/>
      </c>
      <c r="ET22" s="32">
        <f>ER22*ES22</f>
        <v/>
      </c>
      <c r="EU22" s="32" t="n"/>
      <c r="EV22" t="inlineStr">
        <is>
          <t>IVV</t>
        </is>
      </c>
      <c r="EW22" s="143" t="n">
        <v>0.5</v>
      </c>
      <c r="EX22" s="32">
        <f>'ETF MTD'!$W$28/'ETF MTD'!$W$3-1</f>
        <v/>
      </c>
      <c r="EY22" s="32">
        <f>EW22*EX22</f>
        <v/>
      </c>
      <c r="EZ22" s="32" t="n"/>
      <c r="FA22" t="inlineStr">
        <is>
          <t>IVV</t>
        </is>
      </c>
      <c r="FB22" s="143" t="n">
        <v>0.5</v>
      </c>
      <c r="FC22" s="32">
        <f>'ETF MTD'!$W$28/'ETF MTD'!$W$3-1</f>
        <v/>
      </c>
      <c r="FD22" s="32">
        <f>FB22*FC22</f>
        <v/>
      </c>
      <c r="FF22" t="inlineStr">
        <is>
          <t>IVV</t>
        </is>
      </c>
      <c r="FG22" s="143" t="n">
        <v>0.5</v>
      </c>
      <c r="FH22" s="32">
        <f>'ETF MTD'!$W$28/'ETF MTD'!$W$3-1</f>
        <v/>
      </c>
      <c r="FI22" s="32">
        <f>FG22*FH22</f>
        <v/>
      </c>
      <c r="FK22" t="inlineStr">
        <is>
          <t>IVV</t>
        </is>
      </c>
      <c r="FL22" s="143" t="n">
        <v>0.5</v>
      </c>
      <c r="FM22" s="32">
        <f>'ETF MTD'!$W$28/'ETF MTD'!$W$3-1</f>
        <v/>
      </c>
      <c r="FN22" s="32">
        <f>FL22*FM22</f>
        <v/>
      </c>
      <c r="FP22" t="inlineStr">
        <is>
          <t>IVV</t>
        </is>
      </c>
      <c r="FQ22" s="143" t="n">
        <v>0.5</v>
      </c>
      <c r="FR22" s="32">
        <f>'ETF MTD'!$W$28/'ETF MTD'!$W$3-1</f>
        <v/>
      </c>
      <c r="FS22" s="32">
        <f>FQ22*FR22</f>
        <v/>
      </c>
      <c r="FT22" s="32" t="n"/>
      <c r="FU22" t="inlineStr">
        <is>
          <t>IVV</t>
        </is>
      </c>
      <c r="FV22" s="143" t="n">
        <v>0.2</v>
      </c>
      <c r="FW22" s="32">
        <f>'ETF MTD'!$W$28/'ETF MTD'!$W$3-1</f>
        <v/>
      </c>
      <c r="FX22" s="32">
        <f>FV22*FW22</f>
        <v/>
      </c>
      <c r="FY22" s="32" t="n"/>
      <c r="FZ22" t="inlineStr">
        <is>
          <t>IVV</t>
        </is>
      </c>
      <c r="GA22" s="143" t="n">
        <v>0.2</v>
      </c>
      <c r="GB22" s="32">
        <f>'ETF MTD'!$W$28/'ETF MTD'!$W$3-1</f>
        <v/>
      </c>
      <c r="GC22" s="32">
        <f>GA22*GB22</f>
        <v/>
      </c>
      <c r="GD22" s="32" t="n"/>
      <c r="GE22" t="inlineStr">
        <is>
          <t>IVV</t>
        </is>
      </c>
      <c r="GF22" s="143" t="n">
        <v>0.5</v>
      </c>
      <c r="GG22" s="32">
        <f>'ETF MTD'!$W$28/'ETF MTD'!$W$3-1</f>
        <v/>
      </c>
      <c r="GH22" s="32">
        <f>GF22*GG22</f>
        <v/>
      </c>
      <c r="GI22" s="32" t="n"/>
      <c r="GJ22" t="inlineStr">
        <is>
          <t>IVV</t>
        </is>
      </c>
      <c r="GK22" s="143" t="n">
        <v>0.5</v>
      </c>
      <c r="GL22" s="32">
        <f>'ETF MTD'!$W$28/'ETF MTD'!$W$3-1</f>
        <v/>
      </c>
      <c r="GM22" s="32">
        <f>GK22*GL22</f>
        <v/>
      </c>
      <c r="GN22" s="32" t="n"/>
      <c r="GO22" t="inlineStr">
        <is>
          <t>IVV</t>
        </is>
      </c>
      <c r="GP22" s="143" t="n">
        <v>0.5</v>
      </c>
      <c r="GQ22" s="32">
        <f>'ETF MTD'!$W$28/'ETF MTD'!$W$3-1</f>
        <v/>
      </c>
      <c r="GR22" s="32">
        <f>GP22*GQ22</f>
        <v/>
      </c>
      <c r="GS22" s="32" t="n"/>
      <c r="GT22" t="inlineStr">
        <is>
          <t>IVV</t>
        </is>
      </c>
      <c r="GU22" s="143" t="n">
        <v>0.5</v>
      </c>
      <c r="GV22" s="32">
        <f>'ETF MTD'!$W$28/'ETF MTD'!$W$3-1</f>
        <v/>
      </c>
      <c r="GW22" s="32">
        <f>GU22*GV22</f>
        <v/>
      </c>
      <c r="GX22" s="32" t="n"/>
      <c r="GY22" t="inlineStr">
        <is>
          <t>IVV</t>
        </is>
      </c>
      <c r="GZ22" s="143" t="n">
        <v>0.5</v>
      </c>
      <c r="HA22" s="32">
        <f>'ETF MTD'!$W$28/'ETF MTD'!$W$3-1</f>
        <v/>
      </c>
      <c r="HB22" s="32">
        <f>GZ22*HA22</f>
        <v/>
      </c>
      <c r="HC22" s="32" t="n"/>
      <c r="HD22" t="inlineStr">
        <is>
          <t>IVV</t>
        </is>
      </c>
      <c r="HE22" s="143" t="n">
        <v>0.5</v>
      </c>
      <c r="HF22" s="32">
        <f>'ETF MTD'!$W$28/'ETF MTD'!$W$3-1</f>
        <v/>
      </c>
      <c r="HG22" s="32">
        <f>HE22*HF22</f>
        <v/>
      </c>
      <c r="HH22" s="32" t="n"/>
      <c r="HI22" t="inlineStr">
        <is>
          <t>IVV</t>
        </is>
      </c>
      <c r="HJ22" s="143" t="n">
        <v>0.5</v>
      </c>
      <c r="HK22" s="32">
        <f>'ETF MTD'!$W$28/'ETF MTD'!$W$3-1</f>
        <v/>
      </c>
      <c r="HL22" s="32">
        <f>HJ22*HK22</f>
        <v/>
      </c>
      <c r="HM22" s="32" t="n"/>
      <c r="HN22" t="inlineStr">
        <is>
          <t>IVV</t>
        </is>
      </c>
      <c r="HO22" s="143" t="n">
        <v>0.5</v>
      </c>
      <c r="HP22" s="32">
        <f>'ETF MTD'!$W$28/'ETF MTD'!$W$3-1</f>
        <v/>
      </c>
      <c r="HQ22" s="32">
        <f>HO22*HP22</f>
        <v/>
      </c>
      <c r="HR22" s="32" t="n"/>
      <c r="HS22" t="inlineStr">
        <is>
          <t>IVV</t>
        </is>
      </c>
      <c r="HT22" s="143" t="n">
        <v>0.5</v>
      </c>
      <c r="HU22" s="32">
        <f>'ETF MTD'!$W$28/'ETF MTD'!$W$3-1</f>
        <v/>
      </c>
      <c r="HV22" s="32">
        <f>HT22*HU22</f>
        <v/>
      </c>
      <c r="HW22" s="32" t="n"/>
      <c r="HX22" t="inlineStr">
        <is>
          <t>IVV</t>
        </is>
      </c>
      <c r="HY22" s="143" t="n">
        <v>0.5</v>
      </c>
      <c r="HZ22" s="32">
        <f>'ETF MTD'!$W$28/'ETF MTD'!$W$3-1</f>
        <v/>
      </c>
      <c r="IA22" s="32">
        <f>HY22*HZ22</f>
        <v/>
      </c>
      <c r="IB22" s="32" t="n"/>
      <c r="IC22" t="inlineStr">
        <is>
          <t>IVV</t>
        </is>
      </c>
      <c r="ID22" s="143" t="n">
        <v>0.5</v>
      </c>
      <c r="IE22" s="32">
        <f>'ETF MTD'!$W$28/'ETF MTD'!$W$3-1</f>
        <v/>
      </c>
      <c r="IF22" s="32">
        <f>ID22*IE22</f>
        <v/>
      </c>
      <c r="IG22" s="32" t="n"/>
      <c r="IH22" t="inlineStr">
        <is>
          <t>IVV</t>
        </is>
      </c>
      <c r="II22" s="143" t="n">
        <v>0.5</v>
      </c>
      <c r="IJ22" s="32">
        <f>'ETF MTD'!$W$28/'ETF MTD'!$W$3-1</f>
        <v/>
      </c>
      <c r="IK22" s="32">
        <f>II22*IJ22</f>
        <v/>
      </c>
      <c r="IL22" s="32" t="n"/>
      <c r="IM22" t="inlineStr">
        <is>
          <t>IVV</t>
        </is>
      </c>
      <c r="IN22" s="143" t="n">
        <v>0.5</v>
      </c>
      <c r="IO22" s="32">
        <f>'ETF MTD'!$W$28/'ETF MTD'!$W$3-1</f>
        <v/>
      </c>
      <c r="IP22" s="32">
        <f>IN22*IO22</f>
        <v/>
      </c>
      <c r="IQ22" s="32" t="n"/>
      <c r="IR22" t="inlineStr">
        <is>
          <t>IVV</t>
        </is>
      </c>
      <c r="IS22" s="143" t="n">
        <v>0.5</v>
      </c>
      <c r="IT22" s="32">
        <f>'ETF MTD'!$W$28/'ETF MTD'!$W$3-1</f>
        <v/>
      </c>
      <c r="IU22" s="32">
        <f>IS22*IT22</f>
        <v/>
      </c>
      <c r="IV22" s="32" t="n"/>
      <c r="IW22" t="inlineStr">
        <is>
          <t>IVV</t>
        </is>
      </c>
      <c r="IX22" s="143" t="n">
        <v>0.5</v>
      </c>
      <c r="IY22" s="32">
        <f>'ETF MTD'!$W$28/'ETF MTD'!$W$3-1</f>
        <v/>
      </c>
      <c r="IZ22" s="32">
        <f>IX22*IY22</f>
        <v/>
      </c>
      <c r="JA22" s="32" t="n"/>
      <c r="JB22" t="inlineStr">
        <is>
          <t>IVV</t>
        </is>
      </c>
      <c r="JC22" s="143" t="n">
        <v>0.5</v>
      </c>
      <c r="JD22" s="32">
        <f>'ETF MTD'!$W$28/'ETF MTD'!$W$3-1</f>
        <v/>
      </c>
      <c r="JE22" s="32">
        <f>JC22*JD22</f>
        <v/>
      </c>
      <c r="JF22" s="32" t="n"/>
      <c r="JG22" t="inlineStr">
        <is>
          <t>IVV</t>
        </is>
      </c>
      <c r="JH22" s="143" t="n">
        <v>0.5</v>
      </c>
      <c r="JI22" s="32">
        <f>'ETF MTD'!$W$28/'ETF MTD'!$W$3-1</f>
        <v/>
      </c>
      <c r="JJ22" s="32">
        <f>JH22*JI22</f>
        <v/>
      </c>
      <c r="JK22" s="32" t="n"/>
      <c r="JL22" t="inlineStr">
        <is>
          <t>IVV</t>
        </is>
      </c>
      <c r="JM22" s="143" t="n">
        <v>0.5</v>
      </c>
      <c r="JN22" s="32">
        <f>'ETF MTD'!$W$28/'ETF MTD'!$W$3-1</f>
        <v/>
      </c>
      <c r="JO22" s="32">
        <f>JM22*JN22</f>
        <v/>
      </c>
      <c r="JP22" s="32" t="n"/>
      <c r="JQ22" t="inlineStr">
        <is>
          <t>IVV</t>
        </is>
      </c>
      <c r="JR22" s="143" t="n">
        <v>0.5</v>
      </c>
      <c r="JS22" s="32">
        <f>'ETF MTD'!$W$28/'ETF MTD'!$W$3-1</f>
        <v/>
      </c>
      <c r="JT22" s="32">
        <f>JR22*JS22</f>
        <v/>
      </c>
      <c r="JU22" s="32" t="n"/>
      <c r="JV22" t="inlineStr">
        <is>
          <t>IVV</t>
        </is>
      </c>
      <c r="JW22" s="143" t="n">
        <v>0.5</v>
      </c>
      <c r="JX22" s="32">
        <f>'ETF MTD'!$W$28/'ETF MTD'!$W$3-1</f>
        <v/>
      </c>
      <c r="JY22" s="32">
        <f>JW22*JX22</f>
        <v/>
      </c>
      <c r="JZ22" s="32" t="n"/>
      <c r="KA22" t="inlineStr">
        <is>
          <t>IVV</t>
        </is>
      </c>
      <c r="KB22" s="143" t="n">
        <v>0.5</v>
      </c>
      <c r="KC22" s="32">
        <f>'ETF MTD'!$W$28/'ETF MTD'!$W$3-1</f>
        <v/>
      </c>
      <c r="KD22" s="32">
        <f>KB22*KC22</f>
        <v/>
      </c>
      <c r="KE22" s="32" t="n"/>
      <c r="KF22" t="inlineStr">
        <is>
          <t>IVV</t>
        </is>
      </c>
      <c r="KG22" s="143" t="n">
        <v>0</v>
      </c>
      <c r="KH22" s="32">
        <f>'ETF MTD'!$W$28/'ETF MTD'!$W$3-1</f>
        <v/>
      </c>
      <c r="KI22" s="32">
        <f>KG22*KH22</f>
        <v/>
      </c>
      <c r="KJ22" s="32" t="n"/>
      <c r="KK22" t="inlineStr">
        <is>
          <t>IVV</t>
        </is>
      </c>
      <c r="KL22" s="143" t="n">
        <v>0</v>
      </c>
      <c r="KM22" s="32">
        <f>'ETF MTD'!$W$28/'ETF MTD'!$W$3-1</f>
        <v/>
      </c>
      <c r="KN22" s="32">
        <f>KL22*KM22</f>
        <v/>
      </c>
      <c r="KO22" s="32" t="n"/>
      <c r="KP22" t="inlineStr">
        <is>
          <t>IVV</t>
        </is>
      </c>
      <c r="KQ22" s="143" t="n">
        <v>0</v>
      </c>
      <c r="KR22" s="32">
        <f>'ETF MTD'!$W$28/'ETF MTD'!$W$3-1</f>
        <v/>
      </c>
      <c r="KS22" s="32">
        <f>KQ22*KR22</f>
        <v/>
      </c>
      <c r="KT22" s="32" t="n"/>
      <c r="KU22" t="inlineStr">
        <is>
          <t>IVV</t>
        </is>
      </c>
      <c r="KV22" s="143" t="n">
        <v>0</v>
      </c>
      <c r="KW22" s="32">
        <f>'ETF MTD'!$W$28/'ETF MTD'!$W$3-1</f>
        <v/>
      </c>
      <c r="KX22" s="32">
        <f>KV22*KW22</f>
        <v/>
      </c>
      <c r="KY22" s="32" t="n"/>
      <c r="KZ22" t="inlineStr">
        <is>
          <t>IVV</t>
        </is>
      </c>
      <c r="LA22" s="143" t="n">
        <v>0</v>
      </c>
      <c r="LB22" s="32">
        <f>'ETF MTD'!$W$28/'ETF MTD'!$W$3-1</f>
        <v/>
      </c>
      <c r="LC22" s="32">
        <f>LA22*LB22</f>
        <v/>
      </c>
      <c r="LD22" s="32" t="n"/>
      <c r="LE22" t="inlineStr">
        <is>
          <t>IVV</t>
        </is>
      </c>
      <c r="LF22" s="143" t="n">
        <v>0</v>
      </c>
      <c r="LG22" s="32">
        <f>'ETF MTD'!$W$28/'ETF MTD'!$W$3-1</f>
        <v/>
      </c>
      <c r="LH22" s="32">
        <f>LF22*LG22</f>
        <v/>
      </c>
      <c r="LJ22" t="inlineStr">
        <is>
          <t>IVV</t>
        </is>
      </c>
      <c r="LK22" s="143" t="n">
        <v>0.2</v>
      </c>
      <c r="LL22" s="32">
        <f>'ETF MTD'!$W$28/'ETF MTD'!$W$3-1</f>
        <v/>
      </c>
      <c r="LM22" s="32">
        <f>LK22*LL22</f>
        <v/>
      </c>
      <c r="LN22" s="32" t="n"/>
      <c r="LO22" t="inlineStr">
        <is>
          <t>IVV</t>
        </is>
      </c>
      <c r="LP22" s="143" t="n">
        <v>0.2</v>
      </c>
      <c r="LQ22" s="32">
        <f>'ETF MTD'!$W$28/'ETF MTD'!$W$3-1</f>
        <v/>
      </c>
      <c r="LR22" s="32">
        <f>LP22*LQ22</f>
        <v/>
      </c>
      <c r="LT22" t="inlineStr">
        <is>
          <t>IVV</t>
        </is>
      </c>
      <c r="LU22" s="143" t="n">
        <v>0.2</v>
      </c>
      <c r="LV22" s="32">
        <f>'ETF MTD'!$W$28/'ETF MTD'!$W$3-1</f>
        <v/>
      </c>
      <c r="LW22" s="32">
        <f>LU22*LV22</f>
        <v/>
      </c>
      <c r="LY22" t="inlineStr">
        <is>
          <t>IVV</t>
        </is>
      </c>
      <c r="LZ22" s="143" t="n">
        <v>0.2</v>
      </c>
      <c r="MA22" s="32">
        <f>'ETF MTD'!$W$28/'ETF MTD'!$W$3-1</f>
        <v/>
      </c>
      <c r="MB22" s="32">
        <f>LZ22*MA22</f>
        <v/>
      </c>
      <c r="MD22" t="inlineStr">
        <is>
          <t>IVV</t>
        </is>
      </c>
      <c r="ME22" s="143" t="n">
        <v>0.2</v>
      </c>
      <c r="MF22" s="32">
        <f>'ETF MTD'!$W$28/'ETF MTD'!$W$3-1</f>
        <v/>
      </c>
      <c r="MG22" s="32">
        <f>ME22*MF22</f>
        <v/>
      </c>
      <c r="MI22" t="inlineStr">
        <is>
          <t>IVV</t>
        </is>
      </c>
      <c r="MJ22" s="143" t="n">
        <v>0.48</v>
      </c>
      <c r="MK22" s="32">
        <f>'ETF MTD'!$W$28/'ETF MTD'!$W$3-1</f>
        <v/>
      </c>
      <c r="ML22" s="32">
        <f>MJ22*MK22</f>
        <v/>
      </c>
      <c r="MN22" t="inlineStr">
        <is>
          <t>IVV</t>
        </is>
      </c>
      <c r="MO22" s="143" t="n">
        <v>0.48</v>
      </c>
      <c r="MP22" s="32">
        <f>'ETF MTD'!$W$28/'ETF MTD'!$W$3-1</f>
        <v/>
      </c>
      <c r="MQ22" s="32">
        <f>MO22*MP22</f>
        <v/>
      </c>
      <c r="MS22" t="inlineStr">
        <is>
          <t>IVV</t>
        </is>
      </c>
      <c r="MT22" s="143" t="n">
        <v>0.48</v>
      </c>
      <c r="MU22" s="32">
        <f>'ETF MTD'!$W$28/'ETF MTD'!$W$3-1</f>
        <v/>
      </c>
      <c r="MV22" s="32">
        <f>MT22*MU22</f>
        <v/>
      </c>
      <c r="MX22" t="inlineStr">
        <is>
          <t>IVV</t>
        </is>
      </c>
      <c r="MY22" s="143" t="n">
        <v>0.48</v>
      </c>
      <c r="MZ22" s="32">
        <f>'ETF MTD'!$W$28/'ETF MTD'!$W$3-1</f>
        <v/>
      </c>
      <c r="NA22" s="32">
        <f>MY22*MZ22</f>
        <v/>
      </c>
      <c r="NC22" t="inlineStr">
        <is>
          <t>IVV</t>
        </is>
      </c>
      <c r="ND22" s="143" t="n">
        <v>0.48</v>
      </c>
      <c r="NE22" s="32">
        <f>'ETF MTD'!$W$28/'ETF MTD'!$W$3-1</f>
        <v/>
      </c>
      <c r="NF22" s="32">
        <f>ND22*NE22</f>
        <v/>
      </c>
      <c r="NH22" t="inlineStr">
        <is>
          <t>IVV</t>
        </is>
      </c>
      <c r="NI22" s="143" t="n">
        <v>0.5</v>
      </c>
      <c r="NJ22" s="32">
        <f>'ETF MTD'!$W$28/'ETF MTD'!$W$3-1</f>
        <v/>
      </c>
      <c r="NK22" s="32">
        <f>NI22*NJ22</f>
        <v/>
      </c>
      <c r="NM22" t="inlineStr">
        <is>
          <t>IVV</t>
        </is>
      </c>
      <c r="NN22" s="143" t="n">
        <v>0.5</v>
      </c>
      <c r="NO22" s="32">
        <f>'ETF MTD'!$W$28/'ETF MTD'!$W$3-1</f>
        <v/>
      </c>
      <c r="NP22" s="32">
        <f>NN22*NO22</f>
        <v/>
      </c>
      <c r="NR22" t="inlineStr">
        <is>
          <t>IVV</t>
        </is>
      </c>
      <c r="NS22" s="143" t="n">
        <v>0.5</v>
      </c>
      <c r="NT22" s="32">
        <f>'ETF MTD'!$W$28/'ETF MTD'!$W$3-1</f>
        <v/>
      </c>
      <c r="NU22" s="32">
        <f>NS22*NT22</f>
        <v/>
      </c>
      <c r="NW22" t="inlineStr">
        <is>
          <t>IVV</t>
        </is>
      </c>
      <c r="NX22" s="143" t="n">
        <v>0.5</v>
      </c>
      <c r="NY22" s="32">
        <f>'ETF MTD'!$W$28/'ETF MTD'!$W$3-1</f>
        <v/>
      </c>
      <c r="NZ22" s="32">
        <f>NX22*NY22</f>
        <v/>
      </c>
      <c r="OB22" t="inlineStr">
        <is>
          <t>IVV</t>
        </is>
      </c>
      <c r="OC22" s="143" t="n">
        <v>0.5</v>
      </c>
      <c r="OD22" s="32">
        <f>'ETF MTD'!$W$28/'ETF MTD'!$W$3-1</f>
        <v/>
      </c>
      <c r="OE22" s="32">
        <f>OC22*OD22</f>
        <v/>
      </c>
      <c r="OG22" t="inlineStr">
        <is>
          <t>IVV</t>
        </is>
      </c>
      <c r="OH22" s="143" t="n">
        <v>0.5</v>
      </c>
      <c r="OI22" s="32">
        <f>'ETF MTD'!$W$28/'ETF MTD'!$W$3-1</f>
        <v/>
      </c>
      <c r="OJ22" s="32">
        <f>OH22*OI22</f>
        <v/>
      </c>
      <c r="OL22" t="inlineStr">
        <is>
          <t>IVV</t>
        </is>
      </c>
      <c r="OM22" s="143" t="n">
        <v>0.5</v>
      </c>
      <c r="ON22" s="32">
        <f>'ETF MTD'!$W$28/'ETF MTD'!$W$3-1</f>
        <v/>
      </c>
      <c r="OO22" s="32">
        <f>OM22*ON22</f>
        <v/>
      </c>
      <c r="OQ22" t="inlineStr">
        <is>
          <t>IVV</t>
        </is>
      </c>
      <c r="OR22" s="143" t="n">
        <v>0.5</v>
      </c>
      <c r="OS22" s="32">
        <f>'ETF MTD'!$W$28/'ETF MTD'!$W$3-1</f>
        <v/>
      </c>
      <c r="OT22" s="32">
        <f>OR22*OS22</f>
        <v/>
      </c>
      <c r="OV22" t="inlineStr">
        <is>
          <t>IVV</t>
        </is>
      </c>
      <c r="OW22" s="143" t="n">
        <v>0.5</v>
      </c>
      <c r="OX22" s="32">
        <f>'ETF MTD'!$W$28/'ETF MTD'!$W$3-1</f>
        <v/>
      </c>
      <c r="OY22" s="32">
        <f>OW22*OX22</f>
        <v/>
      </c>
      <c r="PA22" t="inlineStr">
        <is>
          <t>IVV</t>
        </is>
      </c>
      <c r="PB22" s="143" t="n">
        <v>0.5</v>
      </c>
      <c r="PC22" s="32">
        <f>'ETF MTD'!$W$28/'ETF MTD'!$W$3-1</f>
        <v/>
      </c>
      <c r="PD22" s="32">
        <f>PB22*PC22</f>
        <v/>
      </c>
      <c r="PF22" t="inlineStr">
        <is>
          <t>IVV</t>
        </is>
      </c>
      <c r="PG22" s="143" t="n">
        <v>0.5</v>
      </c>
      <c r="PH22" s="32">
        <f>'ETF MTD'!$W$28/'ETF MTD'!$W$3-1</f>
        <v/>
      </c>
      <c r="PI22" s="32">
        <f>PG22*PH22</f>
        <v/>
      </c>
      <c r="PK22" t="inlineStr">
        <is>
          <t>IVV</t>
        </is>
      </c>
      <c r="PL22" s="143" t="n">
        <v>0.5</v>
      </c>
      <c r="PM22" s="32">
        <f>'ETF MTD'!$W$28/'ETF MTD'!$W$3-1</f>
        <v/>
      </c>
      <c r="PN22" s="32">
        <f>PL22*PM22</f>
        <v/>
      </c>
      <c r="PP22" t="inlineStr">
        <is>
          <t>IVV</t>
        </is>
      </c>
      <c r="PQ22" s="143" t="n">
        <v>0.5</v>
      </c>
      <c r="PR22" s="32">
        <f>'ETF MTD'!$W$28/'ETF MTD'!$W$3-1</f>
        <v/>
      </c>
      <c r="PS22" s="32">
        <f>PQ22*PR22</f>
        <v/>
      </c>
      <c r="PU22" t="inlineStr">
        <is>
          <t>IVV</t>
        </is>
      </c>
      <c r="PV22" s="143" t="n">
        <v>0.5</v>
      </c>
      <c r="PW22" s="32">
        <f>'ETF MTD'!$W$28/'ETF MTD'!$W$3-1</f>
        <v/>
      </c>
      <c r="PX22" s="32">
        <f>PV22*PW22</f>
        <v/>
      </c>
      <c r="PZ22" t="inlineStr">
        <is>
          <t>IVV</t>
        </is>
      </c>
      <c r="QA22" s="143" t="n">
        <v>0.5</v>
      </c>
      <c r="QB22" s="32">
        <f>'ETF MTD'!$W$28/'ETF MTD'!$W$3-1</f>
        <v/>
      </c>
      <c r="QC22" s="32">
        <f>QA22*QB22</f>
        <v/>
      </c>
    </row>
    <row r="23">
      <c r="G23" t="inlineStr">
        <is>
          <t>XLE</t>
        </is>
      </c>
      <c r="H23" s="32" t="n">
        <v>0.07916666666666666</v>
      </c>
      <c r="I23" s="32">
        <f>'ETF MTD'!$HM$28/'ETF MTD'!$HM$3-1</f>
        <v/>
      </c>
      <c r="J23" s="32">
        <f>H23*I23</f>
        <v/>
      </c>
      <c r="L23" t="inlineStr">
        <is>
          <t>XLE</t>
        </is>
      </c>
      <c r="M23" s="32" t="n">
        <v>0.07916666666666666</v>
      </c>
      <c r="N23" s="32">
        <f>'ETF MTD'!$HM$28/'ETF MTD'!$HM$3-1</f>
        <v/>
      </c>
      <c r="O23" s="32">
        <f>M23*N23</f>
        <v/>
      </c>
      <c r="Q23" t="inlineStr">
        <is>
          <t>XLE</t>
        </is>
      </c>
      <c r="R23" s="32" t="n">
        <v>0.07916666666666666</v>
      </c>
      <c r="S23" s="32">
        <f>'ETF MTD'!$HM$28/'ETF MTD'!$HM$3-1</f>
        <v/>
      </c>
      <c r="T23" s="32">
        <f>R23*S23</f>
        <v/>
      </c>
      <c r="V23" t="inlineStr">
        <is>
          <t>XLE</t>
        </is>
      </c>
      <c r="W23" s="32" t="n">
        <v>0.1066666666666667</v>
      </c>
      <c r="X23" s="32">
        <f>'ETF MTD'!$HM$28/'ETF MTD'!$HM$3-1</f>
        <v/>
      </c>
      <c r="Y23" s="32">
        <f>W23*X23</f>
        <v/>
      </c>
      <c r="AA23" t="inlineStr">
        <is>
          <t>XLE</t>
        </is>
      </c>
      <c r="AB23" s="32" t="n">
        <v>0.1066666666666667</v>
      </c>
      <c r="AC23" s="32">
        <f>'ETF MTD'!$HM$28/'ETF MTD'!$HM$3-1</f>
        <v/>
      </c>
      <c r="AD23" s="32">
        <f>AB23*AC23</f>
        <v/>
      </c>
      <c r="AF23" t="inlineStr">
        <is>
          <t>XLE</t>
        </is>
      </c>
      <c r="AG23" s="32" t="n">
        <v>0.1943055555555555</v>
      </c>
      <c r="AH23" s="32">
        <f>'ETF MTD'!$HM$28/'ETF MTD'!$HM$3-1</f>
        <v/>
      </c>
      <c r="AI23" s="32">
        <f>AG23*AH23</f>
        <v/>
      </c>
      <c r="AK23" t="inlineStr">
        <is>
          <t>XLE</t>
        </is>
      </c>
      <c r="AL23" s="32" t="n">
        <v>0.1653333333333333</v>
      </c>
      <c r="AM23" s="32">
        <f>'ETF MTD'!$HM$28/'ETF MTD'!$HM$3-1</f>
        <v/>
      </c>
      <c r="AN23" s="32">
        <f>AL23*AM23</f>
        <v/>
      </c>
      <c r="AP23" t="inlineStr">
        <is>
          <t>XLE</t>
        </is>
      </c>
      <c r="AQ23" s="32" t="n">
        <v>0.1653333333333333</v>
      </c>
      <c r="AR23" s="32">
        <f>'ETF MTD'!$HM$28/'ETF MTD'!$HM$3-1</f>
        <v/>
      </c>
      <c r="AS23" s="32">
        <f>AQ23*AR23</f>
        <v/>
      </c>
      <c r="AV23" s="32" t="n"/>
      <c r="AW23" s="32" t="n"/>
      <c r="AX23" s="32" t="n"/>
      <c r="BA23" s="32" t="n"/>
      <c r="BB23" s="32" t="n"/>
      <c r="BC23" s="32" t="n"/>
      <c r="BO23" t="inlineStr">
        <is>
          <t>SSO</t>
        </is>
      </c>
      <c r="BP23" s="143" t="n">
        <v>0.25</v>
      </c>
      <c r="BQ23" s="32">
        <f>'ETF MTD'!$FE$28/'ETF MTD'!$FE$3-1</f>
        <v/>
      </c>
      <c r="BR23" s="32">
        <f>BP23*BQ23</f>
        <v/>
      </c>
      <c r="BT23" t="inlineStr">
        <is>
          <t>SSO</t>
        </is>
      </c>
      <c r="BU23" s="143" t="n">
        <v>0.48</v>
      </c>
      <c r="BV23" s="32">
        <f>'ETF MTD'!$FE$28/'ETF MTD'!$FE$3-1</f>
        <v/>
      </c>
      <c r="BW23" s="32">
        <f>BU23*BV23</f>
        <v/>
      </c>
      <c r="BY23" t="inlineStr">
        <is>
          <t>SSO</t>
        </is>
      </c>
      <c r="BZ23" s="143" t="n">
        <v>0.48</v>
      </c>
      <c r="CA23" s="32">
        <f>'ETF MTD'!$FE$28/'ETF MTD'!$FE$3-1</f>
        <v/>
      </c>
      <c r="CB23" s="32">
        <f>BZ23*CA23</f>
        <v/>
      </c>
      <c r="CD23" t="inlineStr">
        <is>
          <t>SSO</t>
        </is>
      </c>
      <c r="CE23" s="143" t="n">
        <v>0.48</v>
      </c>
      <c r="CF23" s="32">
        <f>'ETF MTD'!$FE$28/'ETF MTD'!$FE$3-1</f>
        <v/>
      </c>
      <c r="CG23" s="32">
        <f>CE23*CF23</f>
        <v/>
      </c>
      <c r="CI23" t="inlineStr">
        <is>
          <t>SSO</t>
        </is>
      </c>
      <c r="CJ23" s="143" t="n">
        <v>0.48</v>
      </c>
      <c r="CK23" s="32">
        <f>'ETF MTD'!$FE$28/'ETF MTD'!$FE$3-1</f>
        <v/>
      </c>
      <c r="CL23" s="32">
        <f>CJ23*CK23</f>
        <v/>
      </c>
      <c r="CN23" t="inlineStr">
        <is>
          <t>SSO</t>
        </is>
      </c>
      <c r="CO23" s="143" t="n">
        <v>0</v>
      </c>
      <c r="CP23" s="32">
        <f>'ETF MTD'!$FE$28/'ETF MTD'!$FE$3-1</f>
        <v/>
      </c>
      <c r="CQ23" s="32">
        <f>CO23*CP23</f>
        <v/>
      </c>
      <c r="CS23" t="inlineStr">
        <is>
          <t>SSO</t>
        </is>
      </c>
      <c r="CT23" s="143" t="n">
        <v>0</v>
      </c>
      <c r="CU23" s="32">
        <f>'ETF MTD'!$FE$28/'ETF MTD'!$FE$3-1</f>
        <v/>
      </c>
      <c r="CV23" s="32">
        <f>CT23*CU23</f>
        <v/>
      </c>
      <c r="CW23" s="32" t="n"/>
      <c r="CX23" t="inlineStr">
        <is>
          <t>SSO</t>
        </is>
      </c>
      <c r="CY23" s="143" t="n">
        <v>0</v>
      </c>
      <c r="CZ23" s="32">
        <f>'ETF MTD'!$FE$28/'ETF MTD'!$FE$3-1</f>
        <v/>
      </c>
      <c r="DA23" s="32">
        <f>CY23*CZ23</f>
        <v/>
      </c>
      <c r="DB23" s="32" t="n"/>
      <c r="DC23" t="inlineStr">
        <is>
          <t>SSO</t>
        </is>
      </c>
      <c r="DD23" s="143" t="n">
        <v>0</v>
      </c>
      <c r="DE23" s="32">
        <f>'ETF MTD'!$FE$28/'ETF MTD'!$FE$3-1</f>
        <v/>
      </c>
      <c r="DF23" s="32">
        <f>DD23*DE23</f>
        <v/>
      </c>
      <c r="DG23" s="32" t="n"/>
      <c r="DH23" t="inlineStr">
        <is>
          <t>SSO</t>
        </is>
      </c>
      <c r="DI23" s="143" t="n">
        <v>0.24</v>
      </c>
      <c r="DJ23" s="32">
        <f>'ETF MTD'!$FE$28/'ETF MTD'!$FE$3-1</f>
        <v/>
      </c>
      <c r="DK23" s="32">
        <f>DI23*DJ23</f>
        <v/>
      </c>
      <c r="DL23" s="32" t="n"/>
      <c r="DM23" t="inlineStr">
        <is>
          <t>SSO</t>
        </is>
      </c>
      <c r="DN23" s="143" t="n">
        <v>0.48</v>
      </c>
      <c r="DO23" s="32">
        <f>'ETF MTD'!$FE$28/'ETF MTD'!$FE$3-1</f>
        <v/>
      </c>
      <c r="DP23" s="32">
        <f>DN23*DO23</f>
        <v/>
      </c>
      <c r="DQ23" s="32" t="n"/>
      <c r="DR23" t="inlineStr">
        <is>
          <t>SSO</t>
        </is>
      </c>
      <c r="DS23" s="143" t="n">
        <v>0.48</v>
      </c>
      <c r="DT23" s="32">
        <f>'ETF MTD'!$FE$28/'ETF MTD'!$FE$3-1</f>
        <v/>
      </c>
      <c r="DU23" s="32">
        <f>DS23*DT23</f>
        <v/>
      </c>
      <c r="DV23" s="32" t="n"/>
      <c r="DW23" t="inlineStr">
        <is>
          <t>SSO</t>
        </is>
      </c>
      <c r="DX23" s="143" t="n">
        <v>0</v>
      </c>
      <c r="DY23" s="32">
        <f>'ETF MTD'!$FE$28/'ETF MTD'!$FE$3-1</f>
        <v/>
      </c>
      <c r="DZ23" s="32">
        <f>DX23*DY23</f>
        <v/>
      </c>
      <c r="EA23" s="32" t="n"/>
      <c r="EB23" t="inlineStr">
        <is>
          <t>SSO</t>
        </is>
      </c>
      <c r="EC23" s="143" t="n">
        <v>0.48</v>
      </c>
      <c r="ED23" s="32">
        <f>'ETF MTD'!$FE$28/'ETF MTD'!$FE$3-1</f>
        <v/>
      </c>
      <c r="EE23" s="32">
        <f>EC23*ED23</f>
        <v/>
      </c>
      <c r="EF23" s="32" t="n"/>
      <c r="EG23" t="inlineStr">
        <is>
          <t>SSO</t>
        </is>
      </c>
      <c r="EH23" s="143" t="n">
        <v>0.48</v>
      </c>
      <c r="EI23" s="32">
        <f>'ETF MTD'!$FE$28/'ETF MTD'!$FE$3-1</f>
        <v/>
      </c>
      <c r="EJ23" s="32">
        <f>EH23*EI23</f>
        <v/>
      </c>
      <c r="EK23" s="32" t="n"/>
      <c r="EL23" t="inlineStr">
        <is>
          <t>SSO</t>
        </is>
      </c>
      <c r="EM23" s="143" t="n">
        <v>0</v>
      </c>
      <c r="EN23" s="32">
        <f>'ETF MTD'!$FE$28/'ETF MTD'!$FE$3-1</f>
        <v/>
      </c>
      <c r="EO23" s="32">
        <f>EM23*EN23</f>
        <v/>
      </c>
      <c r="EP23" s="32" t="n"/>
      <c r="EQ23" t="inlineStr">
        <is>
          <t>SSO</t>
        </is>
      </c>
      <c r="ER23" s="143" t="n">
        <v>0.48</v>
      </c>
      <c r="ES23" s="32">
        <f>'ETF MTD'!$FE$28/'ETF MTD'!$FE$3-1</f>
        <v/>
      </c>
      <c r="ET23" s="32">
        <f>ER23*ES23</f>
        <v/>
      </c>
      <c r="EU23" s="32" t="n"/>
      <c r="EV23" t="inlineStr">
        <is>
          <t>SSO</t>
        </is>
      </c>
      <c r="EW23" s="143" t="n">
        <v>0.48</v>
      </c>
      <c r="EX23" s="32">
        <f>'ETF MTD'!$FE$28/'ETF MTD'!$FE$3-1</f>
        <v/>
      </c>
      <c r="EY23" s="32">
        <f>EW23*EX23</f>
        <v/>
      </c>
      <c r="EZ23" s="32" t="n"/>
      <c r="FA23" t="inlineStr">
        <is>
          <t>SSO</t>
        </is>
      </c>
      <c r="FB23" s="143" t="n">
        <v>0.48</v>
      </c>
      <c r="FC23" s="32">
        <f>'ETF MTD'!$FE$28/'ETF MTD'!$FE$3-1</f>
        <v/>
      </c>
      <c r="FD23" s="32">
        <f>FB23*FC23</f>
        <v/>
      </c>
      <c r="FF23" t="inlineStr">
        <is>
          <t>SSO</t>
        </is>
      </c>
      <c r="FG23" s="143" t="n">
        <v>0.48</v>
      </c>
      <c r="FH23" s="32">
        <f>'ETF MTD'!$FE$28/'ETF MTD'!$FE$3-1</f>
        <v/>
      </c>
      <c r="FI23" s="32">
        <f>FG23*FH23</f>
        <v/>
      </c>
      <c r="FK23" t="inlineStr">
        <is>
          <t>SSO</t>
        </is>
      </c>
      <c r="FL23" s="143" t="n">
        <v>0.48</v>
      </c>
      <c r="FM23" s="32">
        <f>'ETF MTD'!$FE$28/'ETF MTD'!$FE$3-1</f>
        <v/>
      </c>
      <c r="FN23" s="32">
        <f>FL23*FM23</f>
        <v/>
      </c>
      <c r="FP23" t="inlineStr">
        <is>
          <t>SSO</t>
        </is>
      </c>
      <c r="FQ23" s="143" t="n">
        <v>0</v>
      </c>
      <c r="FR23" s="32">
        <f>'ETF MTD'!$FE$28/'ETF MTD'!$FE$3-1</f>
        <v/>
      </c>
      <c r="FS23" s="32">
        <f>FQ23*FR23</f>
        <v/>
      </c>
      <c r="FT23" s="32" t="n"/>
      <c r="FU23" t="inlineStr">
        <is>
          <t>SSO</t>
        </is>
      </c>
      <c r="FV23" s="143" t="n">
        <v>0</v>
      </c>
      <c r="FW23" s="32">
        <f>'ETF MTD'!$FE$28/'ETF MTD'!$FE$3-1</f>
        <v/>
      </c>
      <c r="FX23" s="32">
        <f>FV23*FW23</f>
        <v/>
      </c>
      <c r="FY23" s="32" t="n"/>
      <c r="FZ23" t="inlineStr">
        <is>
          <t>SSO</t>
        </is>
      </c>
      <c r="GA23" s="143" t="n">
        <v>0.3</v>
      </c>
      <c r="GB23" s="32">
        <f>'ETF MTD'!$FE$28/'ETF MTD'!$FE$3-1</f>
        <v/>
      </c>
      <c r="GC23" s="32">
        <f>GA23*GB23</f>
        <v/>
      </c>
      <c r="GD23" s="32" t="n"/>
      <c r="GE23" t="inlineStr">
        <is>
          <t>SSO</t>
        </is>
      </c>
      <c r="GF23" s="143" t="n">
        <v>0.48</v>
      </c>
      <c r="GG23" s="32">
        <f>'ETF MTD'!$FE$28/'ETF MTD'!$FE$3-1</f>
        <v/>
      </c>
      <c r="GH23" s="32">
        <f>GF23*GG23</f>
        <v/>
      </c>
      <c r="GI23" s="32" t="n"/>
      <c r="GJ23" t="inlineStr">
        <is>
          <t>SSO</t>
        </is>
      </c>
      <c r="GK23" s="143" t="n">
        <v>0.48</v>
      </c>
      <c r="GL23" s="32">
        <f>'ETF MTD'!$FE$28/'ETF MTD'!$FE$3-1</f>
        <v/>
      </c>
      <c r="GM23" s="32">
        <f>GK23*GL23</f>
        <v/>
      </c>
      <c r="GN23" s="32" t="n"/>
      <c r="GO23" t="inlineStr">
        <is>
          <t>SSO</t>
        </is>
      </c>
      <c r="GP23" s="143" t="n">
        <v>0.48</v>
      </c>
      <c r="GQ23" s="32">
        <f>'ETF MTD'!$FE$28/'ETF MTD'!$FE$3-1</f>
        <v/>
      </c>
      <c r="GR23" s="32">
        <f>GP23*GQ23</f>
        <v/>
      </c>
      <c r="GS23" s="32" t="n"/>
      <c r="GT23" t="inlineStr">
        <is>
          <t>SSO</t>
        </is>
      </c>
      <c r="GU23" s="143" t="n">
        <v>0.48</v>
      </c>
      <c r="GV23" s="32">
        <f>'ETF MTD'!$FE$28/'ETF MTD'!$FE$3-1</f>
        <v/>
      </c>
      <c r="GW23" s="32">
        <f>GU23*GV23</f>
        <v/>
      </c>
      <c r="GX23" s="32" t="n"/>
      <c r="GY23" t="inlineStr">
        <is>
          <t>SSO</t>
        </is>
      </c>
      <c r="GZ23" s="143" t="n">
        <v>0.48</v>
      </c>
      <c r="HA23" s="32">
        <f>'ETF MTD'!$FE$28/'ETF MTD'!$FE$3-1</f>
        <v/>
      </c>
      <c r="HB23" s="32">
        <f>GZ23*HA23</f>
        <v/>
      </c>
      <c r="HC23" s="32" t="n"/>
      <c r="HD23" t="inlineStr">
        <is>
          <t>SSO</t>
        </is>
      </c>
      <c r="HE23" s="143" t="n">
        <v>0.48</v>
      </c>
      <c r="HF23" s="32">
        <f>'ETF MTD'!$FE$28/'ETF MTD'!$FE$3-1</f>
        <v/>
      </c>
      <c r="HG23" s="32">
        <f>HE23*HF23</f>
        <v/>
      </c>
      <c r="HH23" s="32" t="n"/>
      <c r="HI23" t="inlineStr">
        <is>
          <t>SSO</t>
        </is>
      </c>
      <c r="HJ23" s="143" t="n">
        <v>0.48</v>
      </c>
      <c r="HK23" s="32">
        <f>'ETF MTD'!$FE$28/'ETF MTD'!$FE$3-1</f>
        <v/>
      </c>
      <c r="HL23" s="32">
        <f>HJ23*HK23</f>
        <v/>
      </c>
      <c r="HM23" s="32" t="n"/>
      <c r="HN23" t="inlineStr">
        <is>
          <t>SSO</t>
        </is>
      </c>
      <c r="HO23" s="143" t="n">
        <v>0.48</v>
      </c>
      <c r="HP23" s="32">
        <f>'ETF MTD'!$FE$28/'ETF MTD'!$FE$3-1</f>
        <v/>
      </c>
      <c r="HQ23" s="32">
        <f>HO23*HP23</f>
        <v/>
      </c>
      <c r="HR23" s="32" t="n"/>
      <c r="HS23" t="inlineStr">
        <is>
          <t>SSO</t>
        </is>
      </c>
      <c r="HT23" s="143" t="n">
        <v>0.48</v>
      </c>
      <c r="HU23" s="32">
        <f>'ETF MTD'!$FE$28/'ETF MTD'!$FE$3-1</f>
        <v/>
      </c>
      <c r="HV23" s="32">
        <f>HT23*HU23</f>
        <v/>
      </c>
      <c r="HW23" s="32" t="n"/>
      <c r="HX23" t="inlineStr">
        <is>
          <t>SSO</t>
        </is>
      </c>
      <c r="HY23" s="143" t="n">
        <v>0.48</v>
      </c>
      <c r="HZ23" s="32">
        <f>'ETF MTD'!$FE$28/'ETF MTD'!$FE$3-1</f>
        <v/>
      </c>
      <c r="IA23" s="32">
        <f>HY23*HZ23</f>
        <v/>
      </c>
      <c r="IB23" s="32" t="n"/>
      <c r="IC23" t="inlineStr">
        <is>
          <t>SSO</t>
        </is>
      </c>
      <c r="ID23" s="143" t="n">
        <v>0.48</v>
      </c>
      <c r="IE23" s="32">
        <f>'ETF MTD'!$FE$28/'ETF MTD'!$FE$3-1</f>
        <v/>
      </c>
      <c r="IF23" s="32">
        <f>ID23*IE23</f>
        <v/>
      </c>
      <c r="IG23" s="32" t="n"/>
      <c r="IH23" t="inlineStr">
        <is>
          <t>SSO</t>
        </is>
      </c>
      <c r="II23" s="143" t="n">
        <v>0.48</v>
      </c>
      <c r="IJ23" s="32">
        <f>'ETF MTD'!$FE$28/'ETF MTD'!$FE$3-1</f>
        <v/>
      </c>
      <c r="IK23" s="32">
        <f>II23*IJ23</f>
        <v/>
      </c>
      <c r="IL23" s="32" t="n"/>
      <c r="IM23" t="inlineStr">
        <is>
          <t>SSO</t>
        </is>
      </c>
      <c r="IN23" s="143" t="n">
        <v>0.48</v>
      </c>
      <c r="IO23" s="32">
        <f>'ETF MTD'!$FE$28/'ETF MTD'!$FE$3-1</f>
        <v/>
      </c>
      <c r="IP23" s="32">
        <f>IN23*IO23</f>
        <v/>
      </c>
      <c r="IQ23" s="32" t="n"/>
      <c r="IR23" t="inlineStr">
        <is>
          <t>SSO</t>
        </is>
      </c>
      <c r="IS23" s="143" t="n">
        <v>0.48</v>
      </c>
      <c r="IT23" s="32">
        <f>'ETF MTD'!$FE$28/'ETF MTD'!$FE$3-1</f>
        <v/>
      </c>
      <c r="IU23" s="32">
        <f>IS23*IT23</f>
        <v/>
      </c>
      <c r="IV23" s="32" t="n"/>
      <c r="IW23" t="inlineStr">
        <is>
          <t>SSO</t>
        </is>
      </c>
      <c r="IX23" s="143" t="n">
        <v>0.48</v>
      </c>
      <c r="IY23" s="32">
        <f>'ETF MTD'!$FE$28/'ETF MTD'!$FE$3-1</f>
        <v/>
      </c>
      <c r="IZ23" s="32">
        <f>IX23*IY23</f>
        <v/>
      </c>
      <c r="JA23" s="32" t="n"/>
      <c r="JB23" t="inlineStr">
        <is>
          <t>SSO</t>
        </is>
      </c>
      <c r="JC23" s="143" t="n">
        <v>0.48</v>
      </c>
      <c r="JD23" s="32">
        <f>'ETF MTD'!$FE$28/'ETF MTD'!$FE$3-1</f>
        <v/>
      </c>
      <c r="JE23" s="32">
        <f>JC23*JD23</f>
        <v/>
      </c>
      <c r="JF23" s="32" t="n"/>
      <c r="JG23" t="inlineStr">
        <is>
          <t>SSO</t>
        </is>
      </c>
      <c r="JH23" s="143" t="n">
        <v>0.48</v>
      </c>
      <c r="JI23" s="32">
        <f>'ETF MTD'!$FE$28/'ETF MTD'!$FE$3-1</f>
        <v/>
      </c>
      <c r="JJ23" s="32">
        <f>JH23*JI23</f>
        <v/>
      </c>
      <c r="JK23" s="32" t="n"/>
      <c r="JL23" t="inlineStr">
        <is>
          <t>SSO</t>
        </is>
      </c>
      <c r="JM23" s="143" t="n">
        <v>0</v>
      </c>
      <c r="JN23" s="32">
        <f>'ETF MTD'!$FE$28/'ETF MTD'!$FE$3-1</f>
        <v/>
      </c>
      <c r="JO23" s="32">
        <f>JM23*JN23</f>
        <v/>
      </c>
      <c r="JP23" s="32" t="n"/>
      <c r="JQ23" t="inlineStr">
        <is>
          <t>SSO</t>
        </is>
      </c>
      <c r="JR23" s="143" t="n">
        <v>0</v>
      </c>
      <c r="JS23" s="32">
        <f>'ETF MTD'!$FE$28/'ETF MTD'!$FE$3-1</f>
        <v/>
      </c>
      <c r="JT23" s="32">
        <f>JR23*JS23</f>
        <v/>
      </c>
      <c r="JU23" s="32" t="n"/>
      <c r="JV23" t="inlineStr">
        <is>
          <t>SSO</t>
        </is>
      </c>
      <c r="JW23" s="143" t="n">
        <v>0.48</v>
      </c>
      <c r="JX23" s="32">
        <f>'ETF MTD'!$FE$28/'ETF MTD'!$FE$3-1</f>
        <v/>
      </c>
      <c r="JY23" s="32">
        <f>JW23*JX23</f>
        <v/>
      </c>
      <c r="JZ23" s="32" t="n"/>
      <c r="KA23" t="inlineStr">
        <is>
          <t>SSO</t>
        </is>
      </c>
      <c r="KB23" s="143" t="n">
        <v>0</v>
      </c>
      <c r="KC23" s="32">
        <f>'ETF MTD'!$FE$28/'ETF MTD'!$FE$3-1</f>
        <v/>
      </c>
      <c r="KD23" s="32">
        <f>KB23*KC23</f>
        <v/>
      </c>
      <c r="KE23" s="32" t="n"/>
      <c r="KF23" t="inlineStr">
        <is>
          <t>SSO</t>
        </is>
      </c>
      <c r="KG23" s="143" t="n">
        <v>0</v>
      </c>
      <c r="KH23" s="32">
        <f>'ETF MTD'!$FE$28/'ETF MTD'!$FE$3-1</f>
        <v/>
      </c>
      <c r="KI23" s="32">
        <f>KG23*KH23</f>
        <v/>
      </c>
      <c r="KJ23" s="32" t="n"/>
      <c r="KK23" t="inlineStr">
        <is>
          <t>SSO</t>
        </is>
      </c>
      <c r="KL23" s="143" t="n">
        <v>0</v>
      </c>
      <c r="KM23" s="32">
        <f>'ETF MTD'!$FE$28/'ETF MTD'!$FE$3-1</f>
        <v/>
      </c>
      <c r="KN23" s="32">
        <f>KL23*KM23</f>
        <v/>
      </c>
      <c r="KO23" s="32" t="n"/>
      <c r="KP23" t="inlineStr">
        <is>
          <t>SSO</t>
        </is>
      </c>
      <c r="KQ23" s="143" t="n">
        <v>0</v>
      </c>
      <c r="KR23" s="32">
        <f>'ETF MTD'!$FE$28/'ETF MTD'!$FE$3-1</f>
        <v/>
      </c>
      <c r="KS23" s="32">
        <f>KQ23*KR23</f>
        <v/>
      </c>
      <c r="KT23" s="32" t="n"/>
      <c r="KU23" t="inlineStr">
        <is>
          <t>SSO</t>
        </is>
      </c>
      <c r="KV23" s="143" t="n">
        <v>0</v>
      </c>
      <c r="KW23" s="32">
        <f>'ETF MTD'!$FE$28/'ETF MTD'!$FE$3-1</f>
        <v/>
      </c>
      <c r="KX23" s="32">
        <f>KV23*KW23</f>
        <v/>
      </c>
      <c r="KY23" s="32" t="n"/>
      <c r="KZ23" t="inlineStr">
        <is>
          <t>SSO</t>
        </is>
      </c>
      <c r="LA23" s="143" t="n">
        <v>0</v>
      </c>
      <c r="LB23" s="32">
        <f>'ETF MTD'!$FE$28/'ETF MTD'!$FE$3-1</f>
        <v/>
      </c>
      <c r="LC23" s="32">
        <f>LA23*LB23</f>
        <v/>
      </c>
      <c r="LD23" s="32" t="n"/>
      <c r="LE23" t="inlineStr">
        <is>
          <t>SSO</t>
        </is>
      </c>
      <c r="LF23" s="143" t="n">
        <v>0</v>
      </c>
      <c r="LG23" s="32">
        <f>'ETF MTD'!$FE$28/'ETF MTD'!$FE$3-1</f>
        <v/>
      </c>
      <c r="LH23" s="32">
        <f>LF23*LG23</f>
        <v/>
      </c>
      <c r="LJ23" t="inlineStr">
        <is>
          <t>SSO</t>
        </is>
      </c>
      <c r="LK23" s="143" t="n">
        <v>0.5</v>
      </c>
      <c r="LL23" s="32">
        <f>'ETF MTD'!$FE$28/'ETF MTD'!$FE$3-1</f>
        <v/>
      </c>
      <c r="LM23" s="32">
        <f>LK23*LL23</f>
        <v/>
      </c>
      <c r="LN23" s="32" t="n"/>
      <c r="LO23" t="inlineStr">
        <is>
          <t>SSO</t>
        </is>
      </c>
      <c r="LP23" s="143" t="n">
        <v>0</v>
      </c>
      <c r="LQ23" s="32">
        <f>'ETF MTD'!$FE$28/'ETF MTD'!$FE$3-1</f>
        <v/>
      </c>
      <c r="LR23" s="32">
        <f>LP23*LQ23</f>
        <v/>
      </c>
      <c r="LT23" t="inlineStr">
        <is>
          <t>SSO</t>
        </is>
      </c>
      <c r="LU23" s="143" t="n">
        <v>0.5</v>
      </c>
      <c r="LV23" s="32">
        <f>'ETF MTD'!$FE$28/'ETF MTD'!$FE$3-1</f>
        <v/>
      </c>
      <c r="LW23" s="32">
        <f>LU23*LV23</f>
        <v/>
      </c>
      <c r="LY23" t="inlineStr">
        <is>
          <t>SSO</t>
        </is>
      </c>
      <c r="LZ23" s="143" t="n">
        <v>0.5</v>
      </c>
      <c r="MA23" s="32">
        <f>'ETF MTD'!$FE$28/'ETF MTD'!$FE$3-1</f>
        <v/>
      </c>
      <c r="MB23" s="32">
        <f>LZ23*MA23</f>
        <v/>
      </c>
      <c r="MD23" t="inlineStr">
        <is>
          <t>SSO</t>
        </is>
      </c>
      <c r="ME23" s="143" t="n">
        <v>0.5</v>
      </c>
      <c r="MF23" s="32">
        <f>'ETF MTD'!$FE$28/'ETF MTD'!$FE$3-1</f>
        <v/>
      </c>
      <c r="MG23" s="32">
        <f>ME23*MF23</f>
        <v/>
      </c>
      <c r="MI23" t="inlineStr">
        <is>
          <t>SSO</t>
        </is>
      </c>
      <c r="MJ23" s="143" t="n">
        <v>0.5</v>
      </c>
      <c r="MK23" s="32">
        <f>'ETF MTD'!$FE$28/'ETF MTD'!$FE$3-1</f>
        <v/>
      </c>
      <c r="ML23" s="32">
        <f>MJ23*MK23</f>
        <v/>
      </c>
      <c r="MN23" t="inlineStr">
        <is>
          <t>SSO</t>
        </is>
      </c>
      <c r="MO23" s="143" t="n">
        <v>0.5</v>
      </c>
      <c r="MP23" s="32">
        <f>'ETF MTD'!$FE$28/'ETF MTD'!$FE$3-1</f>
        <v/>
      </c>
      <c r="MQ23" s="32">
        <f>MO23*MP23</f>
        <v/>
      </c>
      <c r="MS23" t="inlineStr">
        <is>
          <t>SSO</t>
        </is>
      </c>
      <c r="MT23" s="143" t="n">
        <v>0.5</v>
      </c>
      <c r="MU23" s="32">
        <f>'ETF MTD'!$FE$28/'ETF MTD'!$FE$3-1</f>
        <v/>
      </c>
      <c r="MV23" s="32">
        <f>MT23*MU23</f>
        <v/>
      </c>
      <c r="MX23" t="inlineStr">
        <is>
          <t>SSO</t>
        </is>
      </c>
      <c r="MY23" s="143" t="n">
        <v>0.5</v>
      </c>
      <c r="MZ23" s="32">
        <f>'ETF MTD'!$FE$28/'ETF MTD'!$FE$3-1</f>
        <v/>
      </c>
      <c r="NA23" s="32">
        <f>MY23*MZ23</f>
        <v/>
      </c>
      <c r="NC23" t="inlineStr">
        <is>
          <t>SSO</t>
        </is>
      </c>
      <c r="ND23" s="143" t="n">
        <v>0.5</v>
      </c>
      <c r="NE23" s="32">
        <f>'ETF MTD'!$FE$28/'ETF MTD'!$FE$3-1</f>
        <v/>
      </c>
      <c r="NF23" s="32">
        <f>ND23*NE23</f>
        <v/>
      </c>
      <c r="NH23" t="inlineStr">
        <is>
          <t>SSO</t>
        </is>
      </c>
      <c r="NI23" s="143" t="n">
        <v>0</v>
      </c>
      <c r="NJ23" s="32">
        <f>'ETF MTD'!$FE$28/'ETF MTD'!$FE$3-1</f>
        <v/>
      </c>
      <c r="NK23" s="32">
        <f>NI23*NJ23</f>
        <v/>
      </c>
      <c r="NM23" t="inlineStr">
        <is>
          <t>SSO</t>
        </is>
      </c>
      <c r="NN23" s="143" t="n">
        <v>0</v>
      </c>
      <c r="NO23" s="32">
        <f>'ETF MTD'!$FE$28/'ETF MTD'!$FE$3-1</f>
        <v/>
      </c>
      <c r="NP23" s="32">
        <f>NN23*NO23</f>
        <v/>
      </c>
      <c r="NR23" t="inlineStr">
        <is>
          <t>SSO</t>
        </is>
      </c>
      <c r="NS23" s="143" t="n">
        <v>0.48</v>
      </c>
      <c r="NT23" s="32">
        <f>'ETF MTD'!$FE$28/'ETF MTD'!$FE$3-1</f>
        <v/>
      </c>
      <c r="NU23" s="32">
        <f>NS23*NT23</f>
        <v/>
      </c>
      <c r="NW23" t="inlineStr">
        <is>
          <t>SSO</t>
        </is>
      </c>
      <c r="NX23" s="143" t="n">
        <v>0.48</v>
      </c>
      <c r="NY23" s="32">
        <f>'ETF MTD'!$FE$28/'ETF MTD'!$FE$3-1</f>
        <v/>
      </c>
      <c r="NZ23" s="32">
        <f>NX23*NY23</f>
        <v/>
      </c>
      <c r="OB23" t="inlineStr">
        <is>
          <t>SSO</t>
        </is>
      </c>
      <c r="OC23" s="143" t="n">
        <v>0.48</v>
      </c>
      <c r="OD23" s="32">
        <f>'ETF MTD'!$FE$28/'ETF MTD'!$FE$3-1</f>
        <v/>
      </c>
      <c r="OE23" s="32">
        <f>OC23*OD23</f>
        <v/>
      </c>
      <c r="OG23" t="inlineStr">
        <is>
          <t>SSO</t>
        </is>
      </c>
      <c r="OH23" s="143" t="n">
        <v>0.48</v>
      </c>
      <c r="OI23" s="32">
        <f>'ETF MTD'!$FE$28/'ETF MTD'!$FE$3-1</f>
        <v/>
      </c>
      <c r="OJ23" s="32">
        <f>OH23*OI23</f>
        <v/>
      </c>
      <c r="OL23" t="inlineStr">
        <is>
          <t>SSO</t>
        </is>
      </c>
      <c r="OM23" s="143" t="n">
        <v>0.48</v>
      </c>
      <c r="ON23" s="32">
        <f>'ETF MTD'!$FE$28/'ETF MTD'!$FE$3-1</f>
        <v/>
      </c>
      <c r="OO23" s="32">
        <f>OM23*ON23</f>
        <v/>
      </c>
      <c r="OQ23" t="inlineStr">
        <is>
          <t>SSO</t>
        </is>
      </c>
      <c r="OR23" s="143" t="n">
        <v>0.48</v>
      </c>
      <c r="OS23" s="32">
        <f>'ETF MTD'!$FE$28/'ETF MTD'!$FE$3-1</f>
        <v/>
      </c>
      <c r="OT23" s="32">
        <f>OR23*OS23</f>
        <v/>
      </c>
      <c r="OV23" t="inlineStr">
        <is>
          <t>SSO</t>
        </is>
      </c>
      <c r="OW23" s="143" t="n">
        <v>0.48</v>
      </c>
      <c r="OX23" s="32">
        <f>'ETF MTD'!$FE$28/'ETF MTD'!$FE$3-1</f>
        <v/>
      </c>
      <c r="OY23" s="32">
        <f>OW23*OX23</f>
        <v/>
      </c>
      <c r="PA23" t="inlineStr">
        <is>
          <t>SSO</t>
        </is>
      </c>
      <c r="PB23" s="143" t="n">
        <v>0.48</v>
      </c>
      <c r="PC23" s="32">
        <f>'ETF MTD'!$FE$28/'ETF MTD'!$FE$3-1</f>
        <v/>
      </c>
      <c r="PD23" s="32">
        <f>PB23*PC23</f>
        <v/>
      </c>
      <c r="PF23" t="inlineStr">
        <is>
          <t>SSO</t>
        </is>
      </c>
      <c r="PG23" s="143" t="n">
        <v>0.48</v>
      </c>
      <c r="PH23" s="32">
        <f>'ETF MTD'!$FE$28/'ETF MTD'!$FE$3-1</f>
        <v/>
      </c>
      <c r="PI23" s="32">
        <f>PG23*PH23</f>
        <v/>
      </c>
      <c r="PK23" t="inlineStr">
        <is>
          <t>SSO</t>
        </is>
      </c>
      <c r="PL23" s="143" t="n">
        <v>0.48</v>
      </c>
      <c r="PM23" s="32">
        <f>'ETF MTD'!$FE$28/'ETF MTD'!$FE$3-1</f>
        <v/>
      </c>
      <c r="PN23" s="32">
        <f>PL23*PM23</f>
        <v/>
      </c>
      <c r="PP23" t="inlineStr">
        <is>
          <t>SSO</t>
        </is>
      </c>
      <c r="PQ23" s="143" t="n">
        <v>0.48</v>
      </c>
      <c r="PR23" s="32">
        <f>'ETF MTD'!$FE$28/'ETF MTD'!$FE$3-1</f>
        <v/>
      </c>
      <c r="PS23" s="32">
        <f>PQ23*PR23</f>
        <v/>
      </c>
      <c r="PU23" t="inlineStr">
        <is>
          <t>SSO</t>
        </is>
      </c>
      <c r="PV23" s="143" t="n">
        <v>0.48</v>
      </c>
      <c r="PW23" s="32">
        <f>'ETF MTD'!$FE$28/'ETF MTD'!$FE$3-1</f>
        <v/>
      </c>
      <c r="PX23" s="32">
        <f>PV23*PW23</f>
        <v/>
      </c>
      <c r="PZ23" t="inlineStr">
        <is>
          <t>SSO</t>
        </is>
      </c>
      <c r="QA23" s="143" t="n">
        <v>0.48</v>
      </c>
      <c r="QB23" s="32">
        <f>'ETF MTD'!$FE$28/'ETF MTD'!$FE$3-1</f>
        <v/>
      </c>
      <c r="QC23" s="32">
        <f>QA23*QB23</f>
        <v/>
      </c>
    </row>
    <row r="24">
      <c r="G24" t="inlineStr">
        <is>
          <t>XLF</t>
        </is>
      </c>
      <c r="H24" s="32" t="n">
        <v>0.07916666666666666</v>
      </c>
      <c r="I24" s="32">
        <f>'ETF MTD'!$HY$28/'ETF MTD'!$HY$3-1</f>
        <v/>
      </c>
      <c r="J24" s="32">
        <f>H24*I24</f>
        <v/>
      </c>
      <c r="L24" t="inlineStr">
        <is>
          <t>XLF</t>
        </is>
      </c>
      <c r="M24" s="32" t="n">
        <v>0.07916666666666666</v>
      </c>
      <c r="N24" s="32">
        <f>'ETF MTD'!$HY$28/'ETF MTD'!$HY$3-1</f>
        <v/>
      </c>
      <c r="O24" s="32">
        <f>M24*N24</f>
        <v/>
      </c>
      <c r="Q24" t="inlineStr">
        <is>
          <t>XLF</t>
        </is>
      </c>
      <c r="R24" s="32" t="n">
        <v>0.07916666666666666</v>
      </c>
      <c r="S24" s="32">
        <f>'ETF MTD'!$HY$28/'ETF MTD'!$HY$3-1</f>
        <v/>
      </c>
      <c r="T24" s="32">
        <f>R24*S24</f>
        <v/>
      </c>
      <c r="V24" t="inlineStr">
        <is>
          <t>XLF</t>
        </is>
      </c>
      <c r="W24" s="32" t="n">
        <v>0.07999999999999999</v>
      </c>
      <c r="X24" s="32">
        <f>'ETF MTD'!$HY$28/'ETF MTD'!$HY$3-1</f>
        <v/>
      </c>
      <c r="Y24" s="32">
        <f>W24*X24</f>
        <v/>
      </c>
      <c r="AA24" t="inlineStr">
        <is>
          <t>XLF</t>
        </is>
      </c>
      <c r="AB24" s="32" t="n">
        <v>0.1067</v>
      </c>
      <c r="AC24" s="32">
        <f>'ETF MTD'!$HY$28/'ETF MTD'!$HY$3-1</f>
        <v/>
      </c>
      <c r="AD24" s="32">
        <f>AB24*AC24</f>
        <v/>
      </c>
      <c r="AF24" t="inlineStr">
        <is>
          <t>XLF</t>
        </is>
      </c>
      <c r="AG24" s="32" t="n">
        <v>0.07555555555555556</v>
      </c>
      <c r="AH24" s="32">
        <f>'ETF MTD'!$HY$28/'ETF MTD'!$HY$3-1</f>
        <v/>
      </c>
      <c r="AI24" s="32">
        <f>AG24*AH24</f>
        <v/>
      </c>
      <c r="AK24" t="inlineStr">
        <is>
          <t>XLF</t>
        </is>
      </c>
      <c r="AL24" s="32" t="n">
        <v>0.09333333333333332</v>
      </c>
      <c r="AM24" s="32">
        <f>'ETF MTD'!$HY$28/'ETF MTD'!$HY$3-1</f>
        <v/>
      </c>
      <c r="AN24" s="32">
        <f>AL24*AM24</f>
        <v/>
      </c>
      <c r="AP24" t="inlineStr">
        <is>
          <t>XLF</t>
        </is>
      </c>
      <c r="AQ24" s="32" t="n">
        <v>0.09333333333333332</v>
      </c>
      <c r="AR24" s="32">
        <f>'ETF MTD'!$HY$28/'ETF MTD'!$HY$3-1</f>
        <v/>
      </c>
      <c r="AS24" s="32">
        <f>AQ24*AR24</f>
        <v/>
      </c>
      <c r="AV24" s="32" t="n"/>
      <c r="AW24" s="32" t="n"/>
      <c r="AX24" s="32" t="n"/>
      <c r="BA24" s="32" t="n"/>
      <c r="BB24" s="32" t="n"/>
      <c r="BC24" s="32" t="n"/>
      <c r="BO24" t="inlineStr">
        <is>
          <t>VNQ</t>
        </is>
      </c>
      <c r="BP24" s="143" t="n">
        <v>0</v>
      </c>
      <c r="BQ24" s="32">
        <f>'ETF MTD'!$JU$28/'ETF MTD'!$JU$3-1</f>
        <v/>
      </c>
      <c r="BR24" s="32">
        <f>BP24*BQ24</f>
        <v/>
      </c>
      <c r="BT24" t="inlineStr">
        <is>
          <t>VNQ</t>
        </is>
      </c>
      <c r="BU24" s="143" t="n">
        <v>0</v>
      </c>
      <c r="BV24" s="32">
        <f>'ETF MTD'!$JU$28/'ETF MTD'!$JU$3-1</f>
        <v/>
      </c>
      <c r="BW24" s="32">
        <f>BU24*BV24</f>
        <v/>
      </c>
      <c r="BY24" t="inlineStr">
        <is>
          <t>VNQ</t>
        </is>
      </c>
      <c r="BZ24" s="143" t="n">
        <v>0</v>
      </c>
      <c r="CA24" s="32">
        <f>'ETF MTD'!$JU$28/'ETF MTD'!$JU$3-1</f>
        <v/>
      </c>
      <c r="CB24" s="32">
        <f>BZ24*CA24</f>
        <v/>
      </c>
      <c r="CD24" t="inlineStr">
        <is>
          <t>VNQ</t>
        </is>
      </c>
      <c r="CE24" s="143" t="n">
        <v>0</v>
      </c>
      <c r="CF24" s="32">
        <f>'ETF MTD'!$JU$28/'ETF MTD'!$JU$3-1</f>
        <v/>
      </c>
      <c r="CG24" s="32">
        <f>CE24*CF24</f>
        <v/>
      </c>
      <c r="CI24" t="inlineStr">
        <is>
          <t>VNQ</t>
        </is>
      </c>
      <c r="CJ24" s="143" t="n">
        <v>0</v>
      </c>
      <c r="CK24" s="32">
        <f>'ETF MTD'!$JU$28/'ETF MTD'!$JU$3-1</f>
        <v/>
      </c>
      <c r="CL24" s="32">
        <f>CJ24*CK24</f>
        <v/>
      </c>
      <c r="CN24" t="inlineStr">
        <is>
          <t>VNQ</t>
        </is>
      </c>
      <c r="CO24" s="143" t="n">
        <v>0</v>
      </c>
      <c r="CP24" s="32">
        <f>'ETF MTD'!$JU$28/'ETF MTD'!$JU$3-1</f>
        <v/>
      </c>
      <c r="CQ24" s="32">
        <f>CO24*CP24</f>
        <v/>
      </c>
      <c r="CS24" t="inlineStr">
        <is>
          <t>VNQ</t>
        </is>
      </c>
      <c r="CT24" s="143" t="n">
        <v>0</v>
      </c>
      <c r="CU24" s="32">
        <f>'ETF MTD'!$JU$28/'ETF MTD'!$JU$3-1</f>
        <v/>
      </c>
      <c r="CV24" s="32">
        <f>CT24*CU24</f>
        <v/>
      </c>
      <c r="CW24" s="32" t="n"/>
      <c r="CX24" t="inlineStr">
        <is>
          <t>VNQ</t>
        </is>
      </c>
      <c r="CY24" s="143" t="n">
        <v>0</v>
      </c>
      <c r="CZ24" s="32">
        <f>'ETF MTD'!$JU$28/'ETF MTD'!$JU$3-1</f>
        <v/>
      </c>
      <c r="DA24" s="32">
        <f>CY24*CZ24</f>
        <v/>
      </c>
      <c r="DB24" s="32" t="n"/>
      <c r="DC24" t="inlineStr">
        <is>
          <t>VNQ</t>
        </is>
      </c>
      <c r="DD24" s="143" t="n">
        <v>0</v>
      </c>
      <c r="DE24" s="32">
        <f>'ETF MTD'!$JU$28/'ETF MTD'!$JU$3-1</f>
        <v/>
      </c>
      <c r="DF24" s="32">
        <f>DD24*DE24</f>
        <v/>
      </c>
      <c r="DG24" s="32" t="n"/>
      <c r="DH24" t="inlineStr">
        <is>
          <t>VNQ</t>
        </is>
      </c>
      <c r="DI24" s="143" t="n">
        <v>0</v>
      </c>
      <c r="DJ24" s="32">
        <f>'ETF MTD'!$JU$28/'ETF MTD'!$JU$3-1</f>
        <v/>
      </c>
      <c r="DK24" s="32">
        <f>DI24*DJ24</f>
        <v/>
      </c>
      <c r="DL24" s="32" t="n"/>
      <c r="DM24" t="inlineStr">
        <is>
          <t>VNQ</t>
        </is>
      </c>
      <c r="DN24" s="143" t="n">
        <v>0</v>
      </c>
      <c r="DO24" s="32">
        <f>'ETF MTD'!$JU$28/'ETF MTD'!$JU$3-1</f>
        <v/>
      </c>
      <c r="DP24" s="32">
        <f>DN24*DO24</f>
        <v/>
      </c>
      <c r="DQ24" s="32" t="n"/>
      <c r="DR24" t="inlineStr">
        <is>
          <t>VNQ</t>
        </is>
      </c>
      <c r="DS24" s="143" t="n">
        <v>0</v>
      </c>
      <c r="DT24" s="32">
        <f>'ETF MTD'!$JU$28/'ETF MTD'!$JU$3-1</f>
        <v/>
      </c>
      <c r="DU24" s="32">
        <f>DS24*DT24</f>
        <v/>
      </c>
      <c r="DV24" s="32" t="n"/>
      <c r="DW24" t="inlineStr">
        <is>
          <t>VNQ</t>
        </is>
      </c>
      <c r="DX24" s="143" t="n">
        <v>0</v>
      </c>
      <c r="DY24" s="32">
        <f>'ETF MTD'!$JU$28/'ETF MTD'!$JU$3-1</f>
        <v/>
      </c>
      <c r="DZ24" s="32">
        <f>DX24*DY24</f>
        <v/>
      </c>
      <c r="EA24" s="32" t="n"/>
      <c r="EB24" t="inlineStr">
        <is>
          <t>VNQ</t>
        </is>
      </c>
      <c r="EC24" s="143" t="n">
        <v>0</v>
      </c>
      <c r="ED24" s="32">
        <f>'ETF MTD'!$JU$28/'ETF MTD'!$JU$3-1</f>
        <v/>
      </c>
      <c r="EE24" s="32">
        <f>EC24*ED24</f>
        <v/>
      </c>
      <c r="EF24" s="32" t="n"/>
      <c r="EG24" t="inlineStr">
        <is>
          <t>VNQ</t>
        </is>
      </c>
      <c r="EH24" s="143" t="n">
        <v>0</v>
      </c>
      <c r="EI24" s="32">
        <f>'ETF MTD'!$JU$28/'ETF MTD'!$JU$3-1</f>
        <v/>
      </c>
      <c r="EJ24" s="32">
        <f>EH24*EI24</f>
        <v/>
      </c>
      <c r="EK24" s="32" t="n"/>
      <c r="EL24" t="inlineStr">
        <is>
          <t>VNQ</t>
        </is>
      </c>
      <c r="EM24" s="143" t="n">
        <v>0</v>
      </c>
      <c r="EN24" s="32">
        <f>'ETF MTD'!$JU$28/'ETF MTD'!$JU$3-1</f>
        <v/>
      </c>
      <c r="EO24" s="32">
        <f>EM24*EN24</f>
        <v/>
      </c>
      <c r="EP24" s="32" t="n"/>
      <c r="EQ24" t="inlineStr">
        <is>
          <t>VNQ</t>
        </is>
      </c>
      <c r="ER24" s="143" t="n">
        <v>0</v>
      </c>
      <c r="ES24" s="32">
        <f>'ETF MTD'!$JU$28/'ETF MTD'!$JU$3-1</f>
        <v/>
      </c>
      <c r="ET24" s="32">
        <f>ER24*ES24</f>
        <v/>
      </c>
      <c r="EU24" s="32" t="n"/>
      <c r="EV24" t="inlineStr">
        <is>
          <t>VNQ</t>
        </is>
      </c>
      <c r="EW24" s="143" t="n">
        <v>0</v>
      </c>
      <c r="EX24" s="32">
        <f>'ETF MTD'!$JU$28/'ETF MTD'!$JU$3-1</f>
        <v/>
      </c>
      <c r="EY24" s="32">
        <f>EW24*EX24</f>
        <v/>
      </c>
      <c r="EZ24" s="32" t="n"/>
      <c r="FA24" t="inlineStr">
        <is>
          <t>VNQ</t>
        </is>
      </c>
      <c r="FB24" s="143" t="n">
        <v>0</v>
      </c>
      <c r="FC24" s="32">
        <f>'ETF MTD'!$JU$28/'ETF MTD'!$JU$3-1</f>
        <v/>
      </c>
      <c r="FD24" s="32">
        <f>FB24*FC24</f>
        <v/>
      </c>
      <c r="FF24" t="inlineStr">
        <is>
          <t>VNQ</t>
        </is>
      </c>
      <c r="FG24" s="143" t="n">
        <v>0</v>
      </c>
      <c r="FH24" s="32">
        <f>'ETF MTD'!$JU$28/'ETF MTD'!$JU$3-1</f>
        <v/>
      </c>
      <c r="FI24" s="32">
        <f>FG24*FH24</f>
        <v/>
      </c>
      <c r="FK24" t="inlineStr">
        <is>
          <t>VNQ</t>
        </is>
      </c>
      <c r="FL24" s="143" t="n">
        <v>0</v>
      </c>
      <c r="FM24" s="32">
        <f>'ETF MTD'!$JU$28/'ETF MTD'!$JU$3-1</f>
        <v/>
      </c>
      <c r="FN24" s="32">
        <f>FL24*FM24</f>
        <v/>
      </c>
      <c r="FP24" t="inlineStr">
        <is>
          <t>VNQ</t>
        </is>
      </c>
      <c r="FQ24" s="143" t="n">
        <v>0</v>
      </c>
      <c r="FR24" s="32">
        <f>'ETF MTD'!$JU$28/'ETF MTD'!$JU$3-1</f>
        <v/>
      </c>
      <c r="FS24" s="32">
        <f>FQ24*FR24</f>
        <v/>
      </c>
      <c r="FT24" s="32" t="n"/>
      <c r="FU24" t="inlineStr">
        <is>
          <t>VNQ</t>
        </is>
      </c>
      <c r="FV24" s="143" t="n">
        <v>0</v>
      </c>
      <c r="FW24" s="32">
        <f>'ETF MTD'!$JU$28/'ETF MTD'!$JU$3-1</f>
        <v/>
      </c>
      <c r="FX24" s="32">
        <f>FV24*FW24</f>
        <v/>
      </c>
      <c r="FY24" s="32" t="n"/>
      <c r="FZ24" t="inlineStr">
        <is>
          <t>VNQ</t>
        </is>
      </c>
      <c r="GA24" s="143" t="n">
        <v>0</v>
      </c>
      <c r="GB24" s="32">
        <f>'ETF MTD'!$JU$28/'ETF MTD'!$JU$3-1</f>
        <v/>
      </c>
      <c r="GC24" s="32">
        <f>GA24*GB24</f>
        <v/>
      </c>
      <c r="GD24" s="32" t="n"/>
      <c r="GE24" t="inlineStr">
        <is>
          <t>VNQ</t>
        </is>
      </c>
      <c r="GF24" s="143" t="n">
        <v>0</v>
      </c>
      <c r="GG24" s="32">
        <f>'ETF MTD'!$JU$28/'ETF MTD'!$JU$3-1</f>
        <v/>
      </c>
      <c r="GH24" s="32">
        <f>GF24*GG24</f>
        <v/>
      </c>
      <c r="GI24" s="32" t="n"/>
      <c r="GJ24" t="inlineStr">
        <is>
          <t>VNQ</t>
        </is>
      </c>
      <c r="GK24" s="143" t="n">
        <v>0</v>
      </c>
      <c r="GL24" s="32">
        <f>'ETF MTD'!$JU$28/'ETF MTD'!$JU$3-1</f>
        <v/>
      </c>
      <c r="GM24" s="32">
        <f>GK24*GL24</f>
        <v/>
      </c>
      <c r="GN24" s="32" t="n"/>
      <c r="GO24" t="inlineStr">
        <is>
          <t>VNQ</t>
        </is>
      </c>
      <c r="GP24" s="143" t="n">
        <v>0</v>
      </c>
      <c r="GQ24" s="32">
        <f>'ETF MTD'!$JU$28/'ETF MTD'!$JU$3-1</f>
        <v/>
      </c>
      <c r="GR24" s="32">
        <f>GP24*GQ24</f>
        <v/>
      </c>
      <c r="GS24" s="32" t="n"/>
      <c r="GT24" t="inlineStr">
        <is>
          <t>VNQ</t>
        </is>
      </c>
      <c r="GU24" s="143" t="n">
        <v>0</v>
      </c>
      <c r="GV24" s="32">
        <f>'ETF MTD'!$JU$28/'ETF MTD'!$JU$3-1</f>
        <v/>
      </c>
      <c r="GW24" s="32">
        <f>GU24*GV24</f>
        <v/>
      </c>
      <c r="GX24" s="32" t="n"/>
      <c r="GY24" t="inlineStr">
        <is>
          <t>VNQ</t>
        </is>
      </c>
      <c r="GZ24" s="143" t="n">
        <v>0</v>
      </c>
      <c r="HA24" s="32">
        <f>'ETF MTD'!$JU$28/'ETF MTD'!$JU$3-1</f>
        <v/>
      </c>
      <c r="HB24" s="32">
        <f>GZ24*HA24</f>
        <v/>
      </c>
      <c r="HC24" s="32" t="n"/>
      <c r="HD24" t="inlineStr">
        <is>
          <t>VNQ</t>
        </is>
      </c>
      <c r="HE24" s="143" t="n">
        <v>0</v>
      </c>
      <c r="HF24" s="32">
        <f>'ETF MTD'!$JU$28/'ETF MTD'!$JU$3-1</f>
        <v/>
      </c>
      <c r="HG24" s="32">
        <f>HE24*HF24</f>
        <v/>
      </c>
      <c r="HH24" s="32" t="n"/>
      <c r="HI24" t="inlineStr">
        <is>
          <t>VNQ</t>
        </is>
      </c>
      <c r="HJ24" s="143" t="n">
        <v>0</v>
      </c>
      <c r="HK24" s="32">
        <f>'ETF MTD'!$JU$28/'ETF MTD'!$JU$3-1</f>
        <v/>
      </c>
      <c r="HL24" s="32">
        <f>HJ24*HK24</f>
        <v/>
      </c>
      <c r="HM24" s="32" t="n"/>
      <c r="HN24" t="inlineStr">
        <is>
          <t>VNQ</t>
        </is>
      </c>
      <c r="HO24" s="143" t="n">
        <v>0</v>
      </c>
      <c r="HP24" s="32">
        <f>'ETF MTD'!$JU$28/'ETF MTD'!$JU$3-1</f>
        <v/>
      </c>
      <c r="HQ24" s="32">
        <f>HO24*HP24</f>
        <v/>
      </c>
      <c r="HR24" s="32" t="n"/>
      <c r="HS24" t="inlineStr">
        <is>
          <t>VNQ</t>
        </is>
      </c>
      <c r="HT24" s="143" t="n">
        <v>0</v>
      </c>
      <c r="HU24" s="32">
        <f>'ETF MTD'!$JU$28/'ETF MTD'!$JU$3-1</f>
        <v/>
      </c>
      <c r="HV24" s="32">
        <f>HT24*HU24</f>
        <v/>
      </c>
      <c r="HW24" s="32" t="n"/>
      <c r="HX24" t="inlineStr">
        <is>
          <t>VNQ</t>
        </is>
      </c>
      <c r="HY24" s="143" t="n">
        <v>0</v>
      </c>
      <c r="HZ24" s="32">
        <f>'ETF MTD'!$JU$28/'ETF MTD'!$JU$3-1</f>
        <v/>
      </c>
      <c r="IA24" s="32">
        <f>HY24*HZ24</f>
        <v/>
      </c>
      <c r="IB24" s="32" t="n"/>
      <c r="IC24" t="inlineStr">
        <is>
          <t>VNQ</t>
        </is>
      </c>
      <c r="ID24" s="143" t="n">
        <v>0</v>
      </c>
      <c r="IE24" s="32">
        <f>'ETF MTD'!$JU$28/'ETF MTD'!$JU$3-1</f>
        <v/>
      </c>
      <c r="IF24" s="32">
        <f>ID24*IE24</f>
        <v/>
      </c>
      <c r="IG24" s="32" t="n"/>
      <c r="IH24" t="inlineStr">
        <is>
          <t>VNQ</t>
        </is>
      </c>
      <c r="II24" s="143" t="n">
        <v>0</v>
      </c>
      <c r="IJ24" s="32">
        <f>'ETF MTD'!$JU$28/'ETF MTD'!$JU$3-1</f>
        <v/>
      </c>
      <c r="IK24" s="32">
        <f>II24*IJ24</f>
        <v/>
      </c>
      <c r="IL24" s="32" t="n"/>
      <c r="IM24" t="inlineStr">
        <is>
          <t>VNQ</t>
        </is>
      </c>
      <c r="IN24" s="143" t="n">
        <v>0</v>
      </c>
      <c r="IO24" s="32">
        <f>'ETF MTD'!$JU$28/'ETF MTD'!$JU$3-1</f>
        <v/>
      </c>
      <c r="IP24" s="32">
        <f>IN24*IO24</f>
        <v/>
      </c>
      <c r="IQ24" s="32" t="n"/>
      <c r="IR24" t="inlineStr">
        <is>
          <t>VNQ</t>
        </is>
      </c>
      <c r="IS24" s="143" t="n">
        <v>0</v>
      </c>
      <c r="IT24" s="32">
        <f>'ETF MTD'!$JU$28/'ETF MTD'!$JU$3-1</f>
        <v/>
      </c>
      <c r="IU24" s="32">
        <f>IS24*IT24</f>
        <v/>
      </c>
      <c r="IV24" s="32" t="n"/>
      <c r="IW24" t="inlineStr">
        <is>
          <t>VNQ</t>
        </is>
      </c>
      <c r="IX24" s="143" t="n">
        <v>0</v>
      </c>
      <c r="IY24" s="32">
        <f>'ETF MTD'!$JU$28/'ETF MTD'!$JU$3-1</f>
        <v/>
      </c>
      <c r="IZ24" s="32">
        <f>IX24*IY24</f>
        <v/>
      </c>
      <c r="JA24" s="32" t="n"/>
      <c r="JB24" t="inlineStr">
        <is>
          <t>VNQ</t>
        </is>
      </c>
      <c r="JC24" s="143" t="n">
        <v>0</v>
      </c>
      <c r="JD24" s="32">
        <f>'ETF MTD'!$JU$28/'ETF MTD'!$JU$3-1</f>
        <v/>
      </c>
      <c r="JE24" s="32">
        <f>JC24*JD24</f>
        <v/>
      </c>
      <c r="JF24" s="32" t="n"/>
      <c r="JG24" t="inlineStr">
        <is>
          <t>VNQ</t>
        </is>
      </c>
      <c r="JH24" s="143" t="n">
        <v>0</v>
      </c>
      <c r="JI24" s="32">
        <f>'ETF MTD'!$JU$28/'ETF MTD'!$JU$3-1</f>
        <v/>
      </c>
      <c r="JJ24" s="32">
        <f>JH24*JI24</f>
        <v/>
      </c>
      <c r="JK24" s="32" t="n"/>
      <c r="JL24" t="inlineStr">
        <is>
          <t>VNQ</t>
        </is>
      </c>
      <c r="JM24" s="143" t="n">
        <v>0</v>
      </c>
      <c r="JN24" s="32">
        <f>'ETF MTD'!$JU$28/'ETF MTD'!$JU$3-1</f>
        <v/>
      </c>
      <c r="JO24" s="32">
        <f>JM24*JN24</f>
        <v/>
      </c>
      <c r="JP24" s="32" t="n"/>
      <c r="JQ24" t="inlineStr">
        <is>
          <t>VNQ</t>
        </is>
      </c>
      <c r="JR24" s="143" t="n">
        <v>0</v>
      </c>
      <c r="JS24" s="32">
        <f>'ETF MTD'!$JU$28/'ETF MTD'!$JU$3-1</f>
        <v/>
      </c>
      <c r="JT24" s="32">
        <f>JR24*JS24</f>
        <v/>
      </c>
      <c r="JU24" s="32" t="n"/>
      <c r="JV24" t="inlineStr">
        <is>
          <t>VNQ</t>
        </is>
      </c>
      <c r="JW24" s="143" t="n">
        <v>0</v>
      </c>
      <c r="JX24" s="32">
        <f>'ETF MTD'!$JU$28/'ETF MTD'!$JU$3-1</f>
        <v/>
      </c>
      <c r="JY24" s="32">
        <f>JW24*JX24</f>
        <v/>
      </c>
      <c r="JZ24" s="32" t="n"/>
      <c r="KA24" t="inlineStr">
        <is>
          <t>VNQ</t>
        </is>
      </c>
      <c r="KB24" s="143" t="n">
        <v>0</v>
      </c>
      <c r="KC24" s="32">
        <f>'ETF MTD'!$JU$28/'ETF MTD'!$JU$3-1</f>
        <v/>
      </c>
      <c r="KD24" s="32">
        <f>KB24*KC24</f>
        <v/>
      </c>
      <c r="KE24" s="32" t="n"/>
      <c r="KF24" t="inlineStr">
        <is>
          <t>VNQ</t>
        </is>
      </c>
      <c r="KG24" s="143" t="n">
        <v>0</v>
      </c>
      <c r="KH24" s="32">
        <f>'ETF MTD'!$JU$28/'ETF MTD'!$JU$3-1</f>
        <v/>
      </c>
      <c r="KI24" s="32">
        <f>KG24*KH24</f>
        <v/>
      </c>
      <c r="KJ24" s="32" t="n"/>
      <c r="KK24" t="inlineStr">
        <is>
          <t>VNQ</t>
        </is>
      </c>
      <c r="KL24" s="143" t="n">
        <v>0</v>
      </c>
      <c r="KM24" s="32">
        <f>'ETF MTD'!$JU$28/'ETF MTD'!$JU$3-1</f>
        <v/>
      </c>
      <c r="KN24" s="32">
        <f>KL24*KM24</f>
        <v/>
      </c>
      <c r="KO24" s="32" t="n"/>
      <c r="KP24" t="inlineStr">
        <is>
          <t>VNQ</t>
        </is>
      </c>
      <c r="KQ24" s="143" t="n">
        <v>0</v>
      </c>
      <c r="KR24" s="32">
        <f>'ETF MTD'!$JU$28/'ETF MTD'!$JU$3-1</f>
        <v/>
      </c>
      <c r="KS24" s="32">
        <f>KQ24*KR24</f>
        <v/>
      </c>
      <c r="KT24" s="32" t="n"/>
      <c r="KU24" t="inlineStr">
        <is>
          <t>VNQ</t>
        </is>
      </c>
      <c r="KV24" s="143" t="n">
        <v>0</v>
      </c>
      <c r="KW24" s="32">
        <f>'ETF MTD'!$JU$28/'ETF MTD'!$JU$3-1</f>
        <v/>
      </c>
      <c r="KX24" s="32">
        <f>KV24*KW24</f>
        <v/>
      </c>
      <c r="KY24" s="32" t="n"/>
      <c r="KZ24" t="inlineStr">
        <is>
          <t>VNQ</t>
        </is>
      </c>
      <c r="LA24" s="143" t="n">
        <v>0</v>
      </c>
      <c r="LB24" s="32">
        <f>'ETF MTD'!$JU$28/'ETF MTD'!$JU$3-1</f>
        <v/>
      </c>
      <c r="LC24" s="32">
        <f>LA24*LB24</f>
        <v/>
      </c>
      <c r="LD24" s="32" t="n"/>
      <c r="LE24" t="inlineStr">
        <is>
          <t>VNQ</t>
        </is>
      </c>
      <c r="LF24" s="143" t="n">
        <v>0</v>
      </c>
      <c r="LG24" s="32">
        <f>'ETF MTD'!$JU$28/'ETF MTD'!$JU$3-1</f>
        <v/>
      </c>
      <c r="LH24" s="32">
        <f>LF24*LG24</f>
        <v/>
      </c>
      <c r="LJ24" t="inlineStr">
        <is>
          <t>VNQ</t>
        </is>
      </c>
      <c r="LK24" s="143" t="n">
        <v>0</v>
      </c>
      <c r="LL24" s="32">
        <f>'ETF MTD'!$JU$28/'ETF MTD'!$JU$3-1</f>
        <v/>
      </c>
      <c r="LM24" s="32">
        <f>LK24*LL24</f>
        <v/>
      </c>
      <c r="LN24" s="32" t="n"/>
      <c r="LO24" t="inlineStr">
        <is>
          <t>VNQ</t>
        </is>
      </c>
      <c r="LP24" s="143" t="n">
        <v>0</v>
      </c>
      <c r="LQ24" s="32">
        <f>'ETF MTD'!$JU$28/'ETF MTD'!$JU$3-1</f>
        <v/>
      </c>
      <c r="LR24" s="32">
        <f>LP24*LQ24</f>
        <v/>
      </c>
      <c r="LT24" t="inlineStr">
        <is>
          <t>VNQ</t>
        </is>
      </c>
      <c r="LU24" s="143" t="n">
        <v>0</v>
      </c>
      <c r="LV24" s="32">
        <f>'ETF MTD'!$JU$28/'ETF MTD'!$JU$3-1</f>
        <v/>
      </c>
      <c r="LW24" s="32">
        <f>LU24*LV24</f>
        <v/>
      </c>
      <c r="LY24" t="inlineStr">
        <is>
          <t>VNQ</t>
        </is>
      </c>
      <c r="LZ24" s="143" t="n">
        <v>0</v>
      </c>
      <c r="MA24" s="32">
        <f>'ETF MTD'!$JU$28/'ETF MTD'!$JU$3-1</f>
        <v/>
      </c>
      <c r="MB24" s="32">
        <f>LZ24*MA24</f>
        <v/>
      </c>
      <c r="MD24" t="inlineStr">
        <is>
          <t>VNQ</t>
        </is>
      </c>
      <c r="ME24" s="143" t="n">
        <v>0</v>
      </c>
      <c r="MF24" s="32">
        <f>'ETF MTD'!$JU$28/'ETF MTD'!$JU$3-1</f>
        <v/>
      </c>
      <c r="MG24" s="32">
        <f>ME24*MF24</f>
        <v/>
      </c>
      <c r="MI24" t="inlineStr">
        <is>
          <t>VNQ</t>
        </is>
      </c>
      <c r="MJ24" s="143" t="n">
        <v>0</v>
      </c>
      <c r="MK24" s="32">
        <f>'ETF MTD'!$JU$28/'ETF MTD'!$JU$3-1</f>
        <v/>
      </c>
      <c r="ML24" s="32">
        <f>MJ24*MK24</f>
        <v/>
      </c>
      <c r="MN24" t="inlineStr">
        <is>
          <t>VNQ</t>
        </is>
      </c>
      <c r="MO24" s="143" t="n">
        <v>0</v>
      </c>
      <c r="MP24" s="32">
        <f>'ETF MTD'!$JU$28/'ETF MTD'!$JU$3-1</f>
        <v/>
      </c>
      <c r="MQ24" s="32">
        <f>MO24*MP24</f>
        <v/>
      </c>
      <c r="MS24" t="inlineStr">
        <is>
          <t>VNQ</t>
        </is>
      </c>
      <c r="MT24" s="143" t="n">
        <v>0</v>
      </c>
      <c r="MU24" s="32">
        <f>'ETF MTD'!$JU$28/'ETF MTD'!$JU$3-1</f>
        <v/>
      </c>
      <c r="MV24" s="32">
        <f>MT24*MU24</f>
        <v/>
      </c>
      <c r="MX24" t="inlineStr">
        <is>
          <t>VNQ</t>
        </is>
      </c>
      <c r="MY24" s="143" t="n">
        <v>0</v>
      </c>
      <c r="MZ24" s="32">
        <f>'ETF MTD'!$JU$28/'ETF MTD'!$JU$3-1</f>
        <v/>
      </c>
      <c r="NA24" s="32">
        <f>MY24*MZ24</f>
        <v/>
      </c>
      <c r="NC24" t="inlineStr">
        <is>
          <t>VNQ</t>
        </is>
      </c>
      <c r="ND24" s="143" t="n">
        <v>0</v>
      </c>
      <c r="NE24" s="32">
        <f>'ETF MTD'!$JU$28/'ETF MTD'!$JU$3-1</f>
        <v/>
      </c>
      <c r="NF24" s="32">
        <f>ND24*NE24</f>
        <v/>
      </c>
      <c r="NH24" t="inlineStr">
        <is>
          <t>VNQ</t>
        </is>
      </c>
      <c r="NI24" s="143" t="n">
        <v>0</v>
      </c>
      <c r="NJ24" s="32">
        <f>'ETF MTD'!$JU$28/'ETF MTD'!$JU$3-1</f>
        <v/>
      </c>
      <c r="NK24" s="32">
        <f>NI24*NJ24</f>
        <v/>
      </c>
      <c r="NM24" t="inlineStr">
        <is>
          <t>VNQ</t>
        </is>
      </c>
      <c r="NN24" s="143" t="n">
        <v>0</v>
      </c>
      <c r="NO24" s="32">
        <f>'ETF MTD'!$JU$28/'ETF MTD'!$JU$3-1</f>
        <v/>
      </c>
      <c r="NP24" s="32">
        <f>NN24*NO24</f>
        <v/>
      </c>
      <c r="NR24" t="inlineStr">
        <is>
          <t>VNQ</t>
        </is>
      </c>
      <c r="NS24" s="143" t="n">
        <v>0</v>
      </c>
      <c r="NT24" s="32">
        <f>'ETF MTD'!$JU$28/'ETF MTD'!$JU$3-1</f>
        <v/>
      </c>
      <c r="NU24" s="32">
        <f>NS24*NT24</f>
        <v/>
      </c>
      <c r="NW24" t="inlineStr">
        <is>
          <t>VNQ</t>
        </is>
      </c>
      <c r="NX24" s="143" t="n">
        <v>0</v>
      </c>
      <c r="NY24" s="32">
        <f>'ETF MTD'!$JU$28/'ETF MTD'!$JU$3-1</f>
        <v/>
      </c>
      <c r="NZ24" s="32">
        <f>NX24*NY24</f>
        <v/>
      </c>
      <c r="OB24" t="inlineStr">
        <is>
          <t>VNQ</t>
        </is>
      </c>
      <c r="OC24" s="143" t="n">
        <v>0</v>
      </c>
      <c r="OD24" s="32">
        <f>'ETF MTD'!$JU$28/'ETF MTD'!$JU$3-1</f>
        <v/>
      </c>
      <c r="OE24" s="32">
        <f>OC24*OD24</f>
        <v/>
      </c>
      <c r="OG24" t="inlineStr">
        <is>
          <t>VNQ</t>
        </is>
      </c>
      <c r="OH24" s="143" t="n">
        <v>0</v>
      </c>
      <c r="OI24" s="32">
        <f>'ETF MTD'!$JU$28/'ETF MTD'!$JU$3-1</f>
        <v/>
      </c>
      <c r="OJ24" s="32">
        <f>OH24*OI24</f>
        <v/>
      </c>
      <c r="OL24" t="inlineStr">
        <is>
          <t>VNQ</t>
        </is>
      </c>
      <c r="OM24" s="143" t="n">
        <v>0</v>
      </c>
      <c r="ON24" s="32">
        <f>'ETF MTD'!$JU$28/'ETF MTD'!$JU$3-1</f>
        <v/>
      </c>
      <c r="OO24" s="32">
        <f>OM24*ON24</f>
        <v/>
      </c>
      <c r="OQ24" t="inlineStr">
        <is>
          <t>VNQ</t>
        </is>
      </c>
      <c r="OR24" s="143" t="n">
        <v>0</v>
      </c>
      <c r="OS24" s="32">
        <f>'ETF MTD'!$JU$28/'ETF MTD'!$JU$3-1</f>
        <v/>
      </c>
      <c r="OT24" s="32">
        <f>OR24*OS24</f>
        <v/>
      </c>
      <c r="OV24" t="inlineStr">
        <is>
          <t>VNQ</t>
        </is>
      </c>
      <c r="OW24" s="143" t="n">
        <v>0</v>
      </c>
      <c r="OX24" s="32">
        <f>'ETF MTD'!$JU$28/'ETF MTD'!$JU$3-1</f>
        <v/>
      </c>
      <c r="OY24" s="32">
        <f>OW24*OX24</f>
        <v/>
      </c>
      <c r="PA24" t="inlineStr">
        <is>
          <t>VNQ</t>
        </is>
      </c>
      <c r="PB24" s="143" t="n">
        <v>0</v>
      </c>
      <c r="PC24" s="32">
        <f>'ETF MTD'!$JU$28/'ETF MTD'!$JU$3-1</f>
        <v/>
      </c>
      <c r="PD24" s="32">
        <f>PB24*PC24</f>
        <v/>
      </c>
      <c r="PF24" t="inlineStr">
        <is>
          <t>VNQ</t>
        </is>
      </c>
      <c r="PG24" s="143" t="n">
        <v>0</v>
      </c>
      <c r="PH24" s="32">
        <f>'ETF MTD'!$JU$28/'ETF MTD'!$JU$3-1</f>
        <v/>
      </c>
      <c r="PI24" s="32">
        <f>PG24*PH24</f>
        <v/>
      </c>
      <c r="PK24" t="inlineStr">
        <is>
          <t>VNQ</t>
        </is>
      </c>
      <c r="PL24" s="143" t="n">
        <v>0</v>
      </c>
      <c r="PM24" s="32">
        <f>'ETF MTD'!$JU$28/'ETF MTD'!$JU$3-1</f>
        <v/>
      </c>
      <c r="PN24" s="32">
        <f>PL24*PM24</f>
        <v/>
      </c>
      <c r="PP24" t="inlineStr">
        <is>
          <t>VNQ</t>
        </is>
      </c>
      <c r="PQ24" s="143" t="n">
        <v>0</v>
      </c>
      <c r="PR24" s="32">
        <f>'ETF MTD'!$JU$28/'ETF MTD'!$JU$3-1</f>
        <v/>
      </c>
      <c r="PS24" s="32">
        <f>PQ24*PR24</f>
        <v/>
      </c>
      <c r="PU24" t="inlineStr">
        <is>
          <t>VNQ</t>
        </is>
      </c>
      <c r="PV24" s="143" t="n">
        <v>0</v>
      </c>
      <c r="PW24" s="32">
        <f>'ETF MTD'!$JU$28/'ETF MTD'!$JU$3-1</f>
        <v/>
      </c>
      <c r="PX24" s="32">
        <f>PV24*PW24</f>
        <v/>
      </c>
      <c r="PZ24" t="inlineStr">
        <is>
          <t>VNQ</t>
        </is>
      </c>
      <c r="QA24" s="143" t="n">
        <v>0</v>
      </c>
      <c r="QB24" s="32">
        <f>'ETF MTD'!$JU$28/'ETF MTD'!$JU$3-1</f>
        <v/>
      </c>
      <c r="QC24" s="32">
        <f>QA24*QB24</f>
        <v/>
      </c>
    </row>
    <row r="25">
      <c r="G25" t="inlineStr">
        <is>
          <t>XLI</t>
        </is>
      </c>
      <c r="H25" s="32" t="n">
        <v>0.1055555555555556</v>
      </c>
      <c r="I25" s="32">
        <f>'ETF MTD'!$GU$28/'ETF MTD'!$GU$3-1</f>
        <v/>
      </c>
      <c r="J25" s="32">
        <f>H25*I25</f>
        <v/>
      </c>
      <c r="L25" t="inlineStr">
        <is>
          <t>XLI</t>
        </is>
      </c>
      <c r="M25" s="32" t="n">
        <v>0.1055555555555556</v>
      </c>
      <c r="N25" s="32">
        <f>'ETF MTD'!$GU$28/'ETF MTD'!$GU$3-1</f>
        <v/>
      </c>
      <c r="O25" s="32">
        <f>M25*N25</f>
        <v/>
      </c>
      <c r="Q25" t="inlineStr">
        <is>
          <t>XLI</t>
        </is>
      </c>
      <c r="R25" s="32" t="n">
        <v>0.1055555555555556</v>
      </c>
      <c r="S25" s="32">
        <f>'ETF MTD'!$GU$28/'ETF MTD'!$GU$3-1</f>
        <v/>
      </c>
      <c r="T25" s="32">
        <f>R25*S25</f>
        <v/>
      </c>
      <c r="V25" t="inlineStr">
        <is>
          <t>XLI</t>
        </is>
      </c>
      <c r="W25" s="32" t="n">
        <v>0.1066666666666667</v>
      </c>
      <c r="X25" s="32">
        <f>'ETF MTD'!$GU$28/'ETF MTD'!$GU$3-1</f>
        <v/>
      </c>
      <c r="Y25" s="32">
        <f>W25*X25</f>
        <v/>
      </c>
      <c r="AA25" t="inlineStr">
        <is>
          <t>XLI</t>
        </is>
      </c>
      <c r="AB25" s="32" t="n">
        <v>0.1066666666666667</v>
      </c>
      <c r="AC25" s="32">
        <f>'ETF MTD'!$GU$28/'ETF MTD'!$GU$3-1</f>
        <v/>
      </c>
      <c r="AD25" s="32">
        <f>AB25*AC25</f>
        <v/>
      </c>
      <c r="AF25" t="inlineStr">
        <is>
          <t>XLI</t>
        </is>
      </c>
      <c r="AG25" s="32" t="n">
        <v>0.09930555555555556</v>
      </c>
      <c r="AH25" s="32">
        <f>'ETF MTD'!$GU$28/'ETF MTD'!$GU$3-1</f>
        <v/>
      </c>
      <c r="AI25" s="32">
        <f>AG25*AH25</f>
        <v/>
      </c>
      <c r="AK25" t="inlineStr">
        <is>
          <t>XLI</t>
        </is>
      </c>
      <c r="AL25" s="32" t="n">
        <v>0.1653333333333333</v>
      </c>
      <c r="AM25" s="32">
        <f>'ETF MTD'!$GU$28/'ETF MTD'!$GU$3-1</f>
        <v/>
      </c>
      <c r="AN25" s="32">
        <f>AL25*AM25</f>
        <v/>
      </c>
      <c r="AP25" t="inlineStr">
        <is>
          <t>XLI</t>
        </is>
      </c>
      <c r="AQ25" s="32" t="n">
        <v>0.1653333333333333</v>
      </c>
      <c r="AR25" s="32">
        <f>'ETF MTD'!$GU$28/'ETF MTD'!$GU$3-1</f>
        <v/>
      </c>
      <c r="AS25" s="32">
        <f>AQ25*AR25</f>
        <v/>
      </c>
      <c r="AV25" s="32" t="n"/>
      <c r="AW25" s="32" t="n"/>
      <c r="AX25" s="32" t="n"/>
      <c r="BA25" s="32" t="n"/>
      <c r="BB25" s="32" t="n"/>
      <c r="BC25" s="32" t="n"/>
      <c r="BO25" t="inlineStr">
        <is>
          <t>BND</t>
        </is>
      </c>
      <c r="BP25" s="143" t="n">
        <v>0</v>
      </c>
      <c r="BQ25" s="32">
        <f>'ETF MTD'!$CQ$28/'ETF MTD'!$CQ$3-1</f>
        <v/>
      </c>
      <c r="BR25" s="32">
        <f>BP25*BQ25</f>
        <v/>
      </c>
      <c r="BT25" t="inlineStr">
        <is>
          <t>BND</t>
        </is>
      </c>
      <c r="BU25" s="143" t="n">
        <v>0</v>
      </c>
      <c r="BV25" s="32">
        <f>'ETF MTD'!$CQ$28/'ETF MTD'!$CQ$3-1</f>
        <v/>
      </c>
      <c r="BW25" s="32">
        <f>BU25*BV25</f>
        <v/>
      </c>
      <c r="BY25" t="inlineStr">
        <is>
          <t>BND</t>
        </is>
      </c>
      <c r="BZ25" s="143" t="n">
        <v>0</v>
      </c>
      <c r="CA25" s="32">
        <f>'ETF MTD'!$CQ$28/'ETF MTD'!$CQ$3-1</f>
        <v/>
      </c>
      <c r="CB25" s="32">
        <f>BZ25*CA25</f>
        <v/>
      </c>
      <c r="CD25" t="inlineStr">
        <is>
          <t>BND</t>
        </is>
      </c>
      <c r="CE25" s="143" t="n">
        <v>0</v>
      </c>
      <c r="CF25" s="32">
        <f>'ETF MTD'!$CQ$28/'ETF MTD'!$CQ$3-1</f>
        <v/>
      </c>
      <c r="CG25" s="32">
        <f>CE25*CF25</f>
        <v/>
      </c>
      <c r="CI25" t="inlineStr">
        <is>
          <t>BND</t>
        </is>
      </c>
      <c r="CJ25" s="143" t="n">
        <v>0</v>
      </c>
      <c r="CK25" s="32">
        <f>'ETF MTD'!$CQ$28/'ETF MTD'!$CQ$3-1</f>
        <v/>
      </c>
      <c r="CL25" s="32">
        <f>CJ25*CK25</f>
        <v/>
      </c>
      <c r="CN25" t="inlineStr">
        <is>
          <t>BND</t>
        </is>
      </c>
      <c r="CO25" s="143" t="n">
        <v>0</v>
      </c>
      <c r="CP25" s="32">
        <f>'ETF MTD'!$CQ$28/'ETF MTD'!$CQ$3-1</f>
        <v/>
      </c>
      <c r="CQ25" s="32">
        <f>CO25*CP25</f>
        <v/>
      </c>
      <c r="CS25" t="inlineStr">
        <is>
          <t>BND</t>
        </is>
      </c>
      <c r="CT25" s="143" t="n">
        <v>0</v>
      </c>
      <c r="CU25" s="32">
        <f>'ETF MTD'!$CQ$28/'ETF MTD'!$CQ$3-1</f>
        <v/>
      </c>
      <c r="CV25" s="32">
        <f>CT25*CU25</f>
        <v/>
      </c>
      <c r="CW25" s="32" t="n"/>
      <c r="CX25" t="inlineStr">
        <is>
          <t>BND</t>
        </is>
      </c>
      <c r="CY25" s="143" t="n">
        <v>0</v>
      </c>
      <c r="CZ25" s="32">
        <f>'ETF MTD'!$CQ$28/'ETF MTD'!$CQ$3-1</f>
        <v/>
      </c>
      <c r="DA25" s="32">
        <f>CY25*CZ25</f>
        <v/>
      </c>
      <c r="DB25" s="32" t="n"/>
      <c r="DC25" t="inlineStr">
        <is>
          <t>BND</t>
        </is>
      </c>
      <c r="DD25" s="143" t="n">
        <v>0</v>
      </c>
      <c r="DE25" s="32">
        <f>'ETF MTD'!$CQ$28/'ETF MTD'!$CQ$3-1</f>
        <v/>
      </c>
      <c r="DF25" s="32">
        <f>DD25*DE25</f>
        <v/>
      </c>
      <c r="DG25" s="32" t="n"/>
      <c r="DH25" t="inlineStr">
        <is>
          <t>BND</t>
        </is>
      </c>
      <c r="DI25" s="143" t="n">
        <v>0</v>
      </c>
      <c r="DJ25" s="32">
        <f>'ETF MTD'!$CQ$28/'ETF MTD'!$CQ$3-1</f>
        <v/>
      </c>
      <c r="DK25" s="32">
        <f>DI25*DJ25</f>
        <v/>
      </c>
      <c r="DL25" s="32" t="n"/>
      <c r="DM25" t="inlineStr">
        <is>
          <t>BND</t>
        </is>
      </c>
      <c r="DN25" s="143" t="n">
        <v>0</v>
      </c>
      <c r="DO25" s="32">
        <f>'ETF MTD'!$CQ$28/'ETF MTD'!$CQ$3-1</f>
        <v/>
      </c>
      <c r="DP25" s="32">
        <f>DN25*DO25</f>
        <v/>
      </c>
      <c r="DQ25" s="32" t="n"/>
      <c r="DR25" t="inlineStr">
        <is>
          <t>BND</t>
        </is>
      </c>
      <c r="DS25" s="143" t="n">
        <v>0</v>
      </c>
      <c r="DT25" s="32">
        <f>'ETF MTD'!$CQ$28/'ETF MTD'!$CQ$3-1</f>
        <v/>
      </c>
      <c r="DU25" s="32">
        <f>DS25*DT25</f>
        <v/>
      </c>
      <c r="DV25" s="32" t="n"/>
      <c r="DW25" t="inlineStr">
        <is>
          <t>BND</t>
        </is>
      </c>
      <c r="DX25" s="143" t="n">
        <v>0</v>
      </c>
      <c r="DY25" s="32">
        <f>'ETF MTD'!$CQ$28/'ETF MTD'!$CQ$3-1</f>
        <v/>
      </c>
      <c r="DZ25" s="32">
        <f>DX25*DY25</f>
        <v/>
      </c>
      <c r="EA25" s="32" t="n"/>
      <c r="EB25" t="inlineStr">
        <is>
          <t>BND</t>
        </is>
      </c>
      <c r="EC25" s="143" t="n">
        <v>0</v>
      </c>
      <c r="ED25" s="32">
        <f>'ETF MTD'!$CQ$28/'ETF MTD'!$CQ$3-1</f>
        <v/>
      </c>
      <c r="EE25" s="32">
        <f>EC25*ED25</f>
        <v/>
      </c>
      <c r="EF25" s="32" t="n"/>
      <c r="EG25" t="inlineStr">
        <is>
          <t>BND</t>
        </is>
      </c>
      <c r="EH25" s="143" t="n">
        <v>0</v>
      </c>
      <c r="EI25" s="32">
        <f>'ETF MTD'!$CQ$28/'ETF MTD'!$CQ$3-1</f>
        <v/>
      </c>
      <c r="EJ25" s="32">
        <f>EH25*EI25</f>
        <v/>
      </c>
      <c r="EK25" s="32" t="n"/>
      <c r="EL25" t="inlineStr">
        <is>
          <t>BND</t>
        </is>
      </c>
      <c r="EM25" s="143" t="n">
        <v>0</v>
      </c>
      <c r="EN25" s="32">
        <f>'ETF MTD'!$CQ$28/'ETF MTD'!$CQ$3-1</f>
        <v/>
      </c>
      <c r="EO25" s="32">
        <f>EM25*EN25</f>
        <v/>
      </c>
      <c r="EP25" s="32" t="n"/>
      <c r="EQ25" t="inlineStr">
        <is>
          <t>BND</t>
        </is>
      </c>
      <c r="ER25" s="143" t="n">
        <v>0</v>
      </c>
      <c r="ES25" s="32">
        <f>'ETF MTD'!$CQ$28/'ETF MTD'!$CQ$3-1</f>
        <v/>
      </c>
      <c r="ET25" s="32">
        <f>ER25*ES25</f>
        <v/>
      </c>
      <c r="EU25" s="32" t="n"/>
      <c r="EV25" t="inlineStr">
        <is>
          <t>BND</t>
        </is>
      </c>
      <c r="EW25" s="143" t="n">
        <v>0</v>
      </c>
      <c r="EX25" s="32">
        <f>'ETF MTD'!$CQ$28/'ETF MTD'!$CQ$3-1</f>
        <v/>
      </c>
      <c r="EY25" s="32">
        <f>EW25*EX25</f>
        <v/>
      </c>
      <c r="EZ25" s="32" t="n"/>
      <c r="FA25" t="inlineStr">
        <is>
          <t>BND</t>
        </is>
      </c>
      <c r="FB25" s="143" t="n">
        <v>0</v>
      </c>
      <c r="FC25" s="32">
        <f>'ETF MTD'!$CQ$28/'ETF MTD'!$CQ$3-1</f>
        <v/>
      </c>
      <c r="FD25" s="32">
        <f>FB25*FC25</f>
        <v/>
      </c>
      <c r="FF25" t="inlineStr">
        <is>
          <t>BND</t>
        </is>
      </c>
      <c r="FG25" s="143" t="n">
        <v>0</v>
      </c>
      <c r="FH25" s="32">
        <f>'ETF MTD'!$CQ$28/'ETF MTD'!$CQ$3-1</f>
        <v/>
      </c>
      <c r="FI25" s="32">
        <f>FG25*FH25</f>
        <v/>
      </c>
      <c r="FK25" t="inlineStr">
        <is>
          <t>BND</t>
        </is>
      </c>
      <c r="FL25" s="143" t="n">
        <v>0</v>
      </c>
      <c r="FM25" s="32">
        <f>'ETF MTD'!$CQ$28/'ETF MTD'!$CQ$3-1</f>
        <v/>
      </c>
      <c r="FN25" s="32">
        <f>FL25*FM25</f>
        <v/>
      </c>
      <c r="FP25" t="inlineStr">
        <is>
          <t>BND</t>
        </is>
      </c>
      <c r="FQ25" s="143" t="n">
        <v>0</v>
      </c>
      <c r="FR25" s="32">
        <f>'ETF MTD'!$CQ$28/'ETF MTD'!$CQ$3-1</f>
        <v/>
      </c>
      <c r="FS25" s="32">
        <f>FQ25*FR25</f>
        <v/>
      </c>
      <c r="FT25" s="32" t="n"/>
      <c r="FU25" t="inlineStr">
        <is>
          <t>BND</t>
        </is>
      </c>
      <c r="FV25" s="143" t="n">
        <v>0</v>
      </c>
      <c r="FW25" s="32">
        <f>'ETF MTD'!$CQ$28/'ETF MTD'!$CQ$3-1</f>
        <v/>
      </c>
      <c r="FX25" s="32">
        <f>FV25*FW25</f>
        <v/>
      </c>
      <c r="FY25" s="32" t="n"/>
      <c r="FZ25" t="inlineStr">
        <is>
          <t>BND</t>
        </is>
      </c>
      <c r="GA25" s="143" t="n">
        <v>0</v>
      </c>
      <c r="GB25" s="32">
        <f>'ETF MTD'!$CQ$28/'ETF MTD'!$CQ$3-1</f>
        <v/>
      </c>
      <c r="GC25" s="32">
        <f>GA25*GB25</f>
        <v/>
      </c>
      <c r="GD25" s="32" t="n"/>
      <c r="GE25" t="inlineStr">
        <is>
          <t>BND</t>
        </is>
      </c>
      <c r="GF25" s="143" t="n">
        <v>0</v>
      </c>
      <c r="GG25" s="32">
        <f>'ETF MTD'!$CQ$28/'ETF MTD'!$CQ$3-1</f>
        <v/>
      </c>
      <c r="GH25" s="32">
        <f>GF25*GG25</f>
        <v/>
      </c>
      <c r="GI25" s="32" t="n"/>
      <c r="GJ25" t="inlineStr">
        <is>
          <t>BND</t>
        </is>
      </c>
      <c r="GK25" s="143" t="n">
        <v>0</v>
      </c>
      <c r="GL25" s="32">
        <f>'ETF MTD'!$CQ$28/'ETF MTD'!$CQ$3-1</f>
        <v/>
      </c>
      <c r="GM25" s="32">
        <f>GK25*GL25</f>
        <v/>
      </c>
      <c r="GN25" s="32" t="n"/>
      <c r="GO25" t="inlineStr">
        <is>
          <t>BND</t>
        </is>
      </c>
      <c r="GP25" s="143" t="n">
        <v>0</v>
      </c>
      <c r="GQ25" s="32">
        <f>'ETF MTD'!$CQ$28/'ETF MTD'!$CQ$3-1</f>
        <v/>
      </c>
      <c r="GR25" s="32">
        <f>GP25*GQ25</f>
        <v/>
      </c>
      <c r="GS25" s="32" t="n"/>
      <c r="GT25" t="inlineStr">
        <is>
          <t>BND</t>
        </is>
      </c>
      <c r="GU25" s="143" t="n">
        <v>0</v>
      </c>
      <c r="GV25" s="32">
        <f>'ETF MTD'!$CQ$28/'ETF MTD'!$CQ$3-1</f>
        <v/>
      </c>
      <c r="GW25" s="32">
        <f>GU25*GV25</f>
        <v/>
      </c>
      <c r="GX25" s="32" t="n"/>
      <c r="GY25" t="inlineStr">
        <is>
          <t>BND</t>
        </is>
      </c>
      <c r="GZ25" s="143" t="n">
        <v>0</v>
      </c>
      <c r="HA25" s="32">
        <f>'ETF MTD'!$CQ$28/'ETF MTD'!$CQ$3-1</f>
        <v/>
      </c>
      <c r="HB25" s="32">
        <f>GZ25*HA25</f>
        <v/>
      </c>
      <c r="HC25" s="32" t="n"/>
      <c r="HD25" t="inlineStr">
        <is>
          <t>BND</t>
        </is>
      </c>
      <c r="HE25" s="143" t="n">
        <v>0</v>
      </c>
      <c r="HF25" s="32">
        <f>'ETF MTD'!$CQ$28/'ETF MTD'!$CQ$3-1</f>
        <v/>
      </c>
      <c r="HG25" s="32">
        <f>HE25*HF25</f>
        <v/>
      </c>
      <c r="HH25" s="32" t="n"/>
      <c r="HI25" t="inlineStr">
        <is>
          <t>BND</t>
        </is>
      </c>
      <c r="HJ25" s="143" t="n">
        <v>0</v>
      </c>
      <c r="HK25" s="32">
        <f>'ETF MTD'!$CQ$28/'ETF MTD'!$CQ$3-1</f>
        <v/>
      </c>
      <c r="HL25" s="32">
        <f>HJ25*HK25</f>
        <v/>
      </c>
      <c r="HM25" s="32" t="n"/>
      <c r="HN25" t="inlineStr">
        <is>
          <t>BND</t>
        </is>
      </c>
      <c r="HO25" s="143" t="n">
        <v>0</v>
      </c>
      <c r="HP25" s="32">
        <f>'ETF MTD'!$CQ$28/'ETF MTD'!$CQ$3-1</f>
        <v/>
      </c>
      <c r="HQ25" s="32">
        <f>HO25*HP25</f>
        <v/>
      </c>
      <c r="HR25" s="32" t="n"/>
      <c r="HS25" t="inlineStr">
        <is>
          <t>BND</t>
        </is>
      </c>
      <c r="HT25" s="143" t="n">
        <v>0</v>
      </c>
      <c r="HU25" s="32">
        <f>'ETF MTD'!$CQ$28/'ETF MTD'!$CQ$3-1</f>
        <v/>
      </c>
      <c r="HV25" s="32">
        <f>HT25*HU25</f>
        <v/>
      </c>
      <c r="HW25" s="32" t="n"/>
      <c r="HX25" t="inlineStr">
        <is>
          <t>BND</t>
        </is>
      </c>
      <c r="HY25" s="143" t="n">
        <v>0</v>
      </c>
      <c r="HZ25" s="32">
        <f>'ETF MTD'!$CQ$28/'ETF MTD'!$CQ$3-1</f>
        <v/>
      </c>
      <c r="IA25" s="32">
        <f>HY25*HZ25</f>
        <v/>
      </c>
      <c r="IB25" s="32" t="n"/>
      <c r="IC25" t="inlineStr">
        <is>
          <t>BND</t>
        </is>
      </c>
      <c r="ID25" s="143" t="n">
        <v>0</v>
      </c>
      <c r="IE25" s="32">
        <f>'ETF MTD'!$CQ$28/'ETF MTD'!$CQ$3-1</f>
        <v/>
      </c>
      <c r="IF25" s="32">
        <f>ID25*IE25</f>
        <v/>
      </c>
      <c r="IG25" s="32" t="n"/>
      <c r="IH25" t="inlineStr">
        <is>
          <t>BND</t>
        </is>
      </c>
      <c r="II25" s="143" t="n">
        <v>0</v>
      </c>
      <c r="IJ25" s="32">
        <f>'ETF MTD'!$CQ$28/'ETF MTD'!$CQ$3-1</f>
        <v/>
      </c>
      <c r="IK25" s="32">
        <f>II25*IJ25</f>
        <v/>
      </c>
      <c r="IL25" s="32" t="n"/>
      <c r="IM25" t="inlineStr">
        <is>
          <t>BND</t>
        </is>
      </c>
      <c r="IN25" s="143" t="n">
        <v>0</v>
      </c>
      <c r="IO25" s="32">
        <f>'ETF MTD'!$CQ$28/'ETF MTD'!$CQ$3-1</f>
        <v/>
      </c>
      <c r="IP25" s="32">
        <f>IN25*IO25</f>
        <v/>
      </c>
      <c r="IQ25" s="32" t="n"/>
      <c r="IR25" t="inlineStr">
        <is>
          <t>BND</t>
        </is>
      </c>
      <c r="IS25" s="143" t="n">
        <v>0</v>
      </c>
      <c r="IT25" s="32">
        <f>'ETF MTD'!$CQ$28/'ETF MTD'!$CQ$3-1</f>
        <v/>
      </c>
      <c r="IU25" s="32">
        <f>IS25*IT25</f>
        <v/>
      </c>
      <c r="IV25" s="32" t="n"/>
      <c r="IW25" t="inlineStr">
        <is>
          <t>BND</t>
        </is>
      </c>
      <c r="IX25" s="143" t="n">
        <v>0</v>
      </c>
      <c r="IY25" s="32">
        <f>'ETF MTD'!$CQ$28/'ETF MTD'!$CQ$3-1</f>
        <v/>
      </c>
      <c r="IZ25" s="32">
        <f>IX25*IY25</f>
        <v/>
      </c>
      <c r="JA25" s="32" t="n"/>
      <c r="JB25" t="inlineStr">
        <is>
          <t>BND</t>
        </is>
      </c>
      <c r="JC25" s="143" t="n">
        <v>0</v>
      </c>
      <c r="JD25" s="32">
        <f>'ETF MTD'!$CQ$28/'ETF MTD'!$CQ$3-1</f>
        <v/>
      </c>
      <c r="JE25" s="32">
        <f>JC25*JD25</f>
        <v/>
      </c>
      <c r="JF25" s="32" t="n"/>
      <c r="JG25" t="inlineStr">
        <is>
          <t>BND</t>
        </is>
      </c>
      <c r="JH25" s="143" t="n">
        <v>0</v>
      </c>
      <c r="JI25" s="32">
        <f>'ETF MTD'!$CQ$28/'ETF MTD'!$CQ$3-1</f>
        <v/>
      </c>
      <c r="JJ25" s="32">
        <f>JH25*JI25</f>
        <v/>
      </c>
      <c r="JK25" s="32" t="n"/>
      <c r="JL25" t="inlineStr">
        <is>
          <t>BND</t>
        </is>
      </c>
      <c r="JM25" s="143" t="n">
        <v>0</v>
      </c>
      <c r="JN25" s="32">
        <f>'ETF MTD'!$CQ$28/'ETF MTD'!$CQ$3-1</f>
        <v/>
      </c>
      <c r="JO25" s="32">
        <f>JM25*JN25</f>
        <v/>
      </c>
      <c r="JP25" s="32" t="n"/>
      <c r="JQ25" t="inlineStr">
        <is>
          <t>BND</t>
        </is>
      </c>
      <c r="JR25" s="143" t="n">
        <v>0</v>
      </c>
      <c r="JS25" s="32">
        <f>'ETF MTD'!$CQ$28/'ETF MTD'!$CQ$3-1</f>
        <v/>
      </c>
      <c r="JT25" s="32">
        <f>JR25*JS25</f>
        <v/>
      </c>
      <c r="JU25" s="32" t="n"/>
      <c r="JV25" t="inlineStr">
        <is>
          <t>BND</t>
        </is>
      </c>
      <c r="JW25" s="143" t="n">
        <v>0</v>
      </c>
      <c r="JX25" s="32">
        <f>'ETF MTD'!$CQ$28/'ETF MTD'!$CQ$3-1</f>
        <v/>
      </c>
      <c r="JY25" s="32">
        <f>JW25*JX25</f>
        <v/>
      </c>
      <c r="JZ25" s="32" t="n"/>
      <c r="KA25" t="inlineStr">
        <is>
          <t>BND</t>
        </is>
      </c>
      <c r="KB25" s="143" t="n">
        <v>0</v>
      </c>
      <c r="KC25" s="32">
        <f>'ETF MTD'!$CQ$28/'ETF MTD'!$CQ$3-1</f>
        <v/>
      </c>
      <c r="KD25" s="32">
        <f>KB25*KC25</f>
        <v/>
      </c>
      <c r="KE25" s="32" t="n"/>
      <c r="KF25" t="inlineStr">
        <is>
          <t>BND</t>
        </is>
      </c>
      <c r="KG25" s="143" t="n">
        <v>0</v>
      </c>
      <c r="KH25" s="32">
        <f>'ETF MTD'!$CQ$28/'ETF MTD'!$CQ$3-1</f>
        <v/>
      </c>
      <c r="KI25" s="32">
        <f>KG25*KH25</f>
        <v/>
      </c>
      <c r="KJ25" s="32" t="n"/>
      <c r="KK25" t="inlineStr">
        <is>
          <t>BND</t>
        </is>
      </c>
      <c r="KL25" s="143" t="n">
        <v>0</v>
      </c>
      <c r="KM25" s="32">
        <f>'ETF MTD'!$CQ$28/'ETF MTD'!$CQ$3-1</f>
        <v/>
      </c>
      <c r="KN25" s="32">
        <f>KL25*KM25</f>
        <v/>
      </c>
      <c r="KO25" s="32" t="n"/>
      <c r="KP25" t="inlineStr">
        <is>
          <t>BND</t>
        </is>
      </c>
      <c r="KQ25" s="143" t="n">
        <v>0</v>
      </c>
      <c r="KR25" s="32">
        <f>'ETF MTD'!$CQ$28/'ETF MTD'!$CQ$3-1</f>
        <v/>
      </c>
      <c r="KS25" s="32">
        <f>KQ25*KR25</f>
        <v/>
      </c>
      <c r="KT25" s="32" t="n"/>
      <c r="KU25" t="inlineStr">
        <is>
          <t>BND</t>
        </is>
      </c>
      <c r="KV25" s="143" t="n">
        <v>0</v>
      </c>
      <c r="KW25" s="32">
        <f>'ETF MTD'!$CQ$28/'ETF MTD'!$CQ$3-1</f>
        <v/>
      </c>
      <c r="KX25" s="32">
        <f>KV25*KW25</f>
        <v/>
      </c>
      <c r="KY25" s="32" t="n"/>
      <c r="KZ25" t="inlineStr">
        <is>
          <t>BND</t>
        </is>
      </c>
      <c r="LA25" s="143" t="n">
        <v>0</v>
      </c>
      <c r="LB25" s="32">
        <f>'ETF MTD'!$CQ$28/'ETF MTD'!$CQ$3-1</f>
        <v/>
      </c>
      <c r="LC25" s="32">
        <f>LA25*LB25</f>
        <v/>
      </c>
      <c r="LD25" s="32" t="n"/>
      <c r="LE25" t="inlineStr">
        <is>
          <t>BND</t>
        </is>
      </c>
      <c r="LF25" s="143" t="n">
        <v>0</v>
      </c>
      <c r="LG25" s="32">
        <f>'ETF MTD'!$CQ$28/'ETF MTD'!$CQ$3-1</f>
        <v/>
      </c>
      <c r="LH25" s="32">
        <f>LF25*LG25</f>
        <v/>
      </c>
      <c r="LJ25" t="inlineStr">
        <is>
          <t>BND</t>
        </is>
      </c>
      <c r="LK25" s="143" t="n">
        <v>0</v>
      </c>
      <c r="LL25" s="32">
        <f>'ETF MTD'!$CQ$28/'ETF MTD'!$CQ$3-1</f>
        <v/>
      </c>
      <c r="LM25" s="32">
        <f>LK25*LL25</f>
        <v/>
      </c>
      <c r="LN25" s="32" t="n"/>
      <c r="LO25" t="inlineStr">
        <is>
          <t>BND</t>
        </is>
      </c>
      <c r="LP25" s="143" t="n">
        <v>0</v>
      </c>
      <c r="LQ25" s="32">
        <f>'ETF MTD'!$CQ$28/'ETF MTD'!$CQ$3-1</f>
        <v/>
      </c>
      <c r="LR25" s="32">
        <f>LP25*LQ25</f>
        <v/>
      </c>
      <c r="LT25" t="inlineStr">
        <is>
          <t>BND</t>
        </is>
      </c>
      <c r="LU25" s="143" t="n">
        <v>0</v>
      </c>
      <c r="LV25" s="32">
        <f>'ETF MTD'!$CQ$28/'ETF MTD'!$CQ$3-1</f>
        <v/>
      </c>
      <c r="LW25" s="32">
        <f>LU25*LV25</f>
        <v/>
      </c>
      <c r="LY25" t="inlineStr">
        <is>
          <t>BND</t>
        </is>
      </c>
      <c r="LZ25" s="143" t="n">
        <v>0</v>
      </c>
      <c r="MA25" s="32">
        <f>'ETF MTD'!$CQ$28/'ETF MTD'!$CQ$3-1</f>
        <v/>
      </c>
      <c r="MB25" s="32">
        <f>LZ25*MA25</f>
        <v/>
      </c>
      <c r="MD25" t="inlineStr">
        <is>
          <t>BND</t>
        </is>
      </c>
      <c r="ME25" s="143" t="n">
        <v>0</v>
      </c>
      <c r="MF25" s="32">
        <f>'ETF MTD'!$CQ$28/'ETF MTD'!$CQ$3-1</f>
        <v/>
      </c>
      <c r="MG25" s="32">
        <f>ME25*MF25</f>
        <v/>
      </c>
      <c r="MI25" t="inlineStr">
        <is>
          <t>BND</t>
        </is>
      </c>
      <c r="MJ25" s="143" t="n">
        <v>0</v>
      </c>
      <c r="MK25" s="32">
        <f>'ETF MTD'!$CQ$28/'ETF MTD'!$CQ$3-1</f>
        <v/>
      </c>
      <c r="ML25" s="32">
        <f>MJ25*MK25</f>
        <v/>
      </c>
      <c r="MN25" t="inlineStr">
        <is>
          <t>BND</t>
        </is>
      </c>
      <c r="MO25" s="143" t="n">
        <v>0</v>
      </c>
      <c r="MP25" s="32">
        <f>'ETF MTD'!$CQ$28/'ETF MTD'!$CQ$3-1</f>
        <v/>
      </c>
      <c r="MQ25" s="32">
        <f>MO25*MP25</f>
        <v/>
      </c>
      <c r="MS25" t="inlineStr">
        <is>
          <t>BND</t>
        </is>
      </c>
      <c r="MT25" s="143" t="n">
        <v>0</v>
      </c>
      <c r="MU25" s="32">
        <f>'ETF MTD'!$CQ$28/'ETF MTD'!$CQ$3-1</f>
        <v/>
      </c>
      <c r="MV25" s="32">
        <f>MT25*MU25</f>
        <v/>
      </c>
      <c r="MX25" t="inlineStr">
        <is>
          <t>BND</t>
        </is>
      </c>
      <c r="MY25" s="143" t="n">
        <v>0</v>
      </c>
      <c r="MZ25" s="32">
        <f>'ETF MTD'!$CQ$28/'ETF MTD'!$CQ$3-1</f>
        <v/>
      </c>
      <c r="NA25" s="32">
        <f>MY25*MZ25</f>
        <v/>
      </c>
      <c r="NC25" t="inlineStr">
        <is>
          <t>BND</t>
        </is>
      </c>
      <c r="ND25" s="143" t="n">
        <v>0</v>
      </c>
      <c r="NE25" s="32">
        <f>'ETF MTD'!$CQ$28/'ETF MTD'!$CQ$3-1</f>
        <v/>
      </c>
      <c r="NF25" s="32">
        <f>ND25*NE25</f>
        <v/>
      </c>
      <c r="NH25" t="inlineStr">
        <is>
          <t>BND</t>
        </is>
      </c>
      <c r="NI25" s="143" t="n">
        <v>0</v>
      </c>
      <c r="NJ25" s="32">
        <f>'ETF MTD'!$CQ$28/'ETF MTD'!$CQ$3-1</f>
        <v/>
      </c>
      <c r="NK25" s="32">
        <f>NI25*NJ25</f>
        <v/>
      </c>
      <c r="NM25" t="inlineStr">
        <is>
          <t>BND</t>
        </is>
      </c>
      <c r="NN25" s="143" t="n">
        <v>0</v>
      </c>
      <c r="NO25" s="32">
        <f>'ETF MTD'!$CQ$28/'ETF MTD'!$CQ$3-1</f>
        <v/>
      </c>
      <c r="NP25" s="32">
        <f>NN25*NO25</f>
        <v/>
      </c>
      <c r="NR25" t="inlineStr">
        <is>
          <t>BND</t>
        </is>
      </c>
      <c r="NS25" s="143" t="n">
        <v>0</v>
      </c>
      <c r="NT25" s="32">
        <f>'ETF MTD'!$CQ$28/'ETF MTD'!$CQ$3-1</f>
        <v/>
      </c>
      <c r="NU25" s="32">
        <f>NS25*NT25</f>
        <v/>
      </c>
      <c r="NW25" t="inlineStr">
        <is>
          <t>BND</t>
        </is>
      </c>
      <c r="NX25" s="143" t="n">
        <v>0</v>
      </c>
      <c r="NY25" s="32">
        <f>'ETF MTD'!$CQ$28/'ETF MTD'!$CQ$3-1</f>
        <v/>
      </c>
      <c r="NZ25" s="32">
        <f>NX25*NY25</f>
        <v/>
      </c>
      <c r="OB25" t="inlineStr">
        <is>
          <t>BND</t>
        </is>
      </c>
      <c r="OC25" s="143" t="n">
        <v>0</v>
      </c>
      <c r="OD25" s="32">
        <f>'ETF MTD'!$CQ$28/'ETF MTD'!$CQ$3-1</f>
        <v/>
      </c>
      <c r="OE25" s="32">
        <f>OC25*OD25</f>
        <v/>
      </c>
      <c r="OG25" t="inlineStr">
        <is>
          <t>BND</t>
        </is>
      </c>
      <c r="OH25" s="143" t="n">
        <v>0</v>
      </c>
      <c r="OI25" s="32">
        <f>'ETF MTD'!$CQ$28/'ETF MTD'!$CQ$3-1</f>
        <v/>
      </c>
      <c r="OJ25" s="32">
        <f>OH25*OI25</f>
        <v/>
      </c>
      <c r="OL25" t="inlineStr">
        <is>
          <t>BND</t>
        </is>
      </c>
      <c r="OM25" s="143" t="n">
        <v>0</v>
      </c>
      <c r="ON25" s="32">
        <f>'ETF MTD'!$CQ$28/'ETF MTD'!$CQ$3-1</f>
        <v/>
      </c>
      <c r="OO25" s="32">
        <f>OM25*ON25</f>
        <v/>
      </c>
      <c r="OQ25" t="inlineStr">
        <is>
          <t>BND</t>
        </is>
      </c>
      <c r="OR25" s="143" t="n">
        <v>0</v>
      </c>
      <c r="OS25" s="32">
        <f>'ETF MTD'!$CQ$28/'ETF MTD'!$CQ$3-1</f>
        <v/>
      </c>
      <c r="OT25" s="32">
        <f>OR25*OS25</f>
        <v/>
      </c>
      <c r="OV25" t="inlineStr">
        <is>
          <t>BND</t>
        </is>
      </c>
      <c r="OW25" s="143" t="n">
        <v>0</v>
      </c>
      <c r="OX25" s="32">
        <f>'ETF MTD'!$CQ$28/'ETF MTD'!$CQ$3-1</f>
        <v/>
      </c>
      <c r="OY25" s="32">
        <f>OW25*OX25</f>
        <v/>
      </c>
      <c r="PA25" t="inlineStr">
        <is>
          <t>BND</t>
        </is>
      </c>
      <c r="PB25" s="143" t="n">
        <v>0</v>
      </c>
      <c r="PC25" s="32">
        <f>'ETF MTD'!$CQ$28/'ETF MTD'!$CQ$3-1</f>
        <v/>
      </c>
      <c r="PD25" s="32">
        <f>PB25*PC25</f>
        <v/>
      </c>
      <c r="PF25" t="inlineStr">
        <is>
          <t>BND</t>
        </is>
      </c>
      <c r="PG25" s="143" t="n">
        <v>0</v>
      </c>
      <c r="PH25" s="32">
        <f>'ETF MTD'!$CQ$28/'ETF MTD'!$CQ$3-1</f>
        <v/>
      </c>
      <c r="PI25" s="32">
        <f>PG25*PH25</f>
        <v/>
      </c>
      <c r="PK25" t="inlineStr">
        <is>
          <t>BND</t>
        </is>
      </c>
      <c r="PL25" s="143" t="n">
        <v>0</v>
      </c>
      <c r="PM25" s="32">
        <f>'ETF MTD'!$CQ$28/'ETF MTD'!$CQ$3-1</f>
        <v/>
      </c>
      <c r="PN25" s="32">
        <f>PL25*PM25</f>
        <v/>
      </c>
      <c r="PP25" t="inlineStr">
        <is>
          <t>BND</t>
        </is>
      </c>
      <c r="PQ25" s="143" t="n">
        <v>0</v>
      </c>
      <c r="PR25" s="32">
        <f>'ETF MTD'!$CQ$28/'ETF MTD'!$CQ$3-1</f>
        <v/>
      </c>
      <c r="PS25" s="32">
        <f>PQ25*PR25</f>
        <v/>
      </c>
      <c r="PU25" t="inlineStr">
        <is>
          <t>BND</t>
        </is>
      </c>
      <c r="PV25" s="143" t="n">
        <v>0</v>
      </c>
      <c r="PW25" s="32">
        <f>'ETF MTD'!$CQ$28/'ETF MTD'!$CQ$3-1</f>
        <v/>
      </c>
      <c r="PX25" s="32">
        <f>PV25*PW25</f>
        <v/>
      </c>
      <c r="PZ25" t="inlineStr">
        <is>
          <t>BND</t>
        </is>
      </c>
      <c r="QA25" s="143" t="n">
        <v>0</v>
      </c>
      <c r="QB25" s="32">
        <f>'ETF MTD'!$CQ$28/'ETF MTD'!$CQ$3-1</f>
        <v/>
      </c>
      <c r="QC25" s="32">
        <f>QA25*QB25</f>
        <v/>
      </c>
    </row>
    <row r="26">
      <c r="G26" t="inlineStr">
        <is>
          <t>XLK</t>
        </is>
      </c>
      <c r="H26" s="32" t="n">
        <v>0.1055555555555556</v>
      </c>
      <c r="I26" s="32">
        <f>'ETF MTD'!$HG$28/'ETF MTD'!$HG$3-1</f>
        <v/>
      </c>
      <c r="J26" s="32">
        <f>H26*I26</f>
        <v/>
      </c>
      <c r="L26" t="inlineStr">
        <is>
          <t>XLK</t>
        </is>
      </c>
      <c r="M26" s="32" t="n">
        <v>0.1055555555555556</v>
      </c>
      <c r="N26" s="32">
        <f>'ETF MTD'!$HG$28/'ETF MTD'!$HG$3-1</f>
        <v/>
      </c>
      <c r="O26" s="32">
        <f>M26*N26</f>
        <v/>
      </c>
      <c r="Q26" t="inlineStr">
        <is>
          <t>XLK</t>
        </is>
      </c>
      <c r="R26" s="32" t="n">
        <v>0.1055555555555556</v>
      </c>
      <c r="S26" s="32">
        <f>'ETF MTD'!$HG$28/'ETF MTD'!$HG$3-1</f>
        <v/>
      </c>
      <c r="T26" s="32">
        <f>R26*S26</f>
        <v/>
      </c>
      <c r="V26" t="inlineStr">
        <is>
          <t>XLK</t>
        </is>
      </c>
      <c r="W26" s="32" t="n">
        <v>0.1066666666666667</v>
      </c>
      <c r="X26" s="32">
        <f>'ETF MTD'!$HG$28/'ETF MTD'!$HG$3-1</f>
        <v/>
      </c>
      <c r="Y26" s="32">
        <f>W26*X26</f>
        <v/>
      </c>
      <c r="AA26" t="inlineStr">
        <is>
          <t>XLK</t>
        </is>
      </c>
      <c r="AB26" s="32" t="n">
        <v>0.1066666666666667</v>
      </c>
      <c r="AC26" s="32">
        <f>'ETF MTD'!$HG$28/'ETF MTD'!$HG$3-1</f>
        <v/>
      </c>
      <c r="AD26" s="32">
        <f>AB26*AC26</f>
        <v/>
      </c>
      <c r="AF26" t="inlineStr">
        <is>
          <t>XLK</t>
        </is>
      </c>
      <c r="AG26" s="32" t="n">
        <v>0.1943055555555555</v>
      </c>
      <c r="AH26" s="32">
        <f>'ETF MTD'!$HG$28/'ETF MTD'!$HG$3-1</f>
        <v/>
      </c>
      <c r="AI26" s="32">
        <f>AG26*AH26</f>
        <v/>
      </c>
      <c r="AK26" t="inlineStr">
        <is>
          <t>XLK</t>
        </is>
      </c>
      <c r="AL26" s="32" t="n">
        <v>0.1653333333333333</v>
      </c>
      <c r="AM26" s="32">
        <f>'ETF MTD'!$HG$28/'ETF MTD'!$HG$3-1</f>
        <v/>
      </c>
      <c r="AN26" s="32">
        <f>AL26*AM26</f>
        <v/>
      </c>
      <c r="AP26" t="inlineStr">
        <is>
          <t>XLK</t>
        </is>
      </c>
      <c r="AQ26" s="32" t="n">
        <v>0.1653333333333333</v>
      </c>
      <c r="AR26" s="32">
        <f>'ETF MTD'!$HG$28/'ETF MTD'!$HG$3-1</f>
        <v/>
      </c>
      <c r="AS26" s="32">
        <f>AQ26*AR26</f>
        <v/>
      </c>
      <c r="AV26" s="32" t="n"/>
      <c r="AW26" s="32" t="n"/>
      <c r="AX26" s="32" t="n"/>
      <c r="BA26" s="32" t="n"/>
      <c r="BB26" s="32" t="n"/>
      <c r="BC26" s="32" t="n"/>
      <c r="BO26" t="inlineStr">
        <is>
          <t>IEI</t>
        </is>
      </c>
      <c r="BP26" s="143" t="n">
        <v>0</v>
      </c>
      <c r="BQ26" s="32">
        <f>'ETF MTD'!$OW$28/'ETF MTD'!$OW$3-1</f>
        <v/>
      </c>
      <c r="BR26" s="32">
        <f>BP26*BQ26</f>
        <v/>
      </c>
      <c r="BT26" t="inlineStr">
        <is>
          <t>IEI</t>
        </is>
      </c>
      <c r="BU26" s="143" t="n">
        <v>0</v>
      </c>
      <c r="BV26" s="32">
        <f>'ETF MTD'!$OW$28/'ETF MTD'!$OW$3-1</f>
        <v/>
      </c>
      <c r="BW26" s="32">
        <f>BU26*BV26</f>
        <v/>
      </c>
      <c r="BY26" t="inlineStr">
        <is>
          <t>IEI</t>
        </is>
      </c>
      <c r="BZ26" s="143" t="n">
        <v>0</v>
      </c>
      <c r="CA26" s="32">
        <f>'ETF MTD'!$OW$28/'ETF MTD'!$OW$3-1</f>
        <v/>
      </c>
      <c r="CB26" s="32">
        <f>BZ26*CA26</f>
        <v/>
      </c>
      <c r="CD26" t="inlineStr">
        <is>
          <t>IEI</t>
        </is>
      </c>
      <c r="CE26" s="143" t="n">
        <v>0</v>
      </c>
      <c r="CF26" s="32">
        <f>'ETF MTD'!$OW$28/'ETF MTD'!$OW$3-1</f>
        <v/>
      </c>
      <c r="CG26" s="32">
        <f>CE26*CF26</f>
        <v/>
      </c>
      <c r="CI26" t="inlineStr">
        <is>
          <t>IEI</t>
        </is>
      </c>
      <c r="CJ26" s="143" t="n">
        <v>0</v>
      </c>
      <c r="CK26" s="32">
        <f>'ETF MTD'!$OW$28/'ETF MTD'!$OW$3-1</f>
        <v/>
      </c>
      <c r="CL26" s="32">
        <f>CJ26*CK26</f>
        <v/>
      </c>
      <c r="CN26" t="inlineStr">
        <is>
          <t>IEI</t>
        </is>
      </c>
      <c r="CO26" s="143" t="n">
        <v>0</v>
      </c>
      <c r="CP26" s="32">
        <f>'ETF MTD'!$OW$28/'ETF MTD'!$OW$3-1</f>
        <v/>
      </c>
      <c r="CQ26" s="32">
        <f>CO26*CP26</f>
        <v/>
      </c>
      <c r="CS26" t="inlineStr">
        <is>
          <t>IEI</t>
        </is>
      </c>
      <c r="CT26" s="143" t="n">
        <v>0</v>
      </c>
      <c r="CU26" s="32">
        <f>'ETF MTD'!$OW$28/'ETF MTD'!$OW$3-1</f>
        <v/>
      </c>
      <c r="CV26" s="32">
        <f>CT26*CU26</f>
        <v/>
      </c>
      <c r="CW26" s="32" t="n"/>
      <c r="CX26" t="inlineStr">
        <is>
          <t>IEI</t>
        </is>
      </c>
      <c r="CY26" s="143" t="n">
        <v>0.44</v>
      </c>
      <c r="CZ26" s="32">
        <f>'ETF MTD'!$OW$28/'ETF MTD'!$OW$3-1</f>
        <v/>
      </c>
      <c r="DA26" s="32">
        <f>CY26*CZ26</f>
        <v/>
      </c>
      <c r="DB26" s="32" t="n"/>
      <c r="DC26" t="inlineStr">
        <is>
          <t>IEI</t>
        </is>
      </c>
      <c r="DD26" s="143" t="n">
        <v>0.88</v>
      </c>
      <c r="DE26" s="32">
        <f>'ETF MTD'!$OW$28/'ETF MTD'!$OW$3-1</f>
        <v/>
      </c>
      <c r="DF26" s="32">
        <f>DD26*DE26</f>
        <v/>
      </c>
      <c r="DG26" s="32" t="n"/>
      <c r="DH26" t="inlineStr">
        <is>
          <t>IEI</t>
        </is>
      </c>
      <c r="DI26" s="143" t="n">
        <v>0.44</v>
      </c>
      <c r="DJ26" s="32">
        <f>'ETF MTD'!$OW$28/'ETF MTD'!$OW$3-1</f>
        <v/>
      </c>
      <c r="DK26" s="32">
        <f>DI26*DJ26</f>
        <v/>
      </c>
      <c r="DL26" s="32" t="n"/>
      <c r="DM26" t="inlineStr">
        <is>
          <t>IEI</t>
        </is>
      </c>
      <c r="DN26" s="143" t="n">
        <v>0</v>
      </c>
      <c r="DO26" s="32">
        <f>'ETF MTD'!$OW$28/'ETF MTD'!$OW$3-1</f>
        <v/>
      </c>
      <c r="DP26" s="32">
        <f>DN26*DO26</f>
        <v/>
      </c>
      <c r="DQ26" s="32" t="n"/>
      <c r="DR26" t="inlineStr">
        <is>
          <t>IEI</t>
        </is>
      </c>
      <c r="DS26" s="143" t="n">
        <v>0</v>
      </c>
      <c r="DT26" s="32">
        <f>'ETF MTD'!$OW$28/'ETF MTD'!$OW$3-1</f>
        <v/>
      </c>
      <c r="DU26" s="32">
        <f>DS26*DT26</f>
        <v/>
      </c>
      <c r="DV26" s="32" t="n"/>
      <c r="DW26" t="inlineStr">
        <is>
          <t>IEI</t>
        </is>
      </c>
      <c r="DX26" s="143" t="n">
        <v>0.48</v>
      </c>
      <c r="DY26" s="32">
        <f>'ETF MTD'!$OW$28/'ETF MTD'!$OW$3-1</f>
        <v/>
      </c>
      <c r="DZ26" s="32">
        <f>DX26*DY26</f>
        <v/>
      </c>
      <c r="EA26" s="32" t="n"/>
      <c r="EB26" t="inlineStr">
        <is>
          <t>IEI</t>
        </is>
      </c>
      <c r="EC26" s="143" t="n">
        <v>0</v>
      </c>
      <c r="ED26" s="32">
        <f>'ETF MTD'!$OW$28/'ETF MTD'!$OW$3-1</f>
        <v/>
      </c>
      <c r="EE26" s="32">
        <f>EC26*ED26</f>
        <v/>
      </c>
      <c r="EF26" s="32" t="n"/>
      <c r="EG26" t="inlineStr">
        <is>
          <t>IEI</t>
        </is>
      </c>
      <c r="EH26" s="143" t="n">
        <v>0</v>
      </c>
      <c r="EI26" s="32">
        <f>'ETF MTD'!$OW$28/'ETF MTD'!$OW$3-1</f>
        <v/>
      </c>
      <c r="EJ26" s="32">
        <f>EH26*EI26</f>
        <v/>
      </c>
      <c r="EK26" s="32" t="n"/>
      <c r="EL26" t="inlineStr">
        <is>
          <t>IEI</t>
        </is>
      </c>
      <c r="EM26" s="143" t="n">
        <v>0.48</v>
      </c>
      <c r="EN26" s="32">
        <f>'ETF MTD'!$OW$28/'ETF MTD'!$OW$3-1</f>
        <v/>
      </c>
      <c r="EO26" s="32">
        <f>EM26*EN26</f>
        <v/>
      </c>
      <c r="EP26" s="32" t="n"/>
      <c r="EQ26" t="inlineStr">
        <is>
          <t>IEI</t>
        </is>
      </c>
      <c r="ER26" s="143" t="n">
        <v>0</v>
      </c>
      <c r="ES26" s="32">
        <f>'ETF MTD'!$OW$28/'ETF MTD'!$OW$3-1</f>
        <v/>
      </c>
      <c r="ET26" s="32">
        <f>ER26*ES26</f>
        <v/>
      </c>
      <c r="EU26" s="32" t="n"/>
      <c r="EV26" t="inlineStr">
        <is>
          <t>IEI</t>
        </is>
      </c>
      <c r="EW26" s="143" t="n">
        <v>0</v>
      </c>
      <c r="EX26" s="32">
        <f>'ETF MTD'!$OW$28/'ETF MTD'!$OW$3-1</f>
        <v/>
      </c>
      <c r="EY26" s="32">
        <f>EW26*EX26</f>
        <v/>
      </c>
      <c r="EZ26" s="32" t="n"/>
      <c r="FA26" t="inlineStr">
        <is>
          <t>IEI</t>
        </is>
      </c>
      <c r="FB26" s="143" t="n">
        <v>0</v>
      </c>
      <c r="FC26" s="32">
        <f>'ETF MTD'!$OW$28/'ETF MTD'!$OW$3-1</f>
        <v/>
      </c>
      <c r="FD26" s="32">
        <f>FB26*FC26</f>
        <v/>
      </c>
      <c r="FF26" t="inlineStr">
        <is>
          <t>IEI</t>
        </is>
      </c>
      <c r="FG26" s="143" t="n">
        <v>0</v>
      </c>
      <c r="FH26" s="32">
        <f>'ETF MTD'!$OW$28/'ETF MTD'!$OW$3-1</f>
        <v/>
      </c>
      <c r="FI26" s="32">
        <f>FG26*FH26</f>
        <v/>
      </c>
      <c r="FK26" t="inlineStr">
        <is>
          <t>IEI</t>
        </is>
      </c>
      <c r="FL26" s="143" t="n">
        <v>0</v>
      </c>
      <c r="FM26" s="32">
        <f>'ETF MTD'!$OW$28/'ETF MTD'!$OW$3-1</f>
        <v/>
      </c>
      <c r="FN26" s="32">
        <f>FL26*FM26</f>
        <v/>
      </c>
      <c r="FP26" t="inlineStr">
        <is>
          <t>IEI</t>
        </is>
      </c>
      <c r="FQ26" s="143" t="n">
        <v>0.48</v>
      </c>
      <c r="FR26" s="32">
        <f>'ETF MTD'!$OW$28/'ETF MTD'!$OW$3-1</f>
        <v/>
      </c>
      <c r="FS26" s="32">
        <f>FQ26*FR26</f>
        <v/>
      </c>
      <c r="FT26" s="32" t="n"/>
      <c r="FU26" t="inlineStr">
        <is>
          <t>IEI</t>
        </is>
      </c>
      <c r="FV26" s="143" t="n">
        <v>0.48</v>
      </c>
      <c r="FW26" s="32">
        <f>'ETF MTD'!$OW$28/'ETF MTD'!$OW$3-1</f>
        <v/>
      </c>
      <c r="FX26" s="32">
        <f>FV26*FW26</f>
        <v/>
      </c>
      <c r="FY26" s="32" t="n"/>
      <c r="FZ26" t="inlineStr">
        <is>
          <t>IEI</t>
        </is>
      </c>
      <c r="GA26" s="143" t="n">
        <v>0.48</v>
      </c>
      <c r="GB26" s="32">
        <f>'ETF MTD'!$OW$28/'ETF MTD'!$OW$3-1</f>
        <v/>
      </c>
      <c r="GC26" s="32">
        <f>GA26*GB26</f>
        <v/>
      </c>
      <c r="GD26" s="32" t="n"/>
      <c r="GE26" t="inlineStr">
        <is>
          <t>IEI</t>
        </is>
      </c>
      <c r="GF26" s="143" t="n">
        <v>0</v>
      </c>
      <c r="GG26" s="32">
        <f>'ETF MTD'!$OW$28/'ETF MTD'!$OW$3-1</f>
        <v/>
      </c>
      <c r="GH26" s="32">
        <f>GF26*GG26</f>
        <v/>
      </c>
      <c r="GI26" s="32" t="n"/>
      <c r="GJ26" t="inlineStr">
        <is>
          <t>IEI</t>
        </is>
      </c>
      <c r="GK26" s="143" t="n">
        <v>0</v>
      </c>
      <c r="GL26" s="32">
        <f>'ETF MTD'!$OW$28/'ETF MTD'!$OW$3-1</f>
        <v/>
      </c>
      <c r="GM26" s="32">
        <f>GK26*GL26</f>
        <v/>
      </c>
      <c r="GN26" s="32" t="n"/>
      <c r="GO26" t="inlineStr">
        <is>
          <t>IEI</t>
        </is>
      </c>
      <c r="GP26" s="143" t="n">
        <v>0</v>
      </c>
      <c r="GQ26" s="32">
        <f>'ETF MTD'!$OW$28/'ETF MTD'!$OW$3-1</f>
        <v/>
      </c>
      <c r="GR26" s="32">
        <f>GP26*GQ26</f>
        <v/>
      </c>
      <c r="GS26" s="32" t="n"/>
      <c r="GT26" t="inlineStr">
        <is>
          <t>IEI</t>
        </is>
      </c>
      <c r="GU26" s="143" t="n">
        <v>0</v>
      </c>
      <c r="GV26" s="32">
        <f>'ETF MTD'!$OW$28/'ETF MTD'!$OW$3-1</f>
        <v/>
      </c>
      <c r="GW26" s="32">
        <f>GU26*GV26</f>
        <v/>
      </c>
      <c r="GX26" s="32" t="n"/>
      <c r="GY26" t="inlineStr">
        <is>
          <t>IEI</t>
        </is>
      </c>
      <c r="GZ26" s="143" t="n">
        <v>0</v>
      </c>
      <c r="HA26" s="32">
        <f>'ETF MTD'!$OW$28/'ETF MTD'!$OW$3-1</f>
        <v/>
      </c>
      <c r="HB26" s="32">
        <f>GZ26*HA26</f>
        <v/>
      </c>
      <c r="HC26" s="32" t="n"/>
      <c r="HD26" t="inlineStr">
        <is>
          <t>IEI</t>
        </is>
      </c>
      <c r="HE26" s="143" t="n">
        <v>0</v>
      </c>
      <c r="HF26" s="32">
        <f>'ETF MTD'!$OW$28/'ETF MTD'!$OW$3-1</f>
        <v/>
      </c>
      <c r="HG26" s="32">
        <f>HE26*HF26</f>
        <v/>
      </c>
      <c r="HH26" s="32" t="n"/>
      <c r="HI26" t="inlineStr">
        <is>
          <t>IEI</t>
        </is>
      </c>
      <c r="HJ26" s="143" t="n">
        <v>0</v>
      </c>
      <c r="HK26" s="32">
        <f>'ETF MTD'!$OW$28/'ETF MTD'!$OW$3-1</f>
        <v/>
      </c>
      <c r="HL26" s="32">
        <f>HJ26*HK26</f>
        <v/>
      </c>
      <c r="HM26" s="32" t="n"/>
      <c r="HN26" t="inlineStr">
        <is>
          <t>IEI</t>
        </is>
      </c>
      <c r="HO26" s="143" t="n">
        <v>0</v>
      </c>
      <c r="HP26" s="32">
        <f>'ETF MTD'!$OW$28/'ETF MTD'!$OW$3-1</f>
        <v/>
      </c>
      <c r="HQ26" s="32">
        <f>HO26*HP26</f>
        <v/>
      </c>
      <c r="HR26" s="32" t="n"/>
      <c r="HS26" t="inlineStr">
        <is>
          <t>IEI</t>
        </is>
      </c>
      <c r="HT26" s="143" t="n">
        <v>0</v>
      </c>
      <c r="HU26" s="32">
        <f>'ETF MTD'!$OW$28/'ETF MTD'!$OW$3-1</f>
        <v/>
      </c>
      <c r="HV26" s="32">
        <f>HT26*HU26</f>
        <v/>
      </c>
      <c r="HW26" s="32" t="n"/>
      <c r="HX26" t="inlineStr">
        <is>
          <t>IEI</t>
        </is>
      </c>
      <c r="HY26" s="143" t="n">
        <v>0</v>
      </c>
      <c r="HZ26" s="32">
        <f>'ETF MTD'!$OW$28/'ETF MTD'!$OW$3-1</f>
        <v/>
      </c>
      <c r="IA26" s="32">
        <f>HY26*HZ26</f>
        <v/>
      </c>
      <c r="IB26" s="32" t="n"/>
      <c r="IC26" t="inlineStr">
        <is>
          <t>IEI</t>
        </is>
      </c>
      <c r="ID26" s="143" t="n">
        <v>0</v>
      </c>
      <c r="IE26" s="32">
        <f>'ETF MTD'!$OW$28/'ETF MTD'!$OW$3-1</f>
        <v/>
      </c>
      <c r="IF26" s="32">
        <f>ID26*IE26</f>
        <v/>
      </c>
      <c r="IG26" s="32" t="n"/>
      <c r="IH26" t="inlineStr">
        <is>
          <t>IEI</t>
        </is>
      </c>
      <c r="II26" s="143" t="n">
        <v>0</v>
      </c>
      <c r="IJ26" s="32">
        <f>'ETF MTD'!$OW$28/'ETF MTD'!$OW$3-1</f>
        <v/>
      </c>
      <c r="IK26" s="32">
        <f>II26*IJ26</f>
        <v/>
      </c>
      <c r="IL26" s="32" t="n"/>
      <c r="IM26" t="inlineStr">
        <is>
          <t>IEI</t>
        </is>
      </c>
      <c r="IN26" s="143" t="n">
        <v>0</v>
      </c>
      <c r="IO26" s="32">
        <f>'ETF MTD'!$OW$28/'ETF MTD'!$OW$3-1</f>
        <v/>
      </c>
      <c r="IP26" s="32">
        <f>IN26*IO26</f>
        <v/>
      </c>
      <c r="IQ26" s="32" t="n"/>
      <c r="IR26" t="inlineStr">
        <is>
          <t>IEI</t>
        </is>
      </c>
      <c r="IS26" s="143" t="n">
        <v>0</v>
      </c>
      <c r="IT26" s="32">
        <f>'ETF MTD'!$OW$28/'ETF MTD'!$OW$3-1</f>
        <v/>
      </c>
      <c r="IU26" s="32">
        <f>IS26*IT26</f>
        <v/>
      </c>
      <c r="IV26" s="32" t="n"/>
      <c r="IW26" t="inlineStr">
        <is>
          <t>IEI</t>
        </is>
      </c>
      <c r="IX26" s="143" t="n">
        <v>0</v>
      </c>
      <c r="IY26" s="32">
        <f>'ETF MTD'!$OW$28/'ETF MTD'!$OW$3-1</f>
        <v/>
      </c>
      <c r="IZ26" s="32">
        <f>IX26*IY26</f>
        <v/>
      </c>
      <c r="JA26" s="32" t="n"/>
      <c r="JB26" t="inlineStr">
        <is>
          <t>IEI</t>
        </is>
      </c>
      <c r="JC26" s="143" t="n">
        <v>0</v>
      </c>
      <c r="JD26" s="32">
        <f>'ETF MTD'!$OW$28/'ETF MTD'!$OW$3-1</f>
        <v/>
      </c>
      <c r="JE26" s="32">
        <f>JC26*JD26</f>
        <v/>
      </c>
      <c r="JF26" s="32" t="n"/>
      <c r="JG26" t="inlineStr">
        <is>
          <t>IEI</t>
        </is>
      </c>
      <c r="JH26" s="143" t="n">
        <v>0</v>
      </c>
      <c r="JI26" s="32">
        <f>'ETF MTD'!$OW$28/'ETF MTD'!$OW$3-1</f>
        <v/>
      </c>
      <c r="JJ26" s="32">
        <f>JH26*JI26</f>
        <v/>
      </c>
      <c r="JK26" s="32" t="n"/>
      <c r="JL26" t="inlineStr">
        <is>
          <t>IEI</t>
        </is>
      </c>
      <c r="JM26" s="143" t="n">
        <v>0</v>
      </c>
      <c r="JN26" s="32">
        <f>'ETF MTD'!$OW$28/'ETF MTD'!$OW$3-1</f>
        <v/>
      </c>
      <c r="JO26" s="32">
        <f>JM26*JN26</f>
        <v/>
      </c>
      <c r="JP26" s="32" t="n"/>
      <c r="JQ26" t="inlineStr">
        <is>
          <t>IEI</t>
        </is>
      </c>
      <c r="JR26" s="143" t="n">
        <v>0</v>
      </c>
      <c r="JS26" s="32">
        <f>'ETF MTD'!$OW$28/'ETF MTD'!$OW$3-1</f>
        <v/>
      </c>
      <c r="JT26" s="32">
        <f>JR26*JS26</f>
        <v/>
      </c>
      <c r="JU26" s="32" t="n"/>
      <c r="JV26" t="inlineStr">
        <is>
          <t>IEI</t>
        </is>
      </c>
      <c r="JW26" s="143" t="n">
        <v>0</v>
      </c>
      <c r="JX26" s="32">
        <f>'ETF MTD'!$OW$28/'ETF MTD'!$OW$3-1</f>
        <v/>
      </c>
      <c r="JY26" s="32">
        <f>JW26*JX26</f>
        <v/>
      </c>
      <c r="JZ26" s="32" t="n"/>
      <c r="KA26" t="inlineStr">
        <is>
          <t>IEI</t>
        </is>
      </c>
      <c r="KB26" s="143" t="n">
        <v>0</v>
      </c>
      <c r="KC26" s="32">
        <f>'ETF MTD'!$OW$28/'ETF MTD'!$OW$3-1</f>
        <v/>
      </c>
      <c r="KD26" s="32">
        <f>KB26*KC26</f>
        <v/>
      </c>
      <c r="KE26" s="32" t="n"/>
      <c r="KF26" t="inlineStr">
        <is>
          <t>IEI</t>
        </is>
      </c>
      <c r="KG26" s="143" t="n">
        <v>0</v>
      </c>
      <c r="KH26" s="32">
        <f>'ETF MTD'!$OW$28/'ETF MTD'!$OW$3-1</f>
        <v/>
      </c>
      <c r="KI26" s="32">
        <f>KG26*KH26</f>
        <v/>
      </c>
      <c r="KJ26" s="32" t="n"/>
      <c r="KK26" t="inlineStr">
        <is>
          <t>IEI</t>
        </is>
      </c>
      <c r="KL26" s="143" t="n">
        <v>0</v>
      </c>
      <c r="KM26" s="32">
        <f>'ETF MTD'!$OW$28/'ETF MTD'!$OW$3-1</f>
        <v/>
      </c>
      <c r="KN26" s="32">
        <f>KL26*KM26</f>
        <v/>
      </c>
      <c r="KO26" s="32" t="n"/>
      <c r="KP26" t="inlineStr">
        <is>
          <t>IEI</t>
        </is>
      </c>
      <c r="KQ26" s="143" t="n">
        <v>0</v>
      </c>
      <c r="KR26" s="32">
        <f>'ETF MTD'!$OW$28/'ETF MTD'!$OW$3-1</f>
        <v/>
      </c>
      <c r="KS26" s="32">
        <f>KQ26*KR26</f>
        <v/>
      </c>
      <c r="KT26" s="32" t="n"/>
      <c r="KU26" t="inlineStr">
        <is>
          <t>IEI</t>
        </is>
      </c>
      <c r="KV26" s="143" t="n">
        <v>0</v>
      </c>
      <c r="KW26" s="32">
        <f>'ETF MTD'!$OW$28/'ETF MTD'!$OW$3-1</f>
        <v/>
      </c>
      <c r="KX26" s="32">
        <f>KV26*KW26</f>
        <v/>
      </c>
      <c r="KY26" s="32" t="n"/>
      <c r="KZ26" t="inlineStr">
        <is>
          <t>IEI</t>
        </is>
      </c>
      <c r="LA26" s="143" t="n">
        <v>0</v>
      </c>
      <c r="LB26" s="32">
        <f>'ETF MTD'!$OW$28/'ETF MTD'!$OW$3-1</f>
        <v/>
      </c>
      <c r="LC26" s="32">
        <f>LA26*LB26</f>
        <v/>
      </c>
      <c r="LD26" s="32" t="n"/>
      <c r="LE26" t="inlineStr">
        <is>
          <t>IEI</t>
        </is>
      </c>
      <c r="LF26" s="143" t="n">
        <v>0</v>
      </c>
      <c r="LG26" s="32">
        <f>'ETF MTD'!$OW$28/'ETF MTD'!$OW$3-1</f>
        <v/>
      </c>
      <c r="LH26" s="32">
        <f>LF26*LG26</f>
        <v/>
      </c>
      <c r="LJ26" t="inlineStr">
        <is>
          <t>IEI</t>
        </is>
      </c>
      <c r="LK26" s="143" t="n">
        <v>0</v>
      </c>
      <c r="LL26" s="32">
        <f>'ETF MTD'!$OW$28/'ETF MTD'!$OW$3-1</f>
        <v/>
      </c>
      <c r="LM26" s="32">
        <f>LK26*LL26</f>
        <v/>
      </c>
      <c r="LN26" s="32" t="n"/>
      <c r="LO26" t="inlineStr">
        <is>
          <t>IEI</t>
        </is>
      </c>
      <c r="LP26" s="143" t="n">
        <v>0</v>
      </c>
      <c r="LQ26" s="32">
        <f>'ETF MTD'!$OW$28/'ETF MTD'!$OW$3-1</f>
        <v/>
      </c>
      <c r="LR26" s="32">
        <f>LP26*LQ26</f>
        <v/>
      </c>
      <c r="LT26" t="inlineStr">
        <is>
          <t>IEI</t>
        </is>
      </c>
      <c r="LU26" s="143" t="n">
        <v>0</v>
      </c>
      <c r="LV26" s="32">
        <f>'ETF MTD'!$OW$28/'ETF MTD'!$OW$3-1</f>
        <v/>
      </c>
      <c r="LW26" s="32">
        <f>LU26*LV26</f>
        <v/>
      </c>
      <c r="LY26" t="inlineStr">
        <is>
          <t>IEI</t>
        </is>
      </c>
      <c r="LZ26" s="143" t="n">
        <v>0</v>
      </c>
      <c r="MA26" s="32">
        <f>'ETF MTD'!$OW$28/'ETF MTD'!$OW$3-1</f>
        <v/>
      </c>
      <c r="MB26" s="32">
        <f>LZ26*MA26</f>
        <v/>
      </c>
      <c r="MD26" t="inlineStr">
        <is>
          <t>IEI</t>
        </is>
      </c>
      <c r="ME26" s="143" t="n">
        <v>0</v>
      </c>
      <c r="MF26" s="32">
        <f>'ETF MTD'!$OW$28/'ETF MTD'!$OW$3-1</f>
        <v/>
      </c>
      <c r="MG26" s="32">
        <f>ME26*MF26</f>
        <v/>
      </c>
      <c r="MI26" t="inlineStr">
        <is>
          <t>IEI</t>
        </is>
      </c>
      <c r="MJ26" s="143" t="n">
        <v>0</v>
      </c>
      <c r="MK26" s="32">
        <f>'ETF MTD'!$OW$28/'ETF MTD'!$OW$3-1</f>
        <v/>
      </c>
      <c r="ML26" s="32">
        <f>MJ26*MK26</f>
        <v/>
      </c>
      <c r="MN26" t="inlineStr">
        <is>
          <t>IEI</t>
        </is>
      </c>
      <c r="MO26" s="143" t="n">
        <v>0</v>
      </c>
      <c r="MP26" s="32">
        <f>'ETF MTD'!$OW$28/'ETF MTD'!$OW$3-1</f>
        <v/>
      </c>
      <c r="MQ26" s="32">
        <f>MO26*MP26</f>
        <v/>
      </c>
      <c r="MS26" t="inlineStr">
        <is>
          <t>IEI</t>
        </is>
      </c>
      <c r="MT26" s="143" t="n">
        <v>0</v>
      </c>
      <c r="MU26" s="32">
        <f>'ETF MTD'!$OW$28/'ETF MTD'!$OW$3-1</f>
        <v/>
      </c>
      <c r="MV26" s="32">
        <f>MT26*MU26</f>
        <v/>
      </c>
      <c r="MX26" t="inlineStr">
        <is>
          <t>IEI</t>
        </is>
      </c>
      <c r="MY26" s="143" t="n">
        <v>0</v>
      </c>
      <c r="MZ26" s="32">
        <f>'ETF MTD'!$OW$28/'ETF MTD'!$OW$3-1</f>
        <v/>
      </c>
      <c r="NA26" s="32">
        <f>MY26*MZ26</f>
        <v/>
      </c>
      <c r="NC26" t="inlineStr">
        <is>
          <t>IEI</t>
        </is>
      </c>
      <c r="ND26" s="143" t="n">
        <v>0</v>
      </c>
      <c r="NE26" s="32">
        <f>'ETF MTD'!$OW$28/'ETF MTD'!$OW$3-1</f>
        <v/>
      </c>
      <c r="NF26" s="32">
        <f>ND26*NE26</f>
        <v/>
      </c>
      <c r="NH26" t="inlineStr">
        <is>
          <t>IEI</t>
        </is>
      </c>
      <c r="NI26" s="143" t="n">
        <v>0</v>
      </c>
      <c r="NJ26" s="32">
        <f>'ETF MTD'!$OW$28/'ETF MTD'!$OW$3-1</f>
        <v/>
      </c>
      <c r="NK26" s="32">
        <f>NI26*NJ26</f>
        <v/>
      </c>
      <c r="NM26" t="inlineStr">
        <is>
          <t>IEI</t>
        </is>
      </c>
      <c r="NN26" s="143" t="n">
        <v>0</v>
      </c>
      <c r="NO26" s="32">
        <f>'ETF MTD'!$OW$28/'ETF MTD'!$OW$3-1</f>
        <v/>
      </c>
      <c r="NP26" s="32">
        <f>NN26*NO26</f>
        <v/>
      </c>
      <c r="NR26" t="inlineStr">
        <is>
          <t>IEI</t>
        </is>
      </c>
      <c r="NS26" s="143" t="n">
        <v>0</v>
      </c>
      <c r="NT26" s="32">
        <f>'ETF MTD'!$OW$28/'ETF MTD'!$OW$3-1</f>
        <v/>
      </c>
      <c r="NU26" s="32">
        <f>NS26*NT26</f>
        <v/>
      </c>
      <c r="NW26" t="inlineStr">
        <is>
          <t>IEI</t>
        </is>
      </c>
      <c r="NX26" s="143" t="n">
        <v>0</v>
      </c>
      <c r="NY26" s="32">
        <f>'ETF MTD'!$OW$28/'ETF MTD'!$OW$3-1</f>
        <v/>
      </c>
      <c r="NZ26" s="32">
        <f>NX26*NY26</f>
        <v/>
      </c>
      <c r="OB26" t="inlineStr">
        <is>
          <t>IEI</t>
        </is>
      </c>
      <c r="OC26" s="143" t="n">
        <v>0</v>
      </c>
      <c r="OD26" s="32">
        <f>'ETF MTD'!$OW$28/'ETF MTD'!$OW$3-1</f>
        <v/>
      </c>
      <c r="OE26" s="32">
        <f>OC26*OD26</f>
        <v/>
      </c>
      <c r="OG26" t="inlineStr">
        <is>
          <t>IEI</t>
        </is>
      </c>
      <c r="OH26" s="143" t="n">
        <v>0</v>
      </c>
      <c r="OI26" s="32">
        <f>'ETF MTD'!$OW$28/'ETF MTD'!$OW$3-1</f>
        <v/>
      </c>
      <c r="OJ26" s="32">
        <f>OH26*OI26</f>
        <v/>
      </c>
      <c r="OL26" t="inlineStr">
        <is>
          <t>IEI</t>
        </is>
      </c>
      <c r="OM26" s="143" t="n">
        <v>0</v>
      </c>
      <c r="ON26" s="32">
        <f>'ETF MTD'!$OW$28/'ETF MTD'!$OW$3-1</f>
        <v/>
      </c>
      <c r="OO26" s="32">
        <f>OM26*ON26</f>
        <v/>
      </c>
      <c r="OQ26" t="inlineStr">
        <is>
          <t>IEI</t>
        </is>
      </c>
      <c r="OR26" s="143" t="n">
        <v>0</v>
      </c>
      <c r="OS26" s="32">
        <f>'ETF MTD'!$OW$28/'ETF MTD'!$OW$3-1</f>
        <v/>
      </c>
      <c r="OT26" s="32">
        <f>OR26*OS26</f>
        <v/>
      </c>
      <c r="OV26" t="inlineStr">
        <is>
          <t>IEI</t>
        </is>
      </c>
      <c r="OW26" s="143" t="n">
        <v>0</v>
      </c>
      <c r="OX26" s="32">
        <f>'ETF MTD'!$OW$28/'ETF MTD'!$OW$3-1</f>
        <v/>
      </c>
      <c r="OY26" s="32">
        <f>OW26*OX26</f>
        <v/>
      </c>
      <c r="PA26" t="inlineStr">
        <is>
          <t>IEI</t>
        </is>
      </c>
      <c r="PB26" s="143" t="n">
        <v>0</v>
      </c>
      <c r="PC26" s="32">
        <f>'ETF MTD'!$OW$28/'ETF MTD'!$OW$3-1</f>
        <v/>
      </c>
      <c r="PD26" s="32">
        <f>PB26*PC26</f>
        <v/>
      </c>
      <c r="PF26" t="inlineStr">
        <is>
          <t>IEI</t>
        </is>
      </c>
      <c r="PG26" s="143" t="n">
        <v>0</v>
      </c>
      <c r="PH26" s="32">
        <f>'ETF MTD'!$OW$28/'ETF MTD'!$OW$3-1</f>
        <v/>
      </c>
      <c r="PI26" s="32">
        <f>PG26*PH26</f>
        <v/>
      </c>
      <c r="PK26" t="inlineStr">
        <is>
          <t>IEI</t>
        </is>
      </c>
      <c r="PL26" s="143" t="n">
        <v>0</v>
      </c>
      <c r="PM26" s="32">
        <f>'ETF MTD'!$OW$28/'ETF MTD'!$OW$3-1</f>
        <v/>
      </c>
      <c r="PN26" s="32">
        <f>PL26*PM26</f>
        <v/>
      </c>
      <c r="PP26" t="inlineStr">
        <is>
          <t>IEI</t>
        </is>
      </c>
      <c r="PQ26" s="143" t="n">
        <v>0</v>
      </c>
      <c r="PR26" s="32">
        <f>'ETF MTD'!$OW$28/'ETF MTD'!$OW$3-1</f>
        <v/>
      </c>
      <c r="PS26" s="32">
        <f>PQ26*PR26</f>
        <v/>
      </c>
      <c r="PU26" t="inlineStr">
        <is>
          <t>IEI</t>
        </is>
      </c>
      <c r="PV26" s="143" t="n">
        <v>0</v>
      </c>
      <c r="PW26" s="32">
        <f>'ETF MTD'!$OW$28/'ETF MTD'!$OW$3-1</f>
        <v/>
      </c>
      <c r="PX26" s="32">
        <f>PV26*PW26</f>
        <v/>
      </c>
      <c r="PZ26" t="inlineStr">
        <is>
          <t>IEI</t>
        </is>
      </c>
      <c r="QA26" s="143" t="n">
        <v>0</v>
      </c>
      <c r="QB26" s="32">
        <f>'ETF MTD'!$OW$28/'ETF MTD'!$OW$3-1</f>
        <v/>
      </c>
      <c r="QC26" s="32">
        <f>QA26*QB26</f>
        <v/>
      </c>
    </row>
    <row r="27">
      <c r="G27" t="inlineStr">
        <is>
          <t>XLP</t>
        </is>
      </c>
      <c r="H27" s="32" t="n">
        <v>0.1055555555555556</v>
      </c>
      <c r="I27" s="32">
        <f>'ETF MTD'!$FW$28/'ETF MTD'!$FW$3-1</f>
        <v/>
      </c>
      <c r="J27" s="32">
        <f>H27*I27</f>
        <v/>
      </c>
      <c r="L27" t="inlineStr">
        <is>
          <t>XLP</t>
        </is>
      </c>
      <c r="M27" s="32" t="n">
        <v>0.1055555555555556</v>
      </c>
      <c r="N27" s="32">
        <f>'ETF MTD'!$FW$28/'ETF MTD'!$FW$3-1</f>
        <v/>
      </c>
      <c r="O27" s="32">
        <f>M27*N27</f>
        <v/>
      </c>
      <c r="Q27" t="inlineStr">
        <is>
          <t>XLP</t>
        </is>
      </c>
      <c r="R27" s="32" t="n">
        <v>0.1055555555555556</v>
      </c>
      <c r="S27" s="32">
        <f>'ETF MTD'!$FW$28/'ETF MTD'!$FW$3-1</f>
        <v/>
      </c>
      <c r="T27" s="32">
        <f>R27*S27</f>
        <v/>
      </c>
      <c r="V27" t="inlineStr">
        <is>
          <t>XLP</t>
        </is>
      </c>
      <c r="W27" s="32" t="n">
        <v>0.1066666666666667</v>
      </c>
      <c r="X27" s="32">
        <f>'ETF MTD'!$FW$28/'ETF MTD'!$FW$3-1</f>
        <v/>
      </c>
      <c r="Y27" s="32">
        <f>W27*X27</f>
        <v/>
      </c>
      <c r="AA27" t="inlineStr">
        <is>
          <t>XLP</t>
        </is>
      </c>
      <c r="AB27" s="32" t="n">
        <v>0.1066666666666667</v>
      </c>
      <c r="AC27" s="32">
        <f>'ETF MTD'!$FW$28/'ETF MTD'!$FW$3-1</f>
        <v/>
      </c>
      <c r="AD27" s="32">
        <f>AB27*AC27</f>
        <v/>
      </c>
      <c r="AF27" t="inlineStr">
        <is>
          <t>XLP</t>
        </is>
      </c>
      <c r="AG27" s="32" t="n">
        <v>0.09930555555555556</v>
      </c>
      <c r="AH27" s="32">
        <f>'ETF MTD'!$FW$28/'ETF MTD'!$FW$3-1</f>
        <v/>
      </c>
      <c r="AI27" s="32">
        <f>AG27*AH27</f>
        <v/>
      </c>
      <c r="AK27" t="inlineStr">
        <is>
          <t>XLP</t>
        </is>
      </c>
      <c r="AL27" s="32" t="n">
        <v>0.01333333333333333</v>
      </c>
      <c r="AM27" s="32">
        <f>'ETF MTD'!$FW$28/'ETF MTD'!$FW$3-1</f>
        <v/>
      </c>
      <c r="AN27" s="32">
        <f>AL27*AM27</f>
        <v/>
      </c>
      <c r="AP27" t="inlineStr">
        <is>
          <t>XLP</t>
        </is>
      </c>
      <c r="AQ27" s="32" t="n">
        <v>0.01333333333333333</v>
      </c>
      <c r="AR27" s="32">
        <f>'ETF MTD'!$FW$28/'ETF MTD'!$FW$3-1</f>
        <v/>
      </c>
      <c r="AS27" s="32">
        <f>AQ27*AR27</f>
        <v/>
      </c>
      <c r="AV27" s="32" t="n"/>
      <c r="AW27" s="32" t="n"/>
      <c r="AX27" s="32" t="n"/>
      <c r="BA27" s="32" t="n"/>
      <c r="BB27" s="32" t="n"/>
      <c r="BC27" s="32" t="n"/>
      <c r="BO27" t="inlineStr">
        <is>
          <t>BIL</t>
        </is>
      </c>
      <c r="BP27" s="143" t="n">
        <v>0.48</v>
      </c>
      <c r="BT27" t="inlineStr">
        <is>
          <t>BIL</t>
        </is>
      </c>
      <c r="BU27" s="143" t="n">
        <v>0</v>
      </c>
      <c r="BY27" t="inlineStr">
        <is>
          <t>BIL</t>
        </is>
      </c>
      <c r="BZ27" s="143" t="n">
        <v>0</v>
      </c>
      <c r="CD27" t="inlineStr">
        <is>
          <t>BIL</t>
        </is>
      </c>
      <c r="CE27" s="143" t="n">
        <v>0</v>
      </c>
      <c r="CI27" t="inlineStr">
        <is>
          <t>BIL</t>
        </is>
      </c>
      <c r="CJ27" s="143" t="n">
        <v>0</v>
      </c>
      <c r="CN27" t="inlineStr">
        <is>
          <t>BIL</t>
        </is>
      </c>
      <c r="CO27" s="143" t="n">
        <v>0.48</v>
      </c>
      <c r="CS27" t="inlineStr">
        <is>
          <t>BIL</t>
        </is>
      </c>
      <c r="CT27" s="143" t="n">
        <v>0.88</v>
      </c>
      <c r="CX27" t="inlineStr">
        <is>
          <t>BIL</t>
        </is>
      </c>
      <c r="CY27" s="143" t="n">
        <v>0.44</v>
      </c>
      <c r="DC27" t="inlineStr">
        <is>
          <t>BIL</t>
        </is>
      </c>
      <c r="DD27" s="143" t="n">
        <v>0</v>
      </c>
      <c r="DH27" t="inlineStr">
        <is>
          <t>BIL</t>
        </is>
      </c>
      <c r="DI27" s="143" t="n">
        <v>0</v>
      </c>
      <c r="DM27" t="inlineStr">
        <is>
          <t>BIL</t>
        </is>
      </c>
      <c r="DN27" s="143" t="n">
        <v>0</v>
      </c>
      <c r="DR27" t="inlineStr">
        <is>
          <t>BIL</t>
        </is>
      </c>
      <c r="DS27" s="143" t="n">
        <v>0</v>
      </c>
      <c r="DW27" t="inlineStr">
        <is>
          <t>BIL</t>
        </is>
      </c>
      <c r="DX27" s="143" t="n">
        <v>0</v>
      </c>
      <c r="EB27" t="inlineStr">
        <is>
          <t>BIL</t>
        </is>
      </c>
      <c r="EC27" s="143" t="n">
        <v>0</v>
      </c>
      <c r="EG27" t="inlineStr">
        <is>
          <t>BIL</t>
        </is>
      </c>
      <c r="EH27" s="143" t="n">
        <v>0</v>
      </c>
      <c r="EL27" t="inlineStr">
        <is>
          <t>BIL</t>
        </is>
      </c>
      <c r="EM27" s="143" t="n">
        <v>0</v>
      </c>
      <c r="EQ27" t="inlineStr">
        <is>
          <t>BIL</t>
        </is>
      </c>
      <c r="ER27" s="143" t="n">
        <v>0</v>
      </c>
      <c r="EV27" t="inlineStr">
        <is>
          <t>BIL</t>
        </is>
      </c>
      <c r="EW27" s="143" t="n">
        <v>0</v>
      </c>
      <c r="FA27" t="inlineStr">
        <is>
          <t>BIL</t>
        </is>
      </c>
      <c r="FB27" s="143" t="n">
        <v>0</v>
      </c>
      <c r="FF27" t="inlineStr">
        <is>
          <t>BIL</t>
        </is>
      </c>
      <c r="FG27" s="143" t="n">
        <v>0</v>
      </c>
      <c r="FK27" t="inlineStr">
        <is>
          <t>BIL</t>
        </is>
      </c>
      <c r="FL27" s="143" t="n">
        <v>0</v>
      </c>
      <c r="FP27" t="inlineStr">
        <is>
          <t>BIL</t>
        </is>
      </c>
      <c r="FQ27" s="143" t="n">
        <v>0</v>
      </c>
      <c r="FU27" t="inlineStr">
        <is>
          <t>BIL</t>
        </is>
      </c>
      <c r="FV27" s="143" t="n">
        <v>0.3</v>
      </c>
      <c r="FZ27" t="inlineStr">
        <is>
          <t>BIL</t>
        </is>
      </c>
      <c r="GA27" s="143" t="n">
        <v>0</v>
      </c>
      <c r="GE27" t="inlineStr">
        <is>
          <t>BIL</t>
        </is>
      </c>
      <c r="GF27" s="143" t="n">
        <v>0</v>
      </c>
      <c r="GJ27" t="inlineStr">
        <is>
          <t>BIL</t>
        </is>
      </c>
      <c r="GK27" s="143" t="n">
        <v>0</v>
      </c>
      <c r="GO27" t="inlineStr">
        <is>
          <t>BIL</t>
        </is>
      </c>
      <c r="GP27" s="143" t="n">
        <v>0</v>
      </c>
      <c r="GT27" t="inlineStr">
        <is>
          <t>BIL</t>
        </is>
      </c>
      <c r="GU27" s="143" t="n">
        <v>0</v>
      </c>
      <c r="GY27" t="inlineStr">
        <is>
          <t>BIL</t>
        </is>
      </c>
      <c r="GZ27" s="143" t="n">
        <v>0</v>
      </c>
      <c r="HD27" t="inlineStr">
        <is>
          <t>BIL</t>
        </is>
      </c>
      <c r="HE27" s="143" t="n">
        <v>0</v>
      </c>
      <c r="HI27" t="inlineStr">
        <is>
          <t>BIL</t>
        </is>
      </c>
      <c r="HJ27" s="143" t="n">
        <v>0</v>
      </c>
      <c r="HN27" t="inlineStr">
        <is>
          <t>BIL</t>
        </is>
      </c>
      <c r="HO27" s="143" t="n">
        <v>0</v>
      </c>
      <c r="HS27" t="inlineStr">
        <is>
          <t>BIL</t>
        </is>
      </c>
      <c r="HT27" s="143" t="n">
        <v>0</v>
      </c>
      <c r="HX27" t="inlineStr">
        <is>
          <t>BIL</t>
        </is>
      </c>
      <c r="HY27" s="143" t="n">
        <v>0</v>
      </c>
      <c r="IC27" t="inlineStr">
        <is>
          <t>BIL</t>
        </is>
      </c>
      <c r="ID27" s="143" t="n">
        <v>0</v>
      </c>
      <c r="IH27" t="inlineStr">
        <is>
          <t>BIL</t>
        </is>
      </c>
      <c r="II27" s="143" t="n">
        <v>0</v>
      </c>
      <c r="IM27" t="inlineStr">
        <is>
          <t>BIL</t>
        </is>
      </c>
      <c r="IN27" s="143" t="n">
        <v>0</v>
      </c>
      <c r="IR27" t="inlineStr">
        <is>
          <t>BIL</t>
        </is>
      </c>
      <c r="IS27" s="143" t="n">
        <v>0</v>
      </c>
      <c r="IW27" t="inlineStr">
        <is>
          <t>BIL</t>
        </is>
      </c>
      <c r="IX27" s="143" t="n">
        <v>0</v>
      </c>
      <c r="JB27" t="inlineStr">
        <is>
          <t>BIL</t>
        </is>
      </c>
      <c r="JC27" s="143" t="n">
        <v>0</v>
      </c>
      <c r="JG27" t="inlineStr">
        <is>
          <t>BIL</t>
        </is>
      </c>
      <c r="JH27" s="143" t="n">
        <v>0</v>
      </c>
      <c r="JL27" t="inlineStr">
        <is>
          <t>BIL</t>
        </is>
      </c>
      <c r="JM27" s="143" t="n">
        <v>0.48</v>
      </c>
      <c r="JQ27" t="inlineStr">
        <is>
          <t>BIL</t>
        </is>
      </c>
      <c r="JR27" s="143" t="n">
        <v>0.48</v>
      </c>
      <c r="JV27" t="inlineStr">
        <is>
          <t>BIL</t>
        </is>
      </c>
      <c r="JW27" s="143" t="n">
        <v>0</v>
      </c>
      <c r="KA27" t="inlineStr">
        <is>
          <t>BIL</t>
        </is>
      </c>
      <c r="KB27" s="143" t="n">
        <v>0.48</v>
      </c>
      <c r="KF27" t="inlineStr">
        <is>
          <t>BIL</t>
        </is>
      </c>
      <c r="KG27" s="143" t="n">
        <v>0.48</v>
      </c>
      <c r="KK27" t="inlineStr">
        <is>
          <t>BIL</t>
        </is>
      </c>
      <c r="KL27" s="143" t="n">
        <v>0.48</v>
      </c>
      <c r="KP27" t="inlineStr">
        <is>
          <t>BIL</t>
        </is>
      </c>
      <c r="KQ27" s="143" t="n">
        <v>0.48</v>
      </c>
      <c r="KU27" t="inlineStr">
        <is>
          <t>BIL</t>
        </is>
      </c>
      <c r="KV27" s="143" t="n">
        <v>0.48</v>
      </c>
      <c r="KZ27" t="inlineStr">
        <is>
          <t>BIL</t>
        </is>
      </c>
      <c r="LA27" s="143" t="n">
        <v>0.48</v>
      </c>
      <c r="LE27" t="inlineStr">
        <is>
          <t>BIL</t>
        </is>
      </c>
      <c r="LF27" s="143" t="n">
        <v>0.48</v>
      </c>
      <c r="LJ27" t="inlineStr">
        <is>
          <t>BIL</t>
        </is>
      </c>
      <c r="LK27" s="143" t="n">
        <v>0.28</v>
      </c>
      <c r="LO27" t="inlineStr">
        <is>
          <t>BIL</t>
        </is>
      </c>
      <c r="LP27" s="143" t="n">
        <v>0.78</v>
      </c>
      <c r="LT27" t="inlineStr">
        <is>
          <t>BIL</t>
        </is>
      </c>
      <c r="LU27" s="143" t="n">
        <v>0.28</v>
      </c>
      <c r="LY27" t="inlineStr">
        <is>
          <t>BIL</t>
        </is>
      </c>
      <c r="LZ27" s="143" t="n">
        <v>0.28</v>
      </c>
      <c r="MD27" t="inlineStr">
        <is>
          <t>BIL</t>
        </is>
      </c>
      <c r="ME27" s="143" t="n">
        <v>0.28</v>
      </c>
      <c r="MI27" t="inlineStr">
        <is>
          <t>BIL</t>
        </is>
      </c>
      <c r="MJ27" s="143" t="n">
        <v>0</v>
      </c>
      <c r="MN27" t="inlineStr">
        <is>
          <t>BIL</t>
        </is>
      </c>
      <c r="MO27" s="143" t="n">
        <v>0</v>
      </c>
      <c r="MS27" t="inlineStr">
        <is>
          <t>BIL</t>
        </is>
      </c>
      <c r="MT27" s="143" t="n">
        <v>0</v>
      </c>
      <c r="MX27" t="inlineStr">
        <is>
          <t>BIL</t>
        </is>
      </c>
      <c r="MY27" s="143" t="n">
        <v>0</v>
      </c>
      <c r="NC27" t="inlineStr">
        <is>
          <t>BIL</t>
        </is>
      </c>
      <c r="ND27" s="143" t="n">
        <v>0</v>
      </c>
      <c r="NH27" t="inlineStr">
        <is>
          <t>BIL</t>
        </is>
      </c>
      <c r="NI27" s="143" t="n">
        <v>0.48</v>
      </c>
      <c r="NM27" t="inlineStr">
        <is>
          <t>BIL</t>
        </is>
      </c>
      <c r="NN27" s="143" t="n">
        <v>0.48</v>
      </c>
      <c r="NR27" t="inlineStr">
        <is>
          <t>BIL</t>
        </is>
      </c>
      <c r="NS27" s="143" t="n">
        <v>0</v>
      </c>
      <c r="NW27" t="inlineStr">
        <is>
          <t>BIL</t>
        </is>
      </c>
      <c r="NX27" s="143" t="n">
        <v>0</v>
      </c>
      <c r="OB27" t="inlineStr">
        <is>
          <t>BIL</t>
        </is>
      </c>
      <c r="OC27" s="143" t="n">
        <v>0</v>
      </c>
      <c r="OG27" t="inlineStr">
        <is>
          <t>BIL</t>
        </is>
      </c>
      <c r="OH27" s="143" t="n">
        <v>0</v>
      </c>
      <c r="OL27" t="inlineStr">
        <is>
          <t>BIL</t>
        </is>
      </c>
      <c r="OM27" s="143" t="n">
        <v>0</v>
      </c>
      <c r="OQ27" t="inlineStr">
        <is>
          <t>BIL</t>
        </is>
      </c>
      <c r="OR27" s="143" t="n">
        <v>0</v>
      </c>
      <c r="OV27" t="inlineStr">
        <is>
          <t>BIL</t>
        </is>
      </c>
      <c r="OW27" s="143" t="n">
        <v>0</v>
      </c>
      <c r="PA27" t="inlineStr">
        <is>
          <t>BIL</t>
        </is>
      </c>
      <c r="PB27" s="143" t="n">
        <v>0</v>
      </c>
      <c r="PF27" t="inlineStr">
        <is>
          <t>BIL</t>
        </is>
      </c>
      <c r="PG27" s="143" t="n">
        <v>0</v>
      </c>
      <c r="PK27" t="inlineStr">
        <is>
          <t>BIL</t>
        </is>
      </c>
      <c r="PL27" s="143" t="n">
        <v>0</v>
      </c>
      <c r="PP27" t="inlineStr">
        <is>
          <t>BIL</t>
        </is>
      </c>
      <c r="PQ27" s="143" t="n">
        <v>0</v>
      </c>
      <c r="PU27" t="inlineStr">
        <is>
          <t>BIL</t>
        </is>
      </c>
      <c r="PV27" s="143" t="n">
        <v>0</v>
      </c>
      <c r="PZ27" t="inlineStr">
        <is>
          <t>BIL</t>
        </is>
      </c>
      <c r="QA27" s="143" t="n">
        <v>0</v>
      </c>
    </row>
    <row r="28">
      <c r="G28" t="inlineStr">
        <is>
          <t>XLU</t>
        </is>
      </c>
      <c r="H28" s="32" t="n">
        <v>0.1055555555555556</v>
      </c>
      <c r="I28" s="32">
        <f>'ETF MTD'!$HS$28/'ETF MTD'!$HS$3-1</f>
        <v/>
      </c>
      <c r="J28" s="32">
        <f>H28*I28</f>
        <v/>
      </c>
      <c r="L28" t="inlineStr">
        <is>
          <t>XLU</t>
        </is>
      </c>
      <c r="M28" s="32" t="n">
        <v>0.1055555555555556</v>
      </c>
      <c r="N28" s="32">
        <f>'ETF MTD'!$HS$28/'ETF MTD'!$HS$3-1</f>
        <v/>
      </c>
      <c r="O28" s="32">
        <f>M28*N28</f>
        <v/>
      </c>
      <c r="Q28" t="inlineStr">
        <is>
          <t>XLU</t>
        </is>
      </c>
      <c r="R28" s="32" t="n">
        <v>0.1055555555555556</v>
      </c>
      <c r="S28" s="32">
        <f>'ETF MTD'!$HS$28/'ETF MTD'!$HS$3-1</f>
        <v/>
      </c>
      <c r="T28" s="32">
        <f>R28*S28</f>
        <v/>
      </c>
      <c r="V28" t="inlineStr">
        <is>
          <t>XLU</t>
        </is>
      </c>
      <c r="W28" s="32" t="n">
        <v>0.1066666666666667</v>
      </c>
      <c r="X28" s="32">
        <f>'ETF MTD'!$HS$28/'ETF MTD'!$HS$3-1</f>
        <v/>
      </c>
      <c r="Y28" s="32">
        <f>W28*X28</f>
        <v/>
      </c>
      <c r="AA28" t="inlineStr">
        <is>
          <t>XLU</t>
        </is>
      </c>
      <c r="AB28" s="32" t="n">
        <v>0.1066666666666667</v>
      </c>
      <c r="AC28" s="32">
        <f>'ETF MTD'!$HS$28/'ETF MTD'!$HS$3-1</f>
        <v/>
      </c>
      <c r="AD28" s="32">
        <f>AB28*AC28</f>
        <v/>
      </c>
      <c r="AF28" t="inlineStr">
        <is>
          <t>XLU</t>
        </is>
      </c>
      <c r="AG28" s="32" t="n">
        <v>0.06597222222222222</v>
      </c>
      <c r="AH28" s="32">
        <f>'ETF MTD'!$HS$28/'ETF MTD'!$HS$3-1</f>
        <v/>
      </c>
      <c r="AI28" s="32">
        <f>AG28*AH28</f>
        <v/>
      </c>
      <c r="AK28" t="inlineStr">
        <is>
          <t>XLU</t>
        </is>
      </c>
      <c r="AL28" s="32" t="n">
        <v>0.01333333333333333</v>
      </c>
      <c r="AM28" s="32">
        <f>'ETF MTD'!$HS$28/'ETF MTD'!$HS$3-1</f>
        <v/>
      </c>
      <c r="AN28" s="32">
        <f>AL28*AM28</f>
        <v/>
      </c>
      <c r="AP28" t="inlineStr">
        <is>
          <t>XLU</t>
        </is>
      </c>
      <c r="AQ28" s="32" t="n">
        <v>0.01333333333333333</v>
      </c>
      <c r="AR28" s="32">
        <f>'ETF MTD'!$HS$28/'ETF MTD'!$HS$3-1</f>
        <v/>
      </c>
      <c r="AS28" s="32">
        <f>AQ28*AR28</f>
        <v/>
      </c>
      <c r="AV28" s="32" t="n"/>
      <c r="AW28" s="32" t="n"/>
      <c r="AX28" s="32" t="n"/>
      <c r="BA28" s="32" t="n"/>
      <c r="BB28" s="32" t="n"/>
      <c r="BC28" s="32" t="n"/>
    </row>
    <row r="29">
      <c r="G29" t="inlineStr">
        <is>
          <t>XLV</t>
        </is>
      </c>
      <c r="H29" s="32" t="n">
        <v>0.07916666666666666</v>
      </c>
      <c r="I29" s="32">
        <f>'ETF MTD'!$GI$28/'ETF MTD'!$GI$3-1</f>
        <v/>
      </c>
      <c r="J29" s="32">
        <f>H29*I29</f>
        <v/>
      </c>
      <c r="L29" t="inlineStr">
        <is>
          <t>XLV</t>
        </is>
      </c>
      <c r="M29" s="32" t="n">
        <v>0.1055555555555556</v>
      </c>
      <c r="N29" s="32">
        <f>'ETF MTD'!$GI$28/'ETF MTD'!$GI$3-1</f>
        <v/>
      </c>
      <c r="O29" s="32">
        <f>M29*N29</f>
        <v/>
      </c>
      <c r="Q29" t="inlineStr">
        <is>
          <t>XLV</t>
        </is>
      </c>
      <c r="R29" s="32" t="n">
        <v>0.1055555555555556</v>
      </c>
      <c r="S29" s="32">
        <f>'ETF MTD'!$GI$28/'ETF MTD'!$GI$3-1</f>
        <v/>
      </c>
      <c r="T29" s="32">
        <f>R29*S29</f>
        <v/>
      </c>
      <c r="V29" t="inlineStr">
        <is>
          <t>XLV</t>
        </is>
      </c>
      <c r="W29" s="32" t="n">
        <v>0.1066666666666667</v>
      </c>
      <c r="X29" s="32">
        <f>'ETF MTD'!$GI$28/'ETF MTD'!$GI$3-1</f>
        <v/>
      </c>
      <c r="Y29" s="32">
        <f>W29*X29</f>
        <v/>
      </c>
      <c r="AA29" t="inlineStr">
        <is>
          <t>XLV</t>
        </is>
      </c>
      <c r="AB29" s="32" t="n">
        <v>0.1066666666666667</v>
      </c>
      <c r="AC29" s="32">
        <f>'ETF MTD'!$GI$28/'ETF MTD'!$GI$3-1</f>
        <v/>
      </c>
      <c r="AD29" s="32">
        <f>AB29*AC29</f>
        <v/>
      </c>
      <c r="AF29" t="inlineStr">
        <is>
          <t>XLV</t>
        </is>
      </c>
      <c r="AG29" s="32" t="n">
        <v>0.06597222222222222</v>
      </c>
      <c r="AH29" s="32">
        <f>'ETF MTD'!$GI$28/'ETF MTD'!$GI$3-1</f>
        <v/>
      </c>
      <c r="AI29" s="32">
        <f>AG29*AH29</f>
        <v/>
      </c>
      <c r="AK29" t="inlineStr">
        <is>
          <t>XLV</t>
        </is>
      </c>
      <c r="AL29" s="32" t="n">
        <v>0.01333333333333333</v>
      </c>
      <c r="AM29" s="32">
        <f>'ETF MTD'!$GI$28/'ETF MTD'!$GI$3-1</f>
        <v/>
      </c>
      <c r="AN29" s="32">
        <f>AL29*AM29</f>
        <v/>
      </c>
      <c r="AP29" t="inlineStr">
        <is>
          <t>XLV</t>
        </is>
      </c>
      <c r="AQ29" s="32" t="n">
        <v>0.01333333333333333</v>
      </c>
      <c r="AR29" s="32">
        <f>'ETF MTD'!$GI$28/'ETF MTD'!$GI$3-1</f>
        <v/>
      </c>
      <c r="AS29" s="32">
        <f>AQ29*AR29</f>
        <v/>
      </c>
      <c r="AV29" s="32" t="n"/>
      <c r="AW29" s="32" t="n"/>
      <c r="AX29" s="32" t="n"/>
      <c r="BA29" s="32" t="n"/>
      <c r="BB29" s="32" t="n"/>
      <c r="BC29" s="32" t="n"/>
    </row>
    <row r="30">
      <c r="G30" t="inlineStr">
        <is>
          <t>XLY</t>
        </is>
      </c>
      <c r="H30" s="32" t="n">
        <v>0.1055555555555556</v>
      </c>
      <c r="I30" s="32">
        <f>'ETF MTD'!$GO$28/'ETF MTD'!$GO$3-1</f>
        <v/>
      </c>
      <c r="J30" s="32">
        <f>H30*I30</f>
        <v/>
      </c>
      <c r="L30" t="inlineStr">
        <is>
          <t>XLY</t>
        </is>
      </c>
      <c r="M30" s="32" t="n">
        <v>0.1055555555555556</v>
      </c>
      <c r="N30" s="32">
        <f>'ETF MTD'!$GO$28/'ETF MTD'!$GO$3-1</f>
        <v/>
      </c>
      <c r="O30" s="32">
        <f>M30*N30</f>
        <v/>
      </c>
      <c r="Q30" t="inlineStr">
        <is>
          <t>XLY</t>
        </is>
      </c>
      <c r="R30" s="32" t="n">
        <v>0.1055555555555556</v>
      </c>
      <c r="S30" s="32">
        <f>'ETF MTD'!$GO$28/'ETF MTD'!$GO$3-1</f>
        <v/>
      </c>
      <c r="T30" s="32">
        <f>R30*S30</f>
        <v/>
      </c>
      <c r="V30" t="inlineStr">
        <is>
          <t>XLY</t>
        </is>
      </c>
      <c r="W30" s="32" t="n">
        <v>0.1066666666666667</v>
      </c>
      <c r="X30" s="32">
        <f>'ETF MTD'!$GO$28/'ETF MTD'!$GO$3-1</f>
        <v/>
      </c>
      <c r="Y30" s="32">
        <f>W30*X30</f>
        <v/>
      </c>
      <c r="AA30" t="inlineStr">
        <is>
          <t>XLY</t>
        </is>
      </c>
      <c r="AB30" s="32" t="n">
        <v>0.1066666666666667</v>
      </c>
      <c r="AC30" s="32">
        <f>'ETF MTD'!$GO$28/'ETF MTD'!$GO$3-1</f>
        <v/>
      </c>
      <c r="AD30" s="32">
        <f>AB30*AC30</f>
        <v/>
      </c>
      <c r="AF30" t="inlineStr">
        <is>
          <t>XLY</t>
        </is>
      </c>
      <c r="AG30" s="32" t="n">
        <v>0.09930555555555556</v>
      </c>
      <c r="AH30" s="32">
        <f>'ETF MTD'!$GO$28/'ETF MTD'!$GO$3-1</f>
        <v/>
      </c>
      <c r="AI30" s="32">
        <f>AG30*AH30</f>
        <v/>
      </c>
      <c r="AK30" t="inlineStr">
        <is>
          <t>XLY</t>
        </is>
      </c>
      <c r="AL30" s="32" t="n">
        <v>0.1653333333333333</v>
      </c>
      <c r="AM30" s="32">
        <f>'ETF MTD'!$GO$28/'ETF MTD'!$GO$3-1</f>
        <v/>
      </c>
      <c r="AN30" s="32">
        <f>AL30*AM30</f>
        <v/>
      </c>
      <c r="AP30" t="inlineStr">
        <is>
          <t>XLY</t>
        </is>
      </c>
      <c r="AQ30" s="32" t="n">
        <v>0.1653333333333333</v>
      </c>
      <c r="AR30" s="32">
        <f>'ETF MTD'!$GO$28/'ETF MTD'!$GO$3-1</f>
        <v/>
      </c>
      <c r="AS30" s="32">
        <f>AQ30*AR30</f>
        <v/>
      </c>
      <c r="AV30" s="32" t="n"/>
      <c r="AW30" s="32" t="n"/>
      <c r="AX30" s="32" t="n"/>
      <c r="BA30" s="32" t="n"/>
      <c r="BB30" s="32" t="n"/>
      <c r="BC30" s="32" t="n"/>
      <c r="BO30" t="inlineStr">
        <is>
          <t>Cash</t>
        </is>
      </c>
      <c r="BP30" s="143">
        <f>1-SUM(BP22:BP29)</f>
        <v/>
      </c>
      <c r="BQ30" s="32" t="n">
        <v>0</v>
      </c>
      <c r="BR30" s="32">
        <f>BP30*BQ30</f>
        <v/>
      </c>
      <c r="BT30" t="inlineStr">
        <is>
          <t>Cash</t>
        </is>
      </c>
      <c r="BU30" s="143">
        <f>1-SUM(BU22:BU29)</f>
        <v/>
      </c>
      <c r="BV30" s="32" t="n">
        <v>0</v>
      </c>
      <c r="BW30" s="32">
        <f>BU30*BV30</f>
        <v/>
      </c>
      <c r="BY30" t="inlineStr">
        <is>
          <t>Cash</t>
        </is>
      </c>
      <c r="BZ30" s="143">
        <f>1-SUM(BZ22:BZ29)</f>
        <v/>
      </c>
      <c r="CA30" s="32" t="n">
        <v>0</v>
      </c>
      <c r="CB30" s="32">
        <f>BZ30*CA30</f>
        <v/>
      </c>
      <c r="CD30" t="inlineStr">
        <is>
          <t>Cash</t>
        </is>
      </c>
      <c r="CE30" s="143">
        <f>1-SUM(CE22:CE29)</f>
        <v/>
      </c>
      <c r="CF30" s="32" t="n">
        <v>0</v>
      </c>
      <c r="CG30" s="32">
        <f>CE30*CF30</f>
        <v/>
      </c>
      <c r="CI30" t="inlineStr">
        <is>
          <t>Cash</t>
        </is>
      </c>
      <c r="CJ30" s="143">
        <f>1-SUM(CJ22:CJ29)</f>
        <v/>
      </c>
      <c r="CK30" s="32" t="n">
        <v>0</v>
      </c>
      <c r="CL30" s="32">
        <f>CJ30*CK30</f>
        <v/>
      </c>
      <c r="CN30" t="inlineStr">
        <is>
          <t>Cash</t>
        </is>
      </c>
      <c r="CO30" s="143">
        <f>1-SUM(CO22:CO29)</f>
        <v/>
      </c>
      <c r="CP30" s="32" t="n">
        <v>0</v>
      </c>
      <c r="CQ30" s="32">
        <f>CO30*CP30</f>
        <v/>
      </c>
      <c r="CS30" t="inlineStr">
        <is>
          <t>Cash</t>
        </is>
      </c>
      <c r="CT30" s="143">
        <f>1-SUM(CT22:CT29)</f>
        <v/>
      </c>
      <c r="CU30" s="32" t="n">
        <v>0</v>
      </c>
      <c r="CV30" s="32">
        <f>CT30*CU30</f>
        <v/>
      </c>
      <c r="CW30" s="32" t="n"/>
      <c r="CX30" t="inlineStr">
        <is>
          <t>Cash</t>
        </is>
      </c>
      <c r="CY30" s="143" t="n">
        <v>0.02000000000000002</v>
      </c>
      <c r="CZ30" s="32" t="n">
        <v>0</v>
      </c>
      <c r="DA30" s="32">
        <f>CY30*CZ30</f>
        <v/>
      </c>
      <c r="DB30" s="32" t="n"/>
      <c r="DC30" t="inlineStr">
        <is>
          <t>Cash</t>
        </is>
      </c>
      <c r="DD30" s="143" t="n">
        <v>0.02000000000000002</v>
      </c>
      <c r="DE30" s="32" t="n">
        <v>0</v>
      </c>
      <c r="DF30" s="32">
        <f>DD30*DE30</f>
        <v/>
      </c>
      <c r="DG30" s="32" t="n"/>
      <c r="DH30" t="inlineStr">
        <is>
          <t>Cash</t>
        </is>
      </c>
      <c r="DI30" s="143" t="n">
        <v>0.02000000000000002</v>
      </c>
      <c r="DJ30" s="32" t="n">
        <v>0</v>
      </c>
      <c r="DK30" s="32">
        <f>DI30*DJ30</f>
        <v/>
      </c>
      <c r="DL30" s="32" t="n"/>
      <c r="DM30" t="inlineStr">
        <is>
          <t>Cash</t>
        </is>
      </c>
      <c r="DN30" s="143" t="n">
        <v>0.02000000000000002</v>
      </c>
      <c r="DO30" s="32" t="n">
        <v>0</v>
      </c>
      <c r="DP30" s="32">
        <f>DN30*DO30</f>
        <v/>
      </c>
      <c r="DQ30" s="32" t="n"/>
      <c r="DR30" t="inlineStr">
        <is>
          <t>Cash</t>
        </is>
      </c>
      <c r="DS30" s="143" t="n">
        <v>0.02000000000000002</v>
      </c>
      <c r="DT30" s="32" t="n">
        <v>0</v>
      </c>
      <c r="DU30" s="32">
        <f>DS30*DT30</f>
        <v/>
      </c>
      <c r="DV30" s="32" t="n"/>
      <c r="DW30" t="inlineStr">
        <is>
          <t>Cash</t>
        </is>
      </c>
      <c r="DX30" s="143" t="n">
        <v>0.02000000000000002</v>
      </c>
      <c r="DY30" s="32" t="n">
        <v>0</v>
      </c>
      <c r="DZ30" s="32">
        <f>DX30*DY30</f>
        <v/>
      </c>
      <c r="EA30" s="32" t="n"/>
      <c r="EB30" t="inlineStr">
        <is>
          <t>Cash</t>
        </is>
      </c>
      <c r="EC30" s="143" t="n">
        <v>0.02000000000000002</v>
      </c>
      <c r="ED30" s="32" t="n">
        <v>0</v>
      </c>
      <c r="EE30" s="32">
        <f>EC30*ED30</f>
        <v/>
      </c>
      <c r="EF30" s="32" t="n"/>
      <c r="EG30" t="inlineStr">
        <is>
          <t>Cash</t>
        </is>
      </c>
      <c r="EH30" s="143" t="n">
        <v>0.02000000000000002</v>
      </c>
      <c r="EI30" s="32" t="n">
        <v>0</v>
      </c>
      <c r="EJ30" s="32">
        <f>EH30*EI30</f>
        <v/>
      </c>
      <c r="EK30" s="32" t="n"/>
      <c r="EL30" t="inlineStr">
        <is>
          <t>Cash</t>
        </is>
      </c>
      <c r="EM30" s="143" t="n">
        <v>0.02000000000000002</v>
      </c>
      <c r="EN30" s="32" t="n">
        <v>0</v>
      </c>
      <c r="EO30" s="32">
        <f>EM30*EN30</f>
        <v/>
      </c>
      <c r="EP30" s="32" t="n"/>
      <c r="EQ30" t="inlineStr">
        <is>
          <t>Cash</t>
        </is>
      </c>
      <c r="ER30" s="143" t="n">
        <v>0.02000000000000002</v>
      </c>
      <c r="ES30" s="32" t="n">
        <v>0</v>
      </c>
      <c r="ET30" s="32">
        <f>ER30*ES30</f>
        <v/>
      </c>
      <c r="EU30" s="32" t="n"/>
      <c r="EV30" t="inlineStr">
        <is>
          <t>Cash</t>
        </is>
      </c>
      <c r="EW30" s="143" t="n">
        <v>0.02000000000000002</v>
      </c>
      <c r="EX30" s="32" t="n">
        <v>0</v>
      </c>
      <c r="EY30" s="32">
        <f>EW30*EX30</f>
        <v/>
      </c>
      <c r="EZ30" s="32" t="n"/>
      <c r="FA30" t="inlineStr">
        <is>
          <t>Cash</t>
        </is>
      </c>
      <c r="FB30" s="143" t="n">
        <v>0.02000000000000002</v>
      </c>
      <c r="FC30" s="32" t="n">
        <v>0</v>
      </c>
      <c r="FD30" s="32">
        <f>FB30*FC30</f>
        <v/>
      </c>
      <c r="FF30" t="inlineStr">
        <is>
          <t>Cash</t>
        </is>
      </c>
      <c r="FG30" s="143" t="n">
        <v>0.02000000000000002</v>
      </c>
      <c r="FH30" s="32" t="n">
        <v>0</v>
      </c>
      <c r="FI30" s="32">
        <f>FG30*FH30</f>
        <v/>
      </c>
      <c r="FK30" t="inlineStr">
        <is>
          <t>Cash</t>
        </is>
      </c>
      <c r="FL30" s="143" t="n">
        <v>0.02000000000000002</v>
      </c>
      <c r="FM30" s="32" t="n">
        <v>0</v>
      </c>
      <c r="FN30" s="32">
        <f>FL30*FM30</f>
        <v/>
      </c>
      <c r="FP30" t="inlineStr">
        <is>
          <t>Cash</t>
        </is>
      </c>
      <c r="FQ30" s="143" t="n">
        <v>0.02000000000000002</v>
      </c>
      <c r="FR30" s="32" t="n">
        <v>0</v>
      </c>
      <c r="FS30" s="32">
        <f>FQ30*FR30</f>
        <v/>
      </c>
      <c r="FT30" s="32" t="n"/>
      <c r="FU30" t="inlineStr">
        <is>
          <t>Cash</t>
        </is>
      </c>
      <c r="FV30" s="143" t="n">
        <v>0.02000000000000002</v>
      </c>
      <c r="FW30" s="32" t="n">
        <v>0</v>
      </c>
      <c r="FX30" s="32">
        <f>FV30*FW30</f>
        <v/>
      </c>
      <c r="FY30" s="32" t="n"/>
      <c r="FZ30" t="inlineStr">
        <is>
          <t>Cash</t>
        </is>
      </c>
      <c r="GA30" s="143">
        <f>1-SUM(GA22:GA29)</f>
        <v/>
      </c>
      <c r="GB30" s="32" t="n">
        <v>0</v>
      </c>
      <c r="GC30" s="32">
        <f>GA30*GB30</f>
        <v/>
      </c>
      <c r="GD30" s="32" t="n"/>
      <c r="GE30" t="inlineStr">
        <is>
          <t>Cash</t>
        </is>
      </c>
      <c r="GF30" s="143" t="n">
        <v>0.02000000000000002</v>
      </c>
      <c r="GG30" s="32" t="n">
        <v>0</v>
      </c>
      <c r="GH30" s="32">
        <f>GF30*GG30</f>
        <v/>
      </c>
      <c r="GI30" s="32" t="n"/>
      <c r="GJ30" t="inlineStr">
        <is>
          <t>Cash</t>
        </is>
      </c>
      <c r="GK30" s="143">
        <f>1-SUM(GK22:GK29)</f>
        <v/>
      </c>
      <c r="GL30" s="32" t="n">
        <v>0</v>
      </c>
      <c r="GM30" s="32">
        <f>GK30*GL30</f>
        <v/>
      </c>
      <c r="GN30" s="32" t="n"/>
      <c r="GO30" t="inlineStr">
        <is>
          <t>Cash</t>
        </is>
      </c>
      <c r="GP30" s="143" t="n">
        <v>0.02000000000000002</v>
      </c>
      <c r="GQ30" s="32" t="n">
        <v>0</v>
      </c>
      <c r="GR30" s="32">
        <f>GP30*GQ30</f>
        <v/>
      </c>
      <c r="GS30" s="32" t="n"/>
      <c r="GT30" t="inlineStr">
        <is>
          <t>Cash</t>
        </is>
      </c>
      <c r="GU30" s="143" t="n">
        <v>0.02000000000000002</v>
      </c>
      <c r="GV30" s="32" t="n">
        <v>0</v>
      </c>
      <c r="GW30" s="32">
        <f>GU30*GV30</f>
        <v/>
      </c>
      <c r="GX30" s="32" t="n"/>
      <c r="GY30" t="inlineStr">
        <is>
          <t>Cash</t>
        </is>
      </c>
      <c r="GZ30" s="143" t="n">
        <v>0.02000000000000002</v>
      </c>
      <c r="HA30" s="32" t="n">
        <v>0</v>
      </c>
      <c r="HB30" s="32">
        <f>GZ30*HA30</f>
        <v/>
      </c>
      <c r="HC30" s="32" t="n"/>
      <c r="HD30" t="inlineStr">
        <is>
          <t>Cash</t>
        </is>
      </c>
      <c r="HE30" s="143" t="n">
        <v>0.02000000000000002</v>
      </c>
      <c r="HF30" s="32" t="n">
        <v>0</v>
      </c>
      <c r="HG30" s="32">
        <f>HE30*HF30</f>
        <v/>
      </c>
      <c r="HH30" s="32" t="n"/>
      <c r="HI30" t="inlineStr">
        <is>
          <t>Cash</t>
        </is>
      </c>
      <c r="HJ30" s="143" t="n">
        <v>0.02000000000000002</v>
      </c>
      <c r="HK30" s="32" t="n">
        <v>0</v>
      </c>
      <c r="HL30" s="32">
        <f>HJ30*HK30</f>
        <v/>
      </c>
      <c r="HM30" s="32" t="n"/>
      <c r="HN30" t="inlineStr">
        <is>
          <t>Cash</t>
        </is>
      </c>
      <c r="HO30" s="143" t="n">
        <v>0.02000000000000002</v>
      </c>
      <c r="HP30" s="32" t="n">
        <v>0</v>
      </c>
      <c r="HQ30" s="32">
        <f>HO30*HP30</f>
        <v/>
      </c>
      <c r="HR30" s="32" t="n"/>
      <c r="HS30" t="inlineStr">
        <is>
          <t>Cash</t>
        </is>
      </c>
      <c r="HT30" s="143" t="n">
        <v>0.02000000000000002</v>
      </c>
      <c r="HU30" s="32" t="n">
        <v>0</v>
      </c>
      <c r="HV30" s="32">
        <f>HT30*HU30</f>
        <v/>
      </c>
      <c r="HW30" s="32" t="n"/>
      <c r="HX30" t="inlineStr">
        <is>
          <t>Cash</t>
        </is>
      </c>
      <c r="HY30" s="143" t="n">
        <v>0.02000000000000002</v>
      </c>
      <c r="HZ30" s="32" t="n">
        <v>0</v>
      </c>
      <c r="IA30" s="32">
        <f>HY30*HZ30</f>
        <v/>
      </c>
      <c r="IB30" s="32" t="n"/>
      <c r="IC30" t="inlineStr">
        <is>
          <t>Cash</t>
        </is>
      </c>
      <c r="ID30" s="143" t="n">
        <v>0.02000000000000002</v>
      </c>
      <c r="IE30" s="32" t="n">
        <v>0</v>
      </c>
      <c r="IF30" s="32">
        <f>ID30*IE30</f>
        <v/>
      </c>
      <c r="IG30" s="32" t="n"/>
      <c r="IH30" t="inlineStr">
        <is>
          <t>Cash</t>
        </is>
      </c>
      <c r="II30" s="143" t="n">
        <v>0.02000000000000002</v>
      </c>
      <c r="IJ30" s="32" t="n">
        <v>0</v>
      </c>
      <c r="IK30" s="32">
        <f>II30*IJ30</f>
        <v/>
      </c>
      <c r="IL30" s="32" t="n"/>
      <c r="IM30" t="inlineStr">
        <is>
          <t>Cash</t>
        </is>
      </c>
      <c r="IN30" s="143" t="n">
        <v>0.02000000000000002</v>
      </c>
      <c r="IO30" s="32" t="n">
        <v>0</v>
      </c>
      <c r="IP30" s="32">
        <f>IN30*IO30</f>
        <v/>
      </c>
      <c r="IQ30" s="32" t="n"/>
      <c r="IR30" t="inlineStr">
        <is>
          <t>Cash</t>
        </is>
      </c>
      <c r="IS30" s="143" t="n">
        <v>0.02000000000000002</v>
      </c>
      <c r="IT30" s="32" t="n">
        <v>0</v>
      </c>
      <c r="IU30" s="32">
        <f>IS30*IT30</f>
        <v/>
      </c>
      <c r="IV30" s="32" t="n"/>
      <c r="IW30" t="inlineStr">
        <is>
          <t>Cash</t>
        </is>
      </c>
      <c r="IX30" s="143">
        <f>1-SUM(IX22:IX29)</f>
        <v/>
      </c>
      <c r="IY30" s="32" t="n">
        <v>0</v>
      </c>
      <c r="IZ30" s="32">
        <f>IX30*IY30</f>
        <v/>
      </c>
      <c r="JA30" s="32" t="n"/>
      <c r="JB30" t="inlineStr">
        <is>
          <t>Cash</t>
        </is>
      </c>
      <c r="JC30" s="143" t="n">
        <v>0.02000000000000002</v>
      </c>
      <c r="JD30" s="32" t="n">
        <v>0</v>
      </c>
      <c r="JE30" s="32">
        <f>JC30*JD30</f>
        <v/>
      </c>
      <c r="JF30" s="32" t="n"/>
      <c r="JG30" t="inlineStr">
        <is>
          <t>Cash</t>
        </is>
      </c>
      <c r="JH30" s="143" t="n">
        <v>0.02000000000000002</v>
      </c>
      <c r="JI30" s="32" t="n">
        <v>0</v>
      </c>
      <c r="JJ30" s="32">
        <f>JH30*JI30</f>
        <v/>
      </c>
      <c r="JK30" s="32" t="n"/>
      <c r="JL30" t="inlineStr">
        <is>
          <t>Cash</t>
        </is>
      </c>
      <c r="JM30" s="143">
        <f>1-SUM(JM22:JM29)</f>
        <v/>
      </c>
      <c r="JN30" s="32" t="n">
        <v>0</v>
      </c>
      <c r="JO30" s="32">
        <f>JM30*JN30</f>
        <v/>
      </c>
      <c r="JP30" s="32" t="n"/>
      <c r="JQ30" t="inlineStr">
        <is>
          <t>Cash</t>
        </is>
      </c>
      <c r="JR30" s="143" t="n">
        <v>0.02000000000000002</v>
      </c>
      <c r="JS30" s="32" t="n">
        <v>0</v>
      </c>
      <c r="JT30" s="32">
        <f>JR30*JS30</f>
        <v/>
      </c>
      <c r="JU30" s="32" t="n"/>
      <c r="JV30" t="inlineStr">
        <is>
          <t>Cash</t>
        </is>
      </c>
      <c r="JW30" s="143" t="n">
        <v>0.02000000000000002</v>
      </c>
      <c r="JX30" s="32" t="n">
        <v>0</v>
      </c>
      <c r="JY30" s="32">
        <f>JW30*JX30</f>
        <v/>
      </c>
      <c r="JZ30" s="32" t="n"/>
      <c r="KA30" t="inlineStr">
        <is>
          <t>Cash</t>
        </is>
      </c>
      <c r="KB30" s="143" t="n">
        <v>0.02000000000000002</v>
      </c>
      <c r="KC30" s="32" t="n">
        <v>0</v>
      </c>
      <c r="KD30" s="32">
        <f>KB30*KC30</f>
        <v/>
      </c>
      <c r="KE30" s="32" t="n"/>
      <c r="KF30" t="inlineStr">
        <is>
          <t>Cash</t>
        </is>
      </c>
      <c r="KG30" s="143" t="n">
        <v>0.52</v>
      </c>
      <c r="KH30" s="32" t="n">
        <v>0</v>
      </c>
      <c r="KI30" s="32">
        <f>KG30*KH30</f>
        <v/>
      </c>
      <c r="KJ30" s="32" t="n"/>
      <c r="KK30" t="inlineStr">
        <is>
          <t>Cash</t>
        </is>
      </c>
      <c r="KL30" s="143" t="n">
        <v>0.52</v>
      </c>
      <c r="KM30" s="32" t="n">
        <v>0</v>
      </c>
      <c r="KN30" s="32">
        <f>KL30*KM30</f>
        <v/>
      </c>
      <c r="KO30" s="32" t="n"/>
      <c r="KP30" t="inlineStr">
        <is>
          <t>Cash</t>
        </is>
      </c>
      <c r="KQ30" s="143" t="n">
        <v>0.52</v>
      </c>
      <c r="KR30" s="32" t="n">
        <v>0</v>
      </c>
      <c r="KS30" s="32">
        <f>KQ30*KR30</f>
        <v/>
      </c>
      <c r="KT30" s="32" t="n"/>
      <c r="KU30" t="inlineStr">
        <is>
          <t>Cash</t>
        </is>
      </c>
      <c r="KV30" s="143" t="n">
        <v>0.52</v>
      </c>
      <c r="KW30" s="32" t="n">
        <v>0</v>
      </c>
      <c r="KX30" s="32">
        <f>KV30*KW30</f>
        <v/>
      </c>
      <c r="KY30" s="32" t="n"/>
      <c r="KZ30" t="inlineStr">
        <is>
          <t>Cash</t>
        </is>
      </c>
      <c r="LA30" s="143" t="n">
        <v>0.52</v>
      </c>
      <c r="LB30" s="32" t="n">
        <v>0</v>
      </c>
      <c r="LC30" s="32">
        <f>LA30*LB30</f>
        <v/>
      </c>
      <c r="LD30" s="32" t="n"/>
      <c r="LE30" t="inlineStr">
        <is>
          <t>Cash</t>
        </is>
      </c>
      <c r="LF30" s="143" t="n">
        <v>0.52</v>
      </c>
      <c r="LG30" s="32" t="n">
        <v>0</v>
      </c>
      <c r="LH30" s="32">
        <f>LF30*LG30</f>
        <v/>
      </c>
      <c r="LJ30" t="inlineStr">
        <is>
          <t>Cash</t>
        </is>
      </c>
      <c r="LK30" s="143">
        <f>1-SUM(LK22:LK29)</f>
        <v/>
      </c>
      <c r="LL30" s="32" t="n">
        <v>0</v>
      </c>
      <c r="LM30" s="32">
        <f>LK30*LL30</f>
        <v/>
      </c>
      <c r="LN30" s="32" t="n"/>
      <c r="LO30" t="inlineStr">
        <is>
          <t>Cash</t>
        </is>
      </c>
      <c r="LP30" s="143" t="n">
        <v>0.02000000000000002</v>
      </c>
      <c r="LQ30" s="32" t="n">
        <v>0</v>
      </c>
      <c r="LR30" s="32">
        <f>LP30*LQ30</f>
        <v/>
      </c>
      <c r="LT30" t="inlineStr">
        <is>
          <t>Cash</t>
        </is>
      </c>
      <c r="LU30" s="143">
        <f>1-SUM(LU22:LU29)</f>
        <v/>
      </c>
      <c r="LV30" s="32" t="n">
        <v>0</v>
      </c>
      <c r="LW30" s="32">
        <f>LU30*LV30</f>
        <v/>
      </c>
      <c r="LY30" t="inlineStr">
        <is>
          <t>Cash</t>
        </is>
      </c>
      <c r="LZ30" s="143">
        <f>1-SUM(LZ22:LZ29)</f>
        <v/>
      </c>
      <c r="MA30" s="32" t="n">
        <v>0</v>
      </c>
      <c r="MB30" s="32">
        <f>LZ30*MA30</f>
        <v/>
      </c>
      <c r="MD30" t="inlineStr">
        <is>
          <t>Cash</t>
        </is>
      </c>
      <c r="ME30" s="143" t="n">
        <v>0.02000000000000002</v>
      </c>
      <c r="MF30" s="32" t="n">
        <v>0</v>
      </c>
      <c r="MG30" s="32">
        <f>ME30*MF30</f>
        <v/>
      </c>
      <c r="MI30" t="inlineStr">
        <is>
          <t>Cash</t>
        </is>
      </c>
      <c r="MJ30" s="143">
        <f>1-SUM(MJ22:MJ29)</f>
        <v/>
      </c>
      <c r="MK30" s="32" t="n">
        <v>0</v>
      </c>
      <c r="ML30" s="32">
        <f>MJ30*MK30</f>
        <v/>
      </c>
      <c r="MN30" t="inlineStr">
        <is>
          <t>Cash</t>
        </is>
      </c>
      <c r="MO30" s="143">
        <f>1-SUM(MO22:MO29)</f>
        <v/>
      </c>
      <c r="MP30" s="32" t="n">
        <v>0</v>
      </c>
      <c r="MQ30" s="32">
        <f>MO30*MP30</f>
        <v/>
      </c>
      <c r="MS30" t="inlineStr">
        <is>
          <t>Cash</t>
        </is>
      </c>
      <c r="MT30" s="143">
        <f>1-SUM(MT22:MT29)</f>
        <v/>
      </c>
      <c r="MU30" s="32" t="n">
        <v>0</v>
      </c>
      <c r="MV30" s="32">
        <f>MT30*MU30</f>
        <v/>
      </c>
      <c r="MX30" t="inlineStr">
        <is>
          <t>Cash</t>
        </is>
      </c>
      <c r="MY30" s="143" t="n">
        <v>0.02000000000000002</v>
      </c>
      <c r="MZ30" s="32" t="n">
        <v>0</v>
      </c>
      <c r="NA30" s="32">
        <f>MY30*MZ30</f>
        <v/>
      </c>
      <c r="NC30" t="inlineStr">
        <is>
          <t>Cash</t>
        </is>
      </c>
      <c r="ND30" s="143">
        <f>1-SUM(ND22:ND29)</f>
        <v/>
      </c>
      <c r="NE30" s="32" t="n">
        <v>0</v>
      </c>
      <c r="NF30" s="32">
        <f>ND30*NE30</f>
        <v/>
      </c>
      <c r="NH30" t="inlineStr">
        <is>
          <t>Cash</t>
        </is>
      </c>
      <c r="NI30" s="143">
        <f>1-SUM(NI22:NI29)</f>
        <v/>
      </c>
      <c r="NJ30" s="32" t="n">
        <v>0</v>
      </c>
      <c r="NK30" s="32">
        <f>NI30*NJ30</f>
        <v/>
      </c>
      <c r="NM30" t="inlineStr">
        <is>
          <t>Cash</t>
        </is>
      </c>
      <c r="NN30" s="143">
        <f>1-SUM(NN22:NN29)</f>
        <v/>
      </c>
      <c r="NO30" s="32" t="n">
        <v>0</v>
      </c>
      <c r="NP30" s="32">
        <f>NN30*NO30</f>
        <v/>
      </c>
      <c r="NR30" t="inlineStr">
        <is>
          <t>Cash</t>
        </is>
      </c>
      <c r="NS30" s="143">
        <f>1-SUM(NS22:NS29)</f>
        <v/>
      </c>
      <c r="NT30" s="32" t="n">
        <v>0</v>
      </c>
      <c r="NU30" s="32">
        <f>NS30*NT30</f>
        <v/>
      </c>
      <c r="NW30" t="inlineStr">
        <is>
          <t>Cash</t>
        </is>
      </c>
      <c r="NX30" s="143">
        <f>1-SUM(NX22:NX29)</f>
        <v/>
      </c>
      <c r="NY30" s="32" t="n">
        <v>0</v>
      </c>
      <c r="NZ30" s="32">
        <f>NX30*NY30</f>
        <v/>
      </c>
      <c r="OB30" t="inlineStr">
        <is>
          <t>Cash</t>
        </is>
      </c>
      <c r="OC30" s="143">
        <f>1-SUM(OC22:OC29)</f>
        <v/>
      </c>
      <c r="OD30" s="32" t="n">
        <v>0</v>
      </c>
      <c r="OE30" s="32">
        <f>OC30*OD30</f>
        <v/>
      </c>
      <c r="OG30" t="inlineStr">
        <is>
          <t>Cash</t>
        </is>
      </c>
      <c r="OH30" s="143">
        <f>1-SUM(OH22:OH29)</f>
        <v/>
      </c>
      <c r="OI30" s="32" t="n">
        <v>0</v>
      </c>
      <c r="OJ30" s="32">
        <f>OH30*OI30</f>
        <v/>
      </c>
      <c r="OL30" t="inlineStr">
        <is>
          <t>Cash</t>
        </is>
      </c>
      <c r="OM30" s="143">
        <f>1-SUM(OM22:OM29)</f>
        <v/>
      </c>
      <c r="ON30" s="32" t="n">
        <v>0</v>
      </c>
      <c r="OO30" s="32">
        <f>OM30*ON30</f>
        <v/>
      </c>
      <c r="OQ30" t="inlineStr">
        <is>
          <t>Cash</t>
        </is>
      </c>
      <c r="OR30" s="143">
        <f>1-SUM(OR22:OR29)</f>
        <v/>
      </c>
      <c r="OS30" s="32" t="n">
        <v>0</v>
      </c>
      <c r="OT30" s="32">
        <f>OR30*OS30</f>
        <v/>
      </c>
      <c r="OV30" t="inlineStr">
        <is>
          <t>Cash</t>
        </is>
      </c>
      <c r="OW30" s="143">
        <f>1-SUM(OW22:OW29)</f>
        <v/>
      </c>
      <c r="OX30" s="32" t="n">
        <v>0</v>
      </c>
      <c r="OY30" s="32">
        <f>OW30*OX30</f>
        <v/>
      </c>
      <c r="PA30" t="inlineStr">
        <is>
          <t>Cash</t>
        </is>
      </c>
      <c r="PB30" s="143">
        <f>1-SUM(PB22:PB29)</f>
        <v/>
      </c>
      <c r="PC30" s="32" t="n">
        <v>0</v>
      </c>
      <c r="PD30" s="32">
        <f>PB30*PC30</f>
        <v/>
      </c>
      <c r="PF30" t="inlineStr">
        <is>
          <t>Cash</t>
        </is>
      </c>
      <c r="PG30" s="143">
        <f>1-SUM(PG22:PG29)</f>
        <v/>
      </c>
      <c r="PH30" s="32" t="n">
        <v>0</v>
      </c>
      <c r="PI30" s="32">
        <f>PG30*PH30</f>
        <v/>
      </c>
      <c r="PK30" t="inlineStr">
        <is>
          <t>Cash</t>
        </is>
      </c>
      <c r="PL30" s="143">
        <f>1-SUM(PL22:PL29)</f>
        <v/>
      </c>
      <c r="PM30" s="32" t="n">
        <v>0</v>
      </c>
      <c r="PN30" s="32">
        <f>PL30*PM30</f>
        <v/>
      </c>
      <c r="PP30" t="inlineStr">
        <is>
          <t>Cash</t>
        </is>
      </c>
      <c r="PQ30" s="143">
        <f>1-SUM(PQ22:PQ29)</f>
        <v/>
      </c>
      <c r="PR30" s="32" t="n">
        <v>0</v>
      </c>
      <c r="PS30" s="32">
        <f>PQ30*PR30</f>
        <v/>
      </c>
      <c r="PU30" t="inlineStr">
        <is>
          <t>Cash</t>
        </is>
      </c>
      <c r="PV30" s="143">
        <f>1-SUM(PV22:PV29)</f>
        <v/>
      </c>
      <c r="PW30" s="32" t="n">
        <v>0</v>
      </c>
      <c r="PX30" s="32">
        <f>PV30*PW30</f>
        <v/>
      </c>
      <c r="PZ30" t="inlineStr">
        <is>
          <t>Cash</t>
        </is>
      </c>
      <c r="QA30" s="143">
        <f>1-SUM(QA22:QA29)</f>
        <v/>
      </c>
      <c r="QB30" s="32" t="n">
        <v>0</v>
      </c>
      <c r="QC30" s="32">
        <f>QA30*QB30</f>
        <v/>
      </c>
    </row>
    <row r="32">
      <c r="G32" t="inlineStr">
        <is>
          <t>Cash/SHY</t>
        </is>
      </c>
      <c r="H32" s="3">
        <f>1-SUM(H22:H30)</f>
        <v/>
      </c>
      <c r="I32" s="32">
        <f>'ETF MTD'!$ES$28/'ETF MTD'!$ES$3-1</f>
        <v/>
      </c>
      <c r="J32" s="32">
        <f>H32*I32</f>
        <v/>
      </c>
      <c r="L32" t="inlineStr">
        <is>
          <t>Cash/SHY</t>
        </is>
      </c>
      <c r="M32" s="3">
        <f>1-SUM(M22:M30)</f>
        <v/>
      </c>
      <c r="N32" s="32">
        <f>'ETF MTD'!$ES$28/'ETF MTD'!$ES$3-1</f>
        <v/>
      </c>
      <c r="O32" s="32">
        <f>M32*N32</f>
        <v/>
      </c>
      <c r="Q32" t="inlineStr">
        <is>
          <t>Cash/SHY</t>
        </is>
      </c>
      <c r="R32" s="3">
        <f>1-SUM(R22:R30)</f>
        <v/>
      </c>
      <c r="S32" s="32">
        <f>'ETF MTD'!$ES$28/'ETF MTD'!$ES$3-1</f>
        <v/>
      </c>
      <c r="T32" s="32">
        <f>R32*S32</f>
        <v/>
      </c>
      <c r="V32" t="inlineStr">
        <is>
          <t>Cash/SHY</t>
        </is>
      </c>
      <c r="W32" s="3">
        <f>1-SUM(W22:W30)</f>
        <v/>
      </c>
      <c r="X32" s="32">
        <f>'ETF MTD'!$ES$28/'ETF MTD'!$ES$3-1</f>
        <v/>
      </c>
      <c r="Y32" s="32">
        <f>W32*X32</f>
        <v/>
      </c>
      <c r="AA32" t="inlineStr">
        <is>
          <t>Cash/SHY</t>
        </is>
      </c>
      <c r="AB32" s="3">
        <f>1-SUM(AB22:AB30)</f>
        <v/>
      </c>
      <c r="AC32" s="32">
        <f>'ETF MTD'!$ES$28/'ETF MTD'!$ES$3-1</f>
        <v/>
      </c>
      <c r="AD32" s="32">
        <f>AB32*AC32</f>
        <v/>
      </c>
      <c r="AF32" t="inlineStr">
        <is>
          <t>Cash/SHY</t>
        </is>
      </c>
      <c r="AG32" s="3">
        <f>1-SUM(AG22:AG30)</f>
        <v/>
      </c>
      <c r="AH32" s="32">
        <f>'ETF MTD'!$ES$28/'ETF MTD'!$ES$3-1</f>
        <v/>
      </c>
      <c r="AI32" s="32">
        <f>AG32*AH32</f>
        <v/>
      </c>
      <c r="AK32" t="inlineStr">
        <is>
          <t>Cash/SHY</t>
        </is>
      </c>
      <c r="AL32" s="3">
        <f>1-SUM(AL22:AL30)</f>
        <v/>
      </c>
      <c r="AM32" s="32">
        <f>'ETF MTD'!$ES$28/'ETF MTD'!$ES$3-1</f>
        <v/>
      </c>
      <c r="AN32" s="32">
        <f>AL32*AM32</f>
        <v/>
      </c>
      <c r="AP32" t="inlineStr">
        <is>
          <t>Cash/SHY</t>
        </is>
      </c>
      <c r="AQ32" s="3">
        <f>1-SUM(AQ22:AQ30)</f>
        <v/>
      </c>
      <c r="AR32" s="32">
        <f>'ETF MTD'!$ES$28/'ETF MTD'!$ES$3-1</f>
        <v/>
      </c>
      <c r="AS32" s="32">
        <f>AQ32*AR32</f>
        <v/>
      </c>
      <c r="AV32" s="3" t="n"/>
      <c r="AW32" s="32" t="n"/>
      <c r="AX32" s="32" t="n"/>
      <c r="BA32" s="3" t="n"/>
      <c r="BB32" s="32" t="n"/>
      <c r="BC32" s="32" t="n"/>
      <c r="BO32" t="inlineStr">
        <is>
          <t>Total</t>
        </is>
      </c>
      <c r="BP32" s="9">
        <f>SUM(BP22:BP31)</f>
        <v/>
      </c>
      <c r="BR32" s="3">
        <f>SUM(BR22:BR30)</f>
        <v/>
      </c>
      <c r="BT32" t="inlineStr">
        <is>
          <t>Total</t>
        </is>
      </c>
      <c r="BU32" s="9">
        <f>SUM(BU22:BU31)</f>
        <v/>
      </c>
      <c r="BW32" s="3">
        <f>SUM(BW22:BW30)</f>
        <v/>
      </c>
      <c r="BY32" t="inlineStr">
        <is>
          <t>Total</t>
        </is>
      </c>
      <c r="BZ32" s="9">
        <f>SUM(BZ22:BZ31)</f>
        <v/>
      </c>
      <c r="CB32" s="3">
        <f>SUM(CB22:CB30)</f>
        <v/>
      </c>
      <c r="CD32" t="inlineStr">
        <is>
          <t>Total</t>
        </is>
      </c>
      <c r="CE32" s="9">
        <f>SUM(CE22:CE31)</f>
        <v/>
      </c>
      <c r="CG32" s="3">
        <f>SUM(CG22:CG30)</f>
        <v/>
      </c>
      <c r="CI32" t="inlineStr">
        <is>
          <t>Total</t>
        </is>
      </c>
      <c r="CJ32" s="9">
        <f>SUM(CJ22:CJ31)</f>
        <v/>
      </c>
      <c r="CL32" s="3">
        <f>SUM(CL22:CL30)</f>
        <v/>
      </c>
      <c r="CN32" t="inlineStr">
        <is>
          <t>Total</t>
        </is>
      </c>
      <c r="CO32" s="9">
        <f>SUM(CO22:CO31)</f>
        <v/>
      </c>
      <c r="CQ32" s="3">
        <f>SUM(CQ22:CQ30)</f>
        <v/>
      </c>
      <c r="CS32" t="inlineStr">
        <is>
          <t>Total</t>
        </is>
      </c>
      <c r="CT32" s="9">
        <f>SUM(CT22:CT31)</f>
        <v/>
      </c>
      <c r="CV32" s="3">
        <f>SUM(CV22:CV30)</f>
        <v/>
      </c>
      <c r="CW32" s="3" t="n"/>
      <c r="CX32" t="inlineStr">
        <is>
          <t>Total</t>
        </is>
      </c>
      <c r="CY32" s="9" t="n">
        <v>1</v>
      </c>
      <c r="DA32" s="3">
        <f>SUM(DA22:DA30)</f>
        <v/>
      </c>
      <c r="DB32" s="3" t="n"/>
      <c r="DC32" t="inlineStr">
        <is>
          <t>Total</t>
        </is>
      </c>
      <c r="DD32" s="9" t="n">
        <v>1</v>
      </c>
      <c r="DF32" s="3">
        <f>SUM(DF22:DF30)</f>
        <v/>
      </c>
      <c r="DG32" s="3" t="n"/>
      <c r="DH32" t="inlineStr">
        <is>
          <t>Total</t>
        </is>
      </c>
      <c r="DI32" s="9" t="n">
        <v>1</v>
      </c>
      <c r="DK32" s="3">
        <f>SUM(DK22:DK30)</f>
        <v/>
      </c>
      <c r="DL32" s="3" t="n"/>
      <c r="DM32" t="inlineStr">
        <is>
          <t>Total</t>
        </is>
      </c>
      <c r="DN32" s="9" t="n">
        <v>1</v>
      </c>
      <c r="DP32" s="3">
        <f>SUM(DP22:DP30)</f>
        <v/>
      </c>
      <c r="DQ32" s="3" t="n"/>
      <c r="DR32" t="inlineStr">
        <is>
          <t>Total</t>
        </is>
      </c>
      <c r="DS32" s="9" t="n">
        <v>1</v>
      </c>
      <c r="DU32" s="3">
        <f>SUM(DU22:DU30)</f>
        <v/>
      </c>
      <c r="DV32" s="3" t="n"/>
      <c r="DW32" t="inlineStr">
        <is>
          <t>Total</t>
        </is>
      </c>
      <c r="DX32" s="9" t="n">
        <v>1</v>
      </c>
      <c r="DZ32" s="3">
        <f>SUM(DZ22:DZ30)</f>
        <v/>
      </c>
      <c r="EA32" s="3" t="n"/>
      <c r="EB32" t="inlineStr">
        <is>
          <t>Total</t>
        </is>
      </c>
      <c r="EC32" s="9" t="n">
        <v>1</v>
      </c>
      <c r="EE32" s="3">
        <f>SUM(EE22:EE30)</f>
        <v/>
      </c>
      <c r="EF32" s="3" t="n"/>
      <c r="EG32" t="inlineStr">
        <is>
          <t>Total</t>
        </is>
      </c>
      <c r="EH32" s="9" t="n">
        <v>1</v>
      </c>
      <c r="EJ32" s="3">
        <f>SUM(EJ22:EJ30)</f>
        <v/>
      </c>
      <c r="EK32" s="3" t="n"/>
      <c r="EL32" t="inlineStr">
        <is>
          <t>Total</t>
        </is>
      </c>
      <c r="EM32" s="9" t="n">
        <v>1</v>
      </c>
      <c r="EO32" s="3">
        <f>SUM(EO22:EO30)</f>
        <v/>
      </c>
      <c r="EP32" s="3" t="n"/>
      <c r="EQ32" t="inlineStr">
        <is>
          <t>Total</t>
        </is>
      </c>
      <c r="ER32" s="9" t="n">
        <v>1</v>
      </c>
      <c r="ET32" s="3">
        <f>SUM(ET22:ET30)</f>
        <v/>
      </c>
      <c r="EU32" s="3" t="n"/>
      <c r="EV32" t="inlineStr">
        <is>
          <t>Total</t>
        </is>
      </c>
      <c r="EW32" s="9" t="n">
        <v>1</v>
      </c>
      <c r="EY32" s="3">
        <f>SUM(EY22:EY30)</f>
        <v/>
      </c>
      <c r="EZ32" s="3" t="n"/>
      <c r="FA32" t="inlineStr">
        <is>
          <t>Total</t>
        </is>
      </c>
      <c r="FB32" s="9" t="n">
        <v>1</v>
      </c>
      <c r="FD32" s="3">
        <f>SUM(FD22:FD30)</f>
        <v/>
      </c>
      <c r="FF32" t="inlineStr">
        <is>
          <t>Total</t>
        </is>
      </c>
      <c r="FG32" s="9" t="n">
        <v>1</v>
      </c>
      <c r="FI32" s="3">
        <f>SUM(FI22:FI30)</f>
        <v/>
      </c>
      <c r="FK32" t="inlineStr">
        <is>
          <t>Total</t>
        </is>
      </c>
      <c r="FL32" s="9" t="n">
        <v>1</v>
      </c>
      <c r="FN32" s="3">
        <f>SUM(FN22:FN30)</f>
        <v/>
      </c>
      <c r="FP32" t="inlineStr">
        <is>
          <t>Total</t>
        </is>
      </c>
      <c r="FQ32" s="9" t="n">
        <v>1</v>
      </c>
      <c r="FS32" s="3">
        <f>SUM(FS22:FS30)</f>
        <v/>
      </c>
      <c r="FT32" s="3" t="n"/>
      <c r="FU32" t="inlineStr">
        <is>
          <t>Total</t>
        </is>
      </c>
      <c r="FV32" s="9" t="n">
        <v>1</v>
      </c>
      <c r="FX32" s="3">
        <f>SUM(FX22:FX30)</f>
        <v/>
      </c>
      <c r="FY32" s="3" t="n"/>
      <c r="FZ32" t="inlineStr">
        <is>
          <t>Total</t>
        </is>
      </c>
      <c r="GA32" s="9">
        <f>SUM(GA22:GA31)</f>
        <v/>
      </c>
      <c r="GC32" s="3">
        <f>SUM(GC22:GC30)</f>
        <v/>
      </c>
      <c r="GD32" s="3" t="n"/>
      <c r="GE32" t="inlineStr">
        <is>
          <t>Total</t>
        </is>
      </c>
      <c r="GF32" s="9" t="n">
        <v>1</v>
      </c>
      <c r="GH32" s="3">
        <f>SUM(GH22:GH30)</f>
        <v/>
      </c>
      <c r="GI32" s="3" t="n"/>
      <c r="GJ32" t="inlineStr">
        <is>
          <t>Total</t>
        </is>
      </c>
      <c r="GK32" s="9">
        <f>SUM(GK22:GK31)</f>
        <v/>
      </c>
      <c r="GM32" s="3">
        <f>SUM(GM22:GM30)</f>
        <v/>
      </c>
      <c r="GN32" s="3" t="n"/>
      <c r="GO32" t="inlineStr">
        <is>
          <t>Total</t>
        </is>
      </c>
      <c r="GP32" s="9" t="n">
        <v>1</v>
      </c>
      <c r="GR32" s="3">
        <f>SUM(GR22:GR30)</f>
        <v/>
      </c>
      <c r="GS32" s="3" t="n"/>
      <c r="GT32" t="inlineStr">
        <is>
          <t>Total</t>
        </is>
      </c>
      <c r="GU32" s="9" t="n">
        <v>1</v>
      </c>
      <c r="GW32" s="3">
        <f>SUM(GW22:GW30)</f>
        <v/>
      </c>
      <c r="GX32" s="3" t="n"/>
      <c r="GY32" t="inlineStr">
        <is>
          <t>Total</t>
        </is>
      </c>
      <c r="GZ32" s="9" t="n">
        <v>1</v>
      </c>
      <c r="HB32" s="3">
        <f>SUM(HB22:HB30)</f>
        <v/>
      </c>
      <c r="HC32" s="3" t="n"/>
      <c r="HD32" t="inlineStr">
        <is>
          <t>Total</t>
        </is>
      </c>
      <c r="HE32" s="9" t="n">
        <v>1</v>
      </c>
      <c r="HG32" s="3">
        <f>SUM(HG22:HG30)</f>
        <v/>
      </c>
      <c r="HH32" s="3" t="n"/>
      <c r="HI32" t="inlineStr">
        <is>
          <t>Total</t>
        </is>
      </c>
      <c r="HJ32" s="9" t="n">
        <v>1</v>
      </c>
      <c r="HL32" s="3">
        <f>SUM(HL22:HL30)</f>
        <v/>
      </c>
      <c r="HM32" s="3" t="n"/>
      <c r="HN32" t="inlineStr">
        <is>
          <t>Total</t>
        </is>
      </c>
      <c r="HO32" s="9" t="n">
        <v>1</v>
      </c>
      <c r="HQ32" s="3">
        <f>SUM(HQ22:HQ30)</f>
        <v/>
      </c>
      <c r="HR32" s="3" t="n"/>
      <c r="HS32" t="inlineStr">
        <is>
          <t>Total</t>
        </is>
      </c>
      <c r="HT32" s="9" t="n">
        <v>1</v>
      </c>
      <c r="HV32" s="3">
        <f>SUM(HV22:HV30)</f>
        <v/>
      </c>
      <c r="HW32" s="3" t="n"/>
      <c r="HX32" t="inlineStr">
        <is>
          <t>Total</t>
        </is>
      </c>
      <c r="HY32" s="9" t="n">
        <v>1</v>
      </c>
      <c r="IA32" s="3">
        <f>SUM(IA22:IA30)</f>
        <v/>
      </c>
      <c r="IB32" s="3" t="n"/>
      <c r="IC32" t="inlineStr">
        <is>
          <t>Total</t>
        </is>
      </c>
      <c r="ID32" s="9" t="n">
        <v>1</v>
      </c>
      <c r="IF32" s="3">
        <f>SUM(IF22:IF30)</f>
        <v/>
      </c>
      <c r="IG32" s="3" t="n"/>
      <c r="IH32" t="inlineStr">
        <is>
          <t>Total</t>
        </is>
      </c>
      <c r="II32" s="9" t="n">
        <v>1</v>
      </c>
      <c r="IK32" s="3">
        <f>SUM(IK22:IK30)</f>
        <v/>
      </c>
      <c r="IL32" s="3" t="n"/>
      <c r="IM32" t="inlineStr">
        <is>
          <t>Total</t>
        </is>
      </c>
      <c r="IN32" s="9" t="n">
        <v>1</v>
      </c>
      <c r="IP32" s="3">
        <f>SUM(IP22:IP30)</f>
        <v/>
      </c>
      <c r="IQ32" s="3" t="n"/>
      <c r="IR32" t="inlineStr">
        <is>
          <t>Total</t>
        </is>
      </c>
      <c r="IS32" s="9" t="n">
        <v>1</v>
      </c>
      <c r="IU32" s="3">
        <f>SUM(IU22:IU30)</f>
        <v/>
      </c>
      <c r="IV32" s="3" t="n"/>
      <c r="IW32" t="inlineStr">
        <is>
          <t>Total</t>
        </is>
      </c>
      <c r="IX32" s="9">
        <f>SUM(IX22:IX31)</f>
        <v/>
      </c>
      <c r="IZ32" s="3">
        <f>SUM(IZ22:IZ30)</f>
        <v/>
      </c>
      <c r="JA32" s="3" t="n"/>
      <c r="JB32" t="inlineStr">
        <is>
          <t>Total</t>
        </is>
      </c>
      <c r="JC32" s="9" t="n">
        <v>1</v>
      </c>
      <c r="JE32" s="3">
        <f>SUM(JE22:JE30)</f>
        <v/>
      </c>
      <c r="JF32" s="3" t="n"/>
      <c r="JG32" t="inlineStr">
        <is>
          <t>Total</t>
        </is>
      </c>
      <c r="JH32" s="9" t="n">
        <v>1</v>
      </c>
      <c r="JJ32" s="3">
        <f>SUM(JJ22:JJ30)</f>
        <v/>
      </c>
      <c r="JK32" s="3" t="n"/>
      <c r="JL32" t="inlineStr">
        <is>
          <t>Total</t>
        </is>
      </c>
      <c r="JM32" s="9">
        <f>SUM(JM22:JM31)</f>
        <v/>
      </c>
      <c r="JO32" s="3">
        <f>SUM(JO22:JO30)</f>
        <v/>
      </c>
      <c r="JP32" s="3" t="n"/>
      <c r="JQ32" t="inlineStr">
        <is>
          <t>Total</t>
        </is>
      </c>
      <c r="JR32" s="9" t="n">
        <v>1</v>
      </c>
      <c r="JT32" s="3">
        <f>SUM(JT22:JT30)</f>
        <v/>
      </c>
      <c r="JU32" s="3" t="n"/>
      <c r="JV32" t="inlineStr">
        <is>
          <t>Total</t>
        </is>
      </c>
      <c r="JW32" s="9" t="n">
        <v>1</v>
      </c>
      <c r="JY32" s="3">
        <f>SUM(JY22:JY30)</f>
        <v/>
      </c>
      <c r="JZ32" s="3" t="n"/>
      <c r="KA32" t="inlineStr">
        <is>
          <t>Total</t>
        </is>
      </c>
      <c r="KB32" s="9" t="n">
        <v>1</v>
      </c>
      <c r="KD32" s="3">
        <f>SUM(KD22:KD30)</f>
        <v/>
      </c>
      <c r="KE32" s="3" t="n"/>
      <c r="KF32" t="inlineStr">
        <is>
          <t>Total</t>
        </is>
      </c>
      <c r="KG32" s="9" t="n">
        <v>1</v>
      </c>
      <c r="KI32" s="3">
        <f>SUM(KI22:KI30)</f>
        <v/>
      </c>
      <c r="KJ32" s="3" t="n"/>
      <c r="KK32" t="inlineStr">
        <is>
          <t>Total</t>
        </is>
      </c>
      <c r="KL32" s="9" t="n">
        <v>1</v>
      </c>
      <c r="KN32" s="3">
        <f>SUM(KN22:KN30)</f>
        <v/>
      </c>
      <c r="KO32" s="3" t="n"/>
      <c r="KP32" t="inlineStr">
        <is>
          <t>Total</t>
        </is>
      </c>
      <c r="KQ32" s="9" t="n">
        <v>1</v>
      </c>
      <c r="KS32" s="3">
        <f>SUM(KS22:KS30)</f>
        <v/>
      </c>
      <c r="KT32" s="3" t="n"/>
      <c r="KU32" t="inlineStr">
        <is>
          <t>Total</t>
        </is>
      </c>
      <c r="KV32" s="9" t="n">
        <v>1</v>
      </c>
      <c r="KX32" s="3">
        <f>SUM(KX22:KX30)</f>
        <v/>
      </c>
      <c r="KY32" s="3" t="n"/>
      <c r="KZ32" t="inlineStr">
        <is>
          <t>Total</t>
        </is>
      </c>
      <c r="LA32" s="9" t="n">
        <v>1</v>
      </c>
      <c r="LC32" s="3">
        <f>SUM(LC22:LC30)</f>
        <v/>
      </c>
      <c r="LD32" s="3" t="n"/>
      <c r="LE32" t="inlineStr">
        <is>
          <t>Total</t>
        </is>
      </c>
      <c r="LF32" s="9" t="n">
        <v>1</v>
      </c>
      <c r="LH32" s="3">
        <f>SUM(LH22:LH30)</f>
        <v/>
      </c>
      <c r="LJ32" t="inlineStr">
        <is>
          <t>Total</t>
        </is>
      </c>
      <c r="LK32" s="9">
        <f>SUM(LK22:LK31)</f>
        <v/>
      </c>
      <c r="LM32" s="3">
        <f>SUM(LM22:LM30)</f>
        <v/>
      </c>
      <c r="LN32" s="3" t="n"/>
      <c r="LO32" t="inlineStr">
        <is>
          <t>Total</t>
        </is>
      </c>
      <c r="LP32" s="9" t="n">
        <v>1</v>
      </c>
      <c r="LR32" s="3">
        <f>SUM(LR22:LR30)</f>
        <v/>
      </c>
      <c r="LT32" t="inlineStr">
        <is>
          <t>Total</t>
        </is>
      </c>
      <c r="LU32" s="9">
        <f>SUM(LU22:LU31)</f>
        <v/>
      </c>
      <c r="LW32" s="3">
        <f>SUM(LW22:LW30)</f>
        <v/>
      </c>
      <c r="LY32" t="inlineStr">
        <is>
          <t>Total</t>
        </is>
      </c>
      <c r="LZ32" s="9">
        <f>SUM(LZ22:LZ31)</f>
        <v/>
      </c>
      <c r="MB32" s="3">
        <f>SUM(MB22:MB30)</f>
        <v/>
      </c>
      <c r="MD32" t="inlineStr">
        <is>
          <t>Total</t>
        </is>
      </c>
      <c r="ME32" s="9" t="n">
        <v>1</v>
      </c>
      <c r="MG32" s="3">
        <f>SUM(MG22:MG30)</f>
        <v/>
      </c>
      <c r="MI32" t="inlineStr">
        <is>
          <t>Total</t>
        </is>
      </c>
      <c r="MJ32" s="9">
        <f>SUM(MJ22:MJ31)</f>
        <v/>
      </c>
      <c r="ML32" s="3">
        <f>SUM(ML22:ML30)</f>
        <v/>
      </c>
      <c r="MN32" t="inlineStr">
        <is>
          <t>Total</t>
        </is>
      </c>
      <c r="MO32" s="9">
        <f>SUM(MO22:MO31)</f>
        <v/>
      </c>
      <c r="MQ32" s="3">
        <f>SUM(MQ22:MQ30)</f>
        <v/>
      </c>
      <c r="MS32" t="inlineStr">
        <is>
          <t>Total</t>
        </is>
      </c>
      <c r="MT32" s="9">
        <f>SUM(MT22:MT31)</f>
        <v/>
      </c>
      <c r="MV32" s="3">
        <f>SUM(MV22:MV30)</f>
        <v/>
      </c>
      <c r="MX32" t="inlineStr">
        <is>
          <t>Total</t>
        </is>
      </c>
      <c r="MY32" s="9" t="n">
        <v>1</v>
      </c>
      <c r="NA32" s="3">
        <f>SUM(NA22:NA30)</f>
        <v/>
      </c>
      <c r="NC32" t="inlineStr">
        <is>
          <t>Total</t>
        </is>
      </c>
      <c r="ND32" s="9">
        <f>SUM(ND22:ND31)</f>
        <v/>
      </c>
      <c r="NF32" s="3">
        <f>SUM(NF22:NF30)</f>
        <v/>
      </c>
      <c r="NH32" t="inlineStr">
        <is>
          <t>Total</t>
        </is>
      </c>
      <c r="NI32" s="9">
        <f>SUM(NI22:NI31)</f>
        <v/>
      </c>
      <c r="NK32" s="3">
        <f>SUM(NK22:NK30)</f>
        <v/>
      </c>
      <c r="NM32" t="inlineStr">
        <is>
          <t>Total</t>
        </is>
      </c>
      <c r="NN32" s="9">
        <f>SUM(NN22:NN31)</f>
        <v/>
      </c>
      <c r="NP32" s="3">
        <f>SUM(NP22:NP30)</f>
        <v/>
      </c>
      <c r="NR32" t="inlineStr">
        <is>
          <t>Total</t>
        </is>
      </c>
      <c r="NS32" s="9">
        <f>SUM(NS22:NS31)</f>
        <v/>
      </c>
      <c r="NU32" s="3">
        <f>SUM(NU22:NU30)</f>
        <v/>
      </c>
      <c r="NW32" t="inlineStr">
        <is>
          <t>Total</t>
        </is>
      </c>
      <c r="NX32" s="9">
        <f>SUM(NX22:NX31)</f>
        <v/>
      </c>
      <c r="NZ32" s="3">
        <f>SUM(NZ22:NZ30)</f>
        <v/>
      </c>
      <c r="OB32" t="inlineStr">
        <is>
          <t>Total</t>
        </is>
      </c>
      <c r="OC32" s="9">
        <f>SUM(OC22:OC31)</f>
        <v/>
      </c>
      <c r="OE32" s="3">
        <f>SUM(OE22:OE30)</f>
        <v/>
      </c>
      <c r="OG32" t="inlineStr">
        <is>
          <t>Total</t>
        </is>
      </c>
      <c r="OH32" s="9">
        <f>SUM(OH22:OH31)</f>
        <v/>
      </c>
      <c r="OJ32" s="3">
        <f>SUM(OJ22:OJ30)</f>
        <v/>
      </c>
      <c r="OL32" t="inlineStr">
        <is>
          <t>Total</t>
        </is>
      </c>
      <c r="OM32" s="9">
        <f>SUM(OM22:OM31)</f>
        <v/>
      </c>
      <c r="OO32" s="3">
        <f>SUM(OO22:OO30)</f>
        <v/>
      </c>
      <c r="OQ32" t="inlineStr">
        <is>
          <t>Total</t>
        </is>
      </c>
      <c r="OR32" s="9">
        <f>SUM(OR22:OR31)</f>
        <v/>
      </c>
      <c r="OT32" s="3">
        <f>SUM(OT22:OT30)</f>
        <v/>
      </c>
      <c r="OV32" t="inlineStr">
        <is>
          <t>Total</t>
        </is>
      </c>
      <c r="OW32" s="9">
        <f>SUM(OW22:OW31)</f>
        <v/>
      </c>
      <c r="OY32" s="3">
        <f>SUM(OY22:OY30)</f>
        <v/>
      </c>
      <c r="PA32" t="inlineStr">
        <is>
          <t>Total</t>
        </is>
      </c>
      <c r="PB32" s="9">
        <f>SUM(PB22:PB31)</f>
        <v/>
      </c>
      <c r="PD32" s="3">
        <f>SUM(PD22:PD30)</f>
        <v/>
      </c>
      <c r="PF32" t="inlineStr">
        <is>
          <t>Total</t>
        </is>
      </c>
      <c r="PG32" s="9">
        <f>SUM(PG22:PG31)</f>
        <v/>
      </c>
      <c r="PI32" s="3">
        <f>SUM(PI22:PI30)</f>
        <v/>
      </c>
      <c r="PK32" t="inlineStr">
        <is>
          <t>Total</t>
        </is>
      </c>
      <c r="PL32" s="9">
        <f>SUM(PL22:PL31)</f>
        <v/>
      </c>
      <c r="PN32" s="3">
        <f>SUM(PN22:PN30)</f>
        <v/>
      </c>
      <c r="PP32" t="inlineStr">
        <is>
          <t>Total</t>
        </is>
      </c>
      <c r="PQ32" s="9">
        <f>SUM(PQ22:PQ31)</f>
        <v/>
      </c>
      <c r="PS32" s="3">
        <f>SUM(PS22:PS30)</f>
        <v/>
      </c>
      <c r="PU32" t="inlineStr">
        <is>
          <t>Total</t>
        </is>
      </c>
      <c r="PV32" s="9">
        <f>SUM(PV22:PV31)</f>
        <v/>
      </c>
      <c r="PX32" s="3">
        <f>SUM(PX22:PX30)</f>
        <v/>
      </c>
      <c r="PZ32" t="inlineStr">
        <is>
          <t>Total</t>
        </is>
      </c>
      <c r="QA32" s="9">
        <f>SUM(QA22:QA31)</f>
        <v/>
      </c>
      <c r="QC32" s="3">
        <f>SUM(QC22:QC30)</f>
        <v/>
      </c>
    </row>
    <row r="34">
      <c r="G34" t="inlineStr">
        <is>
          <t>Total</t>
        </is>
      </c>
      <c r="H34" s="3">
        <f>SUM(H22:H32)</f>
        <v/>
      </c>
      <c r="J34" s="3">
        <f>SUM(J22:J32)</f>
        <v/>
      </c>
      <c r="L34" t="inlineStr">
        <is>
          <t>Total</t>
        </is>
      </c>
      <c r="M34" s="3">
        <f>SUM(M22:M32)</f>
        <v/>
      </c>
      <c r="O34" s="3">
        <f>SUM(O22:O32)</f>
        <v/>
      </c>
      <c r="Q34" t="inlineStr">
        <is>
          <t>Total</t>
        </is>
      </c>
      <c r="R34" s="3">
        <f>SUM(R22:R32)</f>
        <v/>
      </c>
      <c r="T34" s="3">
        <f>SUM(T22:T32)</f>
        <v/>
      </c>
      <c r="V34" t="inlineStr">
        <is>
          <t>Total</t>
        </is>
      </c>
      <c r="W34" s="3">
        <f>SUM(W22:W32)</f>
        <v/>
      </c>
      <c r="Y34" s="3">
        <f>SUM(Y22:Y32)</f>
        <v/>
      </c>
      <c r="AA34" t="inlineStr">
        <is>
          <t>Total</t>
        </is>
      </c>
      <c r="AB34" s="3">
        <f>SUM(AB22:AB32)</f>
        <v/>
      </c>
      <c r="AD34" s="3">
        <f>SUM(AD22:AD32)</f>
        <v/>
      </c>
      <c r="AF34" t="inlineStr">
        <is>
          <t>Total</t>
        </is>
      </c>
      <c r="AG34" s="3">
        <f>SUM(AG22:AG32)</f>
        <v/>
      </c>
      <c r="AI34" s="3">
        <f>SUM(AI22:AI32)</f>
        <v/>
      </c>
      <c r="AK34" t="inlineStr">
        <is>
          <t>Total</t>
        </is>
      </c>
      <c r="AL34" s="3">
        <f>SUM(AL22:AL32)</f>
        <v/>
      </c>
      <c r="AN34" s="3">
        <f>SUM(AN22:AN32)</f>
        <v/>
      </c>
      <c r="AP34" t="inlineStr">
        <is>
          <t>Total</t>
        </is>
      </c>
      <c r="AQ34" s="3">
        <f>SUM(AQ22:AQ32)</f>
        <v/>
      </c>
      <c r="AS34" s="3">
        <f>SUM(AS22:AS32)</f>
        <v/>
      </c>
      <c r="AV34" s="3" t="n"/>
      <c r="AX34" s="3" t="n"/>
      <c r="BA34" s="3" t="n"/>
      <c r="BC34" s="3" t="n"/>
      <c r="CN34" t="inlineStr">
        <is>
          <t>Spartan Aggressive Growth</t>
        </is>
      </c>
      <c r="CS34" t="inlineStr">
        <is>
          <t>Spartan Aggressive Growth</t>
        </is>
      </c>
      <c r="CX34" t="inlineStr">
        <is>
          <t>Spartan Aggressive Growth</t>
        </is>
      </c>
      <c r="DC34" t="inlineStr">
        <is>
          <t>Spartan Aggressive Growth</t>
        </is>
      </c>
      <c r="DH34" t="inlineStr">
        <is>
          <t>Spartan Aggressive Growth</t>
        </is>
      </c>
      <c r="DM34" t="inlineStr">
        <is>
          <t>Spartan Aggressive Growth</t>
        </is>
      </c>
      <c r="DR34" t="inlineStr">
        <is>
          <t>Spartan Aggressive Growth</t>
        </is>
      </c>
      <c r="DW34" t="inlineStr">
        <is>
          <t>Spartan Aggressive Growth</t>
        </is>
      </c>
      <c r="EB34" t="inlineStr">
        <is>
          <t>Spartan Aggressive Growth</t>
        </is>
      </c>
      <c r="EG34" t="inlineStr">
        <is>
          <t>Spartan Aggressive Growth</t>
        </is>
      </c>
      <c r="EL34" t="inlineStr">
        <is>
          <t>Spartan Aggressive Growth</t>
        </is>
      </c>
      <c r="EQ34" t="inlineStr">
        <is>
          <t>Spartan Aggressive Growth</t>
        </is>
      </c>
      <c r="EV34" t="inlineStr">
        <is>
          <t>Spartan Aggressive Growth</t>
        </is>
      </c>
      <c r="FA34" t="inlineStr">
        <is>
          <t>Spartan (S20) Aggressive Growth</t>
        </is>
      </c>
      <c r="FF34" t="inlineStr">
        <is>
          <t>Spartan (S20) Aggressive Growth</t>
        </is>
      </c>
      <c r="FK34" t="inlineStr">
        <is>
          <t>Spartan (S20) Aggressive Growth</t>
        </is>
      </c>
      <c r="FP34" t="inlineStr">
        <is>
          <t>Spartan (S20) Aggressive Growth</t>
        </is>
      </c>
      <c r="FU34" t="inlineStr">
        <is>
          <t>Spartan (S20) Aggressive Growth</t>
        </is>
      </c>
      <c r="FZ34" t="inlineStr">
        <is>
          <t>Spartan (S20) Aggressive Growth</t>
        </is>
      </c>
      <c r="GE34" t="inlineStr">
        <is>
          <t>Spartan (S20) Aggressive Growth</t>
        </is>
      </c>
      <c r="GJ34" t="inlineStr">
        <is>
          <t>Spartan (S20) Aggressive Growth</t>
        </is>
      </c>
      <c r="GO34" t="inlineStr">
        <is>
          <t>Spartan (S20) Aggressive Growth</t>
        </is>
      </c>
      <c r="GT34" t="inlineStr">
        <is>
          <t>Spartan (S20) Aggressive Growth</t>
        </is>
      </c>
      <c r="GY34" t="inlineStr">
        <is>
          <t>Spartan (S20) Aggressive Growth</t>
        </is>
      </c>
      <c r="HD34" t="inlineStr">
        <is>
          <t>Spartan (S20) Aggressive Growth</t>
        </is>
      </c>
      <c r="HI34" t="inlineStr">
        <is>
          <t>Spartan (S20) Aggressive Growth</t>
        </is>
      </c>
      <c r="HN34" t="inlineStr">
        <is>
          <t>Spartan (S20) Aggressive Growth</t>
        </is>
      </c>
      <c r="HS34" t="inlineStr">
        <is>
          <t>Spartan (S20) Aggressive Growth</t>
        </is>
      </c>
      <c r="HX34" t="inlineStr">
        <is>
          <t>Spartan (S20) Aggressive Growth</t>
        </is>
      </c>
      <c r="IC34" t="inlineStr">
        <is>
          <t>Spartan (S20) Aggressive Growth</t>
        </is>
      </c>
      <c r="IH34" t="inlineStr">
        <is>
          <t>Spartan (S20) Aggressive Growth</t>
        </is>
      </c>
      <c r="IM34" t="inlineStr">
        <is>
          <t>Spartan (S20) Aggressive Growth</t>
        </is>
      </c>
      <c r="IR34" t="inlineStr">
        <is>
          <t>Spartan (S20) Aggressive Growth</t>
        </is>
      </c>
      <c r="IW34" t="inlineStr">
        <is>
          <t>Spartan (S20) Aggressive Growth</t>
        </is>
      </c>
      <c r="JB34" t="inlineStr">
        <is>
          <t>Spartan (S20) Aggressive Growth</t>
        </is>
      </c>
      <c r="JG34" t="inlineStr">
        <is>
          <t>Spartan (S20) Aggressive Growth</t>
        </is>
      </c>
      <c r="JL34" t="inlineStr">
        <is>
          <t>Spartan (S20) Aggressive Growth</t>
        </is>
      </c>
      <c r="JQ34" t="inlineStr">
        <is>
          <t>Spartan (S20) Aggressive Growth</t>
        </is>
      </c>
      <c r="JV34" t="inlineStr">
        <is>
          <t>Spartan (S20) Aggressive Growth</t>
        </is>
      </c>
      <c r="KA34" t="inlineStr">
        <is>
          <t>Spartan (S20) Aggressive Growth</t>
        </is>
      </c>
      <c r="KF34" t="inlineStr">
        <is>
          <t>Spartan (S20) Aggressive Growth</t>
        </is>
      </c>
      <c r="KK34" t="inlineStr">
        <is>
          <t>Spartan (S20) Aggressive Growth</t>
        </is>
      </c>
      <c r="KP34" t="inlineStr">
        <is>
          <t>Spartan (S20) Aggressive Growth</t>
        </is>
      </c>
      <c r="KU34" t="inlineStr">
        <is>
          <t>Spartan (S20) Aggressive Growth</t>
        </is>
      </c>
      <c r="KZ34" t="inlineStr">
        <is>
          <t>Spartan (S20) Aggressive Growth</t>
        </is>
      </c>
      <c r="LE34" t="inlineStr">
        <is>
          <t>Spartan (S20) Aggressive Growth</t>
        </is>
      </c>
      <c r="LJ34" t="inlineStr">
        <is>
          <t>Spartan (S20) Aggressive Growth</t>
        </is>
      </c>
      <c r="LO34" t="inlineStr">
        <is>
          <t>Spartan (S20) Aggressive Growth</t>
        </is>
      </c>
      <c r="LT34" t="inlineStr">
        <is>
          <t>Spartan (S20) Aggressive Growth</t>
        </is>
      </c>
      <c r="LY34" t="inlineStr">
        <is>
          <t>Spartan (S20) Aggressive Growth</t>
        </is>
      </c>
      <c r="MD34" t="inlineStr">
        <is>
          <t>Spartan (S20) Aggressive Growth</t>
        </is>
      </c>
      <c r="MI34" t="inlineStr">
        <is>
          <t>Spartan (S20) Aggressive Growth</t>
        </is>
      </c>
      <c r="MN34" t="inlineStr">
        <is>
          <t>Spartan (S20) Aggressive Growth</t>
        </is>
      </c>
      <c r="MS34" t="inlineStr">
        <is>
          <t>Spartan (S20) Aggressive Growth</t>
        </is>
      </c>
      <c r="MX34" t="inlineStr">
        <is>
          <t>Spartan (S20) Aggressive Growth</t>
        </is>
      </c>
      <c r="NC34" t="inlineStr">
        <is>
          <t>Spartan (S20) Aggressive Growth</t>
        </is>
      </c>
      <c r="NH34" t="inlineStr">
        <is>
          <t>Spartan (S20) Aggressive Growth</t>
        </is>
      </c>
      <c r="NM34" t="inlineStr">
        <is>
          <t>Spartan (S20) Aggressive Growth</t>
        </is>
      </c>
      <c r="NR34" t="inlineStr">
        <is>
          <t>Spartan (S20) Aggressive Growth</t>
        </is>
      </c>
      <c r="NW34" t="inlineStr">
        <is>
          <t>Spartan (S20) Aggressive Growth</t>
        </is>
      </c>
      <c r="OB34" t="inlineStr">
        <is>
          <t>Spartan (S20) Aggressive Growth</t>
        </is>
      </c>
      <c r="OG34" t="inlineStr">
        <is>
          <t>Spartan (S20) Aggressive Growth</t>
        </is>
      </c>
      <c r="OL34" t="inlineStr">
        <is>
          <t>Spartan (S20) Aggressive Growth</t>
        </is>
      </c>
      <c r="OQ34" t="inlineStr">
        <is>
          <t>Spartan (S20) Aggressive Growth</t>
        </is>
      </c>
      <c r="OV34" t="inlineStr">
        <is>
          <t>Spartan (S20) Aggressive Growth</t>
        </is>
      </c>
      <c r="PA34" t="inlineStr">
        <is>
          <t>Spartan (S20) Aggressive Growth</t>
        </is>
      </c>
      <c r="PF34" t="inlineStr">
        <is>
          <t>Spartan (S20) Aggressive Growth</t>
        </is>
      </c>
      <c r="PK34" t="inlineStr">
        <is>
          <t>Spartan (S20) Aggressive Growth</t>
        </is>
      </c>
      <c r="PP34" t="inlineStr">
        <is>
          <t>Spartan (S20) Aggressive Growth</t>
        </is>
      </c>
      <c r="PU34" t="inlineStr">
        <is>
          <t>Spartan (S20) Aggressive Growth</t>
        </is>
      </c>
      <c r="PZ34" t="inlineStr">
        <is>
          <t>Spartan (S20) Aggressive Growth</t>
        </is>
      </c>
    </row>
    <row r="35">
      <c r="H35" s="3" t="n"/>
      <c r="J35" s="3" t="n"/>
      <c r="M35" s="3" t="n"/>
      <c r="O35" s="3" t="n"/>
      <c r="R35" s="3" t="n"/>
      <c r="T35" s="3" t="n"/>
      <c r="W35" s="3" t="n"/>
      <c r="Y35" s="3" t="n"/>
      <c r="AB35" s="3" t="n"/>
      <c r="AD35" s="3" t="n"/>
      <c r="AG35" s="3" t="n"/>
      <c r="AI35" s="3" t="n"/>
      <c r="AL35" s="3" t="n"/>
      <c r="AN35" s="3" t="n"/>
      <c r="AQ35" s="3" t="n"/>
      <c r="AS35" s="3" t="n"/>
      <c r="AV35" s="3" t="n"/>
      <c r="AX35" s="3" t="n"/>
      <c r="BA35" s="3" t="n"/>
      <c r="BC35" s="3" t="n"/>
      <c r="HI35" t="inlineStr">
        <is>
          <t>BLUIX</t>
        </is>
      </c>
      <c r="HJ35" s="3" t="n">
        <v>0.2</v>
      </c>
      <c r="HK35" s="61">
        <f>'ETF MTD'!$ADE$28/'ETF MTD'!$ADE$3-1</f>
        <v/>
      </c>
      <c r="HL35" s="61">
        <f>HJ35*HK35</f>
        <v/>
      </c>
      <c r="HM35" s="61" t="n"/>
      <c r="HN35" t="inlineStr">
        <is>
          <t>BLUIX</t>
        </is>
      </c>
      <c r="HO35" s="3" t="n">
        <v>0.2</v>
      </c>
      <c r="HP35" s="61">
        <f>'ETF MTD'!$ADE$28/'ETF MTD'!$ADE$3-1</f>
        <v/>
      </c>
      <c r="HQ35" s="61">
        <f>HO35*HP35</f>
        <v/>
      </c>
      <c r="HR35" s="61" t="n"/>
      <c r="HS35" t="inlineStr">
        <is>
          <t>BLUIX</t>
        </is>
      </c>
      <c r="HT35" s="3" t="n">
        <v>0.2</v>
      </c>
      <c r="HU35" s="61">
        <f>'ETF MTD'!$ADE$28/'ETF MTD'!$ADE$3-1</f>
        <v/>
      </c>
      <c r="HV35" s="61">
        <f>HT35*HU35</f>
        <v/>
      </c>
      <c r="HW35" s="61" t="n"/>
      <c r="HX35" t="inlineStr">
        <is>
          <t>BLUIX</t>
        </is>
      </c>
      <c r="HY35" s="3" t="n">
        <v>0.2</v>
      </c>
      <c r="HZ35" s="61">
        <f>'ETF MTD'!$ADE$28/'ETF MTD'!$ADE$3-1</f>
        <v/>
      </c>
      <c r="IA35" s="61">
        <f>HY35*HZ35</f>
        <v/>
      </c>
      <c r="IB35" s="61" t="n"/>
      <c r="IC35" t="inlineStr">
        <is>
          <t>BLUIX</t>
        </is>
      </c>
      <c r="ID35" s="3" t="n">
        <v>0.2</v>
      </c>
      <c r="IE35" s="61">
        <f>'ETF MTD'!$ADE$28/'ETF MTD'!$ADE$3-1</f>
        <v/>
      </c>
      <c r="IF35" s="61">
        <f>ID35*IE35</f>
        <v/>
      </c>
      <c r="IG35" s="61" t="n"/>
      <c r="IH35" t="inlineStr">
        <is>
          <t>BLUIX</t>
        </is>
      </c>
      <c r="II35" s="3" t="n">
        <v>0.2</v>
      </c>
      <c r="IJ35" s="61">
        <f>'ETF MTD'!$ADE$28/'ETF MTD'!$ADE$3-1</f>
        <v/>
      </c>
      <c r="IK35" s="61">
        <f>II35*IJ35</f>
        <v/>
      </c>
      <c r="IL35" s="61" t="n"/>
      <c r="IM35" t="inlineStr">
        <is>
          <t>BLUIX</t>
        </is>
      </c>
      <c r="IN35" s="3" t="n">
        <v>0.2</v>
      </c>
      <c r="IO35" s="61">
        <f>'ETF MTD'!$ADE$28/'ETF MTD'!$ADE$3-1</f>
        <v/>
      </c>
      <c r="IP35" s="61">
        <f>IN35*IO35</f>
        <v/>
      </c>
      <c r="IQ35" s="61" t="n"/>
      <c r="IR35" t="inlineStr">
        <is>
          <t>BLUIX</t>
        </is>
      </c>
      <c r="IS35" s="3" t="n">
        <v>0.2</v>
      </c>
      <c r="IT35" s="61">
        <f>'ETF MTD'!$ADE$28/'ETF MTD'!$ADE$3-1</f>
        <v/>
      </c>
      <c r="IU35" s="61">
        <f>IS35*IT35</f>
        <v/>
      </c>
      <c r="IV35" s="61" t="n"/>
      <c r="IW35" t="inlineStr">
        <is>
          <t>BLUIX</t>
        </is>
      </c>
      <c r="IX35" s="3">
        <f>'BLUIX in Models'!$C$4</f>
        <v/>
      </c>
      <c r="IY35" s="61">
        <f>'ETF MTD'!$ADE$28/'ETF MTD'!$ADE$3-1</f>
        <v/>
      </c>
      <c r="IZ35" s="61">
        <f>IX35*IY35</f>
        <v/>
      </c>
      <c r="JA35" s="61" t="n"/>
      <c r="JB35" t="inlineStr">
        <is>
          <t>BLUIX</t>
        </is>
      </c>
      <c r="JC35" s="3" t="n">
        <v>0.2</v>
      </c>
      <c r="JD35" s="61">
        <f>'ETF MTD'!$ADE$28/'ETF MTD'!$ADE$3-1</f>
        <v/>
      </c>
      <c r="JE35" s="61">
        <f>JC35*JD35</f>
        <v/>
      </c>
      <c r="JF35" s="61" t="n"/>
      <c r="JG35" t="inlineStr">
        <is>
          <t>BLUIX</t>
        </is>
      </c>
      <c r="JH35" s="3" t="n">
        <v>0.2</v>
      </c>
      <c r="JI35" s="61">
        <f>'ETF MTD'!$ADE$28/'ETF MTD'!$ADE$3-1</f>
        <v/>
      </c>
      <c r="JJ35" s="61">
        <f>JH35*JI35</f>
        <v/>
      </c>
      <c r="JK35" s="61" t="n"/>
      <c r="JL35" t="inlineStr">
        <is>
          <t>BLUIX</t>
        </is>
      </c>
      <c r="JM35" s="3">
        <f>'BLUIX in Models'!$C$4</f>
        <v/>
      </c>
      <c r="JN35" s="61">
        <f>'ETF MTD'!$ADE$28/'ETF MTD'!$ADE$3-1</f>
        <v/>
      </c>
      <c r="JO35" s="61">
        <f>JM35*JN35</f>
        <v/>
      </c>
      <c r="JP35" s="61" t="n"/>
      <c r="JQ35" t="inlineStr">
        <is>
          <t>BLUIX</t>
        </is>
      </c>
      <c r="JR35" s="3" t="n">
        <v>0.2</v>
      </c>
      <c r="JS35" s="61">
        <f>'ETF MTD'!$ADE$28/'ETF MTD'!$ADE$3-1</f>
        <v/>
      </c>
      <c r="JT35" s="61">
        <f>JR35*JS35</f>
        <v/>
      </c>
      <c r="JU35" s="61" t="n"/>
      <c r="JV35" t="inlineStr">
        <is>
          <t>BLUIX</t>
        </is>
      </c>
      <c r="JW35" s="3" t="n">
        <v>0.2</v>
      </c>
      <c r="JX35" s="61">
        <f>'ETF MTD'!$ADE$28/'ETF MTD'!$ADE$3-1</f>
        <v/>
      </c>
      <c r="JY35" s="61">
        <f>JW35*JX35</f>
        <v/>
      </c>
      <c r="JZ35" s="61" t="n"/>
      <c r="KA35" t="inlineStr">
        <is>
          <t>BLUIX</t>
        </is>
      </c>
      <c r="KB35" s="3" t="n">
        <v>0.2</v>
      </c>
      <c r="KC35" s="61">
        <f>'ETF MTD'!$ADE$28/'ETF MTD'!$ADE$3-1</f>
        <v/>
      </c>
      <c r="KD35" s="61">
        <f>KB35*KC35</f>
        <v/>
      </c>
      <c r="KE35" s="61" t="n"/>
      <c r="KF35" t="inlineStr">
        <is>
          <t>BLUIX</t>
        </is>
      </c>
      <c r="KG35" s="3" t="n">
        <v>0.2</v>
      </c>
      <c r="KH35" s="61">
        <f>'ETF MTD'!$ADE$28/'ETF MTD'!$ADE$3-1</f>
        <v/>
      </c>
      <c r="KI35" s="61">
        <f>KG35*KH35</f>
        <v/>
      </c>
      <c r="KJ35" s="61" t="n"/>
      <c r="KK35" t="inlineStr">
        <is>
          <t>BLUIX</t>
        </is>
      </c>
      <c r="KL35" s="3" t="n">
        <v>0.2</v>
      </c>
      <c r="KM35" s="61">
        <f>'ETF MTD'!$ADE$28/'ETF MTD'!$ADE$3-1</f>
        <v/>
      </c>
      <c r="KN35" s="61">
        <f>KL35*KM35</f>
        <v/>
      </c>
      <c r="KO35" s="61" t="n"/>
      <c r="KP35" t="inlineStr">
        <is>
          <t>BLUIX</t>
        </is>
      </c>
      <c r="KQ35" s="3" t="n">
        <v>0.2</v>
      </c>
      <c r="KR35" s="61">
        <f>'ETF MTD'!$ADE$28/'ETF MTD'!$ADE$3-1</f>
        <v/>
      </c>
      <c r="KS35" s="61">
        <f>KQ35*KR35</f>
        <v/>
      </c>
      <c r="KT35" s="61" t="n"/>
      <c r="KU35" t="inlineStr">
        <is>
          <t>BLUIX</t>
        </is>
      </c>
      <c r="KV35" s="3" t="n">
        <v>0.2</v>
      </c>
      <c r="KW35" s="61">
        <f>'ETF MTD'!$ADE$28/'ETF MTD'!$ADE$3-1</f>
        <v/>
      </c>
      <c r="KX35" s="61">
        <f>KV35*KW35</f>
        <v/>
      </c>
      <c r="KY35" s="61" t="n"/>
      <c r="KZ35" t="inlineStr">
        <is>
          <t>BLUIX</t>
        </is>
      </c>
      <c r="LA35" s="3" t="n">
        <v>0.2</v>
      </c>
      <c r="LB35" s="61">
        <f>'ETF MTD'!$ADE$28/'ETF MTD'!$ADE$3-1</f>
        <v/>
      </c>
      <c r="LC35" s="61">
        <f>LA35*LB35</f>
        <v/>
      </c>
      <c r="LD35" s="61" t="n"/>
      <c r="LE35" t="inlineStr">
        <is>
          <t>BLUIX</t>
        </is>
      </c>
      <c r="LF35" s="3" t="n">
        <v>0.2</v>
      </c>
      <c r="LG35" s="61">
        <f>'ETF MTD'!$ADE$28/'ETF MTD'!$ADE$3-1</f>
        <v/>
      </c>
      <c r="LH35" s="61">
        <f>LF35*LG35</f>
        <v/>
      </c>
      <c r="LJ35" t="inlineStr">
        <is>
          <t>BLUIX</t>
        </is>
      </c>
      <c r="LK35" s="3">
        <f>'BLUIX in Models'!$C$4</f>
        <v/>
      </c>
      <c r="LL35" s="61">
        <f>'ETF MTD'!$ADE$28/'ETF MTD'!$ADE$3-1</f>
        <v/>
      </c>
      <c r="LM35" s="61">
        <f>LK35*LL35</f>
        <v/>
      </c>
      <c r="LN35" s="61" t="n"/>
      <c r="LO35" t="inlineStr">
        <is>
          <t>BLUIX</t>
        </is>
      </c>
      <c r="LP35" s="3" t="n">
        <v>0.2</v>
      </c>
      <c r="LQ35" s="61">
        <f>'ETF MTD'!$ADE$28/'ETF MTD'!$ADE$3-1</f>
        <v/>
      </c>
      <c r="LR35" s="61">
        <f>LP35*LQ35</f>
        <v/>
      </c>
      <c r="LT35" t="inlineStr">
        <is>
          <t>BLUIX</t>
        </is>
      </c>
      <c r="LU35" s="3">
        <f>'BLUIX in Models'!$C$4</f>
        <v/>
      </c>
      <c r="LV35" s="61">
        <f>'ETF MTD'!$ADE$28/'ETF MTD'!$ADE$3-1</f>
        <v/>
      </c>
      <c r="LW35" s="61">
        <f>LU35*LV35</f>
        <v/>
      </c>
      <c r="LY35" t="inlineStr">
        <is>
          <t>BLUIX</t>
        </is>
      </c>
      <c r="LZ35" s="3">
        <f>'BLUIX in Models'!$C$4</f>
        <v/>
      </c>
      <c r="MA35" s="61">
        <f>'ETF MTD'!$ADE$28/'ETF MTD'!$ADE$3-1</f>
        <v/>
      </c>
      <c r="MB35" s="61">
        <f>LZ35*MA35</f>
        <v/>
      </c>
      <c r="MD35" t="inlineStr">
        <is>
          <t>BLUIX</t>
        </is>
      </c>
      <c r="ME35" s="3" t="n">
        <v>0.2</v>
      </c>
      <c r="MF35" s="61">
        <f>'ETF MTD'!$ADE$28/'ETF MTD'!$ADE$3-1</f>
        <v/>
      </c>
      <c r="MG35" s="61">
        <f>ME35*MF35</f>
        <v/>
      </c>
      <c r="MI35" t="inlineStr">
        <is>
          <t>BLUIX</t>
        </is>
      </c>
      <c r="MJ35" s="3">
        <f>'BLUIX in Models'!$C$4</f>
        <v/>
      </c>
      <c r="MK35" s="61">
        <f>'ETF MTD'!$ADE$28/'ETF MTD'!$ADE$3-1</f>
        <v/>
      </c>
      <c r="ML35" s="61">
        <f>MJ35*MK35</f>
        <v/>
      </c>
      <c r="MN35" t="inlineStr">
        <is>
          <t>BLUIX</t>
        </is>
      </c>
      <c r="MO35" s="3">
        <f>'BLUIX in Models'!$C$4</f>
        <v/>
      </c>
      <c r="MP35" s="61">
        <f>'ETF MTD'!$ADE$28/'ETF MTD'!$ADE$3-1</f>
        <v/>
      </c>
      <c r="MQ35" s="61">
        <f>MO35*MP35</f>
        <v/>
      </c>
      <c r="MS35" t="inlineStr">
        <is>
          <t>BLUIX</t>
        </is>
      </c>
      <c r="MT35" s="3">
        <f>'BLUIX in Models'!$C$4</f>
        <v/>
      </c>
      <c r="MU35" s="61">
        <f>'ETF MTD'!$ADE$28/'ETF MTD'!$ADE$3-1</f>
        <v/>
      </c>
      <c r="MV35" s="61">
        <f>MT35*MU35</f>
        <v/>
      </c>
      <c r="MX35" t="inlineStr">
        <is>
          <t>BLUIX</t>
        </is>
      </c>
      <c r="MY35" s="3" t="n">
        <v>0.2</v>
      </c>
      <c r="MZ35" s="61">
        <f>'ETF MTD'!$ADE$28/'ETF MTD'!$ADE$3-1</f>
        <v/>
      </c>
      <c r="NA35" s="61">
        <f>MY35*MZ35</f>
        <v/>
      </c>
      <c r="NC35" t="inlineStr">
        <is>
          <t>BLUIX</t>
        </is>
      </c>
      <c r="ND35" s="3">
        <f>'BLUIX in Models'!$C$4</f>
        <v/>
      </c>
      <c r="NE35" s="61">
        <f>'ETF MTD'!$ADE$28/'ETF MTD'!$ADE$3-1</f>
        <v/>
      </c>
      <c r="NF35" s="61">
        <f>ND35*NE35</f>
        <v/>
      </c>
      <c r="NH35" t="inlineStr">
        <is>
          <t>BLUIX</t>
        </is>
      </c>
      <c r="NI35" s="3">
        <f>'BLUIX in Models'!$C$4</f>
        <v/>
      </c>
      <c r="NJ35" s="61">
        <f>'ETF MTD'!$ADE$28/'ETF MTD'!$ADE$3-1</f>
        <v/>
      </c>
      <c r="NK35" s="61">
        <f>NI35*NJ35</f>
        <v/>
      </c>
      <c r="NM35" t="inlineStr">
        <is>
          <t>BLUIX</t>
        </is>
      </c>
      <c r="NN35" s="3">
        <f>'BLUIX in Models'!$C$4</f>
        <v/>
      </c>
      <c r="NO35" s="61">
        <f>'ETF MTD'!$ADE$28/'ETF MTD'!$ADE$3-1</f>
        <v/>
      </c>
      <c r="NP35" s="61">
        <f>NN35*NO35</f>
        <v/>
      </c>
      <c r="NR35" t="inlineStr">
        <is>
          <t>BLUIX</t>
        </is>
      </c>
      <c r="NS35" s="3">
        <f>'BLUIX in Models'!$C$4</f>
        <v/>
      </c>
      <c r="NT35" s="61">
        <f>'ETF MTD'!$ADE$28/'ETF MTD'!$ADE$3-1</f>
        <v/>
      </c>
      <c r="NU35" s="61">
        <f>NS35*NT35</f>
        <v/>
      </c>
      <c r="NW35" t="inlineStr">
        <is>
          <t>BLUIX</t>
        </is>
      </c>
      <c r="NX35" s="3">
        <f>'BLUIX in Models'!$C$4</f>
        <v/>
      </c>
      <c r="NY35" s="61">
        <f>'ETF MTD'!$ADE$28/'ETF MTD'!$ADE$3-1</f>
        <v/>
      </c>
      <c r="NZ35" s="61">
        <f>NX35*NY35</f>
        <v/>
      </c>
      <c r="OB35" t="inlineStr">
        <is>
          <t>BLUIX</t>
        </is>
      </c>
      <c r="OC35" s="3">
        <f>'BLUIX in Models'!$C$4</f>
        <v/>
      </c>
      <c r="OD35" s="61">
        <f>'ETF MTD'!$ADE$28/'ETF MTD'!$ADE$3-1</f>
        <v/>
      </c>
      <c r="OE35" s="61">
        <f>OC35*OD35</f>
        <v/>
      </c>
      <c r="OG35" t="inlineStr">
        <is>
          <t>BLUIX</t>
        </is>
      </c>
      <c r="OH35" s="3">
        <f>'BLUIX in Models'!$C$4</f>
        <v/>
      </c>
      <c r="OI35" s="61">
        <f>'ETF MTD'!$ADE$28/'ETF MTD'!$ADE$3-1</f>
        <v/>
      </c>
      <c r="OJ35" s="61">
        <f>OH35*OI35</f>
        <v/>
      </c>
      <c r="OL35" t="inlineStr">
        <is>
          <t>BLUIX</t>
        </is>
      </c>
      <c r="OM35" s="3">
        <f>'BLUIX in Models'!$C$4</f>
        <v/>
      </c>
      <c r="ON35" s="61">
        <f>'ETF MTD'!$ADE$28/'ETF MTD'!$ADE$3-1</f>
        <v/>
      </c>
      <c r="OO35" s="61">
        <f>OM35*ON35</f>
        <v/>
      </c>
      <c r="OQ35" t="inlineStr">
        <is>
          <t>BLUIX</t>
        </is>
      </c>
      <c r="OR35" s="3">
        <f>'BLUIX in Models'!$C$4</f>
        <v/>
      </c>
      <c r="OS35" s="61">
        <f>'ETF MTD'!$ADE$28/'ETF MTD'!$ADE$3-1</f>
        <v/>
      </c>
      <c r="OT35" s="61">
        <f>OR35*OS35</f>
        <v/>
      </c>
      <c r="OV35" t="inlineStr">
        <is>
          <t>BLUIX</t>
        </is>
      </c>
      <c r="OW35" s="3">
        <f>'BLUIX in Models'!$C$4</f>
        <v/>
      </c>
      <c r="OX35" s="61">
        <f>'ETF MTD'!$ADE$28/'ETF MTD'!$ADE$3-1</f>
        <v/>
      </c>
      <c r="OY35" s="61">
        <f>OW35*OX35</f>
        <v/>
      </c>
      <c r="PA35" t="inlineStr">
        <is>
          <t>BLUIX</t>
        </is>
      </c>
      <c r="PB35" s="3">
        <f>'BLUIX in Models'!$C$4</f>
        <v/>
      </c>
      <c r="PC35" s="61">
        <f>'ETF MTD'!$ADE$28/'ETF MTD'!$ADE$3-1</f>
        <v/>
      </c>
      <c r="PD35" s="61">
        <f>PB35*PC35</f>
        <v/>
      </c>
      <c r="PF35" t="inlineStr">
        <is>
          <t>BLUIX</t>
        </is>
      </c>
      <c r="PG35" s="3">
        <f>'BLUIX in Models'!$C$4</f>
        <v/>
      </c>
      <c r="PH35" s="61">
        <f>'ETF MTD'!$ADE$28/'ETF MTD'!$ADE$3-1</f>
        <v/>
      </c>
      <c r="PI35" s="61">
        <f>PG35*PH35</f>
        <v/>
      </c>
      <c r="PK35" t="inlineStr">
        <is>
          <t>BLUIX</t>
        </is>
      </c>
      <c r="PL35" s="3">
        <f>'BLUIX in Models'!$C$4</f>
        <v/>
      </c>
      <c r="PM35" s="61">
        <f>'ETF MTD'!$ADE$28/'ETF MTD'!$ADE$3-1</f>
        <v/>
      </c>
      <c r="PN35" s="61">
        <f>PL35*PM35</f>
        <v/>
      </c>
      <c r="PP35" t="inlineStr">
        <is>
          <t>BLUIX</t>
        </is>
      </c>
      <c r="PQ35" s="3">
        <f>'BLUIX in Models'!$C$4</f>
        <v/>
      </c>
      <c r="PR35" s="61">
        <f>'ETF MTD'!$ADE$28/'ETF MTD'!$ADE$3-1</f>
        <v/>
      </c>
      <c r="PS35" s="61">
        <f>PQ35*PR35</f>
        <v/>
      </c>
      <c r="PU35" t="inlineStr">
        <is>
          <t>BLUIX</t>
        </is>
      </c>
      <c r="PV35" s="3">
        <f>'BLUIX in Models'!$C$4</f>
        <v/>
      </c>
      <c r="PW35" s="61">
        <f>'ETF MTD'!$ADE$28/'ETF MTD'!$ADE$3-1</f>
        <v/>
      </c>
      <c r="PX35" s="61">
        <f>PV35*PW35</f>
        <v/>
      </c>
      <c r="PZ35" t="inlineStr">
        <is>
          <t>BLUIX</t>
        </is>
      </c>
      <c r="QA35" s="3">
        <f>'BLUIX in Models'!$C$4</f>
        <v/>
      </c>
      <c r="QB35" s="61">
        <f>'ETF MTD'!$ADE$28/'ETF MTD'!$ADE$3-1</f>
        <v/>
      </c>
      <c r="QC35" s="61">
        <f>QA35*QB35</f>
        <v/>
      </c>
      <c r="QE35" s="3">
        <f>'BLUIX in Models'!$C$4</f>
        <v/>
      </c>
      <c r="QF35" s="3" t="n"/>
      <c r="QG35" s="61" t="n"/>
      <c r="QH35" s="61" t="n"/>
    </row>
    <row r="36">
      <c r="CN36" s="61" t="inlineStr">
        <is>
          <t>VTI</t>
        </is>
      </c>
      <c r="CO36" s="49">
        <f>(0.66*MODEL!RI5)+(0.34*'Add''l Spartan'!CO3)</f>
        <v/>
      </c>
      <c r="CP36" s="61">
        <f>'ETF MTD'!$K$28/'ETF MTD'!$K$3-1</f>
        <v/>
      </c>
      <c r="CQ36" s="61">
        <f>CO36*CP36</f>
        <v/>
      </c>
      <c r="CS36" s="61" t="inlineStr">
        <is>
          <t>VTI</t>
        </is>
      </c>
      <c r="CT36" s="49">
        <f>(0.66*MODEL!$RI5)+(0.34*'Add''l Spartan'!CT3)</f>
        <v/>
      </c>
      <c r="CU36" s="61">
        <f>'ETF MTD'!$K$28/'ETF MTD'!$K$3-1</f>
        <v/>
      </c>
      <c r="CV36" s="61">
        <f>CT36*CU36</f>
        <v/>
      </c>
      <c r="CW36" s="61" t="n"/>
      <c r="CX36" s="32" t="inlineStr">
        <is>
          <t>SPTM</t>
        </is>
      </c>
      <c r="CY36" s="49" t="n">
        <v>0.08019999999999999</v>
      </c>
      <c r="CZ36" s="61">
        <f>'ETF MTD'!$K$28/'ETF MTD'!$K$3-1</f>
        <v/>
      </c>
      <c r="DA36" s="61">
        <f>CY36*CZ36</f>
        <v/>
      </c>
      <c r="DB36" s="61" t="n"/>
      <c r="DC36" s="32" t="inlineStr">
        <is>
          <t>SPTM</t>
        </is>
      </c>
      <c r="DD36" s="49" t="n">
        <v>0.08019999999999999</v>
      </c>
      <c r="DE36" s="61">
        <f>'ETF MTD'!$K$28/'ETF MTD'!$K$3-1</f>
        <v/>
      </c>
      <c r="DF36" s="61">
        <f>DD36*DE36</f>
        <v/>
      </c>
      <c r="DG36" s="61" t="n"/>
      <c r="DH36" s="32" t="inlineStr">
        <is>
          <t>SPTM</t>
        </is>
      </c>
      <c r="DI36" s="49" t="n">
        <v>0.2406</v>
      </c>
      <c r="DJ36" s="61">
        <f>'ETF MTD'!$K$28/'ETF MTD'!$K$3-1</f>
        <v/>
      </c>
      <c r="DK36" s="61">
        <f>DI36*DJ36</f>
        <v/>
      </c>
      <c r="DL36" s="61" t="n"/>
      <c r="DM36" s="32" t="inlineStr">
        <is>
          <t>SPTM</t>
        </is>
      </c>
      <c r="DN36" s="49" t="n">
        <v>0.48644</v>
      </c>
      <c r="DO36" s="61">
        <f>'ETF MTD'!$K$28/'ETF MTD'!$K$3-1</f>
        <v/>
      </c>
      <c r="DP36" s="61">
        <f>DN36*DO36</f>
        <v/>
      </c>
      <c r="DQ36" s="61" t="n"/>
      <c r="DR36" s="32" t="inlineStr">
        <is>
          <t>SPTM</t>
        </is>
      </c>
      <c r="DS36" s="49" t="n">
        <v>0.401</v>
      </c>
      <c r="DT36" s="61">
        <f>'ETF MTD'!$K$28/'ETF MTD'!$K$3-1</f>
        <v/>
      </c>
      <c r="DU36" s="61">
        <f>DS36*DT36</f>
        <v/>
      </c>
      <c r="DV36" s="61" t="n"/>
      <c r="DW36" s="32" t="inlineStr">
        <is>
          <t>SPTM</t>
        </is>
      </c>
      <c r="DX36" s="49" t="n">
        <v>0.2934</v>
      </c>
      <c r="DY36" s="61">
        <f>'ETF MTD'!$K$28/'ETF MTD'!$K$3-1</f>
        <v/>
      </c>
      <c r="DZ36" s="61">
        <f>DX36*DY36</f>
        <v/>
      </c>
      <c r="EA36" s="61" t="n"/>
      <c r="EB36" s="32" t="inlineStr">
        <is>
          <t>SPTM</t>
        </is>
      </c>
      <c r="EC36" s="49" t="n">
        <v>0.4933999999999999</v>
      </c>
      <c r="ED36" s="61">
        <f>'ETF MTD'!$K$28/'ETF MTD'!$K$3-1</f>
        <v/>
      </c>
      <c r="EE36" s="61">
        <f>EC36*ED36</f>
        <v/>
      </c>
      <c r="EF36" s="61" t="n"/>
      <c r="EG36" s="32" t="inlineStr">
        <is>
          <t>SPTM</t>
        </is>
      </c>
      <c r="EH36" s="49" t="n">
        <v>0.401</v>
      </c>
      <c r="EI36" s="61">
        <f>'ETF MTD'!$K$28/'ETF MTD'!$K$3-1</f>
        <v/>
      </c>
      <c r="EJ36" s="61">
        <f>EH36*EI36</f>
        <v/>
      </c>
      <c r="EK36" s="61" t="n"/>
      <c r="EL36" s="32" t="inlineStr">
        <is>
          <t>SPTM</t>
        </is>
      </c>
      <c r="EM36" s="49" t="n">
        <v>0.333</v>
      </c>
      <c r="EN36" s="61">
        <f>'ETF MTD'!$K$28/'ETF MTD'!$K$3-1</f>
        <v/>
      </c>
      <c r="EO36" s="61">
        <f>EM36*EN36</f>
        <v/>
      </c>
      <c r="EP36" s="61" t="n"/>
      <c r="EQ36" s="32" t="inlineStr">
        <is>
          <t>SPTM</t>
        </is>
      </c>
      <c r="ER36" s="49" t="n">
        <v>0.4933999999999999</v>
      </c>
      <c r="ES36" s="61">
        <f>'ETF MTD'!$K$28/'ETF MTD'!$K$3-1</f>
        <v/>
      </c>
      <c r="ET36" s="61">
        <f>ER36*ES36</f>
        <v/>
      </c>
      <c r="EU36" s="61" t="n"/>
      <c r="EV36" s="32" t="inlineStr">
        <is>
          <t>SPTM</t>
        </is>
      </c>
      <c r="EW36" s="49" t="n">
        <v>0.401</v>
      </c>
      <c r="EX36" s="61">
        <f>'ETF MTD'!$K$28/'ETF MTD'!$K$3-1</f>
        <v/>
      </c>
      <c r="EY36" s="61">
        <f>EW36*EX36</f>
        <v/>
      </c>
      <c r="EZ36" s="61" t="n"/>
      <c r="FA36" s="32" t="inlineStr">
        <is>
          <t>SPTM</t>
        </is>
      </c>
      <c r="FB36" s="49" t="n">
        <v>0.401</v>
      </c>
      <c r="FC36" s="61">
        <f>'ETF MTD'!$K$28/'ETF MTD'!$K$3-1</f>
        <v/>
      </c>
      <c r="FD36" s="61">
        <f>FB36*FC36</f>
        <v/>
      </c>
      <c r="FF36" s="32" t="inlineStr">
        <is>
          <t>SPTM</t>
        </is>
      </c>
      <c r="FG36" s="49" t="n">
        <v>0.43796</v>
      </c>
      <c r="FH36" s="61">
        <f>'ETF MTD'!$K$28/'ETF MTD'!$K$3-1</f>
        <v/>
      </c>
      <c r="FI36" s="61">
        <f>FG36*FH36</f>
        <v/>
      </c>
      <c r="FK36" s="32" t="inlineStr">
        <is>
          <t>SPTM</t>
        </is>
      </c>
      <c r="FL36" s="49" t="n">
        <v>0.401</v>
      </c>
      <c r="FM36" s="61">
        <f>'ETF MTD'!$K$28/'ETF MTD'!$K$3-1</f>
        <v/>
      </c>
      <c r="FN36" s="61">
        <f>FL36*FM36</f>
        <v/>
      </c>
      <c r="FP36" s="32" t="inlineStr">
        <is>
          <t>SPTM</t>
        </is>
      </c>
      <c r="FQ36" s="49" t="n">
        <v>0.2406</v>
      </c>
      <c r="FR36" s="61">
        <f>'ETF MTD'!$K$28/'ETF MTD'!$K$3-1</f>
        <v/>
      </c>
      <c r="FS36" s="61">
        <f>FQ36*FR36</f>
        <v/>
      </c>
      <c r="FT36" s="61" t="n"/>
      <c r="FU36" s="32" t="inlineStr">
        <is>
          <t>SPTM</t>
        </is>
      </c>
      <c r="FV36" s="49" t="n">
        <v>0.08020000000000001</v>
      </c>
      <c r="FW36" s="61">
        <f>'ETF MTD'!$K$28/'ETF MTD'!$K$3-1</f>
        <v/>
      </c>
      <c r="FX36" s="61">
        <f>FV36*FW36</f>
        <v/>
      </c>
      <c r="FY36" s="61" t="n"/>
      <c r="FZ36" s="32" t="inlineStr">
        <is>
          <t>SPTM</t>
        </is>
      </c>
      <c r="GA36" s="49">
        <f>(0.66*MODEL!$RI5)+(0.34*'Add''l Spartan'!GA3)</f>
        <v/>
      </c>
      <c r="GB36" s="61">
        <f>'ETF MTD'!$K$28/'ETF MTD'!$K$3-1</f>
        <v/>
      </c>
      <c r="GC36" s="61">
        <f>GA36*GB36</f>
        <v/>
      </c>
      <c r="GD36" s="61" t="n"/>
      <c r="GE36" s="32" t="inlineStr">
        <is>
          <t>SPTM</t>
        </is>
      </c>
      <c r="GF36" s="49" t="n">
        <v>0.5586800000000001</v>
      </c>
      <c r="GG36" s="61">
        <f>'ETF MTD'!$K$28/'ETF MTD'!$K$3-1</f>
        <v/>
      </c>
      <c r="GH36" s="61">
        <f>GF36*GG36</f>
        <v/>
      </c>
      <c r="GI36" s="61" t="n"/>
      <c r="GJ36" s="32" t="inlineStr">
        <is>
          <t>SPTM</t>
        </is>
      </c>
      <c r="GK36" s="49">
        <f>(0.66*MODEL!$RI5)+(0.34*'Add''l Spartan'!GK3)</f>
        <v/>
      </c>
      <c r="GL36" s="61">
        <f>'ETF MTD'!$K$28/'ETF MTD'!$K$3-1</f>
        <v/>
      </c>
      <c r="GM36" s="61">
        <f>GK36*GL36</f>
        <v/>
      </c>
      <c r="GN36" s="61" t="n"/>
      <c r="GO36" s="32" t="inlineStr">
        <is>
          <t>SPTM</t>
        </is>
      </c>
      <c r="GP36" s="49" t="n">
        <v>0.49268</v>
      </c>
      <c r="GQ36" s="61">
        <f>'ETF MTD'!$K$28/'ETF MTD'!$K$3-1</f>
        <v/>
      </c>
      <c r="GR36" s="61">
        <f>GP36*GQ36</f>
        <v/>
      </c>
      <c r="GS36" s="61" t="n"/>
      <c r="GT36" s="32" t="inlineStr">
        <is>
          <t>SPTM</t>
        </is>
      </c>
      <c r="GU36" s="49" t="n">
        <v>0.435</v>
      </c>
      <c r="GV36" s="61">
        <f>'ETF MTD'!$K$28/'ETF MTD'!$K$3-1</f>
        <v/>
      </c>
      <c r="GW36" s="61">
        <f>GU36*GV36</f>
        <v/>
      </c>
      <c r="GX36" s="61" t="n"/>
      <c r="GY36" s="32" t="inlineStr">
        <is>
          <t>SPTM</t>
        </is>
      </c>
      <c r="GZ36" s="49" t="n">
        <v>0.435</v>
      </c>
      <c r="HA36" s="61">
        <f>'ETF MTD'!$K$28/'ETF MTD'!$K$3-1</f>
        <v/>
      </c>
      <c r="HB36" s="61">
        <f>GZ36*HA36</f>
        <v/>
      </c>
      <c r="HC36" s="61" t="n"/>
      <c r="HD36" s="32" t="inlineStr">
        <is>
          <t>SPTM</t>
        </is>
      </c>
      <c r="HE36" s="49" t="n">
        <v>0.435</v>
      </c>
      <c r="HF36" s="61">
        <f>'ETF MTD'!$K$28/'ETF MTD'!$K$3-1</f>
        <v/>
      </c>
      <c r="HG36" s="61">
        <f>HE36*HF36</f>
        <v/>
      </c>
      <c r="HH36" s="61" t="n"/>
      <c r="HI36" s="32" t="inlineStr">
        <is>
          <t>SPTM</t>
        </is>
      </c>
      <c r="HJ36" s="3" t="n">
        <v>0.4</v>
      </c>
      <c r="HK36" s="61">
        <f>'ETF MTD'!$K$28/'ETF MTD'!$K$3-1</f>
        <v/>
      </c>
      <c r="HL36" s="61">
        <f>HJ36*HK36</f>
        <v/>
      </c>
      <c r="HM36" s="61" t="n"/>
      <c r="HN36" s="32" t="inlineStr">
        <is>
          <t>SPTM</t>
        </is>
      </c>
      <c r="HO36" s="3" t="n">
        <v>0.4</v>
      </c>
      <c r="HP36" s="61">
        <f>'ETF MTD'!$K$28/'ETF MTD'!$K$3-1</f>
        <v/>
      </c>
      <c r="HQ36" s="61">
        <f>HO36*HP36</f>
        <v/>
      </c>
      <c r="HR36" s="61" t="n"/>
      <c r="HS36" s="32" t="inlineStr">
        <is>
          <t>SPTM</t>
        </is>
      </c>
      <c r="HT36" s="3" t="n">
        <v>0.4</v>
      </c>
      <c r="HU36" s="61">
        <f>'ETF MTD'!$K$28/'ETF MTD'!$K$3-1</f>
        <v/>
      </c>
      <c r="HV36" s="61">
        <f>HT36*HU36</f>
        <v/>
      </c>
      <c r="HW36" s="61" t="n"/>
      <c r="HX36" s="32" t="inlineStr">
        <is>
          <t>SPTM</t>
        </is>
      </c>
      <c r="HY36" s="3" t="n">
        <v>0.4</v>
      </c>
      <c r="HZ36" s="61">
        <f>'ETF MTD'!$K$28/'ETF MTD'!$K$3-1</f>
        <v/>
      </c>
      <c r="IA36" s="61">
        <f>HY36*HZ36</f>
        <v/>
      </c>
      <c r="IB36" s="61" t="n"/>
      <c r="IC36" s="32" t="inlineStr">
        <is>
          <t>SPTM</t>
        </is>
      </c>
      <c r="ID36" s="3" t="n">
        <v>0.4</v>
      </c>
      <c r="IE36" s="61">
        <f>'ETF MTD'!$K$28/'ETF MTD'!$K$3-1</f>
        <v/>
      </c>
      <c r="IF36" s="61">
        <f>ID36*IE36</f>
        <v/>
      </c>
      <c r="IG36" s="61" t="n"/>
      <c r="IH36" s="32" t="inlineStr">
        <is>
          <t>SPTM</t>
        </is>
      </c>
      <c r="II36" s="3" t="n">
        <v>0.46</v>
      </c>
      <c r="IJ36" s="61">
        <f>'ETF MTD'!$K$28/'ETF MTD'!$K$3-1</f>
        <v/>
      </c>
      <c r="IK36" s="61">
        <f>II36*IJ36</f>
        <v/>
      </c>
      <c r="IL36" s="61" t="n"/>
      <c r="IM36" s="32" t="inlineStr">
        <is>
          <t>SPTM</t>
        </is>
      </c>
      <c r="IN36" s="3" t="n">
        <v>0.46</v>
      </c>
      <c r="IO36" s="61">
        <f>'ETF MTD'!$K$28/'ETF MTD'!$K$3-1</f>
        <v/>
      </c>
      <c r="IP36" s="61">
        <f>IN36*IO36</f>
        <v/>
      </c>
      <c r="IQ36" s="61" t="n"/>
      <c r="IR36" s="32" t="inlineStr">
        <is>
          <t>SPTM</t>
        </is>
      </c>
      <c r="IS36" s="3" t="n">
        <v>0.5</v>
      </c>
      <c r="IT36" s="61">
        <f>'ETF MTD'!$K$28/'ETF MTD'!$K$3-1</f>
        <v/>
      </c>
      <c r="IU36" s="61">
        <f>IS36*IT36</f>
        <v/>
      </c>
      <c r="IV36" s="61" t="n"/>
      <c r="IW36" s="32" t="inlineStr">
        <is>
          <t>SPTM</t>
        </is>
      </c>
      <c r="IX36" s="3" t="n">
        <v>0.5</v>
      </c>
      <c r="IY36" s="61">
        <f>'ETF MTD'!$K$28/'ETF MTD'!$K$3-1</f>
        <v/>
      </c>
      <c r="IZ36" s="61">
        <f>IX36*IY36</f>
        <v/>
      </c>
      <c r="JA36" s="61" t="n"/>
      <c r="JB36" s="32" t="inlineStr">
        <is>
          <t>SPTM</t>
        </is>
      </c>
      <c r="JC36" s="3" t="n">
        <v>0.53</v>
      </c>
      <c r="JD36" s="61">
        <f>'ETF MTD'!$K$28/'ETF MTD'!$K$3-1</f>
        <v/>
      </c>
      <c r="JE36" s="61">
        <f>JC36*JD36</f>
        <v/>
      </c>
      <c r="JF36" s="61" t="n"/>
      <c r="JG36" s="32" t="inlineStr">
        <is>
          <t>SPTM</t>
        </is>
      </c>
      <c r="JH36" s="3" t="n">
        <v>0.53</v>
      </c>
      <c r="JI36" s="61">
        <f>'ETF MTD'!$K$28/'ETF MTD'!$K$3-1</f>
        <v/>
      </c>
      <c r="JJ36" s="61">
        <f>JH36*JI36</f>
        <v/>
      </c>
      <c r="JK36" s="61" t="n"/>
      <c r="JL36" s="32" t="inlineStr">
        <is>
          <t>SPTM</t>
        </is>
      </c>
      <c r="JM36" s="3" t="n">
        <v>0.25</v>
      </c>
      <c r="JN36" s="61">
        <f>'ETF MTD'!$K$28/'ETF MTD'!$K$3-1</f>
        <v/>
      </c>
      <c r="JO36" s="61">
        <f>JM36*JN36</f>
        <v/>
      </c>
      <c r="JP36" s="61" t="n"/>
      <c r="JQ36" s="32" t="inlineStr">
        <is>
          <t>SPTM</t>
        </is>
      </c>
      <c r="JR36" s="3" t="n">
        <v>0.27</v>
      </c>
      <c r="JS36" s="61">
        <f>'ETF MTD'!$K$28/'ETF MTD'!$K$3-1</f>
        <v/>
      </c>
      <c r="JT36" s="61">
        <f>JR36*JS36</f>
        <v/>
      </c>
      <c r="JU36" s="61" t="n"/>
      <c r="JV36" s="32" t="inlineStr">
        <is>
          <t>SPTM</t>
        </is>
      </c>
      <c r="JW36" s="3" t="n">
        <v>0.5600000000000001</v>
      </c>
      <c r="JX36" s="61">
        <f>'ETF MTD'!$K$28/'ETF MTD'!$K$3-1</f>
        <v/>
      </c>
      <c r="JY36" s="61">
        <f>JW36*JX36</f>
        <v/>
      </c>
      <c r="JZ36" s="61" t="n"/>
      <c r="KA36" s="32" t="inlineStr">
        <is>
          <t>SPTM</t>
        </is>
      </c>
      <c r="KB36" s="3" t="n">
        <v>0.07000000000000001</v>
      </c>
      <c r="KC36" s="61">
        <f>'ETF MTD'!$K$28/'ETF MTD'!$K$3-1</f>
        <v/>
      </c>
      <c r="KD36" s="61">
        <f>KB36*KC36</f>
        <v/>
      </c>
      <c r="KE36" s="61" t="n"/>
      <c r="KF36" s="32" t="inlineStr">
        <is>
          <t>SPTM</t>
        </is>
      </c>
      <c r="KG36" s="3" t="n">
        <v>0.07000000000000001</v>
      </c>
      <c r="KH36" s="61">
        <f>'ETF MTD'!$K$28/'ETF MTD'!$K$3-1</f>
        <v/>
      </c>
      <c r="KI36" s="61">
        <f>KG36*KH36</f>
        <v/>
      </c>
      <c r="KJ36" s="61" t="n"/>
      <c r="KK36" s="32" t="inlineStr">
        <is>
          <t>SPTM</t>
        </is>
      </c>
      <c r="KL36" s="3" t="n">
        <v>0.07000000000000001</v>
      </c>
      <c r="KM36" s="61">
        <f>'ETF MTD'!$K$28/'ETF MTD'!$K$3-1</f>
        <v/>
      </c>
      <c r="KN36" s="61">
        <f>KL36*KM36</f>
        <v/>
      </c>
      <c r="KO36" s="61" t="n"/>
      <c r="KP36" s="32" t="inlineStr">
        <is>
          <t>SPTM</t>
        </is>
      </c>
      <c r="KQ36" s="3" t="n">
        <v>0.07000000000000001</v>
      </c>
      <c r="KR36" s="61">
        <f>'ETF MTD'!$K$28/'ETF MTD'!$K$3-1</f>
        <v/>
      </c>
      <c r="KS36" s="61">
        <f>KQ36*KR36</f>
        <v/>
      </c>
      <c r="KT36" s="61" t="n"/>
      <c r="KU36" s="32" t="inlineStr">
        <is>
          <t>SPTM</t>
        </is>
      </c>
      <c r="KV36" s="3" t="n">
        <v>0.07000000000000001</v>
      </c>
      <c r="KW36" s="61">
        <f>'ETF MTD'!$K$28/'ETF MTD'!$K$3-1</f>
        <v/>
      </c>
      <c r="KX36" s="61">
        <f>KV36*KW36</f>
        <v/>
      </c>
      <c r="KY36" s="61" t="n"/>
      <c r="KZ36" s="32" t="inlineStr">
        <is>
          <t>SPTM</t>
        </is>
      </c>
      <c r="LA36" s="3" t="n">
        <v>0.07000000000000001</v>
      </c>
      <c r="LB36" s="61">
        <f>'ETF MTD'!$K$28/'ETF MTD'!$K$3-1</f>
        <v/>
      </c>
      <c r="LC36" s="61">
        <f>LA36*LB36</f>
        <v/>
      </c>
      <c r="LD36" s="61" t="n"/>
      <c r="LE36" s="32" t="inlineStr">
        <is>
          <t>SPTM</t>
        </is>
      </c>
      <c r="LF36" s="3" t="n">
        <v>0.07000000000000001</v>
      </c>
      <c r="LG36" s="61">
        <f>'ETF MTD'!$K$28/'ETF MTD'!$K$3-1</f>
        <v/>
      </c>
      <c r="LH36" s="61">
        <f>LF36*LG36</f>
        <v/>
      </c>
      <c r="LJ36" s="32" t="inlineStr">
        <is>
          <t>SPTM</t>
        </is>
      </c>
      <c r="LK36" s="3" t="n">
        <v>0.21</v>
      </c>
      <c r="LL36" s="61">
        <f>'ETF MTD'!$K$28/'ETF MTD'!$K$3-1</f>
        <v/>
      </c>
      <c r="LM36" s="61">
        <f>LK36*LL36</f>
        <v/>
      </c>
      <c r="LN36" s="61" t="n"/>
      <c r="LO36" s="32" t="inlineStr">
        <is>
          <t>SPTM</t>
        </is>
      </c>
      <c r="LP36" s="3" t="n">
        <v>0.07000000000000001</v>
      </c>
      <c r="LQ36" s="61">
        <f>'ETF MTD'!$K$28/'ETF MTD'!$K$3-1</f>
        <v/>
      </c>
      <c r="LR36" s="61">
        <f>LP36*LQ36</f>
        <v/>
      </c>
      <c r="LT36" s="32" t="inlineStr">
        <is>
          <t>SPTM</t>
        </is>
      </c>
      <c r="LU36" s="3" t="n">
        <v>0.204</v>
      </c>
      <c r="LV36" s="61">
        <f>'ETF MTD'!$K$28/'ETF MTD'!$K$3-1</f>
        <v/>
      </c>
      <c r="LW36" s="61">
        <f>LU36*LV36</f>
        <v/>
      </c>
      <c r="LY36" s="32" t="inlineStr">
        <is>
          <t>SPTM</t>
        </is>
      </c>
      <c r="LZ36" s="3" t="n">
        <v>0.234</v>
      </c>
      <c r="MA36" s="61">
        <f>'ETF MTD'!$K$28/'ETF MTD'!$K$3-1</f>
        <v/>
      </c>
      <c r="MB36" s="61">
        <f>LZ36*MA36</f>
        <v/>
      </c>
      <c r="MD36" s="32" t="inlineStr">
        <is>
          <t>SPTM</t>
        </is>
      </c>
      <c r="ME36" s="3" t="n">
        <v>0.234</v>
      </c>
      <c r="MF36" s="61">
        <f>'ETF MTD'!$K$28/'ETF MTD'!$K$3-1</f>
        <v/>
      </c>
      <c r="MG36" s="61">
        <f>ME36*MF36</f>
        <v/>
      </c>
      <c r="MI36" s="32" t="inlineStr">
        <is>
          <t>SPTM</t>
        </is>
      </c>
      <c r="MJ36" s="3" t="n">
        <v>0.528</v>
      </c>
      <c r="MK36" s="61">
        <f>'ETF MTD'!$K$28/'ETF MTD'!$K$3-1</f>
        <v/>
      </c>
      <c r="ML36" s="61">
        <f>MJ36*MK36</f>
        <v/>
      </c>
      <c r="MN36" s="32" t="inlineStr">
        <is>
          <t>SPTM</t>
        </is>
      </c>
      <c r="MO36" s="3" t="n">
        <v>0.528</v>
      </c>
      <c r="MP36" s="61">
        <f>'ETF MTD'!$K$28/'ETF MTD'!$K$3-1</f>
        <v/>
      </c>
      <c r="MQ36" s="61">
        <f>MO36*MP36</f>
        <v/>
      </c>
      <c r="MS36" s="32" t="inlineStr">
        <is>
          <t>SPTM</t>
        </is>
      </c>
      <c r="MT36" s="3">
        <f>MODEL!OB277*0.8</f>
        <v/>
      </c>
      <c r="MU36" s="61">
        <f>'ETF MTD'!$K$28/'ETF MTD'!$K$3-1</f>
        <v/>
      </c>
      <c r="MV36" s="61">
        <f>MT36*MU36</f>
        <v/>
      </c>
      <c r="MX36" s="32" t="inlineStr">
        <is>
          <t>SPTM</t>
        </is>
      </c>
      <c r="MY36" s="3" t="n">
        <v>0.376</v>
      </c>
      <c r="MZ36" s="61">
        <f>'ETF MTD'!$K$28/'ETF MTD'!$K$3-1</f>
        <v/>
      </c>
      <c r="NA36" s="61">
        <f>MY36*MZ36</f>
        <v/>
      </c>
      <c r="NC36" s="32" t="inlineStr">
        <is>
          <t>SPTM</t>
        </is>
      </c>
      <c r="ND36" s="3">
        <f>MODEL!OL277*0.8</f>
        <v/>
      </c>
      <c r="NE36" s="61">
        <f>'ETF MTD'!$K$28/'ETF MTD'!$K$3-1</f>
        <v/>
      </c>
      <c r="NF36" s="61">
        <f>ND36*NE36</f>
        <v/>
      </c>
      <c r="NH36" s="32" t="inlineStr">
        <is>
          <t>SPTM</t>
        </is>
      </c>
      <c r="NI36" s="3">
        <f>MODEL!OQ277*0.8</f>
        <v/>
      </c>
      <c r="NJ36" s="61">
        <f>'ETF MTD'!$K$28/'ETF MTD'!$K$3-1</f>
        <v/>
      </c>
      <c r="NK36" s="61">
        <f>NI36*NJ36</f>
        <v/>
      </c>
      <c r="NM36" s="32" t="inlineStr">
        <is>
          <t>SPTM</t>
        </is>
      </c>
      <c r="NN36" s="3">
        <f>MODEL!OV277*0.8</f>
        <v/>
      </c>
      <c r="NO36" s="61">
        <f>'ETF MTD'!$K$28/'ETF MTD'!$K$3-1</f>
        <v/>
      </c>
      <c r="NP36" s="61">
        <f>NN36*NO36</f>
        <v/>
      </c>
      <c r="NR36" s="32" t="inlineStr">
        <is>
          <t>SPTM</t>
        </is>
      </c>
      <c r="NS36" s="3">
        <f>MODEL!PA277*0.8</f>
        <v/>
      </c>
      <c r="NT36" s="61">
        <f>'ETF MTD'!$K$28/'ETF MTD'!$K$3-1</f>
        <v/>
      </c>
      <c r="NU36" s="61">
        <f>NS36*NT36</f>
        <v/>
      </c>
      <c r="NW36" s="32" t="inlineStr">
        <is>
          <t>SPTM</t>
        </is>
      </c>
      <c r="NX36" s="3">
        <f>MODEL!PF277*0.8</f>
        <v/>
      </c>
      <c r="NY36" s="61">
        <f>'ETF MTD'!$K$28/'ETF MTD'!$K$3-1</f>
        <v/>
      </c>
      <c r="NZ36" s="61">
        <f>NX36*NY36</f>
        <v/>
      </c>
      <c r="OB36" s="32" t="inlineStr">
        <is>
          <t>SPTM</t>
        </is>
      </c>
      <c r="OC36" s="3">
        <f>MODEL!PK277*0.8</f>
        <v/>
      </c>
      <c r="OD36" s="61">
        <f>'ETF MTD'!$K$28/'ETF MTD'!$K$3-1</f>
        <v/>
      </c>
      <c r="OE36" s="61">
        <f>OC36*OD36</f>
        <v/>
      </c>
      <c r="OG36" s="32" t="inlineStr">
        <is>
          <t>SPTM</t>
        </is>
      </c>
      <c r="OH36" s="3">
        <f>MODEL!PP277*0.8</f>
        <v/>
      </c>
      <c r="OI36" s="61">
        <f>'ETF MTD'!$K$28/'ETF MTD'!$K$3-1</f>
        <v/>
      </c>
      <c r="OJ36" s="61">
        <f>OH36*OI36</f>
        <v/>
      </c>
      <c r="OL36" s="32" t="inlineStr">
        <is>
          <t>SPTM</t>
        </is>
      </c>
      <c r="OM36" s="3">
        <f>MODEL!PU277*0.8</f>
        <v/>
      </c>
      <c r="ON36" s="61">
        <f>'ETF MTD'!$K$28/'ETF MTD'!$K$3-1</f>
        <v/>
      </c>
      <c r="OO36" s="61">
        <f>OM36*ON36</f>
        <v/>
      </c>
      <c r="OQ36" s="32" t="inlineStr">
        <is>
          <t>SPTM</t>
        </is>
      </c>
      <c r="OR36" s="3">
        <f>MODEL!PZ277*0.8</f>
        <v/>
      </c>
      <c r="OS36" s="61">
        <f>'ETF MTD'!$K$28/'ETF MTD'!$K$3-1</f>
        <v/>
      </c>
      <c r="OT36" s="61">
        <f>OR36*OS36</f>
        <v/>
      </c>
      <c r="OV36" s="32" t="inlineStr">
        <is>
          <t>SPTM</t>
        </is>
      </c>
      <c r="OW36" s="3">
        <f>MODEL!QE277*0.8</f>
        <v/>
      </c>
      <c r="OX36" s="61">
        <f>'ETF MTD'!$K$28/'ETF MTD'!$K$3-1</f>
        <v/>
      </c>
      <c r="OY36" s="61">
        <f>OW36*OX36</f>
        <v/>
      </c>
      <c r="PA36" s="32" t="inlineStr">
        <is>
          <t>SPTM</t>
        </is>
      </c>
      <c r="PB36" s="3">
        <f>MODEL!QJ277*0.8</f>
        <v/>
      </c>
      <c r="PC36" s="61">
        <f>'ETF MTD'!$K$28/'ETF MTD'!$K$3-1</f>
        <v/>
      </c>
      <c r="PD36" s="61">
        <f>PB36*PC36</f>
        <v/>
      </c>
      <c r="PF36" s="32" t="inlineStr">
        <is>
          <t>SPTM</t>
        </is>
      </c>
      <c r="PG36" s="3" t="n">
        <v>0.35</v>
      </c>
      <c r="PH36" s="61">
        <f>'ETF MTD'!$K$28/'ETF MTD'!$K$3-1</f>
        <v/>
      </c>
      <c r="PI36" s="61">
        <f>PG36*PH36</f>
        <v/>
      </c>
      <c r="PK36" s="32" t="inlineStr">
        <is>
          <t>SPTM</t>
        </is>
      </c>
      <c r="PL36" s="3" t="n">
        <v>0.35</v>
      </c>
      <c r="PM36" s="61">
        <f>'ETF MTD'!$K$28/'ETF MTD'!$K$3-1</f>
        <v/>
      </c>
      <c r="PN36" s="61">
        <f>PL36*PM36</f>
        <v/>
      </c>
      <c r="PP36" s="32" t="inlineStr">
        <is>
          <t>SPTM</t>
        </is>
      </c>
      <c r="PQ36" s="3" t="n">
        <v>0.35</v>
      </c>
      <c r="PR36" s="61">
        <f>'ETF MTD'!$K$28/'ETF MTD'!$K$3-1</f>
        <v/>
      </c>
      <c r="PS36" s="61">
        <f>PQ36*PR36</f>
        <v/>
      </c>
      <c r="PU36" s="32" t="inlineStr">
        <is>
          <t>SPTM</t>
        </is>
      </c>
      <c r="PV36" s="3" t="n">
        <v>0.35</v>
      </c>
      <c r="PW36" s="61">
        <f>'ETF MTD'!$K$28/'ETF MTD'!$K$3-1</f>
        <v/>
      </c>
      <c r="PX36" s="61">
        <f>PV36*PW36</f>
        <v/>
      </c>
      <c r="PZ36" s="32" t="inlineStr">
        <is>
          <t>SPTM</t>
        </is>
      </c>
      <c r="QA36" s="3">
        <f>MODEL!RI277*0.8</f>
        <v/>
      </c>
      <c r="QB36" s="61">
        <f>'ETF MTD'!$K$28/'ETF MTD'!$K$3-1</f>
        <v/>
      </c>
      <c r="QC36" s="61">
        <f>QA36*QB36</f>
        <v/>
      </c>
      <c r="QE36" s="32" t="n">
        <v>0.34</v>
      </c>
      <c r="QF36" s="3" t="n"/>
    </row>
    <row r="37">
      <c r="AF37" t="inlineStr">
        <is>
          <t>Sector Quarterly</t>
        </is>
      </c>
      <c r="AK37" t="inlineStr">
        <is>
          <t>Sector Quarterly LS 12/36/36/12</t>
        </is>
      </c>
      <c r="AP37" t="inlineStr">
        <is>
          <t>Sector Quarterly LS 12/36/36/12</t>
        </is>
      </c>
      <c r="CN37" t="inlineStr">
        <is>
          <t>VO</t>
        </is>
      </c>
      <c r="CO37" s="49">
        <f>(0.66*0)+(0.34*'Add''l Spartan'!CO4)</f>
        <v/>
      </c>
      <c r="CP37" s="32">
        <f>'ETF MTD'!$BM$28/'ETF MTD'!$BM$3-1</f>
        <v/>
      </c>
      <c r="CQ37" s="32">
        <f>CO37*CP37</f>
        <v/>
      </c>
      <c r="CS37" t="inlineStr">
        <is>
          <t>VO</t>
        </is>
      </c>
      <c r="CT37" s="49">
        <f>(0.66*0)+(0.34*'Add''l Spartan'!CT4)</f>
        <v/>
      </c>
      <c r="CU37" s="32">
        <f>'ETF MTD'!$BM$28/'ETF MTD'!$BM$3-1</f>
        <v/>
      </c>
      <c r="CV37" s="32">
        <f>CT37*CU37</f>
        <v/>
      </c>
      <c r="CW37" s="32" t="n"/>
      <c r="CX37" t="inlineStr">
        <is>
          <t>VO</t>
        </is>
      </c>
      <c r="CY37" s="49" t="n">
        <v>0.01632</v>
      </c>
      <c r="CZ37" s="32">
        <f>'ETF MTD'!$BM$28/'ETF MTD'!$BM$3-1</f>
        <v/>
      </c>
      <c r="DA37" s="32">
        <f>CY37*CZ37</f>
        <v/>
      </c>
      <c r="DB37" s="32" t="n"/>
      <c r="DC37" t="inlineStr">
        <is>
          <t>SPMD</t>
        </is>
      </c>
      <c r="DD37" s="49" t="n">
        <v>0.01632</v>
      </c>
      <c r="DE37" s="32">
        <f>'ETF MTD'!$BM$28/'ETF MTD'!$BM$3-1</f>
        <v/>
      </c>
      <c r="DF37" s="32">
        <f>DD37*DE37</f>
        <v/>
      </c>
      <c r="DG37" s="32" t="n"/>
      <c r="DH37" t="inlineStr">
        <is>
          <t>SPMD</t>
        </is>
      </c>
      <c r="DI37" s="49" t="n">
        <v>0.04896</v>
      </c>
      <c r="DJ37" s="32">
        <f>'ETF MTD'!$BM$28/'ETF MTD'!$BM$3-1</f>
        <v/>
      </c>
      <c r="DK37" s="32">
        <f>DI37*DJ37</f>
        <v/>
      </c>
      <c r="DL37" s="32" t="n"/>
      <c r="DM37" t="inlineStr">
        <is>
          <t>SPMD</t>
        </is>
      </c>
      <c r="DN37" s="49" t="n">
        <v>0.04896</v>
      </c>
      <c r="DO37" s="32">
        <f>'ETF MTD'!$BM$28/'ETF MTD'!$BM$3-1</f>
        <v/>
      </c>
      <c r="DP37" s="32">
        <f>DN37*DO37</f>
        <v/>
      </c>
      <c r="DQ37" s="32" t="n"/>
      <c r="DR37" t="inlineStr">
        <is>
          <t>SPMD</t>
        </is>
      </c>
      <c r="DS37" s="49" t="n">
        <v>0.08160000000000001</v>
      </c>
      <c r="DT37" s="32">
        <f>'ETF MTD'!$BM$28/'ETF MTD'!$BM$3-1</f>
        <v/>
      </c>
      <c r="DU37" s="32">
        <f>DS37*DT37</f>
        <v/>
      </c>
      <c r="DV37" s="32" t="n"/>
      <c r="DW37" t="inlineStr">
        <is>
          <t>SPMD</t>
        </is>
      </c>
      <c r="DX37" s="49" t="n">
        <v>0.04896</v>
      </c>
      <c r="DY37" s="32">
        <f>'ETF MTD'!$BM$28/'ETF MTD'!$BM$3-1</f>
        <v/>
      </c>
      <c r="DZ37" s="32">
        <f>DX37*DY37</f>
        <v/>
      </c>
      <c r="EA37" s="32" t="n"/>
      <c r="EB37" t="inlineStr">
        <is>
          <t>SPMD</t>
        </is>
      </c>
      <c r="EC37" s="49" t="n">
        <v>0.08160000000000001</v>
      </c>
      <c r="ED37" s="32">
        <f>'ETF MTD'!$BM$28/'ETF MTD'!$BM$3-1</f>
        <v/>
      </c>
      <c r="EE37" s="32">
        <f>EC37*ED37</f>
        <v/>
      </c>
      <c r="EF37" s="32" t="n"/>
      <c r="EG37" t="inlineStr">
        <is>
          <t>SPMD</t>
        </is>
      </c>
      <c r="EH37" s="49" t="n">
        <v>0.08160000000000001</v>
      </c>
      <c r="EI37" s="32">
        <f>'ETF MTD'!$BM$28/'ETF MTD'!$BM$3-1</f>
        <v/>
      </c>
      <c r="EJ37" s="32">
        <f>EH37*EI37</f>
        <v/>
      </c>
      <c r="EK37" s="32" t="n"/>
      <c r="EL37" t="inlineStr">
        <is>
          <t>SPMD</t>
        </is>
      </c>
      <c r="EM37" s="49" t="n">
        <v>0.04896</v>
      </c>
      <c r="EN37" s="32">
        <f>'ETF MTD'!$BM$28/'ETF MTD'!$BM$3-1</f>
        <v/>
      </c>
      <c r="EO37" s="32">
        <f>EM37*EN37</f>
        <v/>
      </c>
      <c r="EP37" s="32" t="n"/>
      <c r="EQ37" t="inlineStr">
        <is>
          <t>SPMD</t>
        </is>
      </c>
      <c r="ER37" s="49" t="n">
        <v>0.08160000000000001</v>
      </c>
      <c r="ES37" s="32">
        <f>'ETF MTD'!$BM$28/'ETF MTD'!$BM$3-1</f>
        <v/>
      </c>
      <c r="ET37" s="32">
        <f>ER37*ES37</f>
        <v/>
      </c>
      <c r="EU37" s="32" t="n"/>
      <c r="EV37" t="inlineStr">
        <is>
          <t>SPMD</t>
        </is>
      </c>
      <c r="EW37" s="49" t="n">
        <v>0.08160000000000001</v>
      </c>
      <c r="EX37" s="32">
        <f>'ETF MTD'!$BM$28/'ETF MTD'!$BM$3-1</f>
        <v/>
      </c>
      <c r="EY37" s="32">
        <f>EW37*EX37</f>
        <v/>
      </c>
      <c r="EZ37" s="32" t="n"/>
      <c r="FA37" t="inlineStr">
        <is>
          <t>SPMD</t>
        </is>
      </c>
      <c r="FB37" s="49" t="n">
        <v>0.08160000000000001</v>
      </c>
      <c r="FC37" s="32">
        <f>'ETF MTD'!$BM$28/'ETF MTD'!$BM$3-1</f>
        <v/>
      </c>
      <c r="FD37" s="32">
        <f>FB37*FC37</f>
        <v/>
      </c>
      <c r="FF37" t="inlineStr">
        <is>
          <t>SPMD</t>
        </is>
      </c>
      <c r="FG37" s="49" t="n">
        <v>0.08160000000000001</v>
      </c>
      <c r="FH37" s="32">
        <f>'ETF MTD'!$BM$28/'ETF MTD'!$BM$3-1</f>
        <v/>
      </c>
      <c r="FI37" s="32">
        <f>FG37*FH37</f>
        <v/>
      </c>
      <c r="FK37" t="inlineStr">
        <is>
          <t>SPMD</t>
        </is>
      </c>
      <c r="FL37" s="49" t="n">
        <v>0.08160000000000001</v>
      </c>
      <c r="FM37" s="32">
        <f>'ETF MTD'!$BM$28/'ETF MTD'!$BM$3-1</f>
        <v/>
      </c>
      <c r="FN37" s="32">
        <f>FL37*FM37</f>
        <v/>
      </c>
      <c r="FP37" t="inlineStr">
        <is>
          <t>SPMD</t>
        </is>
      </c>
      <c r="FQ37" s="49" t="n">
        <v>0.04896</v>
      </c>
      <c r="FR37" s="32">
        <f>'ETF MTD'!$BM$28/'ETF MTD'!$BM$3-1</f>
        <v/>
      </c>
      <c r="FS37" s="32">
        <f>FQ37*FR37</f>
        <v/>
      </c>
      <c r="FT37" s="32" t="n"/>
      <c r="FU37" t="inlineStr">
        <is>
          <t>SPMD</t>
        </is>
      </c>
      <c r="FV37" s="49" t="n">
        <v>0.01632</v>
      </c>
      <c r="FW37" s="32">
        <f>'ETF MTD'!$BM$28/'ETF MTD'!$BM$3-1</f>
        <v/>
      </c>
      <c r="FX37" s="32">
        <f>FV37*FW37</f>
        <v/>
      </c>
      <c r="FY37" s="32" t="n"/>
      <c r="FZ37" t="inlineStr">
        <is>
          <t>SPMD</t>
        </is>
      </c>
      <c r="GA37" s="49">
        <f>(0.66*0)+(0.34*'Add''l Spartan'!GA4)</f>
        <v/>
      </c>
      <c r="GB37" s="32">
        <f>'ETF MTD'!$BM$28/'ETF MTD'!$BM$3-1</f>
        <v/>
      </c>
      <c r="GC37" s="32">
        <f>GA37*GB37</f>
        <v/>
      </c>
      <c r="GD37" s="32" t="n"/>
      <c r="GE37" t="inlineStr">
        <is>
          <t>SPMD</t>
        </is>
      </c>
      <c r="GF37" s="49" t="n">
        <v>0.04896</v>
      </c>
      <c r="GG37" s="32">
        <f>'ETF MTD'!$BM$28/'ETF MTD'!$BM$3-1</f>
        <v/>
      </c>
      <c r="GH37" s="32">
        <f>GF37*GG37</f>
        <v/>
      </c>
      <c r="GI37" s="32" t="n"/>
      <c r="GJ37" t="inlineStr">
        <is>
          <t>SPMD</t>
        </is>
      </c>
      <c r="GK37" s="49">
        <f>(0.66*0)+(0.34*'Add''l Spartan'!GK4)</f>
        <v/>
      </c>
      <c r="GL37" s="32">
        <f>'ETF MTD'!$BM$28/'ETF MTD'!$BM$3-1</f>
        <v/>
      </c>
      <c r="GM37" s="32">
        <f>GK37*GL37</f>
        <v/>
      </c>
      <c r="GN37" s="32" t="n"/>
      <c r="GO37" t="inlineStr">
        <is>
          <t>SPMD</t>
        </is>
      </c>
      <c r="GP37" s="49" t="n">
        <v>0.04896</v>
      </c>
      <c r="GQ37" s="32">
        <f>'ETF MTD'!$BM$28/'ETF MTD'!$BM$3-1</f>
        <v/>
      </c>
      <c r="GR37" s="32">
        <f>GP37*GQ37</f>
        <v/>
      </c>
      <c r="GS37" s="32" t="n"/>
      <c r="GT37" t="inlineStr">
        <is>
          <t>SPMD</t>
        </is>
      </c>
      <c r="GU37" s="49" t="n">
        <v>0.0646</v>
      </c>
      <c r="GV37" s="32">
        <f>'ETF MTD'!$BM$28/'ETF MTD'!$BM$3-1</f>
        <v/>
      </c>
      <c r="GW37" s="32">
        <f>GU37*GV37</f>
        <v/>
      </c>
      <c r="GX37" s="32" t="n"/>
      <c r="GY37" t="inlineStr">
        <is>
          <t>SPMD</t>
        </is>
      </c>
      <c r="GZ37" s="49" t="n">
        <v>0.0646</v>
      </c>
      <c r="HA37" s="32">
        <f>'ETF MTD'!$BM$28/'ETF MTD'!$BM$3-1</f>
        <v/>
      </c>
      <c r="HB37" s="32">
        <f>GZ37*HA37</f>
        <v/>
      </c>
      <c r="HC37" s="32" t="n"/>
      <c r="HD37" t="inlineStr">
        <is>
          <t>SPMD</t>
        </is>
      </c>
      <c r="HE37" s="49" t="n">
        <v>0.0646</v>
      </c>
      <c r="HF37" s="32">
        <f>'ETF MTD'!$BM$28/'ETF MTD'!$BM$3-1</f>
        <v/>
      </c>
      <c r="HG37" s="32">
        <f>HE37*HF37</f>
        <v/>
      </c>
      <c r="HH37" s="32" t="n"/>
      <c r="HI37" t="inlineStr">
        <is>
          <t>SPMD</t>
        </is>
      </c>
      <c r="HJ37" s="3" t="n">
        <v>0.07000000000000001</v>
      </c>
      <c r="HK37" s="32">
        <f>'ETF MTD'!$BM$28/'ETF MTD'!$BM$3-1</f>
        <v/>
      </c>
      <c r="HL37" s="32">
        <f>HJ37*HK37</f>
        <v/>
      </c>
      <c r="HM37" s="32" t="n"/>
      <c r="HN37" t="inlineStr">
        <is>
          <t>SPMD</t>
        </is>
      </c>
      <c r="HO37" s="3" t="n">
        <v>0.07000000000000001</v>
      </c>
      <c r="HP37" s="32">
        <f>'ETF MTD'!$BM$28/'ETF MTD'!$BM$3-1</f>
        <v/>
      </c>
      <c r="HQ37" s="32">
        <f>HO37*HP37</f>
        <v/>
      </c>
      <c r="HR37" s="32" t="n"/>
      <c r="HS37" t="inlineStr">
        <is>
          <t>SPMD</t>
        </is>
      </c>
      <c r="HT37" s="3" t="n">
        <v>0.07000000000000001</v>
      </c>
      <c r="HU37" s="32">
        <f>'ETF MTD'!$BM$28/'ETF MTD'!$BM$3-1</f>
        <v/>
      </c>
      <c r="HV37" s="32">
        <f>HT37*HU37</f>
        <v/>
      </c>
      <c r="HW37" s="32" t="n"/>
      <c r="HX37" t="inlineStr">
        <is>
          <t>SPMD</t>
        </is>
      </c>
      <c r="HY37" s="3" t="n">
        <v>0.07000000000000001</v>
      </c>
      <c r="HZ37" s="32">
        <f>'ETF MTD'!$BM$28/'ETF MTD'!$BM$3-1</f>
        <v/>
      </c>
      <c r="IA37" s="32">
        <f>HY37*HZ37</f>
        <v/>
      </c>
      <c r="IB37" s="32" t="n"/>
      <c r="IC37" t="inlineStr">
        <is>
          <t>SPMD</t>
        </is>
      </c>
      <c r="ID37" s="3" t="n">
        <v>0.07000000000000001</v>
      </c>
      <c r="IE37" s="32">
        <f>'ETF MTD'!$BM$28/'ETF MTD'!$BM$3-1</f>
        <v/>
      </c>
      <c r="IF37" s="32">
        <f>ID37*IE37</f>
        <v/>
      </c>
      <c r="IG37" s="32" t="n"/>
      <c r="IH37" t="inlineStr">
        <is>
          <t>SPMD</t>
        </is>
      </c>
      <c r="II37" s="3" t="n">
        <v>0.07000000000000001</v>
      </c>
      <c r="IJ37" s="32">
        <f>'ETF MTD'!$BM$28/'ETF MTD'!$BM$3-1</f>
        <v/>
      </c>
      <c r="IK37" s="32">
        <f>II37*IJ37</f>
        <v/>
      </c>
      <c r="IL37" s="32" t="n"/>
      <c r="IM37" t="inlineStr">
        <is>
          <t>SPMD</t>
        </is>
      </c>
      <c r="IN37" s="3" t="n">
        <v>0.07000000000000001</v>
      </c>
      <c r="IO37" s="32">
        <f>'ETF MTD'!$BM$28/'ETF MTD'!$BM$3-1</f>
        <v/>
      </c>
      <c r="IP37" s="32">
        <f>IN37*IO37</f>
        <v/>
      </c>
      <c r="IQ37" s="32" t="n"/>
      <c r="IR37" t="inlineStr">
        <is>
          <t>SPMD</t>
        </is>
      </c>
      <c r="IS37" s="3" t="n">
        <v>0.07000000000000001</v>
      </c>
      <c r="IT37" s="32">
        <f>'ETF MTD'!$BM$28/'ETF MTD'!$BM$3-1</f>
        <v/>
      </c>
      <c r="IU37" s="32">
        <f>IS37*IT37</f>
        <v/>
      </c>
      <c r="IV37" s="32" t="n"/>
      <c r="IW37" t="inlineStr">
        <is>
          <t>SPMD</t>
        </is>
      </c>
      <c r="IX37" s="3" t="n">
        <v>0.07000000000000001</v>
      </c>
      <c r="IY37" s="32">
        <f>'ETF MTD'!$BM$28/'ETF MTD'!$BM$3-1</f>
        <v/>
      </c>
      <c r="IZ37" s="32">
        <f>IX37*IY37</f>
        <v/>
      </c>
      <c r="JA37" s="32" t="n"/>
      <c r="JB37" t="inlineStr">
        <is>
          <t>SPMD</t>
        </is>
      </c>
      <c r="JC37" s="3" t="n">
        <v>0.07000000000000001</v>
      </c>
      <c r="JD37" s="32">
        <f>'ETF MTD'!$BM$28/'ETF MTD'!$BM$3-1</f>
        <v/>
      </c>
      <c r="JE37" s="32">
        <f>JC37*JD37</f>
        <v/>
      </c>
      <c r="JF37" s="32" t="n"/>
      <c r="JG37" t="inlineStr">
        <is>
          <t>SPMD</t>
        </is>
      </c>
      <c r="JH37" s="3" t="n">
        <v>0.07000000000000001</v>
      </c>
      <c r="JI37" s="32">
        <f>'ETF MTD'!$BM$28/'ETF MTD'!$BM$3-1</f>
        <v/>
      </c>
      <c r="JJ37" s="32">
        <f>JH37*JI37</f>
        <v/>
      </c>
      <c r="JK37" s="32" t="n"/>
      <c r="JL37" t="inlineStr">
        <is>
          <t>SPMD</t>
        </is>
      </c>
      <c r="JM37" s="3" t="n">
        <v>0.04</v>
      </c>
      <c r="JN37" s="32">
        <f>'ETF MTD'!$BM$28/'ETF MTD'!$BM$3-1</f>
        <v/>
      </c>
      <c r="JO37" s="32">
        <f>JM37*JN37</f>
        <v/>
      </c>
      <c r="JP37" s="32" t="n"/>
      <c r="JQ37" t="inlineStr">
        <is>
          <t>SPMD</t>
        </is>
      </c>
      <c r="JR37" s="3" t="n">
        <v>0.02</v>
      </c>
      <c r="JS37" s="32">
        <f>'ETF MTD'!$BM$28/'ETF MTD'!$BM$3-1</f>
        <v/>
      </c>
      <c r="JT37" s="32">
        <f>JR37*JS37</f>
        <v/>
      </c>
      <c r="JU37" s="32" t="n"/>
      <c r="JV37" t="inlineStr">
        <is>
          <t>SPMD</t>
        </is>
      </c>
      <c r="JW37" s="3" t="n">
        <v>0.05</v>
      </c>
      <c r="JX37" s="32">
        <f>'ETF MTD'!$BM$28/'ETF MTD'!$BM$3-1</f>
        <v/>
      </c>
      <c r="JY37" s="32">
        <f>JW37*JX37</f>
        <v/>
      </c>
      <c r="JZ37" s="32" t="n"/>
      <c r="KA37" t="inlineStr">
        <is>
          <t>SPMD</t>
        </is>
      </c>
      <c r="KB37" s="3" t="n">
        <v>0.02</v>
      </c>
      <c r="KC37" s="32">
        <f>'ETF MTD'!$BM$28/'ETF MTD'!$BM$3-1</f>
        <v/>
      </c>
      <c r="KD37" s="32">
        <f>KB37*KC37</f>
        <v/>
      </c>
      <c r="KE37" s="32" t="n"/>
      <c r="KF37" t="inlineStr">
        <is>
          <t>SPMD</t>
        </is>
      </c>
      <c r="KG37" s="3" t="n">
        <v>0.02</v>
      </c>
      <c r="KH37" s="32">
        <f>'ETF MTD'!$BM$28/'ETF MTD'!$BM$3-1</f>
        <v/>
      </c>
      <c r="KI37" s="32">
        <f>KG37*KH37</f>
        <v/>
      </c>
      <c r="KJ37" s="32" t="n"/>
      <c r="KK37" t="inlineStr">
        <is>
          <t>SPMD</t>
        </is>
      </c>
      <c r="KL37" s="3" t="n">
        <v>0.02</v>
      </c>
      <c r="KM37" s="32">
        <f>'ETF MTD'!$BM$28/'ETF MTD'!$BM$3-1</f>
        <v/>
      </c>
      <c r="KN37" s="32">
        <f>KL37*KM37</f>
        <v/>
      </c>
      <c r="KO37" s="32" t="n"/>
      <c r="KP37" t="inlineStr">
        <is>
          <t>SPMD</t>
        </is>
      </c>
      <c r="KQ37" s="3" t="n">
        <v>0.02</v>
      </c>
      <c r="KR37" s="32">
        <f>'ETF MTD'!$BM$28/'ETF MTD'!$BM$3-1</f>
        <v/>
      </c>
      <c r="KS37" s="32">
        <f>KQ37*KR37</f>
        <v/>
      </c>
      <c r="KT37" s="32" t="n"/>
      <c r="KU37" t="inlineStr">
        <is>
          <t>SPMD</t>
        </is>
      </c>
      <c r="KV37" s="3" t="n">
        <v>0.048</v>
      </c>
      <c r="KW37" s="32">
        <f>'ETF MTD'!$BM$28/'ETF MTD'!$BM$3-1</f>
        <v/>
      </c>
      <c r="KX37" s="32">
        <f>KV37*KW37</f>
        <v/>
      </c>
      <c r="KY37" s="32" t="n"/>
      <c r="KZ37" t="inlineStr">
        <is>
          <t>SPMD</t>
        </is>
      </c>
      <c r="LA37" s="3" t="n">
        <v>0.02</v>
      </c>
      <c r="LB37" s="32">
        <f>'ETF MTD'!$BM$28/'ETF MTD'!$BM$3-1</f>
        <v/>
      </c>
      <c r="LC37" s="32">
        <f>LA37*LB37</f>
        <v/>
      </c>
      <c r="LD37" s="32" t="n"/>
      <c r="LE37" t="inlineStr">
        <is>
          <t>SPMD</t>
        </is>
      </c>
      <c r="LF37" s="3" t="n">
        <v>0.02</v>
      </c>
      <c r="LG37" s="32">
        <f>'ETF MTD'!$BM$28/'ETF MTD'!$BM$3-1</f>
        <v/>
      </c>
      <c r="LH37" s="32">
        <f>LF37*LG37</f>
        <v/>
      </c>
      <c r="LJ37" t="inlineStr">
        <is>
          <t>SPMD</t>
        </is>
      </c>
      <c r="LK37" s="3" t="n">
        <v>0.06</v>
      </c>
      <c r="LL37" s="32">
        <f>'ETF MTD'!$BM$28/'ETF MTD'!$BM$3-1</f>
        <v/>
      </c>
      <c r="LM37" s="32">
        <f>LK37*LL37</f>
        <v/>
      </c>
      <c r="LN37" s="32" t="n"/>
      <c r="LO37" t="inlineStr">
        <is>
          <t>SPMD</t>
        </is>
      </c>
      <c r="LP37" s="3" t="n">
        <v>0.02</v>
      </c>
      <c r="LQ37" s="32">
        <f>'ETF MTD'!$BM$28/'ETF MTD'!$BM$3-1</f>
        <v/>
      </c>
      <c r="LR37" s="32">
        <f>LP37*LQ37</f>
        <v/>
      </c>
      <c r="LT37" t="inlineStr">
        <is>
          <t>SPMD</t>
        </is>
      </c>
      <c r="LU37" s="3" t="n">
        <v>0.05</v>
      </c>
      <c r="LV37" s="32">
        <f>'ETF MTD'!$BM$28/'ETF MTD'!$BM$3-1</f>
        <v/>
      </c>
      <c r="LW37" s="32">
        <f>LU37*LV37</f>
        <v/>
      </c>
      <c r="LY37" t="inlineStr">
        <is>
          <t>SPMD</t>
        </is>
      </c>
      <c r="LZ37" s="3" t="n">
        <v>0.08</v>
      </c>
      <c r="MA37" s="32">
        <f>'ETF MTD'!$BM$28/'ETF MTD'!$BM$3-1</f>
        <v/>
      </c>
      <c r="MB37" s="32">
        <f>LZ37*MA37</f>
        <v/>
      </c>
      <c r="MD37" t="inlineStr">
        <is>
          <t>SPMD</t>
        </is>
      </c>
      <c r="ME37" s="3" t="n">
        <v>0.05</v>
      </c>
      <c r="MF37" s="32">
        <f>'ETF MTD'!$BM$28/'ETF MTD'!$BM$3-1</f>
        <v/>
      </c>
      <c r="MG37" s="32">
        <f>ME37*MF37</f>
        <v/>
      </c>
      <c r="MI37" t="inlineStr">
        <is>
          <t>SPMD</t>
        </is>
      </c>
      <c r="MJ37" s="3" t="n">
        <v>0.016</v>
      </c>
      <c r="MK37" s="32">
        <f>'ETF MTD'!$BM$28/'ETF MTD'!$BM$3-1</f>
        <v/>
      </c>
      <c r="ML37" s="32">
        <f>MJ37*MK37</f>
        <v/>
      </c>
      <c r="MN37" t="inlineStr">
        <is>
          <t>SPMD</t>
        </is>
      </c>
      <c r="MO37" s="3" t="n">
        <v>0.016</v>
      </c>
      <c r="MP37" s="32">
        <f>'ETF MTD'!$BM$28/'ETF MTD'!$BM$3-1</f>
        <v/>
      </c>
      <c r="MQ37" s="32">
        <f>MO37*MP37</f>
        <v/>
      </c>
      <c r="MS37" t="inlineStr">
        <is>
          <t>SPMD</t>
        </is>
      </c>
      <c r="MT37" s="3">
        <f>MODEL!OB278*0.8</f>
        <v/>
      </c>
      <c r="MU37" s="32">
        <f>'ETF MTD'!$BM$28/'ETF MTD'!$BM$3-1</f>
        <v/>
      </c>
      <c r="MV37" s="32">
        <f>MT37*MU37</f>
        <v/>
      </c>
      <c r="MX37" t="inlineStr">
        <is>
          <t>SPMD</t>
        </is>
      </c>
      <c r="MY37" s="3" t="n">
        <v>0.08000000000000002</v>
      </c>
      <c r="MZ37" s="32">
        <f>'ETF MTD'!$BM$28/'ETF MTD'!$BM$3-1</f>
        <v/>
      </c>
      <c r="NA37" s="32">
        <f>MY37*MZ37</f>
        <v/>
      </c>
      <c r="NC37" t="inlineStr">
        <is>
          <t>SPMD</t>
        </is>
      </c>
      <c r="ND37" s="3">
        <f>MODEL!OL278*0.8</f>
        <v/>
      </c>
      <c r="NE37" s="32">
        <f>'ETF MTD'!$BM$28/'ETF MTD'!$BM$3-1</f>
        <v/>
      </c>
      <c r="NF37" s="32">
        <f>ND37*NE37</f>
        <v/>
      </c>
      <c r="NH37" t="inlineStr">
        <is>
          <t>SPMD</t>
        </is>
      </c>
      <c r="NI37" s="3">
        <f>MODEL!OQ278*0.8</f>
        <v/>
      </c>
      <c r="NJ37" s="32">
        <f>'ETF MTD'!$BM$28/'ETF MTD'!$BM$3-1</f>
        <v/>
      </c>
      <c r="NK37" s="32">
        <f>NI37*NJ37</f>
        <v/>
      </c>
      <c r="NM37" t="inlineStr">
        <is>
          <t>SPMD</t>
        </is>
      </c>
      <c r="NN37" s="3">
        <f>MODEL!OV278*0.8</f>
        <v/>
      </c>
      <c r="NO37" s="32">
        <f>'ETF MTD'!$BM$28/'ETF MTD'!$BM$3-1</f>
        <v/>
      </c>
      <c r="NP37" s="32">
        <f>NN37*NO37</f>
        <v/>
      </c>
      <c r="NR37" t="inlineStr">
        <is>
          <t>SPMD</t>
        </is>
      </c>
      <c r="NS37" s="3">
        <f>MODEL!PA278*0.8</f>
        <v/>
      </c>
      <c r="NT37" s="32">
        <f>'ETF MTD'!$BM$28/'ETF MTD'!$BM$3-1</f>
        <v/>
      </c>
      <c r="NU37" s="32">
        <f>NS37*NT37</f>
        <v/>
      </c>
      <c r="NW37" t="inlineStr">
        <is>
          <t>SPMD</t>
        </is>
      </c>
      <c r="NX37" s="3">
        <f>MODEL!PF278*0.8</f>
        <v/>
      </c>
      <c r="NY37" s="32">
        <f>'ETF MTD'!$BM$28/'ETF MTD'!$BM$3-1</f>
        <v/>
      </c>
      <c r="NZ37" s="32">
        <f>NX37*NY37</f>
        <v/>
      </c>
      <c r="OB37" t="inlineStr">
        <is>
          <t>SPMD</t>
        </is>
      </c>
      <c r="OC37" s="3">
        <f>MODEL!PK278*0.8</f>
        <v/>
      </c>
      <c r="OD37" s="32">
        <f>'ETF MTD'!$BM$28/'ETF MTD'!$BM$3-1</f>
        <v/>
      </c>
      <c r="OE37" s="32">
        <f>OC37*OD37</f>
        <v/>
      </c>
      <c r="OG37" t="inlineStr">
        <is>
          <t>SPMD</t>
        </is>
      </c>
      <c r="OH37" s="3">
        <f>MODEL!PP278*0.8</f>
        <v/>
      </c>
      <c r="OI37" s="32">
        <f>'ETF MTD'!$BM$28/'ETF MTD'!$BM$3-1</f>
        <v/>
      </c>
      <c r="OJ37" s="32">
        <f>OH37*OI37</f>
        <v/>
      </c>
      <c r="OL37" t="inlineStr">
        <is>
          <t>SPMD</t>
        </is>
      </c>
      <c r="OM37" s="3">
        <f>MODEL!PU278*0.8</f>
        <v/>
      </c>
      <c r="ON37" s="32">
        <f>'ETF MTD'!$BM$28/'ETF MTD'!$BM$3-1</f>
        <v/>
      </c>
      <c r="OO37" s="32">
        <f>OM37*ON37</f>
        <v/>
      </c>
      <c r="OQ37" t="inlineStr">
        <is>
          <t>SPMD</t>
        </is>
      </c>
      <c r="OR37" s="3">
        <f>MODEL!PZ278*0.8</f>
        <v/>
      </c>
      <c r="OS37" s="32">
        <f>'ETF MTD'!$BM$28/'ETF MTD'!$BM$3-1</f>
        <v/>
      </c>
      <c r="OT37" s="32">
        <f>OR37*OS37</f>
        <v/>
      </c>
      <c r="OV37" t="inlineStr">
        <is>
          <t>SPMD</t>
        </is>
      </c>
      <c r="OW37" s="3">
        <f>MODEL!QE278*0.8</f>
        <v/>
      </c>
      <c r="OX37" s="32">
        <f>'ETF MTD'!$BM$28/'ETF MTD'!$BM$3-1</f>
        <v/>
      </c>
      <c r="OY37" s="32">
        <f>OW37*OX37</f>
        <v/>
      </c>
      <c r="PA37" t="inlineStr">
        <is>
          <t>SPMD</t>
        </is>
      </c>
      <c r="PB37" s="3">
        <f>MODEL!QJ278*0.8</f>
        <v/>
      </c>
      <c r="PC37" s="32">
        <f>'ETF MTD'!$BM$28/'ETF MTD'!$BM$3-1</f>
        <v/>
      </c>
      <c r="PD37" s="32">
        <f>PB37*PC37</f>
        <v/>
      </c>
      <c r="PF37" t="inlineStr">
        <is>
          <t>SPMD</t>
        </is>
      </c>
      <c r="PG37" s="3">
        <f>MODEL!QO278*0.8</f>
        <v/>
      </c>
      <c r="PH37" s="32">
        <f>'ETF MTD'!$BM$28/'ETF MTD'!$BM$3-1</f>
        <v/>
      </c>
      <c r="PI37" s="32">
        <f>PG37*PH37</f>
        <v/>
      </c>
      <c r="PK37" t="inlineStr">
        <is>
          <t>SPMD</t>
        </is>
      </c>
      <c r="PL37" s="3">
        <f>MODEL!QT278*0.8</f>
        <v/>
      </c>
      <c r="PM37" s="32">
        <f>'ETF MTD'!$BM$28/'ETF MTD'!$BM$3-1</f>
        <v/>
      </c>
      <c r="PN37" s="32">
        <f>PL37*PM37</f>
        <v/>
      </c>
      <c r="PP37" t="inlineStr">
        <is>
          <t>SPMD</t>
        </is>
      </c>
      <c r="PQ37" s="3">
        <f>MODEL!QY278*0.8</f>
        <v/>
      </c>
      <c r="PR37" s="32">
        <f>'ETF MTD'!$BM$28/'ETF MTD'!$BM$3-1</f>
        <v/>
      </c>
      <c r="PS37" s="32">
        <f>PQ37*PR37</f>
        <v/>
      </c>
      <c r="PU37" t="inlineStr">
        <is>
          <t>SPMD</t>
        </is>
      </c>
      <c r="PV37" s="3">
        <f>MODEL!RD278*0.8</f>
        <v/>
      </c>
      <c r="PW37" s="32">
        <f>'ETF MTD'!$BM$28/'ETF MTD'!$BM$3-1</f>
        <v/>
      </c>
      <c r="PX37" s="32">
        <f>PV37*PW37</f>
        <v/>
      </c>
      <c r="PZ37" t="inlineStr">
        <is>
          <t>SPMD</t>
        </is>
      </c>
      <c r="QA37" s="3">
        <f>MODEL!RI278*0.8</f>
        <v/>
      </c>
      <c r="QB37" s="32">
        <f>'ETF MTD'!$BM$28/'ETF MTD'!$BM$3-1</f>
        <v/>
      </c>
      <c r="QC37" s="32">
        <f>QA37*QB37</f>
        <v/>
      </c>
      <c r="QE37" s="32" t="n">
        <v>0.08</v>
      </c>
      <c r="QF37" s="3">
        <f>QE37*0.8</f>
        <v/>
      </c>
      <c r="QG37" s="3" t="n"/>
    </row>
    <row r="38">
      <c r="AF38" t="inlineStr">
        <is>
          <t>XLB</t>
        </is>
      </c>
      <c r="AG38" s="32" t="n">
        <v>0.1297619047619047</v>
      </c>
      <c r="AH38" s="32">
        <f>'ETF MTD'!$HA$28/'ETF MTD'!$HA$3-1</f>
        <v/>
      </c>
      <c r="AI38" s="32">
        <f>AG38*AH38</f>
        <v/>
      </c>
      <c r="AK38" t="inlineStr">
        <is>
          <t>XLB</t>
        </is>
      </c>
      <c r="AL38" s="32" t="n">
        <v>0.1297619047619047</v>
      </c>
      <c r="AM38" s="32">
        <f>'ETF MTD'!$HA$28/'ETF MTD'!$HA$3-1</f>
        <v/>
      </c>
      <c r="AN38" s="32">
        <f>AL38*AM38</f>
        <v/>
      </c>
      <c r="AP38" t="inlineStr">
        <is>
          <t>XLB</t>
        </is>
      </c>
      <c r="AQ38" s="32" t="n">
        <v>0.1297619047619047</v>
      </c>
      <c r="AR38" s="32">
        <f>'ETF MTD'!$HA$28/'ETF MTD'!$HA$3-1</f>
        <v/>
      </c>
      <c r="AS38" s="32">
        <f>AQ38*AR38</f>
        <v/>
      </c>
      <c r="AV38" s="32" t="n"/>
      <c r="AW38" s="32" t="n"/>
      <c r="AX38" s="32" t="n"/>
      <c r="BA38" s="32" t="n"/>
      <c r="BB38" s="32" t="n"/>
      <c r="BC38" s="32" t="n"/>
      <c r="CN38" t="inlineStr">
        <is>
          <t>VB</t>
        </is>
      </c>
      <c r="CO38" s="49">
        <f>(0.66*0)+(0.34*'Add''l Spartan'!CO5)</f>
        <v/>
      </c>
      <c r="CP38" s="32">
        <f>'ETF MTD'!$BG$28/'ETF MTD'!$BG$3-1</f>
        <v/>
      </c>
      <c r="CQ38" s="32">
        <f>CO38*CP38</f>
        <v/>
      </c>
      <c r="CS38" t="inlineStr">
        <is>
          <t>VB</t>
        </is>
      </c>
      <c r="CT38" s="49">
        <f>(0.66*0)+(0.34*'Add''l Spartan'!CT5)</f>
        <v/>
      </c>
      <c r="CU38" s="32">
        <f>'ETF MTD'!$BG$28/'ETF MTD'!$BG$3-1</f>
        <v/>
      </c>
      <c r="CV38" s="32">
        <f>CT38*CU38</f>
        <v/>
      </c>
      <c r="CW38" s="32" t="n"/>
      <c r="CX38" t="inlineStr">
        <is>
          <t>VB</t>
        </is>
      </c>
      <c r="CY38" s="49" t="n">
        <v>0.01632</v>
      </c>
      <c r="CZ38" s="32">
        <f>'ETF MTD'!$BG$28/'ETF MTD'!$BG$3-1</f>
        <v/>
      </c>
      <c r="DA38" s="32">
        <f>CY38*CZ38</f>
        <v/>
      </c>
      <c r="DB38" s="32" t="n"/>
      <c r="DC38" t="inlineStr">
        <is>
          <t>SPSM</t>
        </is>
      </c>
      <c r="DD38" s="49" t="n">
        <v>0.01632</v>
      </c>
      <c r="DE38" s="32">
        <f>'ETF MTD'!$BG$28/'ETF MTD'!$BG$3-1</f>
        <v/>
      </c>
      <c r="DF38" s="32">
        <f>DD38*DE38</f>
        <v/>
      </c>
      <c r="DG38" s="32" t="n"/>
      <c r="DH38" t="inlineStr">
        <is>
          <t>SPSM</t>
        </is>
      </c>
      <c r="DI38" s="49" t="n">
        <v>0.04896</v>
      </c>
      <c r="DJ38" s="32">
        <f>'ETF MTD'!$BG$28/'ETF MTD'!$BG$3-1</f>
        <v/>
      </c>
      <c r="DK38" s="32">
        <f>DI38*DJ38</f>
        <v/>
      </c>
      <c r="DL38" s="32" t="n"/>
      <c r="DM38" t="inlineStr">
        <is>
          <t>SPSM</t>
        </is>
      </c>
      <c r="DN38" s="49" t="n">
        <v>0.08160000000000001</v>
      </c>
      <c r="DO38" s="32">
        <f>'ETF MTD'!$BG$28/'ETF MTD'!$BG$3-1</f>
        <v/>
      </c>
      <c r="DP38" s="32">
        <f>DN38*DO38</f>
        <v/>
      </c>
      <c r="DQ38" s="32" t="n"/>
      <c r="DR38" t="inlineStr">
        <is>
          <t>SPSM</t>
        </is>
      </c>
      <c r="DS38" s="49" t="n">
        <v>0.08160000000000001</v>
      </c>
      <c r="DT38" s="32">
        <f>'ETF MTD'!$BG$28/'ETF MTD'!$BG$3-1</f>
        <v/>
      </c>
      <c r="DU38" s="32">
        <f>DS38*DT38</f>
        <v/>
      </c>
      <c r="DV38" s="32" t="n"/>
      <c r="DW38" t="inlineStr">
        <is>
          <t>SPSM</t>
        </is>
      </c>
      <c r="DX38" s="49" t="n">
        <v>0.04896</v>
      </c>
      <c r="DY38" s="32">
        <f>'ETF MTD'!$BG$28/'ETF MTD'!$BG$3-1</f>
        <v/>
      </c>
      <c r="DZ38" s="32">
        <f>DX38*DY38</f>
        <v/>
      </c>
      <c r="EA38" s="32" t="n"/>
      <c r="EB38" t="inlineStr">
        <is>
          <t>SPSM</t>
        </is>
      </c>
      <c r="EC38" s="49" t="n">
        <v>0.08160000000000001</v>
      </c>
      <c r="ED38" s="32">
        <f>'ETF MTD'!$BG$28/'ETF MTD'!$BG$3-1</f>
        <v/>
      </c>
      <c r="EE38" s="32">
        <f>EC38*ED38</f>
        <v/>
      </c>
      <c r="EF38" s="32" t="n"/>
      <c r="EG38" t="inlineStr">
        <is>
          <t>SPSM</t>
        </is>
      </c>
      <c r="EH38" s="49" t="n">
        <v>0.08160000000000001</v>
      </c>
      <c r="EI38" s="32">
        <f>'ETF MTD'!$BG$28/'ETF MTD'!$BG$3-1</f>
        <v/>
      </c>
      <c r="EJ38" s="32">
        <f>EH38*EI38</f>
        <v/>
      </c>
      <c r="EK38" s="32" t="n"/>
      <c r="EL38" t="inlineStr">
        <is>
          <t>SPSM</t>
        </is>
      </c>
      <c r="EM38" s="49" t="n">
        <v>0.04896</v>
      </c>
      <c r="EN38" s="32">
        <f>'ETF MTD'!$BG$28/'ETF MTD'!$BG$3-1</f>
        <v/>
      </c>
      <c r="EO38" s="32">
        <f>EM38*EN38</f>
        <v/>
      </c>
      <c r="EP38" s="32" t="n"/>
      <c r="EQ38" t="inlineStr">
        <is>
          <t>SPSM</t>
        </is>
      </c>
      <c r="ER38" s="49" t="n">
        <v>0.08160000000000001</v>
      </c>
      <c r="ES38" s="32">
        <f>'ETF MTD'!$BG$28/'ETF MTD'!$BG$3-1</f>
        <v/>
      </c>
      <c r="ET38" s="32">
        <f>ER38*ES38</f>
        <v/>
      </c>
      <c r="EU38" s="32" t="n"/>
      <c r="EV38" t="inlineStr">
        <is>
          <t>SPSM</t>
        </is>
      </c>
      <c r="EW38" s="49" t="n">
        <v>0.08160000000000001</v>
      </c>
      <c r="EX38" s="32">
        <f>'ETF MTD'!$BG$28/'ETF MTD'!$BG$3-1</f>
        <v/>
      </c>
      <c r="EY38" s="32">
        <f>EW38*EX38</f>
        <v/>
      </c>
      <c r="EZ38" s="32" t="n"/>
      <c r="FA38" t="inlineStr">
        <is>
          <t>SPSM</t>
        </is>
      </c>
      <c r="FB38" s="49" t="n">
        <v>0.08160000000000001</v>
      </c>
      <c r="FC38" s="32">
        <f>'ETF MTD'!$BG$28/'ETF MTD'!$BG$3-1</f>
        <v/>
      </c>
      <c r="FD38" s="32">
        <f>FB38*FC38</f>
        <v/>
      </c>
      <c r="FF38" t="inlineStr">
        <is>
          <t>SPSM</t>
        </is>
      </c>
      <c r="FG38" s="49" t="n">
        <v>0.08160000000000001</v>
      </c>
      <c r="FH38" s="32">
        <f>'ETF MTD'!$BG$28/'ETF MTD'!$BG$3-1</f>
        <v/>
      </c>
      <c r="FI38" s="32">
        <f>FG38*FH38</f>
        <v/>
      </c>
      <c r="FK38" t="inlineStr">
        <is>
          <t>SPSM</t>
        </is>
      </c>
      <c r="FL38" s="49" t="n">
        <v>0.08160000000000001</v>
      </c>
      <c r="FM38" s="32">
        <f>'ETF MTD'!$BG$28/'ETF MTD'!$BG$3-1</f>
        <v/>
      </c>
      <c r="FN38" s="32">
        <f>FL38*FM38</f>
        <v/>
      </c>
      <c r="FP38" t="inlineStr">
        <is>
          <t>SPSM</t>
        </is>
      </c>
      <c r="FQ38" s="49" t="n">
        <v>0.04896</v>
      </c>
      <c r="FR38" s="32">
        <f>'ETF MTD'!$BG$28/'ETF MTD'!$BG$3-1</f>
        <v/>
      </c>
      <c r="FS38" s="32">
        <f>FQ38*FR38</f>
        <v/>
      </c>
      <c r="FT38" s="32" t="n"/>
      <c r="FU38" t="inlineStr">
        <is>
          <t>SPSM</t>
        </is>
      </c>
      <c r="FV38" s="49" t="n">
        <v>0.01632</v>
      </c>
      <c r="FW38" s="32">
        <f>'ETF MTD'!$BG$28/'ETF MTD'!$BG$3-1</f>
        <v/>
      </c>
      <c r="FX38" s="32">
        <f>FV38*FW38</f>
        <v/>
      </c>
      <c r="FY38" s="32" t="n"/>
      <c r="FZ38" t="inlineStr">
        <is>
          <t>SPSM</t>
        </is>
      </c>
      <c r="GA38" s="49">
        <f>(0.66*0)+(0.34*'Add''l Spartan'!GA5)</f>
        <v/>
      </c>
      <c r="GB38" s="32">
        <f>'ETF MTD'!$BG$28/'ETF MTD'!$BG$3-1</f>
        <v/>
      </c>
      <c r="GC38" s="32">
        <f>GA38*GB38</f>
        <v/>
      </c>
      <c r="GD38" s="32" t="n"/>
      <c r="GE38" t="inlineStr">
        <is>
          <t>SPSM</t>
        </is>
      </c>
      <c r="GF38" s="49" t="n">
        <v>0.04896</v>
      </c>
      <c r="GG38" s="32">
        <f>'ETF MTD'!$BG$28/'ETF MTD'!$BG$3-1</f>
        <v/>
      </c>
      <c r="GH38" s="32">
        <f>GF38*GG38</f>
        <v/>
      </c>
      <c r="GI38" s="32" t="n"/>
      <c r="GJ38" t="inlineStr">
        <is>
          <t>SPSM</t>
        </is>
      </c>
      <c r="GK38" s="49">
        <f>(0.66*0)+(0.34*'Add''l Spartan'!GK5)</f>
        <v/>
      </c>
      <c r="GL38" s="32">
        <f>'ETF MTD'!$BG$28/'ETF MTD'!$BG$3-1</f>
        <v/>
      </c>
      <c r="GM38" s="32">
        <f>GK38*GL38</f>
        <v/>
      </c>
      <c r="GN38" s="32" t="n"/>
      <c r="GO38" t="inlineStr">
        <is>
          <t>SPSM</t>
        </is>
      </c>
      <c r="GP38" s="49" t="n">
        <v>0.04896</v>
      </c>
      <c r="GQ38" s="32">
        <f>'ETF MTD'!$BG$28/'ETF MTD'!$BG$3-1</f>
        <v/>
      </c>
      <c r="GR38" s="32">
        <f>GP38*GQ38</f>
        <v/>
      </c>
      <c r="GS38" s="32" t="n"/>
      <c r="GT38" t="inlineStr">
        <is>
          <t>SPSM</t>
        </is>
      </c>
      <c r="GU38" s="49" t="n">
        <v>0.0646</v>
      </c>
      <c r="GV38" s="32">
        <f>'ETF MTD'!$BG$28/'ETF MTD'!$BG$3-1</f>
        <v/>
      </c>
      <c r="GW38" s="32">
        <f>GU38*GV38</f>
        <v/>
      </c>
      <c r="GX38" s="32" t="n"/>
      <c r="GY38" t="inlineStr">
        <is>
          <t>SPSM</t>
        </is>
      </c>
      <c r="GZ38" s="49" t="n">
        <v>0.0646</v>
      </c>
      <c r="HA38" s="32">
        <f>'ETF MTD'!$BG$28/'ETF MTD'!$BG$3-1</f>
        <v/>
      </c>
      <c r="HB38" s="32">
        <f>GZ38*HA38</f>
        <v/>
      </c>
      <c r="HC38" s="32" t="n"/>
      <c r="HD38" t="inlineStr">
        <is>
          <t>SPSM</t>
        </is>
      </c>
      <c r="HE38" s="49" t="n">
        <v>0.0646</v>
      </c>
      <c r="HF38" s="32">
        <f>'ETF MTD'!$BG$28/'ETF MTD'!$BG$3-1</f>
        <v/>
      </c>
      <c r="HG38" s="32">
        <f>HE38*HF38</f>
        <v/>
      </c>
      <c r="HH38" s="32" t="n"/>
      <c r="HI38" t="inlineStr">
        <is>
          <t>SPSM</t>
        </is>
      </c>
      <c r="HJ38" s="3" t="n">
        <v>0.07000000000000001</v>
      </c>
      <c r="HK38" s="32">
        <f>'ETF MTD'!$BG$28/'ETF MTD'!$BG$3-1</f>
        <v/>
      </c>
      <c r="HL38" s="32">
        <f>HJ38*HK38</f>
        <v/>
      </c>
      <c r="HM38" s="32" t="n"/>
      <c r="HN38" t="inlineStr">
        <is>
          <t>SPSM</t>
        </is>
      </c>
      <c r="HO38" s="3" t="n">
        <v>0.07000000000000001</v>
      </c>
      <c r="HP38" s="32">
        <f>'ETF MTD'!$BG$28/'ETF MTD'!$BG$3-1</f>
        <v/>
      </c>
      <c r="HQ38" s="32">
        <f>HO38*HP38</f>
        <v/>
      </c>
      <c r="HR38" s="32" t="n"/>
      <c r="HS38" t="inlineStr">
        <is>
          <t>SPSM</t>
        </is>
      </c>
      <c r="HT38" s="3" t="n">
        <v>0.07000000000000001</v>
      </c>
      <c r="HU38" s="32">
        <f>'ETF MTD'!$BG$28/'ETF MTD'!$BG$3-1</f>
        <v/>
      </c>
      <c r="HV38" s="32">
        <f>HT38*HU38</f>
        <v/>
      </c>
      <c r="HW38" s="32" t="n"/>
      <c r="HX38" t="inlineStr">
        <is>
          <t>SPSM</t>
        </is>
      </c>
      <c r="HY38" s="3" t="n">
        <v>0.07000000000000001</v>
      </c>
      <c r="HZ38" s="32">
        <f>'ETF MTD'!$BG$28/'ETF MTD'!$BG$3-1</f>
        <v/>
      </c>
      <c r="IA38" s="32">
        <f>HY38*HZ38</f>
        <v/>
      </c>
      <c r="IB38" s="32" t="n"/>
      <c r="IC38" t="inlineStr">
        <is>
          <t>SPSM</t>
        </is>
      </c>
      <c r="ID38" s="3" t="n">
        <v>0.07000000000000001</v>
      </c>
      <c r="IE38" s="32">
        <f>'ETF MTD'!$BG$28/'ETF MTD'!$BG$3-1</f>
        <v/>
      </c>
      <c r="IF38" s="32">
        <f>ID38*IE38</f>
        <v/>
      </c>
      <c r="IG38" s="32" t="n"/>
      <c r="IH38" t="inlineStr">
        <is>
          <t>SPSM</t>
        </is>
      </c>
      <c r="II38" s="3" t="n">
        <v>0.04</v>
      </c>
      <c r="IJ38" s="32">
        <f>'ETF MTD'!$BG$28/'ETF MTD'!$BG$3-1</f>
        <v/>
      </c>
      <c r="IK38" s="32">
        <f>II38*IJ38</f>
        <v/>
      </c>
      <c r="IL38" s="32" t="n"/>
      <c r="IM38" t="inlineStr">
        <is>
          <t>SPSM</t>
        </is>
      </c>
      <c r="IN38" s="3" t="n">
        <v>0.04</v>
      </c>
      <c r="IO38" s="32">
        <f>'ETF MTD'!$BG$28/'ETF MTD'!$BG$3-1</f>
        <v/>
      </c>
      <c r="IP38" s="32">
        <f>IN38*IO38</f>
        <v/>
      </c>
      <c r="IQ38" s="32" t="n"/>
      <c r="IR38" t="inlineStr">
        <is>
          <t>SPSM</t>
        </is>
      </c>
      <c r="IS38" s="3" t="n">
        <v>0.04</v>
      </c>
      <c r="IT38" s="32">
        <f>'ETF MTD'!$BG$28/'ETF MTD'!$BG$3-1</f>
        <v/>
      </c>
      <c r="IU38" s="32">
        <f>IS38*IT38</f>
        <v/>
      </c>
      <c r="IV38" s="32" t="n"/>
      <c r="IW38" t="inlineStr">
        <is>
          <t>SPSM</t>
        </is>
      </c>
      <c r="IX38" s="3" t="n">
        <v>0.04</v>
      </c>
      <c r="IY38" s="32">
        <f>'ETF MTD'!$BG$28/'ETF MTD'!$BG$3-1</f>
        <v/>
      </c>
      <c r="IZ38" s="32">
        <f>IX38*IY38</f>
        <v/>
      </c>
      <c r="JA38" s="32" t="n"/>
      <c r="JB38" t="inlineStr">
        <is>
          <t>SPSM</t>
        </is>
      </c>
      <c r="JC38" s="3" t="n">
        <v>0.04</v>
      </c>
      <c r="JD38" s="32">
        <f>'ETF MTD'!$BG$28/'ETF MTD'!$BG$3-1</f>
        <v/>
      </c>
      <c r="JE38" s="32">
        <f>JC38*JD38</f>
        <v/>
      </c>
      <c r="JF38" s="32" t="n"/>
      <c r="JG38" t="inlineStr">
        <is>
          <t>SPSM</t>
        </is>
      </c>
      <c r="JH38" s="3" t="n">
        <v>0.04</v>
      </c>
      <c r="JI38" s="32">
        <f>'ETF MTD'!$BG$28/'ETF MTD'!$BG$3-1</f>
        <v/>
      </c>
      <c r="JJ38" s="32">
        <f>JH38*JI38</f>
        <v/>
      </c>
      <c r="JK38" s="32" t="n"/>
      <c r="JL38" t="inlineStr">
        <is>
          <t>SPSM</t>
        </is>
      </c>
      <c r="JM38" s="3" t="n">
        <v>0.02</v>
      </c>
      <c r="JN38" s="32">
        <f>'ETF MTD'!$BG$28/'ETF MTD'!$BG$3-1</f>
        <v/>
      </c>
      <c r="JO38" s="32">
        <f>JM38*JN38</f>
        <v/>
      </c>
      <c r="JP38" s="32" t="n"/>
      <c r="JQ38" t="inlineStr">
        <is>
          <t>SPSM</t>
        </is>
      </c>
      <c r="JR38" s="3" t="n">
        <v>0.02</v>
      </c>
      <c r="JS38" s="32">
        <f>'ETF MTD'!$BG$28/'ETF MTD'!$BG$3-1</f>
        <v/>
      </c>
      <c r="JT38" s="32">
        <f>JR38*JS38</f>
        <v/>
      </c>
      <c r="JU38" s="32" t="n"/>
      <c r="JV38" t="inlineStr">
        <is>
          <t>SPSM</t>
        </is>
      </c>
      <c r="JW38" s="3" t="n">
        <v>0.02</v>
      </c>
      <c r="JX38" s="32">
        <f>'ETF MTD'!$BG$28/'ETF MTD'!$BG$3-1</f>
        <v/>
      </c>
      <c r="JY38" s="32">
        <f>JW38*JX38</f>
        <v/>
      </c>
      <c r="JZ38" s="32" t="n"/>
      <c r="KA38" t="inlineStr">
        <is>
          <t>SPSM</t>
        </is>
      </c>
      <c r="KB38" s="3" t="n">
        <v>0.02</v>
      </c>
      <c r="KC38" s="32">
        <f>'ETF MTD'!$BG$28/'ETF MTD'!$BG$3-1</f>
        <v/>
      </c>
      <c r="KD38" s="32">
        <f>KB38*KC38</f>
        <v/>
      </c>
      <c r="KE38" s="32" t="n"/>
      <c r="KF38" t="inlineStr">
        <is>
          <t>SPSM</t>
        </is>
      </c>
      <c r="KG38" s="3" t="n">
        <v>0.02</v>
      </c>
      <c r="KH38" s="32">
        <f>'ETF MTD'!$BG$28/'ETF MTD'!$BG$3-1</f>
        <v/>
      </c>
      <c r="KI38" s="32">
        <f>KG38*KH38</f>
        <v/>
      </c>
      <c r="KJ38" s="32" t="n"/>
      <c r="KK38" t="inlineStr">
        <is>
          <t>SPSM</t>
        </is>
      </c>
      <c r="KL38" s="3" t="n">
        <v>0.02</v>
      </c>
      <c r="KM38" s="32">
        <f>'ETF MTD'!$BG$28/'ETF MTD'!$BG$3-1</f>
        <v/>
      </c>
      <c r="KN38" s="32">
        <f>KL38*KM38</f>
        <v/>
      </c>
      <c r="KO38" s="32" t="n"/>
      <c r="KP38" t="inlineStr">
        <is>
          <t>SPSM</t>
        </is>
      </c>
      <c r="KQ38" s="3" t="n">
        <v>0.02</v>
      </c>
      <c r="KR38" s="32">
        <f>'ETF MTD'!$BG$28/'ETF MTD'!$BG$3-1</f>
        <v/>
      </c>
      <c r="KS38" s="32">
        <f>KQ38*KR38</f>
        <v/>
      </c>
      <c r="KT38" s="32" t="n"/>
      <c r="KU38" t="inlineStr">
        <is>
          <t>SPSM</t>
        </is>
      </c>
      <c r="KV38" s="3" t="n">
        <v>0.048</v>
      </c>
      <c r="KW38" s="32">
        <f>'ETF MTD'!$BG$28/'ETF MTD'!$BG$3-1</f>
        <v/>
      </c>
      <c r="KX38" s="32">
        <f>KV38*KW38</f>
        <v/>
      </c>
      <c r="KY38" s="32" t="n"/>
      <c r="KZ38" t="inlineStr">
        <is>
          <t>SPSM</t>
        </is>
      </c>
      <c r="LA38" s="3" t="n">
        <v>0.02</v>
      </c>
      <c r="LB38" s="32">
        <f>'ETF MTD'!$BG$28/'ETF MTD'!$BG$3-1</f>
        <v/>
      </c>
      <c r="LC38" s="32">
        <f>LA38*LB38</f>
        <v/>
      </c>
      <c r="LD38" s="32" t="n"/>
      <c r="LE38" t="inlineStr">
        <is>
          <t>SPSM</t>
        </is>
      </c>
      <c r="LF38" s="3" t="n">
        <v>0.02</v>
      </c>
      <c r="LG38" s="32">
        <f>'ETF MTD'!$BG$28/'ETF MTD'!$BG$3-1</f>
        <v/>
      </c>
      <c r="LH38" s="32">
        <f>LF38*LG38</f>
        <v/>
      </c>
      <c r="LJ38" t="inlineStr">
        <is>
          <t>SPSM</t>
        </is>
      </c>
      <c r="LK38" s="3" t="n">
        <v>0.06</v>
      </c>
      <c r="LL38" s="32">
        <f>'ETF MTD'!$BG$28/'ETF MTD'!$BG$3-1</f>
        <v/>
      </c>
      <c r="LM38" s="32">
        <f>LK38*LL38</f>
        <v/>
      </c>
      <c r="LN38" s="32" t="n"/>
      <c r="LO38" t="inlineStr">
        <is>
          <t>SPSM</t>
        </is>
      </c>
      <c r="LP38" s="3" t="n">
        <v>0.02</v>
      </c>
      <c r="LQ38" s="32">
        <f>'ETF MTD'!$BG$28/'ETF MTD'!$BG$3-1</f>
        <v/>
      </c>
      <c r="LR38" s="32">
        <f>LP38*LQ38</f>
        <v/>
      </c>
      <c r="LT38" t="inlineStr">
        <is>
          <t>SPSM</t>
        </is>
      </c>
      <c r="LU38" s="3" t="n">
        <v>0.05</v>
      </c>
      <c r="LV38" s="32">
        <f>'ETF MTD'!$BG$28/'ETF MTD'!$BG$3-1</f>
        <v/>
      </c>
      <c r="LW38" s="32">
        <f>LU38*LV38</f>
        <v/>
      </c>
      <c r="LY38" t="inlineStr">
        <is>
          <t>SPSM</t>
        </is>
      </c>
      <c r="LZ38" s="3" t="n">
        <v>0.08</v>
      </c>
      <c r="MA38" s="32">
        <f>'ETF MTD'!$BG$28/'ETF MTD'!$BG$3-1</f>
        <v/>
      </c>
      <c r="MB38" s="32">
        <f>LZ38*MA38</f>
        <v/>
      </c>
      <c r="MD38" t="inlineStr">
        <is>
          <t>SPSM</t>
        </is>
      </c>
      <c r="ME38" s="3" t="n">
        <v>0.02</v>
      </c>
      <c r="MF38" s="32">
        <f>'ETF MTD'!$BG$28/'ETF MTD'!$BG$3-1</f>
        <v/>
      </c>
      <c r="MG38" s="32">
        <f>ME38*MF38</f>
        <v/>
      </c>
      <c r="MI38" t="inlineStr">
        <is>
          <t>SPSM</t>
        </is>
      </c>
      <c r="MJ38" s="3" t="n">
        <v>0.016</v>
      </c>
      <c r="MK38" s="32">
        <f>'ETF MTD'!$BG$28/'ETF MTD'!$BG$3-1</f>
        <v/>
      </c>
      <c r="ML38" s="32">
        <f>MJ38*MK38</f>
        <v/>
      </c>
      <c r="MN38" t="inlineStr">
        <is>
          <t>SPSM</t>
        </is>
      </c>
      <c r="MO38" s="3" t="n">
        <v>0.016</v>
      </c>
      <c r="MP38" s="32">
        <f>'ETF MTD'!$BG$28/'ETF MTD'!$BG$3-1</f>
        <v/>
      </c>
      <c r="MQ38" s="32">
        <f>MO38*MP38</f>
        <v/>
      </c>
      <c r="MS38" t="inlineStr">
        <is>
          <t>SPSM</t>
        </is>
      </c>
      <c r="MT38" s="3">
        <f>MODEL!OB279*0.8</f>
        <v/>
      </c>
      <c r="MU38" s="32">
        <f>'ETF MTD'!$BG$28/'ETF MTD'!$BG$3-1</f>
        <v/>
      </c>
      <c r="MV38" s="32">
        <f>MT38*MU38</f>
        <v/>
      </c>
      <c r="MX38" t="inlineStr">
        <is>
          <t>SPSM</t>
        </is>
      </c>
      <c r="MY38" s="3" t="n">
        <v>0.08000000000000002</v>
      </c>
      <c r="MZ38" s="32">
        <f>'ETF MTD'!$BG$28/'ETF MTD'!$BG$3-1</f>
        <v/>
      </c>
      <c r="NA38" s="32">
        <f>MY38*MZ38</f>
        <v/>
      </c>
      <c r="NC38" t="inlineStr">
        <is>
          <t>SPSM</t>
        </is>
      </c>
      <c r="ND38" s="3">
        <f>MODEL!OL279*0.8</f>
        <v/>
      </c>
      <c r="NE38" s="32">
        <f>'ETF MTD'!$BG$28/'ETF MTD'!$BG$3-1</f>
        <v/>
      </c>
      <c r="NF38" s="32">
        <f>ND38*NE38</f>
        <v/>
      </c>
      <c r="NH38" t="inlineStr">
        <is>
          <t>SPSM</t>
        </is>
      </c>
      <c r="NI38" s="3">
        <f>MODEL!OQ279*0.8</f>
        <v/>
      </c>
      <c r="NJ38" s="32">
        <f>'ETF MTD'!$BG$28/'ETF MTD'!$BG$3-1</f>
        <v/>
      </c>
      <c r="NK38" s="32">
        <f>NI38*NJ38</f>
        <v/>
      </c>
      <c r="NM38" t="inlineStr">
        <is>
          <t>SPSM</t>
        </is>
      </c>
      <c r="NN38" s="3">
        <f>MODEL!OV279*0.8</f>
        <v/>
      </c>
      <c r="NO38" s="32">
        <f>'ETF MTD'!$BG$28/'ETF MTD'!$BG$3-1</f>
        <v/>
      </c>
      <c r="NP38" s="32">
        <f>NN38*NO38</f>
        <v/>
      </c>
      <c r="NR38" t="inlineStr">
        <is>
          <t>SPSM</t>
        </is>
      </c>
      <c r="NS38" s="3">
        <f>MODEL!PA279*0.8</f>
        <v/>
      </c>
      <c r="NT38" s="32">
        <f>'ETF MTD'!$BG$28/'ETF MTD'!$BG$3-1</f>
        <v/>
      </c>
      <c r="NU38" s="32">
        <f>NS38*NT38</f>
        <v/>
      </c>
      <c r="NW38" t="inlineStr">
        <is>
          <t>SPSM</t>
        </is>
      </c>
      <c r="NX38" s="3">
        <f>MODEL!PF279*0.8</f>
        <v/>
      </c>
      <c r="NY38" s="32">
        <f>'ETF MTD'!$BG$28/'ETF MTD'!$BG$3-1</f>
        <v/>
      </c>
      <c r="NZ38" s="32">
        <f>NX38*NY38</f>
        <v/>
      </c>
      <c r="OB38" t="inlineStr">
        <is>
          <t>SPSM</t>
        </is>
      </c>
      <c r="OC38" s="3">
        <f>MODEL!PK279*0.8</f>
        <v/>
      </c>
      <c r="OD38" s="32">
        <f>'ETF MTD'!$BG$28/'ETF MTD'!$BG$3-1</f>
        <v/>
      </c>
      <c r="OE38" s="32">
        <f>OC38*OD38</f>
        <v/>
      </c>
      <c r="OG38" t="inlineStr">
        <is>
          <t>SPSM</t>
        </is>
      </c>
      <c r="OH38" s="3">
        <f>MODEL!PP279*0.8</f>
        <v/>
      </c>
      <c r="OI38" s="32">
        <f>'ETF MTD'!$BG$28/'ETF MTD'!$BG$3-1</f>
        <v/>
      </c>
      <c r="OJ38" s="32">
        <f>OH38*OI38</f>
        <v/>
      </c>
      <c r="OL38" t="inlineStr">
        <is>
          <t>SPSM</t>
        </is>
      </c>
      <c r="OM38" s="3">
        <f>MODEL!PU279*0.8</f>
        <v/>
      </c>
      <c r="ON38" s="32">
        <f>'ETF MTD'!$BG$28/'ETF MTD'!$BG$3-1</f>
        <v/>
      </c>
      <c r="OO38" s="32">
        <f>OM38*ON38</f>
        <v/>
      </c>
      <c r="OQ38" t="inlineStr">
        <is>
          <t>SPSM</t>
        </is>
      </c>
      <c r="OR38" s="3">
        <f>MODEL!PZ279*0.8</f>
        <v/>
      </c>
      <c r="OS38" s="32">
        <f>'ETF MTD'!$BG$28/'ETF MTD'!$BG$3-1</f>
        <v/>
      </c>
      <c r="OT38" s="32">
        <f>OR38*OS38</f>
        <v/>
      </c>
      <c r="OV38" t="inlineStr">
        <is>
          <t>SPSM</t>
        </is>
      </c>
      <c r="OW38" s="3">
        <f>MODEL!QE279*0.8</f>
        <v/>
      </c>
      <c r="OX38" s="32">
        <f>'ETF MTD'!$BG$28/'ETF MTD'!$BG$3-1</f>
        <v/>
      </c>
      <c r="OY38" s="32">
        <f>OW38*OX38</f>
        <v/>
      </c>
      <c r="PA38" t="inlineStr">
        <is>
          <t>SPSM</t>
        </is>
      </c>
      <c r="PB38" s="3">
        <f>MODEL!QJ279*0.8</f>
        <v/>
      </c>
      <c r="PC38" s="32">
        <f>'ETF MTD'!$BG$28/'ETF MTD'!$BG$3-1</f>
        <v/>
      </c>
      <c r="PD38" s="32">
        <f>PB38*PC38</f>
        <v/>
      </c>
      <c r="PF38" t="inlineStr">
        <is>
          <t>SPSM</t>
        </is>
      </c>
      <c r="PG38" s="3">
        <f>MODEL!QO279*0.8</f>
        <v/>
      </c>
      <c r="PH38" s="32">
        <f>'ETF MTD'!$BG$28/'ETF MTD'!$BG$3-1</f>
        <v/>
      </c>
      <c r="PI38" s="32">
        <f>PG38*PH38</f>
        <v/>
      </c>
      <c r="PK38" t="inlineStr">
        <is>
          <t>SPSM</t>
        </is>
      </c>
      <c r="PL38" s="3">
        <f>MODEL!QT279*0.8</f>
        <v/>
      </c>
      <c r="PM38" s="32">
        <f>'ETF MTD'!$BG$28/'ETF MTD'!$BG$3-1</f>
        <v/>
      </c>
      <c r="PN38" s="32">
        <f>PL38*PM38</f>
        <v/>
      </c>
      <c r="PP38" t="inlineStr">
        <is>
          <t>SPSM</t>
        </is>
      </c>
      <c r="PQ38" s="3">
        <f>MODEL!QY279*0.8</f>
        <v/>
      </c>
      <c r="PR38" s="32">
        <f>'ETF MTD'!$BG$28/'ETF MTD'!$BG$3-1</f>
        <v/>
      </c>
      <c r="PS38" s="32">
        <f>PQ38*PR38</f>
        <v/>
      </c>
      <c r="PU38" t="inlineStr">
        <is>
          <t>SPSM</t>
        </is>
      </c>
      <c r="PV38" s="3">
        <f>MODEL!RD279*0.8</f>
        <v/>
      </c>
      <c r="PW38" s="32">
        <f>'ETF MTD'!$BG$28/'ETF MTD'!$BG$3-1</f>
        <v/>
      </c>
      <c r="PX38" s="32">
        <f>PV38*PW38</f>
        <v/>
      </c>
      <c r="PZ38" t="inlineStr">
        <is>
          <t>SPSM</t>
        </is>
      </c>
      <c r="QA38" s="3">
        <f>MODEL!RI279*0.8</f>
        <v/>
      </c>
      <c r="QB38" s="32">
        <f>'ETF MTD'!$BG$28/'ETF MTD'!$BG$3-1</f>
        <v/>
      </c>
      <c r="QC38" s="32">
        <f>QA38*QB38</f>
        <v/>
      </c>
      <c r="QE38" s="32" t="n">
        <v>0.08</v>
      </c>
      <c r="QF38" s="3">
        <f>QE38*0.8</f>
        <v/>
      </c>
    </row>
    <row r="39">
      <c r="AF39" t="inlineStr">
        <is>
          <t>XLE</t>
        </is>
      </c>
      <c r="AG39" s="32" t="n">
        <v>0.1297619047619047</v>
      </c>
      <c r="AH39" s="32">
        <f>'ETF MTD'!$HM$28/'ETF MTD'!$HM$3-1</f>
        <v/>
      </c>
      <c r="AI39" s="32">
        <f>AG39*AH39</f>
        <v/>
      </c>
      <c r="AK39" t="inlineStr">
        <is>
          <t>XLE</t>
        </is>
      </c>
      <c r="AL39" s="32" t="n">
        <v>0.1297619047619047</v>
      </c>
      <c r="AM39" s="32">
        <f>'ETF MTD'!$HM$28/'ETF MTD'!$HM$3-1</f>
        <v/>
      </c>
      <c r="AN39" s="32">
        <f>AL39*AM39</f>
        <v/>
      </c>
      <c r="AP39" t="inlineStr">
        <is>
          <t>XLE</t>
        </is>
      </c>
      <c r="AQ39" s="32" t="n">
        <v>0.1297619047619047</v>
      </c>
      <c r="AR39" s="32">
        <f>'ETF MTD'!$HM$28/'ETF MTD'!$HM$3-1</f>
        <v/>
      </c>
      <c r="AS39" s="32">
        <f>AQ39*AR39</f>
        <v/>
      </c>
      <c r="AV39" s="32" t="n"/>
      <c r="AW39" s="32" t="n"/>
      <c r="AX39" s="32" t="n"/>
      <c r="BA39" s="32" t="n"/>
      <c r="BB39" s="32" t="n"/>
      <c r="BC39" s="32" t="n"/>
      <c r="CN39" s="33" t="inlineStr">
        <is>
          <t>VEU</t>
        </is>
      </c>
      <c r="CO39" s="49">
        <f>(0.66*MODEL!RI6)+(0.34*'Add''l Spartan'!CO6)</f>
        <v/>
      </c>
      <c r="CP39" s="61">
        <f>'ETF MTD'!$VO$28/'ETF MTD'!$VO$3-1</f>
        <v/>
      </c>
      <c r="CQ39" s="61">
        <f>CO39*CP39</f>
        <v/>
      </c>
      <c r="CS39" s="33" t="inlineStr">
        <is>
          <t>VEU</t>
        </is>
      </c>
      <c r="CT39" s="49">
        <f>(0.66*MODEL!RI6)+(0.34*'Add''l Spartan'!CT6)</f>
        <v/>
      </c>
      <c r="CU39" s="61">
        <f>'ETF MTD'!$VO$28/'ETF MTD'!$VO$3-1</f>
        <v/>
      </c>
      <c r="CV39" s="61">
        <f>CT39*CU39</f>
        <v/>
      </c>
      <c r="CW39" s="61" t="n"/>
      <c r="CX39" s="33" t="inlineStr">
        <is>
          <t>VEU</t>
        </is>
      </c>
      <c r="CY39" s="49" t="n">
        <v>0.02640000000000001</v>
      </c>
      <c r="CZ39" s="61">
        <f>'ETF MTD'!$VO$28/'ETF MTD'!$VO$3-1</f>
        <v/>
      </c>
      <c r="DA39" s="61">
        <f>CY39*CZ39</f>
        <v/>
      </c>
      <c r="DB39" s="61" t="n"/>
      <c r="DC39" s="33" t="inlineStr">
        <is>
          <t>VEU</t>
        </is>
      </c>
      <c r="DD39" s="49" t="n">
        <v>0.02640000000000001</v>
      </c>
      <c r="DE39" s="61">
        <f>'ETF MTD'!$VO$28/'ETF MTD'!$VO$3-1</f>
        <v/>
      </c>
      <c r="DF39" s="61">
        <f>DD39*DE39</f>
        <v/>
      </c>
      <c r="DG39" s="61" t="n"/>
      <c r="DH39" s="33" t="inlineStr">
        <is>
          <t>VEU</t>
        </is>
      </c>
      <c r="DI39" s="49" t="n">
        <v>0.07920000000000002</v>
      </c>
      <c r="DJ39" s="61">
        <f>'ETF MTD'!$VO$28/'ETF MTD'!$VO$3-1</f>
        <v/>
      </c>
      <c r="DK39" s="61">
        <f>DI39*DJ39</f>
        <v/>
      </c>
      <c r="DL39" s="61" t="n"/>
      <c r="DM39" t="inlineStr">
        <is>
          <t>SPDW</t>
        </is>
      </c>
      <c r="DN39" s="49" t="n">
        <v>0.07920000000000002</v>
      </c>
      <c r="DO39" s="61">
        <f>'ETF MTD'!$VO$28/'ETF MTD'!$VO$3-1</f>
        <v/>
      </c>
      <c r="DP39" s="61">
        <f>DN39*DO39</f>
        <v/>
      </c>
      <c r="DQ39" s="61" t="n"/>
      <c r="DR39" t="inlineStr">
        <is>
          <t>SPDW</t>
        </is>
      </c>
      <c r="DS39" s="49" t="n">
        <v>0.132</v>
      </c>
      <c r="DT39" s="61">
        <f>'ETF MTD'!$VO$28/'ETF MTD'!$VO$3-1</f>
        <v/>
      </c>
      <c r="DU39" s="61">
        <f>DS39*DT39</f>
        <v/>
      </c>
      <c r="DV39" s="61" t="n"/>
      <c r="DW39" t="inlineStr">
        <is>
          <t>SPDW</t>
        </is>
      </c>
      <c r="DX39" s="49" t="n">
        <v>0.02640000000000001</v>
      </c>
      <c r="DY39" s="61">
        <f>'ETF MTD'!$VO$28/'ETF MTD'!$VO$3-1</f>
        <v/>
      </c>
      <c r="DZ39" s="61">
        <f>DX39*DY39</f>
        <v/>
      </c>
      <c r="EA39" s="61" t="n"/>
      <c r="EB39" t="inlineStr">
        <is>
          <t>SPDW</t>
        </is>
      </c>
      <c r="EC39" s="49" t="n">
        <v>0.07920000000000002</v>
      </c>
      <c r="ED39" s="61">
        <f>'ETF MTD'!$VO$28/'ETF MTD'!$VO$3-1</f>
        <v/>
      </c>
      <c r="EE39" s="61">
        <f>EC39*ED39</f>
        <v/>
      </c>
      <c r="EF39" s="61" t="n"/>
      <c r="EG39" t="inlineStr">
        <is>
          <t>SPDW</t>
        </is>
      </c>
      <c r="EH39" s="49" t="n">
        <v>0.132</v>
      </c>
      <c r="EI39" s="61">
        <f>'ETF MTD'!$VO$28/'ETF MTD'!$VO$3-1</f>
        <v/>
      </c>
      <c r="EJ39" s="61">
        <f>EH39*EI39</f>
        <v/>
      </c>
      <c r="EK39" s="61" t="n"/>
      <c r="EL39" t="inlineStr">
        <is>
          <t>SPDW</t>
        </is>
      </c>
      <c r="EM39" s="49" t="n">
        <v>0.02640000000000001</v>
      </c>
      <c r="EN39" s="61">
        <f>'ETF MTD'!$VO$28/'ETF MTD'!$VO$3-1</f>
        <v/>
      </c>
      <c r="EO39" s="61">
        <f>EM39*EN39</f>
        <v/>
      </c>
      <c r="EP39" s="61" t="n"/>
      <c r="EQ39" t="inlineStr">
        <is>
          <t>SPDW</t>
        </is>
      </c>
      <c r="ER39" s="49" t="n">
        <v>0.1188</v>
      </c>
      <c r="ES39" s="61">
        <f>'ETF MTD'!$VO$28/'ETF MTD'!$VO$3-1</f>
        <v/>
      </c>
      <c r="ET39" s="61">
        <f>ER39*ES39</f>
        <v/>
      </c>
      <c r="EU39" s="61" t="n"/>
      <c r="EV39" t="inlineStr">
        <is>
          <t>SPDW</t>
        </is>
      </c>
      <c r="EW39" s="49" t="n">
        <v>0.1716</v>
      </c>
      <c r="EX39" s="61">
        <f>'ETF MTD'!$VO$28/'ETF MTD'!$VO$3-1</f>
        <v/>
      </c>
      <c r="EY39" s="61">
        <f>EW39*EX39</f>
        <v/>
      </c>
      <c r="EZ39" s="61" t="n"/>
      <c r="FA39" t="inlineStr">
        <is>
          <t>SPDW</t>
        </is>
      </c>
      <c r="FB39" s="49" t="n">
        <v>0.132</v>
      </c>
      <c r="FC39" s="61">
        <f>'ETF MTD'!$VO$28/'ETF MTD'!$VO$3-1</f>
        <v/>
      </c>
      <c r="FD39" s="61">
        <f>FB39*FC39</f>
        <v/>
      </c>
      <c r="FF39" t="inlineStr">
        <is>
          <t>SPDW</t>
        </is>
      </c>
      <c r="FG39" s="49" t="n">
        <v>0.132</v>
      </c>
      <c r="FH39" s="61">
        <f>'ETF MTD'!$VO$28/'ETF MTD'!$VO$3-1</f>
        <v/>
      </c>
      <c r="FI39" s="61">
        <f>FG39*FH39</f>
        <v/>
      </c>
      <c r="FK39" t="inlineStr">
        <is>
          <t>SPDW</t>
        </is>
      </c>
      <c r="FL39" s="49" t="n">
        <v>0.132</v>
      </c>
      <c r="FM39" s="61">
        <f>'ETF MTD'!$VO$28/'ETF MTD'!$VO$3-1</f>
        <v/>
      </c>
      <c r="FN39" s="61">
        <f>FL39*FM39</f>
        <v/>
      </c>
      <c r="FP39" t="inlineStr">
        <is>
          <t>SPDW</t>
        </is>
      </c>
      <c r="FQ39" s="49" t="n">
        <v>0.07920000000000001</v>
      </c>
      <c r="FR39" s="61">
        <f>'ETF MTD'!$VO$28/'ETF MTD'!$VO$3-1</f>
        <v/>
      </c>
      <c r="FS39" s="61">
        <f>FQ39*FR39</f>
        <v/>
      </c>
      <c r="FT39" s="61" t="n"/>
      <c r="FU39" t="inlineStr">
        <is>
          <t>SPDW</t>
        </is>
      </c>
      <c r="FV39" s="49" t="n">
        <v>0.0264</v>
      </c>
      <c r="FW39" s="61">
        <f>'ETF MTD'!$VO$28/'ETF MTD'!$VO$3-1</f>
        <v/>
      </c>
      <c r="FX39" s="61">
        <f>FV39*FW39</f>
        <v/>
      </c>
      <c r="FY39" s="61" t="n"/>
      <c r="FZ39" t="inlineStr">
        <is>
          <t>SPDW</t>
        </is>
      </c>
      <c r="GA39" s="49">
        <f>(0.66*MODEL!$RI6)+(0.34*'Add''l Spartan'!GA6)</f>
        <v/>
      </c>
      <c r="GB39" s="61">
        <f>'ETF MTD'!$VO$28/'ETF MTD'!$VO$3-1</f>
        <v/>
      </c>
      <c r="GC39" s="61">
        <f>GA39*GB39</f>
        <v/>
      </c>
      <c r="GD39" s="61" t="n"/>
      <c r="GE39" t="inlineStr">
        <is>
          <t>SPDW</t>
        </is>
      </c>
      <c r="GF39" s="49" t="n">
        <v>0.07920000000000001</v>
      </c>
      <c r="GG39" s="61">
        <f>'ETF MTD'!$VO$28/'ETF MTD'!$VO$3-1</f>
        <v/>
      </c>
      <c r="GH39" s="61">
        <f>GF39*GG39</f>
        <v/>
      </c>
      <c r="GI39" s="61" t="n"/>
      <c r="GJ39" t="inlineStr">
        <is>
          <t>SPDW</t>
        </is>
      </c>
      <c r="GK39" s="49">
        <f>(0.66*MODEL!$RI6)+(0.34*'Add''l Spartan'!GK6)</f>
        <v/>
      </c>
      <c r="GL39" s="61">
        <f>'ETF MTD'!$VO$28/'ETF MTD'!$VO$3-1</f>
        <v/>
      </c>
      <c r="GM39" s="61">
        <f>GK39*GL39</f>
        <v/>
      </c>
      <c r="GN39" s="61" t="n"/>
      <c r="GO39" t="inlineStr">
        <is>
          <t>SPDW</t>
        </is>
      </c>
      <c r="GP39" s="49" t="n">
        <v>0.132</v>
      </c>
      <c r="GQ39" s="61">
        <f>'ETF MTD'!$VO$28/'ETF MTD'!$VO$3-1</f>
        <v/>
      </c>
      <c r="GR39" s="61">
        <f>GP39*GQ39</f>
        <v/>
      </c>
      <c r="GS39" s="61" t="n"/>
      <c r="GT39" t="inlineStr">
        <is>
          <t>SPDW</t>
        </is>
      </c>
      <c r="GU39" s="49" t="n">
        <v>0.132</v>
      </c>
      <c r="GV39" s="61">
        <f>'ETF MTD'!$VO$28/'ETF MTD'!$VO$3-1</f>
        <v/>
      </c>
      <c r="GW39" s="61">
        <f>GU39*GV39</f>
        <v/>
      </c>
      <c r="GX39" s="61" t="n"/>
      <c r="GY39" t="inlineStr">
        <is>
          <t>SPDW</t>
        </is>
      </c>
      <c r="GZ39" s="49" t="n">
        <v>0.132</v>
      </c>
      <c r="HA39" s="61">
        <f>'ETF MTD'!$VO$28/'ETF MTD'!$VO$3-1</f>
        <v/>
      </c>
      <c r="HB39" s="61">
        <f>GZ39*HA39</f>
        <v/>
      </c>
      <c r="HC39" s="61" t="n"/>
      <c r="HD39" t="inlineStr">
        <is>
          <t>SPDW</t>
        </is>
      </c>
      <c r="HE39" s="49" t="n">
        <v>0.132</v>
      </c>
      <c r="HF39" s="61">
        <f>'ETF MTD'!$VO$28/'ETF MTD'!$VO$3-1</f>
        <v/>
      </c>
      <c r="HG39" s="61">
        <f>HE39*HF39</f>
        <v/>
      </c>
      <c r="HH39" s="61" t="n"/>
      <c r="HI39" t="inlineStr">
        <is>
          <t>SPDW</t>
        </is>
      </c>
      <c r="HJ39" s="3" t="n">
        <v>0.1</v>
      </c>
      <c r="HK39" s="61">
        <f>'ETF MTD'!$VO$28/'ETF MTD'!$VO$3-1</f>
        <v/>
      </c>
      <c r="HL39" s="61">
        <f>HJ39*HK39</f>
        <v/>
      </c>
      <c r="HM39" s="61" t="n"/>
      <c r="HN39" t="inlineStr">
        <is>
          <t>SPDW</t>
        </is>
      </c>
      <c r="HO39" s="3" t="n">
        <v>0.1</v>
      </c>
      <c r="HP39" s="61">
        <f>'ETF MTD'!$VO$28/'ETF MTD'!$VO$3-1</f>
        <v/>
      </c>
      <c r="HQ39" s="61">
        <f>HO39*HP39</f>
        <v/>
      </c>
      <c r="HR39" s="61" t="n"/>
      <c r="HS39" t="inlineStr">
        <is>
          <t>SPDW</t>
        </is>
      </c>
      <c r="HT39" s="3" t="n">
        <v>0.1</v>
      </c>
      <c r="HU39" s="61">
        <f>'ETF MTD'!$VO$28/'ETF MTD'!$VO$3-1</f>
        <v/>
      </c>
      <c r="HV39" s="61">
        <f>HT39*HU39</f>
        <v/>
      </c>
      <c r="HW39" s="61" t="n"/>
      <c r="HX39" t="inlineStr">
        <is>
          <t>SPDW</t>
        </is>
      </c>
      <c r="HY39" s="3" t="n">
        <v>0.1</v>
      </c>
      <c r="HZ39" s="61">
        <f>'ETF MTD'!$VO$28/'ETF MTD'!$VO$3-1</f>
        <v/>
      </c>
      <c r="IA39" s="61">
        <f>HY39*HZ39</f>
        <v/>
      </c>
      <c r="IB39" s="61" t="n"/>
      <c r="IC39" t="inlineStr">
        <is>
          <t>SPDW</t>
        </is>
      </c>
      <c r="ID39" s="3" t="n">
        <v>0.1</v>
      </c>
      <c r="IE39" s="61">
        <f>'ETF MTD'!$VO$28/'ETF MTD'!$VO$3-1</f>
        <v/>
      </c>
      <c r="IF39" s="61">
        <f>ID39*IE39</f>
        <v/>
      </c>
      <c r="IG39" s="61" t="n"/>
      <c r="IH39" t="inlineStr">
        <is>
          <t>SPDW</t>
        </is>
      </c>
      <c r="II39" s="3" t="n">
        <v>0.1</v>
      </c>
      <c r="IJ39" s="61">
        <f>'ETF MTD'!$VO$28/'ETF MTD'!$VO$3-1</f>
        <v/>
      </c>
      <c r="IK39" s="61">
        <f>II39*IJ39</f>
        <v/>
      </c>
      <c r="IL39" s="61" t="n"/>
      <c r="IM39" t="inlineStr">
        <is>
          <t>SPDW</t>
        </is>
      </c>
      <c r="IN39" s="3" t="n">
        <v>0.1</v>
      </c>
      <c r="IO39" s="61">
        <f>'ETF MTD'!$VO$28/'ETF MTD'!$VO$3-1</f>
        <v/>
      </c>
      <c r="IP39" s="61">
        <f>IN39*IO39</f>
        <v/>
      </c>
      <c r="IQ39" s="61" t="n"/>
      <c r="IR39" t="inlineStr">
        <is>
          <t>SPDW</t>
        </is>
      </c>
      <c r="IS39" s="3" t="n">
        <v>0.06</v>
      </c>
      <c r="IT39" s="61">
        <f>'ETF MTD'!$VO$28/'ETF MTD'!$VO$3-1</f>
        <v/>
      </c>
      <c r="IU39" s="61">
        <f>IS39*IT39</f>
        <v/>
      </c>
      <c r="IV39" s="61" t="n"/>
      <c r="IW39" t="inlineStr">
        <is>
          <t>SPDW</t>
        </is>
      </c>
      <c r="IX39" s="3" t="n">
        <v>0.06</v>
      </c>
      <c r="IY39" s="61">
        <f>'ETF MTD'!$VO$28/'ETF MTD'!$VO$3-1</f>
        <v/>
      </c>
      <c r="IZ39" s="61">
        <f>IX39*IY39</f>
        <v/>
      </c>
      <c r="JA39" s="61" t="n"/>
      <c r="JB39" t="inlineStr">
        <is>
          <t>SPDW</t>
        </is>
      </c>
      <c r="JC39" s="3" t="n">
        <v>0.06</v>
      </c>
      <c r="JD39" s="61">
        <f>'ETF MTD'!$VO$28/'ETF MTD'!$VO$3-1</f>
        <v/>
      </c>
      <c r="JE39" s="61">
        <f>JC39*JD39</f>
        <v/>
      </c>
      <c r="JF39" s="61" t="n"/>
      <c r="JG39" t="inlineStr">
        <is>
          <t>SPDW</t>
        </is>
      </c>
      <c r="JH39" s="3" t="n">
        <v>0.06</v>
      </c>
      <c r="JI39" s="61">
        <f>'ETF MTD'!$VO$28/'ETF MTD'!$VO$3-1</f>
        <v/>
      </c>
      <c r="JJ39" s="61">
        <f>JH39*JI39</f>
        <v/>
      </c>
      <c r="JK39" s="61" t="n"/>
      <c r="JL39" t="inlineStr">
        <is>
          <t>SPDW</t>
        </is>
      </c>
      <c r="JM39" s="3" t="n">
        <v>0.03</v>
      </c>
      <c r="JN39" s="61">
        <f>'ETF MTD'!$VO$28/'ETF MTD'!$VO$3-1</f>
        <v/>
      </c>
      <c r="JO39" s="61">
        <f>JM39*JN39</f>
        <v/>
      </c>
      <c r="JP39" s="61" t="n"/>
      <c r="JQ39" t="inlineStr">
        <is>
          <t>SPDW</t>
        </is>
      </c>
      <c r="JR39" s="3" t="n">
        <v>0.03</v>
      </c>
      <c r="JS39" s="61">
        <f>'ETF MTD'!$VO$28/'ETF MTD'!$VO$3-1</f>
        <v/>
      </c>
      <c r="JT39" s="61">
        <f>JR39*JS39</f>
        <v/>
      </c>
      <c r="JU39" s="61" t="n"/>
      <c r="JV39" t="inlineStr">
        <is>
          <t>SPDW</t>
        </is>
      </c>
      <c r="JW39" s="3" t="n">
        <v>0.03</v>
      </c>
      <c r="JX39" s="61">
        <f>'ETF MTD'!$VO$28/'ETF MTD'!$VO$3-1</f>
        <v/>
      </c>
      <c r="JY39" s="61">
        <f>JW39*JX39</f>
        <v/>
      </c>
      <c r="JZ39" s="61" t="n"/>
      <c r="KA39" t="inlineStr">
        <is>
          <t>SPDW</t>
        </is>
      </c>
      <c r="KB39" s="3" t="n">
        <v>0.03</v>
      </c>
      <c r="KC39" s="61">
        <f>'ETF MTD'!$VO$28/'ETF MTD'!$VO$3-1</f>
        <v/>
      </c>
      <c r="KD39" s="61">
        <f>KB39*KC39</f>
        <v/>
      </c>
      <c r="KE39" s="61" t="n"/>
      <c r="KF39" t="inlineStr">
        <is>
          <t>SPDW</t>
        </is>
      </c>
      <c r="KG39" s="3" t="n">
        <v>0.03</v>
      </c>
      <c r="KH39" s="61">
        <f>'ETF MTD'!$VO$28/'ETF MTD'!$VO$3-1</f>
        <v/>
      </c>
      <c r="KI39" s="61">
        <f>KG39*KH39</f>
        <v/>
      </c>
      <c r="KJ39" s="61" t="n"/>
      <c r="KK39" t="inlineStr">
        <is>
          <t>SPDW</t>
        </is>
      </c>
      <c r="KL39" s="3" t="n">
        <v>0.03</v>
      </c>
      <c r="KM39" s="61">
        <f>'ETF MTD'!$VO$28/'ETF MTD'!$VO$3-1</f>
        <v/>
      </c>
      <c r="KN39" s="61">
        <f>KL39*KM39</f>
        <v/>
      </c>
      <c r="KO39" s="61" t="n"/>
      <c r="KP39" t="inlineStr">
        <is>
          <t>SPDW</t>
        </is>
      </c>
      <c r="KQ39" s="3" t="n">
        <v>0.03</v>
      </c>
      <c r="KR39" s="61">
        <f>'ETF MTD'!$VO$28/'ETF MTD'!$VO$3-1</f>
        <v/>
      </c>
      <c r="KS39" s="61">
        <f>KQ39*KR39</f>
        <v/>
      </c>
      <c r="KT39" s="61" t="n"/>
      <c r="KU39" t="inlineStr">
        <is>
          <t>SPDW</t>
        </is>
      </c>
      <c r="KV39" s="3" t="n">
        <v>0.03</v>
      </c>
      <c r="KW39" s="61">
        <f>'ETF MTD'!$VO$28/'ETF MTD'!$VO$3-1</f>
        <v/>
      </c>
      <c r="KX39" s="61">
        <f>KV39*KW39</f>
        <v/>
      </c>
      <c r="KY39" s="61" t="n"/>
      <c r="KZ39" t="inlineStr">
        <is>
          <t>SPDW</t>
        </is>
      </c>
      <c r="LA39" s="3" t="n">
        <v>0.03</v>
      </c>
      <c r="LB39" s="61">
        <f>'ETF MTD'!$VO$28/'ETF MTD'!$VO$3-1</f>
        <v/>
      </c>
      <c r="LC39" s="61">
        <f>LA39*LB39</f>
        <v/>
      </c>
      <c r="LD39" s="61" t="n"/>
      <c r="LE39" t="inlineStr">
        <is>
          <t>SPDW</t>
        </is>
      </c>
      <c r="LF39" s="3" t="n">
        <v>0.03</v>
      </c>
      <c r="LG39" s="61">
        <f>'ETF MTD'!$VO$28/'ETF MTD'!$VO$3-1</f>
        <v/>
      </c>
      <c r="LH39" s="61">
        <f>LF39*LG39</f>
        <v/>
      </c>
      <c r="LJ39" t="inlineStr">
        <is>
          <t>SPDW</t>
        </is>
      </c>
      <c r="LK39" s="3" t="n">
        <v>0.09</v>
      </c>
      <c r="LL39" s="61">
        <f>'ETF MTD'!$VO$28/'ETF MTD'!$VO$3-1</f>
        <v/>
      </c>
      <c r="LM39" s="61">
        <f>LK39*LL39</f>
        <v/>
      </c>
      <c r="LN39" s="61" t="n"/>
      <c r="LO39" t="inlineStr">
        <is>
          <t>SPDW</t>
        </is>
      </c>
      <c r="LP39" s="3" t="n">
        <v>0.09</v>
      </c>
      <c r="LQ39" s="61">
        <f>'ETF MTD'!$VO$28/'ETF MTD'!$VO$3-1</f>
        <v/>
      </c>
      <c r="LR39" s="61">
        <f>LP39*LQ39</f>
        <v/>
      </c>
      <c r="LT39" t="inlineStr">
        <is>
          <t>SPDW</t>
        </is>
      </c>
      <c r="LU39" s="3" t="n">
        <v>0.15</v>
      </c>
      <c r="LV39" s="61">
        <f>'ETF MTD'!$VO$28/'ETF MTD'!$VO$3-1</f>
        <v/>
      </c>
      <c r="LW39" s="61">
        <f>LU39*LV39</f>
        <v/>
      </c>
      <c r="LY39" t="inlineStr">
        <is>
          <t>SPDW</t>
        </is>
      </c>
      <c r="LZ39" s="3" t="n">
        <v>0.18</v>
      </c>
      <c r="MA39" s="61">
        <f>'ETF MTD'!$VO$28/'ETF MTD'!$VO$3-1</f>
        <v/>
      </c>
      <c r="MB39" s="61">
        <f>LZ39*MA39</f>
        <v/>
      </c>
      <c r="MD39" t="inlineStr">
        <is>
          <t>SPDW</t>
        </is>
      </c>
      <c r="ME39" s="3" t="n">
        <v>0.18</v>
      </c>
      <c r="MF39" s="61">
        <f>'ETF MTD'!$VO$28/'ETF MTD'!$VO$3-1</f>
        <v/>
      </c>
      <c r="MG39" s="61">
        <f>ME39*MF39</f>
        <v/>
      </c>
      <c r="MI39" t="inlineStr">
        <is>
          <t>SPDW</t>
        </is>
      </c>
      <c r="MJ39" s="3" t="n">
        <v>0.18</v>
      </c>
      <c r="MK39" s="61">
        <f>'ETF MTD'!$VO$28/'ETF MTD'!$VO$3-1</f>
        <v/>
      </c>
      <c r="ML39" s="61">
        <f>MJ39*MK39</f>
        <v/>
      </c>
      <c r="MN39" t="inlineStr">
        <is>
          <t>SPDW</t>
        </is>
      </c>
      <c r="MO39" s="3" t="n">
        <v>0.18</v>
      </c>
      <c r="MP39" s="61">
        <f>'ETF MTD'!$VO$28/'ETF MTD'!$VO$3-1</f>
        <v/>
      </c>
      <c r="MQ39" s="61">
        <f>MO39*MP39</f>
        <v/>
      </c>
      <c r="MS39" t="inlineStr">
        <is>
          <t>SPDW</t>
        </is>
      </c>
      <c r="MT39" s="3">
        <f>MODEL!OB280*0.8</f>
        <v/>
      </c>
      <c r="MU39" s="61">
        <f>'ETF MTD'!$VO$28/'ETF MTD'!$VO$3-1</f>
        <v/>
      </c>
      <c r="MV39" s="61">
        <f>MT39*MU39</f>
        <v/>
      </c>
      <c r="MX39" t="inlineStr">
        <is>
          <t>SPDW</t>
        </is>
      </c>
      <c r="MY39" s="3" t="n">
        <v>0.12</v>
      </c>
      <c r="MZ39" s="61">
        <f>'ETF MTD'!$VO$28/'ETF MTD'!$VO$3-1</f>
        <v/>
      </c>
      <c r="NA39" s="61">
        <f>MY39*MZ39</f>
        <v/>
      </c>
      <c r="NC39" t="inlineStr">
        <is>
          <t>SPDW</t>
        </is>
      </c>
      <c r="ND39" s="3">
        <f>MODEL!OL280*0.8</f>
        <v/>
      </c>
      <c r="NE39" s="61">
        <f>'ETF MTD'!$VO$28/'ETF MTD'!$VO$3-1</f>
        <v/>
      </c>
      <c r="NF39" s="61">
        <f>ND39*NE39</f>
        <v/>
      </c>
      <c r="NH39" t="inlineStr">
        <is>
          <t>SPDW</t>
        </is>
      </c>
      <c r="NI39" s="3">
        <f>MODEL!OQ280*0.8</f>
        <v/>
      </c>
      <c r="NJ39" s="61">
        <f>'ETF MTD'!$VO$28/'ETF MTD'!$VO$3-1</f>
        <v/>
      </c>
      <c r="NK39" s="61">
        <f>NI39*NJ39</f>
        <v/>
      </c>
      <c r="NM39" t="inlineStr">
        <is>
          <t>SPDW</t>
        </is>
      </c>
      <c r="NN39" s="3">
        <f>MODEL!OV280*0.8</f>
        <v/>
      </c>
      <c r="NO39" s="61">
        <f>'ETF MTD'!$VO$28/'ETF MTD'!$VO$3-1</f>
        <v/>
      </c>
      <c r="NP39" s="61">
        <f>NN39*NO39</f>
        <v/>
      </c>
      <c r="NR39" t="inlineStr">
        <is>
          <t>SPDW</t>
        </is>
      </c>
      <c r="NS39" s="3">
        <f>MODEL!PA280*0.8</f>
        <v/>
      </c>
      <c r="NT39" s="61">
        <f>'ETF MTD'!$VO$28/'ETF MTD'!$VO$3-1</f>
        <v/>
      </c>
      <c r="NU39" s="61">
        <f>NS39*NT39</f>
        <v/>
      </c>
      <c r="NW39" t="inlineStr">
        <is>
          <t>SPDW</t>
        </is>
      </c>
      <c r="NX39" s="3">
        <f>MODEL!PF280*0.8</f>
        <v/>
      </c>
      <c r="NY39" s="61">
        <f>'ETF MTD'!$VO$28/'ETF MTD'!$VO$3-1</f>
        <v/>
      </c>
      <c r="NZ39" s="61">
        <f>NX39*NY39</f>
        <v/>
      </c>
      <c r="OB39" t="inlineStr">
        <is>
          <t>SPDW</t>
        </is>
      </c>
      <c r="OC39" s="3">
        <f>MODEL!PK280*0.8</f>
        <v/>
      </c>
      <c r="OD39" s="61">
        <f>'ETF MTD'!$VO$28/'ETF MTD'!$VO$3-1</f>
        <v/>
      </c>
      <c r="OE39" s="61">
        <f>OC39*OD39</f>
        <v/>
      </c>
      <c r="OG39" t="inlineStr">
        <is>
          <t>SPDW</t>
        </is>
      </c>
      <c r="OH39" s="3">
        <f>MODEL!PP280*0.8</f>
        <v/>
      </c>
      <c r="OI39" s="61">
        <f>'ETF MTD'!$VO$28/'ETF MTD'!$VO$3-1</f>
        <v/>
      </c>
      <c r="OJ39" s="61">
        <f>OH39*OI39</f>
        <v/>
      </c>
      <c r="OL39" t="inlineStr">
        <is>
          <t>SPDW</t>
        </is>
      </c>
      <c r="OM39" s="3">
        <f>MODEL!PU280*0.8</f>
        <v/>
      </c>
      <c r="ON39" s="61">
        <f>'ETF MTD'!$VO$28/'ETF MTD'!$VO$3-1</f>
        <v/>
      </c>
      <c r="OO39" s="61">
        <f>OM39*ON39</f>
        <v/>
      </c>
      <c r="OQ39" t="inlineStr">
        <is>
          <t>SPDW</t>
        </is>
      </c>
      <c r="OR39" s="3">
        <f>MODEL!PZ280*0.8</f>
        <v/>
      </c>
      <c r="OS39" s="61">
        <f>'ETF MTD'!$VO$28/'ETF MTD'!$VO$3-1</f>
        <v/>
      </c>
      <c r="OT39" s="61">
        <f>OR39*OS39</f>
        <v/>
      </c>
      <c r="OV39" t="inlineStr">
        <is>
          <t>SPDW</t>
        </is>
      </c>
      <c r="OW39" s="3">
        <f>MODEL!QE280*0.8</f>
        <v/>
      </c>
      <c r="OX39" s="61">
        <f>'ETF MTD'!$VO$28/'ETF MTD'!$VO$3-1</f>
        <v/>
      </c>
      <c r="OY39" s="61">
        <f>OW39*OX39</f>
        <v/>
      </c>
      <c r="PA39" t="inlineStr">
        <is>
          <t>SPDW</t>
        </is>
      </c>
      <c r="PB39" s="3">
        <f>MODEL!QJ280*0.8</f>
        <v/>
      </c>
      <c r="PC39" s="61">
        <f>'ETF MTD'!$VO$28/'ETF MTD'!$VO$3-1</f>
        <v/>
      </c>
      <c r="PD39" s="61">
        <f>PB39*PC39</f>
        <v/>
      </c>
      <c r="PF39" t="inlineStr">
        <is>
          <t>SPDW</t>
        </is>
      </c>
      <c r="PG39" s="3">
        <f>MODEL!QO280*0.8</f>
        <v/>
      </c>
      <c r="PH39" s="61">
        <f>'ETF MTD'!$VO$28/'ETF MTD'!$VO$3-1</f>
        <v/>
      </c>
      <c r="PI39" s="61">
        <f>PG39*PH39</f>
        <v/>
      </c>
      <c r="PK39" t="inlineStr">
        <is>
          <t>SPDW</t>
        </is>
      </c>
      <c r="PL39" s="3">
        <f>MODEL!QT280*0.8</f>
        <v/>
      </c>
      <c r="PM39" s="61">
        <f>'ETF MTD'!$VO$28/'ETF MTD'!$VO$3-1</f>
        <v/>
      </c>
      <c r="PN39" s="61">
        <f>PL39*PM39</f>
        <v/>
      </c>
      <c r="PP39" t="inlineStr">
        <is>
          <t>SPDW</t>
        </is>
      </c>
      <c r="PQ39" s="3">
        <f>MODEL!QY280*0.8</f>
        <v/>
      </c>
      <c r="PR39" s="61">
        <f>'ETF MTD'!$VO$28/'ETF MTD'!$VO$3-1</f>
        <v/>
      </c>
      <c r="PS39" s="61">
        <f>PQ39*PR39</f>
        <v/>
      </c>
      <c r="PU39" t="inlineStr">
        <is>
          <t>SPDW</t>
        </is>
      </c>
      <c r="PV39" s="3">
        <f>MODEL!RD280*0.8</f>
        <v/>
      </c>
      <c r="PW39" s="61">
        <f>'ETF MTD'!$VO$28/'ETF MTD'!$VO$3-1</f>
        <v/>
      </c>
      <c r="PX39" s="61">
        <f>PV39*PW39</f>
        <v/>
      </c>
      <c r="PZ39" t="inlineStr">
        <is>
          <t>SPDW</t>
        </is>
      </c>
      <c r="QA39" s="3">
        <f>MODEL!RI280*0.8</f>
        <v/>
      </c>
      <c r="QB39" s="61">
        <f>'ETF MTD'!$VO$28/'ETF MTD'!$VO$3-1</f>
        <v/>
      </c>
      <c r="QC39" s="61">
        <f>QA39*QB39</f>
        <v/>
      </c>
      <c r="QE39" s="32" t="n">
        <v>0.12</v>
      </c>
      <c r="QF39" s="3" t="n"/>
    </row>
    <row r="40">
      <c r="AF40" t="inlineStr">
        <is>
          <t>XLF</t>
        </is>
      </c>
      <c r="AG40" s="32" t="n">
        <v>0.03333333333333333</v>
      </c>
      <c r="AH40" s="32">
        <f>'ETF MTD'!$HY$28/'ETF MTD'!$HY$3-1</f>
        <v/>
      </c>
      <c r="AI40" s="32">
        <f>AG40*AH40</f>
        <v/>
      </c>
      <c r="AK40" t="inlineStr">
        <is>
          <t>XLF</t>
        </is>
      </c>
      <c r="AL40" s="32" t="n">
        <v>0.03333333333333333</v>
      </c>
      <c r="AM40" s="32">
        <f>'ETF MTD'!$HY$28/'ETF MTD'!$HY$3-1</f>
        <v/>
      </c>
      <c r="AN40" s="32">
        <f>AL40*AM40</f>
        <v/>
      </c>
      <c r="AP40" t="inlineStr">
        <is>
          <t>XLF</t>
        </is>
      </c>
      <c r="AQ40" s="32" t="n">
        <v>0.03333333333333333</v>
      </c>
      <c r="AR40" s="32">
        <f>'ETF MTD'!$HY$28/'ETF MTD'!$HY$3-1</f>
        <v/>
      </c>
      <c r="AS40" s="32">
        <f>AQ40*AR40</f>
        <v/>
      </c>
      <c r="AV40" s="32" t="n"/>
      <c r="AW40" s="32" t="n"/>
      <c r="AX40" s="32" t="n"/>
      <c r="BA40" s="32" t="n"/>
      <c r="BB40" s="32" t="n"/>
      <c r="BC40" s="32" t="n"/>
      <c r="CN40" s="33" t="inlineStr">
        <is>
          <t>VWO</t>
        </is>
      </c>
      <c r="CO40" s="49">
        <f>(0.66*MODEL!RI7)+(0.34*'Add''l Spartan'!CO7)</f>
        <v/>
      </c>
      <c r="CP40" s="61">
        <f>'ETF MTD'!$PU$28/'ETF MTD'!$PU$3-1</f>
        <v/>
      </c>
      <c r="CQ40" s="61">
        <f>CO40*CP40</f>
        <v/>
      </c>
      <c r="CS40" s="33" t="inlineStr">
        <is>
          <t>VWO</t>
        </is>
      </c>
      <c r="CT40" s="49">
        <f>(0.66*MODEL!RI7)+(0.34*'Add''l Spartan'!CT7)</f>
        <v/>
      </c>
      <c r="CU40" s="61">
        <f>'ETF MTD'!$PU$28/'ETF MTD'!$PU$3-1</f>
        <v/>
      </c>
      <c r="CV40" s="61">
        <f>CT40*CU40</f>
        <v/>
      </c>
      <c r="CW40" s="61" t="n"/>
      <c r="CX40" s="33" t="inlineStr">
        <is>
          <t>VWO</t>
        </is>
      </c>
      <c r="CY40" s="49" t="n">
        <v>0.0198</v>
      </c>
      <c r="CZ40" s="61">
        <f>'ETF MTD'!$PU$28/'ETF MTD'!$PU$3-1</f>
        <v/>
      </c>
      <c r="DA40" s="61">
        <f>CY40*CZ40</f>
        <v/>
      </c>
      <c r="DB40" s="61" t="n"/>
      <c r="DC40" s="33" t="inlineStr">
        <is>
          <t>VWO</t>
        </is>
      </c>
      <c r="DD40" s="49" t="n">
        <v>0.0594</v>
      </c>
      <c r="DE40" s="61">
        <f>'ETF MTD'!$PU$28/'ETF MTD'!$PU$3-1</f>
        <v/>
      </c>
      <c r="DF40" s="61">
        <f>DD40*DE40</f>
        <v/>
      </c>
      <c r="DG40" s="61" t="n"/>
      <c r="DH40" s="33" t="inlineStr">
        <is>
          <t>VWO</t>
        </is>
      </c>
      <c r="DI40" s="49" t="n">
        <v>0.0594</v>
      </c>
      <c r="DJ40" s="61">
        <f>'ETF MTD'!$PU$28/'ETF MTD'!$PU$3-1</f>
        <v/>
      </c>
      <c r="DK40" s="61">
        <f>DI40*DJ40</f>
        <v/>
      </c>
      <c r="DL40" s="61" t="n"/>
      <c r="DM40" t="inlineStr">
        <is>
          <t>SPEM</t>
        </is>
      </c>
      <c r="DN40" s="49" t="n">
        <v>0.099</v>
      </c>
      <c r="DO40" s="61">
        <f>'ETF MTD'!$PU$28/'ETF MTD'!$PU$3-1</f>
        <v/>
      </c>
      <c r="DP40" s="61">
        <f>DN40*DO40</f>
        <v/>
      </c>
      <c r="DQ40" s="61" t="n"/>
      <c r="DR40" t="inlineStr">
        <is>
          <t>SPEM</t>
        </is>
      </c>
      <c r="DS40" s="49" t="n">
        <v>0.099</v>
      </c>
      <c r="DT40" s="61">
        <f>'ETF MTD'!$PU$28/'ETF MTD'!$PU$3-1</f>
        <v/>
      </c>
      <c r="DU40" s="61">
        <f>DS40*DT40</f>
        <v/>
      </c>
      <c r="DV40" s="61" t="n"/>
      <c r="DW40" t="inlineStr">
        <is>
          <t>SPEM</t>
        </is>
      </c>
      <c r="DX40" s="49" t="n">
        <v>0.0594</v>
      </c>
      <c r="DY40" s="61">
        <f>'ETF MTD'!$PU$28/'ETF MTD'!$PU$3-1</f>
        <v/>
      </c>
      <c r="DZ40" s="61">
        <f>DX40*DY40</f>
        <v/>
      </c>
      <c r="EA40" s="61" t="n"/>
      <c r="EB40" t="inlineStr">
        <is>
          <t>SPEM</t>
        </is>
      </c>
      <c r="EC40" s="49" t="n">
        <v>0.0594</v>
      </c>
      <c r="ED40" s="61">
        <f>'ETF MTD'!$PU$28/'ETF MTD'!$PU$3-1</f>
        <v/>
      </c>
      <c r="EE40" s="61">
        <f>EC40*ED40</f>
        <v/>
      </c>
      <c r="EF40" s="61" t="n"/>
      <c r="EG40" t="inlineStr">
        <is>
          <t>SPEM</t>
        </is>
      </c>
      <c r="EH40" s="49" t="n">
        <v>0.099</v>
      </c>
      <c r="EI40" s="61">
        <f>'ETF MTD'!$PU$28/'ETF MTD'!$PU$3-1</f>
        <v/>
      </c>
      <c r="EJ40" s="61">
        <f>EH40*EI40</f>
        <v/>
      </c>
      <c r="EK40" s="61" t="n"/>
      <c r="EL40" t="inlineStr">
        <is>
          <t>SPEM</t>
        </is>
      </c>
      <c r="EM40" s="49" t="n">
        <v>0.0198</v>
      </c>
      <c r="EN40" s="61">
        <f>'ETF MTD'!$PU$28/'ETF MTD'!$PU$3-1</f>
        <v/>
      </c>
      <c r="EO40" s="61">
        <f>EM40*EN40</f>
        <v/>
      </c>
      <c r="EP40" s="61" t="n"/>
      <c r="EQ40" t="inlineStr">
        <is>
          <t>SPEM</t>
        </is>
      </c>
      <c r="ER40" s="49" t="n">
        <v>0.0198</v>
      </c>
      <c r="ES40" s="61">
        <f>'ETF MTD'!$PU$28/'ETF MTD'!$PU$3-1</f>
        <v/>
      </c>
      <c r="ET40" s="61">
        <f>ER40*ES40</f>
        <v/>
      </c>
      <c r="EU40" s="61" t="n"/>
      <c r="EV40" t="inlineStr">
        <is>
          <t>SPEM</t>
        </is>
      </c>
      <c r="EW40" s="49" t="n">
        <v>0.0594</v>
      </c>
      <c r="EX40" s="61">
        <f>'ETF MTD'!$PU$28/'ETF MTD'!$PU$3-1</f>
        <v/>
      </c>
      <c r="EY40" s="61">
        <f>EW40*EX40</f>
        <v/>
      </c>
      <c r="EZ40" s="61" t="n"/>
      <c r="FA40" t="inlineStr">
        <is>
          <t>SPEM</t>
        </is>
      </c>
      <c r="FB40" s="49" t="n">
        <v>0.099</v>
      </c>
      <c r="FC40" s="61">
        <f>'ETF MTD'!$PU$28/'ETF MTD'!$PU$3-1</f>
        <v/>
      </c>
      <c r="FD40" s="61">
        <f>FB40*FC40</f>
        <v/>
      </c>
      <c r="FF40" t="inlineStr">
        <is>
          <t>SPEM</t>
        </is>
      </c>
      <c r="FG40" s="49" t="n">
        <v>0.099</v>
      </c>
      <c r="FH40" s="61">
        <f>'ETF MTD'!$PU$28/'ETF MTD'!$PU$3-1</f>
        <v/>
      </c>
      <c r="FI40" s="61">
        <f>FG40*FH40</f>
        <v/>
      </c>
      <c r="FK40" t="inlineStr">
        <is>
          <t>SPEM</t>
        </is>
      </c>
      <c r="FL40" s="49" t="n">
        <v>0.099</v>
      </c>
      <c r="FM40" s="61">
        <f>'ETF MTD'!$PU$28/'ETF MTD'!$PU$3-1</f>
        <v/>
      </c>
      <c r="FN40" s="61">
        <f>FL40*FM40</f>
        <v/>
      </c>
      <c r="FP40" t="inlineStr">
        <is>
          <t>SPEM</t>
        </is>
      </c>
      <c r="FQ40" s="49" t="n">
        <v>0.0594</v>
      </c>
      <c r="FR40" s="61">
        <f>'ETF MTD'!$PU$28/'ETF MTD'!$PU$3-1</f>
        <v/>
      </c>
      <c r="FS40" s="61">
        <f>FQ40*FR40</f>
        <v/>
      </c>
      <c r="FT40" s="61" t="n"/>
      <c r="FU40" t="inlineStr">
        <is>
          <t>SPEM</t>
        </is>
      </c>
      <c r="FV40" s="49" t="n">
        <v>0.0198</v>
      </c>
      <c r="FW40" s="61">
        <f>'ETF MTD'!$PU$28/'ETF MTD'!$PU$3-1</f>
        <v/>
      </c>
      <c r="FX40" s="61">
        <f>FV40*FW40</f>
        <v/>
      </c>
      <c r="FY40" s="61" t="n"/>
      <c r="FZ40" t="inlineStr">
        <is>
          <t>SPEM</t>
        </is>
      </c>
      <c r="GA40" s="49">
        <f>(0.66*MODEL!$RI7)+(0.34*'Add''l Spartan'!GA7)</f>
        <v/>
      </c>
      <c r="GB40" s="61">
        <f>'ETF MTD'!$PU$28/'ETF MTD'!$PU$3-1</f>
        <v/>
      </c>
      <c r="GC40" s="61">
        <f>GA40*GB40</f>
        <v/>
      </c>
      <c r="GD40" s="61" t="n"/>
      <c r="GE40" t="inlineStr">
        <is>
          <t>SPEM</t>
        </is>
      </c>
      <c r="GF40" s="49" t="n">
        <v>0.0594</v>
      </c>
      <c r="GG40" s="61">
        <f>'ETF MTD'!$PU$28/'ETF MTD'!$PU$3-1</f>
        <v/>
      </c>
      <c r="GH40" s="61">
        <f>GF40*GG40</f>
        <v/>
      </c>
      <c r="GI40" s="61" t="n"/>
      <c r="GJ40" t="inlineStr">
        <is>
          <t>SPEM</t>
        </is>
      </c>
      <c r="GK40" s="49">
        <f>(0.66*MODEL!$RI7)+(0.34*'Add''l Spartan'!GK7)</f>
        <v/>
      </c>
      <c r="GL40" s="61">
        <f>'ETF MTD'!$PU$28/'ETF MTD'!$PU$3-1</f>
        <v/>
      </c>
      <c r="GM40" s="61">
        <f>GK40*GL40</f>
        <v/>
      </c>
      <c r="GN40" s="61" t="n"/>
      <c r="GO40" t="inlineStr">
        <is>
          <t>SPEM</t>
        </is>
      </c>
      <c r="GP40" s="49" t="n">
        <v>0.099</v>
      </c>
      <c r="GQ40" s="61">
        <f>'ETF MTD'!$PU$28/'ETF MTD'!$PU$3-1</f>
        <v/>
      </c>
      <c r="GR40" s="61">
        <f>GP40*GQ40</f>
        <v/>
      </c>
      <c r="GS40" s="61" t="n"/>
      <c r="GT40" t="inlineStr">
        <is>
          <t>SPEM</t>
        </is>
      </c>
      <c r="GU40" s="49" t="n">
        <v>0.099</v>
      </c>
      <c r="GV40" s="61">
        <f>'ETF MTD'!$PU$28/'ETF MTD'!$PU$3-1</f>
        <v/>
      </c>
      <c r="GW40" s="61">
        <f>GU40*GV40</f>
        <v/>
      </c>
      <c r="GX40" s="61" t="n"/>
      <c r="GY40" t="inlineStr">
        <is>
          <t>SPEM</t>
        </is>
      </c>
      <c r="GZ40" s="49" t="n">
        <v>0.099</v>
      </c>
      <c r="HA40" s="61">
        <f>'ETF MTD'!$PU$28/'ETF MTD'!$PU$3-1</f>
        <v/>
      </c>
      <c r="HB40" s="61">
        <f>GZ40*HA40</f>
        <v/>
      </c>
      <c r="HC40" s="61" t="n"/>
      <c r="HD40" t="inlineStr">
        <is>
          <t>SPEM</t>
        </is>
      </c>
      <c r="HE40" s="49" t="n">
        <v>0.099</v>
      </c>
      <c r="HF40" s="61">
        <f>'ETF MTD'!$PU$28/'ETF MTD'!$PU$3-1</f>
        <v/>
      </c>
      <c r="HG40" s="61">
        <f>HE40*HF40</f>
        <v/>
      </c>
      <c r="HH40" s="61" t="n"/>
      <c r="HI40" t="inlineStr">
        <is>
          <t>SPEM</t>
        </is>
      </c>
      <c r="HJ40" s="3" t="n">
        <v>0.08</v>
      </c>
      <c r="HK40" s="61">
        <f>'ETF MTD'!$PU$28/'ETF MTD'!$PU$3-1</f>
        <v/>
      </c>
      <c r="HL40" s="61">
        <f>HJ40*HK40</f>
        <v/>
      </c>
      <c r="HM40" s="61" t="n"/>
      <c r="HN40" t="inlineStr">
        <is>
          <t>SPEM</t>
        </is>
      </c>
      <c r="HO40" s="3" t="n">
        <v>0.08</v>
      </c>
      <c r="HP40" s="61">
        <f>'ETF MTD'!$PU$28/'ETF MTD'!$PU$3-1</f>
        <v/>
      </c>
      <c r="HQ40" s="61">
        <f>HO40*HP40</f>
        <v/>
      </c>
      <c r="HR40" s="61" t="n"/>
      <c r="HS40" t="inlineStr">
        <is>
          <t>SPEM</t>
        </is>
      </c>
      <c r="HT40" s="3" t="n">
        <v>0.08</v>
      </c>
      <c r="HU40" s="61">
        <f>'ETF MTD'!$PU$28/'ETF MTD'!$PU$3-1</f>
        <v/>
      </c>
      <c r="HV40" s="61">
        <f>HT40*HU40</f>
        <v/>
      </c>
      <c r="HW40" s="61" t="n"/>
      <c r="HX40" t="inlineStr">
        <is>
          <t>SPEM</t>
        </is>
      </c>
      <c r="HY40" s="3" t="n">
        <v>0.08</v>
      </c>
      <c r="HZ40" s="61">
        <f>'ETF MTD'!$PU$28/'ETF MTD'!$PU$3-1</f>
        <v/>
      </c>
      <c r="IA40" s="61">
        <f>HY40*HZ40</f>
        <v/>
      </c>
      <c r="IB40" s="61" t="n"/>
      <c r="IC40" t="inlineStr">
        <is>
          <t>SPEM</t>
        </is>
      </c>
      <c r="ID40" s="3" t="n">
        <v>0.08</v>
      </c>
      <c r="IE40" s="61">
        <f>'ETF MTD'!$PU$28/'ETF MTD'!$PU$3-1</f>
        <v/>
      </c>
      <c r="IF40" s="61">
        <f>ID40*IE40</f>
        <v/>
      </c>
      <c r="IG40" s="61" t="n"/>
      <c r="IH40" t="inlineStr">
        <is>
          <t>SPEM</t>
        </is>
      </c>
      <c r="II40" s="3" t="n">
        <v>0.05</v>
      </c>
      <c r="IJ40" s="61">
        <f>'ETF MTD'!$PU$28/'ETF MTD'!$PU$3-1</f>
        <v/>
      </c>
      <c r="IK40" s="61">
        <f>II40*IJ40</f>
        <v/>
      </c>
      <c r="IL40" s="61" t="n"/>
      <c r="IM40" t="inlineStr">
        <is>
          <t>SPEM</t>
        </is>
      </c>
      <c r="IN40" s="3" t="n">
        <v>0.05</v>
      </c>
      <c r="IO40" s="61">
        <f>'ETF MTD'!$PU$28/'ETF MTD'!$PU$3-1</f>
        <v/>
      </c>
      <c r="IP40" s="61">
        <f>IN40*IO40</f>
        <v/>
      </c>
      <c r="IQ40" s="61" t="n"/>
      <c r="IR40" t="inlineStr">
        <is>
          <t>SPEM</t>
        </is>
      </c>
      <c r="IS40" s="3" t="n">
        <v>0.05</v>
      </c>
      <c r="IT40" s="61">
        <f>'ETF MTD'!$PU$28/'ETF MTD'!$PU$3-1</f>
        <v/>
      </c>
      <c r="IU40" s="61">
        <f>IS40*IT40</f>
        <v/>
      </c>
      <c r="IV40" s="61" t="n"/>
      <c r="IW40" t="inlineStr">
        <is>
          <t>SPEM</t>
        </is>
      </c>
      <c r="IX40" s="3" t="n">
        <v>0.05</v>
      </c>
      <c r="IY40" s="61">
        <f>'ETF MTD'!$PU$28/'ETF MTD'!$PU$3-1</f>
        <v/>
      </c>
      <c r="IZ40" s="61">
        <f>IX40*IY40</f>
        <v/>
      </c>
      <c r="JA40" s="61" t="n"/>
      <c r="JB40" t="inlineStr">
        <is>
          <t>SPEM</t>
        </is>
      </c>
      <c r="JC40" s="3" t="n">
        <v>0.02</v>
      </c>
      <c r="JD40" s="61">
        <f>'ETF MTD'!$PU$28/'ETF MTD'!$PU$3-1</f>
        <v/>
      </c>
      <c r="JE40" s="61">
        <f>JC40*JD40</f>
        <v/>
      </c>
      <c r="JF40" s="61" t="n"/>
      <c r="JG40" t="inlineStr">
        <is>
          <t>SPEM</t>
        </is>
      </c>
      <c r="JH40" s="3" t="n">
        <v>0.02</v>
      </c>
      <c r="JI40" s="61">
        <f>'ETF MTD'!$PU$28/'ETF MTD'!$PU$3-1</f>
        <v/>
      </c>
      <c r="JJ40" s="61">
        <f>JH40*JI40</f>
        <v/>
      </c>
      <c r="JK40" s="61" t="n"/>
      <c r="JL40" t="inlineStr">
        <is>
          <t>SPEM</t>
        </is>
      </c>
      <c r="JM40" s="3" t="n">
        <v>0.02</v>
      </c>
      <c r="JN40" s="61">
        <f>'ETF MTD'!$PU$28/'ETF MTD'!$PU$3-1</f>
        <v/>
      </c>
      <c r="JO40" s="61">
        <f>JM40*JN40</f>
        <v/>
      </c>
      <c r="JP40" s="61" t="n"/>
      <c r="JQ40" t="inlineStr">
        <is>
          <t>SPEM</t>
        </is>
      </c>
      <c r="JR40" s="3" t="n">
        <v>0.02</v>
      </c>
      <c r="JS40" s="61">
        <f>'ETF MTD'!$PU$28/'ETF MTD'!$PU$3-1</f>
        <v/>
      </c>
      <c r="JT40" s="61">
        <f>JR40*JS40</f>
        <v/>
      </c>
      <c r="JU40" s="61" t="n"/>
      <c r="JV40" t="inlineStr">
        <is>
          <t>SPEM</t>
        </is>
      </c>
      <c r="JW40" s="3" t="n">
        <v>0.02</v>
      </c>
      <c r="JX40" s="61">
        <f>'ETF MTD'!$PU$28/'ETF MTD'!$PU$3-1</f>
        <v/>
      </c>
      <c r="JY40" s="61">
        <f>JW40*JX40</f>
        <v/>
      </c>
      <c r="JZ40" s="61" t="n"/>
      <c r="KA40" t="inlineStr">
        <is>
          <t>SPEM</t>
        </is>
      </c>
      <c r="KB40" s="3" t="n">
        <v>0.02</v>
      </c>
      <c r="KC40" s="61">
        <f>'ETF MTD'!$PU$28/'ETF MTD'!$PU$3-1</f>
        <v/>
      </c>
      <c r="KD40" s="61">
        <f>KB40*KC40</f>
        <v/>
      </c>
      <c r="KE40" s="61" t="n"/>
      <c r="KF40" t="inlineStr">
        <is>
          <t>SPEM</t>
        </is>
      </c>
      <c r="KG40" s="3" t="n">
        <v>0.02</v>
      </c>
      <c r="KH40" s="61">
        <f>'ETF MTD'!$PU$28/'ETF MTD'!$PU$3-1</f>
        <v/>
      </c>
      <c r="KI40" s="61">
        <f>KG40*KH40</f>
        <v/>
      </c>
      <c r="KJ40" s="61" t="n"/>
      <c r="KK40" t="inlineStr">
        <is>
          <t>SPEM</t>
        </is>
      </c>
      <c r="KL40" s="3" t="n">
        <v>0.02</v>
      </c>
      <c r="KM40" s="61">
        <f>'ETF MTD'!$PU$28/'ETF MTD'!$PU$3-1</f>
        <v/>
      </c>
      <c r="KN40" s="61">
        <f>KL40*KM40</f>
        <v/>
      </c>
      <c r="KO40" s="61" t="n"/>
      <c r="KP40" t="inlineStr">
        <is>
          <t>SPEM</t>
        </is>
      </c>
      <c r="KQ40" s="3" t="n">
        <v>0.02</v>
      </c>
      <c r="KR40" s="61">
        <f>'ETF MTD'!$PU$28/'ETF MTD'!$PU$3-1</f>
        <v/>
      </c>
      <c r="KS40" s="61">
        <f>KQ40*KR40</f>
        <v/>
      </c>
      <c r="KT40" s="61" t="n"/>
      <c r="KU40" t="inlineStr">
        <is>
          <t>SPEM</t>
        </is>
      </c>
      <c r="KV40" s="3" t="n">
        <v>0.02</v>
      </c>
      <c r="KW40" s="61">
        <f>'ETF MTD'!$PU$28/'ETF MTD'!$PU$3-1</f>
        <v/>
      </c>
      <c r="KX40" s="61">
        <f>KV40*KW40</f>
        <v/>
      </c>
      <c r="KY40" s="61" t="n"/>
      <c r="KZ40" t="inlineStr">
        <is>
          <t>SPEM</t>
        </is>
      </c>
      <c r="LA40" s="3" t="n">
        <v>0.02</v>
      </c>
      <c r="LB40" s="61">
        <f>'ETF MTD'!$PU$28/'ETF MTD'!$PU$3-1</f>
        <v/>
      </c>
      <c r="LC40" s="61">
        <f>LA40*LB40</f>
        <v/>
      </c>
      <c r="LD40" s="61" t="n"/>
      <c r="LE40" t="inlineStr">
        <is>
          <t>SPEM</t>
        </is>
      </c>
      <c r="LF40" s="3" t="n">
        <v>0.02</v>
      </c>
      <c r="LG40" s="61">
        <f>'ETF MTD'!$PU$28/'ETF MTD'!$PU$3-1</f>
        <v/>
      </c>
      <c r="LH40" s="61">
        <f>LF40*LG40</f>
        <v/>
      </c>
      <c r="LJ40" t="inlineStr">
        <is>
          <t>SPEM</t>
        </is>
      </c>
      <c r="LK40" s="3" t="n">
        <v>0.02</v>
      </c>
      <c r="LL40" s="61">
        <f>'ETF MTD'!$PU$28/'ETF MTD'!$PU$3-1</f>
        <v/>
      </c>
      <c r="LM40" s="61">
        <f>LK40*LL40</f>
        <v/>
      </c>
      <c r="LN40" s="61" t="n"/>
      <c r="LO40" t="inlineStr">
        <is>
          <t>SPEM</t>
        </is>
      </c>
      <c r="LP40" s="3" t="n">
        <v>0.02</v>
      </c>
      <c r="LQ40" s="61">
        <f>'ETF MTD'!$PU$28/'ETF MTD'!$PU$3-1</f>
        <v/>
      </c>
      <c r="LR40" s="61">
        <f>LP40*LQ40</f>
        <v/>
      </c>
      <c r="LT40" t="inlineStr">
        <is>
          <t>SPEM</t>
        </is>
      </c>
      <c r="LU40" s="3" t="n">
        <v>0.05</v>
      </c>
      <c r="LV40" s="61">
        <f>'ETF MTD'!$PU$28/'ETF MTD'!$PU$3-1</f>
        <v/>
      </c>
      <c r="LW40" s="61">
        <f>LU40*LV40</f>
        <v/>
      </c>
      <c r="LY40" t="inlineStr">
        <is>
          <t>SPEM</t>
        </is>
      </c>
      <c r="LZ40" s="3" t="n">
        <v>0.02</v>
      </c>
      <c r="MA40" s="61">
        <f>'ETF MTD'!$PU$28/'ETF MTD'!$PU$3-1</f>
        <v/>
      </c>
      <c r="MB40" s="61">
        <f>LZ40*MA40</f>
        <v/>
      </c>
      <c r="MD40" t="inlineStr">
        <is>
          <t>SPEM</t>
        </is>
      </c>
      <c r="ME40" s="3" t="n">
        <v>0.02</v>
      </c>
      <c r="MF40" s="61">
        <f>'ETF MTD'!$PU$28/'ETF MTD'!$PU$3-1</f>
        <v/>
      </c>
      <c r="MG40" s="61">
        <f>ME40*MF40</f>
        <v/>
      </c>
      <c r="MI40" t="inlineStr">
        <is>
          <t>SPEM</t>
        </is>
      </c>
      <c r="MJ40" s="3" t="n">
        <v>0.02</v>
      </c>
      <c r="MK40" s="61">
        <f>'ETF MTD'!$PU$28/'ETF MTD'!$PU$3-1</f>
        <v/>
      </c>
      <c r="ML40" s="61">
        <f>MJ40*MK40</f>
        <v/>
      </c>
      <c r="MN40" t="inlineStr">
        <is>
          <t>SPEM</t>
        </is>
      </c>
      <c r="MO40" s="3" t="n">
        <v>0.02</v>
      </c>
      <c r="MP40" s="61">
        <f>'ETF MTD'!$PU$28/'ETF MTD'!$PU$3-1</f>
        <v/>
      </c>
      <c r="MQ40" s="61">
        <f>MO40*MP40</f>
        <v/>
      </c>
      <c r="MS40" t="inlineStr">
        <is>
          <t>SPEM</t>
        </is>
      </c>
      <c r="MT40" s="3">
        <f>MODEL!OB281*0.8</f>
        <v/>
      </c>
      <c r="MU40" s="61">
        <f>'ETF MTD'!$PU$28/'ETF MTD'!$PU$3-1</f>
        <v/>
      </c>
      <c r="MV40" s="61">
        <f>MT40*MU40</f>
        <v/>
      </c>
      <c r="MX40" t="inlineStr">
        <is>
          <t>SPEM</t>
        </is>
      </c>
      <c r="MY40" s="3" t="n">
        <v>0.08000000000000002</v>
      </c>
      <c r="MZ40" s="61">
        <f>'ETF MTD'!$PU$28/'ETF MTD'!$PU$3-1</f>
        <v/>
      </c>
      <c r="NA40" s="61">
        <f>MY40*MZ40</f>
        <v/>
      </c>
      <c r="NC40" t="inlineStr">
        <is>
          <t>SPEM</t>
        </is>
      </c>
      <c r="ND40" s="3">
        <f>MODEL!OL281*0.8</f>
        <v/>
      </c>
      <c r="NE40" s="61">
        <f>'ETF MTD'!$PU$28/'ETF MTD'!$PU$3-1</f>
        <v/>
      </c>
      <c r="NF40" s="61">
        <f>ND40*NE40</f>
        <v/>
      </c>
      <c r="NH40" t="inlineStr">
        <is>
          <t>SPEM</t>
        </is>
      </c>
      <c r="NI40" s="3">
        <f>MODEL!OQ281*0.8</f>
        <v/>
      </c>
      <c r="NJ40" s="61">
        <f>'ETF MTD'!$PU$28/'ETF MTD'!$PU$3-1</f>
        <v/>
      </c>
      <c r="NK40" s="61">
        <f>NI40*NJ40</f>
        <v/>
      </c>
      <c r="NM40" t="inlineStr">
        <is>
          <t>SPEM</t>
        </is>
      </c>
      <c r="NN40" s="3">
        <f>MODEL!OV281*0.8</f>
        <v/>
      </c>
      <c r="NO40" s="61">
        <f>'ETF MTD'!$PU$28/'ETF MTD'!$PU$3-1</f>
        <v/>
      </c>
      <c r="NP40" s="61">
        <f>NN40*NO40</f>
        <v/>
      </c>
      <c r="NR40" t="inlineStr">
        <is>
          <t>SPEM</t>
        </is>
      </c>
      <c r="NS40" s="3">
        <f>MODEL!PA281*0.8</f>
        <v/>
      </c>
      <c r="NT40" s="61">
        <f>'ETF MTD'!$PU$28/'ETF MTD'!$PU$3-1</f>
        <v/>
      </c>
      <c r="NU40" s="61">
        <f>NS40*NT40</f>
        <v/>
      </c>
      <c r="NW40" t="inlineStr">
        <is>
          <t>SPEM</t>
        </is>
      </c>
      <c r="NX40" s="3">
        <f>MODEL!PF281*0.8</f>
        <v/>
      </c>
      <c r="NY40" s="61">
        <f>'ETF MTD'!$PU$28/'ETF MTD'!$PU$3-1</f>
        <v/>
      </c>
      <c r="NZ40" s="61">
        <f>NX40*NY40</f>
        <v/>
      </c>
      <c r="OB40" t="inlineStr">
        <is>
          <t>SPEM</t>
        </is>
      </c>
      <c r="OC40" s="3">
        <f>MODEL!PK281*0.8</f>
        <v/>
      </c>
      <c r="OD40" s="61">
        <f>'ETF MTD'!$PU$28/'ETF MTD'!$PU$3-1</f>
        <v/>
      </c>
      <c r="OE40" s="61">
        <f>OC40*OD40</f>
        <v/>
      </c>
      <c r="OG40" t="inlineStr">
        <is>
          <t>SPEM</t>
        </is>
      </c>
      <c r="OH40" s="3">
        <f>MODEL!PP281*0.8</f>
        <v/>
      </c>
      <c r="OI40" s="61">
        <f>'ETF MTD'!$PU$28/'ETF MTD'!$PU$3-1</f>
        <v/>
      </c>
      <c r="OJ40" s="61">
        <f>OH40*OI40</f>
        <v/>
      </c>
      <c r="OL40" t="inlineStr">
        <is>
          <t>SPEM</t>
        </is>
      </c>
      <c r="OM40" s="3">
        <f>MODEL!PU281*0.8</f>
        <v/>
      </c>
      <c r="ON40" s="61">
        <f>'ETF MTD'!$PU$28/'ETF MTD'!$PU$3-1</f>
        <v/>
      </c>
      <c r="OO40" s="61">
        <f>OM40*ON40</f>
        <v/>
      </c>
      <c r="OQ40" t="inlineStr">
        <is>
          <t>SPEM</t>
        </is>
      </c>
      <c r="OR40" s="3">
        <f>MODEL!PZ281*0.8</f>
        <v/>
      </c>
      <c r="OS40" s="61">
        <f>'ETF MTD'!$PU$28/'ETF MTD'!$PU$3-1</f>
        <v/>
      </c>
      <c r="OT40" s="61">
        <f>OR40*OS40</f>
        <v/>
      </c>
      <c r="OV40" t="inlineStr">
        <is>
          <t>SPEM</t>
        </is>
      </c>
      <c r="OW40" s="3">
        <f>MODEL!QE281*0.8</f>
        <v/>
      </c>
      <c r="OX40" s="61">
        <f>'ETF MTD'!$PU$28/'ETF MTD'!$PU$3-1</f>
        <v/>
      </c>
      <c r="OY40" s="61">
        <f>OW40*OX40</f>
        <v/>
      </c>
      <c r="PA40" t="inlineStr">
        <is>
          <t>SPEM</t>
        </is>
      </c>
      <c r="PB40" s="3">
        <f>MODEL!QJ281*0.8</f>
        <v/>
      </c>
      <c r="PC40" s="61">
        <f>'ETF MTD'!$PU$28/'ETF MTD'!$PU$3-1</f>
        <v/>
      </c>
      <c r="PD40" s="61">
        <f>PB40*PC40</f>
        <v/>
      </c>
      <c r="PF40" t="inlineStr">
        <is>
          <t>SPEM</t>
        </is>
      </c>
      <c r="PG40" s="3">
        <f>MODEL!QO281*0.8</f>
        <v/>
      </c>
      <c r="PH40" s="61">
        <f>'ETF MTD'!$PU$28/'ETF MTD'!$PU$3-1</f>
        <v/>
      </c>
      <c r="PI40" s="61">
        <f>PG40*PH40</f>
        <v/>
      </c>
      <c r="PK40" t="inlineStr">
        <is>
          <t>SPEM</t>
        </is>
      </c>
      <c r="PL40" s="3">
        <f>MODEL!QT281*0.8</f>
        <v/>
      </c>
      <c r="PM40" s="61">
        <f>'ETF MTD'!$PU$28/'ETF MTD'!$PU$3-1</f>
        <v/>
      </c>
      <c r="PN40" s="61">
        <f>PL40*PM40</f>
        <v/>
      </c>
      <c r="PP40" t="inlineStr">
        <is>
          <t>SPEM</t>
        </is>
      </c>
      <c r="PQ40" s="3">
        <f>MODEL!QY281*0.8</f>
        <v/>
      </c>
      <c r="PR40" s="61">
        <f>'ETF MTD'!$PU$28/'ETF MTD'!$PU$3-1</f>
        <v/>
      </c>
      <c r="PS40" s="61">
        <f>PQ40*PR40</f>
        <v/>
      </c>
      <c r="PU40" t="inlineStr">
        <is>
          <t>SPEM</t>
        </is>
      </c>
      <c r="PV40" s="3">
        <f>MODEL!RD281*0.8</f>
        <v/>
      </c>
      <c r="PW40" s="61">
        <f>'ETF MTD'!$PU$28/'ETF MTD'!$PU$3-1</f>
        <v/>
      </c>
      <c r="PX40" s="61">
        <f>PV40*PW40</f>
        <v/>
      </c>
      <c r="PZ40" t="inlineStr">
        <is>
          <t>SPEM</t>
        </is>
      </c>
      <c r="QA40" s="3">
        <f>MODEL!RI281*0.8</f>
        <v/>
      </c>
      <c r="QB40" s="61">
        <f>'ETF MTD'!$PU$28/'ETF MTD'!$PU$3-1</f>
        <v/>
      </c>
      <c r="QC40" s="61">
        <f>QA40*QB40</f>
        <v/>
      </c>
      <c r="QE40" s="32" t="n">
        <v>0.08</v>
      </c>
      <c r="QF40" s="3" t="n"/>
    </row>
    <row r="41">
      <c r="AF41" t="inlineStr">
        <is>
          <t>XLI</t>
        </is>
      </c>
      <c r="AG41" s="32" t="n">
        <v>0.1097619047619048</v>
      </c>
      <c r="AH41" s="32">
        <f>'ETF MTD'!$GU$28/'ETF MTD'!$GU$3-1</f>
        <v/>
      </c>
      <c r="AI41" s="32">
        <f>AG41*AH41</f>
        <v/>
      </c>
      <c r="AK41" t="inlineStr">
        <is>
          <t>XLI</t>
        </is>
      </c>
      <c r="AL41" s="32" t="n">
        <v>0.1097619047619048</v>
      </c>
      <c r="AM41" s="32">
        <f>'ETF MTD'!$GU$28/'ETF MTD'!$GU$3-1</f>
        <v/>
      </c>
      <c r="AN41" s="32">
        <f>AL41*AM41</f>
        <v/>
      </c>
      <c r="AP41" t="inlineStr">
        <is>
          <t>XLI</t>
        </is>
      </c>
      <c r="AQ41" s="32" t="n">
        <v>0.1097619047619048</v>
      </c>
      <c r="AR41" s="32">
        <f>'ETF MTD'!$GU$28/'ETF MTD'!$GU$3-1</f>
        <v/>
      </c>
      <c r="AS41" s="32">
        <f>AQ41*AR41</f>
        <v/>
      </c>
      <c r="AV41" s="32" t="n"/>
      <c r="AW41" s="32" t="n"/>
      <c r="AX41" s="32" t="n"/>
      <c r="BA41" s="32" t="n"/>
      <c r="BB41" s="32" t="n"/>
      <c r="BC41" s="32" t="n"/>
      <c r="CN41" s="33" t="inlineStr">
        <is>
          <t>VNQ</t>
        </is>
      </c>
      <c r="CO41" s="49">
        <f>(0.66*MODEL!RI8)+(0.34*'Add''l Spartan'!CO8)</f>
        <v/>
      </c>
      <c r="CP41" s="61">
        <f>'ETF MTD'!$JU$28/'ETF MTD'!$JU$3-1</f>
        <v/>
      </c>
      <c r="CQ41" s="61">
        <f>CO41*CP41</f>
        <v/>
      </c>
      <c r="CS41" s="33" t="inlineStr">
        <is>
          <t>VNQ</t>
        </is>
      </c>
      <c r="CT41" s="49">
        <f>(0.66*MODEL!RI8)+(0.34*'Add''l Spartan'!CT8)</f>
        <v/>
      </c>
      <c r="CU41" s="61">
        <f>'ETF MTD'!$JU$28/'ETF MTD'!$JU$3-1</f>
        <v/>
      </c>
      <c r="CV41" s="61">
        <f>CT41*CU41</f>
        <v/>
      </c>
      <c r="CW41" s="61" t="n"/>
      <c r="CX41" s="33" t="inlineStr">
        <is>
          <t>VNQ</t>
        </is>
      </c>
      <c r="CY41" s="49" t="n">
        <v>0.0132</v>
      </c>
      <c r="CZ41" s="61">
        <f>'ETF MTD'!$JU$28/'ETF MTD'!$JU$3-1</f>
        <v/>
      </c>
      <c r="DA41" s="61">
        <f>CY41*CZ41</f>
        <v/>
      </c>
      <c r="DB41" s="61" t="n"/>
      <c r="DC41" s="33" t="inlineStr">
        <is>
          <t>VNQ</t>
        </is>
      </c>
      <c r="DD41" s="49" t="n">
        <v>0.03960000000000001</v>
      </c>
      <c r="DE41" s="61">
        <f>'ETF MTD'!$JU$28/'ETF MTD'!$JU$3-1</f>
        <v/>
      </c>
      <c r="DF41" s="61">
        <f>DD41*DE41</f>
        <v/>
      </c>
      <c r="DG41" s="61" t="n"/>
      <c r="DH41" s="33" t="inlineStr">
        <is>
          <t>VNQ</t>
        </is>
      </c>
      <c r="DI41" s="49" t="n">
        <v>0.06600000000000002</v>
      </c>
      <c r="DJ41" s="61">
        <f>'ETF MTD'!$JU$28/'ETF MTD'!$JU$3-1</f>
        <v/>
      </c>
      <c r="DK41" s="61">
        <f>DI41*DJ41</f>
        <v/>
      </c>
      <c r="DL41" s="61" t="n"/>
      <c r="DM41" t="inlineStr">
        <is>
          <t>USRT</t>
        </is>
      </c>
      <c r="DN41" s="49" t="n">
        <v>0.06600000000000002</v>
      </c>
      <c r="DO41" s="61">
        <f>'ETF MTD'!$JU$28/'ETF MTD'!$JU$3-1</f>
        <v/>
      </c>
      <c r="DP41" s="61">
        <f>DN41*DO41</f>
        <v/>
      </c>
      <c r="DQ41" s="61" t="n"/>
      <c r="DR41" t="inlineStr">
        <is>
          <t>USRT</t>
        </is>
      </c>
      <c r="DS41" s="49" t="n">
        <v>0.06600000000000002</v>
      </c>
      <c r="DT41" s="61">
        <f>'ETF MTD'!$JU$28/'ETF MTD'!$JU$3-1</f>
        <v/>
      </c>
      <c r="DU41" s="61">
        <f>DS41*DT41</f>
        <v/>
      </c>
      <c r="DV41" s="61" t="n"/>
      <c r="DW41" t="inlineStr">
        <is>
          <t>USRT</t>
        </is>
      </c>
      <c r="DX41" s="49" t="n">
        <v>0.06600000000000002</v>
      </c>
      <c r="DY41" s="61">
        <f>'ETF MTD'!$JU$28/'ETF MTD'!$JU$3-1</f>
        <v/>
      </c>
      <c r="DZ41" s="61">
        <f>DX41*DY41</f>
        <v/>
      </c>
      <c r="EA41" s="61" t="n"/>
      <c r="EB41" t="inlineStr">
        <is>
          <t>USRT</t>
        </is>
      </c>
      <c r="EC41" s="49" t="n">
        <v>0.06600000000000002</v>
      </c>
      <c r="ED41" s="61">
        <f>'ETF MTD'!$JU$28/'ETF MTD'!$JU$3-1</f>
        <v/>
      </c>
      <c r="EE41" s="61">
        <f>EC41*ED41</f>
        <v/>
      </c>
      <c r="EF41" s="61" t="n"/>
      <c r="EG41" t="inlineStr">
        <is>
          <t>USRT</t>
        </is>
      </c>
      <c r="EH41" s="49" t="n">
        <v>0.06600000000000002</v>
      </c>
      <c r="EI41" s="61">
        <f>'ETF MTD'!$JU$28/'ETF MTD'!$JU$3-1</f>
        <v/>
      </c>
      <c r="EJ41" s="61">
        <f>EH41*EI41</f>
        <v/>
      </c>
      <c r="EK41" s="61" t="n"/>
      <c r="EL41" t="inlineStr">
        <is>
          <t>USRT</t>
        </is>
      </c>
      <c r="EM41" s="49" t="n">
        <v>0.06600000000000002</v>
      </c>
      <c r="EN41" s="61">
        <f>'ETF MTD'!$JU$28/'ETF MTD'!$JU$3-1</f>
        <v/>
      </c>
      <c r="EO41" s="61">
        <f>EM41*EN41</f>
        <v/>
      </c>
      <c r="EP41" s="61" t="n"/>
      <c r="EQ41" t="inlineStr">
        <is>
          <t>USRT</t>
        </is>
      </c>
      <c r="ER41" s="49" t="n">
        <v>0.06600000000000002</v>
      </c>
      <c r="ES41" s="61">
        <f>'ETF MTD'!$JU$28/'ETF MTD'!$JU$3-1</f>
        <v/>
      </c>
      <c r="ET41" s="61">
        <f>ER41*ES41</f>
        <v/>
      </c>
      <c r="EU41" s="61" t="n"/>
      <c r="EV41" t="inlineStr">
        <is>
          <t>USRT</t>
        </is>
      </c>
      <c r="EW41" s="49" t="n">
        <v>0.06600000000000002</v>
      </c>
      <c r="EX41" s="61">
        <f>'ETF MTD'!$JU$28/'ETF MTD'!$JU$3-1</f>
        <v/>
      </c>
      <c r="EY41" s="61">
        <f>EW41*EX41</f>
        <v/>
      </c>
      <c r="EZ41" s="61" t="n"/>
      <c r="FA41" t="inlineStr">
        <is>
          <t>USRT</t>
        </is>
      </c>
      <c r="FB41" s="49" t="n">
        <v>0.06600000000000002</v>
      </c>
      <c r="FC41" s="61">
        <f>'ETF MTD'!$JU$28/'ETF MTD'!$JU$3-1</f>
        <v/>
      </c>
      <c r="FD41" s="61">
        <f>FB41*FC41</f>
        <v/>
      </c>
      <c r="FF41" t="inlineStr">
        <is>
          <t>USRT</t>
        </is>
      </c>
      <c r="FG41" s="49" t="n">
        <v>0.03960000000000001</v>
      </c>
      <c r="FH41" s="61">
        <f>'ETF MTD'!$JU$28/'ETF MTD'!$JU$3-1</f>
        <v/>
      </c>
      <c r="FI41" s="61">
        <f>FG41*FH41</f>
        <v/>
      </c>
      <c r="FK41" t="inlineStr">
        <is>
          <t>USRT</t>
        </is>
      </c>
      <c r="FL41" s="49" t="n">
        <v>0.066</v>
      </c>
      <c r="FM41" s="61">
        <f>'ETF MTD'!$JU$28/'ETF MTD'!$JU$3-1</f>
        <v/>
      </c>
      <c r="FN41" s="61">
        <f>FL41*FM41</f>
        <v/>
      </c>
      <c r="FP41" t="inlineStr">
        <is>
          <t>USRT</t>
        </is>
      </c>
      <c r="FQ41" s="49" t="n">
        <v>0.0396</v>
      </c>
      <c r="FR41" s="61">
        <f>'ETF MTD'!$JU$28/'ETF MTD'!$JU$3-1</f>
        <v/>
      </c>
      <c r="FS41" s="61">
        <f>FQ41*FR41</f>
        <v/>
      </c>
      <c r="FT41" s="61" t="n"/>
      <c r="FU41" t="inlineStr">
        <is>
          <t>USRT</t>
        </is>
      </c>
      <c r="FV41" s="49" t="n">
        <v>0.0132</v>
      </c>
      <c r="FW41" s="61">
        <f>'ETF MTD'!$JU$28/'ETF MTD'!$JU$3-1</f>
        <v/>
      </c>
      <c r="FX41" s="61">
        <f>FV41*FW41</f>
        <v/>
      </c>
      <c r="FY41" s="61" t="n"/>
      <c r="FZ41" t="inlineStr">
        <is>
          <t>USRT</t>
        </is>
      </c>
      <c r="GA41" s="49">
        <f>(0.66*MODEL!$RI8)+(0.34*'Add''l Spartan'!GA8)</f>
        <v/>
      </c>
      <c r="GB41" s="61">
        <f>'ETF MTD'!$JU$28/'ETF MTD'!$JU$3-1</f>
        <v/>
      </c>
      <c r="GC41" s="61">
        <f>GA41*GB41</f>
        <v/>
      </c>
      <c r="GD41" s="61" t="n"/>
      <c r="GE41" t="inlineStr">
        <is>
          <t>USRT</t>
        </is>
      </c>
      <c r="GF41" s="49" t="n">
        <v>0.0132</v>
      </c>
      <c r="GG41" s="61">
        <f>'ETF MTD'!$JU$28/'ETF MTD'!$JU$3-1</f>
        <v/>
      </c>
      <c r="GH41" s="61">
        <f>GF41*GG41</f>
        <v/>
      </c>
      <c r="GI41" s="61" t="n"/>
      <c r="GJ41" t="inlineStr">
        <is>
          <t>USRT</t>
        </is>
      </c>
      <c r="GK41" s="49">
        <f>(0.66*MODEL!$RI8)+(0.34*'Add''l Spartan'!GK8)</f>
        <v/>
      </c>
      <c r="GL41" s="61">
        <f>'ETF MTD'!$JU$28/'ETF MTD'!$JU$3-1</f>
        <v/>
      </c>
      <c r="GM41" s="61">
        <f>GK41*GL41</f>
        <v/>
      </c>
      <c r="GN41" s="61" t="n"/>
      <c r="GO41" t="inlineStr">
        <is>
          <t>USRT</t>
        </is>
      </c>
      <c r="GP41" s="49" t="n">
        <v>0.0132</v>
      </c>
      <c r="GQ41" s="61">
        <f>'ETF MTD'!$JU$28/'ETF MTD'!$JU$3-1</f>
        <v/>
      </c>
      <c r="GR41" s="61">
        <f>GP41*GQ41</f>
        <v/>
      </c>
      <c r="GS41" s="61" t="n"/>
      <c r="GT41" t="inlineStr">
        <is>
          <t>USRT</t>
        </is>
      </c>
      <c r="GU41" s="49" t="n">
        <v>0.066</v>
      </c>
      <c r="GV41" s="61">
        <f>'ETF MTD'!$JU$28/'ETF MTD'!$JU$3-1</f>
        <v/>
      </c>
      <c r="GW41" s="61">
        <f>GU41*GV41</f>
        <v/>
      </c>
      <c r="GX41" s="61" t="n"/>
      <c r="GY41" t="inlineStr">
        <is>
          <t>USRT</t>
        </is>
      </c>
      <c r="GZ41" s="49" t="n">
        <v>0.066</v>
      </c>
      <c r="HA41" s="61">
        <f>'ETF MTD'!$JU$28/'ETF MTD'!$JU$3-1</f>
        <v/>
      </c>
      <c r="HB41" s="61">
        <f>GZ41*HA41</f>
        <v/>
      </c>
      <c r="HC41" s="61" t="n"/>
      <c r="HD41" t="inlineStr">
        <is>
          <t>USRT</t>
        </is>
      </c>
      <c r="HE41" s="49" t="n">
        <v>0.066</v>
      </c>
      <c r="HF41" s="61">
        <f>'ETF MTD'!$JU$28/'ETF MTD'!$JU$3-1</f>
        <v/>
      </c>
      <c r="HG41" s="61">
        <f>HE41*HF41</f>
        <v/>
      </c>
      <c r="HH41" s="61" t="n"/>
      <c r="HI41" t="inlineStr">
        <is>
          <t>USRT</t>
        </is>
      </c>
      <c r="HJ41" s="3" t="n">
        <v>0.06</v>
      </c>
      <c r="HK41" s="61">
        <f>'ETF MTD'!$JU$28/'ETF MTD'!$JU$3-1</f>
        <v/>
      </c>
      <c r="HL41" s="61">
        <f>HJ41*HK41</f>
        <v/>
      </c>
      <c r="HM41" s="61" t="n"/>
      <c r="HN41" t="inlineStr">
        <is>
          <t>USRT</t>
        </is>
      </c>
      <c r="HO41" s="3" t="n">
        <v>0.06</v>
      </c>
      <c r="HP41" s="61">
        <f>'ETF MTD'!$JU$28/'ETF MTD'!$JU$3-1</f>
        <v/>
      </c>
      <c r="HQ41" s="61">
        <f>HO41*HP41</f>
        <v/>
      </c>
      <c r="HR41" s="61" t="n"/>
      <c r="HS41" t="inlineStr">
        <is>
          <t>USRT</t>
        </is>
      </c>
      <c r="HT41" s="3" t="n">
        <v>0.06</v>
      </c>
      <c r="HU41" s="61">
        <f>'ETF MTD'!$JU$28/'ETF MTD'!$JU$3-1</f>
        <v/>
      </c>
      <c r="HV41" s="61">
        <f>HT41*HU41</f>
        <v/>
      </c>
      <c r="HW41" s="61" t="n"/>
      <c r="HX41" t="inlineStr">
        <is>
          <t>USRT</t>
        </is>
      </c>
      <c r="HY41" s="3" t="n">
        <v>0.06</v>
      </c>
      <c r="HZ41" s="61">
        <f>'ETF MTD'!$JU$28/'ETF MTD'!$JU$3-1</f>
        <v/>
      </c>
      <c r="IA41" s="61">
        <f>HY41*HZ41</f>
        <v/>
      </c>
      <c r="IB41" s="61" t="n"/>
      <c r="IC41" t="inlineStr">
        <is>
          <t>USRT</t>
        </is>
      </c>
      <c r="ID41" s="3" t="n">
        <v>0.06</v>
      </c>
      <c r="IE41" s="61">
        <f>'ETF MTD'!$JU$28/'ETF MTD'!$JU$3-1</f>
        <v/>
      </c>
      <c r="IF41" s="61">
        <f>ID41*IE41</f>
        <v/>
      </c>
      <c r="IG41" s="61" t="n"/>
      <c r="IH41" t="inlineStr">
        <is>
          <t>USRT</t>
        </is>
      </c>
      <c r="II41" s="3" t="n">
        <v>0.06</v>
      </c>
      <c r="IJ41" s="61">
        <f>'ETF MTD'!$JU$28/'ETF MTD'!$JU$3-1</f>
        <v/>
      </c>
      <c r="IK41" s="61">
        <f>II41*IJ41</f>
        <v/>
      </c>
      <c r="IL41" s="61" t="n"/>
      <c r="IM41" t="inlineStr">
        <is>
          <t>USRT</t>
        </is>
      </c>
      <c r="IN41" s="3" t="n">
        <v>0.06</v>
      </c>
      <c r="IO41" s="61">
        <f>'ETF MTD'!$JU$28/'ETF MTD'!$JU$3-1</f>
        <v/>
      </c>
      <c r="IP41" s="61">
        <f>IN41*IO41</f>
        <v/>
      </c>
      <c r="IQ41" s="61" t="n"/>
      <c r="IR41" t="inlineStr">
        <is>
          <t>USRT</t>
        </is>
      </c>
      <c r="IS41" s="3" t="n">
        <v>0.06</v>
      </c>
      <c r="IT41" s="61">
        <f>'ETF MTD'!$JU$28/'ETF MTD'!$JU$3-1</f>
        <v/>
      </c>
      <c r="IU41" s="61">
        <f>IS41*IT41</f>
        <v/>
      </c>
      <c r="IV41" s="61" t="n"/>
      <c r="IW41" t="inlineStr">
        <is>
          <t>USRT</t>
        </is>
      </c>
      <c r="IX41" s="3" t="n">
        <v>0.06</v>
      </c>
      <c r="IY41" s="61">
        <f>'ETF MTD'!$JU$28/'ETF MTD'!$JU$3-1</f>
        <v/>
      </c>
      <c r="IZ41" s="61">
        <f>IX41*IY41</f>
        <v/>
      </c>
      <c r="JA41" s="61" t="n"/>
      <c r="JB41" t="inlineStr">
        <is>
          <t>USRT</t>
        </is>
      </c>
      <c r="JC41" s="3" t="n">
        <v>0.06</v>
      </c>
      <c r="JD41" s="61">
        <f>'ETF MTD'!$JU$28/'ETF MTD'!$JU$3-1</f>
        <v/>
      </c>
      <c r="JE41" s="61">
        <f>JC41*JD41</f>
        <v/>
      </c>
      <c r="JF41" s="61" t="n"/>
      <c r="JG41" t="inlineStr">
        <is>
          <t>USRT</t>
        </is>
      </c>
      <c r="JH41" s="3" t="n">
        <v>0.06</v>
      </c>
      <c r="JI41" s="61">
        <f>'ETF MTD'!$JU$28/'ETF MTD'!$JU$3-1</f>
        <v/>
      </c>
      <c r="JJ41" s="61">
        <f>JH41*JI41</f>
        <v/>
      </c>
      <c r="JK41" s="61" t="n"/>
      <c r="JL41" t="inlineStr">
        <is>
          <t>USRT</t>
        </is>
      </c>
      <c r="JM41" s="3" t="n">
        <v>0.06</v>
      </c>
      <c r="JN41" s="61">
        <f>'ETF MTD'!$JU$28/'ETF MTD'!$JU$3-1</f>
        <v/>
      </c>
      <c r="JO41" s="61">
        <f>JM41*JN41</f>
        <v/>
      </c>
      <c r="JP41" s="61" t="n"/>
      <c r="JQ41" t="inlineStr">
        <is>
          <t>USRT</t>
        </is>
      </c>
      <c r="JR41" s="3" t="n">
        <v>0.06</v>
      </c>
      <c r="JS41" s="61">
        <f>'ETF MTD'!$JU$28/'ETF MTD'!$JU$3-1</f>
        <v/>
      </c>
      <c r="JT41" s="61">
        <f>JR41*JS41</f>
        <v/>
      </c>
      <c r="JU41" s="61" t="n"/>
      <c r="JV41" t="inlineStr">
        <is>
          <t>USRT</t>
        </is>
      </c>
      <c r="JW41" s="3" t="n">
        <v>0.1</v>
      </c>
      <c r="JX41" s="61">
        <f>'ETF MTD'!$JU$28/'ETF MTD'!$JU$3-1</f>
        <v/>
      </c>
      <c r="JY41" s="61">
        <f>JW41*JX41</f>
        <v/>
      </c>
      <c r="JZ41" s="61" t="n"/>
      <c r="KA41" t="inlineStr">
        <is>
          <t>USRT</t>
        </is>
      </c>
      <c r="KB41" s="3" t="n">
        <v>0.1</v>
      </c>
      <c r="KC41" s="61">
        <f>'ETF MTD'!$JU$28/'ETF MTD'!$JU$3-1</f>
        <v/>
      </c>
      <c r="KD41" s="61">
        <f>KB41*KC41</f>
        <v/>
      </c>
      <c r="KE41" s="61" t="n"/>
      <c r="KF41" t="inlineStr">
        <is>
          <t>USRT</t>
        </is>
      </c>
      <c r="KG41" s="3" t="n">
        <v>0.02</v>
      </c>
      <c r="KH41" s="61">
        <f>'ETF MTD'!$JU$28/'ETF MTD'!$JU$3-1</f>
        <v/>
      </c>
      <c r="KI41" s="61">
        <f>KG41*KH41</f>
        <v/>
      </c>
      <c r="KJ41" s="61" t="n"/>
      <c r="KK41" t="inlineStr">
        <is>
          <t>USRT</t>
        </is>
      </c>
      <c r="KL41" s="3" t="n">
        <v>0.02</v>
      </c>
      <c r="KM41" s="61">
        <f>'ETF MTD'!$JU$28/'ETF MTD'!$JU$3-1</f>
        <v/>
      </c>
      <c r="KN41" s="61">
        <f>KL41*KM41</f>
        <v/>
      </c>
      <c r="KO41" s="61" t="n"/>
      <c r="KP41" t="inlineStr">
        <is>
          <t>USRT</t>
        </is>
      </c>
      <c r="KQ41" s="3" t="n">
        <v>0.02</v>
      </c>
      <c r="KR41" s="61">
        <f>'ETF MTD'!$JU$28/'ETF MTD'!$JU$3-1</f>
        <v/>
      </c>
      <c r="KS41" s="61">
        <f>KQ41*KR41</f>
        <v/>
      </c>
      <c r="KT41" s="61" t="n"/>
      <c r="KU41" t="inlineStr">
        <is>
          <t>USRT</t>
        </is>
      </c>
      <c r="KV41" s="3" t="n">
        <v>0.02</v>
      </c>
      <c r="KW41" s="61">
        <f>'ETF MTD'!$JU$28/'ETF MTD'!$JU$3-1</f>
        <v/>
      </c>
      <c r="KX41" s="61">
        <f>KV41*KW41</f>
        <v/>
      </c>
      <c r="KY41" s="61" t="n"/>
      <c r="KZ41" t="inlineStr">
        <is>
          <t>USRT</t>
        </is>
      </c>
      <c r="LA41" s="3" t="n">
        <v>0.02</v>
      </c>
      <c r="LB41" s="61">
        <f>'ETF MTD'!$JU$28/'ETF MTD'!$JU$3-1</f>
        <v/>
      </c>
      <c r="LC41" s="61">
        <f>LA41*LB41</f>
        <v/>
      </c>
      <c r="LD41" s="61" t="n"/>
      <c r="LE41" t="inlineStr">
        <is>
          <t>USRT</t>
        </is>
      </c>
      <c r="LF41" s="3" t="n">
        <v>0.02</v>
      </c>
      <c r="LG41" s="61">
        <f>'ETF MTD'!$JU$28/'ETF MTD'!$JU$3-1</f>
        <v/>
      </c>
      <c r="LH41" s="61">
        <f>LF41*LG41</f>
        <v/>
      </c>
      <c r="LJ41" t="inlineStr">
        <is>
          <t>USRT</t>
        </is>
      </c>
      <c r="LK41" s="3" t="n">
        <v>0.02</v>
      </c>
      <c r="LL41" s="61">
        <f>'ETF MTD'!$JU$28/'ETF MTD'!$JU$3-1</f>
        <v/>
      </c>
      <c r="LM41" s="61">
        <f>LK41*LL41</f>
        <v/>
      </c>
      <c r="LN41" s="61" t="n"/>
      <c r="LO41" t="inlineStr">
        <is>
          <t>USRT</t>
        </is>
      </c>
      <c r="LP41" s="3" t="n">
        <v>0.02</v>
      </c>
      <c r="LQ41" s="61">
        <f>'ETF MTD'!$JU$28/'ETF MTD'!$JU$3-1</f>
        <v/>
      </c>
      <c r="LR41" s="61">
        <f>LP41*LQ41</f>
        <v/>
      </c>
      <c r="LT41" t="inlineStr">
        <is>
          <t>USRT</t>
        </is>
      </c>
      <c r="LU41" s="3" t="n">
        <v>0.05</v>
      </c>
      <c r="LV41" s="61">
        <f>'ETF MTD'!$JU$28/'ETF MTD'!$JU$3-1</f>
        <v/>
      </c>
      <c r="LW41" s="61">
        <f>LU41*LV41</f>
        <v/>
      </c>
      <c r="LY41" t="inlineStr">
        <is>
          <t>USRT</t>
        </is>
      </c>
      <c r="LZ41" s="3" t="n">
        <v>0.02</v>
      </c>
      <c r="MA41" s="61">
        <f>'ETF MTD'!$JU$28/'ETF MTD'!$JU$3-1</f>
        <v/>
      </c>
      <c r="MB41" s="61">
        <f>LZ41*MA41</f>
        <v/>
      </c>
      <c r="MD41" t="inlineStr">
        <is>
          <t>USRT</t>
        </is>
      </c>
      <c r="ME41" s="3" t="n">
        <v>0.02</v>
      </c>
      <c r="MF41" s="61">
        <f>'ETF MTD'!$JU$28/'ETF MTD'!$JU$3-1</f>
        <v/>
      </c>
      <c r="MG41" s="61">
        <f>ME41*MF41</f>
        <v/>
      </c>
      <c r="MI41" t="inlineStr">
        <is>
          <t>USRT</t>
        </is>
      </c>
      <c r="MJ41" s="3" t="n">
        <v>0.02</v>
      </c>
      <c r="MK41" s="61">
        <f>'ETF MTD'!$JU$28/'ETF MTD'!$JU$3-1</f>
        <v/>
      </c>
      <c r="ML41" s="61">
        <f>MJ41*MK41</f>
        <v/>
      </c>
      <c r="MN41" t="inlineStr">
        <is>
          <t>USRT</t>
        </is>
      </c>
      <c r="MO41" s="3" t="n">
        <v>0.02</v>
      </c>
      <c r="MP41" s="61">
        <f>'ETF MTD'!$JU$28/'ETF MTD'!$JU$3-1</f>
        <v/>
      </c>
      <c r="MQ41" s="61">
        <f>MO41*MP41</f>
        <v/>
      </c>
      <c r="MS41" t="inlineStr">
        <is>
          <t>USRT</t>
        </is>
      </c>
      <c r="MT41" s="3">
        <f>MODEL!OB282*0.8</f>
        <v/>
      </c>
      <c r="MU41" s="61">
        <f>'ETF MTD'!$JU$28/'ETF MTD'!$JU$3-1</f>
        <v/>
      </c>
      <c r="MV41" s="61">
        <f>MT41*MU41</f>
        <v/>
      </c>
      <c r="MX41" t="inlineStr">
        <is>
          <t>USRT</t>
        </is>
      </c>
      <c r="MY41" s="3" t="n">
        <v>0.048</v>
      </c>
      <c r="MZ41" s="61">
        <f>'ETF MTD'!$JU$28/'ETF MTD'!$JU$3-1</f>
        <v/>
      </c>
      <c r="NA41" s="61">
        <f>MY41*MZ41</f>
        <v/>
      </c>
      <c r="NC41" t="inlineStr">
        <is>
          <t>USRT</t>
        </is>
      </c>
      <c r="ND41" s="3">
        <f>MODEL!OL282*0.8</f>
        <v/>
      </c>
      <c r="NE41" s="61">
        <f>'ETF MTD'!$JU$28/'ETF MTD'!$JU$3-1</f>
        <v/>
      </c>
      <c r="NF41" s="61">
        <f>ND41*NE41</f>
        <v/>
      </c>
      <c r="NH41" t="inlineStr">
        <is>
          <t>USRT</t>
        </is>
      </c>
      <c r="NI41" s="3">
        <f>MODEL!OQ282*0.8</f>
        <v/>
      </c>
      <c r="NJ41" s="61">
        <f>'ETF MTD'!$JU$28/'ETF MTD'!$JU$3-1</f>
        <v/>
      </c>
      <c r="NK41" s="61">
        <f>NI41*NJ41</f>
        <v/>
      </c>
      <c r="NM41" t="inlineStr">
        <is>
          <t>USRT</t>
        </is>
      </c>
      <c r="NN41" s="3">
        <f>MODEL!OV282*0.8</f>
        <v/>
      </c>
      <c r="NO41" s="61">
        <f>'ETF MTD'!$JU$28/'ETF MTD'!$JU$3-1</f>
        <v/>
      </c>
      <c r="NP41" s="61">
        <f>NN41*NO41</f>
        <v/>
      </c>
      <c r="NR41" t="inlineStr">
        <is>
          <t>USRT</t>
        </is>
      </c>
      <c r="NS41" s="3">
        <f>MODEL!PA282*0.8</f>
        <v/>
      </c>
      <c r="NT41" s="61">
        <f>'ETF MTD'!$JU$28/'ETF MTD'!$JU$3-1</f>
        <v/>
      </c>
      <c r="NU41" s="61">
        <f>NS41*NT41</f>
        <v/>
      </c>
      <c r="NW41" t="inlineStr">
        <is>
          <t>USRT</t>
        </is>
      </c>
      <c r="NX41" s="3">
        <f>MODEL!PF282*0.8</f>
        <v/>
      </c>
      <c r="NY41" s="61">
        <f>'ETF MTD'!$JU$28/'ETF MTD'!$JU$3-1</f>
        <v/>
      </c>
      <c r="NZ41" s="61">
        <f>NX41*NY41</f>
        <v/>
      </c>
      <c r="OB41" t="inlineStr">
        <is>
          <t>USRT</t>
        </is>
      </c>
      <c r="OC41" s="3">
        <f>MODEL!PK282*0.8</f>
        <v/>
      </c>
      <c r="OD41" s="61">
        <f>'ETF MTD'!$JU$28/'ETF MTD'!$JU$3-1</f>
        <v/>
      </c>
      <c r="OE41" s="61">
        <f>OC41*OD41</f>
        <v/>
      </c>
      <c r="OG41" t="inlineStr">
        <is>
          <t>USRT</t>
        </is>
      </c>
      <c r="OH41" s="3">
        <f>MODEL!PP282*0.8</f>
        <v/>
      </c>
      <c r="OI41" s="61">
        <f>'ETF MTD'!$JU$28/'ETF MTD'!$JU$3-1</f>
        <v/>
      </c>
      <c r="OJ41" s="61">
        <f>OH41*OI41</f>
        <v/>
      </c>
      <c r="OL41" t="inlineStr">
        <is>
          <t>USRT</t>
        </is>
      </c>
      <c r="OM41" s="3">
        <f>MODEL!PU282*0.8</f>
        <v/>
      </c>
      <c r="ON41" s="61">
        <f>'ETF MTD'!$JU$28/'ETF MTD'!$JU$3-1</f>
        <v/>
      </c>
      <c r="OO41" s="61">
        <f>OM41*ON41</f>
        <v/>
      </c>
      <c r="OQ41" t="inlineStr">
        <is>
          <t>USRT</t>
        </is>
      </c>
      <c r="OR41" s="3">
        <f>MODEL!PZ282*0.8</f>
        <v/>
      </c>
      <c r="OS41" s="61">
        <f>'ETF MTD'!$JU$28/'ETF MTD'!$JU$3-1</f>
        <v/>
      </c>
      <c r="OT41" s="61">
        <f>OR41*OS41</f>
        <v/>
      </c>
      <c r="OV41" t="inlineStr">
        <is>
          <t>USRT</t>
        </is>
      </c>
      <c r="OW41" s="3">
        <f>MODEL!QE282*0.8</f>
        <v/>
      </c>
      <c r="OX41" s="61">
        <f>'ETF MTD'!$JU$28/'ETF MTD'!$JU$3-1</f>
        <v/>
      </c>
      <c r="OY41" s="61">
        <f>OW41*OX41</f>
        <v/>
      </c>
      <c r="PA41" t="inlineStr">
        <is>
          <t>USRT</t>
        </is>
      </c>
      <c r="PB41" s="3">
        <f>MODEL!QJ282*0.8</f>
        <v/>
      </c>
      <c r="PC41" s="61">
        <f>'ETF MTD'!$JU$28/'ETF MTD'!$JU$3-1</f>
        <v/>
      </c>
      <c r="PD41" s="61">
        <f>PB41*PC41</f>
        <v/>
      </c>
      <c r="PF41" t="inlineStr">
        <is>
          <t>USRT</t>
        </is>
      </c>
      <c r="PG41" s="3" t="n">
        <v>0.08</v>
      </c>
      <c r="PH41" s="61">
        <f>'ETF MTD'!$JU$28/'ETF MTD'!$JU$3-1</f>
        <v/>
      </c>
      <c r="PI41" s="61">
        <f>PG41*PH41</f>
        <v/>
      </c>
      <c r="PK41" t="inlineStr">
        <is>
          <t>USRT</t>
        </is>
      </c>
      <c r="PL41" s="3" t="n">
        <v>0.08</v>
      </c>
      <c r="PM41" s="61">
        <f>'ETF MTD'!$JU$28/'ETF MTD'!$JU$3-1</f>
        <v/>
      </c>
      <c r="PN41" s="61">
        <f>PL41*PM41</f>
        <v/>
      </c>
      <c r="PP41" t="inlineStr">
        <is>
          <t>USRT</t>
        </is>
      </c>
      <c r="PQ41" s="3" t="n">
        <v>0.08</v>
      </c>
      <c r="PR41" s="61">
        <f>'ETF MTD'!$JU$28/'ETF MTD'!$JU$3-1</f>
        <v/>
      </c>
      <c r="PS41" s="61">
        <f>PQ41*PR41</f>
        <v/>
      </c>
      <c r="PU41" t="inlineStr">
        <is>
          <t>USRT</t>
        </is>
      </c>
      <c r="PV41" s="3" t="n">
        <v>0.08</v>
      </c>
      <c r="PW41" s="61">
        <f>'ETF MTD'!$JU$28/'ETF MTD'!$JU$3-1</f>
        <v/>
      </c>
      <c r="PX41" s="61">
        <f>PV41*PW41</f>
        <v/>
      </c>
      <c r="PZ41" t="inlineStr">
        <is>
          <t>USRT</t>
        </is>
      </c>
      <c r="QA41" s="3" t="n">
        <v>0.08</v>
      </c>
      <c r="QB41" s="61">
        <f>'ETF MTD'!$JU$28/'ETF MTD'!$JU$3-1</f>
        <v/>
      </c>
      <c r="QC41" s="61">
        <f>QA41*QB41</f>
        <v/>
      </c>
      <c r="QE41" s="32" t="n">
        <v>0.08</v>
      </c>
      <c r="QF41" s="3" t="n"/>
    </row>
    <row r="42">
      <c r="AF42" t="inlineStr">
        <is>
          <t>XLK</t>
        </is>
      </c>
      <c r="AG42" s="32" t="n">
        <v>0.1097619047619048</v>
      </c>
      <c r="AH42" s="32">
        <f>'ETF MTD'!$HG$28/'ETF MTD'!$HG$3-1</f>
        <v/>
      </c>
      <c r="AI42" s="32">
        <f>AG42*AH42</f>
        <v/>
      </c>
      <c r="AK42" t="inlineStr">
        <is>
          <t>XLK</t>
        </is>
      </c>
      <c r="AL42" s="32" t="n">
        <v>0.1097619047619048</v>
      </c>
      <c r="AM42" s="32">
        <f>'ETF MTD'!$HG$28/'ETF MTD'!$HG$3-1</f>
        <v/>
      </c>
      <c r="AN42" s="32">
        <f>AL42*AM42</f>
        <v/>
      </c>
      <c r="AP42" t="inlineStr">
        <is>
          <t>XLK</t>
        </is>
      </c>
      <c r="AQ42" s="32" t="n">
        <v>0.1097619047619048</v>
      </c>
      <c r="AR42" s="32">
        <f>'ETF MTD'!$HG$28/'ETF MTD'!$HG$3-1</f>
        <v/>
      </c>
      <c r="AS42" s="32">
        <f>AQ42*AR42</f>
        <v/>
      </c>
      <c r="AV42" s="32" t="n"/>
      <c r="AW42" s="32" t="n"/>
      <c r="AX42" s="32" t="n"/>
      <c r="BA42" s="32" t="n"/>
      <c r="BB42" s="32" t="n"/>
      <c r="BC42" s="32" t="n"/>
      <c r="CN42" t="inlineStr">
        <is>
          <t>TLT</t>
        </is>
      </c>
      <c r="CO42" s="49">
        <f>(0.66*MODEL!RI9)+(0.34*'Add''l Spartan'!CO9)</f>
        <v/>
      </c>
      <c r="CP42" s="61">
        <f>'ETF MTD'!$DO$28/'ETF MTD'!$DO$3-1</f>
        <v/>
      </c>
      <c r="CQ42" s="61">
        <f>CO42*CP42</f>
        <v/>
      </c>
      <c r="CS42" t="inlineStr">
        <is>
          <t>TLT</t>
        </is>
      </c>
      <c r="CT42" s="49">
        <f>(0.66*MODEL!RI9)+(0.34*'Add''l Spartan'!CT9)</f>
        <v/>
      </c>
      <c r="CU42" s="61">
        <f>'ETF MTD'!$DO$28/'ETF MTD'!$DO$3-1</f>
        <v/>
      </c>
      <c r="CV42" s="61">
        <f>CT42*CU42</f>
        <v/>
      </c>
      <c r="CW42" s="61" t="n"/>
      <c r="CX42" t="inlineStr">
        <is>
          <t>TLT</t>
        </is>
      </c>
      <c r="CY42" s="49" t="n">
        <v>0</v>
      </c>
      <c r="CZ42" s="61">
        <f>'ETF MTD'!$DO$28/'ETF MTD'!$DO$3-1</f>
        <v/>
      </c>
      <c r="DA42" s="61">
        <f>CY42*CZ42</f>
        <v/>
      </c>
      <c r="DB42" s="61" t="n"/>
      <c r="DC42" t="inlineStr">
        <is>
          <t>TLT</t>
        </is>
      </c>
      <c r="DD42" s="49" t="n">
        <v>0</v>
      </c>
      <c r="DE42" s="61">
        <f>'ETF MTD'!$DO$28/'ETF MTD'!$DO$3-1</f>
        <v/>
      </c>
      <c r="DF42" s="61">
        <f>DD42*DE42</f>
        <v/>
      </c>
      <c r="DG42" s="61" t="n"/>
      <c r="DH42" t="inlineStr">
        <is>
          <t>TLT</t>
        </is>
      </c>
      <c r="DI42" s="49" t="n">
        <v>0</v>
      </c>
      <c r="DJ42" s="61">
        <f>'ETF MTD'!$DO$28/'ETF MTD'!$DO$3-1</f>
        <v/>
      </c>
      <c r="DK42" s="61">
        <f>DI42*DJ42</f>
        <v/>
      </c>
      <c r="DL42" s="61" t="n"/>
      <c r="DM42" t="inlineStr">
        <is>
          <t>SPTL</t>
        </is>
      </c>
      <c r="DN42" s="49" t="n">
        <v>0</v>
      </c>
      <c r="DO42" s="61">
        <f>'ETF MTD'!$DO$28/'ETF MTD'!$DO$3-1</f>
        <v/>
      </c>
      <c r="DP42" s="61">
        <f>DN42*DO42</f>
        <v/>
      </c>
      <c r="DQ42" s="61" t="n"/>
      <c r="DR42" t="inlineStr">
        <is>
          <t>SPTL</t>
        </is>
      </c>
      <c r="DS42" s="49" t="n">
        <v>0</v>
      </c>
      <c r="DT42" s="61">
        <f>'ETF MTD'!$DO$28/'ETF MTD'!$DO$3-1</f>
        <v/>
      </c>
      <c r="DU42" s="61">
        <f>DS42*DT42</f>
        <v/>
      </c>
      <c r="DV42" s="61" t="n"/>
      <c r="DW42" t="inlineStr">
        <is>
          <t>SPTL</t>
        </is>
      </c>
      <c r="DX42" s="49" t="n">
        <v>0</v>
      </c>
      <c r="DY42" s="61">
        <f>'ETF MTD'!$DO$28/'ETF MTD'!$DO$3-1</f>
        <v/>
      </c>
      <c r="DZ42" s="61">
        <f>DX42*DY42</f>
        <v/>
      </c>
      <c r="EA42" s="61" t="n"/>
      <c r="EB42" t="inlineStr">
        <is>
          <t>SPTL</t>
        </is>
      </c>
      <c r="EC42" s="49" t="n">
        <v>0</v>
      </c>
      <c r="ED42" s="61">
        <f>'ETF MTD'!$DO$28/'ETF MTD'!$DO$3-1</f>
        <v/>
      </c>
      <c r="EE42" s="61">
        <f>EC42*ED42</f>
        <v/>
      </c>
      <c r="EF42" s="61" t="n"/>
      <c r="EG42" t="inlineStr">
        <is>
          <t>SPTL</t>
        </is>
      </c>
      <c r="EH42" s="49" t="n">
        <v>0</v>
      </c>
      <c r="EI42" s="61">
        <f>'ETF MTD'!$DO$28/'ETF MTD'!$DO$3-1</f>
        <v/>
      </c>
      <c r="EJ42" s="61">
        <f>EH42*EI42</f>
        <v/>
      </c>
      <c r="EK42" s="61" t="n"/>
      <c r="EL42" t="inlineStr">
        <is>
          <t>SPTL</t>
        </is>
      </c>
      <c r="EM42" s="49" t="n">
        <v>0</v>
      </c>
      <c r="EN42" s="61">
        <f>'ETF MTD'!$DO$28/'ETF MTD'!$DO$3-1</f>
        <v/>
      </c>
      <c r="EO42" s="61">
        <f>EM42*EN42</f>
        <v/>
      </c>
      <c r="EP42" s="61" t="n"/>
      <c r="EQ42" t="inlineStr">
        <is>
          <t>SPTL</t>
        </is>
      </c>
      <c r="ER42" s="49" t="n">
        <v>0</v>
      </c>
      <c r="ES42" s="61">
        <f>'ETF MTD'!$DO$28/'ETF MTD'!$DO$3-1</f>
        <v/>
      </c>
      <c r="ET42" s="61">
        <f>ER42*ES42</f>
        <v/>
      </c>
      <c r="EU42" s="61" t="n"/>
      <c r="EV42" t="inlineStr">
        <is>
          <t>SPTL</t>
        </is>
      </c>
      <c r="EW42" s="49" t="n">
        <v>0</v>
      </c>
      <c r="EX42" s="61">
        <f>'ETF MTD'!$DO$28/'ETF MTD'!$DO$3-1</f>
        <v/>
      </c>
      <c r="EY42" s="61">
        <f>EW42*EX42</f>
        <v/>
      </c>
      <c r="EZ42" s="61" t="n"/>
      <c r="FA42" t="inlineStr">
        <is>
          <t>SPTL</t>
        </is>
      </c>
      <c r="FB42" s="49" t="n">
        <v>0</v>
      </c>
      <c r="FC42" s="61">
        <f>'ETF MTD'!$DO$28/'ETF MTD'!$DO$3-1</f>
        <v/>
      </c>
      <c r="FD42" s="61">
        <f>FB42*FC42</f>
        <v/>
      </c>
      <c r="FF42" t="inlineStr">
        <is>
          <t>SPTL</t>
        </is>
      </c>
      <c r="FG42" s="49" t="n">
        <v>0</v>
      </c>
      <c r="FH42" s="61">
        <f>'ETF MTD'!$DO$28/'ETF MTD'!$DO$3-1</f>
        <v/>
      </c>
      <c r="FI42" s="61">
        <f>FG42*FH42</f>
        <v/>
      </c>
      <c r="FK42" t="inlineStr">
        <is>
          <t>SPTL</t>
        </is>
      </c>
      <c r="FL42" s="49" t="n">
        <v>0.01056</v>
      </c>
      <c r="FM42" s="61">
        <f>'ETF MTD'!$DO$28/'ETF MTD'!$DO$3-1</f>
        <v/>
      </c>
      <c r="FN42" s="61">
        <f>FL42*FM42</f>
        <v/>
      </c>
      <c r="FP42" t="inlineStr">
        <is>
          <t>SPTL</t>
        </is>
      </c>
      <c r="FQ42" s="49" t="n">
        <v>0.0132</v>
      </c>
      <c r="FR42" s="61">
        <f>'ETF MTD'!$DO$28/'ETF MTD'!$DO$3-1</f>
        <v/>
      </c>
      <c r="FS42" s="61">
        <f>FQ42*FR42</f>
        <v/>
      </c>
      <c r="FT42" s="61" t="n"/>
      <c r="FU42" t="inlineStr">
        <is>
          <t>SPTL</t>
        </is>
      </c>
      <c r="FV42" s="49" t="n">
        <v>0.0132</v>
      </c>
      <c r="FW42" s="61">
        <f>'ETF MTD'!$DO$28/'ETF MTD'!$DO$3-1</f>
        <v/>
      </c>
      <c r="FX42" s="61">
        <f>FV42*FW42</f>
        <v/>
      </c>
      <c r="FY42" s="61" t="n"/>
      <c r="FZ42" t="inlineStr">
        <is>
          <t>SPTL</t>
        </is>
      </c>
      <c r="GA42" s="49">
        <f>(0.66*MODEL!$RI9)+(0.34*'Add''l Spartan'!GA9)</f>
        <v/>
      </c>
      <c r="GB42" s="61">
        <f>'ETF MTD'!$DO$28/'ETF MTD'!$DO$3-1</f>
        <v/>
      </c>
      <c r="GC42" s="61">
        <f>GA42*GB42</f>
        <v/>
      </c>
      <c r="GD42" s="61" t="n"/>
      <c r="GE42" t="inlineStr">
        <is>
          <t>SPTL</t>
        </is>
      </c>
      <c r="GF42" s="49" t="n">
        <v>0.0132</v>
      </c>
      <c r="GG42" s="61">
        <f>'ETF MTD'!$DO$28/'ETF MTD'!$DO$3-1</f>
        <v/>
      </c>
      <c r="GH42" s="61">
        <f>GF42*GG42</f>
        <v/>
      </c>
      <c r="GI42" s="61" t="n"/>
      <c r="GJ42" t="inlineStr">
        <is>
          <t>SPTL</t>
        </is>
      </c>
      <c r="GK42" s="49">
        <f>(0.66*MODEL!$RI9)+(0.34*'Add''l Spartan'!GK9)</f>
        <v/>
      </c>
      <c r="GL42" s="61">
        <f>'ETF MTD'!$DO$28/'ETF MTD'!$DO$3-1</f>
        <v/>
      </c>
      <c r="GM42" s="61">
        <f>GK42*GL42</f>
        <v/>
      </c>
      <c r="GN42" s="61" t="n"/>
      <c r="GO42" t="inlineStr">
        <is>
          <t>SPTL</t>
        </is>
      </c>
      <c r="GP42" s="49" t="n">
        <v>0</v>
      </c>
      <c r="GQ42" s="61">
        <f>'ETF MTD'!$DO$28/'ETF MTD'!$DO$3-1</f>
        <v/>
      </c>
      <c r="GR42" s="61">
        <f>GP42*GQ42</f>
        <v/>
      </c>
      <c r="GS42" s="61" t="n"/>
      <c r="GT42" t="inlineStr">
        <is>
          <t>SPTL</t>
        </is>
      </c>
      <c r="GU42" s="49" t="n">
        <v>0</v>
      </c>
      <c r="GV42" s="61">
        <f>'ETF MTD'!$DO$28/'ETF MTD'!$DO$3-1</f>
        <v/>
      </c>
      <c r="GW42" s="61">
        <f>GU42*GV42</f>
        <v/>
      </c>
      <c r="GX42" s="61" t="n"/>
      <c r="GY42" t="inlineStr">
        <is>
          <t>SPTL</t>
        </is>
      </c>
      <c r="GZ42" s="49" t="n">
        <v>0</v>
      </c>
      <c r="HA42" s="61">
        <f>'ETF MTD'!$DO$28/'ETF MTD'!$DO$3-1</f>
        <v/>
      </c>
      <c r="HB42" s="61">
        <f>GZ42*HA42</f>
        <v/>
      </c>
      <c r="HC42" s="61" t="n"/>
      <c r="HD42" t="inlineStr">
        <is>
          <t>SPTL</t>
        </is>
      </c>
      <c r="HE42" s="49" t="n">
        <v>0</v>
      </c>
      <c r="HF42" s="61">
        <f>'ETF MTD'!$DO$28/'ETF MTD'!$DO$3-1</f>
        <v/>
      </c>
      <c r="HG42" s="61">
        <f>HE42*HF42</f>
        <v/>
      </c>
      <c r="HH42" s="61" t="n"/>
      <c r="HI42" t="inlineStr">
        <is>
          <t>SPTL</t>
        </is>
      </c>
      <c r="HJ42" s="3" t="n">
        <v>0</v>
      </c>
      <c r="HK42" s="61">
        <f>'ETF MTD'!$DO$28/'ETF MTD'!$DO$3-1</f>
        <v/>
      </c>
      <c r="HL42" s="61">
        <f>HJ42*HK42</f>
        <v/>
      </c>
      <c r="HM42" s="61" t="n"/>
      <c r="HN42" t="inlineStr">
        <is>
          <t>SPTL</t>
        </is>
      </c>
      <c r="HO42" s="3" t="n">
        <v>0</v>
      </c>
      <c r="HP42" s="61">
        <f>'ETF MTD'!$DO$28/'ETF MTD'!$DO$3-1</f>
        <v/>
      </c>
      <c r="HQ42" s="61">
        <f>HO42*HP42</f>
        <v/>
      </c>
      <c r="HR42" s="61" t="n"/>
      <c r="HS42" t="inlineStr">
        <is>
          <t>SPTL</t>
        </is>
      </c>
      <c r="HT42" s="3" t="n">
        <v>0</v>
      </c>
      <c r="HU42" s="61">
        <f>'ETF MTD'!$DO$28/'ETF MTD'!$DO$3-1</f>
        <v/>
      </c>
      <c r="HV42" s="61">
        <f>HT42*HU42</f>
        <v/>
      </c>
      <c r="HW42" s="61" t="n"/>
      <c r="HX42" t="inlineStr">
        <is>
          <t>SPTL</t>
        </is>
      </c>
      <c r="HY42" s="3" t="n">
        <v>0</v>
      </c>
      <c r="HZ42" s="61">
        <f>'ETF MTD'!$DO$28/'ETF MTD'!$DO$3-1</f>
        <v/>
      </c>
      <c r="IA42" s="61">
        <f>HY42*HZ42</f>
        <v/>
      </c>
      <c r="IB42" s="61" t="n"/>
      <c r="IC42" t="inlineStr">
        <is>
          <t>SPTL</t>
        </is>
      </c>
      <c r="ID42" s="3" t="n">
        <v>0</v>
      </c>
      <c r="IE42" s="61">
        <f>'ETF MTD'!$DO$28/'ETF MTD'!$DO$3-1</f>
        <v/>
      </c>
      <c r="IF42" s="61">
        <f>ID42*IE42</f>
        <v/>
      </c>
      <c r="IG42" s="61" t="n"/>
      <c r="IH42" t="inlineStr">
        <is>
          <t>SPTL</t>
        </is>
      </c>
      <c r="II42" s="3" t="n">
        <v>0</v>
      </c>
      <c r="IJ42" s="61">
        <f>'ETF MTD'!$DO$28/'ETF MTD'!$DO$3-1</f>
        <v/>
      </c>
      <c r="IK42" s="61">
        <f>II42*IJ42</f>
        <v/>
      </c>
      <c r="IL42" s="61" t="n"/>
      <c r="IM42" t="inlineStr">
        <is>
          <t>SPTL</t>
        </is>
      </c>
      <c r="IN42" s="3" t="n">
        <v>0</v>
      </c>
      <c r="IO42" s="61">
        <f>'ETF MTD'!$DO$28/'ETF MTD'!$DO$3-1</f>
        <v/>
      </c>
      <c r="IP42" s="61">
        <f>IN42*IO42</f>
        <v/>
      </c>
      <c r="IQ42" s="61" t="n"/>
      <c r="IR42" t="inlineStr">
        <is>
          <t>SPTL</t>
        </is>
      </c>
      <c r="IS42" s="3" t="n">
        <v>0</v>
      </c>
      <c r="IT42" s="61">
        <f>'ETF MTD'!$DO$28/'ETF MTD'!$DO$3-1</f>
        <v/>
      </c>
      <c r="IU42" s="61">
        <f>IS42*IT42</f>
        <v/>
      </c>
      <c r="IV42" s="61" t="n"/>
      <c r="IW42" t="inlineStr">
        <is>
          <t>SPTL</t>
        </is>
      </c>
      <c r="IX42" s="3" t="n">
        <v>0</v>
      </c>
      <c r="IY42" s="61">
        <f>'ETF MTD'!$DO$28/'ETF MTD'!$DO$3-1</f>
        <v/>
      </c>
      <c r="IZ42" s="61">
        <f>IX42*IY42</f>
        <v/>
      </c>
      <c r="JA42" s="61" t="n"/>
      <c r="JB42" t="inlineStr">
        <is>
          <t>SPTL</t>
        </is>
      </c>
      <c r="JC42" s="3" t="n">
        <v>0</v>
      </c>
      <c r="JD42" s="61">
        <f>'ETF MTD'!$DO$28/'ETF MTD'!$DO$3-1</f>
        <v/>
      </c>
      <c r="JE42" s="61">
        <f>JC42*JD42</f>
        <v/>
      </c>
      <c r="JF42" s="61" t="n"/>
      <c r="JG42" t="inlineStr">
        <is>
          <t>SPTL</t>
        </is>
      </c>
      <c r="JH42" s="3" t="n">
        <v>0</v>
      </c>
      <c r="JI42" s="61">
        <f>'ETF MTD'!$DO$28/'ETF MTD'!$DO$3-1</f>
        <v/>
      </c>
      <c r="JJ42" s="61">
        <f>JH42*JI42</f>
        <v/>
      </c>
      <c r="JK42" s="61" t="n"/>
      <c r="JL42" t="inlineStr">
        <is>
          <t>SPTL</t>
        </is>
      </c>
      <c r="JM42" s="3" t="n">
        <v>0</v>
      </c>
      <c r="JN42" s="61">
        <f>'ETF MTD'!$DO$28/'ETF MTD'!$DO$3-1</f>
        <v/>
      </c>
      <c r="JO42" s="61">
        <f>JM42*JN42</f>
        <v/>
      </c>
      <c r="JP42" s="61" t="n"/>
      <c r="JQ42" t="inlineStr">
        <is>
          <t>SPTL</t>
        </is>
      </c>
      <c r="JR42" s="3" t="n">
        <v>0</v>
      </c>
      <c r="JS42" s="61">
        <f>'ETF MTD'!$DO$28/'ETF MTD'!$DO$3-1</f>
        <v/>
      </c>
      <c r="JT42" s="61">
        <f>JR42*JS42</f>
        <v/>
      </c>
      <c r="JU42" s="61" t="n"/>
      <c r="JV42" t="inlineStr">
        <is>
          <t>SPTL</t>
        </is>
      </c>
      <c r="JW42" s="3" t="n">
        <v>0</v>
      </c>
      <c r="JX42" s="61">
        <f>'ETF MTD'!$DO$28/'ETF MTD'!$DO$3-1</f>
        <v/>
      </c>
      <c r="JY42" s="61">
        <f>JW42*JX42</f>
        <v/>
      </c>
      <c r="JZ42" s="61" t="n"/>
      <c r="KA42" t="inlineStr">
        <is>
          <t>SPTL</t>
        </is>
      </c>
      <c r="KB42" s="3" t="n">
        <v>0</v>
      </c>
      <c r="KC42" s="61">
        <f>'ETF MTD'!$DO$28/'ETF MTD'!$DO$3-1</f>
        <v/>
      </c>
      <c r="KD42" s="61">
        <f>KB42*KC42</f>
        <v/>
      </c>
      <c r="KE42" s="61" t="n"/>
      <c r="KF42" t="inlineStr">
        <is>
          <t>SPTL</t>
        </is>
      </c>
      <c r="KG42" s="3" t="n">
        <v>0</v>
      </c>
      <c r="KH42" s="61">
        <f>'ETF MTD'!$DO$28/'ETF MTD'!$DO$3-1</f>
        <v/>
      </c>
      <c r="KI42" s="61">
        <f>KG42*KH42</f>
        <v/>
      </c>
      <c r="KJ42" s="61" t="n"/>
      <c r="KK42" t="inlineStr">
        <is>
          <t>SPTL</t>
        </is>
      </c>
      <c r="KL42" s="3" t="n">
        <v>0</v>
      </c>
      <c r="KM42" s="61">
        <f>'ETF MTD'!$DO$28/'ETF MTD'!$DO$3-1</f>
        <v/>
      </c>
      <c r="KN42" s="61">
        <f>KL42*KM42</f>
        <v/>
      </c>
      <c r="KO42" s="61" t="n"/>
      <c r="KP42" t="inlineStr">
        <is>
          <t>SPTL</t>
        </is>
      </c>
      <c r="KQ42" s="3" t="n">
        <v>0</v>
      </c>
      <c r="KR42" s="61">
        <f>'ETF MTD'!$DO$28/'ETF MTD'!$DO$3-1</f>
        <v/>
      </c>
      <c r="KS42" s="61">
        <f>KQ42*KR42</f>
        <v/>
      </c>
      <c r="KT42" s="61" t="n"/>
      <c r="KU42" t="inlineStr">
        <is>
          <t>SPTL</t>
        </is>
      </c>
      <c r="KV42" s="3" t="n">
        <v>0</v>
      </c>
      <c r="KW42" s="61">
        <f>'ETF MTD'!$DO$28/'ETF MTD'!$DO$3-1</f>
        <v/>
      </c>
      <c r="KX42" s="61">
        <f>KV42*KW42</f>
        <v/>
      </c>
      <c r="KY42" s="61" t="n"/>
      <c r="KZ42" t="inlineStr">
        <is>
          <t>SPTL</t>
        </is>
      </c>
      <c r="LA42" s="3" t="n">
        <v>0</v>
      </c>
      <c r="LB42" s="61">
        <f>'ETF MTD'!$DO$28/'ETF MTD'!$DO$3-1</f>
        <v/>
      </c>
      <c r="LC42" s="61">
        <f>LA42*LB42</f>
        <v/>
      </c>
      <c r="LD42" s="61" t="n"/>
      <c r="LE42" t="inlineStr">
        <is>
          <t>SPTL</t>
        </is>
      </c>
      <c r="LF42" s="3" t="n">
        <v>0</v>
      </c>
      <c r="LG42" s="61">
        <f>'ETF MTD'!$DO$28/'ETF MTD'!$DO$3-1</f>
        <v/>
      </c>
      <c r="LH42" s="61">
        <f>LF42*LG42</f>
        <v/>
      </c>
      <c r="LJ42" t="inlineStr">
        <is>
          <t>SPTL</t>
        </is>
      </c>
      <c r="LK42" s="3" t="n">
        <v>0</v>
      </c>
      <c r="LL42" s="61">
        <f>'ETF MTD'!$DO$28/'ETF MTD'!$DO$3-1</f>
        <v/>
      </c>
      <c r="LM42" s="61">
        <f>LK42*LL42</f>
        <v/>
      </c>
      <c r="LN42" s="61" t="n"/>
      <c r="LO42" t="inlineStr">
        <is>
          <t>SPTL</t>
        </is>
      </c>
      <c r="LP42" s="3" t="n">
        <v>0</v>
      </c>
      <c r="LQ42" s="61">
        <f>'ETF MTD'!$DO$28/'ETF MTD'!$DO$3-1</f>
        <v/>
      </c>
      <c r="LR42" s="61">
        <f>LP42*LQ42</f>
        <v/>
      </c>
      <c r="LT42" t="inlineStr">
        <is>
          <t>SPTL</t>
        </is>
      </c>
      <c r="LU42" s="3" t="n">
        <v>0</v>
      </c>
      <c r="LV42" s="61">
        <f>'ETF MTD'!$DO$28/'ETF MTD'!$DO$3-1</f>
        <v/>
      </c>
      <c r="LW42" s="61">
        <f>LU42*LV42</f>
        <v/>
      </c>
      <c r="LY42" t="inlineStr">
        <is>
          <t>SPTL</t>
        </is>
      </c>
      <c r="LZ42" s="3" t="n">
        <v>0</v>
      </c>
      <c r="MA42" s="61">
        <f>'ETF MTD'!$DO$28/'ETF MTD'!$DO$3-1</f>
        <v/>
      </c>
      <c r="MB42" s="61">
        <f>LZ42*MA42</f>
        <v/>
      </c>
      <c r="MD42" t="inlineStr">
        <is>
          <t>SPTL</t>
        </is>
      </c>
      <c r="ME42" s="3" t="n">
        <v>0</v>
      </c>
      <c r="MF42" s="61">
        <f>'ETF MTD'!$DO$28/'ETF MTD'!$DO$3-1</f>
        <v/>
      </c>
      <c r="MG42" s="61">
        <f>ME42*MF42</f>
        <v/>
      </c>
      <c r="MI42" t="inlineStr">
        <is>
          <t>SPTL</t>
        </is>
      </c>
      <c r="MJ42" s="3" t="n">
        <v>0</v>
      </c>
      <c r="MK42" s="61">
        <f>'ETF MTD'!$DO$28/'ETF MTD'!$DO$3-1</f>
        <v/>
      </c>
      <c r="ML42" s="61">
        <f>MJ42*MK42</f>
        <v/>
      </c>
      <c r="MN42" t="inlineStr">
        <is>
          <t>SPTL</t>
        </is>
      </c>
      <c r="MO42" s="3" t="n">
        <v>0</v>
      </c>
      <c r="MP42" s="61">
        <f>'ETF MTD'!$DO$28/'ETF MTD'!$DO$3-1</f>
        <v/>
      </c>
      <c r="MQ42" s="61">
        <f>MO42*MP42</f>
        <v/>
      </c>
      <c r="MS42" t="inlineStr">
        <is>
          <t>SPTL</t>
        </is>
      </c>
      <c r="MT42" s="3">
        <f>MODEL!OB283*0.8</f>
        <v/>
      </c>
      <c r="MU42" s="61">
        <f>'ETF MTD'!$DO$28/'ETF MTD'!$DO$3-1</f>
        <v/>
      </c>
      <c r="MV42" s="61">
        <f>MT42*MU42</f>
        <v/>
      </c>
      <c r="MX42" t="inlineStr">
        <is>
          <t>SPTL</t>
        </is>
      </c>
      <c r="MY42" s="3" t="n">
        <v>0</v>
      </c>
      <c r="MZ42" s="61">
        <f>'ETF MTD'!$DO$28/'ETF MTD'!$DO$3-1</f>
        <v/>
      </c>
      <c r="NA42" s="61">
        <f>MY42*MZ42</f>
        <v/>
      </c>
      <c r="NC42" t="inlineStr">
        <is>
          <t>SPTL</t>
        </is>
      </c>
      <c r="ND42" s="3">
        <f>MODEL!OL283*0.8</f>
        <v/>
      </c>
      <c r="NE42" s="61">
        <f>'ETF MTD'!$DO$28/'ETF MTD'!$DO$3-1</f>
        <v/>
      </c>
      <c r="NF42" s="61">
        <f>ND42*NE42</f>
        <v/>
      </c>
      <c r="NH42" t="inlineStr">
        <is>
          <t>SPTL</t>
        </is>
      </c>
      <c r="NI42" s="3">
        <f>MODEL!OQ283*0.8</f>
        <v/>
      </c>
      <c r="NJ42" s="61">
        <f>'ETF MTD'!$DO$28/'ETF MTD'!$DO$3-1</f>
        <v/>
      </c>
      <c r="NK42" s="61">
        <f>NI42*NJ42</f>
        <v/>
      </c>
      <c r="NM42" t="inlineStr">
        <is>
          <t>SPTL</t>
        </is>
      </c>
      <c r="NN42" s="3">
        <f>MODEL!OV283*0.8</f>
        <v/>
      </c>
      <c r="NO42" s="61">
        <f>'ETF MTD'!$DO$28/'ETF MTD'!$DO$3-1</f>
        <v/>
      </c>
      <c r="NP42" s="61">
        <f>NN42*NO42</f>
        <v/>
      </c>
      <c r="NR42" t="inlineStr">
        <is>
          <t>SPTL</t>
        </is>
      </c>
      <c r="NS42" s="3">
        <f>MODEL!PA283*0.8</f>
        <v/>
      </c>
      <c r="NT42" s="61">
        <f>'ETF MTD'!$DO$28/'ETF MTD'!$DO$3-1</f>
        <v/>
      </c>
      <c r="NU42" s="61">
        <f>NS42*NT42</f>
        <v/>
      </c>
      <c r="NW42" t="inlineStr">
        <is>
          <t>SPTL</t>
        </is>
      </c>
      <c r="NX42" s="3">
        <f>MODEL!PF283*0.8</f>
        <v/>
      </c>
      <c r="NY42" s="61">
        <f>'ETF MTD'!$DO$28/'ETF MTD'!$DO$3-1</f>
        <v/>
      </c>
      <c r="NZ42" s="61">
        <f>NX42*NY42</f>
        <v/>
      </c>
      <c r="OB42" t="inlineStr">
        <is>
          <t>SPTL</t>
        </is>
      </c>
      <c r="OC42" s="3">
        <f>MODEL!PK283*0.8</f>
        <v/>
      </c>
      <c r="OD42" s="61">
        <f>'ETF MTD'!$DO$28/'ETF MTD'!$DO$3-1</f>
        <v/>
      </c>
      <c r="OE42" s="61">
        <f>OC42*OD42</f>
        <v/>
      </c>
      <c r="OG42" t="inlineStr">
        <is>
          <t>SPTL</t>
        </is>
      </c>
      <c r="OH42" s="3">
        <f>MODEL!PP283*0.8</f>
        <v/>
      </c>
      <c r="OI42" s="61">
        <f>'ETF MTD'!$DO$28/'ETF MTD'!$DO$3-1</f>
        <v/>
      </c>
      <c r="OJ42" s="61">
        <f>OH42*OI42</f>
        <v/>
      </c>
      <c r="OL42" t="inlineStr">
        <is>
          <t>SPTL</t>
        </is>
      </c>
      <c r="OM42" s="3">
        <f>MODEL!PU283*0.8</f>
        <v/>
      </c>
      <c r="ON42" s="61">
        <f>'ETF MTD'!$DO$28/'ETF MTD'!$DO$3-1</f>
        <v/>
      </c>
      <c r="OO42" s="61">
        <f>OM42*ON42</f>
        <v/>
      </c>
      <c r="OQ42" t="inlineStr">
        <is>
          <t>SPTL</t>
        </is>
      </c>
      <c r="OR42" s="3">
        <f>MODEL!PZ283*0.8</f>
        <v/>
      </c>
      <c r="OS42" s="61">
        <f>'ETF MTD'!$DO$28/'ETF MTD'!$DO$3-1</f>
        <v/>
      </c>
      <c r="OT42" s="61">
        <f>OR42*OS42</f>
        <v/>
      </c>
      <c r="OV42" t="inlineStr">
        <is>
          <t>SPTL</t>
        </is>
      </c>
      <c r="OW42" s="3">
        <f>MODEL!QE283*0.8</f>
        <v/>
      </c>
      <c r="OX42" s="61">
        <f>'ETF MTD'!$DO$28/'ETF MTD'!$DO$3-1</f>
        <v/>
      </c>
      <c r="OY42" s="61">
        <f>OW42*OX42</f>
        <v/>
      </c>
      <c r="PA42" t="inlineStr">
        <is>
          <t>SPTL</t>
        </is>
      </c>
      <c r="PB42" s="3">
        <f>MODEL!QJ283*0.8</f>
        <v/>
      </c>
      <c r="PC42" s="61">
        <f>'ETF MTD'!$DO$28/'ETF MTD'!$DO$3-1</f>
        <v/>
      </c>
      <c r="PD42" s="61">
        <f>PB42*PC42</f>
        <v/>
      </c>
      <c r="PF42" t="inlineStr">
        <is>
          <t>SPTL</t>
        </is>
      </c>
      <c r="PG42" s="3">
        <f>MODEL!QO283*0.8</f>
        <v/>
      </c>
      <c r="PH42" s="61">
        <f>'ETF MTD'!$DO$28/'ETF MTD'!$DO$3-1</f>
        <v/>
      </c>
      <c r="PI42" s="61">
        <f>PG42*PH42</f>
        <v/>
      </c>
      <c r="PK42" t="inlineStr">
        <is>
          <t>SPTL</t>
        </is>
      </c>
      <c r="PL42" s="3">
        <f>MODEL!QT283*0.8</f>
        <v/>
      </c>
      <c r="PM42" s="61">
        <f>'ETF MTD'!$DO$28/'ETF MTD'!$DO$3-1</f>
        <v/>
      </c>
      <c r="PN42" s="61">
        <f>PL42*PM42</f>
        <v/>
      </c>
      <c r="PP42" t="inlineStr">
        <is>
          <t>SPTL</t>
        </is>
      </c>
      <c r="PQ42" s="3">
        <f>MODEL!QY283*0.8</f>
        <v/>
      </c>
      <c r="PR42" s="61">
        <f>'ETF MTD'!$DO$28/'ETF MTD'!$DO$3-1</f>
        <v/>
      </c>
      <c r="PS42" s="61">
        <f>PQ42*PR42</f>
        <v/>
      </c>
      <c r="PU42" t="inlineStr">
        <is>
          <t>SPTL</t>
        </is>
      </c>
      <c r="PV42" s="3">
        <f>MODEL!RD283*0.8</f>
        <v/>
      </c>
      <c r="PW42" s="61">
        <f>'ETF MTD'!$DO$28/'ETF MTD'!$DO$3-1</f>
        <v/>
      </c>
      <c r="PX42" s="61">
        <f>PV42*PW42</f>
        <v/>
      </c>
      <c r="PZ42" t="inlineStr">
        <is>
          <t>SPTL</t>
        </is>
      </c>
      <c r="QA42" s="3">
        <f>MODEL!RI283*0.8</f>
        <v/>
      </c>
      <c r="QB42" s="61">
        <f>'ETF MTD'!$DO$28/'ETF MTD'!$DO$3-1</f>
        <v/>
      </c>
      <c r="QC42" s="61">
        <f>QA42*QB42</f>
        <v/>
      </c>
      <c r="QF42" s="3" t="n"/>
    </row>
    <row r="43">
      <c r="AF43" t="inlineStr">
        <is>
          <t>XLP</t>
        </is>
      </c>
      <c r="AG43" s="32" t="n">
        <v>0.1297619047619047</v>
      </c>
      <c r="AH43" s="32">
        <f>'ETF MTD'!$FW$28/'ETF MTD'!$FW$3-1</f>
        <v/>
      </c>
      <c r="AI43" s="32">
        <f>AG43*AH43</f>
        <v/>
      </c>
      <c r="AK43" t="inlineStr">
        <is>
          <t>XLP</t>
        </is>
      </c>
      <c r="AL43" s="32" t="n">
        <v>0.1297619047619047</v>
      </c>
      <c r="AM43" s="32">
        <f>'ETF MTD'!$FW$28/'ETF MTD'!$FW$3-1</f>
        <v/>
      </c>
      <c r="AN43" s="32">
        <f>AL43*AM43</f>
        <v/>
      </c>
      <c r="AP43" t="inlineStr">
        <is>
          <t>XLP</t>
        </is>
      </c>
      <c r="AQ43" s="32" t="n">
        <v>0.1297619047619047</v>
      </c>
      <c r="AR43" s="32">
        <f>'ETF MTD'!$FW$28/'ETF MTD'!$FW$3-1</f>
        <v/>
      </c>
      <c r="AS43" s="32">
        <f>AQ43*AR43</f>
        <v/>
      </c>
      <c r="AV43" s="32" t="n"/>
      <c r="AW43" s="32" t="n"/>
      <c r="AX43" s="32" t="n"/>
      <c r="BA43" s="32" t="n"/>
      <c r="BB43" s="32" t="n"/>
      <c r="BC43" s="32" t="n"/>
      <c r="CN43" s="33" t="inlineStr">
        <is>
          <t>IEI</t>
        </is>
      </c>
      <c r="CO43" s="49">
        <f>(0.66*MODEL!RI10)+(0.34*'Add''l Spartan'!CO10)</f>
        <v/>
      </c>
      <c r="CP43" s="61">
        <f>'ETF MTD'!$OW$28/'ETF MTD'!$OW$3-1</f>
        <v/>
      </c>
      <c r="CQ43" s="61">
        <f>CO43*CP43</f>
        <v/>
      </c>
      <c r="CS43" s="33" t="inlineStr">
        <is>
          <t>IEI</t>
        </is>
      </c>
      <c r="CT43" s="49">
        <f>(0.66*MODEL!RI10)+(0.34*'Add''l Spartan'!CT10)</f>
        <v/>
      </c>
      <c r="CU43" s="61">
        <f>'ETF MTD'!$OW$28/'ETF MTD'!$OW$3-1</f>
        <v/>
      </c>
      <c r="CV43" s="61">
        <f>CT43*CU43</f>
        <v/>
      </c>
      <c r="CW43" s="61" t="n"/>
      <c r="CX43" t="inlineStr">
        <is>
          <t>GOVT</t>
        </is>
      </c>
      <c r="CY43" s="49" t="n">
        <v>0.37352</v>
      </c>
      <c r="CZ43" s="61">
        <f>'ETF MTD'!$OW$28/'ETF MTD'!$OW$3-1</f>
        <v/>
      </c>
      <c r="DA43" s="61">
        <f>CY43*CZ43</f>
        <v/>
      </c>
      <c r="DB43" s="61" t="n"/>
      <c r="DC43" t="inlineStr">
        <is>
          <t>GOVT</t>
        </is>
      </c>
      <c r="DD43" s="49" t="n">
        <v>0.68632</v>
      </c>
      <c r="DE43" s="61">
        <f>'ETF MTD'!$OW$28/'ETF MTD'!$OW$3-1</f>
        <v/>
      </c>
      <c r="DF43" s="61">
        <f>DD43*DE43</f>
        <v/>
      </c>
      <c r="DG43" s="61" t="n"/>
      <c r="DH43" t="inlineStr">
        <is>
          <t>GOVT</t>
        </is>
      </c>
      <c r="DI43" s="49" t="n">
        <v>0.36824</v>
      </c>
      <c r="DJ43" s="61">
        <f>'ETF MTD'!$OW$28/'ETF MTD'!$OW$3-1</f>
        <v/>
      </c>
      <c r="DK43" s="61">
        <f>DI43*DJ43</f>
        <v/>
      </c>
      <c r="DL43" s="61" t="n"/>
      <c r="DM43" t="inlineStr">
        <is>
          <t>GOVT</t>
        </is>
      </c>
      <c r="DN43" s="49" t="n">
        <v>0.03960000000000002</v>
      </c>
      <c r="DO43" s="61">
        <f>'ETF MTD'!$OW$28/'ETF MTD'!$OW$3-1</f>
        <v/>
      </c>
      <c r="DP43" s="61">
        <f>DN43*DO43</f>
        <v/>
      </c>
      <c r="DQ43" s="61" t="n"/>
      <c r="DR43" t="inlineStr">
        <is>
          <t>GOVT</t>
        </is>
      </c>
      <c r="DS43" s="49" t="n">
        <v>0.03696000000000001</v>
      </c>
      <c r="DT43" s="61">
        <f>'ETF MTD'!$OW$28/'ETF MTD'!$OW$3-1</f>
        <v/>
      </c>
      <c r="DU43" s="61">
        <f>DS43*DT43</f>
        <v/>
      </c>
      <c r="DV43" s="61" t="n"/>
      <c r="DW43" t="inlineStr">
        <is>
          <t>GOVT</t>
        </is>
      </c>
      <c r="DX43" s="49" t="n">
        <v>0.3444800000000001</v>
      </c>
      <c r="DY43" s="61">
        <f>'ETF MTD'!$OW$28/'ETF MTD'!$OW$3-1</f>
        <v/>
      </c>
      <c r="DZ43" s="61">
        <f>DX43*DY43</f>
        <v/>
      </c>
      <c r="EA43" s="61" t="n"/>
      <c r="EB43" t="inlineStr">
        <is>
          <t>GOVT</t>
        </is>
      </c>
      <c r="EC43" s="49" t="n">
        <v>0.02640000000000008</v>
      </c>
      <c r="ED43" s="61">
        <f>'ETF MTD'!$OW$28/'ETF MTD'!$OW$3-1</f>
        <v/>
      </c>
      <c r="EE43" s="61">
        <f>EC43*ED43</f>
        <v/>
      </c>
      <c r="EF43" s="61" t="n"/>
      <c r="EG43" t="inlineStr">
        <is>
          <t>GOVT</t>
        </is>
      </c>
      <c r="EH43" s="49" t="n">
        <v>0.0264</v>
      </c>
      <c r="EI43" s="61">
        <f>'ETF MTD'!$OW$28/'ETF MTD'!$OW$3-1</f>
        <v/>
      </c>
      <c r="EJ43" s="61">
        <f>EH43*EI43</f>
        <v/>
      </c>
      <c r="EK43" s="61" t="n"/>
      <c r="EL43" t="inlineStr">
        <is>
          <t>GOVT</t>
        </is>
      </c>
      <c r="EM43" s="49" t="n">
        <v>0.3444800000000002</v>
      </c>
      <c r="EN43" s="61">
        <f>'ETF MTD'!$OW$28/'ETF MTD'!$OW$3-1</f>
        <v/>
      </c>
      <c r="EO43" s="61">
        <f>EM43*EN43</f>
        <v/>
      </c>
      <c r="EP43" s="61" t="n"/>
      <c r="EQ43" t="inlineStr">
        <is>
          <t>GOVT</t>
        </is>
      </c>
      <c r="ER43" s="49" t="n">
        <v>0.02640000000000008</v>
      </c>
      <c r="ES43" s="61">
        <f>'ETF MTD'!$OW$28/'ETF MTD'!$OW$3-1</f>
        <v/>
      </c>
      <c r="ET43" s="61">
        <f>ER43*ES43</f>
        <v/>
      </c>
      <c r="EU43" s="61" t="n"/>
      <c r="EV43" t="inlineStr">
        <is>
          <t>GOVT</t>
        </is>
      </c>
      <c r="EW43" s="49" t="n">
        <v>0.0264</v>
      </c>
      <c r="EX43" s="61">
        <f>'ETF MTD'!$OW$28/'ETF MTD'!$OW$3-1</f>
        <v/>
      </c>
      <c r="EY43" s="61">
        <f>EW43*EX43</f>
        <v/>
      </c>
      <c r="EZ43" s="61" t="n"/>
      <c r="FA43" t="inlineStr">
        <is>
          <t>GOVT</t>
        </is>
      </c>
      <c r="FB43" s="49" t="n">
        <v>0.03696000000000001</v>
      </c>
      <c r="FC43" s="61">
        <f>'ETF MTD'!$OW$28/'ETF MTD'!$OW$3-1</f>
        <v/>
      </c>
      <c r="FD43" s="61">
        <f>FB43*FC43</f>
        <v/>
      </c>
      <c r="FF43" t="inlineStr">
        <is>
          <t>GOVT</t>
        </is>
      </c>
      <c r="FG43" s="49" t="n">
        <v>0.01584</v>
      </c>
      <c r="FH43" s="61">
        <f>'ETF MTD'!$OW$28/'ETF MTD'!$OW$3-1</f>
        <v/>
      </c>
      <c r="FI43" s="61">
        <f>FG43*FH43</f>
        <v/>
      </c>
      <c r="FK43" t="inlineStr">
        <is>
          <t>GOVT</t>
        </is>
      </c>
      <c r="FL43" s="49" t="n">
        <v>0.01584</v>
      </c>
      <c r="FM43" s="61">
        <f>'ETF MTD'!$OW$28/'ETF MTD'!$OW$3-1</f>
        <v/>
      </c>
      <c r="FN43" s="61">
        <f>FL43*FM43</f>
        <v/>
      </c>
      <c r="FP43" t="inlineStr">
        <is>
          <t>GOVT</t>
        </is>
      </c>
      <c r="FQ43" s="49" t="n">
        <v>0.24548</v>
      </c>
      <c r="FR43" s="61">
        <f>'ETF MTD'!$OW$28/'ETF MTD'!$OW$3-1</f>
        <v/>
      </c>
      <c r="FS43" s="61">
        <f>FQ43*FR43</f>
        <v/>
      </c>
      <c r="FT43" s="61" t="n"/>
      <c r="FU43" t="inlineStr">
        <is>
          <t>GOVT</t>
        </is>
      </c>
      <c r="FV43" s="49" t="n">
        <v>0.24548</v>
      </c>
      <c r="FW43" s="61">
        <f>'ETF MTD'!$OW$28/'ETF MTD'!$OW$3-1</f>
        <v/>
      </c>
      <c r="FX43" s="61">
        <f>FV43*FW43</f>
        <v/>
      </c>
      <c r="FY43" s="61" t="n"/>
      <c r="FZ43" t="inlineStr">
        <is>
          <t>GOVT</t>
        </is>
      </c>
      <c r="GA43" s="49">
        <f>(0.66*MODEL!$RI10)+(0.34*'Add''l Spartan'!GA10)</f>
        <v/>
      </c>
      <c r="GB43" s="61">
        <f>'ETF MTD'!$OW$28/'ETF MTD'!$OW$3-1</f>
        <v/>
      </c>
      <c r="GC43" s="61">
        <f>GA43*GB43</f>
        <v/>
      </c>
      <c r="GD43" s="61" t="n"/>
      <c r="GE43" t="inlineStr">
        <is>
          <t>GOVT</t>
        </is>
      </c>
      <c r="GF43" s="49" t="n">
        <v>0.066</v>
      </c>
      <c r="GG43" s="61">
        <f>'ETF MTD'!$OW$28/'ETF MTD'!$OW$3-1</f>
        <v/>
      </c>
      <c r="GH43" s="61">
        <f>GF43*GG43</f>
        <v/>
      </c>
      <c r="GI43" s="61" t="n"/>
      <c r="GJ43" t="inlineStr">
        <is>
          <t>GOVT</t>
        </is>
      </c>
      <c r="GK43" s="49">
        <f>(0.66*MODEL!$RI10)+(0.34*'Add''l Spartan'!GK10)</f>
        <v/>
      </c>
      <c r="GL43" s="61">
        <f>'ETF MTD'!$OW$28/'ETF MTD'!$OW$3-1</f>
        <v/>
      </c>
      <c r="GM43" s="61">
        <f>GK43*GL43</f>
        <v/>
      </c>
      <c r="GN43" s="61" t="n"/>
      <c r="GO43" t="inlineStr">
        <is>
          <t>GOVT</t>
        </is>
      </c>
      <c r="GP43" s="49" t="n">
        <v>0.01584</v>
      </c>
      <c r="GQ43" s="61">
        <f>'ETF MTD'!$OW$28/'ETF MTD'!$OW$3-1</f>
        <v/>
      </c>
      <c r="GR43" s="61">
        <f>GP43*GQ43</f>
        <v/>
      </c>
      <c r="GS43" s="61" t="n"/>
      <c r="GT43" t="inlineStr">
        <is>
          <t>GOVT</t>
        </is>
      </c>
      <c r="GU43" s="49" t="n">
        <v>0.01584</v>
      </c>
      <c r="GV43" s="61">
        <f>'ETF MTD'!$OW$28/'ETF MTD'!$OW$3-1</f>
        <v/>
      </c>
      <c r="GW43" s="61">
        <f>GU43*GV43</f>
        <v/>
      </c>
      <c r="GX43" s="61" t="n"/>
      <c r="GY43" t="inlineStr">
        <is>
          <t>GOVT</t>
        </is>
      </c>
      <c r="GZ43" s="49" t="n">
        <v>0.01584</v>
      </c>
      <c r="HA43" s="61">
        <f>'ETF MTD'!$OW$28/'ETF MTD'!$OW$3-1</f>
        <v/>
      </c>
      <c r="HB43" s="61">
        <f>GZ43*HA43</f>
        <v/>
      </c>
      <c r="HC43" s="61" t="n"/>
      <c r="HD43" t="inlineStr">
        <is>
          <t>GOVT</t>
        </is>
      </c>
      <c r="HE43" s="49" t="n">
        <v>0.01584</v>
      </c>
      <c r="HF43" s="61">
        <f>'ETF MTD'!$OW$28/'ETF MTD'!$OW$3-1</f>
        <v/>
      </c>
      <c r="HG43" s="61">
        <f>HE43*HF43</f>
        <v/>
      </c>
      <c r="HH43" s="61" t="n"/>
      <c r="HI43" t="inlineStr">
        <is>
          <t>GOVT</t>
        </is>
      </c>
      <c r="HJ43" s="3" t="n">
        <v>0</v>
      </c>
      <c r="HK43" s="61">
        <f>'ETF MTD'!$OW$28/'ETF MTD'!$OW$3-1</f>
        <v/>
      </c>
      <c r="HL43" s="61">
        <f>HJ43*HK43</f>
        <v/>
      </c>
      <c r="HM43" s="61" t="n"/>
      <c r="HN43" t="inlineStr">
        <is>
          <t>GOVT</t>
        </is>
      </c>
      <c r="HO43" s="3" t="n">
        <v>0</v>
      </c>
      <c r="HP43" s="61">
        <f>'ETF MTD'!$OW$28/'ETF MTD'!$OW$3-1</f>
        <v/>
      </c>
      <c r="HQ43" s="61">
        <f>HO43*HP43</f>
        <v/>
      </c>
      <c r="HR43" s="61" t="n"/>
      <c r="HS43" t="inlineStr">
        <is>
          <t>GOVT</t>
        </is>
      </c>
      <c r="HT43" s="3" t="n">
        <v>0</v>
      </c>
      <c r="HU43" s="61">
        <f>'ETF MTD'!$OW$28/'ETF MTD'!$OW$3-1</f>
        <v/>
      </c>
      <c r="HV43" s="61">
        <f>HT43*HU43</f>
        <v/>
      </c>
      <c r="HW43" s="61" t="n"/>
      <c r="HX43" t="inlineStr">
        <is>
          <t>GOVT</t>
        </is>
      </c>
      <c r="HY43" s="3" t="n">
        <v>0</v>
      </c>
      <c r="HZ43" s="61">
        <f>'ETF MTD'!$OW$28/'ETF MTD'!$OW$3-1</f>
        <v/>
      </c>
      <c r="IA43" s="61">
        <f>HY43*HZ43</f>
        <v/>
      </c>
      <c r="IB43" s="61" t="n"/>
      <c r="IC43" t="inlineStr">
        <is>
          <t>GOVT</t>
        </is>
      </c>
      <c r="ID43" s="3" t="n">
        <v>0</v>
      </c>
      <c r="IE43" s="61">
        <f>'ETF MTD'!$OW$28/'ETF MTD'!$OW$3-1</f>
        <v/>
      </c>
      <c r="IF43" s="61">
        <f>ID43*IE43</f>
        <v/>
      </c>
      <c r="IG43" s="61" t="n"/>
      <c r="IH43" t="inlineStr">
        <is>
          <t>GOVT</t>
        </is>
      </c>
      <c r="II43" s="3" t="n">
        <v>0</v>
      </c>
      <c r="IJ43" s="61">
        <f>'ETF MTD'!$OW$28/'ETF MTD'!$OW$3-1</f>
        <v/>
      </c>
      <c r="IK43" s="61">
        <f>II43*IJ43</f>
        <v/>
      </c>
      <c r="IL43" s="61" t="n"/>
      <c r="IM43" t="inlineStr">
        <is>
          <t>GOVT</t>
        </is>
      </c>
      <c r="IN43" s="3" t="n">
        <v>0</v>
      </c>
      <c r="IO43" s="61">
        <f>'ETF MTD'!$OW$28/'ETF MTD'!$OW$3-1</f>
        <v/>
      </c>
      <c r="IP43" s="61">
        <f>IN43*IO43</f>
        <v/>
      </c>
      <c r="IQ43" s="61" t="n"/>
      <c r="IR43" t="inlineStr">
        <is>
          <t>GOVT</t>
        </is>
      </c>
      <c r="IS43" s="3" t="n">
        <v>0</v>
      </c>
      <c r="IT43" s="61">
        <f>'ETF MTD'!$OW$28/'ETF MTD'!$OW$3-1</f>
        <v/>
      </c>
      <c r="IU43" s="61">
        <f>IS43*IT43</f>
        <v/>
      </c>
      <c r="IV43" s="61" t="n"/>
      <c r="IW43" t="inlineStr">
        <is>
          <t>GOVT</t>
        </is>
      </c>
      <c r="IX43" s="3" t="n">
        <v>0</v>
      </c>
      <c r="IY43" s="61">
        <f>'ETF MTD'!$OW$28/'ETF MTD'!$OW$3-1</f>
        <v/>
      </c>
      <c r="IZ43" s="61">
        <f>IX43*IY43</f>
        <v/>
      </c>
      <c r="JA43" s="61" t="n"/>
      <c r="JB43" t="inlineStr">
        <is>
          <t>GOVT</t>
        </is>
      </c>
      <c r="JC43" s="3" t="n">
        <v>0</v>
      </c>
      <c r="JD43" s="61">
        <f>'ETF MTD'!$OW$28/'ETF MTD'!$OW$3-1</f>
        <v/>
      </c>
      <c r="JE43" s="61">
        <f>JC43*JD43</f>
        <v/>
      </c>
      <c r="JF43" s="61" t="n"/>
      <c r="JG43" t="inlineStr">
        <is>
          <t>GOVT</t>
        </is>
      </c>
      <c r="JH43" s="3" t="n">
        <v>0</v>
      </c>
      <c r="JI43" s="61">
        <f>'ETF MTD'!$OW$28/'ETF MTD'!$OW$3-1</f>
        <v/>
      </c>
      <c r="JJ43" s="61">
        <f>JH43*JI43</f>
        <v/>
      </c>
      <c r="JK43" s="61" t="n"/>
      <c r="JL43" t="inlineStr">
        <is>
          <t>GOVT</t>
        </is>
      </c>
      <c r="JM43" s="3" t="n">
        <v>0</v>
      </c>
      <c r="JN43" s="61">
        <f>'ETF MTD'!$OW$28/'ETF MTD'!$OW$3-1</f>
        <v/>
      </c>
      <c r="JO43" s="61">
        <f>JM43*JN43</f>
        <v/>
      </c>
      <c r="JP43" s="61" t="n"/>
      <c r="JQ43" t="inlineStr">
        <is>
          <t>GOVT</t>
        </is>
      </c>
      <c r="JR43" s="3" t="n">
        <v>0</v>
      </c>
      <c r="JS43" s="61">
        <f>'ETF MTD'!$OW$28/'ETF MTD'!$OW$3-1</f>
        <v/>
      </c>
      <c r="JT43" s="61">
        <f>JR43*JS43</f>
        <v/>
      </c>
      <c r="JU43" s="61" t="n"/>
      <c r="JV43" t="inlineStr">
        <is>
          <t>GOVT</t>
        </is>
      </c>
      <c r="JW43" s="3" t="n">
        <v>0</v>
      </c>
      <c r="JX43" s="61">
        <f>'ETF MTD'!$OW$28/'ETF MTD'!$OW$3-1</f>
        <v/>
      </c>
      <c r="JY43" s="61">
        <f>JW43*JX43</f>
        <v/>
      </c>
      <c r="JZ43" s="61" t="n"/>
      <c r="KA43" t="inlineStr">
        <is>
          <t>GOVT</t>
        </is>
      </c>
      <c r="KB43" s="3" t="n">
        <v>0</v>
      </c>
      <c r="KC43" s="61">
        <f>'ETF MTD'!$OW$28/'ETF MTD'!$OW$3-1</f>
        <v/>
      </c>
      <c r="KD43" s="61">
        <f>KB43*KC43</f>
        <v/>
      </c>
      <c r="KE43" s="61" t="n"/>
      <c r="KF43" t="inlineStr">
        <is>
          <t>GOVT</t>
        </is>
      </c>
      <c r="KG43" s="3" t="n">
        <v>0</v>
      </c>
      <c r="KH43" s="61">
        <f>'ETF MTD'!$OW$28/'ETF MTD'!$OW$3-1</f>
        <v/>
      </c>
      <c r="KI43" s="61">
        <f>KG43*KH43</f>
        <v/>
      </c>
      <c r="KJ43" s="61" t="n"/>
      <c r="KK43" t="inlineStr">
        <is>
          <t>GOVT</t>
        </is>
      </c>
      <c r="KL43" s="3" t="n">
        <v>0</v>
      </c>
      <c r="KM43" s="61">
        <f>'ETF MTD'!$OW$28/'ETF MTD'!$OW$3-1</f>
        <v/>
      </c>
      <c r="KN43" s="61">
        <f>KL43*KM43</f>
        <v/>
      </c>
      <c r="KO43" s="61" t="n"/>
      <c r="KP43" t="inlineStr">
        <is>
          <t>GOVT</t>
        </is>
      </c>
      <c r="KQ43" s="3" t="n">
        <v>0</v>
      </c>
      <c r="KR43" s="61">
        <f>'ETF MTD'!$OW$28/'ETF MTD'!$OW$3-1</f>
        <v/>
      </c>
      <c r="KS43" s="61">
        <f>KQ43*KR43</f>
        <v/>
      </c>
      <c r="KT43" s="61" t="n"/>
      <c r="KU43" t="inlineStr">
        <is>
          <t>GOVT</t>
        </is>
      </c>
      <c r="KV43" s="3" t="n">
        <v>0</v>
      </c>
      <c r="KW43" s="61">
        <f>'ETF MTD'!$OW$28/'ETF MTD'!$OW$3-1</f>
        <v/>
      </c>
      <c r="KX43" s="61">
        <f>KV43*KW43</f>
        <v/>
      </c>
      <c r="KY43" s="61" t="n"/>
      <c r="KZ43" t="inlineStr">
        <is>
          <t>GOVT</t>
        </is>
      </c>
      <c r="LA43" s="3" t="n">
        <v>0</v>
      </c>
      <c r="LB43" s="61">
        <f>'ETF MTD'!$OW$28/'ETF MTD'!$OW$3-1</f>
        <v/>
      </c>
      <c r="LC43" s="61">
        <f>LA43*LB43</f>
        <v/>
      </c>
      <c r="LD43" s="61" t="n"/>
      <c r="LE43" t="inlineStr">
        <is>
          <t>GOVT</t>
        </is>
      </c>
      <c r="LF43" s="3" t="n">
        <v>0</v>
      </c>
      <c r="LG43" s="61">
        <f>'ETF MTD'!$OW$28/'ETF MTD'!$OW$3-1</f>
        <v/>
      </c>
      <c r="LH43" s="61">
        <f>LF43*LG43</f>
        <v/>
      </c>
      <c r="LJ43" t="inlineStr">
        <is>
          <t>GOVT</t>
        </is>
      </c>
      <c r="LK43" s="3" t="n">
        <v>0</v>
      </c>
      <c r="LL43" s="61">
        <f>'ETF MTD'!$OW$28/'ETF MTD'!$OW$3-1</f>
        <v/>
      </c>
      <c r="LM43" s="61">
        <f>LK43*LL43</f>
        <v/>
      </c>
      <c r="LN43" s="61" t="n"/>
      <c r="LO43" t="inlineStr">
        <is>
          <t>GOVT</t>
        </is>
      </c>
      <c r="LP43" s="3" t="n">
        <v>0</v>
      </c>
      <c r="LQ43" s="61">
        <f>'ETF MTD'!$OW$28/'ETF MTD'!$OW$3-1</f>
        <v/>
      </c>
      <c r="LR43" s="61">
        <f>LP43*LQ43</f>
        <v/>
      </c>
      <c r="LT43" t="inlineStr">
        <is>
          <t>GOVT</t>
        </is>
      </c>
      <c r="LU43" s="3" t="n">
        <v>0</v>
      </c>
      <c r="LV43" s="61">
        <f>'ETF MTD'!$OW$28/'ETF MTD'!$OW$3-1</f>
        <v/>
      </c>
      <c r="LW43" s="61">
        <f>LU43*LV43</f>
        <v/>
      </c>
      <c r="LY43" t="inlineStr">
        <is>
          <t>GOVT</t>
        </is>
      </c>
      <c r="LZ43" s="3" t="n">
        <v>0</v>
      </c>
      <c r="MA43" s="61">
        <f>'ETF MTD'!$OW$28/'ETF MTD'!$OW$3-1</f>
        <v/>
      </c>
      <c r="MB43" s="61">
        <f>LZ43*MA43</f>
        <v/>
      </c>
      <c r="MD43" t="inlineStr">
        <is>
          <t>GOVT</t>
        </is>
      </c>
      <c r="ME43" s="3" t="n">
        <v>0</v>
      </c>
      <c r="MF43" s="61">
        <f>'ETF MTD'!$OW$28/'ETF MTD'!$OW$3-1</f>
        <v/>
      </c>
      <c r="MG43" s="61">
        <f>ME43*MF43</f>
        <v/>
      </c>
      <c r="MI43" t="inlineStr">
        <is>
          <t>GOVT</t>
        </is>
      </c>
      <c r="MJ43" s="3" t="n">
        <v>0</v>
      </c>
      <c r="MK43" s="61">
        <f>'ETF MTD'!$OW$28/'ETF MTD'!$OW$3-1</f>
        <v/>
      </c>
      <c r="ML43" s="61">
        <f>MJ43*MK43</f>
        <v/>
      </c>
      <c r="MN43" t="inlineStr">
        <is>
          <t>GOVT</t>
        </is>
      </c>
      <c r="MO43" s="3" t="n">
        <v>0</v>
      </c>
      <c r="MP43" s="61">
        <f>'ETF MTD'!$OW$28/'ETF MTD'!$OW$3-1</f>
        <v/>
      </c>
      <c r="MQ43" s="61">
        <f>MO43*MP43</f>
        <v/>
      </c>
      <c r="MS43" t="inlineStr">
        <is>
          <t>GOVT</t>
        </is>
      </c>
      <c r="MT43" s="3">
        <f>MODEL!OB284*0.8</f>
        <v/>
      </c>
      <c r="MU43" s="61">
        <f>'ETF MTD'!$OW$28/'ETF MTD'!$OW$3-1</f>
        <v/>
      </c>
      <c r="MV43" s="61">
        <f>MT43*MU43</f>
        <v/>
      </c>
      <c r="MX43" t="inlineStr">
        <is>
          <t>GOVT</t>
        </is>
      </c>
      <c r="MY43" s="3" t="n">
        <v>0</v>
      </c>
      <c r="MZ43" s="61">
        <f>'ETF MTD'!$OW$28/'ETF MTD'!$OW$3-1</f>
        <v/>
      </c>
      <c r="NA43" s="61">
        <f>MY43*MZ43</f>
        <v/>
      </c>
      <c r="NC43" t="inlineStr">
        <is>
          <t>GOVT</t>
        </is>
      </c>
      <c r="ND43" s="3">
        <f>MODEL!OL284*0.8</f>
        <v/>
      </c>
      <c r="NE43" s="61">
        <f>'ETF MTD'!$OW$28/'ETF MTD'!$OW$3-1</f>
        <v/>
      </c>
      <c r="NF43" s="61">
        <f>ND43*NE43</f>
        <v/>
      </c>
      <c r="NH43" t="inlineStr">
        <is>
          <t>GOVT</t>
        </is>
      </c>
      <c r="NI43" s="3">
        <f>MODEL!OQ284*0.8</f>
        <v/>
      </c>
      <c r="NJ43" s="61">
        <f>'ETF MTD'!$OW$28/'ETF MTD'!$OW$3-1</f>
        <v/>
      </c>
      <c r="NK43" s="61">
        <f>NI43*NJ43</f>
        <v/>
      </c>
      <c r="NM43" t="inlineStr">
        <is>
          <t>GOVT</t>
        </is>
      </c>
      <c r="NN43" s="3">
        <f>MODEL!OV284*0.8</f>
        <v/>
      </c>
      <c r="NO43" s="61">
        <f>'ETF MTD'!$OW$28/'ETF MTD'!$OW$3-1</f>
        <v/>
      </c>
      <c r="NP43" s="61">
        <f>NN43*NO43</f>
        <v/>
      </c>
      <c r="NR43" t="inlineStr">
        <is>
          <t>GOVT</t>
        </is>
      </c>
      <c r="NS43" s="3">
        <f>MODEL!PA284*0.8</f>
        <v/>
      </c>
      <c r="NT43" s="61">
        <f>'ETF MTD'!$OW$28/'ETF MTD'!$OW$3-1</f>
        <v/>
      </c>
      <c r="NU43" s="61">
        <f>NS43*NT43</f>
        <v/>
      </c>
      <c r="NW43" t="inlineStr">
        <is>
          <t>GOVT</t>
        </is>
      </c>
      <c r="NX43" s="3">
        <f>MODEL!PF284*0.8</f>
        <v/>
      </c>
      <c r="NY43" s="61">
        <f>'ETF MTD'!$OW$28/'ETF MTD'!$OW$3-1</f>
        <v/>
      </c>
      <c r="NZ43" s="61">
        <f>NX43*NY43</f>
        <v/>
      </c>
      <c r="OB43" t="inlineStr">
        <is>
          <t>GOVT</t>
        </is>
      </c>
      <c r="OC43" s="3">
        <f>MODEL!PK284*0.8</f>
        <v/>
      </c>
      <c r="OD43" s="61">
        <f>'ETF MTD'!$OW$28/'ETF MTD'!$OW$3-1</f>
        <v/>
      </c>
      <c r="OE43" s="61">
        <f>OC43*OD43</f>
        <v/>
      </c>
      <c r="OG43" t="inlineStr">
        <is>
          <t>GOVT</t>
        </is>
      </c>
      <c r="OH43" s="3">
        <f>MODEL!PP284*0.8</f>
        <v/>
      </c>
      <c r="OI43" s="61">
        <f>'ETF MTD'!$OW$28/'ETF MTD'!$OW$3-1</f>
        <v/>
      </c>
      <c r="OJ43" s="61">
        <f>OH43*OI43</f>
        <v/>
      </c>
      <c r="OL43" t="inlineStr">
        <is>
          <t>GOVT</t>
        </is>
      </c>
      <c r="OM43" s="3">
        <f>MODEL!PU284*0.8</f>
        <v/>
      </c>
      <c r="ON43" s="61">
        <f>'ETF MTD'!$OW$28/'ETF MTD'!$OW$3-1</f>
        <v/>
      </c>
      <c r="OO43" s="61">
        <f>OM43*ON43</f>
        <v/>
      </c>
      <c r="OQ43" t="inlineStr">
        <is>
          <t>GOVT</t>
        </is>
      </c>
      <c r="OR43" s="3">
        <f>MODEL!PZ284*0.8</f>
        <v/>
      </c>
      <c r="OS43" s="61">
        <f>'ETF MTD'!$OW$28/'ETF MTD'!$OW$3-1</f>
        <v/>
      </c>
      <c r="OT43" s="61">
        <f>OR43*OS43</f>
        <v/>
      </c>
      <c r="OV43" t="inlineStr">
        <is>
          <t>GOVT</t>
        </is>
      </c>
      <c r="OW43" s="3">
        <f>MODEL!QE284*0.8</f>
        <v/>
      </c>
      <c r="OX43" s="61">
        <f>'ETF MTD'!$OW$28/'ETF MTD'!$OW$3-1</f>
        <v/>
      </c>
      <c r="OY43" s="61">
        <f>OW43*OX43</f>
        <v/>
      </c>
      <c r="PA43" t="inlineStr">
        <is>
          <t>GOVT</t>
        </is>
      </c>
      <c r="PB43" s="3">
        <f>MODEL!QJ284*0.8</f>
        <v/>
      </c>
      <c r="PC43" s="61">
        <f>'ETF MTD'!$OW$28/'ETF MTD'!$OW$3-1</f>
        <v/>
      </c>
      <c r="PD43" s="61">
        <f>PB43*PC43</f>
        <v/>
      </c>
      <c r="PF43" t="inlineStr">
        <is>
          <t>GOVT</t>
        </is>
      </c>
      <c r="PG43" s="3">
        <f>MODEL!QO284*0.8</f>
        <v/>
      </c>
      <c r="PH43" s="61">
        <f>'ETF MTD'!$OW$28/'ETF MTD'!$OW$3-1</f>
        <v/>
      </c>
      <c r="PI43" s="61">
        <f>PG43*PH43</f>
        <v/>
      </c>
      <c r="PK43" t="inlineStr">
        <is>
          <t>GOVT</t>
        </is>
      </c>
      <c r="PL43" s="3">
        <f>MODEL!QT284*0.8</f>
        <v/>
      </c>
      <c r="PM43" s="61">
        <f>'ETF MTD'!$OW$28/'ETF MTD'!$OW$3-1</f>
        <v/>
      </c>
      <c r="PN43" s="61">
        <f>PL43*PM43</f>
        <v/>
      </c>
      <c r="PP43" t="inlineStr">
        <is>
          <t>GOVT</t>
        </is>
      </c>
      <c r="PQ43" s="3">
        <f>MODEL!QY284*0.8</f>
        <v/>
      </c>
      <c r="PR43" s="61">
        <f>'ETF MTD'!$OW$28/'ETF MTD'!$OW$3-1</f>
        <v/>
      </c>
      <c r="PS43" s="61">
        <f>PQ43*PR43</f>
        <v/>
      </c>
      <c r="PU43" t="inlineStr">
        <is>
          <t>GOVT</t>
        </is>
      </c>
      <c r="PV43" s="3">
        <f>MODEL!RD284*0.8</f>
        <v/>
      </c>
      <c r="PW43" s="61">
        <f>'ETF MTD'!$OW$28/'ETF MTD'!$OW$3-1</f>
        <v/>
      </c>
      <c r="PX43" s="61">
        <f>PV43*PW43</f>
        <v/>
      </c>
      <c r="PZ43" t="inlineStr">
        <is>
          <t>GOVT</t>
        </is>
      </c>
      <c r="QA43" s="3">
        <f>MODEL!RI284*0.8</f>
        <v/>
      </c>
      <c r="QB43" s="61">
        <f>'ETF MTD'!$OW$28/'ETF MTD'!$OW$3-1</f>
        <v/>
      </c>
      <c r="QC43" s="61">
        <f>QA43*QB43</f>
        <v/>
      </c>
      <c r="QF43" s="3" t="n"/>
    </row>
    <row r="44">
      <c r="AF44" t="inlineStr">
        <is>
          <t>XLU</t>
        </is>
      </c>
      <c r="AG44" s="32" t="n">
        <v>0.1297619047619047</v>
      </c>
      <c r="AH44" s="32">
        <f>'ETF MTD'!$HS$28/'ETF MTD'!$HS$3-1</f>
        <v/>
      </c>
      <c r="AI44" s="32">
        <f>AG44*AH44</f>
        <v/>
      </c>
      <c r="AK44" t="inlineStr">
        <is>
          <t>XLU</t>
        </is>
      </c>
      <c r="AL44" s="32" t="n">
        <v>0.1297619047619047</v>
      </c>
      <c r="AM44" s="32">
        <f>'ETF MTD'!$HS$28/'ETF MTD'!$HS$3-1</f>
        <v/>
      </c>
      <c r="AN44" s="32">
        <f>AL44*AM44</f>
        <v/>
      </c>
      <c r="AP44" t="inlineStr">
        <is>
          <t>XLU</t>
        </is>
      </c>
      <c r="AQ44" s="32" t="n">
        <v>0.1297619047619047</v>
      </c>
      <c r="AR44" s="32">
        <f>'ETF MTD'!$HS$28/'ETF MTD'!$HS$3-1</f>
        <v/>
      </c>
      <c r="AS44" s="32">
        <f>AQ44*AR44</f>
        <v/>
      </c>
      <c r="AV44" s="32" t="n"/>
      <c r="AW44" s="32" t="n"/>
      <c r="AX44" s="32" t="n"/>
      <c r="BA44" s="32" t="n"/>
      <c r="BB44" s="32" t="n"/>
      <c r="BC44" s="32" t="n"/>
      <c r="CN44" s="33" t="inlineStr">
        <is>
          <t>BWX</t>
        </is>
      </c>
      <c r="CO44" s="49">
        <f>(0.66*MODEL!RI11)+(0.34*'Add''l Spartan'!CO11)</f>
        <v/>
      </c>
      <c r="CP44" s="61">
        <f>'ETF MTD'!$KG$28/'ETF MTD'!$KG$3-1</f>
        <v/>
      </c>
      <c r="CQ44" s="61">
        <f>CO44*CP44</f>
        <v/>
      </c>
      <c r="CS44" s="33" t="inlineStr">
        <is>
          <t>BWX</t>
        </is>
      </c>
      <c r="CT44" s="49">
        <f>(0.66*MODEL!RI11)+(0.34*'Add''l Spartan'!CT11)</f>
        <v/>
      </c>
      <c r="CU44" s="61">
        <f>'ETF MTD'!$KG$28/'ETF MTD'!$KG$3-1</f>
        <v/>
      </c>
      <c r="CV44" s="61">
        <f>CT44*CU44</f>
        <v/>
      </c>
      <c r="CW44" s="61" t="n"/>
      <c r="CX44" s="33" t="inlineStr">
        <is>
          <t>BWX</t>
        </is>
      </c>
      <c r="CY44" s="49" t="n">
        <v>0.01584</v>
      </c>
      <c r="CZ44" s="61">
        <f>'ETF MTD'!$KG$28/'ETF MTD'!$KG$3-1</f>
        <v/>
      </c>
      <c r="DA44" s="61">
        <f>CY44*CZ44</f>
        <v/>
      </c>
      <c r="DB44" s="61" t="n"/>
      <c r="DC44" s="33" t="inlineStr">
        <is>
          <t>BWX</t>
        </is>
      </c>
      <c r="DD44" s="49" t="n">
        <v>0.01584</v>
      </c>
      <c r="DE44" s="61">
        <f>'ETF MTD'!$KG$28/'ETF MTD'!$KG$3-1</f>
        <v/>
      </c>
      <c r="DF44" s="61">
        <f>DD44*DE44</f>
        <v/>
      </c>
      <c r="DG44" s="61" t="n"/>
      <c r="DH44" s="33" t="inlineStr">
        <is>
          <t>BWX</t>
        </is>
      </c>
      <c r="DI44" s="49" t="n">
        <v>0.01584</v>
      </c>
      <c r="DJ44" s="61">
        <f>'ETF MTD'!$KG$28/'ETF MTD'!$KG$3-1</f>
        <v/>
      </c>
      <c r="DK44" s="61">
        <f>DI44*DJ44</f>
        <v/>
      </c>
      <c r="DL44" s="61" t="n"/>
      <c r="DM44" t="inlineStr">
        <is>
          <t>IAGG</t>
        </is>
      </c>
      <c r="DN44" s="49" t="n">
        <v>0.0264</v>
      </c>
      <c r="DO44" s="61">
        <f>'ETF MTD'!$KG$28/'ETF MTD'!$KG$3-1</f>
        <v/>
      </c>
      <c r="DP44" s="61">
        <f>DN44*DO44</f>
        <v/>
      </c>
      <c r="DQ44" s="61" t="n"/>
      <c r="DR44" t="inlineStr">
        <is>
          <t>IAGG</t>
        </is>
      </c>
      <c r="DS44" s="49" t="n">
        <v>0.01584</v>
      </c>
      <c r="DT44" s="61">
        <f>'ETF MTD'!$KG$28/'ETF MTD'!$KG$3-1</f>
        <v/>
      </c>
      <c r="DU44" s="61">
        <f>DS44*DT44</f>
        <v/>
      </c>
      <c r="DV44" s="61" t="n"/>
      <c r="DW44" t="inlineStr">
        <is>
          <t>IAGG</t>
        </is>
      </c>
      <c r="DX44" s="49" t="n">
        <v>0.0264</v>
      </c>
      <c r="DY44" s="61">
        <f>'ETF MTD'!$KG$28/'ETF MTD'!$KG$3-1</f>
        <v/>
      </c>
      <c r="DZ44" s="61">
        <f>DX44*DY44</f>
        <v/>
      </c>
      <c r="EA44" s="61" t="n"/>
      <c r="EB44" t="inlineStr">
        <is>
          <t>IAGG</t>
        </is>
      </c>
      <c r="EC44" s="49" t="n">
        <v>0.0264</v>
      </c>
      <c r="ED44" s="61">
        <f>'ETF MTD'!$KG$28/'ETF MTD'!$KG$3-1</f>
        <v/>
      </c>
      <c r="EE44" s="61">
        <f>EC44*ED44</f>
        <v/>
      </c>
      <c r="EF44" s="61" t="n"/>
      <c r="EG44" t="inlineStr">
        <is>
          <t>IAGG</t>
        </is>
      </c>
      <c r="EH44" s="49" t="n">
        <v>0.0264</v>
      </c>
      <c r="EI44" s="61">
        <f>'ETF MTD'!$KG$28/'ETF MTD'!$KG$3-1</f>
        <v/>
      </c>
      <c r="EJ44" s="61">
        <f>EH44*EI44</f>
        <v/>
      </c>
      <c r="EK44" s="61" t="n"/>
      <c r="EL44" t="inlineStr">
        <is>
          <t>IAGG</t>
        </is>
      </c>
      <c r="EM44" s="49" t="n">
        <v>0.0264</v>
      </c>
      <c r="EN44" s="61">
        <f>'ETF MTD'!$KG$28/'ETF MTD'!$KG$3-1</f>
        <v/>
      </c>
      <c r="EO44" s="61">
        <f>EM44*EN44</f>
        <v/>
      </c>
      <c r="EP44" s="61" t="n"/>
      <c r="EQ44" t="inlineStr">
        <is>
          <t>IAGG</t>
        </is>
      </c>
      <c r="ER44" s="49" t="n">
        <v>0.0264</v>
      </c>
      <c r="ES44" s="61">
        <f>'ETF MTD'!$KG$28/'ETF MTD'!$KG$3-1</f>
        <v/>
      </c>
      <c r="ET44" s="61">
        <f>ER44*ES44</f>
        <v/>
      </c>
      <c r="EU44" s="61" t="n"/>
      <c r="EV44" t="inlineStr">
        <is>
          <t>IAGG</t>
        </is>
      </c>
      <c r="EW44" s="49" t="n">
        <v>0.0264</v>
      </c>
      <c r="EX44" s="61">
        <f>'ETF MTD'!$KG$28/'ETF MTD'!$KG$3-1</f>
        <v/>
      </c>
      <c r="EY44" s="61">
        <f>EW44*EX44</f>
        <v/>
      </c>
      <c r="EZ44" s="61" t="n"/>
      <c r="FA44" t="inlineStr">
        <is>
          <t>IAGG</t>
        </is>
      </c>
      <c r="FB44" s="49" t="n">
        <v>0.01584</v>
      </c>
      <c r="FC44" s="61">
        <f>'ETF MTD'!$KG$28/'ETF MTD'!$KG$3-1</f>
        <v/>
      </c>
      <c r="FD44" s="61">
        <f>FB44*FC44</f>
        <v/>
      </c>
      <c r="FF44" t="inlineStr">
        <is>
          <t>IAGG</t>
        </is>
      </c>
      <c r="FG44" s="49" t="n">
        <v>0.01584</v>
      </c>
      <c r="FH44" s="61">
        <f>'ETF MTD'!$KG$28/'ETF MTD'!$KG$3-1</f>
        <v/>
      </c>
      <c r="FI44" s="61">
        <f>FG44*FH44</f>
        <v/>
      </c>
      <c r="FK44" t="inlineStr">
        <is>
          <t>IAGG</t>
        </is>
      </c>
      <c r="FL44" s="49" t="n">
        <v>0.0264</v>
      </c>
      <c r="FM44" s="61">
        <f>'ETF MTD'!$KG$28/'ETF MTD'!$KG$3-1</f>
        <v/>
      </c>
      <c r="FN44" s="61">
        <f>FL44*FM44</f>
        <v/>
      </c>
      <c r="FP44" t="inlineStr">
        <is>
          <t>IAGG</t>
        </is>
      </c>
      <c r="FQ44" s="49" t="n">
        <v>0.0264</v>
      </c>
      <c r="FR44" s="61">
        <f>'ETF MTD'!$KG$28/'ETF MTD'!$KG$3-1</f>
        <v/>
      </c>
      <c r="FS44" s="61">
        <f>FQ44*FR44</f>
        <v/>
      </c>
      <c r="FT44" s="61" t="n"/>
      <c r="FU44" t="inlineStr">
        <is>
          <t>IAGG</t>
        </is>
      </c>
      <c r="FV44" s="49" t="n">
        <v>0.00528</v>
      </c>
      <c r="FW44" s="61">
        <f>'ETF MTD'!$KG$28/'ETF MTD'!$KG$3-1</f>
        <v/>
      </c>
      <c r="FX44" s="61">
        <f>FV44*FW44</f>
        <v/>
      </c>
      <c r="FY44" s="61" t="n"/>
      <c r="FZ44" t="inlineStr">
        <is>
          <t>IAGG</t>
        </is>
      </c>
      <c r="GA44" s="49">
        <f>(0.66*MODEL!$RI11)+(0.34*'Add''l Spartan'!GA11)</f>
        <v/>
      </c>
      <c r="GB44" s="61">
        <f>'ETF MTD'!$KG$28/'ETF MTD'!$KG$3-1</f>
        <v/>
      </c>
      <c r="GC44" s="61">
        <f>GA44*GB44</f>
        <v/>
      </c>
      <c r="GD44" s="61" t="n"/>
      <c r="GE44" t="inlineStr">
        <is>
          <t>IAGG</t>
        </is>
      </c>
      <c r="GF44" s="49" t="n">
        <v>0.0264</v>
      </c>
      <c r="GG44" s="61">
        <f>'ETF MTD'!$KG$28/'ETF MTD'!$KG$3-1</f>
        <v/>
      </c>
      <c r="GH44" s="61">
        <f>GF44*GG44</f>
        <v/>
      </c>
      <c r="GI44" s="61" t="n"/>
      <c r="GJ44" t="inlineStr">
        <is>
          <t>IAGG</t>
        </is>
      </c>
      <c r="GK44" s="49">
        <f>(0.66*MODEL!$RI11)+(0.34*'Add''l Spartan'!GK11)</f>
        <v/>
      </c>
      <c r="GL44" s="61">
        <f>'ETF MTD'!$KG$28/'ETF MTD'!$KG$3-1</f>
        <v/>
      </c>
      <c r="GM44" s="61">
        <f>GK44*GL44</f>
        <v/>
      </c>
      <c r="GN44" s="61" t="n"/>
      <c r="GO44" t="inlineStr">
        <is>
          <t>IAGG</t>
        </is>
      </c>
      <c r="GP44" s="49" t="n">
        <v>0.03696</v>
      </c>
      <c r="GQ44" s="61">
        <f>'ETF MTD'!$KG$28/'ETF MTD'!$KG$3-1</f>
        <v/>
      </c>
      <c r="GR44" s="61">
        <f>GP44*GQ44</f>
        <v/>
      </c>
      <c r="GS44" s="61" t="n"/>
      <c r="GT44" t="inlineStr">
        <is>
          <t>IAGG</t>
        </is>
      </c>
      <c r="GU44" s="49" t="n">
        <v>0.03696</v>
      </c>
      <c r="GV44" s="61">
        <f>'ETF MTD'!$KG$28/'ETF MTD'!$KG$3-1</f>
        <v/>
      </c>
      <c r="GW44" s="61">
        <f>GU44*GV44</f>
        <v/>
      </c>
      <c r="GX44" s="61" t="n"/>
      <c r="GY44" t="inlineStr">
        <is>
          <t>IAGG</t>
        </is>
      </c>
      <c r="GZ44" s="49" t="n">
        <v>0.0264</v>
      </c>
      <c r="HA44" s="61">
        <f>'ETF MTD'!$KG$28/'ETF MTD'!$KG$3-1</f>
        <v/>
      </c>
      <c r="HB44" s="61">
        <f>GZ44*HA44</f>
        <v/>
      </c>
      <c r="HC44" s="61" t="n"/>
      <c r="HD44" t="inlineStr">
        <is>
          <t>IAGG</t>
        </is>
      </c>
      <c r="HE44" s="49" t="n">
        <v>0.0264</v>
      </c>
      <c r="HF44" s="61">
        <f>'ETF MTD'!$KG$28/'ETF MTD'!$KG$3-1</f>
        <v/>
      </c>
      <c r="HG44" s="61">
        <f>HE44*HF44</f>
        <v/>
      </c>
      <c r="HH44" s="61" t="n"/>
      <c r="HI44" t="inlineStr">
        <is>
          <t>IAGG</t>
        </is>
      </c>
      <c r="HJ44" s="3" t="n">
        <v>0</v>
      </c>
      <c r="HK44" s="61">
        <f>'ETF MTD'!$KG$28/'ETF MTD'!$KG$3-1</f>
        <v/>
      </c>
      <c r="HL44" s="61">
        <f>HJ44*HK44</f>
        <v/>
      </c>
      <c r="HM44" s="61" t="n"/>
      <c r="HN44" t="inlineStr">
        <is>
          <t>IAGG</t>
        </is>
      </c>
      <c r="HO44" s="3" t="n">
        <v>0</v>
      </c>
      <c r="HP44" s="61">
        <f>'ETF MTD'!$KG$28/'ETF MTD'!$KG$3-1</f>
        <v/>
      </c>
      <c r="HQ44" s="61">
        <f>HO44*HP44</f>
        <v/>
      </c>
      <c r="HR44" s="61" t="n"/>
      <c r="HS44" t="inlineStr">
        <is>
          <t>IAGG</t>
        </is>
      </c>
      <c r="HT44" s="3" t="n">
        <v>0</v>
      </c>
      <c r="HU44" s="61">
        <f>'ETF MTD'!$KG$28/'ETF MTD'!$KG$3-1</f>
        <v/>
      </c>
      <c r="HV44" s="61">
        <f>HT44*HU44</f>
        <v/>
      </c>
      <c r="HW44" s="61" t="n"/>
      <c r="HX44" t="inlineStr">
        <is>
          <t>IAGG</t>
        </is>
      </c>
      <c r="HY44" s="3" t="n">
        <v>0</v>
      </c>
      <c r="HZ44" s="61">
        <f>'ETF MTD'!$KG$28/'ETF MTD'!$KG$3-1</f>
        <v/>
      </c>
      <c r="IA44" s="61">
        <f>HY44*HZ44</f>
        <v/>
      </c>
      <c r="IB44" s="61" t="n"/>
      <c r="IC44" t="inlineStr">
        <is>
          <t>IAGG</t>
        </is>
      </c>
      <c r="ID44" s="3" t="n">
        <v>0</v>
      </c>
      <c r="IE44" s="61">
        <f>'ETF MTD'!$KG$28/'ETF MTD'!$KG$3-1</f>
        <v/>
      </c>
      <c r="IF44" s="61">
        <f>ID44*IE44</f>
        <v/>
      </c>
      <c r="IG44" s="61" t="n"/>
      <c r="IH44" t="inlineStr">
        <is>
          <t>IAGG</t>
        </is>
      </c>
      <c r="II44" s="3" t="n">
        <v>0</v>
      </c>
      <c r="IJ44" s="61">
        <f>'ETF MTD'!$KG$28/'ETF MTD'!$KG$3-1</f>
        <v/>
      </c>
      <c r="IK44" s="61">
        <f>II44*IJ44</f>
        <v/>
      </c>
      <c r="IL44" s="61" t="n"/>
      <c r="IM44" t="inlineStr">
        <is>
          <t>IAGG</t>
        </is>
      </c>
      <c r="IN44" s="3" t="n">
        <v>0</v>
      </c>
      <c r="IO44" s="61">
        <f>'ETF MTD'!$KG$28/'ETF MTD'!$KG$3-1</f>
        <v/>
      </c>
      <c r="IP44" s="61">
        <f>IN44*IO44</f>
        <v/>
      </c>
      <c r="IQ44" s="61" t="n"/>
      <c r="IR44" t="inlineStr">
        <is>
          <t>IAGG</t>
        </is>
      </c>
      <c r="IS44" s="3" t="n">
        <v>0</v>
      </c>
      <c r="IT44" s="61">
        <f>'ETF MTD'!$KG$28/'ETF MTD'!$KG$3-1</f>
        <v/>
      </c>
      <c r="IU44" s="61">
        <f>IS44*IT44</f>
        <v/>
      </c>
      <c r="IV44" s="61" t="n"/>
      <c r="IW44" t="inlineStr">
        <is>
          <t>IAGG</t>
        </is>
      </c>
      <c r="IX44" s="3" t="n">
        <v>0</v>
      </c>
      <c r="IY44" s="61">
        <f>'ETF MTD'!$KG$28/'ETF MTD'!$KG$3-1</f>
        <v/>
      </c>
      <c r="IZ44" s="61">
        <f>IX44*IY44</f>
        <v/>
      </c>
      <c r="JA44" s="61" t="n"/>
      <c r="JB44" t="inlineStr">
        <is>
          <t>IAGG</t>
        </is>
      </c>
      <c r="JC44" s="3" t="n">
        <v>0</v>
      </c>
      <c r="JD44" s="61">
        <f>'ETF MTD'!$KG$28/'ETF MTD'!$KG$3-1</f>
        <v/>
      </c>
      <c r="JE44" s="61">
        <f>JC44*JD44</f>
        <v/>
      </c>
      <c r="JF44" s="61" t="n"/>
      <c r="JG44" t="inlineStr">
        <is>
          <t>IAGG</t>
        </is>
      </c>
      <c r="JH44" s="3" t="n">
        <v>0</v>
      </c>
      <c r="JI44" s="61">
        <f>'ETF MTD'!$KG$28/'ETF MTD'!$KG$3-1</f>
        <v/>
      </c>
      <c r="JJ44" s="61">
        <f>JH44*JI44</f>
        <v/>
      </c>
      <c r="JK44" s="61" t="n"/>
      <c r="JL44" t="inlineStr">
        <is>
          <t>IAGG</t>
        </is>
      </c>
      <c r="JM44" s="3" t="n">
        <v>0</v>
      </c>
      <c r="JN44" s="61">
        <f>'ETF MTD'!$KG$28/'ETF MTD'!$KG$3-1</f>
        <v/>
      </c>
      <c r="JO44" s="61">
        <f>JM44*JN44</f>
        <v/>
      </c>
      <c r="JP44" s="61" t="n"/>
      <c r="JQ44" t="inlineStr">
        <is>
          <t>IAGG</t>
        </is>
      </c>
      <c r="JR44" s="3" t="n">
        <v>0</v>
      </c>
      <c r="JS44" s="61">
        <f>'ETF MTD'!$KG$28/'ETF MTD'!$KG$3-1</f>
        <v/>
      </c>
      <c r="JT44" s="61">
        <f>JR44*JS44</f>
        <v/>
      </c>
      <c r="JU44" s="61" t="n"/>
      <c r="JV44" t="inlineStr">
        <is>
          <t>IAGG</t>
        </is>
      </c>
      <c r="JW44" s="3" t="n">
        <v>0</v>
      </c>
      <c r="JX44" s="61">
        <f>'ETF MTD'!$KG$28/'ETF MTD'!$KG$3-1</f>
        <v/>
      </c>
      <c r="JY44" s="61">
        <f>JW44*JX44</f>
        <v/>
      </c>
      <c r="JZ44" s="61" t="n"/>
      <c r="KA44" t="inlineStr">
        <is>
          <t>IAGG</t>
        </is>
      </c>
      <c r="KB44" s="3" t="n">
        <v>0</v>
      </c>
      <c r="KC44" s="61">
        <f>'ETF MTD'!$KG$28/'ETF MTD'!$KG$3-1</f>
        <v/>
      </c>
      <c r="KD44" s="61">
        <f>KB44*KC44</f>
        <v/>
      </c>
      <c r="KE44" s="61" t="n"/>
      <c r="KF44" t="inlineStr">
        <is>
          <t>IAGG</t>
        </is>
      </c>
      <c r="KG44" s="3" t="n">
        <v>0</v>
      </c>
      <c r="KH44" s="61">
        <f>'ETF MTD'!$KG$28/'ETF MTD'!$KG$3-1</f>
        <v/>
      </c>
      <c r="KI44" s="61">
        <f>KG44*KH44</f>
        <v/>
      </c>
      <c r="KJ44" s="61" t="n"/>
      <c r="KK44" t="inlineStr">
        <is>
          <t>IAGG</t>
        </is>
      </c>
      <c r="KL44" s="3" t="n">
        <v>0</v>
      </c>
      <c r="KM44" s="61">
        <f>'ETF MTD'!$KG$28/'ETF MTD'!$KG$3-1</f>
        <v/>
      </c>
      <c r="KN44" s="61">
        <f>KL44*KM44</f>
        <v/>
      </c>
      <c r="KO44" s="61" t="n"/>
      <c r="KP44" t="inlineStr">
        <is>
          <t>IAGG</t>
        </is>
      </c>
      <c r="KQ44" s="3" t="n">
        <v>0</v>
      </c>
      <c r="KR44" s="61">
        <f>'ETF MTD'!$KG$28/'ETF MTD'!$KG$3-1</f>
        <v/>
      </c>
      <c r="KS44" s="61">
        <f>KQ44*KR44</f>
        <v/>
      </c>
      <c r="KT44" s="61" t="n"/>
      <c r="KU44" t="inlineStr">
        <is>
          <t>IAGG</t>
        </is>
      </c>
      <c r="KV44" s="3" t="n">
        <v>0</v>
      </c>
      <c r="KW44" s="61">
        <f>'ETF MTD'!$KG$28/'ETF MTD'!$KG$3-1</f>
        <v/>
      </c>
      <c r="KX44" s="61">
        <f>KV44*KW44</f>
        <v/>
      </c>
      <c r="KY44" s="61" t="n"/>
      <c r="KZ44" t="inlineStr">
        <is>
          <t>IAGG</t>
        </is>
      </c>
      <c r="LA44" s="3" t="n">
        <v>0</v>
      </c>
      <c r="LB44" s="61">
        <f>'ETF MTD'!$KG$28/'ETF MTD'!$KG$3-1</f>
        <v/>
      </c>
      <c r="LC44" s="61">
        <f>LA44*LB44</f>
        <v/>
      </c>
      <c r="LD44" s="61" t="n"/>
      <c r="LE44" t="inlineStr">
        <is>
          <t>IAGG</t>
        </is>
      </c>
      <c r="LF44" s="3" t="n">
        <v>0</v>
      </c>
      <c r="LG44" s="61">
        <f>'ETF MTD'!$KG$28/'ETF MTD'!$KG$3-1</f>
        <v/>
      </c>
      <c r="LH44" s="61">
        <f>LF44*LG44</f>
        <v/>
      </c>
      <c r="LJ44" t="inlineStr">
        <is>
          <t>IAGG</t>
        </is>
      </c>
      <c r="LK44" s="3" t="n">
        <v>0</v>
      </c>
      <c r="LL44" s="61">
        <f>'ETF MTD'!$KG$28/'ETF MTD'!$KG$3-1</f>
        <v/>
      </c>
      <c r="LM44" s="61">
        <f>LK44*LL44</f>
        <v/>
      </c>
      <c r="LN44" s="61" t="n"/>
      <c r="LO44" t="inlineStr">
        <is>
          <t>IAGG</t>
        </is>
      </c>
      <c r="LP44" s="3" t="n">
        <v>0</v>
      </c>
      <c r="LQ44" s="61">
        <f>'ETF MTD'!$KG$28/'ETF MTD'!$KG$3-1</f>
        <v/>
      </c>
      <c r="LR44" s="61">
        <f>LP44*LQ44</f>
        <v/>
      </c>
      <c r="LT44" t="inlineStr">
        <is>
          <t>BWX</t>
        </is>
      </c>
      <c r="LU44" s="3" t="n">
        <v>0</v>
      </c>
      <c r="LV44" s="61">
        <f>'ETF MTD'!$KG$28/'ETF MTD'!$KG$3-1</f>
        <v/>
      </c>
      <c r="LW44" s="61">
        <f>LU44*LV44</f>
        <v/>
      </c>
      <c r="LY44" t="inlineStr">
        <is>
          <t>BWX</t>
        </is>
      </c>
      <c r="LZ44" s="3" t="n">
        <v>0</v>
      </c>
      <c r="MA44" s="61">
        <f>'ETF MTD'!$KG$28/'ETF MTD'!$KG$3-1</f>
        <v/>
      </c>
      <c r="MB44" s="61">
        <f>LZ44*MA44</f>
        <v/>
      </c>
      <c r="MD44" t="inlineStr">
        <is>
          <t>BWX</t>
        </is>
      </c>
      <c r="ME44" s="3" t="n">
        <v>0</v>
      </c>
      <c r="MF44" s="61">
        <f>'ETF MTD'!$KG$28/'ETF MTD'!$KG$3-1</f>
        <v/>
      </c>
      <c r="MG44" s="61">
        <f>ME44*MF44</f>
        <v/>
      </c>
      <c r="MI44" t="inlineStr">
        <is>
          <t>BWX</t>
        </is>
      </c>
      <c r="MJ44" s="3" t="n">
        <v>0</v>
      </c>
      <c r="MK44" s="61">
        <f>'ETF MTD'!$KG$28/'ETF MTD'!$KG$3-1</f>
        <v/>
      </c>
      <c r="ML44" s="61">
        <f>MJ44*MK44</f>
        <v/>
      </c>
      <c r="MN44" t="inlineStr">
        <is>
          <t>BWX</t>
        </is>
      </c>
      <c r="MO44" s="3" t="n">
        <v>0</v>
      </c>
      <c r="MP44" s="61">
        <f>'ETF MTD'!$KG$28/'ETF MTD'!$KG$3-1</f>
        <v/>
      </c>
      <c r="MQ44" s="61">
        <f>MO44*MP44</f>
        <v/>
      </c>
      <c r="MS44" t="inlineStr">
        <is>
          <t>BWX</t>
        </is>
      </c>
      <c r="MT44" s="3">
        <f>MODEL!OB285*0.8</f>
        <v/>
      </c>
      <c r="MU44" s="61">
        <f>'ETF MTD'!$KG$28/'ETF MTD'!$KG$3-1</f>
        <v/>
      </c>
      <c r="MV44" s="61">
        <f>MT44*MU44</f>
        <v/>
      </c>
      <c r="MX44" t="inlineStr">
        <is>
          <t>BWX</t>
        </is>
      </c>
      <c r="MY44" s="3" t="n">
        <v>0</v>
      </c>
      <c r="MZ44" s="61">
        <f>'ETF MTD'!$KG$28/'ETF MTD'!$KG$3-1</f>
        <v/>
      </c>
      <c r="NA44" s="61">
        <f>MY44*MZ44</f>
        <v/>
      </c>
      <c r="NC44" t="inlineStr">
        <is>
          <t>BWX</t>
        </is>
      </c>
      <c r="ND44" s="3">
        <f>MODEL!OL285*0.8</f>
        <v/>
      </c>
      <c r="NE44" s="61">
        <f>'ETF MTD'!$KG$28/'ETF MTD'!$KG$3-1</f>
        <v/>
      </c>
      <c r="NF44" s="61">
        <f>ND44*NE44</f>
        <v/>
      </c>
      <c r="NH44" t="inlineStr">
        <is>
          <t>BWX</t>
        </is>
      </c>
      <c r="NI44" s="3">
        <f>MODEL!OQ285*0.8</f>
        <v/>
      </c>
      <c r="NJ44" s="61">
        <f>'ETF MTD'!$KG$28/'ETF MTD'!$KG$3-1</f>
        <v/>
      </c>
      <c r="NK44" s="61">
        <f>NI44*NJ44</f>
        <v/>
      </c>
      <c r="NM44" t="inlineStr">
        <is>
          <t>BWX</t>
        </is>
      </c>
      <c r="NN44" s="3">
        <f>MODEL!OV285*0.8</f>
        <v/>
      </c>
      <c r="NO44" s="61">
        <f>'ETF MTD'!$KG$28/'ETF MTD'!$KG$3-1</f>
        <v/>
      </c>
      <c r="NP44" s="61">
        <f>NN44*NO44</f>
        <v/>
      </c>
      <c r="NR44" t="inlineStr">
        <is>
          <t>BWX</t>
        </is>
      </c>
      <c r="NS44" s="3">
        <f>MODEL!PA285*0.8</f>
        <v/>
      </c>
      <c r="NT44" s="61">
        <f>'ETF MTD'!$KG$28/'ETF MTD'!$KG$3-1</f>
        <v/>
      </c>
      <c r="NU44" s="61">
        <f>NS44*NT44</f>
        <v/>
      </c>
      <c r="NW44" t="inlineStr">
        <is>
          <t>BWX</t>
        </is>
      </c>
      <c r="NX44" s="3">
        <f>MODEL!PF285*0.8</f>
        <v/>
      </c>
      <c r="NY44" s="61">
        <f>'ETF MTD'!$KG$28/'ETF MTD'!$KG$3-1</f>
        <v/>
      </c>
      <c r="NZ44" s="61">
        <f>NX44*NY44</f>
        <v/>
      </c>
      <c r="OB44" t="inlineStr">
        <is>
          <t>BWX</t>
        </is>
      </c>
      <c r="OC44" s="3">
        <f>MODEL!PK285*0.8</f>
        <v/>
      </c>
      <c r="OD44" s="61">
        <f>'ETF MTD'!$KG$28/'ETF MTD'!$KG$3-1</f>
        <v/>
      </c>
      <c r="OE44" s="61">
        <f>OC44*OD44</f>
        <v/>
      </c>
      <c r="OG44" t="inlineStr">
        <is>
          <t>BWX</t>
        </is>
      </c>
      <c r="OH44" s="3">
        <f>MODEL!PP285*0.8</f>
        <v/>
      </c>
      <c r="OI44" s="61">
        <f>'ETF MTD'!$KG$28/'ETF MTD'!$KG$3-1</f>
        <v/>
      </c>
      <c r="OJ44" s="61">
        <f>OH44*OI44</f>
        <v/>
      </c>
      <c r="OL44" t="inlineStr">
        <is>
          <t>BWX</t>
        </is>
      </c>
      <c r="OM44" s="3">
        <f>MODEL!PU285*0.8</f>
        <v/>
      </c>
      <c r="ON44" s="61">
        <f>'ETF MTD'!$KG$28/'ETF MTD'!$KG$3-1</f>
        <v/>
      </c>
      <c r="OO44" s="61">
        <f>OM44*ON44</f>
        <v/>
      </c>
      <c r="OQ44" t="inlineStr">
        <is>
          <t>BWX</t>
        </is>
      </c>
      <c r="OR44" s="3">
        <f>MODEL!PZ285*0.8</f>
        <v/>
      </c>
      <c r="OS44" s="61">
        <f>'ETF MTD'!$KG$28/'ETF MTD'!$KG$3-1</f>
        <v/>
      </c>
      <c r="OT44" s="61">
        <f>OR44*OS44</f>
        <v/>
      </c>
      <c r="OV44" t="inlineStr">
        <is>
          <t>BWX</t>
        </is>
      </c>
      <c r="OW44" s="3">
        <f>MODEL!QE285*0.8</f>
        <v/>
      </c>
      <c r="OX44" s="61">
        <f>'ETF MTD'!$KG$28/'ETF MTD'!$KG$3-1</f>
        <v/>
      </c>
      <c r="OY44" s="61">
        <f>OW44*OX44</f>
        <v/>
      </c>
      <c r="PA44" t="inlineStr">
        <is>
          <t>BWX</t>
        </is>
      </c>
      <c r="PB44" s="3">
        <f>MODEL!QJ285*0.8</f>
        <v/>
      </c>
      <c r="PC44" s="61">
        <f>'ETF MTD'!$KG$28/'ETF MTD'!$KG$3-1</f>
        <v/>
      </c>
      <c r="PD44" s="61">
        <f>PB44*PC44</f>
        <v/>
      </c>
      <c r="PF44" t="inlineStr">
        <is>
          <t>BWX</t>
        </is>
      </c>
      <c r="PG44" s="3">
        <f>MODEL!QO285*0.8</f>
        <v/>
      </c>
      <c r="PH44" s="61">
        <f>'ETF MTD'!$KG$28/'ETF MTD'!$KG$3-1</f>
        <v/>
      </c>
      <c r="PI44" s="61">
        <f>PG44*PH44</f>
        <v/>
      </c>
      <c r="PK44" t="inlineStr">
        <is>
          <t>BWX</t>
        </is>
      </c>
      <c r="PL44" s="3">
        <f>MODEL!QT285*0.8</f>
        <v/>
      </c>
      <c r="PM44" s="61">
        <f>'ETF MTD'!$KG$28/'ETF MTD'!$KG$3-1</f>
        <v/>
      </c>
      <c r="PN44" s="61">
        <f>PL44*PM44</f>
        <v/>
      </c>
      <c r="PP44" t="inlineStr">
        <is>
          <t>BWX</t>
        </is>
      </c>
      <c r="PQ44" s="3">
        <f>MODEL!QY285*0.8</f>
        <v/>
      </c>
      <c r="PR44" s="61">
        <f>'ETF MTD'!$KG$28/'ETF MTD'!$KG$3-1</f>
        <v/>
      </c>
      <c r="PS44" s="61">
        <f>PQ44*PR44</f>
        <v/>
      </c>
      <c r="PU44" t="inlineStr">
        <is>
          <t>BWX</t>
        </is>
      </c>
      <c r="PV44" s="3">
        <f>MODEL!RD285*0.8</f>
        <v/>
      </c>
      <c r="PW44" s="61">
        <f>'ETF MTD'!$KG$28/'ETF MTD'!$KG$3-1</f>
        <v/>
      </c>
      <c r="PX44" s="61">
        <f>PV44*PW44</f>
        <v/>
      </c>
      <c r="PZ44" t="inlineStr">
        <is>
          <t>BWX</t>
        </is>
      </c>
      <c r="QA44" s="3">
        <f>MODEL!RI285*0.8</f>
        <v/>
      </c>
      <c r="QB44" s="61">
        <f>'ETF MTD'!$KG$28/'ETF MTD'!$KG$3-1</f>
        <v/>
      </c>
      <c r="QC44" s="61">
        <f>QA44*QB44</f>
        <v/>
      </c>
      <c r="QF44" s="3" t="n"/>
    </row>
    <row r="45">
      <c r="AF45" t="inlineStr">
        <is>
          <t>XLV</t>
        </is>
      </c>
      <c r="AG45" s="32" t="n">
        <v>0.1297619047619047</v>
      </c>
      <c r="AH45" s="32">
        <f>'ETF MTD'!$GI$28/'ETF MTD'!$GI$3-1</f>
        <v/>
      </c>
      <c r="AI45" s="32">
        <f>AG45*AH45</f>
        <v/>
      </c>
      <c r="AK45" t="inlineStr">
        <is>
          <t>XLV</t>
        </is>
      </c>
      <c r="AL45" s="32" t="n">
        <v>0.1297619047619047</v>
      </c>
      <c r="AM45" s="32">
        <f>'ETF MTD'!$GI$28/'ETF MTD'!$GI$3-1</f>
        <v/>
      </c>
      <c r="AN45" s="32">
        <f>AL45*AM45</f>
        <v/>
      </c>
      <c r="AP45" t="inlineStr">
        <is>
          <t>XLV</t>
        </is>
      </c>
      <c r="AQ45" s="32" t="n">
        <v>0.1297619047619047</v>
      </c>
      <c r="AR45" s="32">
        <f>'ETF MTD'!$GI$28/'ETF MTD'!$GI$3-1</f>
        <v/>
      </c>
      <c r="AS45" s="32">
        <f>AQ45*AR45</f>
        <v/>
      </c>
      <c r="AV45" s="32" t="n"/>
      <c r="AW45" s="32" t="n"/>
      <c r="AX45" s="32" t="n"/>
      <c r="BA45" s="32" t="n"/>
      <c r="BB45" s="32" t="n"/>
      <c r="BC45" s="32" t="n"/>
      <c r="CN45" s="33" t="inlineStr">
        <is>
          <t>TIP</t>
        </is>
      </c>
      <c r="CO45" s="49">
        <f>(0.66*MODEL!RI12)+(0.34*'Add''l Spartan'!CO12)</f>
        <v/>
      </c>
      <c r="CP45" s="61">
        <f>'ETF MTD'!$DU$28/'ETF MTD'!$DU$3-1</f>
        <v/>
      </c>
      <c r="CQ45" s="61">
        <f>CO45*CP45</f>
        <v/>
      </c>
      <c r="CS45" s="33" t="inlineStr">
        <is>
          <t>TIP</t>
        </is>
      </c>
      <c r="CT45" s="49">
        <f>(0.66*MODEL!RI12)+(0.34*'Add''l Spartan'!CT12)</f>
        <v/>
      </c>
      <c r="CU45" s="61">
        <f>'ETF MTD'!$DU$28/'ETF MTD'!$DU$3-1</f>
        <v/>
      </c>
      <c r="CV45" s="61">
        <f>CT45*CU45</f>
        <v/>
      </c>
      <c r="CW45" s="61" t="n"/>
      <c r="CX45" s="33" t="inlineStr">
        <is>
          <t>TIP</t>
        </is>
      </c>
      <c r="CY45" s="49" t="n">
        <v>0.006600000000000002</v>
      </c>
      <c r="CZ45" s="61">
        <f>'ETF MTD'!$DU$28/'ETF MTD'!$DU$3-1</f>
        <v/>
      </c>
      <c r="DA45" s="61">
        <f>CY45*CZ45</f>
        <v/>
      </c>
      <c r="DB45" s="61" t="n"/>
      <c r="DC45" s="33" t="inlineStr">
        <is>
          <t>TIP</t>
        </is>
      </c>
      <c r="DD45" s="49" t="n">
        <v>0.006600000000000002</v>
      </c>
      <c r="DE45" s="61">
        <f>'ETF MTD'!$DU$28/'ETF MTD'!$DU$3-1</f>
        <v/>
      </c>
      <c r="DF45" s="61">
        <f>DD45*DE45</f>
        <v/>
      </c>
      <c r="DG45" s="61" t="n"/>
      <c r="DH45" s="33" t="inlineStr">
        <is>
          <t>TIP</t>
        </is>
      </c>
      <c r="DI45" s="49" t="n">
        <v>0.01980000000000001</v>
      </c>
      <c r="DJ45" s="61">
        <f>'ETF MTD'!$DU$28/'ETF MTD'!$DU$3-1</f>
        <v/>
      </c>
      <c r="DK45" s="61">
        <f>DI45*DJ45</f>
        <v/>
      </c>
      <c r="DL45" s="61" t="n"/>
      <c r="DM45" t="inlineStr">
        <is>
          <t>IPE</t>
        </is>
      </c>
      <c r="DN45" s="49" t="n">
        <v>0.01980000000000001</v>
      </c>
      <c r="DO45" s="61">
        <f>'ETF MTD'!$DU$28/'ETF MTD'!$DU$3-1</f>
        <v/>
      </c>
      <c r="DP45" s="61">
        <f>DN45*DO45</f>
        <v/>
      </c>
      <c r="DQ45" s="61" t="n"/>
      <c r="DR45" t="inlineStr">
        <is>
          <t>IPE</t>
        </is>
      </c>
      <c r="DS45" s="49" t="n">
        <v>0.03300000000000001</v>
      </c>
      <c r="DT45" s="61">
        <f>'ETF MTD'!$DU$28/'ETF MTD'!$DU$3-1</f>
        <v/>
      </c>
      <c r="DU45" s="61">
        <f>DS45*DT45</f>
        <v/>
      </c>
      <c r="DV45" s="61" t="n"/>
      <c r="DW45" t="inlineStr">
        <is>
          <t>IPE</t>
        </is>
      </c>
      <c r="DX45" s="49" t="n">
        <v>0.03300000000000001</v>
      </c>
      <c r="DY45" s="61">
        <f>'ETF MTD'!$DU$28/'ETF MTD'!$DU$3-1</f>
        <v/>
      </c>
      <c r="DZ45" s="61">
        <f>DX45*DY45</f>
        <v/>
      </c>
      <c r="EA45" s="61" t="n"/>
      <c r="EB45" t="inlineStr">
        <is>
          <t>IPE</t>
        </is>
      </c>
      <c r="EC45" s="49" t="n">
        <v>0.03300000000000001</v>
      </c>
      <c r="ED45" s="61">
        <f>'ETF MTD'!$DU$28/'ETF MTD'!$DU$3-1</f>
        <v/>
      </c>
      <c r="EE45" s="61">
        <f>EC45*ED45</f>
        <v/>
      </c>
      <c r="EF45" s="61" t="n"/>
      <c r="EG45" t="inlineStr">
        <is>
          <t>IPE</t>
        </is>
      </c>
      <c r="EH45" s="49" t="n">
        <v>0.03300000000000001</v>
      </c>
      <c r="EI45" s="61">
        <f>'ETF MTD'!$DU$28/'ETF MTD'!$DU$3-1</f>
        <v/>
      </c>
      <c r="EJ45" s="61">
        <f>EH45*EI45</f>
        <v/>
      </c>
      <c r="EK45" s="61" t="n"/>
      <c r="EL45" t="inlineStr">
        <is>
          <t>IPE</t>
        </is>
      </c>
      <c r="EM45" s="49" t="n">
        <v>0.03300000000000001</v>
      </c>
      <c r="EN45" s="61">
        <f>'ETF MTD'!$DU$28/'ETF MTD'!$DU$3-1</f>
        <v/>
      </c>
      <c r="EO45" s="61">
        <f>EM45*EN45</f>
        <v/>
      </c>
      <c r="EP45" s="61" t="n"/>
      <c r="EQ45" t="inlineStr">
        <is>
          <t>IPE</t>
        </is>
      </c>
      <c r="ER45" s="49" t="n">
        <v>0.03300000000000001</v>
      </c>
      <c r="ES45" s="61">
        <f>'ETF MTD'!$DU$28/'ETF MTD'!$DU$3-1</f>
        <v/>
      </c>
      <c r="ET45" s="61">
        <f>ER45*ES45</f>
        <v/>
      </c>
      <c r="EU45" s="61" t="n"/>
      <c r="EV45" t="inlineStr">
        <is>
          <t>IPE</t>
        </is>
      </c>
      <c r="EW45" s="49" t="n">
        <v>0.03300000000000001</v>
      </c>
      <c r="EX45" s="61">
        <f>'ETF MTD'!$DU$28/'ETF MTD'!$DU$3-1</f>
        <v/>
      </c>
      <c r="EY45" s="61">
        <f>EW45*EX45</f>
        <v/>
      </c>
      <c r="EZ45" s="61" t="n"/>
      <c r="FA45" t="inlineStr">
        <is>
          <t>IPE</t>
        </is>
      </c>
      <c r="FB45" s="49" t="n">
        <v>0.03300000000000001</v>
      </c>
      <c r="FC45" s="61">
        <f>'ETF MTD'!$DU$28/'ETF MTD'!$DU$3-1</f>
        <v/>
      </c>
      <c r="FD45" s="61">
        <f>FB45*FC45</f>
        <v/>
      </c>
      <c r="FF45" t="inlineStr">
        <is>
          <t>IPE</t>
        </is>
      </c>
      <c r="FG45" s="49" t="n">
        <v>0.04356</v>
      </c>
      <c r="FH45" s="61">
        <f>'ETF MTD'!$DU$28/'ETF MTD'!$DU$3-1</f>
        <v/>
      </c>
      <c r="FI45" s="61">
        <f>FG45*FH45</f>
        <v/>
      </c>
      <c r="FK45" t="inlineStr">
        <is>
          <t>IPE</t>
        </is>
      </c>
      <c r="FL45" s="49" t="n">
        <v>0.033</v>
      </c>
      <c r="FM45" s="61">
        <f>'ETF MTD'!$DU$28/'ETF MTD'!$DU$3-1</f>
        <v/>
      </c>
      <c r="FN45" s="61">
        <f>FL45*FM45</f>
        <v/>
      </c>
      <c r="FP45" t="inlineStr">
        <is>
          <t>IPE</t>
        </is>
      </c>
      <c r="FQ45" s="49" t="n">
        <v>0.033</v>
      </c>
      <c r="FR45" s="61">
        <f>'ETF MTD'!$DU$28/'ETF MTD'!$DU$3-1</f>
        <v/>
      </c>
      <c r="FS45" s="61">
        <f>FQ45*FR45</f>
        <v/>
      </c>
      <c r="FT45" s="61" t="n"/>
      <c r="FU45" t="inlineStr">
        <is>
          <t>IPE</t>
        </is>
      </c>
      <c r="FV45" s="49" t="n">
        <v>0.033</v>
      </c>
      <c r="FW45" s="61">
        <f>'ETF MTD'!$DU$28/'ETF MTD'!$DU$3-1</f>
        <v/>
      </c>
      <c r="FX45" s="61">
        <f>FV45*FW45</f>
        <v/>
      </c>
      <c r="FY45" s="61" t="n"/>
      <c r="FZ45" t="inlineStr">
        <is>
          <t>IPE</t>
        </is>
      </c>
      <c r="GA45" s="49">
        <f>(0.66*MODEL!$RI12)+(0.34*'Add''l Spartan'!GA12)</f>
        <v/>
      </c>
      <c r="GB45" s="61">
        <f>'ETF MTD'!$DU$28/'ETF MTD'!$DU$3-1</f>
        <v/>
      </c>
      <c r="GC45" s="61">
        <f>GA45*GB45</f>
        <v/>
      </c>
      <c r="GD45" s="61" t="n"/>
      <c r="GE45" t="inlineStr">
        <is>
          <t>IPE</t>
        </is>
      </c>
      <c r="GF45" s="49" t="n">
        <v>0.033</v>
      </c>
      <c r="GG45" s="61">
        <f>'ETF MTD'!$DU$28/'ETF MTD'!$DU$3-1</f>
        <v/>
      </c>
      <c r="GH45" s="61">
        <f>GF45*GG45</f>
        <v/>
      </c>
      <c r="GI45" s="61" t="n"/>
      <c r="GJ45" t="inlineStr">
        <is>
          <t>IPE</t>
        </is>
      </c>
      <c r="GK45" s="49">
        <f>(0.66*MODEL!$RI12)+(0.34*'Add''l Spartan'!GK12)</f>
        <v/>
      </c>
      <c r="GL45" s="61">
        <f>'ETF MTD'!$DU$28/'ETF MTD'!$DU$3-1</f>
        <v/>
      </c>
      <c r="GM45" s="61">
        <f>GK45*GL45</f>
        <v/>
      </c>
      <c r="GN45" s="61" t="n"/>
      <c r="GO45" t="inlineStr">
        <is>
          <t>IPE</t>
        </is>
      </c>
      <c r="GP45" s="49" t="n">
        <v>0.033</v>
      </c>
      <c r="GQ45" s="61">
        <f>'ETF MTD'!$DU$28/'ETF MTD'!$DU$3-1</f>
        <v/>
      </c>
      <c r="GR45" s="61">
        <f>GP45*GQ45</f>
        <v/>
      </c>
      <c r="GS45" s="61" t="n"/>
      <c r="GT45" t="inlineStr">
        <is>
          <t>IPE</t>
        </is>
      </c>
      <c r="GU45" s="49" t="n">
        <v>0.033</v>
      </c>
      <c r="GV45" s="61">
        <f>'ETF MTD'!$DU$28/'ETF MTD'!$DU$3-1</f>
        <v/>
      </c>
      <c r="GW45" s="61">
        <f>GU45*GV45</f>
        <v/>
      </c>
      <c r="GX45" s="61" t="n"/>
      <c r="GY45" t="inlineStr">
        <is>
          <t>IPE</t>
        </is>
      </c>
      <c r="GZ45" s="49" t="n">
        <v>0.033</v>
      </c>
      <c r="HA45" s="61">
        <f>'ETF MTD'!$DU$28/'ETF MTD'!$DU$3-1</f>
        <v/>
      </c>
      <c r="HB45" s="61">
        <f>GZ45*HA45</f>
        <v/>
      </c>
      <c r="HC45" s="61" t="n"/>
      <c r="HD45" t="inlineStr">
        <is>
          <t>IPE</t>
        </is>
      </c>
      <c r="HE45" s="49" t="n">
        <v>0.0462</v>
      </c>
      <c r="HF45" s="61">
        <f>'ETF MTD'!$DU$28/'ETF MTD'!$DU$3-1</f>
        <v/>
      </c>
      <c r="HG45" s="61">
        <f>HE45*HF45</f>
        <v/>
      </c>
      <c r="HH45" s="61" t="n"/>
      <c r="HI45" t="inlineStr">
        <is>
          <t>IPE</t>
        </is>
      </c>
      <c r="HJ45" s="3" t="n">
        <v>0</v>
      </c>
      <c r="HK45" s="61">
        <f>'ETF MTD'!$DU$28/'ETF MTD'!$DU$3-1</f>
        <v/>
      </c>
      <c r="HL45" s="61">
        <f>HJ45*HK45</f>
        <v/>
      </c>
      <c r="HM45" s="61" t="n"/>
      <c r="HN45" t="inlineStr">
        <is>
          <t>IPE</t>
        </is>
      </c>
      <c r="HO45" s="3" t="n">
        <v>0</v>
      </c>
      <c r="HP45" s="61">
        <f>'ETF MTD'!$DU$28/'ETF MTD'!$DU$3-1</f>
        <v/>
      </c>
      <c r="HQ45" s="61">
        <f>HO45*HP45</f>
        <v/>
      </c>
      <c r="HR45" s="61" t="n"/>
      <c r="HS45" t="inlineStr">
        <is>
          <t>IPE</t>
        </is>
      </c>
      <c r="HT45" s="3" t="n">
        <v>0</v>
      </c>
      <c r="HU45" s="61">
        <f>'ETF MTD'!$DU$28/'ETF MTD'!$DU$3-1</f>
        <v/>
      </c>
      <c r="HV45" s="61">
        <f>HT45*HU45</f>
        <v/>
      </c>
      <c r="HW45" s="61" t="n"/>
      <c r="HX45" t="inlineStr">
        <is>
          <t>IPE</t>
        </is>
      </c>
      <c r="HY45" s="3" t="n">
        <v>0</v>
      </c>
      <c r="HZ45" s="61">
        <f>'ETF MTD'!$DU$28/'ETF MTD'!$DU$3-1</f>
        <v/>
      </c>
      <c r="IA45" s="61">
        <f>HY45*HZ45</f>
        <v/>
      </c>
      <c r="IB45" s="61" t="n"/>
      <c r="IC45" t="inlineStr">
        <is>
          <t>IPE</t>
        </is>
      </c>
      <c r="ID45" s="3" t="n">
        <v>0</v>
      </c>
      <c r="IE45" s="61">
        <f>'ETF MTD'!$DU$28/'ETF MTD'!$DU$3-1</f>
        <v/>
      </c>
      <c r="IF45" s="61">
        <f>ID45*IE45</f>
        <v/>
      </c>
      <c r="IG45" s="61" t="n"/>
      <c r="IH45" t="inlineStr">
        <is>
          <t>IPE</t>
        </is>
      </c>
      <c r="II45" s="3" t="n">
        <v>0</v>
      </c>
      <c r="IJ45" s="61">
        <f>'ETF MTD'!$DU$28/'ETF MTD'!$DU$3-1</f>
        <v/>
      </c>
      <c r="IK45" s="61">
        <f>II45*IJ45</f>
        <v/>
      </c>
      <c r="IL45" s="61" t="n"/>
      <c r="IM45" t="inlineStr">
        <is>
          <t>IPE</t>
        </is>
      </c>
      <c r="IN45" s="3" t="n">
        <v>0</v>
      </c>
      <c r="IO45" s="61">
        <f>'ETF MTD'!$DU$28/'ETF MTD'!$DU$3-1</f>
        <v/>
      </c>
      <c r="IP45" s="61">
        <f>IN45*IO45</f>
        <v/>
      </c>
      <c r="IQ45" s="61" t="n"/>
      <c r="IR45" t="inlineStr">
        <is>
          <t>IPE</t>
        </is>
      </c>
      <c r="IS45" s="3" t="n">
        <v>0</v>
      </c>
      <c r="IT45" s="61">
        <f>'ETF MTD'!$DU$28/'ETF MTD'!$DU$3-1</f>
        <v/>
      </c>
      <c r="IU45" s="61">
        <f>IS45*IT45</f>
        <v/>
      </c>
      <c r="IV45" s="61" t="n"/>
      <c r="IW45" t="inlineStr">
        <is>
          <t>IPE</t>
        </is>
      </c>
      <c r="IX45" s="3" t="n">
        <v>0</v>
      </c>
      <c r="IY45" s="61">
        <f>'ETF MTD'!$DU$28/'ETF MTD'!$DU$3-1</f>
        <v/>
      </c>
      <c r="IZ45" s="61">
        <f>IX45*IY45</f>
        <v/>
      </c>
      <c r="JA45" s="61" t="n"/>
      <c r="JB45" t="inlineStr">
        <is>
          <t>IPE</t>
        </is>
      </c>
      <c r="JC45" s="3" t="n">
        <v>0</v>
      </c>
      <c r="JD45" s="61">
        <f>'ETF MTD'!$DU$28/'ETF MTD'!$DU$3-1</f>
        <v/>
      </c>
      <c r="JE45" s="61">
        <f>JC45*JD45</f>
        <v/>
      </c>
      <c r="JF45" s="61" t="n"/>
      <c r="JG45" t="inlineStr">
        <is>
          <t>IPE</t>
        </is>
      </c>
      <c r="JH45" s="3" t="n">
        <v>0</v>
      </c>
      <c r="JI45" s="61">
        <f>'ETF MTD'!$DU$28/'ETF MTD'!$DU$3-1</f>
        <v/>
      </c>
      <c r="JJ45" s="61">
        <f>JH45*JI45</f>
        <v/>
      </c>
      <c r="JK45" s="61" t="n"/>
      <c r="JL45" t="inlineStr">
        <is>
          <t>IPE</t>
        </is>
      </c>
      <c r="JM45" s="3" t="n">
        <v>0</v>
      </c>
      <c r="JN45" s="61">
        <f>'ETF MTD'!$DU$28/'ETF MTD'!$DU$3-1</f>
        <v/>
      </c>
      <c r="JO45" s="61">
        <f>JM45*JN45</f>
        <v/>
      </c>
      <c r="JP45" s="61" t="n"/>
      <c r="JQ45" t="inlineStr">
        <is>
          <t>IPE</t>
        </is>
      </c>
      <c r="JR45" s="3" t="n">
        <v>0</v>
      </c>
      <c r="JS45" s="61">
        <f>'ETF MTD'!$DU$28/'ETF MTD'!$DU$3-1</f>
        <v/>
      </c>
      <c r="JT45" s="61">
        <f>JR45*JS45</f>
        <v/>
      </c>
      <c r="JU45" s="61" t="n"/>
      <c r="JV45" t="inlineStr">
        <is>
          <t>IPE</t>
        </is>
      </c>
      <c r="JW45" s="3" t="n">
        <v>0</v>
      </c>
      <c r="JX45" s="61">
        <f>'ETF MTD'!$DU$28/'ETF MTD'!$DU$3-1</f>
        <v/>
      </c>
      <c r="JY45" s="61">
        <f>JW45*JX45</f>
        <v/>
      </c>
      <c r="JZ45" s="61" t="n"/>
      <c r="KA45" t="inlineStr">
        <is>
          <t>IPE</t>
        </is>
      </c>
      <c r="KB45" s="3" t="n">
        <v>0</v>
      </c>
      <c r="KC45" s="61">
        <f>'ETF MTD'!$DU$28/'ETF MTD'!$DU$3-1</f>
        <v/>
      </c>
      <c r="KD45" s="61">
        <f>KB45*KC45</f>
        <v/>
      </c>
      <c r="KE45" s="61" t="n"/>
      <c r="KF45" t="inlineStr">
        <is>
          <t>IPE</t>
        </is>
      </c>
      <c r="KG45" s="3" t="n">
        <v>0</v>
      </c>
      <c r="KH45" s="61">
        <f>'ETF MTD'!$DU$28/'ETF MTD'!$DU$3-1</f>
        <v/>
      </c>
      <c r="KI45" s="61">
        <f>KG45*KH45</f>
        <v/>
      </c>
      <c r="KJ45" s="61" t="n"/>
      <c r="KK45" t="inlineStr">
        <is>
          <t>IPE</t>
        </is>
      </c>
      <c r="KL45" s="3" t="n">
        <v>0</v>
      </c>
      <c r="KM45" s="61">
        <f>'ETF MTD'!$DU$28/'ETF MTD'!$DU$3-1</f>
        <v/>
      </c>
      <c r="KN45" s="61">
        <f>KL45*KM45</f>
        <v/>
      </c>
      <c r="KO45" s="61" t="n"/>
      <c r="KP45" t="inlineStr">
        <is>
          <t>IPE</t>
        </is>
      </c>
      <c r="KQ45" s="3" t="n">
        <v>0</v>
      </c>
      <c r="KR45" s="61">
        <f>'ETF MTD'!$DU$28/'ETF MTD'!$DU$3-1</f>
        <v/>
      </c>
      <c r="KS45" s="61">
        <f>KQ45*KR45</f>
        <v/>
      </c>
      <c r="KT45" s="61" t="n"/>
      <c r="KU45" t="inlineStr">
        <is>
          <t>IPE</t>
        </is>
      </c>
      <c r="KV45" s="3" t="n">
        <v>0</v>
      </c>
      <c r="KW45" s="61">
        <f>'ETF MTD'!$DU$28/'ETF MTD'!$DU$3-1</f>
        <v/>
      </c>
      <c r="KX45" s="61">
        <f>KV45*KW45</f>
        <v/>
      </c>
      <c r="KY45" s="61" t="n"/>
      <c r="KZ45" t="inlineStr">
        <is>
          <t>IPE</t>
        </is>
      </c>
      <c r="LA45" s="3" t="n">
        <v>0</v>
      </c>
      <c r="LB45" s="61">
        <f>'ETF MTD'!$DU$28/'ETF MTD'!$DU$3-1</f>
        <v/>
      </c>
      <c r="LC45" s="61">
        <f>LA45*LB45</f>
        <v/>
      </c>
      <c r="LD45" s="61" t="n"/>
      <c r="LE45" t="inlineStr">
        <is>
          <t>IPE</t>
        </is>
      </c>
      <c r="LF45" s="3" t="n">
        <v>0</v>
      </c>
      <c r="LG45" s="61">
        <f>'ETF MTD'!$DU$28/'ETF MTD'!$DU$3-1</f>
        <v/>
      </c>
      <c r="LH45" s="61">
        <f>LF45*LG45</f>
        <v/>
      </c>
      <c r="LJ45" t="inlineStr">
        <is>
          <t>IPE</t>
        </is>
      </c>
      <c r="LK45" s="3" t="n">
        <v>0</v>
      </c>
      <c r="LL45" s="61">
        <f>'ETF MTD'!$DU$28/'ETF MTD'!$DU$3-1</f>
        <v/>
      </c>
      <c r="LM45" s="61">
        <f>LK45*LL45</f>
        <v/>
      </c>
      <c r="LN45" s="61" t="n"/>
      <c r="LO45" t="inlineStr">
        <is>
          <t>IPE</t>
        </is>
      </c>
      <c r="LP45" s="3" t="n">
        <v>0</v>
      </c>
      <c r="LQ45" s="61">
        <f>'ETF MTD'!$DU$28/'ETF MTD'!$DU$3-1</f>
        <v/>
      </c>
      <c r="LR45" s="61">
        <f>LP45*LQ45</f>
        <v/>
      </c>
      <c r="LT45" t="inlineStr">
        <is>
          <t>SPIP</t>
        </is>
      </c>
      <c r="LU45" s="3" t="n">
        <v>0</v>
      </c>
      <c r="LV45" s="61">
        <f>'ETF MTD'!$DU$28/'ETF MTD'!$DU$3-1</f>
        <v/>
      </c>
      <c r="LW45" s="61">
        <f>LU45*LV45</f>
        <v/>
      </c>
      <c r="LY45" t="inlineStr">
        <is>
          <t>SPIP</t>
        </is>
      </c>
      <c r="LZ45" s="3" t="n">
        <v>0</v>
      </c>
      <c r="MA45" s="61">
        <f>'ETF MTD'!$DU$28/'ETF MTD'!$DU$3-1</f>
        <v/>
      </c>
      <c r="MB45" s="61">
        <f>LZ45*MA45</f>
        <v/>
      </c>
      <c r="MD45" t="inlineStr">
        <is>
          <t>SPIP</t>
        </is>
      </c>
      <c r="ME45" s="3" t="n">
        <v>0</v>
      </c>
      <c r="MF45" s="61">
        <f>'ETF MTD'!$DU$28/'ETF MTD'!$DU$3-1</f>
        <v/>
      </c>
      <c r="MG45" s="61">
        <f>ME45*MF45</f>
        <v/>
      </c>
      <c r="MI45" t="inlineStr">
        <is>
          <t>SPIP</t>
        </is>
      </c>
      <c r="MJ45" s="3" t="n">
        <v>0</v>
      </c>
      <c r="MK45" s="61">
        <f>'ETF MTD'!$DU$28/'ETF MTD'!$DU$3-1</f>
        <v/>
      </c>
      <c r="ML45" s="61">
        <f>MJ45*MK45</f>
        <v/>
      </c>
      <c r="MN45" t="inlineStr">
        <is>
          <t>SPIP</t>
        </is>
      </c>
      <c r="MO45" s="3" t="n">
        <v>0</v>
      </c>
      <c r="MP45" s="61">
        <f>'ETF MTD'!$DU$28/'ETF MTD'!$DU$3-1</f>
        <v/>
      </c>
      <c r="MQ45" s="61">
        <f>MO45*MP45</f>
        <v/>
      </c>
      <c r="MS45" t="inlineStr">
        <is>
          <t>SPIP</t>
        </is>
      </c>
      <c r="MT45" s="3">
        <f>MODEL!OB286*0.8</f>
        <v/>
      </c>
      <c r="MU45" s="61">
        <f>'ETF MTD'!$DU$28/'ETF MTD'!$DU$3-1</f>
        <v/>
      </c>
      <c r="MV45" s="61">
        <f>MT45*MU45</f>
        <v/>
      </c>
      <c r="MX45" t="inlineStr">
        <is>
          <t>SPIP</t>
        </is>
      </c>
      <c r="MY45" s="3" t="n">
        <v>0</v>
      </c>
      <c r="MZ45" s="61">
        <f>'ETF MTD'!$DU$28/'ETF MTD'!$DU$3-1</f>
        <v/>
      </c>
      <c r="NA45" s="61">
        <f>MY45*MZ45</f>
        <v/>
      </c>
      <c r="NC45" t="inlineStr">
        <is>
          <t>SPIP</t>
        </is>
      </c>
      <c r="ND45" s="3">
        <f>MODEL!OL286*0.8</f>
        <v/>
      </c>
      <c r="NE45" s="61">
        <f>'ETF MTD'!$DU$28/'ETF MTD'!$DU$3-1</f>
        <v/>
      </c>
      <c r="NF45" s="61">
        <f>ND45*NE45</f>
        <v/>
      </c>
      <c r="NH45" t="inlineStr">
        <is>
          <t>TFPN</t>
        </is>
      </c>
      <c r="NI45" s="3">
        <f>MODEL!OQ286*0.8</f>
        <v/>
      </c>
      <c r="NJ45" s="61">
        <f>'ETF MTD'!$DU$28/'ETF MTD'!$DU$3-1</f>
        <v/>
      </c>
      <c r="NK45" s="61">
        <f>NI45*NJ45</f>
        <v/>
      </c>
      <c r="NM45" t="inlineStr">
        <is>
          <t>TFPN</t>
        </is>
      </c>
      <c r="NN45" s="3">
        <f>MODEL!OV286*0.8</f>
        <v/>
      </c>
      <c r="NO45" s="61">
        <f>'ETF MTD'!$DU$28/'ETF MTD'!$DU$3-1</f>
        <v/>
      </c>
      <c r="NP45" s="61">
        <f>NN45*NO45</f>
        <v/>
      </c>
      <c r="NR45" t="inlineStr">
        <is>
          <t>TFPN</t>
        </is>
      </c>
      <c r="NS45" s="3">
        <f>MODEL!PA286*0.8</f>
        <v/>
      </c>
      <c r="NT45" s="61">
        <f>'ETF MTD'!$DU$28/'ETF MTD'!$DU$3-1</f>
        <v/>
      </c>
      <c r="NU45" s="61">
        <f>NS45*NT45</f>
        <v/>
      </c>
      <c r="NW45" t="inlineStr">
        <is>
          <t>TFPN</t>
        </is>
      </c>
      <c r="NX45" s="3">
        <f>MODEL!PF286*0.8</f>
        <v/>
      </c>
      <c r="NY45" s="61">
        <f>'ETF MTD'!$DU$28/'ETF MTD'!$DU$3-1</f>
        <v/>
      </c>
      <c r="NZ45" s="61">
        <f>NX45*NY45</f>
        <v/>
      </c>
      <c r="OB45" t="inlineStr">
        <is>
          <t>TFPN</t>
        </is>
      </c>
      <c r="OC45" s="3">
        <f>MODEL!PK286*0.8</f>
        <v/>
      </c>
      <c r="OD45" s="61">
        <f>'ETF MTD'!$DU$28/'ETF MTD'!$DU$3-1</f>
        <v/>
      </c>
      <c r="OE45" s="61">
        <f>OC45*OD45</f>
        <v/>
      </c>
      <c r="OG45" t="inlineStr">
        <is>
          <t>TFPN</t>
        </is>
      </c>
      <c r="OH45" s="3">
        <f>MODEL!PP286*0.8</f>
        <v/>
      </c>
      <c r="OI45" s="61">
        <f>'ETF MTD'!$DU$28/'ETF MTD'!$DU$3-1</f>
        <v/>
      </c>
      <c r="OJ45" s="61">
        <f>OH45*OI45</f>
        <v/>
      </c>
      <c r="OL45" t="inlineStr">
        <is>
          <t>TFPN</t>
        </is>
      </c>
      <c r="OM45" s="3">
        <f>MODEL!PU286*0.8</f>
        <v/>
      </c>
      <c r="ON45" s="61">
        <f>'ETF MTD'!$DU$28/'ETF MTD'!$DU$3-1</f>
        <v/>
      </c>
      <c r="OO45" s="61">
        <f>OM45*ON45</f>
        <v/>
      </c>
      <c r="OQ45" t="inlineStr">
        <is>
          <t>TFPN</t>
        </is>
      </c>
      <c r="OR45" s="3">
        <f>MODEL!PZ286*0.8</f>
        <v/>
      </c>
      <c r="OS45" s="61">
        <f>'ETF MTD'!$DU$28/'ETF MTD'!$DU$3-1</f>
        <v/>
      </c>
      <c r="OT45" s="61">
        <f>OR45*OS45</f>
        <v/>
      </c>
      <c r="OV45" t="inlineStr">
        <is>
          <t>TFPN</t>
        </is>
      </c>
      <c r="OW45" s="3">
        <f>MODEL!QE286*0.8</f>
        <v/>
      </c>
      <c r="OX45" s="61">
        <f>'ETF MTD'!$DU$28/'ETF MTD'!$DU$3-1</f>
        <v/>
      </c>
      <c r="OY45" s="61">
        <f>OW45*OX45</f>
        <v/>
      </c>
      <c r="PA45" t="inlineStr">
        <is>
          <t>TFPN</t>
        </is>
      </c>
      <c r="PB45" s="3">
        <f>MODEL!QJ286*0.8</f>
        <v/>
      </c>
      <c r="PC45" s="61">
        <f>'ETF MTD'!$DU$28/'ETF MTD'!$DU$3-1</f>
        <v/>
      </c>
      <c r="PD45" s="61">
        <f>PB45*PC45</f>
        <v/>
      </c>
      <c r="PF45" t="inlineStr">
        <is>
          <t>TFPN</t>
        </is>
      </c>
      <c r="PG45" s="3">
        <f>MODEL!QO286*0.8</f>
        <v/>
      </c>
      <c r="PH45" s="61">
        <f>'ETF MTD'!$DU$28/'ETF MTD'!$DU$3-1</f>
        <v/>
      </c>
      <c r="PI45" s="61">
        <f>PG45*PH45</f>
        <v/>
      </c>
      <c r="PK45" t="inlineStr">
        <is>
          <t>TFPN</t>
        </is>
      </c>
      <c r="PL45" s="3">
        <f>MODEL!QT286*0.8</f>
        <v/>
      </c>
      <c r="PM45" s="61">
        <f>'ETF MTD'!$DU$28/'ETF MTD'!$DU$3-1</f>
        <v/>
      </c>
      <c r="PN45" s="61">
        <f>PL45*PM45</f>
        <v/>
      </c>
      <c r="PP45" t="inlineStr">
        <is>
          <t>TFPN</t>
        </is>
      </c>
      <c r="PQ45" s="3">
        <f>MODEL!QY286*0.8</f>
        <v/>
      </c>
      <c r="PR45" s="61">
        <f>'ETF MTD'!$DU$28/'ETF MTD'!$DU$3-1</f>
        <v/>
      </c>
      <c r="PS45" s="61">
        <f>PQ45*PR45</f>
        <v/>
      </c>
      <c r="PU45" t="inlineStr">
        <is>
          <t>TFPN</t>
        </is>
      </c>
      <c r="PV45" s="3">
        <f>MODEL!RD286*0.8</f>
        <v/>
      </c>
      <c r="PW45" s="61">
        <f>'ETF MTD'!$DU$28/'ETF MTD'!$DU$3-1</f>
        <v/>
      </c>
      <c r="PX45" s="61">
        <f>PV45*PW45</f>
        <v/>
      </c>
      <c r="PZ45" t="inlineStr">
        <is>
          <t>TFPN</t>
        </is>
      </c>
      <c r="QA45" s="3">
        <f>MODEL!RI286*0.8</f>
        <v/>
      </c>
      <c r="QB45" s="61">
        <f>'ETF MTD'!$DU$28/'ETF MTD'!$DU$3-1</f>
        <v/>
      </c>
      <c r="QC45" s="61">
        <f>QA45*QB45</f>
        <v/>
      </c>
      <c r="QF45" s="3" t="n"/>
    </row>
    <row r="46">
      <c r="AF46" t="inlineStr">
        <is>
          <t>XLY</t>
        </is>
      </c>
      <c r="AG46" s="32" t="n">
        <v>0.05833333333333333</v>
      </c>
      <c r="AH46" s="32">
        <f>'ETF MTD'!$GO$28/'ETF MTD'!$GO$3-1</f>
        <v/>
      </c>
      <c r="AI46" s="32">
        <f>AG46*AH46</f>
        <v/>
      </c>
      <c r="AK46" t="inlineStr">
        <is>
          <t>XLY</t>
        </is>
      </c>
      <c r="AL46" s="32" t="n">
        <v>0.05833333333333333</v>
      </c>
      <c r="AM46" s="32">
        <f>'ETF MTD'!$GO$28/'ETF MTD'!$GO$3-1</f>
        <v/>
      </c>
      <c r="AN46" s="32">
        <f>AL46*AM46</f>
        <v/>
      </c>
      <c r="AP46" t="inlineStr">
        <is>
          <t>XLY</t>
        </is>
      </c>
      <c r="AQ46" s="32" t="n">
        <v>0.05833333333333333</v>
      </c>
      <c r="AR46" s="32">
        <f>'ETF MTD'!$GO$28/'ETF MTD'!$GO$3-1</f>
        <v/>
      </c>
      <c r="AS46" s="32">
        <f>AQ46*AR46</f>
        <v/>
      </c>
      <c r="AV46" s="32" t="n"/>
      <c r="AW46" s="32" t="n"/>
      <c r="AX46" s="32" t="n"/>
      <c r="BA46" s="32" t="n"/>
      <c r="BB46" s="32" t="n"/>
      <c r="BC46" s="32" t="n"/>
      <c r="CN46" s="33" t="inlineStr">
        <is>
          <t>EQCHX</t>
        </is>
      </c>
      <c r="CO46" s="49">
        <f>(0.66*MODEL!RI13)+(0.34*'Add''l Spartan'!CO13)</f>
        <v/>
      </c>
      <c r="CP46" s="61">
        <f>'ETF MTD'!$WA$28/'ETF MTD'!$WA$3-1</f>
        <v/>
      </c>
      <c r="CQ46" s="61">
        <f>CO46*CP46</f>
        <v/>
      </c>
      <c r="CS46" s="33" t="inlineStr">
        <is>
          <t>EQCHX</t>
        </is>
      </c>
      <c r="CT46" s="49">
        <f>(0.66*MODEL!RI13)+(0.34*'Add''l Spartan'!CT13)</f>
        <v/>
      </c>
      <c r="CU46" s="61">
        <f>'ETF MTD'!$WA$28/'ETF MTD'!$WA$3-1</f>
        <v/>
      </c>
      <c r="CV46" s="61">
        <f>CT46*CU46</f>
        <v/>
      </c>
      <c r="CW46" s="61" t="n"/>
      <c r="CX46" s="33" t="inlineStr">
        <is>
          <t>EQCHX</t>
        </is>
      </c>
      <c r="CY46" s="49" t="n">
        <v>0.03300000000000001</v>
      </c>
      <c r="CZ46" s="61">
        <f>'ETF MTD'!$WA$28/'ETF MTD'!$WA$3-1</f>
        <v/>
      </c>
      <c r="DA46" s="61">
        <f>CY46*CZ46</f>
        <v/>
      </c>
      <c r="DB46" s="61" t="n"/>
      <c r="DC46" s="33" t="inlineStr">
        <is>
          <t>EQCHX</t>
        </is>
      </c>
      <c r="DD46" s="49" t="n">
        <v>0.03300000000000001</v>
      </c>
      <c r="DE46" s="61">
        <f>'ETF MTD'!$WA$28/'ETF MTD'!$WA$3-1</f>
        <v/>
      </c>
      <c r="DF46" s="61">
        <f>DD46*DE46</f>
        <v/>
      </c>
      <c r="DG46" s="61" t="n"/>
      <c r="DH46" s="33" t="inlineStr">
        <is>
          <t>EQCHX</t>
        </is>
      </c>
      <c r="DI46" s="49" t="n">
        <v>0.03300000000000001</v>
      </c>
      <c r="DJ46" s="61">
        <f>'ETF MTD'!$WA$28/'ETF MTD'!$WA$3-1</f>
        <v/>
      </c>
      <c r="DK46" s="61">
        <f>DI46*DJ46</f>
        <v/>
      </c>
      <c r="DL46" s="61" t="n"/>
      <c r="DM46" s="33" t="inlineStr">
        <is>
          <t>EQCHX</t>
        </is>
      </c>
      <c r="DN46" s="49" t="n">
        <v>0.03300000000000001</v>
      </c>
      <c r="DO46" s="61">
        <f>'ETF MTD'!$WA$28/'ETF MTD'!$WA$3-1</f>
        <v/>
      </c>
      <c r="DP46" s="61">
        <f>DN46*DO46</f>
        <v/>
      </c>
      <c r="DQ46" s="61" t="n"/>
      <c r="DR46" s="33" t="inlineStr">
        <is>
          <t>EQCHX</t>
        </is>
      </c>
      <c r="DS46" s="49" t="n">
        <v>0.03300000000000001</v>
      </c>
      <c r="DT46" s="61">
        <f>'ETF MTD'!$WA$28/'ETF MTD'!$WA$3-1</f>
        <v/>
      </c>
      <c r="DU46" s="61">
        <f>DS46*DT46</f>
        <v/>
      </c>
      <c r="DV46" s="61" t="n"/>
      <c r="DW46" s="33" t="inlineStr">
        <is>
          <t>EQCHX</t>
        </is>
      </c>
      <c r="DX46" s="49" t="n">
        <v>0.03300000000000001</v>
      </c>
      <c r="DY46" s="61">
        <f>'ETF MTD'!$WA$28/'ETF MTD'!$WA$3-1</f>
        <v/>
      </c>
      <c r="DZ46" s="61">
        <f>DX46*DY46</f>
        <v/>
      </c>
      <c r="EA46" s="61" t="n"/>
      <c r="EB46" s="33" t="inlineStr">
        <is>
          <t>EQCHX</t>
        </is>
      </c>
      <c r="EC46" s="49" t="n">
        <v>0.03300000000000001</v>
      </c>
      <c r="ED46" s="61">
        <f>'ETF MTD'!$WA$28/'ETF MTD'!$WA$3-1</f>
        <v/>
      </c>
      <c r="EE46" s="61">
        <f>EC46*ED46</f>
        <v/>
      </c>
      <c r="EF46" s="61" t="n"/>
      <c r="EG46" s="33" t="inlineStr">
        <is>
          <t>EQCHX</t>
        </is>
      </c>
      <c r="EH46" s="49" t="n">
        <v>0.03300000000000001</v>
      </c>
      <c r="EI46" s="61">
        <f>'ETF MTD'!$WA$28/'ETF MTD'!$WA$3-1</f>
        <v/>
      </c>
      <c r="EJ46" s="61">
        <f>EH46*EI46</f>
        <v/>
      </c>
      <c r="EK46" s="61" t="n"/>
      <c r="EL46" s="33" t="inlineStr">
        <is>
          <t>EQCHX</t>
        </is>
      </c>
      <c r="EM46" s="49" t="n">
        <v>0.03300000000000001</v>
      </c>
      <c r="EN46" s="61">
        <f>'ETF MTD'!$WA$28/'ETF MTD'!$WA$3-1</f>
        <v/>
      </c>
      <c r="EO46" s="61">
        <f>EM46*EN46</f>
        <v/>
      </c>
      <c r="EP46" s="61" t="n"/>
      <c r="EQ46" s="33" t="inlineStr">
        <is>
          <t>EQCHX</t>
        </is>
      </c>
      <c r="ER46" s="49" t="n">
        <v>0.03300000000000001</v>
      </c>
      <c r="ES46" s="61">
        <f>'ETF MTD'!$WA$28/'ETF MTD'!$WA$3-1</f>
        <v/>
      </c>
      <c r="ET46" s="61">
        <f>ER46*ES46</f>
        <v/>
      </c>
      <c r="EU46" s="61" t="n"/>
      <c r="EV46" s="33" t="inlineStr">
        <is>
          <t>EQCHX</t>
        </is>
      </c>
      <c r="EW46" s="49" t="n">
        <v>0.03300000000000001</v>
      </c>
      <c r="EX46" s="61">
        <f>'ETF MTD'!$WA$28/'ETF MTD'!$WA$3-1</f>
        <v/>
      </c>
      <c r="EY46" s="61">
        <f>EW46*EX46</f>
        <v/>
      </c>
      <c r="EZ46" s="61" t="n"/>
      <c r="FA46" s="33" t="inlineStr">
        <is>
          <t>EQCHX</t>
        </is>
      </c>
      <c r="FB46" s="49" t="n">
        <v>0.03300000000000001</v>
      </c>
      <c r="FC46" s="61">
        <f>'ETF MTD'!$WA$28/'ETF MTD'!$WA$3-1</f>
        <v/>
      </c>
      <c r="FD46" s="61">
        <f>FB46*FC46</f>
        <v/>
      </c>
      <c r="FF46" s="33" t="inlineStr">
        <is>
          <t>EQCHX</t>
        </is>
      </c>
      <c r="FG46" s="49" t="n">
        <v>0.03300000000000001</v>
      </c>
      <c r="FH46" s="61">
        <f>'ETF MTD'!$WA$28/'ETF MTD'!$WA$3-1</f>
        <v/>
      </c>
      <c r="FI46" s="61">
        <f>FG46*FH46</f>
        <v/>
      </c>
      <c r="FK46" s="33" t="inlineStr">
        <is>
          <t>EQCHX</t>
        </is>
      </c>
      <c r="FL46" s="49" t="n">
        <v>0.03300000000000001</v>
      </c>
      <c r="FM46" s="61">
        <f>'ETF MTD'!$WA$28/'ETF MTD'!$WA$3-1</f>
        <v/>
      </c>
      <c r="FN46" s="61">
        <f>FL46*FM46</f>
        <v/>
      </c>
      <c r="FP46" s="33" t="inlineStr">
        <is>
          <t>EQCHX</t>
        </is>
      </c>
      <c r="FQ46" s="49" t="n">
        <v>0.03300000000000001</v>
      </c>
      <c r="FR46" s="61">
        <f>'ETF MTD'!$WA$28/'ETF MTD'!$WA$3-1</f>
        <v/>
      </c>
      <c r="FS46" s="61">
        <f>FQ46*FR46</f>
        <v/>
      </c>
      <c r="FT46" s="61" t="n"/>
      <c r="FU46" s="33" t="inlineStr">
        <is>
          <t>EQCHX</t>
        </is>
      </c>
      <c r="FV46" s="49" t="n">
        <v>0.03300000000000001</v>
      </c>
      <c r="FW46" s="61">
        <f>'ETF MTD'!$WA$28/'ETF MTD'!$WA$3-1</f>
        <v/>
      </c>
      <c r="FX46" s="61">
        <f>FV46*FW46</f>
        <v/>
      </c>
      <c r="FY46" s="61" t="n"/>
      <c r="FZ46" s="33" t="inlineStr">
        <is>
          <t>EQCHX</t>
        </is>
      </c>
      <c r="GA46" s="49">
        <f>(0.66*MODEL!$RI13)+(0.34*'Add''l Spartan'!GA13)</f>
        <v/>
      </c>
      <c r="GB46" s="61">
        <f>'ETF MTD'!$WA$28/'ETF MTD'!$WA$3-1</f>
        <v/>
      </c>
      <c r="GC46" s="61">
        <f>GA46*GB46</f>
        <v/>
      </c>
      <c r="GD46" s="61" t="n"/>
      <c r="GE46" s="33" t="inlineStr">
        <is>
          <t>EQCHX</t>
        </is>
      </c>
      <c r="GF46" s="49" t="n">
        <v>0.03300000000000001</v>
      </c>
      <c r="GG46" s="61">
        <f>'ETF MTD'!$WA$28/'ETF MTD'!$WA$3-1</f>
        <v/>
      </c>
      <c r="GH46" s="61">
        <f>GF46*GG46</f>
        <v/>
      </c>
      <c r="GI46" s="61" t="n"/>
      <c r="GJ46" s="33" t="inlineStr">
        <is>
          <t>TFPN</t>
        </is>
      </c>
      <c r="GK46" s="49">
        <f>(0.66*MODEL!$RI13)+(0.34*'Add''l Spartan'!GK13)</f>
        <v/>
      </c>
      <c r="GL46" s="61">
        <f>'ETF MTD'!$IK$28/'ETF MTD'!$IK$3-1</f>
        <v/>
      </c>
      <c r="GM46" s="61">
        <f>GK46*GL46</f>
        <v/>
      </c>
      <c r="GN46" s="61" t="n"/>
      <c r="GO46" s="33" t="inlineStr">
        <is>
          <t>TFPN</t>
        </is>
      </c>
      <c r="GP46" s="49" t="n">
        <v>0.03300000000000001</v>
      </c>
      <c r="GQ46" s="61">
        <f>'ETF MTD'!$IK$28/'ETF MTD'!$IK$3-1</f>
        <v/>
      </c>
      <c r="GR46" s="61">
        <f>GP46*GQ46</f>
        <v/>
      </c>
      <c r="GS46" s="61" t="n"/>
      <c r="GT46" s="33" t="inlineStr">
        <is>
          <t>TFPN</t>
        </is>
      </c>
      <c r="GU46" s="49" t="n">
        <v>0.0198</v>
      </c>
      <c r="GV46" s="61">
        <f>'ETF MTD'!$IK$28/'ETF MTD'!$IK$3-1</f>
        <v/>
      </c>
      <c r="GW46" s="61">
        <f>GU46*GV46</f>
        <v/>
      </c>
      <c r="GX46" s="61" t="n"/>
      <c r="GY46" s="33" t="inlineStr">
        <is>
          <t>TFPN</t>
        </is>
      </c>
      <c r="GZ46" s="49" t="n">
        <v>0.033</v>
      </c>
      <c r="HA46" s="61">
        <f>'ETF MTD'!$IK$28/'ETF MTD'!$IK$3-1</f>
        <v/>
      </c>
      <c r="HB46" s="61">
        <f>GZ46*HA46</f>
        <v/>
      </c>
      <c r="HC46" s="61" t="n"/>
      <c r="HD46" s="33" t="inlineStr">
        <is>
          <t>TFPN</t>
        </is>
      </c>
      <c r="HE46" s="49" t="n">
        <v>0.0198</v>
      </c>
      <c r="HF46" s="61">
        <f>'ETF MTD'!$IK$28/'ETF MTD'!$IK$3-1</f>
        <v/>
      </c>
      <c r="HG46" s="61">
        <f>HE46*HF46</f>
        <v/>
      </c>
      <c r="HH46" s="61" t="n"/>
      <c r="HI46" s="33" t="inlineStr">
        <is>
          <t>TFPN</t>
        </is>
      </c>
      <c r="HJ46" s="3" t="n">
        <v>0</v>
      </c>
      <c r="HK46" s="61">
        <f>'ETF MTD'!$IK$28/'ETF MTD'!$IK$3-1</f>
        <v/>
      </c>
      <c r="HL46" s="61">
        <f>HJ46*HK46</f>
        <v/>
      </c>
      <c r="HM46" s="61" t="n"/>
      <c r="HN46" s="33" t="inlineStr">
        <is>
          <t>TFPN</t>
        </is>
      </c>
      <c r="HO46" s="3" t="n">
        <v>0</v>
      </c>
      <c r="HP46" s="61">
        <f>'ETF MTD'!$IK$28/'ETF MTD'!$IK$3-1</f>
        <v/>
      </c>
      <c r="HQ46" s="61">
        <f>HO46*HP46</f>
        <v/>
      </c>
      <c r="HR46" s="61" t="n"/>
      <c r="HS46" s="33" t="inlineStr">
        <is>
          <t>TFPN</t>
        </is>
      </c>
      <c r="HT46" s="3" t="n">
        <v>0</v>
      </c>
      <c r="HU46" s="61">
        <f>'ETF MTD'!$IK$28/'ETF MTD'!$IK$3-1</f>
        <v/>
      </c>
      <c r="HV46" s="61">
        <f>HT46*HU46</f>
        <v/>
      </c>
      <c r="HW46" s="61" t="n"/>
      <c r="HX46" s="33" t="inlineStr">
        <is>
          <t>TFPN</t>
        </is>
      </c>
      <c r="HY46" s="3" t="n">
        <v>0</v>
      </c>
      <c r="HZ46" s="61">
        <f>'ETF MTD'!$IK$28/'ETF MTD'!$IK$3-1</f>
        <v/>
      </c>
      <c r="IA46" s="61">
        <f>HY46*HZ46</f>
        <v/>
      </c>
      <c r="IB46" s="61" t="n"/>
      <c r="IC46" s="33" t="inlineStr">
        <is>
          <t>TFPN</t>
        </is>
      </c>
      <c r="ID46" s="3" t="n">
        <v>0</v>
      </c>
      <c r="IE46" s="61">
        <f>'ETF MTD'!$IK$28/'ETF MTD'!$IK$3-1</f>
        <v/>
      </c>
      <c r="IF46" s="61">
        <f>ID46*IE46</f>
        <v/>
      </c>
      <c r="IG46" s="61" t="n"/>
      <c r="IH46" s="33" t="inlineStr">
        <is>
          <t>TFPN</t>
        </is>
      </c>
      <c r="II46" s="3" t="n">
        <v>0</v>
      </c>
      <c r="IJ46" s="61">
        <f>'ETF MTD'!$IK$28/'ETF MTD'!$IK$3-1</f>
        <v/>
      </c>
      <c r="IK46" s="61">
        <f>II46*IJ46</f>
        <v/>
      </c>
      <c r="IL46" s="61" t="n"/>
      <c r="IM46" s="33" t="inlineStr">
        <is>
          <t>TFPN</t>
        </is>
      </c>
      <c r="IN46" s="3" t="n">
        <v>0</v>
      </c>
      <c r="IO46" s="61">
        <f>'ETF MTD'!$IK$28/'ETF MTD'!$IK$3-1</f>
        <v/>
      </c>
      <c r="IP46" s="61">
        <f>IN46*IO46</f>
        <v/>
      </c>
      <c r="IQ46" s="61" t="n"/>
      <c r="IR46" s="33" t="inlineStr">
        <is>
          <t>TFPN</t>
        </is>
      </c>
      <c r="IS46" s="3" t="n">
        <v>0</v>
      </c>
      <c r="IT46" s="61">
        <f>'ETF MTD'!$IK$28/'ETF MTD'!$IK$3-1</f>
        <v/>
      </c>
      <c r="IU46" s="61">
        <f>IS46*IT46</f>
        <v/>
      </c>
      <c r="IV46" s="61" t="n"/>
      <c r="IW46" s="33" t="inlineStr">
        <is>
          <t>TFPN</t>
        </is>
      </c>
      <c r="IX46" s="3" t="n">
        <v>0</v>
      </c>
      <c r="IY46" s="61">
        <f>'ETF MTD'!$IK$28/'ETF MTD'!$IK$3-1</f>
        <v/>
      </c>
      <c r="IZ46" s="61">
        <f>IX46*IY46</f>
        <v/>
      </c>
      <c r="JA46" s="61" t="n"/>
      <c r="JB46" s="33" t="inlineStr">
        <is>
          <t>TFPN</t>
        </is>
      </c>
      <c r="JC46" s="3" t="n">
        <v>0</v>
      </c>
      <c r="JD46" s="61">
        <f>'ETF MTD'!$IK$28/'ETF MTD'!$IK$3-1</f>
        <v/>
      </c>
      <c r="JE46" s="61">
        <f>JC46*JD46</f>
        <v/>
      </c>
      <c r="JF46" s="61" t="n"/>
      <c r="JG46" s="33" t="inlineStr">
        <is>
          <t>TFPN</t>
        </is>
      </c>
      <c r="JH46" s="3" t="n">
        <v>0</v>
      </c>
      <c r="JI46" s="61">
        <f>'ETF MTD'!$IK$28/'ETF MTD'!$IK$3-1</f>
        <v/>
      </c>
      <c r="JJ46" s="61">
        <f>JH46*JI46</f>
        <v/>
      </c>
      <c r="JK46" s="61" t="n"/>
      <c r="JL46" s="33" t="inlineStr">
        <is>
          <t>TFPN</t>
        </is>
      </c>
      <c r="JM46" s="3" t="n">
        <v>0</v>
      </c>
      <c r="JN46" s="61">
        <f>'ETF MTD'!$IK$28/'ETF MTD'!$IK$3-1</f>
        <v/>
      </c>
      <c r="JO46" s="61">
        <f>JM46*JN46</f>
        <v/>
      </c>
      <c r="JP46" s="61" t="n"/>
      <c r="JQ46" s="33" t="inlineStr">
        <is>
          <t>TFPN</t>
        </is>
      </c>
      <c r="JR46" s="3" t="n">
        <v>0</v>
      </c>
      <c r="JS46" s="61">
        <f>'ETF MTD'!$IK$28/'ETF MTD'!$IK$3-1</f>
        <v/>
      </c>
      <c r="JT46" s="61">
        <f>JR46*JS46</f>
        <v/>
      </c>
      <c r="JU46" s="61" t="n"/>
      <c r="JV46" s="33" t="inlineStr">
        <is>
          <t>TFPN</t>
        </is>
      </c>
      <c r="JW46" s="3" t="n">
        <v>0</v>
      </c>
      <c r="JX46" s="61">
        <f>'ETF MTD'!$IK$28/'ETF MTD'!$IK$3-1</f>
        <v/>
      </c>
      <c r="JY46" s="61">
        <f>JW46*JX46</f>
        <v/>
      </c>
      <c r="JZ46" s="61" t="n"/>
      <c r="KA46" s="33" t="inlineStr">
        <is>
          <t>TFPN</t>
        </is>
      </c>
      <c r="KB46" s="3" t="n">
        <v>0</v>
      </c>
      <c r="KC46" s="61">
        <f>'ETF MTD'!$IK$28/'ETF MTD'!$IK$3-1</f>
        <v/>
      </c>
      <c r="KD46" s="61">
        <f>KB46*KC46</f>
        <v/>
      </c>
      <c r="KE46" s="61" t="n"/>
      <c r="KF46" s="33" t="inlineStr">
        <is>
          <t>TFPN</t>
        </is>
      </c>
      <c r="KG46" s="3" t="n">
        <v>0</v>
      </c>
      <c r="KH46" s="61">
        <f>'ETF MTD'!$IK$28/'ETF MTD'!$IK$3-1</f>
        <v/>
      </c>
      <c r="KI46" s="61">
        <f>KG46*KH46</f>
        <v/>
      </c>
      <c r="KJ46" s="61" t="n"/>
      <c r="KK46" s="33" t="inlineStr">
        <is>
          <t>TFPN</t>
        </is>
      </c>
      <c r="KL46" s="3" t="n">
        <v>0</v>
      </c>
      <c r="KM46" s="61">
        <f>'ETF MTD'!$IK$28/'ETF MTD'!$IK$3-1</f>
        <v/>
      </c>
      <c r="KN46" s="61">
        <f>KL46*KM46</f>
        <v/>
      </c>
      <c r="KO46" s="61" t="n"/>
      <c r="KP46" s="33" t="inlineStr">
        <is>
          <t>TFPN</t>
        </is>
      </c>
      <c r="KQ46" s="3" t="n">
        <v>0</v>
      </c>
      <c r="KR46" s="61">
        <f>'ETF MTD'!$IK$28/'ETF MTD'!$IK$3-1</f>
        <v/>
      </c>
      <c r="KS46" s="61">
        <f>KQ46*KR46</f>
        <v/>
      </c>
      <c r="KT46" s="61" t="n"/>
      <c r="KU46" s="33" t="inlineStr">
        <is>
          <t>TFPN</t>
        </is>
      </c>
      <c r="KV46" s="3" t="n">
        <v>0</v>
      </c>
      <c r="KW46" s="61">
        <f>'ETF MTD'!$IK$28/'ETF MTD'!$IK$3-1</f>
        <v/>
      </c>
      <c r="KX46" s="61">
        <f>KV46*KW46</f>
        <v/>
      </c>
      <c r="KY46" s="61" t="n"/>
      <c r="KZ46" s="33" t="inlineStr">
        <is>
          <t>TFPN</t>
        </is>
      </c>
      <c r="LA46" s="3" t="n">
        <v>0</v>
      </c>
      <c r="LB46" s="61">
        <f>'ETF MTD'!$IK$28/'ETF MTD'!$IK$3-1</f>
        <v/>
      </c>
      <c r="LC46" s="61">
        <f>LA46*LB46</f>
        <v/>
      </c>
      <c r="LD46" s="61" t="n"/>
      <c r="LE46" s="33" t="inlineStr">
        <is>
          <t>TFPN</t>
        </is>
      </c>
      <c r="LF46" s="3" t="n">
        <v>0</v>
      </c>
      <c r="LG46" s="61">
        <f>'ETF MTD'!$IK$28/'ETF MTD'!$IK$3-1</f>
        <v/>
      </c>
      <c r="LH46" s="61">
        <f>LF46*LG46</f>
        <v/>
      </c>
      <c r="LJ46" s="33" t="inlineStr">
        <is>
          <t>TFPN</t>
        </is>
      </c>
      <c r="LK46" s="3" t="n">
        <v>0</v>
      </c>
      <c r="LL46" s="61">
        <f>'ETF MTD'!$IK$28/'ETF MTD'!$IK$3-1</f>
        <v/>
      </c>
      <c r="LM46" s="61">
        <f>LK46*LL46</f>
        <v/>
      </c>
      <c r="LN46" s="61" t="n"/>
      <c r="LO46" s="33" t="inlineStr">
        <is>
          <t>TFPN</t>
        </is>
      </c>
      <c r="LP46" s="3" t="n">
        <v>0</v>
      </c>
      <c r="LQ46" s="61">
        <f>'ETF MTD'!$IK$28/'ETF MTD'!$IK$3-1</f>
        <v/>
      </c>
      <c r="LR46" s="61">
        <f>LP46*LQ46</f>
        <v/>
      </c>
      <c r="LT46" s="33" t="inlineStr">
        <is>
          <t>TFPN</t>
        </is>
      </c>
      <c r="LU46" s="3" t="n">
        <v>0</v>
      </c>
      <c r="LV46" s="61">
        <f>'ETF MTD'!$IK$28/'ETF MTD'!$IK$3-1</f>
        <v/>
      </c>
      <c r="LW46" s="61">
        <f>LU46*LV46</f>
        <v/>
      </c>
      <c r="LY46" s="33" t="inlineStr">
        <is>
          <t>TFPN</t>
        </is>
      </c>
      <c r="LZ46" s="3" t="n">
        <v>0</v>
      </c>
      <c r="MA46" s="61">
        <f>'ETF MTD'!$IK$28/'ETF MTD'!$IK$3-1</f>
        <v/>
      </c>
      <c r="MB46" s="61">
        <f>LZ46*MA46</f>
        <v/>
      </c>
      <c r="MD46" s="33" t="inlineStr">
        <is>
          <t>TFPN</t>
        </is>
      </c>
      <c r="ME46" s="3" t="n">
        <v>0</v>
      </c>
      <c r="MF46" s="61">
        <f>'ETF MTD'!$IK$28/'ETF MTD'!$IK$3-1</f>
        <v/>
      </c>
      <c r="MG46" s="61">
        <f>ME46*MF46</f>
        <v/>
      </c>
      <c r="MI46" s="33" t="inlineStr">
        <is>
          <t>TFPN</t>
        </is>
      </c>
      <c r="MJ46" s="3" t="n">
        <v>0</v>
      </c>
      <c r="MK46" s="61">
        <f>'ETF MTD'!$IK$28/'ETF MTD'!$IK$3-1</f>
        <v/>
      </c>
      <c r="ML46" s="61">
        <f>MJ46*MK46</f>
        <v/>
      </c>
      <c r="MN46" s="33" t="inlineStr">
        <is>
          <t>TFPN</t>
        </is>
      </c>
      <c r="MO46" s="3" t="n">
        <v>0</v>
      </c>
      <c r="MP46" s="61">
        <f>'ETF MTD'!$IK$28/'ETF MTD'!$IK$3-1</f>
        <v/>
      </c>
      <c r="MQ46" s="61">
        <f>MO46*MP46</f>
        <v/>
      </c>
      <c r="MS46" s="33" t="inlineStr">
        <is>
          <t>TFPN</t>
        </is>
      </c>
      <c r="MT46" s="3">
        <f>MODEL!OB287*0.8</f>
        <v/>
      </c>
      <c r="MU46" s="61">
        <f>'ETF MTD'!$IK$28/'ETF MTD'!$IK$3-1</f>
        <v/>
      </c>
      <c r="MV46" s="61">
        <f>MT46*MU46</f>
        <v/>
      </c>
      <c r="MX46" s="33" t="inlineStr">
        <is>
          <t>TFPN</t>
        </is>
      </c>
      <c r="MY46" s="3" t="n">
        <v>0</v>
      </c>
      <c r="MZ46" s="61">
        <f>'ETF MTD'!$IK$28/'ETF MTD'!$IK$3-1</f>
        <v/>
      </c>
      <c r="NA46" s="61">
        <f>MY46*MZ46</f>
        <v/>
      </c>
      <c r="NC46" s="33" t="inlineStr">
        <is>
          <t>TFPN</t>
        </is>
      </c>
      <c r="ND46" s="3">
        <f>MODEL!OL287*0.8</f>
        <v/>
      </c>
      <c r="NE46" s="61">
        <f>'ETF MTD'!$IK$28/'ETF MTD'!$IK$3-1</f>
        <v/>
      </c>
      <c r="NF46" s="61">
        <f>ND46*NE46</f>
        <v/>
      </c>
      <c r="NH46" s="33" t="inlineStr">
        <is>
          <t>BIL</t>
        </is>
      </c>
      <c r="NI46" s="3" t="n">
        <v>0.172</v>
      </c>
      <c r="NJ46" s="61">
        <f>'ETF MTD'!$IK$28/'ETF MTD'!$IK$3-1</f>
        <v/>
      </c>
      <c r="NK46" s="61">
        <f>NI46*NJ46</f>
        <v/>
      </c>
      <c r="NM46" s="33" t="inlineStr">
        <is>
          <t>BIL</t>
        </is>
      </c>
      <c r="NN46" s="3" t="n">
        <v>0.172</v>
      </c>
      <c r="NO46" s="61">
        <f>'ETF MTD'!$IK$28/'ETF MTD'!$IK$3-1</f>
        <v/>
      </c>
      <c r="NP46" s="61">
        <f>NN46*NO46</f>
        <v/>
      </c>
      <c r="NR46" s="33" t="inlineStr">
        <is>
          <t>BIL</t>
        </is>
      </c>
      <c r="NS46" s="3" t="n">
        <v>0</v>
      </c>
      <c r="NT46" s="61">
        <f>'ETF MTD'!$IK$28/'ETF MTD'!$IK$3-1</f>
        <v/>
      </c>
      <c r="NU46" s="61">
        <f>NS46*NT46</f>
        <v/>
      </c>
      <c r="NW46" s="33" t="inlineStr">
        <is>
          <t>BIL</t>
        </is>
      </c>
      <c r="NX46" s="3" t="n">
        <v>0</v>
      </c>
      <c r="NY46" s="61">
        <f>'ETF MTD'!$IK$28/'ETF MTD'!$IK$3-1</f>
        <v/>
      </c>
      <c r="NZ46" s="61">
        <f>NX46*NY46</f>
        <v/>
      </c>
      <c r="OB46" s="33" t="inlineStr">
        <is>
          <t>BIL</t>
        </is>
      </c>
      <c r="OC46" s="3" t="n">
        <v>0</v>
      </c>
      <c r="OD46" s="61">
        <f>'ETF MTD'!$IK$28/'ETF MTD'!$IK$3-1</f>
        <v/>
      </c>
      <c r="OE46" s="61">
        <f>OC46*OD46</f>
        <v/>
      </c>
      <c r="OG46" s="33" t="inlineStr">
        <is>
          <t>BIL</t>
        </is>
      </c>
      <c r="OH46" s="3" t="n">
        <v>0</v>
      </c>
      <c r="OI46" s="61">
        <f>'ETF MTD'!$IK$28/'ETF MTD'!$IK$3-1</f>
        <v/>
      </c>
      <c r="OJ46" s="61">
        <f>OH46*OI46</f>
        <v/>
      </c>
      <c r="OL46" s="33" t="inlineStr">
        <is>
          <t>BIL</t>
        </is>
      </c>
      <c r="OM46" s="3" t="n">
        <v>0</v>
      </c>
      <c r="ON46" s="61">
        <f>'ETF MTD'!$IK$28/'ETF MTD'!$IK$3-1</f>
        <v/>
      </c>
      <c r="OO46" s="61">
        <f>OM46*ON46</f>
        <v/>
      </c>
      <c r="OQ46" s="33" t="inlineStr">
        <is>
          <t>BIL</t>
        </is>
      </c>
      <c r="OR46" s="3" t="n">
        <v>0</v>
      </c>
      <c r="OS46" s="61">
        <f>'ETF MTD'!$IK$28/'ETF MTD'!$IK$3-1</f>
        <v/>
      </c>
      <c r="OT46" s="61">
        <f>OR46*OS46</f>
        <v/>
      </c>
      <c r="OV46" s="33" t="inlineStr">
        <is>
          <t>BIL</t>
        </is>
      </c>
      <c r="OW46" s="3" t="n">
        <v>0</v>
      </c>
      <c r="OX46" s="61">
        <f>'ETF MTD'!$IK$28/'ETF MTD'!$IK$3-1</f>
        <v/>
      </c>
      <c r="OY46" s="61">
        <f>OW46*OX46</f>
        <v/>
      </c>
      <c r="PA46" s="33" t="inlineStr">
        <is>
          <t>BIL</t>
        </is>
      </c>
      <c r="PB46" s="3" t="n">
        <v>0</v>
      </c>
      <c r="PC46" s="61">
        <f>'ETF MTD'!$IK$28/'ETF MTD'!$IK$3-1</f>
        <v/>
      </c>
      <c r="PD46" s="61">
        <f>PB46*PC46</f>
        <v/>
      </c>
      <c r="PF46" s="33" t="inlineStr">
        <is>
          <t>BIL</t>
        </is>
      </c>
      <c r="PG46" s="3" t="n">
        <v>0</v>
      </c>
      <c r="PH46" s="61">
        <f>'ETF MTD'!$IK$28/'ETF MTD'!$IK$3-1</f>
        <v/>
      </c>
      <c r="PI46" s="61">
        <f>PG46*PH46</f>
        <v/>
      </c>
      <c r="PK46" s="33" t="inlineStr">
        <is>
          <t>BIL</t>
        </is>
      </c>
      <c r="PL46" s="3" t="n">
        <v>0</v>
      </c>
      <c r="PM46" s="61">
        <f>'ETF MTD'!$IK$28/'ETF MTD'!$IK$3-1</f>
        <v/>
      </c>
      <c r="PN46" s="61">
        <f>PL46*PM46</f>
        <v/>
      </c>
      <c r="PP46" s="33" t="inlineStr">
        <is>
          <t>BIL</t>
        </is>
      </c>
      <c r="PQ46" s="3" t="n">
        <v>0</v>
      </c>
      <c r="PR46" s="61">
        <f>'ETF MTD'!$IK$28/'ETF MTD'!$IK$3-1</f>
        <v/>
      </c>
      <c r="PS46" s="61">
        <f>PQ46*PR46</f>
        <v/>
      </c>
      <c r="PU46" s="33" t="inlineStr">
        <is>
          <t>BIL</t>
        </is>
      </c>
      <c r="PV46" s="3" t="n">
        <v>0</v>
      </c>
      <c r="PW46" s="61">
        <f>'ETF MTD'!$IK$28/'ETF MTD'!$IK$3-1</f>
        <v/>
      </c>
      <c r="PX46" s="61">
        <f>PV46*PW46</f>
        <v/>
      </c>
      <c r="PZ46" s="33" t="inlineStr">
        <is>
          <t>BIL</t>
        </is>
      </c>
      <c r="QA46" s="3" t="n">
        <v>0</v>
      </c>
      <c r="QB46" s="61">
        <f>'ETF MTD'!$IK$28/'ETF MTD'!$IK$3-1</f>
        <v/>
      </c>
      <c r="QC46" s="61">
        <f>QA46*QB46</f>
        <v/>
      </c>
      <c r="QE46" s="33" t="n"/>
      <c r="QF46" s="3" t="n"/>
    </row>
    <row r="47">
      <c r="CN47" s="61" t="inlineStr">
        <is>
          <t>SHY</t>
        </is>
      </c>
      <c r="CO47" s="49">
        <f>(0.66*MODEL!RI14)+(0.34*'Add''l Spartan'!CO14)</f>
        <v/>
      </c>
      <c r="CP47" s="61">
        <f>'ETF MTD'!$ES$28/'ETF MTD'!$ES$3-1</f>
        <v/>
      </c>
      <c r="CQ47" s="61">
        <f>CO47*CP47</f>
        <v/>
      </c>
      <c r="CS47" s="61" t="inlineStr">
        <is>
          <t>SHY</t>
        </is>
      </c>
      <c r="CT47" s="49">
        <f>(0.66*MODEL!RI14)+(0.34*'Add''l Spartan'!CT14)</f>
        <v/>
      </c>
      <c r="CU47" s="61">
        <f>'ETF MTD'!$ES$28/'ETF MTD'!$ES$3-1</f>
        <v/>
      </c>
      <c r="CV47" s="61">
        <f>CT47*CU47</f>
        <v/>
      </c>
      <c r="CW47" s="61" t="n"/>
      <c r="CX47" s="61" t="inlineStr">
        <is>
          <t>SHY</t>
        </is>
      </c>
      <c r="CY47" s="49" t="n">
        <v>0.3788000000000001</v>
      </c>
      <c r="CZ47" s="61">
        <f>'ETF MTD'!$ES$28/'ETF MTD'!$ES$3-1</f>
        <v/>
      </c>
      <c r="DA47" s="61">
        <f>CY47*CZ47</f>
        <v/>
      </c>
      <c r="DB47" s="61" t="n"/>
      <c r="DC47" s="61" t="inlineStr">
        <is>
          <t>SHY</t>
        </is>
      </c>
      <c r="DD47" s="49" t="n">
        <v>0</v>
      </c>
      <c r="DE47" s="61">
        <f>'ETF MTD'!$ES$28/'ETF MTD'!$ES$3-1</f>
        <v/>
      </c>
      <c r="DF47" s="61">
        <f>DD47*DE47</f>
        <v/>
      </c>
      <c r="DG47" s="61" t="n"/>
      <c r="DH47" s="61" t="inlineStr">
        <is>
          <t>SHY</t>
        </is>
      </c>
      <c r="DI47" s="49" t="n">
        <v>0</v>
      </c>
      <c r="DJ47" s="61">
        <f>'ETF MTD'!$ES$28/'ETF MTD'!$ES$3-1</f>
        <v/>
      </c>
      <c r="DK47" s="61">
        <f>DI47*DJ47</f>
        <v/>
      </c>
      <c r="DL47" s="61" t="n"/>
      <c r="DM47" s="61" t="inlineStr">
        <is>
          <t>SHY</t>
        </is>
      </c>
      <c r="DN47" s="49" t="n">
        <v>0</v>
      </c>
      <c r="DO47" s="61">
        <f>'ETF MTD'!$ES$28/'ETF MTD'!$ES$3-1</f>
        <v/>
      </c>
      <c r="DP47" s="61">
        <f>DN47*DO47</f>
        <v/>
      </c>
      <c r="DQ47" s="61" t="n"/>
      <c r="DR47" s="61" t="inlineStr">
        <is>
          <t>SHY</t>
        </is>
      </c>
      <c r="DS47" s="49" t="n">
        <v>0</v>
      </c>
      <c r="DT47" s="61">
        <f>'ETF MTD'!$ES$28/'ETF MTD'!$ES$3-1</f>
        <v/>
      </c>
      <c r="DU47" s="61">
        <f>DS47*DT47</f>
        <v/>
      </c>
      <c r="DV47" s="61" t="n"/>
      <c r="DW47" s="61" t="inlineStr">
        <is>
          <t>SHY</t>
        </is>
      </c>
      <c r="DX47" s="49" t="n">
        <v>0</v>
      </c>
      <c r="DY47" s="61">
        <f>'ETF MTD'!$ES$28/'ETF MTD'!$ES$3-1</f>
        <v/>
      </c>
      <c r="DZ47" s="61">
        <f>DX47*DY47</f>
        <v/>
      </c>
      <c r="EA47" s="61" t="n"/>
      <c r="EB47" s="61" t="inlineStr">
        <is>
          <t>SHY</t>
        </is>
      </c>
      <c r="EC47" s="49" t="n">
        <v>0</v>
      </c>
      <c r="ED47" s="61">
        <f>'ETF MTD'!$ES$28/'ETF MTD'!$ES$3-1</f>
        <v/>
      </c>
      <c r="EE47" s="61">
        <f>EC47*ED47</f>
        <v/>
      </c>
      <c r="EF47" s="61" t="n"/>
      <c r="EG47" s="61" t="inlineStr">
        <is>
          <t>SHY</t>
        </is>
      </c>
      <c r="EH47" s="49" t="n">
        <v>0</v>
      </c>
      <c r="EI47" s="61">
        <f>'ETF MTD'!$ES$28/'ETF MTD'!$ES$3-1</f>
        <v/>
      </c>
      <c r="EJ47" s="61">
        <f>EH47*EI47</f>
        <v/>
      </c>
      <c r="EK47" s="61" t="n"/>
      <c r="EL47" s="61" t="inlineStr">
        <is>
          <t>SHY</t>
        </is>
      </c>
      <c r="EM47" s="49" t="n">
        <v>0</v>
      </c>
      <c r="EN47" s="61">
        <f>'ETF MTD'!$ES$28/'ETF MTD'!$ES$3-1</f>
        <v/>
      </c>
      <c r="EO47" s="61">
        <f>EM47*EN47</f>
        <v/>
      </c>
      <c r="EP47" s="61" t="n"/>
      <c r="EQ47" s="61" t="inlineStr">
        <is>
          <t>SHY</t>
        </is>
      </c>
      <c r="ER47" s="49" t="n">
        <v>0</v>
      </c>
      <c r="ES47" s="61">
        <f>'ETF MTD'!$ES$28/'ETF MTD'!$ES$3-1</f>
        <v/>
      </c>
      <c r="ET47" s="61">
        <f>ER47*ES47</f>
        <v/>
      </c>
      <c r="EU47" s="61" t="n"/>
      <c r="EV47" s="61" t="inlineStr">
        <is>
          <t>SHY</t>
        </is>
      </c>
      <c r="EW47" s="49" t="n">
        <v>0</v>
      </c>
      <c r="EX47" s="61">
        <f>'ETF MTD'!$ES$28/'ETF MTD'!$ES$3-1</f>
        <v/>
      </c>
      <c r="EY47" s="61">
        <f>EW47*EX47</f>
        <v/>
      </c>
      <c r="EZ47" s="61" t="n"/>
      <c r="FA47" s="61" t="inlineStr">
        <is>
          <t>SHY</t>
        </is>
      </c>
      <c r="FB47" s="49" t="n">
        <v>0</v>
      </c>
      <c r="FC47" s="61">
        <f>'ETF MTD'!$ES$28/'ETF MTD'!$ES$3-1</f>
        <v/>
      </c>
      <c r="FD47" s="61">
        <f>FB47*FC47</f>
        <v/>
      </c>
      <c r="FF47" s="61" t="inlineStr">
        <is>
          <t>SHY</t>
        </is>
      </c>
      <c r="FG47" s="49" t="n">
        <v>0</v>
      </c>
      <c r="FH47" s="61">
        <f>'ETF MTD'!$ES$28/'ETF MTD'!$ES$3-1</f>
        <v/>
      </c>
      <c r="FI47" s="61">
        <f>FG47*FH47</f>
        <v/>
      </c>
      <c r="FK47" s="61" t="inlineStr">
        <is>
          <t>SHY</t>
        </is>
      </c>
      <c r="FL47" s="49" t="n">
        <v>0</v>
      </c>
      <c r="FM47" s="61">
        <f>'ETF MTD'!$ES$28/'ETF MTD'!$ES$3-1</f>
        <v/>
      </c>
      <c r="FN47" s="61">
        <f>FL47*FM47</f>
        <v/>
      </c>
      <c r="FP47" s="61" t="inlineStr">
        <is>
          <t>SHY</t>
        </is>
      </c>
      <c r="FQ47" s="49" t="n">
        <v>0.1122</v>
      </c>
      <c r="FR47" s="61">
        <f>'ETF MTD'!$ES$28/'ETF MTD'!$ES$3-1</f>
        <v/>
      </c>
      <c r="FS47" s="61">
        <f>FQ47*FR47</f>
        <v/>
      </c>
      <c r="FT47" s="61" t="n"/>
      <c r="FU47" s="61" t="inlineStr">
        <is>
          <t>SHY</t>
        </is>
      </c>
      <c r="FV47" s="49" t="n">
        <v>0.4778000000000001</v>
      </c>
      <c r="FW47" s="61">
        <f>'ETF MTD'!$ES$28/'ETF MTD'!$ES$3-1</f>
        <v/>
      </c>
      <c r="FX47" s="61">
        <f>FV47*FW47</f>
        <v/>
      </c>
      <c r="FY47" s="61" t="n"/>
      <c r="FZ47" s="61" t="inlineStr">
        <is>
          <t>SHY</t>
        </is>
      </c>
      <c r="GA47" s="49">
        <f>(0.66*MODEL!$RI14)+(0.34*'Add''l Spartan'!GA14)</f>
        <v/>
      </c>
      <c r="GB47" s="61">
        <f>'ETF MTD'!$ES$28/'ETF MTD'!$ES$3-1</f>
        <v/>
      </c>
      <c r="GC47" s="61">
        <f>GA47*GB47</f>
        <v/>
      </c>
      <c r="GD47" s="61" t="n"/>
      <c r="GE47" s="61" t="inlineStr">
        <is>
          <t>SHY</t>
        </is>
      </c>
      <c r="GF47" s="49" t="n">
        <v>0</v>
      </c>
      <c r="GG47" s="61">
        <f>'ETF MTD'!$ES$28/'ETF MTD'!$ES$3-1</f>
        <v/>
      </c>
      <c r="GH47" s="61">
        <f>GF47*GG47</f>
        <v/>
      </c>
      <c r="GI47" s="61" t="n"/>
      <c r="GJ47" s="61" t="inlineStr">
        <is>
          <t>SHY</t>
        </is>
      </c>
      <c r="GK47" s="49">
        <f>(0.66*MODEL!$RI14)+(0.34*'Add''l Spartan'!GK14)</f>
        <v/>
      </c>
      <c r="GL47" s="61">
        <f>'ETF MTD'!$ES$28/'ETF MTD'!$ES$3-1</f>
        <v/>
      </c>
      <c r="GM47" s="61">
        <f>GK47*GL47</f>
        <v/>
      </c>
      <c r="GN47" s="61" t="n"/>
      <c r="GO47" s="61" t="inlineStr">
        <is>
          <t>SHY</t>
        </is>
      </c>
      <c r="GP47" s="49" t="n">
        <v>0.0132</v>
      </c>
      <c r="GQ47" s="61">
        <f>'ETF MTD'!$ES$28/'ETF MTD'!$ES$3-1</f>
        <v/>
      </c>
      <c r="GR47" s="61">
        <f>GP47*GQ47</f>
        <v/>
      </c>
      <c r="GS47" s="61" t="n"/>
      <c r="GT47" s="61" t="inlineStr">
        <is>
          <t>SHY</t>
        </is>
      </c>
      <c r="GU47" s="49" t="n">
        <v>0</v>
      </c>
      <c r="GV47" s="61">
        <f>'ETF MTD'!$ES$28/'ETF MTD'!$ES$3-1</f>
        <v/>
      </c>
      <c r="GW47" s="61">
        <f>GU47*GV47</f>
        <v/>
      </c>
      <c r="GX47" s="61" t="n"/>
      <c r="GY47" s="61" t="inlineStr">
        <is>
          <t>SHY</t>
        </is>
      </c>
      <c r="GZ47" s="49" t="n">
        <v>0</v>
      </c>
      <c r="HA47" s="61">
        <f>'ETF MTD'!$ES$28/'ETF MTD'!$ES$3-1</f>
        <v/>
      </c>
      <c r="HB47" s="61">
        <f>GZ47*HA47</f>
        <v/>
      </c>
      <c r="HC47" s="61" t="n"/>
      <c r="HD47" s="61" t="inlineStr">
        <is>
          <t>SHY</t>
        </is>
      </c>
      <c r="HE47" s="49" t="n">
        <v>0</v>
      </c>
      <c r="HF47" s="61">
        <f>'ETF MTD'!$ES$28/'ETF MTD'!$ES$3-1</f>
        <v/>
      </c>
      <c r="HG47" s="61">
        <f>HE47*HF47</f>
        <v/>
      </c>
      <c r="HH47" s="61" t="n"/>
      <c r="HI47" s="61" t="inlineStr">
        <is>
          <t>SHY</t>
        </is>
      </c>
      <c r="HJ47" s="3" t="n">
        <v>0</v>
      </c>
      <c r="HK47" s="61">
        <f>'ETF MTD'!$ES$28/'ETF MTD'!$ES$3-1</f>
        <v/>
      </c>
      <c r="HL47" s="61">
        <f>HJ47*HK47</f>
        <v/>
      </c>
      <c r="HM47" s="61" t="n"/>
      <c r="HN47" s="61" t="inlineStr">
        <is>
          <t>SHY</t>
        </is>
      </c>
      <c r="HO47" s="3" t="n">
        <v>0</v>
      </c>
      <c r="HP47" s="61">
        <f>'ETF MTD'!$ES$28/'ETF MTD'!$ES$3-1</f>
        <v/>
      </c>
      <c r="HQ47" s="61">
        <f>HO47*HP47</f>
        <v/>
      </c>
      <c r="HR47" s="61" t="n"/>
      <c r="HS47" s="61" t="inlineStr">
        <is>
          <t>SHY</t>
        </is>
      </c>
      <c r="HT47" s="3" t="n">
        <v>0</v>
      </c>
      <c r="HU47" s="61">
        <f>'ETF MTD'!$ES$28/'ETF MTD'!$ES$3-1</f>
        <v/>
      </c>
      <c r="HV47" s="61">
        <f>HT47*HU47</f>
        <v/>
      </c>
      <c r="HW47" s="61" t="n"/>
      <c r="HX47" s="61" t="inlineStr">
        <is>
          <t>SHY</t>
        </is>
      </c>
      <c r="HY47" s="3" t="n">
        <v>0</v>
      </c>
      <c r="HZ47" s="61">
        <f>'ETF MTD'!$ES$28/'ETF MTD'!$ES$3-1</f>
        <v/>
      </c>
      <c r="IA47" s="61">
        <f>HY47*HZ47</f>
        <v/>
      </c>
      <c r="IB47" s="61" t="n"/>
      <c r="IC47" s="61" t="inlineStr">
        <is>
          <t>SHY</t>
        </is>
      </c>
      <c r="ID47" s="3" t="n">
        <v>0</v>
      </c>
      <c r="IE47" s="61">
        <f>'ETF MTD'!$ES$28/'ETF MTD'!$ES$3-1</f>
        <v/>
      </c>
      <c r="IF47" s="61">
        <f>ID47*IE47</f>
        <v/>
      </c>
      <c r="IG47" s="61" t="n"/>
      <c r="IH47" s="61" t="inlineStr">
        <is>
          <t>SHY</t>
        </is>
      </c>
      <c r="II47" s="3" t="n">
        <v>0</v>
      </c>
      <c r="IJ47" s="61">
        <f>'ETF MTD'!$ES$28/'ETF MTD'!$ES$3-1</f>
        <v/>
      </c>
      <c r="IK47" s="61">
        <f>II47*IJ47</f>
        <v/>
      </c>
      <c r="IL47" s="61" t="n"/>
      <c r="IM47" s="61" t="inlineStr">
        <is>
          <t>SHY</t>
        </is>
      </c>
      <c r="IN47" s="3" t="n">
        <v>0</v>
      </c>
      <c r="IO47" s="61">
        <f>'ETF MTD'!$ES$28/'ETF MTD'!$ES$3-1</f>
        <v/>
      </c>
      <c r="IP47" s="61">
        <f>IN47*IO47</f>
        <v/>
      </c>
      <c r="IQ47" s="61" t="n"/>
      <c r="IR47" s="61" t="inlineStr">
        <is>
          <t>SHY</t>
        </is>
      </c>
      <c r="IS47" s="3" t="n">
        <v>0</v>
      </c>
      <c r="IT47" s="61">
        <f>'ETF MTD'!$ES$28/'ETF MTD'!$ES$3-1</f>
        <v/>
      </c>
      <c r="IU47" s="61">
        <f>IS47*IT47</f>
        <v/>
      </c>
      <c r="IV47" s="61" t="n"/>
      <c r="IW47" s="61" t="inlineStr">
        <is>
          <t>SHY</t>
        </is>
      </c>
      <c r="IX47" s="3" t="n">
        <v>0</v>
      </c>
      <c r="IY47" s="61">
        <f>'ETF MTD'!$ES$28/'ETF MTD'!$ES$3-1</f>
        <v/>
      </c>
      <c r="IZ47" s="61">
        <f>IX47*IY47</f>
        <v/>
      </c>
      <c r="JA47" s="61" t="n"/>
      <c r="JB47" s="61" t="inlineStr">
        <is>
          <t>SHY</t>
        </is>
      </c>
      <c r="JC47" s="3" t="n">
        <v>0</v>
      </c>
      <c r="JD47" s="61">
        <f>'ETF MTD'!$ES$28/'ETF MTD'!$ES$3-1</f>
        <v/>
      </c>
      <c r="JE47" s="61">
        <f>JC47*JD47</f>
        <v/>
      </c>
      <c r="JF47" s="61" t="n"/>
      <c r="JG47" s="61" t="inlineStr">
        <is>
          <t>SHY</t>
        </is>
      </c>
      <c r="JH47" s="3" t="n">
        <v>0</v>
      </c>
      <c r="JI47" s="61">
        <f>'ETF MTD'!$ES$28/'ETF MTD'!$ES$3-1</f>
        <v/>
      </c>
      <c r="JJ47" s="61">
        <f>JH47*JI47</f>
        <v/>
      </c>
      <c r="JK47" s="61" t="n"/>
      <c r="JL47" s="61" t="inlineStr">
        <is>
          <t>SHY</t>
        </is>
      </c>
      <c r="JM47" s="3" t="n">
        <v>0.36</v>
      </c>
      <c r="JN47" s="61">
        <f>'ETF MTD'!$ES$28/'ETF MTD'!$ES$3-1</f>
        <v/>
      </c>
      <c r="JO47" s="61">
        <f>JM47*JN47</f>
        <v/>
      </c>
      <c r="JP47" s="61" t="n"/>
      <c r="JQ47" s="61" t="inlineStr">
        <is>
          <t>SHY</t>
        </is>
      </c>
      <c r="JR47" s="3" t="n">
        <v>0.36</v>
      </c>
      <c r="JS47" s="61">
        <f>'ETF MTD'!$ES$28/'ETF MTD'!$ES$3-1</f>
        <v/>
      </c>
      <c r="JT47" s="61">
        <f>JR47*JS47</f>
        <v/>
      </c>
      <c r="JU47" s="61" t="n"/>
      <c r="JV47" s="61" t="inlineStr">
        <is>
          <t>SHY</t>
        </is>
      </c>
      <c r="JW47" s="3" t="n">
        <v>0</v>
      </c>
      <c r="JX47" s="61">
        <f>'ETF MTD'!$ES$28/'ETF MTD'!$ES$3-1</f>
        <v/>
      </c>
      <c r="JY47" s="61">
        <f>JW47*JX47</f>
        <v/>
      </c>
      <c r="JZ47" s="61" t="n"/>
      <c r="KA47" s="61" t="inlineStr">
        <is>
          <t>SHY</t>
        </is>
      </c>
      <c r="KB47" s="3" t="n">
        <v>0.52</v>
      </c>
      <c r="KC47" s="61">
        <f>'ETF MTD'!$ES$28/'ETF MTD'!$ES$3-1</f>
        <v/>
      </c>
      <c r="KD47" s="61">
        <f>KB47*KC47</f>
        <v/>
      </c>
      <c r="KE47" s="61" t="n"/>
      <c r="KF47" s="61" t="inlineStr">
        <is>
          <t>SHY</t>
        </is>
      </c>
      <c r="KG47" s="3" t="n">
        <v>0.6</v>
      </c>
      <c r="KH47" s="61">
        <f>'ETF MTD'!$ES$28/'ETF MTD'!$ES$3-1</f>
        <v/>
      </c>
      <c r="KI47" s="61">
        <f>KG47*KH47</f>
        <v/>
      </c>
      <c r="KJ47" s="61" t="n"/>
      <c r="KK47" s="61" t="inlineStr">
        <is>
          <t>SHY</t>
        </is>
      </c>
      <c r="KL47" s="3" t="n">
        <v>0.6</v>
      </c>
      <c r="KM47" s="61">
        <f>'ETF MTD'!$ES$28/'ETF MTD'!$ES$3-1</f>
        <v/>
      </c>
      <c r="KN47" s="61">
        <f>KL47*KM47</f>
        <v/>
      </c>
      <c r="KO47" s="61" t="n"/>
      <c r="KP47" s="61" t="inlineStr">
        <is>
          <t>SHY</t>
        </is>
      </c>
      <c r="KQ47" s="3" t="n">
        <v>0.6</v>
      </c>
      <c r="KR47" s="61">
        <f>'ETF MTD'!$ES$28/'ETF MTD'!$ES$3-1</f>
        <v/>
      </c>
      <c r="KS47" s="61">
        <f>KQ47*KR47</f>
        <v/>
      </c>
      <c r="KT47" s="61" t="n"/>
      <c r="KU47" s="61" t="inlineStr">
        <is>
          <t>SHY</t>
        </is>
      </c>
      <c r="KV47" s="3" t="n">
        <v>0.544</v>
      </c>
      <c r="KW47" s="61">
        <f>'ETF MTD'!$ES$28/'ETF MTD'!$ES$3-1</f>
        <v/>
      </c>
      <c r="KX47" s="61">
        <f>KV47*KW47</f>
        <v/>
      </c>
      <c r="KY47" s="61" t="n"/>
      <c r="KZ47" s="61" t="inlineStr">
        <is>
          <t>SHY</t>
        </is>
      </c>
      <c r="LA47" s="3" t="n">
        <v>0.544</v>
      </c>
      <c r="LB47" s="61">
        <f>'ETF MTD'!$ES$28/'ETF MTD'!$ES$3-1</f>
        <v/>
      </c>
      <c r="LC47" s="61">
        <f>LA47*LB47</f>
        <v/>
      </c>
      <c r="LD47" s="61" t="n"/>
      <c r="LE47" s="61" t="inlineStr">
        <is>
          <t>SHY</t>
        </is>
      </c>
      <c r="LF47" s="3" t="n">
        <v>0.544</v>
      </c>
      <c r="LG47" s="61">
        <f>'ETF MTD'!$ES$28/'ETF MTD'!$ES$3-1</f>
        <v/>
      </c>
      <c r="LH47" s="61">
        <f>LF47*LG47</f>
        <v/>
      </c>
      <c r="LJ47" s="61" t="inlineStr">
        <is>
          <t>SHY</t>
        </is>
      </c>
      <c r="LK47" s="3" t="n">
        <v>0.32</v>
      </c>
      <c r="LL47" s="61">
        <f>'ETF MTD'!$ES$28/'ETF MTD'!$ES$3-1</f>
        <v/>
      </c>
      <c r="LM47" s="61">
        <f>LK47*LL47</f>
        <v/>
      </c>
      <c r="LN47" s="61" t="n"/>
      <c r="LO47" s="61" t="inlineStr">
        <is>
          <t>SHY</t>
        </is>
      </c>
      <c r="LP47" s="49" t="n">
        <v>0.5399999999999999</v>
      </c>
      <c r="LQ47" s="61">
        <f>'ETF MTD'!$ES$28/'ETF MTD'!$ES$3-1</f>
        <v/>
      </c>
      <c r="LR47" s="61">
        <f>LP47*LQ47</f>
        <v/>
      </c>
      <c r="LT47" s="61" t="inlineStr">
        <is>
          <t>SHY</t>
        </is>
      </c>
      <c r="LU47" s="49">
        <f>1-SUM(LU35:LU46)-0.02</f>
        <v/>
      </c>
      <c r="LV47" s="61">
        <f>'ETF MTD'!$ES$28/'ETF MTD'!$ES$3-1</f>
        <v/>
      </c>
      <c r="LW47" s="61">
        <f>LU47*LV47</f>
        <v/>
      </c>
      <c r="LY47" s="61" t="inlineStr">
        <is>
          <t>SHY</t>
        </is>
      </c>
      <c r="LZ47" s="49">
        <f>1-SUM(LZ35:LZ46)-0.02</f>
        <v/>
      </c>
      <c r="MA47" s="61">
        <f>'ETF MTD'!$ES$28/'ETF MTD'!$ES$3-1</f>
        <v/>
      </c>
      <c r="MB47" s="61">
        <f>LZ47*MA47</f>
        <v/>
      </c>
      <c r="MD47" s="61" t="inlineStr">
        <is>
          <t>SHY</t>
        </is>
      </c>
      <c r="ME47" s="49" t="n">
        <v>0.256</v>
      </c>
      <c r="MF47" s="61">
        <f>'ETF MTD'!$ES$28/'ETF MTD'!$ES$3-1</f>
        <v/>
      </c>
      <c r="MG47" s="61">
        <f>ME47*MF47</f>
        <v/>
      </c>
      <c r="MI47" s="61" t="inlineStr">
        <is>
          <t>SHY</t>
        </is>
      </c>
      <c r="MJ47" s="3">
        <f>1-SUM(MJ35:MJ46)-0.02</f>
        <v/>
      </c>
      <c r="MK47" s="61">
        <f>'ETF MTD'!$ES$28/'ETF MTD'!$ES$3-1</f>
        <v/>
      </c>
      <c r="ML47" s="61">
        <f>MJ47*MK47</f>
        <v/>
      </c>
      <c r="MN47" s="61" t="inlineStr">
        <is>
          <t>SHY</t>
        </is>
      </c>
      <c r="MO47" s="3">
        <f>1-SUM(MO35:MO46)-0.02</f>
        <v/>
      </c>
      <c r="MP47" s="61">
        <f>'ETF MTD'!$ES$28/'ETF MTD'!$ES$3-1</f>
        <v/>
      </c>
      <c r="MQ47" s="61">
        <f>MO47*MP47</f>
        <v/>
      </c>
      <c r="MS47" s="61" t="inlineStr">
        <is>
          <t>SHY</t>
        </is>
      </c>
      <c r="MT47" s="3">
        <f>MODEL!OB288*0.8</f>
        <v/>
      </c>
      <c r="MU47" s="61">
        <f>'ETF MTD'!$ES$28/'ETF MTD'!$ES$3-1</f>
        <v/>
      </c>
      <c r="MV47" s="61">
        <f>MT47*MU47</f>
        <v/>
      </c>
      <c r="MX47" s="61" t="inlineStr">
        <is>
          <t>SHY</t>
        </is>
      </c>
      <c r="MY47" s="3" t="n">
        <v>0</v>
      </c>
      <c r="MZ47" s="61">
        <f>'ETF MTD'!$ES$28/'ETF MTD'!$ES$3-1</f>
        <v/>
      </c>
      <c r="NA47" s="61">
        <f>MY47*MZ47</f>
        <v/>
      </c>
      <c r="NC47" s="61" t="inlineStr">
        <is>
          <t>SHY</t>
        </is>
      </c>
      <c r="ND47" s="3">
        <f>MODEL!OL288*0.8</f>
        <v/>
      </c>
      <c r="NE47" s="61">
        <f>'ETF MTD'!$ES$28/'ETF MTD'!$ES$3-1</f>
        <v/>
      </c>
      <c r="NF47" s="61">
        <f>ND47*NE47</f>
        <v/>
      </c>
      <c r="NH47" s="61" t="inlineStr">
        <is>
          <t>SHV</t>
        </is>
      </c>
      <c r="NI47" s="3" t="n">
        <v>0.17</v>
      </c>
      <c r="NJ47" s="61">
        <f>'ETF MTD'!$ES$28/'ETF MTD'!$ES$3-1</f>
        <v/>
      </c>
      <c r="NK47" s="61">
        <f>NI47*NJ47</f>
        <v/>
      </c>
      <c r="NM47" s="61" t="inlineStr">
        <is>
          <t>SHV</t>
        </is>
      </c>
      <c r="NN47" s="3" t="n">
        <v>0.17</v>
      </c>
      <c r="NO47" s="61">
        <f>'ETF MTD'!$ES$28/'ETF MTD'!$ES$3-1</f>
        <v/>
      </c>
      <c r="NP47" s="61">
        <f>NN47*NO47</f>
        <v/>
      </c>
      <c r="NR47" s="61" t="inlineStr">
        <is>
          <t>SHV</t>
        </is>
      </c>
      <c r="NS47" s="3" t="n">
        <v>0</v>
      </c>
      <c r="NT47" s="61">
        <f>'ETF MTD'!$ES$28/'ETF MTD'!$ES$3-1</f>
        <v/>
      </c>
      <c r="NU47" s="61">
        <f>NS47*NT47</f>
        <v/>
      </c>
      <c r="NW47" s="61" t="inlineStr">
        <is>
          <t>SHV</t>
        </is>
      </c>
      <c r="NX47" s="3" t="n">
        <v>0</v>
      </c>
      <c r="NY47" s="61">
        <f>'ETF MTD'!$ES$28/'ETF MTD'!$ES$3-1</f>
        <v/>
      </c>
      <c r="NZ47" s="61">
        <f>NX47*NY47</f>
        <v/>
      </c>
      <c r="OB47" s="61" t="inlineStr">
        <is>
          <t>SHV</t>
        </is>
      </c>
      <c r="OC47" s="3" t="n">
        <v>0</v>
      </c>
      <c r="OD47" s="61">
        <f>'ETF MTD'!$ES$28/'ETF MTD'!$ES$3-1</f>
        <v/>
      </c>
      <c r="OE47" s="61">
        <f>OC47*OD47</f>
        <v/>
      </c>
      <c r="OG47" s="61" t="inlineStr">
        <is>
          <t>SHV</t>
        </is>
      </c>
      <c r="OH47" s="3" t="n">
        <v>0</v>
      </c>
      <c r="OI47" s="61">
        <f>'ETF MTD'!$ES$28/'ETF MTD'!$ES$3-1</f>
        <v/>
      </c>
      <c r="OJ47" s="61">
        <f>OH47*OI47</f>
        <v/>
      </c>
      <c r="OL47" s="61" t="inlineStr">
        <is>
          <t>SHV</t>
        </is>
      </c>
      <c r="OM47" s="3" t="n">
        <v>0</v>
      </c>
      <c r="ON47" s="61">
        <f>'ETF MTD'!$ES$28/'ETF MTD'!$ES$3-1</f>
        <v/>
      </c>
      <c r="OO47" s="61">
        <f>OM47*ON47</f>
        <v/>
      </c>
      <c r="OQ47" s="61" t="inlineStr">
        <is>
          <t>SHV</t>
        </is>
      </c>
      <c r="OR47" s="3" t="n">
        <v>0</v>
      </c>
      <c r="OS47" s="61">
        <f>'ETF MTD'!$ES$28/'ETF MTD'!$ES$3-1</f>
        <v/>
      </c>
      <c r="OT47" s="61">
        <f>OR47*OS47</f>
        <v/>
      </c>
      <c r="OV47" s="61" t="inlineStr">
        <is>
          <t>SHV</t>
        </is>
      </c>
      <c r="OW47" s="3" t="n">
        <v>0</v>
      </c>
      <c r="OX47" s="61">
        <f>'ETF MTD'!$ES$28/'ETF MTD'!$ES$3-1</f>
        <v/>
      </c>
      <c r="OY47" s="61">
        <f>OW47*OX47</f>
        <v/>
      </c>
      <c r="PA47" s="61" t="inlineStr">
        <is>
          <t>SHV</t>
        </is>
      </c>
      <c r="PB47" s="3" t="n">
        <v>0</v>
      </c>
      <c r="PC47" s="61">
        <f>'ETF MTD'!$ES$28/'ETF MTD'!$ES$3-1</f>
        <v/>
      </c>
      <c r="PD47" s="61">
        <f>PB47*PC47</f>
        <v/>
      </c>
      <c r="PF47" s="61" t="inlineStr">
        <is>
          <t>SHV</t>
        </is>
      </c>
      <c r="PG47" s="3" t="n">
        <v>0</v>
      </c>
      <c r="PH47" s="61">
        <f>'ETF MTD'!$ES$28/'ETF MTD'!$ES$3-1</f>
        <v/>
      </c>
      <c r="PI47" s="61">
        <f>PG47*PH47</f>
        <v/>
      </c>
      <c r="PK47" s="61" t="inlineStr">
        <is>
          <t>SHV</t>
        </is>
      </c>
      <c r="PL47" s="3" t="n">
        <v>0</v>
      </c>
      <c r="PM47" s="61">
        <f>'ETF MTD'!$ES$28/'ETF MTD'!$ES$3-1</f>
        <v/>
      </c>
      <c r="PN47" s="61">
        <f>PL47*PM47</f>
        <v/>
      </c>
      <c r="PP47" s="61" t="inlineStr">
        <is>
          <t>SHV</t>
        </is>
      </c>
      <c r="PQ47" s="3" t="n">
        <v>0</v>
      </c>
      <c r="PR47" s="61">
        <f>'ETF MTD'!$ES$28/'ETF MTD'!$ES$3-1</f>
        <v/>
      </c>
      <c r="PS47" s="61">
        <f>PQ47*PR47</f>
        <v/>
      </c>
      <c r="PU47" s="61" t="inlineStr">
        <is>
          <t>SHV</t>
        </is>
      </c>
      <c r="PV47" s="3" t="n">
        <v>0</v>
      </c>
      <c r="PW47" s="61">
        <f>'ETF MTD'!$ES$28/'ETF MTD'!$ES$3-1</f>
        <v/>
      </c>
      <c r="PX47" s="61">
        <f>PV47*PW47</f>
        <v/>
      </c>
      <c r="PZ47" s="61" t="inlineStr">
        <is>
          <t>SHV</t>
        </is>
      </c>
      <c r="QA47" s="3" t="n">
        <v>0</v>
      </c>
      <c r="QB47" s="61">
        <f>'ETF MTD'!$ES$28/'ETF MTD'!$ES$3-1</f>
        <v/>
      </c>
      <c r="QC47" s="61">
        <f>QA47*QB47</f>
        <v/>
      </c>
      <c r="QE47" s="61" t="n"/>
      <c r="QF47" s="3" t="n"/>
    </row>
    <row r="48">
      <c r="AF48" t="inlineStr">
        <is>
          <t>Cash/SHY</t>
        </is>
      </c>
      <c r="AG48" s="3">
        <f>1-SUM(AG38:AG46)</f>
        <v/>
      </c>
      <c r="AH48" s="32">
        <f>'ETF MTD'!$ES$28/'ETF MTD'!$ES$3-1</f>
        <v/>
      </c>
      <c r="AI48" s="32">
        <f>AG48*AH48</f>
        <v/>
      </c>
      <c r="AK48" t="inlineStr">
        <is>
          <t>Cash/SHY</t>
        </is>
      </c>
      <c r="AL48" s="3">
        <f>1-SUM(AL38:AL46)</f>
        <v/>
      </c>
      <c r="AM48" s="32">
        <f>'ETF MTD'!$ES$28/'ETF MTD'!$ES$3-1</f>
        <v/>
      </c>
      <c r="AN48" s="32">
        <f>AL48*AM48</f>
        <v/>
      </c>
      <c r="AP48" t="inlineStr">
        <is>
          <t>Cash/SHY</t>
        </is>
      </c>
      <c r="AQ48" s="3">
        <f>1-SUM(AQ38:AQ46)</f>
        <v/>
      </c>
      <c r="AR48" s="32">
        <f>'ETF MTD'!$ES$28/'ETF MTD'!$ES$3-1</f>
        <v/>
      </c>
      <c r="AS48" s="32">
        <f>AQ48*AR48</f>
        <v/>
      </c>
      <c r="AV48" s="3" t="n"/>
      <c r="AW48" s="32" t="n"/>
      <c r="AX48" s="32" t="n"/>
      <c r="BA48" s="3" t="n"/>
      <c r="BB48" s="32" t="n"/>
      <c r="BC48" s="32" t="n"/>
      <c r="CN48" s="61" t="n"/>
      <c r="CO48" s="33" t="n"/>
      <c r="CP48" s="33" t="n"/>
      <c r="CQ48" s="33" t="n"/>
      <c r="CS48" s="61" t="n"/>
      <c r="CT48" s="33" t="n"/>
      <c r="CU48" s="33" t="n"/>
      <c r="CV48" s="33" t="n"/>
      <c r="CW48" s="33" t="n"/>
      <c r="CX48" s="61" t="n"/>
      <c r="CY48" s="33" t="n"/>
      <c r="CZ48" s="33" t="n"/>
      <c r="DA48" s="33" t="n"/>
      <c r="DB48" s="33" t="n"/>
      <c r="DC48" s="61" t="n"/>
      <c r="DD48" s="33" t="n"/>
      <c r="DE48" s="33" t="n"/>
      <c r="DF48" s="33" t="n"/>
      <c r="DG48" s="33" t="n"/>
      <c r="DH48" s="61" t="n"/>
      <c r="DI48" s="33" t="n"/>
      <c r="DJ48" s="33" t="n"/>
      <c r="DK48" s="33" t="n"/>
      <c r="DL48" s="33" t="n"/>
      <c r="DM48" s="61" t="n"/>
      <c r="DN48" s="33" t="n"/>
      <c r="DO48" s="33" t="n"/>
      <c r="DP48" s="33" t="n"/>
      <c r="DQ48" s="33" t="n"/>
      <c r="DR48" s="61" t="n"/>
      <c r="DS48" s="33" t="n"/>
      <c r="DT48" s="33" t="n"/>
      <c r="DU48" s="33" t="n"/>
      <c r="DV48" s="33" t="n"/>
      <c r="DW48" s="61" t="n"/>
      <c r="DX48" s="33" t="n"/>
      <c r="DY48" s="33" t="n"/>
      <c r="DZ48" s="33" t="n"/>
      <c r="EA48" s="33" t="n"/>
      <c r="EB48" s="61" t="n"/>
      <c r="EC48" s="33" t="n"/>
      <c r="ED48" s="33" t="n"/>
      <c r="EE48" s="33" t="n"/>
      <c r="EF48" s="33" t="n"/>
      <c r="EG48" s="61" t="n"/>
      <c r="EH48" s="33" t="n"/>
      <c r="EI48" s="33" t="n"/>
      <c r="EJ48" s="33" t="n"/>
      <c r="EK48" s="33" t="n"/>
      <c r="EL48" s="61" t="n"/>
      <c r="EM48" s="33" t="n"/>
      <c r="EN48" s="33" t="n"/>
      <c r="EO48" s="33" t="n"/>
      <c r="EP48" s="33" t="n"/>
      <c r="EQ48" s="61" t="n"/>
      <c r="ER48" s="33" t="n"/>
      <c r="ES48" s="33" t="n"/>
      <c r="ET48" s="33" t="n"/>
      <c r="EU48" s="33" t="n"/>
      <c r="EV48" s="61" t="n"/>
      <c r="EW48" s="33" t="n"/>
      <c r="EX48" s="33" t="n"/>
      <c r="EY48" s="33" t="n"/>
      <c r="EZ48" s="33" t="n"/>
      <c r="FA48" s="61" t="n"/>
      <c r="FB48" s="33" t="n"/>
      <c r="FC48" s="33" t="n"/>
      <c r="FD48" s="33" t="n"/>
      <c r="FF48" s="61" t="n"/>
      <c r="FG48" s="33" t="n"/>
      <c r="FH48" s="33" t="n"/>
      <c r="FI48" s="33" t="n"/>
      <c r="FK48" s="61" t="n"/>
      <c r="FL48" s="33" t="n"/>
      <c r="FM48" s="33" t="n"/>
      <c r="FN48" s="33" t="n"/>
      <c r="FP48" s="61" t="n"/>
      <c r="FQ48" s="33" t="n"/>
      <c r="FR48" s="33" t="n"/>
      <c r="FS48" s="33" t="n"/>
      <c r="FT48" s="33" t="n"/>
      <c r="FU48" s="61" t="n"/>
      <c r="FV48" s="33" t="n"/>
      <c r="FW48" s="33" t="n"/>
      <c r="FX48" s="33" t="n"/>
      <c r="FY48" s="33" t="n"/>
      <c r="FZ48" s="61" t="n"/>
      <c r="GA48" s="33" t="n"/>
      <c r="GB48" s="33" t="n"/>
      <c r="GC48" s="33" t="n"/>
      <c r="GD48" s="33" t="n"/>
      <c r="GE48" s="61" t="n"/>
      <c r="GF48" s="33" t="n"/>
      <c r="GG48" s="33" t="n"/>
      <c r="GH48" s="33" t="n"/>
      <c r="GI48" s="33" t="n"/>
      <c r="GJ48" s="61" t="n"/>
      <c r="GK48" s="33" t="n"/>
      <c r="GL48" s="33" t="n"/>
      <c r="GM48" s="33" t="n"/>
      <c r="GN48" s="33" t="n"/>
      <c r="GO48" s="61" t="n"/>
      <c r="GP48" s="33" t="n"/>
      <c r="GQ48" s="33" t="n"/>
      <c r="GR48" s="33" t="n"/>
      <c r="GS48" s="33" t="n"/>
      <c r="GT48" s="61" t="n"/>
      <c r="GU48" s="33" t="n"/>
      <c r="GV48" s="33" t="n"/>
      <c r="GW48" s="33" t="n"/>
      <c r="GX48" s="33" t="n"/>
      <c r="GY48" s="61" t="n"/>
      <c r="GZ48" s="33" t="n"/>
      <c r="HA48" s="33" t="n"/>
      <c r="HB48" s="33" t="n"/>
      <c r="HC48" s="33" t="n"/>
      <c r="HD48" s="61" t="n"/>
      <c r="HE48" s="33" t="n"/>
      <c r="HF48" s="33" t="n"/>
      <c r="HG48" s="33" t="n"/>
      <c r="HH48" s="33" t="n"/>
      <c r="HI48" s="61" t="n"/>
      <c r="HJ48" s="33" t="n"/>
      <c r="HK48" s="33" t="n"/>
      <c r="HL48" s="33" t="n"/>
      <c r="HM48" s="33" t="n"/>
      <c r="HN48" s="61" t="n"/>
      <c r="HO48" s="33" t="n"/>
      <c r="HP48" s="33" t="n"/>
      <c r="HQ48" s="33" t="n"/>
      <c r="HR48" s="33" t="n"/>
      <c r="HS48" s="61" t="n"/>
      <c r="HT48" s="33" t="n"/>
      <c r="HU48" s="33" t="n"/>
      <c r="HV48" s="33" t="n"/>
      <c r="HW48" s="33" t="n"/>
      <c r="HX48" s="61" t="n"/>
      <c r="HY48" s="33" t="n"/>
      <c r="HZ48" s="33" t="n"/>
      <c r="IA48" s="33" t="n"/>
      <c r="IB48" s="33" t="n"/>
      <c r="IC48" s="61" t="n"/>
      <c r="ID48" s="33" t="n"/>
      <c r="IE48" s="33" t="n"/>
      <c r="IF48" s="33" t="n"/>
      <c r="IG48" s="33" t="n"/>
      <c r="IH48" s="61" t="n"/>
      <c r="II48" s="33" t="n"/>
      <c r="IJ48" s="33" t="n"/>
      <c r="IK48" s="33" t="n"/>
      <c r="IL48" s="33" t="n"/>
      <c r="IM48" s="61" t="n"/>
      <c r="IN48" s="33" t="n"/>
      <c r="IO48" s="33" t="n"/>
      <c r="IP48" s="33" t="n"/>
      <c r="IQ48" s="33" t="n"/>
      <c r="IR48" s="61" t="n"/>
      <c r="IS48" s="33" t="n"/>
      <c r="IT48" s="33" t="n"/>
      <c r="IU48" s="33" t="n"/>
      <c r="IV48" s="33" t="n"/>
      <c r="IW48" s="61" t="n"/>
      <c r="IX48" s="33" t="n"/>
      <c r="IY48" s="33" t="n"/>
      <c r="IZ48" s="33" t="n"/>
      <c r="JA48" s="33" t="n"/>
      <c r="JB48" s="61" t="n"/>
      <c r="JC48" s="33" t="n"/>
      <c r="JD48" s="33" t="n"/>
      <c r="JE48" s="33" t="n"/>
      <c r="JF48" s="33" t="n"/>
      <c r="JG48" s="61" t="n"/>
      <c r="JH48" s="33" t="n"/>
      <c r="JI48" s="33" t="n"/>
      <c r="JJ48" s="33" t="n"/>
      <c r="JK48" s="33" t="n"/>
      <c r="JL48" s="61" t="n"/>
      <c r="JM48" s="33" t="n"/>
      <c r="JN48" s="33" t="n"/>
      <c r="JO48" s="33" t="n"/>
      <c r="JP48" s="33" t="n"/>
      <c r="JQ48" s="61" t="n"/>
      <c r="JR48" s="33" t="n"/>
      <c r="JS48" s="33" t="n"/>
      <c r="JT48" s="33" t="n"/>
      <c r="JU48" s="33" t="n"/>
      <c r="JV48" s="61" t="n"/>
      <c r="JW48" s="33" t="n"/>
      <c r="JX48" s="33" t="n"/>
      <c r="JY48" s="33" t="n"/>
      <c r="JZ48" s="33" t="n"/>
      <c r="KA48" s="61" t="n"/>
      <c r="KB48" s="33" t="n"/>
      <c r="KC48" s="33" t="n"/>
      <c r="KD48" s="33" t="n"/>
      <c r="KE48" s="33" t="n"/>
      <c r="KF48" s="61" t="n"/>
      <c r="KG48" s="33" t="n"/>
      <c r="KH48" s="33" t="n"/>
      <c r="KI48" s="33" t="n"/>
      <c r="KJ48" s="33" t="n"/>
      <c r="KK48" s="61" t="n"/>
      <c r="KL48" s="33" t="n"/>
      <c r="KM48" s="33" t="n"/>
      <c r="KN48" s="33" t="n"/>
      <c r="KO48" s="33" t="n"/>
      <c r="KP48" s="61" t="n"/>
      <c r="KQ48" s="33" t="n"/>
      <c r="KR48" s="33" t="n"/>
      <c r="KS48" s="33" t="n"/>
      <c r="KT48" s="33" t="n"/>
      <c r="KU48" s="61" t="n"/>
      <c r="KV48" s="3" t="n"/>
      <c r="KW48" s="33" t="n"/>
      <c r="KX48" s="33" t="n"/>
      <c r="KY48" s="33" t="n"/>
      <c r="KZ48" s="61" t="n"/>
      <c r="LA48" s="3" t="n"/>
      <c r="LB48" s="33" t="n"/>
      <c r="LC48" s="33" t="n"/>
      <c r="LD48" s="33" t="n"/>
      <c r="LE48" s="61" t="n"/>
      <c r="LF48" s="3" t="n"/>
      <c r="LG48" s="33" t="n"/>
      <c r="LH48" s="33" t="n"/>
      <c r="LJ48" s="61" t="n"/>
      <c r="LK48" s="3" t="n"/>
      <c r="LL48" s="33" t="n"/>
      <c r="LM48" s="33" t="n"/>
      <c r="LN48" s="33" t="n"/>
      <c r="LO48" s="61" t="n"/>
      <c r="LP48" s="3" t="n"/>
      <c r="LQ48" s="33" t="n"/>
      <c r="LR48" s="33" t="n"/>
      <c r="LT48" s="61" t="n"/>
      <c r="LU48" s="3" t="n"/>
      <c r="LV48" s="33" t="n"/>
      <c r="LW48" s="33" t="n"/>
      <c r="LY48" s="61" t="n"/>
      <c r="LZ48" s="3" t="n"/>
      <c r="MA48" s="33" t="n"/>
      <c r="MB48" s="33" t="n"/>
      <c r="MD48" s="61" t="n"/>
      <c r="ME48" s="3" t="n"/>
      <c r="MF48" s="33" t="n"/>
      <c r="MG48" s="33" t="n"/>
      <c r="MI48" s="61" t="n"/>
      <c r="MJ48" s="3" t="n"/>
      <c r="MK48" s="33" t="n"/>
      <c r="ML48" s="33" t="n"/>
      <c r="MN48" s="61" t="n"/>
      <c r="MO48" s="3" t="n"/>
      <c r="MP48" s="33" t="n"/>
      <c r="MQ48" s="33" t="n"/>
      <c r="MS48" s="61" t="n"/>
      <c r="MT48" s="3" t="n"/>
      <c r="MU48" s="33" t="n"/>
      <c r="MV48" s="33" t="n"/>
      <c r="MX48" s="61" t="n"/>
      <c r="MY48" s="3" t="n"/>
      <c r="MZ48" s="33" t="n"/>
      <c r="NA48" s="33" t="n"/>
      <c r="NC48" s="61" t="n"/>
      <c r="ND48" s="3" t="n"/>
      <c r="NE48" s="33" t="n"/>
      <c r="NF48" s="33" t="n"/>
      <c r="NH48" s="61" t="n"/>
      <c r="NI48" s="3" t="n"/>
      <c r="NJ48" s="33" t="n"/>
      <c r="NK48" s="33" t="n"/>
      <c r="NM48" s="61" t="n"/>
      <c r="NN48" s="3" t="n"/>
      <c r="NO48" s="33" t="n"/>
      <c r="NP48" s="33" t="n"/>
      <c r="NR48" s="61" t="n"/>
      <c r="NS48" s="3" t="n"/>
      <c r="NT48" s="33" t="n"/>
      <c r="NU48" s="33" t="n"/>
      <c r="NW48" s="61" t="n"/>
      <c r="NX48" s="3" t="n"/>
      <c r="NY48" s="33" t="n"/>
      <c r="NZ48" s="33" t="n"/>
      <c r="OB48" s="61" t="n"/>
      <c r="OC48" s="3" t="n"/>
      <c r="OD48" s="33" t="n"/>
      <c r="OE48" s="33" t="n"/>
      <c r="OG48" s="61" t="n"/>
      <c r="OH48" s="3" t="n"/>
      <c r="OI48" s="33" t="n"/>
      <c r="OJ48" s="33" t="n"/>
      <c r="OL48" s="61" t="n"/>
      <c r="OM48" s="3" t="n"/>
      <c r="ON48" s="33" t="n"/>
      <c r="OO48" s="33" t="n"/>
      <c r="OQ48" s="61" t="n"/>
      <c r="OR48" s="3" t="n"/>
      <c r="OS48" s="33" t="n"/>
      <c r="OT48" s="33" t="n"/>
      <c r="OV48" s="61" t="n"/>
      <c r="OW48" s="3" t="n"/>
      <c r="OX48" s="33" t="n"/>
      <c r="OY48" s="33" t="n"/>
      <c r="PA48" s="61" t="n"/>
      <c r="PB48" s="3" t="n"/>
      <c r="PC48" s="33" t="n"/>
      <c r="PD48" s="33" t="n"/>
      <c r="PF48" s="61" t="n"/>
      <c r="PG48" s="3" t="n"/>
      <c r="PH48" s="33" t="n"/>
      <c r="PI48" s="33" t="n"/>
      <c r="PK48" s="61" t="n"/>
      <c r="PL48" s="3" t="n"/>
      <c r="PM48" s="33" t="n"/>
      <c r="PN48" s="33" t="n"/>
      <c r="PP48" s="61" t="n"/>
      <c r="PQ48" s="3" t="n"/>
      <c r="PR48" s="33" t="n"/>
      <c r="PS48" s="33" t="n"/>
      <c r="PU48" s="61" t="n"/>
      <c r="PV48" s="3" t="n"/>
      <c r="PW48" s="33" t="n"/>
      <c r="PX48" s="33" t="n"/>
      <c r="PZ48" s="61" t="n"/>
      <c r="QA48" s="3" t="n"/>
      <c r="QB48" s="33" t="n"/>
      <c r="QC48" s="33" t="n"/>
      <c r="QE48" s="61" t="n"/>
    </row>
    <row r="49">
      <c r="CN49" s="33" t="inlineStr">
        <is>
          <t>Cash</t>
        </is>
      </c>
      <c r="CO49" s="49">
        <f>1-SUM(CO36:CO48)</f>
        <v/>
      </c>
      <c r="CP49" s="61" t="n">
        <v>0</v>
      </c>
      <c r="CQ49" s="61">
        <f>CO49*CP49</f>
        <v/>
      </c>
      <c r="CS49" s="33" t="inlineStr">
        <is>
          <t>Cash</t>
        </is>
      </c>
      <c r="CT49" s="49">
        <f>1-SUM(CT36:CT48)</f>
        <v/>
      </c>
      <c r="CU49" s="61" t="n">
        <v>0</v>
      </c>
      <c r="CV49" s="61">
        <f>CT49*CU49</f>
        <v/>
      </c>
      <c r="CW49" s="61" t="n"/>
      <c r="CX49" s="33" t="inlineStr">
        <is>
          <t>Cash</t>
        </is>
      </c>
      <c r="CY49" s="49" t="n">
        <v>0.0199999999999998</v>
      </c>
      <c r="CZ49" s="61" t="n">
        <v>0</v>
      </c>
      <c r="DA49" s="61">
        <f>CY49*CZ49</f>
        <v/>
      </c>
      <c r="DB49" s="61" t="n"/>
      <c r="DC49" s="33" t="inlineStr">
        <is>
          <t>Cash</t>
        </is>
      </c>
      <c r="DD49" s="49" t="n">
        <v>0.01999999999999991</v>
      </c>
      <c r="DE49" s="61" t="n">
        <v>0</v>
      </c>
      <c r="DF49" s="61">
        <f>DD49*DE49</f>
        <v/>
      </c>
      <c r="DG49" s="61" t="n"/>
      <c r="DH49" s="33" t="inlineStr">
        <is>
          <t>Cash</t>
        </is>
      </c>
      <c r="DI49" s="49" t="n">
        <v>0.01999999999999991</v>
      </c>
      <c r="DJ49" s="61" t="n">
        <v>0</v>
      </c>
      <c r="DK49" s="61">
        <f>DI49*DJ49</f>
        <v/>
      </c>
      <c r="DL49" s="61" t="n"/>
      <c r="DM49" s="33" t="inlineStr">
        <is>
          <t>Cash</t>
        </is>
      </c>
      <c r="DN49" s="49" t="n">
        <v>0.01999999999999991</v>
      </c>
      <c r="DO49" s="61" t="n">
        <v>0</v>
      </c>
      <c r="DP49" s="61">
        <f>DN49*DO49</f>
        <v/>
      </c>
      <c r="DQ49" s="61" t="n"/>
      <c r="DR49" s="33" t="inlineStr">
        <is>
          <t>Cash</t>
        </is>
      </c>
      <c r="DS49" s="49" t="n">
        <v>0.01999999999999991</v>
      </c>
      <c r="DT49" s="61" t="n">
        <v>0</v>
      </c>
      <c r="DU49" s="61">
        <f>DS49*DT49</f>
        <v/>
      </c>
      <c r="DV49" s="61" t="n"/>
      <c r="DW49" s="33" t="inlineStr">
        <is>
          <t>Cash</t>
        </is>
      </c>
      <c r="DX49" s="49" t="n">
        <v>0.0199999999999998</v>
      </c>
      <c r="DY49" s="61" t="n">
        <v>0</v>
      </c>
      <c r="DZ49" s="61">
        <f>DX49*DY49</f>
        <v/>
      </c>
      <c r="EA49" s="61" t="n"/>
      <c r="EB49" s="33" t="inlineStr">
        <is>
          <t>Cash</t>
        </is>
      </c>
      <c r="EC49" s="49" t="n">
        <v>0.0199999999999998</v>
      </c>
      <c r="ED49" s="61" t="n">
        <v>0</v>
      </c>
      <c r="EE49" s="61">
        <f>EC49*ED49</f>
        <v/>
      </c>
      <c r="EF49" s="61" t="n"/>
      <c r="EG49" s="33" t="inlineStr">
        <is>
          <t>Cash</t>
        </is>
      </c>
      <c r="EH49" s="49" t="n">
        <v>0.01999999999999991</v>
      </c>
      <c r="EI49" s="61" t="n">
        <v>0</v>
      </c>
      <c r="EJ49" s="61">
        <f>EH49*EI49</f>
        <v/>
      </c>
      <c r="EK49" s="61" t="n"/>
      <c r="EL49" s="33" t="inlineStr">
        <is>
          <t>Cash</t>
        </is>
      </c>
      <c r="EM49" s="49" t="n">
        <v>0.0199999999999998</v>
      </c>
      <c r="EN49" s="61" t="n">
        <v>0</v>
      </c>
      <c r="EO49" s="61">
        <f>EM49*EN49</f>
        <v/>
      </c>
      <c r="EP49" s="61" t="n"/>
      <c r="EQ49" s="33" t="inlineStr">
        <is>
          <t>Cash</t>
        </is>
      </c>
      <c r="ER49" s="49" t="n">
        <v>0.0199999999999998</v>
      </c>
      <c r="ES49" s="61" t="n">
        <v>0</v>
      </c>
      <c r="ET49" s="61">
        <f>ER49*ES49</f>
        <v/>
      </c>
      <c r="EU49" s="61" t="n"/>
      <c r="EV49" s="33" t="inlineStr">
        <is>
          <t>Cash</t>
        </is>
      </c>
      <c r="EW49" s="49" t="n">
        <v>0.01999999999999991</v>
      </c>
      <c r="EX49" s="61" t="n">
        <v>0</v>
      </c>
      <c r="EY49" s="61">
        <f>EW49*EX49</f>
        <v/>
      </c>
      <c r="EZ49" s="61" t="n"/>
      <c r="FA49" s="33" t="inlineStr">
        <is>
          <t>Cash</t>
        </is>
      </c>
      <c r="FB49" s="49" t="n">
        <v>0.01999999999999991</v>
      </c>
      <c r="FC49" s="61" t="n">
        <v>0</v>
      </c>
      <c r="FD49" s="61">
        <f>FB49*FC49</f>
        <v/>
      </c>
      <c r="FF49" s="33" t="inlineStr">
        <is>
          <t>Cash</t>
        </is>
      </c>
      <c r="FG49" s="49" t="n">
        <v>0.02000000000000002</v>
      </c>
      <c r="FH49" s="61" t="n">
        <v>0</v>
      </c>
      <c r="FI49" s="61">
        <f>FG49*FH49</f>
        <v/>
      </c>
      <c r="FK49" s="33" t="inlineStr">
        <is>
          <t>Cash</t>
        </is>
      </c>
      <c r="FL49" s="49" t="n">
        <v>0.02000000000000002</v>
      </c>
      <c r="FM49" s="61" t="n">
        <v>0</v>
      </c>
      <c r="FN49" s="61">
        <f>FL49*FM49</f>
        <v/>
      </c>
      <c r="FP49" s="33" t="inlineStr">
        <is>
          <t>Cash</t>
        </is>
      </c>
      <c r="FQ49" s="49" t="n">
        <v>0.02000000000000002</v>
      </c>
      <c r="FR49" s="61" t="n">
        <v>0</v>
      </c>
      <c r="FS49" s="61">
        <f>FQ49*FR49</f>
        <v/>
      </c>
      <c r="FT49" s="61" t="n"/>
      <c r="FU49" s="33" t="inlineStr">
        <is>
          <t>Cash</t>
        </is>
      </c>
      <c r="FV49" s="49" t="n">
        <v>0.0199999999999998</v>
      </c>
      <c r="FW49" s="61" t="n">
        <v>0</v>
      </c>
      <c r="FX49" s="61">
        <f>FV49*FW49</f>
        <v/>
      </c>
      <c r="FY49" s="61" t="n"/>
      <c r="FZ49" s="33" t="inlineStr">
        <is>
          <t>Cash</t>
        </is>
      </c>
      <c r="GA49" s="49">
        <f>1-SUM(GA36:GA48)</f>
        <v/>
      </c>
      <c r="GB49" s="61" t="n">
        <v>0</v>
      </c>
      <c r="GC49" s="61">
        <f>GA49*GB49</f>
        <v/>
      </c>
      <c r="GD49" s="61" t="n"/>
      <c r="GE49" s="33" t="inlineStr">
        <is>
          <t>Cash</t>
        </is>
      </c>
      <c r="GF49" s="49" t="n">
        <v>0.0199999999999998</v>
      </c>
      <c r="GG49" s="61" t="n">
        <v>0</v>
      </c>
      <c r="GH49" s="61">
        <f>GF49*GG49</f>
        <v/>
      </c>
      <c r="GI49" s="61" t="n"/>
      <c r="GJ49" s="33" t="inlineStr">
        <is>
          <t>Cash</t>
        </is>
      </c>
      <c r="GK49" s="49">
        <f>1-SUM(GK36:GK48)</f>
        <v/>
      </c>
      <c r="GL49" s="61" t="n">
        <v>0</v>
      </c>
      <c r="GM49" s="61">
        <f>GK49*GL49</f>
        <v/>
      </c>
      <c r="GN49" s="61" t="n"/>
      <c r="GO49" s="33" t="inlineStr">
        <is>
          <t>Cash</t>
        </is>
      </c>
      <c r="GP49" s="49" t="n">
        <v>0.03320000000000001</v>
      </c>
      <c r="GQ49" s="61" t="n">
        <v>0</v>
      </c>
      <c r="GR49" s="61">
        <f>GP49*GQ49</f>
        <v/>
      </c>
      <c r="GS49" s="61" t="n"/>
      <c r="GT49" s="33" t="inlineStr">
        <is>
          <t>Cash</t>
        </is>
      </c>
      <c r="GU49" s="49" t="n">
        <v>0.03320000000000001</v>
      </c>
      <c r="GV49" s="61" t="n">
        <v>0</v>
      </c>
      <c r="GW49" s="61">
        <f>GU49*GV49</f>
        <v/>
      </c>
      <c r="GX49" s="61" t="n"/>
      <c r="GY49" s="33" t="inlineStr">
        <is>
          <t>Cash</t>
        </is>
      </c>
      <c r="GZ49" s="49" t="n">
        <v>0.03056000000000003</v>
      </c>
      <c r="HA49" s="61" t="n">
        <v>0</v>
      </c>
      <c r="HB49" s="61">
        <f>GZ49*HA49</f>
        <v/>
      </c>
      <c r="HC49" s="61" t="n"/>
      <c r="HD49" s="33" t="inlineStr">
        <is>
          <t>Cash</t>
        </is>
      </c>
      <c r="HE49" s="49" t="n">
        <v>0.03056000000000003</v>
      </c>
      <c r="HF49" s="61" t="n">
        <v>0</v>
      </c>
      <c r="HG49" s="61">
        <f>HE49*HF49</f>
        <v/>
      </c>
      <c r="HH49" s="61" t="n"/>
      <c r="HI49" s="33" t="inlineStr">
        <is>
          <t>Cash</t>
        </is>
      </c>
      <c r="HJ49" s="49" t="n">
        <v>0.0199999999999998</v>
      </c>
      <c r="HK49" s="61" t="n">
        <v>0</v>
      </c>
      <c r="HL49" s="61">
        <f>HJ49*HK49</f>
        <v/>
      </c>
      <c r="HM49" s="61" t="n"/>
      <c r="HN49" s="33" t="inlineStr">
        <is>
          <t>Cash</t>
        </is>
      </c>
      <c r="HO49" s="49" t="n">
        <v>0.0199999999999998</v>
      </c>
      <c r="HP49" s="61" t="n">
        <v>0</v>
      </c>
      <c r="HQ49" s="61">
        <f>HO49*HP49</f>
        <v/>
      </c>
      <c r="HR49" s="61" t="n"/>
      <c r="HS49" s="33" t="inlineStr">
        <is>
          <t>Cash</t>
        </is>
      </c>
      <c r="HT49" s="49" t="n">
        <v>0.0199999999999998</v>
      </c>
      <c r="HU49" s="61" t="n">
        <v>0</v>
      </c>
      <c r="HV49" s="61">
        <f>HT49*HU49</f>
        <v/>
      </c>
      <c r="HW49" s="61" t="n"/>
      <c r="HX49" s="33" t="inlineStr">
        <is>
          <t>Cash</t>
        </is>
      </c>
      <c r="HY49" s="49" t="n">
        <v>0.0199999999999998</v>
      </c>
      <c r="HZ49" s="61" t="n">
        <v>0</v>
      </c>
      <c r="IA49" s="61">
        <f>HY49*HZ49</f>
        <v/>
      </c>
      <c r="IB49" s="61" t="n"/>
      <c r="IC49" s="33" t="inlineStr">
        <is>
          <t>Cash</t>
        </is>
      </c>
      <c r="ID49" s="49" t="n">
        <v>0.0199999999999998</v>
      </c>
      <c r="IE49" s="61" t="n">
        <v>0</v>
      </c>
      <c r="IF49" s="61">
        <f>ID49*IE49</f>
        <v/>
      </c>
      <c r="IG49" s="61" t="n"/>
      <c r="IH49" s="33" t="inlineStr">
        <is>
          <t>Cash</t>
        </is>
      </c>
      <c r="II49" s="49" t="n">
        <v>0.02000000000000002</v>
      </c>
      <c r="IJ49" s="61" t="n">
        <v>0</v>
      </c>
      <c r="IK49" s="61">
        <f>II49*IJ49</f>
        <v/>
      </c>
      <c r="IL49" s="61" t="n"/>
      <c r="IM49" s="33" t="inlineStr">
        <is>
          <t>Cash</t>
        </is>
      </c>
      <c r="IN49" s="49" t="n">
        <v>0.02000000000000002</v>
      </c>
      <c r="IO49" s="61" t="n">
        <v>0</v>
      </c>
      <c r="IP49" s="61">
        <f>IN49*IO49</f>
        <v/>
      </c>
      <c r="IQ49" s="61" t="n"/>
      <c r="IR49" s="33" t="inlineStr">
        <is>
          <t>Cash</t>
        </is>
      </c>
      <c r="IS49" s="49" t="n">
        <v>0.0199999999999998</v>
      </c>
      <c r="IT49" s="61" t="n">
        <v>0</v>
      </c>
      <c r="IU49" s="61">
        <f>IS49*IT49</f>
        <v/>
      </c>
      <c r="IV49" s="61" t="n"/>
      <c r="IW49" s="33" t="inlineStr">
        <is>
          <t>Cash</t>
        </is>
      </c>
      <c r="IX49" s="49">
        <f>1-SUM(IX35:IX48)</f>
        <v/>
      </c>
      <c r="IY49" s="61" t="n">
        <v>0</v>
      </c>
      <c r="IZ49" s="61">
        <f>IX49*IY49</f>
        <v/>
      </c>
      <c r="JA49" s="61" t="n"/>
      <c r="JB49" s="33" t="inlineStr">
        <is>
          <t>Cash</t>
        </is>
      </c>
      <c r="JC49" s="49" t="n">
        <v>0.0199999999999998</v>
      </c>
      <c r="JD49" s="61" t="n">
        <v>0</v>
      </c>
      <c r="JE49" s="61">
        <f>JC49*JD49</f>
        <v/>
      </c>
      <c r="JF49" s="61" t="n"/>
      <c r="JG49" s="33" t="inlineStr">
        <is>
          <t>Cash</t>
        </is>
      </c>
      <c r="JH49" s="49" t="n">
        <v>0.0199999999999998</v>
      </c>
      <c r="JI49" s="61" t="n">
        <v>0</v>
      </c>
      <c r="JJ49" s="61">
        <f>JH49*JI49</f>
        <v/>
      </c>
      <c r="JK49" s="61" t="n"/>
      <c r="JL49" s="33" t="inlineStr">
        <is>
          <t>Cash</t>
        </is>
      </c>
      <c r="JM49" s="49">
        <f>1-SUM(JM35:JM48)</f>
        <v/>
      </c>
      <c r="JN49" s="61" t="n">
        <v>0</v>
      </c>
      <c r="JO49" s="61">
        <f>JM49*JN49</f>
        <v/>
      </c>
      <c r="JP49" s="61" t="n"/>
      <c r="JQ49" s="33" t="inlineStr">
        <is>
          <t>Cash</t>
        </is>
      </c>
      <c r="JR49" s="49" t="n">
        <v>0.01999999999999991</v>
      </c>
      <c r="JS49" s="61" t="n">
        <v>0</v>
      </c>
      <c r="JT49" s="61">
        <f>JR49*JS49</f>
        <v/>
      </c>
      <c r="JU49" s="61" t="n"/>
      <c r="JV49" s="33" t="inlineStr">
        <is>
          <t>Cash</t>
        </is>
      </c>
      <c r="JW49" s="49" t="n">
        <v>0.01999999999999991</v>
      </c>
      <c r="JX49" s="61" t="n">
        <v>0</v>
      </c>
      <c r="JY49" s="61">
        <f>JW49*JX49</f>
        <v/>
      </c>
      <c r="JZ49" s="61" t="n"/>
      <c r="KA49" s="33" t="inlineStr">
        <is>
          <t>Cash</t>
        </is>
      </c>
      <c r="KB49" s="49" t="n">
        <v>0.01999999999999991</v>
      </c>
      <c r="KC49" s="61" t="n">
        <v>0</v>
      </c>
      <c r="KD49" s="61">
        <f>KB49*KC49</f>
        <v/>
      </c>
      <c r="KE49" s="61" t="n"/>
      <c r="KF49" s="33" t="inlineStr">
        <is>
          <t>Cash</t>
        </is>
      </c>
      <c r="KG49" s="49" t="n">
        <v>0.01999999999999991</v>
      </c>
      <c r="KH49" s="61" t="n">
        <v>0</v>
      </c>
      <c r="KI49" s="61">
        <f>KG49*KH49</f>
        <v/>
      </c>
      <c r="KJ49" s="61" t="n"/>
      <c r="KK49" s="33" t="inlineStr">
        <is>
          <t>Cash</t>
        </is>
      </c>
      <c r="KL49" s="49" t="n">
        <v>0.01999999999999991</v>
      </c>
      <c r="KM49" s="61" t="n">
        <v>0</v>
      </c>
      <c r="KN49" s="61">
        <f>KL49*KM49</f>
        <v/>
      </c>
      <c r="KO49" s="61" t="n"/>
      <c r="KP49" s="33" t="inlineStr">
        <is>
          <t>Cash</t>
        </is>
      </c>
      <c r="KQ49" s="49" t="n">
        <v>0.01999999999999991</v>
      </c>
      <c r="KR49" s="61" t="n">
        <v>0</v>
      </c>
      <c r="KS49" s="61">
        <f>KQ49*KR49</f>
        <v/>
      </c>
      <c r="KT49" s="61" t="n"/>
      <c r="KU49" s="33" t="inlineStr">
        <is>
          <t>Cash</t>
        </is>
      </c>
      <c r="KV49" s="49" t="n">
        <v>0.01999999999999991</v>
      </c>
      <c r="KW49" s="61" t="n">
        <v>0</v>
      </c>
      <c r="KX49" s="61">
        <f>KV49*KW49</f>
        <v/>
      </c>
      <c r="KY49" s="61" t="n"/>
      <c r="KZ49" s="33" t="inlineStr">
        <is>
          <t>Cash</t>
        </is>
      </c>
      <c r="LA49" s="49" t="n">
        <v>0.07599999999999985</v>
      </c>
      <c r="LB49" s="61" t="n">
        <v>0</v>
      </c>
      <c r="LC49" s="61">
        <f>LA49*LB49</f>
        <v/>
      </c>
      <c r="LD49" s="61" t="n"/>
      <c r="LE49" s="33" t="inlineStr">
        <is>
          <t>Cash</t>
        </is>
      </c>
      <c r="LF49" s="49" t="n">
        <v>0.07599999999999985</v>
      </c>
      <c r="LG49" s="61" t="n">
        <v>0</v>
      </c>
      <c r="LH49" s="61">
        <f>LF49*LG49</f>
        <v/>
      </c>
      <c r="LJ49" s="33" t="inlineStr">
        <is>
          <t>Cash</t>
        </is>
      </c>
      <c r="LK49" s="49">
        <f>1-SUM(LK35:LK48)</f>
        <v/>
      </c>
      <c r="LL49" s="61" t="n">
        <v>0</v>
      </c>
      <c r="LM49" s="61">
        <f>LK49*LL49</f>
        <v/>
      </c>
      <c r="LN49" s="61" t="n"/>
      <c r="LO49" s="33" t="inlineStr">
        <is>
          <t>Cash</t>
        </is>
      </c>
      <c r="LP49" s="49" t="n">
        <v>0.02000000000000002</v>
      </c>
      <c r="LQ49" s="61" t="n">
        <v>0</v>
      </c>
      <c r="LR49" s="61">
        <f>LP49*LQ49</f>
        <v/>
      </c>
      <c r="LT49" s="33" t="inlineStr">
        <is>
          <t>Cash</t>
        </is>
      </c>
      <c r="LU49" s="49">
        <f>1-SUM(LU35:LU48)</f>
        <v/>
      </c>
      <c r="LV49" s="61" t="n">
        <v>0</v>
      </c>
      <c r="LW49" s="61">
        <f>LU49*LV49</f>
        <v/>
      </c>
      <c r="LY49" s="33" t="inlineStr">
        <is>
          <t>Cash</t>
        </is>
      </c>
      <c r="LZ49" s="49">
        <f>1-SUM(LZ35:LZ48)</f>
        <v/>
      </c>
      <c r="MA49" s="61" t="n">
        <v>0</v>
      </c>
      <c r="MB49" s="61">
        <f>LZ49*MA49</f>
        <v/>
      </c>
      <c r="MD49" s="33" t="inlineStr">
        <is>
          <t>Cash</t>
        </is>
      </c>
      <c r="ME49" s="49" t="n">
        <v>0.02000000000000002</v>
      </c>
      <c r="MF49" s="61" t="n">
        <v>0</v>
      </c>
      <c r="MG49" s="61">
        <f>ME49*MF49</f>
        <v/>
      </c>
      <c r="MI49" s="33" t="inlineStr">
        <is>
          <t>Cash</t>
        </is>
      </c>
      <c r="MJ49" s="49">
        <f>1-SUM(MJ35:MJ48)</f>
        <v/>
      </c>
      <c r="MK49" s="61" t="n">
        <v>0</v>
      </c>
      <c r="ML49" s="61">
        <f>MJ49*MK49</f>
        <v/>
      </c>
      <c r="MN49" s="33" t="inlineStr">
        <is>
          <t>Cash</t>
        </is>
      </c>
      <c r="MO49" s="49">
        <f>1-SUM(MO35:MO48)</f>
        <v/>
      </c>
      <c r="MP49" s="61" t="n">
        <v>0</v>
      </c>
      <c r="MQ49" s="61">
        <f>MO49*MP49</f>
        <v/>
      </c>
      <c r="MS49" s="33" t="inlineStr">
        <is>
          <t>Cash</t>
        </is>
      </c>
      <c r="MT49" s="49">
        <f>1-SUM(MT35:MT48)</f>
        <v/>
      </c>
      <c r="MU49" s="61" t="n">
        <v>0</v>
      </c>
      <c r="MV49" s="61">
        <f>MT49*MU49</f>
        <v/>
      </c>
      <c r="MX49" s="33" t="inlineStr">
        <is>
          <t>Cash</t>
        </is>
      </c>
      <c r="MY49" s="49" t="n">
        <v>0.01599999999999979</v>
      </c>
      <c r="MZ49" s="61" t="n">
        <v>0</v>
      </c>
      <c r="NA49" s="61">
        <f>MY49*MZ49</f>
        <v/>
      </c>
      <c r="NC49" s="33" t="inlineStr">
        <is>
          <t>Cash</t>
        </is>
      </c>
      <c r="ND49" s="49">
        <f>1-SUM(ND35:ND48)</f>
        <v/>
      </c>
      <c r="NE49" s="61" t="n">
        <v>0</v>
      </c>
      <c r="NF49" s="61">
        <f>ND49*NE49</f>
        <v/>
      </c>
      <c r="NH49" s="33" t="inlineStr">
        <is>
          <t>Cash</t>
        </is>
      </c>
      <c r="NI49" s="49">
        <f>1-SUM(NI35:NI48)</f>
        <v/>
      </c>
      <c r="NJ49" s="61" t="n">
        <v>0</v>
      </c>
      <c r="NK49" s="61">
        <f>NI49*NJ49</f>
        <v/>
      </c>
      <c r="NM49" s="33" t="inlineStr">
        <is>
          <t>Cash</t>
        </is>
      </c>
      <c r="NN49" s="49">
        <f>1-SUM(NN35:NN48)</f>
        <v/>
      </c>
      <c r="NO49" s="61" t="n">
        <v>0</v>
      </c>
      <c r="NP49" s="61">
        <f>NN49*NO49</f>
        <v/>
      </c>
      <c r="NR49" s="33" t="inlineStr">
        <is>
          <t>Cash</t>
        </is>
      </c>
      <c r="NS49" s="49">
        <f>1-SUM(NS35:NS48)</f>
        <v/>
      </c>
      <c r="NT49" s="61" t="n">
        <v>0</v>
      </c>
      <c r="NU49" s="61">
        <f>NS49*NT49</f>
        <v/>
      </c>
      <c r="NW49" s="33" t="inlineStr">
        <is>
          <t>Cash</t>
        </is>
      </c>
      <c r="NX49" s="49">
        <f>1-SUM(NX35:NX48)</f>
        <v/>
      </c>
      <c r="NY49" s="61" t="n">
        <v>0</v>
      </c>
      <c r="NZ49" s="61">
        <f>NX49*NY49</f>
        <v/>
      </c>
      <c r="OB49" s="33" t="inlineStr">
        <is>
          <t>Cash</t>
        </is>
      </c>
      <c r="OC49" s="49">
        <f>1-SUM(OC35:OC48)</f>
        <v/>
      </c>
      <c r="OD49" s="61" t="n">
        <v>0</v>
      </c>
      <c r="OE49" s="61">
        <f>OC49*OD49</f>
        <v/>
      </c>
      <c r="OG49" s="33" t="inlineStr">
        <is>
          <t>Cash</t>
        </is>
      </c>
      <c r="OH49" s="49">
        <f>1-SUM(OH35:OH48)</f>
        <v/>
      </c>
      <c r="OI49" s="61" t="n">
        <v>0</v>
      </c>
      <c r="OJ49" s="61">
        <f>OH49*OI49</f>
        <v/>
      </c>
      <c r="OL49" s="33" t="inlineStr">
        <is>
          <t>Cash</t>
        </is>
      </c>
      <c r="OM49" s="49">
        <f>1-SUM(OM35:OM48)</f>
        <v/>
      </c>
      <c r="ON49" s="61" t="n">
        <v>0</v>
      </c>
      <c r="OO49" s="61">
        <f>OM49*ON49</f>
        <v/>
      </c>
      <c r="OQ49" s="33" t="inlineStr">
        <is>
          <t>Cash</t>
        </is>
      </c>
      <c r="OR49" s="49">
        <f>1-SUM(OR35:OR48)</f>
        <v/>
      </c>
      <c r="OS49" s="61" t="n">
        <v>0</v>
      </c>
      <c r="OT49" s="61">
        <f>OR49*OS49</f>
        <v/>
      </c>
      <c r="OV49" s="33" t="inlineStr">
        <is>
          <t>Cash</t>
        </is>
      </c>
      <c r="OW49" s="49">
        <f>1-SUM(OW35:OW48)</f>
        <v/>
      </c>
      <c r="OX49" s="61" t="n">
        <v>0</v>
      </c>
      <c r="OY49" s="61">
        <f>OW49*OX49</f>
        <v/>
      </c>
      <c r="PA49" s="33" t="inlineStr">
        <is>
          <t>Cash</t>
        </is>
      </c>
      <c r="PB49" s="49">
        <f>1-SUM(PB35:PB48)</f>
        <v/>
      </c>
      <c r="PC49" s="61" t="n">
        <v>0</v>
      </c>
      <c r="PD49" s="61">
        <f>PB49*PC49</f>
        <v/>
      </c>
      <c r="PF49" s="33" t="inlineStr">
        <is>
          <t>Cash</t>
        </is>
      </c>
      <c r="PG49" s="49">
        <f>1-SUM(PG35:PG48)</f>
        <v/>
      </c>
      <c r="PH49" s="61" t="n">
        <v>0</v>
      </c>
      <c r="PI49" s="61">
        <f>PG49*PH49</f>
        <v/>
      </c>
      <c r="PK49" s="33" t="inlineStr">
        <is>
          <t>Cash</t>
        </is>
      </c>
      <c r="PL49" s="49">
        <f>1-SUM(PL35:PL48)</f>
        <v/>
      </c>
      <c r="PM49" s="61" t="n">
        <v>0</v>
      </c>
      <c r="PN49" s="61">
        <f>PL49*PM49</f>
        <v/>
      </c>
      <c r="PP49" s="33" t="inlineStr">
        <is>
          <t>Cash</t>
        </is>
      </c>
      <c r="PQ49" s="49">
        <f>1-SUM(PQ35:PQ48)</f>
        <v/>
      </c>
      <c r="PR49" s="61" t="n">
        <v>0</v>
      </c>
      <c r="PS49" s="61">
        <f>PQ49*PR49</f>
        <v/>
      </c>
      <c r="PU49" s="33" t="inlineStr">
        <is>
          <t>Cash</t>
        </is>
      </c>
      <c r="PV49" s="49">
        <f>1-SUM(PV35:PV48)</f>
        <v/>
      </c>
      <c r="PW49" s="61" t="n">
        <v>0</v>
      </c>
      <c r="PX49" s="61">
        <f>PV49*PW49</f>
        <v/>
      </c>
      <c r="PZ49" s="33" t="inlineStr">
        <is>
          <t>Cash</t>
        </is>
      </c>
      <c r="QA49" s="49">
        <f>1-SUM(QA35:QA48)</f>
        <v/>
      </c>
      <c r="QB49" s="61" t="n">
        <v>0</v>
      </c>
      <c r="QC49" s="61">
        <f>QA49*QB49</f>
        <v/>
      </c>
      <c r="QE49" s="33" t="n"/>
      <c r="QF49" s="18" t="n"/>
    </row>
    <row r="50">
      <c r="AF50" t="inlineStr">
        <is>
          <t>Total</t>
        </is>
      </c>
      <c r="AG50" s="3">
        <f>SUM(AG38:AG48)</f>
        <v/>
      </c>
      <c r="AI50" s="3">
        <f>SUM(AI38:AI48)</f>
        <v/>
      </c>
      <c r="AK50" t="inlineStr">
        <is>
          <t>Total</t>
        </is>
      </c>
      <c r="AL50" s="3">
        <f>SUM(AL38:AL48)</f>
        <v/>
      </c>
      <c r="AN50" s="3">
        <f>SUM(AN38:AN48)</f>
        <v/>
      </c>
      <c r="AP50" t="inlineStr">
        <is>
          <t>Total</t>
        </is>
      </c>
      <c r="AQ50" s="3">
        <f>SUM(AQ38:AQ48)</f>
        <v/>
      </c>
      <c r="AS50" s="3">
        <f>SUM(AS38:AS48)</f>
        <v/>
      </c>
      <c r="AV50" s="3" t="n"/>
      <c r="AX50" s="3" t="n"/>
      <c r="BA50" s="3" t="n"/>
      <c r="BC50" s="3" t="n"/>
      <c r="CN50" s="33" t="n"/>
      <c r="CO50" s="33" t="n"/>
      <c r="CP50" s="33" t="n"/>
      <c r="CQ50" s="33" t="n"/>
      <c r="CS50" s="33" t="n"/>
      <c r="CT50" s="33" t="n"/>
      <c r="CU50" s="33" t="n"/>
      <c r="CV50" s="33" t="n"/>
      <c r="CW50" s="33" t="n"/>
      <c r="CX50" s="33" t="n"/>
      <c r="CY50" s="33" t="n"/>
      <c r="CZ50" s="33" t="n"/>
      <c r="DA50" s="33" t="n"/>
      <c r="DB50" s="33" t="n"/>
      <c r="DC50" s="33" t="n"/>
      <c r="DD50" s="33" t="n"/>
      <c r="DE50" s="33" t="n"/>
      <c r="DF50" s="33" t="n"/>
      <c r="DG50" s="33" t="n"/>
      <c r="DH50" s="33" t="n"/>
      <c r="DI50" s="33" t="n"/>
      <c r="DJ50" s="33" t="n"/>
      <c r="DK50" s="33" t="n"/>
      <c r="DL50" s="33" t="n"/>
      <c r="DM50" s="33" t="n"/>
      <c r="DN50" s="33" t="n"/>
      <c r="DO50" s="33" t="n"/>
      <c r="DP50" s="33" t="n"/>
      <c r="DQ50" s="33" t="n"/>
      <c r="DR50" s="33" t="n"/>
      <c r="DS50" s="33" t="n"/>
      <c r="DT50" s="33" t="n"/>
      <c r="DU50" s="33" t="n"/>
      <c r="DV50" s="33" t="n"/>
      <c r="DW50" s="33" t="n"/>
      <c r="DX50" s="33" t="n"/>
      <c r="DY50" s="33" t="n"/>
      <c r="DZ50" s="33" t="n"/>
      <c r="EA50" s="33" t="n"/>
      <c r="EB50" s="33" t="n"/>
      <c r="EC50" s="33" t="n"/>
      <c r="ED50" s="33" t="n"/>
      <c r="EE50" s="33" t="n"/>
      <c r="EF50" s="33" t="n"/>
      <c r="EG50" s="33" t="n"/>
      <c r="EH50" s="33" t="n"/>
      <c r="EI50" s="33" t="n"/>
      <c r="EJ50" s="33" t="n"/>
      <c r="EK50" s="33" t="n"/>
      <c r="EL50" s="33" t="n"/>
      <c r="EM50" s="33" t="n"/>
      <c r="EN50" s="33" t="n"/>
      <c r="EO50" s="33" t="n"/>
      <c r="EP50" s="33" t="n"/>
      <c r="EQ50" s="33" t="n"/>
      <c r="ER50" s="33" t="n"/>
      <c r="ES50" s="33" t="n"/>
      <c r="ET50" s="33" t="n"/>
      <c r="EU50" s="33" t="n"/>
      <c r="EV50" s="33" t="n"/>
      <c r="EW50" s="33" t="n"/>
      <c r="EX50" s="33" t="n"/>
      <c r="EY50" s="33" t="n"/>
      <c r="EZ50" s="33" t="n"/>
      <c r="FA50" s="33" t="n"/>
      <c r="FB50" s="33" t="n"/>
      <c r="FC50" s="33" t="n"/>
      <c r="FD50" s="33" t="n"/>
      <c r="FF50" s="33" t="n"/>
      <c r="FG50" s="33" t="n"/>
      <c r="FH50" s="33" t="n"/>
      <c r="FI50" s="33" t="n"/>
      <c r="FK50" s="33" t="n"/>
      <c r="FL50" s="33" t="n"/>
      <c r="FM50" s="33" t="n"/>
      <c r="FN50" s="33" t="n"/>
      <c r="FP50" s="33" t="n"/>
      <c r="FQ50" s="33" t="n"/>
      <c r="FR50" s="33" t="n"/>
      <c r="FS50" s="33" t="n"/>
      <c r="FT50" s="33" t="n"/>
      <c r="FU50" s="33" t="n"/>
      <c r="FV50" s="33" t="n"/>
      <c r="FW50" s="33" t="n"/>
      <c r="FX50" s="33" t="n"/>
      <c r="FY50" s="33" t="n"/>
      <c r="FZ50" s="33" t="n"/>
      <c r="GA50" s="33" t="n"/>
      <c r="GB50" s="33" t="n"/>
      <c r="GC50" s="33" t="n"/>
      <c r="GD50" s="33" t="n"/>
      <c r="GE50" s="33" t="n"/>
      <c r="GF50" s="33" t="n"/>
      <c r="GG50" s="33" t="n"/>
      <c r="GH50" s="33" t="n"/>
      <c r="GI50" s="33" t="n"/>
      <c r="GJ50" s="33" t="n"/>
      <c r="GK50" s="33" t="n"/>
      <c r="GL50" s="33" t="n"/>
      <c r="GM50" s="33" t="n"/>
      <c r="GN50" s="33" t="n"/>
      <c r="GO50" s="33" t="n"/>
      <c r="GP50" s="33" t="n"/>
      <c r="GQ50" s="33" t="n"/>
      <c r="GR50" s="33" t="n"/>
      <c r="GS50" s="33" t="n"/>
      <c r="GT50" s="33" t="n"/>
      <c r="GU50" s="33" t="n"/>
      <c r="GV50" s="33" t="n"/>
      <c r="GW50" s="33" t="n"/>
      <c r="GX50" s="33" t="n"/>
      <c r="GY50" s="33" t="n"/>
      <c r="GZ50" s="33" t="n"/>
      <c r="HA50" s="33" t="n"/>
      <c r="HB50" s="33" t="n"/>
      <c r="HC50" s="33" t="n"/>
      <c r="HD50" s="33" t="n"/>
      <c r="HE50" s="33" t="n"/>
      <c r="HF50" s="33" t="n"/>
      <c r="HG50" s="33" t="n"/>
      <c r="HH50" s="33" t="n"/>
      <c r="HI50" s="33" t="n"/>
      <c r="HJ50" s="33" t="n"/>
      <c r="HK50" s="33" t="n"/>
      <c r="HL50" s="33" t="n"/>
      <c r="HM50" s="33" t="n"/>
      <c r="HN50" s="33" t="n"/>
      <c r="HO50" s="33" t="n"/>
      <c r="HP50" s="33" t="n"/>
      <c r="HQ50" s="33" t="n"/>
      <c r="HR50" s="33" t="n"/>
      <c r="HS50" s="33" t="n"/>
      <c r="HT50" s="33" t="n"/>
      <c r="HU50" s="33" t="n"/>
      <c r="HV50" s="33" t="n"/>
      <c r="HW50" s="33" t="n"/>
      <c r="HX50" s="33" t="n"/>
      <c r="HY50" s="33" t="n"/>
      <c r="HZ50" s="33" t="n"/>
      <c r="IA50" s="33" t="n"/>
      <c r="IB50" s="33" t="n"/>
      <c r="IC50" s="33" t="n"/>
      <c r="ID50" s="33" t="n"/>
      <c r="IE50" s="33" t="n"/>
      <c r="IF50" s="33" t="n"/>
      <c r="IG50" s="33" t="n"/>
      <c r="IH50" s="33" t="n"/>
      <c r="II50" s="33" t="n"/>
      <c r="IJ50" s="33" t="n"/>
      <c r="IK50" s="33" t="n"/>
      <c r="IL50" s="33" t="n"/>
      <c r="IM50" s="33" t="n"/>
      <c r="IN50" s="33" t="n"/>
      <c r="IO50" s="33" t="n"/>
      <c r="IP50" s="33" t="n"/>
      <c r="IQ50" s="33" t="n"/>
      <c r="IR50" s="33" t="n"/>
      <c r="IS50" s="33" t="n"/>
      <c r="IT50" s="33" t="n"/>
      <c r="IU50" s="33" t="n"/>
      <c r="IV50" s="33" t="n"/>
      <c r="IW50" s="33" t="n"/>
      <c r="IX50" s="33" t="n"/>
      <c r="IY50" s="33" t="n"/>
      <c r="IZ50" s="33" t="n"/>
      <c r="JA50" s="33" t="n"/>
      <c r="JB50" s="33" t="n"/>
      <c r="JC50" s="33" t="n"/>
      <c r="JD50" s="33" t="n"/>
      <c r="JE50" s="33" t="n"/>
      <c r="JF50" s="33" t="n"/>
      <c r="JG50" s="33" t="n"/>
      <c r="JH50" s="33" t="n"/>
      <c r="JI50" s="33" t="n"/>
      <c r="JJ50" s="33" t="n"/>
      <c r="JK50" s="33" t="n"/>
      <c r="JL50" s="33" t="n"/>
      <c r="JM50" s="33" t="n"/>
      <c r="JN50" s="33" t="n"/>
      <c r="JO50" s="33" t="n"/>
      <c r="JP50" s="33" t="n"/>
      <c r="JQ50" s="33" t="n"/>
      <c r="JR50" s="33" t="n"/>
      <c r="JS50" s="33" t="n"/>
      <c r="JT50" s="33" t="n"/>
      <c r="JU50" s="33" t="n"/>
      <c r="JV50" s="33" t="n"/>
      <c r="JW50" s="33" t="n"/>
      <c r="JX50" s="33" t="n"/>
      <c r="JY50" s="33" t="n"/>
      <c r="JZ50" s="33" t="n"/>
      <c r="KA50" s="33" t="n"/>
      <c r="KB50" s="33" t="n"/>
      <c r="KC50" s="33" t="n"/>
      <c r="KD50" s="33" t="n"/>
      <c r="KE50" s="33" t="n"/>
      <c r="KF50" s="33" t="n"/>
      <c r="KG50" s="33" t="n"/>
      <c r="KH50" s="33" t="n"/>
      <c r="KI50" s="33" t="n"/>
      <c r="KJ50" s="33" t="n"/>
      <c r="KK50" s="33" t="n"/>
      <c r="KL50" s="33" t="n"/>
      <c r="KM50" s="33" t="n"/>
      <c r="KN50" s="33" t="n"/>
      <c r="KO50" s="33" t="n"/>
      <c r="KP50" s="33" t="n"/>
      <c r="KQ50" s="33" t="n"/>
      <c r="KR50" s="33" t="n"/>
      <c r="KS50" s="33" t="n"/>
      <c r="KT50" s="33" t="n"/>
      <c r="KU50" s="33" t="n"/>
      <c r="KV50" s="33" t="n"/>
      <c r="KW50" s="33" t="n"/>
      <c r="KX50" s="33" t="n"/>
      <c r="KY50" s="33" t="n"/>
      <c r="KZ50" s="33" t="n"/>
      <c r="LA50" s="33" t="n"/>
      <c r="LB50" s="33" t="n"/>
      <c r="LC50" s="33" t="n"/>
      <c r="LD50" s="33" t="n"/>
      <c r="LE50" s="33" t="n"/>
      <c r="LF50" s="33" t="n"/>
      <c r="LG50" s="33" t="n"/>
      <c r="LH50" s="33" t="n"/>
      <c r="LJ50" s="33" t="n"/>
      <c r="LK50" s="33" t="n"/>
      <c r="LL50" s="33" t="n"/>
      <c r="LM50" s="33" t="n"/>
      <c r="LN50" s="33" t="n"/>
      <c r="LO50" s="33" t="n"/>
      <c r="LP50" s="33" t="n"/>
      <c r="LQ50" s="33" t="n"/>
      <c r="LR50" s="33" t="n"/>
      <c r="LT50" s="33" t="n"/>
      <c r="LU50" s="33" t="n"/>
      <c r="LV50" s="33" t="n"/>
      <c r="LW50" s="33" t="n"/>
      <c r="LY50" s="33" t="n"/>
      <c r="LZ50" s="33" t="n"/>
      <c r="MA50" s="33" t="n"/>
      <c r="MB50" s="33" t="n"/>
      <c r="MD50" s="33" t="n"/>
      <c r="ME50" s="33" t="n"/>
      <c r="MF50" s="33" t="n"/>
      <c r="MG50" s="33" t="n"/>
      <c r="MI50" s="33" t="n"/>
      <c r="MJ50" s="33" t="n"/>
      <c r="MK50" s="33" t="n"/>
      <c r="ML50" s="33" t="n"/>
      <c r="MN50" s="33" t="n"/>
      <c r="MO50" s="33" t="n"/>
      <c r="MP50" s="33" t="n"/>
      <c r="MQ50" s="33" t="n"/>
      <c r="MS50" s="33" t="n"/>
      <c r="MT50" s="33" t="n"/>
      <c r="MU50" s="33" t="n"/>
      <c r="MV50" s="33" t="n"/>
      <c r="MX50" s="33" t="n"/>
      <c r="MY50" s="33" t="n"/>
      <c r="MZ50" s="33" t="n"/>
      <c r="NA50" s="33" t="n"/>
      <c r="NC50" s="33" t="n"/>
      <c r="ND50" s="33" t="n"/>
      <c r="NE50" s="33" t="n"/>
      <c r="NF50" s="33" t="n"/>
      <c r="NH50" s="33" t="n"/>
      <c r="NI50" s="33" t="n"/>
      <c r="NJ50" s="33" t="n"/>
      <c r="NK50" s="33" t="n"/>
      <c r="NM50" s="33" t="n"/>
      <c r="NN50" s="33" t="n"/>
      <c r="NO50" s="33" t="n"/>
      <c r="NP50" s="33" t="n"/>
      <c r="NR50" s="33" t="n"/>
      <c r="NS50" s="33" t="n"/>
      <c r="NT50" s="33" t="n"/>
      <c r="NU50" s="33" t="n"/>
      <c r="NW50" s="33" t="n"/>
      <c r="NX50" s="33" t="n"/>
      <c r="NY50" s="33" t="n"/>
      <c r="NZ50" s="33" t="n"/>
      <c r="OB50" s="33" t="n"/>
      <c r="OC50" s="33" t="n"/>
      <c r="OD50" s="33" t="n"/>
      <c r="OE50" s="33" t="n"/>
      <c r="OG50" s="33" t="n"/>
      <c r="OH50" s="33" t="n"/>
      <c r="OI50" s="33" t="n"/>
      <c r="OJ50" s="33" t="n"/>
      <c r="OL50" s="33" t="n"/>
      <c r="OM50" s="33" t="n"/>
      <c r="ON50" s="33" t="n"/>
      <c r="OO50" s="33" t="n"/>
      <c r="OQ50" s="33" t="n"/>
      <c r="OR50" s="33" t="n"/>
      <c r="OS50" s="33" t="n"/>
      <c r="OT50" s="33" t="n"/>
      <c r="OV50" s="33" t="n"/>
      <c r="OW50" s="33" t="n"/>
      <c r="OX50" s="33" t="n"/>
      <c r="OY50" s="33" t="n"/>
      <c r="PA50" s="33" t="n"/>
      <c r="PB50" s="33" t="n"/>
      <c r="PC50" s="33" t="n"/>
      <c r="PD50" s="33" t="n"/>
      <c r="PF50" s="33" t="n"/>
      <c r="PG50" s="33" t="n"/>
      <c r="PH50" s="33" t="n"/>
      <c r="PI50" s="33" t="n"/>
      <c r="PK50" s="33" t="n"/>
      <c r="PL50" s="33" t="n"/>
      <c r="PM50" s="33" t="n"/>
      <c r="PN50" s="33" t="n"/>
      <c r="PP50" s="33" t="n"/>
      <c r="PQ50" s="33" t="n"/>
      <c r="PR50" s="33" t="n"/>
      <c r="PS50" s="33" t="n"/>
      <c r="PU50" s="33" t="n"/>
      <c r="PV50" s="33" t="n"/>
      <c r="PW50" s="33" t="n"/>
      <c r="PX50" s="33" t="n"/>
      <c r="PZ50" s="33" t="n"/>
      <c r="QA50" s="33" t="n"/>
      <c r="QB50" s="33" t="n"/>
      <c r="QC50" s="33" t="n"/>
    </row>
    <row r="51">
      <c r="CN51" s="33" t="inlineStr">
        <is>
          <t>Total</t>
        </is>
      </c>
      <c r="CO51" s="48">
        <f>SUM(CO36:CO50)</f>
        <v/>
      </c>
      <c r="CP51" s="33" t="n"/>
      <c r="CQ51" s="46">
        <f>SUM(CQ36:CQ49)</f>
        <v/>
      </c>
      <c r="CS51" s="33" t="inlineStr">
        <is>
          <t>Total</t>
        </is>
      </c>
      <c r="CT51" s="48">
        <f>SUM(CT36:CT50)</f>
        <v/>
      </c>
      <c r="CU51" s="33" t="n"/>
      <c r="CV51" s="46">
        <f>SUM(CV36:CV49)</f>
        <v/>
      </c>
      <c r="CW51" s="46" t="n"/>
      <c r="CX51" s="33" t="inlineStr">
        <is>
          <t>Total</t>
        </is>
      </c>
      <c r="CY51" s="48" t="n">
        <v>1</v>
      </c>
      <c r="CZ51" s="33" t="n"/>
      <c r="DA51" s="46">
        <f>SUM(DA36:DA49)</f>
        <v/>
      </c>
      <c r="DB51" s="46" t="n"/>
      <c r="DC51" s="33" t="inlineStr">
        <is>
          <t>Total</t>
        </is>
      </c>
      <c r="DD51" s="48" t="n">
        <v>1</v>
      </c>
      <c r="DE51" s="33" t="n"/>
      <c r="DF51" s="46">
        <f>SUM(DF36:DF49)</f>
        <v/>
      </c>
      <c r="DG51" s="46" t="n"/>
      <c r="DH51" s="33" t="inlineStr">
        <is>
          <t>Total</t>
        </is>
      </c>
      <c r="DI51" s="48" t="n">
        <v>1</v>
      </c>
      <c r="DJ51" s="33" t="n"/>
      <c r="DK51" s="46">
        <f>SUM(DK36:DK49)</f>
        <v/>
      </c>
      <c r="DL51" s="46" t="n"/>
      <c r="DM51" s="33" t="inlineStr">
        <is>
          <t>Total</t>
        </is>
      </c>
      <c r="DN51" s="48" t="n">
        <v>1</v>
      </c>
      <c r="DO51" s="33" t="n"/>
      <c r="DP51" s="46">
        <f>SUM(DP36:DP49)</f>
        <v/>
      </c>
      <c r="DQ51" s="46" t="n"/>
      <c r="DR51" s="33" t="inlineStr">
        <is>
          <t>Total</t>
        </is>
      </c>
      <c r="DS51" s="48" t="n">
        <v>1</v>
      </c>
      <c r="DT51" s="33" t="n"/>
      <c r="DU51" s="46">
        <f>SUM(DU36:DU49)</f>
        <v/>
      </c>
      <c r="DV51" s="46" t="n"/>
      <c r="DW51" s="33" t="inlineStr">
        <is>
          <t>Total</t>
        </is>
      </c>
      <c r="DX51" s="48" t="n">
        <v>1</v>
      </c>
      <c r="DY51" s="33" t="n"/>
      <c r="DZ51" s="46">
        <f>SUM(DZ36:DZ49)</f>
        <v/>
      </c>
      <c r="EA51" s="46" t="n"/>
      <c r="EB51" s="33" t="inlineStr">
        <is>
          <t>Total</t>
        </is>
      </c>
      <c r="EC51" s="48" t="n">
        <v>1</v>
      </c>
      <c r="ED51" s="33" t="n"/>
      <c r="EE51" s="46">
        <f>SUM(EE36:EE49)</f>
        <v/>
      </c>
      <c r="EF51" s="46" t="n"/>
      <c r="EG51" s="33" t="inlineStr">
        <is>
          <t>Total</t>
        </is>
      </c>
      <c r="EH51" s="48" t="n">
        <v>1</v>
      </c>
      <c r="EI51" s="33" t="n"/>
      <c r="EJ51" s="46">
        <f>SUM(EJ36:EJ49)</f>
        <v/>
      </c>
      <c r="EK51" s="46" t="n"/>
      <c r="EL51" s="33" t="inlineStr">
        <is>
          <t>Total</t>
        </is>
      </c>
      <c r="EM51" s="48" t="n">
        <v>1</v>
      </c>
      <c r="EN51" s="33" t="n"/>
      <c r="EO51" s="46">
        <f>SUM(EO36:EO49)</f>
        <v/>
      </c>
      <c r="EP51" s="46" t="n"/>
      <c r="EQ51" s="33" t="inlineStr">
        <is>
          <t>Total</t>
        </is>
      </c>
      <c r="ER51" s="48" t="n">
        <v>1</v>
      </c>
      <c r="ES51" s="33" t="n"/>
      <c r="ET51" s="46">
        <f>SUM(ET36:ET49)</f>
        <v/>
      </c>
      <c r="EU51" s="46" t="n"/>
      <c r="EV51" s="33" t="inlineStr">
        <is>
          <t>Total</t>
        </is>
      </c>
      <c r="EW51" s="48" t="n">
        <v>1</v>
      </c>
      <c r="EX51" s="33" t="n"/>
      <c r="EY51" s="46">
        <f>SUM(EY36:EY49)</f>
        <v/>
      </c>
      <c r="EZ51" s="46" t="n"/>
      <c r="FA51" s="33" t="inlineStr">
        <is>
          <t>Total</t>
        </is>
      </c>
      <c r="FB51" s="48" t="n">
        <v>1</v>
      </c>
      <c r="FC51" s="33" t="n"/>
      <c r="FD51" s="46">
        <f>SUM(FD36:FD49)</f>
        <v/>
      </c>
      <c r="FF51" s="33" t="inlineStr">
        <is>
          <t>Total</t>
        </is>
      </c>
      <c r="FG51" s="48" t="n">
        <v>1</v>
      </c>
      <c r="FH51" s="33" t="n"/>
      <c r="FI51" s="46">
        <f>SUM(FI36:FI49)</f>
        <v/>
      </c>
      <c r="FK51" s="33" t="inlineStr">
        <is>
          <t>Total</t>
        </is>
      </c>
      <c r="FL51" s="48" t="n">
        <v>1</v>
      </c>
      <c r="FM51" s="33" t="n"/>
      <c r="FN51" s="46">
        <f>SUM(FN36:FN49)</f>
        <v/>
      </c>
      <c r="FP51" s="33" t="inlineStr">
        <is>
          <t>Total</t>
        </is>
      </c>
      <c r="FQ51" s="48" t="n">
        <v>1</v>
      </c>
      <c r="FR51" s="33" t="n"/>
      <c r="FS51" s="46">
        <f>SUM(FS36:FS49)</f>
        <v/>
      </c>
      <c r="FT51" s="46" t="n"/>
      <c r="FU51" s="33" t="inlineStr">
        <is>
          <t>Total</t>
        </is>
      </c>
      <c r="FV51" s="48" t="n">
        <v>1</v>
      </c>
      <c r="FW51" s="33" t="n"/>
      <c r="FX51" s="46">
        <f>SUM(FX36:FX49)</f>
        <v/>
      </c>
      <c r="FY51" s="46" t="n"/>
      <c r="FZ51" s="33" t="inlineStr">
        <is>
          <t>Total</t>
        </is>
      </c>
      <c r="GA51" s="48">
        <f>SUM(GA36:GA50)</f>
        <v/>
      </c>
      <c r="GB51" s="33" t="n"/>
      <c r="GC51" s="46">
        <f>SUM(GC36:GC49)</f>
        <v/>
      </c>
      <c r="GD51" s="46" t="n"/>
      <c r="GE51" s="33" t="inlineStr">
        <is>
          <t>Total</t>
        </is>
      </c>
      <c r="GF51" s="48" t="n">
        <v>1</v>
      </c>
      <c r="GG51" s="33" t="n"/>
      <c r="GH51" s="46">
        <f>SUM(GH36:GH49)</f>
        <v/>
      </c>
      <c r="GI51" s="46" t="n"/>
      <c r="GJ51" s="33" t="inlineStr">
        <is>
          <t>Total</t>
        </is>
      </c>
      <c r="GK51" s="48">
        <f>SUM(GK36:GK50)</f>
        <v/>
      </c>
      <c r="GL51" s="33" t="n"/>
      <c r="GM51" s="46">
        <f>SUM(GM36:GM49)</f>
        <v/>
      </c>
      <c r="GN51" s="46" t="n"/>
      <c r="GO51" s="33" t="inlineStr">
        <is>
          <t>Total</t>
        </is>
      </c>
      <c r="GP51" s="48" t="n">
        <v>1</v>
      </c>
      <c r="GQ51" s="33" t="n"/>
      <c r="GR51" s="46">
        <f>SUM(GR36:GR49)</f>
        <v/>
      </c>
      <c r="GS51" s="46" t="n"/>
      <c r="GT51" s="33" t="inlineStr">
        <is>
          <t>Total</t>
        </is>
      </c>
      <c r="GU51" s="48" t="n">
        <v>1</v>
      </c>
      <c r="GV51" s="33" t="n"/>
      <c r="GW51" s="46">
        <f>SUM(GW36:GW49)</f>
        <v/>
      </c>
      <c r="GX51" s="46" t="n"/>
      <c r="GY51" s="33" t="inlineStr">
        <is>
          <t>Total</t>
        </is>
      </c>
      <c r="GZ51" s="48" t="n">
        <v>1</v>
      </c>
      <c r="HA51" s="33" t="n"/>
      <c r="HB51" s="46">
        <f>SUM(HB36:HB49)</f>
        <v/>
      </c>
      <c r="HC51" s="46" t="n"/>
      <c r="HD51" s="33" t="inlineStr">
        <is>
          <t>Total</t>
        </is>
      </c>
      <c r="HE51" s="48" t="n">
        <v>1</v>
      </c>
      <c r="HF51" s="33" t="n"/>
      <c r="HG51" s="46">
        <f>SUM(HG36:HG49)</f>
        <v/>
      </c>
      <c r="HH51" s="46" t="n"/>
      <c r="HI51" s="33" t="inlineStr">
        <is>
          <t>Total</t>
        </is>
      </c>
      <c r="HJ51" s="48" t="n">
        <v>1</v>
      </c>
      <c r="HK51" s="33" t="n"/>
      <c r="HL51" s="46">
        <f>SUM(HL35:HL49)</f>
        <v/>
      </c>
      <c r="HM51" s="46" t="n"/>
      <c r="HN51" s="33" t="inlineStr">
        <is>
          <t>Total</t>
        </is>
      </c>
      <c r="HO51" s="48" t="n">
        <v>1</v>
      </c>
      <c r="HP51" s="33" t="n"/>
      <c r="HQ51" s="46">
        <f>SUM(HQ35:HQ49)</f>
        <v/>
      </c>
      <c r="HR51" s="46" t="n"/>
      <c r="HS51" s="33" t="inlineStr">
        <is>
          <t>Total</t>
        </is>
      </c>
      <c r="HT51" s="48" t="n">
        <v>1</v>
      </c>
      <c r="HU51" s="33" t="n"/>
      <c r="HV51" s="46">
        <f>SUM(HV35:HV49)</f>
        <v/>
      </c>
      <c r="HW51" s="46" t="n"/>
      <c r="HX51" s="33" t="inlineStr">
        <is>
          <t>Total</t>
        </is>
      </c>
      <c r="HY51" s="48" t="n">
        <v>1</v>
      </c>
      <c r="HZ51" s="33" t="n"/>
      <c r="IA51" s="46">
        <f>SUM(IA35:IA49)</f>
        <v/>
      </c>
      <c r="IB51" s="46" t="n"/>
      <c r="IC51" s="33" t="inlineStr">
        <is>
          <t>Total</t>
        </is>
      </c>
      <c r="ID51" s="48" t="n">
        <v>1</v>
      </c>
      <c r="IE51" s="33" t="n"/>
      <c r="IF51" s="46">
        <f>SUM(IF35:IF49)</f>
        <v/>
      </c>
      <c r="IG51" s="46" t="n"/>
      <c r="IH51" s="33" t="inlineStr">
        <is>
          <t>Total</t>
        </is>
      </c>
      <c r="II51" s="48" t="n">
        <v>1</v>
      </c>
      <c r="IJ51" s="33" t="n"/>
      <c r="IK51" s="46">
        <f>SUM(IK35:IK49)</f>
        <v/>
      </c>
      <c r="IL51" s="46" t="n"/>
      <c r="IM51" s="33" t="inlineStr">
        <is>
          <t>Total</t>
        </is>
      </c>
      <c r="IN51" s="48" t="n">
        <v>1</v>
      </c>
      <c r="IO51" s="33" t="n"/>
      <c r="IP51" s="46">
        <f>SUM(IP35:IP49)</f>
        <v/>
      </c>
      <c r="IQ51" s="46" t="n"/>
      <c r="IR51" s="33" t="inlineStr">
        <is>
          <t>Total</t>
        </is>
      </c>
      <c r="IS51" s="48" t="n">
        <v>1</v>
      </c>
      <c r="IT51" s="33" t="n"/>
      <c r="IU51" s="46">
        <f>SUM(IU35:IU49)</f>
        <v/>
      </c>
      <c r="IV51" s="46" t="n"/>
      <c r="IW51" s="33" t="inlineStr">
        <is>
          <t>Total</t>
        </is>
      </c>
      <c r="IX51" s="48">
        <f>SUM(IX35:IX50)</f>
        <v/>
      </c>
      <c r="IY51" s="33" t="n"/>
      <c r="IZ51" s="46">
        <f>SUM(IZ35:IZ49)</f>
        <v/>
      </c>
      <c r="JA51" s="46" t="n"/>
      <c r="JB51" s="33" t="inlineStr">
        <is>
          <t>Total</t>
        </is>
      </c>
      <c r="JC51" s="48" t="n">
        <v>1</v>
      </c>
      <c r="JD51" s="33" t="n"/>
      <c r="JE51" s="46">
        <f>SUM(JE35:JE49)</f>
        <v/>
      </c>
      <c r="JF51" s="46" t="n"/>
      <c r="JG51" s="33" t="inlineStr">
        <is>
          <t>Total</t>
        </is>
      </c>
      <c r="JH51" s="48" t="n">
        <v>1</v>
      </c>
      <c r="JI51" s="33" t="n"/>
      <c r="JJ51" s="46">
        <f>SUM(JJ35:JJ49)</f>
        <v/>
      </c>
      <c r="JK51" s="46" t="n"/>
      <c r="JL51" s="33" t="inlineStr">
        <is>
          <t>Total</t>
        </is>
      </c>
      <c r="JM51" s="48">
        <f>SUM(JM35:JM50)</f>
        <v/>
      </c>
      <c r="JN51" s="33" t="n"/>
      <c r="JO51" s="46">
        <f>SUM(JO35:JO49)</f>
        <v/>
      </c>
      <c r="JP51" s="46" t="n"/>
      <c r="JQ51" s="33" t="inlineStr">
        <is>
          <t>Total</t>
        </is>
      </c>
      <c r="JR51" s="48" t="n">
        <v>1</v>
      </c>
      <c r="JS51" s="33" t="n"/>
      <c r="JT51" s="46">
        <f>SUM(JT35:JT49)</f>
        <v/>
      </c>
      <c r="JU51" s="46" t="n"/>
      <c r="JV51" s="33" t="inlineStr">
        <is>
          <t>Total</t>
        </is>
      </c>
      <c r="JW51" s="48" t="n">
        <v>1</v>
      </c>
      <c r="JX51" s="33" t="n"/>
      <c r="JY51" s="46">
        <f>SUM(JY35:JY49)</f>
        <v/>
      </c>
      <c r="JZ51" s="46" t="n"/>
      <c r="KA51" s="33" t="inlineStr">
        <is>
          <t>Total</t>
        </is>
      </c>
      <c r="KB51" s="48" t="n">
        <v>1</v>
      </c>
      <c r="KC51" s="33" t="n"/>
      <c r="KD51" s="46">
        <f>SUM(KD35:KD49)</f>
        <v/>
      </c>
      <c r="KE51" s="46" t="n"/>
      <c r="KF51" s="33" t="inlineStr">
        <is>
          <t>Total</t>
        </is>
      </c>
      <c r="KG51" s="48" t="n">
        <v>1</v>
      </c>
      <c r="KH51" s="33" t="n"/>
      <c r="KI51" s="46">
        <f>SUM(KI35:KI49)</f>
        <v/>
      </c>
      <c r="KJ51" s="46" t="n"/>
      <c r="KK51" s="33" t="inlineStr">
        <is>
          <t>Total</t>
        </is>
      </c>
      <c r="KL51" s="48" t="n">
        <v>1</v>
      </c>
      <c r="KM51" s="33" t="n"/>
      <c r="KN51" s="46">
        <f>SUM(KN35:KN49)</f>
        <v/>
      </c>
      <c r="KO51" s="46" t="n"/>
      <c r="KP51" s="33" t="inlineStr">
        <is>
          <t>Total</t>
        </is>
      </c>
      <c r="KQ51" s="48" t="n">
        <v>1</v>
      </c>
      <c r="KR51" s="33" t="n"/>
      <c r="KS51" s="46">
        <f>SUM(KS35:KS49)</f>
        <v/>
      </c>
      <c r="KT51" s="46" t="n"/>
      <c r="KU51" s="33" t="inlineStr">
        <is>
          <t>Total</t>
        </is>
      </c>
      <c r="KV51" s="48" t="n">
        <v>1</v>
      </c>
      <c r="KW51" s="33" t="n"/>
      <c r="KX51" s="46">
        <f>SUM(KX35:KX49)</f>
        <v/>
      </c>
      <c r="KY51" s="46" t="n"/>
      <c r="KZ51" s="33" t="inlineStr">
        <is>
          <t>Total</t>
        </is>
      </c>
      <c r="LA51" s="48" t="n">
        <v>1</v>
      </c>
      <c r="LB51" s="33" t="n"/>
      <c r="LC51" s="46">
        <f>SUM(LC35:LC49)</f>
        <v/>
      </c>
      <c r="LD51" s="46" t="n"/>
      <c r="LE51" s="33" t="inlineStr">
        <is>
          <t>Total</t>
        </is>
      </c>
      <c r="LF51" s="48" t="n">
        <v>1</v>
      </c>
      <c r="LG51" s="33" t="n"/>
      <c r="LH51" s="46">
        <f>SUM(LH35:LH49)</f>
        <v/>
      </c>
      <c r="LJ51" s="33" t="inlineStr">
        <is>
          <t>Total</t>
        </is>
      </c>
      <c r="LK51" s="48">
        <f>SUM(LK35:LK50)</f>
        <v/>
      </c>
      <c r="LL51" s="33" t="n"/>
      <c r="LM51" s="46">
        <f>SUM(LM35:LM49)</f>
        <v/>
      </c>
      <c r="LN51" s="46" t="n"/>
      <c r="LO51" s="33" t="inlineStr">
        <is>
          <t>Total</t>
        </is>
      </c>
      <c r="LP51" s="48" t="n">
        <v>1</v>
      </c>
      <c r="LQ51" s="33" t="n"/>
      <c r="LR51" s="46">
        <f>SUM(LR35:LR49)</f>
        <v/>
      </c>
      <c r="LT51" s="33" t="inlineStr">
        <is>
          <t>Total</t>
        </is>
      </c>
      <c r="LU51" s="48">
        <f>SUM(LU35:LU50)</f>
        <v/>
      </c>
      <c r="LV51" s="33" t="n"/>
      <c r="LW51" s="46">
        <f>SUM(LW35:LW49)</f>
        <v/>
      </c>
      <c r="LY51" s="33" t="inlineStr">
        <is>
          <t>Total</t>
        </is>
      </c>
      <c r="LZ51" s="48">
        <f>SUM(LZ35:LZ50)</f>
        <v/>
      </c>
      <c r="MA51" s="33" t="n"/>
      <c r="MB51" s="46">
        <f>SUM(MB35:MB49)</f>
        <v/>
      </c>
      <c r="MD51" s="33" t="inlineStr">
        <is>
          <t>Total</t>
        </is>
      </c>
      <c r="ME51" s="48" t="n">
        <v>1</v>
      </c>
      <c r="MF51" s="33" t="n"/>
      <c r="MG51" s="46">
        <f>SUM(MG35:MG49)</f>
        <v/>
      </c>
      <c r="MI51" s="33" t="inlineStr">
        <is>
          <t>Total</t>
        </is>
      </c>
      <c r="MJ51" s="48">
        <f>SUM(MJ35:MJ50)</f>
        <v/>
      </c>
      <c r="MK51" s="33" t="n"/>
      <c r="ML51" s="46">
        <f>SUM(ML35:ML49)</f>
        <v/>
      </c>
      <c r="MN51" s="33" t="inlineStr">
        <is>
          <t>Total</t>
        </is>
      </c>
      <c r="MO51" s="48">
        <f>SUM(MO35:MO50)</f>
        <v/>
      </c>
      <c r="MP51" s="33" t="n"/>
      <c r="MQ51" s="46">
        <f>SUM(MQ35:MQ49)</f>
        <v/>
      </c>
      <c r="MS51" s="33" t="inlineStr">
        <is>
          <t>Total</t>
        </is>
      </c>
      <c r="MT51" s="48">
        <f>SUM(MT35:MT50)</f>
        <v/>
      </c>
      <c r="MU51" s="33" t="n"/>
      <c r="MV51" s="46">
        <f>SUM(MV35:MV49)</f>
        <v/>
      </c>
      <c r="MX51" s="33" t="inlineStr">
        <is>
          <t>Total</t>
        </is>
      </c>
      <c r="MY51" s="48" t="n">
        <v>1</v>
      </c>
      <c r="MZ51" s="33" t="n"/>
      <c r="NA51" s="46">
        <f>SUM(NA35:NA49)</f>
        <v/>
      </c>
      <c r="NC51" s="33" t="inlineStr">
        <is>
          <t>Total</t>
        </is>
      </c>
      <c r="ND51" s="48">
        <f>SUM(ND35:ND50)</f>
        <v/>
      </c>
      <c r="NE51" s="33" t="n"/>
      <c r="NF51" s="46">
        <f>SUM(NF35:NF49)</f>
        <v/>
      </c>
      <c r="NH51" s="33" t="inlineStr">
        <is>
          <t>Total</t>
        </is>
      </c>
      <c r="NI51" s="48">
        <f>SUM(NI35:NI50)</f>
        <v/>
      </c>
      <c r="NJ51" s="33" t="n"/>
      <c r="NK51" s="46">
        <f>SUM(NK35:NK49)</f>
        <v/>
      </c>
      <c r="NM51" s="33" t="inlineStr">
        <is>
          <t>Total</t>
        </is>
      </c>
      <c r="NN51" s="48">
        <f>SUM(NN35:NN50)</f>
        <v/>
      </c>
      <c r="NO51" s="33" t="n"/>
      <c r="NP51" s="46">
        <f>SUM(NP35:NP49)</f>
        <v/>
      </c>
      <c r="NR51" s="33" t="inlineStr">
        <is>
          <t>Total</t>
        </is>
      </c>
      <c r="NS51" s="48">
        <f>SUM(NS35:NS50)</f>
        <v/>
      </c>
      <c r="NT51" s="33" t="n"/>
      <c r="NU51" s="46">
        <f>SUM(NU35:NU49)</f>
        <v/>
      </c>
      <c r="NW51" s="33" t="inlineStr">
        <is>
          <t>Total</t>
        </is>
      </c>
      <c r="NX51" s="48">
        <f>SUM(NX35:NX50)</f>
        <v/>
      </c>
      <c r="NY51" s="33" t="n"/>
      <c r="NZ51" s="46">
        <f>SUM(NZ35:NZ49)</f>
        <v/>
      </c>
      <c r="OB51" s="33" t="inlineStr">
        <is>
          <t>Total</t>
        </is>
      </c>
      <c r="OC51" s="48">
        <f>SUM(OC35:OC50)</f>
        <v/>
      </c>
      <c r="OD51" s="33" t="n"/>
      <c r="OE51" s="46">
        <f>SUM(OE35:OE49)</f>
        <v/>
      </c>
      <c r="OG51" s="33" t="inlineStr">
        <is>
          <t>Total</t>
        </is>
      </c>
      <c r="OH51" s="48">
        <f>SUM(OH35:OH50)</f>
        <v/>
      </c>
      <c r="OI51" s="33" t="n"/>
      <c r="OJ51" s="46">
        <f>SUM(OJ35:OJ49)</f>
        <v/>
      </c>
      <c r="OL51" s="33" t="inlineStr">
        <is>
          <t>Total</t>
        </is>
      </c>
      <c r="OM51" s="48">
        <f>SUM(OM35:OM50)</f>
        <v/>
      </c>
      <c r="ON51" s="33" t="n"/>
      <c r="OO51" s="46">
        <f>SUM(OO35:OO49)</f>
        <v/>
      </c>
      <c r="OQ51" s="33" t="inlineStr">
        <is>
          <t>Total</t>
        </is>
      </c>
      <c r="OR51" s="48">
        <f>SUM(OR35:OR50)</f>
        <v/>
      </c>
      <c r="OS51" s="33" t="n"/>
      <c r="OT51" s="46">
        <f>SUM(OT35:OT49)</f>
        <v/>
      </c>
      <c r="OV51" s="33" t="inlineStr">
        <is>
          <t>Total</t>
        </is>
      </c>
      <c r="OW51" s="48">
        <f>SUM(OW35:OW50)</f>
        <v/>
      </c>
      <c r="OX51" s="33" t="n"/>
      <c r="OY51" s="46">
        <f>SUM(OY35:OY49)</f>
        <v/>
      </c>
      <c r="PA51" s="33" t="inlineStr">
        <is>
          <t>Total</t>
        </is>
      </c>
      <c r="PB51" s="48">
        <f>SUM(PB35:PB50)</f>
        <v/>
      </c>
      <c r="PC51" s="33" t="n"/>
      <c r="PD51" s="46">
        <f>SUM(PD35:PD49)</f>
        <v/>
      </c>
      <c r="PF51" s="33" t="inlineStr">
        <is>
          <t>Total</t>
        </is>
      </c>
      <c r="PG51" s="48">
        <f>SUM(PG35:PG50)</f>
        <v/>
      </c>
      <c r="PH51" s="33" t="n"/>
      <c r="PI51" s="46">
        <f>SUM(PI35:PI49)</f>
        <v/>
      </c>
      <c r="PK51" s="33" t="inlineStr">
        <is>
          <t>Total</t>
        </is>
      </c>
      <c r="PL51" s="48">
        <f>SUM(PL35:PL50)</f>
        <v/>
      </c>
      <c r="PM51" s="33" t="n"/>
      <c r="PN51" s="46">
        <f>SUM(PN35:PN49)</f>
        <v/>
      </c>
      <c r="PP51" s="33" t="inlineStr">
        <is>
          <t>Total</t>
        </is>
      </c>
      <c r="PQ51" s="48">
        <f>SUM(PQ35:PQ50)</f>
        <v/>
      </c>
      <c r="PR51" s="33" t="n"/>
      <c r="PS51" s="46">
        <f>SUM(PS35:PS49)</f>
        <v/>
      </c>
      <c r="PU51" s="33" t="inlineStr">
        <is>
          <t>Total</t>
        </is>
      </c>
      <c r="PV51" s="48">
        <f>SUM(PV35:PV50)</f>
        <v/>
      </c>
      <c r="PW51" s="33" t="n"/>
      <c r="PX51" s="46">
        <f>SUM(PX35:PX49)</f>
        <v/>
      </c>
      <c r="PZ51" s="33" t="inlineStr">
        <is>
          <t>Total</t>
        </is>
      </c>
      <c r="QA51" s="48">
        <f>SUM(QA35:QA50)</f>
        <v/>
      </c>
      <c r="QB51" s="33" t="n"/>
      <c r="QC51" s="46">
        <f>SUM(QC35:QC49)</f>
        <v/>
      </c>
    </row>
    <row r="52">
      <c r="AK52" t="inlineStr">
        <is>
          <t>Sector Monthly HS 36/12/12/36</t>
        </is>
      </c>
      <c r="AP52" t="inlineStr">
        <is>
          <t>Sector Monthly HS 36/12/12/36</t>
        </is>
      </c>
    </row>
    <row r="53">
      <c r="AK53" t="inlineStr">
        <is>
          <t>XLB</t>
        </is>
      </c>
      <c r="AL53" s="32" t="n">
        <v>0.144</v>
      </c>
      <c r="AM53" s="32">
        <f>'ETF MTD'!$HA$28/'ETF MTD'!$HA$3-1</f>
        <v/>
      </c>
      <c r="AN53" s="32">
        <f>AL53*AM53</f>
        <v/>
      </c>
      <c r="AP53" t="inlineStr">
        <is>
          <t>XLB</t>
        </is>
      </c>
      <c r="AQ53" s="32" t="n">
        <v>0.144</v>
      </c>
      <c r="AR53" s="32">
        <f>'ETF MTD'!$HA$28/'ETF MTD'!$HA$3-1</f>
        <v/>
      </c>
      <c r="AS53" s="32">
        <f>AQ53*AR53</f>
        <v/>
      </c>
      <c r="AV53" s="32" t="n"/>
      <c r="AW53" s="32" t="n"/>
      <c r="AX53" s="32" t="n"/>
      <c r="BA53" s="32" t="n"/>
      <c r="BB53" s="32" t="n"/>
      <c r="BC53" s="32" t="n"/>
      <c r="DC53" t="inlineStr">
        <is>
          <t>S70 US Equity</t>
        </is>
      </c>
      <c r="DH53" t="inlineStr">
        <is>
          <t>S70 US Equity</t>
        </is>
      </c>
      <c r="DM53" t="inlineStr">
        <is>
          <t>S70 US Equity</t>
        </is>
      </c>
      <c r="DR53" t="inlineStr">
        <is>
          <t>S70 US Equity</t>
        </is>
      </c>
      <c r="DW53" t="inlineStr">
        <is>
          <t>S70 US Equity</t>
        </is>
      </c>
      <c r="EB53" t="inlineStr">
        <is>
          <t>S70 US Equity</t>
        </is>
      </c>
      <c r="EG53" t="inlineStr">
        <is>
          <t>S70 US Equity</t>
        </is>
      </c>
      <c r="EL53" t="inlineStr">
        <is>
          <t>S70 US Equity</t>
        </is>
      </c>
      <c r="EQ53" t="inlineStr">
        <is>
          <t>S70 US Equity</t>
        </is>
      </c>
      <c r="EV53" t="inlineStr">
        <is>
          <t>S70 US Equity</t>
        </is>
      </c>
      <c r="FA53" t="inlineStr">
        <is>
          <t>S70 US Equity</t>
        </is>
      </c>
      <c r="FF53" t="inlineStr">
        <is>
          <t>S70 US Equity</t>
        </is>
      </c>
      <c r="FK53" t="inlineStr">
        <is>
          <t>S70 US Equity</t>
        </is>
      </c>
      <c r="FP53" t="inlineStr">
        <is>
          <t>S70 US Equity</t>
        </is>
      </c>
      <c r="FU53" t="inlineStr">
        <is>
          <t>S70 US Equity</t>
        </is>
      </c>
      <c r="FZ53" t="inlineStr">
        <is>
          <t>S70 US Equity</t>
        </is>
      </c>
      <c r="GE53" t="inlineStr">
        <is>
          <t>S70 US Equity</t>
        </is>
      </c>
      <c r="GJ53" t="inlineStr">
        <is>
          <t>S70 US Equity</t>
        </is>
      </c>
      <c r="GO53" t="inlineStr">
        <is>
          <t>S70 US Equity</t>
        </is>
      </c>
      <c r="GT53" t="inlineStr">
        <is>
          <t>S70 US Equity</t>
        </is>
      </c>
      <c r="GY53" t="inlineStr">
        <is>
          <t>S70 US Equity</t>
        </is>
      </c>
      <c r="HD53" t="inlineStr">
        <is>
          <t>S70 US Equity</t>
        </is>
      </c>
      <c r="HI53" t="inlineStr">
        <is>
          <t>S70 US Equity</t>
        </is>
      </c>
      <c r="HN53" t="inlineStr">
        <is>
          <t>S70 US Equity</t>
        </is>
      </c>
      <c r="HS53" t="inlineStr">
        <is>
          <t>S70 US Equity</t>
        </is>
      </c>
      <c r="HX53" t="inlineStr">
        <is>
          <t>S70 US Equity</t>
        </is>
      </c>
      <c r="IC53" t="inlineStr">
        <is>
          <t>S70 US Equity</t>
        </is>
      </c>
      <c r="IH53" t="inlineStr">
        <is>
          <t>S70 US Equity</t>
        </is>
      </c>
      <c r="IM53" t="inlineStr">
        <is>
          <t>S70 US Equity</t>
        </is>
      </c>
      <c r="IR53" t="inlineStr">
        <is>
          <t>S70 US Equity</t>
        </is>
      </c>
      <c r="IW53" t="inlineStr">
        <is>
          <t>S70 US Equity</t>
        </is>
      </c>
      <c r="JB53" t="inlineStr">
        <is>
          <t>S70 US Equity</t>
        </is>
      </c>
      <c r="JG53" t="inlineStr">
        <is>
          <t>S70 US Equity</t>
        </is>
      </c>
      <c r="JL53" t="inlineStr">
        <is>
          <t>S70 US Equity</t>
        </is>
      </c>
      <c r="JQ53" t="inlineStr">
        <is>
          <t>S70 US Equity</t>
        </is>
      </c>
      <c r="JV53" t="inlineStr">
        <is>
          <t>S70 US Equity</t>
        </is>
      </c>
      <c r="KA53" t="inlineStr">
        <is>
          <t>S70 US Equity</t>
        </is>
      </c>
      <c r="KF53" t="inlineStr">
        <is>
          <t>S70 US Equity</t>
        </is>
      </c>
      <c r="KK53" t="inlineStr">
        <is>
          <t>S70 US Equity</t>
        </is>
      </c>
      <c r="KP53" t="inlineStr">
        <is>
          <t>S70 US Equity</t>
        </is>
      </c>
      <c r="KU53" t="inlineStr">
        <is>
          <t>S70 US Equity</t>
        </is>
      </c>
      <c r="KZ53" t="inlineStr">
        <is>
          <t>S70 US Equity</t>
        </is>
      </c>
      <c r="LE53" t="inlineStr">
        <is>
          <t>S70 US Equity</t>
        </is>
      </c>
      <c r="LJ53" t="inlineStr">
        <is>
          <t>S70 US Equity</t>
        </is>
      </c>
      <c r="LO53" t="inlineStr">
        <is>
          <t>S70 US Equity</t>
        </is>
      </c>
      <c r="LT53" t="inlineStr">
        <is>
          <t>S70 US Equity</t>
        </is>
      </c>
      <c r="LY53" t="inlineStr">
        <is>
          <t>S70 US Equity</t>
        </is>
      </c>
      <c r="MD53" t="inlineStr">
        <is>
          <t>S70 US Equity</t>
        </is>
      </c>
      <c r="MI53" t="inlineStr">
        <is>
          <t>S70 US Equity</t>
        </is>
      </c>
      <c r="MN53" t="inlineStr">
        <is>
          <t>S70 US Equity</t>
        </is>
      </c>
      <c r="MS53" t="inlineStr">
        <is>
          <t>S70 US Equity</t>
        </is>
      </c>
      <c r="MX53" t="inlineStr">
        <is>
          <t>S70 US Equity</t>
        </is>
      </c>
      <c r="NC53" t="inlineStr">
        <is>
          <t>S70 US Equity</t>
        </is>
      </c>
      <c r="NH53" t="inlineStr">
        <is>
          <t>S70 US Equity</t>
        </is>
      </c>
      <c r="NM53" t="inlineStr">
        <is>
          <t>S70 US Equity</t>
        </is>
      </c>
      <c r="NR53" t="inlineStr">
        <is>
          <t>S70 US Equity</t>
        </is>
      </c>
      <c r="NW53" t="inlineStr">
        <is>
          <t>S70 US Equity</t>
        </is>
      </c>
      <c r="OB53" t="inlineStr">
        <is>
          <t>S70 US Equity</t>
        </is>
      </c>
      <c r="OG53" t="inlineStr">
        <is>
          <t>S70 US Equity</t>
        </is>
      </c>
      <c r="OL53" t="inlineStr">
        <is>
          <t>S70 US Equity</t>
        </is>
      </c>
      <c r="OQ53" t="inlineStr">
        <is>
          <t>S70 US Equity</t>
        </is>
      </c>
      <c r="OV53" t="inlineStr">
        <is>
          <t>S70 US Equity</t>
        </is>
      </c>
      <c r="PA53" t="inlineStr">
        <is>
          <t>S70 US Equity</t>
        </is>
      </c>
      <c r="PF53" t="inlineStr">
        <is>
          <t>S70 US Equity</t>
        </is>
      </c>
      <c r="PK53" t="inlineStr">
        <is>
          <t>S70 US Equity</t>
        </is>
      </c>
      <c r="PP53" t="inlineStr">
        <is>
          <t>S70 US Equity</t>
        </is>
      </c>
      <c r="PU53" t="inlineStr">
        <is>
          <t>S70 US Equity</t>
        </is>
      </c>
      <c r="PZ53" t="inlineStr">
        <is>
          <t>S70 US Equity</t>
        </is>
      </c>
    </row>
    <row r="54">
      <c r="AK54" t="inlineStr">
        <is>
          <t>XLE</t>
        </is>
      </c>
      <c r="AL54" s="32" t="n">
        <v>0.144</v>
      </c>
      <c r="AM54" s="32">
        <f>'ETF MTD'!$HM$28/'ETF MTD'!$HM$3-1</f>
        <v/>
      </c>
      <c r="AN54" s="32">
        <f>AL54*AM54</f>
        <v/>
      </c>
      <c r="AP54" t="inlineStr">
        <is>
          <t>XLE</t>
        </is>
      </c>
      <c r="AQ54" s="32" t="n">
        <v>0.144</v>
      </c>
      <c r="AR54" s="32">
        <f>'ETF MTD'!$HM$28/'ETF MTD'!$HM$3-1</f>
        <v/>
      </c>
      <c r="AS54" s="32">
        <f>AQ54*AR54</f>
        <v/>
      </c>
      <c r="AV54" s="32" t="n"/>
      <c r="AW54" s="32" t="n"/>
      <c r="AX54" s="32" t="n"/>
      <c r="BA54" s="32" t="n"/>
      <c r="BB54" s="32" t="n"/>
      <c r="BC54" s="32" t="n"/>
      <c r="DC54" s="17" t="n">
        <v>43497</v>
      </c>
      <c r="DH54" s="17" t="n">
        <v>43497</v>
      </c>
      <c r="DM54" s="17" t="n">
        <v>43497</v>
      </c>
      <c r="DR54" s="17" t="n">
        <v>43497</v>
      </c>
      <c r="DW54" s="17" t="n">
        <v>43497</v>
      </c>
      <c r="EB54" s="17" t="n">
        <v>43497</v>
      </c>
      <c r="EG54" s="17" t="n">
        <v>43497</v>
      </c>
      <c r="EL54" s="17" t="n"/>
      <c r="EQ54" s="17" t="n"/>
      <c r="EV54" s="17" t="n"/>
      <c r="FA54" s="17" t="n"/>
      <c r="FF54" s="17" t="n"/>
      <c r="FK54" s="17" t="n"/>
      <c r="FP54" s="17" t="n"/>
      <c r="FU54" s="17" t="n"/>
      <c r="FZ54" s="17" t="n"/>
      <c r="GE54" s="17" t="n"/>
      <c r="GJ54" s="17" t="n"/>
      <c r="GO54" s="17" t="n"/>
      <c r="GT54" s="17" t="n"/>
      <c r="GY54" s="17" t="n"/>
      <c r="HD54" s="17" t="n"/>
      <c r="HI54" s="17" t="n"/>
      <c r="HN54" s="17" t="n"/>
      <c r="HS54" s="17" t="n"/>
      <c r="HX54" s="17" t="n"/>
      <c r="IC54" s="17" t="n"/>
      <c r="IH54" s="17" t="n"/>
      <c r="IM54" s="17" t="n"/>
      <c r="IR54" s="17" t="n"/>
      <c r="IW54" s="17" t="n"/>
      <c r="JB54" s="17" t="n"/>
      <c r="JG54" s="17" t="n"/>
      <c r="JL54" s="17" t="n"/>
      <c r="JQ54" s="17" t="n"/>
      <c r="JV54" s="17" t="n"/>
      <c r="KA54" s="17" t="n"/>
      <c r="KF54" s="17" t="n"/>
      <c r="KK54" s="17" t="n"/>
      <c r="KP54" s="17" t="n"/>
      <c r="KU54" s="17" t="n"/>
      <c r="KZ54" s="17" t="n"/>
      <c r="LE54" s="17" t="n"/>
      <c r="LJ54" s="17" t="n"/>
      <c r="LO54" s="17" t="n"/>
      <c r="LT54" s="17" t="n"/>
      <c r="LY54" s="17" t="n"/>
      <c r="MD54" s="17" t="n"/>
      <c r="MI54" s="17" t="n"/>
      <c r="MN54" s="17" t="n"/>
      <c r="MS54" s="17" t="n"/>
      <c r="MX54" s="17" t="n"/>
      <c r="NC54" s="17" t="n"/>
      <c r="NH54" s="17" t="n"/>
      <c r="NM54" s="17" t="n"/>
      <c r="NR54" s="17" t="n"/>
      <c r="NW54" s="17" t="n"/>
      <c r="OB54" s="17" t="n"/>
      <c r="OG54" s="17" t="n"/>
      <c r="OL54" s="17" t="n"/>
      <c r="OQ54" s="17" t="n"/>
      <c r="OV54" s="17" t="n"/>
      <c r="PA54" s="17" t="n"/>
      <c r="PF54" s="17" t="n"/>
      <c r="PK54" s="17" t="n"/>
      <c r="PP54" s="17" t="n"/>
      <c r="PU54" s="17" t="n"/>
      <c r="PZ54" s="17" t="n"/>
      <c r="QE54" t="inlineStr">
        <is>
          <t>Baseline</t>
        </is>
      </c>
    </row>
    <row r="55">
      <c r="AK55" t="inlineStr">
        <is>
          <t>XLF</t>
        </is>
      </c>
      <c r="AL55" s="32" t="n">
        <v>0.12</v>
      </c>
      <c r="AM55" s="32">
        <f>'ETF MTD'!$HY$28/'ETF MTD'!$HY$3-1</f>
        <v/>
      </c>
      <c r="AN55" s="32">
        <f>AL55*AM55</f>
        <v/>
      </c>
      <c r="AP55" t="inlineStr">
        <is>
          <t>XLF</t>
        </is>
      </c>
      <c r="AQ55" s="32" t="n">
        <v>0.12</v>
      </c>
      <c r="AR55" s="32">
        <f>'ETF MTD'!$HY$28/'ETF MTD'!$HY$3-1</f>
        <v/>
      </c>
      <c r="AS55" s="32">
        <f>AQ55*AR55</f>
        <v/>
      </c>
      <c r="AV55" s="32" t="n"/>
      <c r="AW55" s="32" t="n"/>
      <c r="AX55" s="32" t="n"/>
      <c r="BA55" s="32" t="n"/>
      <c r="BB55" s="32" t="n"/>
      <c r="BC55" s="32" t="n"/>
      <c r="DC55" t="inlineStr">
        <is>
          <t>IVV</t>
        </is>
      </c>
      <c r="DD55" s="143" t="n">
        <v>0.35</v>
      </c>
      <c r="DE55" s="32">
        <f>'ETF MTD'!$W$28/'ETF MTD'!$W$3-1</f>
        <v/>
      </c>
      <c r="DF55" s="32">
        <f>DD55*DE55</f>
        <v/>
      </c>
      <c r="DG55" s="32" t="n"/>
      <c r="DH55" t="inlineStr">
        <is>
          <t>IVV</t>
        </is>
      </c>
      <c r="DI55" s="143" t="n">
        <v>0.425</v>
      </c>
      <c r="DJ55" s="32">
        <f>'ETF MTD'!$W$28/'ETF MTD'!$W$3-1</f>
        <v/>
      </c>
      <c r="DK55" s="32">
        <f>DI55*DJ55</f>
        <v/>
      </c>
      <c r="DL55" s="32" t="n"/>
      <c r="DM55" t="inlineStr">
        <is>
          <t>IVV</t>
        </is>
      </c>
      <c r="DN55" s="143" t="n">
        <v>0.536</v>
      </c>
      <c r="DO55" s="32">
        <f>'ETF MTD'!$W$28/'ETF MTD'!$W$3-1</f>
        <v/>
      </c>
      <c r="DP55" s="32">
        <f>DN55*DO55</f>
        <v/>
      </c>
      <c r="DQ55" s="32" t="n"/>
      <c r="DR55" t="inlineStr">
        <is>
          <t>IVV</t>
        </is>
      </c>
      <c r="DS55" s="143" t="n">
        <v>0.5</v>
      </c>
      <c r="DT55" s="32">
        <f>'ETF MTD'!$W$28/'ETF MTD'!$W$3-1</f>
        <v/>
      </c>
      <c r="DU55" s="32">
        <f>DS55*DT55</f>
        <v/>
      </c>
      <c r="DV55" s="32" t="n"/>
      <c r="DW55" t="inlineStr">
        <is>
          <t>IVV</t>
        </is>
      </c>
      <c r="DX55" s="143" t="n">
        <v>0.425</v>
      </c>
      <c r="DY55" s="32">
        <f>'ETF MTD'!$W$28/'ETF MTD'!$W$3-1</f>
        <v/>
      </c>
      <c r="DZ55" s="32">
        <f>DX55*DY55</f>
        <v/>
      </c>
      <c r="EA55" s="32" t="n"/>
      <c r="EB55" t="inlineStr">
        <is>
          <t>IVV</t>
        </is>
      </c>
      <c r="EC55" s="143" t="n">
        <v>0.5</v>
      </c>
      <c r="ED55" s="32">
        <f>'ETF MTD'!$W$28/'ETF MTD'!$W$3-1</f>
        <v/>
      </c>
      <c r="EE55" s="32">
        <f>EC55*ED55</f>
        <v/>
      </c>
      <c r="EF55" s="32" t="n"/>
      <c r="EG55" t="inlineStr">
        <is>
          <t>IVV</t>
        </is>
      </c>
      <c r="EH55" s="143" t="n">
        <v>0.5</v>
      </c>
      <c r="EI55" s="32">
        <f>'ETF MTD'!$W$28/'ETF MTD'!$W$3-1</f>
        <v/>
      </c>
      <c r="EJ55" s="32">
        <f>EH55*EI55</f>
        <v/>
      </c>
      <c r="EK55" s="32" t="n"/>
      <c r="EL55" t="inlineStr">
        <is>
          <t>IVV</t>
        </is>
      </c>
      <c r="EM55" s="143" t="n">
        <v>0.425</v>
      </c>
      <c r="EN55" s="32">
        <f>'ETF MTD'!$W$28/'ETF MTD'!$W$3-1</f>
        <v/>
      </c>
      <c r="EO55" s="32">
        <f>EM55*EN55</f>
        <v/>
      </c>
      <c r="EP55" s="32" t="n"/>
      <c r="EQ55" t="inlineStr">
        <is>
          <t>IVV</t>
        </is>
      </c>
      <c r="ER55" s="143" t="n">
        <v>0.5</v>
      </c>
      <c r="ES55" s="32">
        <f>'ETF MTD'!$W$28/'ETF MTD'!$W$3-1</f>
        <v/>
      </c>
      <c r="ET55" s="32">
        <f>ER55*ES55</f>
        <v/>
      </c>
      <c r="EU55" s="32" t="n"/>
      <c r="EV55" t="inlineStr">
        <is>
          <t>IVV</t>
        </is>
      </c>
      <c r="EW55" s="143" t="n">
        <v>0.5</v>
      </c>
      <c r="EX55" s="32">
        <f>'ETF MTD'!$W$28/'ETF MTD'!$W$3-1</f>
        <v/>
      </c>
      <c r="EY55" s="32">
        <f>EW55*EX55</f>
        <v/>
      </c>
      <c r="EZ55" s="32" t="n"/>
      <c r="FA55" t="inlineStr">
        <is>
          <t>IVV</t>
        </is>
      </c>
      <c r="FB55" s="143" t="n">
        <v>0.5</v>
      </c>
      <c r="FC55" s="32">
        <f>'ETF MTD'!$W$28/'ETF MTD'!$W$3-1</f>
        <v/>
      </c>
      <c r="FD55" s="32">
        <f>FB55*FC55</f>
        <v/>
      </c>
      <c r="FF55" t="inlineStr">
        <is>
          <t>IVV</t>
        </is>
      </c>
      <c r="FG55" s="143" t="n">
        <v>0.5</v>
      </c>
      <c r="FH55" s="32">
        <f>'ETF MTD'!$W$28/'ETF MTD'!$W$3-1</f>
        <v/>
      </c>
      <c r="FI55" s="32">
        <f>FG55*FH55</f>
        <v/>
      </c>
      <c r="FK55" t="inlineStr">
        <is>
          <t>IVV</t>
        </is>
      </c>
      <c r="FL55" s="143" t="n">
        <v>0.5</v>
      </c>
      <c r="FM55" s="32">
        <f>'ETF MTD'!$W$28/'ETF MTD'!$W$3-1</f>
        <v/>
      </c>
      <c r="FN55" s="32">
        <f>FL55*FM55</f>
        <v/>
      </c>
      <c r="FP55" t="inlineStr">
        <is>
          <t>IVV</t>
        </is>
      </c>
      <c r="FQ55" s="143" t="n">
        <v>0.425</v>
      </c>
      <c r="FR55" s="32">
        <f>'ETF MTD'!$W$28/'ETF MTD'!$W$3-1</f>
        <v/>
      </c>
      <c r="FS55" s="32">
        <f>FQ55*FR55</f>
        <v/>
      </c>
      <c r="FT55" s="32" t="n"/>
      <c r="FU55" t="inlineStr">
        <is>
          <t>IVV</t>
        </is>
      </c>
      <c r="FV55" s="143" t="n">
        <v>0.35</v>
      </c>
      <c r="FW55" s="32">
        <f>'ETF MTD'!$W$28/'ETF MTD'!$W$3-1</f>
        <v/>
      </c>
      <c r="FX55" s="32">
        <f>FV55*FW55</f>
        <v/>
      </c>
      <c r="FY55" s="32" t="n"/>
      <c r="FZ55" t="inlineStr">
        <is>
          <t>IVV</t>
        </is>
      </c>
      <c r="GA55" s="143">
        <f>0.85*0.5</f>
        <v/>
      </c>
      <c r="GB55" s="32">
        <f>'ETF MTD'!$W$28/'ETF MTD'!$W$3-1</f>
        <v/>
      </c>
      <c r="GC55" s="32">
        <f>GA55*GB55</f>
        <v/>
      </c>
      <c r="GD55" s="32" t="n"/>
      <c r="GE55" t="inlineStr">
        <is>
          <t>IVV</t>
        </is>
      </c>
      <c r="GF55" s="143" t="n">
        <v>0.572</v>
      </c>
      <c r="GG55" s="32">
        <f>'ETF MTD'!$W$28/'ETF MTD'!$W$3-1</f>
        <v/>
      </c>
      <c r="GH55" s="32">
        <f>GF55*GG55</f>
        <v/>
      </c>
      <c r="GI55" s="32" t="n"/>
      <c r="GJ55" t="inlineStr">
        <is>
          <t>IVV</t>
        </is>
      </c>
      <c r="GK55" s="143">
        <f>(1*0.5)+0.072</f>
        <v/>
      </c>
      <c r="GL55" s="32">
        <f>'ETF MTD'!$W$28/'ETF MTD'!$W$3-1</f>
        <v/>
      </c>
      <c r="GM55" s="32">
        <f>GK55*GL55</f>
        <v/>
      </c>
      <c r="GN55" s="32" t="n"/>
      <c r="GO55" t="inlineStr">
        <is>
          <t>IVV</t>
        </is>
      </c>
      <c r="GP55" s="143" t="n">
        <v>0.572</v>
      </c>
      <c r="GQ55" s="32">
        <f>'ETF MTD'!$W$28/'ETF MTD'!$W$3-1</f>
        <v/>
      </c>
      <c r="GR55" s="32">
        <f>GP55*GQ55</f>
        <v/>
      </c>
      <c r="GS55" s="32" t="n"/>
      <c r="GT55" t="inlineStr">
        <is>
          <t>IVV</t>
        </is>
      </c>
      <c r="GU55" s="143" t="n">
        <v>0.6</v>
      </c>
      <c r="GV55" s="32">
        <f>'ETF MTD'!$W$28/'ETF MTD'!$W$3-1</f>
        <v/>
      </c>
      <c r="GW55" s="32">
        <f>GU55*GV55</f>
        <v/>
      </c>
      <c r="GX55" s="32" t="n"/>
      <c r="GY55" t="inlineStr">
        <is>
          <t>IVV</t>
        </is>
      </c>
      <c r="GZ55" s="143" t="n">
        <v>0.6</v>
      </c>
      <c r="HA55" s="32">
        <f>'ETF MTD'!$W$28/'ETF MTD'!$W$3-1</f>
        <v/>
      </c>
      <c r="HB55" s="32">
        <f>GZ55*HA55</f>
        <v/>
      </c>
      <c r="HC55" s="32" t="n"/>
      <c r="HD55" t="inlineStr">
        <is>
          <t>IVV</t>
        </is>
      </c>
      <c r="HE55" s="143" t="n">
        <v>0.6</v>
      </c>
      <c r="HF55" s="32">
        <f>'ETF MTD'!$W$28/'ETF MTD'!$W$3-1</f>
        <v/>
      </c>
      <c r="HG55" s="32">
        <f>HE55*HF55</f>
        <v/>
      </c>
      <c r="HH55" s="32" t="n"/>
      <c r="HI55" t="inlineStr">
        <is>
          <t>IVV</t>
        </is>
      </c>
      <c r="HJ55" s="143" t="n">
        <v>0.6</v>
      </c>
      <c r="HK55" s="32">
        <f>'ETF MTD'!$W$28/'ETF MTD'!$W$3-1</f>
        <v/>
      </c>
      <c r="HL55" s="32">
        <f>HJ55*HK55</f>
        <v/>
      </c>
      <c r="HM55" s="32" t="n"/>
      <c r="HN55" t="inlineStr">
        <is>
          <t>IVV</t>
        </is>
      </c>
      <c r="HO55" s="143" t="n">
        <v>0.6</v>
      </c>
      <c r="HP55" s="32">
        <f>'ETF MTD'!$W$28/'ETF MTD'!$W$3-1</f>
        <v/>
      </c>
      <c r="HQ55" s="32">
        <f>HO55*HP55</f>
        <v/>
      </c>
      <c r="HR55" s="32" t="n"/>
      <c r="HS55" t="inlineStr">
        <is>
          <t>IVV</t>
        </is>
      </c>
      <c r="HT55" s="143" t="n">
        <v>0.6</v>
      </c>
      <c r="HU55" s="32">
        <f>'ETF MTD'!$W$28/'ETF MTD'!$W$3-1</f>
        <v/>
      </c>
      <c r="HV55" s="32">
        <f>HT55*HU55</f>
        <v/>
      </c>
      <c r="HW55" s="32" t="n"/>
      <c r="HX55" t="inlineStr">
        <is>
          <t>IVV</t>
        </is>
      </c>
      <c r="HY55" s="143" t="n">
        <v>0.6</v>
      </c>
      <c r="HZ55" s="32">
        <f>'ETF MTD'!$W$28/'ETF MTD'!$W$3-1</f>
        <v/>
      </c>
      <c r="IA55" s="32">
        <f>HY55*HZ55</f>
        <v/>
      </c>
      <c r="IB55" s="32" t="n"/>
      <c r="IC55" t="inlineStr">
        <is>
          <t>IVV</t>
        </is>
      </c>
      <c r="ID55" s="143" t="n">
        <v>0.6</v>
      </c>
      <c r="IE55" s="32">
        <f>'ETF MTD'!$W$28/'ETF MTD'!$W$3-1</f>
        <v/>
      </c>
      <c r="IF55" s="32">
        <f>ID55*IE55</f>
        <v/>
      </c>
      <c r="IG55" s="32" t="n"/>
      <c r="IH55" t="inlineStr">
        <is>
          <t>IVV</t>
        </is>
      </c>
      <c r="II55" s="143" t="n">
        <v>0.63</v>
      </c>
      <c r="IJ55" s="32">
        <f>'ETF MTD'!$W$28/'ETF MTD'!$W$3-1</f>
        <v/>
      </c>
      <c r="IK55" s="32">
        <f>II55*IJ55</f>
        <v/>
      </c>
      <c r="IL55" s="32" t="n"/>
      <c r="IM55" t="inlineStr">
        <is>
          <t>IVV</t>
        </is>
      </c>
      <c r="IN55" s="143" t="n">
        <v>0.63</v>
      </c>
      <c r="IO55" s="32">
        <f>'ETF MTD'!$W$28/'ETF MTD'!$W$3-1</f>
        <v/>
      </c>
      <c r="IP55" s="32">
        <f>IN55*IO55</f>
        <v/>
      </c>
      <c r="IQ55" s="32" t="n"/>
      <c r="IR55" t="inlineStr">
        <is>
          <t>IVV</t>
        </is>
      </c>
      <c r="IS55" s="143" t="n">
        <v>0.63</v>
      </c>
      <c r="IT55" s="32">
        <f>'ETF MTD'!$W$28/'ETF MTD'!$W$3-1</f>
        <v/>
      </c>
      <c r="IU55" s="32">
        <f>IS55*IT55</f>
        <v/>
      </c>
      <c r="IV55" s="32" t="n"/>
      <c r="IW55" t="inlineStr">
        <is>
          <t>IVV</t>
        </is>
      </c>
      <c r="IX55" s="143" t="n">
        <v>0.63</v>
      </c>
      <c r="IY55" s="32">
        <f>'ETF MTD'!$W$28/'ETF MTD'!$W$3-1</f>
        <v/>
      </c>
      <c r="IZ55" s="32">
        <f>IX55*IY55</f>
        <v/>
      </c>
      <c r="JA55" s="32" t="n"/>
      <c r="JB55" t="inlineStr">
        <is>
          <t>IVV</t>
        </is>
      </c>
      <c r="JC55" s="143" t="n">
        <v>0.63</v>
      </c>
      <c r="JD55" s="32">
        <f>'ETF MTD'!$W$28/'ETF MTD'!$W$3-1</f>
        <v/>
      </c>
      <c r="JE55" s="32">
        <f>JC55*JD55</f>
        <v/>
      </c>
      <c r="JF55" s="32" t="n"/>
      <c r="JG55" t="inlineStr">
        <is>
          <t>IVV</t>
        </is>
      </c>
      <c r="JH55" s="143" t="n">
        <v>0.63</v>
      </c>
      <c r="JI55" s="32">
        <f>'ETF MTD'!$W$28/'ETF MTD'!$W$3-1</f>
        <v/>
      </c>
      <c r="JJ55" s="32">
        <f>JH55*JI55</f>
        <v/>
      </c>
      <c r="JK55" s="32" t="n"/>
      <c r="JL55" t="inlineStr">
        <is>
          <t>IVV</t>
        </is>
      </c>
      <c r="JM55" s="143" t="n">
        <v>0.45</v>
      </c>
      <c r="JN55" s="32">
        <f>'ETF MTD'!$W$28/'ETF MTD'!$W$3-1</f>
        <v/>
      </c>
      <c r="JO55" s="32">
        <f>JM55*JN55</f>
        <v/>
      </c>
      <c r="JP55" s="32" t="n"/>
      <c r="JQ55" t="inlineStr">
        <is>
          <t>IVV</t>
        </is>
      </c>
      <c r="JR55" s="143" t="n">
        <v>0.5</v>
      </c>
      <c r="JS55" s="32">
        <f>'ETF MTD'!$W$28/'ETF MTD'!$W$3-1</f>
        <v/>
      </c>
      <c r="JT55" s="32">
        <f>JR55*JS55</f>
        <v/>
      </c>
      <c r="JU55" s="32" t="n"/>
      <c r="JV55" t="inlineStr">
        <is>
          <t>IVV</t>
        </is>
      </c>
      <c r="JW55" s="143" t="n">
        <v>0.67</v>
      </c>
      <c r="JX55" s="32">
        <f>'ETF MTD'!$W$28/'ETF MTD'!$W$3-1</f>
        <v/>
      </c>
      <c r="JY55" s="32">
        <f>JW55*JX55</f>
        <v/>
      </c>
      <c r="JZ55" s="32" t="n"/>
      <c r="KA55" t="inlineStr">
        <is>
          <t>IVV</t>
        </is>
      </c>
      <c r="KB55" s="143" t="n">
        <v>0.35</v>
      </c>
      <c r="KC55" s="32">
        <f>'ETF MTD'!$W$28/'ETF MTD'!$W$3-1</f>
        <v/>
      </c>
      <c r="KD55" s="32">
        <f>KB55*KC55</f>
        <v/>
      </c>
      <c r="KE55" s="32" t="n"/>
      <c r="KF55" t="inlineStr">
        <is>
          <t>IVV</t>
        </is>
      </c>
      <c r="KG55" s="143" t="n">
        <v>0.35</v>
      </c>
      <c r="KH55" s="32">
        <f>'ETF MTD'!$W$28/'ETF MTD'!$W$3-1</f>
        <v/>
      </c>
      <c r="KI55" s="32">
        <f>KG55*KH55</f>
        <v/>
      </c>
      <c r="KJ55" s="32" t="n"/>
      <c r="KK55" t="inlineStr">
        <is>
          <t>IVV</t>
        </is>
      </c>
      <c r="KL55" s="143" t="n">
        <v>0.35</v>
      </c>
      <c r="KM55" s="32">
        <f>'ETF MTD'!$W$28/'ETF MTD'!$W$3-1</f>
        <v/>
      </c>
      <c r="KN55" s="32">
        <f>KL55*KM55</f>
        <v/>
      </c>
      <c r="KO55" s="32" t="n"/>
      <c r="KP55" t="inlineStr">
        <is>
          <t>IVV</t>
        </is>
      </c>
      <c r="KQ55" s="143" t="n">
        <v>0.35</v>
      </c>
      <c r="KR55" s="32">
        <f>'ETF MTD'!$W$28/'ETF MTD'!$W$3-1</f>
        <v/>
      </c>
      <c r="KS55" s="32">
        <f>KQ55*KR55</f>
        <v/>
      </c>
      <c r="KT55" s="32" t="n"/>
      <c r="KU55" t="inlineStr">
        <is>
          <t>IVV</t>
        </is>
      </c>
      <c r="KV55" s="143" t="n">
        <v>0.35</v>
      </c>
      <c r="KW55" s="32">
        <f>'ETF MTD'!$W$28/'ETF MTD'!$W$3-1</f>
        <v/>
      </c>
      <c r="KX55" s="32">
        <f>KV55*KW55</f>
        <v/>
      </c>
      <c r="KY55" s="32" t="n"/>
      <c r="KZ55" t="inlineStr">
        <is>
          <t>IVV</t>
        </is>
      </c>
      <c r="LA55" s="143" t="n">
        <v>0.35</v>
      </c>
      <c r="LB55" s="32">
        <f>'ETF MTD'!$W$28/'ETF MTD'!$W$3-1</f>
        <v/>
      </c>
      <c r="LC55" s="32">
        <f>LA55*LB55</f>
        <v/>
      </c>
      <c r="LD55" s="32" t="n"/>
      <c r="LE55" t="inlineStr">
        <is>
          <t>IVV</t>
        </is>
      </c>
      <c r="LF55" s="143" t="n">
        <v>0.35</v>
      </c>
      <c r="LG55" s="32">
        <f>'ETF MTD'!$W$28/'ETF MTD'!$W$3-1</f>
        <v/>
      </c>
      <c r="LH55" s="32">
        <f>LF55*LG55</f>
        <v/>
      </c>
      <c r="LJ55" t="inlineStr">
        <is>
          <t>IVV</t>
        </is>
      </c>
      <c r="LK55" s="143" t="n">
        <v>0.408</v>
      </c>
      <c r="LL55" s="32">
        <f>'ETF MTD'!$W$28/'ETF MTD'!$W$3-1</f>
        <v/>
      </c>
      <c r="LM55" s="32">
        <f>LK55*LL55</f>
        <v/>
      </c>
      <c r="LN55" s="32" t="n"/>
      <c r="LO55" t="inlineStr">
        <is>
          <t>IVV</t>
        </is>
      </c>
      <c r="LP55" s="143" t="n">
        <v>0.35</v>
      </c>
      <c r="LQ55" s="32">
        <f>'ETF MTD'!$W$28/'ETF MTD'!$W$3-1</f>
        <v/>
      </c>
      <c r="LR55" s="32">
        <f>LP55*LQ55</f>
        <v/>
      </c>
      <c r="LT55" t="inlineStr">
        <is>
          <t>IVV</t>
        </is>
      </c>
      <c r="LU55" s="143" t="n">
        <v>0.42</v>
      </c>
      <c r="LV55" s="32">
        <f>'ETF MTD'!$W$28/'ETF MTD'!$W$3-1</f>
        <v/>
      </c>
      <c r="LW55" s="32">
        <f>LU55*LV55</f>
        <v/>
      </c>
      <c r="LY55" t="inlineStr">
        <is>
          <t>IVV</t>
        </is>
      </c>
      <c r="LZ55" s="143" t="n">
        <v>0.42</v>
      </c>
      <c r="MA55" s="32">
        <f>'ETF MTD'!$W$28/'ETF MTD'!$W$3-1</f>
        <v/>
      </c>
      <c r="MB55" s="32">
        <f>LZ55*MA55</f>
        <v/>
      </c>
      <c r="MD55" t="inlineStr">
        <is>
          <t>IVV</t>
        </is>
      </c>
      <c r="ME55" s="143" t="n">
        <v>0.42</v>
      </c>
      <c r="MF55" s="32">
        <f>'ETF MTD'!$W$28/'ETF MTD'!$W$3-1</f>
        <v/>
      </c>
      <c r="MG55" s="32">
        <f>ME55*MF55</f>
        <v/>
      </c>
      <c r="MI55" t="inlineStr">
        <is>
          <t>IVV</t>
        </is>
      </c>
      <c r="MJ55" s="143" t="n">
        <v>0.73</v>
      </c>
      <c r="MK55" s="32">
        <f>'ETF MTD'!$W$28/'ETF MTD'!$W$3-1</f>
        <v/>
      </c>
      <c r="ML55" s="32">
        <f>MJ55*MK55</f>
        <v/>
      </c>
      <c r="MN55" t="inlineStr">
        <is>
          <t>IVV</t>
        </is>
      </c>
      <c r="MO55" s="143" t="n">
        <v>0.73</v>
      </c>
      <c r="MP55" s="32">
        <f>'ETF MTD'!$W$28/'ETF MTD'!$W$3-1</f>
        <v/>
      </c>
      <c r="MQ55" s="32">
        <f>MO55*MP55</f>
        <v/>
      </c>
      <c r="MS55" t="inlineStr">
        <is>
          <t>IVV</t>
        </is>
      </c>
      <c r="MT55" s="143" t="n">
        <v>0.51</v>
      </c>
      <c r="MU55" s="32">
        <f>'ETF MTD'!$W$28/'ETF MTD'!$W$3-1</f>
        <v/>
      </c>
      <c r="MV55" s="32">
        <f>MT55*MU55</f>
        <v/>
      </c>
      <c r="MX55" t="inlineStr">
        <is>
          <t>IVV</t>
        </is>
      </c>
      <c r="MY55" s="143" t="n">
        <v>0.5</v>
      </c>
      <c r="MZ55" s="32">
        <f>'ETF MTD'!$W$28/'ETF MTD'!$W$3-1</f>
        <v/>
      </c>
      <c r="NA55" s="32">
        <f>MY55*MZ55</f>
        <v/>
      </c>
      <c r="NC55" t="inlineStr">
        <is>
          <t>IVV</t>
        </is>
      </c>
      <c r="ND55" s="143" t="n">
        <v>0.51</v>
      </c>
      <c r="NE55" s="32">
        <f>'ETF MTD'!$W$28/'ETF MTD'!$W$3-1</f>
        <v/>
      </c>
      <c r="NF55" s="32">
        <f>ND55*NE55</f>
        <v/>
      </c>
      <c r="NH55" t="inlineStr">
        <is>
          <t>IVV</t>
        </is>
      </c>
      <c r="NI55" s="143" t="n">
        <v>0.43</v>
      </c>
      <c r="NJ55" s="32">
        <f>'ETF MTD'!$W$28/'ETF MTD'!$W$3-1</f>
        <v/>
      </c>
      <c r="NK55" s="32">
        <f>NI55*NJ55</f>
        <v/>
      </c>
      <c r="NM55" t="inlineStr">
        <is>
          <t>IVV</t>
        </is>
      </c>
      <c r="NN55" s="143" t="n">
        <v>0.43</v>
      </c>
      <c r="NO55" s="32">
        <f>'ETF MTD'!$W$28/'ETF MTD'!$W$3-1</f>
        <v/>
      </c>
      <c r="NP55" s="32">
        <f>NN55*NO55</f>
        <v/>
      </c>
      <c r="NR55" t="inlineStr">
        <is>
          <t>IVV</t>
        </is>
      </c>
      <c r="NS55" s="143" t="n">
        <v>0.55</v>
      </c>
      <c r="NT55" s="32">
        <f>'ETF MTD'!$W$28/'ETF MTD'!$W$3-1</f>
        <v/>
      </c>
      <c r="NU55" s="32">
        <f>NS55*NT55</f>
        <v/>
      </c>
      <c r="NW55" t="inlineStr">
        <is>
          <t>IVV</t>
        </is>
      </c>
      <c r="NX55" s="143" t="n">
        <v>0.55</v>
      </c>
      <c r="NY55" s="32">
        <f>'ETF MTD'!$W$28/'ETF MTD'!$W$3-1</f>
        <v/>
      </c>
      <c r="NZ55" s="32">
        <f>NX55*NY55</f>
        <v/>
      </c>
      <c r="OB55" t="inlineStr">
        <is>
          <t>IVV</t>
        </is>
      </c>
      <c r="OC55" s="143" t="n">
        <v>0.55</v>
      </c>
      <c r="OD55" s="32">
        <f>'ETF MTD'!$W$28/'ETF MTD'!$W$3-1</f>
        <v/>
      </c>
      <c r="OE55" s="32">
        <f>OC55*OD55</f>
        <v/>
      </c>
      <c r="OG55" t="inlineStr">
        <is>
          <t>IVV</t>
        </is>
      </c>
      <c r="OH55" s="143" t="n">
        <v>0.55</v>
      </c>
      <c r="OI55" s="32">
        <f>'ETF MTD'!$W$28/'ETF MTD'!$W$3-1</f>
        <v/>
      </c>
      <c r="OJ55" s="32">
        <f>OH55*OI55</f>
        <v/>
      </c>
      <c r="OL55" t="inlineStr">
        <is>
          <t>IVV</t>
        </is>
      </c>
      <c r="OM55" s="143" t="n">
        <v>0.55</v>
      </c>
      <c r="ON55" s="32">
        <f>'ETF MTD'!$W$28/'ETF MTD'!$W$3-1</f>
        <v/>
      </c>
      <c r="OO55" s="32">
        <f>OM55*ON55</f>
        <v/>
      </c>
      <c r="OQ55" t="inlineStr">
        <is>
          <t>IVV</t>
        </is>
      </c>
      <c r="OR55" s="143" t="n">
        <v>0.55</v>
      </c>
      <c r="OS55" s="32">
        <f>'ETF MTD'!$W$28/'ETF MTD'!$W$3-1</f>
        <v/>
      </c>
      <c r="OT55" s="32">
        <f>OR55*OS55</f>
        <v/>
      </c>
      <c r="OV55" t="inlineStr">
        <is>
          <t>IVV</t>
        </is>
      </c>
      <c r="OW55" s="143" t="n">
        <v>0.55</v>
      </c>
      <c r="OX55" s="32">
        <f>'ETF MTD'!$W$28/'ETF MTD'!$W$3-1</f>
        <v/>
      </c>
      <c r="OY55" s="32">
        <f>OW55*OX55</f>
        <v/>
      </c>
      <c r="PA55" t="inlineStr">
        <is>
          <t>IVV</t>
        </is>
      </c>
      <c r="PB55" s="143" t="n">
        <v>0.55</v>
      </c>
      <c r="PC55" s="32">
        <f>'ETF MTD'!$W$28/'ETF MTD'!$W$3-1</f>
        <v/>
      </c>
      <c r="PD55" s="32">
        <f>PB55*PC55</f>
        <v/>
      </c>
      <c r="PF55" t="inlineStr">
        <is>
          <t>IVV</t>
        </is>
      </c>
      <c r="PG55" s="143" t="n">
        <v>0.54</v>
      </c>
      <c r="PH55" s="32">
        <f>'ETF MTD'!$W$28/'ETF MTD'!$W$3-1</f>
        <v/>
      </c>
      <c r="PI55" s="32">
        <f>PG55*PH55</f>
        <v/>
      </c>
      <c r="PK55" t="inlineStr">
        <is>
          <t>IVV</t>
        </is>
      </c>
      <c r="PL55" s="143" t="n">
        <v>0.54</v>
      </c>
      <c r="PM55" s="32">
        <f>'ETF MTD'!$W$28/'ETF MTD'!$W$3-1</f>
        <v/>
      </c>
      <c r="PN55" s="32">
        <f>PL55*PM55</f>
        <v/>
      </c>
      <c r="PP55" t="inlineStr">
        <is>
          <t>IVV</t>
        </is>
      </c>
      <c r="PQ55" s="143" t="n">
        <v>0.54</v>
      </c>
      <c r="PR55" s="32">
        <f>'ETF MTD'!$W$28/'ETF MTD'!$W$3-1</f>
        <v/>
      </c>
      <c r="PS55" s="32">
        <f>PQ55*PR55</f>
        <v/>
      </c>
      <c r="PU55" t="inlineStr">
        <is>
          <t>IVV</t>
        </is>
      </c>
      <c r="PV55" s="143" t="n">
        <v>0.54</v>
      </c>
      <c r="PW55" s="32">
        <f>'ETF MTD'!$W$28/'ETF MTD'!$W$3-1</f>
        <v/>
      </c>
      <c r="PX55" s="32">
        <f>PV55*PW55</f>
        <v/>
      </c>
      <c r="PZ55" t="inlineStr">
        <is>
          <t>IVV</t>
        </is>
      </c>
      <c r="QA55" s="143" t="n">
        <v>0.54</v>
      </c>
      <c r="QB55" s="32">
        <f>'ETF MTD'!$W$28/'ETF MTD'!$W$3-1</f>
        <v/>
      </c>
      <c r="QC55" s="32">
        <f>QA55*QB55</f>
        <v/>
      </c>
      <c r="QE55" s="143" t="n">
        <v>0.5</v>
      </c>
      <c r="QF55" s="141">
        <f>QE55*0.85</f>
        <v/>
      </c>
    </row>
    <row r="56">
      <c r="AK56" t="inlineStr">
        <is>
          <t>XLI</t>
        </is>
      </c>
      <c r="AL56" s="32" t="n">
        <v>0.144</v>
      </c>
      <c r="AM56" s="32">
        <f>'ETF MTD'!$GU$28/'ETF MTD'!$GU$3-1</f>
        <v/>
      </c>
      <c r="AN56" s="32">
        <f>AL56*AM56</f>
        <v/>
      </c>
      <c r="AP56" t="inlineStr">
        <is>
          <t>XLI</t>
        </is>
      </c>
      <c r="AQ56" s="32" t="n">
        <v>0.144</v>
      </c>
      <c r="AR56" s="32">
        <f>'ETF MTD'!$GU$28/'ETF MTD'!$GU$3-1</f>
        <v/>
      </c>
      <c r="AS56" s="32">
        <f>AQ56*AR56</f>
        <v/>
      </c>
      <c r="AV56" s="32" t="n"/>
      <c r="AW56" s="32" t="n"/>
      <c r="AX56" s="32" t="n"/>
      <c r="BA56" s="32" t="n"/>
      <c r="BB56" s="32" t="n"/>
      <c r="BC56" s="32" t="n"/>
      <c r="DC56" t="inlineStr">
        <is>
          <t>VO</t>
        </is>
      </c>
      <c r="DD56" s="143" t="n">
        <v>0.168</v>
      </c>
      <c r="DE56" s="32">
        <f>'ETF MTD'!$BM$28/'ETF MTD'!$BM$3-1</f>
        <v/>
      </c>
      <c r="DF56" s="32">
        <f>DD56*DE56</f>
        <v/>
      </c>
      <c r="DG56" s="32" t="n"/>
      <c r="DH56" t="inlineStr">
        <is>
          <t>VO</t>
        </is>
      </c>
      <c r="DI56" s="143" t="n">
        <v>0.204</v>
      </c>
      <c r="DJ56" s="32">
        <f>'ETF MTD'!$BM$28/'ETF MTD'!$BM$3-1</f>
        <v/>
      </c>
      <c r="DK56" s="32">
        <f>DI56*DJ56</f>
        <v/>
      </c>
      <c r="DL56" s="32" t="n"/>
      <c r="DM56" t="inlineStr">
        <is>
          <t>VO</t>
        </is>
      </c>
      <c r="DN56" s="143" t="n">
        <v>0.204</v>
      </c>
      <c r="DO56" s="32">
        <f>'ETF MTD'!$BM$28/'ETF MTD'!$BM$3-1</f>
        <v/>
      </c>
      <c r="DP56" s="32">
        <f>DN56*DO56</f>
        <v/>
      </c>
      <c r="DQ56" s="32" t="n"/>
      <c r="DR56" t="inlineStr">
        <is>
          <t>VO</t>
        </is>
      </c>
      <c r="DS56" s="143" t="n">
        <v>0.24</v>
      </c>
      <c r="DT56" s="32">
        <f>'ETF MTD'!$BM$28/'ETF MTD'!$BM$3-1</f>
        <v/>
      </c>
      <c r="DU56" s="32">
        <f>DS56*DT56</f>
        <v/>
      </c>
      <c r="DV56" s="32" t="n"/>
      <c r="DW56" t="inlineStr">
        <is>
          <t>VO</t>
        </is>
      </c>
      <c r="DX56" s="143" t="n">
        <v>0.204</v>
      </c>
      <c r="DY56" s="32">
        <f>'ETF MTD'!$BM$28/'ETF MTD'!$BM$3-1</f>
        <v/>
      </c>
      <c r="DZ56" s="32">
        <f>DX56*DY56</f>
        <v/>
      </c>
      <c r="EA56" s="32" t="n"/>
      <c r="EB56" t="inlineStr">
        <is>
          <t>VO</t>
        </is>
      </c>
      <c r="EC56" s="143" t="n">
        <v>0.24</v>
      </c>
      <c r="ED56" s="32">
        <f>'ETF MTD'!$BM$28/'ETF MTD'!$BM$3-1</f>
        <v/>
      </c>
      <c r="EE56" s="32">
        <f>EC56*ED56</f>
        <v/>
      </c>
      <c r="EF56" s="32" t="n"/>
      <c r="EG56" t="inlineStr">
        <is>
          <t>VO</t>
        </is>
      </c>
      <c r="EH56" s="143" t="n">
        <v>0.24</v>
      </c>
      <c r="EI56" s="32">
        <f>'ETF MTD'!$BM$28/'ETF MTD'!$BM$3-1</f>
        <v/>
      </c>
      <c r="EJ56" s="32">
        <f>EH56*EI56</f>
        <v/>
      </c>
      <c r="EK56" s="32" t="n"/>
      <c r="EL56" t="inlineStr">
        <is>
          <t>VO</t>
        </is>
      </c>
      <c r="EM56" s="143" t="n">
        <v>0.204</v>
      </c>
      <c r="EN56" s="32">
        <f>'ETF MTD'!$BM$28/'ETF MTD'!$BM$3-1</f>
        <v/>
      </c>
      <c r="EO56" s="32">
        <f>EM56*EN56</f>
        <v/>
      </c>
      <c r="EP56" s="32" t="n"/>
      <c r="EQ56" t="inlineStr">
        <is>
          <t>VO</t>
        </is>
      </c>
      <c r="ER56" s="143" t="n">
        <v>0.24</v>
      </c>
      <c r="ES56" s="32">
        <f>'ETF MTD'!$BM$28/'ETF MTD'!$BM$3-1</f>
        <v/>
      </c>
      <c r="ET56" s="32">
        <f>ER56*ES56</f>
        <v/>
      </c>
      <c r="EU56" s="32" t="n"/>
      <c r="EV56" t="inlineStr">
        <is>
          <t>VO</t>
        </is>
      </c>
      <c r="EW56" s="143" t="n">
        <v>0.24</v>
      </c>
      <c r="EX56" s="32">
        <f>'ETF MTD'!$BM$28/'ETF MTD'!$BM$3-1</f>
        <v/>
      </c>
      <c r="EY56" s="32">
        <f>EW56*EX56</f>
        <v/>
      </c>
      <c r="EZ56" s="32" t="n"/>
      <c r="FA56" t="inlineStr">
        <is>
          <t>VO</t>
        </is>
      </c>
      <c r="FB56" s="143" t="n">
        <v>0.24</v>
      </c>
      <c r="FC56" s="32">
        <f>'ETF MTD'!$BM$28/'ETF MTD'!$BM$3-1</f>
        <v/>
      </c>
      <c r="FD56" s="32">
        <f>FB56*FC56</f>
        <v/>
      </c>
      <c r="FF56" t="inlineStr">
        <is>
          <t>VO</t>
        </is>
      </c>
      <c r="FG56" s="143" t="n">
        <v>0.24</v>
      </c>
      <c r="FH56" s="32">
        <f>'ETF MTD'!$BM$28/'ETF MTD'!$BM$3-1</f>
        <v/>
      </c>
      <c r="FI56" s="32">
        <f>FG56*FH56</f>
        <v/>
      </c>
      <c r="FK56" t="inlineStr">
        <is>
          <t>VO</t>
        </is>
      </c>
      <c r="FL56" s="143" t="n">
        <v>0.24</v>
      </c>
      <c r="FM56" s="32">
        <f>'ETF MTD'!$BM$28/'ETF MTD'!$BM$3-1</f>
        <v/>
      </c>
      <c r="FN56" s="32">
        <f>FL56*FM56</f>
        <v/>
      </c>
      <c r="FP56" t="inlineStr">
        <is>
          <t>VO</t>
        </is>
      </c>
      <c r="FQ56" s="143" t="n">
        <v>0.204</v>
      </c>
      <c r="FR56" s="32">
        <f>'ETF MTD'!$BM$28/'ETF MTD'!$BM$3-1</f>
        <v/>
      </c>
      <c r="FS56" s="32">
        <f>FQ56*FR56</f>
        <v/>
      </c>
      <c r="FT56" s="32" t="n"/>
      <c r="FU56" t="inlineStr">
        <is>
          <t>VO</t>
        </is>
      </c>
      <c r="FV56" s="143" t="n">
        <v>0.168</v>
      </c>
      <c r="FW56" s="32">
        <f>'ETF MTD'!$BM$28/'ETF MTD'!$BM$3-1</f>
        <v/>
      </c>
      <c r="FX56" s="32">
        <f>FV56*FW56</f>
        <v/>
      </c>
      <c r="FY56" s="32" t="n"/>
      <c r="FZ56" t="inlineStr">
        <is>
          <t>VO</t>
        </is>
      </c>
      <c r="GA56" s="143">
        <f>0.85*0.24</f>
        <v/>
      </c>
      <c r="GB56" s="32">
        <f>'ETF MTD'!$BM$28/'ETF MTD'!$BM$3-1</f>
        <v/>
      </c>
      <c r="GC56" s="32">
        <f>GA56*GB56</f>
        <v/>
      </c>
      <c r="GD56" s="32" t="n"/>
      <c r="GE56" t="inlineStr">
        <is>
          <t>VO</t>
        </is>
      </c>
      <c r="GF56" s="143" t="n">
        <v>0.204</v>
      </c>
      <c r="GG56" s="32">
        <f>'ETF MTD'!$BM$28/'ETF MTD'!$BM$3-1</f>
        <v/>
      </c>
      <c r="GH56" s="32">
        <f>GF56*GG56</f>
        <v/>
      </c>
      <c r="GI56" s="32" t="n"/>
      <c r="GJ56" t="inlineStr">
        <is>
          <t>VO</t>
        </is>
      </c>
      <c r="GK56" s="143">
        <f>0.85*0.24</f>
        <v/>
      </c>
      <c r="GL56" s="32">
        <f>'ETF MTD'!$BM$28/'ETF MTD'!$BM$3-1</f>
        <v/>
      </c>
      <c r="GM56" s="32">
        <f>GK56*GL56</f>
        <v/>
      </c>
      <c r="GN56" s="32" t="n"/>
      <c r="GO56" t="inlineStr">
        <is>
          <t>VO</t>
        </is>
      </c>
      <c r="GP56" s="143" t="n">
        <v>0.204</v>
      </c>
      <c r="GQ56" s="32">
        <f>'ETF MTD'!$BM$28/'ETF MTD'!$BM$3-1</f>
        <v/>
      </c>
      <c r="GR56" s="32">
        <f>GP56*GQ56</f>
        <v/>
      </c>
      <c r="GS56" s="32" t="n"/>
      <c r="GT56" t="inlineStr">
        <is>
          <t>VO</t>
        </is>
      </c>
      <c r="GU56" s="143" t="n">
        <v>0.19</v>
      </c>
      <c r="GV56" s="32">
        <f>'ETF MTD'!$BM$28/'ETF MTD'!$BM$3-1</f>
        <v/>
      </c>
      <c r="GW56" s="32">
        <f>GU56*GV56</f>
        <v/>
      </c>
      <c r="GX56" s="32" t="n"/>
      <c r="GY56" t="inlineStr">
        <is>
          <t>VO</t>
        </is>
      </c>
      <c r="GZ56" s="143" t="n">
        <v>0.19</v>
      </c>
      <c r="HA56" s="32">
        <f>'ETF MTD'!$BM$28/'ETF MTD'!$BM$3-1</f>
        <v/>
      </c>
      <c r="HB56" s="32">
        <f>GZ56*HA56</f>
        <v/>
      </c>
      <c r="HC56" s="32" t="n"/>
      <c r="HD56" t="inlineStr">
        <is>
          <t>VO</t>
        </is>
      </c>
      <c r="HE56" s="143" t="n">
        <v>0.19</v>
      </c>
      <c r="HF56" s="32">
        <f>'ETF MTD'!$BM$28/'ETF MTD'!$BM$3-1</f>
        <v/>
      </c>
      <c r="HG56" s="32">
        <f>HE56*HF56</f>
        <v/>
      </c>
      <c r="HH56" s="32" t="n"/>
      <c r="HI56" t="inlineStr">
        <is>
          <t>VO</t>
        </is>
      </c>
      <c r="HJ56" s="143" t="n">
        <v>0.19</v>
      </c>
      <c r="HK56" s="32">
        <f>'ETF MTD'!$BM$28/'ETF MTD'!$BM$3-1</f>
        <v/>
      </c>
      <c r="HL56" s="32">
        <f>HJ56*HK56</f>
        <v/>
      </c>
      <c r="HM56" s="32" t="n"/>
      <c r="HN56" t="inlineStr">
        <is>
          <t>VO</t>
        </is>
      </c>
      <c r="HO56" s="143" t="n">
        <v>0.19</v>
      </c>
      <c r="HP56" s="32">
        <f>'ETF MTD'!$BM$28/'ETF MTD'!$BM$3-1</f>
        <v/>
      </c>
      <c r="HQ56" s="32">
        <f>HO56*HP56</f>
        <v/>
      </c>
      <c r="HR56" s="32" t="n"/>
      <c r="HS56" t="inlineStr">
        <is>
          <t>VO</t>
        </is>
      </c>
      <c r="HT56" s="143" t="n">
        <v>0.19</v>
      </c>
      <c r="HU56" s="32">
        <f>'ETF MTD'!$BM$28/'ETF MTD'!$BM$3-1</f>
        <v/>
      </c>
      <c r="HV56" s="32">
        <f>HT56*HU56</f>
        <v/>
      </c>
      <c r="HW56" s="32" t="n"/>
      <c r="HX56" t="inlineStr">
        <is>
          <t>VO</t>
        </is>
      </c>
      <c r="HY56" s="143" t="n">
        <v>0.19</v>
      </c>
      <c r="HZ56" s="32">
        <f>'ETF MTD'!$BM$28/'ETF MTD'!$BM$3-1</f>
        <v/>
      </c>
      <c r="IA56" s="32">
        <f>HY56*HZ56</f>
        <v/>
      </c>
      <c r="IB56" s="32" t="n"/>
      <c r="IC56" t="inlineStr">
        <is>
          <t>VO</t>
        </is>
      </c>
      <c r="ID56" s="143" t="n">
        <v>0.19</v>
      </c>
      <c r="IE56" s="32">
        <f>'ETF MTD'!$BM$28/'ETF MTD'!$BM$3-1</f>
        <v/>
      </c>
      <c r="IF56" s="32">
        <f>ID56*IE56</f>
        <v/>
      </c>
      <c r="IG56" s="32" t="n"/>
      <c r="IH56" t="inlineStr">
        <is>
          <t>VO</t>
        </is>
      </c>
      <c r="II56" s="143" t="n">
        <v>0.19</v>
      </c>
      <c r="IJ56" s="32">
        <f>'ETF MTD'!$BM$28/'ETF MTD'!$BM$3-1</f>
        <v/>
      </c>
      <c r="IK56" s="32">
        <f>II56*IJ56</f>
        <v/>
      </c>
      <c r="IL56" s="32" t="n"/>
      <c r="IM56" t="inlineStr">
        <is>
          <t>VO</t>
        </is>
      </c>
      <c r="IN56" s="143" t="n">
        <v>0.19</v>
      </c>
      <c r="IO56" s="32">
        <f>'ETF MTD'!$BM$28/'ETF MTD'!$BM$3-1</f>
        <v/>
      </c>
      <c r="IP56" s="32">
        <f>IN56*IO56</f>
        <v/>
      </c>
      <c r="IQ56" s="32" t="n"/>
      <c r="IR56" t="inlineStr">
        <is>
          <t>VO</t>
        </is>
      </c>
      <c r="IS56" s="143" t="n">
        <v>0.19</v>
      </c>
      <c r="IT56" s="32">
        <f>'ETF MTD'!$BM$28/'ETF MTD'!$BM$3-1</f>
        <v/>
      </c>
      <c r="IU56" s="32">
        <f>IS56*IT56</f>
        <v/>
      </c>
      <c r="IV56" s="32" t="n"/>
      <c r="IW56" t="inlineStr">
        <is>
          <t>VO</t>
        </is>
      </c>
      <c r="IX56" s="143">
        <f>1*0.19</f>
        <v/>
      </c>
      <c r="IY56" s="32">
        <f>'ETF MTD'!$BM$28/'ETF MTD'!$BM$3-1</f>
        <v/>
      </c>
      <c r="IZ56" s="32">
        <f>IX56*IY56</f>
        <v/>
      </c>
      <c r="JA56" s="32" t="n"/>
      <c r="JB56" t="inlineStr">
        <is>
          <t>VO</t>
        </is>
      </c>
      <c r="JC56" s="143" t="n">
        <v>0.19</v>
      </c>
      <c r="JD56" s="32">
        <f>'ETF MTD'!$BM$28/'ETF MTD'!$BM$3-1</f>
        <v/>
      </c>
      <c r="JE56" s="32">
        <f>JC56*JD56</f>
        <v/>
      </c>
      <c r="JF56" s="32" t="n"/>
      <c r="JG56" t="inlineStr">
        <is>
          <t>VO</t>
        </is>
      </c>
      <c r="JH56" s="143" t="n">
        <v>0.19</v>
      </c>
      <c r="JI56" s="32">
        <f>'ETF MTD'!$BM$28/'ETF MTD'!$BM$3-1</f>
        <v/>
      </c>
      <c r="JJ56" s="32">
        <f>JH56*JI56</f>
        <v/>
      </c>
      <c r="JK56" s="32" t="n"/>
      <c r="JL56" t="inlineStr">
        <is>
          <t>VO</t>
        </is>
      </c>
      <c r="JM56" s="143" t="n">
        <v>0.19</v>
      </c>
      <c r="JN56" s="32">
        <f>'ETF MTD'!$BM$28/'ETF MTD'!$BM$3-1</f>
        <v/>
      </c>
      <c r="JO56" s="32">
        <f>JM56*JN56</f>
        <v/>
      </c>
      <c r="JP56" s="32" t="n"/>
      <c r="JQ56" t="inlineStr">
        <is>
          <t>VO</t>
        </is>
      </c>
      <c r="JR56" s="143" t="n">
        <v>0.14</v>
      </c>
      <c r="JS56" s="32">
        <f>'ETF MTD'!$BM$28/'ETF MTD'!$BM$3-1</f>
        <v/>
      </c>
      <c r="JT56" s="32">
        <f>JR56*JS56</f>
        <v/>
      </c>
      <c r="JU56" s="32" t="n"/>
      <c r="JV56" t="inlineStr">
        <is>
          <t>VO</t>
        </is>
      </c>
      <c r="JW56" s="143" t="n">
        <v>0.17</v>
      </c>
      <c r="JX56" s="32">
        <f>'ETF MTD'!$BM$28/'ETF MTD'!$BM$3-1</f>
        <v/>
      </c>
      <c r="JY56" s="32">
        <f>JW56*JX56</f>
        <v/>
      </c>
      <c r="JZ56" s="32" t="n"/>
      <c r="KA56" t="inlineStr">
        <is>
          <t>VO</t>
        </is>
      </c>
      <c r="KB56" s="143" t="n">
        <v>0.17</v>
      </c>
      <c r="KC56" s="32">
        <f>'ETF MTD'!$BM$28/'ETF MTD'!$BM$3-1</f>
        <v/>
      </c>
      <c r="KD56" s="32">
        <f>KB56*KC56</f>
        <v/>
      </c>
      <c r="KE56" s="32" t="n"/>
      <c r="KF56" t="inlineStr">
        <is>
          <t>VO</t>
        </is>
      </c>
      <c r="KG56" s="143" t="n">
        <v>0.17</v>
      </c>
      <c r="KH56" s="32">
        <f>'ETF MTD'!$BM$28/'ETF MTD'!$BM$3-1</f>
        <v/>
      </c>
      <c r="KI56" s="32">
        <f>KG56*KH56</f>
        <v/>
      </c>
      <c r="KJ56" s="32" t="n"/>
      <c r="KK56" t="inlineStr">
        <is>
          <t>VO</t>
        </is>
      </c>
      <c r="KL56" s="143" t="n">
        <v>0.17</v>
      </c>
      <c r="KM56" s="32">
        <f>'ETF MTD'!$BM$28/'ETF MTD'!$BM$3-1</f>
        <v/>
      </c>
      <c r="KN56" s="32">
        <f>KL56*KM56</f>
        <v/>
      </c>
      <c r="KO56" s="32" t="n"/>
      <c r="KP56" t="inlineStr">
        <is>
          <t>VO</t>
        </is>
      </c>
      <c r="KQ56" s="143" t="n">
        <v>0.17</v>
      </c>
      <c r="KR56" s="32">
        <f>'ETF MTD'!$BM$28/'ETF MTD'!$BM$3-1</f>
        <v/>
      </c>
      <c r="KS56" s="32">
        <f>KQ56*KR56</f>
        <v/>
      </c>
      <c r="KT56" s="32" t="n"/>
      <c r="KU56" t="inlineStr">
        <is>
          <t>VO</t>
        </is>
      </c>
      <c r="KV56" s="143" t="n">
        <v>0.255</v>
      </c>
      <c r="KW56" s="32">
        <f>'ETF MTD'!$BM$28/'ETF MTD'!$BM$3-1</f>
        <v/>
      </c>
      <c r="KX56" s="32">
        <f>KV56*KW56</f>
        <v/>
      </c>
      <c r="KY56" s="32" t="n"/>
      <c r="KZ56" t="inlineStr">
        <is>
          <t>VO</t>
        </is>
      </c>
      <c r="LA56" s="143" t="n">
        <v>0.17</v>
      </c>
      <c r="LB56" s="32">
        <f>'ETF MTD'!$BM$28/'ETF MTD'!$BM$3-1</f>
        <v/>
      </c>
      <c r="LC56" s="32">
        <f>LA56*LB56</f>
        <v/>
      </c>
      <c r="LD56" s="32" t="n"/>
      <c r="LE56" t="inlineStr">
        <is>
          <t>VO</t>
        </is>
      </c>
      <c r="LF56" s="143" t="n">
        <v>0.17</v>
      </c>
      <c r="LG56" s="32">
        <f>'ETF MTD'!$BM$28/'ETF MTD'!$BM$3-1</f>
        <v/>
      </c>
      <c r="LH56" s="32">
        <f>LF56*LG56</f>
        <v/>
      </c>
      <c r="LJ56" t="inlineStr">
        <is>
          <t>VO</t>
        </is>
      </c>
      <c r="LK56" s="143" t="n">
        <v>0.255</v>
      </c>
      <c r="LL56" s="32">
        <f>'ETF MTD'!$BM$28/'ETF MTD'!$BM$3-1</f>
        <v/>
      </c>
      <c r="LM56" s="32">
        <f>LK56*LL56</f>
        <v/>
      </c>
      <c r="LN56" s="32" t="n"/>
      <c r="LO56" t="inlineStr">
        <is>
          <t>VO</t>
        </is>
      </c>
      <c r="LP56" s="143" t="n">
        <v>0.17</v>
      </c>
      <c r="LQ56" s="32">
        <f>'ETF MTD'!$BM$28/'ETF MTD'!$BM$3-1</f>
        <v/>
      </c>
      <c r="LR56" s="32">
        <f>LP56*LQ56</f>
        <v/>
      </c>
      <c r="LT56" t="inlineStr">
        <is>
          <t>VO</t>
        </is>
      </c>
      <c r="LU56" s="143" t="n">
        <v>0.24</v>
      </c>
      <c r="LV56" s="32">
        <f>'ETF MTD'!$BM$28/'ETF MTD'!$BM$3-1</f>
        <v/>
      </c>
      <c r="LW56" s="32">
        <f>LU56*LV56</f>
        <v/>
      </c>
      <c r="LY56" t="inlineStr">
        <is>
          <t>VO</t>
        </is>
      </c>
      <c r="LZ56" s="143" t="n">
        <v>0.3</v>
      </c>
      <c r="MA56" s="32">
        <f>'ETF MTD'!$BM$28/'ETF MTD'!$BM$3-1</f>
        <v/>
      </c>
      <c r="MB56" s="32">
        <f>LZ56*MA56</f>
        <v/>
      </c>
      <c r="MD56" t="inlineStr">
        <is>
          <t>VO</t>
        </is>
      </c>
      <c r="ME56" s="143" t="n">
        <v>0.24</v>
      </c>
      <c r="MF56" s="32">
        <f>'ETF MTD'!$BM$28/'ETF MTD'!$BM$3-1</f>
        <v/>
      </c>
      <c r="MG56" s="32">
        <f>ME56*MF56</f>
        <v/>
      </c>
      <c r="MI56" t="inlineStr">
        <is>
          <t>VO</t>
        </is>
      </c>
      <c r="MJ56" s="143" t="n">
        <v>0.15</v>
      </c>
      <c r="MK56" s="32">
        <f>'ETF MTD'!$BM$28/'ETF MTD'!$BM$3-1</f>
        <v/>
      </c>
      <c r="ML56" s="32">
        <f>MJ56*MK56</f>
        <v/>
      </c>
      <c r="MN56" t="inlineStr">
        <is>
          <t>VO</t>
        </is>
      </c>
      <c r="MO56" s="143" t="n">
        <v>0.15</v>
      </c>
      <c r="MP56" s="32">
        <f>'ETF MTD'!$BM$28/'ETF MTD'!$BM$3-1</f>
        <v/>
      </c>
      <c r="MQ56" s="32">
        <f>MO56*MP56</f>
        <v/>
      </c>
      <c r="MS56" t="inlineStr">
        <is>
          <t>VO</t>
        </is>
      </c>
      <c r="MT56" s="143" t="n">
        <v>0.3</v>
      </c>
      <c r="MU56" s="32">
        <f>'ETF MTD'!$BM$28/'ETF MTD'!$BM$3-1</f>
        <v/>
      </c>
      <c r="MV56" s="32">
        <f>MT56*MU56</f>
        <v/>
      </c>
      <c r="MX56" t="inlineStr">
        <is>
          <t>VO</t>
        </is>
      </c>
      <c r="MY56" s="143" t="n">
        <v>0.3</v>
      </c>
      <c r="MZ56" s="32">
        <f>'ETF MTD'!$BM$28/'ETF MTD'!$BM$3-1</f>
        <v/>
      </c>
      <c r="NA56" s="32">
        <f>MY56*MZ56</f>
        <v/>
      </c>
      <c r="NC56" t="inlineStr">
        <is>
          <t>VO</t>
        </is>
      </c>
      <c r="ND56" s="143" t="n">
        <v>0.3</v>
      </c>
      <c r="NE56" s="32">
        <f>'ETF MTD'!$BM$28/'ETF MTD'!$BM$3-1</f>
        <v/>
      </c>
      <c r="NF56" s="32">
        <f>ND56*NE56</f>
        <v/>
      </c>
      <c r="NH56" t="inlineStr">
        <is>
          <t>VO</t>
        </is>
      </c>
      <c r="NI56" s="143" t="n">
        <v>0.26</v>
      </c>
      <c r="NJ56" s="32">
        <f>'ETF MTD'!$BM$28/'ETF MTD'!$BM$3-1</f>
        <v/>
      </c>
      <c r="NK56" s="32">
        <f>NI56*NJ56</f>
        <v/>
      </c>
      <c r="NM56" t="inlineStr">
        <is>
          <t>VO</t>
        </is>
      </c>
      <c r="NN56" s="143" t="n">
        <v>0.21</v>
      </c>
      <c r="NO56" s="32">
        <f>'ETF MTD'!$BM$28/'ETF MTD'!$BM$3-1</f>
        <v/>
      </c>
      <c r="NP56" s="32">
        <f>NN56*NO56</f>
        <v/>
      </c>
      <c r="NR56" t="inlineStr">
        <is>
          <t>VO</t>
        </is>
      </c>
      <c r="NS56" s="143" t="n">
        <v>0.26</v>
      </c>
      <c r="NT56" s="32">
        <f>'ETF MTD'!$BM$28/'ETF MTD'!$BM$3-1</f>
        <v/>
      </c>
      <c r="NU56" s="32">
        <f>NS56*NT56</f>
        <v/>
      </c>
      <c r="NW56" t="inlineStr">
        <is>
          <t>VO</t>
        </is>
      </c>
      <c r="NX56" s="143" t="n">
        <v>0.26</v>
      </c>
      <c r="NY56" s="32">
        <f>'ETF MTD'!$BM$28/'ETF MTD'!$BM$3-1</f>
        <v/>
      </c>
      <c r="NZ56" s="32">
        <f>NX56*NY56</f>
        <v/>
      </c>
      <c r="OB56" t="inlineStr">
        <is>
          <t>VO</t>
        </is>
      </c>
      <c r="OC56" s="143" t="n">
        <v>0.26</v>
      </c>
      <c r="OD56" s="32">
        <f>'ETF MTD'!$BM$28/'ETF MTD'!$BM$3-1</f>
        <v/>
      </c>
      <c r="OE56" s="32">
        <f>OC56*OD56</f>
        <v/>
      </c>
      <c r="OG56" t="inlineStr">
        <is>
          <t>VO</t>
        </is>
      </c>
      <c r="OH56" s="143" t="n">
        <v>0.26</v>
      </c>
      <c r="OI56" s="32">
        <f>'ETF MTD'!$BM$28/'ETF MTD'!$BM$3-1</f>
        <v/>
      </c>
      <c r="OJ56" s="32">
        <f>OH56*OI56</f>
        <v/>
      </c>
      <c r="OL56" t="inlineStr">
        <is>
          <t>VO</t>
        </is>
      </c>
      <c r="OM56" s="143" t="n">
        <v>0.26</v>
      </c>
      <c r="ON56" s="32">
        <f>'ETF MTD'!$BM$28/'ETF MTD'!$BM$3-1</f>
        <v/>
      </c>
      <c r="OO56" s="32">
        <f>OM56*ON56</f>
        <v/>
      </c>
      <c r="OQ56" t="inlineStr">
        <is>
          <t>VO</t>
        </is>
      </c>
      <c r="OR56" s="143" t="n">
        <v>0.26</v>
      </c>
      <c r="OS56" s="32">
        <f>'ETF MTD'!$BM$28/'ETF MTD'!$BM$3-1</f>
        <v/>
      </c>
      <c r="OT56" s="32">
        <f>OR56*OS56</f>
        <v/>
      </c>
      <c r="OV56" t="inlineStr">
        <is>
          <t>VO</t>
        </is>
      </c>
      <c r="OW56" s="143" t="n">
        <v>0.26</v>
      </c>
      <c r="OX56" s="32">
        <f>'ETF MTD'!$BM$28/'ETF MTD'!$BM$3-1</f>
        <v/>
      </c>
      <c r="OY56" s="32">
        <f>OW56*OX56</f>
        <v/>
      </c>
      <c r="PA56" t="inlineStr">
        <is>
          <t>VO</t>
        </is>
      </c>
      <c r="PB56" s="143" t="n">
        <v>0.26</v>
      </c>
      <c r="PC56" s="32">
        <f>'ETF MTD'!$BM$28/'ETF MTD'!$BM$3-1</f>
        <v/>
      </c>
      <c r="PD56" s="32">
        <f>PB56*PC56</f>
        <v/>
      </c>
      <c r="PF56" t="inlineStr">
        <is>
          <t>VO</t>
        </is>
      </c>
      <c r="PG56" s="143" t="n">
        <v>0.26</v>
      </c>
      <c r="PH56" s="32">
        <f>'ETF MTD'!$BM$28/'ETF MTD'!$BM$3-1</f>
        <v/>
      </c>
      <c r="PI56" s="32">
        <f>PG56*PH56</f>
        <v/>
      </c>
      <c r="PK56" t="inlineStr">
        <is>
          <t>VO</t>
        </is>
      </c>
      <c r="PL56" s="143" t="n">
        <v>0.26</v>
      </c>
      <c r="PM56" s="32">
        <f>'ETF MTD'!$BM$28/'ETF MTD'!$BM$3-1</f>
        <v/>
      </c>
      <c r="PN56" s="32">
        <f>PL56*PM56</f>
        <v/>
      </c>
      <c r="PP56" t="inlineStr">
        <is>
          <t>VO</t>
        </is>
      </c>
      <c r="PQ56" s="143" t="n">
        <v>0.26</v>
      </c>
      <c r="PR56" s="32">
        <f>'ETF MTD'!$BM$28/'ETF MTD'!$BM$3-1</f>
        <v/>
      </c>
      <c r="PS56" s="32">
        <f>PQ56*PR56</f>
        <v/>
      </c>
      <c r="PU56" t="inlineStr">
        <is>
          <t>VO</t>
        </is>
      </c>
      <c r="PV56" s="143" t="n">
        <v>0.26</v>
      </c>
      <c r="PW56" s="32">
        <f>'ETF MTD'!$BM$28/'ETF MTD'!$BM$3-1</f>
        <v/>
      </c>
      <c r="PX56" s="32">
        <f>PV56*PW56</f>
        <v/>
      </c>
      <c r="PZ56" t="inlineStr">
        <is>
          <t>VO</t>
        </is>
      </c>
      <c r="QA56" s="143" t="n">
        <v>0.26</v>
      </c>
      <c r="QB56" s="32">
        <f>'ETF MTD'!$BM$28/'ETF MTD'!$BM$3-1</f>
        <v/>
      </c>
      <c r="QC56" s="32">
        <f>QA56*QB56</f>
        <v/>
      </c>
      <c r="QE56" s="143" t="n">
        <v>0.3</v>
      </c>
      <c r="QF56" s="141">
        <f>QE56*0.85</f>
        <v/>
      </c>
    </row>
    <row r="57">
      <c r="AK57" t="inlineStr">
        <is>
          <t>XLK</t>
        </is>
      </c>
      <c r="AL57" s="32" t="n">
        <v>0.144</v>
      </c>
      <c r="AM57" s="32">
        <f>'ETF MTD'!$HG$28/'ETF MTD'!$HG$3-1</f>
        <v/>
      </c>
      <c r="AN57" s="32">
        <f>AL57*AM57</f>
        <v/>
      </c>
      <c r="AP57" t="inlineStr">
        <is>
          <t>XLK</t>
        </is>
      </c>
      <c r="AQ57" s="32" t="n">
        <v>0.144</v>
      </c>
      <c r="AR57" s="32">
        <f>'ETF MTD'!$HG$28/'ETF MTD'!$HG$3-1</f>
        <v/>
      </c>
      <c r="AS57" s="32">
        <f>AQ57*AR57</f>
        <v/>
      </c>
      <c r="AV57" s="32" t="n"/>
      <c r="AW57" s="32" t="n"/>
      <c r="AX57" s="32" t="n"/>
      <c r="BA57" s="32" t="n"/>
      <c r="BB57" s="32" t="n"/>
      <c r="BC57" s="32" t="n"/>
      <c r="DC57" t="inlineStr">
        <is>
          <t>VB</t>
        </is>
      </c>
      <c r="DD57" s="143" t="n">
        <v>0.168</v>
      </c>
      <c r="DE57" s="32">
        <f>'ETF MTD'!$BG$28/'ETF MTD'!$BG$3-1</f>
        <v/>
      </c>
      <c r="DF57" s="32">
        <f>DD57*DE57</f>
        <v/>
      </c>
      <c r="DG57" s="32" t="n"/>
      <c r="DH57" t="inlineStr">
        <is>
          <t>VB</t>
        </is>
      </c>
      <c r="DI57" s="143" t="n">
        <v>0.204</v>
      </c>
      <c r="DJ57" s="32">
        <f>'ETF MTD'!$BG$28/'ETF MTD'!$BG$3-1</f>
        <v/>
      </c>
      <c r="DK57" s="32">
        <f>DI57*DJ57</f>
        <v/>
      </c>
      <c r="DL57" s="32" t="n"/>
      <c r="DM57" t="inlineStr">
        <is>
          <t>VB</t>
        </is>
      </c>
      <c r="DN57" s="143" t="n">
        <v>0.24</v>
      </c>
      <c r="DO57" s="32">
        <f>'ETF MTD'!$BG$28/'ETF MTD'!$BG$3-1</f>
        <v/>
      </c>
      <c r="DP57" s="32">
        <f>DN57*DO57</f>
        <v/>
      </c>
      <c r="DQ57" s="32" t="n"/>
      <c r="DR57" t="inlineStr">
        <is>
          <t>VB</t>
        </is>
      </c>
      <c r="DS57" s="143" t="n">
        <v>0.24</v>
      </c>
      <c r="DT57" s="32">
        <f>'ETF MTD'!$BG$28/'ETF MTD'!$BG$3-1</f>
        <v/>
      </c>
      <c r="DU57" s="32">
        <f>DS57*DT57</f>
        <v/>
      </c>
      <c r="DV57" s="32" t="n"/>
      <c r="DW57" t="inlineStr">
        <is>
          <t>VB</t>
        </is>
      </c>
      <c r="DX57" s="143" t="n">
        <v>0.204</v>
      </c>
      <c r="DY57" s="32">
        <f>'ETF MTD'!$BG$28/'ETF MTD'!$BG$3-1</f>
        <v/>
      </c>
      <c r="DZ57" s="32">
        <f>DX57*DY57</f>
        <v/>
      </c>
      <c r="EA57" s="32" t="n"/>
      <c r="EB57" t="inlineStr">
        <is>
          <t>VB</t>
        </is>
      </c>
      <c r="EC57" s="143" t="n">
        <v>0.24</v>
      </c>
      <c r="ED57" s="32">
        <f>'ETF MTD'!$BG$28/'ETF MTD'!$BG$3-1</f>
        <v/>
      </c>
      <c r="EE57" s="32">
        <f>EC57*ED57</f>
        <v/>
      </c>
      <c r="EF57" s="32" t="n"/>
      <c r="EG57" t="inlineStr">
        <is>
          <t>VB</t>
        </is>
      </c>
      <c r="EH57" s="143" t="n">
        <v>0.24</v>
      </c>
      <c r="EI57" s="32">
        <f>'ETF MTD'!$BG$28/'ETF MTD'!$BG$3-1</f>
        <v/>
      </c>
      <c r="EJ57" s="32">
        <f>EH57*EI57</f>
        <v/>
      </c>
      <c r="EK57" s="32" t="n"/>
      <c r="EL57" t="inlineStr">
        <is>
          <t>VB</t>
        </is>
      </c>
      <c r="EM57" s="143" t="n">
        <v>0.204</v>
      </c>
      <c r="EN57" s="32">
        <f>'ETF MTD'!$BG$28/'ETF MTD'!$BG$3-1</f>
        <v/>
      </c>
      <c r="EO57" s="32">
        <f>EM57*EN57</f>
        <v/>
      </c>
      <c r="EP57" s="32" t="n"/>
      <c r="EQ57" t="inlineStr">
        <is>
          <t>VB</t>
        </is>
      </c>
      <c r="ER57" s="143" t="n">
        <v>0.24</v>
      </c>
      <c r="ES57" s="32">
        <f>'ETF MTD'!$BG$28/'ETF MTD'!$BG$3-1</f>
        <v/>
      </c>
      <c r="ET57" s="32">
        <f>ER57*ES57</f>
        <v/>
      </c>
      <c r="EU57" s="32" t="n"/>
      <c r="EV57" t="inlineStr">
        <is>
          <t>VB</t>
        </is>
      </c>
      <c r="EW57" s="143" t="n">
        <v>0.24</v>
      </c>
      <c r="EX57" s="32">
        <f>'ETF MTD'!$BG$28/'ETF MTD'!$BG$3-1</f>
        <v/>
      </c>
      <c r="EY57" s="32">
        <f>EW57*EX57</f>
        <v/>
      </c>
      <c r="EZ57" s="32" t="n"/>
      <c r="FA57" t="inlineStr">
        <is>
          <t>VB</t>
        </is>
      </c>
      <c r="FB57" s="143" t="n">
        <v>0.24</v>
      </c>
      <c r="FC57" s="32">
        <f>'ETF MTD'!$BG$28/'ETF MTD'!$BG$3-1</f>
        <v/>
      </c>
      <c r="FD57" s="32">
        <f>FB57*FC57</f>
        <v/>
      </c>
      <c r="FF57" t="inlineStr">
        <is>
          <t>VB</t>
        </is>
      </c>
      <c r="FG57" s="143" t="n">
        <v>0.24</v>
      </c>
      <c r="FH57" s="32">
        <f>'ETF MTD'!$BG$28/'ETF MTD'!$BG$3-1</f>
        <v/>
      </c>
      <c r="FI57" s="32">
        <f>FG57*FH57</f>
        <v/>
      </c>
      <c r="FK57" t="inlineStr">
        <is>
          <t>VB</t>
        </is>
      </c>
      <c r="FL57" s="143" t="n">
        <v>0.24</v>
      </c>
      <c r="FM57" s="32">
        <f>'ETF MTD'!$BG$28/'ETF MTD'!$BG$3-1</f>
        <v/>
      </c>
      <c r="FN57" s="32">
        <f>FL57*FM57</f>
        <v/>
      </c>
      <c r="FP57" t="inlineStr">
        <is>
          <t>VB</t>
        </is>
      </c>
      <c r="FQ57" s="143" t="n">
        <v>0.204</v>
      </c>
      <c r="FR57" s="32">
        <f>'ETF MTD'!$BG$28/'ETF MTD'!$BG$3-1</f>
        <v/>
      </c>
      <c r="FS57" s="32">
        <f>FQ57*FR57</f>
        <v/>
      </c>
      <c r="FT57" s="32" t="n"/>
      <c r="FU57" t="inlineStr">
        <is>
          <t>VB</t>
        </is>
      </c>
      <c r="FV57" s="143" t="n">
        <v>0.168</v>
      </c>
      <c r="FW57" s="32">
        <f>'ETF MTD'!$BG$28/'ETF MTD'!$BG$3-1</f>
        <v/>
      </c>
      <c r="FX57" s="32">
        <f>FV57*FW57</f>
        <v/>
      </c>
      <c r="FY57" s="32" t="n"/>
      <c r="FZ57" t="inlineStr">
        <is>
          <t>VB</t>
        </is>
      </c>
      <c r="GA57" s="143">
        <f>0.85*0.24</f>
        <v/>
      </c>
      <c r="GB57" s="32">
        <f>'ETF MTD'!$BG$28/'ETF MTD'!$BG$3-1</f>
        <v/>
      </c>
      <c r="GC57" s="32">
        <f>GA57*GB57</f>
        <v/>
      </c>
      <c r="GD57" s="32" t="n"/>
      <c r="GE57" t="inlineStr">
        <is>
          <t>VB</t>
        </is>
      </c>
      <c r="GF57" s="143" t="n">
        <v>0.204</v>
      </c>
      <c r="GG57" s="32">
        <f>'ETF MTD'!$BG$28/'ETF MTD'!$BG$3-1</f>
        <v/>
      </c>
      <c r="GH57" s="32">
        <f>GF57*GG57</f>
        <v/>
      </c>
      <c r="GI57" s="32" t="n"/>
      <c r="GJ57" t="inlineStr">
        <is>
          <t>VB</t>
        </is>
      </c>
      <c r="GK57" s="143">
        <f>0.85*0.24</f>
        <v/>
      </c>
      <c r="GL57" s="32">
        <f>'ETF MTD'!$BG$28/'ETF MTD'!$BG$3-1</f>
        <v/>
      </c>
      <c r="GM57" s="32">
        <f>GK57*GL57</f>
        <v/>
      </c>
      <c r="GN57" s="32" t="n"/>
      <c r="GO57" t="inlineStr">
        <is>
          <t>VB</t>
        </is>
      </c>
      <c r="GP57" s="143" t="n">
        <v>0.204</v>
      </c>
      <c r="GQ57" s="32">
        <f>'ETF MTD'!$BG$28/'ETF MTD'!$BG$3-1</f>
        <v/>
      </c>
      <c r="GR57" s="32">
        <f>GP57*GQ57</f>
        <v/>
      </c>
      <c r="GS57" s="32" t="n"/>
      <c r="GT57" t="inlineStr">
        <is>
          <t>VB</t>
        </is>
      </c>
      <c r="GU57" s="143" t="n">
        <v>0.19</v>
      </c>
      <c r="GV57" s="32">
        <f>'ETF MTD'!$BG$28/'ETF MTD'!$BG$3-1</f>
        <v/>
      </c>
      <c r="GW57" s="32">
        <f>GU57*GV57</f>
        <v/>
      </c>
      <c r="GX57" s="32" t="n"/>
      <c r="GY57" t="inlineStr">
        <is>
          <t>VB</t>
        </is>
      </c>
      <c r="GZ57" s="143" t="n">
        <v>0.19</v>
      </c>
      <c r="HA57" s="32">
        <f>'ETF MTD'!$BG$28/'ETF MTD'!$BG$3-1</f>
        <v/>
      </c>
      <c r="HB57" s="32">
        <f>GZ57*HA57</f>
        <v/>
      </c>
      <c r="HC57" s="32" t="n"/>
      <c r="HD57" t="inlineStr">
        <is>
          <t>VB</t>
        </is>
      </c>
      <c r="HE57" s="143" t="n">
        <v>0.19</v>
      </c>
      <c r="HF57" s="32">
        <f>'ETF MTD'!$BG$28/'ETF MTD'!$BG$3-1</f>
        <v/>
      </c>
      <c r="HG57" s="32">
        <f>HE57*HF57</f>
        <v/>
      </c>
      <c r="HH57" s="32" t="n"/>
      <c r="HI57" t="inlineStr">
        <is>
          <t>VB</t>
        </is>
      </c>
      <c r="HJ57" s="143" t="n">
        <v>0.19</v>
      </c>
      <c r="HK57" s="32">
        <f>'ETF MTD'!$BG$28/'ETF MTD'!$BG$3-1</f>
        <v/>
      </c>
      <c r="HL57" s="32">
        <f>HJ57*HK57</f>
        <v/>
      </c>
      <c r="HM57" s="32" t="n"/>
      <c r="HN57" t="inlineStr">
        <is>
          <t>VB</t>
        </is>
      </c>
      <c r="HO57" s="143" t="n">
        <v>0.19</v>
      </c>
      <c r="HP57" s="32">
        <f>'ETF MTD'!$BG$28/'ETF MTD'!$BG$3-1</f>
        <v/>
      </c>
      <c r="HQ57" s="32">
        <f>HO57*HP57</f>
        <v/>
      </c>
      <c r="HR57" s="32" t="n"/>
      <c r="HS57" t="inlineStr">
        <is>
          <t>VB</t>
        </is>
      </c>
      <c r="HT57" s="143" t="n">
        <v>0.19</v>
      </c>
      <c r="HU57" s="32">
        <f>'ETF MTD'!$BG$28/'ETF MTD'!$BG$3-1</f>
        <v/>
      </c>
      <c r="HV57" s="32">
        <f>HT57*HU57</f>
        <v/>
      </c>
      <c r="HW57" s="32" t="n"/>
      <c r="HX57" t="inlineStr">
        <is>
          <t>VB</t>
        </is>
      </c>
      <c r="HY57" s="143" t="n">
        <v>0.19</v>
      </c>
      <c r="HZ57" s="32">
        <f>'ETF MTD'!$BG$28/'ETF MTD'!$BG$3-1</f>
        <v/>
      </c>
      <c r="IA57" s="32">
        <f>HY57*HZ57</f>
        <v/>
      </c>
      <c r="IB57" s="32" t="n"/>
      <c r="IC57" t="inlineStr">
        <is>
          <t>VB</t>
        </is>
      </c>
      <c r="ID57" s="143" t="n">
        <v>0.19</v>
      </c>
      <c r="IE57" s="32">
        <f>'ETF MTD'!$BG$28/'ETF MTD'!$BG$3-1</f>
        <v/>
      </c>
      <c r="IF57" s="32">
        <f>ID57*IE57</f>
        <v/>
      </c>
      <c r="IG57" s="32" t="n"/>
      <c r="IH57" t="inlineStr">
        <is>
          <t>VB</t>
        </is>
      </c>
      <c r="II57" s="143" t="n">
        <v>0.16</v>
      </c>
      <c r="IJ57" s="32">
        <f>'ETF MTD'!$BG$28/'ETF MTD'!$BG$3-1</f>
        <v/>
      </c>
      <c r="IK57" s="32">
        <f>II57*IJ57</f>
        <v/>
      </c>
      <c r="IL57" s="32" t="n"/>
      <c r="IM57" t="inlineStr">
        <is>
          <t>VB</t>
        </is>
      </c>
      <c r="IN57" s="143" t="n">
        <v>0.16</v>
      </c>
      <c r="IO57" s="32">
        <f>'ETF MTD'!$BG$28/'ETF MTD'!$BG$3-1</f>
        <v/>
      </c>
      <c r="IP57" s="32">
        <f>IN57*IO57</f>
        <v/>
      </c>
      <c r="IQ57" s="32" t="n"/>
      <c r="IR57" t="inlineStr">
        <is>
          <t>VB</t>
        </is>
      </c>
      <c r="IS57" s="143" t="n">
        <v>0.16</v>
      </c>
      <c r="IT57" s="32">
        <f>'ETF MTD'!$BG$28/'ETF MTD'!$BG$3-1</f>
        <v/>
      </c>
      <c r="IU57" s="32">
        <f>IS57*IT57</f>
        <v/>
      </c>
      <c r="IV57" s="32" t="n"/>
      <c r="IW57" t="inlineStr">
        <is>
          <t>VB</t>
        </is>
      </c>
      <c r="IX57" s="143" t="n">
        <v>0.16</v>
      </c>
      <c r="IY57" s="32">
        <f>'ETF MTD'!$BG$28/'ETF MTD'!$BG$3-1</f>
        <v/>
      </c>
      <c r="IZ57" s="32">
        <f>IX57*IY57</f>
        <v/>
      </c>
      <c r="JA57" s="32" t="n"/>
      <c r="JB57" t="inlineStr">
        <is>
          <t>VB</t>
        </is>
      </c>
      <c r="JC57" s="143" t="n">
        <v>0.16</v>
      </c>
      <c r="JD57" s="32">
        <f>'ETF MTD'!$BG$28/'ETF MTD'!$BG$3-1</f>
        <v/>
      </c>
      <c r="JE57" s="32">
        <f>JC57*JD57</f>
        <v/>
      </c>
      <c r="JF57" s="32" t="n"/>
      <c r="JG57" t="inlineStr">
        <is>
          <t>VB</t>
        </is>
      </c>
      <c r="JH57" s="143" t="n">
        <v>0.16</v>
      </c>
      <c r="JI57" s="32">
        <f>'ETF MTD'!$BG$28/'ETF MTD'!$BG$3-1</f>
        <v/>
      </c>
      <c r="JJ57" s="32">
        <f>JH57*JI57</f>
        <v/>
      </c>
      <c r="JK57" s="32" t="n"/>
      <c r="JL57" t="inlineStr">
        <is>
          <t>VB</t>
        </is>
      </c>
      <c r="JM57" s="143" t="n">
        <v>0.14</v>
      </c>
      <c r="JN57" s="32">
        <f>'ETF MTD'!$BG$28/'ETF MTD'!$BG$3-1</f>
        <v/>
      </c>
      <c r="JO57" s="32">
        <f>JM57*JN57</f>
        <v/>
      </c>
      <c r="JP57" s="32" t="n"/>
      <c r="JQ57" t="inlineStr">
        <is>
          <t>VB</t>
        </is>
      </c>
      <c r="JR57" s="143" t="n">
        <v>0.14</v>
      </c>
      <c r="JS57" s="32">
        <f>'ETF MTD'!$BG$28/'ETF MTD'!$BG$3-1</f>
        <v/>
      </c>
      <c r="JT57" s="32">
        <f>JR57*JS57</f>
        <v/>
      </c>
      <c r="JU57" s="32" t="n"/>
      <c r="JV57" t="inlineStr">
        <is>
          <t>VB</t>
        </is>
      </c>
      <c r="JW57" s="143" t="n">
        <v>0.14</v>
      </c>
      <c r="JX57" s="32">
        <f>'ETF MTD'!$BG$28/'ETF MTD'!$BG$3-1</f>
        <v/>
      </c>
      <c r="JY57" s="32">
        <f>JW57*JX57</f>
        <v/>
      </c>
      <c r="JZ57" s="32" t="n"/>
      <c r="KA57" t="inlineStr">
        <is>
          <t>VB</t>
        </is>
      </c>
      <c r="KB57" s="143" t="n">
        <v>0.14</v>
      </c>
      <c r="KC57" s="32">
        <f>'ETF MTD'!$BG$28/'ETF MTD'!$BG$3-1</f>
        <v/>
      </c>
      <c r="KD57" s="32">
        <f>KB57*KC57</f>
        <v/>
      </c>
      <c r="KE57" s="32" t="n"/>
      <c r="KF57" t="inlineStr">
        <is>
          <t>VB</t>
        </is>
      </c>
      <c r="KG57" s="143" t="n">
        <v>0.14</v>
      </c>
      <c r="KH57" s="32">
        <f>'ETF MTD'!$BG$28/'ETF MTD'!$BG$3-1</f>
        <v/>
      </c>
      <c r="KI57" s="32">
        <f>KG57*KH57</f>
        <v/>
      </c>
      <c r="KJ57" s="32" t="n"/>
      <c r="KK57" t="inlineStr">
        <is>
          <t>VB</t>
        </is>
      </c>
      <c r="KL57" s="143" t="n">
        <v>0.14</v>
      </c>
      <c r="KM57" s="32">
        <f>'ETF MTD'!$BG$28/'ETF MTD'!$BG$3-1</f>
        <v/>
      </c>
      <c r="KN57" s="32">
        <f>KL57*KM57</f>
        <v/>
      </c>
      <c r="KO57" s="32" t="n"/>
      <c r="KP57" t="inlineStr">
        <is>
          <t>VB</t>
        </is>
      </c>
      <c r="KQ57" s="143" t="n">
        <v>0.14</v>
      </c>
      <c r="KR57" s="32">
        <f>'ETF MTD'!$BG$28/'ETF MTD'!$BG$3-1</f>
        <v/>
      </c>
      <c r="KS57" s="32">
        <f>KQ57*KR57</f>
        <v/>
      </c>
      <c r="KT57" s="32" t="n"/>
      <c r="KU57" t="inlineStr">
        <is>
          <t>VB</t>
        </is>
      </c>
      <c r="KV57" s="143" t="n">
        <v>0.17</v>
      </c>
      <c r="KW57" s="32">
        <f>'ETF MTD'!$BG$28/'ETF MTD'!$BG$3-1</f>
        <v/>
      </c>
      <c r="KX57" s="32">
        <f>KV57*KW57</f>
        <v/>
      </c>
      <c r="KY57" s="32" t="n"/>
      <c r="KZ57" t="inlineStr">
        <is>
          <t>VB</t>
        </is>
      </c>
      <c r="LA57" s="143" t="n">
        <v>0.14</v>
      </c>
      <c r="LB57" s="32">
        <f>'ETF MTD'!$BG$28/'ETF MTD'!$BG$3-1</f>
        <v/>
      </c>
      <c r="LC57" s="32">
        <f>LA57*LB57</f>
        <v/>
      </c>
      <c r="LD57" s="32" t="n"/>
      <c r="LE57" t="inlineStr">
        <is>
          <t>VB</t>
        </is>
      </c>
      <c r="LF57" s="143" t="n">
        <v>0.14</v>
      </c>
      <c r="LG57" s="32">
        <f>'ETF MTD'!$BG$28/'ETF MTD'!$BG$3-1</f>
        <v/>
      </c>
      <c r="LH57" s="32">
        <f>LF57*LG57</f>
        <v/>
      </c>
      <c r="LJ57" t="inlineStr">
        <is>
          <t>VB</t>
        </is>
      </c>
      <c r="LK57" s="143" t="n">
        <v>0.17</v>
      </c>
      <c r="LL57" s="32">
        <f>'ETF MTD'!$BG$28/'ETF MTD'!$BG$3-1</f>
        <v/>
      </c>
      <c r="LM57" s="32">
        <f>LK57*LL57</f>
        <v/>
      </c>
      <c r="LN57" s="32" t="n"/>
      <c r="LO57" t="inlineStr">
        <is>
          <t>VB</t>
        </is>
      </c>
      <c r="LP57" s="143" t="n">
        <v>0.14</v>
      </c>
      <c r="LQ57" s="32">
        <f>'ETF MTD'!$BG$28/'ETF MTD'!$BG$3-1</f>
        <v/>
      </c>
      <c r="LR57" s="32">
        <f>LP57*LQ57</f>
        <v/>
      </c>
      <c r="LT57" t="inlineStr">
        <is>
          <t>VB</t>
        </is>
      </c>
      <c r="LU57" s="143" t="n">
        <v>0.17</v>
      </c>
      <c r="LV57" s="32">
        <f>'ETF MTD'!$BG$28/'ETF MTD'!$BG$3-1</f>
        <v/>
      </c>
      <c r="LW57" s="32">
        <f>LU57*LV57</f>
        <v/>
      </c>
      <c r="LY57" t="inlineStr">
        <is>
          <t>VB</t>
        </is>
      </c>
      <c r="LZ57" s="143" t="n">
        <v>0.2</v>
      </c>
      <c r="MA57" s="32">
        <f>'ETF MTD'!$BG$28/'ETF MTD'!$BG$3-1</f>
        <v/>
      </c>
      <c r="MB57" s="32">
        <f>LZ57*MA57</f>
        <v/>
      </c>
      <c r="MD57" t="inlineStr">
        <is>
          <t>VB</t>
        </is>
      </c>
      <c r="ME57" s="143" t="n">
        <v>0.14</v>
      </c>
      <c r="MF57" s="32">
        <f>'ETF MTD'!$BG$28/'ETF MTD'!$BG$3-1</f>
        <v/>
      </c>
      <c r="MG57" s="32">
        <f>ME57*MF57</f>
        <v/>
      </c>
      <c r="MI57" t="inlineStr">
        <is>
          <t>VB</t>
        </is>
      </c>
      <c r="MJ57" s="143" t="n">
        <v>0.1</v>
      </c>
      <c r="MK57" s="32">
        <f>'ETF MTD'!$BG$28/'ETF MTD'!$BG$3-1</f>
        <v/>
      </c>
      <c r="ML57" s="32">
        <f>MJ57*MK57</f>
        <v/>
      </c>
      <c r="MN57" t="inlineStr">
        <is>
          <t>VB</t>
        </is>
      </c>
      <c r="MO57" s="143" t="n">
        <v>0.1</v>
      </c>
      <c r="MP57" s="32">
        <f>'ETF MTD'!$BG$28/'ETF MTD'!$BG$3-1</f>
        <v/>
      </c>
      <c r="MQ57" s="32">
        <f>MO57*MP57</f>
        <v/>
      </c>
      <c r="MS57" t="inlineStr">
        <is>
          <t>VB</t>
        </is>
      </c>
      <c r="MT57" s="143" t="n">
        <v>0.17</v>
      </c>
      <c r="MU57" s="32">
        <f>'ETF MTD'!$BG$28/'ETF MTD'!$BG$3-1</f>
        <v/>
      </c>
      <c r="MV57" s="32">
        <f>MT57*MU57</f>
        <v/>
      </c>
      <c r="MX57" t="inlineStr">
        <is>
          <t>VB</t>
        </is>
      </c>
      <c r="MY57" s="143" t="n">
        <v>0.18</v>
      </c>
      <c r="MZ57" s="32">
        <f>'ETF MTD'!$BG$28/'ETF MTD'!$BG$3-1</f>
        <v/>
      </c>
      <c r="NA57" s="32">
        <f>MY57*MZ57</f>
        <v/>
      </c>
      <c r="NC57" t="inlineStr">
        <is>
          <t>VB</t>
        </is>
      </c>
      <c r="ND57" s="143" t="n">
        <v>0.17</v>
      </c>
      <c r="NE57" s="32">
        <f>'ETF MTD'!$BG$28/'ETF MTD'!$BG$3-1</f>
        <v/>
      </c>
      <c r="NF57" s="32">
        <f>ND57*NE57</f>
        <v/>
      </c>
      <c r="NH57" t="inlineStr">
        <is>
          <t>VB</t>
        </is>
      </c>
      <c r="NI57" s="143" t="n">
        <v>0.14</v>
      </c>
      <c r="NJ57" s="32">
        <f>'ETF MTD'!$BG$28/'ETF MTD'!$BG$3-1</f>
        <v/>
      </c>
      <c r="NK57" s="32">
        <f>NI57*NJ57</f>
        <v/>
      </c>
      <c r="NM57" t="inlineStr">
        <is>
          <t>VB</t>
        </is>
      </c>
      <c r="NN57" s="143" t="n">
        <v>0.14</v>
      </c>
      <c r="NO57" s="32">
        <f>'ETF MTD'!$BG$28/'ETF MTD'!$BG$3-1</f>
        <v/>
      </c>
      <c r="NP57" s="32">
        <f>NN57*NO57</f>
        <v/>
      </c>
      <c r="NR57" t="inlineStr">
        <is>
          <t>VB</t>
        </is>
      </c>
      <c r="NS57" s="143" t="n">
        <v>0.17</v>
      </c>
      <c r="NT57" s="32">
        <f>'ETF MTD'!$BG$28/'ETF MTD'!$BG$3-1</f>
        <v/>
      </c>
      <c r="NU57" s="32">
        <f>NS57*NT57</f>
        <v/>
      </c>
      <c r="NW57" t="inlineStr">
        <is>
          <t>VB</t>
        </is>
      </c>
      <c r="NX57" s="143" t="n">
        <v>0.17</v>
      </c>
      <c r="NY57" s="32">
        <f>'ETF MTD'!$BG$28/'ETF MTD'!$BG$3-1</f>
        <v/>
      </c>
      <c r="NZ57" s="32">
        <f>NX57*NY57</f>
        <v/>
      </c>
      <c r="OB57" t="inlineStr">
        <is>
          <t>VB</t>
        </is>
      </c>
      <c r="OC57" s="143" t="n">
        <v>0.17</v>
      </c>
      <c r="OD57" s="32">
        <f>'ETF MTD'!$BG$28/'ETF MTD'!$BG$3-1</f>
        <v/>
      </c>
      <c r="OE57" s="32">
        <f>OC57*OD57</f>
        <v/>
      </c>
      <c r="OG57" t="inlineStr">
        <is>
          <t>VB</t>
        </is>
      </c>
      <c r="OH57" s="143" t="n">
        <v>0.17</v>
      </c>
      <c r="OI57" s="32">
        <f>'ETF MTD'!$BG$28/'ETF MTD'!$BG$3-1</f>
        <v/>
      </c>
      <c r="OJ57" s="32">
        <f>OH57*OI57</f>
        <v/>
      </c>
      <c r="OL57" t="inlineStr">
        <is>
          <t>VB</t>
        </is>
      </c>
      <c r="OM57" s="143" t="n">
        <v>0.17</v>
      </c>
      <c r="ON57" s="32">
        <f>'ETF MTD'!$BG$28/'ETF MTD'!$BG$3-1</f>
        <v/>
      </c>
      <c r="OO57" s="32">
        <f>OM57*ON57</f>
        <v/>
      </c>
      <c r="OQ57" t="inlineStr">
        <is>
          <t>VB</t>
        </is>
      </c>
      <c r="OR57" s="143" t="n">
        <v>0.17</v>
      </c>
      <c r="OS57" s="32">
        <f>'ETF MTD'!$BG$28/'ETF MTD'!$BG$3-1</f>
        <v/>
      </c>
      <c r="OT57" s="32">
        <f>OR57*OS57</f>
        <v/>
      </c>
      <c r="OV57" t="inlineStr">
        <is>
          <t>VB</t>
        </is>
      </c>
      <c r="OW57" s="143" t="n">
        <v>0.17</v>
      </c>
      <c r="OX57" s="32">
        <f>'ETF MTD'!$BG$28/'ETF MTD'!$BG$3-1</f>
        <v/>
      </c>
      <c r="OY57" s="32">
        <f>OW57*OX57</f>
        <v/>
      </c>
      <c r="PA57" t="inlineStr">
        <is>
          <t>VB</t>
        </is>
      </c>
      <c r="PB57" s="143" t="n">
        <v>0.17</v>
      </c>
      <c r="PC57" s="32">
        <f>'ETF MTD'!$BG$28/'ETF MTD'!$BG$3-1</f>
        <v/>
      </c>
      <c r="PD57" s="32">
        <f>PB57*PC57</f>
        <v/>
      </c>
      <c r="PF57" t="inlineStr">
        <is>
          <t>VB</t>
        </is>
      </c>
      <c r="PG57" s="143" t="n">
        <v>0.18</v>
      </c>
      <c r="PH57" s="32">
        <f>'ETF MTD'!$BG$28/'ETF MTD'!$BG$3-1</f>
        <v/>
      </c>
      <c r="PI57" s="32">
        <f>PG57*PH57</f>
        <v/>
      </c>
      <c r="PK57" t="inlineStr">
        <is>
          <t>VB</t>
        </is>
      </c>
      <c r="PL57" s="143" t="n">
        <v>0.18</v>
      </c>
      <c r="PM57" s="32">
        <f>'ETF MTD'!$BG$28/'ETF MTD'!$BG$3-1</f>
        <v/>
      </c>
      <c r="PN57" s="32">
        <f>PL57*PM57</f>
        <v/>
      </c>
      <c r="PP57" t="inlineStr">
        <is>
          <t>VB</t>
        </is>
      </c>
      <c r="PQ57" s="143" t="n">
        <v>0.18</v>
      </c>
      <c r="PR57" s="32">
        <f>'ETF MTD'!$BG$28/'ETF MTD'!$BG$3-1</f>
        <v/>
      </c>
      <c r="PS57" s="32">
        <f>PQ57*PR57</f>
        <v/>
      </c>
      <c r="PU57" t="inlineStr">
        <is>
          <t>VB</t>
        </is>
      </c>
      <c r="PV57" s="143" t="n">
        <v>0.18</v>
      </c>
      <c r="PW57" s="32">
        <f>'ETF MTD'!$BG$28/'ETF MTD'!$BG$3-1</f>
        <v/>
      </c>
      <c r="PX57" s="32">
        <f>PV57*PW57</f>
        <v/>
      </c>
      <c r="PZ57" t="inlineStr">
        <is>
          <t>VB</t>
        </is>
      </c>
      <c r="QA57" s="143" t="n">
        <v>0.18</v>
      </c>
      <c r="QB57" s="32">
        <f>'ETF MTD'!$BG$28/'ETF MTD'!$BG$3-1</f>
        <v/>
      </c>
      <c r="QC57" s="32">
        <f>QA57*QB57</f>
        <v/>
      </c>
      <c r="QE57" s="143" t="n">
        <v>0.2</v>
      </c>
      <c r="QF57" s="141">
        <f>QE57*0.85</f>
        <v/>
      </c>
    </row>
    <row r="58">
      <c r="AK58" t="inlineStr">
        <is>
          <t>XLP</t>
        </is>
      </c>
      <c r="AL58" s="32" t="n">
        <v>0.03999999999999999</v>
      </c>
      <c r="AM58" s="32">
        <f>'ETF MTD'!$FW$28/'ETF MTD'!$FW$3-1</f>
        <v/>
      </c>
      <c r="AN58" s="32">
        <f>AL58*AM58</f>
        <v/>
      </c>
      <c r="AP58" t="inlineStr">
        <is>
          <t>XLP</t>
        </is>
      </c>
      <c r="AQ58" s="32" t="n">
        <v>0.03999999999999999</v>
      </c>
      <c r="AR58" s="32">
        <f>'ETF MTD'!$FW$28/'ETF MTD'!$FW$3-1</f>
        <v/>
      </c>
      <c r="AS58" s="32">
        <f>AQ58*AR58</f>
        <v/>
      </c>
      <c r="AV58" s="32" t="n"/>
      <c r="AW58" s="32" t="n"/>
      <c r="AX58" s="32" t="n"/>
      <c r="BA58" s="32" t="n"/>
      <c r="BB58" s="32" t="n"/>
      <c r="BC58" s="32" t="n"/>
      <c r="DC58" s="33" t="inlineStr">
        <is>
          <t>VEU</t>
        </is>
      </c>
      <c r="DD58" s="49" t="n">
        <v>0</v>
      </c>
      <c r="DE58" s="61">
        <f>'ETF MTD'!$VO$28/'ETF MTD'!$VO$3-1</f>
        <v/>
      </c>
      <c r="DF58" s="61">
        <f>DD58*DE58</f>
        <v/>
      </c>
      <c r="DG58" s="61" t="n"/>
      <c r="DH58" s="33" t="inlineStr">
        <is>
          <t>VEU</t>
        </is>
      </c>
      <c r="DI58" s="49" t="n">
        <v>0</v>
      </c>
      <c r="DJ58" s="61">
        <f>'ETF MTD'!$VO$28/'ETF MTD'!$VO$3-1</f>
        <v/>
      </c>
      <c r="DK58" s="61">
        <f>DI58*DJ58</f>
        <v/>
      </c>
      <c r="DL58" s="61" t="n"/>
      <c r="DM58" s="33" t="inlineStr">
        <is>
          <t>VEU</t>
        </is>
      </c>
      <c r="DN58" s="49" t="n">
        <v>0</v>
      </c>
      <c r="DO58" s="61">
        <f>'ETF MTD'!$VO$28/'ETF MTD'!$VO$3-1</f>
        <v/>
      </c>
      <c r="DP58" s="61">
        <f>DN58*DO58</f>
        <v/>
      </c>
      <c r="DQ58" s="61" t="n"/>
      <c r="DR58" s="33" t="inlineStr">
        <is>
          <t>VEU</t>
        </is>
      </c>
      <c r="DS58" s="49" t="n">
        <v>0</v>
      </c>
      <c r="DT58" s="61">
        <f>'ETF MTD'!$VO$28/'ETF MTD'!$VO$3-1</f>
        <v/>
      </c>
      <c r="DU58" s="61">
        <f>DS58*DT58</f>
        <v/>
      </c>
      <c r="DV58" s="61" t="n"/>
      <c r="DW58" s="33" t="inlineStr">
        <is>
          <t>VEU</t>
        </is>
      </c>
      <c r="DX58" s="49" t="n">
        <v>0</v>
      </c>
      <c r="DY58" s="61">
        <f>'ETF MTD'!$VO$28/'ETF MTD'!$VO$3-1</f>
        <v/>
      </c>
      <c r="DZ58" s="61">
        <f>DX58*DY58</f>
        <v/>
      </c>
      <c r="EA58" s="61" t="n"/>
      <c r="EB58" s="33" t="inlineStr">
        <is>
          <t>VEU</t>
        </is>
      </c>
      <c r="EC58" s="49" t="n">
        <v>0</v>
      </c>
      <c r="ED58" s="61">
        <f>'ETF MTD'!$VO$28/'ETF MTD'!$VO$3-1</f>
        <v/>
      </c>
      <c r="EE58" s="61">
        <f>EC58*ED58</f>
        <v/>
      </c>
      <c r="EF58" s="61" t="n"/>
      <c r="EG58" s="33" t="inlineStr">
        <is>
          <t>VEU</t>
        </is>
      </c>
      <c r="EH58" s="49" t="n">
        <v>0</v>
      </c>
      <c r="EI58" s="61">
        <f>'ETF MTD'!$VO$28/'ETF MTD'!$VO$3-1</f>
        <v/>
      </c>
      <c r="EJ58" s="61">
        <f>EH58*EI58</f>
        <v/>
      </c>
      <c r="EK58" s="61" t="n"/>
      <c r="EL58" s="33" t="inlineStr">
        <is>
          <t>VEU</t>
        </is>
      </c>
      <c r="EM58" s="49" t="n">
        <v>0</v>
      </c>
      <c r="EN58" s="61">
        <f>'ETF MTD'!$VO$28/'ETF MTD'!$VO$3-1</f>
        <v/>
      </c>
      <c r="EO58" s="61">
        <f>EM58*EN58</f>
        <v/>
      </c>
      <c r="EP58" s="61" t="n"/>
      <c r="EQ58" s="33" t="inlineStr">
        <is>
          <t>VEU</t>
        </is>
      </c>
      <c r="ER58" s="49" t="n">
        <v>0</v>
      </c>
      <c r="ES58" s="61">
        <f>'ETF MTD'!$VO$28/'ETF MTD'!$VO$3-1</f>
        <v/>
      </c>
      <c r="ET58" s="61">
        <f>ER58*ES58</f>
        <v/>
      </c>
      <c r="EU58" s="61" t="n"/>
      <c r="EV58" s="33" t="inlineStr">
        <is>
          <t>VEU</t>
        </is>
      </c>
      <c r="EW58" s="49" t="n">
        <v>0</v>
      </c>
      <c r="EX58" s="61">
        <f>'ETF MTD'!$VO$28/'ETF MTD'!$VO$3-1</f>
        <v/>
      </c>
      <c r="EY58" s="61">
        <f>EW58*EX58</f>
        <v/>
      </c>
      <c r="EZ58" s="61" t="n"/>
      <c r="FA58" s="33" t="inlineStr">
        <is>
          <t>VEU</t>
        </is>
      </c>
      <c r="FB58" s="49" t="n">
        <v>0</v>
      </c>
      <c r="FC58" s="61">
        <f>'ETF MTD'!$VO$28/'ETF MTD'!$VO$3-1</f>
        <v/>
      </c>
      <c r="FD58" s="61">
        <f>FB58*FC58</f>
        <v/>
      </c>
      <c r="FF58" s="33" t="inlineStr">
        <is>
          <t>VEU</t>
        </is>
      </c>
      <c r="FG58" s="49" t="n">
        <v>0</v>
      </c>
      <c r="FH58" s="61">
        <f>'ETF MTD'!$VO$28/'ETF MTD'!$VO$3-1</f>
        <v/>
      </c>
      <c r="FI58" s="61">
        <f>FG58*FH58</f>
        <v/>
      </c>
      <c r="FK58" s="33" t="inlineStr">
        <is>
          <t>VEU</t>
        </is>
      </c>
      <c r="FL58" s="49" t="n">
        <v>0</v>
      </c>
      <c r="FM58" s="61">
        <f>'ETF MTD'!$VO$28/'ETF MTD'!$VO$3-1</f>
        <v/>
      </c>
      <c r="FN58" s="61">
        <f>FL58*FM58</f>
        <v/>
      </c>
      <c r="FP58" s="33" t="inlineStr">
        <is>
          <t>VEU</t>
        </is>
      </c>
      <c r="FQ58" s="49" t="n">
        <v>0</v>
      </c>
      <c r="FR58" s="61">
        <f>'ETF MTD'!$VO$28/'ETF MTD'!$VO$3-1</f>
        <v/>
      </c>
      <c r="FS58" s="61">
        <f>FQ58*FR58</f>
        <v/>
      </c>
      <c r="FT58" s="61" t="n"/>
      <c r="FU58" s="33" t="inlineStr">
        <is>
          <t>VEU</t>
        </is>
      </c>
      <c r="FV58" s="49" t="n">
        <v>0</v>
      </c>
      <c r="FW58" s="61">
        <f>'ETF MTD'!$VO$28/'ETF MTD'!$VO$3-1</f>
        <v/>
      </c>
      <c r="FX58" s="61">
        <f>FV58*FW58</f>
        <v/>
      </c>
      <c r="FY58" s="61" t="n"/>
      <c r="FZ58" s="33" t="inlineStr">
        <is>
          <t>VEU</t>
        </is>
      </c>
      <c r="GA58" s="49" t="n">
        <v>0</v>
      </c>
      <c r="GB58" s="61">
        <f>'ETF MTD'!$VO$28/'ETF MTD'!$VO$3-1</f>
        <v/>
      </c>
      <c r="GC58" s="61">
        <f>GA58*GB58</f>
        <v/>
      </c>
      <c r="GD58" s="61" t="n"/>
      <c r="GE58" s="33" t="inlineStr">
        <is>
          <t>VEU</t>
        </is>
      </c>
      <c r="GF58" s="49" t="n">
        <v>0</v>
      </c>
      <c r="GG58" s="61">
        <f>'ETF MTD'!$VO$28/'ETF MTD'!$VO$3-1</f>
        <v/>
      </c>
      <c r="GH58" s="61">
        <f>GF58*GG58</f>
        <v/>
      </c>
      <c r="GI58" s="61" t="n"/>
      <c r="GJ58" s="33" t="inlineStr">
        <is>
          <t>VEU</t>
        </is>
      </c>
      <c r="GK58" s="49" t="n">
        <v>0</v>
      </c>
      <c r="GL58" s="61">
        <f>'ETF MTD'!$VO$28/'ETF MTD'!$VO$3-1</f>
        <v/>
      </c>
      <c r="GM58" s="61">
        <f>GK58*GL58</f>
        <v/>
      </c>
      <c r="GN58" s="61" t="n"/>
      <c r="GO58" s="33" t="inlineStr">
        <is>
          <t>VEU</t>
        </is>
      </c>
      <c r="GP58" s="49" t="n">
        <v>0</v>
      </c>
      <c r="GQ58" s="61">
        <f>'ETF MTD'!$VO$28/'ETF MTD'!$VO$3-1</f>
        <v/>
      </c>
      <c r="GR58" s="61">
        <f>GP58*GQ58</f>
        <v/>
      </c>
      <c r="GS58" s="61" t="n"/>
      <c r="GT58" s="33" t="inlineStr">
        <is>
          <t>VEU</t>
        </is>
      </c>
      <c r="GU58" s="49" t="n">
        <v>0</v>
      </c>
      <c r="GV58" s="61">
        <f>'ETF MTD'!$VO$28/'ETF MTD'!$VO$3-1</f>
        <v/>
      </c>
      <c r="GW58" s="61">
        <f>GU58*GV58</f>
        <v/>
      </c>
      <c r="GX58" s="61" t="n"/>
      <c r="GY58" s="33" t="inlineStr">
        <is>
          <t>VEU</t>
        </is>
      </c>
      <c r="GZ58" s="49" t="n">
        <v>0</v>
      </c>
      <c r="HA58" s="61">
        <f>'ETF MTD'!$VO$28/'ETF MTD'!$VO$3-1</f>
        <v/>
      </c>
      <c r="HB58" s="61">
        <f>GZ58*HA58</f>
        <v/>
      </c>
      <c r="HC58" s="61" t="n"/>
      <c r="HD58" s="33" t="inlineStr">
        <is>
          <t>VEU</t>
        </is>
      </c>
      <c r="HE58" s="49" t="n">
        <v>0</v>
      </c>
      <c r="HF58" s="61">
        <f>'ETF MTD'!$VO$28/'ETF MTD'!$VO$3-1</f>
        <v/>
      </c>
      <c r="HG58" s="61">
        <f>HE58*HF58</f>
        <v/>
      </c>
      <c r="HH58" s="61" t="n"/>
      <c r="HI58" s="33" t="inlineStr">
        <is>
          <t>VEU</t>
        </is>
      </c>
      <c r="HJ58" s="49" t="n">
        <v>0</v>
      </c>
      <c r="HK58" s="61">
        <f>'ETF MTD'!$VO$28/'ETF MTD'!$VO$3-1</f>
        <v/>
      </c>
      <c r="HL58" s="61">
        <f>HJ58*HK58</f>
        <v/>
      </c>
      <c r="HM58" s="61" t="n"/>
      <c r="HN58" s="33" t="inlineStr">
        <is>
          <t>VEU</t>
        </is>
      </c>
      <c r="HO58" s="49" t="n">
        <v>0</v>
      </c>
      <c r="HP58" s="61">
        <f>'ETF MTD'!$VO$28/'ETF MTD'!$VO$3-1</f>
        <v/>
      </c>
      <c r="HQ58" s="61">
        <f>HO58*HP58</f>
        <v/>
      </c>
      <c r="HR58" s="61" t="n"/>
      <c r="HS58" s="33" t="inlineStr">
        <is>
          <t>VEU</t>
        </is>
      </c>
      <c r="HT58" s="49" t="n">
        <v>0</v>
      </c>
      <c r="HU58" s="61">
        <f>'ETF MTD'!$VO$28/'ETF MTD'!$VO$3-1</f>
        <v/>
      </c>
      <c r="HV58" s="61">
        <f>HT58*HU58</f>
        <v/>
      </c>
      <c r="HW58" s="61" t="n"/>
      <c r="HX58" s="33" t="inlineStr">
        <is>
          <t>VEU</t>
        </is>
      </c>
      <c r="HY58" s="49" t="n">
        <v>0</v>
      </c>
      <c r="HZ58" s="61">
        <f>'ETF MTD'!$VO$28/'ETF MTD'!$VO$3-1</f>
        <v/>
      </c>
      <c r="IA58" s="61">
        <f>HY58*HZ58</f>
        <v/>
      </c>
      <c r="IB58" s="61" t="n"/>
      <c r="IC58" s="33" t="inlineStr">
        <is>
          <t>VEU</t>
        </is>
      </c>
      <c r="ID58" s="49" t="n">
        <v>0</v>
      </c>
      <c r="IE58" s="61">
        <f>'ETF MTD'!$VO$28/'ETF MTD'!$VO$3-1</f>
        <v/>
      </c>
      <c r="IF58" s="61">
        <f>ID58*IE58</f>
        <v/>
      </c>
      <c r="IG58" s="61" t="n"/>
      <c r="IH58" s="33" t="inlineStr">
        <is>
          <t>VEU</t>
        </is>
      </c>
      <c r="II58" s="49" t="n">
        <v>0</v>
      </c>
      <c r="IJ58" s="61">
        <f>'ETF MTD'!$VO$28/'ETF MTD'!$VO$3-1</f>
        <v/>
      </c>
      <c r="IK58" s="61">
        <f>II58*IJ58</f>
        <v/>
      </c>
      <c r="IL58" s="61" t="n"/>
      <c r="IM58" s="33" t="inlineStr">
        <is>
          <t>VEU</t>
        </is>
      </c>
      <c r="IN58" s="49" t="n">
        <v>0</v>
      </c>
      <c r="IO58" s="61">
        <f>'ETF MTD'!$VO$28/'ETF MTD'!$VO$3-1</f>
        <v/>
      </c>
      <c r="IP58" s="61">
        <f>IN58*IO58</f>
        <v/>
      </c>
      <c r="IQ58" s="61" t="n"/>
      <c r="IR58" s="33" t="inlineStr">
        <is>
          <t>VEU</t>
        </is>
      </c>
      <c r="IS58" s="49" t="n">
        <v>0</v>
      </c>
      <c r="IT58" s="61">
        <f>'ETF MTD'!$VO$28/'ETF MTD'!$VO$3-1</f>
        <v/>
      </c>
      <c r="IU58" s="61">
        <f>IS58*IT58</f>
        <v/>
      </c>
      <c r="IV58" s="61" t="n"/>
      <c r="IW58" s="33" t="inlineStr">
        <is>
          <t>VEU</t>
        </is>
      </c>
      <c r="IX58" s="49" t="n">
        <v>0</v>
      </c>
      <c r="IY58" s="61">
        <f>'ETF MTD'!$VO$28/'ETF MTD'!$VO$3-1</f>
        <v/>
      </c>
      <c r="IZ58" s="61">
        <f>IX58*IY58</f>
        <v/>
      </c>
      <c r="JA58" s="61" t="n"/>
      <c r="JB58" s="33" t="inlineStr">
        <is>
          <t>VEU</t>
        </is>
      </c>
      <c r="JC58" s="49" t="n">
        <v>0</v>
      </c>
      <c r="JD58" s="61">
        <f>'ETF MTD'!$VO$28/'ETF MTD'!$VO$3-1</f>
        <v/>
      </c>
      <c r="JE58" s="61">
        <f>JC58*JD58</f>
        <v/>
      </c>
      <c r="JF58" s="61" t="n"/>
      <c r="JG58" s="33" t="inlineStr">
        <is>
          <t>VEU</t>
        </is>
      </c>
      <c r="JH58" s="49" t="n">
        <v>0</v>
      </c>
      <c r="JI58" s="61">
        <f>'ETF MTD'!$VO$28/'ETF MTD'!$VO$3-1</f>
        <v/>
      </c>
      <c r="JJ58" s="61">
        <f>JH58*JI58</f>
        <v/>
      </c>
      <c r="JK58" s="61" t="n"/>
      <c r="JL58" s="33" t="inlineStr">
        <is>
          <t>VEU</t>
        </is>
      </c>
      <c r="JM58" s="49" t="n">
        <v>0</v>
      </c>
      <c r="JN58" s="61">
        <f>'ETF MTD'!$VO$28/'ETF MTD'!$VO$3-1</f>
        <v/>
      </c>
      <c r="JO58" s="61">
        <f>JM58*JN58</f>
        <v/>
      </c>
      <c r="JP58" s="61" t="n"/>
      <c r="JQ58" s="33" t="inlineStr">
        <is>
          <t>VEU</t>
        </is>
      </c>
      <c r="JR58" s="49" t="n">
        <v>0</v>
      </c>
      <c r="JS58" s="61">
        <f>'ETF MTD'!$VO$28/'ETF MTD'!$VO$3-1</f>
        <v/>
      </c>
      <c r="JT58" s="61">
        <f>JR58*JS58</f>
        <v/>
      </c>
      <c r="JU58" s="61" t="n"/>
      <c r="JV58" s="33" t="inlineStr">
        <is>
          <t>VEU</t>
        </is>
      </c>
      <c r="JW58" s="49" t="n">
        <v>0</v>
      </c>
      <c r="JX58" s="61">
        <f>'ETF MTD'!$VO$28/'ETF MTD'!$VO$3-1</f>
        <v/>
      </c>
      <c r="JY58" s="61">
        <f>JW58*JX58</f>
        <v/>
      </c>
      <c r="JZ58" s="61" t="n"/>
      <c r="KA58" s="33" t="inlineStr">
        <is>
          <t>VEU</t>
        </is>
      </c>
      <c r="KB58" s="49" t="n">
        <v>0</v>
      </c>
      <c r="KC58" s="61">
        <f>'ETF MTD'!$VO$28/'ETF MTD'!$VO$3-1</f>
        <v/>
      </c>
      <c r="KD58" s="61">
        <f>KB58*KC58</f>
        <v/>
      </c>
      <c r="KE58" s="61" t="n"/>
      <c r="KF58" s="33" t="inlineStr">
        <is>
          <t>VEU</t>
        </is>
      </c>
      <c r="KG58" s="49" t="n">
        <v>0</v>
      </c>
      <c r="KH58" s="61">
        <f>'ETF MTD'!$VO$28/'ETF MTD'!$VO$3-1</f>
        <v/>
      </c>
      <c r="KI58" s="61">
        <f>KG58*KH58</f>
        <v/>
      </c>
      <c r="KJ58" s="61" t="n"/>
      <c r="KK58" s="33" t="inlineStr">
        <is>
          <t>VEU</t>
        </is>
      </c>
      <c r="KL58" s="49" t="n">
        <v>0</v>
      </c>
      <c r="KM58" s="61">
        <f>'ETF MTD'!$VO$28/'ETF MTD'!$VO$3-1</f>
        <v/>
      </c>
      <c r="KN58" s="61">
        <f>KL58*KM58</f>
        <v/>
      </c>
      <c r="KO58" s="61" t="n"/>
      <c r="KP58" s="33" t="inlineStr">
        <is>
          <t>VEU</t>
        </is>
      </c>
      <c r="KQ58" s="49" t="n">
        <v>0</v>
      </c>
      <c r="KR58" s="61">
        <f>'ETF MTD'!$VO$28/'ETF MTD'!$VO$3-1</f>
        <v/>
      </c>
      <c r="KS58" s="61">
        <f>KQ58*KR58</f>
        <v/>
      </c>
      <c r="KT58" s="61" t="n"/>
      <c r="KU58" s="33" t="inlineStr">
        <is>
          <t>VEU</t>
        </is>
      </c>
      <c r="KV58" s="49" t="n">
        <v>0</v>
      </c>
      <c r="KW58" s="61">
        <f>'ETF MTD'!$VO$28/'ETF MTD'!$VO$3-1</f>
        <v/>
      </c>
      <c r="KX58" s="61">
        <f>KV58*KW58</f>
        <v/>
      </c>
      <c r="KY58" s="61" t="n"/>
      <c r="KZ58" s="33" t="inlineStr">
        <is>
          <t>VEU</t>
        </is>
      </c>
      <c r="LA58" s="49" t="n">
        <v>0</v>
      </c>
      <c r="LB58" s="61">
        <f>'ETF MTD'!$VO$28/'ETF MTD'!$VO$3-1</f>
        <v/>
      </c>
      <c r="LC58" s="61">
        <f>LA58*LB58</f>
        <v/>
      </c>
      <c r="LD58" s="61" t="n"/>
      <c r="LE58" s="33" t="inlineStr">
        <is>
          <t>VEU</t>
        </is>
      </c>
      <c r="LF58" s="49" t="n">
        <v>0</v>
      </c>
      <c r="LG58" s="61">
        <f>'ETF MTD'!$VO$28/'ETF MTD'!$VO$3-1</f>
        <v/>
      </c>
      <c r="LH58" s="61">
        <f>LF58*LG58</f>
        <v/>
      </c>
      <c r="LJ58" s="33" t="inlineStr">
        <is>
          <t>VEU</t>
        </is>
      </c>
      <c r="LK58" s="49" t="n">
        <v>0</v>
      </c>
      <c r="LL58" s="61">
        <f>'ETF MTD'!$VO$28/'ETF MTD'!$VO$3-1</f>
        <v/>
      </c>
      <c r="LM58" s="61">
        <f>LK58*LL58</f>
        <v/>
      </c>
      <c r="LN58" s="61" t="n"/>
      <c r="LO58" s="33" t="inlineStr">
        <is>
          <t>VEU</t>
        </is>
      </c>
      <c r="LP58" s="49" t="n">
        <v>0</v>
      </c>
      <c r="LQ58" s="61">
        <f>'ETF MTD'!$VO$28/'ETF MTD'!$VO$3-1</f>
        <v/>
      </c>
      <c r="LR58" s="61">
        <f>LP58*LQ58</f>
        <v/>
      </c>
      <c r="LT58" s="33" t="inlineStr">
        <is>
          <t>VEU</t>
        </is>
      </c>
      <c r="LU58" s="49" t="n">
        <v>0</v>
      </c>
      <c r="LV58" s="61">
        <f>'ETF MTD'!$VO$28/'ETF MTD'!$VO$3-1</f>
        <v/>
      </c>
      <c r="LW58" s="61">
        <f>LU58*LV58</f>
        <v/>
      </c>
      <c r="LY58" s="33" t="inlineStr">
        <is>
          <t>VEU</t>
        </is>
      </c>
      <c r="LZ58" s="49" t="n">
        <v>0</v>
      </c>
      <c r="MA58" s="61">
        <f>'ETF MTD'!$VO$28/'ETF MTD'!$VO$3-1</f>
        <v/>
      </c>
      <c r="MB58" s="61">
        <f>LZ58*MA58</f>
        <v/>
      </c>
      <c r="MD58" s="33" t="inlineStr">
        <is>
          <t>VEU</t>
        </is>
      </c>
      <c r="ME58" s="49" t="n">
        <v>0</v>
      </c>
      <c r="MF58" s="61">
        <f>'ETF MTD'!$VO$28/'ETF MTD'!$VO$3-1</f>
        <v/>
      </c>
      <c r="MG58" s="61">
        <f>ME58*MF58</f>
        <v/>
      </c>
      <c r="MI58" s="33" t="inlineStr">
        <is>
          <t>VEU</t>
        </is>
      </c>
      <c r="MJ58" s="49" t="n">
        <v>0</v>
      </c>
      <c r="MK58" s="61">
        <f>'ETF MTD'!$VO$28/'ETF MTD'!$VO$3-1</f>
        <v/>
      </c>
      <c r="ML58" s="61">
        <f>MJ58*MK58</f>
        <v/>
      </c>
      <c r="MN58" s="33" t="inlineStr">
        <is>
          <t>VEU</t>
        </is>
      </c>
      <c r="MO58" s="49" t="n">
        <v>0</v>
      </c>
      <c r="MP58" s="61">
        <f>'ETF MTD'!$VO$28/'ETF MTD'!$VO$3-1</f>
        <v/>
      </c>
      <c r="MQ58" s="61">
        <f>MO58*MP58</f>
        <v/>
      </c>
      <c r="MS58" s="33" t="inlineStr">
        <is>
          <t>VEU</t>
        </is>
      </c>
      <c r="MT58" s="49" t="n">
        <v>0</v>
      </c>
      <c r="MU58" s="61">
        <f>'ETF MTD'!$VO$28/'ETF MTD'!$VO$3-1</f>
        <v/>
      </c>
      <c r="MV58" s="61">
        <f>MT58*MU58</f>
        <v/>
      </c>
      <c r="MX58" s="33" t="inlineStr">
        <is>
          <t>VEU</t>
        </is>
      </c>
      <c r="MY58" s="49" t="n">
        <v>0</v>
      </c>
      <c r="MZ58" s="61">
        <f>'ETF MTD'!$VO$28/'ETF MTD'!$VO$3-1</f>
        <v/>
      </c>
      <c r="NA58" s="61">
        <f>MY58*MZ58</f>
        <v/>
      </c>
      <c r="NC58" s="33" t="inlineStr">
        <is>
          <t>VEU</t>
        </is>
      </c>
      <c r="ND58" s="49" t="n">
        <v>0</v>
      </c>
      <c r="NE58" s="61">
        <f>'ETF MTD'!$VO$28/'ETF MTD'!$VO$3-1</f>
        <v/>
      </c>
      <c r="NF58" s="61">
        <f>ND58*NE58</f>
        <v/>
      </c>
      <c r="NH58" s="33" t="inlineStr">
        <is>
          <t>VEU</t>
        </is>
      </c>
      <c r="NI58" s="49" t="n">
        <v>0</v>
      </c>
      <c r="NJ58" s="61">
        <f>'ETF MTD'!$VO$28/'ETF MTD'!$VO$3-1</f>
        <v/>
      </c>
      <c r="NK58" s="61">
        <f>NI58*NJ58</f>
        <v/>
      </c>
      <c r="NM58" s="33" t="inlineStr">
        <is>
          <t>VEU</t>
        </is>
      </c>
      <c r="NN58" s="49" t="n">
        <v>0</v>
      </c>
      <c r="NO58" s="61">
        <f>'ETF MTD'!$VO$28/'ETF MTD'!$VO$3-1</f>
        <v/>
      </c>
      <c r="NP58" s="61">
        <f>NN58*NO58</f>
        <v/>
      </c>
      <c r="NR58" s="33" t="inlineStr">
        <is>
          <t>VEU</t>
        </is>
      </c>
      <c r="NS58" s="49" t="n">
        <v>0</v>
      </c>
      <c r="NT58" s="61">
        <f>'ETF MTD'!$VO$28/'ETF MTD'!$VO$3-1</f>
        <v/>
      </c>
      <c r="NU58" s="61">
        <f>NS58*NT58</f>
        <v/>
      </c>
      <c r="NW58" s="33" t="inlineStr">
        <is>
          <t>VEU</t>
        </is>
      </c>
      <c r="NX58" s="49" t="n">
        <v>0</v>
      </c>
      <c r="NY58" s="61">
        <f>'ETF MTD'!$VO$28/'ETF MTD'!$VO$3-1</f>
        <v/>
      </c>
      <c r="NZ58" s="61">
        <f>NX58*NY58</f>
        <v/>
      </c>
      <c r="OB58" s="33" t="inlineStr">
        <is>
          <t>VEU</t>
        </is>
      </c>
      <c r="OC58" s="49" t="n">
        <v>0</v>
      </c>
      <c r="OD58" s="61">
        <f>'ETF MTD'!$VO$28/'ETF MTD'!$VO$3-1</f>
        <v/>
      </c>
      <c r="OE58" s="61">
        <f>OC58*OD58</f>
        <v/>
      </c>
      <c r="OG58" s="33" t="inlineStr">
        <is>
          <t>VEU</t>
        </is>
      </c>
      <c r="OH58" s="49" t="n">
        <v>0</v>
      </c>
      <c r="OI58" s="61">
        <f>'ETF MTD'!$VO$28/'ETF MTD'!$VO$3-1</f>
        <v/>
      </c>
      <c r="OJ58" s="61">
        <f>OH58*OI58</f>
        <v/>
      </c>
      <c r="OL58" s="33" t="inlineStr">
        <is>
          <t>VEU</t>
        </is>
      </c>
      <c r="OM58" s="49" t="n">
        <v>0</v>
      </c>
      <c r="ON58" s="61">
        <f>'ETF MTD'!$VO$28/'ETF MTD'!$VO$3-1</f>
        <v/>
      </c>
      <c r="OO58" s="61">
        <f>OM58*ON58</f>
        <v/>
      </c>
      <c r="OQ58" s="33" t="inlineStr">
        <is>
          <t>VEU</t>
        </is>
      </c>
      <c r="OR58" s="49" t="n">
        <v>0</v>
      </c>
      <c r="OS58" s="61">
        <f>'ETF MTD'!$VO$28/'ETF MTD'!$VO$3-1</f>
        <v/>
      </c>
      <c r="OT58" s="61">
        <f>OR58*OS58</f>
        <v/>
      </c>
      <c r="OV58" s="33" t="inlineStr">
        <is>
          <t>VEU</t>
        </is>
      </c>
      <c r="OW58" s="49" t="n">
        <v>0</v>
      </c>
      <c r="OX58" s="61">
        <f>'ETF MTD'!$VO$28/'ETF MTD'!$VO$3-1</f>
        <v/>
      </c>
      <c r="OY58" s="61">
        <f>OW58*OX58</f>
        <v/>
      </c>
      <c r="PA58" s="33" t="inlineStr">
        <is>
          <t>VEU</t>
        </is>
      </c>
      <c r="PB58" s="49" t="n">
        <v>0</v>
      </c>
      <c r="PC58" s="61">
        <f>'ETF MTD'!$VO$28/'ETF MTD'!$VO$3-1</f>
        <v/>
      </c>
      <c r="PD58" s="61">
        <f>PB58*PC58</f>
        <v/>
      </c>
      <c r="PF58" s="33" t="inlineStr">
        <is>
          <t>VEU</t>
        </is>
      </c>
      <c r="PG58" s="49" t="n">
        <v>0</v>
      </c>
      <c r="PH58" s="61">
        <f>'ETF MTD'!$VO$28/'ETF MTD'!$VO$3-1</f>
        <v/>
      </c>
      <c r="PI58" s="61">
        <f>PG58*PH58</f>
        <v/>
      </c>
      <c r="PK58" s="33" t="inlineStr">
        <is>
          <t>VEU</t>
        </is>
      </c>
      <c r="PL58" s="49" t="n">
        <v>0</v>
      </c>
      <c r="PM58" s="61">
        <f>'ETF MTD'!$VO$28/'ETF MTD'!$VO$3-1</f>
        <v/>
      </c>
      <c r="PN58" s="61">
        <f>PL58*PM58</f>
        <v/>
      </c>
      <c r="PP58" s="33" t="inlineStr">
        <is>
          <t>VEU</t>
        </is>
      </c>
      <c r="PQ58" s="49" t="n">
        <v>0</v>
      </c>
      <c r="PR58" s="61">
        <f>'ETF MTD'!$VO$28/'ETF MTD'!$VO$3-1</f>
        <v/>
      </c>
      <c r="PS58" s="61">
        <f>PQ58*PR58</f>
        <v/>
      </c>
      <c r="PU58" s="33" t="inlineStr">
        <is>
          <t>VEU</t>
        </is>
      </c>
      <c r="PV58" s="49" t="n">
        <v>0</v>
      </c>
      <c r="PW58" s="61">
        <f>'ETF MTD'!$VO$28/'ETF MTD'!$VO$3-1</f>
        <v/>
      </c>
      <c r="PX58" s="61">
        <f>PV58*PW58</f>
        <v/>
      </c>
      <c r="PZ58" s="33" t="inlineStr">
        <is>
          <t>VEU</t>
        </is>
      </c>
      <c r="QA58" s="49" t="n">
        <v>0</v>
      </c>
      <c r="QB58" s="61">
        <f>'ETF MTD'!$VO$28/'ETF MTD'!$VO$3-1</f>
        <v/>
      </c>
      <c r="QC58" s="61">
        <f>QA58*QB58</f>
        <v/>
      </c>
    </row>
    <row r="59">
      <c r="AK59" t="inlineStr">
        <is>
          <t>XLU</t>
        </is>
      </c>
      <c r="AL59" s="32" t="n">
        <v>0.03999999999999999</v>
      </c>
      <c r="AM59" s="32">
        <f>'ETF MTD'!$HS$28/'ETF MTD'!$HS$3-1</f>
        <v/>
      </c>
      <c r="AN59" s="32">
        <f>AL59*AM59</f>
        <v/>
      </c>
      <c r="AP59" t="inlineStr">
        <is>
          <t>XLU</t>
        </is>
      </c>
      <c r="AQ59" s="32" t="n">
        <v>0.03999999999999999</v>
      </c>
      <c r="AR59" s="32">
        <f>'ETF MTD'!$HS$28/'ETF MTD'!$HS$3-1</f>
        <v/>
      </c>
      <c r="AS59" s="32">
        <f>AQ59*AR59</f>
        <v/>
      </c>
      <c r="AV59" s="32" t="n"/>
      <c r="AW59" s="32" t="n"/>
      <c r="AX59" s="32" t="n"/>
      <c r="BA59" s="32" t="n"/>
      <c r="BB59" s="32" t="n"/>
      <c r="BC59" s="32" t="n"/>
      <c r="DC59" s="33" t="inlineStr">
        <is>
          <t>VWO</t>
        </is>
      </c>
      <c r="DD59" s="49" t="n">
        <v>0</v>
      </c>
      <c r="DE59" s="61">
        <f>'ETF MTD'!$PU$28/'ETF MTD'!$PU$3-1</f>
        <v/>
      </c>
      <c r="DF59" s="61">
        <f>DD59*DE59</f>
        <v/>
      </c>
      <c r="DG59" s="61" t="n"/>
      <c r="DH59" s="33" t="inlineStr">
        <is>
          <t>VWO</t>
        </is>
      </c>
      <c r="DI59" s="49" t="n">
        <v>0</v>
      </c>
      <c r="DJ59" s="61">
        <f>'ETF MTD'!$PU$28/'ETF MTD'!$PU$3-1</f>
        <v/>
      </c>
      <c r="DK59" s="61">
        <f>DI59*DJ59</f>
        <v/>
      </c>
      <c r="DL59" s="61" t="n"/>
      <c r="DM59" s="33" t="inlineStr">
        <is>
          <t>VWO</t>
        </is>
      </c>
      <c r="DN59" s="49" t="n">
        <v>0</v>
      </c>
      <c r="DO59" s="61">
        <f>'ETF MTD'!$PU$28/'ETF MTD'!$PU$3-1</f>
        <v/>
      </c>
      <c r="DP59" s="61">
        <f>DN59*DO59</f>
        <v/>
      </c>
      <c r="DQ59" s="61" t="n"/>
      <c r="DR59" s="33" t="inlineStr">
        <is>
          <t>VWO</t>
        </is>
      </c>
      <c r="DS59" s="49" t="n">
        <v>0</v>
      </c>
      <c r="DT59" s="61">
        <f>'ETF MTD'!$PU$28/'ETF MTD'!$PU$3-1</f>
        <v/>
      </c>
      <c r="DU59" s="61">
        <f>DS59*DT59</f>
        <v/>
      </c>
      <c r="DV59" s="61" t="n"/>
      <c r="DW59" s="33" t="inlineStr">
        <is>
          <t>VWO</t>
        </is>
      </c>
      <c r="DX59" s="49" t="n">
        <v>0</v>
      </c>
      <c r="DY59" s="61">
        <f>'ETF MTD'!$PU$28/'ETF MTD'!$PU$3-1</f>
        <v/>
      </c>
      <c r="DZ59" s="61">
        <f>DX59*DY59</f>
        <v/>
      </c>
      <c r="EA59" s="61" t="n"/>
      <c r="EB59" s="33" t="inlineStr">
        <is>
          <t>VWO</t>
        </is>
      </c>
      <c r="EC59" s="49" t="n">
        <v>0</v>
      </c>
      <c r="ED59" s="61">
        <f>'ETF MTD'!$PU$28/'ETF MTD'!$PU$3-1</f>
        <v/>
      </c>
      <c r="EE59" s="61">
        <f>EC59*ED59</f>
        <v/>
      </c>
      <c r="EF59" s="61" t="n"/>
      <c r="EG59" s="33" t="inlineStr">
        <is>
          <t>VWO</t>
        </is>
      </c>
      <c r="EH59" s="49" t="n">
        <v>0</v>
      </c>
      <c r="EI59" s="61">
        <f>'ETF MTD'!$PU$28/'ETF MTD'!$PU$3-1</f>
        <v/>
      </c>
      <c r="EJ59" s="61">
        <f>EH59*EI59</f>
        <v/>
      </c>
      <c r="EK59" s="61" t="n"/>
      <c r="EL59" s="33" t="inlineStr">
        <is>
          <t>VWO</t>
        </is>
      </c>
      <c r="EM59" s="49" t="n">
        <v>0</v>
      </c>
      <c r="EN59" s="61">
        <f>'ETF MTD'!$PU$28/'ETF MTD'!$PU$3-1</f>
        <v/>
      </c>
      <c r="EO59" s="61">
        <f>EM59*EN59</f>
        <v/>
      </c>
      <c r="EP59" s="61" t="n"/>
      <c r="EQ59" s="33" t="inlineStr">
        <is>
          <t>VWO</t>
        </is>
      </c>
      <c r="ER59" s="49" t="n">
        <v>0</v>
      </c>
      <c r="ES59" s="61">
        <f>'ETF MTD'!$PU$28/'ETF MTD'!$PU$3-1</f>
        <v/>
      </c>
      <c r="ET59" s="61">
        <f>ER59*ES59</f>
        <v/>
      </c>
      <c r="EU59" s="61" t="n"/>
      <c r="EV59" s="33" t="inlineStr">
        <is>
          <t>VWO</t>
        </is>
      </c>
      <c r="EW59" s="49" t="n">
        <v>0</v>
      </c>
      <c r="EX59" s="61">
        <f>'ETF MTD'!$PU$28/'ETF MTD'!$PU$3-1</f>
        <v/>
      </c>
      <c r="EY59" s="61">
        <f>EW59*EX59</f>
        <v/>
      </c>
      <c r="EZ59" s="61" t="n"/>
      <c r="FA59" s="33" t="inlineStr">
        <is>
          <t>VWO</t>
        </is>
      </c>
      <c r="FB59" s="49" t="n">
        <v>0</v>
      </c>
      <c r="FC59" s="61">
        <f>'ETF MTD'!$PU$28/'ETF MTD'!$PU$3-1</f>
        <v/>
      </c>
      <c r="FD59" s="61">
        <f>FB59*FC59</f>
        <v/>
      </c>
      <c r="FF59" s="33" t="inlineStr">
        <is>
          <t>VWO</t>
        </is>
      </c>
      <c r="FG59" s="49" t="n">
        <v>0</v>
      </c>
      <c r="FH59" s="61">
        <f>'ETF MTD'!$PU$28/'ETF MTD'!$PU$3-1</f>
        <v/>
      </c>
      <c r="FI59" s="61">
        <f>FG59*FH59</f>
        <v/>
      </c>
      <c r="FK59" s="33" t="inlineStr">
        <is>
          <t>VWO</t>
        </is>
      </c>
      <c r="FL59" s="49" t="n">
        <v>0</v>
      </c>
      <c r="FM59" s="61">
        <f>'ETF MTD'!$PU$28/'ETF MTD'!$PU$3-1</f>
        <v/>
      </c>
      <c r="FN59" s="61">
        <f>FL59*FM59</f>
        <v/>
      </c>
      <c r="FP59" s="33" t="inlineStr">
        <is>
          <t>VWO</t>
        </is>
      </c>
      <c r="FQ59" s="49" t="n">
        <v>0</v>
      </c>
      <c r="FR59" s="61">
        <f>'ETF MTD'!$PU$28/'ETF MTD'!$PU$3-1</f>
        <v/>
      </c>
      <c r="FS59" s="61">
        <f>FQ59*FR59</f>
        <v/>
      </c>
      <c r="FT59" s="61" t="n"/>
      <c r="FU59" s="33" t="inlineStr">
        <is>
          <t>VWO</t>
        </is>
      </c>
      <c r="FV59" s="49" t="n">
        <v>0</v>
      </c>
      <c r="FW59" s="61">
        <f>'ETF MTD'!$PU$28/'ETF MTD'!$PU$3-1</f>
        <v/>
      </c>
      <c r="FX59" s="61">
        <f>FV59*FW59</f>
        <v/>
      </c>
      <c r="FY59" s="61" t="n"/>
      <c r="FZ59" s="33" t="inlineStr">
        <is>
          <t>VWO</t>
        </is>
      </c>
      <c r="GA59" s="49" t="n">
        <v>0</v>
      </c>
      <c r="GB59" s="61">
        <f>'ETF MTD'!$PU$28/'ETF MTD'!$PU$3-1</f>
        <v/>
      </c>
      <c r="GC59" s="61">
        <f>GA59*GB59</f>
        <v/>
      </c>
      <c r="GD59" s="61" t="n"/>
      <c r="GE59" s="33" t="inlineStr">
        <is>
          <t>VWO</t>
        </is>
      </c>
      <c r="GF59" s="49" t="n">
        <v>0</v>
      </c>
      <c r="GG59" s="61">
        <f>'ETF MTD'!$PU$28/'ETF MTD'!$PU$3-1</f>
        <v/>
      </c>
      <c r="GH59" s="61">
        <f>GF59*GG59</f>
        <v/>
      </c>
      <c r="GI59" s="61" t="n"/>
      <c r="GJ59" s="33" t="inlineStr">
        <is>
          <t>VWO</t>
        </is>
      </c>
      <c r="GK59" s="49" t="n">
        <v>0</v>
      </c>
      <c r="GL59" s="61">
        <f>'ETF MTD'!$PU$28/'ETF MTD'!$PU$3-1</f>
        <v/>
      </c>
      <c r="GM59" s="61">
        <f>GK59*GL59</f>
        <v/>
      </c>
      <c r="GN59" s="61" t="n"/>
      <c r="GO59" s="33" t="inlineStr">
        <is>
          <t>VWO</t>
        </is>
      </c>
      <c r="GP59" s="49" t="n">
        <v>0</v>
      </c>
      <c r="GQ59" s="61">
        <f>'ETF MTD'!$PU$28/'ETF MTD'!$PU$3-1</f>
        <v/>
      </c>
      <c r="GR59" s="61">
        <f>GP59*GQ59</f>
        <v/>
      </c>
      <c r="GS59" s="61" t="n"/>
      <c r="GT59" s="33" t="inlineStr">
        <is>
          <t>VWO</t>
        </is>
      </c>
      <c r="GU59" s="49" t="n">
        <v>0</v>
      </c>
      <c r="GV59" s="61">
        <f>'ETF MTD'!$PU$28/'ETF MTD'!$PU$3-1</f>
        <v/>
      </c>
      <c r="GW59" s="61">
        <f>GU59*GV59</f>
        <v/>
      </c>
      <c r="GX59" s="61" t="n"/>
      <c r="GY59" s="33" t="inlineStr">
        <is>
          <t>VWO</t>
        </is>
      </c>
      <c r="GZ59" s="49" t="n">
        <v>0</v>
      </c>
      <c r="HA59" s="61">
        <f>'ETF MTD'!$PU$28/'ETF MTD'!$PU$3-1</f>
        <v/>
      </c>
      <c r="HB59" s="61">
        <f>GZ59*HA59</f>
        <v/>
      </c>
      <c r="HC59" s="61" t="n"/>
      <c r="HD59" s="33" t="inlineStr">
        <is>
          <t>VWO</t>
        </is>
      </c>
      <c r="HE59" s="49" t="n">
        <v>0</v>
      </c>
      <c r="HF59" s="61">
        <f>'ETF MTD'!$PU$28/'ETF MTD'!$PU$3-1</f>
        <v/>
      </c>
      <c r="HG59" s="61">
        <f>HE59*HF59</f>
        <v/>
      </c>
      <c r="HH59" s="61" t="n"/>
      <c r="HI59" s="33" t="inlineStr">
        <is>
          <t>VWO</t>
        </is>
      </c>
      <c r="HJ59" s="49" t="n">
        <v>0</v>
      </c>
      <c r="HK59" s="61">
        <f>'ETF MTD'!$PU$28/'ETF MTD'!$PU$3-1</f>
        <v/>
      </c>
      <c r="HL59" s="61">
        <f>HJ59*HK59</f>
        <v/>
      </c>
      <c r="HM59" s="61" t="n"/>
      <c r="HN59" s="33" t="inlineStr">
        <is>
          <t>VWO</t>
        </is>
      </c>
      <c r="HO59" s="49" t="n">
        <v>0</v>
      </c>
      <c r="HP59" s="61">
        <f>'ETF MTD'!$PU$28/'ETF MTD'!$PU$3-1</f>
        <v/>
      </c>
      <c r="HQ59" s="61">
        <f>HO59*HP59</f>
        <v/>
      </c>
      <c r="HR59" s="61" t="n"/>
      <c r="HS59" s="33" t="inlineStr">
        <is>
          <t>VWO</t>
        </is>
      </c>
      <c r="HT59" s="49" t="n">
        <v>0</v>
      </c>
      <c r="HU59" s="61">
        <f>'ETF MTD'!$PU$28/'ETF MTD'!$PU$3-1</f>
        <v/>
      </c>
      <c r="HV59" s="61">
        <f>HT59*HU59</f>
        <v/>
      </c>
      <c r="HW59" s="61" t="n"/>
      <c r="HX59" s="33" t="inlineStr">
        <is>
          <t>VWO</t>
        </is>
      </c>
      <c r="HY59" s="49" t="n">
        <v>0</v>
      </c>
      <c r="HZ59" s="61">
        <f>'ETF MTD'!$PU$28/'ETF MTD'!$PU$3-1</f>
        <v/>
      </c>
      <c r="IA59" s="61">
        <f>HY59*HZ59</f>
        <v/>
      </c>
      <c r="IB59" s="61" t="n"/>
      <c r="IC59" s="33" t="inlineStr">
        <is>
          <t>VWO</t>
        </is>
      </c>
      <c r="ID59" s="49" t="n">
        <v>0</v>
      </c>
      <c r="IE59" s="61">
        <f>'ETF MTD'!$PU$28/'ETF MTD'!$PU$3-1</f>
        <v/>
      </c>
      <c r="IF59" s="61">
        <f>ID59*IE59</f>
        <v/>
      </c>
      <c r="IG59" s="61" t="n"/>
      <c r="IH59" s="33" t="inlineStr">
        <is>
          <t>VWO</t>
        </is>
      </c>
      <c r="II59" s="49" t="n">
        <v>0</v>
      </c>
      <c r="IJ59" s="61">
        <f>'ETF MTD'!$PU$28/'ETF MTD'!$PU$3-1</f>
        <v/>
      </c>
      <c r="IK59" s="61">
        <f>II59*IJ59</f>
        <v/>
      </c>
      <c r="IL59" s="61" t="n"/>
      <c r="IM59" s="33" t="inlineStr">
        <is>
          <t>VWO</t>
        </is>
      </c>
      <c r="IN59" s="49" t="n">
        <v>0</v>
      </c>
      <c r="IO59" s="61">
        <f>'ETF MTD'!$PU$28/'ETF MTD'!$PU$3-1</f>
        <v/>
      </c>
      <c r="IP59" s="61">
        <f>IN59*IO59</f>
        <v/>
      </c>
      <c r="IQ59" s="61" t="n"/>
      <c r="IR59" s="33" t="inlineStr">
        <is>
          <t>VWO</t>
        </is>
      </c>
      <c r="IS59" s="49" t="n">
        <v>0</v>
      </c>
      <c r="IT59" s="61">
        <f>'ETF MTD'!$PU$28/'ETF MTD'!$PU$3-1</f>
        <v/>
      </c>
      <c r="IU59" s="61">
        <f>IS59*IT59</f>
        <v/>
      </c>
      <c r="IV59" s="61" t="n"/>
      <c r="IW59" s="33" t="inlineStr">
        <is>
          <t>VWO</t>
        </is>
      </c>
      <c r="IX59" s="49" t="n">
        <v>0</v>
      </c>
      <c r="IY59" s="61">
        <f>'ETF MTD'!$PU$28/'ETF MTD'!$PU$3-1</f>
        <v/>
      </c>
      <c r="IZ59" s="61">
        <f>IX59*IY59</f>
        <v/>
      </c>
      <c r="JA59" s="61" t="n"/>
      <c r="JB59" s="33" t="inlineStr">
        <is>
          <t>VWO</t>
        </is>
      </c>
      <c r="JC59" s="49" t="n">
        <v>0</v>
      </c>
      <c r="JD59" s="61">
        <f>'ETF MTD'!$PU$28/'ETF MTD'!$PU$3-1</f>
        <v/>
      </c>
      <c r="JE59" s="61">
        <f>JC59*JD59</f>
        <v/>
      </c>
      <c r="JF59" s="61" t="n"/>
      <c r="JG59" s="33" t="inlineStr">
        <is>
          <t>VWO</t>
        </is>
      </c>
      <c r="JH59" s="49" t="n">
        <v>0</v>
      </c>
      <c r="JI59" s="61">
        <f>'ETF MTD'!$PU$28/'ETF MTD'!$PU$3-1</f>
        <v/>
      </c>
      <c r="JJ59" s="61">
        <f>JH59*JI59</f>
        <v/>
      </c>
      <c r="JK59" s="61" t="n"/>
      <c r="JL59" s="33" t="inlineStr">
        <is>
          <t>VWO</t>
        </is>
      </c>
      <c r="JM59" s="49" t="n">
        <v>0</v>
      </c>
      <c r="JN59" s="61">
        <f>'ETF MTD'!$PU$28/'ETF MTD'!$PU$3-1</f>
        <v/>
      </c>
      <c r="JO59" s="61">
        <f>JM59*JN59</f>
        <v/>
      </c>
      <c r="JP59" s="61" t="n"/>
      <c r="JQ59" s="33" t="inlineStr">
        <is>
          <t>VWO</t>
        </is>
      </c>
      <c r="JR59" s="49" t="n">
        <v>0</v>
      </c>
      <c r="JS59" s="61">
        <f>'ETF MTD'!$PU$28/'ETF MTD'!$PU$3-1</f>
        <v/>
      </c>
      <c r="JT59" s="61">
        <f>JR59*JS59</f>
        <v/>
      </c>
      <c r="JU59" s="61" t="n"/>
      <c r="JV59" s="33" t="inlineStr">
        <is>
          <t>VWO</t>
        </is>
      </c>
      <c r="JW59" s="49" t="n">
        <v>0</v>
      </c>
      <c r="JX59" s="61">
        <f>'ETF MTD'!$PU$28/'ETF MTD'!$PU$3-1</f>
        <v/>
      </c>
      <c r="JY59" s="61">
        <f>JW59*JX59</f>
        <v/>
      </c>
      <c r="JZ59" s="61" t="n"/>
      <c r="KA59" s="33" t="inlineStr">
        <is>
          <t>VWO</t>
        </is>
      </c>
      <c r="KB59" s="49" t="n">
        <v>0</v>
      </c>
      <c r="KC59" s="61">
        <f>'ETF MTD'!$PU$28/'ETF MTD'!$PU$3-1</f>
        <v/>
      </c>
      <c r="KD59" s="61">
        <f>KB59*KC59</f>
        <v/>
      </c>
      <c r="KE59" s="61" t="n"/>
      <c r="KF59" s="33" t="inlineStr">
        <is>
          <t>VWO</t>
        </is>
      </c>
      <c r="KG59" s="49" t="n">
        <v>0</v>
      </c>
      <c r="KH59" s="61">
        <f>'ETF MTD'!$PU$28/'ETF MTD'!$PU$3-1</f>
        <v/>
      </c>
      <c r="KI59" s="61">
        <f>KG59*KH59</f>
        <v/>
      </c>
      <c r="KJ59" s="61" t="n"/>
      <c r="KK59" s="33" t="inlineStr">
        <is>
          <t>VWO</t>
        </is>
      </c>
      <c r="KL59" s="49" t="n">
        <v>0</v>
      </c>
      <c r="KM59" s="61">
        <f>'ETF MTD'!$PU$28/'ETF MTD'!$PU$3-1</f>
        <v/>
      </c>
      <c r="KN59" s="61">
        <f>KL59*KM59</f>
        <v/>
      </c>
      <c r="KO59" s="61" t="n"/>
      <c r="KP59" s="33" t="inlineStr">
        <is>
          <t>VWO</t>
        </is>
      </c>
      <c r="KQ59" s="49" t="n">
        <v>0</v>
      </c>
      <c r="KR59" s="61">
        <f>'ETF MTD'!$PU$28/'ETF MTD'!$PU$3-1</f>
        <v/>
      </c>
      <c r="KS59" s="61">
        <f>KQ59*KR59</f>
        <v/>
      </c>
      <c r="KT59" s="61" t="n"/>
      <c r="KU59" s="33" t="inlineStr">
        <is>
          <t>VWO</t>
        </is>
      </c>
      <c r="KV59" s="49" t="n">
        <v>0</v>
      </c>
      <c r="KW59" s="61">
        <f>'ETF MTD'!$PU$28/'ETF MTD'!$PU$3-1</f>
        <v/>
      </c>
      <c r="KX59" s="61">
        <f>KV59*KW59</f>
        <v/>
      </c>
      <c r="KY59" s="61" t="n"/>
      <c r="KZ59" s="33" t="inlineStr">
        <is>
          <t>VWO</t>
        </is>
      </c>
      <c r="LA59" s="49" t="n">
        <v>0</v>
      </c>
      <c r="LB59" s="61">
        <f>'ETF MTD'!$PU$28/'ETF MTD'!$PU$3-1</f>
        <v/>
      </c>
      <c r="LC59" s="61">
        <f>LA59*LB59</f>
        <v/>
      </c>
      <c r="LD59" s="61" t="n"/>
      <c r="LE59" s="33" t="inlineStr">
        <is>
          <t>VWO</t>
        </is>
      </c>
      <c r="LF59" s="49" t="n">
        <v>0</v>
      </c>
      <c r="LG59" s="61">
        <f>'ETF MTD'!$PU$28/'ETF MTD'!$PU$3-1</f>
        <v/>
      </c>
      <c r="LH59" s="61">
        <f>LF59*LG59</f>
        <v/>
      </c>
      <c r="LJ59" s="33" t="inlineStr">
        <is>
          <t>VWO</t>
        </is>
      </c>
      <c r="LK59" s="49" t="n">
        <v>0</v>
      </c>
      <c r="LL59" s="61">
        <f>'ETF MTD'!$PU$28/'ETF MTD'!$PU$3-1</f>
        <v/>
      </c>
      <c r="LM59" s="61">
        <f>LK59*LL59</f>
        <v/>
      </c>
      <c r="LN59" s="61" t="n"/>
      <c r="LO59" s="33" t="inlineStr">
        <is>
          <t>VWO</t>
        </is>
      </c>
      <c r="LP59" s="49" t="n">
        <v>0</v>
      </c>
      <c r="LQ59" s="61">
        <f>'ETF MTD'!$PU$28/'ETF MTD'!$PU$3-1</f>
        <v/>
      </c>
      <c r="LR59" s="61">
        <f>LP59*LQ59</f>
        <v/>
      </c>
      <c r="LT59" s="33" t="inlineStr">
        <is>
          <t>VWO</t>
        </is>
      </c>
      <c r="LU59" s="49" t="n">
        <v>0</v>
      </c>
      <c r="LV59" s="61">
        <f>'ETF MTD'!$PU$28/'ETF MTD'!$PU$3-1</f>
        <v/>
      </c>
      <c r="LW59" s="61">
        <f>LU59*LV59</f>
        <v/>
      </c>
      <c r="LY59" s="33" t="inlineStr">
        <is>
          <t>VWO</t>
        </is>
      </c>
      <c r="LZ59" s="49" t="n">
        <v>0</v>
      </c>
      <c r="MA59" s="61">
        <f>'ETF MTD'!$PU$28/'ETF MTD'!$PU$3-1</f>
        <v/>
      </c>
      <c r="MB59" s="61">
        <f>LZ59*MA59</f>
        <v/>
      </c>
      <c r="MD59" s="33" t="inlineStr">
        <is>
          <t>VWO</t>
        </is>
      </c>
      <c r="ME59" s="49" t="n">
        <v>0</v>
      </c>
      <c r="MF59" s="61">
        <f>'ETF MTD'!$PU$28/'ETF MTD'!$PU$3-1</f>
        <v/>
      </c>
      <c r="MG59" s="61">
        <f>ME59*MF59</f>
        <v/>
      </c>
      <c r="MI59" s="33" t="inlineStr">
        <is>
          <t>VWO</t>
        </is>
      </c>
      <c r="MJ59" s="49" t="n">
        <v>0</v>
      </c>
      <c r="MK59" s="61">
        <f>'ETF MTD'!$PU$28/'ETF MTD'!$PU$3-1</f>
        <v/>
      </c>
      <c r="ML59" s="61">
        <f>MJ59*MK59</f>
        <v/>
      </c>
      <c r="MN59" s="33" t="inlineStr">
        <is>
          <t>VWO</t>
        </is>
      </c>
      <c r="MO59" s="49" t="n">
        <v>0</v>
      </c>
      <c r="MP59" s="61">
        <f>'ETF MTD'!$PU$28/'ETF MTD'!$PU$3-1</f>
        <v/>
      </c>
      <c r="MQ59" s="61">
        <f>MO59*MP59</f>
        <v/>
      </c>
      <c r="MS59" s="33" t="inlineStr">
        <is>
          <t>VWO</t>
        </is>
      </c>
      <c r="MT59" s="49" t="n">
        <v>0</v>
      </c>
      <c r="MU59" s="61">
        <f>'ETF MTD'!$PU$28/'ETF MTD'!$PU$3-1</f>
        <v/>
      </c>
      <c r="MV59" s="61">
        <f>MT59*MU59</f>
        <v/>
      </c>
      <c r="MX59" s="33" t="inlineStr">
        <is>
          <t>VWO</t>
        </is>
      </c>
      <c r="MY59" s="49" t="n">
        <v>0</v>
      </c>
      <c r="MZ59" s="61">
        <f>'ETF MTD'!$PU$28/'ETF MTD'!$PU$3-1</f>
        <v/>
      </c>
      <c r="NA59" s="61">
        <f>MY59*MZ59</f>
        <v/>
      </c>
      <c r="NC59" s="33" t="inlineStr">
        <is>
          <t>VWO</t>
        </is>
      </c>
      <c r="ND59" s="49" t="n">
        <v>0</v>
      </c>
      <c r="NE59" s="61">
        <f>'ETF MTD'!$PU$28/'ETF MTD'!$PU$3-1</f>
        <v/>
      </c>
      <c r="NF59" s="61">
        <f>ND59*NE59</f>
        <v/>
      </c>
      <c r="NH59" s="33" t="inlineStr">
        <is>
          <t>VWO</t>
        </is>
      </c>
      <c r="NI59" s="49" t="n">
        <v>0</v>
      </c>
      <c r="NJ59" s="61">
        <f>'ETF MTD'!$PU$28/'ETF MTD'!$PU$3-1</f>
        <v/>
      </c>
      <c r="NK59" s="61">
        <f>NI59*NJ59</f>
        <v/>
      </c>
      <c r="NM59" s="33" t="inlineStr">
        <is>
          <t>VWO</t>
        </is>
      </c>
      <c r="NN59" s="49" t="n">
        <v>0</v>
      </c>
      <c r="NO59" s="61">
        <f>'ETF MTD'!$PU$28/'ETF MTD'!$PU$3-1</f>
        <v/>
      </c>
      <c r="NP59" s="61">
        <f>NN59*NO59</f>
        <v/>
      </c>
      <c r="NR59" s="33" t="inlineStr">
        <is>
          <t>VWO</t>
        </is>
      </c>
      <c r="NS59" s="49" t="n">
        <v>0</v>
      </c>
      <c r="NT59" s="61">
        <f>'ETF MTD'!$PU$28/'ETF MTD'!$PU$3-1</f>
        <v/>
      </c>
      <c r="NU59" s="61">
        <f>NS59*NT59</f>
        <v/>
      </c>
      <c r="NW59" s="33" t="inlineStr">
        <is>
          <t>VWO</t>
        </is>
      </c>
      <c r="NX59" s="49" t="n">
        <v>0</v>
      </c>
      <c r="NY59" s="61">
        <f>'ETF MTD'!$PU$28/'ETF MTD'!$PU$3-1</f>
        <v/>
      </c>
      <c r="NZ59" s="61">
        <f>NX59*NY59</f>
        <v/>
      </c>
      <c r="OB59" s="33" t="inlineStr">
        <is>
          <t>VWO</t>
        </is>
      </c>
      <c r="OC59" s="49" t="n">
        <v>0</v>
      </c>
      <c r="OD59" s="61">
        <f>'ETF MTD'!$PU$28/'ETF MTD'!$PU$3-1</f>
        <v/>
      </c>
      <c r="OE59" s="61">
        <f>OC59*OD59</f>
        <v/>
      </c>
      <c r="OG59" s="33" t="inlineStr">
        <is>
          <t>VWO</t>
        </is>
      </c>
      <c r="OH59" s="49" t="n">
        <v>0</v>
      </c>
      <c r="OI59" s="61">
        <f>'ETF MTD'!$PU$28/'ETF MTD'!$PU$3-1</f>
        <v/>
      </c>
      <c r="OJ59" s="61">
        <f>OH59*OI59</f>
        <v/>
      </c>
      <c r="OL59" s="33" t="inlineStr">
        <is>
          <t>VWO</t>
        </is>
      </c>
      <c r="OM59" s="49" t="n">
        <v>0</v>
      </c>
      <c r="ON59" s="61">
        <f>'ETF MTD'!$PU$28/'ETF MTD'!$PU$3-1</f>
        <v/>
      </c>
      <c r="OO59" s="61">
        <f>OM59*ON59</f>
        <v/>
      </c>
      <c r="OQ59" s="33" t="inlineStr">
        <is>
          <t>VWO</t>
        </is>
      </c>
      <c r="OR59" s="49" t="n">
        <v>0</v>
      </c>
      <c r="OS59" s="61">
        <f>'ETF MTD'!$PU$28/'ETF MTD'!$PU$3-1</f>
        <v/>
      </c>
      <c r="OT59" s="61">
        <f>OR59*OS59</f>
        <v/>
      </c>
      <c r="OV59" s="33" t="inlineStr">
        <is>
          <t>VWO</t>
        </is>
      </c>
      <c r="OW59" s="49" t="n">
        <v>0</v>
      </c>
      <c r="OX59" s="61">
        <f>'ETF MTD'!$PU$28/'ETF MTD'!$PU$3-1</f>
        <v/>
      </c>
      <c r="OY59" s="61">
        <f>OW59*OX59</f>
        <v/>
      </c>
      <c r="PA59" s="33" t="inlineStr">
        <is>
          <t>VWO</t>
        </is>
      </c>
      <c r="PB59" s="49" t="n">
        <v>0</v>
      </c>
      <c r="PC59" s="61">
        <f>'ETF MTD'!$PU$28/'ETF MTD'!$PU$3-1</f>
        <v/>
      </c>
      <c r="PD59" s="61">
        <f>PB59*PC59</f>
        <v/>
      </c>
      <c r="PF59" s="33" t="inlineStr">
        <is>
          <t>VWO</t>
        </is>
      </c>
      <c r="PG59" s="49" t="n">
        <v>0</v>
      </c>
      <c r="PH59" s="61">
        <f>'ETF MTD'!$PU$28/'ETF MTD'!$PU$3-1</f>
        <v/>
      </c>
      <c r="PI59" s="61">
        <f>PG59*PH59</f>
        <v/>
      </c>
      <c r="PK59" s="33" t="inlineStr">
        <is>
          <t>VWO</t>
        </is>
      </c>
      <c r="PL59" s="49" t="n">
        <v>0</v>
      </c>
      <c r="PM59" s="61">
        <f>'ETF MTD'!$PU$28/'ETF MTD'!$PU$3-1</f>
        <v/>
      </c>
      <c r="PN59" s="61">
        <f>PL59*PM59</f>
        <v/>
      </c>
      <c r="PP59" s="33" t="inlineStr">
        <is>
          <t>VWO</t>
        </is>
      </c>
      <c r="PQ59" s="49" t="n">
        <v>0</v>
      </c>
      <c r="PR59" s="61">
        <f>'ETF MTD'!$PU$28/'ETF MTD'!$PU$3-1</f>
        <v/>
      </c>
      <c r="PS59" s="61">
        <f>PQ59*PR59</f>
        <v/>
      </c>
      <c r="PU59" s="33" t="inlineStr">
        <is>
          <t>VWO</t>
        </is>
      </c>
      <c r="PV59" s="49" t="n">
        <v>0</v>
      </c>
      <c r="PW59" s="61">
        <f>'ETF MTD'!$PU$28/'ETF MTD'!$PU$3-1</f>
        <v/>
      </c>
      <c r="PX59" s="61">
        <f>PV59*PW59</f>
        <v/>
      </c>
      <c r="PZ59" s="33" t="inlineStr">
        <is>
          <t>VWO</t>
        </is>
      </c>
      <c r="QA59" s="49" t="n">
        <v>0</v>
      </c>
      <c r="QB59" s="61">
        <f>'ETF MTD'!$PU$28/'ETF MTD'!$PU$3-1</f>
        <v/>
      </c>
      <c r="QC59" s="61">
        <f>QA59*QB59</f>
        <v/>
      </c>
    </row>
    <row r="60">
      <c r="AK60" t="inlineStr">
        <is>
          <t>XLV</t>
        </is>
      </c>
      <c r="AL60" s="32" t="n">
        <v>0.03999999999999999</v>
      </c>
      <c r="AM60" s="32">
        <f>'ETF MTD'!$GI$28/'ETF MTD'!$GI$3-1</f>
        <v/>
      </c>
      <c r="AN60" s="32">
        <f>AL60*AM60</f>
        <v/>
      </c>
      <c r="AP60" t="inlineStr">
        <is>
          <t>XLV</t>
        </is>
      </c>
      <c r="AQ60" s="32" t="n">
        <v>0.03999999999999999</v>
      </c>
      <c r="AR60" s="32">
        <f>'ETF MTD'!$GI$28/'ETF MTD'!$GI$3-1</f>
        <v/>
      </c>
      <c r="AS60" s="32">
        <f>AQ60*AR60</f>
        <v/>
      </c>
      <c r="AV60" s="32" t="n"/>
      <c r="AW60" s="32" t="n"/>
      <c r="AX60" s="32" t="n"/>
      <c r="BA60" s="32" t="n"/>
      <c r="BB60" s="32" t="n"/>
      <c r="BC60" s="32" t="n"/>
      <c r="DC60" s="33" t="inlineStr">
        <is>
          <t>VNQ</t>
        </is>
      </c>
      <c r="DD60" s="49" t="n">
        <v>0</v>
      </c>
      <c r="DE60" s="61">
        <f>'ETF MTD'!$JU$28/'ETF MTD'!$JU$3-1</f>
        <v/>
      </c>
      <c r="DF60" s="61">
        <f>DD60*DE60</f>
        <v/>
      </c>
      <c r="DG60" s="61" t="n"/>
      <c r="DH60" s="33" t="inlineStr">
        <is>
          <t>VNQ</t>
        </is>
      </c>
      <c r="DI60" s="49" t="n">
        <v>0</v>
      </c>
      <c r="DJ60" s="61">
        <f>'ETF MTD'!$JU$28/'ETF MTD'!$JU$3-1</f>
        <v/>
      </c>
      <c r="DK60" s="61">
        <f>DI60*DJ60</f>
        <v/>
      </c>
      <c r="DL60" s="61" t="n"/>
      <c r="DM60" s="33" t="inlineStr">
        <is>
          <t>VNQ</t>
        </is>
      </c>
      <c r="DN60" s="49" t="n">
        <v>0</v>
      </c>
      <c r="DO60" s="61">
        <f>'ETF MTD'!$JU$28/'ETF MTD'!$JU$3-1</f>
        <v/>
      </c>
      <c r="DP60" s="61">
        <f>DN60*DO60</f>
        <v/>
      </c>
      <c r="DQ60" s="61" t="n"/>
      <c r="DR60" s="33" t="inlineStr">
        <is>
          <t>VNQ</t>
        </is>
      </c>
      <c r="DS60" s="49" t="n">
        <v>0</v>
      </c>
      <c r="DT60" s="61">
        <f>'ETF MTD'!$JU$28/'ETF MTD'!$JU$3-1</f>
        <v/>
      </c>
      <c r="DU60" s="61">
        <f>DS60*DT60</f>
        <v/>
      </c>
      <c r="DV60" s="61" t="n"/>
      <c r="DW60" s="33" t="inlineStr">
        <is>
          <t>VNQ</t>
        </is>
      </c>
      <c r="DX60" s="49" t="n">
        <v>0</v>
      </c>
      <c r="DY60" s="61">
        <f>'ETF MTD'!$JU$28/'ETF MTD'!$JU$3-1</f>
        <v/>
      </c>
      <c r="DZ60" s="61">
        <f>DX60*DY60</f>
        <v/>
      </c>
      <c r="EA60" s="61" t="n"/>
      <c r="EB60" s="33" t="inlineStr">
        <is>
          <t>VNQ</t>
        </is>
      </c>
      <c r="EC60" s="49" t="n">
        <v>0</v>
      </c>
      <c r="ED60" s="61">
        <f>'ETF MTD'!$JU$28/'ETF MTD'!$JU$3-1</f>
        <v/>
      </c>
      <c r="EE60" s="61">
        <f>EC60*ED60</f>
        <v/>
      </c>
      <c r="EF60" s="61" t="n"/>
      <c r="EG60" s="33" t="inlineStr">
        <is>
          <t>VNQ</t>
        </is>
      </c>
      <c r="EH60" s="49" t="n">
        <v>0</v>
      </c>
      <c r="EI60" s="61">
        <f>'ETF MTD'!$JU$28/'ETF MTD'!$JU$3-1</f>
        <v/>
      </c>
      <c r="EJ60" s="61">
        <f>EH60*EI60</f>
        <v/>
      </c>
      <c r="EK60" s="61" t="n"/>
      <c r="EL60" s="33" t="inlineStr">
        <is>
          <t>VNQ</t>
        </is>
      </c>
      <c r="EM60" s="49" t="n">
        <v>0</v>
      </c>
      <c r="EN60" s="61">
        <f>'ETF MTD'!$JU$28/'ETF MTD'!$JU$3-1</f>
        <v/>
      </c>
      <c r="EO60" s="61">
        <f>EM60*EN60</f>
        <v/>
      </c>
      <c r="EP60" s="61" t="n"/>
      <c r="EQ60" s="33" t="inlineStr">
        <is>
          <t>VNQ</t>
        </is>
      </c>
      <c r="ER60" s="49" t="n">
        <v>0</v>
      </c>
      <c r="ES60" s="61">
        <f>'ETF MTD'!$JU$28/'ETF MTD'!$JU$3-1</f>
        <v/>
      </c>
      <c r="ET60" s="61">
        <f>ER60*ES60</f>
        <v/>
      </c>
      <c r="EU60" s="61" t="n"/>
      <c r="EV60" s="33" t="inlineStr">
        <is>
          <t>VNQ</t>
        </is>
      </c>
      <c r="EW60" s="49" t="n">
        <v>0</v>
      </c>
      <c r="EX60" s="61">
        <f>'ETF MTD'!$JU$28/'ETF MTD'!$JU$3-1</f>
        <v/>
      </c>
      <c r="EY60" s="61">
        <f>EW60*EX60</f>
        <v/>
      </c>
      <c r="EZ60" s="61" t="n"/>
      <c r="FA60" s="33" t="inlineStr">
        <is>
          <t>VNQ</t>
        </is>
      </c>
      <c r="FB60" s="49" t="n">
        <v>0</v>
      </c>
      <c r="FC60" s="61">
        <f>'ETF MTD'!$JU$28/'ETF MTD'!$JU$3-1</f>
        <v/>
      </c>
      <c r="FD60" s="61">
        <f>FB60*FC60</f>
        <v/>
      </c>
      <c r="FF60" s="33" t="inlineStr">
        <is>
          <t>VNQ</t>
        </is>
      </c>
      <c r="FG60" s="49" t="n">
        <v>0</v>
      </c>
      <c r="FH60" s="61">
        <f>'ETF MTD'!$JU$28/'ETF MTD'!$JU$3-1</f>
        <v/>
      </c>
      <c r="FI60" s="61">
        <f>FG60*FH60</f>
        <v/>
      </c>
      <c r="FK60" s="33" t="inlineStr">
        <is>
          <t>VNQ</t>
        </is>
      </c>
      <c r="FL60" s="49" t="n">
        <v>0</v>
      </c>
      <c r="FM60" s="61">
        <f>'ETF MTD'!$JU$28/'ETF MTD'!$JU$3-1</f>
        <v/>
      </c>
      <c r="FN60" s="61">
        <f>FL60*FM60</f>
        <v/>
      </c>
      <c r="FP60" s="33" t="inlineStr">
        <is>
          <t>VNQ</t>
        </is>
      </c>
      <c r="FQ60" s="49" t="n">
        <v>0</v>
      </c>
      <c r="FR60" s="61">
        <f>'ETF MTD'!$JU$28/'ETF MTD'!$JU$3-1</f>
        <v/>
      </c>
      <c r="FS60" s="61">
        <f>FQ60*FR60</f>
        <v/>
      </c>
      <c r="FT60" s="61" t="n"/>
      <c r="FU60" s="33" t="inlineStr">
        <is>
          <t>VNQ</t>
        </is>
      </c>
      <c r="FV60" s="49" t="n">
        <v>0</v>
      </c>
      <c r="FW60" s="61">
        <f>'ETF MTD'!$JU$28/'ETF MTD'!$JU$3-1</f>
        <v/>
      </c>
      <c r="FX60" s="61">
        <f>FV60*FW60</f>
        <v/>
      </c>
      <c r="FY60" s="61" t="n"/>
      <c r="FZ60" s="33" t="inlineStr">
        <is>
          <t>VNQ</t>
        </is>
      </c>
      <c r="GA60" s="49" t="n">
        <v>0</v>
      </c>
      <c r="GB60" s="61">
        <f>'ETF MTD'!$JU$28/'ETF MTD'!$JU$3-1</f>
        <v/>
      </c>
      <c r="GC60" s="61">
        <f>GA60*GB60</f>
        <v/>
      </c>
      <c r="GD60" s="61" t="n"/>
      <c r="GE60" s="33" t="inlineStr">
        <is>
          <t>VNQ</t>
        </is>
      </c>
      <c r="GF60" s="49" t="n">
        <v>0</v>
      </c>
      <c r="GG60" s="61">
        <f>'ETF MTD'!$JU$28/'ETF MTD'!$JU$3-1</f>
        <v/>
      </c>
      <c r="GH60" s="61">
        <f>GF60*GG60</f>
        <v/>
      </c>
      <c r="GI60" s="61" t="n"/>
      <c r="GJ60" s="33" t="inlineStr">
        <is>
          <t>VNQ</t>
        </is>
      </c>
      <c r="GK60" s="49" t="n">
        <v>0</v>
      </c>
      <c r="GL60" s="61">
        <f>'ETF MTD'!$JU$28/'ETF MTD'!$JU$3-1</f>
        <v/>
      </c>
      <c r="GM60" s="61">
        <f>GK60*GL60</f>
        <v/>
      </c>
      <c r="GN60" s="61" t="n"/>
      <c r="GO60" s="33" t="inlineStr">
        <is>
          <t>VNQ</t>
        </is>
      </c>
      <c r="GP60" s="49" t="n">
        <v>0</v>
      </c>
      <c r="GQ60" s="61">
        <f>'ETF MTD'!$JU$28/'ETF MTD'!$JU$3-1</f>
        <v/>
      </c>
      <c r="GR60" s="61">
        <f>GP60*GQ60</f>
        <v/>
      </c>
      <c r="GS60" s="61" t="n"/>
      <c r="GT60" s="33" t="inlineStr">
        <is>
          <t>VNQ</t>
        </is>
      </c>
      <c r="GU60" s="49" t="n">
        <v>0</v>
      </c>
      <c r="GV60" s="61">
        <f>'ETF MTD'!$JU$28/'ETF MTD'!$JU$3-1</f>
        <v/>
      </c>
      <c r="GW60" s="61">
        <f>GU60*GV60</f>
        <v/>
      </c>
      <c r="GX60" s="61" t="n"/>
      <c r="GY60" s="33" t="inlineStr">
        <is>
          <t>VNQ</t>
        </is>
      </c>
      <c r="GZ60" s="49" t="n">
        <v>0</v>
      </c>
      <c r="HA60" s="61">
        <f>'ETF MTD'!$JU$28/'ETF MTD'!$JU$3-1</f>
        <v/>
      </c>
      <c r="HB60" s="61">
        <f>GZ60*HA60</f>
        <v/>
      </c>
      <c r="HC60" s="61" t="n"/>
      <c r="HD60" s="33" t="inlineStr">
        <is>
          <t>VNQ</t>
        </is>
      </c>
      <c r="HE60" s="49" t="n">
        <v>0</v>
      </c>
      <c r="HF60" s="61">
        <f>'ETF MTD'!$JU$28/'ETF MTD'!$JU$3-1</f>
        <v/>
      </c>
      <c r="HG60" s="61">
        <f>HE60*HF60</f>
        <v/>
      </c>
      <c r="HH60" s="61" t="n"/>
      <c r="HI60" s="33" t="inlineStr">
        <is>
          <t>VNQ</t>
        </is>
      </c>
      <c r="HJ60" s="49" t="n">
        <v>0</v>
      </c>
      <c r="HK60" s="61">
        <f>'ETF MTD'!$JU$28/'ETF MTD'!$JU$3-1</f>
        <v/>
      </c>
      <c r="HL60" s="61">
        <f>HJ60*HK60</f>
        <v/>
      </c>
      <c r="HM60" s="61" t="n"/>
      <c r="HN60" s="33" t="inlineStr">
        <is>
          <t>VNQ</t>
        </is>
      </c>
      <c r="HO60" s="49" t="n">
        <v>0</v>
      </c>
      <c r="HP60" s="61">
        <f>'ETF MTD'!$JU$28/'ETF MTD'!$JU$3-1</f>
        <v/>
      </c>
      <c r="HQ60" s="61">
        <f>HO60*HP60</f>
        <v/>
      </c>
      <c r="HR60" s="61" t="n"/>
      <c r="HS60" s="33" t="inlineStr">
        <is>
          <t>VNQ</t>
        </is>
      </c>
      <c r="HT60" s="49" t="n">
        <v>0</v>
      </c>
      <c r="HU60" s="61">
        <f>'ETF MTD'!$JU$28/'ETF MTD'!$JU$3-1</f>
        <v/>
      </c>
      <c r="HV60" s="61">
        <f>HT60*HU60</f>
        <v/>
      </c>
      <c r="HW60" s="61" t="n"/>
      <c r="HX60" s="33" t="inlineStr">
        <is>
          <t>VNQ</t>
        </is>
      </c>
      <c r="HY60" s="49" t="n">
        <v>0</v>
      </c>
      <c r="HZ60" s="61">
        <f>'ETF MTD'!$JU$28/'ETF MTD'!$JU$3-1</f>
        <v/>
      </c>
      <c r="IA60" s="61">
        <f>HY60*HZ60</f>
        <v/>
      </c>
      <c r="IB60" s="61" t="n"/>
      <c r="IC60" s="33" t="inlineStr">
        <is>
          <t>VNQ</t>
        </is>
      </c>
      <c r="ID60" s="49" t="n">
        <v>0</v>
      </c>
      <c r="IE60" s="61">
        <f>'ETF MTD'!$JU$28/'ETF MTD'!$JU$3-1</f>
        <v/>
      </c>
      <c r="IF60" s="61">
        <f>ID60*IE60</f>
        <v/>
      </c>
      <c r="IG60" s="61" t="n"/>
      <c r="IH60" s="33" t="inlineStr">
        <is>
          <t>VNQ</t>
        </is>
      </c>
      <c r="II60" s="49" t="n">
        <v>0</v>
      </c>
      <c r="IJ60" s="61">
        <f>'ETF MTD'!$JU$28/'ETF MTD'!$JU$3-1</f>
        <v/>
      </c>
      <c r="IK60" s="61">
        <f>II60*IJ60</f>
        <v/>
      </c>
      <c r="IL60" s="61" t="n"/>
      <c r="IM60" s="33" t="inlineStr">
        <is>
          <t>VNQ</t>
        </is>
      </c>
      <c r="IN60" s="49" t="n">
        <v>0</v>
      </c>
      <c r="IO60" s="61">
        <f>'ETF MTD'!$JU$28/'ETF MTD'!$JU$3-1</f>
        <v/>
      </c>
      <c r="IP60" s="61">
        <f>IN60*IO60</f>
        <v/>
      </c>
      <c r="IQ60" s="61" t="n"/>
      <c r="IR60" s="33" t="inlineStr">
        <is>
          <t>VNQ</t>
        </is>
      </c>
      <c r="IS60" s="49" t="n">
        <v>0</v>
      </c>
      <c r="IT60" s="61">
        <f>'ETF MTD'!$JU$28/'ETF MTD'!$JU$3-1</f>
        <v/>
      </c>
      <c r="IU60" s="61">
        <f>IS60*IT60</f>
        <v/>
      </c>
      <c r="IV60" s="61" t="n"/>
      <c r="IW60" s="33" t="inlineStr">
        <is>
          <t>VNQ</t>
        </is>
      </c>
      <c r="IX60" s="49" t="n">
        <v>0</v>
      </c>
      <c r="IY60" s="61">
        <f>'ETF MTD'!$JU$28/'ETF MTD'!$JU$3-1</f>
        <v/>
      </c>
      <c r="IZ60" s="61">
        <f>IX60*IY60</f>
        <v/>
      </c>
      <c r="JA60" s="61" t="n"/>
      <c r="JB60" s="33" t="inlineStr">
        <is>
          <t>VNQ</t>
        </is>
      </c>
      <c r="JC60" s="49" t="n">
        <v>0</v>
      </c>
      <c r="JD60" s="61">
        <f>'ETF MTD'!$JU$28/'ETF MTD'!$JU$3-1</f>
        <v/>
      </c>
      <c r="JE60" s="61">
        <f>JC60*JD60</f>
        <v/>
      </c>
      <c r="JF60" s="61" t="n"/>
      <c r="JG60" s="33" t="inlineStr">
        <is>
          <t>VNQ</t>
        </is>
      </c>
      <c r="JH60" s="49" t="n">
        <v>0</v>
      </c>
      <c r="JI60" s="61">
        <f>'ETF MTD'!$JU$28/'ETF MTD'!$JU$3-1</f>
        <v/>
      </c>
      <c r="JJ60" s="61">
        <f>JH60*JI60</f>
        <v/>
      </c>
      <c r="JK60" s="61" t="n"/>
      <c r="JL60" s="33" t="inlineStr">
        <is>
          <t>VNQ</t>
        </is>
      </c>
      <c r="JM60" s="49" t="n">
        <v>0</v>
      </c>
      <c r="JN60" s="61">
        <f>'ETF MTD'!$JU$28/'ETF MTD'!$JU$3-1</f>
        <v/>
      </c>
      <c r="JO60" s="61">
        <f>JM60*JN60</f>
        <v/>
      </c>
      <c r="JP60" s="61" t="n"/>
      <c r="JQ60" s="33" t="inlineStr">
        <is>
          <t>VNQ</t>
        </is>
      </c>
      <c r="JR60" s="49" t="n">
        <v>0</v>
      </c>
      <c r="JS60" s="61">
        <f>'ETF MTD'!$JU$28/'ETF MTD'!$JU$3-1</f>
        <v/>
      </c>
      <c r="JT60" s="61">
        <f>JR60*JS60</f>
        <v/>
      </c>
      <c r="JU60" s="61" t="n"/>
      <c r="JV60" s="33" t="inlineStr">
        <is>
          <t>VNQ</t>
        </is>
      </c>
      <c r="JW60" s="49" t="n">
        <v>0</v>
      </c>
      <c r="JX60" s="61">
        <f>'ETF MTD'!$JU$28/'ETF MTD'!$JU$3-1</f>
        <v/>
      </c>
      <c r="JY60" s="61">
        <f>JW60*JX60</f>
        <v/>
      </c>
      <c r="JZ60" s="61" t="n"/>
      <c r="KA60" s="33" t="inlineStr">
        <is>
          <t>VNQ</t>
        </is>
      </c>
      <c r="KB60" s="49" t="n">
        <v>0</v>
      </c>
      <c r="KC60" s="61">
        <f>'ETF MTD'!$JU$28/'ETF MTD'!$JU$3-1</f>
        <v/>
      </c>
      <c r="KD60" s="61">
        <f>KB60*KC60</f>
        <v/>
      </c>
      <c r="KE60" s="61" t="n"/>
      <c r="KF60" s="33" t="inlineStr">
        <is>
          <t>VNQ</t>
        </is>
      </c>
      <c r="KG60" s="49" t="n">
        <v>0</v>
      </c>
      <c r="KH60" s="61">
        <f>'ETF MTD'!$JU$28/'ETF MTD'!$JU$3-1</f>
        <v/>
      </c>
      <c r="KI60" s="61">
        <f>KG60*KH60</f>
        <v/>
      </c>
      <c r="KJ60" s="61" t="n"/>
      <c r="KK60" s="33" t="inlineStr">
        <is>
          <t>VNQ</t>
        </is>
      </c>
      <c r="KL60" s="49" t="n">
        <v>0</v>
      </c>
      <c r="KM60" s="61">
        <f>'ETF MTD'!$JU$28/'ETF MTD'!$JU$3-1</f>
        <v/>
      </c>
      <c r="KN60" s="61">
        <f>KL60*KM60</f>
        <v/>
      </c>
      <c r="KO60" s="61" t="n"/>
      <c r="KP60" s="33" t="inlineStr">
        <is>
          <t>VNQ</t>
        </is>
      </c>
      <c r="KQ60" s="49" t="n">
        <v>0</v>
      </c>
      <c r="KR60" s="61">
        <f>'ETF MTD'!$JU$28/'ETF MTD'!$JU$3-1</f>
        <v/>
      </c>
      <c r="KS60" s="61">
        <f>KQ60*KR60</f>
        <v/>
      </c>
      <c r="KT60" s="61" t="n"/>
      <c r="KU60" s="33" t="inlineStr">
        <is>
          <t>VNQ</t>
        </is>
      </c>
      <c r="KV60" s="49" t="n">
        <v>0</v>
      </c>
      <c r="KW60" s="61">
        <f>'ETF MTD'!$JU$28/'ETF MTD'!$JU$3-1</f>
        <v/>
      </c>
      <c r="KX60" s="61">
        <f>KV60*KW60</f>
        <v/>
      </c>
      <c r="KY60" s="61" t="n"/>
      <c r="KZ60" s="33" t="inlineStr">
        <is>
          <t>VNQ</t>
        </is>
      </c>
      <c r="LA60" s="49" t="n">
        <v>0</v>
      </c>
      <c r="LB60" s="61">
        <f>'ETF MTD'!$JU$28/'ETF MTD'!$JU$3-1</f>
        <v/>
      </c>
      <c r="LC60" s="61">
        <f>LA60*LB60</f>
        <v/>
      </c>
      <c r="LD60" s="61" t="n"/>
      <c r="LE60" s="33" t="inlineStr">
        <is>
          <t>VNQ</t>
        </is>
      </c>
      <c r="LF60" s="49" t="n">
        <v>0</v>
      </c>
      <c r="LG60" s="61">
        <f>'ETF MTD'!$JU$28/'ETF MTD'!$JU$3-1</f>
        <v/>
      </c>
      <c r="LH60" s="61">
        <f>LF60*LG60</f>
        <v/>
      </c>
      <c r="LJ60" s="33" t="inlineStr">
        <is>
          <t>VNQ</t>
        </is>
      </c>
      <c r="LK60" s="49" t="n">
        <v>0</v>
      </c>
      <c r="LL60" s="61">
        <f>'ETF MTD'!$JU$28/'ETF MTD'!$JU$3-1</f>
        <v/>
      </c>
      <c r="LM60" s="61">
        <f>LK60*LL60</f>
        <v/>
      </c>
      <c r="LN60" s="61" t="n"/>
      <c r="LO60" s="33" t="inlineStr">
        <is>
          <t>VNQ</t>
        </is>
      </c>
      <c r="LP60" s="49" t="n">
        <v>0</v>
      </c>
      <c r="LQ60" s="61">
        <f>'ETF MTD'!$JU$28/'ETF MTD'!$JU$3-1</f>
        <v/>
      </c>
      <c r="LR60" s="61">
        <f>LP60*LQ60</f>
        <v/>
      </c>
      <c r="LT60" s="33" t="inlineStr">
        <is>
          <t>VNQ</t>
        </is>
      </c>
      <c r="LU60" s="49" t="n">
        <v>0</v>
      </c>
      <c r="LV60" s="61">
        <f>'ETF MTD'!$JU$28/'ETF MTD'!$JU$3-1</f>
        <v/>
      </c>
      <c r="LW60" s="61">
        <f>LU60*LV60</f>
        <v/>
      </c>
      <c r="LY60" s="33" t="inlineStr">
        <is>
          <t>VNQ</t>
        </is>
      </c>
      <c r="LZ60" s="49" t="n">
        <v>0</v>
      </c>
      <c r="MA60" s="61">
        <f>'ETF MTD'!$JU$28/'ETF MTD'!$JU$3-1</f>
        <v/>
      </c>
      <c r="MB60" s="61">
        <f>LZ60*MA60</f>
        <v/>
      </c>
      <c r="MD60" s="33" t="inlineStr">
        <is>
          <t>VNQ</t>
        </is>
      </c>
      <c r="ME60" s="49" t="n">
        <v>0</v>
      </c>
      <c r="MF60" s="61">
        <f>'ETF MTD'!$JU$28/'ETF MTD'!$JU$3-1</f>
        <v/>
      </c>
      <c r="MG60" s="61">
        <f>ME60*MF60</f>
        <v/>
      </c>
      <c r="MI60" s="33" t="inlineStr">
        <is>
          <t>VNQ</t>
        </is>
      </c>
      <c r="MJ60" s="49" t="n">
        <v>0</v>
      </c>
      <c r="MK60" s="61">
        <f>'ETF MTD'!$JU$28/'ETF MTD'!$JU$3-1</f>
        <v/>
      </c>
      <c r="ML60" s="61">
        <f>MJ60*MK60</f>
        <v/>
      </c>
      <c r="MN60" s="33" t="inlineStr">
        <is>
          <t>VNQ</t>
        </is>
      </c>
      <c r="MO60" s="49" t="n">
        <v>0</v>
      </c>
      <c r="MP60" s="61">
        <f>'ETF MTD'!$JU$28/'ETF MTD'!$JU$3-1</f>
        <v/>
      </c>
      <c r="MQ60" s="61">
        <f>MO60*MP60</f>
        <v/>
      </c>
      <c r="MS60" s="33" t="inlineStr">
        <is>
          <t>VNQ</t>
        </is>
      </c>
      <c r="MT60" s="49" t="n">
        <v>0</v>
      </c>
      <c r="MU60" s="61">
        <f>'ETF MTD'!$JU$28/'ETF MTD'!$JU$3-1</f>
        <v/>
      </c>
      <c r="MV60" s="61">
        <f>MT60*MU60</f>
        <v/>
      </c>
      <c r="MX60" s="33" t="inlineStr">
        <is>
          <t>VNQ</t>
        </is>
      </c>
      <c r="MY60" s="49" t="n">
        <v>0</v>
      </c>
      <c r="MZ60" s="61">
        <f>'ETF MTD'!$JU$28/'ETF MTD'!$JU$3-1</f>
        <v/>
      </c>
      <c r="NA60" s="61">
        <f>MY60*MZ60</f>
        <v/>
      </c>
      <c r="NC60" s="33" t="inlineStr">
        <is>
          <t>VNQ</t>
        </is>
      </c>
      <c r="ND60" s="49" t="n">
        <v>0</v>
      </c>
      <c r="NE60" s="61">
        <f>'ETF MTD'!$JU$28/'ETF MTD'!$JU$3-1</f>
        <v/>
      </c>
      <c r="NF60" s="61">
        <f>ND60*NE60</f>
        <v/>
      </c>
      <c r="NH60" s="33" t="inlineStr">
        <is>
          <t>VNQ</t>
        </is>
      </c>
      <c r="NI60" s="49" t="n">
        <v>0</v>
      </c>
      <c r="NJ60" s="61">
        <f>'ETF MTD'!$JU$28/'ETF MTD'!$JU$3-1</f>
        <v/>
      </c>
      <c r="NK60" s="61">
        <f>NI60*NJ60</f>
        <v/>
      </c>
      <c r="NM60" s="33" t="inlineStr">
        <is>
          <t>VNQ</t>
        </is>
      </c>
      <c r="NN60" s="49" t="n">
        <v>0</v>
      </c>
      <c r="NO60" s="61">
        <f>'ETF MTD'!$JU$28/'ETF MTD'!$JU$3-1</f>
        <v/>
      </c>
      <c r="NP60" s="61">
        <f>NN60*NO60</f>
        <v/>
      </c>
      <c r="NR60" s="33" t="inlineStr">
        <is>
          <t>VNQ</t>
        </is>
      </c>
      <c r="NS60" s="49" t="n">
        <v>0</v>
      </c>
      <c r="NT60" s="61">
        <f>'ETF MTD'!$JU$28/'ETF MTD'!$JU$3-1</f>
        <v/>
      </c>
      <c r="NU60" s="61">
        <f>NS60*NT60</f>
        <v/>
      </c>
      <c r="NW60" s="33" t="inlineStr">
        <is>
          <t>VNQ</t>
        </is>
      </c>
      <c r="NX60" s="49" t="n">
        <v>0</v>
      </c>
      <c r="NY60" s="61">
        <f>'ETF MTD'!$JU$28/'ETF MTD'!$JU$3-1</f>
        <v/>
      </c>
      <c r="NZ60" s="61">
        <f>NX60*NY60</f>
        <v/>
      </c>
      <c r="OB60" s="33" t="inlineStr">
        <is>
          <t>VNQ</t>
        </is>
      </c>
      <c r="OC60" s="49" t="n">
        <v>0</v>
      </c>
      <c r="OD60" s="61">
        <f>'ETF MTD'!$JU$28/'ETF MTD'!$JU$3-1</f>
        <v/>
      </c>
      <c r="OE60" s="61">
        <f>OC60*OD60</f>
        <v/>
      </c>
      <c r="OG60" s="33" t="inlineStr">
        <is>
          <t>VNQ</t>
        </is>
      </c>
      <c r="OH60" s="49" t="n">
        <v>0</v>
      </c>
      <c r="OI60" s="61">
        <f>'ETF MTD'!$JU$28/'ETF MTD'!$JU$3-1</f>
        <v/>
      </c>
      <c r="OJ60" s="61">
        <f>OH60*OI60</f>
        <v/>
      </c>
      <c r="OL60" s="33" t="inlineStr">
        <is>
          <t>VNQ</t>
        </is>
      </c>
      <c r="OM60" s="49" t="n">
        <v>0</v>
      </c>
      <c r="ON60" s="61">
        <f>'ETF MTD'!$JU$28/'ETF MTD'!$JU$3-1</f>
        <v/>
      </c>
      <c r="OO60" s="61">
        <f>OM60*ON60</f>
        <v/>
      </c>
      <c r="OQ60" s="33" t="inlineStr">
        <is>
          <t>VNQ</t>
        </is>
      </c>
      <c r="OR60" s="49" t="n">
        <v>0</v>
      </c>
      <c r="OS60" s="61">
        <f>'ETF MTD'!$JU$28/'ETF MTD'!$JU$3-1</f>
        <v/>
      </c>
      <c r="OT60" s="61">
        <f>OR60*OS60</f>
        <v/>
      </c>
      <c r="OV60" s="33" t="inlineStr">
        <is>
          <t>VNQ</t>
        </is>
      </c>
      <c r="OW60" s="49" t="n">
        <v>0</v>
      </c>
      <c r="OX60" s="61">
        <f>'ETF MTD'!$JU$28/'ETF MTD'!$JU$3-1</f>
        <v/>
      </c>
      <c r="OY60" s="61">
        <f>OW60*OX60</f>
        <v/>
      </c>
      <c r="PA60" s="33" t="inlineStr">
        <is>
          <t>VNQ</t>
        </is>
      </c>
      <c r="PB60" s="49" t="n">
        <v>0</v>
      </c>
      <c r="PC60" s="61">
        <f>'ETF MTD'!$JU$28/'ETF MTD'!$JU$3-1</f>
        <v/>
      </c>
      <c r="PD60" s="61">
        <f>PB60*PC60</f>
        <v/>
      </c>
      <c r="PF60" s="33" t="inlineStr">
        <is>
          <t>VNQ</t>
        </is>
      </c>
      <c r="PG60" s="49" t="n">
        <v>0</v>
      </c>
      <c r="PH60" s="61">
        <f>'ETF MTD'!$JU$28/'ETF MTD'!$JU$3-1</f>
        <v/>
      </c>
      <c r="PI60" s="61">
        <f>PG60*PH60</f>
        <v/>
      </c>
      <c r="PK60" s="33" t="inlineStr">
        <is>
          <t>VNQ</t>
        </is>
      </c>
      <c r="PL60" s="49" t="n">
        <v>0</v>
      </c>
      <c r="PM60" s="61">
        <f>'ETF MTD'!$JU$28/'ETF MTD'!$JU$3-1</f>
        <v/>
      </c>
      <c r="PN60" s="61">
        <f>PL60*PM60</f>
        <v/>
      </c>
      <c r="PP60" s="33" t="inlineStr">
        <is>
          <t>VNQ</t>
        </is>
      </c>
      <c r="PQ60" s="49" t="n">
        <v>0</v>
      </c>
      <c r="PR60" s="61">
        <f>'ETF MTD'!$JU$28/'ETF MTD'!$JU$3-1</f>
        <v/>
      </c>
      <c r="PS60" s="61">
        <f>PQ60*PR60</f>
        <v/>
      </c>
      <c r="PU60" s="33" t="inlineStr">
        <is>
          <t>VNQ</t>
        </is>
      </c>
      <c r="PV60" s="49" t="n">
        <v>0</v>
      </c>
      <c r="PW60" s="61">
        <f>'ETF MTD'!$JU$28/'ETF MTD'!$JU$3-1</f>
        <v/>
      </c>
      <c r="PX60" s="61">
        <f>PV60*PW60</f>
        <v/>
      </c>
      <c r="PZ60" s="33" t="inlineStr">
        <is>
          <t>VNQ</t>
        </is>
      </c>
      <c r="QA60" s="49" t="n">
        <v>0</v>
      </c>
      <c r="QB60" s="61">
        <f>'ETF MTD'!$JU$28/'ETF MTD'!$JU$3-1</f>
        <v/>
      </c>
      <c r="QC60" s="61">
        <f>QA60*QB60</f>
        <v/>
      </c>
    </row>
    <row r="61">
      <c r="AK61" t="inlineStr">
        <is>
          <t>XLY</t>
        </is>
      </c>
      <c r="AL61" s="32" t="n">
        <v>0.144</v>
      </c>
      <c r="AM61" s="32">
        <f>'ETF MTD'!$GO$28/'ETF MTD'!$GO$3-1</f>
        <v/>
      </c>
      <c r="AN61" s="32">
        <f>AL61*AM61</f>
        <v/>
      </c>
      <c r="AP61" t="inlineStr">
        <is>
          <t>XLY</t>
        </is>
      </c>
      <c r="AQ61" s="32" t="n">
        <v>0.144</v>
      </c>
      <c r="AR61" s="32">
        <f>'ETF MTD'!$GO$28/'ETF MTD'!$GO$3-1</f>
        <v/>
      </c>
      <c r="AS61" s="32">
        <f>AQ61*AR61</f>
        <v/>
      </c>
      <c r="AV61" s="32" t="n"/>
      <c r="AW61" s="32" t="n"/>
      <c r="AX61" s="32" t="n"/>
      <c r="BA61" s="32" t="n"/>
      <c r="BB61" s="32" t="n"/>
      <c r="BC61" s="32" t="n"/>
      <c r="DC61" t="inlineStr">
        <is>
          <t>TLT</t>
        </is>
      </c>
      <c r="DD61" s="49" t="n">
        <v>0</v>
      </c>
      <c r="DE61" s="61">
        <f>'ETF MTD'!$DO$28/'ETF MTD'!$DO$3-1</f>
        <v/>
      </c>
      <c r="DF61" s="61">
        <f>DD61*DE61</f>
        <v/>
      </c>
      <c r="DG61" s="61" t="n"/>
      <c r="DH61" t="inlineStr">
        <is>
          <t>TLT</t>
        </is>
      </c>
      <c r="DI61" s="49" t="n">
        <v>0</v>
      </c>
      <c r="DJ61" s="61">
        <f>'ETF MTD'!$DO$28/'ETF MTD'!$DO$3-1</f>
        <v/>
      </c>
      <c r="DK61" s="61">
        <f>DI61*DJ61</f>
        <v/>
      </c>
      <c r="DL61" s="61" t="n"/>
      <c r="DM61" t="inlineStr">
        <is>
          <t>TLT</t>
        </is>
      </c>
      <c r="DN61" s="49" t="n">
        <v>0</v>
      </c>
      <c r="DO61" s="61">
        <f>'ETF MTD'!$DO$28/'ETF MTD'!$DO$3-1</f>
        <v/>
      </c>
      <c r="DP61" s="61">
        <f>DN61*DO61</f>
        <v/>
      </c>
      <c r="DQ61" s="61" t="n"/>
      <c r="DR61" t="inlineStr">
        <is>
          <t>TLT</t>
        </is>
      </c>
      <c r="DS61" s="49" t="n">
        <v>0</v>
      </c>
      <c r="DT61" s="61">
        <f>'ETF MTD'!$DO$28/'ETF MTD'!$DO$3-1</f>
        <v/>
      </c>
      <c r="DU61" s="61">
        <f>DS61*DT61</f>
        <v/>
      </c>
      <c r="DV61" s="61" t="n"/>
      <c r="DW61" t="inlineStr">
        <is>
          <t>TLT</t>
        </is>
      </c>
      <c r="DX61" s="49" t="n">
        <v>0</v>
      </c>
      <c r="DY61" s="61">
        <f>'ETF MTD'!$DO$28/'ETF MTD'!$DO$3-1</f>
        <v/>
      </c>
      <c r="DZ61" s="61">
        <f>DX61*DY61</f>
        <v/>
      </c>
      <c r="EA61" s="61" t="n"/>
      <c r="EB61" t="inlineStr">
        <is>
          <t>TLT</t>
        </is>
      </c>
      <c r="EC61" s="49" t="n">
        <v>0</v>
      </c>
      <c r="ED61" s="61">
        <f>'ETF MTD'!$DO$28/'ETF MTD'!$DO$3-1</f>
        <v/>
      </c>
      <c r="EE61" s="61">
        <f>EC61*ED61</f>
        <v/>
      </c>
      <c r="EF61" s="61" t="n"/>
      <c r="EG61" t="inlineStr">
        <is>
          <t>TLT</t>
        </is>
      </c>
      <c r="EH61" s="49" t="n">
        <v>0</v>
      </c>
      <c r="EI61" s="61">
        <f>'ETF MTD'!$DO$28/'ETF MTD'!$DO$3-1</f>
        <v/>
      </c>
      <c r="EJ61" s="61">
        <f>EH61*EI61</f>
        <v/>
      </c>
      <c r="EK61" s="61" t="n"/>
      <c r="EL61" t="inlineStr">
        <is>
          <t>TLT</t>
        </is>
      </c>
      <c r="EM61" s="49" t="n">
        <v>0</v>
      </c>
      <c r="EN61" s="61">
        <f>'ETF MTD'!$DO$28/'ETF MTD'!$DO$3-1</f>
        <v/>
      </c>
      <c r="EO61" s="61">
        <f>EM61*EN61</f>
        <v/>
      </c>
      <c r="EP61" s="61" t="n"/>
      <c r="EQ61" t="inlineStr">
        <is>
          <t>TLT</t>
        </is>
      </c>
      <c r="ER61" s="49" t="n">
        <v>0</v>
      </c>
      <c r="ES61" s="61">
        <f>'ETF MTD'!$DO$28/'ETF MTD'!$DO$3-1</f>
        <v/>
      </c>
      <c r="ET61" s="61">
        <f>ER61*ES61</f>
        <v/>
      </c>
      <c r="EU61" s="61" t="n"/>
      <c r="EV61" t="inlineStr">
        <is>
          <t>TLT</t>
        </is>
      </c>
      <c r="EW61" s="49" t="n">
        <v>0</v>
      </c>
      <c r="EX61" s="61">
        <f>'ETF MTD'!$DO$28/'ETF MTD'!$DO$3-1</f>
        <v/>
      </c>
      <c r="EY61" s="61">
        <f>EW61*EX61</f>
        <v/>
      </c>
      <c r="EZ61" s="61" t="n"/>
      <c r="FA61" t="inlineStr">
        <is>
          <t>TLT</t>
        </is>
      </c>
      <c r="FB61" s="49" t="n">
        <v>0</v>
      </c>
      <c r="FC61" s="61">
        <f>'ETF MTD'!$DO$28/'ETF MTD'!$DO$3-1</f>
        <v/>
      </c>
      <c r="FD61" s="61">
        <f>FB61*FC61</f>
        <v/>
      </c>
      <c r="FF61" t="inlineStr">
        <is>
          <t>TLT</t>
        </is>
      </c>
      <c r="FG61" s="49" t="n">
        <v>0</v>
      </c>
      <c r="FH61" s="61">
        <f>'ETF MTD'!$DO$28/'ETF MTD'!$DO$3-1</f>
        <v/>
      </c>
      <c r="FI61" s="61">
        <f>FG61*FH61</f>
        <v/>
      </c>
      <c r="FK61" t="inlineStr">
        <is>
          <t>TLT</t>
        </is>
      </c>
      <c r="FL61" s="49" t="n">
        <v>0</v>
      </c>
      <c r="FM61" s="61">
        <f>'ETF MTD'!$DO$28/'ETF MTD'!$DO$3-1</f>
        <v/>
      </c>
      <c r="FN61" s="61">
        <f>FL61*FM61</f>
        <v/>
      </c>
      <c r="FP61" t="inlineStr">
        <is>
          <t>TLT</t>
        </is>
      </c>
      <c r="FQ61" s="49" t="n">
        <v>0</v>
      </c>
      <c r="FR61" s="61">
        <f>'ETF MTD'!$DO$28/'ETF MTD'!$DO$3-1</f>
        <v/>
      </c>
      <c r="FS61" s="61">
        <f>FQ61*FR61</f>
        <v/>
      </c>
      <c r="FT61" s="61" t="n"/>
      <c r="FU61" t="inlineStr">
        <is>
          <t>TLT</t>
        </is>
      </c>
      <c r="FV61" s="49" t="n">
        <v>0</v>
      </c>
      <c r="FW61" s="61">
        <f>'ETF MTD'!$DO$28/'ETF MTD'!$DO$3-1</f>
        <v/>
      </c>
      <c r="FX61" s="61">
        <f>FV61*FW61</f>
        <v/>
      </c>
      <c r="FY61" s="61" t="n"/>
      <c r="FZ61" t="inlineStr">
        <is>
          <t>TLT</t>
        </is>
      </c>
      <c r="GA61" s="49" t="n">
        <v>0</v>
      </c>
      <c r="GB61" s="61">
        <f>'ETF MTD'!$DO$28/'ETF MTD'!$DO$3-1</f>
        <v/>
      </c>
      <c r="GC61" s="61">
        <f>GA61*GB61</f>
        <v/>
      </c>
      <c r="GD61" s="61" t="n"/>
      <c r="GE61" t="inlineStr">
        <is>
          <t>TLT</t>
        </is>
      </c>
      <c r="GF61" s="49" t="n">
        <v>0</v>
      </c>
      <c r="GG61" s="61">
        <f>'ETF MTD'!$DO$28/'ETF MTD'!$DO$3-1</f>
        <v/>
      </c>
      <c r="GH61" s="61">
        <f>GF61*GG61</f>
        <v/>
      </c>
      <c r="GI61" s="61" t="n"/>
      <c r="GJ61" t="inlineStr">
        <is>
          <t>TLT</t>
        </is>
      </c>
      <c r="GK61" s="49" t="n">
        <v>0</v>
      </c>
      <c r="GL61" s="61">
        <f>'ETF MTD'!$DO$28/'ETF MTD'!$DO$3-1</f>
        <v/>
      </c>
      <c r="GM61" s="61">
        <f>GK61*GL61</f>
        <v/>
      </c>
      <c r="GN61" s="61" t="n"/>
      <c r="GO61" t="inlineStr">
        <is>
          <t>TLT</t>
        </is>
      </c>
      <c r="GP61" s="49" t="n">
        <v>0</v>
      </c>
      <c r="GQ61" s="61">
        <f>'ETF MTD'!$DO$28/'ETF MTD'!$DO$3-1</f>
        <v/>
      </c>
      <c r="GR61" s="61">
        <f>GP61*GQ61</f>
        <v/>
      </c>
      <c r="GS61" s="61" t="n"/>
      <c r="GT61" t="inlineStr">
        <is>
          <t>TLT</t>
        </is>
      </c>
      <c r="GU61" s="49" t="n">
        <v>0</v>
      </c>
      <c r="GV61" s="61">
        <f>'ETF MTD'!$DO$28/'ETF MTD'!$DO$3-1</f>
        <v/>
      </c>
      <c r="GW61" s="61">
        <f>GU61*GV61</f>
        <v/>
      </c>
      <c r="GX61" s="61" t="n"/>
      <c r="GY61" t="inlineStr">
        <is>
          <t>TLT</t>
        </is>
      </c>
      <c r="GZ61" s="49" t="n">
        <v>0</v>
      </c>
      <c r="HA61" s="61">
        <f>'ETF MTD'!$DO$28/'ETF MTD'!$DO$3-1</f>
        <v/>
      </c>
      <c r="HB61" s="61">
        <f>GZ61*HA61</f>
        <v/>
      </c>
      <c r="HC61" s="61" t="n"/>
      <c r="HD61" t="inlineStr">
        <is>
          <t>TLT</t>
        </is>
      </c>
      <c r="HE61" s="49" t="n">
        <v>0</v>
      </c>
      <c r="HF61" s="61">
        <f>'ETF MTD'!$DO$28/'ETF MTD'!$DO$3-1</f>
        <v/>
      </c>
      <c r="HG61" s="61">
        <f>HE61*HF61</f>
        <v/>
      </c>
      <c r="HH61" s="61" t="n"/>
      <c r="HI61" t="inlineStr">
        <is>
          <t>TLT</t>
        </is>
      </c>
      <c r="HJ61" s="49" t="n">
        <v>0</v>
      </c>
      <c r="HK61" s="61">
        <f>'ETF MTD'!$DO$28/'ETF MTD'!$DO$3-1</f>
        <v/>
      </c>
      <c r="HL61" s="61">
        <f>HJ61*HK61</f>
        <v/>
      </c>
      <c r="HM61" s="61" t="n"/>
      <c r="HN61" t="inlineStr">
        <is>
          <t>TLT</t>
        </is>
      </c>
      <c r="HO61" s="49" t="n">
        <v>0</v>
      </c>
      <c r="HP61" s="61">
        <f>'ETF MTD'!$DO$28/'ETF MTD'!$DO$3-1</f>
        <v/>
      </c>
      <c r="HQ61" s="61">
        <f>HO61*HP61</f>
        <v/>
      </c>
      <c r="HR61" s="61" t="n"/>
      <c r="HS61" t="inlineStr">
        <is>
          <t>TLT</t>
        </is>
      </c>
      <c r="HT61" s="49" t="n">
        <v>0</v>
      </c>
      <c r="HU61" s="61">
        <f>'ETF MTD'!$DO$28/'ETF MTD'!$DO$3-1</f>
        <v/>
      </c>
      <c r="HV61" s="61">
        <f>HT61*HU61</f>
        <v/>
      </c>
      <c r="HW61" s="61" t="n"/>
      <c r="HX61" t="inlineStr">
        <is>
          <t>TLT</t>
        </is>
      </c>
      <c r="HY61" s="49" t="n">
        <v>0</v>
      </c>
      <c r="HZ61" s="61">
        <f>'ETF MTD'!$DO$28/'ETF MTD'!$DO$3-1</f>
        <v/>
      </c>
      <c r="IA61" s="61">
        <f>HY61*HZ61</f>
        <v/>
      </c>
      <c r="IB61" s="61" t="n"/>
      <c r="IC61" t="inlineStr">
        <is>
          <t>TLT</t>
        </is>
      </c>
      <c r="ID61" s="49" t="n">
        <v>0</v>
      </c>
      <c r="IE61" s="61">
        <f>'ETF MTD'!$DO$28/'ETF MTD'!$DO$3-1</f>
        <v/>
      </c>
      <c r="IF61" s="61">
        <f>ID61*IE61</f>
        <v/>
      </c>
      <c r="IG61" s="61" t="n"/>
      <c r="IH61" t="inlineStr">
        <is>
          <t>TLT</t>
        </is>
      </c>
      <c r="II61" s="49" t="n">
        <v>0</v>
      </c>
      <c r="IJ61" s="61">
        <f>'ETF MTD'!$DO$28/'ETF MTD'!$DO$3-1</f>
        <v/>
      </c>
      <c r="IK61" s="61">
        <f>II61*IJ61</f>
        <v/>
      </c>
      <c r="IL61" s="61" t="n"/>
      <c r="IM61" t="inlineStr">
        <is>
          <t>TLT</t>
        </is>
      </c>
      <c r="IN61" s="49" t="n">
        <v>0</v>
      </c>
      <c r="IO61" s="61">
        <f>'ETF MTD'!$DO$28/'ETF MTD'!$DO$3-1</f>
        <v/>
      </c>
      <c r="IP61" s="61">
        <f>IN61*IO61</f>
        <v/>
      </c>
      <c r="IQ61" s="61" t="n"/>
      <c r="IR61" t="inlineStr">
        <is>
          <t>TLT</t>
        </is>
      </c>
      <c r="IS61" s="49" t="n">
        <v>0</v>
      </c>
      <c r="IT61" s="61">
        <f>'ETF MTD'!$DO$28/'ETF MTD'!$DO$3-1</f>
        <v/>
      </c>
      <c r="IU61" s="61">
        <f>IS61*IT61</f>
        <v/>
      </c>
      <c r="IV61" s="61" t="n"/>
      <c r="IW61" t="inlineStr">
        <is>
          <t>TLT</t>
        </is>
      </c>
      <c r="IX61" s="49" t="n">
        <v>0</v>
      </c>
      <c r="IY61" s="61">
        <f>'ETF MTD'!$DO$28/'ETF MTD'!$DO$3-1</f>
        <v/>
      </c>
      <c r="IZ61" s="61">
        <f>IX61*IY61</f>
        <v/>
      </c>
      <c r="JA61" s="61" t="n"/>
      <c r="JB61" t="inlineStr">
        <is>
          <t>TLT</t>
        </is>
      </c>
      <c r="JC61" s="49" t="n">
        <v>0</v>
      </c>
      <c r="JD61" s="61">
        <f>'ETF MTD'!$DO$28/'ETF MTD'!$DO$3-1</f>
        <v/>
      </c>
      <c r="JE61" s="61">
        <f>JC61*JD61</f>
        <v/>
      </c>
      <c r="JF61" s="61" t="n"/>
      <c r="JG61" t="inlineStr">
        <is>
          <t>TLT</t>
        </is>
      </c>
      <c r="JH61" s="49" t="n">
        <v>0</v>
      </c>
      <c r="JI61" s="61">
        <f>'ETF MTD'!$DO$28/'ETF MTD'!$DO$3-1</f>
        <v/>
      </c>
      <c r="JJ61" s="61">
        <f>JH61*JI61</f>
        <v/>
      </c>
      <c r="JK61" s="61" t="n"/>
      <c r="JL61" t="inlineStr">
        <is>
          <t>TLT</t>
        </is>
      </c>
      <c r="JM61" s="49" t="n">
        <v>0</v>
      </c>
      <c r="JN61" s="61">
        <f>'ETF MTD'!$DO$28/'ETF MTD'!$DO$3-1</f>
        <v/>
      </c>
      <c r="JO61" s="61">
        <f>JM61*JN61</f>
        <v/>
      </c>
      <c r="JP61" s="61" t="n"/>
      <c r="JQ61" t="inlineStr">
        <is>
          <t>TLT</t>
        </is>
      </c>
      <c r="JR61" s="49" t="n">
        <v>0</v>
      </c>
      <c r="JS61" s="61">
        <f>'ETF MTD'!$DO$28/'ETF MTD'!$DO$3-1</f>
        <v/>
      </c>
      <c r="JT61" s="61">
        <f>JR61*JS61</f>
        <v/>
      </c>
      <c r="JU61" s="61" t="n"/>
      <c r="JV61" t="inlineStr">
        <is>
          <t>TLT</t>
        </is>
      </c>
      <c r="JW61" s="49" t="n">
        <v>0</v>
      </c>
      <c r="JX61" s="61">
        <f>'ETF MTD'!$DO$28/'ETF MTD'!$DO$3-1</f>
        <v/>
      </c>
      <c r="JY61" s="61">
        <f>JW61*JX61</f>
        <v/>
      </c>
      <c r="JZ61" s="61" t="n"/>
      <c r="KA61" t="inlineStr">
        <is>
          <t>TLT</t>
        </is>
      </c>
      <c r="KB61" s="49" t="n">
        <v>0</v>
      </c>
      <c r="KC61" s="61">
        <f>'ETF MTD'!$DO$28/'ETF MTD'!$DO$3-1</f>
        <v/>
      </c>
      <c r="KD61" s="61">
        <f>KB61*KC61</f>
        <v/>
      </c>
      <c r="KE61" s="61" t="n"/>
      <c r="KF61" t="inlineStr">
        <is>
          <t>TLT</t>
        </is>
      </c>
      <c r="KG61" s="49" t="n">
        <v>0</v>
      </c>
      <c r="KH61" s="61">
        <f>'ETF MTD'!$DO$28/'ETF MTD'!$DO$3-1</f>
        <v/>
      </c>
      <c r="KI61" s="61">
        <f>KG61*KH61</f>
        <v/>
      </c>
      <c r="KJ61" s="61" t="n"/>
      <c r="KK61" t="inlineStr">
        <is>
          <t>TLT</t>
        </is>
      </c>
      <c r="KL61" s="49" t="n">
        <v>0</v>
      </c>
      <c r="KM61" s="61">
        <f>'ETF MTD'!$DO$28/'ETF MTD'!$DO$3-1</f>
        <v/>
      </c>
      <c r="KN61" s="61">
        <f>KL61*KM61</f>
        <v/>
      </c>
      <c r="KO61" s="61" t="n"/>
      <c r="KP61" t="inlineStr">
        <is>
          <t>TLT</t>
        </is>
      </c>
      <c r="KQ61" s="49" t="n">
        <v>0</v>
      </c>
      <c r="KR61" s="61">
        <f>'ETF MTD'!$DO$28/'ETF MTD'!$DO$3-1</f>
        <v/>
      </c>
      <c r="KS61" s="61">
        <f>KQ61*KR61</f>
        <v/>
      </c>
      <c r="KT61" s="61" t="n"/>
      <c r="KU61" t="inlineStr">
        <is>
          <t>TLT</t>
        </is>
      </c>
      <c r="KV61" s="49" t="n">
        <v>0</v>
      </c>
      <c r="KW61" s="61">
        <f>'ETF MTD'!$DO$28/'ETF MTD'!$DO$3-1</f>
        <v/>
      </c>
      <c r="KX61" s="61">
        <f>KV61*KW61</f>
        <v/>
      </c>
      <c r="KY61" s="61" t="n"/>
      <c r="KZ61" t="inlineStr">
        <is>
          <t>TLT</t>
        </is>
      </c>
      <c r="LA61" s="49" t="n">
        <v>0</v>
      </c>
      <c r="LB61" s="61">
        <f>'ETF MTD'!$DO$28/'ETF MTD'!$DO$3-1</f>
        <v/>
      </c>
      <c r="LC61" s="61">
        <f>LA61*LB61</f>
        <v/>
      </c>
      <c r="LD61" s="61" t="n"/>
      <c r="LE61" t="inlineStr">
        <is>
          <t>TLT</t>
        </is>
      </c>
      <c r="LF61" s="49" t="n">
        <v>0</v>
      </c>
      <c r="LG61" s="61">
        <f>'ETF MTD'!$DO$28/'ETF MTD'!$DO$3-1</f>
        <v/>
      </c>
      <c r="LH61" s="61">
        <f>LF61*LG61</f>
        <v/>
      </c>
      <c r="LJ61" t="inlineStr">
        <is>
          <t>TLT</t>
        </is>
      </c>
      <c r="LK61" s="49" t="n">
        <v>0</v>
      </c>
      <c r="LL61" s="61">
        <f>'ETF MTD'!$DO$28/'ETF MTD'!$DO$3-1</f>
        <v/>
      </c>
      <c r="LM61" s="61">
        <f>LK61*LL61</f>
        <v/>
      </c>
      <c r="LN61" s="61" t="n"/>
      <c r="LO61" t="inlineStr">
        <is>
          <t>TLT</t>
        </is>
      </c>
      <c r="LP61" s="49" t="n">
        <v>0</v>
      </c>
      <c r="LQ61" s="61">
        <f>'ETF MTD'!$DO$28/'ETF MTD'!$DO$3-1</f>
        <v/>
      </c>
      <c r="LR61" s="61">
        <f>LP61*LQ61</f>
        <v/>
      </c>
      <c r="LT61" t="inlineStr">
        <is>
          <t>TLT</t>
        </is>
      </c>
      <c r="LU61" s="49" t="n">
        <v>0</v>
      </c>
      <c r="LV61" s="61">
        <f>'ETF MTD'!$DO$28/'ETF MTD'!$DO$3-1</f>
        <v/>
      </c>
      <c r="LW61" s="61">
        <f>LU61*LV61</f>
        <v/>
      </c>
      <c r="LY61" t="inlineStr">
        <is>
          <t>TLT</t>
        </is>
      </c>
      <c r="LZ61" s="49" t="n">
        <v>0</v>
      </c>
      <c r="MA61" s="61">
        <f>'ETF MTD'!$DO$28/'ETF MTD'!$DO$3-1</f>
        <v/>
      </c>
      <c r="MB61" s="61">
        <f>LZ61*MA61</f>
        <v/>
      </c>
      <c r="MD61" t="inlineStr">
        <is>
          <t>TLT</t>
        </is>
      </c>
      <c r="ME61" s="49" t="n">
        <v>0</v>
      </c>
      <c r="MF61" s="61">
        <f>'ETF MTD'!$DO$28/'ETF MTD'!$DO$3-1</f>
        <v/>
      </c>
      <c r="MG61" s="61">
        <f>ME61*MF61</f>
        <v/>
      </c>
      <c r="MI61" t="inlineStr">
        <is>
          <t>TLT</t>
        </is>
      </c>
      <c r="MJ61" s="49" t="n">
        <v>0</v>
      </c>
      <c r="MK61" s="61">
        <f>'ETF MTD'!$DO$28/'ETF MTD'!$DO$3-1</f>
        <v/>
      </c>
      <c r="ML61" s="61">
        <f>MJ61*MK61</f>
        <v/>
      </c>
      <c r="MN61" t="inlineStr">
        <is>
          <t>TLT</t>
        </is>
      </c>
      <c r="MO61" s="49" t="n">
        <v>0</v>
      </c>
      <c r="MP61" s="61">
        <f>'ETF MTD'!$DO$28/'ETF MTD'!$DO$3-1</f>
        <v/>
      </c>
      <c r="MQ61" s="61">
        <f>MO61*MP61</f>
        <v/>
      </c>
      <c r="MS61" t="inlineStr">
        <is>
          <t>TLT</t>
        </is>
      </c>
      <c r="MT61" s="49" t="n">
        <v>0</v>
      </c>
      <c r="MU61" s="61">
        <f>'ETF MTD'!$DO$28/'ETF MTD'!$DO$3-1</f>
        <v/>
      </c>
      <c r="MV61" s="61">
        <f>MT61*MU61</f>
        <v/>
      </c>
      <c r="MX61" t="inlineStr">
        <is>
          <t>TLT</t>
        </is>
      </c>
      <c r="MY61" s="49" t="n">
        <v>0</v>
      </c>
      <c r="MZ61" s="61">
        <f>'ETF MTD'!$DO$28/'ETF MTD'!$DO$3-1</f>
        <v/>
      </c>
      <c r="NA61" s="61">
        <f>MY61*MZ61</f>
        <v/>
      </c>
      <c r="NC61" t="inlineStr">
        <is>
          <t>TLT</t>
        </is>
      </c>
      <c r="ND61" s="49" t="n">
        <v>0</v>
      </c>
      <c r="NE61" s="61">
        <f>'ETF MTD'!$DO$28/'ETF MTD'!$DO$3-1</f>
        <v/>
      </c>
      <c r="NF61" s="61">
        <f>ND61*NE61</f>
        <v/>
      </c>
      <c r="NH61" t="inlineStr">
        <is>
          <t>TLT</t>
        </is>
      </c>
      <c r="NI61" s="49" t="n">
        <v>0</v>
      </c>
      <c r="NJ61" s="61">
        <f>'ETF MTD'!$DO$28/'ETF MTD'!$DO$3-1</f>
        <v/>
      </c>
      <c r="NK61" s="61">
        <f>NI61*NJ61</f>
        <v/>
      </c>
      <c r="NM61" t="inlineStr">
        <is>
          <t>TLT</t>
        </is>
      </c>
      <c r="NN61" s="49" t="n">
        <v>0</v>
      </c>
      <c r="NO61" s="61">
        <f>'ETF MTD'!$DO$28/'ETF MTD'!$DO$3-1</f>
        <v/>
      </c>
      <c r="NP61" s="61">
        <f>NN61*NO61</f>
        <v/>
      </c>
      <c r="NR61" t="inlineStr">
        <is>
          <t>TLT</t>
        </is>
      </c>
      <c r="NS61" s="49" t="n">
        <v>0</v>
      </c>
      <c r="NT61" s="61">
        <f>'ETF MTD'!$DO$28/'ETF MTD'!$DO$3-1</f>
        <v/>
      </c>
      <c r="NU61" s="61">
        <f>NS61*NT61</f>
        <v/>
      </c>
      <c r="NW61" t="inlineStr">
        <is>
          <t>TLT</t>
        </is>
      </c>
      <c r="NX61" s="49" t="n">
        <v>0</v>
      </c>
      <c r="NY61" s="61">
        <f>'ETF MTD'!$DO$28/'ETF MTD'!$DO$3-1</f>
        <v/>
      </c>
      <c r="NZ61" s="61">
        <f>NX61*NY61</f>
        <v/>
      </c>
      <c r="OB61" t="inlineStr">
        <is>
          <t>TLT</t>
        </is>
      </c>
      <c r="OC61" s="49" t="n">
        <v>0</v>
      </c>
      <c r="OD61" s="61">
        <f>'ETF MTD'!$DO$28/'ETF MTD'!$DO$3-1</f>
        <v/>
      </c>
      <c r="OE61" s="61">
        <f>OC61*OD61</f>
        <v/>
      </c>
      <c r="OG61" t="inlineStr">
        <is>
          <t>TLT</t>
        </is>
      </c>
      <c r="OH61" s="49" t="n">
        <v>0</v>
      </c>
      <c r="OI61" s="61">
        <f>'ETF MTD'!$DO$28/'ETF MTD'!$DO$3-1</f>
        <v/>
      </c>
      <c r="OJ61" s="61">
        <f>OH61*OI61</f>
        <v/>
      </c>
      <c r="OL61" t="inlineStr">
        <is>
          <t>TLT</t>
        </is>
      </c>
      <c r="OM61" s="49" t="n">
        <v>0</v>
      </c>
      <c r="ON61" s="61">
        <f>'ETF MTD'!$DO$28/'ETF MTD'!$DO$3-1</f>
        <v/>
      </c>
      <c r="OO61" s="61">
        <f>OM61*ON61</f>
        <v/>
      </c>
      <c r="OQ61" t="inlineStr">
        <is>
          <t>TLT</t>
        </is>
      </c>
      <c r="OR61" s="49" t="n">
        <v>0</v>
      </c>
      <c r="OS61" s="61">
        <f>'ETF MTD'!$DO$28/'ETF MTD'!$DO$3-1</f>
        <v/>
      </c>
      <c r="OT61" s="61">
        <f>OR61*OS61</f>
        <v/>
      </c>
      <c r="OV61" t="inlineStr">
        <is>
          <t>TLT</t>
        </is>
      </c>
      <c r="OW61" s="49" t="n">
        <v>0</v>
      </c>
      <c r="OX61" s="61">
        <f>'ETF MTD'!$DO$28/'ETF MTD'!$DO$3-1</f>
        <v/>
      </c>
      <c r="OY61" s="61">
        <f>OW61*OX61</f>
        <v/>
      </c>
      <c r="PA61" t="inlineStr">
        <is>
          <t>TLT</t>
        </is>
      </c>
      <c r="PB61" s="49" t="n">
        <v>0</v>
      </c>
      <c r="PC61" s="61">
        <f>'ETF MTD'!$DO$28/'ETF MTD'!$DO$3-1</f>
        <v/>
      </c>
      <c r="PD61" s="61">
        <f>PB61*PC61</f>
        <v/>
      </c>
      <c r="PF61" t="inlineStr">
        <is>
          <t>TLT</t>
        </is>
      </c>
      <c r="PG61" s="49" t="n">
        <v>0</v>
      </c>
      <c r="PH61" s="61">
        <f>'ETF MTD'!$DO$28/'ETF MTD'!$DO$3-1</f>
        <v/>
      </c>
      <c r="PI61" s="61">
        <f>PG61*PH61</f>
        <v/>
      </c>
      <c r="PK61" t="inlineStr">
        <is>
          <t>TLT</t>
        </is>
      </c>
      <c r="PL61" s="49" t="n">
        <v>0</v>
      </c>
      <c r="PM61" s="61">
        <f>'ETF MTD'!$DO$28/'ETF MTD'!$DO$3-1</f>
        <v/>
      </c>
      <c r="PN61" s="61">
        <f>PL61*PM61</f>
        <v/>
      </c>
      <c r="PP61" t="inlineStr">
        <is>
          <t>TLT</t>
        </is>
      </c>
      <c r="PQ61" s="49" t="n">
        <v>0</v>
      </c>
      <c r="PR61" s="61">
        <f>'ETF MTD'!$DO$28/'ETF MTD'!$DO$3-1</f>
        <v/>
      </c>
      <c r="PS61" s="61">
        <f>PQ61*PR61</f>
        <v/>
      </c>
      <c r="PU61" t="inlineStr">
        <is>
          <t>TLT</t>
        </is>
      </c>
      <c r="PV61" s="49" t="n">
        <v>0</v>
      </c>
      <c r="PW61" s="61">
        <f>'ETF MTD'!$DO$28/'ETF MTD'!$DO$3-1</f>
        <v/>
      </c>
      <c r="PX61" s="61">
        <f>PV61*PW61</f>
        <v/>
      </c>
      <c r="PZ61" t="inlineStr">
        <is>
          <t>TLT</t>
        </is>
      </c>
      <c r="QA61" s="49" t="n">
        <v>0</v>
      </c>
      <c r="QB61" s="61">
        <f>'ETF MTD'!$DO$28/'ETF MTD'!$DO$3-1</f>
        <v/>
      </c>
      <c r="QC61" s="61">
        <f>QA61*QB61</f>
        <v/>
      </c>
    </row>
    <row r="62">
      <c r="DC62" t="inlineStr">
        <is>
          <t>GOVT</t>
        </is>
      </c>
      <c r="DD62" s="143" t="n">
        <v>0.294</v>
      </c>
      <c r="DE62" s="32">
        <f>'ETF MTD'!$OW$28/'ETF MTD'!$OW$3-1</f>
        <v/>
      </c>
      <c r="DF62" s="32">
        <f>DD62*DE62</f>
        <v/>
      </c>
      <c r="DG62" s="32" t="n"/>
      <c r="DH62" t="inlineStr">
        <is>
          <t>GOVT</t>
        </is>
      </c>
      <c r="DI62" s="143" t="n">
        <v>0.147</v>
      </c>
      <c r="DJ62" s="32">
        <f>'ETF MTD'!$OW$28/'ETF MTD'!$OW$3-1</f>
        <v/>
      </c>
      <c r="DK62" s="32">
        <f>DI62*DJ62</f>
        <v/>
      </c>
      <c r="DL62" s="32" t="n"/>
      <c r="DM62" t="inlineStr">
        <is>
          <t>GOVT</t>
        </is>
      </c>
      <c r="DN62" s="143" t="n">
        <v>0</v>
      </c>
      <c r="DO62" s="32">
        <f>'ETF MTD'!$OW$28/'ETF MTD'!$OW$3-1</f>
        <v/>
      </c>
      <c r="DP62" s="32">
        <f>DN62*DO62</f>
        <v/>
      </c>
      <c r="DQ62" s="32" t="n"/>
      <c r="DR62" t="inlineStr">
        <is>
          <t>GOVT</t>
        </is>
      </c>
      <c r="DS62" s="143" t="n">
        <v>0</v>
      </c>
      <c r="DT62" s="32">
        <f>'ETF MTD'!$OW$28/'ETF MTD'!$OW$3-1</f>
        <v/>
      </c>
      <c r="DU62" s="32">
        <f>DS62*DT62</f>
        <v/>
      </c>
      <c r="DV62" s="32" t="n"/>
      <c r="DW62" t="inlineStr">
        <is>
          <t>GOVT</t>
        </is>
      </c>
      <c r="DX62" s="143" t="n">
        <v>0.147</v>
      </c>
      <c r="DY62" s="32">
        <f>'ETF MTD'!$OW$28/'ETF MTD'!$OW$3-1</f>
        <v/>
      </c>
      <c r="DZ62" s="32">
        <f>DX62*DY62</f>
        <v/>
      </c>
      <c r="EA62" s="32" t="n"/>
      <c r="EB62" t="inlineStr">
        <is>
          <t>GOVT</t>
        </is>
      </c>
      <c r="EC62" s="143" t="n">
        <v>0</v>
      </c>
      <c r="ED62" s="32">
        <f>'ETF MTD'!$OW$28/'ETF MTD'!$OW$3-1</f>
        <v/>
      </c>
      <c r="EE62" s="32">
        <f>EC62*ED62</f>
        <v/>
      </c>
      <c r="EF62" s="32" t="n"/>
      <c r="EG62" t="inlineStr">
        <is>
          <t>GOVT</t>
        </is>
      </c>
      <c r="EH62" s="143" t="n">
        <v>0</v>
      </c>
      <c r="EI62" s="32">
        <f>'ETF MTD'!$OW$28/'ETF MTD'!$OW$3-1</f>
        <v/>
      </c>
      <c r="EJ62" s="32">
        <f>EH62*EI62</f>
        <v/>
      </c>
      <c r="EK62" s="32" t="n"/>
      <c r="EL62" t="inlineStr">
        <is>
          <t>GOVT</t>
        </is>
      </c>
      <c r="EM62" s="143" t="n">
        <v>0.147</v>
      </c>
      <c r="EN62" s="32">
        <f>'ETF MTD'!$OW$28/'ETF MTD'!$OW$3-1</f>
        <v/>
      </c>
      <c r="EO62" s="32">
        <f>EM62*EN62</f>
        <v/>
      </c>
      <c r="EP62" s="32" t="n"/>
      <c r="EQ62" t="inlineStr">
        <is>
          <t>GOVT</t>
        </is>
      </c>
      <c r="ER62" s="143" t="n">
        <v>0</v>
      </c>
      <c r="ES62" s="32">
        <f>'ETF MTD'!$OW$28/'ETF MTD'!$OW$3-1</f>
        <v/>
      </c>
      <c r="ET62" s="32">
        <f>ER62*ES62</f>
        <v/>
      </c>
      <c r="EU62" s="32" t="n"/>
      <c r="EV62" t="inlineStr">
        <is>
          <t>GOVT</t>
        </is>
      </c>
      <c r="EW62" s="143" t="n">
        <v>0</v>
      </c>
      <c r="EX62" s="32">
        <f>'ETF MTD'!$OW$28/'ETF MTD'!$OW$3-1</f>
        <v/>
      </c>
      <c r="EY62" s="32">
        <f>EW62*EX62</f>
        <v/>
      </c>
      <c r="EZ62" s="32" t="n"/>
      <c r="FA62" t="inlineStr">
        <is>
          <t>GOVT</t>
        </is>
      </c>
      <c r="FB62" s="143" t="n">
        <v>0</v>
      </c>
      <c r="FC62" s="32">
        <f>'ETF MTD'!$OW$28/'ETF MTD'!$OW$3-1</f>
        <v/>
      </c>
      <c r="FD62" s="32">
        <f>FB62*FC62</f>
        <v/>
      </c>
      <c r="FF62" t="inlineStr">
        <is>
          <t>GOVT</t>
        </is>
      </c>
      <c r="FG62" s="143" t="n">
        <v>0</v>
      </c>
      <c r="FH62" s="32">
        <f>'ETF MTD'!$OW$28/'ETF MTD'!$OW$3-1</f>
        <v/>
      </c>
      <c r="FI62" s="32">
        <f>FG62*FH62</f>
        <v/>
      </c>
      <c r="FK62" t="inlineStr">
        <is>
          <t>GOVT</t>
        </is>
      </c>
      <c r="FL62" s="143" t="n">
        <v>0</v>
      </c>
      <c r="FM62" s="32">
        <f>'ETF MTD'!$OW$28/'ETF MTD'!$OW$3-1</f>
        <v/>
      </c>
      <c r="FN62" s="32">
        <f>FL62*FM62</f>
        <v/>
      </c>
      <c r="FP62" t="inlineStr">
        <is>
          <t>GOVT</t>
        </is>
      </c>
      <c r="FQ62" s="143" t="n">
        <v>0.147</v>
      </c>
      <c r="FR62" s="32">
        <f>'ETF MTD'!$OW$28/'ETF MTD'!$OW$3-1</f>
        <v/>
      </c>
      <c r="FS62" s="32">
        <f>FQ62*FR62</f>
        <v/>
      </c>
      <c r="FT62" s="32" t="n"/>
      <c r="FU62" t="inlineStr">
        <is>
          <t>GOVT</t>
        </is>
      </c>
      <c r="FV62" s="143" t="n">
        <v>0.147</v>
      </c>
      <c r="FW62" s="32">
        <f>'ETF MTD'!$OW$28/'ETF MTD'!$OW$3-1</f>
        <v/>
      </c>
      <c r="FX62" s="32">
        <f>FV62*FW62</f>
        <v/>
      </c>
      <c r="FY62" s="32" t="n"/>
      <c r="FZ62" t="inlineStr">
        <is>
          <t>GOVT</t>
        </is>
      </c>
      <c r="GA62" s="143" t="n">
        <v>0.147</v>
      </c>
      <c r="GB62" s="32">
        <f>'ETF MTD'!$OW$28/'ETF MTD'!$OW$3-1</f>
        <v/>
      </c>
      <c r="GC62" s="32">
        <f>GA62*GB62</f>
        <v/>
      </c>
      <c r="GD62" s="32" t="n"/>
      <c r="GE62" t="inlineStr">
        <is>
          <t>GOVT</t>
        </is>
      </c>
      <c r="GF62" s="143" t="n">
        <v>0</v>
      </c>
      <c r="GG62" s="32">
        <f>'ETF MTD'!$OW$28/'ETF MTD'!$OW$3-1</f>
        <v/>
      </c>
      <c r="GH62" s="32">
        <f>GF62*GG62</f>
        <v/>
      </c>
      <c r="GI62" s="32" t="n"/>
      <c r="GJ62" t="inlineStr">
        <is>
          <t>GOVT</t>
        </is>
      </c>
      <c r="GK62" s="143" t="n">
        <v>0</v>
      </c>
      <c r="GL62" s="32">
        <f>'ETF MTD'!$OW$28/'ETF MTD'!$OW$3-1</f>
        <v/>
      </c>
      <c r="GM62" s="32">
        <f>GK62*GL62</f>
        <v/>
      </c>
      <c r="GN62" s="32" t="n"/>
      <c r="GO62" t="inlineStr">
        <is>
          <t>GOVT</t>
        </is>
      </c>
      <c r="GP62" s="143" t="n">
        <v>0</v>
      </c>
      <c r="GQ62" s="32">
        <f>'ETF MTD'!$OW$28/'ETF MTD'!$OW$3-1</f>
        <v/>
      </c>
      <c r="GR62" s="32">
        <f>GP62*GQ62</f>
        <v/>
      </c>
      <c r="GS62" s="32" t="n"/>
      <c r="GT62" t="inlineStr">
        <is>
          <t>GOVT</t>
        </is>
      </c>
      <c r="GU62" s="143" t="n">
        <v>0</v>
      </c>
      <c r="GV62" s="32">
        <f>'ETF MTD'!$OW$28/'ETF MTD'!$OW$3-1</f>
        <v/>
      </c>
      <c r="GW62" s="32">
        <f>GU62*GV62</f>
        <v/>
      </c>
      <c r="GX62" s="32" t="n"/>
      <c r="GY62" t="inlineStr">
        <is>
          <t>GOVT</t>
        </is>
      </c>
      <c r="GZ62" s="143" t="n">
        <v>0</v>
      </c>
      <c r="HA62" s="32">
        <f>'ETF MTD'!$OW$28/'ETF MTD'!$OW$3-1</f>
        <v/>
      </c>
      <c r="HB62" s="32">
        <f>GZ62*HA62</f>
        <v/>
      </c>
      <c r="HC62" s="32" t="n"/>
      <c r="HD62" t="inlineStr">
        <is>
          <t>GOVT</t>
        </is>
      </c>
      <c r="HE62" s="143" t="n">
        <v>0</v>
      </c>
      <c r="HF62" s="32">
        <f>'ETF MTD'!$OW$28/'ETF MTD'!$OW$3-1</f>
        <v/>
      </c>
      <c r="HG62" s="32">
        <f>HE62*HF62</f>
        <v/>
      </c>
      <c r="HH62" s="32" t="n"/>
      <c r="HI62" t="inlineStr">
        <is>
          <t>GOVT</t>
        </is>
      </c>
      <c r="HJ62" s="143" t="n">
        <v>0</v>
      </c>
      <c r="HK62" s="32">
        <f>'ETF MTD'!$OW$28/'ETF MTD'!$OW$3-1</f>
        <v/>
      </c>
      <c r="HL62" s="32">
        <f>HJ62*HK62</f>
        <v/>
      </c>
      <c r="HM62" s="32" t="n"/>
      <c r="HN62" t="inlineStr">
        <is>
          <t>GOVT</t>
        </is>
      </c>
      <c r="HO62" s="143" t="n">
        <v>0</v>
      </c>
      <c r="HP62" s="32">
        <f>'ETF MTD'!$OW$28/'ETF MTD'!$OW$3-1</f>
        <v/>
      </c>
      <c r="HQ62" s="32">
        <f>HO62*HP62</f>
        <v/>
      </c>
      <c r="HR62" s="32" t="n"/>
      <c r="HS62" t="inlineStr">
        <is>
          <t>GOVT</t>
        </is>
      </c>
      <c r="HT62" s="143" t="n">
        <v>0</v>
      </c>
      <c r="HU62" s="32">
        <f>'ETF MTD'!$OW$28/'ETF MTD'!$OW$3-1</f>
        <v/>
      </c>
      <c r="HV62" s="32">
        <f>HT62*HU62</f>
        <v/>
      </c>
      <c r="HW62" s="32" t="n"/>
      <c r="HX62" t="inlineStr">
        <is>
          <t>GOVT</t>
        </is>
      </c>
      <c r="HY62" s="143" t="n">
        <v>0</v>
      </c>
      <c r="HZ62" s="32">
        <f>'ETF MTD'!$OW$28/'ETF MTD'!$OW$3-1</f>
        <v/>
      </c>
      <c r="IA62" s="32">
        <f>HY62*HZ62</f>
        <v/>
      </c>
      <c r="IB62" s="32" t="n"/>
      <c r="IC62" t="inlineStr">
        <is>
          <t>GOVT</t>
        </is>
      </c>
      <c r="ID62" s="143" t="n">
        <v>0</v>
      </c>
      <c r="IE62" s="32">
        <f>'ETF MTD'!$OW$28/'ETF MTD'!$OW$3-1</f>
        <v/>
      </c>
      <c r="IF62" s="32">
        <f>ID62*IE62</f>
        <v/>
      </c>
      <c r="IG62" s="32" t="n"/>
      <c r="IH62" t="inlineStr">
        <is>
          <t>GOVT</t>
        </is>
      </c>
      <c r="II62" s="143" t="n">
        <v>0</v>
      </c>
      <c r="IJ62" s="32">
        <f>'ETF MTD'!$OW$28/'ETF MTD'!$OW$3-1</f>
        <v/>
      </c>
      <c r="IK62" s="32">
        <f>II62*IJ62</f>
        <v/>
      </c>
      <c r="IL62" s="32" t="n"/>
      <c r="IM62" t="inlineStr">
        <is>
          <t>GOVT</t>
        </is>
      </c>
      <c r="IN62" s="143" t="n">
        <v>0</v>
      </c>
      <c r="IO62" s="32">
        <f>'ETF MTD'!$OW$28/'ETF MTD'!$OW$3-1</f>
        <v/>
      </c>
      <c r="IP62" s="32">
        <f>IN62*IO62</f>
        <v/>
      </c>
      <c r="IQ62" s="32" t="n"/>
      <c r="IR62" t="inlineStr">
        <is>
          <t>GOVT</t>
        </is>
      </c>
      <c r="IS62" s="143" t="n">
        <v>0</v>
      </c>
      <c r="IT62" s="32">
        <f>'ETF MTD'!$OW$28/'ETF MTD'!$OW$3-1</f>
        <v/>
      </c>
      <c r="IU62" s="32">
        <f>IS62*IT62</f>
        <v/>
      </c>
      <c r="IV62" s="32" t="n"/>
      <c r="IW62" t="inlineStr">
        <is>
          <t>GOVT</t>
        </is>
      </c>
      <c r="IX62" s="143" t="n">
        <v>0</v>
      </c>
      <c r="IY62" s="32">
        <f>'ETF MTD'!$OW$28/'ETF MTD'!$OW$3-1</f>
        <v/>
      </c>
      <c r="IZ62" s="32">
        <f>IX62*IY62</f>
        <v/>
      </c>
      <c r="JA62" s="32" t="n"/>
      <c r="JB62" t="inlineStr">
        <is>
          <t>GOVT</t>
        </is>
      </c>
      <c r="JC62" s="143" t="n">
        <v>0</v>
      </c>
      <c r="JD62" s="32">
        <f>'ETF MTD'!$OW$28/'ETF MTD'!$OW$3-1</f>
        <v/>
      </c>
      <c r="JE62" s="32">
        <f>JC62*JD62</f>
        <v/>
      </c>
      <c r="JF62" s="32" t="n"/>
      <c r="JG62" t="inlineStr">
        <is>
          <t>GOVT</t>
        </is>
      </c>
      <c r="JH62" s="143" t="n">
        <v>0</v>
      </c>
      <c r="JI62" s="32">
        <f>'ETF MTD'!$OW$28/'ETF MTD'!$OW$3-1</f>
        <v/>
      </c>
      <c r="JJ62" s="32">
        <f>JH62*JI62</f>
        <v/>
      </c>
      <c r="JK62" s="32" t="n"/>
      <c r="JL62" t="inlineStr">
        <is>
          <t>GOVT</t>
        </is>
      </c>
      <c r="JM62" s="143" t="n">
        <v>0</v>
      </c>
      <c r="JN62" s="32">
        <f>'ETF MTD'!$OW$28/'ETF MTD'!$OW$3-1</f>
        <v/>
      </c>
      <c r="JO62" s="32">
        <f>JM62*JN62</f>
        <v/>
      </c>
      <c r="JP62" s="32" t="n"/>
      <c r="JQ62" t="inlineStr">
        <is>
          <t>GOVT</t>
        </is>
      </c>
      <c r="JR62" s="143" t="n">
        <v>0</v>
      </c>
      <c r="JS62" s="32">
        <f>'ETF MTD'!$OW$28/'ETF MTD'!$OW$3-1</f>
        <v/>
      </c>
      <c r="JT62" s="32">
        <f>JR62*JS62</f>
        <v/>
      </c>
      <c r="JU62" s="32" t="n"/>
      <c r="JV62" t="inlineStr">
        <is>
          <t>GOVT</t>
        </is>
      </c>
      <c r="JW62" s="143" t="n">
        <v>0</v>
      </c>
      <c r="JX62" s="32">
        <f>'ETF MTD'!$OW$28/'ETF MTD'!$OW$3-1</f>
        <v/>
      </c>
      <c r="JY62" s="32">
        <f>JW62*JX62</f>
        <v/>
      </c>
      <c r="JZ62" s="32" t="n"/>
      <c r="KA62" t="inlineStr">
        <is>
          <t>GOVT</t>
        </is>
      </c>
      <c r="KB62" s="143" t="n">
        <v>0</v>
      </c>
      <c r="KC62" s="32">
        <f>'ETF MTD'!$OW$28/'ETF MTD'!$OW$3-1</f>
        <v/>
      </c>
      <c r="KD62" s="32">
        <f>KB62*KC62</f>
        <v/>
      </c>
      <c r="KE62" s="32" t="n"/>
      <c r="KF62" t="inlineStr">
        <is>
          <t>GOVT</t>
        </is>
      </c>
      <c r="KG62" s="143" t="n">
        <v>0</v>
      </c>
      <c r="KH62" s="32">
        <f>'ETF MTD'!$OW$28/'ETF MTD'!$OW$3-1</f>
        <v/>
      </c>
      <c r="KI62" s="32">
        <f>KG62*KH62</f>
        <v/>
      </c>
      <c r="KJ62" s="32" t="n"/>
      <c r="KK62" t="inlineStr">
        <is>
          <t>GOVT</t>
        </is>
      </c>
      <c r="KL62" s="143" t="n">
        <v>0</v>
      </c>
      <c r="KM62" s="32">
        <f>'ETF MTD'!$OW$28/'ETF MTD'!$OW$3-1</f>
        <v/>
      </c>
      <c r="KN62" s="32">
        <f>KL62*KM62</f>
        <v/>
      </c>
      <c r="KO62" s="32" t="n"/>
      <c r="KP62" t="inlineStr">
        <is>
          <t>GOVT</t>
        </is>
      </c>
      <c r="KQ62" s="143" t="n">
        <v>0</v>
      </c>
      <c r="KR62" s="32">
        <f>'ETF MTD'!$OW$28/'ETF MTD'!$OW$3-1</f>
        <v/>
      </c>
      <c r="KS62" s="32">
        <f>KQ62*KR62</f>
        <v/>
      </c>
      <c r="KT62" s="32" t="n"/>
      <c r="KU62" t="inlineStr">
        <is>
          <t>GOVT</t>
        </is>
      </c>
      <c r="KV62" s="143" t="n">
        <v>0</v>
      </c>
      <c r="KW62" s="32">
        <f>'ETF MTD'!$OW$28/'ETF MTD'!$OW$3-1</f>
        <v/>
      </c>
      <c r="KX62" s="32">
        <f>KV62*KW62</f>
        <v/>
      </c>
      <c r="KY62" s="32" t="n"/>
      <c r="KZ62" t="inlineStr">
        <is>
          <t>GOVT</t>
        </is>
      </c>
      <c r="LA62" s="143" t="n">
        <v>0</v>
      </c>
      <c r="LB62" s="32">
        <f>'ETF MTD'!$OW$28/'ETF MTD'!$OW$3-1</f>
        <v/>
      </c>
      <c r="LC62" s="32">
        <f>LA62*LB62</f>
        <v/>
      </c>
      <c r="LD62" s="32" t="n"/>
      <c r="LE62" t="inlineStr">
        <is>
          <t>GOVT</t>
        </is>
      </c>
      <c r="LF62" s="143" t="n">
        <v>0</v>
      </c>
      <c r="LG62" s="32">
        <f>'ETF MTD'!$OW$28/'ETF MTD'!$OW$3-1</f>
        <v/>
      </c>
      <c r="LH62" s="32">
        <f>LF62*LG62</f>
        <v/>
      </c>
      <c r="LJ62" t="inlineStr">
        <is>
          <t>GOVT</t>
        </is>
      </c>
      <c r="LK62" s="143" t="n">
        <v>0</v>
      </c>
      <c r="LL62" s="32">
        <f>'ETF MTD'!$OW$28/'ETF MTD'!$OW$3-1</f>
        <v/>
      </c>
      <c r="LM62" s="32">
        <f>LK62*LL62</f>
        <v/>
      </c>
      <c r="LN62" s="32" t="n"/>
      <c r="LO62" t="inlineStr">
        <is>
          <t>GOVT</t>
        </is>
      </c>
      <c r="LP62" s="143" t="n">
        <v>0</v>
      </c>
      <c r="LQ62" s="32">
        <f>'ETF MTD'!$OW$28/'ETF MTD'!$OW$3-1</f>
        <v/>
      </c>
      <c r="LR62" s="32">
        <f>LP62*LQ62</f>
        <v/>
      </c>
      <c r="LT62" t="inlineStr">
        <is>
          <t>GOVT</t>
        </is>
      </c>
      <c r="LU62" s="143" t="n">
        <v>0</v>
      </c>
      <c r="LV62" s="32">
        <f>'ETF MTD'!$OW$28/'ETF MTD'!$OW$3-1</f>
        <v/>
      </c>
      <c r="LW62" s="32">
        <f>LU62*LV62</f>
        <v/>
      </c>
      <c r="LY62" t="inlineStr">
        <is>
          <t>GOVT</t>
        </is>
      </c>
      <c r="LZ62" s="143" t="n">
        <v>0</v>
      </c>
      <c r="MA62" s="32">
        <f>'ETF MTD'!$OW$28/'ETF MTD'!$OW$3-1</f>
        <v/>
      </c>
      <c r="MB62" s="32">
        <f>LZ62*MA62</f>
        <v/>
      </c>
      <c r="MD62" t="inlineStr">
        <is>
          <t>GOVT</t>
        </is>
      </c>
      <c r="ME62" s="143" t="n">
        <v>0</v>
      </c>
      <c r="MF62" s="32">
        <f>'ETF MTD'!$OW$28/'ETF MTD'!$OW$3-1</f>
        <v/>
      </c>
      <c r="MG62" s="32">
        <f>ME62*MF62</f>
        <v/>
      </c>
      <c r="MI62" t="inlineStr">
        <is>
          <t>GOVT</t>
        </is>
      </c>
      <c r="MJ62" s="143" t="n">
        <v>0</v>
      </c>
      <c r="MK62" s="32">
        <f>'ETF MTD'!$OW$28/'ETF MTD'!$OW$3-1</f>
        <v/>
      </c>
      <c r="ML62" s="32">
        <f>MJ62*MK62</f>
        <v/>
      </c>
      <c r="MN62" t="inlineStr">
        <is>
          <t>GOVT</t>
        </is>
      </c>
      <c r="MO62" s="143" t="n">
        <v>0</v>
      </c>
      <c r="MP62" s="32">
        <f>'ETF MTD'!$OW$28/'ETF MTD'!$OW$3-1</f>
        <v/>
      </c>
      <c r="MQ62" s="32">
        <f>MO62*MP62</f>
        <v/>
      </c>
      <c r="MS62" t="inlineStr">
        <is>
          <t>GOVT</t>
        </is>
      </c>
      <c r="MT62" s="143" t="n">
        <v>0</v>
      </c>
      <c r="MU62" s="32">
        <f>'ETF MTD'!$OW$28/'ETF MTD'!$OW$3-1</f>
        <v/>
      </c>
      <c r="MV62" s="32">
        <f>MT62*MU62</f>
        <v/>
      </c>
      <c r="MX62" t="inlineStr">
        <is>
          <t>GOVT</t>
        </is>
      </c>
      <c r="MY62" s="143" t="n">
        <v>0</v>
      </c>
      <c r="MZ62" s="32">
        <f>'ETF MTD'!$OW$28/'ETF MTD'!$OW$3-1</f>
        <v/>
      </c>
      <c r="NA62" s="32">
        <f>MY62*MZ62</f>
        <v/>
      </c>
      <c r="NC62" t="inlineStr">
        <is>
          <t>GOVT</t>
        </is>
      </c>
      <c r="ND62" s="143" t="n">
        <v>0</v>
      </c>
      <c r="NE62" s="32">
        <f>'ETF MTD'!$OW$28/'ETF MTD'!$OW$3-1</f>
        <v/>
      </c>
      <c r="NF62" s="32">
        <f>ND62*NE62</f>
        <v/>
      </c>
      <c r="NH62" t="inlineStr">
        <is>
          <t>GOVT</t>
        </is>
      </c>
      <c r="NI62" s="143" t="n">
        <v>0</v>
      </c>
      <c r="NJ62" s="32">
        <f>'ETF MTD'!$OW$28/'ETF MTD'!$OW$3-1</f>
        <v/>
      </c>
      <c r="NK62" s="32">
        <f>NI62*NJ62</f>
        <v/>
      </c>
      <c r="NM62" t="inlineStr">
        <is>
          <t>GOVT</t>
        </is>
      </c>
      <c r="NN62" s="143" t="n">
        <v>0</v>
      </c>
      <c r="NO62" s="32">
        <f>'ETF MTD'!$OW$28/'ETF MTD'!$OW$3-1</f>
        <v/>
      </c>
      <c r="NP62" s="32">
        <f>NN62*NO62</f>
        <v/>
      </c>
      <c r="NR62" t="inlineStr">
        <is>
          <t>GOVT</t>
        </is>
      </c>
      <c r="NS62" s="143" t="n">
        <v>0</v>
      </c>
      <c r="NT62" s="32">
        <f>'ETF MTD'!$OW$28/'ETF MTD'!$OW$3-1</f>
        <v/>
      </c>
      <c r="NU62" s="32">
        <f>NS62*NT62</f>
        <v/>
      </c>
      <c r="NW62" t="inlineStr">
        <is>
          <t>GOVT</t>
        </is>
      </c>
      <c r="NX62" s="143" t="n">
        <v>0</v>
      </c>
      <c r="NY62" s="32">
        <f>'ETF MTD'!$OW$28/'ETF MTD'!$OW$3-1</f>
        <v/>
      </c>
      <c r="NZ62" s="32">
        <f>NX62*NY62</f>
        <v/>
      </c>
      <c r="OB62" t="inlineStr">
        <is>
          <t>GOVT</t>
        </is>
      </c>
      <c r="OC62" s="143" t="n">
        <v>0</v>
      </c>
      <c r="OD62" s="32">
        <f>'ETF MTD'!$OW$28/'ETF MTD'!$OW$3-1</f>
        <v/>
      </c>
      <c r="OE62" s="32">
        <f>OC62*OD62</f>
        <v/>
      </c>
      <c r="OG62" t="inlineStr">
        <is>
          <t>GOVT</t>
        </is>
      </c>
      <c r="OH62" s="143" t="n">
        <v>0</v>
      </c>
      <c r="OI62" s="32">
        <f>'ETF MTD'!$OW$28/'ETF MTD'!$OW$3-1</f>
        <v/>
      </c>
      <c r="OJ62" s="32">
        <f>OH62*OI62</f>
        <v/>
      </c>
      <c r="OL62" t="inlineStr">
        <is>
          <t>GOVT</t>
        </is>
      </c>
      <c r="OM62" s="143" t="n">
        <v>0</v>
      </c>
      <c r="ON62" s="32">
        <f>'ETF MTD'!$OW$28/'ETF MTD'!$OW$3-1</f>
        <v/>
      </c>
      <c r="OO62" s="32">
        <f>OM62*ON62</f>
        <v/>
      </c>
      <c r="OQ62" t="inlineStr">
        <is>
          <t>GOVT</t>
        </is>
      </c>
      <c r="OR62" s="143" t="n">
        <v>0</v>
      </c>
      <c r="OS62" s="32">
        <f>'ETF MTD'!$OW$28/'ETF MTD'!$OW$3-1</f>
        <v/>
      </c>
      <c r="OT62" s="32">
        <f>OR62*OS62</f>
        <v/>
      </c>
      <c r="OV62" t="inlineStr">
        <is>
          <t>GOVT</t>
        </is>
      </c>
      <c r="OW62" s="143" t="n">
        <v>0</v>
      </c>
      <c r="OX62" s="32">
        <f>'ETF MTD'!$OW$28/'ETF MTD'!$OW$3-1</f>
        <v/>
      </c>
      <c r="OY62" s="32">
        <f>OW62*OX62</f>
        <v/>
      </c>
      <c r="PA62" t="inlineStr">
        <is>
          <t>GOVT</t>
        </is>
      </c>
      <c r="PB62" s="143" t="n">
        <v>0</v>
      </c>
      <c r="PC62" s="32">
        <f>'ETF MTD'!$OW$28/'ETF MTD'!$OW$3-1</f>
        <v/>
      </c>
      <c r="PD62" s="32">
        <f>PB62*PC62</f>
        <v/>
      </c>
      <c r="PF62" t="inlineStr">
        <is>
          <t>GOVT</t>
        </is>
      </c>
      <c r="PG62" s="143" t="n">
        <v>0</v>
      </c>
      <c r="PH62" s="32">
        <f>'ETF MTD'!$OW$28/'ETF MTD'!$OW$3-1</f>
        <v/>
      </c>
      <c r="PI62" s="32">
        <f>PG62*PH62</f>
        <v/>
      </c>
      <c r="PK62" t="inlineStr">
        <is>
          <t>GOVT</t>
        </is>
      </c>
      <c r="PL62" s="143" t="n">
        <v>0</v>
      </c>
      <c r="PM62" s="32">
        <f>'ETF MTD'!$OW$28/'ETF MTD'!$OW$3-1</f>
        <v/>
      </c>
      <c r="PN62" s="32">
        <f>PL62*PM62</f>
        <v/>
      </c>
      <c r="PP62" t="inlineStr">
        <is>
          <t>GOVT</t>
        </is>
      </c>
      <c r="PQ62" s="143" t="n">
        <v>0</v>
      </c>
      <c r="PR62" s="32">
        <f>'ETF MTD'!$OW$28/'ETF MTD'!$OW$3-1</f>
        <v/>
      </c>
      <c r="PS62" s="32">
        <f>PQ62*PR62</f>
        <v/>
      </c>
      <c r="PU62" t="inlineStr">
        <is>
          <t>GOVT</t>
        </is>
      </c>
      <c r="PV62" s="143" t="n">
        <v>0</v>
      </c>
      <c r="PW62" s="32">
        <f>'ETF MTD'!$OW$28/'ETF MTD'!$OW$3-1</f>
        <v/>
      </c>
      <c r="PX62" s="32">
        <f>PV62*PW62</f>
        <v/>
      </c>
      <c r="PZ62" t="inlineStr">
        <is>
          <t>GOVT</t>
        </is>
      </c>
      <c r="QA62" s="143" t="n">
        <v>0</v>
      </c>
      <c r="QB62" s="32">
        <f>'ETF MTD'!$OW$28/'ETF MTD'!$OW$3-1</f>
        <v/>
      </c>
      <c r="QC62" s="32">
        <f>QA62*QB62</f>
        <v/>
      </c>
    </row>
    <row r="63">
      <c r="AK63" t="inlineStr">
        <is>
          <t>Cash/SHY</t>
        </is>
      </c>
      <c r="AL63" s="3">
        <f>1-SUM(AL53:AL61)</f>
        <v/>
      </c>
      <c r="AM63" s="32">
        <f>'ETF MTD'!$ES$28/'ETF MTD'!$ES$3-1</f>
        <v/>
      </c>
      <c r="AN63" s="32">
        <f>AL63*AM63</f>
        <v/>
      </c>
      <c r="AP63" t="inlineStr">
        <is>
          <t>Cash/SHY</t>
        </is>
      </c>
      <c r="AQ63" s="3">
        <f>1-SUM(AQ53:AQ61)</f>
        <v/>
      </c>
      <c r="AR63" s="32">
        <f>'ETF MTD'!$ES$28/'ETF MTD'!$ES$3-1</f>
        <v/>
      </c>
      <c r="AS63" s="32">
        <f>AQ63*AR63</f>
        <v/>
      </c>
      <c r="AV63" s="3" t="n"/>
      <c r="AW63" s="32" t="n"/>
      <c r="AX63" s="32" t="n"/>
      <c r="BA63" s="3" t="n"/>
      <c r="BB63" s="32" t="n"/>
      <c r="BC63" s="32" t="n"/>
      <c r="DC63" s="33" t="inlineStr">
        <is>
          <t>BWX</t>
        </is>
      </c>
      <c r="DD63" s="49" t="n">
        <v>0</v>
      </c>
      <c r="DE63" s="61">
        <f>'ETF MTD'!$KG$28/'ETF MTD'!$KG$3-1</f>
        <v/>
      </c>
      <c r="DF63" s="61">
        <f>DD63*DE63</f>
        <v/>
      </c>
      <c r="DG63" s="61" t="n"/>
      <c r="DH63" s="33" t="inlineStr">
        <is>
          <t>BWX</t>
        </is>
      </c>
      <c r="DI63" s="49" t="n">
        <v>0</v>
      </c>
      <c r="DJ63" s="61">
        <f>'ETF MTD'!$KG$28/'ETF MTD'!$KG$3-1</f>
        <v/>
      </c>
      <c r="DK63" s="61">
        <f>DI63*DJ63</f>
        <v/>
      </c>
      <c r="DL63" s="61" t="n"/>
      <c r="DM63" s="33" t="inlineStr">
        <is>
          <t>BWX</t>
        </is>
      </c>
      <c r="DN63" s="49" t="n">
        <v>0</v>
      </c>
      <c r="DO63" s="61">
        <f>'ETF MTD'!$KG$28/'ETF MTD'!$KG$3-1</f>
        <v/>
      </c>
      <c r="DP63" s="61">
        <f>DN63*DO63</f>
        <v/>
      </c>
      <c r="DQ63" s="61" t="n"/>
      <c r="DR63" s="33" t="inlineStr">
        <is>
          <t>BWX</t>
        </is>
      </c>
      <c r="DS63" s="49" t="n">
        <v>0</v>
      </c>
      <c r="DT63" s="61">
        <f>'ETF MTD'!$KG$28/'ETF MTD'!$KG$3-1</f>
        <v/>
      </c>
      <c r="DU63" s="61">
        <f>DS63*DT63</f>
        <v/>
      </c>
      <c r="DV63" s="61" t="n"/>
      <c r="DW63" s="33" t="inlineStr">
        <is>
          <t>BWX</t>
        </is>
      </c>
      <c r="DX63" s="49" t="n">
        <v>0</v>
      </c>
      <c r="DY63" s="61">
        <f>'ETF MTD'!$KG$28/'ETF MTD'!$KG$3-1</f>
        <v/>
      </c>
      <c r="DZ63" s="61">
        <f>DX63*DY63</f>
        <v/>
      </c>
      <c r="EA63" s="61" t="n"/>
      <c r="EB63" s="33" t="inlineStr">
        <is>
          <t>BWX</t>
        </is>
      </c>
      <c r="EC63" s="49" t="n">
        <v>0</v>
      </c>
      <c r="ED63" s="61">
        <f>'ETF MTD'!$KG$28/'ETF MTD'!$KG$3-1</f>
        <v/>
      </c>
      <c r="EE63" s="61">
        <f>EC63*ED63</f>
        <v/>
      </c>
      <c r="EF63" s="61" t="n"/>
      <c r="EG63" s="33" t="inlineStr">
        <is>
          <t>BWX</t>
        </is>
      </c>
      <c r="EH63" s="49" t="n">
        <v>0</v>
      </c>
      <c r="EI63" s="61">
        <f>'ETF MTD'!$KG$28/'ETF MTD'!$KG$3-1</f>
        <v/>
      </c>
      <c r="EJ63" s="61">
        <f>EH63*EI63</f>
        <v/>
      </c>
      <c r="EK63" s="61" t="n"/>
      <c r="EL63" s="33" t="inlineStr">
        <is>
          <t>BWX</t>
        </is>
      </c>
      <c r="EM63" s="49" t="n">
        <v>0</v>
      </c>
      <c r="EN63" s="61">
        <f>'ETF MTD'!$KG$28/'ETF MTD'!$KG$3-1</f>
        <v/>
      </c>
      <c r="EO63" s="61">
        <f>EM63*EN63</f>
        <v/>
      </c>
      <c r="EP63" s="61" t="n"/>
      <c r="EQ63" s="33" t="inlineStr">
        <is>
          <t>BWX</t>
        </is>
      </c>
      <c r="ER63" s="49" t="n">
        <v>0</v>
      </c>
      <c r="ES63" s="61">
        <f>'ETF MTD'!$KG$28/'ETF MTD'!$KG$3-1</f>
        <v/>
      </c>
      <c r="ET63" s="61">
        <f>ER63*ES63</f>
        <v/>
      </c>
      <c r="EU63" s="61" t="n"/>
      <c r="EV63" s="33" t="inlineStr">
        <is>
          <t>BWX</t>
        </is>
      </c>
      <c r="EW63" s="49" t="n">
        <v>0</v>
      </c>
      <c r="EX63" s="61">
        <f>'ETF MTD'!$KG$28/'ETF MTD'!$KG$3-1</f>
        <v/>
      </c>
      <c r="EY63" s="61">
        <f>EW63*EX63</f>
        <v/>
      </c>
      <c r="EZ63" s="61" t="n"/>
      <c r="FA63" s="33" t="inlineStr">
        <is>
          <t>BWX</t>
        </is>
      </c>
      <c r="FB63" s="49" t="n">
        <v>0</v>
      </c>
      <c r="FC63" s="61">
        <f>'ETF MTD'!$KG$28/'ETF MTD'!$KG$3-1</f>
        <v/>
      </c>
      <c r="FD63" s="61">
        <f>FB63*FC63</f>
        <v/>
      </c>
      <c r="FF63" s="33" t="inlineStr">
        <is>
          <t>BWX</t>
        </is>
      </c>
      <c r="FG63" s="49" t="n">
        <v>0</v>
      </c>
      <c r="FH63" s="61">
        <f>'ETF MTD'!$KG$28/'ETF MTD'!$KG$3-1</f>
        <v/>
      </c>
      <c r="FI63" s="61">
        <f>FG63*FH63</f>
        <v/>
      </c>
      <c r="FK63" s="33" t="inlineStr">
        <is>
          <t>BWX</t>
        </is>
      </c>
      <c r="FL63" s="49" t="n">
        <v>0</v>
      </c>
      <c r="FM63" s="61">
        <f>'ETF MTD'!$KG$28/'ETF MTD'!$KG$3-1</f>
        <v/>
      </c>
      <c r="FN63" s="61">
        <f>FL63*FM63</f>
        <v/>
      </c>
      <c r="FP63" s="33" t="inlineStr">
        <is>
          <t>BWX</t>
        </is>
      </c>
      <c r="FQ63" s="49" t="n">
        <v>0</v>
      </c>
      <c r="FR63" s="61">
        <f>'ETF MTD'!$KG$28/'ETF MTD'!$KG$3-1</f>
        <v/>
      </c>
      <c r="FS63" s="61">
        <f>FQ63*FR63</f>
        <v/>
      </c>
      <c r="FT63" s="61" t="n"/>
      <c r="FU63" s="33" t="inlineStr">
        <is>
          <t>BWX</t>
        </is>
      </c>
      <c r="FV63" s="49" t="n">
        <v>0</v>
      </c>
      <c r="FW63" s="61">
        <f>'ETF MTD'!$KG$28/'ETF MTD'!$KG$3-1</f>
        <v/>
      </c>
      <c r="FX63" s="61">
        <f>FV63*FW63</f>
        <v/>
      </c>
      <c r="FY63" s="61" t="n"/>
      <c r="FZ63" s="33" t="inlineStr">
        <is>
          <t>BWX</t>
        </is>
      </c>
      <c r="GA63" s="49" t="n">
        <v>0</v>
      </c>
      <c r="GB63" s="61">
        <f>'ETF MTD'!$KG$28/'ETF MTD'!$KG$3-1</f>
        <v/>
      </c>
      <c r="GC63" s="61">
        <f>GA63*GB63</f>
        <v/>
      </c>
      <c r="GD63" s="61" t="n"/>
      <c r="GE63" s="33" t="inlineStr">
        <is>
          <t>BWX</t>
        </is>
      </c>
      <c r="GF63" s="49" t="n">
        <v>0</v>
      </c>
      <c r="GG63" s="61">
        <f>'ETF MTD'!$KG$28/'ETF MTD'!$KG$3-1</f>
        <v/>
      </c>
      <c r="GH63" s="61">
        <f>GF63*GG63</f>
        <v/>
      </c>
      <c r="GI63" s="61" t="n"/>
      <c r="GJ63" s="33" t="inlineStr">
        <is>
          <t>BWX</t>
        </is>
      </c>
      <c r="GK63" s="49" t="n">
        <v>0</v>
      </c>
      <c r="GL63" s="61">
        <f>'ETF MTD'!$KG$28/'ETF MTD'!$KG$3-1</f>
        <v/>
      </c>
      <c r="GM63" s="61">
        <f>GK63*GL63</f>
        <v/>
      </c>
      <c r="GN63" s="61" t="n"/>
      <c r="GO63" s="33" t="inlineStr">
        <is>
          <t>BWX</t>
        </is>
      </c>
      <c r="GP63" s="49" t="n">
        <v>0</v>
      </c>
      <c r="GQ63" s="61">
        <f>'ETF MTD'!$KG$28/'ETF MTD'!$KG$3-1</f>
        <v/>
      </c>
      <c r="GR63" s="61">
        <f>GP63*GQ63</f>
        <v/>
      </c>
      <c r="GS63" s="61" t="n"/>
      <c r="GT63" s="33" t="inlineStr">
        <is>
          <t>BWX</t>
        </is>
      </c>
      <c r="GU63" s="49" t="n">
        <v>0</v>
      </c>
      <c r="GV63" s="61">
        <f>'ETF MTD'!$KG$28/'ETF MTD'!$KG$3-1</f>
        <v/>
      </c>
      <c r="GW63" s="61">
        <f>GU63*GV63</f>
        <v/>
      </c>
      <c r="GX63" s="61" t="n"/>
      <c r="GY63" s="33" t="inlineStr">
        <is>
          <t>BWX</t>
        </is>
      </c>
      <c r="GZ63" s="49" t="n">
        <v>0</v>
      </c>
      <c r="HA63" s="61">
        <f>'ETF MTD'!$KG$28/'ETF MTD'!$KG$3-1</f>
        <v/>
      </c>
      <c r="HB63" s="61">
        <f>GZ63*HA63</f>
        <v/>
      </c>
      <c r="HC63" s="61" t="n"/>
      <c r="HD63" s="33" t="inlineStr">
        <is>
          <t>BWX</t>
        </is>
      </c>
      <c r="HE63" s="49" t="n">
        <v>0</v>
      </c>
      <c r="HF63" s="61">
        <f>'ETF MTD'!$KG$28/'ETF MTD'!$KG$3-1</f>
        <v/>
      </c>
      <c r="HG63" s="61">
        <f>HE63*HF63</f>
        <v/>
      </c>
      <c r="HH63" s="61" t="n"/>
      <c r="HI63" s="33" t="inlineStr">
        <is>
          <t>BWX</t>
        </is>
      </c>
      <c r="HJ63" s="49" t="n">
        <v>0</v>
      </c>
      <c r="HK63" s="61">
        <f>'ETF MTD'!$KG$28/'ETF MTD'!$KG$3-1</f>
        <v/>
      </c>
      <c r="HL63" s="61">
        <f>HJ63*HK63</f>
        <v/>
      </c>
      <c r="HM63" s="61" t="n"/>
      <c r="HN63" s="33" t="inlineStr">
        <is>
          <t>BWX</t>
        </is>
      </c>
      <c r="HO63" s="49" t="n">
        <v>0</v>
      </c>
      <c r="HP63" s="61">
        <f>'ETF MTD'!$KG$28/'ETF MTD'!$KG$3-1</f>
        <v/>
      </c>
      <c r="HQ63" s="61">
        <f>HO63*HP63</f>
        <v/>
      </c>
      <c r="HR63" s="61" t="n"/>
      <c r="HS63" s="33" t="inlineStr">
        <is>
          <t>BWX</t>
        </is>
      </c>
      <c r="HT63" s="49" t="n">
        <v>0</v>
      </c>
      <c r="HU63" s="61">
        <f>'ETF MTD'!$KG$28/'ETF MTD'!$KG$3-1</f>
        <v/>
      </c>
      <c r="HV63" s="61">
        <f>HT63*HU63</f>
        <v/>
      </c>
      <c r="HW63" s="61" t="n"/>
      <c r="HX63" s="33" t="inlineStr">
        <is>
          <t>BWX</t>
        </is>
      </c>
      <c r="HY63" s="49" t="n">
        <v>0</v>
      </c>
      <c r="HZ63" s="61">
        <f>'ETF MTD'!$KG$28/'ETF MTD'!$KG$3-1</f>
        <v/>
      </c>
      <c r="IA63" s="61">
        <f>HY63*HZ63</f>
        <v/>
      </c>
      <c r="IB63" s="61" t="n"/>
      <c r="IC63" s="33" t="inlineStr">
        <is>
          <t>BWX</t>
        </is>
      </c>
      <c r="ID63" s="49" t="n">
        <v>0</v>
      </c>
      <c r="IE63" s="61">
        <f>'ETF MTD'!$KG$28/'ETF MTD'!$KG$3-1</f>
        <v/>
      </c>
      <c r="IF63" s="61">
        <f>ID63*IE63</f>
        <v/>
      </c>
      <c r="IG63" s="61" t="n"/>
      <c r="IH63" s="33" t="inlineStr">
        <is>
          <t>BWX</t>
        </is>
      </c>
      <c r="II63" s="49" t="n">
        <v>0</v>
      </c>
      <c r="IJ63" s="61">
        <f>'ETF MTD'!$KG$28/'ETF MTD'!$KG$3-1</f>
        <v/>
      </c>
      <c r="IK63" s="61">
        <f>II63*IJ63</f>
        <v/>
      </c>
      <c r="IL63" s="61" t="n"/>
      <c r="IM63" s="33" t="inlineStr">
        <is>
          <t>BWX</t>
        </is>
      </c>
      <c r="IN63" s="49" t="n">
        <v>0</v>
      </c>
      <c r="IO63" s="61">
        <f>'ETF MTD'!$KG$28/'ETF MTD'!$KG$3-1</f>
        <v/>
      </c>
      <c r="IP63" s="61">
        <f>IN63*IO63</f>
        <v/>
      </c>
      <c r="IQ63" s="61" t="n"/>
      <c r="IR63" s="33" t="inlineStr">
        <is>
          <t>BWX</t>
        </is>
      </c>
      <c r="IS63" s="49" t="n">
        <v>0</v>
      </c>
      <c r="IT63" s="61">
        <f>'ETF MTD'!$KG$28/'ETF MTD'!$KG$3-1</f>
        <v/>
      </c>
      <c r="IU63" s="61">
        <f>IS63*IT63</f>
        <v/>
      </c>
      <c r="IV63" s="61" t="n"/>
      <c r="IW63" s="33" t="inlineStr">
        <is>
          <t>BWX</t>
        </is>
      </c>
      <c r="IX63" s="49" t="n">
        <v>0</v>
      </c>
      <c r="IY63" s="61">
        <f>'ETF MTD'!$KG$28/'ETF MTD'!$KG$3-1</f>
        <v/>
      </c>
      <c r="IZ63" s="61">
        <f>IX63*IY63</f>
        <v/>
      </c>
      <c r="JA63" s="61" t="n"/>
      <c r="JB63" s="33" t="inlineStr">
        <is>
          <t>BWX</t>
        </is>
      </c>
      <c r="JC63" s="49" t="n">
        <v>0</v>
      </c>
      <c r="JD63" s="61">
        <f>'ETF MTD'!$KG$28/'ETF MTD'!$KG$3-1</f>
        <v/>
      </c>
      <c r="JE63" s="61">
        <f>JC63*JD63</f>
        <v/>
      </c>
      <c r="JF63" s="61" t="n"/>
      <c r="JG63" s="33" t="inlineStr">
        <is>
          <t>BWX</t>
        </is>
      </c>
      <c r="JH63" s="49" t="n">
        <v>0</v>
      </c>
      <c r="JI63" s="61">
        <f>'ETF MTD'!$KG$28/'ETF MTD'!$KG$3-1</f>
        <v/>
      </c>
      <c r="JJ63" s="61">
        <f>JH63*JI63</f>
        <v/>
      </c>
      <c r="JK63" s="61" t="n"/>
      <c r="JL63" s="33" t="inlineStr">
        <is>
          <t>BWX</t>
        </is>
      </c>
      <c r="JM63" s="49" t="n">
        <v>0</v>
      </c>
      <c r="JN63" s="61">
        <f>'ETF MTD'!$KG$28/'ETF MTD'!$KG$3-1</f>
        <v/>
      </c>
      <c r="JO63" s="61">
        <f>JM63*JN63</f>
        <v/>
      </c>
      <c r="JP63" s="61" t="n"/>
      <c r="JQ63" s="33" t="inlineStr">
        <is>
          <t>BWX</t>
        </is>
      </c>
      <c r="JR63" s="49" t="n">
        <v>0</v>
      </c>
      <c r="JS63" s="61">
        <f>'ETF MTD'!$KG$28/'ETF MTD'!$KG$3-1</f>
        <v/>
      </c>
      <c r="JT63" s="61">
        <f>JR63*JS63</f>
        <v/>
      </c>
      <c r="JU63" s="61" t="n"/>
      <c r="JV63" s="33" t="inlineStr">
        <is>
          <t>BWX</t>
        </is>
      </c>
      <c r="JW63" s="49" t="n">
        <v>0</v>
      </c>
      <c r="JX63" s="61">
        <f>'ETF MTD'!$KG$28/'ETF MTD'!$KG$3-1</f>
        <v/>
      </c>
      <c r="JY63" s="61">
        <f>JW63*JX63</f>
        <v/>
      </c>
      <c r="JZ63" s="61" t="n"/>
      <c r="KA63" s="33" t="inlineStr">
        <is>
          <t>BWX</t>
        </is>
      </c>
      <c r="KB63" s="49" t="n">
        <v>0</v>
      </c>
      <c r="KC63" s="61">
        <f>'ETF MTD'!$KG$28/'ETF MTD'!$KG$3-1</f>
        <v/>
      </c>
      <c r="KD63" s="61">
        <f>KB63*KC63</f>
        <v/>
      </c>
      <c r="KE63" s="61" t="n"/>
      <c r="KF63" s="33" t="inlineStr">
        <is>
          <t>BWX</t>
        </is>
      </c>
      <c r="KG63" s="49" t="n">
        <v>0</v>
      </c>
      <c r="KH63" s="61">
        <f>'ETF MTD'!$KG$28/'ETF MTD'!$KG$3-1</f>
        <v/>
      </c>
      <c r="KI63" s="61">
        <f>KG63*KH63</f>
        <v/>
      </c>
      <c r="KJ63" s="61" t="n"/>
      <c r="KK63" s="33" t="inlineStr">
        <is>
          <t>BWX</t>
        </is>
      </c>
      <c r="KL63" s="49" t="n">
        <v>0</v>
      </c>
      <c r="KM63" s="61">
        <f>'ETF MTD'!$KG$28/'ETF MTD'!$KG$3-1</f>
        <v/>
      </c>
      <c r="KN63" s="61">
        <f>KL63*KM63</f>
        <v/>
      </c>
      <c r="KO63" s="61" t="n"/>
      <c r="KP63" s="33" t="inlineStr">
        <is>
          <t>BWX</t>
        </is>
      </c>
      <c r="KQ63" s="49" t="n">
        <v>0</v>
      </c>
      <c r="KR63" s="61">
        <f>'ETF MTD'!$KG$28/'ETF MTD'!$KG$3-1</f>
        <v/>
      </c>
      <c r="KS63" s="61">
        <f>KQ63*KR63</f>
        <v/>
      </c>
      <c r="KT63" s="61" t="n"/>
      <c r="KU63" s="33" t="inlineStr">
        <is>
          <t>BWX</t>
        </is>
      </c>
      <c r="KV63" s="49" t="n">
        <v>0</v>
      </c>
      <c r="KW63" s="61">
        <f>'ETF MTD'!$KG$28/'ETF MTD'!$KG$3-1</f>
        <v/>
      </c>
      <c r="KX63" s="61">
        <f>KV63*KW63</f>
        <v/>
      </c>
      <c r="KY63" s="61" t="n"/>
      <c r="KZ63" s="33" t="inlineStr">
        <is>
          <t>BWX</t>
        </is>
      </c>
      <c r="LA63" s="49" t="n">
        <v>0</v>
      </c>
      <c r="LB63" s="61">
        <f>'ETF MTD'!$KG$28/'ETF MTD'!$KG$3-1</f>
        <v/>
      </c>
      <c r="LC63" s="61">
        <f>LA63*LB63</f>
        <v/>
      </c>
      <c r="LD63" s="61" t="n"/>
      <c r="LE63" s="33" t="inlineStr">
        <is>
          <t>BWX</t>
        </is>
      </c>
      <c r="LF63" s="49" t="n">
        <v>0</v>
      </c>
      <c r="LG63" s="61">
        <f>'ETF MTD'!$KG$28/'ETF MTD'!$KG$3-1</f>
        <v/>
      </c>
      <c r="LH63" s="61">
        <f>LF63*LG63</f>
        <v/>
      </c>
      <c r="LJ63" s="33" t="inlineStr">
        <is>
          <t>BWX</t>
        </is>
      </c>
      <c r="LK63" s="49" t="n">
        <v>0</v>
      </c>
      <c r="LL63" s="61">
        <f>'ETF MTD'!$KG$28/'ETF MTD'!$KG$3-1</f>
        <v/>
      </c>
      <c r="LM63" s="61">
        <f>LK63*LL63</f>
        <v/>
      </c>
      <c r="LN63" s="61" t="n"/>
      <c r="LO63" s="33" t="inlineStr">
        <is>
          <t>BWX</t>
        </is>
      </c>
      <c r="LP63" s="49" t="n">
        <v>0</v>
      </c>
      <c r="LQ63" s="61">
        <f>'ETF MTD'!$KG$28/'ETF MTD'!$KG$3-1</f>
        <v/>
      </c>
      <c r="LR63" s="61">
        <f>LP63*LQ63</f>
        <v/>
      </c>
      <c r="LT63" s="33" t="inlineStr">
        <is>
          <t>BWX</t>
        </is>
      </c>
      <c r="LU63" s="49" t="n">
        <v>0</v>
      </c>
      <c r="LV63" s="61">
        <f>'ETF MTD'!$KG$28/'ETF MTD'!$KG$3-1</f>
        <v/>
      </c>
      <c r="LW63" s="61">
        <f>LU63*LV63</f>
        <v/>
      </c>
      <c r="LY63" s="33" t="inlineStr">
        <is>
          <t>BWX</t>
        </is>
      </c>
      <c r="LZ63" s="49" t="n">
        <v>0</v>
      </c>
      <c r="MA63" s="61">
        <f>'ETF MTD'!$KG$28/'ETF MTD'!$KG$3-1</f>
        <v/>
      </c>
      <c r="MB63" s="61">
        <f>LZ63*MA63</f>
        <v/>
      </c>
      <c r="MD63" s="33" t="inlineStr">
        <is>
          <t>BWX</t>
        </is>
      </c>
      <c r="ME63" s="49" t="n">
        <v>0</v>
      </c>
      <c r="MF63" s="61">
        <f>'ETF MTD'!$KG$28/'ETF MTD'!$KG$3-1</f>
        <v/>
      </c>
      <c r="MG63" s="61">
        <f>ME63*MF63</f>
        <v/>
      </c>
      <c r="MI63" s="33" t="inlineStr">
        <is>
          <t>BWX</t>
        </is>
      </c>
      <c r="MJ63" s="49" t="n">
        <v>0</v>
      </c>
      <c r="MK63" s="61">
        <f>'ETF MTD'!$KG$28/'ETF MTD'!$KG$3-1</f>
        <v/>
      </c>
      <c r="ML63" s="61">
        <f>MJ63*MK63</f>
        <v/>
      </c>
      <c r="MN63" s="33" t="inlineStr">
        <is>
          <t>BWX</t>
        </is>
      </c>
      <c r="MO63" s="49" t="n">
        <v>0</v>
      </c>
      <c r="MP63" s="61">
        <f>'ETF MTD'!$KG$28/'ETF MTD'!$KG$3-1</f>
        <v/>
      </c>
      <c r="MQ63" s="61">
        <f>MO63*MP63</f>
        <v/>
      </c>
      <c r="MS63" s="33" t="inlineStr">
        <is>
          <t>BWX</t>
        </is>
      </c>
      <c r="MT63" s="49" t="n">
        <v>0</v>
      </c>
      <c r="MU63" s="61">
        <f>'ETF MTD'!$KG$28/'ETF MTD'!$KG$3-1</f>
        <v/>
      </c>
      <c r="MV63" s="61">
        <f>MT63*MU63</f>
        <v/>
      </c>
      <c r="MX63" s="33" t="inlineStr">
        <is>
          <t>BWX</t>
        </is>
      </c>
      <c r="MY63" s="49" t="n">
        <v>0</v>
      </c>
      <c r="MZ63" s="61">
        <f>'ETF MTD'!$KG$28/'ETF MTD'!$KG$3-1</f>
        <v/>
      </c>
      <c r="NA63" s="61">
        <f>MY63*MZ63</f>
        <v/>
      </c>
      <c r="NC63" s="33" t="inlineStr">
        <is>
          <t>BWX</t>
        </is>
      </c>
      <c r="ND63" s="49" t="n">
        <v>0</v>
      </c>
      <c r="NE63" s="61">
        <f>'ETF MTD'!$KG$28/'ETF MTD'!$KG$3-1</f>
        <v/>
      </c>
      <c r="NF63" s="61">
        <f>ND63*NE63</f>
        <v/>
      </c>
      <c r="NH63" s="33" t="inlineStr">
        <is>
          <t>BWX</t>
        </is>
      </c>
      <c r="NI63" s="49" t="n">
        <v>0</v>
      </c>
      <c r="NJ63" s="61">
        <f>'ETF MTD'!$KG$28/'ETF MTD'!$KG$3-1</f>
        <v/>
      </c>
      <c r="NK63" s="61">
        <f>NI63*NJ63</f>
        <v/>
      </c>
      <c r="NM63" s="33" t="inlineStr">
        <is>
          <t>BWX</t>
        </is>
      </c>
      <c r="NN63" s="49" t="n">
        <v>0</v>
      </c>
      <c r="NO63" s="61">
        <f>'ETF MTD'!$KG$28/'ETF MTD'!$KG$3-1</f>
        <v/>
      </c>
      <c r="NP63" s="61">
        <f>NN63*NO63</f>
        <v/>
      </c>
      <c r="NR63" s="33" t="inlineStr">
        <is>
          <t>BWX</t>
        </is>
      </c>
      <c r="NS63" s="49" t="n">
        <v>0</v>
      </c>
      <c r="NT63" s="61">
        <f>'ETF MTD'!$KG$28/'ETF MTD'!$KG$3-1</f>
        <v/>
      </c>
      <c r="NU63" s="61">
        <f>NS63*NT63</f>
        <v/>
      </c>
      <c r="NW63" s="33" t="inlineStr">
        <is>
          <t>BWX</t>
        </is>
      </c>
      <c r="NX63" s="49" t="n">
        <v>0</v>
      </c>
      <c r="NY63" s="61">
        <f>'ETF MTD'!$KG$28/'ETF MTD'!$KG$3-1</f>
        <v/>
      </c>
      <c r="NZ63" s="61">
        <f>NX63*NY63</f>
        <v/>
      </c>
      <c r="OB63" s="33" t="inlineStr">
        <is>
          <t>BWX</t>
        </is>
      </c>
      <c r="OC63" s="49" t="n">
        <v>0</v>
      </c>
      <c r="OD63" s="61">
        <f>'ETF MTD'!$KG$28/'ETF MTD'!$KG$3-1</f>
        <v/>
      </c>
      <c r="OE63" s="61">
        <f>OC63*OD63</f>
        <v/>
      </c>
      <c r="OG63" s="33" t="inlineStr">
        <is>
          <t>BWX</t>
        </is>
      </c>
      <c r="OH63" s="49" t="n">
        <v>0</v>
      </c>
      <c r="OI63" s="61">
        <f>'ETF MTD'!$KG$28/'ETF MTD'!$KG$3-1</f>
        <v/>
      </c>
      <c r="OJ63" s="61">
        <f>OH63*OI63</f>
        <v/>
      </c>
      <c r="OL63" s="33" t="inlineStr">
        <is>
          <t>BWX</t>
        </is>
      </c>
      <c r="OM63" s="49" t="n">
        <v>0</v>
      </c>
      <c r="ON63" s="61">
        <f>'ETF MTD'!$KG$28/'ETF MTD'!$KG$3-1</f>
        <v/>
      </c>
      <c r="OO63" s="61">
        <f>OM63*ON63</f>
        <v/>
      </c>
      <c r="OQ63" s="33" t="inlineStr">
        <is>
          <t>BWX</t>
        </is>
      </c>
      <c r="OR63" s="49" t="n">
        <v>0</v>
      </c>
      <c r="OS63" s="61">
        <f>'ETF MTD'!$KG$28/'ETF MTD'!$KG$3-1</f>
        <v/>
      </c>
      <c r="OT63" s="61">
        <f>OR63*OS63</f>
        <v/>
      </c>
      <c r="OV63" s="33" t="inlineStr">
        <is>
          <t>BWX</t>
        </is>
      </c>
      <c r="OW63" s="49" t="n">
        <v>0</v>
      </c>
      <c r="OX63" s="61">
        <f>'ETF MTD'!$KG$28/'ETF MTD'!$KG$3-1</f>
        <v/>
      </c>
      <c r="OY63" s="61">
        <f>OW63*OX63</f>
        <v/>
      </c>
      <c r="PA63" s="33" t="inlineStr">
        <is>
          <t>BWX</t>
        </is>
      </c>
      <c r="PB63" s="49" t="n">
        <v>0</v>
      </c>
      <c r="PC63" s="61">
        <f>'ETF MTD'!$KG$28/'ETF MTD'!$KG$3-1</f>
        <v/>
      </c>
      <c r="PD63" s="61">
        <f>PB63*PC63</f>
        <v/>
      </c>
      <c r="PF63" s="33" t="inlineStr">
        <is>
          <t>BWX</t>
        </is>
      </c>
      <c r="PG63" s="49" t="n">
        <v>0</v>
      </c>
      <c r="PH63" s="61">
        <f>'ETF MTD'!$KG$28/'ETF MTD'!$KG$3-1</f>
        <v/>
      </c>
      <c r="PI63" s="61">
        <f>PG63*PH63</f>
        <v/>
      </c>
      <c r="PK63" s="33" t="inlineStr">
        <is>
          <t>BWX</t>
        </is>
      </c>
      <c r="PL63" s="49" t="n">
        <v>0</v>
      </c>
      <c r="PM63" s="61">
        <f>'ETF MTD'!$KG$28/'ETF MTD'!$KG$3-1</f>
        <v/>
      </c>
      <c r="PN63" s="61">
        <f>PL63*PM63</f>
        <v/>
      </c>
      <c r="PP63" s="33" t="inlineStr">
        <is>
          <t>BWX</t>
        </is>
      </c>
      <c r="PQ63" s="49" t="n">
        <v>0</v>
      </c>
      <c r="PR63" s="61">
        <f>'ETF MTD'!$KG$28/'ETF MTD'!$KG$3-1</f>
        <v/>
      </c>
      <c r="PS63" s="61">
        <f>PQ63*PR63</f>
        <v/>
      </c>
      <c r="PU63" s="33" t="inlineStr">
        <is>
          <t>BWX</t>
        </is>
      </c>
      <c r="PV63" s="49" t="n">
        <v>0</v>
      </c>
      <c r="PW63" s="61">
        <f>'ETF MTD'!$KG$28/'ETF MTD'!$KG$3-1</f>
        <v/>
      </c>
      <c r="PX63" s="61">
        <f>PV63*PW63</f>
        <v/>
      </c>
      <c r="PZ63" s="33" t="inlineStr">
        <is>
          <t>BWX</t>
        </is>
      </c>
      <c r="QA63" s="49" t="n">
        <v>0</v>
      </c>
      <c r="QB63" s="61">
        <f>'ETF MTD'!$KG$28/'ETF MTD'!$KG$3-1</f>
        <v/>
      </c>
      <c r="QC63" s="61">
        <f>QA63*QB63</f>
        <v/>
      </c>
    </row>
    <row r="64">
      <c r="DC64" s="33" t="inlineStr">
        <is>
          <t>TIP</t>
        </is>
      </c>
      <c r="DD64" s="49" t="n">
        <v>0</v>
      </c>
      <c r="DE64" s="61">
        <f>'ETF MTD'!$DU$28/'ETF MTD'!$DU$3-1</f>
        <v/>
      </c>
      <c r="DF64" s="61">
        <f>DD64*DE64</f>
        <v/>
      </c>
      <c r="DG64" s="61" t="n"/>
      <c r="DH64" s="33" t="inlineStr">
        <is>
          <t>TIP</t>
        </is>
      </c>
      <c r="DI64" s="49" t="n">
        <v>0</v>
      </c>
      <c r="DJ64" s="61">
        <f>'ETF MTD'!$DU$28/'ETF MTD'!$DU$3-1</f>
        <v/>
      </c>
      <c r="DK64" s="61">
        <f>DI64*DJ64</f>
        <v/>
      </c>
      <c r="DL64" s="61" t="n"/>
      <c r="DM64" s="33" t="inlineStr">
        <is>
          <t>TIP</t>
        </is>
      </c>
      <c r="DN64" s="49" t="n">
        <v>0</v>
      </c>
      <c r="DO64" s="61">
        <f>'ETF MTD'!$DU$28/'ETF MTD'!$DU$3-1</f>
        <v/>
      </c>
      <c r="DP64" s="61">
        <f>DN64*DO64</f>
        <v/>
      </c>
      <c r="DQ64" s="61" t="n"/>
      <c r="DR64" s="33" t="inlineStr">
        <is>
          <t>TIP</t>
        </is>
      </c>
      <c r="DS64" s="49" t="n">
        <v>0</v>
      </c>
      <c r="DT64" s="61">
        <f>'ETF MTD'!$DU$28/'ETF MTD'!$DU$3-1</f>
        <v/>
      </c>
      <c r="DU64" s="61">
        <f>DS64*DT64</f>
        <v/>
      </c>
      <c r="DV64" s="61" t="n"/>
      <c r="DW64" s="33" t="inlineStr">
        <is>
          <t>TIP</t>
        </is>
      </c>
      <c r="DX64" s="49" t="n">
        <v>0</v>
      </c>
      <c r="DY64" s="61">
        <f>'ETF MTD'!$DU$28/'ETF MTD'!$DU$3-1</f>
        <v/>
      </c>
      <c r="DZ64" s="61">
        <f>DX64*DY64</f>
        <v/>
      </c>
      <c r="EA64" s="61" t="n"/>
      <c r="EB64" s="33" t="inlineStr">
        <is>
          <t>TIP</t>
        </is>
      </c>
      <c r="EC64" s="49" t="n">
        <v>0</v>
      </c>
      <c r="ED64" s="61">
        <f>'ETF MTD'!$DU$28/'ETF MTD'!$DU$3-1</f>
        <v/>
      </c>
      <c r="EE64" s="61">
        <f>EC64*ED64</f>
        <v/>
      </c>
      <c r="EF64" s="61" t="n"/>
      <c r="EG64" s="33" t="inlineStr">
        <is>
          <t>TIP</t>
        </is>
      </c>
      <c r="EH64" s="49" t="n">
        <v>0</v>
      </c>
      <c r="EI64" s="61">
        <f>'ETF MTD'!$DU$28/'ETF MTD'!$DU$3-1</f>
        <v/>
      </c>
      <c r="EJ64" s="61">
        <f>EH64*EI64</f>
        <v/>
      </c>
      <c r="EK64" s="61" t="n"/>
      <c r="EL64" s="33" t="inlineStr">
        <is>
          <t>TIP</t>
        </is>
      </c>
      <c r="EM64" s="49" t="n">
        <v>0</v>
      </c>
      <c r="EN64" s="61">
        <f>'ETF MTD'!$DU$28/'ETF MTD'!$DU$3-1</f>
        <v/>
      </c>
      <c r="EO64" s="61">
        <f>EM64*EN64</f>
        <v/>
      </c>
      <c r="EP64" s="61" t="n"/>
      <c r="EQ64" s="33" t="inlineStr">
        <is>
          <t>TIP</t>
        </is>
      </c>
      <c r="ER64" s="49" t="n">
        <v>0</v>
      </c>
      <c r="ES64" s="61">
        <f>'ETF MTD'!$DU$28/'ETF MTD'!$DU$3-1</f>
        <v/>
      </c>
      <c r="ET64" s="61">
        <f>ER64*ES64</f>
        <v/>
      </c>
      <c r="EU64" s="61" t="n"/>
      <c r="EV64" s="33" t="inlineStr">
        <is>
          <t>TIP</t>
        </is>
      </c>
      <c r="EW64" s="49" t="n">
        <v>0</v>
      </c>
      <c r="EX64" s="61">
        <f>'ETF MTD'!$DU$28/'ETF MTD'!$DU$3-1</f>
        <v/>
      </c>
      <c r="EY64" s="61">
        <f>EW64*EX64</f>
        <v/>
      </c>
      <c r="EZ64" s="61" t="n"/>
      <c r="FA64" s="33" t="inlineStr">
        <is>
          <t>TIP</t>
        </is>
      </c>
      <c r="FB64" s="49" t="n">
        <v>0</v>
      </c>
      <c r="FC64" s="61">
        <f>'ETF MTD'!$DU$28/'ETF MTD'!$DU$3-1</f>
        <v/>
      </c>
      <c r="FD64" s="61">
        <f>FB64*FC64</f>
        <v/>
      </c>
      <c r="FF64" s="33" t="inlineStr">
        <is>
          <t>TIP</t>
        </is>
      </c>
      <c r="FG64" s="49" t="n">
        <v>0</v>
      </c>
      <c r="FH64" s="61">
        <f>'ETF MTD'!$DU$28/'ETF MTD'!$DU$3-1</f>
        <v/>
      </c>
      <c r="FI64" s="61">
        <f>FG64*FH64</f>
        <v/>
      </c>
      <c r="FK64" s="33" t="inlineStr">
        <is>
          <t>TIP</t>
        </is>
      </c>
      <c r="FL64" s="49" t="n">
        <v>0</v>
      </c>
      <c r="FM64" s="61">
        <f>'ETF MTD'!$DU$28/'ETF MTD'!$DU$3-1</f>
        <v/>
      </c>
      <c r="FN64" s="61">
        <f>FL64*FM64</f>
        <v/>
      </c>
      <c r="FP64" s="33" t="inlineStr">
        <is>
          <t>TIP</t>
        </is>
      </c>
      <c r="FQ64" s="49" t="n">
        <v>0</v>
      </c>
      <c r="FR64" s="61">
        <f>'ETF MTD'!$DU$28/'ETF MTD'!$DU$3-1</f>
        <v/>
      </c>
      <c r="FS64" s="61">
        <f>FQ64*FR64</f>
        <v/>
      </c>
      <c r="FT64" s="61" t="n"/>
      <c r="FU64" s="33" t="inlineStr">
        <is>
          <t>TIP</t>
        </is>
      </c>
      <c r="FV64" s="49" t="n">
        <v>0</v>
      </c>
      <c r="FW64" s="61">
        <f>'ETF MTD'!$DU$28/'ETF MTD'!$DU$3-1</f>
        <v/>
      </c>
      <c r="FX64" s="61">
        <f>FV64*FW64</f>
        <v/>
      </c>
      <c r="FY64" s="61" t="n"/>
      <c r="FZ64" s="33" t="inlineStr">
        <is>
          <t>TIP</t>
        </is>
      </c>
      <c r="GA64" s="49" t="n">
        <v>0</v>
      </c>
      <c r="GB64" s="61">
        <f>'ETF MTD'!$DU$28/'ETF MTD'!$DU$3-1</f>
        <v/>
      </c>
      <c r="GC64" s="61">
        <f>GA64*GB64</f>
        <v/>
      </c>
      <c r="GD64" s="61" t="n"/>
      <c r="GE64" s="33" t="inlineStr">
        <is>
          <t>TIP</t>
        </is>
      </c>
      <c r="GF64" s="49" t="n">
        <v>0</v>
      </c>
      <c r="GG64" s="61">
        <f>'ETF MTD'!$DU$28/'ETF MTD'!$DU$3-1</f>
        <v/>
      </c>
      <c r="GH64" s="61">
        <f>GF64*GG64</f>
        <v/>
      </c>
      <c r="GI64" s="61" t="n"/>
      <c r="GJ64" s="33" t="inlineStr">
        <is>
          <t>TIP</t>
        </is>
      </c>
      <c r="GK64" s="49" t="n">
        <v>0</v>
      </c>
      <c r="GL64" s="61">
        <f>'ETF MTD'!$DU$28/'ETF MTD'!$DU$3-1</f>
        <v/>
      </c>
      <c r="GM64" s="61">
        <f>GK64*GL64</f>
        <v/>
      </c>
      <c r="GN64" s="61" t="n"/>
      <c r="GO64" s="33" t="inlineStr">
        <is>
          <t>TIP</t>
        </is>
      </c>
      <c r="GP64" s="49" t="n">
        <v>0</v>
      </c>
      <c r="GQ64" s="61">
        <f>'ETF MTD'!$DU$28/'ETF MTD'!$DU$3-1</f>
        <v/>
      </c>
      <c r="GR64" s="61">
        <f>GP64*GQ64</f>
        <v/>
      </c>
      <c r="GS64" s="61" t="n"/>
      <c r="GT64" s="33" t="inlineStr">
        <is>
          <t>TIP</t>
        </is>
      </c>
      <c r="GU64" s="49" t="n">
        <v>0</v>
      </c>
      <c r="GV64" s="61">
        <f>'ETF MTD'!$DU$28/'ETF MTD'!$DU$3-1</f>
        <v/>
      </c>
      <c r="GW64" s="61">
        <f>GU64*GV64</f>
        <v/>
      </c>
      <c r="GX64" s="61" t="n"/>
      <c r="GY64" s="33" t="inlineStr">
        <is>
          <t>TIP</t>
        </is>
      </c>
      <c r="GZ64" s="49" t="n">
        <v>0</v>
      </c>
      <c r="HA64" s="61">
        <f>'ETF MTD'!$DU$28/'ETF MTD'!$DU$3-1</f>
        <v/>
      </c>
      <c r="HB64" s="61">
        <f>GZ64*HA64</f>
        <v/>
      </c>
      <c r="HC64" s="61" t="n"/>
      <c r="HD64" s="33" t="inlineStr">
        <is>
          <t>TIP</t>
        </is>
      </c>
      <c r="HE64" s="49" t="n">
        <v>0</v>
      </c>
      <c r="HF64" s="61">
        <f>'ETF MTD'!$DU$28/'ETF MTD'!$DU$3-1</f>
        <v/>
      </c>
      <c r="HG64" s="61">
        <f>HE64*HF64</f>
        <v/>
      </c>
      <c r="HH64" s="61" t="n"/>
      <c r="HI64" s="33" t="inlineStr">
        <is>
          <t>TIP</t>
        </is>
      </c>
      <c r="HJ64" s="49" t="n">
        <v>0</v>
      </c>
      <c r="HK64" s="61">
        <f>'ETF MTD'!$DU$28/'ETF MTD'!$DU$3-1</f>
        <v/>
      </c>
      <c r="HL64" s="61">
        <f>HJ64*HK64</f>
        <v/>
      </c>
      <c r="HM64" s="61" t="n"/>
      <c r="HN64" s="33" t="inlineStr">
        <is>
          <t>TIP</t>
        </is>
      </c>
      <c r="HO64" s="49" t="n">
        <v>0</v>
      </c>
      <c r="HP64" s="61">
        <f>'ETF MTD'!$DU$28/'ETF MTD'!$DU$3-1</f>
        <v/>
      </c>
      <c r="HQ64" s="61">
        <f>HO64*HP64</f>
        <v/>
      </c>
      <c r="HR64" s="61" t="n"/>
      <c r="HS64" s="33" t="inlineStr">
        <is>
          <t>TIP</t>
        </is>
      </c>
      <c r="HT64" s="49" t="n">
        <v>0</v>
      </c>
      <c r="HU64" s="61">
        <f>'ETF MTD'!$DU$28/'ETF MTD'!$DU$3-1</f>
        <v/>
      </c>
      <c r="HV64" s="61">
        <f>HT64*HU64</f>
        <v/>
      </c>
      <c r="HW64" s="61" t="n"/>
      <c r="HX64" s="33" t="inlineStr">
        <is>
          <t>TIP</t>
        </is>
      </c>
      <c r="HY64" s="49" t="n">
        <v>0</v>
      </c>
      <c r="HZ64" s="61">
        <f>'ETF MTD'!$DU$28/'ETF MTD'!$DU$3-1</f>
        <v/>
      </c>
      <c r="IA64" s="61">
        <f>HY64*HZ64</f>
        <v/>
      </c>
      <c r="IB64" s="61" t="n"/>
      <c r="IC64" s="33" t="inlineStr">
        <is>
          <t>TIP</t>
        </is>
      </c>
      <c r="ID64" s="49" t="n">
        <v>0</v>
      </c>
      <c r="IE64" s="61">
        <f>'ETF MTD'!$DU$28/'ETF MTD'!$DU$3-1</f>
        <v/>
      </c>
      <c r="IF64" s="61">
        <f>ID64*IE64</f>
        <v/>
      </c>
      <c r="IG64" s="61" t="n"/>
      <c r="IH64" s="33" t="inlineStr">
        <is>
          <t>TIP</t>
        </is>
      </c>
      <c r="II64" s="49" t="n">
        <v>0</v>
      </c>
      <c r="IJ64" s="61">
        <f>'ETF MTD'!$DU$28/'ETF MTD'!$DU$3-1</f>
        <v/>
      </c>
      <c r="IK64" s="61">
        <f>II64*IJ64</f>
        <v/>
      </c>
      <c r="IL64" s="61" t="n"/>
      <c r="IM64" s="33" t="inlineStr">
        <is>
          <t>TIP</t>
        </is>
      </c>
      <c r="IN64" s="49" t="n">
        <v>0</v>
      </c>
      <c r="IO64" s="61">
        <f>'ETF MTD'!$DU$28/'ETF MTD'!$DU$3-1</f>
        <v/>
      </c>
      <c r="IP64" s="61">
        <f>IN64*IO64</f>
        <v/>
      </c>
      <c r="IQ64" s="61" t="n"/>
      <c r="IR64" s="33" t="inlineStr">
        <is>
          <t>TIP</t>
        </is>
      </c>
      <c r="IS64" s="49" t="n">
        <v>0</v>
      </c>
      <c r="IT64" s="61">
        <f>'ETF MTD'!$DU$28/'ETF MTD'!$DU$3-1</f>
        <v/>
      </c>
      <c r="IU64" s="61">
        <f>IS64*IT64</f>
        <v/>
      </c>
      <c r="IV64" s="61" t="n"/>
      <c r="IW64" s="33" t="inlineStr">
        <is>
          <t>TIP</t>
        </is>
      </c>
      <c r="IX64" s="49" t="n">
        <v>0</v>
      </c>
      <c r="IY64" s="61">
        <f>'ETF MTD'!$DU$28/'ETF MTD'!$DU$3-1</f>
        <v/>
      </c>
      <c r="IZ64" s="61">
        <f>IX64*IY64</f>
        <v/>
      </c>
      <c r="JA64" s="61" t="n"/>
      <c r="JB64" s="33" t="inlineStr">
        <is>
          <t>TIP</t>
        </is>
      </c>
      <c r="JC64" s="49" t="n">
        <v>0</v>
      </c>
      <c r="JD64" s="61">
        <f>'ETF MTD'!$DU$28/'ETF MTD'!$DU$3-1</f>
        <v/>
      </c>
      <c r="JE64" s="61">
        <f>JC64*JD64</f>
        <v/>
      </c>
      <c r="JF64" s="61" t="n"/>
      <c r="JG64" s="33" t="inlineStr">
        <is>
          <t>TIP</t>
        </is>
      </c>
      <c r="JH64" s="49" t="n">
        <v>0</v>
      </c>
      <c r="JI64" s="61">
        <f>'ETF MTD'!$DU$28/'ETF MTD'!$DU$3-1</f>
        <v/>
      </c>
      <c r="JJ64" s="61">
        <f>JH64*JI64</f>
        <v/>
      </c>
      <c r="JK64" s="61" t="n"/>
      <c r="JL64" s="33" t="inlineStr">
        <is>
          <t>TIP</t>
        </is>
      </c>
      <c r="JM64" s="49" t="n">
        <v>0</v>
      </c>
      <c r="JN64" s="61">
        <f>'ETF MTD'!$DU$28/'ETF MTD'!$DU$3-1</f>
        <v/>
      </c>
      <c r="JO64" s="61">
        <f>JM64*JN64</f>
        <v/>
      </c>
      <c r="JP64" s="61" t="n"/>
      <c r="JQ64" s="33" t="inlineStr">
        <is>
          <t>TIP</t>
        </is>
      </c>
      <c r="JR64" s="49" t="n">
        <v>0</v>
      </c>
      <c r="JS64" s="61">
        <f>'ETF MTD'!$DU$28/'ETF MTD'!$DU$3-1</f>
        <v/>
      </c>
      <c r="JT64" s="61">
        <f>JR64*JS64</f>
        <v/>
      </c>
      <c r="JU64" s="61" t="n"/>
      <c r="JV64" s="33" t="inlineStr">
        <is>
          <t>TIP</t>
        </is>
      </c>
      <c r="JW64" s="49" t="n">
        <v>0</v>
      </c>
      <c r="JX64" s="61">
        <f>'ETF MTD'!$DU$28/'ETF MTD'!$DU$3-1</f>
        <v/>
      </c>
      <c r="JY64" s="61">
        <f>JW64*JX64</f>
        <v/>
      </c>
      <c r="JZ64" s="61" t="n"/>
      <c r="KA64" s="33" t="inlineStr">
        <is>
          <t>TIP</t>
        </is>
      </c>
      <c r="KB64" s="49" t="n">
        <v>0</v>
      </c>
      <c r="KC64" s="61">
        <f>'ETF MTD'!$DU$28/'ETF MTD'!$DU$3-1</f>
        <v/>
      </c>
      <c r="KD64" s="61">
        <f>KB64*KC64</f>
        <v/>
      </c>
      <c r="KE64" s="61" t="n"/>
      <c r="KF64" s="33" t="inlineStr">
        <is>
          <t>TIP</t>
        </is>
      </c>
      <c r="KG64" s="49" t="n">
        <v>0</v>
      </c>
      <c r="KH64" s="61">
        <f>'ETF MTD'!$DU$28/'ETF MTD'!$DU$3-1</f>
        <v/>
      </c>
      <c r="KI64" s="61">
        <f>KG64*KH64</f>
        <v/>
      </c>
      <c r="KJ64" s="61" t="n"/>
      <c r="KK64" s="33" t="inlineStr">
        <is>
          <t>TIP</t>
        </is>
      </c>
      <c r="KL64" s="49" t="n">
        <v>0</v>
      </c>
      <c r="KM64" s="61">
        <f>'ETF MTD'!$DU$28/'ETF MTD'!$DU$3-1</f>
        <v/>
      </c>
      <c r="KN64" s="61">
        <f>KL64*KM64</f>
        <v/>
      </c>
      <c r="KO64" s="61" t="n"/>
      <c r="KP64" s="33" t="inlineStr">
        <is>
          <t>TIP</t>
        </is>
      </c>
      <c r="KQ64" s="49" t="n">
        <v>0</v>
      </c>
      <c r="KR64" s="61">
        <f>'ETF MTD'!$DU$28/'ETF MTD'!$DU$3-1</f>
        <v/>
      </c>
      <c r="KS64" s="61">
        <f>KQ64*KR64</f>
        <v/>
      </c>
      <c r="KT64" s="61" t="n"/>
      <c r="KU64" s="33" t="inlineStr">
        <is>
          <t>TIP</t>
        </is>
      </c>
      <c r="KV64" s="49" t="n">
        <v>0</v>
      </c>
      <c r="KW64" s="61">
        <f>'ETF MTD'!$DU$28/'ETF MTD'!$DU$3-1</f>
        <v/>
      </c>
      <c r="KX64" s="61">
        <f>KV64*KW64</f>
        <v/>
      </c>
      <c r="KY64" s="61" t="n"/>
      <c r="KZ64" s="33" t="inlineStr">
        <is>
          <t>TIP</t>
        </is>
      </c>
      <c r="LA64" s="49" t="n">
        <v>0</v>
      </c>
      <c r="LB64" s="61">
        <f>'ETF MTD'!$DU$28/'ETF MTD'!$DU$3-1</f>
        <v/>
      </c>
      <c r="LC64" s="61">
        <f>LA64*LB64</f>
        <v/>
      </c>
      <c r="LD64" s="61" t="n"/>
      <c r="LE64" s="33" t="inlineStr">
        <is>
          <t>TIP</t>
        </is>
      </c>
      <c r="LF64" s="49" t="n">
        <v>0</v>
      </c>
      <c r="LG64" s="61">
        <f>'ETF MTD'!$DU$28/'ETF MTD'!$DU$3-1</f>
        <v/>
      </c>
      <c r="LH64" s="61">
        <f>LF64*LG64</f>
        <v/>
      </c>
      <c r="LJ64" s="33" t="inlineStr">
        <is>
          <t>TIP</t>
        </is>
      </c>
      <c r="LK64" s="49" t="n">
        <v>0</v>
      </c>
      <c r="LL64" s="61">
        <f>'ETF MTD'!$DU$28/'ETF MTD'!$DU$3-1</f>
        <v/>
      </c>
      <c r="LM64" s="61">
        <f>LK64*LL64</f>
        <v/>
      </c>
      <c r="LN64" s="61" t="n"/>
      <c r="LO64" s="33" t="inlineStr">
        <is>
          <t>TIP</t>
        </is>
      </c>
      <c r="LP64" s="49" t="n">
        <v>0</v>
      </c>
      <c r="LQ64" s="61">
        <f>'ETF MTD'!$DU$28/'ETF MTD'!$DU$3-1</f>
        <v/>
      </c>
      <c r="LR64" s="61">
        <f>LP64*LQ64</f>
        <v/>
      </c>
      <c r="LT64" s="33" t="inlineStr">
        <is>
          <t>TIP</t>
        </is>
      </c>
      <c r="LU64" s="49" t="n">
        <v>0</v>
      </c>
      <c r="LV64" s="61">
        <f>'ETF MTD'!$DU$28/'ETF MTD'!$DU$3-1</f>
        <v/>
      </c>
      <c r="LW64" s="61">
        <f>LU64*LV64</f>
        <v/>
      </c>
      <c r="LY64" s="33" t="inlineStr">
        <is>
          <t>TIP</t>
        </is>
      </c>
      <c r="LZ64" s="49" t="n">
        <v>0</v>
      </c>
      <c r="MA64" s="61">
        <f>'ETF MTD'!$DU$28/'ETF MTD'!$DU$3-1</f>
        <v/>
      </c>
      <c r="MB64" s="61">
        <f>LZ64*MA64</f>
        <v/>
      </c>
      <c r="MD64" s="33" t="inlineStr">
        <is>
          <t>TIP</t>
        </is>
      </c>
      <c r="ME64" s="49" t="n">
        <v>0</v>
      </c>
      <c r="MF64" s="61">
        <f>'ETF MTD'!$DU$28/'ETF MTD'!$DU$3-1</f>
        <v/>
      </c>
      <c r="MG64" s="61">
        <f>ME64*MF64</f>
        <v/>
      </c>
      <c r="MI64" s="33" t="inlineStr">
        <is>
          <t>TIP</t>
        </is>
      </c>
      <c r="MJ64" s="49" t="n">
        <v>0</v>
      </c>
      <c r="MK64" s="61">
        <f>'ETF MTD'!$DU$28/'ETF MTD'!$DU$3-1</f>
        <v/>
      </c>
      <c r="ML64" s="61">
        <f>MJ64*MK64</f>
        <v/>
      </c>
      <c r="MN64" s="33" t="inlineStr">
        <is>
          <t>TIP</t>
        </is>
      </c>
      <c r="MO64" s="49" t="n">
        <v>0</v>
      </c>
      <c r="MP64" s="61">
        <f>'ETF MTD'!$DU$28/'ETF MTD'!$DU$3-1</f>
        <v/>
      </c>
      <c r="MQ64" s="61">
        <f>MO64*MP64</f>
        <v/>
      </c>
      <c r="MS64" s="33" t="inlineStr">
        <is>
          <t>TIP</t>
        </is>
      </c>
      <c r="MT64" s="49" t="n">
        <v>0</v>
      </c>
      <c r="MU64" s="61">
        <f>'ETF MTD'!$DU$28/'ETF MTD'!$DU$3-1</f>
        <v/>
      </c>
      <c r="MV64" s="61">
        <f>MT64*MU64</f>
        <v/>
      </c>
      <c r="MX64" s="33" t="inlineStr">
        <is>
          <t>TIP</t>
        </is>
      </c>
      <c r="MY64" s="49" t="n">
        <v>0</v>
      </c>
      <c r="MZ64" s="61">
        <f>'ETF MTD'!$DU$28/'ETF MTD'!$DU$3-1</f>
        <v/>
      </c>
      <c r="NA64" s="61">
        <f>MY64*MZ64</f>
        <v/>
      </c>
      <c r="NC64" s="33" t="inlineStr">
        <is>
          <t>TIP</t>
        </is>
      </c>
      <c r="ND64" s="49" t="n">
        <v>0</v>
      </c>
      <c r="NE64" s="61">
        <f>'ETF MTD'!$DU$28/'ETF MTD'!$DU$3-1</f>
        <v/>
      </c>
      <c r="NF64" s="61">
        <f>ND64*NE64</f>
        <v/>
      </c>
      <c r="NH64" s="33" t="inlineStr">
        <is>
          <t>TIP</t>
        </is>
      </c>
      <c r="NI64" s="49" t="n">
        <v>0</v>
      </c>
      <c r="NJ64" s="61">
        <f>'ETF MTD'!$DU$28/'ETF MTD'!$DU$3-1</f>
        <v/>
      </c>
      <c r="NK64" s="61">
        <f>NI64*NJ64</f>
        <v/>
      </c>
      <c r="NM64" s="33" t="inlineStr">
        <is>
          <t>TIP</t>
        </is>
      </c>
      <c r="NN64" s="49" t="n">
        <v>0</v>
      </c>
      <c r="NO64" s="61">
        <f>'ETF MTD'!$DU$28/'ETF MTD'!$DU$3-1</f>
        <v/>
      </c>
      <c r="NP64" s="61">
        <f>NN64*NO64</f>
        <v/>
      </c>
      <c r="NR64" s="33" t="inlineStr">
        <is>
          <t>TIP</t>
        </is>
      </c>
      <c r="NS64" s="49" t="n">
        <v>0</v>
      </c>
      <c r="NT64" s="61">
        <f>'ETF MTD'!$DU$28/'ETF MTD'!$DU$3-1</f>
        <v/>
      </c>
      <c r="NU64" s="61">
        <f>NS64*NT64</f>
        <v/>
      </c>
      <c r="NW64" s="33" t="inlineStr">
        <is>
          <t>TIP</t>
        </is>
      </c>
      <c r="NX64" s="49" t="n">
        <v>0</v>
      </c>
      <c r="NY64" s="61">
        <f>'ETF MTD'!$DU$28/'ETF MTD'!$DU$3-1</f>
        <v/>
      </c>
      <c r="NZ64" s="61">
        <f>NX64*NY64</f>
        <v/>
      </c>
      <c r="OB64" s="33" t="inlineStr">
        <is>
          <t>TIP</t>
        </is>
      </c>
      <c r="OC64" s="49" t="n">
        <v>0</v>
      </c>
      <c r="OD64" s="61">
        <f>'ETF MTD'!$DU$28/'ETF MTD'!$DU$3-1</f>
        <v/>
      </c>
      <c r="OE64" s="61">
        <f>OC64*OD64</f>
        <v/>
      </c>
      <c r="OG64" s="33" t="inlineStr">
        <is>
          <t>TIP</t>
        </is>
      </c>
      <c r="OH64" s="49" t="n">
        <v>0</v>
      </c>
      <c r="OI64" s="61">
        <f>'ETF MTD'!$DU$28/'ETF MTD'!$DU$3-1</f>
        <v/>
      </c>
      <c r="OJ64" s="61">
        <f>OH64*OI64</f>
        <v/>
      </c>
      <c r="OL64" s="33" t="inlineStr">
        <is>
          <t>TIP</t>
        </is>
      </c>
      <c r="OM64" s="49" t="n">
        <v>0</v>
      </c>
      <c r="ON64" s="61">
        <f>'ETF MTD'!$DU$28/'ETF MTD'!$DU$3-1</f>
        <v/>
      </c>
      <c r="OO64" s="61">
        <f>OM64*ON64</f>
        <v/>
      </c>
      <c r="OQ64" s="33" t="inlineStr">
        <is>
          <t>TIP</t>
        </is>
      </c>
      <c r="OR64" s="49" t="n">
        <v>0</v>
      </c>
      <c r="OS64" s="61">
        <f>'ETF MTD'!$DU$28/'ETF MTD'!$DU$3-1</f>
        <v/>
      </c>
      <c r="OT64" s="61">
        <f>OR64*OS64</f>
        <v/>
      </c>
      <c r="OV64" s="33" t="inlineStr">
        <is>
          <t>TIP</t>
        </is>
      </c>
      <c r="OW64" s="49" t="n">
        <v>0</v>
      </c>
      <c r="OX64" s="61">
        <f>'ETF MTD'!$DU$28/'ETF MTD'!$DU$3-1</f>
        <v/>
      </c>
      <c r="OY64" s="61">
        <f>OW64*OX64</f>
        <v/>
      </c>
      <c r="PA64" s="33" t="inlineStr">
        <is>
          <t>TIP</t>
        </is>
      </c>
      <c r="PB64" s="49" t="n">
        <v>0</v>
      </c>
      <c r="PC64" s="61">
        <f>'ETF MTD'!$DU$28/'ETF MTD'!$DU$3-1</f>
        <v/>
      </c>
      <c r="PD64" s="61">
        <f>PB64*PC64</f>
        <v/>
      </c>
      <c r="PF64" s="33" t="inlineStr">
        <is>
          <t>TIP</t>
        </is>
      </c>
      <c r="PG64" s="49" t="n">
        <v>0</v>
      </c>
      <c r="PH64" s="61">
        <f>'ETF MTD'!$DU$28/'ETF MTD'!$DU$3-1</f>
        <v/>
      </c>
      <c r="PI64" s="61">
        <f>PG64*PH64</f>
        <v/>
      </c>
      <c r="PK64" s="33" t="inlineStr">
        <is>
          <t>TIP</t>
        </is>
      </c>
      <c r="PL64" s="49" t="n">
        <v>0</v>
      </c>
      <c r="PM64" s="61">
        <f>'ETF MTD'!$DU$28/'ETF MTD'!$DU$3-1</f>
        <v/>
      </c>
      <c r="PN64" s="61">
        <f>PL64*PM64</f>
        <v/>
      </c>
      <c r="PP64" s="33" t="inlineStr">
        <is>
          <t>TIP</t>
        </is>
      </c>
      <c r="PQ64" s="49" t="n">
        <v>0</v>
      </c>
      <c r="PR64" s="61">
        <f>'ETF MTD'!$DU$28/'ETF MTD'!$DU$3-1</f>
        <v/>
      </c>
      <c r="PS64" s="61">
        <f>PQ64*PR64</f>
        <v/>
      </c>
      <c r="PU64" s="33" t="inlineStr">
        <is>
          <t>TIP</t>
        </is>
      </c>
      <c r="PV64" s="49" t="n">
        <v>0</v>
      </c>
      <c r="PW64" s="61">
        <f>'ETF MTD'!$DU$28/'ETF MTD'!$DU$3-1</f>
        <v/>
      </c>
      <c r="PX64" s="61">
        <f>PV64*PW64</f>
        <v/>
      </c>
      <c r="PZ64" s="33" t="inlineStr">
        <is>
          <t>TIP</t>
        </is>
      </c>
      <c r="QA64" s="49" t="n">
        <v>0</v>
      </c>
      <c r="QB64" s="61">
        <f>'ETF MTD'!$DU$28/'ETF MTD'!$DU$3-1</f>
        <v/>
      </c>
      <c r="QC64" s="61">
        <f>QA64*QB64</f>
        <v/>
      </c>
    </row>
    <row r="65">
      <c r="AK65" t="inlineStr">
        <is>
          <t>Total</t>
        </is>
      </c>
      <c r="AL65" s="3">
        <f>SUM(AL53:AL63)</f>
        <v/>
      </c>
      <c r="AN65" s="3">
        <f>SUM(AN53:AN63)</f>
        <v/>
      </c>
      <c r="AP65" t="inlineStr">
        <is>
          <t>Total</t>
        </is>
      </c>
      <c r="AQ65" s="3">
        <f>SUM(AQ53:AQ63)</f>
        <v/>
      </c>
      <c r="AS65" s="3">
        <f>SUM(AS53:AS63)</f>
        <v/>
      </c>
      <c r="AV65" s="3" t="n"/>
      <c r="AX65" s="3" t="n"/>
      <c r="BA65" s="3" t="n"/>
      <c r="BC65" s="3" t="n"/>
      <c r="DC65" s="33" t="inlineStr">
        <is>
          <t>EQCHX</t>
        </is>
      </c>
      <c r="DD65" s="49" t="n">
        <v>0</v>
      </c>
      <c r="DE65" s="61">
        <f>'ETF MTD'!$WA$28/'ETF MTD'!$WA$3-1</f>
        <v/>
      </c>
      <c r="DF65" s="61">
        <f>DD65*DE65</f>
        <v/>
      </c>
      <c r="DG65" s="61" t="n"/>
      <c r="DH65" s="33" t="inlineStr">
        <is>
          <t>EQCHX</t>
        </is>
      </c>
      <c r="DI65" s="49" t="n">
        <v>0</v>
      </c>
      <c r="DJ65" s="61">
        <f>'ETF MTD'!$WA$28/'ETF MTD'!$WA$3-1</f>
        <v/>
      </c>
      <c r="DK65" s="61">
        <f>DI65*DJ65</f>
        <v/>
      </c>
      <c r="DL65" s="61" t="n"/>
      <c r="DM65" s="33" t="inlineStr">
        <is>
          <t>EQCHX</t>
        </is>
      </c>
      <c r="DN65" s="49" t="n">
        <v>0</v>
      </c>
      <c r="DO65" s="61">
        <f>'ETF MTD'!$WA$28/'ETF MTD'!$WA$3-1</f>
        <v/>
      </c>
      <c r="DP65" s="61">
        <f>DN65*DO65</f>
        <v/>
      </c>
      <c r="DQ65" s="61" t="n"/>
      <c r="DR65" s="33" t="inlineStr">
        <is>
          <t>EQCHX</t>
        </is>
      </c>
      <c r="DS65" s="49" t="n">
        <v>0</v>
      </c>
      <c r="DT65" s="61">
        <f>'ETF MTD'!$WA$28/'ETF MTD'!$WA$3-1</f>
        <v/>
      </c>
      <c r="DU65" s="61">
        <f>DS65*DT65</f>
        <v/>
      </c>
      <c r="DV65" s="61" t="n"/>
      <c r="DW65" s="33" t="inlineStr">
        <is>
          <t>EQCHX</t>
        </is>
      </c>
      <c r="DX65" s="49" t="n">
        <v>0</v>
      </c>
      <c r="DY65" s="61">
        <f>'ETF MTD'!$WA$28/'ETF MTD'!$WA$3-1</f>
        <v/>
      </c>
      <c r="DZ65" s="61">
        <f>DX65*DY65</f>
        <v/>
      </c>
      <c r="EA65" s="61" t="n"/>
      <c r="EB65" s="33" t="inlineStr">
        <is>
          <t>EQCHX</t>
        </is>
      </c>
      <c r="EC65" s="49" t="n">
        <v>0</v>
      </c>
      <c r="ED65" s="61">
        <f>'ETF MTD'!$WA$28/'ETF MTD'!$WA$3-1</f>
        <v/>
      </c>
      <c r="EE65" s="61">
        <f>EC65*ED65</f>
        <v/>
      </c>
      <c r="EF65" s="61" t="n"/>
      <c r="EG65" s="33" t="inlineStr">
        <is>
          <t>EQCHX</t>
        </is>
      </c>
      <c r="EH65" s="49" t="n">
        <v>0</v>
      </c>
      <c r="EI65" s="61">
        <f>'ETF MTD'!$WA$28/'ETF MTD'!$WA$3-1</f>
        <v/>
      </c>
      <c r="EJ65" s="61">
        <f>EH65*EI65</f>
        <v/>
      </c>
      <c r="EK65" s="61" t="n"/>
      <c r="EL65" s="33" t="inlineStr">
        <is>
          <t>EQCHX</t>
        </is>
      </c>
      <c r="EM65" s="49" t="n">
        <v>0</v>
      </c>
      <c r="EN65" s="61">
        <f>'ETF MTD'!$WA$28/'ETF MTD'!$WA$3-1</f>
        <v/>
      </c>
      <c r="EO65" s="61">
        <f>EM65*EN65</f>
        <v/>
      </c>
      <c r="EP65" s="61" t="n"/>
      <c r="EQ65" s="33" t="inlineStr">
        <is>
          <t>EQCHX</t>
        </is>
      </c>
      <c r="ER65" s="49" t="n">
        <v>0</v>
      </c>
      <c r="ES65" s="61">
        <f>'ETF MTD'!$WA$28/'ETF MTD'!$WA$3-1</f>
        <v/>
      </c>
      <c r="ET65" s="61">
        <f>ER65*ES65</f>
        <v/>
      </c>
      <c r="EU65" s="61" t="n"/>
      <c r="EV65" s="33" t="inlineStr">
        <is>
          <t>EQCHX</t>
        </is>
      </c>
      <c r="EW65" s="49" t="n">
        <v>0</v>
      </c>
      <c r="EX65" s="61">
        <f>'ETF MTD'!$WA$28/'ETF MTD'!$WA$3-1</f>
        <v/>
      </c>
      <c r="EY65" s="61">
        <f>EW65*EX65</f>
        <v/>
      </c>
      <c r="EZ65" s="61" t="n"/>
      <c r="FA65" s="33" t="inlineStr">
        <is>
          <t>EQCHX</t>
        </is>
      </c>
      <c r="FB65" s="49" t="n">
        <v>0</v>
      </c>
      <c r="FC65" s="61">
        <f>'ETF MTD'!$WA$28/'ETF MTD'!$WA$3-1</f>
        <v/>
      </c>
      <c r="FD65" s="61">
        <f>FB65*FC65</f>
        <v/>
      </c>
      <c r="FF65" s="33" t="inlineStr">
        <is>
          <t>EQCHX</t>
        </is>
      </c>
      <c r="FG65" s="49" t="n">
        <v>0</v>
      </c>
      <c r="FH65" s="61">
        <f>'ETF MTD'!$WA$28/'ETF MTD'!$WA$3-1</f>
        <v/>
      </c>
      <c r="FI65" s="61">
        <f>FG65*FH65</f>
        <v/>
      </c>
      <c r="FK65" s="33" t="inlineStr">
        <is>
          <t>EQCHX</t>
        </is>
      </c>
      <c r="FL65" s="49" t="n">
        <v>0</v>
      </c>
      <c r="FM65" s="61">
        <f>'ETF MTD'!$WA$28/'ETF MTD'!$WA$3-1</f>
        <v/>
      </c>
      <c r="FN65" s="61">
        <f>FL65*FM65</f>
        <v/>
      </c>
      <c r="FP65" s="33" t="inlineStr">
        <is>
          <t>EQCHX</t>
        </is>
      </c>
      <c r="FQ65" s="49" t="n">
        <v>0</v>
      </c>
      <c r="FR65" s="61">
        <f>'ETF MTD'!$WA$28/'ETF MTD'!$WA$3-1</f>
        <v/>
      </c>
      <c r="FS65" s="61">
        <f>FQ65*FR65</f>
        <v/>
      </c>
      <c r="FT65" s="61" t="n"/>
      <c r="FU65" s="33" t="inlineStr">
        <is>
          <t>EQCHX</t>
        </is>
      </c>
      <c r="FV65" s="49" t="n">
        <v>0</v>
      </c>
      <c r="FW65" s="61">
        <f>'ETF MTD'!$WA$28/'ETF MTD'!$WA$3-1</f>
        <v/>
      </c>
      <c r="FX65" s="61">
        <f>FV65*FW65</f>
        <v/>
      </c>
      <c r="FY65" s="61" t="n"/>
      <c r="FZ65" s="33" t="inlineStr">
        <is>
          <t>EQCHX</t>
        </is>
      </c>
      <c r="GA65" s="49" t="n">
        <v>0</v>
      </c>
      <c r="GB65" s="61">
        <f>'ETF MTD'!$WA$28/'ETF MTD'!$WA$3-1</f>
        <v/>
      </c>
      <c r="GC65" s="61">
        <f>GA65*GB65</f>
        <v/>
      </c>
      <c r="GD65" s="61" t="n"/>
      <c r="GE65" s="33" t="inlineStr">
        <is>
          <t>EQCHX</t>
        </is>
      </c>
      <c r="GF65" s="49" t="n">
        <v>0</v>
      </c>
      <c r="GG65" s="61">
        <f>'ETF MTD'!$WA$28/'ETF MTD'!$WA$3-1</f>
        <v/>
      </c>
      <c r="GH65" s="61">
        <f>GF65*GG65</f>
        <v/>
      </c>
      <c r="GI65" s="61" t="n"/>
      <c r="GJ65" s="33" t="inlineStr">
        <is>
          <t>TFPN</t>
        </is>
      </c>
      <c r="GK65" s="49" t="n">
        <v>0</v>
      </c>
      <c r="GL65" s="61">
        <f>'ETF MTD'!$IK$28/'ETF MTD'!$IK$3-1</f>
        <v/>
      </c>
      <c r="GM65" s="61">
        <f>GK65*GL65</f>
        <v/>
      </c>
      <c r="GN65" s="61" t="n"/>
      <c r="GO65" s="33" t="inlineStr">
        <is>
          <t>TFPN</t>
        </is>
      </c>
      <c r="GP65" s="49" t="n">
        <v>0</v>
      </c>
      <c r="GQ65" s="61">
        <f>'ETF MTD'!$IK$28/'ETF MTD'!$IK$3-1</f>
        <v/>
      </c>
      <c r="GR65" s="61">
        <f>GP65*GQ65</f>
        <v/>
      </c>
      <c r="GS65" s="61" t="n"/>
      <c r="GT65" s="33" t="inlineStr">
        <is>
          <t>TFPN</t>
        </is>
      </c>
      <c r="GU65" s="49" t="n">
        <v>0</v>
      </c>
      <c r="GV65" s="61">
        <f>'ETF MTD'!$IK$28/'ETF MTD'!$IK$3-1</f>
        <v/>
      </c>
      <c r="GW65" s="61">
        <f>GU65*GV65</f>
        <v/>
      </c>
      <c r="GX65" s="61" t="n"/>
      <c r="GY65" s="33" t="inlineStr">
        <is>
          <t>TFPN</t>
        </is>
      </c>
      <c r="GZ65" s="49" t="n">
        <v>0</v>
      </c>
      <c r="HA65" s="61">
        <f>'ETF MTD'!$IK$28/'ETF MTD'!$IK$3-1</f>
        <v/>
      </c>
      <c r="HB65" s="61">
        <f>GZ65*HA65</f>
        <v/>
      </c>
      <c r="HC65" s="61" t="n"/>
      <c r="HD65" s="33" t="inlineStr">
        <is>
          <t>TFPN</t>
        </is>
      </c>
      <c r="HE65" s="49" t="n">
        <v>0</v>
      </c>
      <c r="HF65" s="61">
        <f>'ETF MTD'!$IK$28/'ETF MTD'!$IK$3-1</f>
        <v/>
      </c>
      <c r="HG65" s="61">
        <f>HE65*HF65</f>
        <v/>
      </c>
      <c r="HH65" s="61" t="n"/>
      <c r="HI65" s="33" t="inlineStr">
        <is>
          <t>TFPN</t>
        </is>
      </c>
      <c r="HJ65" s="49" t="n">
        <v>0</v>
      </c>
      <c r="HK65" s="61">
        <f>'ETF MTD'!$IK$28/'ETF MTD'!$IK$3-1</f>
        <v/>
      </c>
      <c r="HL65" s="61">
        <f>HJ65*HK65</f>
        <v/>
      </c>
      <c r="HM65" s="61" t="n"/>
      <c r="HN65" s="33" t="inlineStr">
        <is>
          <t>TFPN</t>
        </is>
      </c>
      <c r="HO65" s="49" t="n">
        <v>0</v>
      </c>
      <c r="HP65" s="61">
        <f>'ETF MTD'!$IK$28/'ETF MTD'!$IK$3-1</f>
        <v/>
      </c>
      <c r="HQ65" s="61">
        <f>HO65*HP65</f>
        <v/>
      </c>
      <c r="HR65" s="61" t="n"/>
      <c r="HS65" s="33" t="inlineStr">
        <is>
          <t>TFPN</t>
        </is>
      </c>
      <c r="HT65" s="49" t="n">
        <v>0</v>
      </c>
      <c r="HU65" s="61">
        <f>'ETF MTD'!$IK$28/'ETF MTD'!$IK$3-1</f>
        <v/>
      </c>
      <c r="HV65" s="61">
        <f>HT65*HU65</f>
        <v/>
      </c>
      <c r="HW65" s="61" t="n"/>
      <c r="HX65" s="33" t="inlineStr">
        <is>
          <t>TFPN</t>
        </is>
      </c>
      <c r="HY65" s="49" t="n">
        <v>0</v>
      </c>
      <c r="HZ65" s="61">
        <f>'ETF MTD'!$IK$28/'ETF MTD'!$IK$3-1</f>
        <v/>
      </c>
      <c r="IA65" s="61">
        <f>HY65*HZ65</f>
        <v/>
      </c>
      <c r="IB65" s="61" t="n"/>
      <c r="IC65" s="33" t="inlineStr">
        <is>
          <t>TFPN</t>
        </is>
      </c>
      <c r="ID65" s="49" t="n">
        <v>0</v>
      </c>
      <c r="IE65" s="61">
        <f>'ETF MTD'!$IK$28/'ETF MTD'!$IK$3-1</f>
        <v/>
      </c>
      <c r="IF65" s="61">
        <f>ID65*IE65</f>
        <v/>
      </c>
      <c r="IG65" s="61" t="n"/>
      <c r="IH65" s="33" t="inlineStr">
        <is>
          <t>TFPN</t>
        </is>
      </c>
      <c r="II65" s="49" t="n">
        <v>0</v>
      </c>
      <c r="IJ65" s="61">
        <f>'ETF MTD'!$IK$28/'ETF MTD'!$IK$3-1</f>
        <v/>
      </c>
      <c r="IK65" s="61">
        <f>II65*IJ65</f>
        <v/>
      </c>
      <c r="IL65" s="61" t="n"/>
      <c r="IM65" s="33" t="inlineStr">
        <is>
          <t>TFPN</t>
        </is>
      </c>
      <c r="IN65" s="49" t="n">
        <v>0</v>
      </c>
      <c r="IO65" s="61">
        <f>'ETF MTD'!$IK$28/'ETF MTD'!$IK$3-1</f>
        <v/>
      </c>
      <c r="IP65" s="61">
        <f>IN65*IO65</f>
        <v/>
      </c>
      <c r="IQ65" s="61" t="n"/>
      <c r="IR65" s="33" t="inlineStr">
        <is>
          <t>TFPN</t>
        </is>
      </c>
      <c r="IS65" s="49" t="n">
        <v>0</v>
      </c>
      <c r="IT65" s="61">
        <f>'ETF MTD'!$IK$28/'ETF MTD'!$IK$3-1</f>
        <v/>
      </c>
      <c r="IU65" s="61">
        <f>IS65*IT65</f>
        <v/>
      </c>
      <c r="IV65" s="61" t="n"/>
      <c r="IW65" s="33" t="inlineStr">
        <is>
          <t>TFPN</t>
        </is>
      </c>
      <c r="IX65" s="49" t="n">
        <v>0</v>
      </c>
      <c r="IY65" s="61">
        <f>'ETF MTD'!$IK$28/'ETF MTD'!$IK$3-1</f>
        <v/>
      </c>
      <c r="IZ65" s="61">
        <f>IX65*IY65</f>
        <v/>
      </c>
      <c r="JA65" s="61" t="n"/>
      <c r="JB65" s="33" t="inlineStr">
        <is>
          <t>TFPN</t>
        </is>
      </c>
      <c r="JC65" s="49" t="n">
        <v>0</v>
      </c>
      <c r="JD65" s="61">
        <f>'ETF MTD'!$IK$28/'ETF MTD'!$IK$3-1</f>
        <v/>
      </c>
      <c r="JE65" s="61">
        <f>JC65*JD65</f>
        <v/>
      </c>
      <c r="JF65" s="61" t="n"/>
      <c r="JG65" s="33" t="inlineStr">
        <is>
          <t>TFPN</t>
        </is>
      </c>
      <c r="JH65" s="49" t="n">
        <v>0</v>
      </c>
      <c r="JI65" s="61">
        <f>'ETF MTD'!$IK$28/'ETF MTD'!$IK$3-1</f>
        <v/>
      </c>
      <c r="JJ65" s="61">
        <f>JH65*JI65</f>
        <v/>
      </c>
      <c r="JK65" s="61" t="n"/>
      <c r="JL65" s="33" t="inlineStr">
        <is>
          <t>TFPN</t>
        </is>
      </c>
      <c r="JM65" s="49" t="n">
        <v>0</v>
      </c>
      <c r="JN65" s="61">
        <f>'ETF MTD'!$IK$28/'ETF MTD'!$IK$3-1</f>
        <v/>
      </c>
      <c r="JO65" s="61">
        <f>JM65*JN65</f>
        <v/>
      </c>
      <c r="JP65" s="61" t="n"/>
      <c r="JQ65" s="33" t="inlineStr">
        <is>
          <t>TFPN</t>
        </is>
      </c>
      <c r="JR65" s="49" t="n">
        <v>0</v>
      </c>
      <c r="JS65" s="61">
        <f>'ETF MTD'!$IK$28/'ETF MTD'!$IK$3-1</f>
        <v/>
      </c>
      <c r="JT65" s="61">
        <f>JR65*JS65</f>
        <v/>
      </c>
      <c r="JU65" s="61" t="n"/>
      <c r="JV65" s="33" t="inlineStr">
        <is>
          <t>TFPN</t>
        </is>
      </c>
      <c r="JW65" s="49" t="n">
        <v>0</v>
      </c>
      <c r="JX65" s="61">
        <f>'ETF MTD'!$IK$28/'ETF MTD'!$IK$3-1</f>
        <v/>
      </c>
      <c r="JY65" s="61">
        <f>JW65*JX65</f>
        <v/>
      </c>
      <c r="JZ65" s="61" t="n"/>
      <c r="KA65" s="33" t="inlineStr">
        <is>
          <t>TFPN</t>
        </is>
      </c>
      <c r="KB65" s="49" t="n">
        <v>0</v>
      </c>
      <c r="KC65" s="61">
        <f>'ETF MTD'!$IK$28/'ETF MTD'!$IK$3-1</f>
        <v/>
      </c>
      <c r="KD65" s="61">
        <f>KB65*KC65</f>
        <v/>
      </c>
      <c r="KE65" s="61" t="n"/>
      <c r="KF65" s="33" t="inlineStr">
        <is>
          <t>TFPN</t>
        </is>
      </c>
      <c r="KG65" s="49" t="n">
        <v>0</v>
      </c>
      <c r="KH65" s="61">
        <f>'ETF MTD'!$IK$28/'ETF MTD'!$IK$3-1</f>
        <v/>
      </c>
      <c r="KI65" s="61">
        <f>KG65*KH65</f>
        <v/>
      </c>
      <c r="KJ65" s="61" t="n"/>
      <c r="KK65" s="33" t="inlineStr">
        <is>
          <t>TFPN</t>
        </is>
      </c>
      <c r="KL65" s="49" t="n">
        <v>0</v>
      </c>
      <c r="KM65" s="61">
        <f>'ETF MTD'!$IK$28/'ETF MTD'!$IK$3-1</f>
        <v/>
      </c>
      <c r="KN65" s="61">
        <f>KL65*KM65</f>
        <v/>
      </c>
      <c r="KO65" s="61" t="n"/>
      <c r="KP65" s="33" t="inlineStr">
        <is>
          <t>TFPN</t>
        </is>
      </c>
      <c r="KQ65" s="49" t="n">
        <v>0</v>
      </c>
      <c r="KR65" s="61">
        <f>'ETF MTD'!$IK$28/'ETF MTD'!$IK$3-1</f>
        <v/>
      </c>
      <c r="KS65" s="61">
        <f>KQ65*KR65</f>
        <v/>
      </c>
      <c r="KT65" s="61" t="n"/>
      <c r="KU65" s="33" t="inlineStr">
        <is>
          <t>TFPN</t>
        </is>
      </c>
      <c r="KV65" s="49" t="n">
        <v>0</v>
      </c>
      <c r="KW65" s="61">
        <f>'ETF MTD'!$IK$28/'ETF MTD'!$IK$3-1</f>
        <v/>
      </c>
      <c r="KX65" s="61">
        <f>KV65*KW65</f>
        <v/>
      </c>
      <c r="KY65" s="61" t="n"/>
      <c r="KZ65" s="33" t="inlineStr">
        <is>
          <t>TFPN</t>
        </is>
      </c>
      <c r="LA65" s="49" t="n">
        <v>0</v>
      </c>
      <c r="LB65" s="61">
        <f>'ETF MTD'!$IK$28/'ETF MTD'!$IK$3-1</f>
        <v/>
      </c>
      <c r="LC65" s="61">
        <f>LA65*LB65</f>
        <v/>
      </c>
      <c r="LD65" s="61" t="n"/>
      <c r="LE65" s="33" t="inlineStr">
        <is>
          <t>TFPN</t>
        </is>
      </c>
      <c r="LF65" s="49" t="n">
        <v>0</v>
      </c>
      <c r="LG65" s="61">
        <f>'ETF MTD'!$IK$28/'ETF MTD'!$IK$3-1</f>
        <v/>
      </c>
      <c r="LH65" s="61">
        <f>LF65*LG65</f>
        <v/>
      </c>
      <c r="LJ65" s="33" t="inlineStr">
        <is>
          <t>TFPN</t>
        </is>
      </c>
      <c r="LK65" s="49" t="n">
        <v>0</v>
      </c>
      <c r="LL65" s="61">
        <f>'ETF MTD'!$IK$28/'ETF MTD'!$IK$3-1</f>
        <v/>
      </c>
      <c r="LM65" s="61">
        <f>LK65*LL65</f>
        <v/>
      </c>
      <c r="LN65" s="61" t="n"/>
      <c r="LO65" s="33" t="inlineStr">
        <is>
          <t>TFPN</t>
        </is>
      </c>
      <c r="LP65" s="49" t="n">
        <v>0</v>
      </c>
      <c r="LQ65" s="61">
        <f>'ETF MTD'!$IK$28/'ETF MTD'!$IK$3-1</f>
        <v/>
      </c>
      <c r="LR65" s="61">
        <f>LP65*LQ65</f>
        <v/>
      </c>
      <c r="LT65" s="33" t="inlineStr">
        <is>
          <t>TFPN</t>
        </is>
      </c>
      <c r="LU65" s="49" t="n">
        <v>0</v>
      </c>
      <c r="LV65" s="61">
        <f>'ETF MTD'!$IK$28/'ETF MTD'!$IK$3-1</f>
        <v/>
      </c>
      <c r="LW65" s="61">
        <f>LU65*LV65</f>
        <v/>
      </c>
      <c r="LY65" s="33" t="inlineStr">
        <is>
          <t>TFPN</t>
        </is>
      </c>
      <c r="LZ65" s="49" t="n">
        <v>0</v>
      </c>
      <c r="MA65" s="61">
        <f>'ETF MTD'!$IK$28/'ETF MTD'!$IK$3-1</f>
        <v/>
      </c>
      <c r="MB65" s="61">
        <f>LZ65*MA65</f>
        <v/>
      </c>
      <c r="MD65" s="33" t="inlineStr">
        <is>
          <t>TFPN</t>
        </is>
      </c>
      <c r="ME65" s="49" t="n">
        <v>0</v>
      </c>
      <c r="MF65" s="61">
        <f>'ETF MTD'!$IK$28/'ETF MTD'!$IK$3-1</f>
        <v/>
      </c>
      <c r="MG65" s="61">
        <f>ME65*MF65</f>
        <v/>
      </c>
      <c r="MI65" s="33" t="inlineStr">
        <is>
          <t>TFPN</t>
        </is>
      </c>
      <c r="MJ65" s="49" t="n">
        <v>0</v>
      </c>
      <c r="MK65" s="61">
        <f>'ETF MTD'!$IK$28/'ETF MTD'!$IK$3-1</f>
        <v/>
      </c>
      <c r="ML65" s="61">
        <f>MJ65*MK65</f>
        <v/>
      </c>
      <c r="MN65" s="33" t="inlineStr">
        <is>
          <t>TFPN</t>
        </is>
      </c>
      <c r="MO65" s="49" t="n">
        <v>0</v>
      </c>
      <c r="MP65" s="61">
        <f>'ETF MTD'!$IK$28/'ETF MTD'!$IK$3-1</f>
        <v/>
      </c>
      <c r="MQ65" s="61">
        <f>MO65*MP65</f>
        <v/>
      </c>
      <c r="MS65" s="33" t="inlineStr">
        <is>
          <t>TFPN</t>
        </is>
      </c>
      <c r="MT65" s="49" t="n">
        <v>0</v>
      </c>
      <c r="MU65" s="61">
        <f>'ETF MTD'!$IK$28/'ETF MTD'!$IK$3-1</f>
        <v/>
      </c>
      <c r="MV65" s="61">
        <f>MT65*MU65</f>
        <v/>
      </c>
      <c r="MX65" s="33" t="inlineStr">
        <is>
          <t>TFPN</t>
        </is>
      </c>
      <c r="MY65" s="49" t="n">
        <v>0</v>
      </c>
      <c r="MZ65" s="61">
        <f>'ETF MTD'!$IK$28/'ETF MTD'!$IK$3-1</f>
        <v/>
      </c>
      <c r="NA65" s="61">
        <f>MY65*MZ65</f>
        <v/>
      </c>
      <c r="NC65" s="33" t="inlineStr">
        <is>
          <t>TFPN</t>
        </is>
      </c>
      <c r="ND65" s="49" t="n">
        <v>0</v>
      </c>
      <c r="NE65" s="61">
        <f>'ETF MTD'!$IK$28/'ETF MTD'!$IK$3-1</f>
        <v/>
      </c>
      <c r="NF65" s="61">
        <f>ND65*NE65</f>
        <v/>
      </c>
      <c r="NH65" s="33" t="inlineStr">
        <is>
          <t>TFPN</t>
        </is>
      </c>
      <c r="NI65" s="49" t="n">
        <v>0</v>
      </c>
      <c r="NJ65" s="61">
        <f>'ETF MTD'!$IK$28/'ETF MTD'!$IK$3-1</f>
        <v/>
      </c>
      <c r="NK65" s="61">
        <f>NI65*NJ65</f>
        <v/>
      </c>
      <c r="NM65" s="33" t="inlineStr">
        <is>
          <t>TFPN</t>
        </is>
      </c>
      <c r="NN65" s="49" t="n">
        <v>0</v>
      </c>
      <c r="NO65" s="61">
        <f>'ETF MTD'!$IK$28/'ETF MTD'!$IK$3-1</f>
        <v/>
      </c>
      <c r="NP65" s="61">
        <f>NN65*NO65</f>
        <v/>
      </c>
      <c r="NR65" s="33" t="inlineStr">
        <is>
          <t>TFPN</t>
        </is>
      </c>
      <c r="NS65" s="49" t="n">
        <v>0</v>
      </c>
      <c r="NT65" s="61">
        <f>'ETF MTD'!$IK$28/'ETF MTD'!$IK$3-1</f>
        <v/>
      </c>
      <c r="NU65" s="61">
        <f>NS65*NT65</f>
        <v/>
      </c>
      <c r="NW65" s="33" t="inlineStr">
        <is>
          <t>TFPN</t>
        </is>
      </c>
      <c r="NX65" s="49" t="n">
        <v>0</v>
      </c>
      <c r="NY65" s="61">
        <f>'ETF MTD'!$IK$28/'ETF MTD'!$IK$3-1</f>
        <v/>
      </c>
      <c r="NZ65" s="61">
        <f>NX65*NY65</f>
        <v/>
      </c>
      <c r="OB65" s="33" t="inlineStr">
        <is>
          <t>TFPN</t>
        </is>
      </c>
      <c r="OC65" s="49" t="n">
        <v>0</v>
      </c>
      <c r="OD65" s="61">
        <f>'ETF MTD'!$IK$28/'ETF MTD'!$IK$3-1</f>
        <v/>
      </c>
      <c r="OE65" s="61">
        <f>OC65*OD65</f>
        <v/>
      </c>
      <c r="OG65" s="33" t="inlineStr">
        <is>
          <t>TFPN</t>
        </is>
      </c>
      <c r="OH65" s="49" t="n">
        <v>0</v>
      </c>
      <c r="OI65" s="61">
        <f>'ETF MTD'!$IK$28/'ETF MTD'!$IK$3-1</f>
        <v/>
      </c>
      <c r="OJ65" s="61">
        <f>OH65*OI65</f>
        <v/>
      </c>
      <c r="OL65" s="33" t="inlineStr">
        <is>
          <t>TFPN</t>
        </is>
      </c>
      <c r="OM65" s="49" t="n">
        <v>0</v>
      </c>
      <c r="ON65" s="61">
        <f>'ETF MTD'!$IK$28/'ETF MTD'!$IK$3-1</f>
        <v/>
      </c>
      <c r="OO65" s="61">
        <f>OM65*ON65</f>
        <v/>
      </c>
      <c r="OQ65" s="33" t="inlineStr">
        <is>
          <t>TFPN</t>
        </is>
      </c>
      <c r="OR65" s="49" t="n">
        <v>0</v>
      </c>
      <c r="OS65" s="61">
        <f>'ETF MTD'!$IK$28/'ETF MTD'!$IK$3-1</f>
        <v/>
      </c>
      <c r="OT65" s="61">
        <f>OR65*OS65</f>
        <v/>
      </c>
      <c r="OV65" s="33" t="inlineStr">
        <is>
          <t>TFPN</t>
        </is>
      </c>
      <c r="OW65" s="49" t="n">
        <v>0</v>
      </c>
      <c r="OX65" s="61">
        <f>'ETF MTD'!$IK$28/'ETF MTD'!$IK$3-1</f>
        <v/>
      </c>
      <c r="OY65" s="61">
        <f>OW65*OX65</f>
        <v/>
      </c>
      <c r="PA65" s="33" t="inlineStr">
        <is>
          <t>TFPN</t>
        </is>
      </c>
      <c r="PB65" s="49" t="n">
        <v>0</v>
      </c>
      <c r="PC65" s="61">
        <f>'ETF MTD'!$IK$28/'ETF MTD'!$IK$3-1</f>
        <v/>
      </c>
      <c r="PD65" s="61">
        <f>PB65*PC65</f>
        <v/>
      </c>
      <c r="PF65" s="33" t="inlineStr">
        <is>
          <t>TFPN</t>
        </is>
      </c>
      <c r="PG65" s="49" t="n">
        <v>0</v>
      </c>
      <c r="PH65" s="61">
        <f>'ETF MTD'!$IK$28/'ETF MTD'!$IK$3-1</f>
        <v/>
      </c>
      <c r="PI65" s="61">
        <f>PG65*PH65</f>
        <v/>
      </c>
      <c r="PK65" s="33" t="inlineStr">
        <is>
          <t>TFPN</t>
        </is>
      </c>
      <c r="PL65" s="49" t="n">
        <v>0</v>
      </c>
      <c r="PM65" s="61">
        <f>'ETF MTD'!$IK$28/'ETF MTD'!$IK$3-1</f>
        <v/>
      </c>
      <c r="PN65" s="61">
        <f>PL65*PM65</f>
        <v/>
      </c>
      <c r="PP65" s="33" t="inlineStr">
        <is>
          <t>TFPN</t>
        </is>
      </c>
      <c r="PQ65" s="49" t="n">
        <v>0</v>
      </c>
      <c r="PR65" s="61">
        <f>'ETF MTD'!$IK$28/'ETF MTD'!$IK$3-1</f>
        <v/>
      </c>
      <c r="PS65" s="61">
        <f>PQ65*PR65</f>
        <v/>
      </c>
      <c r="PU65" s="33" t="inlineStr">
        <is>
          <t>TFPN</t>
        </is>
      </c>
      <c r="PV65" s="49" t="n">
        <v>0</v>
      </c>
      <c r="PW65" s="61">
        <f>'ETF MTD'!$IK$28/'ETF MTD'!$IK$3-1</f>
        <v/>
      </c>
      <c r="PX65" s="61">
        <f>PV65*PW65</f>
        <v/>
      </c>
      <c r="PZ65" s="33" t="inlineStr">
        <is>
          <t>TFPN</t>
        </is>
      </c>
      <c r="QA65" s="49" t="n">
        <v>0</v>
      </c>
      <c r="QB65" s="61">
        <f>'ETF MTD'!$IK$28/'ETF MTD'!$IK$3-1</f>
        <v/>
      </c>
      <c r="QC65" s="61">
        <f>QA65*QB65</f>
        <v/>
      </c>
    </row>
    <row r="66">
      <c r="DC66" t="inlineStr">
        <is>
          <t>BIL</t>
        </is>
      </c>
      <c r="DD66" s="143" t="n">
        <v>0</v>
      </c>
      <c r="DH66" t="inlineStr">
        <is>
          <t>BIL</t>
        </is>
      </c>
      <c r="DI66" s="143" t="n">
        <v>0</v>
      </c>
      <c r="DM66" t="inlineStr">
        <is>
          <t>BIL</t>
        </is>
      </c>
      <c r="DN66" s="143" t="n">
        <v>0</v>
      </c>
      <c r="DR66" t="inlineStr">
        <is>
          <t>BIL</t>
        </is>
      </c>
      <c r="DS66" s="143" t="n">
        <v>0</v>
      </c>
      <c r="DW66" t="inlineStr">
        <is>
          <t>BIL</t>
        </is>
      </c>
      <c r="DX66" s="143" t="n">
        <v>0</v>
      </c>
      <c r="EB66" t="inlineStr">
        <is>
          <t>BIL</t>
        </is>
      </c>
      <c r="EC66" s="143" t="n">
        <v>0</v>
      </c>
      <c r="EG66" t="inlineStr">
        <is>
          <t>BIL</t>
        </is>
      </c>
      <c r="EH66" s="143" t="n">
        <v>0</v>
      </c>
      <c r="EL66" t="inlineStr">
        <is>
          <t>BIL</t>
        </is>
      </c>
      <c r="EM66" s="143" t="n">
        <v>0</v>
      </c>
      <c r="EQ66" t="inlineStr">
        <is>
          <t>BIL</t>
        </is>
      </c>
      <c r="ER66" s="143" t="n">
        <v>0</v>
      </c>
      <c r="EV66" t="inlineStr">
        <is>
          <t>BIL</t>
        </is>
      </c>
      <c r="EW66" s="143" t="n">
        <v>0</v>
      </c>
      <c r="FA66" t="inlineStr">
        <is>
          <t>BIL</t>
        </is>
      </c>
      <c r="FB66" s="143" t="n">
        <v>0</v>
      </c>
      <c r="FF66" t="inlineStr">
        <is>
          <t>BIL</t>
        </is>
      </c>
      <c r="FG66" s="143" t="n">
        <v>0</v>
      </c>
      <c r="FK66" t="inlineStr">
        <is>
          <t>BIL</t>
        </is>
      </c>
      <c r="FL66" s="143" t="n">
        <v>0</v>
      </c>
      <c r="FP66" t="inlineStr">
        <is>
          <t>BIL</t>
        </is>
      </c>
      <c r="FQ66" s="143" t="n">
        <v>0</v>
      </c>
      <c r="FU66" t="inlineStr">
        <is>
          <t>BIL</t>
        </is>
      </c>
      <c r="FV66" s="143" t="n">
        <v>0.147</v>
      </c>
      <c r="FZ66" t="inlineStr">
        <is>
          <t>BIL</t>
        </is>
      </c>
      <c r="GA66" s="143" t="n">
        <v>0</v>
      </c>
      <c r="GE66" t="inlineStr">
        <is>
          <t>BIL</t>
        </is>
      </c>
      <c r="GF66" s="143" t="n">
        <v>0</v>
      </c>
      <c r="GJ66" t="inlineStr">
        <is>
          <t>BIL</t>
        </is>
      </c>
      <c r="GK66" s="143" t="n">
        <v>0</v>
      </c>
      <c r="GO66" t="inlineStr">
        <is>
          <t>BIL</t>
        </is>
      </c>
      <c r="GP66" s="143" t="n">
        <v>0</v>
      </c>
      <c r="GT66" t="inlineStr">
        <is>
          <t>BIL</t>
        </is>
      </c>
      <c r="GU66" s="143" t="n">
        <v>0</v>
      </c>
      <c r="GY66" t="inlineStr">
        <is>
          <t>BIL</t>
        </is>
      </c>
      <c r="GZ66" s="143" t="n">
        <v>0</v>
      </c>
      <c r="HD66" t="inlineStr">
        <is>
          <t>BIL</t>
        </is>
      </c>
      <c r="HE66" s="143" t="n">
        <v>0</v>
      </c>
      <c r="HI66" t="inlineStr">
        <is>
          <t>BIL</t>
        </is>
      </c>
      <c r="HJ66" s="143" t="n">
        <v>0</v>
      </c>
      <c r="HN66" t="inlineStr">
        <is>
          <t>BIL</t>
        </is>
      </c>
      <c r="HO66" s="143" t="n">
        <v>0</v>
      </c>
      <c r="HS66" t="inlineStr">
        <is>
          <t>BIL</t>
        </is>
      </c>
      <c r="HT66" s="143" t="n">
        <v>0</v>
      </c>
      <c r="HX66" t="inlineStr">
        <is>
          <t>BIL</t>
        </is>
      </c>
      <c r="HY66" s="143" t="n">
        <v>0</v>
      </c>
      <c r="IC66" t="inlineStr">
        <is>
          <t>BIL</t>
        </is>
      </c>
      <c r="ID66" s="143" t="n">
        <v>0</v>
      </c>
      <c r="IH66" t="inlineStr">
        <is>
          <t>BIL</t>
        </is>
      </c>
      <c r="II66" s="143" t="n">
        <v>0</v>
      </c>
      <c r="IM66" t="inlineStr">
        <is>
          <t>BIL</t>
        </is>
      </c>
      <c r="IN66" s="143" t="n">
        <v>0</v>
      </c>
      <c r="IR66" t="inlineStr">
        <is>
          <t>BIL</t>
        </is>
      </c>
      <c r="IS66" s="143" t="n">
        <v>0</v>
      </c>
      <c r="IW66" t="inlineStr">
        <is>
          <t>BIL</t>
        </is>
      </c>
      <c r="IX66" s="143" t="n">
        <v>0</v>
      </c>
      <c r="JB66" t="inlineStr">
        <is>
          <t>BIL</t>
        </is>
      </c>
      <c r="JC66" s="143" t="n">
        <v>0</v>
      </c>
      <c r="JG66" t="inlineStr">
        <is>
          <t>BIL</t>
        </is>
      </c>
      <c r="JH66" s="143" t="n">
        <v>0</v>
      </c>
      <c r="JL66" t="inlineStr">
        <is>
          <t>BIL</t>
        </is>
      </c>
      <c r="JM66" s="143" t="n">
        <v>0.2</v>
      </c>
      <c r="JQ66" t="inlineStr">
        <is>
          <t>BIL</t>
        </is>
      </c>
      <c r="JR66" s="143" t="n">
        <v>0.2</v>
      </c>
      <c r="JV66" t="inlineStr">
        <is>
          <t>BIL</t>
        </is>
      </c>
      <c r="JW66" s="143" t="n">
        <v>0</v>
      </c>
      <c r="KA66" t="inlineStr">
        <is>
          <t>BIL</t>
        </is>
      </c>
      <c r="KB66" s="143" t="n">
        <v>0.32</v>
      </c>
      <c r="KF66" t="inlineStr">
        <is>
          <t>BIL</t>
        </is>
      </c>
      <c r="KG66" s="143" t="n">
        <v>0.32</v>
      </c>
      <c r="KK66" t="inlineStr">
        <is>
          <t>BIL</t>
        </is>
      </c>
      <c r="KL66" s="143" t="n">
        <v>0.32</v>
      </c>
      <c r="KP66" t="inlineStr">
        <is>
          <t>BIL</t>
        </is>
      </c>
      <c r="KQ66" s="143" t="n">
        <v>0.32</v>
      </c>
      <c r="KU66" t="inlineStr">
        <is>
          <t>BIL</t>
        </is>
      </c>
      <c r="KV66" s="143" t="n">
        <v>0.205</v>
      </c>
      <c r="KZ66" t="inlineStr">
        <is>
          <t>BIL</t>
        </is>
      </c>
      <c r="LA66" s="143" t="n">
        <v>0.205</v>
      </c>
      <c r="LE66" t="inlineStr">
        <is>
          <t>BIL</t>
        </is>
      </c>
      <c r="LF66" s="143" t="n">
        <v>0.205</v>
      </c>
      <c r="LJ66" t="inlineStr">
        <is>
          <t>BIL</t>
        </is>
      </c>
      <c r="LK66" s="143" t="n">
        <v>0.147</v>
      </c>
      <c r="LO66" t="inlineStr">
        <is>
          <t>BIL</t>
        </is>
      </c>
      <c r="LP66" s="49" t="n">
        <v>0.32</v>
      </c>
      <c r="LT66" t="inlineStr">
        <is>
          <t>BIL</t>
        </is>
      </c>
      <c r="LU66" s="49">
        <f>1-SUM(LU54:LU65)-0.02</f>
        <v/>
      </c>
      <c r="LY66" t="inlineStr">
        <is>
          <t>BIL</t>
        </is>
      </c>
      <c r="LZ66" s="49">
        <f>1-SUM(LZ54:LZ65)-0.02</f>
        <v/>
      </c>
      <c r="MD66" t="inlineStr">
        <is>
          <t>BIL</t>
        </is>
      </c>
      <c r="ME66" s="49" t="n">
        <v>0.1800000000000001</v>
      </c>
      <c r="MI66" t="inlineStr">
        <is>
          <t>BIL</t>
        </is>
      </c>
      <c r="MJ66" s="49">
        <f>1-SUM(MJ54:MJ65)-0.02</f>
        <v/>
      </c>
      <c r="MN66" t="inlineStr">
        <is>
          <t>BIL</t>
        </is>
      </c>
      <c r="MO66" s="49">
        <f>1-SUM(MO54:MO65)-0.02</f>
        <v/>
      </c>
      <c r="MS66" t="inlineStr">
        <is>
          <t>BIL</t>
        </is>
      </c>
      <c r="MT66" s="49">
        <f>1-SUM(MT54:MT65)-0.02</f>
        <v/>
      </c>
      <c r="MX66" t="inlineStr">
        <is>
          <t>BIL</t>
        </is>
      </c>
      <c r="MY66" s="49" t="n">
        <v>0</v>
      </c>
      <c r="NC66" t="inlineStr">
        <is>
          <t>BIL</t>
        </is>
      </c>
      <c r="ND66" s="49">
        <f>1-SUM(ND54:ND65)-0.02</f>
        <v/>
      </c>
      <c r="NH66" t="inlineStr">
        <is>
          <t>BIL</t>
        </is>
      </c>
      <c r="NI66" s="49">
        <f>1-SUM(NI54:NI65)-0.02</f>
        <v/>
      </c>
      <c r="NM66" t="inlineStr">
        <is>
          <t>BIL</t>
        </is>
      </c>
      <c r="NN66" s="49">
        <f>0.98-SUM(NN55:NN65)</f>
        <v/>
      </c>
      <c r="NR66" t="inlineStr">
        <is>
          <t>BIL</t>
        </is>
      </c>
      <c r="NS66" s="49">
        <f>0.98-SUM(NS55:NS65)</f>
        <v/>
      </c>
      <c r="NW66" t="inlineStr">
        <is>
          <t>BIL</t>
        </is>
      </c>
      <c r="NX66" s="49">
        <f>0.98-SUM(NX55:NX65)</f>
        <v/>
      </c>
      <c r="OB66" t="inlineStr">
        <is>
          <t>BIL</t>
        </is>
      </c>
      <c r="OC66" s="49">
        <f>0.98-SUM(OC55:OC65)</f>
        <v/>
      </c>
      <c r="OG66" t="inlineStr">
        <is>
          <t>BIL</t>
        </is>
      </c>
      <c r="OH66" s="49">
        <f>0.98-SUM(OH55:OH65)</f>
        <v/>
      </c>
      <c r="OL66" t="inlineStr">
        <is>
          <t>BIL</t>
        </is>
      </c>
      <c r="OM66" s="49">
        <f>0.98-SUM(OM55:OM65)</f>
        <v/>
      </c>
      <c r="OQ66" t="inlineStr">
        <is>
          <t>BIL</t>
        </is>
      </c>
      <c r="OR66" s="49">
        <f>0.98-SUM(OR55:OR65)</f>
        <v/>
      </c>
      <c r="OV66" t="inlineStr">
        <is>
          <t>BIL</t>
        </is>
      </c>
      <c r="OW66" s="49">
        <f>0.98-SUM(OW55:OW65)</f>
        <v/>
      </c>
      <c r="PA66" t="inlineStr">
        <is>
          <t>BIL</t>
        </is>
      </c>
      <c r="PB66" s="49">
        <f>0.98-SUM(PB55:PB65)</f>
        <v/>
      </c>
      <c r="PF66" t="inlineStr">
        <is>
          <t>BIL</t>
        </is>
      </c>
      <c r="PG66" s="49">
        <f>0.98-SUM(PG55:PG65)</f>
        <v/>
      </c>
      <c r="PK66" t="inlineStr">
        <is>
          <t>BIL</t>
        </is>
      </c>
      <c r="PL66" s="49">
        <f>0.98-SUM(PL55:PL65)</f>
        <v/>
      </c>
      <c r="PP66" t="inlineStr">
        <is>
          <t>BIL</t>
        </is>
      </c>
      <c r="PQ66" s="49">
        <f>0.98-SUM(PQ55:PQ65)</f>
        <v/>
      </c>
      <c r="PU66" t="inlineStr">
        <is>
          <t>BIL</t>
        </is>
      </c>
      <c r="PV66" s="49">
        <f>0.98-SUM(PV55:PV65)</f>
        <v/>
      </c>
      <c r="PZ66" t="inlineStr">
        <is>
          <t>BIL</t>
        </is>
      </c>
      <c r="QA66" s="49">
        <f>0.98-SUM(QA55:QA65)</f>
        <v/>
      </c>
    </row>
    <row r="67">
      <c r="AK67" t="inlineStr">
        <is>
          <t>Sector Quarterly HS 36/12/12/36</t>
        </is>
      </c>
      <c r="AP67" t="inlineStr">
        <is>
          <t>Sector Quarterly HS 36/12/12/36</t>
        </is>
      </c>
    </row>
    <row r="68">
      <c r="AK68" t="inlineStr">
        <is>
          <t>XLB</t>
        </is>
      </c>
      <c r="AL68" s="32" t="n">
        <v>0.1321428571428571</v>
      </c>
      <c r="AM68" s="32">
        <f>'ETF MTD'!$HA$28/'ETF MTD'!$HA$3-1</f>
        <v/>
      </c>
      <c r="AN68" s="32">
        <f>AL68*AM68</f>
        <v/>
      </c>
      <c r="AP68" t="inlineStr">
        <is>
          <t>XLB</t>
        </is>
      </c>
      <c r="AQ68" s="32" t="n">
        <v>0.1321428571428571</v>
      </c>
      <c r="AR68" s="32">
        <f>'ETF MTD'!$HA$28/'ETF MTD'!$HA$3-1</f>
        <v/>
      </c>
      <c r="AS68" s="32">
        <f>AQ68*AR68</f>
        <v/>
      </c>
      <c r="AV68" s="32" t="n"/>
      <c r="AW68" s="32" t="n"/>
      <c r="AX68" s="32" t="n"/>
      <c r="BA68" s="32" t="n"/>
      <c r="BB68" s="32" t="n"/>
      <c r="BC68" s="32" t="n"/>
    </row>
    <row r="69">
      <c r="AK69" t="inlineStr">
        <is>
          <t>XLE</t>
        </is>
      </c>
      <c r="AL69" s="32" t="n">
        <v>0.1321428571428571</v>
      </c>
      <c r="AM69" s="32">
        <f>'ETF MTD'!$HM$28/'ETF MTD'!$HM$3-1</f>
        <v/>
      </c>
      <c r="AN69" s="32">
        <f>AL69*AM69</f>
        <v/>
      </c>
      <c r="AP69" t="inlineStr">
        <is>
          <t>XLE</t>
        </is>
      </c>
      <c r="AQ69" s="32" t="n">
        <v>0.1321428571428571</v>
      </c>
      <c r="AR69" s="32">
        <f>'ETF MTD'!$HM$28/'ETF MTD'!$HM$3-1</f>
        <v/>
      </c>
      <c r="AS69" s="32">
        <f>AQ69*AR69</f>
        <v/>
      </c>
      <c r="AV69" s="32" t="n"/>
      <c r="AW69" s="32" t="n"/>
      <c r="AX69" s="32" t="n"/>
      <c r="BA69" s="32" t="n"/>
      <c r="BB69" s="32" t="n"/>
      <c r="BC69" s="32" t="n"/>
      <c r="DC69" t="inlineStr">
        <is>
          <t>Cash</t>
        </is>
      </c>
      <c r="DD69" s="143" t="n">
        <v>0.02000000000000002</v>
      </c>
      <c r="DE69" s="32" t="n">
        <v>0</v>
      </c>
      <c r="DF69" s="32">
        <f>DD69*DE69</f>
        <v/>
      </c>
      <c r="DG69" s="32" t="n"/>
      <c r="DH69" t="inlineStr">
        <is>
          <t>Cash</t>
        </is>
      </c>
      <c r="DI69" s="143" t="n">
        <v>0.02000000000000002</v>
      </c>
      <c r="DJ69" s="32" t="n">
        <v>0</v>
      </c>
      <c r="DK69" s="32">
        <f>DI69*DJ69</f>
        <v/>
      </c>
      <c r="DL69" s="32" t="n"/>
      <c r="DM69" t="inlineStr">
        <is>
          <t>Cash</t>
        </is>
      </c>
      <c r="DN69" s="143" t="n">
        <v>0.02000000000000002</v>
      </c>
      <c r="DO69" s="32" t="n">
        <v>0</v>
      </c>
      <c r="DP69" s="32">
        <f>DN69*DO69</f>
        <v/>
      </c>
      <c r="DQ69" s="32" t="n"/>
      <c r="DR69" t="inlineStr">
        <is>
          <t>Cash</t>
        </is>
      </c>
      <c r="DS69" s="143" t="n">
        <v>0.02000000000000002</v>
      </c>
      <c r="DT69" s="32" t="n">
        <v>0</v>
      </c>
      <c r="DU69" s="32">
        <f>DS69*DT69</f>
        <v/>
      </c>
      <c r="DV69" s="32" t="n"/>
      <c r="DW69" t="inlineStr">
        <is>
          <t>Cash</t>
        </is>
      </c>
      <c r="DX69" s="143" t="n">
        <v>0.02000000000000002</v>
      </c>
      <c r="DY69" s="32" t="n">
        <v>0</v>
      </c>
      <c r="DZ69" s="32">
        <f>DX69*DY69</f>
        <v/>
      </c>
      <c r="EA69" s="32" t="n"/>
      <c r="EB69" t="inlineStr">
        <is>
          <t>Cash</t>
        </is>
      </c>
      <c r="EC69" s="143" t="n">
        <v>0.02000000000000002</v>
      </c>
      <c r="ED69" s="32" t="n">
        <v>0</v>
      </c>
      <c r="EE69" s="32">
        <f>EC69*ED69</f>
        <v/>
      </c>
      <c r="EF69" s="32" t="n"/>
      <c r="EG69" t="inlineStr">
        <is>
          <t>Cash</t>
        </is>
      </c>
      <c r="EH69" s="143" t="n">
        <v>0.02000000000000002</v>
      </c>
      <c r="EI69" s="32" t="n">
        <v>0</v>
      </c>
      <c r="EJ69" s="32">
        <f>EH69*EI69</f>
        <v/>
      </c>
      <c r="EK69" s="32" t="n"/>
      <c r="EL69" t="inlineStr">
        <is>
          <t>Cash</t>
        </is>
      </c>
      <c r="EM69" s="143" t="n">
        <v>0.02000000000000002</v>
      </c>
      <c r="EN69" s="32" t="n">
        <v>0</v>
      </c>
      <c r="EO69" s="32">
        <f>EM69*EN69</f>
        <v/>
      </c>
      <c r="EP69" s="32" t="n"/>
      <c r="EQ69" t="inlineStr">
        <is>
          <t>Cash</t>
        </is>
      </c>
      <c r="ER69" s="143" t="n">
        <v>0.02000000000000002</v>
      </c>
      <c r="ES69" s="32" t="n">
        <v>0</v>
      </c>
      <c r="ET69" s="32">
        <f>ER69*ES69</f>
        <v/>
      </c>
      <c r="EU69" s="32" t="n"/>
      <c r="EV69" t="inlineStr">
        <is>
          <t>Cash</t>
        </is>
      </c>
      <c r="EW69" s="143" t="n">
        <v>0.02000000000000002</v>
      </c>
      <c r="EX69" s="32" t="n">
        <v>0</v>
      </c>
      <c r="EY69" s="32">
        <f>EW69*EX69</f>
        <v/>
      </c>
      <c r="EZ69" s="32" t="n"/>
      <c r="FA69" t="inlineStr">
        <is>
          <t>Cash</t>
        </is>
      </c>
      <c r="FB69" s="143" t="n">
        <v>0.02000000000000002</v>
      </c>
      <c r="FC69" s="32" t="n">
        <v>0</v>
      </c>
      <c r="FD69" s="32">
        <f>FB69*FC69</f>
        <v/>
      </c>
      <c r="FF69" t="inlineStr">
        <is>
          <t>Cash</t>
        </is>
      </c>
      <c r="FG69" s="143" t="n">
        <v>0.02000000000000002</v>
      </c>
      <c r="FH69" s="32" t="n">
        <v>0</v>
      </c>
      <c r="FI69" s="32">
        <f>FG69*FH69</f>
        <v/>
      </c>
      <c r="FK69" t="inlineStr">
        <is>
          <t>Cash</t>
        </is>
      </c>
      <c r="FL69" s="143" t="n">
        <v>0.02000000000000002</v>
      </c>
      <c r="FM69" s="32" t="n">
        <v>0</v>
      </c>
      <c r="FN69" s="32">
        <f>FL69*FM69</f>
        <v/>
      </c>
      <c r="FP69" t="inlineStr">
        <is>
          <t>Cash</t>
        </is>
      </c>
      <c r="FQ69" s="143" t="n">
        <v>0.02000000000000002</v>
      </c>
      <c r="FR69" s="32" t="n">
        <v>0</v>
      </c>
      <c r="FS69" s="32">
        <f>FQ69*FR69</f>
        <v/>
      </c>
      <c r="FT69" s="32" t="n"/>
      <c r="FU69" t="inlineStr">
        <is>
          <t>Cash</t>
        </is>
      </c>
      <c r="FV69" s="143" t="n">
        <v>0.02000000000000002</v>
      </c>
      <c r="FW69" s="32" t="n">
        <v>0</v>
      </c>
      <c r="FX69" s="32">
        <f>FV69*FW69</f>
        <v/>
      </c>
      <c r="FY69" s="32" t="n"/>
      <c r="FZ69" t="inlineStr">
        <is>
          <t>Cash</t>
        </is>
      </c>
      <c r="GA69" s="143">
        <f>1-SUM(GA55:GA68)</f>
        <v/>
      </c>
      <c r="GB69" s="32" t="n">
        <v>0</v>
      </c>
      <c r="GC69" s="32">
        <f>GA69*GB69</f>
        <v/>
      </c>
      <c r="GD69" s="32" t="n"/>
      <c r="GE69" t="inlineStr">
        <is>
          <t>Cash</t>
        </is>
      </c>
      <c r="GF69" s="143" t="n">
        <v>0.02000000000000013</v>
      </c>
      <c r="GG69" s="32" t="n">
        <v>0</v>
      </c>
      <c r="GH69" s="32">
        <f>GF69*GG69</f>
        <v/>
      </c>
      <c r="GI69" s="32" t="n"/>
      <c r="GJ69" t="inlineStr">
        <is>
          <t>Cash</t>
        </is>
      </c>
      <c r="GK69" s="143">
        <f>1-SUM(GK55:GK68)</f>
        <v/>
      </c>
      <c r="GL69" s="32" t="n">
        <v>0</v>
      </c>
      <c r="GM69" s="32">
        <f>GK69*GL69</f>
        <v/>
      </c>
      <c r="GN69" s="32" t="n"/>
      <c r="GO69" t="inlineStr">
        <is>
          <t>Cash</t>
        </is>
      </c>
      <c r="GP69" s="143" t="n">
        <v>0.02000000000000013</v>
      </c>
      <c r="GQ69" s="32" t="n">
        <v>0</v>
      </c>
      <c r="GR69" s="32">
        <f>GP69*GQ69</f>
        <v/>
      </c>
      <c r="GS69" s="32" t="n"/>
      <c r="GT69" t="inlineStr">
        <is>
          <t>Cash</t>
        </is>
      </c>
      <c r="GU69" s="143" t="n">
        <v>0.02000000000000002</v>
      </c>
      <c r="GV69" s="32" t="n">
        <v>0</v>
      </c>
      <c r="GW69" s="32">
        <f>GU69*GV69</f>
        <v/>
      </c>
      <c r="GX69" s="32" t="n"/>
      <c r="GY69" t="inlineStr">
        <is>
          <t>Cash</t>
        </is>
      </c>
      <c r="GZ69" s="143" t="n">
        <v>0.02000000000000002</v>
      </c>
      <c r="HA69" s="32" t="n">
        <v>0</v>
      </c>
      <c r="HB69" s="32">
        <f>GZ69*HA69</f>
        <v/>
      </c>
      <c r="HC69" s="32" t="n"/>
      <c r="HD69" t="inlineStr">
        <is>
          <t>Cash</t>
        </is>
      </c>
      <c r="HE69" s="143" t="n">
        <v>0.02000000000000002</v>
      </c>
      <c r="HF69" s="32" t="n">
        <v>0</v>
      </c>
      <c r="HG69" s="32">
        <f>HE69*HF69</f>
        <v/>
      </c>
      <c r="HH69" s="32" t="n"/>
      <c r="HI69" t="inlineStr">
        <is>
          <t>Cash</t>
        </is>
      </c>
      <c r="HJ69" s="143" t="n">
        <v>0.02000000000000002</v>
      </c>
      <c r="HK69" s="32" t="n">
        <v>0</v>
      </c>
      <c r="HL69" s="32">
        <f>HJ69*HK69</f>
        <v/>
      </c>
      <c r="HM69" s="32" t="n"/>
      <c r="HN69" t="inlineStr">
        <is>
          <t>Cash</t>
        </is>
      </c>
      <c r="HO69" s="143" t="n">
        <v>0.02000000000000002</v>
      </c>
      <c r="HP69" s="32" t="n">
        <v>0</v>
      </c>
      <c r="HQ69" s="32">
        <f>HO69*HP69</f>
        <v/>
      </c>
      <c r="HR69" s="32" t="n"/>
      <c r="HS69" t="inlineStr">
        <is>
          <t>Cash</t>
        </is>
      </c>
      <c r="HT69" s="143" t="n">
        <v>0.02000000000000002</v>
      </c>
      <c r="HU69" s="32" t="n">
        <v>0</v>
      </c>
      <c r="HV69" s="32">
        <f>HT69*HU69</f>
        <v/>
      </c>
      <c r="HW69" s="32" t="n"/>
      <c r="HX69" t="inlineStr">
        <is>
          <t>Cash</t>
        </is>
      </c>
      <c r="HY69" s="143" t="n">
        <v>0.02000000000000002</v>
      </c>
      <c r="HZ69" s="32" t="n">
        <v>0</v>
      </c>
      <c r="IA69" s="32">
        <f>HY69*HZ69</f>
        <v/>
      </c>
      <c r="IB69" s="32" t="n"/>
      <c r="IC69" t="inlineStr">
        <is>
          <t>Cash</t>
        </is>
      </c>
      <c r="ID69" s="143" t="n">
        <v>0.02000000000000002</v>
      </c>
      <c r="IE69" s="32" t="n">
        <v>0</v>
      </c>
      <c r="IF69" s="32">
        <f>ID69*IE69</f>
        <v/>
      </c>
      <c r="IG69" s="32" t="n"/>
      <c r="IH69" t="inlineStr">
        <is>
          <t>Cash</t>
        </is>
      </c>
      <c r="II69" s="143" t="n">
        <v>0.01999999999999991</v>
      </c>
      <c r="IJ69" s="32" t="n">
        <v>0</v>
      </c>
      <c r="IK69" s="32">
        <f>II69*IJ69</f>
        <v/>
      </c>
      <c r="IL69" s="32" t="n"/>
      <c r="IM69" t="inlineStr">
        <is>
          <t>Cash</t>
        </is>
      </c>
      <c r="IN69" s="143" t="n">
        <v>0.01999999999999991</v>
      </c>
      <c r="IO69" s="32" t="n">
        <v>0</v>
      </c>
      <c r="IP69" s="32">
        <f>IN69*IO69</f>
        <v/>
      </c>
      <c r="IQ69" s="32" t="n"/>
      <c r="IR69" t="inlineStr">
        <is>
          <t>Cash</t>
        </is>
      </c>
      <c r="IS69" s="143" t="n">
        <v>0.01999999999999991</v>
      </c>
      <c r="IT69" s="32" t="n">
        <v>0</v>
      </c>
      <c r="IU69" s="32">
        <f>IS69*IT69</f>
        <v/>
      </c>
      <c r="IV69" s="32" t="n"/>
      <c r="IW69" t="inlineStr">
        <is>
          <t>Cash</t>
        </is>
      </c>
      <c r="IX69" s="143">
        <f>1-SUM(IX55:IX68)</f>
        <v/>
      </c>
      <c r="IY69" s="32" t="n">
        <v>0</v>
      </c>
      <c r="IZ69" s="32">
        <f>IX69*IY69</f>
        <v/>
      </c>
      <c r="JA69" s="32" t="n"/>
      <c r="JB69" t="inlineStr">
        <is>
          <t>Cash</t>
        </is>
      </c>
      <c r="JC69" s="143" t="n">
        <v>0.01999999999999991</v>
      </c>
      <c r="JD69" s="32" t="n">
        <v>0</v>
      </c>
      <c r="JE69" s="32">
        <f>JC69*JD69</f>
        <v/>
      </c>
      <c r="JF69" s="32" t="n"/>
      <c r="JG69" t="inlineStr">
        <is>
          <t>Cash</t>
        </is>
      </c>
      <c r="JH69" s="143" t="n">
        <v>0.01999999999999991</v>
      </c>
      <c r="JI69" s="32" t="n">
        <v>0</v>
      </c>
      <c r="JJ69" s="32">
        <f>JH69*JI69</f>
        <v/>
      </c>
      <c r="JK69" s="32" t="n"/>
      <c r="JL69" t="inlineStr">
        <is>
          <t>Cash</t>
        </is>
      </c>
      <c r="JM69" s="143">
        <f>1-SUM(JM55:JM68)</f>
        <v/>
      </c>
      <c r="JN69" s="32" t="n">
        <v>0</v>
      </c>
      <c r="JO69" s="32">
        <f>JM69*JN69</f>
        <v/>
      </c>
      <c r="JP69" s="32" t="n"/>
      <c r="JQ69" t="inlineStr">
        <is>
          <t>Cash</t>
        </is>
      </c>
      <c r="JR69" s="143" t="n">
        <v>0.02000000000000002</v>
      </c>
      <c r="JS69" s="32" t="n">
        <v>0</v>
      </c>
      <c r="JT69" s="32">
        <f>JR69*JS69</f>
        <v/>
      </c>
      <c r="JU69" s="32" t="n"/>
      <c r="JV69" t="inlineStr">
        <is>
          <t>Cash</t>
        </is>
      </c>
      <c r="JW69" s="143" t="n">
        <v>0.01999999999999991</v>
      </c>
      <c r="JX69" s="32" t="n">
        <v>0</v>
      </c>
      <c r="JY69" s="32">
        <f>JW69*JX69</f>
        <v/>
      </c>
      <c r="JZ69" s="32" t="n"/>
      <c r="KA69" t="inlineStr">
        <is>
          <t>Cash</t>
        </is>
      </c>
      <c r="KB69" s="143" t="n">
        <v>0.02000000000000002</v>
      </c>
      <c r="KC69" s="32" t="n">
        <v>0</v>
      </c>
      <c r="KD69" s="32">
        <f>KB69*KC69</f>
        <v/>
      </c>
      <c r="KE69" s="32" t="n"/>
      <c r="KF69" t="inlineStr">
        <is>
          <t>Cash</t>
        </is>
      </c>
      <c r="KG69" s="143" t="n">
        <v>0.02000000000000002</v>
      </c>
      <c r="KH69" s="32" t="n">
        <v>0</v>
      </c>
      <c r="KI69" s="32">
        <f>KG69*KH69</f>
        <v/>
      </c>
      <c r="KJ69" s="32" t="n"/>
      <c r="KK69" t="inlineStr">
        <is>
          <t>Cash</t>
        </is>
      </c>
      <c r="KL69" s="143" t="n">
        <v>0.02000000000000002</v>
      </c>
      <c r="KM69" s="32" t="n">
        <v>0</v>
      </c>
      <c r="KN69" s="32">
        <f>KL69*KM69</f>
        <v/>
      </c>
      <c r="KO69" s="32" t="n"/>
      <c r="KP69" t="inlineStr">
        <is>
          <t>Cash</t>
        </is>
      </c>
      <c r="KQ69" s="143" t="n">
        <v>0.02000000000000002</v>
      </c>
      <c r="KR69" s="32" t="n">
        <v>0</v>
      </c>
      <c r="KS69" s="32">
        <f>KQ69*KR69</f>
        <v/>
      </c>
      <c r="KT69" s="32" t="n"/>
      <c r="KU69" t="inlineStr">
        <is>
          <t>Cash</t>
        </is>
      </c>
      <c r="KV69" s="143" t="n">
        <v>0.02000000000000002</v>
      </c>
      <c r="KW69" s="32" t="n">
        <v>0</v>
      </c>
      <c r="KX69" s="32">
        <f>KV69*KW69</f>
        <v/>
      </c>
      <c r="KY69" s="32" t="n"/>
      <c r="KZ69" t="inlineStr">
        <is>
          <t>Cash</t>
        </is>
      </c>
      <c r="LA69" s="143" t="n">
        <v>0.135</v>
      </c>
      <c r="LB69" s="32" t="n">
        <v>0</v>
      </c>
      <c r="LC69" s="32">
        <f>LA69*LB69</f>
        <v/>
      </c>
      <c r="LD69" s="32" t="n"/>
      <c r="LE69" t="inlineStr">
        <is>
          <t>Cash</t>
        </is>
      </c>
      <c r="LF69" s="143" t="n">
        <v>0.135</v>
      </c>
      <c r="LG69" s="32" t="n">
        <v>0</v>
      </c>
      <c r="LH69" s="32">
        <f>LF69*LG69</f>
        <v/>
      </c>
      <c r="LJ69" t="inlineStr">
        <is>
          <t>Cash</t>
        </is>
      </c>
      <c r="LK69" s="143">
        <f>1-SUM(LK55:LK68)</f>
        <v/>
      </c>
      <c r="LL69" s="32" t="n">
        <v>0</v>
      </c>
      <c r="LM69" s="32">
        <f>LK69*LL69</f>
        <v/>
      </c>
      <c r="LN69" s="32" t="n"/>
      <c r="LO69" t="inlineStr">
        <is>
          <t>Cash</t>
        </is>
      </c>
      <c r="LP69" s="143" t="n">
        <v>0.02000000000000002</v>
      </c>
      <c r="LQ69" s="32" t="n">
        <v>0</v>
      </c>
      <c r="LR69" s="32">
        <f>LP69*LQ69</f>
        <v/>
      </c>
      <c r="LT69" t="inlineStr">
        <is>
          <t>Cash</t>
        </is>
      </c>
      <c r="LU69" s="143">
        <f>1-SUM(LU55:LU68)</f>
        <v/>
      </c>
      <c r="LV69" s="32" t="n">
        <v>0</v>
      </c>
      <c r="LW69" s="32">
        <f>LU69*LV69</f>
        <v/>
      </c>
      <c r="LY69" t="inlineStr">
        <is>
          <t>Cash</t>
        </is>
      </c>
      <c r="LZ69" s="143">
        <f>1-SUM(LZ55:LZ68)</f>
        <v/>
      </c>
      <c r="MA69" s="32" t="n">
        <v>0</v>
      </c>
      <c r="MB69" s="32">
        <f>LZ69*MA69</f>
        <v/>
      </c>
      <c r="MD69" t="inlineStr">
        <is>
          <t>Cash</t>
        </is>
      </c>
      <c r="ME69" s="143" t="n">
        <v>0.02000000000000002</v>
      </c>
      <c r="MF69" s="32" t="n">
        <v>0</v>
      </c>
      <c r="MG69" s="32">
        <f>ME69*MF69</f>
        <v/>
      </c>
      <c r="MI69" t="inlineStr">
        <is>
          <t>Cash</t>
        </is>
      </c>
      <c r="MJ69" s="143">
        <f>1-SUM(MJ55:MJ68)</f>
        <v/>
      </c>
      <c r="MK69" s="32" t="n">
        <v>0</v>
      </c>
      <c r="ML69" s="32">
        <f>MJ69*MK69</f>
        <v/>
      </c>
      <c r="MN69" t="inlineStr">
        <is>
          <t>Cash</t>
        </is>
      </c>
      <c r="MO69" s="143">
        <f>1-SUM(MO55:MO68)</f>
        <v/>
      </c>
      <c r="MP69" s="32" t="n">
        <v>0</v>
      </c>
      <c r="MQ69" s="32">
        <f>MO69*MP69</f>
        <v/>
      </c>
      <c r="MS69" t="inlineStr">
        <is>
          <t>Cash</t>
        </is>
      </c>
      <c r="MT69" s="143">
        <f>1-SUM(MT55:MT68)</f>
        <v/>
      </c>
      <c r="MU69" s="32" t="n">
        <v>0</v>
      </c>
      <c r="MV69" s="32">
        <f>MT69*MU69</f>
        <v/>
      </c>
      <c r="MX69" t="inlineStr">
        <is>
          <t>Cash</t>
        </is>
      </c>
      <c r="MY69" s="143" t="n">
        <v>0.02000000000000002</v>
      </c>
      <c r="MZ69" s="32" t="n">
        <v>0</v>
      </c>
      <c r="NA69" s="32">
        <f>MY69*MZ69</f>
        <v/>
      </c>
      <c r="NC69" t="inlineStr">
        <is>
          <t>Cash</t>
        </is>
      </c>
      <c r="ND69" s="143">
        <f>1-SUM(ND55:ND68)</f>
        <v/>
      </c>
      <c r="NE69" s="32" t="n">
        <v>0</v>
      </c>
      <c r="NF69" s="32">
        <f>ND69*NE69</f>
        <v/>
      </c>
      <c r="NH69" t="inlineStr">
        <is>
          <t>Cash</t>
        </is>
      </c>
      <c r="NI69" s="143">
        <f>1-SUM(NI55:NI68)</f>
        <v/>
      </c>
      <c r="NJ69" s="32" t="n">
        <v>0</v>
      </c>
      <c r="NK69" s="32">
        <f>NI69*NJ69</f>
        <v/>
      </c>
      <c r="NM69" t="inlineStr">
        <is>
          <t>Cash</t>
        </is>
      </c>
      <c r="NN69" s="143">
        <f>1-SUM(NN55:NN68)</f>
        <v/>
      </c>
      <c r="NO69" s="32" t="n">
        <v>0</v>
      </c>
      <c r="NP69" s="32">
        <f>NN69*NO69</f>
        <v/>
      </c>
      <c r="NR69" t="inlineStr">
        <is>
          <t>Cash</t>
        </is>
      </c>
      <c r="NS69" s="143">
        <f>1-SUM(NS55:NS68)</f>
        <v/>
      </c>
      <c r="NT69" s="32" t="n">
        <v>0</v>
      </c>
      <c r="NU69" s="32">
        <f>NS69*NT69</f>
        <v/>
      </c>
      <c r="NW69" t="inlineStr">
        <is>
          <t>Cash</t>
        </is>
      </c>
      <c r="NX69" s="143">
        <f>1-SUM(NX55:NX68)</f>
        <v/>
      </c>
      <c r="NY69" s="32" t="n">
        <v>0</v>
      </c>
      <c r="NZ69" s="32">
        <f>NX69*NY69</f>
        <v/>
      </c>
      <c r="OB69" t="inlineStr">
        <is>
          <t>Cash</t>
        </is>
      </c>
      <c r="OC69" s="143">
        <f>1-SUM(OC55:OC68)</f>
        <v/>
      </c>
      <c r="OD69" s="32" t="n">
        <v>0</v>
      </c>
      <c r="OE69" s="32">
        <f>OC69*OD69</f>
        <v/>
      </c>
      <c r="OG69" t="inlineStr">
        <is>
          <t>Cash</t>
        </is>
      </c>
      <c r="OH69" s="143">
        <f>1-SUM(OH55:OH68)</f>
        <v/>
      </c>
      <c r="OI69" s="32" t="n">
        <v>0</v>
      </c>
      <c r="OJ69" s="32">
        <f>OH69*OI69</f>
        <v/>
      </c>
      <c r="OL69" t="inlineStr">
        <is>
          <t>Cash</t>
        </is>
      </c>
      <c r="OM69" s="143">
        <f>1-SUM(OM55:OM68)</f>
        <v/>
      </c>
      <c r="ON69" s="32" t="n">
        <v>0</v>
      </c>
      <c r="OO69" s="32">
        <f>OM69*ON69</f>
        <v/>
      </c>
      <c r="OQ69" t="inlineStr">
        <is>
          <t>Cash</t>
        </is>
      </c>
      <c r="OR69" s="143">
        <f>1-SUM(OR55:OR68)</f>
        <v/>
      </c>
      <c r="OS69" s="32" t="n">
        <v>0</v>
      </c>
      <c r="OT69" s="32">
        <f>OR69*OS69</f>
        <v/>
      </c>
      <c r="OV69" t="inlineStr">
        <is>
          <t>Cash</t>
        </is>
      </c>
      <c r="OW69" s="143">
        <f>1-SUM(OW55:OW68)</f>
        <v/>
      </c>
      <c r="OX69" s="32" t="n">
        <v>0</v>
      </c>
      <c r="OY69" s="32">
        <f>OW69*OX69</f>
        <v/>
      </c>
      <c r="PA69" t="inlineStr">
        <is>
          <t>Cash</t>
        </is>
      </c>
      <c r="PB69" s="143">
        <f>1-SUM(PB55:PB68)</f>
        <v/>
      </c>
      <c r="PC69" s="32" t="n">
        <v>0</v>
      </c>
      <c r="PD69" s="32">
        <f>PB69*PC69</f>
        <v/>
      </c>
      <c r="PF69" t="inlineStr">
        <is>
          <t>Cash</t>
        </is>
      </c>
      <c r="PG69" s="143">
        <f>1-SUM(PG55:PG68)</f>
        <v/>
      </c>
      <c r="PH69" s="32" t="n">
        <v>0</v>
      </c>
      <c r="PI69" s="32">
        <f>PG69*PH69</f>
        <v/>
      </c>
      <c r="PK69" t="inlineStr">
        <is>
          <t>Cash</t>
        </is>
      </c>
      <c r="PL69" s="143">
        <f>1-SUM(PL55:PL68)</f>
        <v/>
      </c>
      <c r="PM69" s="32" t="n">
        <v>0</v>
      </c>
      <c r="PN69" s="32">
        <f>PL69*PM69</f>
        <v/>
      </c>
      <c r="PP69" t="inlineStr">
        <is>
          <t>Cash</t>
        </is>
      </c>
      <c r="PQ69" s="143">
        <f>1-SUM(PQ55:PQ68)</f>
        <v/>
      </c>
      <c r="PR69" s="32" t="n">
        <v>0</v>
      </c>
      <c r="PS69" s="32">
        <f>PQ69*PR69</f>
        <v/>
      </c>
      <c r="PU69" t="inlineStr">
        <is>
          <t>Cash</t>
        </is>
      </c>
      <c r="PV69" s="143">
        <f>1-SUM(PV55:PV68)</f>
        <v/>
      </c>
      <c r="PW69" s="32" t="n">
        <v>0</v>
      </c>
      <c r="PX69" s="32">
        <f>PV69*PW69</f>
        <v/>
      </c>
      <c r="PZ69" t="inlineStr">
        <is>
          <t>Cash</t>
        </is>
      </c>
      <c r="QA69" s="143">
        <f>1-SUM(QA55:QA68)</f>
        <v/>
      </c>
      <c r="QB69" s="32" t="n">
        <v>0</v>
      </c>
      <c r="QC69" s="32">
        <f>QA69*QB69</f>
        <v/>
      </c>
    </row>
    <row r="70">
      <c r="AK70" t="inlineStr">
        <is>
          <t>XLF</t>
        </is>
      </c>
      <c r="AL70" s="32" t="n">
        <v>0.09999999999999999</v>
      </c>
      <c r="AM70" s="32">
        <f>'ETF MTD'!$HY$28/'ETF MTD'!$HY$3-1</f>
        <v/>
      </c>
      <c r="AN70" s="32">
        <f>AL70*AM70</f>
        <v/>
      </c>
      <c r="AP70" t="inlineStr">
        <is>
          <t>XLF</t>
        </is>
      </c>
      <c r="AQ70" s="32" t="n">
        <v>0.09999999999999999</v>
      </c>
      <c r="AR70" s="32">
        <f>'ETF MTD'!$HY$28/'ETF MTD'!$HY$3-1</f>
        <v/>
      </c>
      <c r="AS70" s="32">
        <f>AQ70*AR70</f>
        <v/>
      </c>
      <c r="AV70" s="32" t="n"/>
      <c r="AW70" s="32" t="n"/>
      <c r="AX70" s="32" t="n"/>
      <c r="BA70" s="32" t="n"/>
      <c r="BB70" s="32" t="n"/>
      <c r="BC70" s="32" t="n"/>
    </row>
    <row r="71">
      <c r="AK71" t="inlineStr">
        <is>
          <t>XLI</t>
        </is>
      </c>
      <c r="AL71" s="32" t="n">
        <v>0.07214285714285713</v>
      </c>
      <c r="AM71" s="32">
        <f>'ETF MTD'!$GU$28/'ETF MTD'!$GU$3-1</f>
        <v/>
      </c>
      <c r="AN71" s="32">
        <f>AL71*AM71</f>
        <v/>
      </c>
      <c r="AP71" t="inlineStr">
        <is>
          <t>XLI</t>
        </is>
      </c>
      <c r="AQ71" s="32" t="n">
        <v>0.07214285714285713</v>
      </c>
      <c r="AR71" s="32">
        <f>'ETF MTD'!$GU$28/'ETF MTD'!$GU$3-1</f>
        <v/>
      </c>
      <c r="AS71" s="32">
        <f>AQ71*AR71</f>
        <v/>
      </c>
      <c r="AV71" s="32" t="n"/>
      <c r="AW71" s="32" t="n"/>
      <c r="AX71" s="32" t="n"/>
      <c r="BA71" s="32" t="n"/>
      <c r="BB71" s="32" t="n"/>
      <c r="BC71" s="32" t="n"/>
      <c r="DC71" t="inlineStr">
        <is>
          <t>Total</t>
        </is>
      </c>
      <c r="DD71" s="9" t="n">
        <v>1</v>
      </c>
      <c r="DF71" s="3">
        <f>SUM(DF55:DF69)</f>
        <v/>
      </c>
      <c r="DG71" s="3" t="n"/>
      <c r="DH71" t="inlineStr">
        <is>
          <t>Total</t>
        </is>
      </c>
      <c r="DI71" s="9" t="n">
        <v>1</v>
      </c>
      <c r="DK71" s="3">
        <f>SUM(DK55:DK69)</f>
        <v/>
      </c>
      <c r="DL71" s="3" t="n"/>
      <c r="DM71" t="inlineStr">
        <is>
          <t>Total</t>
        </is>
      </c>
      <c r="DN71" s="9" t="n">
        <v>1</v>
      </c>
      <c r="DP71" s="3">
        <f>SUM(DP55:DP69)</f>
        <v/>
      </c>
      <c r="DQ71" s="3" t="n"/>
      <c r="DR71" t="inlineStr">
        <is>
          <t>Total</t>
        </is>
      </c>
      <c r="DS71" s="9" t="n">
        <v>1</v>
      </c>
      <c r="DU71" s="3">
        <f>SUM(DU55:DU69)</f>
        <v/>
      </c>
      <c r="DV71" s="3" t="n"/>
      <c r="DW71" t="inlineStr">
        <is>
          <t>Total</t>
        </is>
      </c>
      <c r="DX71" s="9" t="n">
        <v>1</v>
      </c>
      <c r="DZ71" s="3">
        <f>SUM(DZ55:DZ69)</f>
        <v/>
      </c>
      <c r="EA71" s="3" t="n"/>
      <c r="EB71" t="inlineStr">
        <is>
          <t>Total</t>
        </is>
      </c>
      <c r="EC71" s="9" t="n">
        <v>1</v>
      </c>
      <c r="EE71" s="3">
        <f>SUM(EE55:EE69)</f>
        <v/>
      </c>
      <c r="EF71" s="3" t="n"/>
      <c r="EG71" t="inlineStr">
        <is>
          <t>Total</t>
        </is>
      </c>
      <c r="EH71" s="9" t="n">
        <v>1</v>
      </c>
      <c r="EJ71" s="3">
        <f>SUM(EJ55:EJ69)</f>
        <v/>
      </c>
      <c r="EK71" s="3" t="n"/>
      <c r="EL71" t="inlineStr">
        <is>
          <t>Total</t>
        </is>
      </c>
      <c r="EM71" s="9" t="n">
        <v>1</v>
      </c>
      <c r="EO71" s="3">
        <f>SUM(EO55:EO69)</f>
        <v/>
      </c>
      <c r="EP71" s="3" t="n"/>
      <c r="EQ71" t="inlineStr">
        <is>
          <t>Total</t>
        </is>
      </c>
      <c r="ER71" s="9" t="n">
        <v>1</v>
      </c>
      <c r="ET71" s="3">
        <f>SUM(ET55:ET69)</f>
        <v/>
      </c>
      <c r="EU71" s="3" t="n"/>
      <c r="EV71" t="inlineStr">
        <is>
          <t>Total</t>
        </is>
      </c>
      <c r="EW71" s="9" t="n">
        <v>1</v>
      </c>
      <c r="EY71" s="3">
        <f>SUM(EY55:EY69)</f>
        <v/>
      </c>
      <c r="EZ71" s="3" t="n"/>
      <c r="FA71" t="inlineStr">
        <is>
          <t>Total</t>
        </is>
      </c>
      <c r="FB71" s="9" t="n">
        <v>1</v>
      </c>
      <c r="FD71" s="3">
        <f>SUM(FD55:FD69)</f>
        <v/>
      </c>
      <c r="FF71" t="inlineStr">
        <is>
          <t>Total</t>
        </is>
      </c>
      <c r="FG71" s="9" t="n">
        <v>1</v>
      </c>
      <c r="FI71" s="3">
        <f>SUM(FI55:FI69)</f>
        <v/>
      </c>
      <c r="FK71" t="inlineStr">
        <is>
          <t>Total</t>
        </is>
      </c>
      <c r="FL71" s="9" t="n">
        <v>1</v>
      </c>
      <c r="FN71" s="3">
        <f>SUM(FN55:FN69)</f>
        <v/>
      </c>
      <c r="FP71" t="inlineStr">
        <is>
          <t>Total</t>
        </is>
      </c>
      <c r="FQ71" s="9" t="n">
        <v>1</v>
      </c>
      <c r="FS71" s="3">
        <f>SUM(FS55:FS69)</f>
        <v/>
      </c>
      <c r="FT71" s="3" t="n"/>
      <c r="FU71" t="inlineStr">
        <is>
          <t>Total</t>
        </is>
      </c>
      <c r="FV71" s="9" t="n">
        <v>1</v>
      </c>
      <c r="FX71" s="3">
        <f>SUM(FX55:FX69)</f>
        <v/>
      </c>
      <c r="FY71" s="3" t="n"/>
      <c r="FZ71" t="inlineStr">
        <is>
          <t>Total</t>
        </is>
      </c>
      <c r="GA71" s="9">
        <f>SUM(GA55:GA70)</f>
        <v/>
      </c>
      <c r="GC71" s="3">
        <f>SUM(GC55:GC69)</f>
        <v/>
      </c>
      <c r="GD71" s="3" t="n"/>
      <c r="GE71" t="inlineStr">
        <is>
          <t>Total</t>
        </is>
      </c>
      <c r="GF71" s="9" t="n">
        <v>1</v>
      </c>
      <c r="GH71" s="3">
        <f>SUM(GH55:GH69)</f>
        <v/>
      </c>
      <c r="GI71" s="3" t="n"/>
      <c r="GJ71" t="inlineStr">
        <is>
          <t>Total</t>
        </is>
      </c>
      <c r="GK71" s="9">
        <f>SUM(GK55:GK70)</f>
        <v/>
      </c>
      <c r="GM71" s="3">
        <f>SUM(GM55:GM69)</f>
        <v/>
      </c>
      <c r="GN71" s="3" t="n"/>
      <c r="GO71" t="inlineStr">
        <is>
          <t>Total</t>
        </is>
      </c>
      <c r="GP71" s="9" t="n">
        <v>1</v>
      </c>
      <c r="GR71" s="3">
        <f>SUM(GR55:GR69)</f>
        <v/>
      </c>
      <c r="GS71" s="3" t="n"/>
      <c r="GT71" t="inlineStr">
        <is>
          <t>Total</t>
        </is>
      </c>
      <c r="GU71" s="9" t="n">
        <v>1</v>
      </c>
      <c r="GW71" s="3">
        <f>SUM(GW55:GW69)</f>
        <v/>
      </c>
      <c r="GX71" s="3" t="n"/>
      <c r="GY71" t="inlineStr">
        <is>
          <t>Total</t>
        </is>
      </c>
      <c r="GZ71" s="9" t="n">
        <v>1</v>
      </c>
      <c r="HB71" s="3">
        <f>SUM(HB55:HB69)</f>
        <v/>
      </c>
      <c r="HC71" s="3" t="n"/>
      <c r="HD71" t="inlineStr">
        <is>
          <t>Total</t>
        </is>
      </c>
      <c r="HE71" s="9" t="n">
        <v>1</v>
      </c>
      <c r="HG71" s="3">
        <f>SUM(HG55:HG69)</f>
        <v/>
      </c>
      <c r="HH71" s="3" t="n"/>
      <c r="HI71" t="inlineStr">
        <is>
          <t>Total</t>
        </is>
      </c>
      <c r="HJ71" s="9" t="n">
        <v>1</v>
      </c>
      <c r="HL71" s="3">
        <f>SUM(HL55:HL69)</f>
        <v/>
      </c>
      <c r="HM71" s="3" t="n"/>
      <c r="HN71" t="inlineStr">
        <is>
          <t>Total</t>
        </is>
      </c>
      <c r="HO71" s="9" t="n">
        <v>1</v>
      </c>
      <c r="HQ71" s="3">
        <f>SUM(HQ55:HQ69)</f>
        <v/>
      </c>
      <c r="HR71" s="3" t="n"/>
      <c r="HS71" t="inlineStr">
        <is>
          <t>Total</t>
        </is>
      </c>
      <c r="HT71" s="9" t="n">
        <v>1</v>
      </c>
      <c r="HV71" s="3">
        <f>SUM(HV55:HV69)</f>
        <v/>
      </c>
      <c r="HW71" s="3" t="n"/>
      <c r="HX71" t="inlineStr">
        <is>
          <t>Total</t>
        </is>
      </c>
      <c r="HY71" s="9" t="n">
        <v>1</v>
      </c>
      <c r="IA71" s="3">
        <f>SUM(IA55:IA69)</f>
        <v/>
      </c>
      <c r="IB71" s="3" t="n"/>
      <c r="IC71" t="inlineStr">
        <is>
          <t>Total</t>
        </is>
      </c>
      <c r="ID71" s="9" t="n">
        <v>1</v>
      </c>
      <c r="IF71" s="3">
        <f>SUM(IF55:IF69)</f>
        <v/>
      </c>
      <c r="IG71" s="3" t="n"/>
      <c r="IH71" t="inlineStr">
        <is>
          <t>Total</t>
        </is>
      </c>
      <c r="II71" s="9" t="n">
        <v>1</v>
      </c>
      <c r="IK71" s="3">
        <f>SUM(IK55:IK69)</f>
        <v/>
      </c>
      <c r="IL71" s="3" t="n"/>
      <c r="IM71" t="inlineStr">
        <is>
          <t>Total</t>
        </is>
      </c>
      <c r="IN71" s="9" t="n">
        <v>1</v>
      </c>
      <c r="IP71" s="3">
        <f>SUM(IP55:IP69)</f>
        <v/>
      </c>
      <c r="IQ71" s="3" t="n"/>
      <c r="IR71" t="inlineStr">
        <is>
          <t>Total</t>
        </is>
      </c>
      <c r="IS71" s="9" t="n">
        <v>1</v>
      </c>
      <c r="IU71" s="3">
        <f>SUM(IU55:IU69)</f>
        <v/>
      </c>
      <c r="IV71" s="3" t="n"/>
      <c r="IW71" t="inlineStr">
        <is>
          <t>Total</t>
        </is>
      </c>
      <c r="IX71" s="9">
        <f>SUM(IX55:IX70)</f>
        <v/>
      </c>
      <c r="IZ71" s="3">
        <f>SUM(IZ55:IZ69)</f>
        <v/>
      </c>
      <c r="JA71" s="3" t="n"/>
      <c r="JB71" t="inlineStr">
        <is>
          <t>Total</t>
        </is>
      </c>
      <c r="JC71" s="9" t="n">
        <v>1</v>
      </c>
      <c r="JE71" s="3">
        <f>SUM(JE55:JE69)</f>
        <v/>
      </c>
      <c r="JF71" s="3" t="n"/>
      <c r="JG71" t="inlineStr">
        <is>
          <t>Total</t>
        </is>
      </c>
      <c r="JH71" s="9" t="n">
        <v>1</v>
      </c>
      <c r="JJ71" s="3">
        <f>SUM(JJ55:JJ69)</f>
        <v/>
      </c>
      <c r="JK71" s="3" t="n"/>
      <c r="JL71" t="inlineStr">
        <is>
          <t>Total</t>
        </is>
      </c>
      <c r="JM71" s="9">
        <f>SUM(JM55:JM70)</f>
        <v/>
      </c>
      <c r="JO71" s="3">
        <f>SUM(JO55:JO69)</f>
        <v/>
      </c>
      <c r="JP71" s="3" t="n"/>
      <c r="JQ71" t="inlineStr">
        <is>
          <t>Total</t>
        </is>
      </c>
      <c r="JR71" s="9" t="n">
        <v>1</v>
      </c>
      <c r="JT71" s="3">
        <f>SUM(JT55:JT69)</f>
        <v/>
      </c>
      <c r="JU71" s="3" t="n"/>
      <c r="JV71" t="inlineStr">
        <is>
          <t>Total</t>
        </is>
      </c>
      <c r="JW71" s="9" t="n">
        <v>1</v>
      </c>
      <c r="JY71" s="3">
        <f>SUM(JY55:JY69)</f>
        <v/>
      </c>
      <c r="JZ71" s="3" t="n"/>
      <c r="KA71" t="inlineStr">
        <is>
          <t>Total</t>
        </is>
      </c>
      <c r="KB71" s="9" t="n">
        <v>1</v>
      </c>
      <c r="KD71" s="3">
        <f>SUM(KD55:KD69)</f>
        <v/>
      </c>
      <c r="KE71" s="3" t="n"/>
      <c r="KF71" t="inlineStr">
        <is>
          <t>Total</t>
        </is>
      </c>
      <c r="KG71" s="9" t="n">
        <v>1</v>
      </c>
      <c r="KI71" s="3">
        <f>SUM(KI55:KI69)</f>
        <v/>
      </c>
      <c r="KJ71" s="3" t="n"/>
      <c r="KK71" t="inlineStr">
        <is>
          <t>Total</t>
        </is>
      </c>
      <c r="KL71" s="9" t="n">
        <v>1</v>
      </c>
      <c r="KN71" s="3">
        <f>SUM(KN55:KN69)</f>
        <v/>
      </c>
      <c r="KO71" s="3" t="n"/>
      <c r="KP71" t="inlineStr">
        <is>
          <t>Total</t>
        </is>
      </c>
      <c r="KQ71" s="9" t="n">
        <v>1</v>
      </c>
      <c r="KS71" s="3">
        <f>SUM(KS55:KS69)</f>
        <v/>
      </c>
      <c r="KT71" s="3" t="n"/>
      <c r="KU71" t="inlineStr">
        <is>
          <t>Total</t>
        </is>
      </c>
      <c r="KV71" s="9" t="n">
        <v>1</v>
      </c>
      <c r="KX71" s="3">
        <f>SUM(KX55:KX69)</f>
        <v/>
      </c>
      <c r="KY71" s="3" t="n"/>
      <c r="KZ71" t="inlineStr">
        <is>
          <t>Total</t>
        </is>
      </c>
      <c r="LA71" s="9" t="n">
        <v>1</v>
      </c>
      <c r="LC71" s="3">
        <f>SUM(LC55:LC69)</f>
        <v/>
      </c>
      <c r="LD71" s="3" t="n"/>
      <c r="LE71" t="inlineStr">
        <is>
          <t>Total</t>
        </is>
      </c>
      <c r="LF71" s="9" t="n">
        <v>1</v>
      </c>
      <c r="LH71" s="3">
        <f>SUM(LH55:LH69)</f>
        <v/>
      </c>
      <c r="LJ71" t="inlineStr">
        <is>
          <t>Total</t>
        </is>
      </c>
      <c r="LK71" s="9">
        <f>SUM(LK55:LK70)</f>
        <v/>
      </c>
      <c r="LM71" s="3">
        <f>SUM(LM55:LM69)</f>
        <v/>
      </c>
      <c r="LN71" s="3" t="n"/>
      <c r="LO71" t="inlineStr">
        <is>
          <t>Total</t>
        </is>
      </c>
      <c r="LP71" s="9" t="n">
        <v>1</v>
      </c>
      <c r="LR71" s="3">
        <f>SUM(LR55:LR69)</f>
        <v/>
      </c>
      <c r="LT71" t="inlineStr">
        <is>
          <t>Total</t>
        </is>
      </c>
      <c r="LU71" s="9">
        <f>SUM(LU55:LU70)</f>
        <v/>
      </c>
      <c r="LW71" s="3">
        <f>SUM(LW55:LW69)</f>
        <v/>
      </c>
      <c r="LY71" t="inlineStr">
        <is>
          <t>Total</t>
        </is>
      </c>
      <c r="LZ71" s="9">
        <f>SUM(LZ55:LZ70)</f>
        <v/>
      </c>
      <c r="MB71" s="3">
        <f>SUM(MB55:MB69)</f>
        <v/>
      </c>
      <c r="MD71" t="inlineStr">
        <is>
          <t>Total</t>
        </is>
      </c>
      <c r="ME71" s="9" t="n">
        <v>1</v>
      </c>
      <c r="MG71" s="3">
        <f>SUM(MG55:MG69)</f>
        <v/>
      </c>
      <c r="MI71" t="inlineStr">
        <is>
          <t>Total</t>
        </is>
      </c>
      <c r="MJ71" s="9">
        <f>SUM(MJ55:MJ70)</f>
        <v/>
      </c>
      <c r="ML71" s="3">
        <f>SUM(ML55:ML69)</f>
        <v/>
      </c>
      <c r="MN71" t="inlineStr">
        <is>
          <t>Total</t>
        </is>
      </c>
      <c r="MO71" s="9">
        <f>SUM(MO55:MO70)</f>
        <v/>
      </c>
      <c r="MQ71" s="3">
        <f>SUM(MQ55:MQ69)</f>
        <v/>
      </c>
      <c r="MS71" t="inlineStr">
        <is>
          <t>Total</t>
        </is>
      </c>
      <c r="MT71" s="9">
        <f>SUM(MT55:MT70)</f>
        <v/>
      </c>
      <c r="MV71" s="3">
        <f>SUM(MV55:MV69)</f>
        <v/>
      </c>
      <c r="MX71" t="inlineStr">
        <is>
          <t>Total</t>
        </is>
      </c>
      <c r="MY71" s="9" t="n">
        <v>1</v>
      </c>
      <c r="NA71" s="3">
        <f>SUM(NA55:NA69)</f>
        <v/>
      </c>
      <c r="NC71" t="inlineStr">
        <is>
          <t>Total</t>
        </is>
      </c>
      <c r="ND71" s="9">
        <f>SUM(ND55:ND70)</f>
        <v/>
      </c>
      <c r="NF71" s="3">
        <f>SUM(NF55:NF69)</f>
        <v/>
      </c>
      <c r="NH71" t="inlineStr">
        <is>
          <t>Total</t>
        </is>
      </c>
      <c r="NI71" s="9">
        <f>SUM(NI55:NI70)</f>
        <v/>
      </c>
      <c r="NK71" s="3">
        <f>SUM(NK55:NK69)</f>
        <v/>
      </c>
      <c r="NM71" t="inlineStr">
        <is>
          <t>Total</t>
        </is>
      </c>
      <c r="NN71" s="9">
        <f>SUM(NN55:NN70)</f>
        <v/>
      </c>
      <c r="NP71" s="3">
        <f>SUM(NP55:NP69)</f>
        <v/>
      </c>
      <c r="NR71" t="inlineStr">
        <is>
          <t>Total</t>
        </is>
      </c>
      <c r="NS71" s="9">
        <f>SUM(NS55:NS70)</f>
        <v/>
      </c>
      <c r="NU71" s="3">
        <f>SUM(NU55:NU69)</f>
        <v/>
      </c>
      <c r="NW71" t="inlineStr">
        <is>
          <t>Total</t>
        </is>
      </c>
      <c r="NX71" s="9">
        <f>SUM(NX55:NX70)</f>
        <v/>
      </c>
      <c r="NZ71" s="3">
        <f>SUM(NZ55:NZ69)</f>
        <v/>
      </c>
      <c r="OB71" t="inlineStr">
        <is>
          <t>Total</t>
        </is>
      </c>
      <c r="OC71" s="9">
        <f>SUM(OC55:OC70)</f>
        <v/>
      </c>
      <c r="OE71" s="3">
        <f>SUM(OE55:OE69)</f>
        <v/>
      </c>
      <c r="OG71" t="inlineStr">
        <is>
          <t>Total</t>
        </is>
      </c>
      <c r="OH71" s="9">
        <f>SUM(OH55:OH70)</f>
        <v/>
      </c>
      <c r="OJ71" s="3">
        <f>SUM(OJ55:OJ69)</f>
        <v/>
      </c>
      <c r="OL71" t="inlineStr">
        <is>
          <t>Total</t>
        </is>
      </c>
      <c r="OM71" s="9">
        <f>SUM(OM55:OM70)</f>
        <v/>
      </c>
      <c r="OO71" s="3">
        <f>SUM(OO55:OO69)</f>
        <v/>
      </c>
      <c r="OQ71" t="inlineStr">
        <is>
          <t>Total</t>
        </is>
      </c>
      <c r="OR71" s="9">
        <f>SUM(OR55:OR70)</f>
        <v/>
      </c>
      <c r="OT71" s="3">
        <f>SUM(OT55:OT69)</f>
        <v/>
      </c>
      <c r="OV71" t="inlineStr">
        <is>
          <t>Total</t>
        </is>
      </c>
      <c r="OW71" s="9">
        <f>SUM(OW55:OW70)</f>
        <v/>
      </c>
      <c r="OY71" s="3">
        <f>SUM(OY55:OY69)</f>
        <v/>
      </c>
      <c r="PA71" t="inlineStr">
        <is>
          <t>Total</t>
        </is>
      </c>
      <c r="PB71" s="9">
        <f>SUM(PB55:PB70)</f>
        <v/>
      </c>
      <c r="PD71" s="3">
        <f>SUM(PD55:PD69)</f>
        <v/>
      </c>
      <c r="PF71" t="inlineStr">
        <is>
          <t>Total</t>
        </is>
      </c>
      <c r="PG71" s="9">
        <f>SUM(PG55:PG70)</f>
        <v/>
      </c>
      <c r="PI71" s="3">
        <f>SUM(PI55:PI69)</f>
        <v/>
      </c>
      <c r="PK71" t="inlineStr">
        <is>
          <t>Total</t>
        </is>
      </c>
      <c r="PL71" s="9">
        <f>SUM(PL55:PL70)</f>
        <v/>
      </c>
      <c r="PN71" s="3">
        <f>SUM(PN55:PN69)</f>
        <v/>
      </c>
      <c r="PP71" t="inlineStr">
        <is>
          <t>Total</t>
        </is>
      </c>
      <c r="PQ71" s="9">
        <f>SUM(PQ55:PQ70)</f>
        <v/>
      </c>
      <c r="PS71" s="3">
        <f>SUM(PS55:PS69)</f>
        <v/>
      </c>
      <c r="PU71" t="inlineStr">
        <is>
          <t>Total</t>
        </is>
      </c>
      <c r="PV71" s="9">
        <f>SUM(PV55:PV70)</f>
        <v/>
      </c>
      <c r="PX71" s="3">
        <f>SUM(PX55:PX69)</f>
        <v/>
      </c>
      <c r="PZ71" t="inlineStr">
        <is>
          <t>Total</t>
        </is>
      </c>
      <c r="QA71" s="9">
        <f>SUM(QA55:QA70)</f>
        <v/>
      </c>
      <c r="QC71" s="3">
        <f>SUM(QC55:QC69)</f>
        <v/>
      </c>
    </row>
    <row r="72">
      <c r="AK72" t="inlineStr">
        <is>
          <t>XLK</t>
        </is>
      </c>
      <c r="AL72" s="32" t="n">
        <v>0.07214285714285713</v>
      </c>
      <c r="AM72" s="32">
        <f>'ETF MTD'!$HG$28/'ETF MTD'!$HG$3-1</f>
        <v/>
      </c>
      <c r="AN72" s="32">
        <f>AL72*AM72</f>
        <v/>
      </c>
      <c r="AP72" t="inlineStr">
        <is>
          <t>XLK</t>
        </is>
      </c>
      <c r="AQ72" s="32" t="n">
        <v>0.07214285714285713</v>
      </c>
      <c r="AR72" s="32">
        <f>'ETF MTD'!$HG$28/'ETF MTD'!$HG$3-1</f>
        <v/>
      </c>
      <c r="AS72" s="32">
        <f>AQ72*AR72</f>
        <v/>
      </c>
      <c r="AV72" s="32" t="n"/>
      <c r="AW72" s="32" t="n"/>
      <c r="AX72" s="32" t="n"/>
      <c r="BA72" s="32" t="n"/>
      <c r="BB72" s="32" t="n"/>
      <c r="BC72" s="32" t="n"/>
    </row>
    <row r="73">
      <c r="AK73" t="inlineStr">
        <is>
          <t>XLP</t>
        </is>
      </c>
      <c r="AL73" s="32" t="n">
        <v>0.1321428571428571</v>
      </c>
      <c r="AM73" s="32">
        <f>'ETF MTD'!$FW$28/'ETF MTD'!$FW$3-1</f>
        <v/>
      </c>
      <c r="AN73" s="32">
        <f>AL73*AM73</f>
        <v/>
      </c>
      <c r="AP73" t="inlineStr">
        <is>
          <t>XLP</t>
        </is>
      </c>
      <c r="AQ73" s="32" t="n">
        <v>0.1321428571428571</v>
      </c>
      <c r="AR73" s="32">
        <f>'ETF MTD'!$FW$28/'ETF MTD'!$FW$3-1</f>
        <v/>
      </c>
      <c r="AS73" s="32">
        <f>AQ73*AR73</f>
        <v/>
      </c>
      <c r="AV73" s="32" t="n"/>
      <c r="AW73" s="32" t="n"/>
      <c r="AX73" s="32" t="n"/>
      <c r="BA73" s="32" t="n"/>
      <c r="BB73" s="32" t="n"/>
      <c r="BC73" s="32" t="n"/>
      <c r="FA73" t="inlineStr">
        <is>
          <t>S50 US Equity</t>
        </is>
      </c>
      <c r="FF73" t="inlineStr">
        <is>
          <t>S50 US Equity</t>
        </is>
      </c>
      <c r="FK73" t="inlineStr">
        <is>
          <t>S50 US Equity</t>
        </is>
      </c>
      <c r="FP73" t="inlineStr">
        <is>
          <t>S50 US Equity</t>
        </is>
      </c>
      <c r="FU73" t="inlineStr">
        <is>
          <t>S50 US Equity</t>
        </is>
      </c>
      <c r="FZ73" t="inlineStr">
        <is>
          <t>S50 US Equity</t>
        </is>
      </c>
      <c r="GE73" t="inlineStr">
        <is>
          <t>S50 US Equity</t>
        </is>
      </c>
      <c r="GJ73" t="inlineStr">
        <is>
          <t>S50 US Equity</t>
        </is>
      </c>
      <c r="GO73" t="inlineStr">
        <is>
          <t>S50 US Equity</t>
        </is>
      </c>
      <c r="GT73" t="inlineStr">
        <is>
          <t>S50 US Equity</t>
        </is>
      </c>
      <c r="GY73" t="inlineStr">
        <is>
          <t>S50 US Equity</t>
        </is>
      </c>
      <c r="HD73" t="inlineStr">
        <is>
          <t>S50 US Equity</t>
        </is>
      </c>
      <c r="HI73" t="inlineStr">
        <is>
          <t>S50 US Equity</t>
        </is>
      </c>
      <c r="HN73" t="inlineStr">
        <is>
          <t>S50 US Equity</t>
        </is>
      </c>
      <c r="HS73" t="inlineStr">
        <is>
          <t>S50 US Equity</t>
        </is>
      </c>
      <c r="HX73" t="inlineStr">
        <is>
          <t>S50 US Equity</t>
        </is>
      </c>
      <c r="IC73" t="inlineStr">
        <is>
          <t>S50 US Equity</t>
        </is>
      </c>
      <c r="IH73" t="inlineStr">
        <is>
          <t>S50 US Equity</t>
        </is>
      </c>
      <c r="IM73" t="inlineStr">
        <is>
          <t>S50 US Equity</t>
        </is>
      </c>
      <c r="IR73" t="inlineStr">
        <is>
          <t>S50 US Equity</t>
        </is>
      </c>
      <c r="IW73" t="inlineStr">
        <is>
          <t>S50 US Equity</t>
        </is>
      </c>
      <c r="JB73" t="inlineStr">
        <is>
          <t>S50 US Equity</t>
        </is>
      </c>
      <c r="JG73" t="inlineStr">
        <is>
          <t>S50 US Equity</t>
        </is>
      </c>
      <c r="JL73" t="inlineStr">
        <is>
          <t>S50 US Equity</t>
        </is>
      </c>
      <c r="JQ73" t="inlineStr">
        <is>
          <t>S50 US Equity</t>
        </is>
      </c>
      <c r="JV73" t="inlineStr">
        <is>
          <t>S50 US Equity</t>
        </is>
      </c>
      <c r="KA73" t="inlineStr">
        <is>
          <t>S50 US Equity</t>
        </is>
      </c>
      <c r="KF73" t="inlineStr">
        <is>
          <t>S50 US Equity</t>
        </is>
      </c>
      <c r="KK73" t="inlineStr">
        <is>
          <t>S50 US Equity</t>
        </is>
      </c>
      <c r="KP73" t="inlineStr">
        <is>
          <t>S50 US Equity</t>
        </is>
      </c>
      <c r="KU73" t="inlineStr">
        <is>
          <t>S50 US Equity</t>
        </is>
      </c>
      <c r="KZ73" t="inlineStr">
        <is>
          <t>S50 US Equity</t>
        </is>
      </c>
      <c r="LE73" t="inlineStr">
        <is>
          <t>S50 US Equity</t>
        </is>
      </c>
      <c r="LJ73" t="inlineStr">
        <is>
          <t>S50 US Equity</t>
        </is>
      </c>
      <c r="LO73" t="inlineStr">
        <is>
          <t>S50 US Equity</t>
        </is>
      </c>
      <c r="LT73" t="inlineStr">
        <is>
          <t>S50 US Equity</t>
        </is>
      </c>
      <c r="LY73" t="inlineStr">
        <is>
          <t>S50 US Equity</t>
        </is>
      </c>
      <c r="MD73" t="inlineStr">
        <is>
          <t>S50 US Equity</t>
        </is>
      </c>
      <c r="MI73" t="inlineStr">
        <is>
          <t>S50 US Equity</t>
        </is>
      </c>
      <c r="MN73" t="inlineStr">
        <is>
          <t>S50 US Equity</t>
        </is>
      </c>
      <c r="MS73" t="inlineStr">
        <is>
          <t>S50 US Equity</t>
        </is>
      </c>
      <c r="MX73" t="inlineStr">
        <is>
          <t>S50 US Equity</t>
        </is>
      </c>
      <c r="NC73" t="inlineStr">
        <is>
          <t>S50 US Equity</t>
        </is>
      </c>
      <c r="NH73" t="inlineStr">
        <is>
          <t>S50 US Equity</t>
        </is>
      </c>
      <c r="NM73" t="inlineStr">
        <is>
          <t>S50 US Equity</t>
        </is>
      </c>
      <c r="NR73" t="inlineStr">
        <is>
          <t>S50 US Equity</t>
        </is>
      </c>
      <c r="NW73" t="inlineStr">
        <is>
          <t>S50 US Equity</t>
        </is>
      </c>
      <c r="OB73" t="inlineStr">
        <is>
          <t>S50 US Equity</t>
        </is>
      </c>
      <c r="OG73" t="inlineStr">
        <is>
          <t>S50 US Equity</t>
        </is>
      </c>
      <c r="OL73" t="inlineStr">
        <is>
          <t>S50 US Equity</t>
        </is>
      </c>
      <c r="OQ73" t="inlineStr">
        <is>
          <t>S50 US Equity</t>
        </is>
      </c>
      <c r="OV73" t="inlineStr">
        <is>
          <t>S50 US Equity</t>
        </is>
      </c>
      <c r="PA73" t="inlineStr">
        <is>
          <t>S50 US Equity</t>
        </is>
      </c>
      <c r="PF73" t="inlineStr">
        <is>
          <t>S50 US Equity</t>
        </is>
      </c>
      <c r="PK73" t="inlineStr">
        <is>
          <t>S50 US Equity</t>
        </is>
      </c>
      <c r="PP73" t="inlineStr">
        <is>
          <t>S50 US Equity</t>
        </is>
      </c>
      <c r="PU73" t="inlineStr">
        <is>
          <t>S50 US Equity</t>
        </is>
      </c>
      <c r="PZ73" t="inlineStr">
        <is>
          <t>S50 US Equity</t>
        </is>
      </c>
    </row>
    <row r="74">
      <c r="AK74" t="inlineStr">
        <is>
          <t>XLU</t>
        </is>
      </c>
      <c r="AL74" s="32" t="n">
        <v>0.1321428571428571</v>
      </c>
      <c r="AM74" s="32">
        <f>'ETF MTD'!$HS$28/'ETF MTD'!$HS$3-1</f>
        <v/>
      </c>
      <c r="AN74" s="32">
        <f>AL74*AM74</f>
        <v/>
      </c>
      <c r="AP74" t="inlineStr">
        <is>
          <t>XLU</t>
        </is>
      </c>
      <c r="AQ74" s="32" t="n">
        <v>0.1321428571428571</v>
      </c>
      <c r="AR74" s="32">
        <f>'ETF MTD'!$HS$28/'ETF MTD'!$HS$3-1</f>
        <v/>
      </c>
      <c r="AS74" s="32">
        <f>AQ74*AR74</f>
        <v/>
      </c>
      <c r="AV74" s="32" t="n"/>
      <c r="AW74" s="32" t="n"/>
      <c r="AX74" s="32" t="n"/>
      <c r="BA74" s="32" t="n"/>
      <c r="BB74" s="32" t="n"/>
      <c r="BC74" s="32" t="n"/>
      <c r="FA74" s="17" t="n"/>
      <c r="FF74" s="17" t="n"/>
      <c r="FK74" s="17" t="n"/>
      <c r="FP74" s="17" t="n"/>
      <c r="FU74" s="17" t="n"/>
      <c r="FZ74" s="17" t="n"/>
      <c r="GE74" s="17" t="n"/>
      <c r="GJ74" s="17" t="n"/>
      <c r="GO74" s="17" t="n"/>
      <c r="GT74" s="17" t="n"/>
      <c r="GY74" s="17" t="n"/>
      <c r="HD74" s="17" t="n"/>
      <c r="HI74" s="17" t="n"/>
      <c r="HN74" s="17" t="n"/>
      <c r="HS74" s="17" t="n"/>
      <c r="HX74" s="17" t="n"/>
      <c r="IC74" s="17" t="n"/>
      <c r="IH74" s="17" t="n"/>
      <c r="IM74" s="17" t="n"/>
      <c r="IR74" s="17" t="n"/>
      <c r="IW74" s="17" t="n"/>
      <c r="JB74" s="17" t="n"/>
      <c r="JG74" s="17" t="n"/>
      <c r="JL74" s="17" t="n"/>
      <c r="JQ74" s="17" t="n"/>
      <c r="JV74" s="17" t="n"/>
      <c r="KA74" s="17" t="n"/>
      <c r="KF74" s="17" t="n"/>
      <c r="KK74" s="17" t="n"/>
      <c r="KP74" s="17" t="n"/>
      <c r="KU74" s="17" t="n"/>
      <c r="KZ74" s="17" t="n"/>
      <c r="LE74" s="17" t="n"/>
      <c r="LJ74" s="17" t="n"/>
      <c r="LO74" s="17" t="n"/>
      <c r="LT74" s="17" t="n"/>
      <c r="LY74" s="17" t="n"/>
      <c r="MD74" s="17" t="n"/>
      <c r="MI74" s="17" t="n"/>
      <c r="MN74" s="17" t="n"/>
      <c r="MS74" s="17" t="n"/>
      <c r="MX74" s="17" t="n"/>
      <c r="NC74" s="17" t="n"/>
      <c r="NH74" s="17" t="n"/>
      <c r="NM74" s="17" t="n"/>
      <c r="NR74" s="17" t="n"/>
      <c r="NW74" s="17" t="n"/>
      <c r="OB74" s="17" t="n"/>
      <c r="OG74" s="17" t="n"/>
      <c r="OL74" s="17" t="n"/>
      <c r="OQ74" s="17" t="n"/>
      <c r="OV74" s="17" t="n"/>
      <c r="PA74" s="17" t="n"/>
      <c r="PF74" s="17" t="n"/>
      <c r="PK74" s="17" t="n"/>
      <c r="PP74" s="17" t="n"/>
      <c r="PU74" s="17" t="n"/>
      <c r="PZ74" s="17" t="n"/>
      <c r="QE74" t="inlineStr">
        <is>
          <t>Baseline</t>
        </is>
      </c>
      <c r="QF74" s="141" t="n"/>
    </row>
    <row r="75">
      <c r="AK75" t="inlineStr">
        <is>
          <t>XLV</t>
        </is>
      </c>
      <c r="AL75" s="32" t="n">
        <v>0.1321428571428571</v>
      </c>
      <c r="AM75" s="32">
        <f>'ETF MTD'!$GI$28/'ETF MTD'!$GI$3-1</f>
        <v/>
      </c>
      <c r="AN75" s="32">
        <f>AL75*AM75</f>
        <v/>
      </c>
      <c r="AP75" t="inlineStr">
        <is>
          <t>XLV</t>
        </is>
      </c>
      <c r="AQ75" s="32" t="n">
        <v>0.1321428571428571</v>
      </c>
      <c r="AR75" s="32">
        <f>'ETF MTD'!$GI$28/'ETF MTD'!$GI$3-1</f>
        <v/>
      </c>
      <c r="AS75" s="32">
        <f>AQ75*AR75</f>
        <v/>
      </c>
      <c r="AV75" s="32" t="n"/>
      <c r="AW75" s="32" t="n"/>
      <c r="AX75" s="32" t="n"/>
      <c r="BA75" s="32" t="n"/>
      <c r="BB75" s="32" t="n"/>
      <c r="BC75" s="32" t="n"/>
      <c r="FA75" t="inlineStr">
        <is>
          <t>IVV</t>
        </is>
      </c>
      <c r="FB75" s="143" t="n">
        <v>0.5</v>
      </c>
      <c r="FC75" s="32">
        <f>'ETF MTD'!$W$28/'ETF MTD'!$W$3-1</f>
        <v/>
      </c>
      <c r="FD75" s="32">
        <f>FB75*FC75</f>
        <v/>
      </c>
      <c r="FF75" t="inlineStr">
        <is>
          <t>IVV</t>
        </is>
      </c>
      <c r="FG75" s="143" t="n">
        <v>0.5</v>
      </c>
      <c r="FH75" s="32">
        <f>'ETF MTD'!$W$28/'ETF MTD'!$W$3-1</f>
        <v/>
      </c>
      <c r="FI75" s="32">
        <f>FG75*FH75</f>
        <v/>
      </c>
      <c r="FK75" t="inlineStr">
        <is>
          <t>IVV</t>
        </is>
      </c>
      <c r="FL75" s="143" t="n">
        <v>0.5</v>
      </c>
      <c r="FM75" s="32">
        <f>'ETF MTD'!$W$28/'ETF MTD'!$W$3-1</f>
        <v/>
      </c>
      <c r="FN75" s="32">
        <f>FL75*FM75</f>
        <v/>
      </c>
      <c r="FP75" t="inlineStr">
        <is>
          <t>IVV</t>
        </is>
      </c>
      <c r="FQ75" s="143" t="n">
        <v>0.375</v>
      </c>
      <c r="FR75" s="32">
        <f>'ETF MTD'!$W$28/'ETF MTD'!$W$3-1</f>
        <v/>
      </c>
      <c r="FS75" s="32">
        <f>FQ75*FR75</f>
        <v/>
      </c>
      <c r="FT75" s="32" t="n"/>
      <c r="FU75" t="inlineStr">
        <is>
          <t>IVV</t>
        </is>
      </c>
      <c r="FV75" s="143" t="n">
        <v>0.25</v>
      </c>
      <c r="FW75" s="32">
        <f>'ETF MTD'!$W$28/'ETF MTD'!$W$3-1</f>
        <v/>
      </c>
      <c r="FX75" s="32">
        <f>FV75*FW75</f>
        <v/>
      </c>
      <c r="FY75" s="32" t="n"/>
      <c r="FZ75" t="inlineStr">
        <is>
          <t>IVV</t>
        </is>
      </c>
      <c r="GA75" s="143">
        <f>0.75*0.5</f>
        <v/>
      </c>
      <c r="GB75" s="32">
        <f>'ETF MTD'!$W$28/'ETF MTD'!$W$3-1</f>
        <v/>
      </c>
      <c r="GC75" s="32">
        <f>GA75*GB75</f>
        <v/>
      </c>
      <c r="GD75" s="32" t="n"/>
      <c r="GE75" t="inlineStr">
        <is>
          <t>IVV</t>
        </is>
      </c>
      <c r="GF75" s="143" t="n">
        <v>0.62</v>
      </c>
      <c r="GG75" s="32">
        <f>'ETF MTD'!$W$28/'ETF MTD'!$W$3-1</f>
        <v/>
      </c>
      <c r="GH75" s="32">
        <f>GF75*GG75</f>
        <v/>
      </c>
      <c r="GI75" s="32" t="n"/>
      <c r="GJ75" t="inlineStr">
        <is>
          <t>IVV</t>
        </is>
      </c>
      <c r="GK75" s="143">
        <f>(1*0.5)+0.12</f>
        <v/>
      </c>
      <c r="GL75" s="32">
        <f>'ETF MTD'!$W$28/'ETF MTD'!$W$3-1</f>
        <v/>
      </c>
      <c r="GM75" s="32">
        <f>GK75*GL75</f>
        <v/>
      </c>
      <c r="GN75" s="32" t="n"/>
      <c r="GO75" t="inlineStr">
        <is>
          <t>IVV</t>
        </is>
      </c>
      <c r="GP75" s="143" t="n">
        <v>0.62</v>
      </c>
      <c r="GQ75" s="32">
        <f>'ETF MTD'!$W$28/'ETF MTD'!$W$3-1</f>
        <v/>
      </c>
      <c r="GR75" s="32">
        <f>GP75*GQ75</f>
        <v/>
      </c>
      <c r="GS75" s="32" t="n"/>
      <c r="GT75" t="inlineStr">
        <is>
          <t>IVV</t>
        </is>
      </c>
      <c r="GU75" s="143" t="n">
        <v>0.6</v>
      </c>
      <c r="GV75" s="32">
        <f>'ETF MTD'!$W$28/'ETF MTD'!$W$3-1</f>
        <v/>
      </c>
      <c r="GW75" s="32">
        <f>GU75*GV75</f>
        <v/>
      </c>
      <c r="GX75" s="32" t="n"/>
      <c r="GY75" t="inlineStr">
        <is>
          <t>IVV</t>
        </is>
      </c>
      <c r="GZ75" s="143" t="n">
        <v>0.6</v>
      </c>
      <c r="HA75" s="32">
        <f>'ETF MTD'!$W$28/'ETF MTD'!$W$3-1</f>
        <v/>
      </c>
      <c r="HB75" s="32">
        <f>GZ75*HA75</f>
        <v/>
      </c>
      <c r="HC75" s="32" t="n"/>
      <c r="HD75" t="inlineStr">
        <is>
          <t>IVV</t>
        </is>
      </c>
      <c r="HE75" s="143" t="n">
        <v>0.6</v>
      </c>
      <c r="HF75" s="32">
        <f>'ETF MTD'!$W$28/'ETF MTD'!$W$3-1</f>
        <v/>
      </c>
      <c r="HG75" s="32">
        <f>HE75*HF75</f>
        <v/>
      </c>
      <c r="HH75" s="32" t="n"/>
      <c r="HI75" t="inlineStr">
        <is>
          <t>IVV</t>
        </is>
      </c>
      <c r="HJ75" s="143" t="n">
        <v>0.6</v>
      </c>
      <c r="HK75" s="32">
        <f>'ETF MTD'!$W$28/'ETF MTD'!$W$3-1</f>
        <v/>
      </c>
      <c r="HL75" s="32">
        <f>HJ75*HK75</f>
        <v/>
      </c>
      <c r="HM75" s="32" t="n"/>
      <c r="HN75" t="inlineStr">
        <is>
          <t>IVV</t>
        </is>
      </c>
      <c r="HO75" s="143" t="n">
        <v>0.6</v>
      </c>
      <c r="HP75" s="32">
        <f>'ETF MTD'!$W$28/'ETF MTD'!$W$3-1</f>
        <v/>
      </c>
      <c r="HQ75" s="32">
        <f>HO75*HP75</f>
        <v/>
      </c>
      <c r="HR75" s="32" t="n"/>
      <c r="HS75" t="inlineStr">
        <is>
          <t>IVV</t>
        </is>
      </c>
      <c r="HT75" s="143" t="n">
        <v>0.6</v>
      </c>
      <c r="HU75" s="32">
        <f>'ETF MTD'!$W$28/'ETF MTD'!$W$3-1</f>
        <v/>
      </c>
      <c r="HV75" s="32">
        <f>HT75*HU75</f>
        <v/>
      </c>
      <c r="HW75" s="32" t="n"/>
      <c r="HX75" t="inlineStr">
        <is>
          <t>IVV</t>
        </is>
      </c>
      <c r="HY75" s="143" t="n">
        <v>0.6</v>
      </c>
      <c r="HZ75" s="32">
        <f>'ETF MTD'!$W$28/'ETF MTD'!$W$3-1</f>
        <v/>
      </c>
      <c r="IA75" s="32">
        <f>HY75*HZ75</f>
        <v/>
      </c>
      <c r="IB75" s="32" t="n"/>
      <c r="IC75" t="inlineStr">
        <is>
          <t>IVV</t>
        </is>
      </c>
      <c r="ID75" s="143" t="n">
        <v>0.6</v>
      </c>
      <c r="IE75" s="32">
        <f>'ETF MTD'!$W$28/'ETF MTD'!$W$3-1</f>
        <v/>
      </c>
      <c r="IF75" s="32">
        <f>ID75*IE75</f>
        <v/>
      </c>
      <c r="IG75" s="32" t="n"/>
      <c r="IH75" t="inlineStr">
        <is>
          <t>IVV</t>
        </is>
      </c>
      <c r="II75" s="143" t="n">
        <v>0.64</v>
      </c>
      <c r="IJ75" s="32">
        <f>'ETF MTD'!$W$28/'ETF MTD'!$W$3-1</f>
        <v/>
      </c>
      <c r="IK75" s="32">
        <f>II75*IJ75</f>
        <v/>
      </c>
      <c r="IL75" s="32" t="n"/>
      <c r="IM75" t="inlineStr">
        <is>
          <t>IVV</t>
        </is>
      </c>
      <c r="IN75" s="143" t="n">
        <v>0.64</v>
      </c>
      <c r="IO75" s="32">
        <f>'ETF MTD'!$W$28/'ETF MTD'!$W$3-1</f>
        <v/>
      </c>
      <c r="IP75" s="32">
        <f>IN75*IO75</f>
        <v/>
      </c>
      <c r="IQ75" s="32" t="n"/>
      <c r="IR75" t="inlineStr">
        <is>
          <t>IVV</t>
        </is>
      </c>
      <c r="IS75" s="143" t="n">
        <v>0.64</v>
      </c>
      <c r="IT75" s="32">
        <f>'ETF MTD'!$W$28/'ETF MTD'!$W$3-1</f>
        <v/>
      </c>
      <c r="IU75" s="32">
        <f>IS75*IT75</f>
        <v/>
      </c>
      <c r="IV75" s="32" t="n"/>
      <c r="IW75" t="inlineStr">
        <is>
          <t>IVV</t>
        </is>
      </c>
      <c r="IX75" s="143" t="n">
        <v>0.64</v>
      </c>
      <c r="IY75" s="32">
        <f>'ETF MTD'!$W$28/'ETF MTD'!$W$3-1</f>
        <v/>
      </c>
      <c r="IZ75" s="32">
        <f>IX75*IY75</f>
        <v/>
      </c>
      <c r="JA75" s="32" t="n"/>
      <c r="JB75" t="inlineStr">
        <is>
          <t>IVV</t>
        </is>
      </c>
      <c r="JC75" s="143" t="n">
        <v>0.64</v>
      </c>
      <c r="JD75" s="32">
        <f>'ETF MTD'!$W$28/'ETF MTD'!$W$3-1</f>
        <v/>
      </c>
      <c r="JE75" s="32">
        <f>JC75*JD75</f>
        <v/>
      </c>
      <c r="JF75" s="32" t="n"/>
      <c r="JG75" t="inlineStr">
        <is>
          <t>IVV</t>
        </is>
      </c>
      <c r="JH75" s="143" t="n">
        <v>0.64</v>
      </c>
      <c r="JI75" s="32">
        <f>'ETF MTD'!$W$28/'ETF MTD'!$W$3-1</f>
        <v/>
      </c>
      <c r="JJ75" s="32">
        <f>JH75*JI75</f>
        <v/>
      </c>
      <c r="JK75" s="32" t="n"/>
      <c r="JL75" t="inlineStr">
        <is>
          <t>IVV</t>
        </is>
      </c>
      <c r="JM75" s="143" t="n">
        <v>0.42</v>
      </c>
      <c r="JN75" s="32">
        <f>'ETF MTD'!$W$28/'ETF MTD'!$W$3-1</f>
        <v/>
      </c>
      <c r="JO75" s="32">
        <f>JM75*JN75</f>
        <v/>
      </c>
      <c r="JP75" s="32" t="n"/>
      <c r="JQ75" t="inlineStr">
        <is>
          <t>IVV</t>
        </is>
      </c>
      <c r="JR75" s="143" t="n">
        <v>0.42</v>
      </c>
      <c r="JS75" s="32">
        <f>'ETF MTD'!$W$28/'ETF MTD'!$W$3-1</f>
        <v/>
      </c>
      <c r="JT75" s="32">
        <f>JR75*JS75</f>
        <v/>
      </c>
      <c r="JU75" s="32" t="n"/>
      <c r="JV75" t="inlineStr">
        <is>
          <t>IVV</t>
        </is>
      </c>
      <c r="JW75" s="143" t="n">
        <v>0.68</v>
      </c>
      <c r="JX75" s="32">
        <f>'ETF MTD'!$W$28/'ETF MTD'!$W$3-1</f>
        <v/>
      </c>
      <c r="JY75" s="32">
        <f>JW75*JX75</f>
        <v/>
      </c>
      <c r="JZ75" s="32" t="n"/>
      <c r="KA75" t="inlineStr">
        <is>
          <t>IVV</t>
        </is>
      </c>
      <c r="KB75" s="143" t="n">
        <v>0.25</v>
      </c>
      <c r="KC75" s="32">
        <f>'ETF MTD'!$W$28/'ETF MTD'!$W$3-1</f>
        <v/>
      </c>
      <c r="KD75" s="32">
        <f>KB75*KC75</f>
        <v/>
      </c>
      <c r="KE75" s="32" t="n"/>
      <c r="KF75" t="inlineStr">
        <is>
          <t>IVV</t>
        </is>
      </c>
      <c r="KG75" s="143" t="n">
        <v>0.25</v>
      </c>
      <c r="KH75" s="32">
        <f>'ETF MTD'!$W$28/'ETF MTD'!$W$3-1</f>
        <v/>
      </c>
      <c r="KI75" s="32">
        <f>KG75*KH75</f>
        <v/>
      </c>
      <c r="KJ75" s="32" t="n"/>
      <c r="KK75" t="inlineStr">
        <is>
          <t>IVV</t>
        </is>
      </c>
      <c r="KL75" s="143" t="n">
        <v>0.25</v>
      </c>
      <c r="KM75" s="32">
        <f>'ETF MTD'!$W$28/'ETF MTD'!$W$3-1</f>
        <v/>
      </c>
      <c r="KN75" s="32">
        <f>KL75*KM75</f>
        <v/>
      </c>
      <c r="KO75" s="32" t="n"/>
      <c r="KP75" t="inlineStr">
        <is>
          <t>IVV</t>
        </is>
      </c>
      <c r="KQ75" s="143" t="n">
        <v>0.25</v>
      </c>
      <c r="KR75" s="32">
        <f>'ETF MTD'!$W$28/'ETF MTD'!$W$3-1</f>
        <v/>
      </c>
      <c r="KS75" s="32">
        <f>KQ75*KR75</f>
        <v/>
      </c>
      <c r="KT75" s="32" t="n"/>
      <c r="KU75" t="inlineStr">
        <is>
          <t>IVV</t>
        </is>
      </c>
      <c r="KV75" s="143" t="n">
        <v>0.25</v>
      </c>
      <c r="KW75" s="32">
        <f>'ETF MTD'!$W$28/'ETF MTD'!$W$3-1</f>
        <v/>
      </c>
      <c r="KX75" s="32">
        <f>KV75*KW75</f>
        <v/>
      </c>
      <c r="KY75" s="32" t="n"/>
      <c r="KZ75" t="inlineStr">
        <is>
          <t>IVV</t>
        </is>
      </c>
      <c r="LA75" s="143" t="n">
        <v>0.25</v>
      </c>
      <c r="LB75" s="32">
        <f>'ETF MTD'!$W$28/'ETF MTD'!$W$3-1</f>
        <v/>
      </c>
      <c r="LC75" s="32">
        <f>LA75*LB75</f>
        <v/>
      </c>
      <c r="LD75" s="32" t="n"/>
      <c r="LE75" t="inlineStr">
        <is>
          <t>IVV</t>
        </is>
      </c>
      <c r="LF75" s="143" t="n">
        <v>0.25</v>
      </c>
      <c r="LG75" s="32">
        <f>'ETF MTD'!$W$28/'ETF MTD'!$W$3-1</f>
        <v/>
      </c>
      <c r="LH75" s="32">
        <f>LF75*LG75</f>
        <v/>
      </c>
      <c r="LJ75" t="inlineStr">
        <is>
          <t>IVV</t>
        </is>
      </c>
      <c r="LK75" s="143" t="n">
        <v>0.36</v>
      </c>
      <c r="LL75" s="32">
        <f>'ETF MTD'!$W$28/'ETF MTD'!$W$3-1</f>
        <v/>
      </c>
      <c r="LM75" s="32">
        <f>LK75*LL75</f>
        <v/>
      </c>
      <c r="LN75" s="32" t="n"/>
      <c r="LO75" t="inlineStr">
        <is>
          <t>IVV</t>
        </is>
      </c>
      <c r="LP75" s="143" t="n">
        <v>0.25</v>
      </c>
      <c r="LQ75" s="32">
        <f>'ETF MTD'!$W$28/'ETF MTD'!$W$3-1</f>
        <v/>
      </c>
      <c r="LR75" s="32">
        <f>LP75*LQ75</f>
        <v/>
      </c>
      <c r="LT75" t="inlineStr">
        <is>
          <t>IVV</t>
        </is>
      </c>
      <c r="LU75" s="143" t="n">
        <v>0.37</v>
      </c>
      <c r="LV75" s="32">
        <f>'ETF MTD'!$W$28/'ETF MTD'!$W$3-1</f>
        <v/>
      </c>
      <c r="LW75" s="32">
        <f>LU75*LV75</f>
        <v/>
      </c>
      <c r="LY75" t="inlineStr">
        <is>
          <t>IVV</t>
        </is>
      </c>
      <c r="LZ75" s="143" t="n">
        <v>0.37</v>
      </c>
      <c r="MA75" s="32">
        <f>'ETF MTD'!$W$28/'ETF MTD'!$W$3-1</f>
        <v/>
      </c>
      <c r="MB75" s="32">
        <f>LZ75*MA75</f>
        <v/>
      </c>
      <c r="MD75" t="inlineStr">
        <is>
          <t>IVV</t>
        </is>
      </c>
      <c r="ME75" s="143" t="n">
        <v>0.37</v>
      </c>
      <c r="MF75" s="32">
        <f>'ETF MTD'!$W$28/'ETF MTD'!$W$3-1</f>
        <v/>
      </c>
      <c r="MG75" s="32">
        <f>ME75*MF75</f>
        <v/>
      </c>
      <c r="MI75" t="inlineStr">
        <is>
          <t>IVV</t>
        </is>
      </c>
      <c r="MJ75" s="143" t="n">
        <v>0.63</v>
      </c>
      <c r="MK75" s="32">
        <f>'ETF MTD'!$W$28/'ETF MTD'!$W$3-1</f>
        <v/>
      </c>
      <c r="ML75" s="32">
        <f>MJ75*MK75</f>
        <v/>
      </c>
      <c r="MN75" t="inlineStr">
        <is>
          <t>IVV</t>
        </is>
      </c>
      <c r="MO75" s="143" t="n">
        <v>0.63</v>
      </c>
      <c r="MP75" s="32">
        <f>'ETF MTD'!$W$28/'ETF MTD'!$W$3-1</f>
        <v/>
      </c>
      <c r="MQ75" s="32">
        <f>MO75*MP75</f>
        <v/>
      </c>
      <c r="MS75" t="inlineStr">
        <is>
          <t>IVV</t>
        </is>
      </c>
      <c r="MT75" s="143" t="n">
        <v>0.53</v>
      </c>
      <c r="MU75" s="32">
        <f>'ETF MTD'!$W$28/'ETF MTD'!$W$3-1</f>
        <v/>
      </c>
      <c r="MV75" s="32">
        <f>MT75*MU75</f>
        <v/>
      </c>
      <c r="MX75" t="inlineStr">
        <is>
          <t>IVV</t>
        </is>
      </c>
      <c r="MY75" s="143" t="n">
        <v>0.5</v>
      </c>
      <c r="MZ75" s="32">
        <f>'ETF MTD'!$W$28/'ETF MTD'!$W$3-1</f>
        <v/>
      </c>
      <c r="NA75" s="32">
        <f>MY75*MZ75</f>
        <v/>
      </c>
      <c r="NC75" t="inlineStr">
        <is>
          <t>IVV</t>
        </is>
      </c>
      <c r="ND75" s="143" t="n">
        <v>0.52</v>
      </c>
      <c r="NE75" s="32">
        <f>'ETF MTD'!$W$28/'ETF MTD'!$W$3-1</f>
        <v/>
      </c>
      <c r="NF75" s="32">
        <f>ND75*NE75</f>
        <v/>
      </c>
      <c r="NH75" t="inlineStr">
        <is>
          <t>IVV</t>
        </is>
      </c>
      <c r="NI75" s="143" t="n">
        <v>0.38</v>
      </c>
      <c r="NJ75" s="32">
        <f>'ETF MTD'!$W$28/'ETF MTD'!$W$3-1</f>
        <v/>
      </c>
      <c r="NK75" s="32">
        <f>NI75*NJ75</f>
        <v/>
      </c>
      <c r="NM75" t="inlineStr">
        <is>
          <t>IVV</t>
        </is>
      </c>
      <c r="NN75" s="143" t="n">
        <v>0.38</v>
      </c>
      <c r="NO75" s="32">
        <f>'ETF MTD'!$W$28/'ETF MTD'!$W$3-1</f>
        <v/>
      </c>
      <c r="NP75" s="32">
        <f>NN75*NO75</f>
        <v/>
      </c>
      <c r="NR75" t="inlineStr">
        <is>
          <t>IVV</t>
        </is>
      </c>
      <c r="NS75" s="143" t="n">
        <v>0.6</v>
      </c>
      <c r="NT75" s="32">
        <f>'ETF MTD'!$W$28/'ETF MTD'!$W$3-1</f>
        <v/>
      </c>
      <c r="NU75" s="32">
        <f>NS75*NT75</f>
        <v/>
      </c>
      <c r="NW75" t="inlineStr">
        <is>
          <t>IVV</t>
        </is>
      </c>
      <c r="NX75" s="143" t="n">
        <v>0.55</v>
      </c>
      <c r="NY75" s="32">
        <f>'ETF MTD'!$W$28/'ETF MTD'!$W$3-1</f>
        <v/>
      </c>
      <c r="NZ75" s="32">
        <f>NX75*NY75</f>
        <v/>
      </c>
      <c r="OB75" t="inlineStr">
        <is>
          <t>IVV</t>
        </is>
      </c>
      <c r="OC75" s="143" t="n">
        <v>0.55</v>
      </c>
      <c r="OD75" s="32">
        <f>'ETF MTD'!$W$28/'ETF MTD'!$W$3-1</f>
        <v/>
      </c>
      <c r="OE75" s="32">
        <f>OC75*OD75</f>
        <v/>
      </c>
      <c r="OG75" t="inlineStr">
        <is>
          <t>IVV</t>
        </is>
      </c>
      <c r="OH75" s="143" t="n">
        <v>0.55</v>
      </c>
      <c r="OI75" s="32">
        <f>'ETF MTD'!$W$28/'ETF MTD'!$W$3-1</f>
        <v/>
      </c>
      <c r="OJ75" s="32">
        <f>OH75*OI75</f>
        <v/>
      </c>
      <c r="OL75" t="inlineStr">
        <is>
          <t>IVV</t>
        </is>
      </c>
      <c r="OM75" s="143" t="n">
        <v>0.55</v>
      </c>
      <c r="ON75" s="32">
        <f>'ETF MTD'!$W$28/'ETF MTD'!$W$3-1</f>
        <v/>
      </c>
      <c r="OO75" s="32">
        <f>OM75*ON75</f>
        <v/>
      </c>
      <c r="OQ75" t="inlineStr">
        <is>
          <t>IVV</t>
        </is>
      </c>
      <c r="OR75" s="143" t="n">
        <v>0.55</v>
      </c>
      <c r="OS75" s="32">
        <f>'ETF MTD'!$W$28/'ETF MTD'!$W$3-1</f>
        <v/>
      </c>
      <c r="OT75" s="32">
        <f>OR75*OS75</f>
        <v/>
      </c>
      <c r="OV75" t="inlineStr">
        <is>
          <t>IVV</t>
        </is>
      </c>
      <c r="OW75" s="143" t="n">
        <v>0.55</v>
      </c>
      <c r="OX75" s="32">
        <f>'ETF MTD'!$W$28/'ETF MTD'!$W$3-1</f>
        <v/>
      </c>
      <c r="OY75" s="32">
        <f>OW75*OX75</f>
        <v/>
      </c>
      <c r="PA75" t="inlineStr">
        <is>
          <t>IVV</t>
        </is>
      </c>
      <c r="PB75" s="143" t="n">
        <v>0.55</v>
      </c>
      <c r="PC75" s="32">
        <f>'ETF MTD'!$W$28/'ETF MTD'!$W$3-1</f>
        <v/>
      </c>
      <c r="PD75" s="32">
        <f>PB75*PC75</f>
        <v/>
      </c>
      <c r="PF75" t="inlineStr">
        <is>
          <t>IVV</t>
        </is>
      </c>
      <c r="PG75" s="143" t="n">
        <v>0.54</v>
      </c>
      <c r="PH75" s="32">
        <f>'ETF MTD'!$W$28/'ETF MTD'!$W$3-1</f>
        <v/>
      </c>
      <c r="PI75" s="32">
        <f>PG75*PH75</f>
        <v/>
      </c>
      <c r="PK75" t="inlineStr">
        <is>
          <t>IVV</t>
        </is>
      </c>
      <c r="PL75" s="143" t="n">
        <v>0.54</v>
      </c>
      <c r="PM75" s="32">
        <f>'ETF MTD'!$W$28/'ETF MTD'!$W$3-1</f>
        <v/>
      </c>
      <c r="PN75" s="32">
        <f>PL75*PM75</f>
        <v/>
      </c>
      <c r="PP75" t="inlineStr">
        <is>
          <t>IVV</t>
        </is>
      </c>
      <c r="PQ75" s="143" t="n">
        <v>0.54</v>
      </c>
      <c r="PR75" s="32">
        <f>'ETF MTD'!$W$28/'ETF MTD'!$W$3-1</f>
        <v/>
      </c>
      <c r="PS75" s="32">
        <f>PQ75*PR75</f>
        <v/>
      </c>
      <c r="PU75" t="inlineStr">
        <is>
          <t>IVV</t>
        </is>
      </c>
      <c r="PV75" s="143" t="n">
        <v>0.54</v>
      </c>
      <c r="PW75" s="32">
        <f>'ETF MTD'!$W$28/'ETF MTD'!$W$3-1</f>
        <v/>
      </c>
      <c r="PX75" s="32">
        <f>PV75*PW75</f>
        <v/>
      </c>
      <c r="PZ75" t="inlineStr">
        <is>
          <t>IVV</t>
        </is>
      </c>
      <c r="QA75" s="143" t="n">
        <v>0.54</v>
      </c>
      <c r="QB75" s="32">
        <f>'ETF MTD'!$W$28/'ETF MTD'!$W$3-1</f>
        <v/>
      </c>
      <c r="QC75" s="32">
        <f>QA75*QB75</f>
        <v/>
      </c>
      <c r="QE75" s="143" t="n">
        <v>0.5</v>
      </c>
      <c r="QF75" s="141">
        <f>QE75*0.75</f>
        <v/>
      </c>
    </row>
    <row r="76">
      <c r="AK76" t="inlineStr">
        <is>
          <t>XLY</t>
        </is>
      </c>
      <c r="AL76" s="32" t="n">
        <v>0.05499999999999999</v>
      </c>
      <c r="AM76" s="32">
        <f>'ETF MTD'!$GO$28/'ETF MTD'!$GO$3-1</f>
        <v/>
      </c>
      <c r="AN76" s="32">
        <f>AL76*AM76</f>
        <v/>
      </c>
      <c r="AP76" t="inlineStr">
        <is>
          <t>XLY</t>
        </is>
      </c>
      <c r="AQ76" s="32" t="n">
        <v>0.05499999999999999</v>
      </c>
      <c r="AR76" s="32">
        <f>'ETF MTD'!$GO$28/'ETF MTD'!$GO$3-1</f>
        <v/>
      </c>
      <c r="AS76" s="32">
        <f>AQ76*AR76</f>
        <v/>
      </c>
      <c r="AV76" s="32" t="n"/>
      <c r="AW76" s="32" t="n"/>
      <c r="AX76" s="32" t="n"/>
      <c r="BA76" s="32" t="n"/>
      <c r="BB76" s="32" t="n"/>
      <c r="BC76" s="32" t="n"/>
      <c r="FA76" t="inlineStr">
        <is>
          <t>VO</t>
        </is>
      </c>
      <c r="FB76" s="143" t="n">
        <v>0.24</v>
      </c>
      <c r="FC76" s="32">
        <f>'ETF MTD'!$BM$28/'ETF MTD'!$BM$3-1</f>
        <v/>
      </c>
      <c r="FD76" s="32">
        <f>FB76*FC76</f>
        <v/>
      </c>
      <c r="FF76" t="inlineStr">
        <is>
          <t>VO</t>
        </is>
      </c>
      <c r="FG76" s="143" t="n">
        <v>0.24</v>
      </c>
      <c r="FH76" s="32">
        <f>'ETF MTD'!$BM$28/'ETF MTD'!$BM$3-1</f>
        <v/>
      </c>
      <c r="FI76" s="32">
        <f>FG76*FH76</f>
        <v/>
      </c>
      <c r="FK76" t="inlineStr">
        <is>
          <t>VO</t>
        </is>
      </c>
      <c r="FL76" s="143" t="n">
        <v>0.24</v>
      </c>
      <c r="FM76" s="32">
        <f>'ETF MTD'!$BM$28/'ETF MTD'!$BM$3-1</f>
        <v/>
      </c>
      <c r="FN76" s="32">
        <f>FL76*FM76</f>
        <v/>
      </c>
      <c r="FP76" t="inlineStr">
        <is>
          <t>VO</t>
        </is>
      </c>
      <c r="FQ76" s="143" t="n">
        <v>0.18</v>
      </c>
      <c r="FR76" s="32">
        <f>'ETF MTD'!$BM$28/'ETF MTD'!$BM$3-1</f>
        <v/>
      </c>
      <c r="FS76" s="32">
        <f>FQ76*FR76</f>
        <v/>
      </c>
      <c r="FT76" s="32" t="n"/>
      <c r="FU76" t="inlineStr">
        <is>
          <t>VO</t>
        </is>
      </c>
      <c r="FV76" s="143" t="n">
        <v>0.12</v>
      </c>
      <c r="FW76" s="32">
        <f>'ETF MTD'!$BM$28/'ETF MTD'!$BM$3-1</f>
        <v/>
      </c>
      <c r="FX76" s="32">
        <f>FV76*FW76</f>
        <v/>
      </c>
      <c r="FY76" s="32" t="n"/>
      <c r="FZ76" t="inlineStr">
        <is>
          <t>VO</t>
        </is>
      </c>
      <c r="GA76" s="143">
        <f>0.75*0.24</f>
        <v/>
      </c>
      <c r="GB76" s="32">
        <f>'ETF MTD'!$BM$28/'ETF MTD'!$BM$3-1</f>
        <v/>
      </c>
      <c r="GC76" s="32">
        <f>GA76*GB76</f>
        <v/>
      </c>
      <c r="GD76" s="32" t="n"/>
      <c r="GE76" t="inlineStr">
        <is>
          <t>VO</t>
        </is>
      </c>
      <c r="GF76" s="143" t="n">
        <v>0.18</v>
      </c>
      <c r="GG76" s="32">
        <f>'ETF MTD'!$BM$28/'ETF MTD'!$BM$3-1</f>
        <v/>
      </c>
      <c r="GH76" s="32">
        <f>GF76*GG76</f>
        <v/>
      </c>
      <c r="GI76" s="32" t="n"/>
      <c r="GJ76" t="inlineStr">
        <is>
          <t>VO</t>
        </is>
      </c>
      <c r="GK76" s="143">
        <f>0.75*0.24</f>
        <v/>
      </c>
      <c r="GL76" s="32">
        <f>'ETF MTD'!$BM$28/'ETF MTD'!$BM$3-1</f>
        <v/>
      </c>
      <c r="GM76" s="32">
        <f>GK76*GL76</f>
        <v/>
      </c>
      <c r="GN76" s="32" t="n"/>
      <c r="GO76" t="inlineStr">
        <is>
          <t>VO</t>
        </is>
      </c>
      <c r="GP76" s="143" t="n">
        <v>0.18</v>
      </c>
      <c r="GQ76" s="32">
        <f>'ETF MTD'!$BM$28/'ETF MTD'!$BM$3-1</f>
        <v/>
      </c>
      <c r="GR76" s="32">
        <f>GP76*GQ76</f>
        <v/>
      </c>
      <c r="GS76" s="32" t="n"/>
      <c r="GT76" t="inlineStr">
        <is>
          <t>VO</t>
        </is>
      </c>
      <c r="GU76" s="143" t="n">
        <v>0.19</v>
      </c>
      <c r="GV76" s="32">
        <f>'ETF MTD'!$BM$28/'ETF MTD'!$BM$3-1</f>
        <v/>
      </c>
      <c r="GW76" s="32">
        <f>GU76*GV76</f>
        <v/>
      </c>
      <c r="GX76" s="32" t="n"/>
      <c r="GY76" t="inlineStr">
        <is>
          <t>VO</t>
        </is>
      </c>
      <c r="GZ76" s="143" t="n">
        <v>0.19</v>
      </c>
      <c r="HA76" s="32">
        <f>'ETF MTD'!$BM$28/'ETF MTD'!$BM$3-1</f>
        <v/>
      </c>
      <c r="HB76" s="32">
        <f>GZ76*HA76</f>
        <v/>
      </c>
      <c r="HC76" s="32" t="n"/>
      <c r="HD76" t="inlineStr">
        <is>
          <t>VO</t>
        </is>
      </c>
      <c r="HE76" s="143" t="n">
        <v>0.19</v>
      </c>
      <c r="HF76" s="32">
        <f>'ETF MTD'!$BM$28/'ETF MTD'!$BM$3-1</f>
        <v/>
      </c>
      <c r="HG76" s="32">
        <f>HE76*HF76</f>
        <v/>
      </c>
      <c r="HH76" s="32" t="n"/>
      <c r="HI76" t="inlineStr">
        <is>
          <t>VO</t>
        </is>
      </c>
      <c r="HJ76" s="143" t="n">
        <v>0.19</v>
      </c>
      <c r="HK76" s="32">
        <f>'ETF MTD'!$BM$28/'ETF MTD'!$BM$3-1</f>
        <v/>
      </c>
      <c r="HL76" s="32">
        <f>HJ76*HK76</f>
        <v/>
      </c>
      <c r="HM76" s="32" t="n"/>
      <c r="HN76" t="inlineStr">
        <is>
          <t>VO</t>
        </is>
      </c>
      <c r="HO76" s="143" t="n">
        <v>0.19</v>
      </c>
      <c r="HP76" s="32">
        <f>'ETF MTD'!$BM$28/'ETF MTD'!$BM$3-1</f>
        <v/>
      </c>
      <c r="HQ76" s="32">
        <f>HO76*HP76</f>
        <v/>
      </c>
      <c r="HR76" s="32" t="n"/>
      <c r="HS76" t="inlineStr">
        <is>
          <t>VO</t>
        </is>
      </c>
      <c r="HT76" s="143" t="n">
        <v>0.19</v>
      </c>
      <c r="HU76" s="32">
        <f>'ETF MTD'!$BM$28/'ETF MTD'!$BM$3-1</f>
        <v/>
      </c>
      <c r="HV76" s="32">
        <f>HT76*HU76</f>
        <v/>
      </c>
      <c r="HW76" s="32" t="n"/>
      <c r="HX76" t="inlineStr">
        <is>
          <t>VO</t>
        </is>
      </c>
      <c r="HY76" s="143" t="n">
        <v>0.19</v>
      </c>
      <c r="HZ76" s="32">
        <f>'ETF MTD'!$BM$28/'ETF MTD'!$BM$3-1</f>
        <v/>
      </c>
      <c r="IA76" s="32">
        <f>HY76*HZ76</f>
        <v/>
      </c>
      <c r="IB76" s="32" t="n"/>
      <c r="IC76" t="inlineStr">
        <is>
          <t>VO</t>
        </is>
      </c>
      <c r="ID76" s="143" t="n">
        <v>0.19</v>
      </c>
      <c r="IE76" s="32">
        <f>'ETF MTD'!$BM$28/'ETF MTD'!$BM$3-1</f>
        <v/>
      </c>
      <c r="IF76" s="32">
        <f>ID76*IE76</f>
        <v/>
      </c>
      <c r="IG76" s="32" t="n"/>
      <c r="IH76" t="inlineStr">
        <is>
          <t>VO</t>
        </is>
      </c>
      <c r="II76" s="143" t="n">
        <v>0.19</v>
      </c>
      <c r="IJ76" s="32">
        <f>'ETF MTD'!$BM$28/'ETF MTD'!$BM$3-1</f>
        <v/>
      </c>
      <c r="IK76" s="32">
        <f>II76*IJ76</f>
        <v/>
      </c>
      <c r="IL76" s="32" t="n"/>
      <c r="IM76" t="inlineStr">
        <is>
          <t>VO</t>
        </is>
      </c>
      <c r="IN76" s="143" t="n">
        <v>0.19</v>
      </c>
      <c r="IO76" s="32">
        <f>'ETF MTD'!$BM$28/'ETF MTD'!$BM$3-1</f>
        <v/>
      </c>
      <c r="IP76" s="32">
        <f>IN76*IO76</f>
        <v/>
      </c>
      <c r="IQ76" s="32" t="n"/>
      <c r="IR76" t="inlineStr">
        <is>
          <t>VO</t>
        </is>
      </c>
      <c r="IS76" s="143" t="n">
        <v>0.19</v>
      </c>
      <c r="IT76" s="32">
        <f>'ETF MTD'!$BM$28/'ETF MTD'!$BM$3-1</f>
        <v/>
      </c>
      <c r="IU76" s="32">
        <f>IS76*IT76</f>
        <v/>
      </c>
      <c r="IV76" s="32" t="n"/>
      <c r="IW76" t="inlineStr">
        <is>
          <t>VO</t>
        </is>
      </c>
      <c r="IX76" s="143">
        <f>1*0.19</f>
        <v/>
      </c>
      <c r="IY76" s="32">
        <f>'ETF MTD'!$BM$28/'ETF MTD'!$BM$3-1</f>
        <v/>
      </c>
      <c r="IZ76" s="32">
        <f>IX76*IY76</f>
        <v/>
      </c>
      <c r="JA76" s="32" t="n"/>
      <c r="JB76" t="inlineStr">
        <is>
          <t>VO</t>
        </is>
      </c>
      <c r="JC76" s="143" t="n">
        <v>0.19</v>
      </c>
      <c r="JD76" s="32">
        <f>'ETF MTD'!$BM$28/'ETF MTD'!$BM$3-1</f>
        <v/>
      </c>
      <c r="JE76" s="32">
        <f>JC76*JD76</f>
        <v/>
      </c>
      <c r="JF76" s="32" t="n"/>
      <c r="JG76" t="inlineStr">
        <is>
          <t>VO</t>
        </is>
      </c>
      <c r="JH76" s="143" t="n">
        <v>0.19</v>
      </c>
      <c r="JI76" s="32">
        <f>'ETF MTD'!$BM$28/'ETF MTD'!$BM$3-1</f>
        <v/>
      </c>
      <c r="JJ76" s="32">
        <f>JH76*JI76</f>
        <v/>
      </c>
      <c r="JK76" s="32" t="n"/>
      <c r="JL76" t="inlineStr">
        <is>
          <t>VO</t>
        </is>
      </c>
      <c r="JM76" s="143" t="n">
        <v>0.15</v>
      </c>
      <c r="JN76" s="32">
        <f>'ETF MTD'!$BM$28/'ETF MTD'!$BM$3-1</f>
        <v/>
      </c>
      <c r="JO76" s="32">
        <f>JM76*JN76</f>
        <v/>
      </c>
      <c r="JP76" s="32" t="n"/>
      <c r="JQ76" t="inlineStr">
        <is>
          <t>VO</t>
        </is>
      </c>
      <c r="JR76" s="143" t="n">
        <v>0.15</v>
      </c>
      <c r="JS76" s="32">
        <f>'ETF MTD'!$BM$28/'ETF MTD'!$BM$3-1</f>
        <v/>
      </c>
      <c r="JT76" s="32">
        <f>JR76*JS76</f>
        <v/>
      </c>
      <c r="JU76" s="32" t="n"/>
      <c r="JV76" t="inlineStr">
        <is>
          <t>VO</t>
        </is>
      </c>
      <c r="JW76" s="143" t="n">
        <v>0.2</v>
      </c>
      <c r="JX76" s="32">
        <f>'ETF MTD'!$BM$28/'ETF MTD'!$BM$3-1</f>
        <v/>
      </c>
      <c r="JY76" s="32">
        <f>JW76*JX76</f>
        <v/>
      </c>
      <c r="JZ76" s="32" t="n"/>
      <c r="KA76" t="inlineStr">
        <is>
          <t>VO</t>
        </is>
      </c>
      <c r="KB76" s="143" t="n">
        <v>0.15</v>
      </c>
      <c r="KC76" s="32">
        <f>'ETF MTD'!$BM$28/'ETF MTD'!$BM$3-1</f>
        <v/>
      </c>
      <c r="KD76" s="32">
        <f>KB76*KC76</f>
        <v/>
      </c>
      <c r="KE76" s="32" t="n"/>
      <c r="KF76" t="inlineStr">
        <is>
          <t>VO</t>
        </is>
      </c>
      <c r="KG76" s="143" t="n">
        <v>0.15</v>
      </c>
      <c r="KH76" s="32">
        <f>'ETF MTD'!$BM$28/'ETF MTD'!$BM$3-1</f>
        <v/>
      </c>
      <c r="KI76" s="32">
        <f>KG76*KH76</f>
        <v/>
      </c>
      <c r="KJ76" s="32" t="n"/>
      <c r="KK76" t="inlineStr">
        <is>
          <t>VO</t>
        </is>
      </c>
      <c r="KL76" s="143" t="n">
        <v>0.15</v>
      </c>
      <c r="KM76" s="32">
        <f>'ETF MTD'!$BM$28/'ETF MTD'!$BM$3-1</f>
        <v/>
      </c>
      <c r="KN76" s="32">
        <f>KL76*KM76</f>
        <v/>
      </c>
      <c r="KO76" s="32" t="n"/>
      <c r="KP76" t="inlineStr">
        <is>
          <t>VO</t>
        </is>
      </c>
      <c r="KQ76" s="143" t="n">
        <v>0.15</v>
      </c>
      <c r="KR76" s="32">
        <f>'ETF MTD'!$BM$28/'ETF MTD'!$BM$3-1</f>
        <v/>
      </c>
      <c r="KS76" s="32">
        <f>KQ76*KR76</f>
        <v/>
      </c>
      <c r="KT76" s="32" t="n"/>
      <c r="KU76" t="inlineStr">
        <is>
          <t>VO</t>
        </is>
      </c>
      <c r="KV76" s="143" t="n">
        <v>0.225</v>
      </c>
      <c r="KW76" s="32">
        <f>'ETF MTD'!$BM$28/'ETF MTD'!$BM$3-1</f>
        <v/>
      </c>
      <c r="KX76" s="32">
        <f>KV76*KW76</f>
        <v/>
      </c>
      <c r="KY76" s="32" t="n"/>
      <c r="KZ76" t="inlineStr">
        <is>
          <t>VO</t>
        </is>
      </c>
      <c r="LA76" s="143" t="n">
        <v>0.15</v>
      </c>
      <c r="LB76" s="32">
        <f>'ETF MTD'!$BM$28/'ETF MTD'!$BM$3-1</f>
        <v/>
      </c>
      <c r="LC76" s="32">
        <f>LA76*LB76</f>
        <v/>
      </c>
      <c r="LD76" s="32" t="n"/>
      <c r="LE76" t="inlineStr">
        <is>
          <t>VO</t>
        </is>
      </c>
      <c r="LF76" s="143" t="n">
        <v>0.15</v>
      </c>
      <c r="LG76" s="32">
        <f>'ETF MTD'!$BM$28/'ETF MTD'!$BM$3-1</f>
        <v/>
      </c>
      <c r="LH76" s="32">
        <f>LF76*LG76</f>
        <v/>
      </c>
      <c r="LJ76" t="inlineStr">
        <is>
          <t>VO</t>
        </is>
      </c>
      <c r="LK76" s="143" t="n">
        <v>0.225</v>
      </c>
      <c r="LL76" s="32">
        <f>'ETF MTD'!$BM$28/'ETF MTD'!$BM$3-1</f>
        <v/>
      </c>
      <c r="LM76" s="32">
        <f>LK76*LL76</f>
        <v/>
      </c>
      <c r="LN76" s="32" t="n"/>
      <c r="LO76" t="inlineStr">
        <is>
          <t>VO</t>
        </is>
      </c>
      <c r="LP76" s="143" t="n">
        <v>0.15</v>
      </c>
      <c r="LQ76" s="32">
        <f>'ETF MTD'!$BM$28/'ETF MTD'!$BM$3-1</f>
        <v/>
      </c>
      <c r="LR76" s="32">
        <f>LP76*LQ76</f>
        <v/>
      </c>
      <c r="LT76" t="inlineStr">
        <is>
          <t>SPMD</t>
        </is>
      </c>
      <c r="LU76" s="143" t="n">
        <v>0.23</v>
      </c>
      <c r="LV76" s="32">
        <f>'ETF MTD'!$BM$28/'ETF MTD'!$BM$3-1</f>
        <v/>
      </c>
      <c r="LW76" s="32">
        <f>LU76*LV76</f>
        <v/>
      </c>
      <c r="LY76" t="inlineStr">
        <is>
          <t>SPMD</t>
        </is>
      </c>
      <c r="LZ76" s="143" t="n">
        <v>0.3</v>
      </c>
      <c r="MA76" s="32">
        <f>'ETF MTD'!$BM$28/'ETF MTD'!$BM$3-1</f>
        <v/>
      </c>
      <c r="MB76" s="32">
        <f>LZ76*MA76</f>
        <v/>
      </c>
      <c r="MD76" t="inlineStr">
        <is>
          <t>SPMD</t>
        </is>
      </c>
      <c r="ME76" s="143" t="n">
        <v>0.23</v>
      </c>
      <c r="MF76" s="32">
        <f>'ETF MTD'!$BM$28/'ETF MTD'!$BM$3-1</f>
        <v/>
      </c>
      <c r="MG76" s="32">
        <f>ME76*MF76</f>
        <v/>
      </c>
      <c r="MI76" t="inlineStr">
        <is>
          <t>SPMD</t>
        </is>
      </c>
      <c r="MJ76" s="143" t="n">
        <v>0.21</v>
      </c>
      <c r="MK76" s="32">
        <f>'ETF MTD'!$BM$28/'ETF MTD'!$BM$3-1</f>
        <v/>
      </c>
      <c r="ML76" s="32">
        <f>MJ76*MK76</f>
        <v/>
      </c>
      <c r="MN76" t="inlineStr">
        <is>
          <t>SPMD</t>
        </is>
      </c>
      <c r="MO76" s="143" t="n">
        <v>0.21</v>
      </c>
      <c r="MP76" s="32">
        <f>'ETF MTD'!$BM$28/'ETF MTD'!$BM$3-1</f>
        <v/>
      </c>
      <c r="MQ76" s="32">
        <f>MO76*MP76</f>
        <v/>
      </c>
      <c r="MS76" t="inlineStr">
        <is>
          <t>SPMD</t>
        </is>
      </c>
      <c r="MT76" s="143" t="n">
        <v>0.3</v>
      </c>
      <c r="MU76" s="32">
        <f>'ETF MTD'!$BM$28/'ETF MTD'!$BM$3-1</f>
        <v/>
      </c>
      <c r="MV76" s="32">
        <f>MT76*MU76</f>
        <v/>
      </c>
      <c r="MX76" t="inlineStr">
        <is>
          <t>SPMD</t>
        </is>
      </c>
      <c r="MY76" s="143" t="n">
        <v>0.3</v>
      </c>
      <c r="MZ76" s="32">
        <f>'ETF MTD'!$BM$28/'ETF MTD'!$BM$3-1</f>
        <v/>
      </c>
      <c r="NA76" s="32">
        <f>MY76*MZ76</f>
        <v/>
      </c>
      <c r="NC76" t="inlineStr">
        <is>
          <t>SPMD</t>
        </is>
      </c>
      <c r="ND76" s="143" t="n">
        <v>0.3</v>
      </c>
      <c r="NE76" s="32">
        <f>'ETF MTD'!$BM$28/'ETF MTD'!$BM$3-1</f>
        <v/>
      </c>
      <c r="NF76" s="32">
        <f>ND76*NE76</f>
        <v/>
      </c>
      <c r="NH76" t="inlineStr">
        <is>
          <t>SPMD</t>
        </is>
      </c>
      <c r="NI76" s="143" t="n">
        <v>0.23</v>
      </c>
      <c r="NJ76" s="32">
        <f>'ETF MTD'!$BM$28/'ETF MTD'!$BM$3-1</f>
        <v/>
      </c>
      <c r="NK76" s="32">
        <f>NI76*NJ76</f>
        <v/>
      </c>
      <c r="NM76" t="inlineStr">
        <is>
          <t>SPMD</t>
        </is>
      </c>
      <c r="NN76" s="143" t="n">
        <v>0.15</v>
      </c>
      <c r="NO76" s="32">
        <f>'ETF MTD'!$BM$28/'ETF MTD'!$BM$3-1</f>
        <v/>
      </c>
      <c r="NP76" s="32">
        <f>NN76*NO76</f>
        <v/>
      </c>
      <c r="NR76" t="inlineStr">
        <is>
          <t>SPMD</t>
        </is>
      </c>
      <c r="NS76" s="143" t="n">
        <v>0.23</v>
      </c>
      <c r="NT76" s="32">
        <f>'ETF MTD'!$BM$28/'ETF MTD'!$BM$3-1</f>
        <v/>
      </c>
      <c r="NU76" s="32">
        <f>NS76*NT76</f>
        <v/>
      </c>
      <c r="NW76" t="inlineStr">
        <is>
          <t>SPMD</t>
        </is>
      </c>
      <c r="NX76" s="143" t="n">
        <v>0.26</v>
      </c>
      <c r="NY76" s="32">
        <f>'ETF MTD'!$BM$28/'ETF MTD'!$BM$3-1</f>
        <v/>
      </c>
      <c r="NZ76" s="32">
        <f>NX76*NY76</f>
        <v/>
      </c>
      <c r="OB76" t="inlineStr">
        <is>
          <t>SPMD</t>
        </is>
      </c>
      <c r="OC76" s="143" t="n">
        <v>0.26</v>
      </c>
      <c r="OD76" s="32">
        <f>'ETF MTD'!$BM$28/'ETF MTD'!$BM$3-1</f>
        <v/>
      </c>
      <c r="OE76" s="32">
        <f>OC76*OD76</f>
        <v/>
      </c>
      <c r="OG76" t="inlineStr">
        <is>
          <t>SPMD</t>
        </is>
      </c>
      <c r="OH76" s="143" t="n">
        <v>0.26</v>
      </c>
      <c r="OI76" s="32">
        <f>'ETF MTD'!$BM$28/'ETF MTD'!$BM$3-1</f>
        <v/>
      </c>
      <c r="OJ76" s="32">
        <f>OH76*OI76</f>
        <v/>
      </c>
      <c r="OL76" t="inlineStr">
        <is>
          <t>SPMD</t>
        </is>
      </c>
      <c r="OM76" s="143" t="n">
        <v>0.26</v>
      </c>
      <c r="ON76" s="32">
        <f>'ETF MTD'!$BM$28/'ETF MTD'!$BM$3-1</f>
        <v/>
      </c>
      <c r="OO76" s="32">
        <f>OM76*ON76</f>
        <v/>
      </c>
      <c r="OQ76" t="inlineStr">
        <is>
          <t>SPMD</t>
        </is>
      </c>
      <c r="OR76" s="143" t="n">
        <v>0.26</v>
      </c>
      <c r="OS76" s="32">
        <f>'ETF MTD'!$BM$28/'ETF MTD'!$BM$3-1</f>
        <v/>
      </c>
      <c r="OT76" s="32">
        <f>OR76*OS76</f>
        <v/>
      </c>
      <c r="OV76" t="inlineStr">
        <is>
          <t>SPMD</t>
        </is>
      </c>
      <c r="OW76" s="143" t="n">
        <v>0.26</v>
      </c>
      <c r="OX76" s="32">
        <f>'ETF MTD'!$BM$28/'ETF MTD'!$BM$3-1</f>
        <v/>
      </c>
      <c r="OY76" s="32">
        <f>OW76*OX76</f>
        <v/>
      </c>
      <c r="PA76" t="inlineStr">
        <is>
          <t>SPMD</t>
        </is>
      </c>
      <c r="PB76" s="143" t="n">
        <v>0.26</v>
      </c>
      <c r="PC76" s="32">
        <f>'ETF MTD'!$BM$28/'ETF MTD'!$BM$3-1</f>
        <v/>
      </c>
      <c r="PD76" s="32">
        <f>PB76*PC76</f>
        <v/>
      </c>
      <c r="PF76" t="inlineStr">
        <is>
          <t>SPMD</t>
        </is>
      </c>
      <c r="PG76" s="143" t="n">
        <v>0.26</v>
      </c>
      <c r="PH76" s="32">
        <f>'ETF MTD'!$BM$28/'ETF MTD'!$BM$3-1</f>
        <v/>
      </c>
      <c r="PI76" s="32">
        <f>PG76*PH76</f>
        <v/>
      </c>
      <c r="PK76" t="inlineStr">
        <is>
          <t>SPMD</t>
        </is>
      </c>
      <c r="PL76" s="143" t="n">
        <v>0.26</v>
      </c>
      <c r="PM76" s="32">
        <f>'ETF MTD'!$BM$28/'ETF MTD'!$BM$3-1</f>
        <v/>
      </c>
      <c r="PN76" s="32">
        <f>PL76*PM76</f>
        <v/>
      </c>
      <c r="PP76" t="inlineStr">
        <is>
          <t>SPMD</t>
        </is>
      </c>
      <c r="PQ76" s="143" t="n">
        <v>0.26</v>
      </c>
      <c r="PR76" s="32">
        <f>'ETF MTD'!$BM$28/'ETF MTD'!$BM$3-1</f>
        <v/>
      </c>
      <c r="PS76" s="32">
        <f>PQ76*PR76</f>
        <v/>
      </c>
      <c r="PU76" t="inlineStr">
        <is>
          <t>SPMD</t>
        </is>
      </c>
      <c r="PV76" s="143" t="n">
        <v>0.26</v>
      </c>
      <c r="PW76" s="32">
        <f>'ETF MTD'!$BM$28/'ETF MTD'!$BM$3-1</f>
        <v/>
      </c>
      <c r="PX76" s="32">
        <f>PV76*PW76</f>
        <v/>
      </c>
      <c r="PZ76" t="inlineStr">
        <is>
          <t>SPMD</t>
        </is>
      </c>
      <c r="QA76" s="143" t="n">
        <v>0.26</v>
      </c>
      <c r="QB76" s="32">
        <f>'ETF MTD'!$BM$28/'ETF MTD'!$BM$3-1</f>
        <v/>
      </c>
      <c r="QC76" s="32">
        <f>QA76*QB76</f>
        <v/>
      </c>
      <c r="QE76" s="143" t="n">
        <v>0.3</v>
      </c>
      <c r="QF76" s="141">
        <f>QE76*0.85</f>
        <v/>
      </c>
    </row>
    <row r="77">
      <c r="FA77" t="inlineStr">
        <is>
          <t>VB</t>
        </is>
      </c>
      <c r="FB77" s="143" t="n">
        <v>0.24</v>
      </c>
      <c r="FC77" s="32">
        <f>'ETF MTD'!$BG$28/'ETF MTD'!$BG$3-1</f>
        <v/>
      </c>
      <c r="FD77" s="32">
        <f>FB77*FC77</f>
        <v/>
      </c>
      <c r="FF77" t="inlineStr">
        <is>
          <t>VB</t>
        </is>
      </c>
      <c r="FG77" s="143" t="n">
        <v>0.24</v>
      </c>
      <c r="FH77" s="32">
        <f>'ETF MTD'!$BG$28/'ETF MTD'!$BG$3-1</f>
        <v/>
      </c>
      <c r="FI77" s="32">
        <f>FG77*FH77</f>
        <v/>
      </c>
      <c r="FK77" t="inlineStr">
        <is>
          <t>VB</t>
        </is>
      </c>
      <c r="FL77" s="143" t="n">
        <v>0.24</v>
      </c>
      <c r="FM77" s="32">
        <f>'ETF MTD'!$BG$28/'ETF MTD'!$BG$3-1</f>
        <v/>
      </c>
      <c r="FN77" s="32">
        <f>FL77*FM77</f>
        <v/>
      </c>
      <c r="FP77" t="inlineStr">
        <is>
          <t>VB</t>
        </is>
      </c>
      <c r="FQ77" s="143" t="n">
        <v>0.18</v>
      </c>
      <c r="FR77" s="32">
        <f>'ETF MTD'!$BG$28/'ETF MTD'!$BG$3-1</f>
        <v/>
      </c>
      <c r="FS77" s="32">
        <f>FQ77*FR77</f>
        <v/>
      </c>
      <c r="FT77" s="32" t="n"/>
      <c r="FU77" t="inlineStr">
        <is>
          <t>VB</t>
        </is>
      </c>
      <c r="FV77" s="143" t="n">
        <v>0.12</v>
      </c>
      <c r="FW77" s="32">
        <f>'ETF MTD'!$BG$28/'ETF MTD'!$BG$3-1</f>
        <v/>
      </c>
      <c r="FX77" s="32">
        <f>FV77*FW77</f>
        <v/>
      </c>
      <c r="FY77" s="32" t="n"/>
      <c r="FZ77" t="inlineStr">
        <is>
          <t>VB</t>
        </is>
      </c>
      <c r="GA77" s="143">
        <f>0.75*0.24</f>
        <v/>
      </c>
      <c r="GB77" s="32">
        <f>'ETF MTD'!$BG$28/'ETF MTD'!$BG$3-1</f>
        <v/>
      </c>
      <c r="GC77" s="32">
        <f>GA77*GB77</f>
        <v/>
      </c>
      <c r="GD77" s="32" t="n"/>
      <c r="GE77" t="inlineStr">
        <is>
          <t>VB</t>
        </is>
      </c>
      <c r="GF77" s="143" t="n">
        <v>0.18</v>
      </c>
      <c r="GG77" s="32">
        <f>'ETF MTD'!$BG$28/'ETF MTD'!$BG$3-1</f>
        <v/>
      </c>
      <c r="GH77" s="32">
        <f>GF77*GG77</f>
        <v/>
      </c>
      <c r="GI77" s="32" t="n"/>
      <c r="GJ77" t="inlineStr">
        <is>
          <t>VB</t>
        </is>
      </c>
      <c r="GK77" s="143">
        <f>0.75*0.24</f>
        <v/>
      </c>
      <c r="GL77" s="32">
        <f>'ETF MTD'!$BG$28/'ETF MTD'!$BG$3-1</f>
        <v/>
      </c>
      <c r="GM77" s="32">
        <f>GK77*GL77</f>
        <v/>
      </c>
      <c r="GN77" s="32" t="n"/>
      <c r="GO77" t="inlineStr">
        <is>
          <t>VB</t>
        </is>
      </c>
      <c r="GP77" s="143" t="n">
        <v>0.18</v>
      </c>
      <c r="GQ77" s="32">
        <f>'ETF MTD'!$BG$28/'ETF MTD'!$BG$3-1</f>
        <v/>
      </c>
      <c r="GR77" s="32">
        <f>GP77*GQ77</f>
        <v/>
      </c>
      <c r="GS77" s="32" t="n"/>
      <c r="GT77" t="inlineStr">
        <is>
          <t>VB</t>
        </is>
      </c>
      <c r="GU77" s="143" t="n">
        <v>0.19</v>
      </c>
      <c r="GV77" s="32">
        <f>'ETF MTD'!$BG$28/'ETF MTD'!$BG$3-1</f>
        <v/>
      </c>
      <c r="GW77" s="32">
        <f>GU77*GV77</f>
        <v/>
      </c>
      <c r="GX77" s="32" t="n"/>
      <c r="GY77" t="inlineStr">
        <is>
          <t>VB</t>
        </is>
      </c>
      <c r="GZ77" s="143" t="n">
        <v>0.19</v>
      </c>
      <c r="HA77" s="32">
        <f>'ETF MTD'!$BG$28/'ETF MTD'!$BG$3-1</f>
        <v/>
      </c>
      <c r="HB77" s="32">
        <f>GZ77*HA77</f>
        <v/>
      </c>
      <c r="HC77" s="32" t="n"/>
      <c r="HD77" t="inlineStr">
        <is>
          <t>VB</t>
        </is>
      </c>
      <c r="HE77" s="143" t="n">
        <v>0.19</v>
      </c>
      <c r="HF77" s="32">
        <f>'ETF MTD'!$BG$28/'ETF MTD'!$BG$3-1</f>
        <v/>
      </c>
      <c r="HG77" s="32">
        <f>HE77*HF77</f>
        <v/>
      </c>
      <c r="HH77" s="32" t="n"/>
      <c r="HI77" t="inlineStr">
        <is>
          <t>VB</t>
        </is>
      </c>
      <c r="HJ77" s="143" t="n">
        <v>0.19</v>
      </c>
      <c r="HK77" s="32">
        <f>'ETF MTD'!$BG$28/'ETF MTD'!$BG$3-1</f>
        <v/>
      </c>
      <c r="HL77" s="32">
        <f>HJ77*HK77</f>
        <v/>
      </c>
      <c r="HM77" s="32" t="n"/>
      <c r="HN77" t="inlineStr">
        <is>
          <t>VB</t>
        </is>
      </c>
      <c r="HO77" s="143" t="n">
        <v>0.19</v>
      </c>
      <c r="HP77" s="32">
        <f>'ETF MTD'!$BG$28/'ETF MTD'!$BG$3-1</f>
        <v/>
      </c>
      <c r="HQ77" s="32">
        <f>HO77*HP77</f>
        <v/>
      </c>
      <c r="HR77" s="32" t="n"/>
      <c r="HS77" t="inlineStr">
        <is>
          <t>VB</t>
        </is>
      </c>
      <c r="HT77" s="143" t="n">
        <v>0.19</v>
      </c>
      <c r="HU77" s="32">
        <f>'ETF MTD'!$BG$28/'ETF MTD'!$BG$3-1</f>
        <v/>
      </c>
      <c r="HV77" s="32">
        <f>HT77*HU77</f>
        <v/>
      </c>
      <c r="HW77" s="32" t="n"/>
      <c r="HX77" t="inlineStr">
        <is>
          <t>VB</t>
        </is>
      </c>
      <c r="HY77" s="143" t="n">
        <v>0.19</v>
      </c>
      <c r="HZ77" s="32">
        <f>'ETF MTD'!$BG$28/'ETF MTD'!$BG$3-1</f>
        <v/>
      </c>
      <c r="IA77" s="32">
        <f>HY77*HZ77</f>
        <v/>
      </c>
      <c r="IB77" s="32" t="n"/>
      <c r="IC77" t="inlineStr">
        <is>
          <t>VB</t>
        </is>
      </c>
      <c r="ID77" s="143" t="n">
        <v>0.19</v>
      </c>
      <c r="IE77" s="32">
        <f>'ETF MTD'!$BG$28/'ETF MTD'!$BG$3-1</f>
        <v/>
      </c>
      <c r="IF77" s="32">
        <f>ID77*IE77</f>
        <v/>
      </c>
      <c r="IG77" s="32" t="n"/>
      <c r="IH77" t="inlineStr">
        <is>
          <t>VB</t>
        </is>
      </c>
      <c r="II77" s="143" t="n">
        <v>0.15</v>
      </c>
      <c r="IJ77" s="32">
        <f>'ETF MTD'!$BG$28/'ETF MTD'!$BG$3-1</f>
        <v/>
      </c>
      <c r="IK77" s="32">
        <f>II77*IJ77</f>
        <v/>
      </c>
      <c r="IL77" s="32" t="n"/>
      <c r="IM77" t="inlineStr">
        <is>
          <t>VB</t>
        </is>
      </c>
      <c r="IN77" s="143" t="n">
        <v>0.15</v>
      </c>
      <c r="IO77" s="32">
        <f>'ETF MTD'!$BG$28/'ETF MTD'!$BG$3-1</f>
        <v/>
      </c>
      <c r="IP77" s="32">
        <f>IN77*IO77</f>
        <v/>
      </c>
      <c r="IQ77" s="32" t="n"/>
      <c r="IR77" t="inlineStr">
        <is>
          <t>VB</t>
        </is>
      </c>
      <c r="IS77" s="143" t="n">
        <v>0.15</v>
      </c>
      <c r="IT77" s="32">
        <f>'ETF MTD'!$BG$28/'ETF MTD'!$BG$3-1</f>
        <v/>
      </c>
      <c r="IU77" s="32">
        <f>IS77*IT77</f>
        <v/>
      </c>
      <c r="IV77" s="32" t="n"/>
      <c r="IW77" t="inlineStr">
        <is>
          <t>VB</t>
        </is>
      </c>
      <c r="IX77" s="143" t="n">
        <v>0.15</v>
      </c>
      <c r="IY77" s="32">
        <f>'ETF MTD'!$BG$28/'ETF MTD'!$BG$3-1</f>
        <v/>
      </c>
      <c r="IZ77" s="32">
        <f>IX77*IY77</f>
        <v/>
      </c>
      <c r="JA77" s="32" t="n"/>
      <c r="JB77" t="inlineStr">
        <is>
          <t>VB</t>
        </is>
      </c>
      <c r="JC77" s="143" t="n">
        <v>0.15</v>
      </c>
      <c r="JD77" s="32">
        <f>'ETF MTD'!$BG$28/'ETF MTD'!$BG$3-1</f>
        <v/>
      </c>
      <c r="JE77" s="32">
        <f>JC77*JD77</f>
        <v/>
      </c>
      <c r="JF77" s="32" t="n"/>
      <c r="JG77" t="inlineStr">
        <is>
          <t>VB</t>
        </is>
      </c>
      <c r="JH77" s="143" t="n">
        <v>0.15</v>
      </c>
      <c r="JI77" s="32">
        <f>'ETF MTD'!$BG$28/'ETF MTD'!$BG$3-1</f>
        <v/>
      </c>
      <c r="JJ77" s="32">
        <f>JH77*JI77</f>
        <v/>
      </c>
      <c r="JK77" s="32" t="n"/>
      <c r="JL77" t="inlineStr">
        <is>
          <t>VB</t>
        </is>
      </c>
      <c r="JM77" s="143" t="n">
        <v>0.1</v>
      </c>
      <c r="JN77" s="32">
        <f>'ETF MTD'!$BG$28/'ETF MTD'!$BG$3-1</f>
        <v/>
      </c>
      <c r="JO77" s="32">
        <f>JM77*JN77</f>
        <v/>
      </c>
      <c r="JP77" s="32" t="n"/>
      <c r="JQ77" t="inlineStr">
        <is>
          <t>VB</t>
        </is>
      </c>
      <c r="JR77" s="143" t="n">
        <v>0.1</v>
      </c>
      <c r="JS77" s="32">
        <f>'ETF MTD'!$BG$28/'ETF MTD'!$BG$3-1</f>
        <v/>
      </c>
      <c r="JT77" s="32">
        <f>JR77*JS77</f>
        <v/>
      </c>
      <c r="JU77" s="32" t="n"/>
      <c r="JV77" t="inlineStr">
        <is>
          <t>VB</t>
        </is>
      </c>
      <c r="JW77" s="143" t="n">
        <v>0.1</v>
      </c>
      <c r="JX77" s="32">
        <f>'ETF MTD'!$BG$28/'ETF MTD'!$BG$3-1</f>
        <v/>
      </c>
      <c r="JY77" s="32">
        <f>JW77*JX77</f>
        <v/>
      </c>
      <c r="JZ77" s="32" t="n"/>
      <c r="KA77" t="inlineStr">
        <is>
          <t>VB</t>
        </is>
      </c>
      <c r="KB77" s="143" t="n">
        <v>0.1</v>
      </c>
      <c r="KC77" s="32">
        <f>'ETF MTD'!$BG$28/'ETF MTD'!$BG$3-1</f>
        <v/>
      </c>
      <c r="KD77" s="32">
        <f>KB77*KC77</f>
        <v/>
      </c>
      <c r="KE77" s="32" t="n"/>
      <c r="KF77" t="inlineStr">
        <is>
          <t>VB</t>
        </is>
      </c>
      <c r="KG77" s="143" t="n">
        <v>0.1</v>
      </c>
      <c r="KH77" s="32">
        <f>'ETF MTD'!$BG$28/'ETF MTD'!$BG$3-1</f>
        <v/>
      </c>
      <c r="KI77" s="32">
        <f>KG77*KH77</f>
        <v/>
      </c>
      <c r="KJ77" s="32" t="n"/>
      <c r="KK77" t="inlineStr">
        <is>
          <t>VB</t>
        </is>
      </c>
      <c r="KL77" s="143" t="n">
        <v>0.1</v>
      </c>
      <c r="KM77" s="32">
        <f>'ETF MTD'!$BG$28/'ETF MTD'!$BG$3-1</f>
        <v/>
      </c>
      <c r="KN77" s="32">
        <f>KL77*KM77</f>
        <v/>
      </c>
      <c r="KO77" s="32" t="n"/>
      <c r="KP77" t="inlineStr">
        <is>
          <t>VB</t>
        </is>
      </c>
      <c r="KQ77" s="143" t="n">
        <v>0.1</v>
      </c>
      <c r="KR77" s="32">
        <f>'ETF MTD'!$BG$28/'ETF MTD'!$BG$3-1</f>
        <v/>
      </c>
      <c r="KS77" s="32">
        <f>KQ77*KR77</f>
        <v/>
      </c>
      <c r="KT77" s="32" t="n"/>
      <c r="KU77" t="inlineStr">
        <is>
          <t>VB</t>
        </is>
      </c>
      <c r="KV77" s="143" t="n">
        <v>0.15</v>
      </c>
      <c r="KW77" s="32">
        <f>'ETF MTD'!$BG$28/'ETF MTD'!$BG$3-1</f>
        <v/>
      </c>
      <c r="KX77" s="32">
        <f>KV77*KW77</f>
        <v/>
      </c>
      <c r="KY77" s="32" t="n"/>
      <c r="KZ77" t="inlineStr">
        <is>
          <t>VB</t>
        </is>
      </c>
      <c r="LA77" s="143" t="n">
        <v>0.1</v>
      </c>
      <c r="LB77" s="32">
        <f>'ETF MTD'!$BG$28/'ETF MTD'!$BG$3-1</f>
        <v/>
      </c>
      <c r="LC77" s="32">
        <f>LA77*LB77</f>
        <v/>
      </c>
      <c r="LD77" s="32" t="n"/>
      <c r="LE77" t="inlineStr">
        <is>
          <t>VB</t>
        </is>
      </c>
      <c r="LF77" s="143" t="n">
        <v>0.1</v>
      </c>
      <c r="LG77" s="32">
        <f>'ETF MTD'!$BG$28/'ETF MTD'!$BG$3-1</f>
        <v/>
      </c>
      <c r="LH77" s="32">
        <f>LF77*LG77</f>
        <v/>
      </c>
      <c r="LJ77" t="inlineStr">
        <is>
          <t>VB</t>
        </is>
      </c>
      <c r="LK77" s="143" t="n">
        <v>0.15</v>
      </c>
      <c r="LL77" s="32">
        <f>'ETF MTD'!$BG$28/'ETF MTD'!$BG$3-1</f>
        <v/>
      </c>
      <c r="LM77" s="32">
        <f>LK77*LL77</f>
        <v/>
      </c>
      <c r="LN77" s="32" t="n"/>
      <c r="LO77" t="inlineStr">
        <is>
          <t>VB</t>
        </is>
      </c>
      <c r="LP77" s="143" t="n">
        <v>0.1</v>
      </c>
      <c r="LQ77" s="32">
        <f>'ETF MTD'!$BG$28/'ETF MTD'!$BG$3-1</f>
        <v/>
      </c>
      <c r="LR77" s="32">
        <f>LP77*LQ77</f>
        <v/>
      </c>
      <c r="LT77" t="inlineStr">
        <is>
          <t>SPSM</t>
        </is>
      </c>
      <c r="LU77" s="143" t="n">
        <v>0.15</v>
      </c>
      <c r="LV77" s="32">
        <f>'ETF MTD'!$BG$28/'ETF MTD'!$BG$3-1</f>
        <v/>
      </c>
      <c r="LW77" s="32">
        <f>LU77*LV77</f>
        <v/>
      </c>
      <c r="LY77" t="inlineStr">
        <is>
          <t>SPSM</t>
        </is>
      </c>
      <c r="LZ77" s="143" t="n">
        <v>0.2</v>
      </c>
      <c r="MA77" s="32">
        <f>'ETF MTD'!$BG$28/'ETF MTD'!$BG$3-1</f>
        <v/>
      </c>
      <c r="MB77" s="32">
        <f>LZ77*MA77</f>
        <v/>
      </c>
      <c r="MD77" t="inlineStr">
        <is>
          <t>SPSM</t>
        </is>
      </c>
      <c r="ME77" s="143" t="n">
        <v>0.1</v>
      </c>
      <c r="MF77" s="32">
        <f>'ETF MTD'!$BG$28/'ETF MTD'!$BG$3-1</f>
        <v/>
      </c>
      <c r="MG77" s="32">
        <f>ME77*MF77</f>
        <v/>
      </c>
      <c r="MI77" t="inlineStr">
        <is>
          <t>SPSM</t>
        </is>
      </c>
      <c r="MJ77" s="143" t="n">
        <v>0.14</v>
      </c>
      <c r="MK77" s="32">
        <f>'ETF MTD'!$BG$28/'ETF MTD'!$BG$3-1</f>
        <v/>
      </c>
      <c r="ML77" s="32">
        <f>MJ77*MK77</f>
        <v/>
      </c>
      <c r="MN77" t="inlineStr">
        <is>
          <t>SPSM</t>
        </is>
      </c>
      <c r="MO77" s="143" t="n">
        <v>0.14</v>
      </c>
      <c r="MP77" s="32">
        <f>'ETF MTD'!$BG$28/'ETF MTD'!$BG$3-1</f>
        <v/>
      </c>
      <c r="MQ77" s="32">
        <f>MO77*MP77</f>
        <v/>
      </c>
      <c r="MS77" t="inlineStr">
        <is>
          <t>SPSM</t>
        </is>
      </c>
      <c r="MT77" s="143" t="n">
        <v>0.15</v>
      </c>
      <c r="MU77" s="32">
        <f>'ETF MTD'!$BG$28/'ETF MTD'!$BG$3-1</f>
        <v/>
      </c>
      <c r="MV77" s="32">
        <f>MT77*MU77</f>
        <v/>
      </c>
      <c r="MX77" t="inlineStr">
        <is>
          <t>SPSM</t>
        </is>
      </c>
      <c r="MY77" s="143" t="n">
        <v>0.18</v>
      </c>
      <c r="MZ77" s="32">
        <f>'ETF MTD'!$BG$28/'ETF MTD'!$BG$3-1</f>
        <v/>
      </c>
      <c r="NA77" s="32">
        <f>MY77*MZ77</f>
        <v/>
      </c>
      <c r="NC77" t="inlineStr">
        <is>
          <t>SPSM</t>
        </is>
      </c>
      <c r="ND77" s="143" t="n">
        <v>0.16</v>
      </c>
      <c r="NE77" s="32">
        <f>'ETF MTD'!$BG$28/'ETF MTD'!$BG$3-1</f>
        <v/>
      </c>
      <c r="NF77" s="32">
        <f>ND77*NE77</f>
        <v/>
      </c>
      <c r="NH77" t="inlineStr">
        <is>
          <t>SPSM</t>
        </is>
      </c>
      <c r="NI77" s="143" t="n">
        <v>0.1</v>
      </c>
      <c r="NJ77" s="32">
        <f>'ETF MTD'!$BG$28/'ETF MTD'!$BG$3-1</f>
        <v/>
      </c>
      <c r="NK77" s="32">
        <f>NI77*NJ77</f>
        <v/>
      </c>
      <c r="NM77" t="inlineStr">
        <is>
          <t>SPSM</t>
        </is>
      </c>
      <c r="NN77" s="143" t="n">
        <v>0.1</v>
      </c>
      <c r="NO77" s="32">
        <f>'ETF MTD'!$BG$28/'ETF MTD'!$BG$3-1</f>
        <v/>
      </c>
      <c r="NP77" s="32">
        <f>NN77*NO77</f>
        <v/>
      </c>
      <c r="NR77" t="inlineStr">
        <is>
          <t>SPSM</t>
        </is>
      </c>
      <c r="NS77" s="143" t="n">
        <v>0.15</v>
      </c>
      <c r="NT77" s="32">
        <f>'ETF MTD'!$BG$28/'ETF MTD'!$BG$3-1</f>
        <v/>
      </c>
      <c r="NU77" s="32">
        <f>NS77*NT77</f>
        <v/>
      </c>
      <c r="NW77" t="inlineStr">
        <is>
          <t>SPSM</t>
        </is>
      </c>
      <c r="NX77" s="143" t="n">
        <v>0.17</v>
      </c>
      <c r="NY77" s="32">
        <f>'ETF MTD'!$BG$28/'ETF MTD'!$BG$3-1</f>
        <v/>
      </c>
      <c r="NZ77" s="32">
        <f>NX77*NY77</f>
        <v/>
      </c>
      <c r="OB77" t="inlineStr">
        <is>
          <t>SPSM</t>
        </is>
      </c>
      <c r="OC77" s="143" t="n">
        <v>0.17</v>
      </c>
      <c r="OD77" s="32">
        <f>'ETF MTD'!$BG$28/'ETF MTD'!$BG$3-1</f>
        <v/>
      </c>
      <c r="OE77" s="32">
        <f>OC77*OD77</f>
        <v/>
      </c>
      <c r="OG77" t="inlineStr">
        <is>
          <t>SPSM</t>
        </is>
      </c>
      <c r="OH77" s="143" t="n">
        <v>0.17</v>
      </c>
      <c r="OI77" s="32">
        <f>'ETF MTD'!$BG$28/'ETF MTD'!$BG$3-1</f>
        <v/>
      </c>
      <c r="OJ77" s="32">
        <f>OH77*OI77</f>
        <v/>
      </c>
      <c r="OL77" t="inlineStr">
        <is>
          <t>SPSM</t>
        </is>
      </c>
      <c r="OM77" s="143" t="n">
        <v>0.17</v>
      </c>
      <c r="ON77" s="32">
        <f>'ETF MTD'!$BG$28/'ETF MTD'!$BG$3-1</f>
        <v/>
      </c>
      <c r="OO77" s="32">
        <f>OM77*ON77</f>
        <v/>
      </c>
      <c r="OQ77" t="inlineStr">
        <is>
          <t>SPSM</t>
        </is>
      </c>
      <c r="OR77" s="143" t="n">
        <v>0.17</v>
      </c>
      <c r="OS77" s="32">
        <f>'ETF MTD'!$BG$28/'ETF MTD'!$BG$3-1</f>
        <v/>
      </c>
      <c r="OT77" s="32">
        <f>OR77*OS77</f>
        <v/>
      </c>
      <c r="OV77" t="inlineStr">
        <is>
          <t>SPSM</t>
        </is>
      </c>
      <c r="OW77" s="143" t="n">
        <v>0.17</v>
      </c>
      <c r="OX77" s="32">
        <f>'ETF MTD'!$BG$28/'ETF MTD'!$BG$3-1</f>
        <v/>
      </c>
      <c r="OY77" s="32">
        <f>OW77*OX77</f>
        <v/>
      </c>
      <c r="PA77" t="inlineStr">
        <is>
          <t>SPSM</t>
        </is>
      </c>
      <c r="PB77" s="143" t="n">
        <v>0.17</v>
      </c>
      <c r="PC77" s="32">
        <f>'ETF MTD'!$BG$28/'ETF MTD'!$BG$3-1</f>
        <v/>
      </c>
      <c r="PD77" s="32">
        <f>PB77*PC77</f>
        <v/>
      </c>
      <c r="PF77" t="inlineStr">
        <is>
          <t>SPSM</t>
        </is>
      </c>
      <c r="PG77" s="143" t="n">
        <v>0.18</v>
      </c>
      <c r="PH77" s="32">
        <f>'ETF MTD'!$BG$28/'ETF MTD'!$BG$3-1</f>
        <v/>
      </c>
      <c r="PI77" s="32">
        <f>PG77*PH77</f>
        <v/>
      </c>
      <c r="PK77" t="inlineStr">
        <is>
          <t>SPSM</t>
        </is>
      </c>
      <c r="PL77" s="143" t="n">
        <v>0.18</v>
      </c>
      <c r="PM77" s="32">
        <f>'ETF MTD'!$BG$28/'ETF MTD'!$BG$3-1</f>
        <v/>
      </c>
      <c r="PN77" s="32">
        <f>PL77*PM77</f>
        <v/>
      </c>
      <c r="PP77" t="inlineStr">
        <is>
          <t>SPSM</t>
        </is>
      </c>
      <c r="PQ77" s="143" t="n">
        <v>0.18</v>
      </c>
      <c r="PR77" s="32">
        <f>'ETF MTD'!$BG$28/'ETF MTD'!$BG$3-1</f>
        <v/>
      </c>
      <c r="PS77" s="32">
        <f>PQ77*PR77</f>
        <v/>
      </c>
      <c r="PU77" t="inlineStr">
        <is>
          <t>SPSM</t>
        </is>
      </c>
      <c r="PV77" s="143" t="n">
        <v>0.18</v>
      </c>
      <c r="PW77" s="32">
        <f>'ETF MTD'!$BG$28/'ETF MTD'!$BG$3-1</f>
        <v/>
      </c>
      <c r="PX77" s="32">
        <f>PV77*PW77</f>
        <v/>
      </c>
      <c r="PZ77" t="inlineStr">
        <is>
          <t>SPSM</t>
        </is>
      </c>
      <c r="QA77" s="143" t="n">
        <v>0.18</v>
      </c>
      <c r="QB77" s="32">
        <f>'ETF MTD'!$BG$28/'ETF MTD'!$BG$3-1</f>
        <v/>
      </c>
      <c r="QC77" s="32">
        <f>QA77*QB77</f>
        <v/>
      </c>
      <c r="QE77" s="143" t="n">
        <v>0.2</v>
      </c>
      <c r="QF77" s="141">
        <f>QE77*0.85</f>
        <v/>
      </c>
    </row>
    <row r="78">
      <c r="AK78" t="inlineStr">
        <is>
          <t>Cash/SHY</t>
        </is>
      </c>
      <c r="AL78" s="3">
        <f>1-SUM(AL68:AL76)</f>
        <v/>
      </c>
      <c r="AM78" s="32">
        <f>'ETF MTD'!$ES$28/'ETF MTD'!$ES$3-1</f>
        <v/>
      </c>
      <c r="AN78" s="32">
        <f>AL78*AM78</f>
        <v/>
      </c>
      <c r="AP78" t="inlineStr">
        <is>
          <t>Cash/SHY</t>
        </is>
      </c>
      <c r="AQ78" s="3">
        <f>1-SUM(AQ68:AQ76)</f>
        <v/>
      </c>
      <c r="AR78" s="32">
        <f>'ETF MTD'!$ES$28/'ETF MTD'!$ES$3-1</f>
        <v/>
      </c>
      <c r="AS78" s="32">
        <f>AQ78*AR78</f>
        <v/>
      </c>
      <c r="AV78" s="3" t="n"/>
      <c r="AW78" s="32" t="n"/>
      <c r="AX78" s="32" t="n"/>
      <c r="BA78" s="3" t="n"/>
      <c r="BB78" s="32" t="n"/>
      <c r="BC78" s="32" t="n"/>
      <c r="FA78" s="33" t="inlineStr">
        <is>
          <t>VEU</t>
        </is>
      </c>
      <c r="FB78" s="49" t="n">
        <v>0</v>
      </c>
      <c r="FC78" s="61">
        <f>'ETF MTD'!$VO$28/'ETF MTD'!$VO$3-1</f>
        <v/>
      </c>
      <c r="FD78" s="61">
        <f>FB78*FC78</f>
        <v/>
      </c>
      <c r="FF78" s="33" t="inlineStr">
        <is>
          <t>VEU</t>
        </is>
      </c>
      <c r="FG78" s="49" t="n">
        <v>0</v>
      </c>
      <c r="FH78" s="61">
        <f>'ETF MTD'!$VO$28/'ETF MTD'!$VO$3-1</f>
        <v/>
      </c>
      <c r="FI78" s="61">
        <f>FG78*FH78</f>
        <v/>
      </c>
      <c r="FK78" s="33" t="inlineStr">
        <is>
          <t>VEU</t>
        </is>
      </c>
      <c r="FL78" s="49" t="n">
        <v>0</v>
      </c>
      <c r="FM78" s="61">
        <f>'ETF MTD'!$VO$28/'ETF MTD'!$VO$3-1</f>
        <v/>
      </c>
      <c r="FN78" s="61">
        <f>FL78*FM78</f>
        <v/>
      </c>
      <c r="FP78" s="33" t="inlineStr">
        <is>
          <t>VEU</t>
        </is>
      </c>
      <c r="FQ78" s="49" t="n">
        <v>0</v>
      </c>
      <c r="FR78" s="61">
        <f>'ETF MTD'!$VO$28/'ETF MTD'!$VO$3-1</f>
        <v/>
      </c>
      <c r="FS78" s="61">
        <f>FQ78*FR78</f>
        <v/>
      </c>
      <c r="FT78" s="61" t="n"/>
      <c r="FU78" s="33" t="inlineStr">
        <is>
          <t>VEU</t>
        </is>
      </c>
      <c r="FV78" s="49" t="n">
        <v>0</v>
      </c>
      <c r="FW78" s="61">
        <f>'ETF MTD'!$VO$28/'ETF MTD'!$VO$3-1</f>
        <v/>
      </c>
      <c r="FX78" s="61">
        <f>FV78*FW78</f>
        <v/>
      </c>
      <c r="FY78" s="61" t="n"/>
      <c r="FZ78" s="33" t="inlineStr">
        <is>
          <t>VEU</t>
        </is>
      </c>
      <c r="GA78" s="49" t="n">
        <v>0</v>
      </c>
      <c r="GB78" s="61">
        <f>'ETF MTD'!$VO$28/'ETF MTD'!$VO$3-1</f>
        <v/>
      </c>
      <c r="GC78" s="61">
        <f>GA78*GB78</f>
        <v/>
      </c>
      <c r="GD78" s="61" t="n"/>
      <c r="GE78" s="33" t="inlineStr">
        <is>
          <t>VEU</t>
        </is>
      </c>
      <c r="GF78" s="49" t="n">
        <v>0</v>
      </c>
      <c r="GG78" s="61">
        <f>'ETF MTD'!$VO$28/'ETF MTD'!$VO$3-1</f>
        <v/>
      </c>
      <c r="GH78" s="61">
        <f>GF78*GG78</f>
        <v/>
      </c>
      <c r="GI78" s="61" t="n"/>
      <c r="GJ78" s="33" t="inlineStr">
        <is>
          <t>VEU</t>
        </is>
      </c>
      <c r="GK78" s="49" t="n">
        <v>0</v>
      </c>
      <c r="GL78" s="61">
        <f>'ETF MTD'!$VO$28/'ETF MTD'!$VO$3-1</f>
        <v/>
      </c>
      <c r="GM78" s="61">
        <f>GK78*GL78</f>
        <v/>
      </c>
      <c r="GN78" s="61" t="n"/>
      <c r="GO78" s="33" t="inlineStr">
        <is>
          <t>VEU</t>
        </is>
      </c>
      <c r="GP78" s="49" t="n">
        <v>0</v>
      </c>
      <c r="GQ78" s="61">
        <f>'ETF MTD'!$VO$28/'ETF MTD'!$VO$3-1</f>
        <v/>
      </c>
      <c r="GR78" s="61">
        <f>GP78*GQ78</f>
        <v/>
      </c>
      <c r="GS78" s="61" t="n"/>
      <c r="GT78" s="33" t="inlineStr">
        <is>
          <t>VEU</t>
        </is>
      </c>
      <c r="GU78" s="49" t="n">
        <v>0</v>
      </c>
      <c r="GV78" s="61">
        <f>'ETF MTD'!$VO$28/'ETF MTD'!$VO$3-1</f>
        <v/>
      </c>
      <c r="GW78" s="61">
        <f>GU78*GV78</f>
        <v/>
      </c>
      <c r="GX78" s="61" t="n"/>
      <c r="GY78" s="33" t="inlineStr">
        <is>
          <t>VEU</t>
        </is>
      </c>
      <c r="GZ78" s="49" t="n">
        <v>0</v>
      </c>
      <c r="HA78" s="61">
        <f>'ETF MTD'!$VO$28/'ETF MTD'!$VO$3-1</f>
        <v/>
      </c>
      <c r="HB78" s="61">
        <f>GZ78*HA78</f>
        <v/>
      </c>
      <c r="HC78" s="61" t="n"/>
      <c r="HD78" s="33" t="inlineStr">
        <is>
          <t>VEU</t>
        </is>
      </c>
      <c r="HE78" s="49" t="n">
        <v>0</v>
      </c>
      <c r="HF78" s="61">
        <f>'ETF MTD'!$VO$28/'ETF MTD'!$VO$3-1</f>
        <v/>
      </c>
      <c r="HG78" s="61">
        <f>HE78*HF78</f>
        <v/>
      </c>
      <c r="HH78" s="61" t="n"/>
      <c r="HI78" s="33" t="inlineStr">
        <is>
          <t>VEU</t>
        </is>
      </c>
      <c r="HJ78" s="49" t="n">
        <v>0</v>
      </c>
      <c r="HK78" s="61">
        <f>'ETF MTD'!$VO$28/'ETF MTD'!$VO$3-1</f>
        <v/>
      </c>
      <c r="HL78" s="61">
        <f>HJ78*HK78</f>
        <v/>
      </c>
      <c r="HM78" s="61" t="n"/>
      <c r="HN78" s="33" t="inlineStr">
        <is>
          <t>VEU</t>
        </is>
      </c>
      <c r="HO78" s="49" t="n">
        <v>0</v>
      </c>
      <c r="HP78" s="61">
        <f>'ETF MTD'!$VO$28/'ETF MTD'!$VO$3-1</f>
        <v/>
      </c>
      <c r="HQ78" s="61">
        <f>HO78*HP78</f>
        <v/>
      </c>
      <c r="HR78" s="61" t="n"/>
      <c r="HS78" s="33" t="inlineStr">
        <is>
          <t>VEU</t>
        </is>
      </c>
      <c r="HT78" s="49" t="n">
        <v>0</v>
      </c>
      <c r="HU78" s="61">
        <f>'ETF MTD'!$VO$28/'ETF MTD'!$VO$3-1</f>
        <v/>
      </c>
      <c r="HV78" s="61">
        <f>HT78*HU78</f>
        <v/>
      </c>
      <c r="HW78" s="61" t="n"/>
      <c r="HX78" s="33" t="inlineStr">
        <is>
          <t>VEU</t>
        </is>
      </c>
      <c r="HY78" s="49" t="n">
        <v>0</v>
      </c>
      <c r="HZ78" s="61">
        <f>'ETF MTD'!$VO$28/'ETF MTD'!$VO$3-1</f>
        <v/>
      </c>
      <c r="IA78" s="61">
        <f>HY78*HZ78</f>
        <v/>
      </c>
      <c r="IB78" s="61" t="n"/>
      <c r="IC78" s="33" t="inlineStr">
        <is>
          <t>VEU</t>
        </is>
      </c>
      <c r="ID78" s="49" t="n">
        <v>0</v>
      </c>
      <c r="IE78" s="61">
        <f>'ETF MTD'!$VO$28/'ETF MTD'!$VO$3-1</f>
        <v/>
      </c>
      <c r="IF78" s="61">
        <f>ID78*IE78</f>
        <v/>
      </c>
      <c r="IG78" s="61" t="n"/>
      <c r="IH78" s="33" t="inlineStr">
        <is>
          <t>VEU</t>
        </is>
      </c>
      <c r="II78" s="49" t="n">
        <v>0</v>
      </c>
      <c r="IJ78" s="61">
        <f>'ETF MTD'!$VO$28/'ETF MTD'!$VO$3-1</f>
        <v/>
      </c>
      <c r="IK78" s="61">
        <f>II78*IJ78</f>
        <v/>
      </c>
      <c r="IL78" s="61" t="n"/>
      <c r="IM78" s="33" t="inlineStr">
        <is>
          <t>VEU</t>
        </is>
      </c>
      <c r="IN78" s="49" t="n">
        <v>0</v>
      </c>
      <c r="IO78" s="61">
        <f>'ETF MTD'!$VO$28/'ETF MTD'!$VO$3-1</f>
        <v/>
      </c>
      <c r="IP78" s="61">
        <f>IN78*IO78</f>
        <v/>
      </c>
      <c r="IQ78" s="61" t="n"/>
      <c r="IR78" s="33" t="inlineStr">
        <is>
          <t>VEU</t>
        </is>
      </c>
      <c r="IS78" s="49" t="n">
        <v>0</v>
      </c>
      <c r="IT78" s="61">
        <f>'ETF MTD'!$VO$28/'ETF MTD'!$VO$3-1</f>
        <v/>
      </c>
      <c r="IU78" s="61">
        <f>IS78*IT78</f>
        <v/>
      </c>
      <c r="IV78" s="61" t="n"/>
      <c r="IW78" s="33" t="inlineStr">
        <is>
          <t>VEU</t>
        </is>
      </c>
      <c r="IX78" s="49" t="n">
        <v>0</v>
      </c>
      <c r="IY78" s="61">
        <f>'ETF MTD'!$VO$28/'ETF MTD'!$VO$3-1</f>
        <v/>
      </c>
      <c r="IZ78" s="61">
        <f>IX78*IY78</f>
        <v/>
      </c>
      <c r="JA78" s="61" t="n"/>
      <c r="JB78" s="33" t="inlineStr">
        <is>
          <t>VEU</t>
        </is>
      </c>
      <c r="JC78" s="49" t="n">
        <v>0</v>
      </c>
      <c r="JD78" s="61">
        <f>'ETF MTD'!$VO$28/'ETF MTD'!$VO$3-1</f>
        <v/>
      </c>
      <c r="JE78" s="61">
        <f>JC78*JD78</f>
        <v/>
      </c>
      <c r="JF78" s="61" t="n"/>
      <c r="JG78" s="33" t="inlineStr">
        <is>
          <t>VEU</t>
        </is>
      </c>
      <c r="JH78" s="49" t="n">
        <v>0</v>
      </c>
      <c r="JI78" s="61">
        <f>'ETF MTD'!$VO$28/'ETF MTD'!$VO$3-1</f>
        <v/>
      </c>
      <c r="JJ78" s="61">
        <f>JH78*JI78</f>
        <v/>
      </c>
      <c r="JK78" s="61" t="n"/>
      <c r="JL78" s="33" t="inlineStr">
        <is>
          <t>VEU</t>
        </is>
      </c>
      <c r="JM78" s="49" t="n">
        <v>0</v>
      </c>
      <c r="JN78" s="61">
        <f>'ETF MTD'!$VO$28/'ETF MTD'!$VO$3-1</f>
        <v/>
      </c>
      <c r="JO78" s="61">
        <f>JM78*JN78</f>
        <v/>
      </c>
      <c r="JP78" s="61" t="n"/>
      <c r="JQ78" s="33" t="inlineStr">
        <is>
          <t>VEU</t>
        </is>
      </c>
      <c r="JR78" s="49" t="n">
        <v>0</v>
      </c>
      <c r="JS78" s="61">
        <f>'ETF MTD'!$VO$28/'ETF MTD'!$VO$3-1</f>
        <v/>
      </c>
      <c r="JT78" s="61">
        <f>JR78*JS78</f>
        <v/>
      </c>
      <c r="JU78" s="61" t="n"/>
      <c r="JV78" s="33" t="inlineStr">
        <is>
          <t>VEU</t>
        </is>
      </c>
      <c r="JW78" s="49" t="n">
        <v>0</v>
      </c>
      <c r="JX78" s="61">
        <f>'ETF MTD'!$VO$28/'ETF MTD'!$VO$3-1</f>
        <v/>
      </c>
      <c r="JY78" s="61">
        <f>JW78*JX78</f>
        <v/>
      </c>
      <c r="JZ78" s="61" t="n"/>
      <c r="KA78" s="33" t="inlineStr">
        <is>
          <t>VEU</t>
        </is>
      </c>
      <c r="KB78" s="49" t="n">
        <v>0</v>
      </c>
      <c r="KC78" s="61">
        <f>'ETF MTD'!$VO$28/'ETF MTD'!$VO$3-1</f>
        <v/>
      </c>
      <c r="KD78" s="61">
        <f>KB78*KC78</f>
        <v/>
      </c>
      <c r="KE78" s="61" t="n"/>
      <c r="KF78" s="33" t="inlineStr">
        <is>
          <t>VEU</t>
        </is>
      </c>
      <c r="KG78" s="49" t="n">
        <v>0</v>
      </c>
      <c r="KH78" s="61">
        <f>'ETF MTD'!$VO$28/'ETF MTD'!$VO$3-1</f>
        <v/>
      </c>
      <c r="KI78" s="61">
        <f>KG78*KH78</f>
        <v/>
      </c>
      <c r="KJ78" s="61" t="n"/>
      <c r="KK78" s="33" t="inlineStr">
        <is>
          <t>VEU</t>
        </is>
      </c>
      <c r="KL78" s="49" t="n">
        <v>0</v>
      </c>
      <c r="KM78" s="61">
        <f>'ETF MTD'!$VO$28/'ETF MTD'!$VO$3-1</f>
        <v/>
      </c>
      <c r="KN78" s="61">
        <f>KL78*KM78</f>
        <v/>
      </c>
      <c r="KO78" s="61" t="n"/>
      <c r="KP78" s="33" t="inlineStr">
        <is>
          <t>VEU</t>
        </is>
      </c>
      <c r="KQ78" s="49" t="n">
        <v>0</v>
      </c>
      <c r="KR78" s="61">
        <f>'ETF MTD'!$VO$28/'ETF MTD'!$VO$3-1</f>
        <v/>
      </c>
      <c r="KS78" s="61">
        <f>KQ78*KR78</f>
        <v/>
      </c>
      <c r="KT78" s="61" t="n"/>
      <c r="KU78" s="33" t="inlineStr">
        <is>
          <t>VEU</t>
        </is>
      </c>
      <c r="KV78" s="49" t="n">
        <v>0</v>
      </c>
      <c r="KW78" s="61">
        <f>'ETF MTD'!$VO$28/'ETF MTD'!$VO$3-1</f>
        <v/>
      </c>
      <c r="KX78" s="61">
        <f>KV78*KW78</f>
        <v/>
      </c>
      <c r="KY78" s="61" t="n"/>
      <c r="KZ78" s="33" t="inlineStr">
        <is>
          <t>VEU</t>
        </is>
      </c>
      <c r="LA78" s="49" t="n">
        <v>0</v>
      </c>
      <c r="LB78" s="61">
        <f>'ETF MTD'!$VO$28/'ETF MTD'!$VO$3-1</f>
        <v/>
      </c>
      <c r="LC78" s="61">
        <f>LA78*LB78</f>
        <v/>
      </c>
      <c r="LD78" s="61" t="n"/>
      <c r="LE78" s="33" t="inlineStr">
        <is>
          <t>VEU</t>
        </is>
      </c>
      <c r="LF78" s="49" t="n">
        <v>0</v>
      </c>
      <c r="LG78" s="61">
        <f>'ETF MTD'!$VO$28/'ETF MTD'!$VO$3-1</f>
        <v/>
      </c>
      <c r="LH78" s="61">
        <f>LF78*LG78</f>
        <v/>
      </c>
      <c r="LJ78" s="33" t="inlineStr">
        <is>
          <t>VEU</t>
        </is>
      </c>
      <c r="LK78" s="49" t="n">
        <v>0</v>
      </c>
      <c r="LL78" s="61">
        <f>'ETF MTD'!$VO$28/'ETF MTD'!$VO$3-1</f>
        <v/>
      </c>
      <c r="LM78" s="61">
        <f>LK78*LL78</f>
        <v/>
      </c>
      <c r="LN78" s="61" t="n"/>
      <c r="LO78" s="33" t="inlineStr">
        <is>
          <t>VEU</t>
        </is>
      </c>
      <c r="LP78" s="49" t="n">
        <v>0</v>
      </c>
      <c r="LQ78" s="61">
        <f>'ETF MTD'!$VO$28/'ETF MTD'!$VO$3-1</f>
        <v/>
      </c>
      <c r="LR78" s="61">
        <f>LP78*LQ78</f>
        <v/>
      </c>
      <c r="LT78" s="33" t="inlineStr">
        <is>
          <t>VEU</t>
        </is>
      </c>
      <c r="LU78" s="49" t="n">
        <v>0</v>
      </c>
      <c r="LV78" s="61">
        <f>'ETF MTD'!$VO$28/'ETF MTD'!$VO$3-1</f>
        <v/>
      </c>
      <c r="LW78" s="61">
        <f>LU78*LV78</f>
        <v/>
      </c>
      <c r="LY78" s="33" t="inlineStr">
        <is>
          <t>VEU</t>
        </is>
      </c>
      <c r="LZ78" s="49" t="n">
        <v>0</v>
      </c>
      <c r="MA78" s="61">
        <f>'ETF MTD'!$VO$28/'ETF MTD'!$VO$3-1</f>
        <v/>
      </c>
      <c r="MB78" s="61">
        <f>LZ78*MA78</f>
        <v/>
      </c>
      <c r="MD78" s="33" t="inlineStr">
        <is>
          <t>VEU</t>
        </is>
      </c>
      <c r="ME78" s="49" t="n">
        <v>0</v>
      </c>
      <c r="MF78" s="61">
        <f>'ETF MTD'!$VO$28/'ETF MTD'!$VO$3-1</f>
        <v/>
      </c>
      <c r="MG78" s="61">
        <f>ME78*MF78</f>
        <v/>
      </c>
      <c r="MI78" s="33" t="inlineStr">
        <is>
          <t>VEU</t>
        </is>
      </c>
      <c r="MJ78" s="49" t="n">
        <v>0</v>
      </c>
      <c r="MK78" s="61">
        <f>'ETF MTD'!$VO$28/'ETF MTD'!$VO$3-1</f>
        <v/>
      </c>
      <c r="ML78" s="61">
        <f>MJ78*MK78</f>
        <v/>
      </c>
      <c r="MN78" s="33" t="inlineStr">
        <is>
          <t>VEU</t>
        </is>
      </c>
      <c r="MO78" s="49" t="n">
        <v>0</v>
      </c>
      <c r="MP78" s="61">
        <f>'ETF MTD'!$VO$28/'ETF MTD'!$VO$3-1</f>
        <v/>
      </c>
      <c r="MQ78" s="61">
        <f>MO78*MP78</f>
        <v/>
      </c>
      <c r="MS78" s="33" t="inlineStr">
        <is>
          <t>VEU</t>
        </is>
      </c>
      <c r="MT78" s="49" t="n">
        <v>0</v>
      </c>
      <c r="MU78" s="61">
        <f>'ETF MTD'!$VO$28/'ETF MTD'!$VO$3-1</f>
        <v/>
      </c>
      <c r="MV78" s="61">
        <f>MT78*MU78</f>
        <v/>
      </c>
      <c r="MX78" s="33" t="inlineStr">
        <is>
          <t>VEU</t>
        </is>
      </c>
      <c r="MY78" s="49" t="n">
        <v>0</v>
      </c>
      <c r="MZ78" s="61">
        <f>'ETF MTD'!$VO$28/'ETF MTD'!$VO$3-1</f>
        <v/>
      </c>
      <c r="NA78" s="61">
        <f>MY78*MZ78</f>
        <v/>
      </c>
      <c r="NC78" s="33" t="inlineStr">
        <is>
          <t>VEU</t>
        </is>
      </c>
      <c r="ND78" s="49" t="n">
        <v>0</v>
      </c>
      <c r="NE78" s="61">
        <f>'ETF MTD'!$VO$28/'ETF MTD'!$VO$3-1</f>
        <v/>
      </c>
      <c r="NF78" s="61">
        <f>ND78*NE78</f>
        <v/>
      </c>
      <c r="NH78" s="33" t="inlineStr">
        <is>
          <t>VEU</t>
        </is>
      </c>
      <c r="NI78" s="49" t="n">
        <v>0</v>
      </c>
      <c r="NJ78" s="61">
        <f>'ETF MTD'!$VO$28/'ETF MTD'!$VO$3-1</f>
        <v/>
      </c>
      <c r="NK78" s="61">
        <f>NI78*NJ78</f>
        <v/>
      </c>
      <c r="NM78" s="33" t="inlineStr">
        <is>
          <t>VEU</t>
        </is>
      </c>
      <c r="NN78" s="49" t="n">
        <v>0</v>
      </c>
      <c r="NO78" s="61">
        <f>'ETF MTD'!$VO$28/'ETF MTD'!$VO$3-1</f>
        <v/>
      </c>
      <c r="NP78" s="61">
        <f>NN78*NO78</f>
        <v/>
      </c>
      <c r="NR78" s="33" t="inlineStr">
        <is>
          <t>VEU</t>
        </is>
      </c>
      <c r="NS78" s="49" t="n">
        <v>0</v>
      </c>
      <c r="NT78" s="61">
        <f>'ETF MTD'!$VO$28/'ETF MTD'!$VO$3-1</f>
        <v/>
      </c>
      <c r="NU78" s="61">
        <f>NS78*NT78</f>
        <v/>
      </c>
      <c r="NW78" s="33" t="inlineStr">
        <is>
          <t>VEU</t>
        </is>
      </c>
      <c r="NX78" s="49" t="n">
        <v>0</v>
      </c>
      <c r="NY78" s="61">
        <f>'ETF MTD'!$VO$28/'ETF MTD'!$VO$3-1</f>
        <v/>
      </c>
      <c r="NZ78" s="61">
        <f>NX78*NY78</f>
        <v/>
      </c>
      <c r="OB78" s="33" t="inlineStr">
        <is>
          <t>VEU</t>
        </is>
      </c>
      <c r="OC78" s="49" t="n">
        <v>0</v>
      </c>
      <c r="OD78" s="61">
        <f>'ETF MTD'!$VO$28/'ETF MTD'!$VO$3-1</f>
        <v/>
      </c>
      <c r="OE78" s="61">
        <f>OC78*OD78</f>
        <v/>
      </c>
      <c r="OG78" s="33" t="inlineStr">
        <is>
          <t>VEU</t>
        </is>
      </c>
      <c r="OH78" s="49" t="n">
        <v>0</v>
      </c>
      <c r="OI78" s="61">
        <f>'ETF MTD'!$VO$28/'ETF MTD'!$VO$3-1</f>
        <v/>
      </c>
      <c r="OJ78" s="61">
        <f>OH78*OI78</f>
        <v/>
      </c>
      <c r="OL78" s="33" t="inlineStr">
        <is>
          <t>VEU</t>
        </is>
      </c>
      <c r="OM78" s="49" t="n">
        <v>0</v>
      </c>
      <c r="ON78" s="61">
        <f>'ETF MTD'!$VO$28/'ETF MTD'!$VO$3-1</f>
        <v/>
      </c>
      <c r="OO78" s="61">
        <f>OM78*ON78</f>
        <v/>
      </c>
      <c r="OQ78" s="33" t="inlineStr">
        <is>
          <t>VEU</t>
        </is>
      </c>
      <c r="OR78" s="49" t="n">
        <v>0</v>
      </c>
      <c r="OS78" s="61">
        <f>'ETF MTD'!$VO$28/'ETF MTD'!$VO$3-1</f>
        <v/>
      </c>
      <c r="OT78" s="61">
        <f>OR78*OS78</f>
        <v/>
      </c>
      <c r="OV78" s="33" t="inlineStr">
        <is>
          <t>VEU</t>
        </is>
      </c>
      <c r="OW78" s="49" t="n">
        <v>0</v>
      </c>
      <c r="OX78" s="61">
        <f>'ETF MTD'!$VO$28/'ETF MTD'!$VO$3-1</f>
        <v/>
      </c>
      <c r="OY78" s="61">
        <f>OW78*OX78</f>
        <v/>
      </c>
      <c r="PA78" s="33" t="inlineStr">
        <is>
          <t>VEU</t>
        </is>
      </c>
      <c r="PB78" s="49" t="n">
        <v>0</v>
      </c>
      <c r="PC78" s="61">
        <f>'ETF MTD'!$VO$28/'ETF MTD'!$VO$3-1</f>
        <v/>
      </c>
      <c r="PD78" s="61">
        <f>PB78*PC78</f>
        <v/>
      </c>
      <c r="PF78" s="33" t="inlineStr">
        <is>
          <t>VEU</t>
        </is>
      </c>
      <c r="PG78" s="49" t="n">
        <v>0</v>
      </c>
      <c r="PH78" s="61">
        <f>'ETF MTD'!$VO$28/'ETF MTD'!$VO$3-1</f>
        <v/>
      </c>
      <c r="PI78" s="61">
        <f>PG78*PH78</f>
        <v/>
      </c>
      <c r="PK78" s="33" t="inlineStr">
        <is>
          <t>VEU</t>
        </is>
      </c>
      <c r="PL78" s="49" t="n">
        <v>0</v>
      </c>
      <c r="PM78" s="61">
        <f>'ETF MTD'!$VO$28/'ETF MTD'!$VO$3-1</f>
        <v/>
      </c>
      <c r="PN78" s="61">
        <f>PL78*PM78</f>
        <v/>
      </c>
      <c r="PP78" s="33" t="inlineStr">
        <is>
          <t>VEU</t>
        </is>
      </c>
      <c r="PQ78" s="49" t="n">
        <v>0</v>
      </c>
      <c r="PR78" s="61">
        <f>'ETF MTD'!$VO$28/'ETF MTD'!$VO$3-1</f>
        <v/>
      </c>
      <c r="PS78" s="61">
        <f>PQ78*PR78</f>
        <v/>
      </c>
      <c r="PU78" s="33" t="inlineStr">
        <is>
          <t>VEU</t>
        </is>
      </c>
      <c r="PV78" s="49" t="n">
        <v>0</v>
      </c>
      <c r="PW78" s="61">
        <f>'ETF MTD'!$VO$28/'ETF MTD'!$VO$3-1</f>
        <v/>
      </c>
      <c r="PX78" s="61">
        <f>PV78*PW78</f>
        <v/>
      </c>
      <c r="PZ78" s="33" t="inlineStr">
        <is>
          <t>VEU</t>
        </is>
      </c>
      <c r="QA78" s="49" t="n">
        <v>0</v>
      </c>
      <c r="QB78" s="61">
        <f>'ETF MTD'!$VO$28/'ETF MTD'!$VO$3-1</f>
        <v/>
      </c>
      <c r="QC78" s="61">
        <f>QA78*QB78</f>
        <v/>
      </c>
    </row>
    <row r="79">
      <c r="FA79" s="33" t="inlineStr">
        <is>
          <t>VWO</t>
        </is>
      </c>
      <c r="FB79" s="49" t="n">
        <v>0</v>
      </c>
      <c r="FC79" s="61">
        <f>'ETF MTD'!$PU$28/'ETF MTD'!$PU$3-1</f>
        <v/>
      </c>
      <c r="FD79" s="61">
        <f>FB79*FC79</f>
        <v/>
      </c>
      <c r="FF79" s="33" t="inlineStr">
        <is>
          <t>VWO</t>
        </is>
      </c>
      <c r="FG79" s="49" t="n">
        <v>0</v>
      </c>
      <c r="FH79" s="61">
        <f>'ETF MTD'!$PU$28/'ETF MTD'!$PU$3-1</f>
        <v/>
      </c>
      <c r="FI79" s="61">
        <f>FG79*FH79</f>
        <v/>
      </c>
      <c r="FK79" s="33" t="inlineStr">
        <is>
          <t>VWO</t>
        </is>
      </c>
      <c r="FL79" s="49" t="n">
        <v>0</v>
      </c>
      <c r="FM79" s="61">
        <f>'ETF MTD'!$PU$28/'ETF MTD'!$PU$3-1</f>
        <v/>
      </c>
      <c r="FN79" s="61">
        <f>FL79*FM79</f>
        <v/>
      </c>
      <c r="FP79" s="33" t="inlineStr">
        <is>
          <t>VWO</t>
        </is>
      </c>
      <c r="FQ79" s="49" t="n">
        <v>0</v>
      </c>
      <c r="FR79" s="61">
        <f>'ETF MTD'!$PU$28/'ETF MTD'!$PU$3-1</f>
        <v/>
      </c>
      <c r="FS79" s="61">
        <f>FQ79*FR79</f>
        <v/>
      </c>
      <c r="FT79" s="61" t="n"/>
      <c r="FU79" s="33" t="inlineStr">
        <is>
          <t>VWO</t>
        </is>
      </c>
      <c r="FV79" s="49" t="n">
        <v>0</v>
      </c>
      <c r="FW79" s="61">
        <f>'ETF MTD'!$PU$28/'ETF MTD'!$PU$3-1</f>
        <v/>
      </c>
      <c r="FX79" s="61">
        <f>FV79*FW79</f>
        <v/>
      </c>
      <c r="FY79" s="61" t="n"/>
      <c r="FZ79" s="33" t="inlineStr">
        <is>
          <t>VWO</t>
        </is>
      </c>
      <c r="GA79" s="49" t="n">
        <v>0</v>
      </c>
      <c r="GB79" s="61">
        <f>'ETF MTD'!$PU$28/'ETF MTD'!$PU$3-1</f>
        <v/>
      </c>
      <c r="GC79" s="61">
        <f>GA79*GB79</f>
        <v/>
      </c>
      <c r="GD79" s="61" t="n"/>
      <c r="GE79" s="33" t="inlineStr">
        <is>
          <t>VWO</t>
        </is>
      </c>
      <c r="GF79" s="49" t="n">
        <v>0</v>
      </c>
      <c r="GG79" s="61">
        <f>'ETF MTD'!$PU$28/'ETF MTD'!$PU$3-1</f>
        <v/>
      </c>
      <c r="GH79" s="61">
        <f>GF79*GG79</f>
        <v/>
      </c>
      <c r="GI79" s="61" t="n"/>
      <c r="GJ79" s="33" t="inlineStr">
        <is>
          <t>VWO</t>
        </is>
      </c>
      <c r="GK79" s="49" t="n">
        <v>0</v>
      </c>
      <c r="GL79" s="61">
        <f>'ETF MTD'!$PU$28/'ETF MTD'!$PU$3-1</f>
        <v/>
      </c>
      <c r="GM79" s="61">
        <f>GK79*GL79</f>
        <v/>
      </c>
      <c r="GN79" s="61" t="n"/>
      <c r="GO79" s="33" t="inlineStr">
        <is>
          <t>VWO</t>
        </is>
      </c>
      <c r="GP79" s="49" t="n">
        <v>0</v>
      </c>
      <c r="GQ79" s="61">
        <f>'ETF MTD'!$PU$28/'ETF MTD'!$PU$3-1</f>
        <v/>
      </c>
      <c r="GR79" s="61">
        <f>GP79*GQ79</f>
        <v/>
      </c>
      <c r="GS79" s="61" t="n"/>
      <c r="GT79" s="33" t="inlineStr">
        <is>
          <t>VWO</t>
        </is>
      </c>
      <c r="GU79" s="49" t="n">
        <v>0</v>
      </c>
      <c r="GV79" s="61">
        <f>'ETF MTD'!$PU$28/'ETF MTD'!$PU$3-1</f>
        <v/>
      </c>
      <c r="GW79" s="61">
        <f>GU79*GV79</f>
        <v/>
      </c>
      <c r="GX79" s="61" t="n"/>
      <c r="GY79" s="33" t="inlineStr">
        <is>
          <t>VWO</t>
        </is>
      </c>
      <c r="GZ79" s="49" t="n">
        <v>0</v>
      </c>
      <c r="HA79" s="61">
        <f>'ETF MTD'!$PU$28/'ETF MTD'!$PU$3-1</f>
        <v/>
      </c>
      <c r="HB79" s="61">
        <f>GZ79*HA79</f>
        <v/>
      </c>
      <c r="HC79" s="61" t="n"/>
      <c r="HD79" s="33" t="inlineStr">
        <is>
          <t>VWO</t>
        </is>
      </c>
      <c r="HE79" s="49" t="n">
        <v>0</v>
      </c>
      <c r="HF79" s="61">
        <f>'ETF MTD'!$PU$28/'ETF MTD'!$PU$3-1</f>
        <v/>
      </c>
      <c r="HG79" s="61">
        <f>HE79*HF79</f>
        <v/>
      </c>
      <c r="HH79" s="61" t="n"/>
      <c r="HI79" s="33" t="inlineStr">
        <is>
          <t>VWO</t>
        </is>
      </c>
      <c r="HJ79" s="49" t="n">
        <v>0</v>
      </c>
      <c r="HK79" s="61">
        <f>'ETF MTD'!$PU$28/'ETF MTD'!$PU$3-1</f>
        <v/>
      </c>
      <c r="HL79" s="61">
        <f>HJ79*HK79</f>
        <v/>
      </c>
      <c r="HM79" s="61" t="n"/>
      <c r="HN79" s="33" t="inlineStr">
        <is>
          <t>VWO</t>
        </is>
      </c>
      <c r="HO79" s="49" t="n">
        <v>0</v>
      </c>
      <c r="HP79" s="61">
        <f>'ETF MTD'!$PU$28/'ETF MTD'!$PU$3-1</f>
        <v/>
      </c>
      <c r="HQ79" s="61">
        <f>HO79*HP79</f>
        <v/>
      </c>
      <c r="HR79" s="61" t="n"/>
      <c r="HS79" s="33" t="inlineStr">
        <is>
          <t>VWO</t>
        </is>
      </c>
      <c r="HT79" s="49" t="n">
        <v>0</v>
      </c>
      <c r="HU79" s="61">
        <f>'ETF MTD'!$PU$28/'ETF MTD'!$PU$3-1</f>
        <v/>
      </c>
      <c r="HV79" s="61">
        <f>HT79*HU79</f>
        <v/>
      </c>
      <c r="HW79" s="61" t="n"/>
      <c r="HX79" s="33" t="inlineStr">
        <is>
          <t>VWO</t>
        </is>
      </c>
      <c r="HY79" s="49" t="n">
        <v>0</v>
      </c>
      <c r="HZ79" s="61">
        <f>'ETF MTD'!$PU$28/'ETF MTD'!$PU$3-1</f>
        <v/>
      </c>
      <c r="IA79" s="61">
        <f>HY79*HZ79</f>
        <v/>
      </c>
      <c r="IB79" s="61" t="n"/>
      <c r="IC79" s="33" t="inlineStr">
        <is>
          <t>VWO</t>
        </is>
      </c>
      <c r="ID79" s="49" t="n">
        <v>0</v>
      </c>
      <c r="IE79" s="61">
        <f>'ETF MTD'!$PU$28/'ETF MTD'!$PU$3-1</f>
        <v/>
      </c>
      <c r="IF79" s="61">
        <f>ID79*IE79</f>
        <v/>
      </c>
      <c r="IG79" s="61" t="n"/>
      <c r="IH79" s="33" t="inlineStr">
        <is>
          <t>VWO</t>
        </is>
      </c>
      <c r="II79" s="49" t="n">
        <v>0</v>
      </c>
      <c r="IJ79" s="61">
        <f>'ETF MTD'!$PU$28/'ETF MTD'!$PU$3-1</f>
        <v/>
      </c>
      <c r="IK79" s="61">
        <f>II79*IJ79</f>
        <v/>
      </c>
      <c r="IL79" s="61" t="n"/>
      <c r="IM79" s="33" t="inlineStr">
        <is>
          <t>VWO</t>
        </is>
      </c>
      <c r="IN79" s="49" t="n">
        <v>0</v>
      </c>
      <c r="IO79" s="61">
        <f>'ETF MTD'!$PU$28/'ETF MTD'!$PU$3-1</f>
        <v/>
      </c>
      <c r="IP79" s="61">
        <f>IN79*IO79</f>
        <v/>
      </c>
      <c r="IQ79" s="61" t="n"/>
      <c r="IR79" s="33" t="inlineStr">
        <is>
          <t>VWO</t>
        </is>
      </c>
      <c r="IS79" s="49" t="n">
        <v>0</v>
      </c>
      <c r="IT79" s="61">
        <f>'ETF MTD'!$PU$28/'ETF MTD'!$PU$3-1</f>
        <v/>
      </c>
      <c r="IU79" s="61">
        <f>IS79*IT79</f>
        <v/>
      </c>
      <c r="IV79" s="61" t="n"/>
      <c r="IW79" s="33" t="inlineStr">
        <is>
          <t>VWO</t>
        </is>
      </c>
      <c r="IX79" s="49" t="n">
        <v>0</v>
      </c>
      <c r="IY79" s="61">
        <f>'ETF MTD'!$PU$28/'ETF MTD'!$PU$3-1</f>
        <v/>
      </c>
      <c r="IZ79" s="61">
        <f>IX79*IY79</f>
        <v/>
      </c>
      <c r="JA79" s="61" t="n"/>
      <c r="JB79" s="33" t="inlineStr">
        <is>
          <t>VWO</t>
        </is>
      </c>
      <c r="JC79" s="49" t="n">
        <v>0</v>
      </c>
      <c r="JD79" s="61">
        <f>'ETF MTD'!$PU$28/'ETF MTD'!$PU$3-1</f>
        <v/>
      </c>
      <c r="JE79" s="61">
        <f>JC79*JD79</f>
        <v/>
      </c>
      <c r="JF79" s="61" t="n"/>
      <c r="JG79" s="33" t="inlineStr">
        <is>
          <t>VWO</t>
        </is>
      </c>
      <c r="JH79" s="49" t="n">
        <v>0</v>
      </c>
      <c r="JI79" s="61">
        <f>'ETF MTD'!$PU$28/'ETF MTD'!$PU$3-1</f>
        <v/>
      </c>
      <c r="JJ79" s="61">
        <f>JH79*JI79</f>
        <v/>
      </c>
      <c r="JK79" s="61" t="n"/>
      <c r="JL79" s="33" t="inlineStr">
        <is>
          <t>VWO</t>
        </is>
      </c>
      <c r="JM79" s="49" t="n">
        <v>0</v>
      </c>
      <c r="JN79" s="61">
        <f>'ETF MTD'!$PU$28/'ETF MTD'!$PU$3-1</f>
        <v/>
      </c>
      <c r="JO79" s="61">
        <f>JM79*JN79</f>
        <v/>
      </c>
      <c r="JP79" s="61" t="n"/>
      <c r="JQ79" s="33" t="inlineStr">
        <is>
          <t>VWO</t>
        </is>
      </c>
      <c r="JR79" s="49" t="n">
        <v>0</v>
      </c>
      <c r="JS79" s="61">
        <f>'ETF MTD'!$PU$28/'ETF MTD'!$PU$3-1</f>
        <v/>
      </c>
      <c r="JT79" s="61">
        <f>JR79*JS79</f>
        <v/>
      </c>
      <c r="JU79" s="61" t="n"/>
      <c r="JV79" s="33" t="inlineStr">
        <is>
          <t>VWO</t>
        </is>
      </c>
      <c r="JW79" s="49" t="n">
        <v>0</v>
      </c>
      <c r="JX79" s="61">
        <f>'ETF MTD'!$PU$28/'ETF MTD'!$PU$3-1</f>
        <v/>
      </c>
      <c r="JY79" s="61">
        <f>JW79*JX79</f>
        <v/>
      </c>
      <c r="JZ79" s="61" t="n"/>
      <c r="KA79" s="33" t="inlineStr">
        <is>
          <t>VWO</t>
        </is>
      </c>
      <c r="KB79" s="49" t="n">
        <v>0</v>
      </c>
      <c r="KC79" s="61">
        <f>'ETF MTD'!$PU$28/'ETF MTD'!$PU$3-1</f>
        <v/>
      </c>
      <c r="KD79" s="61">
        <f>KB79*KC79</f>
        <v/>
      </c>
      <c r="KE79" s="61" t="n"/>
      <c r="KF79" s="33" t="inlineStr">
        <is>
          <t>VWO</t>
        </is>
      </c>
      <c r="KG79" s="49" t="n">
        <v>0</v>
      </c>
      <c r="KH79" s="61">
        <f>'ETF MTD'!$PU$28/'ETF MTD'!$PU$3-1</f>
        <v/>
      </c>
      <c r="KI79" s="61">
        <f>KG79*KH79</f>
        <v/>
      </c>
      <c r="KJ79" s="61" t="n"/>
      <c r="KK79" s="33" t="inlineStr">
        <is>
          <t>VWO</t>
        </is>
      </c>
      <c r="KL79" s="49" t="n">
        <v>0</v>
      </c>
      <c r="KM79" s="61">
        <f>'ETF MTD'!$PU$28/'ETF MTD'!$PU$3-1</f>
        <v/>
      </c>
      <c r="KN79" s="61">
        <f>KL79*KM79</f>
        <v/>
      </c>
      <c r="KO79" s="61" t="n"/>
      <c r="KP79" s="33" t="inlineStr">
        <is>
          <t>VWO</t>
        </is>
      </c>
      <c r="KQ79" s="49" t="n">
        <v>0</v>
      </c>
      <c r="KR79" s="61">
        <f>'ETF MTD'!$PU$28/'ETF MTD'!$PU$3-1</f>
        <v/>
      </c>
      <c r="KS79" s="61">
        <f>KQ79*KR79</f>
        <v/>
      </c>
      <c r="KT79" s="61" t="n"/>
      <c r="KU79" s="33" t="inlineStr">
        <is>
          <t>VWO</t>
        </is>
      </c>
      <c r="KV79" s="49" t="n">
        <v>0</v>
      </c>
      <c r="KW79" s="61">
        <f>'ETF MTD'!$PU$28/'ETF MTD'!$PU$3-1</f>
        <v/>
      </c>
      <c r="KX79" s="61">
        <f>KV79*KW79</f>
        <v/>
      </c>
      <c r="KY79" s="61" t="n"/>
      <c r="KZ79" s="33" t="inlineStr">
        <is>
          <t>VWO</t>
        </is>
      </c>
      <c r="LA79" s="49" t="n">
        <v>0</v>
      </c>
      <c r="LB79" s="61">
        <f>'ETF MTD'!$PU$28/'ETF MTD'!$PU$3-1</f>
        <v/>
      </c>
      <c r="LC79" s="61">
        <f>LA79*LB79</f>
        <v/>
      </c>
      <c r="LD79" s="61" t="n"/>
      <c r="LE79" s="33" t="inlineStr">
        <is>
          <t>VWO</t>
        </is>
      </c>
      <c r="LF79" s="49" t="n">
        <v>0</v>
      </c>
      <c r="LG79" s="61">
        <f>'ETF MTD'!$PU$28/'ETF MTD'!$PU$3-1</f>
        <v/>
      </c>
      <c r="LH79" s="61">
        <f>LF79*LG79</f>
        <v/>
      </c>
      <c r="LJ79" s="33" t="inlineStr">
        <is>
          <t>VWO</t>
        </is>
      </c>
      <c r="LK79" s="49" t="n">
        <v>0</v>
      </c>
      <c r="LL79" s="61">
        <f>'ETF MTD'!$PU$28/'ETF MTD'!$PU$3-1</f>
        <v/>
      </c>
      <c r="LM79" s="61">
        <f>LK79*LL79</f>
        <v/>
      </c>
      <c r="LN79" s="61" t="n"/>
      <c r="LO79" s="33" t="inlineStr">
        <is>
          <t>VWO</t>
        </is>
      </c>
      <c r="LP79" s="49" t="n">
        <v>0</v>
      </c>
      <c r="LQ79" s="61">
        <f>'ETF MTD'!$PU$28/'ETF MTD'!$PU$3-1</f>
        <v/>
      </c>
      <c r="LR79" s="61">
        <f>LP79*LQ79</f>
        <v/>
      </c>
      <c r="LT79" s="33" t="inlineStr">
        <is>
          <t>VWO</t>
        </is>
      </c>
      <c r="LU79" s="49" t="n">
        <v>0</v>
      </c>
      <c r="LV79" s="61">
        <f>'ETF MTD'!$PU$28/'ETF MTD'!$PU$3-1</f>
        <v/>
      </c>
      <c r="LW79" s="61">
        <f>LU79*LV79</f>
        <v/>
      </c>
      <c r="LY79" s="33" t="inlineStr">
        <is>
          <t>VWO</t>
        </is>
      </c>
      <c r="LZ79" s="49" t="n">
        <v>0</v>
      </c>
      <c r="MA79" s="61">
        <f>'ETF MTD'!$PU$28/'ETF MTD'!$PU$3-1</f>
        <v/>
      </c>
      <c r="MB79" s="61">
        <f>LZ79*MA79</f>
        <v/>
      </c>
      <c r="MD79" s="33" t="inlineStr">
        <is>
          <t>VWO</t>
        </is>
      </c>
      <c r="ME79" s="49" t="n">
        <v>0</v>
      </c>
      <c r="MF79" s="61">
        <f>'ETF MTD'!$PU$28/'ETF MTD'!$PU$3-1</f>
        <v/>
      </c>
      <c r="MG79" s="61">
        <f>ME79*MF79</f>
        <v/>
      </c>
      <c r="MI79" s="33" t="inlineStr">
        <is>
          <t>VWO</t>
        </is>
      </c>
      <c r="MJ79" s="49" t="n">
        <v>0</v>
      </c>
      <c r="MK79" s="61">
        <f>'ETF MTD'!$PU$28/'ETF MTD'!$PU$3-1</f>
        <v/>
      </c>
      <c r="ML79" s="61">
        <f>MJ79*MK79</f>
        <v/>
      </c>
      <c r="MN79" s="33" t="inlineStr">
        <is>
          <t>VWO</t>
        </is>
      </c>
      <c r="MO79" s="49" t="n">
        <v>0</v>
      </c>
      <c r="MP79" s="61">
        <f>'ETF MTD'!$PU$28/'ETF MTD'!$PU$3-1</f>
        <v/>
      </c>
      <c r="MQ79" s="61">
        <f>MO79*MP79</f>
        <v/>
      </c>
      <c r="MS79" s="33" t="inlineStr">
        <is>
          <t>VWO</t>
        </is>
      </c>
      <c r="MT79" s="49" t="n">
        <v>0</v>
      </c>
      <c r="MU79" s="61">
        <f>'ETF MTD'!$PU$28/'ETF MTD'!$PU$3-1</f>
        <v/>
      </c>
      <c r="MV79" s="61">
        <f>MT79*MU79</f>
        <v/>
      </c>
      <c r="MX79" s="33" t="inlineStr">
        <is>
          <t>VWO</t>
        </is>
      </c>
      <c r="MY79" s="49" t="n">
        <v>0</v>
      </c>
      <c r="MZ79" s="61">
        <f>'ETF MTD'!$PU$28/'ETF MTD'!$PU$3-1</f>
        <v/>
      </c>
      <c r="NA79" s="61">
        <f>MY79*MZ79</f>
        <v/>
      </c>
      <c r="NC79" s="33" t="inlineStr">
        <is>
          <t>VWO</t>
        </is>
      </c>
      <c r="ND79" s="49" t="n">
        <v>0</v>
      </c>
      <c r="NE79" s="61">
        <f>'ETF MTD'!$PU$28/'ETF MTD'!$PU$3-1</f>
        <v/>
      </c>
      <c r="NF79" s="61">
        <f>ND79*NE79</f>
        <v/>
      </c>
      <c r="NH79" s="33" t="inlineStr">
        <is>
          <t>VWO</t>
        </is>
      </c>
      <c r="NI79" s="49" t="n">
        <v>0</v>
      </c>
      <c r="NJ79" s="61">
        <f>'ETF MTD'!$PU$28/'ETF MTD'!$PU$3-1</f>
        <v/>
      </c>
      <c r="NK79" s="61">
        <f>NI79*NJ79</f>
        <v/>
      </c>
      <c r="NM79" s="33" t="inlineStr">
        <is>
          <t>VWO</t>
        </is>
      </c>
      <c r="NN79" s="49" t="n">
        <v>0</v>
      </c>
      <c r="NO79" s="61">
        <f>'ETF MTD'!$PU$28/'ETF MTD'!$PU$3-1</f>
        <v/>
      </c>
      <c r="NP79" s="61">
        <f>NN79*NO79</f>
        <v/>
      </c>
      <c r="NR79" s="33" t="inlineStr">
        <is>
          <t>VWO</t>
        </is>
      </c>
      <c r="NS79" s="49" t="n">
        <v>0</v>
      </c>
      <c r="NT79" s="61">
        <f>'ETF MTD'!$PU$28/'ETF MTD'!$PU$3-1</f>
        <v/>
      </c>
      <c r="NU79" s="61">
        <f>NS79*NT79</f>
        <v/>
      </c>
      <c r="NW79" s="33" t="inlineStr">
        <is>
          <t>VWO</t>
        </is>
      </c>
      <c r="NX79" s="49" t="n">
        <v>0</v>
      </c>
      <c r="NY79" s="61">
        <f>'ETF MTD'!$PU$28/'ETF MTD'!$PU$3-1</f>
        <v/>
      </c>
      <c r="NZ79" s="61">
        <f>NX79*NY79</f>
        <v/>
      </c>
      <c r="OB79" s="33" t="inlineStr">
        <is>
          <t>VWO</t>
        </is>
      </c>
      <c r="OC79" s="49" t="n">
        <v>0</v>
      </c>
      <c r="OD79" s="61">
        <f>'ETF MTD'!$PU$28/'ETF MTD'!$PU$3-1</f>
        <v/>
      </c>
      <c r="OE79" s="61">
        <f>OC79*OD79</f>
        <v/>
      </c>
      <c r="OG79" s="33" t="inlineStr">
        <is>
          <t>VWO</t>
        </is>
      </c>
      <c r="OH79" s="49" t="n">
        <v>0</v>
      </c>
      <c r="OI79" s="61">
        <f>'ETF MTD'!$PU$28/'ETF MTD'!$PU$3-1</f>
        <v/>
      </c>
      <c r="OJ79" s="61">
        <f>OH79*OI79</f>
        <v/>
      </c>
      <c r="OL79" s="33" t="inlineStr">
        <is>
          <t>VWO</t>
        </is>
      </c>
      <c r="OM79" s="49" t="n">
        <v>0</v>
      </c>
      <c r="ON79" s="61">
        <f>'ETF MTD'!$PU$28/'ETF MTD'!$PU$3-1</f>
        <v/>
      </c>
      <c r="OO79" s="61">
        <f>OM79*ON79</f>
        <v/>
      </c>
      <c r="OQ79" s="33" t="inlineStr">
        <is>
          <t>VWO</t>
        </is>
      </c>
      <c r="OR79" s="49" t="n">
        <v>0</v>
      </c>
      <c r="OS79" s="61">
        <f>'ETF MTD'!$PU$28/'ETF MTD'!$PU$3-1</f>
        <v/>
      </c>
      <c r="OT79" s="61">
        <f>OR79*OS79</f>
        <v/>
      </c>
      <c r="OV79" s="33" t="inlineStr">
        <is>
          <t>VWO</t>
        </is>
      </c>
      <c r="OW79" s="49" t="n">
        <v>0</v>
      </c>
      <c r="OX79" s="61">
        <f>'ETF MTD'!$PU$28/'ETF MTD'!$PU$3-1</f>
        <v/>
      </c>
      <c r="OY79" s="61">
        <f>OW79*OX79</f>
        <v/>
      </c>
      <c r="PA79" s="33" t="inlineStr">
        <is>
          <t>VWO</t>
        </is>
      </c>
      <c r="PB79" s="49" t="n">
        <v>0</v>
      </c>
      <c r="PC79" s="61">
        <f>'ETF MTD'!$PU$28/'ETF MTD'!$PU$3-1</f>
        <v/>
      </c>
      <c r="PD79" s="61">
        <f>PB79*PC79</f>
        <v/>
      </c>
      <c r="PF79" s="33" t="inlineStr">
        <is>
          <t>VWO</t>
        </is>
      </c>
      <c r="PG79" s="49" t="n">
        <v>0</v>
      </c>
      <c r="PH79" s="61">
        <f>'ETF MTD'!$PU$28/'ETF MTD'!$PU$3-1</f>
        <v/>
      </c>
      <c r="PI79" s="61">
        <f>PG79*PH79</f>
        <v/>
      </c>
      <c r="PK79" s="33" t="inlineStr">
        <is>
          <t>VWO</t>
        </is>
      </c>
      <c r="PL79" s="49" t="n">
        <v>0</v>
      </c>
      <c r="PM79" s="61">
        <f>'ETF MTD'!$PU$28/'ETF MTD'!$PU$3-1</f>
        <v/>
      </c>
      <c r="PN79" s="61">
        <f>PL79*PM79</f>
        <v/>
      </c>
      <c r="PP79" s="33" t="inlineStr">
        <is>
          <t>VWO</t>
        </is>
      </c>
      <c r="PQ79" s="49" t="n">
        <v>0</v>
      </c>
      <c r="PR79" s="61">
        <f>'ETF MTD'!$PU$28/'ETF MTD'!$PU$3-1</f>
        <v/>
      </c>
      <c r="PS79" s="61">
        <f>PQ79*PR79</f>
        <v/>
      </c>
      <c r="PU79" s="33" t="inlineStr">
        <is>
          <t>VWO</t>
        </is>
      </c>
      <c r="PV79" s="49" t="n">
        <v>0</v>
      </c>
      <c r="PW79" s="61">
        <f>'ETF MTD'!$PU$28/'ETF MTD'!$PU$3-1</f>
        <v/>
      </c>
      <c r="PX79" s="61">
        <f>PV79*PW79</f>
        <v/>
      </c>
      <c r="PZ79" s="33" t="inlineStr">
        <is>
          <t>VWO</t>
        </is>
      </c>
      <c r="QA79" s="49" t="n">
        <v>0</v>
      </c>
      <c r="QB79" s="61">
        <f>'ETF MTD'!$PU$28/'ETF MTD'!$PU$3-1</f>
        <v/>
      </c>
      <c r="QC79" s="61">
        <f>QA79*QB79</f>
        <v/>
      </c>
    </row>
    <row r="80">
      <c r="AK80" t="inlineStr">
        <is>
          <t>Total</t>
        </is>
      </c>
      <c r="AL80" s="3">
        <f>SUM(AL68:AL78)</f>
        <v/>
      </c>
      <c r="AN80" s="3">
        <f>SUM(AN68:AN78)</f>
        <v/>
      </c>
      <c r="AP80" t="inlineStr">
        <is>
          <t>Total</t>
        </is>
      </c>
      <c r="AQ80" s="3">
        <f>SUM(AQ68:AQ78)</f>
        <v/>
      </c>
      <c r="AS80" s="3">
        <f>SUM(AS68:AS78)</f>
        <v/>
      </c>
      <c r="AV80" s="3" t="n"/>
      <c r="AX80" s="3" t="n"/>
      <c r="BA80" s="3" t="n"/>
      <c r="BC80" s="3" t="n"/>
      <c r="FA80" s="33" t="inlineStr">
        <is>
          <t>VNQ</t>
        </is>
      </c>
      <c r="FB80" s="49" t="n">
        <v>0</v>
      </c>
      <c r="FC80" s="61">
        <f>'ETF MTD'!$JU$28/'ETF MTD'!$JU$3-1</f>
        <v/>
      </c>
      <c r="FD80" s="61">
        <f>FB80*FC80</f>
        <v/>
      </c>
      <c r="FF80" s="33" t="inlineStr">
        <is>
          <t>VNQ</t>
        </is>
      </c>
      <c r="FG80" s="49" t="n">
        <v>0</v>
      </c>
      <c r="FH80" s="61">
        <f>'ETF MTD'!$JU$28/'ETF MTD'!$JU$3-1</f>
        <v/>
      </c>
      <c r="FI80" s="61">
        <f>FG80*FH80</f>
        <v/>
      </c>
      <c r="FK80" s="33" t="inlineStr">
        <is>
          <t>VNQ</t>
        </is>
      </c>
      <c r="FL80" s="49" t="n">
        <v>0</v>
      </c>
      <c r="FM80" s="61">
        <f>'ETF MTD'!$JU$28/'ETF MTD'!$JU$3-1</f>
        <v/>
      </c>
      <c r="FN80" s="61">
        <f>FL80*FM80</f>
        <v/>
      </c>
      <c r="FP80" s="33" t="inlineStr">
        <is>
          <t>VNQ</t>
        </is>
      </c>
      <c r="FQ80" s="49" t="n">
        <v>0</v>
      </c>
      <c r="FR80" s="61">
        <f>'ETF MTD'!$JU$28/'ETF MTD'!$JU$3-1</f>
        <v/>
      </c>
      <c r="FS80" s="61">
        <f>FQ80*FR80</f>
        <v/>
      </c>
      <c r="FT80" s="61" t="n"/>
      <c r="FU80" s="33" t="inlineStr">
        <is>
          <t>VNQ</t>
        </is>
      </c>
      <c r="FV80" s="49" t="n">
        <v>0</v>
      </c>
      <c r="FW80" s="61">
        <f>'ETF MTD'!$JU$28/'ETF MTD'!$JU$3-1</f>
        <v/>
      </c>
      <c r="FX80" s="61">
        <f>FV80*FW80</f>
        <v/>
      </c>
      <c r="FY80" s="61" t="n"/>
      <c r="FZ80" s="33" t="inlineStr">
        <is>
          <t>VNQ</t>
        </is>
      </c>
      <c r="GA80" s="49" t="n">
        <v>0</v>
      </c>
      <c r="GB80" s="61">
        <f>'ETF MTD'!$JU$28/'ETF MTD'!$JU$3-1</f>
        <v/>
      </c>
      <c r="GC80" s="61">
        <f>GA80*GB80</f>
        <v/>
      </c>
      <c r="GD80" s="61" t="n"/>
      <c r="GE80" s="33" t="inlineStr">
        <is>
          <t>VNQ</t>
        </is>
      </c>
      <c r="GF80" s="49" t="n">
        <v>0</v>
      </c>
      <c r="GG80" s="61">
        <f>'ETF MTD'!$JU$28/'ETF MTD'!$JU$3-1</f>
        <v/>
      </c>
      <c r="GH80" s="61">
        <f>GF80*GG80</f>
        <v/>
      </c>
      <c r="GI80" s="61" t="n"/>
      <c r="GJ80" s="33" t="inlineStr">
        <is>
          <t>VNQ</t>
        </is>
      </c>
      <c r="GK80" s="49" t="n">
        <v>0</v>
      </c>
      <c r="GL80" s="61">
        <f>'ETF MTD'!$JU$28/'ETF MTD'!$JU$3-1</f>
        <v/>
      </c>
      <c r="GM80" s="61">
        <f>GK80*GL80</f>
        <v/>
      </c>
      <c r="GN80" s="61" t="n"/>
      <c r="GO80" s="33" t="inlineStr">
        <is>
          <t>VNQ</t>
        </is>
      </c>
      <c r="GP80" s="49" t="n">
        <v>0</v>
      </c>
      <c r="GQ80" s="61">
        <f>'ETF MTD'!$JU$28/'ETF MTD'!$JU$3-1</f>
        <v/>
      </c>
      <c r="GR80" s="61">
        <f>GP80*GQ80</f>
        <v/>
      </c>
      <c r="GS80" s="61" t="n"/>
      <c r="GT80" s="33" t="inlineStr">
        <is>
          <t>VNQ</t>
        </is>
      </c>
      <c r="GU80" s="49" t="n">
        <v>0</v>
      </c>
      <c r="GV80" s="61">
        <f>'ETF MTD'!$JU$28/'ETF MTD'!$JU$3-1</f>
        <v/>
      </c>
      <c r="GW80" s="61">
        <f>GU80*GV80</f>
        <v/>
      </c>
      <c r="GX80" s="61" t="n"/>
      <c r="GY80" s="33" t="inlineStr">
        <is>
          <t>VNQ</t>
        </is>
      </c>
      <c r="GZ80" s="49" t="n">
        <v>0</v>
      </c>
      <c r="HA80" s="61">
        <f>'ETF MTD'!$JU$28/'ETF MTD'!$JU$3-1</f>
        <v/>
      </c>
      <c r="HB80" s="61">
        <f>GZ80*HA80</f>
        <v/>
      </c>
      <c r="HC80" s="61" t="n"/>
      <c r="HD80" s="33" t="inlineStr">
        <is>
          <t>VNQ</t>
        </is>
      </c>
      <c r="HE80" s="49" t="n">
        <v>0</v>
      </c>
      <c r="HF80" s="61">
        <f>'ETF MTD'!$JU$28/'ETF MTD'!$JU$3-1</f>
        <v/>
      </c>
      <c r="HG80" s="61">
        <f>HE80*HF80</f>
        <v/>
      </c>
      <c r="HH80" s="61" t="n"/>
      <c r="HI80" s="33" t="inlineStr">
        <is>
          <t>VNQ</t>
        </is>
      </c>
      <c r="HJ80" s="49" t="n">
        <v>0</v>
      </c>
      <c r="HK80" s="61">
        <f>'ETF MTD'!$JU$28/'ETF MTD'!$JU$3-1</f>
        <v/>
      </c>
      <c r="HL80" s="61">
        <f>HJ80*HK80</f>
        <v/>
      </c>
      <c r="HM80" s="61" t="n"/>
      <c r="HN80" s="33" t="inlineStr">
        <is>
          <t>VNQ</t>
        </is>
      </c>
      <c r="HO80" s="49" t="n">
        <v>0</v>
      </c>
      <c r="HP80" s="61">
        <f>'ETF MTD'!$JU$28/'ETF MTD'!$JU$3-1</f>
        <v/>
      </c>
      <c r="HQ80" s="61">
        <f>HO80*HP80</f>
        <v/>
      </c>
      <c r="HR80" s="61" t="n"/>
      <c r="HS80" s="33" t="inlineStr">
        <is>
          <t>VNQ</t>
        </is>
      </c>
      <c r="HT80" s="49" t="n">
        <v>0</v>
      </c>
      <c r="HU80" s="61">
        <f>'ETF MTD'!$JU$28/'ETF MTD'!$JU$3-1</f>
        <v/>
      </c>
      <c r="HV80" s="61">
        <f>HT80*HU80</f>
        <v/>
      </c>
      <c r="HW80" s="61" t="n"/>
      <c r="HX80" s="33" t="inlineStr">
        <is>
          <t>VNQ</t>
        </is>
      </c>
      <c r="HY80" s="49" t="n">
        <v>0</v>
      </c>
      <c r="HZ80" s="61">
        <f>'ETF MTD'!$JU$28/'ETF MTD'!$JU$3-1</f>
        <v/>
      </c>
      <c r="IA80" s="61">
        <f>HY80*HZ80</f>
        <v/>
      </c>
      <c r="IB80" s="61" t="n"/>
      <c r="IC80" s="33" t="inlineStr">
        <is>
          <t>VNQ</t>
        </is>
      </c>
      <c r="ID80" s="49" t="n">
        <v>0</v>
      </c>
      <c r="IE80" s="61">
        <f>'ETF MTD'!$JU$28/'ETF MTD'!$JU$3-1</f>
        <v/>
      </c>
      <c r="IF80" s="61">
        <f>ID80*IE80</f>
        <v/>
      </c>
      <c r="IG80" s="61" t="n"/>
      <c r="IH80" s="33" t="inlineStr">
        <is>
          <t>VNQ</t>
        </is>
      </c>
      <c r="II80" s="49" t="n">
        <v>0</v>
      </c>
      <c r="IJ80" s="61">
        <f>'ETF MTD'!$JU$28/'ETF MTD'!$JU$3-1</f>
        <v/>
      </c>
      <c r="IK80" s="61">
        <f>II80*IJ80</f>
        <v/>
      </c>
      <c r="IL80" s="61" t="n"/>
      <c r="IM80" s="33" t="inlineStr">
        <is>
          <t>VNQ</t>
        </is>
      </c>
      <c r="IN80" s="49" t="n">
        <v>0</v>
      </c>
      <c r="IO80" s="61">
        <f>'ETF MTD'!$JU$28/'ETF MTD'!$JU$3-1</f>
        <v/>
      </c>
      <c r="IP80" s="61">
        <f>IN80*IO80</f>
        <v/>
      </c>
      <c r="IQ80" s="61" t="n"/>
      <c r="IR80" s="33" t="inlineStr">
        <is>
          <t>VNQ</t>
        </is>
      </c>
      <c r="IS80" s="49" t="n">
        <v>0</v>
      </c>
      <c r="IT80" s="61">
        <f>'ETF MTD'!$JU$28/'ETF MTD'!$JU$3-1</f>
        <v/>
      </c>
      <c r="IU80" s="61">
        <f>IS80*IT80</f>
        <v/>
      </c>
      <c r="IV80" s="61" t="n"/>
      <c r="IW80" s="33" t="inlineStr">
        <is>
          <t>VNQ</t>
        </is>
      </c>
      <c r="IX80" s="49" t="n">
        <v>0</v>
      </c>
      <c r="IY80" s="61">
        <f>'ETF MTD'!$JU$28/'ETF MTD'!$JU$3-1</f>
        <v/>
      </c>
      <c r="IZ80" s="61">
        <f>IX80*IY80</f>
        <v/>
      </c>
      <c r="JA80" s="61" t="n"/>
      <c r="JB80" s="33" t="inlineStr">
        <is>
          <t>VNQ</t>
        </is>
      </c>
      <c r="JC80" s="49" t="n">
        <v>0</v>
      </c>
      <c r="JD80" s="61">
        <f>'ETF MTD'!$JU$28/'ETF MTD'!$JU$3-1</f>
        <v/>
      </c>
      <c r="JE80" s="61">
        <f>JC80*JD80</f>
        <v/>
      </c>
      <c r="JF80" s="61" t="n"/>
      <c r="JG80" s="33" t="inlineStr">
        <is>
          <t>VNQ</t>
        </is>
      </c>
      <c r="JH80" s="49" t="n">
        <v>0</v>
      </c>
      <c r="JI80" s="61">
        <f>'ETF MTD'!$JU$28/'ETF MTD'!$JU$3-1</f>
        <v/>
      </c>
      <c r="JJ80" s="61">
        <f>JH80*JI80</f>
        <v/>
      </c>
      <c r="JK80" s="61" t="n"/>
      <c r="JL80" s="33" t="inlineStr">
        <is>
          <t>VNQ</t>
        </is>
      </c>
      <c r="JM80" s="49" t="n">
        <v>0</v>
      </c>
      <c r="JN80" s="61">
        <f>'ETF MTD'!$JU$28/'ETF MTD'!$JU$3-1</f>
        <v/>
      </c>
      <c r="JO80" s="61">
        <f>JM80*JN80</f>
        <v/>
      </c>
      <c r="JP80" s="61" t="n"/>
      <c r="JQ80" s="33" t="inlineStr">
        <is>
          <t>VNQ</t>
        </is>
      </c>
      <c r="JR80" s="49" t="n">
        <v>0</v>
      </c>
      <c r="JS80" s="61">
        <f>'ETF MTD'!$JU$28/'ETF MTD'!$JU$3-1</f>
        <v/>
      </c>
      <c r="JT80" s="61">
        <f>JR80*JS80</f>
        <v/>
      </c>
      <c r="JU80" s="61" t="n"/>
      <c r="JV80" s="33" t="inlineStr">
        <is>
          <t>VNQ</t>
        </is>
      </c>
      <c r="JW80" s="49" t="n">
        <v>0</v>
      </c>
      <c r="JX80" s="61">
        <f>'ETF MTD'!$JU$28/'ETF MTD'!$JU$3-1</f>
        <v/>
      </c>
      <c r="JY80" s="61">
        <f>JW80*JX80</f>
        <v/>
      </c>
      <c r="JZ80" s="61" t="n"/>
      <c r="KA80" s="33" t="inlineStr">
        <is>
          <t>VNQ</t>
        </is>
      </c>
      <c r="KB80" s="49" t="n">
        <v>0</v>
      </c>
      <c r="KC80" s="61">
        <f>'ETF MTD'!$JU$28/'ETF MTD'!$JU$3-1</f>
        <v/>
      </c>
      <c r="KD80" s="61">
        <f>KB80*KC80</f>
        <v/>
      </c>
      <c r="KE80" s="61" t="n"/>
      <c r="KF80" s="33" t="inlineStr">
        <is>
          <t>VNQ</t>
        </is>
      </c>
      <c r="KG80" s="49" t="n">
        <v>0</v>
      </c>
      <c r="KH80" s="61">
        <f>'ETF MTD'!$JU$28/'ETF MTD'!$JU$3-1</f>
        <v/>
      </c>
      <c r="KI80" s="61">
        <f>KG80*KH80</f>
        <v/>
      </c>
      <c r="KJ80" s="61" t="n"/>
      <c r="KK80" s="33" t="inlineStr">
        <is>
          <t>VNQ</t>
        </is>
      </c>
      <c r="KL80" s="49" t="n">
        <v>0</v>
      </c>
      <c r="KM80" s="61">
        <f>'ETF MTD'!$JU$28/'ETF MTD'!$JU$3-1</f>
        <v/>
      </c>
      <c r="KN80" s="61">
        <f>KL80*KM80</f>
        <v/>
      </c>
      <c r="KO80" s="61" t="n"/>
      <c r="KP80" s="33" t="inlineStr">
        <is>
          <t>VNQ</t>
        </is>
      </c>
      <c r="KQ80" s="49" t="n">
        <v>0</v>
      </c>
      <c r="KR80" s="61">
        <f>'ETF MTD'!$JU$28/'ETF MTD'!$JU$3-1</f>
        <v/>
      </c>
      <c r="KS80" s="61">
        <f>KQ80*KR80</f>
        <v/>
      </c>
      <c r="KT80" s="61" t="n"/>
      <c r="KU80" s="33" t="inlineStr">
        <is>
          <t>VNQ</t>
        </is>
      </c>
      <c r="KV80" s="49" t="n">
        <v>0</v>
      </c>
      <c r="KW80" s="61">
        <f>'ETF MTD'!$JU$28/'ETF MTD'!$JU$3-1</f>
        <v/>
      </c>
      <c r="KX80" s="61">
        <f>KV80*KW80</f>
        <v/>
      </c>
      <c r="KY80" s="61" t="n"/>
      <c r="KZ80" s="33" t="inlineStr">
        <is>
          <t>VNQ</t>
        </is>
      </c>
      <c r="LA80" s="49" t="n">
        <v>0</v>
      </c>
      <c r="LB80" s="61">
        <f>'ETF MTD'!$JU$28/'ETF MTD'!$JU$3-1</f>
        <v/>
      </c>
      <c r="LC80" s="61">
        <f>LA80*LB80</f>
        <v/>
      </c>
      <c r="LD80" s="61" t="n"/>
      <c r="LE80" s="33" t="inlineStr">
        <is>
          <t>VNQ</t>
        </is>
      </c>
      <c r="LF80" s="49" t="n">
        <v>0</v>
      </c>
      <c r="LG80" s="61">
        <f>'ETF MTD'!$JU$28/'ETF MTD'!$JU$3-1</f>
        <v/>
      </c>
      <c r="LH80" s="61">
        <f>LF80*LG80</f>
        <v/>
      </c>
      <c r="LJ80" s="33" t="inlineStr">
        <is>
          <t>VNQ</t>
        </is>
      </c>
      <c r="LK80" s="49" t="n">
        <v>0</v>
      </c>
      <c r="LL80" s="61">
        <f>'ETF MTD'!$JU$28/'ETF MTD'!$JU$3-1</f>
        <v/>
      </c>
      <c r="LM80" s="61">
        <f>LK80*LL80</f>
        <v/>
      </c>
      <c r="LN80" s="61" t="n"/>
      <c r="LO80" s="33" t="inlineStr">
        <is>
          <t>VNQ</t>
        </is>
      </c>
      <c r="LP80" s="49" t="n">
        <v>0</v>
      </c>
      <c r="LQ80" s="61">
        <f>'ETF MTD'!$JU$28/'ETF MTD'!$JU$3-1</f>
        <v/>
      </c>
      <c r="LR80" s="61">
        <f>LP80*LQ80</f>
        <v/>
      </c>
      <c r="LT80" s="33" t="inlineStr">
        <is>
          <t>VNQ</t>
        </is>
      </c>
      <c r="LU80" s="49" t="n">
        <v>0</v>
      </c>
      <c r="LV80" s="61">
        <f>'ETF MTD'!$JU$28/'ETF MTD'!$JU$3-1</f>
        <v/>
      </c>
      <c r="LW80" s="61">
        <f>LU80*LV80</f>
        <v/>
      </c>
      <c r="LY80" s="33" t="inlineStr">
        <is>
          <t>VNQ</t>
        </is>
      </c>
      <c r="LZ80" s="49" t="n">
        <v>0</v>
      </c>
      <c r="MA80" s="61">
        <f>'ETF MTD'!$JU$28/'ETF MTD'!$JU$3-1</f>
        <v/>
      </c>
      <c r="MB80" s="61">
        <f>LZ80*MA80</f>
        <v/>
      </c>
      <c r="MD80" s="33" t="inlineStr">
        <is>
          <t>VNQ</t>
        </is>
      </c>
      <c r="ME80" s="49" t="n">
        <v>0</v>
      </c>
      <c r="MF80" s="61">
        <f>'ETF MTD'!$JU$28/'ETF MTD'!$JU$3-1</f>
        <v/>
      </c>
      <c r="MG80" s="61">
        <f>ME80*MF80</f>
        <v/>
      </c>
      <c r="MI80" s="33" t="inlineStr">
        <is>
          <t>VNQ</t>
        </is>
      </c>
      <c r="MJ80" s="49" t="n">
        <v>0</v>
      </c>
      <c r="MK80" s="61">
        <f>'ETF MTD'!$JU$28/'ETF MTD'!$JU$3-1</f>
        <v/>
      </c>
      <c r="ML80" s="61">
        <f>MJ80*MK80</f>
        <v/>
      </c>
      <c r="MN80" s="33" t="inlineStr">
        <is>
          <t>VNQ</t>
        </is>
      </c>
      <c r="MO80" s="49" t="n">
        <v>0</v>
      </c>
      <c r="MP80" s="61">
        <f>'ETF MTD'!$JU$28/'ETF MTD'!$JU$3-1</f>
        <v/>
      </c>
      <c r="MQ80" s="61">
        <f>MO80*MP80</f>
        <v/>
      </c>
      <c r="MS80" s="33" t="inlineStr">
        <is>
          <t>VNQ</t>
        </is>
      </c>
      <c r="MT80" s="49" t="n">
        <v>0</v>
      </c>
      <c r="MU80" s="61">
        <f>'ETF MTD'!$JU$28/'ETF MTD'!$JU$3-1</f>
        <v/>
      </c>
      <c r="MV80" s="61">
        <f>MT80*MU80</f>
        <v/>
      </c>
      <c r="MX80" s="33" t="inlineStr">
        <is>
          <t>VNQ</t>
        </is>
      </c>
      <c r="MY80" s="49" t="n">
        <v>0</v>
      </c>
      <c r="MZ80" s="61">
        <f>'ETF MTD'!$JU$28/'ETF MTD'!$JU$3-1</f>
        <v/>
      </c>
      <c r="NA80" s="61">
        <f>MY80*MZ80</f>
        <v/>
      </c>
      <c r="NC80" s="33" t="inlineStr">
        <is>
          <t>VNQ</t>
        </is>
      </c>
      <c r="ND80" s="49" t="n">
        <v>0</v>
      </c>
      <c r="NE80" s="61">
        <f>'ETF MTD'!$JU$28/'ETF MTD'!$JU$3-1</f>
        <v/>
      </c>
      <c r="NF80" s="61">
        <f>ND80*NE80</f>
        <v/>
      </c>
      <c r="NH80" s="33" t="inlineStr">
        <is>
          <t>VNQ</t>
        </is>
      </c>
      <c r="NI80" s="49" t="n">
        <v>0</v>
      </c>
      <c r="NJ80" s="61">
        <f>'ETF MTD'!$JU$28/'ETF MTD'!$JU$3-1</f>
        <v/>
      </c>
      <c r="NK80" s="61">
        <f>NI80*NJ80</f>
        <v/>
      </c>
      <c r="NM80" s="33" t="inlineStr">
        <is>
          <t>VNQ</t>
        </is>
      </c>
      <c r="NN80" s="49" t="n">
        <v>0</v>
      </c>
      <c r="NO80" s="61">
        <f>'ETF MTD'!$JU$28/'ETF MTD'!$JU$3-1</f>
        <v/>
      </c>
      <c r="NP80" s="61">
        <f>NN80*NO80</f>
        <v/>
      </c>
      <c r="NR80" s="33" t="inlineStr">
        <is>
          <t>VNQ</t>
        </is>
      </c>
      <c r="NS80" s="49" t="n">
        <v>0</v>
      </c>
      <c r="NT80" s="61">
        <f>'ETF MTD'!$JU$28/'ETF MTD'!$JU$3-1</f>
        <v/>
      </c>
      <c r="NU80" s="61">
        <f>NS80*NT80</f>
        <v/>
      </c>
      <c r="NW80" s="33" t="inlineStr">
        <is>
          <t>VNQ</t>
        </is>
      </c>
      <c r="NX80" s="49" t="n">
        <v>0</v>
      </c>
      <c r="NY80" s="61">
        <f>'ETF MTD'!$JU$28/'ETF MTD'!$JU$3-1</f>
        <v/>
      </c>
      <c r="NZ80" s="61">
        <f>NX80*NY80</f>
        <v/>
      </c>
      <c r="OB80" s="33" t="inlineStr">
        <is>
          <t>VNQ</t>
        </is>
      </c>
      <c r="OC80" s="49" t="n">
        <v>0</v>
      </c>
      <c r="OD80" s="61">
        <f>'ETF MTD'!$JU$28/'ETF MTD'!$JU$3-1</f>
        <v/>
      </c>
      <c r="OE80" s="61">
        <f>OC80*OD80</f>
        <v/>
      </c>
      <c r="OG80" s="33" t="inlineStr">
        <is>
          <t>VNQ</t>
        </is>
      </c>
      <c r="OH80" s="49" t="n">
        <v>0</v>
      </c>
      <c r="OI80" s="61">
        <f>'ETF MTD'!$JU$28/'ETF MTD'!$JU$3-1</f>
        <v/>
      </c>
      <c r="OJ80" s="61">
        <f>OH80*OI80</f>
        <v/>
      </c>
      <c r="OL80" s="33" t="inlineStr">
        <is>
          <t>VNQ</t>
        </is>
      </c>
      <c r="OM80" s="49" t="n">
        <v>0</v>
      </c>
      <c r="ON80" s="61">
        <f>'ETF MTD'!$JU$28/'ETF MTD'!$JU$3-1</f>
        <v/>
      </c>
      <c r="OO80" s="61">
        <f>OM80*ON80</f>
        <v/>
      </c>
      <c r="OQ80" s="33" t="inlineStr">
        <is>
          <t>VNQ</t>
        </is>
      </c>
      <c r="OR80" s="49" t="n">
        <v>0</v>
      </c>
      <c r="OS80" s="61">
        <f>'ETF MTD'!$JU$28/'ETF MTD'!$JU$3-1</f>
        <v/>
      </c>
      <c r="OT80" s="61">
        <f>OR80*OS80</f>
        <v/>
      </c>
      <c r="OV80" s="33" t="inlineStr">
        <is>
          <t>VNQ</t>
        </is>
      </c>
      <c r="OW80" s="49" t="n">
        <v>0</v>
      </c>
      <c r="OX80" s="61">
        <f>'ETF MTD'!$JU$28/'ETF MTD'!$JU$3-1</f>
        <v/>
      </c>
      <c r="OY80" s="61">
        <f>OW80*OX80</f>
        <v/>
      </c>
      <c r="PA80" s="33" t="inlineStr">
        <is>
          <t>VNQ</t>
        </is>
      </c>
      <c r="PB80" s="49" t="n">
        <v>0</v>
      </c>
      <c r="PC80" s="61">
        <f>'ETF MTD'!$JU$28/'ETF MTD'!$JU$3-1</f>
        <v/>
      </c>
      <c r="PD80" s="61">
        <f>PB80*PC80</f>
        <v/>
      </c>
      <c r="PF80" s="33" t="inlineStr">
        <is>
          <t>VNQ</t>
        </is>
      </c>
      <c r="PG80" s="49" t="n">
        <v>0</v>
      </c>
      <c r="PH80" s="61">
        <f>'ETF MTD'!$JU$28/'ETF MTD'!$JU$3-1</f>
        <v/>
      </c>
      <c r="PI80" s="61">
        <f>PG80*PH80</f>
        <v/>
      </c>
      <c r="PK80" s="33" t="inlineStr">
        <is>
          <t>VNQ</t>
        </is>
      </c>
      <c r="PL80" s="49" t="n">
        <v>0</v>
      </c>
      <c r="PM80" s="61">
        <f>'ETF MTD'!$JU$28/'ETF MTD'!$JU$3-1</f>
        <v/>
      </c>
      <c r="PN80" s="61">
        <f>PL80*PM80</f>
        <v/>
      </c>
      <c r="PP80" s="33" t="inlineStr">
        <is>
          <t>VNQ</t>
        </is>
      </c>
      <c r="PQ80" s="49" t="n">
        <v>0</v>
      </c>
      <c r="PR80" s="61">
        <f>'ETF MTD'!$JU$28/'ETF MTD'!$JU$3-1</f>
        <v/>
      </c>
      <c r="PS80" s="61">
        <f>PQ80*PR80</f>
        <v/>
      </c>
      <c r="PU80" s="33" t="inlineStr">
        <is>
          <t>VNQ</t>
        </is>
      </c>
      <c r="PV80" s="49" t="n">
        <v>0</v>
      </c>
      <c r="PW80" s="61">
        <f>'ETF MTD'!$JU$28/'ETF MTD'!$JU$3-1</f>
        <v/>
      </c>
      <c r="PX80" s="61">
        <f>PV80*PW80</f>
        <v/>
      </c>
      <c r="PZ80" s="33" t="inlineStr">
        <is>
          <t>VNQ</t>
        </is>
      </c>
      <c r="QA80" s="49" t="n">
        <v>0</v>
      </c>
      <c r="QB80" s="61">
        <f>'ETF MTD'!$JU$28/'ETF MTD'!$JU$3-1</f>
        <v/>
      </c>
      <c r="QC80" s="61">
        <f>QA80*QB80</f>
        <v/>
      </c>
    </row>
    <row r="81">
      <c r="FA81" t="inlineStr">
        <is>
          <t>TLT</t>
        </is>
      </c>
      <c r="FB81" s="49" t="n">
        <v>0</v>
      </c>
      <c r="FC81" s="61">
        <f>'ETF MTD'!$DO$28/'ETF MTD'!$DO$3-1</f>
        <v/>
      </c>
      <c r="FD81" s="61">
        <f>FB81*FC81</f>
        <v/>
      </c>
      <c r="FF81" t="inlineStr">
        <is>
          <t>TLT</t>
        </is>
      </c>
      <c r="FG81" s="49" t="n">
        <v>0</v>
      </c>
      <c r="FH81" s="61">
        <f>'ETF MTD'!$DO$28/'ETF MTD'!$DO$3-1</f>
        <v/>
      </c>
      <c r="FI81" s="61">
        <f>FG81*FH81</f>
        <v/>
      </c>
      <c r="FK81" t="inlineStr">
        <is>
          <t>TLT</t>
        </is>
      </c>
      <c r="FL81" s="49" t="n">
        <v>0</v>
      </c>
      <c r="FM81" s="61">
        <f>'ETF MTD'!$DO$28/'ETF MTD'!$DO$3-1</f>
        <v/>
      </c>
      <c r="FN81" s="61">
        <f>FL81*FM81</f>
        <v/>
      </c>
      <c r="FP81" t="inlineStr">
        <is>
          <t>TLT</t>
        </is>
      </c>
      <c r="FQ81" s="49" t="n">
        <v>0</v>
      </c>
      <c r="FR81" s="61">
        <f>'ETF MTD'!$DO$28/'ETF MTD'!$DO$3-1</f>
        <v/>
      </c>
      <c r="FS81" s="61">
        <f>FQ81*FR81</f>
        <v/>
      </c>
      <c r="FT81" s="61" t="n"/>
      <c r="FU81" t="inlineStr">
        <is>
          <t>TLT</t>
        </is>
      </c>
      <c r="FV81" s="49" t="n">
        <v>0</v>
      </c>
      <c r="FW81" s="61">
        <f>'ETF MTD'!$DO$28/'ETF MTD'!$DO$3-1</f>
        <v/>
      </c>
      <c r="FX81" s="61">
        <f>FV81*FW81</f>
        <v/>
      </c>
      <c r="FY81" s="61" t="n"/>
      <c r="FZ81" t="inlineStr">
        <is>
          <t>TLT</t>
        </is>
      </c>
      <c r="GA81" s="49" t="n">
        <v>0</v>
      </c>
      <c r="GB81" s="61">
        <f>'ETF MTD'!$DO$28/'ETF MTD'!$DO$3-1</f>
        <v/>
      </c>
      <c r="GC81" s="61">
        <f>GA81*GB81</f>
        <v/>
      </c>
      <c r="GD81" s="61" t="n"/>
      <c r="GE81" t="inlineStr">
        <is>
          <t>TLT</t>
        </is>
      </c>
      <c r="GF81" s="49" t="n">
        <v>0</v>
      </c>
      <c r="GG81" s="61">
        <f>'ETF MTD'!$DO$28/'ETF MTD'!$DO$3-1</f>
        <v/>
      </c>
      <c r="GH81" s="61">
        <f>GF81*GG81</f>
        <v/>
      </c>
      <c r="GI81" s="61" t="n"/>
      <c r="GJ81" t="inlineStr">
        <is>
          <t>TLT</t>
        </is>
      </c>
      <c r="GK81" s="49" t="n">
        <v>0</v>
      </c>
      <c r="GL81" s="61">
        <f>'ETF MTD'!$DO$28/'ETF MTD'!$DO$3-1</f>
        <v/>
      </c>
      <c r="GM81" s="61">
        <f>GK81*GL81</f>
        <v/>
      </c>
      <c r="GN81" s="61" t="n"/>
      <c r="GO81" t="inlineStr">
        <is>
          <t>TLT</t>
        </is>
      </c>
      <c r="GP81" s="49" t="n">
        <v>0</v>
      </c>
      <c r="GQ81" s="61">
        <f>'ETF MTD'!$DO$28/'ETF MTD'!$DO$3-1</f>
        <v/>
      </c>
      <c r="GR81" s="61">
        <f>GP81*GQ81</f>
        <v/>
      </c>
      <c r="GS81" s="61" t="n"/>
      <c r="GT81" t="inlineStr">
        <is>
          <t>TLT</t>
        </is>
      </c>
      <c r="GU81" s="49" t="n">
        <v>0</v>
      </c>
      <c r="GV81" s="61">
        <f>'ETF MTD'!$DO$28/'ETF MTD'!$DO$3-1</f>
        <v/>
      </c>
      <c r="GW81" s="61">
        <f>GU81*GV81</f>
        <v/>
      </c>
      <c r="GX81" s="61" t="n"/>
      <c r="GY81" t="inlineStr">
        <is>
          <t>TLT</t>
        </is>
      </c>
      <c r="GZ81" s="49" t="n">
        <v>0</v>
      </c>
      <c r="HA81" s="61">
        <f>'ETF MTD'!$DO$28/'ETF MTD'!$DO$3-1</f>
        <v/>
      </c>
      <c r="HB81" s="61">
        <f>GZ81*HA81</f>
        <v/>
      </c>
      <c r="HC81" s="61" t="n"/>
      <c r="HD81" t="inlineStr">
        <is>
          <t>TLT</t>
        </is>
      </c>
      <c r="HE81" s="49" t="n">
        <v>0</v>
      </c>
      <c r="HF81" s="61">
        <f>'ETF MTD'!$DO$28/'ETF MTD'!$DO$3-1</f>
        <v/>
      </c>
      <c r="HG81" s="61">
        <f>HE81*HF81</f>
        <v/>
      </c>
      <c r="HH81" s="61" t="n"/>
      <c r="HI81" t="inlineStr">
        <is>
          <t>TLT</t>
        </is>
      </c>
      <c r="HJ81" s="49" t="n">
        <v>0</v>
      </c>
      <c r="HK81" s="61">
        <f>'ETF MTD'!$DO$28/'ETF MTD'!$DO$3-1</f>
        <v/>
      </c>
      <c r="HL81" s="61">
        <f>HJ81*HK81</f>
        <v/>
      </c>
      <c r="HM81" s="61" t="n"/>
      <c r="HN81" t="inlineStr">
        <is>
          <t>TLT</t>
        </is>
      </c>
      <c r="HO81" s="49" t="n">
        <v>0</v>
      </c>
      <c r="HP81" s="61">
        <f>'ETF MTD'!$DO$28/'ETF MTD'!$DO$3-1</f>
        <v/>
      </c>
      <c r="HQ81" s="61">
        <f>HO81*HP81</f>
        <v/>
      </c>
      <c r="HR81" s="61" t="n"/>
      <c r="HS81" t="inlineStr">
        <is>
          <t>TLT</t>
        </is>
      </c>
      <c r="HT81" s="49" t="n">
        <v>0</v>
      </c>
      <c r="HU81" s="61">
        <f>'ETF MTD'!$DO$28/'ETF MTD'!$DO$3-1</f>
        <v/>
      </c>
      <c r="HV81" s="61">
        <f>HT81*HU81</f>
        <v/>
      </c>
      <c r="HW81" s="61" t="n"/>
      <c r="HX81" t="inlineStr">
        <is>
          <t>TLT</t>
        </is>
      </c>
      <c r="HY81" s="49" t="n">
        <v>0</v>
      </c>
      <c r="HZ81" s="61">
        <f>'ETF MTD'!$DO$28/'ETF MTD'!$DO$3-1</f>
        <v/>
      </c>
      <c r="IA81" s="61">
        <f>HY81*HZ81</f>
        <v/>
      </c>
      <c r="IB81" s="61" t="n"/>
      <c r="IC81" t="inlineStr">
        <is>
          <t>TLT</t>
        </is>
      </c>
      <c r="ID81" s="49" t="n">
        <v>0</v>
      </c>
      <c r="IE81" s="61">
        <f>'ETF MTD'!$DO$28/'ETF MTD'!$DO$3-1</f>
        <v/>
      </c>
      <c r="IF81" s="61">
        <f>ID81*IE81</f>
        <v/>
      </c>
      <c r="IG81" s="61" t="n"/>
      <c r="IH81" t="inlineStr">
        <is>
          <t>TLT</t>
        </is>
      </c>
      <c r="II81" s="49" t="n">
        <v>0</v>
      </c>
      <c r="IJ81" s="61">
        <f>'ETF MTD'!$DO$28/'ETF MTD'!$DO$3-1</f>
        <v/>
      </c>
      <c r="IK81" s="61">
        <f>II81*IJ81</f>
        <v/>
      </c>
      <c r="IL81" s="61" t="n"/>
      <c r="IM81" t="inlineStr">
        <is>
          <t>TLT</t>
        </is>
      </c>
      <c r="IN81" s="49" t="n">
        <v>0</v>
      </c>
      <c r="IO81" s="61">
        <f>'ETF MTD'!$DO$28/'ETF MTD'!$DO$3-1</f>
        <v/>
      </c>
      <c r="IP81" s="61">
        <f>IN81*IO81</f>
        <v/>
      </c>
      <c r="IQ81" s="61" t="n"/>
      <c r="IR81" t="inlineStr">
        <is>
          <t>TLT</t>
        </is>
      </c>
      <c r="IS81" s="49" t="n">
        <v>0</v>
      </c>
      <c r="IT81" s="61">
        <f>'ETF MTD'!$DO$28/'ETF MTD'!$DO$3-1</f>
        <v/>
      </c>
      <c r="IU81" s="61">
        <f>IS81*IT81</f>
        <v/>
      </c>
      <c r="IV81" s="61" t="n"/>
      <c r="IW81" t="inlineStr">
        <is>
          <t>TLT</t>
        </is>
      </c>
      <c r="IX81" s="49" t="n">
        <v>0</v>
      </c>
      <c r="IY81" s="61">
        <f>'ETF MTD'!$DO$28/'ETF MTD'!$DO$3-1</f>
        <v/>
      </c>
      <c r="IZ81" s="61">
        <f>IX81*IY81</f>
        <v/>
      </c>
      <c r="JA81" s="61" t="n"/>
      <c r="JB81" t="inlineStr">
        <is>
          <t>TLT</t>
        </is>
      </c>
      <c r="JC81" s="49" t="n">
        <v>0</v>
      </c>
      <c r="JD81" s="61">
        <f>'ETF MTD'!$DO$28/'ETF MTD'!$DO$3-1</f>
        <v/>
      </c>
      <c r="JE81" s="61">
        <f>JC81*JD81</f>
        <v/>
      </c>
      <c r="JF81" s="61" t="n"/>
      <c r="JG81" t="inlineStr">
        <is>
          <t>TLT</t>
        </is>
      </c>
      <c r="JH81" s="49" t="n">
        <v>0</v>
      </c>
      <c r="JI81" s="61">
        <f>'ETF MTD'!$DO$28/'ETF MTD'!$DO$3-1</f>
        <v/>
      </c>
      <c r="JJ81" s="61">
        <f>JH81*JI81</f>
        <v/>
      </c>
      <c r="JK81" s="61" t="n"/>
      <c r="JL81" t="inlineStr">
        <is>
          <t>TLT</t>
        </is>
      </c>
      <c r="JM81" s="49" t="n">
        <v>0</v>
      </c>
      <c r="JN81" s="61">
        <f>'ETF MTD'!$DO$28/'ETF MTD'!$DO$3-1</f>
        <v/>
      </c>
      <c r="JO81" s="61">
        <f>JM81*JN81</f>
        <v/>
      </c>
      <c r="JP81" s="61" t="n"/>
      <c r="JQ81" t="inlineStr">
        <is>
          <t>TLT</t>
        </is>
      </c>
      <c r="JR81" s="49" t="n">
        <v>0</v>
      </c>
      <c r="JS81" s="61">
        <f>'ETF MTD'!$DO$28/'ETF MTD'!$DO$3-1</f>
        <v/>
      </c>
      <c r="JT81" s="61">
        <f>JR81*JS81</f>
        <v/>
      </c>
      <c r="JU81" s="61" t="n"/>
      <c r="JV81" t="inlineStr">
        <is>
          <t>TLT</t>
        </is>
      </c>
      <c r="JW81" s="49" t="n">
        <v>0</v>
      </c>
      <c r="JX81" s="61">
        <f>'ETF MTD'!$DO$28/'ETF MTD'!$DO$3-1</f>
        <v/>
      </c>
      <c r="JY81" s="61">
        <f>JW81*JX81</f>
        <v/>
      </c>
      <c r="JZ81" s="61" t="n"/>
      <c r="KA81" t="inlineStr">
        <is>
          <t>TLT</t>
        </is>
      </c>
      <c r="KB81" s="49" t="n">
        <v>0</v>
      </c>
      <c r="KC81" s="61">
        <f>'ETF MTD'!$DO$28/'ETF MTD'!$DO$3-1</f>
        <v/>
      </c>
      <c r="KD81" s="61">
        <f>KB81*KC81</f>
        <v/>
      </c>
      <c r="KE81" s="61" t="n"/>
      <c r="KF81" t="inlineStr">
        <is>
          <t>TLT</t>
        </is>
      </c>
      <c r="KG81" s="49" t="n">
        <v>0</v>
      </c>
      <c r="KH81" s="61">
        <f>'ETF MTD'!$DO$28/'ETF MTD'!$DO$3-1</f>
        <v/>
      </c>
      <c r="KI81" s="61">
        <f>KG81*KH81</f>
        <v/>
      </c>
      <c r="KJ81" s="61" t="n"/>
      <c r="KK81" t="inlineStr">
        <is>
          <t>TLT</t>
        </is>
      </c>
      <c r="KL81" s="49" t="n">
        <v>0</v>
      </c>
      <c r="KM81" s="61">
        <f>'ETF MTD'!$DO$28/'ETF MTD'!$DO$3-1</f>
        <v/>
      </c>
      <c r="KN81" s="61">
        <f>KL81*KM81</f>
        <v/>
      </c>
      <c r="KO81" s="61" t="n"/>
      <c r="KP81" t="inlineStr">
        <is>
          <t>TLT</t>
        </is>
      </c>
      <c r="KQ81" s="49" t="n">
        <v>0</v>
      </c>
      <c r="KR81" s="61">
        <f>'ETF MTD'!$DO$28/'ETF MTD'!$DO$3-1</f>
        <v/>
      </c>
      <c r="KS81" s="61">
        <f>KQ81*KR81</f>
        <v/>
      </c>
      <c r="KT81" s="61" t="n"/>
      <c r="KU81" t="inlineStr">
        <is>
          <t>TLT</t>
        </is>
      </c>
      <c r="KV81" s="49" t="n">
        <v>0</v>
      </c>
      <c r="KW81" s="61">
        <f>'ETF MTD'!$DO$28/'ETF MTD'!$DO$3-1</f>
        <v/>
      </c>
      <c r="KX81" s="61">
        <f>KV81*KW81</f>
        <v/>
      </c>
      <c r="KY81" s="61" t="n"/>
      <c r="KZ81" t="inlineStr">
        <is>
          <t>TLT</t>
        </is>
      </c>
      <c r="LA81" s="49" t="n">
        <v>0</v>
      </c>
      <c r="LB81" s="61">
        <f>'ETF MTD'!$DO$28/'ETF MTD'!$DO$3-1</f>
        <v/>
      </c>
      <c r="LC81" s="61">
        <f>LA81*LB81</f>
        <v/>
      </c>
      <c r="LD81" s="61" t="n"/>
      <c r="LE81" t="inlineStr">
        <is>
          <t>TLT</t>
        </is>
      </c>
      <c r="LF81" s="49" t="n">
        <v>0</v>
      </c>
      <c r="LG81" s="61">
        <f>'ETF MTD'!$DO$28/'ETF MTD'!$DO$3-1</f>
        <v/>
      </c>
      <c r="LH81" s="61">
        <f>LF81*LG81</f>
        <v/>
      </c>
      <c r="LJ81" t="inlineStr">
        <is>
          <t>TLT</t>
        </is>
      </c>
      <c r="LK81" s="49" t="n">
        <v>0</v>
      </c>
      <c r="LL81" s="61">
        <f>'ETF MTD'!$DO$28/'ETF MTD'!$DO$3-1</f>
        <v/>
      </c>
      <c r="LM81" s="61">
        <f>LK81*LL81</f>
        <v/>
      </c>
      <c r="LN81" s="61" t="n"/>
      <c r="LO81" t="inlineStr">
        <is>
          <t>TLT</t>
        </is>
      </c>
      <c r="LP81" s="49" t="n">
        <v>0</v>
      </c>
      <c r="LQ81" s="61">
        <f>'ETF MTD'!$DO$28/'ETF MTD'!$DO$3-1</f>
        <v/>
      </c>
      <c r="LR81" s="61">
        <f>LP81*LQ81</f>
        <v/>
      </c>
      <c r="LT81" t="inlineStr">
        <is>
          <t>TLT</t>
        </is>
      </c>
      <c r="LU81" s="49" t="n">
        <v>0</v>
      </c>
      <c r="LV81" s="61">
        <f>'ETF MTD'!$DO$28/'ETF MTD'!$DO$3-1</f>
        <v/>
      </c>
      <c r="LW81" s="61">
        <f>LU81*LV81</f>
        <v/>
      </c>
      <c r="LY81" t="inlineStr">
        <is>
          <t>TLT</t>
        </is>
      </c>
      <c r="LZ81" s="49" t="n">
        <v>0</v>
      </c>
      <c r="MA81" s="61">
        <f>'ETF MTD'!$DO$28/'ETF MTD'!$DO$3-1</f>
        <v/>
      </c>
      <c r="MB81" s="61">
        <f>LZ81*MA81</f>
        <v/>
      </c>
      <c r="MD81" t="inlineStr">
        <is>
          <t>TLT</t>
        </is>
      </c>
      <c r="ME81" s="49" t="n">
        <v>0</v>
      </c>
      <c r="MF81" s="61">
        <f>'ETF MTD'!$DO$28/'ETF MTD'!$DO$3-1</f>
        <v/>
      </c>
      <c r="MG81" s="61">
        <f>ME81*MF81</f>
        <v/>
      </c>
      <c r="MI81" t="inlineStr">
        <is>
          <t>TLT</t>
        </is>
      </c>
      <c r="MJ81" s="49" t="n">
        <v>0</v>
      </c>
      <c r="MK81" s="61">
        <f>'ETF MTD'!$DO$28/'ETF MTD'!$DO$3-1</f>
        <v/>
      </c>
      <c r="ML81" s="61">
        <f>MJ81*MK81</f>
        <v/>
      </c>
      <c r="MN81" t="inlineStr">
        <is>
          <t>TLT</t>
        </is>
      </c>
      <c r="MO81" s="49" t="n">
        <v>0</v>
      </c>
      <c r="MP81" s="61">
        <f>'ETF MTD'!$DO$28/'ETF MTD'!$DO$3-1</f>
        <v/>
      </c>
      <c r="MQ81" s="61">
        <f>MO81*MP81</f>
        <v/>
      </c>
      <c r="MS81" t="inlineStr">
        <is>
          <t>TLT</t>
        </is>
      </c>
      <c r="MT81" s="49" t="n">
        <v>0</v>
      </c>
      <c r="MU81" s="61">
        <f>'ETF MTD'!$DO$28/'ETF MTD'!$DO$3-1</f>
        <v/>
      </c>
      <c r="MV81" s="61">
        <f>MT81*MU81</f>
        <v/>
      </c>
      <c r="MX81" t="inlineStr">
        <is>
          <t>TLT</t>
        </is>
      </c>
      <c r="MY81" s="49" t="n">
        <v>0</v>
      </c>
      <c r="MZ81" s="61">
        <f>'ETF MTD'!$DO$28/'ETF MTD'!$DO$3-1</f>
        <v/>
      </c>
      <c r="NA81" s="61">
        <f>MY81*MZ81</f>
        <v/>
      </c>
      <c r="NC81" t="inlineStr">
        <is>
          <t>TLT</t>
        </is>
      </c>
      <c r="ND81" s="49" t="n">
        <v>0</v>
      </c>
      <c r="NE81" s="61">
        <f>'ETF MTD'!$DO$28/'ETF MTD'!$DO$3-1</f>
        <v/>
      </c>
      <c r="NF81" s="61">
        <f>ND81*NE81</f>
        <v/>
      </c>
      <c r="NH81" t="inlineStr">
        <is>
          <t>TLT</t>
        </is>
      </c>
      <c r="NI81" s="49" t="n">
        <v>0</v>
      </c>
      <c r="NJ81" s="61">
        <f>'ETF MTD'!$DO$28/'ETF MTD'!$DO$3-1</f>
        <v/>
      </c>
      <c r="NK81" s="61">
        <f>NI81*NJ81</f>
        <v/>
      </c>
      <c r="NM81" t="inlineStr">
        <is>
          <t>TLT</t>
        </is>
      </c>
      <c r="NN81" s="49" t="n">
        <v>0</v>
      </c>
      <c r="NO81" s="61">
        <f>'ETF MTD'!$DO$28/'ETF MTD'!$DO$3-1</f>
        <v/>
      </c>
      <c r="NP81" s="61">
        <f>NN81*NO81</f>
        <v/>
      </c>
      <c r="NR81" t="inlineStr">
        <is>
          <t>TLT</t>
        </is>
      </c>
      <c r="NS81" s="49" t="n">
        <v>0</v>
      </c>
      <c r="NT81" s="61">
        <f>'ETF MTD'!$DO$28/'ETF MTD'!$DO$3-1</f>
        <v/>
      </c>
      <c r="NU81" s="61">
        <f>NS81*NT81</f>
        <v/>
      </c>
      <c r="NW81" t="inlineStr">
        <is>
          <t>TLT</t>
        </is>
      </c>
      <c r="NX81" s="49" t="n">
        <v>0</v>
      </c>
      <c r="NY81" s="61">
        <f>'ETF MTD'!$DO$28/'ETF MTD'!$DO$3-1</f>
        <v/>
      </c>
      <c r="NZ81" s="61">
        <f>NX81*NY81</f>
        <v/>
      </c>
      <c r="OB81" t="inlineStr">
        <is>
          <t>TLT</t>
        </is>
      </c>
      <c r="OC81" s="49" t="n">
        <v>0</v>
      </c>
      <c r="OD81" s="61">
        <f>'ETF MTD'!$DO$28/'ETF MTD'!$DO$3-1</f>
        <v/>
      </c>
      <c r="OE81" s="61">
        <f>OC81*OD81</f>
        <v/>
      </c>
      <c r="OG81" t="inlineStr">
        <is>
          <t>TLT</t>
        </is>
      </c>
      <c r="OH81" s="49" t="n">
        <v>0</v>
      </c>
      <c r="OI81" s="61">
        <f>'ETF MTD'!$DO$28/'ETF MTD'!$DO$3-1</f>
        <v/>
      </c>
      <c r="OJ81" s="61">
        <f>OH81*OI81</f>
        <v/>
      </c>
      <c r="OL81" t="inlineStr">
        <is>
          <t>TLT</t>
        </is>
      </c>
      <c r="OM81" s="49" t="n">
        <v>0</v>
      </c>
      <c r="ON81" s="61">
        <f>'ETF MTD'!$DO$28/'ETF MTD'!$DO$3-1</f>
        <v/>
      </c>
      <c r="OO81" s="61">
        <f>OM81*ON81</f>
        <v/>
      </c>
      <c r="OQ81" t="inlineStr">
        <is>
          <t>TLT</t>
        </is>
      </c>
      <c r="OR81" s="49" t="n">
        <v>0</v>
      </c>
      <c r="OS81" s="61">
        <f>'ETF MTD'!$DO$28/'ETF MTD'!$DO$3-1</f>
        <v/>
      </c>
      <c r="OT81" s="61">
        <f>OR81*OS81</f>
        <v/>
      </c>
      <c r="OV81" t="inlineStr">
        <is>
          <t>TLT</t>
        </is>
      </c>
      <c r="OW81" s="49" t="n">
        <v>0</v>
      </c>
      <c r="OX81" s="61">
        <f>'ETF MTD'!$DO$28/'ETF MTD'!$DO$3-1</f>
        <v/>
      </c>
      <c r="OY81" s="61">
        <f>OW81*OX81</f>
        <v/>
      </c>
      <c r="PA81" t="inlineStr">
        <is>
          <t>TLT</t>
        </is>
      </c>
      <c r="PB81" s="49" t="n">
        <v>0</v>
      </c>
      <c r="PC81" s="61">
        <f>'ETF MTD'!$DO$28/'ETF MTD'!$DO$3-1</f>
        <v/>
      </c>
      <c r="PD81" s="61">
        <f>PB81*PC81</f>
        <v/>
      </c>
      <c r="PF81" t="inlineStr">
        <is>
          <t>TLT</t>
        </is>
      </c>
      <c r="PG81" s="49" t="n">
        <v>0</v>
      </c>
      <c r="PH81" s="61">
        <f>'ETF MTD'!$DO$28/'ETF MTD'!$DO$3-1</f>
        <v/>
      </c>
      <c r="PI81" s="61">
        <f>PG81*PH81</f>
        <v/>
      </c>
      <c r="PK81" t="inlineStr">
        <is>
          <t>TLT</t>
        </is>
      </c>
      <c r="PL81" s="49" t="n">
        <v>0</v>
      </c>
      <c r="PM81" s="61">
        <f>'ETF MTD'!$DO$28/'ETF MTD'!$DO$3-1</f>
        <v/>
      </c>
      <c r="PN81" s="61">
        <f>PL81*PM81</f>
        <v/>
      </c>
      <c r="PP81" t="inlineStr">
        <is>
          <t>TLT</t>
        </is>
      </c>
      <c r="PQ81" s="49" t="n">
        <v>0</v>
      </c>
      <c r="PR81" s="61">
        <f>'ETF MTD'!$DO$28/'ETF MTD'!$DO$3-1</f>
        <v/>
      </c>
      <c r="PS81" s="61">
        <f>PQ81*PR81</f>
        <v/>
      </c>
      <c r="PU81" t="inlineStr">
        <is>
          <t>TLT</t>
        </is>
      </c>
      <c r="PV81" s="49" t="n">
        <v>0</v>
      </c>
      <c r="PW81" s="61">
        <f>'ETF MTD'!$DO$28/'ETF MTD'!$DO$3-1</f>
        <v/>
      </c>
      <c r="PX81" s="61">
        <f>PV81*PW81</f>
        <v/>
      </c>
      <c r="PZ81" t="inlineStr">
        <is>
          <t>TLT</t>
        </is>
      </c>
      <c r="QA81" s="49" t="n">
        <v>0</v>
      </c>
      <c r="QB81" s="61">
        <f>'ETF MTD'!$DO$28/'ETF MTD'!$DO$3-1</f>
        <v/>
      </c>
      <c r="QC81" s="61">
        <f>QA81*QB81</f>
        <v/>
      </c>
    </row>
    <row r="82">
      <c r="AF82" t="inlineStr">
        <is>
          <t>Futures Fund EQ8</t>
        </is>
      </c>
      <c r="AK82" t="inlineStr">
        <is>
          <t>Futures Fund EQ8</t>
        </is>
      </c>
      <c r="AP82" t="inlineStr">
        <is>
          <t>Futures Fund EQ8</t>
        </is>
      </c>
      <c r="AU82" t="inlineStr">
        <is>
          <t>Futures Fund EQ8</t>
        </is>
      </c>
      <c r="AZ82" t="inlineStr">
        <is>
          <t>Futures Fund EQ8</t>
        </is>
      </c>
      <c r="FA82" t="inlineStr">
        <is>
          <t>GOVT</t>
        </is>
      </c>
      <c r="FB82" s="143" t="n">
        <v>0</v>
      </c>
      <c r="FC82" s="32">
        <f>'ETF MTD'!$OW$28/'ETF MTD'!$OW$3-1</f>
        <v/>
      </c>
      <c r="FD82" s="32">
        <f>FB82*FC82</f>
        <v/>
      </c>
      <c r="FF82" t="inlineStr">
        <is>
          <t>GOVT</t>
        </is>
      </c>
      <c r="FG82" s="143" t="n">
        <v>0</v>
      </c>
      <c r="FH82" s="32">
        <f>'ETF MTD'!$OW$28/'ETF MTD'!$OW$3-1</f>
        <v/>
      </c>
      <c r="FI82" s="32">
        <f>FG82*FH82</f>
        <v/>
      </c>
      <c r="FK82" t="inlineStr">
        <is>
          <t>GOVT</t>
        </is>
      </c>
      <c r="FL82" s="143" t="n">
        <v>0</v>
      </c>
      <c r="FM82" s="32">
        <f>'ETF MTD'!$OW$28/'ETF MTD'!$OW$3-1</f>
        <v/>
      </c>
      <c r="FN82" s="32">
        <f>FL82*FM82</f>
        <v/>
      </c>
      <c r="FP82" t="inlineStr">
        <is>
          <t>GOVT</t>
        </is>
      </c>
      <c r="FQ82" s="143" t="n">
        <v>0.245</v>
      </c>
      <c r="FR82" s="32">
        <f>'ETF MTD'!$OW$28/'ETF MTD'!$OW$3-1</f>
        <v/>
      </c>
      <c r="FS82" s="32">
        <f>FQ82*FR82</f>
        <v/>
      </c>
      <c r="FT82" s="32" t="n"/>
      <c r="FU82" t="inlineStr">
        <is>
          <t>GOVT</t>
        </is>
      </c>
      <c r="FV82" s="143" t="n">
        <v>0.245</v>
      </c>
      <c r="FW82" s="32">
        <f>'ETF MTD'!$OW$28/'ETF MTD'!$OW$3-1</f>
        <v/>
      </c>
      <c r="FX82" s="32">
        <f>FV82*FW82</f>
        <v/>
      </c>
      <c r="FY82" s="32" t="n"/>
      <c r="FZ82" t="inlineStr">
        <is>
          <t>GOVT</t>
        </is>
      </c>
      <c r="GA82" s="143" t="n">
        <v>0.245</v>
      </c>
      <c r="GB82" s="32">
        <f>'ETF MTD'!$OW$28/'ETF MTD'!$OW$3-1</f>
        <v/>
      </c>
      <c r="GC82" s="32">
        <f>GA82*GB82</f>
        <v/>
      </c>
      <c r="GD82" s="32" t="n"/>
      <c r="GE82" t="inlineStr">
        <is>
          <t>GOVT</t>
        </is>
      </c>
      <c r="GF82" s="143" t="n">
        <v>0</v>
      </c>
      <c r="GG82" s="32">
        <f>'ETF MTD'!$OW$28/'ETF MTD'!$OW$3-1</f>
        <v/>
      </c>
      <c r="GH82" s="32">
        <f>GF82*GG82</f>
        <v/>
      </c>
      <c r="GI82" s="32" t="n"/>
      <c r="GJ82" t="inlineStr">
        <is>
          <t>GOVT</t>
        </is>
      </c>
      <c r="GK82" s="143" t="n">
        <v>0</v>
      </c>
      <c r="GL82" s="32">
        <f>'ETF MTD'!$OW$28/'ETF MTD'!$OW$3-1</f>
        <v/>
      </c>
      <c r="GM82" s="32">
        <f>GK82*GL82</f>
        <v/>
      </c>
      <c r="GN82" s="32" t="n"/>
      <c r="GO82" t="inlineStr">
        <is>
          <t>GOVT</t>
        </is>
      </c>
      <c r="GP82" s="143" t="n">
        <v>0</v>
      </c>
      <c r="GQ82" s="32">
        <f>'ETF MTD'!$OW$28/'ETF MTD'!$OW$3-1</f>
        <v/>
      </c>
      <c r="GR82" s="32">
        <f>GP82*GQ82</f>
        <v/>
      </c>
      <c r="GS82" s="32" t="n"/>
      <c r="GT82" t="inlineStr">
        <is>
          <t>GOVT</t>
        </is>
      </c>
      <c r="GU82" s="143" t="n">
        <v>0</v>
      </c>
      <c r="GV82" s="32">
        <f>'ETF MTD'!$OW$28/'ETF MTD'!$OW$3-1</f>
        <v/>
      </c>
      <c r="GW82" s="32">
        <f>GU82*GV82</f>
        <v/>
      </c>
      <c r="GX82" s="32" t="n"/>
      <c r="GY82" t="inlineStr">
        <is>
          <t>GOVT</t>
        </is>
      </c>
      <c r="GZ82" s="143" t="n">
        <v>0</v>
      </c>
      <c r="HA82" s="32">
        <f>'ETF MTD'!$OW$28/'ETF MTD'!$OW$3-1</f>
        <v/>
      </c>
      <c r="HB82" s="32">
        <f>GZ82*HA82</f>
        <v/>
      </c>
      <c r="HC82" s="32" t="n"/>
      <c r="HD82" t="inlineStr">
        <is>
          <t>GOVT</t>
        </is>
      </c>
      <c r="HE82" s="143" t="n">
        <v>0</v>
      </c>
      <c r="HF82" s="32">
        <f>'ETF MTD'!$OW$28/'ETF MTD'!$OW$3-1</f>
        <v/>
      </c>
      <c r="HG82" s="32">
        <f>HE82*HF82</f>
        <v/>
      </c>
      <c r="HH82" s="32" t="n"/>
      <c r="HI82" t="inlineStr">
        <is>
          <t>GOVT</t>
        </is>
      </c>
      <c r="HJ82" s="143" t="n">
        <v>0</v>
      </c>
      <c r="HK82" s="32">
        <f>'ETF MTD'!$OW$28/'ETF MTD'!$OW$3-1</f>
        <v/>
      </c>
      <c r="HL82" s="32">
        <f>HJ82*HK82</f>
        <v/>
      </c>
      <c r="HM82" s="32" t="n"/>
      <c r="HN82" t="inlineStr">
        <is>
          <t>GOVT</t>
        </is>
      </c>
      <c r="HO82" s="143" t="n">
        <v>0</v>
      </c>
      <c r="HP82" s="32">
        <f>'ETF MTD'!$OW$28/'ETF MTD'!$OW$3-1</f>
        <v/>
      </c>
      <c r="HQ82" s="32">
        <f>HO82*HP82</f>
        <v/>
      </c>
      <c r="HR82" s="32" t="n"/>
      <c r="HS82" t="inlineStr">
        <is>
          <t>GOVT</t>
        </is>
      </c>
      <c r="HT82" s="143" t="n">
        <v>0</v>
      </c>
      <c r="HU82" s="32">
        <f>'ETF MTD'!$OW$28/'ETF MTD'!$OW$3-1</f>
        <v/>
      </c>
      <c r="HV82" s="32">
        <f>HT82*HU82</f>
        <v/>
      </c>
      <c r="HW82" s="32" t="n"/>
      <c r="HX82" t="inlineStr">
        <is>
          <t>GOVT</t>
        </is>
      </c>
      <c r="HY82" s="143" t="n">
        <v>0</v>
      </c>
      <c r="HZ82" s="32">
        <f>'ETF MTD'!$OW$28/'ETF MTD'!$OW$3-1</f>
        <v/>
      </c>
      <c r="IA82" s="32">
        <f>HY82*HZ82</f>
        <v/>
      </c>
      <c r="IB82" s="32" t="n"/>
      <c r="IC82" t="inlineStr">
        <is>
          <t>GOVT</t>
        </is>
      </c>
      <c r="ID82" s="143" t="n">
        <v>0</v>
      </c>
      <c r="IE82" s="32">
        <f>'ETF MTD'!$OW$28/'ETF MTD'!$OW$3-1</f>
        <v/>
      </c>
      <c r="IF82" s="32">
        <f>ID82*IE82</f>
        <v/>
      </c>
      <c r="IG82" s="32" t="n"/>
      <c r="IH82" t="inlineStr">
        <is>
          <t>GOVT</t>
        </is>
      </c>
      <c r="II82" s="143" t="n">
        <v>0</v>
      </c>
      <c r="IJ82" s="32">
        <f>'ETF MTD'!$OW$28/'ETF MTD'!$OW$3-1</f>
        <v/>
      </c>
      <c r="IK82" s="32">
        <f>II82*IJ82</f>
        <v/>
      </c>
      <c r="IL82" s="32" t="n"/>
      <c r="IM82" t="inlineStr">
        <is>
          <t>GOVT</t>
        </is>
      </c>
      <c r="IN82" s="143" t="n">
        <v>0</v>
      </c>
      <c r="IO82" s="32">
        <f>'ETF MTD'!$OW$28/'ETF MTD'!$OW$3-1</f>
        <v/>
      </c>
      <c r="IP82" s="32">
        <f>IN82*IO82</f>
        <v/>
      </c>
      <c r="IQ82" s="32" t="n"/>
      <c r="IR82" t="inlineStr">
        <is>
          <t>GOVT</t>
        </is>
      </c>
      <c r="IS82" s="143" t="n">
        <v>0</v>
      </c>
      <c r="IT82" s="32">
        <f>'ETF MTD'!$OW$28/'ETF MTD'!$OW$3-1</f>
        <v/>
      </c>
      <c r="IU82" s="32">
        <f>IS82*IT82</f>
        <v/>
      </c>
      <c r="IV82" s="32" t="n"/>
      <c r="IW82" t="inlineStr">
        <is>
          <t>GOVT</t>
        </is>
      </c>
      <c r="IX82" s="143" t="n">
        <v>0</v>
      </c>
      <c r="IY82" s="32">
        <f>'ETF MTD'!$OW$28/'ETF MTD'!$OW$3-1</f>
        <v/>
      </c>
      <c r="IZ82" s="32">
        <f>IX82*IY82</f>
        <v/>
      </c>
      <c r="JA82" s="32" t="n"/>
      <c r="JB82" t="inlineStr">
        <is>
          <t>GOVT</t>
        </is>
      </c>
      <c r="JC82" s="143" t="n">
        <v>0</v>
      </c>
      <c r="JD82" s="32">
        <f>'ETF MTD'!$OW$28/'ETF MTD'!$OW$3-1</f>
        <v/>
      </c>
      <c r="JE82" s="32">
        <f>JC82*JD82</f>
        <v/>
      </c>
      <c r="JF82" s="32" t="n"/>
      <c r="JG82" t="inlineStr">
        <is>
          <t>GOVT</t>
        </is>
      </c>
      <c r="JH82" s="143" t="n">
        <v>0</v>
      </c>
      <c r="JI82" s="32">
        <f>'ETF MTD'!$OW$28/'ETF MTD'!$OW$3-1</f>
        <v/>
      </c>
      <c r="JJ82" s="32">
        <f>JH82*JI82</f>
        <v/>
      </c>
      <c r="JK82" s="32" t="n"/>
      <c r="JL82" t="inlineStr">
        <is>
          <t>GOVT</t>
        </is>
      </c>
      <c r="JM82" s="143" t="n">
        <v>0</v>
      </c>
      <c r="JN82" s="32">
        <f>'ETF MTD'!$OW$28/'ETF MTD'!$OW$3-1</f>
        <v/>
      </c>
      <c r="JO82" s="32">
        <f>JM82*JN82</f>
        <v/>
      </c>
      <c r="JP82" s="32" t="n"/>
      <c r="JQ82" t="inlineStr">
        <is>
          <t>GOVT</t>
        </is>
      </c>
      <c r="JR82" s="143" t="n">
        <v>0</v>
      </c>
      <c r="JS82" s="32">
        <f>'ETF MTD'!$OW$28/'ETF MTD'!$OW$3-1</f>
        <v/>
      </c>
      <c r="JT82" s="32">
        <f>JR82*JS82</f>
        <v/>
      </c>
      <c r="JU82" s="32" t="n"/>
      <c r="JV82" t="inlineStr">
        <is>
          <t>GOVT</t>
        </is>
      </c>
      <c r="JW82" s="143" t="n">
        <v>0</v>
      </c>
      <c r="JX82" s="32">
        <f>'ETF MTD'!$OW$28/'ETF MTD'!$OW$3-1</f>
        <v/>
      </c>
      <c r="JY82" s="32">
        <f>JW82*JX82</f>
        <v/>
      </c>
      <c r="JZ82" s="32" t="n"/>
      <c r="KA82" t="inlineStr">
        <is>
          <t>GOVT</t>
        </is>
      </c>
      <c r="KB82" s="143" t="n">
        <v>0</v>
      </c>
      <c r="KC82" s="32">
        <f>'ETF MTD'!$OW$28/'ETF MTD'!$OW$3-1</f>
        <v/>
      </c>
      <c r="KD82" s="32">
        <f>KB82*KC82</f>
        <v/>
      </c>
      <c r="KE82" s="32" t="n"/>
      <c r="KF82" t="inlineStr">
        <is>
          <t>GOVT</t>
        </is>
      </c>
      <c r="KG82" s="143" t="n">
        <v>0</v>
      </c>
      <c r="KH82" s="32">
        <f>'ETF MTD'!$OW$28/'ETF MTD'!$OW$3-1</f>
        <v/>
      </c>
      <c r="KI82" s="32">
        <f>KG82*KH82</f>
        <v/>
      </c>
      <c r="KJ82" s="32" t="n"/>
      <c r="KK82" t="inlineStr">
        <is>
          <t>GOVT</t>
        </is>
      </c>
      <c r="KL82" s="143" t="n">
        <v>0</v>
      </c>
      <c r="KM82" s="32">
        <f>'ETF MTD'!$OW$28/'ETF MTD'!$OW$3-1</f>
        <v/>
      </c>
      <c r="KN82" s="32">
        <f>KL82*KM82</f>
        <v/>
      </c>
      <c r="KO82" s="32" t="n"/>
      <c r="KP82" t="inlineStr">
        <is>
          <t>GOVT</t>
        </is>
      </c>
      <c r="KQ82" s="143" t="n">
        <v>0</v>
      </c>
      <c r="KR82" s="32">
        <f>'ETF MTD'!$OW$28/'ETF MTD'!$OW$3-1</f>
        <v/>
      </c>
      <c r="KS82" s="32">
        <f>KQ82*KR82</f>
        <v/>
      </c>
      <c r="KT82" s="32" t="n"/>
      <c r="KU82" t="inlineStr">
        <is>
          <t>GOVT</t>
        </is>
      </c>
      <c r="KV82" s="143" t="n">
        <v>0</v>
      </c>
      <c r="KW82" s="32">
        <f>'ETF MTD'!$OW$28/'ETF MTD'!$OW$3-1</f>
        <v/>
      </c>
      <c r="KX82" s="32">
        <f>KV82*KW82</f>
        <v/>
      </c>
      <c r="KY82" s="32" t="n"/>
      <c r="KZ82" t="inlineStr">
        <is>
          <t>GOVT</t>
        </is>
      </c>
      <c r="LA82" s="143" t="n">
        <v>0</v>
      </c>
      <c r="LB82" s="32">
        <f>'ETF MTD'!$OW$28/'ETF MTD'!$OW$3-1</f>
        <v/>
      </c>
      <c r="LC82" s="32">
        <f>LA82*LB82</f>
        <v/>
      </c>
      <c r="LD82" s="32" t="n"/>
      <c r="LE82" t="inlineStr">
        <is>
          <t>GOVT</t>
        </is>
      </c>
      <c r="LF82" s="143" t="n">
        <v>0</v>
      </c>
      <c r="LG82" s="32">
        <f>'ETF MTD'!$OW$28/'ETF MTD'!$OW$3-1</f>
        <v/>
      </c>
      <c r="LH82" s="32">
        <f>LF82*LG82</f>
        <v/>
      </c>
      <c r="LJ82" t="inlineStr">
        <is>
          <t>GOVT</t>
        </is>
      </c>
      <c r="LK82" s="143" t="n">
        <v>0</v>
      </c>
      <c r="LL82" s="32">
        <f>'ETF MTD'!$OW$28/'ETF MTD'!$OW$3-1</f>
        <v/>
      </c>
      <c r="LM82" s="32">
        <f>LK82*LL82</f>
        <v/>
      </c>
      <c r="LN82" s="32" t="n"/>
      <c r="LO82" t="inlineStr">
        <is>
          <t>GOVT</t>
        </is>
      </c>
      <c r="LP82" s="143" t="n">
        <v>0</v>
      </c>
      <c r="LQ82" s="32">
        <f>'ETF MTD'!$OW$28/'ETF MTD'!$OW$3-1</f>
        <v/>
      </c>
      <c r="LR82" s="32">
        <f>LP82*LQ82</f>
        <v/>
      </c>
      <c r="LT82" t="inlineStr">
        <is>
          <t>GOVT</t>
        </is>
      </c>
      <c r="LU82" s="143" t="n">
        <v>0</v>
      </c>
      <c r="LV82" s="32">
        <f>'ETF MTD'!$OW$28/'ETF MTD'!$OW$3-1</f>
        <v/>
      </c>
      <c r="LW82" s="32">
        <f>LU82*LV82</f>
        <v/>
      </c>
      <c r="LY82" t="inlineStr">
        <is>
          <t>GOVT</t>
        </is>
      </c>
      <c r="LZ82" s="143" t="n">
        <v>0</v>
      </c>
      <c r="MA82" s="32">
        <f>'ETF MTD'!$OW$28/'ETF MTD'!$OW$3-1</f>
        <v/>
      </c>
      <c r="MB82" s="32">
        <f>LZ82*MA82</f>
        <v/>
      </c>
      <c r="MD82" t="inlineStr">
        <is>
          <t>GOVT</t>
        </is>
      </c>
      <c r="ME82" s="143" t="n">
        <v>0</v>
      </c>
      <c r="MF82" s="32">
        <f>'ETF MTD'!$OW$28/'ETF MTD'!$OW$3-1</f>
        <v/>
      </c>
      <c r="MG82" s="32">
        <f>ME82*MF82</f>
        <v/>
      </c>
      <c r="MI82" t="inlineStr">
        <is>
          <t>GOVT</t>
        </is>
      </c>
      <c r="MJ82" s="143" t="n">
        <v>0</v>
      </c>
      <c r="MK82" s="32">
        <f>'ETF MTD'!$OW$28/'ETF MTD'!$OW$3-1</f>
        <v/>
      </c>
      <c r="ML82" s="32">
        <f>MJ82*MK82</f>
        <v/>
      </c>
      <c r="MN82" t="inlineStr">
        <is>
          <t>GOVT</t>
        </is>
      </c>
      <c r="MO82" s="143" t="n">
        <v>0</v>
      </c>
      <c r="MP82" s="32">
        <f>'ETF MTD'!$OW$28/'ETF MTD'!$OW$3-1</f>
        <v/>
      </c>
      <c r="MQ82" s="32">
        <f>MO82*MP82</f>
        <v/>
      </c>
      <c r="MS82" t="inlineStr">
        <is>
          <t>GOVT</t>
        </is>
      </c>
      <c r="MT82" s="143" t="n">
        <v>0</v>
      </c>
      <c r="MU82" s="32">
        <f>'ETF MTD'!$OW$28/'ETF MTD'!$OW$3-1</f>
        <v/>
      </c>
      <c r="MV82" s="32">
        <f>MT82*MU82</f>
        <v/>
      </c>
      <c r="MX82" t="inlineStr">
        <is>
          <t>GOVT</t>
        </is>
      </c>
      <c r="MY82" s="143" t="n">
        <v>0</v>
      </c>
      <c r="MZ82" s="32">
        <f>'ETF MTD'!$OW$28/'ETF MTD'!$OW$3-1</f>
        <v/>
      </c>
      <c r="NA82" s="32">
        <f>MY82*MZ82</f>
        <v/>
      </c>
      <c r="NC82" t="inlineStr">
        <is>
          <t>GOVT</t>
        </is>
      </c>
      <c r="ND82" s="143" t="n">
        <v>0</v>
      </c>
      <c r="NE82" s="32">
        <f>'ETF MTD'!$OW$28/'ETF MTD'!$OW$3-1</f>
        <v/>
      </c>
      <c r="NF82" s="32">
        <f>ND82*NE82</f>
        <v/>
      </c>
      <c r="NH82" t="inlineStr">
        <is>
          <t>GOVT</t>
        </is>
      </c>
      <c r="NI82" s="143" t="n">
        <v>0</v>
      </c>
      <c r="NJ82" s="32">
        <f>'ETF MTD'!$OW$28/'ETF MTD'!$OW$3-1</f>
        <v/>
      </c>
      <c r="NK82" s="32">
        <f>NI82*NJ82</f>
        <v/>
      </c>
      <c r="NM82" t="inlineStr">
        <is>
          <t>GOVT</t>
        </is>
      </c>
      <c r="NN82" s="143" t="n">
        <v>0</v>
      </c>
      <c r="NO82" s="32">
        <f>'ETF MTD'!$OW$28/'ETF MTD'!$OW$3-1</f>
        <v/>
      </c>
      <c r="NP82" s="32">
        <f>NN82*NO82</f>
        <v/>
      </c>
      <c r="NR82" t="inlineStr">
        <is>
          <t>GOVT</t>
        </is>
      </c>
      <c r="NS82" s="143" t="n">
        <v>0</v>
      </c>
      <c r="NT82" s="32">
        <f>'ETF MTD'!$OW$28/'ETF MTD'!$OW$3-1</f>
        <v/>
      </c>
      <c r="NU82" s="32">
        <f>NS82*NT82</f>
        <v/>
      </c>
      <c r="NW82" t="inlineStr">
        <is>
          <t>GOVT</t>
        </is>
      </c>
      <c r="NX82" s="143" t="n">
        <v>0</v>
      </c>
      <c r="NY82" s="32">
        <f>'ETF MTD'!$OW$28/'ETF MTD'!$OW$3-1</f>
        <v/>
      </c>
      <c r="NZ82" s="32">
        <f>NX82*NY82</f>
        <v/>
      </c>
      <c r="OB82" t="inlineStr">
        <is>
          <t>GOVT</t>
        </is>
      </c>
      <c r="OC82" s="143" t="n">
        <v>0</v>
      </c>
      <c r="OD82" s="32">
        <f>'ETF MTD'!$OW$28/'ETF MTD'!$OW$3-1</f>
        <v/>
      </c>
      <c r="OE82" s="32">
        <f>OC82*OD82</f>
        <v/>
      </c>
      <c r="OG82" t="inlineStr">
        <is>
          <t>GOVT</t>
        </is>
      </c>
      <c r="OH82" s="143" t="n">
        <v>0</v>
      </c>
      <c r="OI82" s="32">
        <f>'ETF MTD'!$OW$28/'ETF MTD'!$OW$3-1</f>
        <v/>
      </c>
      <c r="OJ82" s="32">
        <f>OH82*OI82</f>
        <v/>
      </c>
      <c r="OL82" t="inlineStr">
        <is>
          <t>GOVT</t>
        </is>
      </c>
      <c r="OM82" s="143" t="n">
        <v>0</v>
      </c>
      <c r="ON82" s="32">
        <f>'ETF MTD'!$OW$28/'ETF MTD'!$OW$3-1</f>
        <v/>
      </c>
      <c r="OO82" s="32">
        <f>OM82*ON82</f>
        <v/>
      </c>
      <c r="OQ82" t="inlineStr">
        <is>
          <t>GOVT</t>
        </is>
      </c>
      <c r="OR82" s="143" t="n">
        <v>0</v>
      </c>
      <c r="OS82" s="32">
        <f>'ETF MTD'!$OW$28/'ETF MTD'!$OW$3-1</f>
        <v/>
      </c>
      <c r="OT82" s="32">
        <f>OR82*OS82</f>
        <v/>
      </c>
      <c r="OV82" t="inlineStr">
        <is>
          <t>GOVT</t>
        </is>
      </c>
      <c r="OW82" s="143" t="n">
        <v>0</v>
      </c>
      <c r="OX82" s="32">
        <f>'ETF MTD'!$OW$28/'ETF MTD'!$OW$3-1</f>
        <v/>
      </c>
      <c r="OY82" s="32">
        <f>OW82*OX82</f>
        <v/>
      </c>
      <c r="PA82" t="inlineStr">
        <is>
          <t>GOVT</t>
        </is>
      </c>
      <c r="PB82" s="143" t="n">
        <v>0</v>
      </c>
      <c r="PC82" s="32">
        <f>'ETF MTD'!$OW$28/'ETF MTD'!$OW$3-1</f>
        <v/>
      </c>
      <c r="PD82" s="32">
        <f>PB82*PC82</f>
        <v/>
      </c>
      <c r="PF82" t="inlineStr">
        <is>
          <t>GOVT</t>
        </is>
      </c>
      <c r="PG82" s="143" t="n">
        <v>0</v>
      </c>
      <c r="PH82" s="32">
        <f>'ETF MTD'!$OW$28/'ETF MTD'!$OW$3-1</f>
        <v/>
      </c>
      <c r="PI82" s="32">
        <f>PG82*PH82</f>
        <v/>
      </c>
      <c r="PK82" t="inlineStr">
        <is>
          <t>GOVT</t>
        </is>
      </c>
      <c r="PL82" s="143" t="n">
        <v>0</v>
      </c>
      <c r="PM82" s="32">
        <f>'ETF MTD'!$OW$28/'ETF MTD'!$OW$3-1</f>
        <v/>
      </c>
      <c r="PN82" s="32">
        <f>PL82*PM82</f>
        <v/>
      </c>
      <c r="PP82" t="inlineStr">
        <is>
          <t>GOVT</t>
        </is>
      </c>
      <c r="PQ82" s="143" t="n">
        <v>0</v>
      </c>
      <c r="PR82" s="32">
        <f>'ETF MTD'!$OW$28/'ETF MTD'!$OW$3-1</f>
        <v/>
      </c>
      <c r="PS82" s="32">
        <f>PQ82*PR82</f>
        <v/>
      </c>
      <c r="PU82" t="inlineStr">
        <is>
          <t>GOVT</t>
        </is>
      </c>
      <c r="PV82" s="143" t="n">
        <v>0</v>
      </c>
      <c r="PW82" s="32">
        <f>'ETF MTD'!$OW$28/'ETF MTD'!$OW$3-1</f>
        <v/>
      </c>
      <c r="PX82" s="32">
        <f>PV82*PW82</f>
        <v/>
      </c>
      <c r="PZ82" t="inlineStr">
        <is>
          <t>GOVT</t>
        </is>
      </c>
      <c r="QA82" s="143" t="n">
        <v>0</v>
      </c>
      <c r="QB82" s="32">
        <f>'ETF MTD'!$OW$28/'ETF MTD'!$OW$3-1</f>
        <v/>
      </c>
      <c r="QC82" s="32">
        <f>QA82*QB82</f>
        <v/>
      </c>
    </row>
    <row r="83">
      <c r="AF83" t="inlineStr">
        <is>
          <t>IVV</t>
        </is>
      </c>
      <c r="AG83" s="143" t="n">
        <v>0.3</v>
      </c>
      <c r="AH83" s="32">
        <f>'ETF MTD'!$W$28/'ETF MTD'!$W$3-1</f>
        <v/>
      </c>
      <c r="AI83" s="32">
        <f>AG83*AH83</f>
        <v/>
      </c>
      <c r="AK83" t="inlineStr">
        <is>
          <t>IVV</t>
        </is>
      </c>
      <c r="AL83" s="143" t="n">
        <v>0.99</v>
      </c>
      <c r="AM83" s="32">
        <f>'ETF MTD'!$W$28/'ETF MTD'!$W$3-1</f>
        <v/>
      </c>
      <c r="AN83" s="32">
        <f>AL83*AM83</f>
        <v/>
      </c>
      <c r="AP83" t="inlineStr">
        <is>
          <t>IVV</t>
        </is>
      </c>
      <c r="AQ83" s="143" t="n">
        <v>0.99</v>
      </c>
      <c r="AR83" s="32">
        <f>'ETF MTD'!$W$28/'ETF MTD'!$W$3-1</f>
        <v/>
      </c>
      <c r="AS83" s="32">
        <f>AQ83*AR83</f>
        <v/>
      </c>
      <c r="AU83" t="inlineStr">
        <is>
          <t>IVV</t>
        </is>
      </c>
      <c r="AV83" s="143" t="n">
        <v>0.99</v>
      </c>
      <c r="AW83" s="32">
        <f>'ETF MTD'!$W$28/'ETF MTD'!$W$3-1</f>
        <v/>
      </c>
      <c r="AX83" s="32">
        <f>AV83*AW83</f>
        <v/>
      </c>
      <c r="AZ83" t="inlineStr">
        <is>
          <t>IVV</t>
        </is>
      </c>
      <c r="BA83" s="143" t="n">
        <v>0.99</v>
      </c>
      <c r="BB83" s="32">
        <f>'ETF MTD'!$W$28/'ETF MTD'!$W$3-1</f>
        <v/>
      </c>
      <c r="BC83" s="32">
        <f>BA83*BB83</f>
        <v/>
      </c>
      <c r="FA83" s="33" t="inlineStr">
        <is>
          <t>BWX</t>
        </is>
      </c>
      <c r="FB83" s="49" t="n">
        <v>0</v>
      </c>
      <c r="FC83" s="61">
        <f>'ETF MTD'!$KG$28/'ETF MTD'!$KG$3-1</f>
        <v/>
      </c>
      <c r="FD83" s="61">
        <f>FB83*FC83</f>
        <v/>
      </c>
      <c r="FF83" s="33" t="inlineStr">
        <is>
          <t>BWX</t>
        </is>
      </c>
      <c r="FG83" s="49" t="n">
        <v>0</v>
      </c>
      <c r="FH83" s="61">
        <f>'ETF MTD'!$KG$28/'ETF MTD'!$KG$3-1</f>
        <v/>
      </c>
      <c r="FI83" s="61">
        <f>FG83*FH83</f>
        <v/>
      </c>
      <c r="FK83" s="33" t="inlineStr">
        <is>
          <t>BWX</t>
        </is>
      </c>
      <c r="FL83" s="49" t="n">
        <v>0</v>
      </c>
      <c r="FM83" s="61">
        <f>'ETF MTD'!$KG$28/'ETF MTD'!$KG$3-1</f>
        <v/>
      </c>
      <c r="FN83" s="61">
        <f>FL83*FM83</f>
        <v/>
      </c>
      <c r="FP83" s="33" t="inlineStr">
        <is>
          <t>BWX</t>
        </is>
      </c>
      <c r="FQ83" s="49" t="n">
        <v>0</v>
      </c>
      <c r="FR83" s="61">
        <f>'ETF MTD'!$KG$28/'ETF MTD'!$KG$3-1</f>
        <v/>
      </c>
      <c r="FS83" s="61">
        <f>FQ83*FR83</f>
        <v/>
      </c>
      <c r="FT83" s="61" t="n"/>
      <c r="FU83" s="33" t="inlineStr">
        <is>
          <t>BWX</t>
        </is>
      </c>
      <c r="FV83" s="49" t="n">
        <v>0</v>
      </c>
      <c r="FW83" s="61">
        <f>'ETF MTD'!$KG$28/'ETF MTD'!$KG$3-1</f>
        <v/>
      </c>
      <c r="FX83" s="61">
        <f>FV83*FW83</f>
        <v/>
      </c>
      <c r="FY83" s="61" t="n"/>
      <c r="FZ83" s="33" t="inlineStr">
        <is>
          <t>BWX</t>
        </is>
      </c>
      <c r="GA83" s="49" t="n">
        <v>0</v>
      </c>
      <c r="GB83" s="61">
        <f>'ETF MTD'!$KG$28/'ETF MTD'!$KG$3-1</f>
        <v/>
      </c>
      <c r="GC83" s="61">
        <f>GA83*GB83</f>
        <v/>
      </c>
      <c r="GD83" s="61" t="n"/>
      <c r="GE83" s="33" t="inlineStr">
        <is>
          <t>BWX</t>
        </is>
      </c>
      <c r="GF83" s="49" t="n">
        <v>0</v>
      </c>
      <c r="GG83" s="61">
        <f>'ETF MTD'!$KG$28/'ETF MTD'!$KG$3-1</f>
        <v/>
      </c>
      <c r="GH83" s="61">
        <f>GF83*GG83</f>
        <v/>
      </c>
      <c r="GI83" s="61" t="n"/>
      <c r="GJ83" s="33" t="inlineStr">
        <is>
          <t>BWX</t>
        </is>
      </c>
      <c r="GK83" s="49" t="n">
        <v>0</v>
      </c>
      <c r="GL83" s="61">
        <f>'ETF MTD'!$KG$28/'ETF MTD'!$KG$3-1</f>
        <v/>
      </c>
      <c r="GM83" s="61">
        <f>GK83*GL83</f>
        <v/>
      </c>
      <c r="GN83" s="61" t="n"/>
      <c r="GO83" s="33" t="inlineStr">
        <is>
          <t>BWX</t>
        </is>
      </c>
      <c r="GP83" s="49" t="n">
        <v>0</v>
      </c>
      <c r="GQ83" s="61">
        <f>'ETF MTD'!$KG$28/'ETF MTD'!$KG$3-1</f>
        <v/>
      </c>
      <c r="GR83" s="61">
        <f>GP83*GQ83</f>
        <v/>
      </c>
      <c r="GS83" s="61" t="n"/>
      <c r="GT83" s="33" t="inlineStr">
        <is>
          <t>BWX</t>
        </is>
      </c>
      <c r="GU83" s="49" t="n">
        <v>0</v>
      </c>
      <c r="GV83" s="61">
        <f>'ETF MTD'!$KG$28/'ETF MTD'!$KG$3-1</f>
        <v/>
      </c>
      <c r="GW83" s="61">
        <f>GU83*GV83</f>
        <v/>
      </c>
      <c r="GX83" s="61" t="n"/>
      <c r="GY83" s="33" t="inlineStr">
        <is>
          <t>BWX</t>
        </is>
      </c>
      <c r="GZ83" s="49" t="n">
        <v>0</v>
      </c>
      <c r="HA83" s="61">
        <f>'ETF MTD'!$KG$28/'ETF MTD'!$KG$3-1</f>
        <v/>
      </c>
      <c r="HB83" s="61">
        <f>GZ83*HA83</f>
        <v/>
      </c>
      <c r="HC83" s="61" t="n"/>
      <c r="HD83" s="33" t="inlineStr">
        <is>
          <t>BWX</t>
        </is>
      </c>
      <c r="HE83" s="49" t="n">
        <v>0</v>
      </c>
      <c r="HF83" s="61">
        <f>'ETF MTD'!$KG$28/'ETF MTD'!$KG$3-1</f>
        <v/>
      </c>
      <c r="HG83" s="61">
        <f>HE83*HF83</f>
        <v/>
      </c>
      <c r="HH83" s="61" t="n"/>
      <c r="HI83" s="33" t="inlineStr">
        <is>
          <t>BWX</t>
        </is>
      </c>
      <c r="HJ83" s="49" t="n">
        <v>0</v>
      </c>
      <c r="HK83" s="61">
        <f>'ETF MTD'!$KG$28/'ETF MTD'!$KG$3-1</f>
        <v/>
      </c>
      <c r="HL83" s="61">
        <f>HJ83*HK83</f>
        <v/>
      </c>
      <c r="HM83" s="61" t="n"/>
      <c r="HN83" s="33" t="inlineStr">
        <is>
          <t>BWX</t>
        </is>
      </c>
      <c r="HO83" s="49" t="n">
        <v>0</v>
      </c>
      <c r="HP83" s="61">
        <f>'ETF MTD'!$KG$28/'ETF MTD'!$KG$3-1</f>
        <v/>
      </c>
      <c r="HQ83" s="61">
        <f>HO83*HP83</f>
        <v/>
      </c>
      <c r="HR83" s="61" t="n"/>
      <c r="HS83" s="33" t="inlineStr">
        <is>
          <t>BWX</t>
        </is>
      </c>
      <c r="HT83" s="49" t="n">
        <v>0</v>
      </c>
      <c r="HU83" s="61">
        <f>'ETF MTD'!$KG$28/'ETF MTD'!$KG$3-1</f>
        <v/>
      </c>
      <c r="HV83" s="61">
        <f>HT83*HU83</f>
        <v/>
      </c>
      <c r="HW83" s="61" t="n"/>
      <c r="HX83" s="33" t="inlineStr">
        <is>
          <t>BWX</t>
        </is>
      </c>
      <c r="HY83" s="49" t="n">
        <v>0</v>
      </c>
      <c r="HZ83" s="61">
        <f>'ETF MTD'!$KG$28/'ETF MTD'!$KG$3-1</f>
        <v/>
      </c>
      <c r="IA83" s="61">
        <f>HY83*HZ83</f>
        <v/>
      </c>
      <c r="IB83" s="61" t="n"/>
      <c r="IC83" s="33" t="inlineStr">
        <is>
          <t>BWX</t>
        </is>
      </c>
      <c r="ID83" s="49" t="n">
        <v>0</v>
      </c>
      <c r="IE83" s="61">
        <f>'ETF MTD'!$KG$28/'ETF MTD'!$KG$3-1</f>
        <v/>
      </c>
      <c r="IF83" s="61">
        <f>ID83*IE83</f>
        <v/>
      </c>
      <c r="IG83" s="61" t="n"/>
      <c r="IH83" s="33" t="inlineStr">
        <is>
          <t>BWX</t>
        </is>
      </c>
      <c r="II83" s="49" t="n">
        <v>0</v>
      </c>
      <c r="IJ83" s="61">
        <f>'ETF MTD'!$KG$28/'ETF MTD'!$KG$3-1</f>
        <v/>
      </c>
      <c r="IK83" s="61">
        <f>II83*IJ83</f>
        <v/>
      </c>
      <c r="IL83" s="61" t="n"/>
      <c r="IM83" s="33" t="inlineStr">
        <is>
          <t>BWX</t>
        </is>
      </c>
      <c r="IN83" s="49" t="n">
        <v>0</v>
      </c>
      <c r="IO83" s="61">
        <f>'ETF MTD'!$KG$28/'ETF MTD'!$KG$3-1</f>
        <v/>
      </c>
      <c r="IP83" s="61">
        <f>IN83*IO83</f>
        <v/>
      </c>
      <c r="IQ83" s="61" t="n"/>
      <c r="IR83" s="33" t="inlineStr">
        <is>
          <t>BWX</t>
        </is>
      </c>
      <c r="IS83" s="49" t="n">
        <v>0</v>
      </c>
      <c r="IT83" s="61">
        <f>'ETF MTD'!$KG$28/'ETF MTD'!$KG$3-1</f>
        <v/>
      </c>
      <c r="IU83" s="61">
        <f>IS83*IT83</f>
        <v/>
      </c>
      <c r="IV83" s="61" t="n"/>
      <c r="IW83" s="33" t="inlineStr">
        <is>
          <t>BWX</t>
        </is>
      </c>
      <c r="IX83" s="49" t="n">
        <v>0</v>
      </c>
      <c r="IY83" s="61">
        <f>'ETF MTD'!$KG$28/'ETF MTD'!$KG$3-1</f>
        <v/>
      </c>
      <c r="IZ83" s="61">
        <f>IX83*IY83</f>
        <v/>
      </c>
      <c r="JA83" s="61" t="n"/>
      <c r="JB83" s="33" t="inlineStr">
        <is>
          <t>BWX</t>
        </is>
      </c>
      <c r="JC83" s="49" t="n">
        <v>0</v>
      </c>
      <c r="JD83" s="61">
        <f>'ETF MTD'!$KG$28/'ETF MTD'!$KG$3-1</f>
        <v/>
      </c>
      <c r="JE83" s="61">
        <f>JC83*JD83</f>
        <v/>
      </c>
      <c r="JF83" s="61" t="n"/>
      <c r="JG83" s="33" t="inlineStr">
        <is>
          <t>BWX</t>
        </is>
      </c>
      <c r="JH83" s="49" t="n">
        <v>0</v>
      </c>
      <c r="JI83" s="61">
        <f>'ETF MTD'!$KG$28/'ETF MTD'!$KG$3-1</f>
        <v/>
      </c>
      <c r="JJ83" s="61">
        <f>JH83*JI83</f>
        <v/>
      </c>
      <c r="JK83" s="61" t="n"/>
      <c r="JL83" s="33" t="inlineStr">
        <is>
          <t>BWX</t>
        </is>
      </c>
      <c r="JM83" s="49" t="n">
        <v>0</v>
      </c>
      <c r="JN83" s="61">
        <f>'ETF MTD'!$KG$28/'ETF MTD'!$KG$3-1</f>
        <v/>
      </c>
      <c r="JO83" s="61">
        <f>JM83*JN83</f>
        <v/>
      </c>
      <c r="JP83" s="61" t="n"/>
      <c r="JQ83" s="33" t="inlineStr">
        <is>
          <t>BWX</t>
        </is>
      </c>
      <c r="JR83" s="49" t="n">
        <v>0</v>
      </c>
      <c r="JS83" s="61">
        <f>'ETF MTD'!$KG$28/'ETF MTD'!$KG$3-1</f>
        <v/>
      </c>
      <c r="JT83" s="61">
        <f>JR83*JS83</f>
        <v/>
      </c>
      <c r="JU83" s="61" t="n"/>
      <c r="JV83" s="33" t="inlineStr">
        <is>
          <t>BWX</t>
        </is>
      </c>
      <c r="JW83" s="49" t="n">
        <v>0</v>
      </c>
      <c r="JX83" s="61">
        <f>'ETF MTD'!$KG$28/'ETF MTD'!$KG$3-1</f>
        <v/>
      </c>
      <c r="JY83" s="61">
        <f>JW83*JX83</f>
        <v/>
      </c>
      <c r="JZ83" s="61" t="n"/>
      <c r="KA83" s="33" t="inlineStr">
        <is>
          <t>BWX</t>
        </is>
      </c>
      <c r="KB83" s="49" t="n">
        <v>0</v>
      </c>
      <c r="KC83" s="61">
        <f>'ETF MTD'!$KG$28/'ETF MTD'!$KG$3-1</f>
        <v/>
      </c>
      <c r="KD83" s="61">
        <f>KB83*KC83</f>
        <v/>
      </c>
      <c r="KE83" s="61" t="n"/>
      <c r="KF83" s="33" t="inlineStr">
        <is>
          <t>BWX</t>
        </is>
      </c>
      <c r="KG83" s="49" t="n">
        <v>0</v>
      </c>
      <c r="KH83" s="61">
        <f>'ETF MTD'!$KG$28/'ETF MTD'!$KG$3-1</f>
        <v/>
      </c>
      <c r="KI83" s="61">
        <f>KG83*KH83</f>
        <v/>
      </c>
      <c r="KJ83" s="61" t="n"/>
      <c r="KK83" s="33" t="inlineStr">
        <is>
          <t>BWX</t>
        </is>
      </c>
      <c r="KL83" s="49" t="n">
        <v>0</v>
      </c>
      <c r="KM83" s="61">
        <f>'ETF MTD'!$KG$28/'ETF MTD'!$KG$3-1</f>
        <v/>
      </c>
      <c r="KN83" s="61">
        <f>KL83*KM83</f>
        <v/>
      </c>
      <c r="KO83" s="61" t="n"/>
      <c r="KP83" s="33" t="inlineStr">
        <is>
          <t>BWX</t>
        </is>
      </c>
      <c r="KQ83" s="49" t="n">
        <v>0</v>
      </c>
      <c r="KR83" s="61">
        <f>'ETF MTD'!$KG$28/'ETF MTD'!$KG$3-1</f>
        <v/>
      </c>
      <c r="KS83" s="61">
        <f>KQ83*KR83</f>
        <v/>
      </c>
      <c r="KT83" s="61" t="n"/>
      <c r="KU83" s="33" t="inlineStr">
        <is>
          <t>BWX</t>
        </is>
      </c>
      <c r="KV83" s="49" t="n">
        <v>0</v>
      </c>
      <c r="KW83" s="61">
        <f>'ETF MTD'!$KG$28/'ETF MTD'!$KG$3-1</f>
        <v/>
      </c>
      <c r="KX83" s="61">
        <f>KV83*KW83</f>
        <v/>
      </c>
      <c r="KY83" s="61" t="n"/>
      <c r="KZ83" s="33" t="inlineStr">
        <is>
          <t>BWX</t>
        </is>
      </c>
      <c r="LA83" s="49" t="n">
        <v>0</v>
      </c>
      <c r="LB83" s="61">
        <f>'ETF MTD'!$KG$28/'ETF MTD'!$KG$3-1</f>
        <v/>
      </c>
      <c r="LC83" s="61">
        <f>LA83*LB83</f>
        <v/>
      </c>
      <c r="LD83" s="61" t="n"/>
      <c r="LE83" s="33" t="inlineStr">
        <is>
          <t>BWX</t>
        </is>
      </c>
      <c r="LF83" s="49" t="n">
        <v>0</v>
      </c>
      <c r="LG83" s="61">
        <f>'ETF MTD'!$KG$28/'ETF MTD'!$KG$3-1</f>
        <v/>
      </c>
      <c r="LH83" s="61">
        <f>LF83*LG83</f>
        <v/>
      </c>
      <c r="LJ83" s="33" t="inlineStr">
        <is>
          <t>BWX</t>
        </is>
      </c>
      <c r="LK83" s="49" t="n">
        <v>0</v>
      </c>
      <c r="LL83" s="61">
        <f>'ETF MTD'!$KG$28/'ETF MTD'!$KG$3-1</f>
        <v/>
      </c>
      <c r="LM83" s="61">
        <f>LK83*LL83</f>
        <v/>
      </c>
      <c r="LN83" s="61" t="n"/>
      <c r="LO83" s="33" t="inlineStr">
        <is>
          <t>BWX</t>
        </is>
      </c>
      <c r="LP83" s="49" t="n">
        <v>0</v>
      </c>
      <c r="LQ83" s="61">
        <f>'ETF MTD'!$KG$28/'ETF MTD'!$KG$3-1</f>
        <v/>
      </c>
      <c r="LR83" s="61">
        <f>LP83*LQ83</f>
        <v/>
      </c>
      <c r="LT83" s="33" t="inlineStr">
        <is>
          <t>BWX</t>
        </is>
      </c>
      <c r="LU83" s="49" t="n">
        <v>0</v>
      </c>
      <c r="LV83" s="61">
        <f>'ETF MTD'!$KG$28/'ETF MTD'!$KG$3-1</f>
        <v/>
      </c>
      <c r="LW83" s="61">
        <f>LU83*LV83</f>
        <v/>
      </c>
      <c r="LY83" s="33" t="inlineStr">
        <is>
          <t>BWX</t>
        </is>
      </c>
      <c r="LZ83" s="49" t="n">
        <v>0</v>
      </c>
      <c r="MA83" s="61">
        <f>'ETF MTD'!$KG$28/'ETF MTD'!$KG$3-1</f>
        <v/>
      </c>
      <c r="MB83" s="61">
        <f>LZ83*MA83</f>
        <v/>
      </c>
      <c r="MD83" s="33" t="inlineStr">
        <is>
          <t>BWX</t>
        </is>
      </c>
      <c r="ME83" s="49" t="n">
        <v>0</v>
      </c>
      <c r="MF83" s="61">
        <f>'ETF MTD'!$KG$28/'ETF MTD'!$KG$3-1</f>
        <v/>
      </c>
      <c r="MG83" s="61">
        <f>ME83*MF83</f>
        <v/>
      </c>
      <c r="MI83" s="33" t="inlineStr">
        <is>
          <t>BWX</t>
        </is>
      </c>
      <c r="MJ83" s="49" t="n">
        <v>0</v>
      </c>
      <c r="MK83" s="61">
        <f>'ETF MTD'!$KG$28/'ETF MTD'!$KG$3-1</f>
        <v/>
      </c>
      <c r="ML83" s="61">
        <f>MJ83*MK83</f>
        <v/>
      </c>
      <c r="MN83" s="33" t="inlineStr">
        <is>
          <t>BWX</t>
        </is>
      </c>
      <c r="MO83" s="49" t="n">
        <v>0</v>
      </c>
      <c r="MP83" s="61">
        <f>'ETF MTD'!$KG$28/'ETF MTD'!$KG$3-1</f>
        <v/>
      </c>
      <c r="MQ83" s="61">
        <f>MO83*MP83</f>
        <v/>
      </c>
      <c r="MS83" s="33" t="inlineStr">
        <is>
          <t>BWX</t>
        </is>
      </c>
      <c r="MT83" s="49" t="n">
        <v>0</v>
      </c>
      <c r="MU83" s="61">
        <f>'ETF MTD'!$KG$28/'ETF MTD'!$KG$3-1</f>
        <v/>
      </c>
      <c r="MV83" s="61">
        <f>MT83*MU83</f>
        <v/>
      </c>
      <c r="MX83" s="33" t="inlineStr">
        <is>
          <t>BWX</t>
        </is>
      </c>
      <c r="MY83" s="49" t="n">
        <v>0</v>
      </c>
      <c r="MZ83" s="61">
        <f>'ETF MTD'!$KG$28/'ETF MTD'!$KG$3-1</f>
        <v/>
      </c>
      <c r="NA83" s="61">
        <f>MY83*MZ83</f>
        <v/>
      </c>
      <c r="NC83" s="33" t="inlineStr">
        <is>
          <t>BWX</t>
        </is>
      </c>
      <c r="ND83" s="49" t="n">
        <v>0</v>
      </c>
      <c r="NE83" s="61">
        <f>'ETF MTD'!$KG$28/'ETF MTD'!$KG$3-1</f>
        <v/>
      </c>
      <c r="NF83" s="61">
        <f>ND83*NE83</f>
        <v/>
      </c>
      <c r="NH83" s="33" t="inlineStr">
        <is>
          <t>BWX</t>
        </is>
      </c>
      <c r="NI83" s="49" t="n">
        <v>0</v>
      </c>
      <c r="NJ83" s="61">
        <f>'ETF MTD'!$KG$28/'ETF MTD'!$KG$3-1</f>
        <v/>
      </c>
      <c r="NK83" s="61">
        <f>NI83*NJ83</f>
        <v/>
      </c>
      <c r="NM83" s="33" t="inlineStr">
        <is>
          <t>BWX</t>
        </is>
      </c>
      <c r="NN83" s="49" t="n">
        <v>0</v>
      </c>
      <c r="NO83" s="61">
        <f>'ETF MTD'!$KG$28/'ETF MTD'!$KG$3-1</f>
        <v/>
      </c>
      <c r="NP83" s="61">
        <f>NN83*NO83</f>
        <v/>
      </c>
      <c r="NR83" s="33" t="inlineStr">
        <is>
          <t>BWX</t>
        </is>
      </c>
      <c r="NS83" s="49" t="n">
        <v>0</v>
      </c>
      <c r="NT83" s="61">
        <f>'ETF MTD'!$KG$28/'ETF MTD'!$KG$3-1</f>
        <v/>
      </c>
      <c r="NU83" s="61">
        <f>NS83*NT83</f>
        <v/>
      </c>
      <c r="NW83" s="33" t="inlineStr">
        <is>
          <t>BWX</t>
        </is>
      </c>
      <c r="NX83" s="49" t="n">
        <v>0</v>
      </c>
      <c r="NY83" s="61">
        <f>'ETF MTD'!$KG$28/'ETF MTD'!$KG$3-1</f>
        <v/>
      </c>
      <c r="NZ83" s="61">
        <f>NX83*NY83</f>
        <v/>
      </c>
      <c r="OB83" s="33" t="inlineStr">
        <is>
          <t>BWX</t>
        </is>
      </c>
      <c r="OC83" s="49" t="n">
        <v>0</v>
      </c>
      <c r="OD83" s="61">
        <f>'ETF MTD'!$KG$28/'ETF MTD'!$KG$3-1</f>
        <v/>
      </c>
      <c r="OE83" s="61">
        <f>OC83*OD83</f>
        <v/>
      </c>
      <c r="OG83" s="33" t="inlineStr">
        <is>
          <t>BWX</t>
        </is>
      </c>
      <c r="OH83" s="49" t="n">
        <v>0</v>
      </c>
      <c r="OI83" s="61">
        <f>'ETF MTD'!$KG$28/'ETF MTD'!$KG$3-1</f>
        <v/>
      </c>
      <c r="OJ83" s="61">
        <f>OH83*OI83</f>
        <v/>
      </c>
      <c r="OL83" s="33" t="inlineStr">
        <is>
          <t>BWX</t>
        </is>
      </c>
      <c r="OM83" s="49" t="n">
        <v>0</v>
      </c>
      <c r="ON83" s="61">
        <f>'ETF MTD'!$KG$28/'ETF MTD'!$KG$3-1</f>
        <v/>
      </c>
      <c r="OO83" s="61">
        <f>OM83*ON83</f>
        <v/>
      </c>
      <c r="OQ83" s="33" t="inlineStr">
        <is>
          <t>BWX</t>
        </is>
      </c>
      <c r="OR83" s="49" t="n">
        <v>0</v>
      </c>
      <c r="OS83" s="61">
        <f>'ETF MTD'!$KG$28/'ETF MTD'!$KG$3-1</f>
        <v/>
      </c>
      <c r="OT83" s="61">
        <f>OR83*OS83</f>
        <v/>
      </c>
      <c r="OV83" s="33" t="inlineStr">
        <is>
          <t>BWX</t>
        </is>
      </c>
      <c r="OW83" s="49" t="n">
        <v>0</v>
      </c>
      <c r="OX83" s="61">
        <f>'ETF MTD'!$KG$28/'ETF MTD'!$KG$3-1</f>
        <v/>
      </c>
      <c r="OY83" s="61">
        <f>OW83*OX83</f>
        <v/>
      </c>
      <c r="PA83" s="33" t="inlineStr">
        <is>
          <t>BWX</t>
        </is>
      </c>
      <c r="PB83" s="49" t="n">
        <v>0</v>
      </c>
      <c r="PC83" s="61">
        <f>'ETF MTD'!$KG$28/'ETF MTD'!$KG$3-1</f>
        <v/>
      </c>
      <c r="PD83" s="61">
        <f>PB83*PC83</f>
        <v/>
      </c>
      <c r="PF83" s="33" t="inlineStr">
        <is>
          <t>BWX</t>
        </is>
      </c>
      <c r="PG83" s="49" t="n">
        <v>0</v>
      </c>
      <c r="PH83" s="61">
        <f>'ETF MTD'!$KG$28/'ETF MTD'!$KG$3-1</f>
        <v/>
      </c>
      <c r="PI83" s="61">
        <f>PG83*PH83</f>
        <v/>
      </c>
      <c r="PK83" s="33" t="inlineStr">
        <is>
          <t>BWX</t>
        </is>
      </c>
      <c r="PL83" s="49" t="n">
        <v>0</v>
      </c>
      <c r="PM83" s="61">
        <f>'ETF MTD'!$KG$28/'ETF MTD'!$KG$3-1</f>
        <v/>
      </c>
      <c r="PN83" s="61">
        <f>PL83*PM83</f>
        <v/>
      </c>
      <c r="PP83" s="33" t="inlineStr">
        <is>
          <t>BWX</t>
        </is>
      </c>
      <c r="PQ83" s="49" t="n">
        <v>0</v>
      </c>
      <c r="PR83" s="61">
        <f>'ETF MTD'!$KG$28/'ETF MTD'!$KG$3-1</f>
        <v/>
      </c>
      <c r="PS83" s="61">
        <f>PQ83*PR83</f>
        <v/>
      </c>
      <c r="PU83" s="33" t="inlineStr">
        <is>
          <t>BWX</t>
        </is>
      </c>
      <c r="PV83" s="49" t="n">
        <v>0</v>
      </c>
      <c r="PW83" s="61">
        <f>'ETF MTD'!$KG$28/'ETF MTD'!$KG$3-1</f>
        <v/>
      </c>
      <c r="PX83" s="61">
        <f>PV83*PW83</f>
        <v/>
      </c>
      <c r="PZ83" s="33" t="inlineStr">
        <is>
          <t>BWX</t>
        </is>
      </c>
      <c r="QA83" s="49" t="n">
        <v>0</v>
      </c>
      <c r="QB83" s="61">
        <f>'ETF MTD'!$KG$28/'ETF MTD'!$KG$3-1</f>
        <v/>
      </c>
      <c r="QC83" s="61">
        <f>QA83*QB83</f>
        <v/>
      </c>
    </row>
    <row r="84">
      <c r="AF84" t="inlineStr">
        <is>
          <t>SSO</t>
        </is>
      </c>
      <c r="AG84" s="143" t="n">
        <v>0</v>
      </c>
      <c r="AH84" s="32">
        <f>'ETF MTD'!$FE$28/'ETF MTD'!$FE$3-1</f>
        <v/>
      </c>
      <c r="AI84" s="32">
        <f>AG84*AH84</f>
        <v/>
      </c>
      <c r="AK84" t="inlineStr">
        <is>
          <t>SSO</t>
        </is>
      </c>
      <c r="AL84" s="143" t="n">
        <v>0</v>
      </c>
      <c r="AM84" s="32">
        <f>'ETF MTD'!$FE$28/'ETF MTD'!$FE$3-1</f>
        <v/>
      </c>
      <c r="AN84" s="32">
        <f>AL84*AM84</f>
        <v/>
      </c>
      <c r="AP84" t="inlineStr">
        <is>
          <t>SSO</t>
        </is>
      </c>
      <c r="AQ84" s="143" t="n">
        <v>0</v>
      </c>
      <c r="AR84" s="32">
        <f>'ETF MTD'!$FE$28/'ETF MTD'!$FE$3-1</f>
        <v/>
      </c>
      <c r="AS84" s="32">
        <f>AQ84*AR84</f>
        <v/>
      </c>
      <c r="AU84" t="inlineStr">
        <is>
          <t>SSO</t>
        </is>
      </c>
      <c r="AV84" s="143" t="n">
        <v>0</v>
      </c>
      <c r="AW84" s="32">
        <f>'ETF MTD'!$FE$28/'ETF MTD'!$FE$3-1</f>
        <v/>
      </c>
      <c r="AX84" s="32">
        <f>AV84*AW84</f>
        <v/>
      </c>
      <c r="AZ84" t="inlineStr">
        <is>
          <t>SSO</t>
        </is>
      </c>
      <c r="BA84" s="143" t="n">
        <v>0</v>
      </c>
      <c r="BB84" s="32">
        <f>'ETF MTD'!$FE$28/'ETF MTD'!$FE$3-1</f>
        <v/>
      </c>
      <c r="BC84" s="32">
        <f>BA84*BB84</f>
        <v/>
      </c>
      <c r="FA84" s="33" t="inlineStr">
        <is>
          <t>TIP</t>
        </is>
      </c>
      <c r="FB84" s="49" t="n">
        <v>0</v>
      </c>
      <c r="FC84" s="61">
        <f>'ETF MTD'!$DU$28/'ETF MTD'!$DU$3-1</f>
        <v/>
      </c>
      <c r="FD84" s="61">
        <f>FB84*FC84</f>
        <v/>
      </c>
      <c r="FF84" s="33" t="inlineStr">
        <is>
          <t>TIP</t>
        </is>
      </c>
      <c r="FG84" s="49" t="n">
        <v>0</v>
      </c>
      <c r="FH84" s="61">
        <f>'ETF MTD'!$DU$28/'ETF MTD'!$DU$3-1</f>
        <v/>
      </c>
      <c r="FI84" s="61">
        <f>FG84*FH84</f>
        <v/>
      </c>
      <c r="FK84" s="33" t="inlineStr">
        <is>
          <t>TIP</t>
        </is>
      </c>
      <c r="FL84" s="49" t="n">
        <v>0</v>
      </c>
      <c r="FM84" s="61">
        <f>'ETF MTD'!$DU$28/'ETF MTD'!$DU$3-1</f>
        <v/>
      </c>
      <c r="FN84" s="61">
        <f>FL84*FM84</f>
        <v/>
      </c>
      <c r="FP84" s="33" t="inlineStr">
        <is>
          <t>TIP</t>
        </is>
      </c>
      <c r="FQ84" s="49" t="n">
        <v>0</v>
      </c>
      <c r="FR84" s="61">
        <f>'ETF MTD'!$DU$28/'ETF MTD'!$DU$3-1</f>
        <v/>
      </c>
      <c r="FS84" s="61">
        <f>FQ84*FR84</f>
        <v/>
      </c>
      <c r="FT84" s="61" t="n"/>
      <c r="FU84" s="33" t="inlineStr">
        <is>
          <t>TIP</t>
        </is>
      </c>
      <c r="FV84" s="49" t="n">
        <v>0</v>
      </c>
      <c r="FW84" s="61">
        <f>'ETF MTD'!$DU$28/'ETF MTD'!$DU$3-1</f>
        <v/>
      </c>
      <c r="FX84" s="61">
        <f>FV84*FW84</f>
        <v/>
      </c>
      <c r="FY84" s="61" t="n"/>
      <c r="FZ84" s="33" t="inlineStr">
        <is>
          <t>TIP</t>
        </is>
      </c>
      <c r="GA84" s="49" t="n">
        <v>0</v>
      </c>
      <c r="GB84" s="61">
        <f>'ETF MTD'!$DU$28/'ETF MTD'!$DU$3-1</f>
        <v/>
      </c>
      <c r="GC84" s="61">
        <f>GA84*GB84</f>
        <v/>
      </c>
      <c r="GD84" s="61" t="n"/>
      <c r="GE84" s="33" t="inlineStr">
        <is>
          <t>TIP</t>
        </is>
      </c>
      <c r="GF84" s="49" t="n">
        <v>0</v>
      </c>
      <c r="GG84" s="61">
        <f>'ETF MTD'!$DU$28/'ETF MTD'!$DU$3-1</f>
        <v/>
      </c>
      <c r="GH84" s="61">
        <f>GF84*GG84</f>
        <v/>
      </c>
      <c r="GI84" s="61" t="n"/>
      <c r="GJ84" s="33" t="inlineStr">
        <is>
          <t>TIP</t>
        </is>
      </c>
      <c r="GK84" s="49" t="n">
        <v>0</v>
      </c>
      <c r="GL84" s="61">
        <f>'ETF MTD'!$DU$28/'ETF MTD'!$DU$3-1</f>
        <v/>
      </c>
      <c r="GM84" s="61">
        <f>GK84*GL84</f>
        <v/>
      </c>
      <c r="GN84" s="61" t="n"/>
      <c r="GO84" s="33" t="inlineStr">
        <is>
          <t>TIP</t>
        </is>
      </c>
      <c r="GP84" s="49" t="n">
        <v>0</v>
      </c>
      <c r="GQ84" s="61">
        <f>'ETF MTD'!$DU$28/'ETF MTD'!$DU$3-1</f>
        <v/>
      </c>
      <c r="GR84" s="61">
        <f>GP84*GQ84</f>
        <v/>
      </c>
      <c r="GS84" s="61" t="n"/>
      <c r="GT84" s="33" t="inlineStr">
        <is>
          <t>TIP</t>
        </is>
      </c>
      <c r="GU84" s="49" t="n">
        <v>0</v>
      </c>
      <c r="GV84" s="61">
        <f>'ETF MTD'!$DU$28/'ETF MTD'!$DU$3-1</f>
        <v/>
      </c>
      <c r="GW84" s="61">
        <f>GU84*GV84</f>
        <v/>
      </c>
      <c r="GX84" s="61" t="n"/>
      <c r="GY84" s="33" t="inlineStr">
        <is>
          <t>TIP</t>
        </is>
      </c>
      <c r="GZ84" s="49" t="n">
        <v>0</v>
      </c>
      <c r="HA84" s="61">
        <f>'ETF MTD'!$DU$28/'ETF MTD'!$DU$3-1</f>
        <v/>
      </c>
      <c r="HB84" s="61">
        <f>GZ84*HA84</f>
        <v/>
      </c>
      <c r="HC84" s="61" t="n"/>
      <c r="HD84" s="33" t="inlineStr">
        <is>
          <t>TIP</t>
        </is>
      </c>
      <c r="HE84" s="49" t="n">
        <v>0</v>
      </c>
      <c r="HF84" s="61">
        <f>'ETF MTD'!$DU$28/'ETF MTD'!$DU$3-1</f>
        <v/>
      </c>
      <c r="HG84" s="61">
        <f>HE84*HF84</f>
        <v/>
      </c>
      <c r="HH84" s="61" t="n"/>
      <c r="HI84" s="33" t="inlineStr">
        <is>
          <t>TIP</t>
        </is>
      </c>
      <c r="HJ84" s="49" t="n">
        <v>0</v>
      </c>
      <c r="HK84" s="61">
        <f>'ETF MTD'!$DU$28/'ETF MTD'!$DU$3-1</f>
        <v/>
      </c>
      <c r="HL84" s="61">
        <f>HJ84*HK84</f>
        <v/>
      </c>
      <c r="HM84" s="61" t="n"/>
      <c r="HN84" s="33" t="inlineStr">
        <is>
          <t>TIP</t>
        </is>
      </c>
      <c r="HO84" s="49" t="n">
        <v>0</v>
      </c>
      <c r="HP84" s="61">
        <f>'ETF MTD'!$DU$28/'ETF MTD'!$DU$3-1</f>
        <v/>
      </c>
      <c r="HQ84" s="61">
        <f>HO84*HP84</f>
        <v/>
      </c>
      <c r="HR84" s="61" t="n"/>
      <c r="HS84" s="33" t="inlineStr">
        <is>
          <t>TIP</t>
        </is>
      </c>
      <c r="HT84" s="49" t="n">
        <v>0</v>
      </c>
      <c r="HU84" s="61">
        <f>'ETF MTD'!$DU$28/'ETF MTD'!$DU$3-1</f>
        <v/>
      </c>
      <c r="HV84" s="61">
        <f>HT84*HU84</f>
        <v/>
      </c>
      <c r="HW84" s="61" t="n"/>
      <c r="HX84" s="33" t="inlineStr">
        <is>
          <t>TIP</t>
        </is>
      </c>
      <c r="HY84" s="49" t="n">
        <v>0</v>
      </c>
      <c r="HZ84" s="61">
        <f>'ETF MTD'!$DU$28/'ETF MTD'!$DU$3-1</f>
        <v/>
      </c>
      <c r="IA84" s="61">
        <f>HY84*HZ84</f>
        <v/>
      </c>
      <c r="IB84" s="61" t="n"/>
      <c r="IC84" s="33" t="inlineStr">
        <is>
          <t>TIP</t>
        </is>
      </c>
      <c r="ID84" s="49" t="n">
        <v>0</v>
      </c>
      <c r="IE84" s="61">
        <f>'ETF MTD'!$DU$28/'ETF MTD'!$DU$3-1</f>
        <v/>
      </c>
      <c r="IF84" s="61">
        <f>ID84*IE84</f>
        <v/>
      </c>
      <c r="IG84" s="61" t="n"/>
      <c r="IH84" s="33" t="inlineStr">
        <is>
          <t>TIP</t>
        </is>
      </c>
      <c r="II84" s="49" t="n">
        <v>0</v>
      </c>
      <c r="IJ84" s="61">
        <f>'ETF MTD'!$DU$28/'ETF MTD'!$DU$3-1</f>
        <v/>
      </c>
      <c r="IK84" s="61">
        <f>II84*IJ84</f>
        <v/>
      </c>
      <c r="IL84" s="61" t="n"/>
      <c r="IM84" s="33" t="inlineStr">
        <is>
          <t>TIP</t>
        </is>
      </c>
      <c r="IN84" s="49" t="n">
        <v>0</v>
      </c>
      <c r="IO84" s="61">
        <f>'ETF MTD'!$DU$28/'ETF MTD'!$DU$3-1</f>
        <v/>
      </c>
      <c r="IP84" s="61">
        <f>IN84*IO84</f>
        <v/>
      </c>
      <c r="IQ84" s="61" t="n"/>
      <c r="IR84" s="33" t="inlineStr">
        <is>
          <t>TIP</t>
        </is>
      </c>
      <c r="IS84" s="49" t="n">
        <v>0</v>
      </c>
      <c r="IT84" s="61">
        <f>'ETF MTD'!$DU$28/'ETF MTD'!$DU$3-1</f>
        <v/>
      </c>
      <c r="IU84" s="61">
        <f>IS84*IT84</f>
        <v/>
      </c>
      <c r="IV84" s="61" t="n"/>
      <c r="IW84" s="33" t="inlineStr">
        <is>
          <t>TIP</t>
        </is>
      </c>
      <c r="IX84" s="49" t="n">
        <v>0</v>
      </c>
      <c r="IY84" s="61">
        <f>'ETF MTD'!$DU$28/'ETF MTD'!$DU$3-1</f>
        <v/>
      </c>
      <c r="IZ84" s="61">
        <f>IX84*IY84</f>
        <v/>
      </c>
      <c r="JA84" s="61" t="n"/>
      <c r="JB84" s="33" t="inlineStr">
        <is>
          <t>TIP</t>
        </is>
      </c>
      <c r="JC84" s="49" t="n">
        <v>0</v>
      </c>
      <c r="JD84" s="61">
        <f>'ETF MTD'!$DU$28/'ETF MTD'!$DU$3-1</f>
        <v/>
      </c>
      <c r="JE84" s="61">
        <f>JC84*JD84</f>
        <v/>
      </c>
      <c r="JF84" s="61" t="n"/>
      <c r="JG84" s="33" t="inlineStr">
        <is>
          <t>TIP</t>
        </is>
      </c>
      <c r="JH84" s="49" t="n">
        <v>0</v>
      </c>
      <c r="JI84" s="61">
        <f>'ETF MTD'!$DU$28/'ETF MTD'!$DU$3-1</f>
        <v/>
      </c>
      <c r="JJ84" s="61">
        <f>JH84*JI84</f>
        <v/>
      </c>
      <c r="JK84" s="61" t="n"/>
      <c r="JL84" s="33" t="inlineStr">
        <is>
          <t>TIP</t>
        </is>
      </c>
      <c r="JM84" s="49" t="n">
        <v>0</v>
      </c>
      <c r="JN84" s="61">
        <f>'ETF MTD'!$DU$28/'ETF MTD'!$DU$3-1</f>
        <v/>
      </c>
      <c r="JO84" s="61">
        <f>JM84*JN84</f>
        <v/>
      </c>
      <c r="JP84" s="61" t="n"/>
      <c r="JQ84" s="33" t="inlineStr">
        <is>
          <t>TIP</t>
        </is>
      </c>
      <c r="JR84" s="49" t="n">
        <v>0</v>
      </c>
      <c r="JS84" s="61">
        <f>'ETF MTD'!$DU$28/'ETF MTD'!$DU$3-1</f>
        <v/>
      </c>
      <c r="JT84" s="61">
        <f>JR84*JS84</f>
        <v/>
      </c>
      <c r="JU84" s="61" t="n"/>
      <c r="JV84" s="33" t="inlineStr">
        <is>
          <t>TIP</t>
        </is>
      </c>
      <c r="JW84" s="49" t="n">
        <v>0</v>
      </c>
      <c r="JX84" s="61">
        <f>'ETF MTD'!$DU$28/'ETF MTD'!$DU$3-1</f>
        <v/>
      </c>
      <c r="JY84" s="61">
        <f>JW84*JX84</f>
        <v/>
      </c>
      <c r="JZ84" s="61" t="n"/>
      <c r="KA84" s="33" t="inlineStr">
        <is>
          <t>TIP</t>
        </is>
      </c>
      <c r="KB84" s="49" t="n">
        <v>0</v>
      </c>
      <c r="KC84" s="61">
        <f>'ETF MTD'!$DU$28/'ETF MTD'!$DU$3-1</f>
        <v/>
      </c>
      <c r="KD84" s="61">
        <f>KB84*KC84</f>
        <v/>
      </c>
      <c r="KE84" s="61" t="n"/>
      <c r="KF84" s="33" t="inlineStr">
        <is>
          <t>TIP</t>
        </is>
      </c>
      <c r="KG84" s="49" t="n">
        <v>0</v>
      </c>
      <c r="KH84" s="61">
        <f>'ETF MTD'!$DU$28/'ETF MTD'!$DU$3-1</f>
        <v/>
      </c>
      <c r="KI84" s="61">
        <f>KG84*KH84</f>
        <v/>
      </c>
      <c r="KJ84" s="61" t="n"/>
      <c r="KK84" s="33" t="inlineStr">
        <is>
          <t>TIP</t>
        </is>
      </c>
      <c r="KL84" s="49" t="n">
        <v>0</v>
      </c>
      <c r="KM84" s="61">
        <f>'ETF MTD'!$DU$28/'ETF MTD'!$DU$3-1</f>
        <v/>
      </c>
      <c r="KN84" s="61">
        <f>KL84*KM84</f>
        <v/>
      </c>
      <c r="KO84" s="61" t="n"/>
      <c r="KP84" s="33" t="inlineStr">
        <is>
          <t>TIP</t>
        </is>
      </c>
      <c r="KQ84" s="49" t="n">
        <v>0</v>
      </c>
      <c r="KR84" s="61">
        <f>'ETF MTD'!$DU$28/'ETF MTD'!$DU$3-1</f>
        <v/>
      </c>
      <c r="KS84" s="61">
        <f>KQ84*KR84</f>
        <v/>
      </c>
      <c r="KT84" s="61" t="n"/>
      <c r="KU84" s="33" t="inlineStr">
        <is>
          <t>TIP</t>
        </is>
      </c>
      <c r="KV84" s="49" t="n">
        <v>0</v>
      </c>
      <c r="KW84" s="61">
        <f>'ETF MTD'!$DU$28/'ETF MTD'!$DU$3-1</f>
        <v/>
      </c>
      <c r="KX84" s="61">
        <f>KV84*KW84</f>
        <v/>
      </c>
      <c r="KY84" s="61" t="n"/>
      <c r="KZ84" s="33" t="inlineStr">
        <is>
          <t>TIP</t>
        </is>
      </c>
      <c r="LA84" s="49" t="n">
        <v>0</v>
      </c>
      <c r="LB84" s="61">
        <f>'ETF MTD'!$DU$28/'ETF MTD'!$DU$3-1</f>
        <v/>
      </c>
      <c r="LC84" s="61">
        <f>LA84*LB84</f>
        <v/>
      </c>
      <c r="LD84" s="61" t="n"/>
      <c r="LE84" s="33" t="inlineStr">
        <is>
          <t>TIP</t>
        </is>
      </c>
      <c r="LF84" s="49" t="n">
        <v>0</v>
      </c>
      <c r="LG84" s="61">
        <f>'ETF MTD'!$DU$28/'ETF MTD'!$DU$3-1</f>
        <v/>
      </c>
      <c r="LH84" s="61">
        <f>LF84*LG84</f>
        <v/>
      </c>
      <c r="LJ84" s="33" t="inlineStr">
        <is>
          <t>TIP</t>
        </is>
      </c>
      <c r="LK84" s="49" t="n">
        <v>0</v>
      </c>
      <c r="LL84" s="61">
        <f>'ETF MTD'!$DU$28/'ETF MTD'!$DU$3-1</f>
        <v/>
      </c>
      <c r="LM84" s="61">
        <f>LK84*LL84</f>
        <v/>
      </c>
      <c r="LN84" s="61" t="n"/>
      <c r="LO84" s="33" t="inlineStr">
        <is>
          <t>TIP</t>
        </is>
      </c>
      <c r="LP84" s="49" t="n">
        <v>0</v>
      </c>
      <c r="LQ84" s="61">
        <f>'ETF MTD'!$DU$28/'ETF MTD'!$DU$3-1</f>
        <v/>
      </c>
      <c r="LR84" s="61">
        <f>LP84*LQ84</f>
        <v/>
      </c>
      <c r="LT84" s="33" t="inlineStr">
        <is>
          <t>TIP</t>
        </is>
      </c>
      <c r="LU84" s="49" t="n">
        <v>0</v>
      </c>
      <c r="LV84" s="61">
        <f>'ETF MTD'!$DU$28/'ETF MTD'!$DU$3-1</f>
        <v/>
      </c>
      <c r="LW84" s="61">
        <f>LU84*LV84</f>
        <v/>
      </c>
      <c r="LY84" s="33" t="inlineStr">
        <is>
          <t>TIP</t>
        </is>
      </c>
      <c r="LZ84" s="49" t="n">
        <v>0</v>
      </c>
      <c r="MA84" s="61">
        <f>'ETF MTD'!$DU$28/'ETF MTD'!$DU$3-1</f>
        <v/>
      </c>
      <c r="MB84" s="61">
        <f>LZ84*MA84</f>
        <v/>
      </c>
      <c r="MD84" s="33" t="inlineStr">
        <is>
          <t>TIP</t>
        </is>
      </c>
      <c r="ME84" s="49" t="n">
        <v>0</v>
      </c>
      <c r="MF84" s="61">
        <f>'ETF MTD'!$DU$28/'ETF MTD'!$DU$3-1</f>
        <v/>
      </c>
      <c r="MG84" s="61">
        <f>ME84*MF84</f>
        <v/>
      </c>
      <c r="MI84" s="33" t="inlineStr">
        <is>
          <t>TIP</t>
        </is>
      </c>
      <c r="MJ84" s="49" t="n">
        <v>0</v>
      </c>
      <c r="MK84" s="61">
        <f>'ETF MTD'!$DU$28/'ETF MTD'!$DU$3-1</f>
        <v/>
      </c>
      <c r="ML84" s="61">
        <f>MJ84*MK84</f>
        <v/>
      </c>
      <c r="MN84" s="33" t="inlineStr">
        <is>
          <t>TIP</t>
        </is>
      </c>
      <c r="MO84" s="49" t="n">
        <v>0</v>
      </c>
      <c r="MP84" s="61">
        <f>'ETF MTD'!$DU$28/'ETF MTD'!$DU$3-1</f>
        <v/>
      </c>
      <c r="MQ84" s="61">
        <f>MO84*MP84</f>
        <v/>
      </c>
      <c r="MS84" s="33" t="inlineStr">
        <is>
          <t>TIP</t>
        </is>
      </c>
      <c r="MT84" s="49" t="n">
        <v>0</v>
      </c>
      <c r="MU84" s="61">
        <f>'ETF MTD'!$DU$28/'ETF MTD'!$DU$3-1</f>
        <v/>
      </c>
      <c r="MV84" s="61">
        <f>MT84*MU84</f>
        <v/>
      </c>
      <c r="MX84" s="33" t="inlineStr">
        <is>
          <t>TIP</t>
        </is>
      </c>
      <c r="MY84" s="49" t="n">
        <v>0</v>
      </c>
      <c r="MZ84" s="61">
        <f>'ETF MTD'!$DU$28/'ETF MTD'!$DU$3-1</f>
        <v/>
      </c>
      <c r="NA84" s="61">
        <f>MY84*MZ84</f>
        <v/>
      </c>
      <c r="NC84" s="33" t="inlineStr">
        <is>
          <t>TIP</t>
        </is>
      </c>
      <c r="ND84" s="49" t="n">
        <v>0</v>
      </c>
      <c r="NE84" s="61">
        <f>'ETF MTD'!$DU$28/'ETF MTD'!$DU$3-1</f>
        <v/>
      </c>
      <c r="NF84" s="61">
        <f>ND84*NE84</f>
        <v/>
      </c>
      <c r="NH84" s="33" t="inlineStr">
        <is>
          <t>TIP</t>
        </is>
      </c>
      <c r="NI84" s="49" t="n">
        <v>0</v>
      </c>
      <c r="NJ84" s="61">
        <f>'ETF MTD'!$DU$28/'ETF MTD'!$DU$3-1</f>
        <v/>
      </c>
      <c r="NK84" s="61">
        <f>NI84*NJ84</f>
        <v/>
      </c>
      <c r="NM84" s="33" t="inlineStr">
        <is>
          <t>TIP</t>
        </is>
      </c>
      <c r="NN84" s="49" t="n">
        <v>0</v>
      </c>
      <c r="NO84" s="61">
        <f>'ETF MTD'!$DU$28/'ETF MTD'!$DU$3-1</f>
        <v/>
      </c>
      <c r="NP84" s="61">
        <f>NN84*NO84</f>
        <v/>
      </c>
      <c r="NR84" s="33" t="inlineStr">
        <is>
          <t>TIP</t>
        </is>
      </c>
      <c r="NS84" s="49" t="n">
        <v>0</v>
      </c>
      <c r="NT84" s="61">
        <f>'ETF MTD'!$DU$28/'ETF MTD'!$DU$3-1</f>
        <v/>
      </c>
      <c r="NU84" s="61">
        <f>NS84*NT84</f>
        <v/>
      </c>
      <c r="NW84" s="33" t="inlineStr">
        <is>
          <t>TIP</t>
        </is>
      </c>
      <c r="NX84" s="49" t="n">
        <v>0</v>
      </c>
      <c r="NY84" s="61">
        <f>'ETF MTD'!$DU$28/'ETF MTD'!$DU$3-1</f>
        <v/>
      </c>
      <c r="NZ84" s="61">
        <f>NX84*NY84</f>
        <v/>
      </c>
      <c r="OB84" s="33" t="inlineStr">
        <is>
          <t>TIP</t>
        </is>
      </c>
      <c r="OC84" s="49" t="n">
        <v>0</v>
      </c>
      <c r="OD84" s="61">
        <f>'ETF MTD'!$DU$28/'ETF MTD'!$DU$3-1</f>
        <v/>
      </c>
      <c r="OE84" s="61">
        <f>OC84*OD84</f>
        <v/>
      </c>
      <c r="OG84" s="33" t="inlineStr">
        <is>
          <t>TIP</t>
        </is>
      </c>
      <c r="OH84" s="49" t="n">
        <v>0</v>
      </c>
      <c r="OI84" s="61">
        <f>'ETF MTD'!$DU$28/'ETF MTD'!$DU$3-1</f>
        <v/>
      </c>
      <c r="OJ84" s="61">
        <f>OH84*OI84</f>
        <v/>
      </c>
      <c r="OL84" s="33" t="inlineStr">
        <is>
          <t>TIP</t>
        </is>
      </c>
      <c r="OM84" s="49" t="n">
        <v>0</v>
      </c>
      <c r="ON84" s="61">
        <f>'ETF MTD'!$DU$28/'ETF MTD'!$DU$3-1</f>
        <v/>
      </c>
      <c r="OO84" s="61">
        <f>OM84*ON84</f>
        <v/>
      </c>
      <c r="OQ84" s="33" t="inlineStr">
        <is>
          <t>TIP</t>
        </is>
      </c>
      <c r="OR84" s="49" t="n">
        <v>0</v>
      </c>
      <c r="OS84" s="61">
        <f>'ETF MTD'!$DU$28/'ETF MTD'!$DU$3-1</f>
        <v/>
      </c>
      <c r="OT84" s="61">
        <f>OR84*OS84</f>
        <v/>
      </c>
      <c r="OV84" s="33" t="inlineStr">
        <is>
          <t>TIP</t>
        </is>
      </c>
      <c r="OW84" s="49" t="n">
        <v>0</v>
      </c>
      <c r="OX84" s="61">
        <f>'ETF MTD'!$DU$28/'ETF MTD'!$DU$3-1</f>
        <v/>
      </c>
      <c r="OY84" s="61">
        <f>OW84*OX84</f>
        <v/>
      </c>
      <c r="PA84" s="33" t="inlineStr">
        <is>
          <t>TIP</t>
        </is>
      </c>
      <c r="PB84" s="49" t="n">
        <v>0</v>
      </c>
      <c r="PC84" s="61">
        <f>'ETF MTD'!$DU$28/'ETF MTD'!$DU$3-1</f>
        <v/>
      </c>
      <c r="PD84" s="61">
        <f>PB84*PC84</f>
        <v/>
      </c>
      <c r="PF84" s="33" t="inlineStr">
        <is>
          <t>TIP</t>
        </is>
      </c>
      <c r="PG84" s="49" t="n">
        <v>0</v>
      </c>
      <c r="PH84" s="61">
        <f>'ETF MTD'!$DU$28/'ETF MTD'!$DU$3-1</f>
        <v/>
      </c>
      <c r="PI84" s="61">
        <f>PG84*PH84</f>
        <v/>
      </c>
      <c r="PK84" s="33" t="inlineStr">
        <is>
          <t>TIP</t>
        </is>
      </c>
      <c r="PL84" s="49" t="n">
        <v>0</v>
      </c>
      <c r="PM84" s="61">
        <f>'ETF MTD'!$DU$28/'ETF MTD'!$DU$3-1</f>
        <v/>
      </c>
      <c r="PN84" s="61">
        <f>PL84*PM84</f>
        <v/>
      </c>
      <c r="PP84" s="33" t="inlineStr">
        <is>
          <t>TIP</t>
        </is>
      </c>
      <c r="PQ84" s="49" t="n">
        <v>0</v>
      </c>
      <c r="PR84" s="61">
        <f>'ETF MTD'!$DU$28/'ETF MTD'!$DU$3-1</f>
        <v/>
      </c>
      <c r="PS84" s="61">
        <f>PQ84*PR84</f>
        <v/>
      </c>
      <c r="PU84" s="33" t="inlineStr">
        <is>
          <t>TIP</t>
        </is>
      </c>
      <c r="PV84" s="49" t="n">
        <v>0</v>
      </c>
      <c r="PW84" s="61">
        <f>'ETF MTD'!$DU$28/'ETF MTD'!$DU$3-1</f>
        <v/>
      </c>
      <c r="PX84" s="61">
        <f>PV84*PW84</f>
        <v/>
      </c>
      <c r="PZ84" s="33" t="inlineStr">
        <is>
          <t>TIP</t>
        </is>
      </c>
      <c r="QA84" s="49" t="n">
        <v>0</v>
      </c>
      <c r="QB84" s="61">
        <f>'ETF MTD'!$DU$28/'ETF MTD'!$DU$3-1</f>
        <v/>
      </c>
      <c r="QC84" s="61">
        <f>QA84*QB84</f>
        <v/>
      </c>
    </row>
    <row r="85">
      <c r="AF85" t="inlineStr">
        <is>
          <t>VNQ</t>
        </is>
      </c>
      <c r="AG85" s="143" t="n">
        <v>0</v>
      </c>
      <c r="AH85" s="32">
        <f>'ETF MTD'!$JU$28/'ETF MTD'!$JU$3-1</f>
        <v/>
      </c>
      <c r="AI85" s="32">
        <f>AG85*AH85</f>
        <v/>
      </c>
      <c r="AK85" t="inlineStr">
        <is>
          <t>VNQ</t>
        </is>
      </c>
      <c r="AL85" s="143" t="n">
        <v>0</v>
      </c>
      <c r="AM85" s="32">
        <f>'ETF MTD'!$JU$28/'ETF MTD'!$JU$3-1</f>
        <v/>
      </c>
      <c r="AN85" s="32">
        <f>AL85*AM85</f>
        <v/>
      </c>
      <c r="AP85" t="inlineStr">
        <is>
          <t>VNQ</t>
        </is>
      </c>
      <c r="AQ85" s="143" t="n">
        <v>0</v>
      </c>
      <c r="AR85" s="32">
        <f>'ETF MTD'!$JU$28/'ETF MTD'!$JU$3-1</f>
        <v/>
      </c>
      <c r="AS85" s="32">
        <f>AQ85*AR85</f>
        <v/>
      </c>
      <c r="AU85" t="inlineStr">
        <is>
          <t>VNQ</t>
        </is>
      </c>
      <c r="AV85" s="143" t="n">
        <v>0</v>
      </c>
      <c r="AW85" s="32">
        <f>'ETF MTD'!$JU$28/'ETF MTD'!$JU$3-1</f>
        <v/>
      </c>
      <c r="AX85" s="32">
        <f>AV85*AW85</f>
        <v/>
      </c>
      <c r="AZ85" t="inlineStr">
        <is>
          <t>VNQ</t>
        </is>
      </c>
      <c r="BA85" s="143" t="n">
        <v>0</v>
      </c>
      <c r="BB85" s="32">
        <f>'ETF MTD'!$JU$28/'ETF MTD'!$JU$3-1</f>
        <v/>
      </c>
      <c r="BC85" s="32">
        <f>BA85*BB85</f>
        <v/>
      </c>
      <c r="FA85" s="33" t="inlineStr">
        <is>
          <t>EQCHX</t>
        </is>
      </c>
      <c r="FB85" s="49" t="n">
        <v>0</v>
      </c>
      <c r="FC85" s="61">
        <f>'ETF MTD'!$WA$28/'ETF MTD'!$WA$3-1</f>
        <v/>
      </c>
      <c r="FD85" s="61">
        <f>FB85*FC85</f>
        <v/>
      </c>
      <c r="FF85" s="33" t="inlineStr">
        <is>
          <t>EQCHX</t>
        </is>
      </c>
      <c r="FG85" s="49" t="n">
        <v>0</v>
      </c>
      <c r="FH85" s="61">
        <f>'ETF MTD'!$WA$28/'ETF MTD'!$WA$3-1</f>
        <v/>
      </c>
      <c r="FI85" s="61">
        <f>FG85*FH85</f>
        <v/>
      </c>
      <c r="FK85" s="33" t="inlineStr">
        <is>
          <t>EQCHX</t>
        </is>
      </c>
      <c r="FL85" s="49" t="n">
        <v>0</v>
      </c>
      <c r="FM85" s="61">
        <f>'ETF MTD'!$WA$28/'ETF MTD'!$WA$3-1</f>
        <v/>
      </c>
      <c r="FN85" s="61">
        <f>FL85*FM85</f>
        <v/>
      </c>
      <c r="FP85" s="33" t="inlineStr">
        <is>
          <t>EQCHX</t>
        </is>
      </c>
      <c r="FQ85" s="49" t="n">
        <v>0</v>
      </c>
      <c r="FR85" s="61">
        <f>'ETF MTD'!$WA$28/'ETF MTD'!$WA$3-1</f>
        <v/>
      </c>
      <c r="FS85" s="61">
        <f>FQ85*FR85</f>
        <v/>
      </c>
      <c r="FT85" s="61" t="n"/>
      <c r="FU85" s="33" t="inlineStr">
        <is>
          <t>EQCHX</t>
        </is>
      </c>
      <c r="FV85" s="49" t="n">
        <v>0</v>
      </c>
      <c r="FW85" s="61">
        <f>'ETF MTD'!$WA$28/'ETF MTD'!$WA$3-1</f>
        <v/>
      </c>
      <c r="FX85" s="61">
        <f>FV85*FW85</f>
        <v/>
      </c>
      <c r="FY85" s="61" t="n"/>
      <c r="FZ85" s="33" t="inlineStr">
        <is>
          <t>EQCHX</t>
        </is>
      </c>
      <c r="GA85" s="49" t="n">
        <v>0</v>
      </c>
      <c r="GB85" s="61">
        <f>'ETF MTD'!$WA$28/'ETF MTD'!$WA$3-1</f>
        <v/>
      </c>
      <c r="GC85" s="61">
        <f>GA85*GB85</f>
        <v/>
      </c>
      <c r="GD85" s="61" t="n"/>
      <c r="GE85" s="33" t="inlineStr">
        <is>
          <t>EQCHX</t>
        </is>
      </c>
      <c r="GF85" s="49" t="n">
        <v>0</v>
      </c>
      <c r="GG85" s="61">
        <f>'ETF MTD'!$WA$28/'ETF MTD'!$WA$3-1</f>
        <v/>
      </c>
      <c r="GH85" s="61">
        <f>GF85*GG85</f>
        <v/>
      </c>
      <c r="GI85" s="61" t="n"/>
      <c r="GJ85" s="33" t="inlineStr">
        <is>
          <t>TFPN</t>
        </is>
      </c>
      <c r="GK85" s="49" t="n">
        <v>0</v>
      </c>
      <c r="GL85" s="61">
        <f>'ETF MTD'!$IK$28/'ETF MTD'!$IK$3-1</f>
        <v/>
      </c>
      <c r="GM85" s="61">
        <f>GK85*GL85</f>
        <v/>
      </c>
      <c r="GN85" s="61" t="n"/>
      <c r="GO85" s="33" t="inlineStr">
        <is>
          <t>TFPN</t>
        </is>
      </c>
      <c r="GP85" s="49" t="n">
        <v>0</v>
      </c>
      <c r="GQ85" s="61">
        <f>'ETF MTD'!$IK$28/'ETF MTD'!$IK$3-1</f>
        <v/>
      </c>
      <c r="GR85" s="61">
        <f>GP85*GQ85</f>
        <v/>
      </c>
      <c r="GS85" s="61" t="n"/>
      <c r="GT85" s="33" t="inlineStr">
        <is>
          <t>TFPN</t>
        </is>
      </c>
      <c r="GU85" s="49" t="n">
        <v>0</v>
      </c>
      <c r="GV85" s="61">
        <f>'ETF MTD'!$IK$28/'ETF MTD'!$IK$3-1</f>
        <v/>
      </c>
      <c r="GW85" s="61">
        <f>GU85*GV85</f>
        <v/>
      </c>
      <c r="GX85" s="61" t="n"/>
      <c r="GY85" s="33" t="inlineStr">
        <is>
          <t>TFPN</t>
        </is>
      </c>
      <c r="GZ85" s="49" t="n">
        <v>0</v>
      </c>
      <c r="HA85" s="61">
        <f>'ETF MTD'!$IK$28/'ETF MTD'!$IK$3-1</f>
        <v/>
      </c>
      <c r="HB85" s="61">
        <f>GZ85*HA85</f>
        <v/>
      </c>
      <c r="HC85" s="61" t="n"/>
      <c r="HD85" s="33" t="inlineStr">
        <is>
          <t>TFPN</t>
        </is>
      </c>
      <c r="HE85" s="49" t="n">
        <v>0</v>
      </c>
      <c r="HF85" s="61">
        <f>'ETF MTD'!$IK$28/'ETF MTD'!$IK$3-1</f>
        <v/>
      </c>
      <c r="HG85" s="61">
        <f>HE85*HF85</f>
        <v/>
      </c>
      <c r="HH85" s="61" t="n"/>
      <c r="HI85" s="33" t="inlineStr">
        <is>
          <t>TFPN</t>
        </is>
      </c>
      <c r="HJ85" s="49" t="n">
        <v>0</v>
      </c>
      <c r="HK85" s="61">
        <f>'ETF MTD'!$IK$28/'ETF MTD'!$IK$3-1</f>
        <v/>
      </c>
      <c r="HL85" s="61">
        <f>HJ85*HK85</f>
        <v/>
      </c>
      <c r="HM85" s="61" t="n"/>
      <c r="HN85" s="33" t="inlineStr">
        <is>
          <t>TFPN</t>
        </is>
      </c>
      <c r="HO85" s="49" t="n">
        <v>0</v>
      </c>
      <c r="HP85" s="61">
        <f>'ETF MTD'!$IK$28/'ETF MTD'!$IK$3-1</f>
        <v/>
      </c>
      <c r="HQ85" s="61">
        <f>HO85*HP85</f>
        <v/>
      </c>
      <c r="HR85" s="61" t="n"/>
      <c r="HS85" s="33" t="inlineStr">
        <is>
          <t>TFPN</t>
        </is>
      </c>
      <c r="HT85" s="49" t="n">
        <v>0</v>
      </c>
      <c r="HU85" s="61">
        <f>'ETF MTD'!$IK$28/'ETF MTD'!$IK$3-1</f>
        <v/>
      </c>
      <c r="HV85" s="61">
        <f>HT85*HU85</f>
        <v/>
      </c>
      <c r="HW85" s="61" t="n"/>
      <c r="HX85" s="33" t="inlineStr">
        <is>
          <t>TFPN</t>
        </is>
      </c>
      <c r="HY85" s="49" t="n">
        <v>0</v>
      </c>
      <c r="HZ85" s="61">
        <f>'ETF MTD'!$IK$28/'ETF MTD'!$IK$3-1</f>
        <v/>
      </c>
      <c r="IA85" s="61">
        <f>HY85*HZ85</f>
        <v/>
      </c>
      <c r="IB85" s="61" t="n"/>
      <c r="IC85" s="33" t="inlineStr">
        <is>
          <t>TFPN</t>
        </is>
      </c>
      <c r="ID85" s="49" t="n">
        <v>0</v>
      </c>
      <c r="IE85" s="61">
        <f>'ETF MTD'!$IK$28/'ETF MTD'!$IK$3-1</f>
        <v/>
      </c>
      <c r="IF85" s="61">
        <f>ID85*IE85</f>
        <v/>
      </c>
      <c r="IG85" s="61" t="n"/>
      <c r="IH85" s="33" t="inlineStr">
        <is>
          <t>TFPN</t>
        </is>
      </c>
      <c r="II85" s="49" t="n">
        <v>0</v>
      </c>
      <c r="IJ85" s="61">
        <f>'ETF MTD'!$IK$28/'ETF MTD'!$IK$3-1</f>
        <v/>
      </c>
      <c r="IK85" s="61">
        <f>II85*IJ85</f>
        <v/>
      </c>
      <c r="IL85" s="61" t="n"/>
      <c r="IM85" s="33" t="inlineStr">
        <is>
          <t>TFPN</t>
        </is>
      </c>
      <c r="IN85" s="49" t="n">
        <v>0</v>
      </c>
      <c r="IO85" s="61">
        <f>'ETF MTD'!$IK$28/'ETF MTD'!$IK$3-1</f>
        <v/>
      </c>
      <c r="IP85" s="61">
        <f>IN85*IO85</f>
        <v/>
      </c>
      <c r="IQ85" s="61" t="n"/>
      <c r="IR85" s="33" t="inlineStr">
        <is>
          <t>TFPN</t>
        </is>
      </c>
      <c r="IS85" s="49" t="n">
        <v>0</v>
      </c>
      <c r="IT85" s="61">
        <f>'ETF MTD'!$IK$28/'ETF MTD'!$IK$3-1</f>
        <v/>
      </c>
      <c r="IU85" s="61">
        <f>IS85*IT85</f>
        <v/>
      </c>
      <c r="IV85" s="61" t="n"/>
      <c r="IW85" s="33" t="inlineStr">
        <is>
          <t>TFPN</t>
        </is>
      </c>
      <c r="IX85" s="49" t="n">
        <v>0</v>
      </c>
      <c r="IY85" s="61">
        <f>'ETF MTD'!$IK$28/'ETF MTD'!$IK$3-1</f>
        <v/>
      </c>
      <c r="IZ85" s="61">
        <f>IX85*IY85</f>
        <v/>
      </c>
      <c r="JA85" s="61" t="n"/>
      <c r="JB85" s="33" t="inlineStr">
        <is>
          <t>TFPN</t>
        </is>
      </c>
      <c r="JC85" s="49" t="n">
        <v>0</v>
      </c>
      <c r="JD85" s="61">
        <f>'ETF MTD'!$IK$28/'ETF MTD'!$IK$3-1</f>
        <v/>
      </c>
      <c r="JE85" s="61">
        <f>JC85*JD85</f>
        <v/>
      </c>
      <c r="JF85" s="61" t="n"/>
      <c r="JG85" s="33" t="inlineStr">
        <is>
          <t>TFPN</t>
        </is>
      </c>
      <c r="JH85" s="49" t="n">
        <v>0</v>
      </c>
      <c r="JI85" s="61">
        <f>'ETF MTD'!$IK$28/'ETF MTD'!$IK$3-1</f>
        <v/>
      </c>
      <c r="JJ85" s="61">
        <f>JH85*JI85</f>
        <v/>
      </c>
      <c r="JK85" s="61" t="n"/>
      <c r="JL85" s="33" t="inlineStr">
        <is>
          <t>TFPN</t>
        </is>
      </c>
      <c r="JM85" s="49" t="n">
        <v>0</v>
      </c>
      <c r="JN85" s="61">
        <f>'ETF MTD'!$IK$28/'ETF MTD'!$IK$3-1</f>
        <v/>
      </c>
      <c r="JO85" s="61">
        <f>JM85*JN85</f>
        <v/>
      </c>
      <c r="JP85" s="61" t="n"/>
      <c r="JQ85" s="33" t="inlineStr">
        <is>
          <t>TFPN</t>
        </is>
      </c>
      <c r="JR85" s="49" t="n">
        <v>0</v>
      </c>
      <c r="JS85" s="61">
        <f>'ETF MTD'!$IK$28/'ETF MTD'!$IK$3-1</f>
        <v/>
      </c>
      <c r="JT85" s="61">
        <f>JR85*JS85</f>
        <v/>
      </c>
      <c r="JU85" s="61" t="n"/>
      <c r="JV85" s="33" t="inlineStr">
        <is>
          <t>TFPN</t>
        </is>
      </c>
      <c r="JW85" s="49" t="n">
        <v>0</v>
      </c>
      <c r="JX85" s="61">
        <f>'ETF MTD'!$IK$28/'ETF MTD'!$IK$3-1</f>
        <v/>
      </c>
      <c r="JY85" s="61">
        <f>JW85*JX85</f>
        <v/>
      </c>
      <c r="JZ85" s="61" t="n"/>
      <c r="KA85" s="33" t="inlineStr">
        <is>
          <t>TFPN</t>
        </is>
      </c>
      <c r="KB85" s="49" t="n">
        <v>0</v>
      </c>
      <c r="KC85" s="61">
        <f>'ETF MTD'!$IK$28/'ETF MTD'!$IK$3-1</f>
        <v/>
      </c>
      <c r="KD85" s="61">
        <f>KB85*KC85</f>
        <v/>
      </c>
      <c r="KE85" s="61" t="n"/>
      <c r="KF85" s="33" t="inlineStr">
        <is>
          <t>TFPN</t>
        </is>
      </c>
      <c r="KG85" s="49" t="n">
        <v>0</v>
      </c>
      <c r="KH85" s="61">
        <f>'ETF MTD'!$IK$28/'ETF MTD'!$IK$3-1</f>
        <v/>
      </c>
      <c r="KI85" s="61">
        <f>KG85*KH85</f>
        <v/>
      </c>
      <c r="KJ85" s="61" t="n"/>
      <c r="KK85" s="33" t="inlineStr">
        <is>
          <t>TFPN</t>
        </is>
      </c>
      <c r="KL85" s="49" t="n">
        <v>0</v>
      </c>
      <c r="KM85" s="61">
        <f>'ETF MTD'!$IK$28/'ETF MTD'!$IK$3-1</f>
        <v/>
      </c>
      <c r="KN85" s="61">
        <f>KL85*KM85</f>
        <v/>
      </c>
      <c r="KO85" s="61" t="n"/>
      <c r="KP85" s="33" t="inlineStr">
        <is>
          <t>TFPN</t>
        </is>
      </c>
      <c r="KQ85" s="49" t="n">
        <v>0</v>
      </c>
      <c r="KR85" s="61">
        <f>'ETF MTD'!$IK$28/'ETF MTD'!$IK$3-1</f>
        <v/>
      </c>
      <c r="KS85" s="61">
        <f>KQ85*KR85</f>
        <v/>
      </c>
      <c r="KT85" s="61" t="n"/>
      <c r="KU85" s="33" t="inlineStr">
        <is>
          <t>TFPN</t>
        </is>
      </c>
      <c r="KV85" s="49" t="n">
        <v>0</v>
      </c>
      <c r="KW85" s="61">
        <f>'ETF MTD'!$IK$28/'ETF MTD'!$IK$3-1</f>
        <v/>
      </c>
      <c r="KX85" s="61">
        <f>KV85*KW85</f>
        <v/>
      </c>
      <c r="KY85" s="61" t="n"/>
      <c r="KZ85" s="33" t="inlineStr">
        <is>
          <t>TFPN</t>
        </is>
      </c>
      <c r="LA85" s="49" t="n">
        <v>0</v>
      </c>
      <c r="LB85" s="61">
        <f>'ETF MTD'!$IK$28/'ETF MTD'!$IK$3-1</f>
        <v/>
      </c>
      <c r="LC85" s="61">
        <f>LA85*LB85</f>
        <v/>
      </c>
      <c r="LD85" s="61" t="n"/>
      <c r="LE85" s="33" t="inlineStr">
        <is>
          <t>TFPN</t>
        </is>
      </c>
      <c r="LF85" s="49" t="n">
        <v>0</v>
      </c>
      <c r="LG85" s="61">
        <f>'ETF MTD'!$IK$28/'ETF MTD'!$IK$3-1</f>
        <v/>
      </c>
      <c r="LH85" s="61">
        <f>LF85*LG85</f>
        <v/>
      </c>
      <c r="LJ85" s="33" t="inlineStr">
        <is>
          <t>TFPN</t>
        </is>
      </c>
      <c r="LK85" s="49" t="n">
        <v>0</v>
      </c>
      <c r="LL85" s="61">
        <f>'ETF MTD'!$IK$28/'ETF MTD'!$IK$3-1</f>
        <v/>
      </c>
      <c r="LM85" s="61">
        <f>LK85*LL85</f>
        <v/>
      </c>
      <c r="LN85" s="61" t="n"/>
      <c r="LO85" s="33" t="inlineStr">
        <is>
          <t>TFPN</t>
        </is>
      </c>
      <c r="LP85" s="49" t="n">
        <v>0</v>
      </c>
      <c r="LQ85" s="61">
        <f>'ETF MTD'!$IK$28/'ETF MTD'!$IK$3-1</f>
        <v/>
      </c>
      <c r="LR85" s="61">
        <f>LP85*LQ85</f>
        <v/>
      </c>
      <c r="LT85" s="33" t="inlineStr">
        <is>
          <t>TFPN</t>
        </is>
      </c>
      <c r="LU85" s="49" t="n">
        <v>0</v>
      </c>
      <c r="LV85" s="61">
        <f>'ETF MTD'!$IK$28/'ETF MTD'!$IK$3-1</f>
        <v/>
      </c>
      <c r="LW85" s="61">
        <f>LU85*LV85</f>
        <v/>
      </c>
      <c r="LY85" s="33" t="inlineStr">
        <is>
          <t>TFPN</t>
        </is>
      </c>
      <c r="LZ85" s="49" t="n">
        <v>0</v>
      </c>
      <c r="MA85" s="61">
        <f>'ETF MTD'!$IK$28/'ETF MTD'!$IK$3-1</f>
        <v/>
      </c>
      <c r="MB85" s="61">
        <f>LZ85*MA85</f>
        <v/>
      </c>
      <c r="MD85" s="33" t="inlineStr">
        <is>
          <t>TFPN</t>
        </is>
      </c>
      <c r="ME85" s="49" t="n">
        <v>0</v>
      </c>
      <c r="MF85" s="61">
        <f>'ETF MTD'!$IK$28/'ETF MTD'!$IK$3-1</f>
        <v/>
      </c>
      <c r="MG85" s="61">
        <f>ME85*MF85</f>
        <v/>
      </c>
      <c r="MI85" s="33" t="inlineStr">
        <is>
          <t>TFPN</t>
        </is>
      </c>
      <c r="MJ85" s="49" t="n">
        <v>0</v>
      </c>
      <c r="MK85" s="61">
        <f>'ETF MTD'!$IK$28/'ETF MTD'!$IK$3-1</f>
        <v/>
      </c>
      <c r="ML85" s="61">
        <f>MJ85*MK85</f>
        <v/>
      </c>
      <c r="MN85" s="33" t="inlineStr">
        <is>
          <t>TFPN</t>
        </is>
      </c>
      <c r="MO85" s="49" t="n">
        <v>0</v>
      </c>
      <c r="MP85" s="61">
        <f>'ETF MTD'!$IK$28/'ETF MTD'!$IK$3-1</f>
        <v/>
      </c>
      <c r="MQ85" s="61">
        <f>MO85*MP85</f>
        <v/>
      </c>
      <c r="MS85" s="33" t="inlineStr">
        <is>
          <t>TFPN</t>
        </is>
      </c>
      <c r="MT85" s="49" t="n">
        <v>0</v>
      </c>
      <c r="MU85" s="61">
        <f>'ETF MTD'!$IK$28/'ETF MTD'!$IK$3-1</f>
        <v/>
      </c>
      <c r="MV85" s="61">
        <f>MT85*MU85</f>
        <v/>
      </c>
      <c r="MX85" s="33" t="inlineStr">
        <is>
          <t>TFPN</t>
        </is>
      </c>
      <c r="MY85" s="49" t="n">
        <v>0</v>
      </c>
      <c r="MZ85" s="61">
        <f>'ETF MTD'!$IK$28/'ETF MTD'!$IK$3-1</f>
        <v/>
      </c>
      <c r="NA85" s="61">
        <f>MY85*MZ85</f>
        <v/>
      </c>
      <c r="NC85" s="33" t="inlineStr">
        <is>
          <t>TFPN</t>
        </is>
      </c>
      <c r="ND85" s="49" t="n">
        <v>0</v>
      </c>
      <c r="NE85" s="61">
        <f>'ETF MTD'!$IK$28/'ETF MTD'!$IK$3-1</f>
        <v/>
      </c>
      <c r="NF85" s="61">
        <f>ND85*NE85</f>
        <v/>
      </c>
      <c r="NH85" s="33" t="inlineStr">
        <is>
          <t>TFPN</t>
        </is>
      </c>
      <c r="NI85" s="49" t="n">
        <v>0</v>
      </c>
      <c r="NJ85" s="61">
        <f>'ETF MTD'!$IK$28/'ETF MTD'!$IK$3-1</f>
        <v/>
      </c>
      <c r="NK85" s="61">
        <f>NI85*NJ85</f>
        <v/>
      </c>
      <c r="NM85" s="33" t="inlineStr">
        <is>
          <t>TFPN</t>
        </is>
      </c>
      <c r="NN85" s="49" t="n">
        <v>0</v>
      </c>
      <c r="NO85" s="61">
        <f>'ETF MTD'!$IK$28/'ETF MTD'!$IK$3-1</f>
        <v/>
      </c>
      <c r="NP85" s="61">
        <f>NN85*NO85</f>
        <v/>
      </c>
      <c r="NR85" s="33" t="inlineStr">
        <is>
          <t>TFPN</t>
        </is>
      </c>
      <c r="NS85" s="49" t="n">
        <v>0</v>
      </c>
      <c r="NT85" s="61">
        <f>'ETF MTD'!$IK$28/'ETF MTD'!$IK$3-1</f>
        <v/>
      </c>
      <c r="NU85" s="61">
        <f>NS85*NT85</f>
        <v/>
      </c>
      <c r="NW85" s="33" t="inlineStr">
        <is>
          <t>TFPN</t>
        </is>
      </c>
      <c r="NX85" s="49" t="n">
        <v>0</v>
      </c>
      <c r="NY85" s="61">
        <f>'ETF MTD'!$IK$28/'ETF MTD'!$IK$3-1</f>
        <v/>
      </c>
      <c r="NZ85" s="61">
        <f>NX85*NY85</f>
        <v/>
      </c>
      <c r="OB85" s="33" t="inlineStr">
        <is>
          <t>TFPN</t>
        </is>
      </c>
      <c r="OC85" s="49" t="n">
        <v>0</v>
      </c>
      <c r="OD85" s="61">
        <f>'ETF MTD'!$IK$28/'ETF MTD'!$IK$3-1</f>
        <v/>
      </c>
      <c r="OE85" s="61">
        <f>OC85*OD85</f>
        <v/>
      </c>
      <c r="OG85" s="33" t="inlineStr">
        <is>
          <t>TFPN</t>
        </is>
      </c>
      <c r="OH85" s="49" t="n">
        <v>0</v>
      </c>
      <c r="OI85" s="61">
        <f>'ETF MTD'!$IK$28/'ETF MTD'!$IK$3-1</f>
        <v/>
      </c>
      <c r="OJ85" s="61">
        <f>OH85*OI85</f>
        <v/>
      </c>
      <c r="OL85" s="33" t="inlineStr">
        <is>
          <t>TFPN</t>
        </is>
      </c>
      <c r="OM85" s="49" t="n">
        <v>0</v>
      </c>
      <c r="ON85" s="61">
        <f>'ETF MTD'!$IK$28/'ETF MTD'!$IK$3-1</f>
        <v/>
      </c>
      <c r="OO85" s="61">
        <f>OM85*ON85</f>
        <v/>
      </c>
      <c r="OQ85" s="33" t="inlineStr">
        <is>
          <t>TFPN</t>
        </is>
      </c>
      <c r="OR85" s="49" t="n">
        <v>0</v>
      </c>
      <c r="OS85" s="61">
        <f>'ETF MTD'!$IK$28/'ETF MTD'!$IK$3-1</f>
        <v/>
      </c>
      <c r="OT85" s="61">
        <f>OR85*OS85</f>
        <v/>
      </c>
      <c r="OV85" s="33" t="inlineStr">
        <is>
          <t>TFPN</t>
        </is>
      </c>
      <c r="OW85" s="49" t="n">
        <v>0</v>
      </c>
      <c r="OX85" s="61">
        <f>'ETF MTD'!$IK$28/'ETF MTD'!$IK$3-1</f>
        <v/>
      </c>
      <c r="OY85" s="61">
        <f>OW85*OX85</f>
        <v/>
      </c>
      <c r="PA85" s="33" t="inlineStr">
        <is>
          <t>TFPN</t>
        </is>
      </c>
      <c r="PB85" s="49" t="n">
        <v>0</v>
      </c>
      <c r="PC85" s="61">
        <f>'ETF MTD'!$IK$28/'ETF MTD'!$IK$3-1</f>
        <v/>
      </c>
      <c r="PD85" s="61">
        <f>PB85*PC85</f>
        <v/>
      </c>
      <c r="PF85" s="33" t="inlineStr">
        <is>
          <t>TFPN</t>
        </is>
      </c>
      <c r="PG85" s="49" t="n">
        <v>0</v>
      </c>
      <c r="PH85" s="61">
        <f>'ETF MTD'!$IK$28/'ETF MTD'!$IK$3-1</f>
        <v/>
      </c>
      <c r="PI85" s="61">
        <f>PG85*PH85</f>
        <v/>
      </c>
      <c r="PK85" s="33" t="inlineStr">
        <is>
          <t>TFPN</t>
        </is>
      </c>
      <c r="PL85" s="49" t="n">
        <v>0</v>
      </c>
      <c r="PM85" s="61">
        <f>'ETF MTD'!$IK$28/'ETF MTD'!$IK$3-1</f>
        <v/>
      </c>
      <c r="PN85" s="61">
        <f>PL85*PM85</f>
        <v/>
      </c>
      <c r="PP85" s="33" t="inlineStr">
        <is>
          <t>TFPN</t>
        </is>
      </c>
      <c r="PQ85" s="49" t="n">
        <v>0</v>
      </c>
      <c r="PR85" s="61">
        <f>'ETF MTD'!$IK$28/'ETF MTD'!$IK$3-1</f>
        <v/>
      </c>
      <c r="PS85" s="61">
        <f>PQ85*PR85</f>
        <v/>
      </c>
      <c r="PU85" s="33" t="inlineStr">
        <is>
          <t>TFPN</t>
        </is>
      </c>
      <c r="PV85" s="49" t="n">
        <v>0</v>
      </c>
      <c r="PW85" s="61">
        <f>'ETF MTD'!$IK$28/'ETF MTD'!$IK$3-1</f>
        <v/>
      </c>
      <c r="PX85" s="61">
        <f>PV85*PW85</f>
        <v/>
      </c>
      <c r="PZ85" s="33" t="inlineStr">
        <is>
          <t>TFPN</t>
        </is>
      </c>
      <c r="QA85" s="49" t="n">
        <v>0</v>
      </c>
      <c r="QB85" s="61">
        <f>'ETF MTD'!$IK$28/'ETF MTD'!$IK$3-1</f>
        <v/>
      </c>
      <c r="QC85" s="61">
        <f>QA85*QB85</f>
        <v/>
      </c>
    </row>
    <row r="86">
      <c r="AF86" t="inlineStr">
        <is>
          <t>BND</t>
        </is>
      </c>
      <c r="AG86" s="143" t="n">
        <v>0</v>
      </c>
      <c r="AH86" s="32">
        <f>'ETF MTD'!$CQ$28/'ETF MTD'!$CQ$3-1</f>
        <v/>
      </c>
      <c r="AI86" s="32">
        <f>AG86*AH86</f>
        <v/>
      </c>
      <c r="AK86" t="inlineStr">
        <is>
          <t>BND</t>
        </is>
      </c>
      <c r="AL86" s="143" t="n">
        <v>0</v>
      </c>
      <c r="AM86" s="32">
        <f>'ETF MTD'!$CQ$28/'ETF MTD'!$CQ$3-1</f>
        <v/>
      </c>
      <c r="AN86" s="32">
        <f>AL86*AM86</f>
        <v/>
      </c>
      <c r="AP86" t="inlineStr">
        <is>
          <t>BND</t>
        </is>
      </c>
      <c r="AQ86" s="143" t="n">
        <v>0</v>
      </c>
      <c r="AR86" s="32">
        <f>'ETF MTD'!$CQ$28/'ETF MTD'!$CQ$3-1</f>
        <v/>
      </c>
      <c r="AS86" s="32">
        <f>AQ86*AR86</f>
        <v/>
      </c>
      <c r="AU86" t="inlineStr">
        <is>
          <t>BND</t>
        </is>
      </c>
      <c r="AV86" s="143" t="n">
        <v>0</v>
      </c>
      <c r="AW86" s="32">
        <f>'ETF MTD'!$CQ$28/'ETF MTD'!$CQ$3-1</f>
        <v/>
      </c>
      <c r="AX86" s="32">
        <f>AV86*AW86</f>
        <v/>
      </c>
      <c r="AZ86" t="inlineStr">
        <is>
          <t>BND</t>
        </is>
      </c>
      <c r="BA86" s="143" t="n">
        <v>0</v>
      </c>
      <c r="BB86" s="32">
        <f>'ETF MTD'!$CQ$28/'ETF MTD'!$CQ$3-1</f>
        <v/>
      </c>
      <c r="BC86" s="32">
        <f>BA86*BB86</f>
        <v/>
      </c>
      <c r="FA86" t="inlineStr">
        <is>
          <t>BIL</t>
        </is>
      </c>
      <c r="FB86" s="143" t="n">
        <v>0</v>
      </c>
      <c r="FF86" t="inlineStr">
        <is>
          <t>BIL</t>
        </is>
      </c>
      <c r="FG86" s="143" t="n">
        <v>0</v>
      </c>
      <c r="FK86" t="inlineStr">
        <is>
          <t>BIL</t>
        </is>
      </c>
      <c r="FL86" s="143" t="n">
        <v>0</v>
      </c>
      <c r="FP86" t="inlineStr">
        <is>
          <t>BIL</t>
        </is>
      </c>
      <c r="FQ86" s="143" t="n">
        <v>0</v>
      </c>
      <c r="FU86" t="inlineStr">
        <is>
          <t>BIL</t>
        </is>
      </c>
      <c r="FV86" s="143" t="n">
        <v>0.245</v>
      </c>
      <c r="FZ86" t="inlineStr">
        <is>
          <t>BIL</t>
        </is>
      </c>
      <c r="GA86" s="143" t="n">
        <v>0</v>
      </c>
      <c r="GE86" t="inlineStr">
        <is>
          <t>BIL</t>
        </is>
      </c>
      <c r="GF86" s="143" t="n">
        <v>0</v>
      </c>
      <c r="GJ86" t="inlineStr">
        <is>
          <t>BIL</t>
        </is>
      </c>
      <c r="GK86" s="143" t="n">
        <v>0</v>
      </c>
      <c r="GO86" t="inlineStr">
        <is>
          <t>BIL</t>
        </is>
      </c>
      <c r="GP86" s="143" t="n">
        <v>0</v>
      </c>
      <c r="GT86" t="inlineStr">
        <is>
          <t>BIL</t>
        </is>
      </c>
      <c r="GU86" s="143" t="n">
        <v>0</v>
      </c>
      <c r="GY86" t="inlineStr">
        <is>
          <t>BIL</t>
        </is>
      </c>
      <c r="GZ86" s="143" t="n">
        <v>0</v>
      </c>
      <c r="HD86" t="inlineStr">
        <is>
          <t>BIL</t>
        </is>
      </c>
      <c r="HE86" s="143" t="n">
        <v>0</v>
      </c>
      <c r="HI86" t="inlineStr">
        <is>
          <t>BIL</t>
        </is>
      </c>
      <c r="HJ86" s="143" t="n">
        <v>0</v>
      </c>
      <c r="HN86" t="inlineStr">
        <is>
          <t>BIL</t>
        </is>
      </c>
      <c r="HO86" s="143" t="n">
        <v>0</v>
      </c>
      <c r="HS86" t="inlineStr">
        <is>
          <t>BIL</t>
        </is>
      </c>
      <c r="HT86" s="143" t="n">
        <v>0</v>
      </c>
      <c r="HX86" t="inlineStr">
        <is>
          <t>BIL</t>
        </is>
      </c>
      <c r="HY86" s="143" t="n">
        <v>0</v>
      </c>
      <c r="IC86" t="inlineStr">
        <is>
          <t>BIL</t>
        </is>
      </c>
      <c r="ID86" s="143" t="n">
        <v>0</v>
      </c>
      <c r="IH86" t="inlineStr">
        <is>
          <t>BIL</t>
        </is>
      </c>
      <c r="II86" s="143" t="n">
        <v>0</v>
      </c>
      <c r="IM86" t="inlineStr">
        <is>
          <t>BIL</t>
        </is>
      </c>
      <c r="IN86" s="143" t="n">
        <v>0</v>
      </c>
      <c r="IR86" t="inlineStr">
        <is>
          <t>BIL</t>
        </is>
      </c>
      <c r="IS86" s="143" t="n">
        <v>0</v>
      </c>
      <c r="IW86" t="inlineStr">
        <is>
          <t>BIL</t>
        </is>
      </c>
      <c r="IX86" s="143" t="n">
        <v>0</v>
      </c>
      <c r="JB86" t="inlineStr">
        <is>
          <t>BIL</t>
        </is>
      </c>
      <c r="JC86" s="143" t="n">
        <v>0</v>
      </c>
      <c r="JG86" t="inlineStr">
        <is>
          <t>BIL</t>
        </is>
      </c>
      <c r="JH86" s="143" t="n">
        <v>0</v>
      </c>
      <c r="JL86" t="inlineStr">
        <is>
          <t>BIL</t>
        </is>
      </c>
      <c r="JM86" s="143" t="n">
        <v>0.31</v>
      </c>
      <c r="JQ86" t="inlineStr">
        <is>
          <t>BIL</t>
        </is>
      </c>
      <c r="JR86" s="143" t="n">
        <v>0.31</v>
      </c>
      <c r="JV86" t="inlineStr">
        <is>
          <t>BIL</t>
        </is>
      </c>
      <c r="JW86" s="143" t="n">
        <v>0</v>
      </c>
      <c r="KA86" t="inlineStr">
        <is>
          <t>BIL</t>
        </is>
      </c>
      <c r="KB86" s="143" t="n">
        <v>0.48</v>
      </c>
      <c r="KF86" t="inlineStr">
        <is>
          <t>BIL</t>
        </is>
      </c>
      <c r="KG86" s="143" t="n">
        <v>0.48</v>
      </c>
      <c r="KK86" t="inlineStr">
        <is>
          <t>BIL</t>
        </is>
      </c>
      <c r="KL86" s="143" t="n">
        <v>0.48</v>
      </c>
      <c r="KP86" t="inlineStr">
        <is>
          <t>BIL</t>
        </is>
      </c>
      <c r="KQ86" s="143" t="n">
        <v>0.48</v>
      </c>
      <c r="KU86" t="inlineStr">
        <is>
          <t>BIL</t>
        </is>
      </c>
      <c r="KV86" s="143" t="n">
        <v>0.355</v>
      </c>
      <c r="KZ86" t="inlineStr">
        <is>
          <t>BIL</t>
        </is>
      </c>
      <c r="LA86" s="143" t="n">
        <v>0.355</v>
      </c>
      <c r="LE86" t="inlineStr">
        <is>
          <t>BIL</t>
        </is>
      </c>
      <c r="LF86" s="143" t="n">
        <v>0.355</v>
      </c>
      <c r="LJ86" t="inlineStr">
        <is>
          <t>BIL</t>
        </is>
      </c>
      <c r="LK86" s="143" t="n">
        <v>0.245</v>
      </c>
      <c r="LO86" t="inlineStr">
        <is>
          <t>BIL</t>
        </is>
      </c>
      <c r="LP86" s="49" t="n">
        <v>0.48</v>
      </c>
      <c r="LT86" t="inlineStr">
        <is>
          <t>BIL</t>
        </is>
      </c>
      <c r="LU86" s="49">
        <f>1-SUM(LU74:LU85)-0.02</f>
        <v/>
      </c>
      <c r="LY86" t="inlineStr">
        <is>
          <t>BIL</t>
        </is>
      </c>
      <c r="LZ86" s="49">
        <f>1-SUM(LZ74:LZ85)-0.02</f>
        <v/>
      </c>
      <c r="MD86" t="inlineStr">
        <is>
          <t>BIL</t>
        </is>
      </c>
      <c r="ME86" s="49" t="n">
        <v>0.28</v>
      </c>
      <c r="MI86" t="inlineStr">
        <is>
          <t>BIL</t>
        </is>
      </c>
      <c r="MJ86" s="49">
        <f>1-SUM(MJ74:MJ85)-0.02</f>
        <v/>
      </c>
      <c r="MN86" t="inlineStr">
        <is>
          <t>BIL</t>
        </is>
      </c>
      <c r="MO86" s="49">
        <f>1-SUM(MO74:MO85)-0.02</f>
        <v/>
      </c>
      <c r="MS86" t="inlineStr">
        <is>
          <t>BIL</t>
        </is>
      </c>
      <c r="MT86" s="49">
        <f>1-SUM(MT74:MT85)-0.02</f>
        <v/>
      </c>
      <c r="MX86" t="inlineStr">
        <is>
          <t>BIL</t>
        </is>
      </c>
      <c r="MY86" s="49" t="n">
        <v>0</v>
      </c>
      <c r="NC86" t="inlineStr">
        <is>
          <t>BIL</t>
        </is>
      </c>
      <c r="ND86" s="49" t="n">
        <v>0</v>
      </c>
      <c r="NH86" t="inlineStr">
        <is>
          <t>BIL</t>
        </is>
      </c>
      <c r="NI86" s="49" t="n">
        <v>0.27</v>
      </c>
      <c r="NM86" t="inlineStr">
        <is>
          <t>BIL</t>
        </is>
      </c>
      <c r="NN86" s="49">
        <f>0.98-SUM(NN75:NN85)</f>
        <v/>
      </c>
      <c r="NR86" t="inlineStr">
        <is>
          <t>BIL</t>
        </is>
      </c>
      <c r="NS86" s="49">
        <f>0.98-SUM(NS75:NS85)</f>
        <v/>
      </c>
      <c r="NW86" t="inlineStr">
        <is>
          <t>BIL</t>
        </is>
      </c>
      <c r="NX86" s="49">
        <f>0.98-SUM(NX75:NX85)</f>
        <v/>
      </c>
      <c r="OB86" t="inlineStr">
        <is>
          <t>BIL</t>
        </is>
      </c>
      <c r="OC86" s="49">
        <f>0.98-SUM(OC75:OC85)</f>
        <v/>
      </c>
      <c r="OG86" t="inlineStr">
        <is>
          <t>BIL</t>
        </is>
      </c>
      <c r="OH86" s="49">
        <f>0.98-SUM(OH75:OH85)</f>
        <v/>
      </c>
      <c r="OL86" t="inlineStr">
        <is>
          <t>BIL</t>
        </is>
      </c>
      <c r="OM86" s="49">
        <f>0.98-SUM(OM75:OM85)</f>
        <v/>
      </c>
      <c r="OQ86" t="inlineStr">
        <is>
          <t>BIL</t>
        </is>
      </c>
      <c r="OR86" s="49">
        <f>0.98-SUM(OR75:OR85)</f>
        <v/>
      </c>
      <c r="OV86" t="inlineStr">
        <is>
          <t>BIL</t>
        </is>
      </c>
      <c r="OW86" s="49">
        <f>0.98-SUM(OW75:OW85)</f>
        <v/>
      </c>
      <c r="PA86" t="inlineStr">
        <is>
          <t>BIL</t>
        </is>
      </c>
      <c r="PB86" s="49">
        <f>0.98-SUM(PB75:PB85)</f>
        <v/>
      </c>
      <c r="PF86" t="inlineStr">
        <is>
          <t>BIL</t>
        </is>
      </c>
      <c r="PG86" s="49">
        <f>0.98-SUM(PG75:PG85)</f>
        <v/>
      </c>
      <c r="PK86" t="inlineStr">
        <is>
          <t>BIL</t>
        </is>
      </c>
      <c r="PL86" s="49">
        <f>0.98-SUM(PL75:PL85)</f>
        <v/>
      </c>
      <c r="PP86" t="inlineStr">
        <is>
          <t>BIL</t>
        </is>
      </c>
      <c r="PQ86" s="49">
        <f>0.98-SUM(PQ75:PQ85)</f>
        <v/>
      </c>
      <c r="PU86" t="inlineStr">
        <is>
          <t>BIL</t>
        </is>
      </c>
      <c r="PV86" s="49">
        <f>0.98-SUM(PV75:PV85)</f>
        <v/>
      </c>
      <c r="PZ86" t="inlineStr">
        <is>
          <t>BIL</t>
        </is>
      </c>
      <c r="QA86" s="49">
        <f>0.98-SUM(QA75:QA85)</f>
        <v/>
      </c>
    </row>
    <row r="87">
      <c r="AF87" t="inlineStr">
        <is>
          <t>IEI</t>
        </is>
      </c>
      <c r="AG87" s="143" t="n">
        <v>0.24</v>
      </c>
      <c r="AH87" s="32">
        <f>'ETF MTD'!$OW$28/'ETF MTD'!$OW$3-1</f>
        <v/>
      </c>
      <c r="AI87" s="32">
        <f>AG87*AH87</f>
        <v/>
      </c>
      <c r="AK87" t="inlineStr">
        <is>
          <t>IEI</t>
        </is>
      </c>
      <c r="AL87" s="143" t="n">
        <v>0</v>
      </c>
      <c r="AM87" s="32">
        <f>'ETF MTD'!$OW$28/'ETF MTD'!$OW$3-1</f>
        <v/>
      </c>
      <c r="AN87" s="32">
        <f>AL87*AM87</f>
        <v/>
      </c>
      <c r="AP87" t="inlineStr">
        <is>
          <t>IEI</t>
        </is>
      </c>
      <c r="AQ87" s="143" t="n">
        <v>0</v>
      </c>
      <c r="AR87" s="32">
        <f>'ETF MTD'!$OW$28/'ETF MTD'!$OW$3-1</f>
        <v/>
      </c>
      <c r="AS87" s="32">
        <f>AQ87*AR87</f>
        <v/>
      </c>
      <c r="AU87" t="inlineStr">
        <is>
          <t>IEI</t>
        </is>
      </c>
      <c r="AV87" s="143" t="n">
        <v>0</v>
      </c>
      <c r="AW87" s="32">
        <f>'ETF MTD'!$OW$28/'ETF MTD'!$OW$3-1</f>
        <v/>
      </c>
      <c r="AX87" s="32">
        <f>AV87*AW87</f>
        <v/>
      </c>
      <c r="AZ87" t="inlineStr">
        <is>
          <t>IEI</t>
        </is>
      </c>
      <c r="BA87" s="143" t="n">
        <v>0</v>
      </c>
      <c r="BB87" s="32">
        <f>'ETF MTD'!$OW$28/'ETF MTD'!$OW$3-1</f>
        <v/>
      </c>
      <c r="BC87" s="32">
        <f>BA87*BB87</f>
        <v/>
      </c>
    </row>
    <row r="88">
      <c r="AF88" s="32" t="inlineStr">
        <is>
          <t>SHY</t>
        </is>
      </c>
      <c r="AG88" s="143" t="n">
        <v>0.84</v>
      </c>
      <c r="AH88" s="32">
        <f>'ETF MTD'!$ES$28/'ETF MTD'!$ES$3-1</f>
        <v/>
      </c>
      <c r="AI88" s="32">
        <f>AG88*AH88</f>
        <v/>
      </c>
      <c r="AK88" s="32" t="inlineStr">
        <is>
          <t>SHY</t>
        </is>
      </c>
      <c r="AL88" s="143" t="n">
        <v>0</v>
      </c>
      <c r="AM88" s="32">
        <f>'ETF MTD'!$ES$28/'ETF MTD'!$ES$3-1</f>
        <v/>
      </c>
      <c r="AN88" s="32">
        <f>AL88*AM88</f>
        <v/>
      </c>
      <c r="AP88" s="32" t="inlineStr">
        <is>
          <t>SHY</t>
        </is>
      </c>
      <c r="AQ88" s="143" t="n">
        <v>0</v>
      </c>
      <c r="AR88" s="32">
        <f>'ETF MTD'!$ES$28/'ETF MTD'!$ES$3-1</f>
        <v/>
      </c>
      <c r="AS88" s="32">
        <f>AQ88*AR88</f>
        <v/>
      </c>
      <c r="AU88" s="32" t="inlineStr">
        <is>
          <t>SHY</t>
        </is>
      </c>
      <c r="AV88" s="143" t="n">
        <v>0</v>
      </c>
      <c r="AW88" s="32">
        <f>'ETF MTD'!$ES$28/'ETF MTD'!$ES$3-1</f>
        <v/>
      </c>
      <c r="AX88" s="32">
        <f>AV88*AW88</f>
        <v/>
      </c>
      <c r="AZ88" s="32" t="inlineStr">
        <is>
          <t>SHY</t>
        </is>
      </c>
      <c r="BA88" s="143" t="n">
        <v>0</v>
      </c>
      <c r="BB88" s="32">
        <f>'ETF MTD'!$ES$28/'ETF MTD'!$ES$3-1</f>
        <v/>
      </c>
      <c r="BC88" s="32">
        <f>BA88*BB88</f>
        <v/>
      </c>
    </row>
    <row r="89">
      <c r="FA89" t="inlineStr">
        <is>
          <t>Cash</t>
        </is>
      </c>
      <c r="FB89" s="143" t="n">
        <v>0.02000000000000002</v>
      </c>
      <c r="FC89" s="32" t="n">
        <v>0</v>
      </c>
      <c r="FD89" s="32">
        <f>FB89*FC89</f>
        <v/>
      </c>
      <c r="FF89" t="inlineStr">
        <is>
          <t>Cash</t>
        </is>
      </c>
      <c r="FG89" s="143" t="n">
        <v>0.02000000000000002</v>
      </c>
      <c r="FH89" s="32" t="n">
        <v>0</v>
      </c>
      <c r="FI89" s="32">
        <f>FG89*FH89</f>
        <v/>
      </c>
      <c r="FK89" t="inlineStr">
        <is>
          <t>Cash</t>
        </is>
      </c>
      <c r="FL89" s="143" t="n">
        <v>0.02000000000000002</v>
      </c>
      <c r="FM89" s="32" t="n">
        <v>0</v>
      </c>
      <c r="FN89" s="32">
        <f>FL89*FM89</f>
        <v/>
      </c>
      <c r="FP89" t="inlineStr">
        <is>
          <t>Cash</t>
        </is>
      </c>
      <c r="FQ89" s="143" t="n">
        <v>0.02000000000000013</v>
      </c>
      <c r="FR89" s="32" t="n">
        <v>0</v>
      </c>
      <c r="FS89" s="32">
        <f>FQ89*FR89</f>
        <v/>
      </c>
      <c r="FT89" s="32" t="n"/>
      <c r="FU89" t="inlineStr">
        <is>
          <t>Cash</t>
        </is>
      </c>
      <c r="FV89" s="143" t="n">
        <v>0.02000000000000002</v>
      </c>
      <c r="FW89" s="32" t="n">
        <v>0</v>
      </c>
      <c r="FX89" s="32">
        <f>FV89*FW89</f>
        <v/>
      </c>
      <c r="FY89" s="32" t="n"/>
      <c r="FZ89" t="inlineStr">
        <is>
          <t>Cash</t>
        </is>
      </c>
      <c r="GA89" s="143">
        <f>1-SUM(GA75:GA88)</f>
        <v/>
      </c>
      <c r="GB89" s="32" t="n">
        <v>0</v>
      </c>
      <c r="GC89" s="32">
        <f>GA89*GB89</f>
        <v/>
      </c>
      <c r="GD89" s="32" t="n"/>
      <c r="GE89" t="inlineStr">
        <is>
          <t>Cash</t>
        </is>
      </c>
      <c r="GF89" s="143" t="n">
        <v>0.02000000000000002</v>
      </c>
      <c r="GG89" s="32" t="n">
        <v>0</v>
      </c>
      <c r="GH89" s="32">
        <f>GF89*GG89</f>
        <v/>
      </c>
      <c r="GI89" s="32" t="n"/>
      <c r="GJ89" t="inlineStr">
        <is>
          <t>Cash</t>
        </is>
      </c>
      <c r="GK89" s="143">
        <f>1-SUM(GK75:GK88)</f>
        <v/>
      </c>
      <c r="GL89" s="32" t="n">
        <v>0</v>
      </c>
      <c r="GM89" s="32">
        <f>GK89*GL89</f>
        <v/>
      </c>
      <c r="GN89" s="32" t="n"/>
      <c r="GO89" t="inlineStr">
        <is>
          <t>Cash</t>
        </is>
      </c>
      <c r="GP89" s="143" t="n">
        <v>0.02000000000000002</v>
      </c>
      <c r="GQ89" s="32" t="n">
        <v>0</v>
      </c>
      <c r="GR89" s="32">
        <f>GP89*GQ89</f>
        <v/>
      </c>
      <c r="GS89" s="32" t="n"/>
      <c r="GT89" t="inlineStr">
        <is>
          <t>Cash</t>
        </is>
      </c>
      <c r="GU89" s="143" t="n">
        <v>0.02000000000000002</v>
      </c>
      <c r="GV89" s="32" t="n">
        <v>0</v>
      </c>
      <c r="GW89" s="32">
        <f>GU89*GV89</f>
        <v/>
      </c>
      <c r="GX89" s="32" t="n"/>
      <c r="GY89" t="inlineStr">
        <is>
          <t>Cash</t>
        </is>
      </c>
      <c r="GZ89" s="143" t="n">
        <v>0.02000000000000002</v>
      </c>
      <c r="HA89" s="32" t="n">
        <v>0</v>
      </c>
      <c r="HB89" s="32">
        <f>GZ89*HA89</f>
        <v/>
      </c>
      <c r="HC89" s="32" t="n"/>
      <c r="HD89" t="inlineStr">
        <is>
          <t>Cash</t>
        </is>
      </c>
      <c r="HE89" s="143" t="n">
        <v>0.02000000000000002</v>
      </c>
      <c r="HF89" s="32" t="n">
        <v>0</v>
      </c>
      <c r="HG89" s="32">
        <f>HE89*HF89</f>
        <v/>
      </c>
      <c r="HH89" s="32" t="n"/>
      <c r="HI89" t="inlineStr">
        <is>
          <t>Cash</t>
        </is>
      </c>
      <c r="HJ89" s="143" t="n">
        <v>0.02000000000000002</v>
      </c>
      <c r="HK89" s="32" t="n">
        <v>0</v>
      </c>
      <c r="HL89" s="32">
        <f>HJ89*HK89</f>
        <v/>
      </c>
      <c r="HM89" s="32" t="n"/>
      <c r="HN89" t="inlineStr">
        <is>
          <t>Cash</t>
        </is>
      </c>
      <c r="HO89" s="143" t="n">
        <v>0.02000000000000002</v>
      </c>
      <c r="HP89" s="32" t="n">
        <v>0</v>
      </c>
      <c r="HQ89" s="32">
        <f>HO89*HP89</f>
        <v/>
      </c>
      <c r="HR89" s="32" t="n"/>
      <c r="HS89" t="inlineStr">
        <is>
          <t>Cash</t>
        </is>
      </c>
      <c r="HT89" s="143" t="n">
        <v>0.02000000000000002</v>
      </c>
      <c r="HU89" s="32" t="n">
        <v>0</v>
      </c>
      <c r="HV89" s="32">
        <f>HT89*HU89</f>
        <v/>
      </c>
      <c r="HW89" s="32" t="n"/>
      <c r="HX89" t="inlineStr">
        <is>
          <t>Cash</t>
        </is>
      </c>
      <c r="HY89" s="143" t="n">
        <v>0.02000000000000002</v>
      </c>
      <c r="HZ89" s="32" t="n">
        <v>0</v>
      </c>
      <c r="IA89" s="32">
        <f>HY89*HZ89</f>
        <v/>
      </c>
      <c r="IB89" s="32" t="n"/>
      <c r="IC89" t="inlineStr">
        <is>
          <t>Cash</t>
        </is>
      </c>
      <c r="ID89" s="143" t="n">
        <v>0.02000000000000002</v>
      </c>
      <c r="IE89" s="32" t="n">
        <v>0</v>
      </c>
      <c r="IF89" s="32">
        <f>ID89*IE89</f>
        <v/>
      </c>
      <c r="IG89" s="32" t="n"/>
      <c r="IH89" t="inlineStr">
        <is>
          <t>Cash</t>
        </is>
      </c>
      <c r="II89" s="143" t="n">
        <v>0.01999999999999991</v>
      </c>
      <c r="IJ89" s="32" t="n">
        <v>0</v>
      </c>
      <c r="IK89" s="32">
        <f>II89*IJ89</f>
        <v/>
      </c>
      <c r="IL89" s="32" t="n"/>
      <c r="IM89" t="inlineStr">
        <is>
          <t>Cash</t>
        </is>
      </c>
      <c r="IN89" s="143" t="n">
        <v>0.01999999999999991</v>
      </c>
      <c r="IO89" s="32" t="n">
        <v>0</v>
      </c>
      <c r="IP89" s="32">
        <f>IN89*IO89</f>
        <v/>
      </c>
      <c r="IQ89" s="32" t="n"/>
      <c r="IR89" t="inlineStr">
        <is>
          <t>Cash</t>
        </is>
      </c>
      <c r="IS89" s="143" t="n">
        <v>0.01999999999999991</v>
      </c>
      <c r="IT89" s="32" t="n">
        <v>0</v>
      </c>
      <c r="IU89" s="32">
        <f>IS89*IT89</f>
        <v/>
      </c>
      <c r="IV89" s="32" t="n"/>
      <c r="IW89" t="inlineStr">
        <is>
          <t>Cash</t>
        </is>
      </c>
      <c r="IX89" s="143">
        <f>1-SUM(IX75:IX88)</f>
        <v/>
      </c>
      <c r="IY89" s="32" t="n">
        <v>0</v>
      </c>
      <c r="IZ89" s="32">
        <f>IX89*IY89</f>
        <v/>
      </c>
      <c r="JA89" s="32" t="n"/>
      <c r="JB89" t="inlineStr">
        <is>
          <t>Cash</t>
        </is>
      </c>
      <c r="JC89" s="143" t="n">
        <v>0.01999999999999991</v>
      </c>
      <c r="JD89" s="32" t="n">
        <v>0</v>
      </c>
      <c r="JE89" s="32">
        <f>JC89*JD89</f>
        <v/>
      </c>
      <c r="JF89" s="32" t="n"/>
      <c r="JG89" t="inlineStr">
        <is>
          <t>Cash</t>
        </is>
      </c>
      <c r="JH89" s="143" t="n">
        <v>0.01999999999999991</v>
      </c>
      <c r="JI89" s="32" t="n">
        <v>0</v>
      </c>
      <c r="JJ89" s="32">
        <f>JH89*JI89</f>
        <v/>
      </c>
      <c r="JK89" s="32" t="n"/>
      <c r="JL89" t="inlineStr">
        <is>
          <t>Cash</t>
        </is>
      </c>
      <c r="JM89" s="143">
        <f>1-SUM(JM75:JM88)</f>
        <v/>
      </c>
      <c r="JN89" s="32" t="n">
        <v>0</v>
      </c>
      <c r="JO89" s="32">
        <f>JM89*JN89</f>
        <v/>
      </c>
      <c r="JP89" s="32" t="n"/>
      <c r="JQ89" t="inlineStr">
        <is>
          <t>Cash</t>
        </is>
      </c>
      <c r="JR89" s="143" t="n">
        <v>0.02000000000000002</v>
      </c>
      <c r="JS89" s="32" t="n">
        <v>0</v>
      </c>
      <c r="JT89" s="32">
        <f>JR89*JS89</f>
        <v/>
      </c>
      <c r="JU89" s="32" t="n"/>
      <c r="JV89" t="inlineStr">
        <is>
          <t>Cash</t>
        </is>
      </c>
      <c r="JW89" s="143" t="n">
        <v>0.01999999999999991</v>
      </c>
      <c r="JX89" s="32" t="n">
        <v>0</v>
      </c>
      <c r="JY89" s="32">
        <f>JW89*JX89</f>
        <v/>
      </c>
      <c r="JZ89" s="32" t="n"/>
      <c r="KA89" t="inlineStr">
        <is>
          <t>Cash</t>
        </is>
      </c>
      <c r="KB89" s="143" t="n">
        <v>0.02000000000000002</v>
      </c>
      <c r="KC89" s="32" t="n">
        <v>0</v>
      </c>
      <c r="KD89" s="32">
        <f>KB89*KC89</f>
        <v/>
      </c>
      <c r="KE89" s="32" t="n"/>
      <c r="KF89" t="inlineStr">
        <is>
          <t>Cash</t>
        </is>
      </c>
      <c r="KG89" s="143" t="n">
        <v>0.02000000000000002</v>
      </c>
      <c r="KH89" s="32" t="n">
        <v>0</v>
      </c>
      <c r="KI89" s="32">
        <f>KG89*KH89</f>
        <v/>
      </c>
      <c r="KJ89" s="32" t="n"/>
      <c r="KK89" t="inlineStr">
        <is>
          <t>Cash</t>
        </is>
      </c>
      <c r="KL89" s="143" t="n">
        <v>0.02000000000000002</v>
      </c>
      <c r="KM89" s="32" t="n">
        <v>0</v>
      </c>
      <c r="KN89" s="32">
        <f>KL89*KM89</f>
        <v/>
      </c>
      <c r="KO89" s="32" t="n"/>
      <c r="KP89" t="inlineStr">
        <is>
          <t>Cash</t>
        </is>
      </c>
      <c r="KQ89" s="143" t="n">
        <v>0.02000000000000002</v>
      </c>
      <c r="KR89" s="32" t="n">
        <v>0</v>
      </c>
      <c r="KS89" s="32">
        <f>KQ89*KR89</f>
        <v/>
      </c>
      <c r="KT89" s="32" t="n"/>
      <c r="KU89" t="inlineStr">
        <is>
          <t>Cash</t>
        </is>
      </c>
      <c r="KV89" s="143" t="n">
        <v>0.02000000000000002</v>
      </c>
      <c r="KW89" s="32" t="n">
        <v>0</v>
      </c>
      <c r="KX89" s="32">
        <f>KV89*KW89</f>
        <v/>
      </c>
      <c r="KY89" s="32" t="n"/>
      <c r="KZ89" t="inlineStr">
        <is>
          <t>Cash</t>
        </is>
      </c>
      <c r="LA89" s="143" t="n">
        <v>0.145</v>
      </c>
      <c r="LB89" s="32" t="n">
        <v>0</v>
      </c>
      <c r="LC89" s="32">
        <f>LA89*LB89</f>
        <v/>
      </c>
      <c r="LD89" s="32" t="n"/>
      <c r="LE89" t="inlineStr">
        <is>
          <t>Cash</t>
        </is>
      </c>
      <c r="LF89" s="143" t="n">
        <v>0.145</v>
      </c>
      <c r="LG89" s="32" t="n">
        <v>0</v>
      </c>
      <c r="LH89" s="32">
        <f>LF89*LG89</f>
        <v/>
      </c>
      <c r="LJ89" t="inlineStr">
        <is>
          <t>Cash</t>
        </is>
      </c>
      <c r="LK89" s="143">
        <f>1-SUM(LK75:LK88)</f>
        <v/>
      </c>
      <c r="LL89" s="32" t="n">
        <v>0</v>
      </c>
      <c r="LM89" s="32">
        <f>LK89*LL89</f>
        <v/>
      </c>
      <c r="LN89" s="32" t="n"/>
      <c r="LO89" t="inlineStr">
        <is>
          <t>Cash</t>
        </is>
      </c>
      <c r="LP89" s="143" t="n">
        <v>0.02000000000000002</v>
      </c>
      <c r="LQ89" s="32" t="n">
        <v>0</v>
      </c>
      <c r="LR89" s="32">
        <f>LP89*LQ89</f>
        <v/>
      </c>
      <c r="LT89" t="inlineStr">
        <is>
          <t>Cash</t>
        </is>
      </c>
      <c r="LU89" s="143">
        <f>1-SUM(LU75:LU88)</f>
        <v/>
      </c>
      <c r="LV89" s="32" t="n">
        <v>0</v>
      </c>
      <c r="LW89" s="32">
        <f>LU89*LV89</f>
        <v/>
      </c>
      <c r="LY89" t="inlineStr">
        <is>
          <t>Cash</t>
        </is>
      </c>
      <c r="LZ89" s="143">
        <f>1-SUM(LZ75:LZ88)</f>
        <v/>
      </c>
      <c r="MA89" s="32" t="n">
        <v>0</v>
      </c>
      <c r="MB89" s="32">
        <f>LZ89*MA89</f>
        <v/>
      </c>
      <c r="MD89" t="inlineStr">
        <is>
          <t>Cash</t>
        </is>
      </c>
      <c r="ME89" s="143" t="n">
        <v>0.02000000000000002</v>
      </c>
      <c r="MF89" s="32" t="n">
        <v>0</v>
      </c>
      <c r="MG89" s="32">
        <f>ME89*MF89</f>
        <v/>
      </c>
      <c r="MI89" t="inlineStr">
        <is>
          <t>Cash</t>
        </is>
      </c>
      <c r="MJ89" s="143">
        <f>1-SUM(MJ75:MJ88)</f>
        <v/>
      </c>
      <c r="MK89" s="32" t="n">
        <v>0</v>
      </c>
      <c r="ML89" s="32">
        <f>MJ89*MK89</f>
        <v/>
      </c>
      <c r="MN89" t="inlineStr">
        <is>
          <t>Cash</t>
        </is>
      </c>
      <c r="MO89" s="143">
        <f>1-SUM(MO75:MO88)</f>
        <v/>
      </c>
      <c r="MP89" s="32" t="n">
        <v>0</v>
      </c>
      <c r="MQ89" s="32">
        <f>MO89*MP89</f>
        <v/>
      </c>
      <c r="MS89" t="inlineStr">
        <is>
          <t>Cash</t>
        </is>
      </c>
      <c r="MT89" s="143">
        <f>1-SUM(MT75:MT88)</f>
        <v/>
      </c>
      <c r="MU89" s="32" t="n">
        <v>0</v>
      </c>
      <c r="MV89" s="32">
        <f>MT89*MU89</f>
        <v/>
      </c>
      <c r="MX89" t="inlineStr">
        <is>
          <t>Cash</t>
        </is>
      </c>
      <c r="MY89" s="143" t="n">
        <v>0.02000000000000002</v>
      </c>
      <c r="MZ89" s="32" t="n">
        <v>0</v>
      </c>
      <c r="NA89" s="32">
        <f>MY89*MZ89</f>
        <v/>
      </c>
      <c r="NC89" t="inlineStr">
        <is>
          <t>Cash</t>
        </is>
      </c>
      <c r="ND89" s="143">
        <f>1-SUM(ND75:ND88)</f>
        <v/>
      </c>
      <c r="NE89" s="32" t="n">
        <v>0</v>
      </c>
      <c r="NF89" s="32">
        <f>ND89*NE89</f>
        <v/>
      </c>
      <c r="NH89" t="inlineStr">
        <is>
          <t>Cash</t>
        </is>
      </c>
      <c r="NI89" s="143">
        <f>1-SUM(NI75:NI88)</f>
        <v/>
      </c>
      <c r="NJ89" s="32" t="n">
        <v>0</v>
      </c>
      <c r="NK89" s="32">
        <f>NI89*NJ89</f>
        <v/>
      </c>
      <c r="NM89" t="inlineStr">
        <is>
          <t>Cash</t>
        </is>
      </c>
      <c r="NN89" s="143">
        <f>1-SUM(NN75:NN88)</f>
        <v/>
      </c>
      <c r="NO89" s="32" t="n">
        <v>0</v>
      </c>
      <c r="NP89" s="32">
        <f>NN89*NO89</f>
        <v/>
      </c>
      <c r="NR89" t="inlineStr">
        <is>
          <t>Cash</t>
        </is>
      </c>
      <c r="NS89" s="143">
        <f>1-SUM(NS75:NS88)</f>
        <v/>
      </c>
      <c r="NT89" s="32" t="n">
        <v>0</v>
      </c>
      <c r="NU89" s="32">
        <f>NS89*NT89</f>
        <v/>
      </c>
      <c r="NW89" t="inlineStr">
        <is>
          <t>Cash</t>
        </is>
      </c>
      <c r="NX89" s="143">
        <f>1-SUM(NX75:NX88)</f>
        <v/>
      </c>
      <c r="NY89" s="32" t="n">
        <v>0</v>
      </c>
      <c r="NZ89" s="32">
        <f>NX89*NY89</f>
        <v/>
      </c>
      <c r="OB89" t="inlineStr">
        <is>
          <t>Cash</t>
        </is>
      </c>
      <c r="OC89" s="143">
        <f>1-SUM(OC75:OC88)</f>
        <v/>
      </c>
      <c r="OD89" s="32" t="n">
        <v>0</v>
      </c>
      <c r="OE89" s="32">
        <f>OC89*OD89</f>
        <v/>
      </c>
      <c r="OG89" t="inlineStr">
        <is>
          <t>Cash</t>
        </is>
      </c>
      <c r="OH89" s="143">
        <f>1-SUM(OH75:OH88)</f>
        <v/>
      </c>
      <c r="OI89" s="32" t="n">
        <v>0</v>
      </c>
      <c r="OJ89" s="32">
        <f>OH89*OI89</f>
        <v/>
      </c>
      <c r="OL89" t="inlineStr">
        <is>
          <t>Cash</t>
        </is>
      </c>
      <c r="OM89" s="143">
        <f>1-SUM(OM75:OM88)</f>
        <v/>
      </c>
      <c r="ON89" s="32" t="n">
        <v>0</v>
      </c>
      <c r="OO89" s="32">
        <f>OM89*ON89</f>
        <v/>
      </c>
      <c r="OQ89" t="inlineStr">
        <is>
          <t>Cash</t>
        </is>
      </c>
      <c r="OR89" s="143">
        <f>1-SUM(OR75:OR88)</f>
        <v/>
      </c>
      <c r="OS89" s="32" t="n">
        <v>0</v>
      </c>
      <c r="OT89" s="32">
        <f>OR89*OS89</f>
        <v/>
      </c>
      <c r="OV89" t="inlineStr">
        <is>
          <t>Cash</t>
        </is>
      </c>
      <c r="OW89" s="143">
        <f>1-SUM(OW75:OW88)</f>
        <v/>
      </c>
      <c r="OX89" s="32" t="n">
        <v>0</v>
      </c>
      <c r="OY89" s="32">
        <f>OW89*OX89</f>
        <v/>
      </c>
      <c r="PA89" t="inlineStr">
        <is>
          <t>Cash</t>
        </is>
      </c>
      <c r="PB89" s="143">
        <f>1-SUM(PB75:PB88)</f>
        <v/>
      </c>
      <c r="PC89" s="32" t="n">
        <v>0</v>
      </c>
      <c r="PD89" s="32">
        <f>PB89*PC89</f>
        <v/>
      </c>
      <c r="PF89" t="inlineStr">
        <is>
          <t>Cash</t>
        </is>
      </c>
      <c r="PG89" s="143">
        <f>1-SUM(PG75:PG88)</f>
        <v/>
      </c>
      <c r="PH89" s="32" t="n">
        <v>0</v>
      </c>
      <c r="PI89" s="32">
        <f>PG89*PH89</f>
        <v/>
      </c>
      <c r="PK89" t="inlineStr">
        <is>
          <t>Cash</t>
        </is>
      </c>
      <c r="PL89" s="143">
        <f>1-SUM(PL75:PL88)</f>
        <v/>
      </c>
      <c r="PM89" s="32" t="n">
        <v>0</v>
      </c>
      <c r="PN89" s="32">
        <f>PL89*PM89</f>
        <v/>
      </c>
      <c r="PP89" t="inlineStr">
        <is>
          <t>Cash</t>
        </is>
      </c>
      <c r="PQ89" s="143">
        <f>1-SUM(PQ75:PQ88)</f>
        <v/>
      </c>
      <c r="PR89" s="32" t="n">
        <v>0</v>
      </c>
      <c r="PS89" s="32">
        <f>PQ89*PR89</f>
        <v/>
      </c>
      <c r="PU89" t="inlineStr">
        <is>
          <t>Cash</t>
        </is>
      </c>
      <c r="PV89" s="143">
        <f>1-SUM(PV75:PV88)</f>
        <v/>
      </c>
      <c r="PW89" s="32" t="n">
        <v>0</v>
      </c>
      <c r="PX89" s="32">
        <f>PV89*PW89</f>
        <v/>
      </c>
      <c r="PZ89" t="inlineStr">
        <is>
          <t>Cash</t>
        </is>
      </c>
      <c r="QA89" s="143">
        <f>1-SUM(QA75:QA88)</f>
        <v/>
      </c>
      <c r="QB89" s="32" t="n">
        <v>0</v>
      </c>
      <c r="QC89" s="32">
        <f>QA89*QB89</f>
        <v/>
      </c>
    </row>
    <row r="91">
      <c r="AF91" t="inlineStr">
        <is>
          <t>Cash</t>
        </is>
      </c>
      <c r="AG91" s="143">
        <f>IF(SUM(AG83:AG90)&gt;1,0,(1-SUM(AG83:AG90)))</f>
        <v/>
      </c>
      <c r="AH91" s="32" t="n">
        <v>0</v>
      </c>
      <c r="AI91" s="32">
        <f>AG91*AH91</f>
        <v/>
      </c>
      <c r="AK91" t="inlineStr">
        <is>
          <t>Cash</t>
        </is>
      </c>
      <c r="AL91" s="143">
        <f>IF(SUM(AL83:AL90)&gt;1,0,(1-SUM(AL83:AL90)))</f>
        <v/>
      </c>
      <c r="AM91" s="32" t="n">
        <v>0</v>
      </c>
      <c r="AN91" s="32">
        <f>AL91*AM91</f>
        <v/>
      </c>
      <c r="AP91" t="inlineStr">
        <is>
          <t>Cash</t>
        </is>
      </c>
      <c r="AQ91" s="143">
        <f>IF(SUM(AQ83:AQ90)&gt;1,0,(1-SUM(AQ83:AQ90)))</f>
        <v/>
      </c>
      <c r="AR91" s="32" t="n">
        <v>0</v>
      </c>
      <c r="AS91" s="32">
        <f>AQ91*AR91</f>
        <v/>
      </c>
      <c r="AU91" t="inlineStr">
        <is>
          <t>Cash</t>
        </is>
      </c>
      <c r="AV91" s="143">
        <f>IF(SUM(AV83:AV90)&gt;1,0,(1-SUM(AV83:AV90)))</f>
        <v/>
      </c>
      <c r="AW91" s="32" t="n">
        <v>0</v>
      </c>
      <c r="AX91" s="32">
        <f>AV91*AW91</f>
        <v/>
      </c>
      <c r="AZ91" t="inlineStr">
        <is>
          <t>Cash</t>
        </is>
      </c>
      <c r="BA91" s="143">
        <f>IF(SUM(BA83:BA90)&gt;1,0,(1-SUM(BA83:BA90)))</f>
        <v/>
      </c>
      <c r="BB91" s="32" t="n">
        <v>0</v>
      </c>
      <c r="BC91" s="32">
        <f>BA91*BB91</f>
        <v/>
      </c>
      <c r="FA91" t="inlineStr">
        <is>
          <t>Total</t>
        </is>
      </c>
      <c r="FB91" s="9" t="n">
        <v>1</v>
      </c>
      <c r="FD91" s="3">
        <f>SUM(FD75:FD89)</f>
        <v/>
      </c>
      <c r="FF91" t="inlineStr">
        <is>
          <t>Total</t>
        </is>
      </c>
      <c r="FG91" s="9" t="n">
        <v>1</v>
      </c>
      <c r="FI91" s="3">
        <f>SUM(FI75:FI89)</f>
        <v/>
      </c>
      <c r="FK91" t="inlineStr">
        <is>
          <t>Total</t>
        </is>
      </c>
      <c r="FL91" s="9" t="n">
        <v>1</v>
      </c>
      <c r="FN91" s="3">
        <f>SUM(FN75:FN89)</f>
        <v/>
      </c>
      <c r="FP91" t="inlineStr">
        <is>
          <t>Total</t>
        </is>
      </c>
      <c r="FQ91" s="9" t="n">
        <v>1</v>
      </c>
      <c r="FS91" s="3">
        <f>SUM(FS75:FS89)</f>
        <v/>
      </c>
      <c r="FT91" s="3" t="n"/>
      <c r="FU91" t="inlineStr">
        <is>
          <t>Total</t>
        </is>
      </c>
      <c r="FV91" s="9" t="n">
        <v>1</v>
      </c>
      <c r="FX91" s="3">
        <f>SUM(FX75:FX89)</f>
        <v/>
      </c>
      <c r="FY91" s="3" t="n"/>
      <c r="FZ91" t="inlineStr">
        <is>
          <t>Total</t>
        </is>
      </c>
      <c r="GA91" s="9">
        <f>SUM(GA75:GA90)</f>
        <v/>
      </c>
      <c r="GC91" s="3">
        <f>SUM(GC75:GC89)</f>
        <v/>
      </c>
      <c r="GD91" s="3" t="n"/>
      <c r="GE91" t="inlineStr">
        <is>
          <t>Total</t>
        </is>
      </c>
      <c r="GF91" s="9" t="n">
        <v>1</v>
      </c>
      <c r="GH91" s="3">
        <f>SUM(GH75:GH89)</f>
        <v/>
      </c>
      <c r="GI91" s="3" t="n"/>
      <c r="GJ91" t="inlineStr">
        <is>
          <t>Total</t>
        </is>
      </c>
      <c r="GK91" s="9">
        <f>SUM(GK75:GK90)</f>
        <v/>
      </c>
      <c r="GM91" s="3">
        <f>SUM(GM75:GM89)</f>
        <v/>
      </c>
      <c r="GN91" s="3" t="n"/>
      <c r="GO91" t="inlineStr">
        <is>
          <t>Total</t>
        </is>
      </c>
      <c r="GP91" s="9" t="n">
        <v>1</v>
      </c>
      <c r="GR91" s="3">
        <f>SUM(GR75:GR89)</f>
        <v/>
      </c>
      <c r="GS91" s="3" t="n"/>
      <c r="GT91" t="inlineStr">
        <is>
          <t>Total</t>
        </is>
      </c>
      <c r="GU91" s="9" t="n">
        <v>1</v>
      </c>
      <c r="GW91" s="3">
        <f>SUM(GW75:GW89)</f>
        <v/>
      </c>
      <c r="GX91" s="3" t="n"/>
      <c r="GY91" t="inlineStr">
        <is>
          <t>Total</t>
        </is>
      </c>
      <c r="GZ91" s="9" t="n">
        <v>1</v>
      </c>
      <c r="HB91" s="3">
        <f>SUM(HB75:HB89)</f>
        <v/>
      </c>
      <c r="HC91" s="3" t="n"/>
      <c r="HD91" t="inlineStr">
        <is>
          <t>Total</t>
        </is>
      </c>
      <c r="HE91" s="9" t="n">
        <v>1</v>
      </c>
      <c r="HG91" s="3">
        <f>SUM(HG75:HG89)</f>
        <v/>
      </c>
      <c r="HH91" s="3" t="n"/>
      <c r="HI91" t="inlineStr">
        <is>
          <t>Total</t>
        </is>
      </c>
      <c r="HJ91" s="9" t="n">
        <v>1</v>
      </c>
      <c r="HL91" s="3">
        <f>SUM(HL75:HL89)</f>
        <v/>
      </c>
      <c r="HM91" s="3" t="n"/>
      <c r="HN91" t="inlineStr">
        <is>
          <t>Total</t>
        </is>
      </c>
      <c r="HO91" s="9" t="n">
        <v>1</v>
      </c>
      <c r="HQ91" s="3">
        <f>SUM(HQ75:HQ89)</f>
        <v/>
      </c>
      <c r="HR91" s="3" t="n"/>
      <c r="HS91" t="inlineStr">
        <is>
          <t>Total</t>
        </is>
      </c>
      <c r="HT91" s="9" t="n">
        <v>1</v>
      </c>
      <c r="HV91" s="3">
        <f>SUM(HV75:HV89)</f>
        <v/>
      </c>
      <c r="HW91" s="3" t="n"/>
      <c r="HX91" t="inlineStr">
        <is>
          <t>Total</t>
        </is>
      </c>
      <c r="HY91" s="9" t="n">
        <v>1</v>
      </c>
      <c r="IA91" s="3">
        <f>SUM(IA75:IA89)</f>
        <v/>
      </c>
      <c r="IB91" s="3" t="n"/>
      <c r="IC91" t="inlineStr">
        <is>
          <t>Total</t>
        </is>
      </c>
      <c r="ID91" s="9" t="n">
        <v>1</v>
      </c>
      <c r="IF91" s="3">
        <f>SUM(IF75:IF89)</f>
        <v/>
      </c>
      <c r="IG91" s="3" t="n"/>
      <c r="IH91" t="inlineStr">
        <is>
          <t>Total</t>
        </is>
      </c>
      <c r="II91" s="9" t="n">
        <v>1</v>
      </c>
      <c r="IK91" s="3">
        <f>SUM(IK75:IK89)</f>
        <v/>
      </c>
      <c r="IL91" s="3" t="n"/>
      <c r="IM91" t="inlineStr">
        <is>
          <t>Total</t>
        </is>
      </c>
      <c r="IN91" s="9" t="n">
        <v>1</v>
      </c>
      <c r="IP91" s="3">
        <f>SUM(IP75:IP89)</f>
        <v/>
      </c>
      <c r="IQ91" s="3" t="n"/>
      <c r="IR91" t="inlineStr">
        <is>
          <t>Total</t>
        </is>
      </c>
      <c r="IS91" s="9" t="n">
        <v>1</v>
      </c>
      <c r="IU91" s="3">
        <f>SUM(IU75:IU89)</f>
        <v/>
      </c>
      <c r="IV91" s="3" t="n"/>
      <c r="IW91" t="inlineStr">
        <is>
          <t>Total</t>
        </is>
      </c>
      <c r="IX91" s="9">
        <f>SUM(IX75:IX90)</f>
        <v/>
      </c>
      <c r="IZ91" s="3">
        <f>SUM(IZ75:IZ89)</f>
        <v/>
      </c>
      <c r="JA91" s="3" t="n"/>
      <c r="JB91" t="inlineStr">
        <is>
          <t>Total</t>
        </is>
      </c>
      <c r="JC91" s="9" t="n">
        <v>1</v>
      </c>
      <c r="JE91" s="3">
        <f>SUM(JE75:JE89)</f>
        <v/>
      </c>
      <c r="JF91" s="3" t="n"/>
      <c r="JG91" t="inlineStr">
        <is>
          <t>Total</t>
        </is>
      </c>
      <c r="JH91" s="9" t="n">
        <v>1</v>
      </c>
      <c r="JJ91" s="3">
        <f>SUM(JJ75:JJ89)</f>
        <v/>
      </c>
      <c r="JK91" s="3" t="n"/>
      <c r="JL91" t="inlineStr">
        <is>
          <t>Total</t>
        </is>
      </c>
      <c r="JM91" s="9">
        <f>SUM(JM75:JM90)</f>
        <v/>
      </c>
      <c r="JO91" s="3">
        <f>SUM(JO75:JO89)</f>
        <v/>
      </c>
      <c r="JP91" s="3" t="n"/>
      <c r="JQ91" t="inlineStr">
        <is>
          <t>Total</t>
        </is>
      </c>
      <c r="JR91" s="9" t="n">
        <v>1</v>
      </c>
      <c r="JT91" s="3">
        <f>SUM(JT75:JT89)</f>
        <v/>
      </c>
      <c r="JU91" s="3" t="n"/>
      <c r="JV91" t="inlineStr">
        <is>
          <t>Total</t>
        </is>
      </c>
      <c r="JW91" s="9" t="n">
        <v>1</v>
      </c>
      <c r="JY91" s="3">
        <f>SUM(JY75:JY89)</f>
        <v/>
      </c>
      <c r="JZ91" s="3" t="n"/>
      <c r="KA91" t="inlineStr">
        <is>
          <t>Total</t>
        </is>
      </c>
      <c r="KB91" s="9" t="n">
        <v>1</v>
      </c>
      <c r="KD91" s="3">
        <f>SUM(KD75:KD89)</f>
        <v/>
      </c>
      <c r="KE91" s="3" t="n"/>
      <c r="KF91" t="inlineStr">
        <is>
          <t>Total</t>
        </is>
      </c>
      <c r="KG91" s="9" t="n">
        <v>1</v>
      </c>
      <c r="KI91" s="3">
        <f>SUM(KI75:KI89)</f>
        <v/>
      </c>
      <c r="KJ91" s="3" t="n"/>
      <c r="KK91" t="inlineStr">
        <is>
          <t>Total</t>
        </is>
      </c>
      <c r="KL91" s="9" t="n">
        <v>1</v>
      </c>
      <c r="KN91" s="3">
        <f>SUM(KN75:KN89)</f>
        <v/>
      </c>
      <c r="KO91" s="3" t="n"/>
      <c r="KP91" t="inlineStr">
        <is>
          <t>Total</t>
        </is>
      </c>
      <c r="KQ91" s="9" t="n">
        <v>1</v>
      </c>
      <c r="KS91" s="3">
        <f>SUM(KS75:KS89)</f>
        <v/>
      </c>
      <c r="KT91" s="3" t="n"/>
      <c r="KU91" t="inlineStr">
        <is>
          <t>Total</t>
        </is>
      </c>
      <c r="KV91" s="9" t="n">
        <v>1</v>
      </c>
      <c r="KX91" s="3">
        <f>SUM(KX75:KX89)</f>
        <v/>
      </c>
      <c r="KY91" s="3" t="n"/>
      <c r="KZ91" t="inlineStr">
        <is>
          <t>Total</t>
        </is>
      </c>
      <c r="LA91" s="9" t="n">
        <v>1</v>
      </c>
      <c r="LC91" s="3">
        <f>SUM(LC75:LC89)</f>
        <v/>
      </c>
      <c r="LD91" s="3" t="n"/>
      <c r="LE91" t="inlineStr">
        <is>
          <t>Total</t>
        </is>
      </c>
      <c r="LF91" s="9" t="n">
        <v>1</v>
      </c>
      <c r="LH91" s="3">
        <f>SUM(LH75:LH89)</f>
        <v/>
      </c>
      <c r="LJ91" t="inlineStr">
        <is>
          <t>Total</t>
        </is>
      </c>
      <c r="LK91" s="9">
        <f>SUM(LK75:LK90)</f>
        <v/>
      </c>
      <c r="LM91" s="3">
        <f>SUM(LM75:LM89)</f>
        <v/>
      </c>
      <c r="LN91" s="3" t="n"/>
      <c r="LO91" t="inlineStr">
        <is>
          <t>Total</t>
        </is>
      </c>
      <c r="LP91" s="9" t="n">
        <v>1</v>
      </c>
      <c r="LR91" s="3">
        <f>SUM(LR75:LR89)</f>
        <v/>
      </c>
      <c r="LT91" t="inlineStr">
        <is>
          <t>Total</t>
        </is>
      </c>
      <c r="LU91" s="9">
        <f>SUM(LU75:LU90)</f>
        <v/>
      </c>
      <c r="LW91" s="3">
        <f>SUM(LW75:LW89)</f>
        <v/>
      </c>
      <c r="LY91" t="inlineStr">
        <is>
          <t>Total</t>
        </is>
      </c>
      <c r="LZ91" s="9">
        <f>SUM(LZ75:LZ90)</f>
        <v/>
      </c>
      <c r="MB91" s="3">
        <f>SUM(MB75:MB89)</f>
        <v/>
      </c>
      <c r="MD91" t="inlineStr">
        <is>
          <t>Total</t>
        </is>
      </c>
      <c r="ME91" s="9" t="n">
        <v>1</v>
      </c>
      <c r="MG91" s="3">
        <f>SUM(MG75:MG89)</f>
        <v/>
      </c>
      <c r="MI91" t="inlineStr">
        <is>
          <t>Total</t>
        </is>
      </c>
      <c r="MJ91" s="9">
        <f>SUM(MJ75:MJ90)</f>
        <v/>
      </c>
      <c r="ML91" s="3">
        <f>SUM(ML75:ML89)</f>
        <v/>
      </c>
      <c r="MN91" t="inlineStr">
        <is>
          <t>Total</t>
        </is>
      </c>
      <c r="MO91" s="9">
        <f>SUM(MO75:MO90)</f>
        <v/>
      </c>
      <c r="MQ91" s="3">
        <f>SUM(MQ75:MQ89)</f>
        <v/>
      </c>
      <c r="MS91" t="inlineStr">
        <is>
          <t>Total</t>
        </is>
      </c>
      <c r="MT91" s="9">
        <f>SUM(MT75:MT90)</f>
        <v/>
      </c>
      <c r="MV91" s="3">
        <f>SUM(MV75:MV89)</f>
        <v/>
      </c>
      <c r="MX91" t="inlineStr">
        <is>
          <t>Total</t>
        </is>
      </c>
      <c r="MY91" s="9" t="n">
        <v>1</v>
      </c>
      <c r="NA91" s="3">
        <f>SUM(NA75:NA89)</f>
        <v/>
      </c>
      <c r="NC91" t="inlineStr">
        <is>
          <t>Total</t>
        </is>
      </c>
      <c r="ND91" s="9">
        <f>SUM(ND75:ND90)</f>
        <v/>
      </c>
      <c r="NF91" s="3">
        <f>SUM(NF75:NF89)</f>
        <v/>
      </c>
      <c r="NH91" t="inlineStr">
        <is>
          <t>Total</t>
        </is>
      </c>
      <c r="NI91" s="9">
        <f>SUM(NI75:NI90)</f>
        <v/>
      </c>
      <c r="NK91" s="3">
        <f>SUM(NK75:NK89)</f>
        <v/>
      </c>
      <c r="NM91" t="inlineStr">
        <is>
          <t>Total</t>
        </is>
      </c>
      <c r="NN91" s="9">
        <f>SUM(NN75:NN90)</f>
        <v/>
      </c>
      <c r="NP91" s="3">
        <f>SUM(NP75:NP89)</f>
        <v/>
      </c>
      <c r="NR91" t="inlineStr">
        <is>
          <t>Total</t>
        </is>
      </c>
      <c r="NS91" s="9">
        <f>SUM(NS75:NS90)</f>
        <v/>
      </c>
      <c r="NU91" s="3">
        <f>SUM(NU75:NU89)</f>
        <v/>
      </c>
      <c r="NW91" t="inlineStr">
        <is>
          <t>Total</t>
        </is>
      </c>
      <c r="NX91" s="9">
        <f>SUM(NX75:NX90)</f>
        <v/>
      </c>
      <c r="NZ91" s="3">
        <f>SUM(NZ75:NZ89)</f>
        <v/>
      </c>
      <c r="OB91" t="inlineStr">
        <is>
          <t>Total</t>
        </is>
      </c>
      <c r="OC91" s="9">
        <f>SUM(OC75:OC90)</f>
        <v/>
      </c>
      <c r="OE91" s="3">
        <f>SUM(OE75:OE89)</f>
        <v/>
      </c>
      <c r="OG91" t="inlineStr">
        <is>
          <t>Total</t>
        </is>
      </c>
      <c r="OH91" s="9">
        <f>SUM(OH75:OH90)</f>
        <v/>
      </c>
      <c r="OJ91" s="3">
        <f>SUM(OJ75:OJ89)</f>
        <v/>
      </c>
      <c r="OL91" t="inlineStr">
        <is>
          <t>Total</t>
        </is>
      </c>
      <c r="OM91" s="9">
        <f>SUM(OM75:OM90)</f>
        <v/>
      </c>
      <c r="OO91" s="3">
        <f>SUM(OO75:OO89)</f>
        <v/>
      </c>
      <c r="OQ91" t="inlineStr">
        <is>
          <t>Total</t>
        </is>
      </c>
      <c r="OR91" s="9">
        <f>SUM(OR75:OR90)</f>
        <v/>
      </c>
      <c r="OT91" s="3">
        <f>SUM(OT75:OT89)</f>
        <v/>
      </c>
      <c r="OV91" t="inlineStr">
        <is>
          <t>Total</t>
        </is>
      </c>
      <c r="OW91" s="9">
        <f>SUM(OW75:OW90)</f>
        <v/>
      </c>
      <c r="OY91" s="3">
        <f>SUM(OY75:OY89)</f>
        <v/>
      </c>
      <c r="PA91" t="inlineStr">
        <is>
          <t>Total</t>
        </is>
      </c>
      <c r="PB91" s="9">
        <f>SUM(PB75:PB90)</f>
        <v/>
      </c>
      <c r="PD91" s="3">
        <f>SUM(PD75:PD89)</f>
        <v/>
      </c>
      <c r="PF91" t="inlineStr">
        <is>
          <t>Total</t>
        </is>
      </c>
      <c r="PG91" s="9">
        <f>SUM(PG75:PG90)</f>
        <v/>
      </c>
      <c r="PI91" s="3">
        <f>SUM(PI75:PI89)</f>
        <v/>
      </c>
      <c r="PK91" t="inlineStr">
        <is>
          <t>Total</t>
        </is>
      </c>
      <c r="PL91" s="9">
        <f>SUM(PL75:PL90)</f>
        <v/>
      </c>
      <c r="PN91" s="3">
        <f>SUM(PN75:PN89)</f>
        <v/>
      </c>
      <c r="PP91" t="inlineStr">
        <is>
          <t>Total</t>
        </is>
      </c>
      <c r="PQ91" s="9">
        <f>SUM(PQ75:PQ90)</f>
        <v/>
      </c>
      <c r="PS91" s="3">
        <f>SUM(PS75:PS89)</f>
        <v/>
      </c>
      <c r="PU91" t="inlineStr">
        <is>
          <t>Total</t>
        </is>
      </c>
      <c r="PV91" s="9">
        <f>SUM(PV75:PV90)</f>
        <v/>
      </c>
      <c r="PX91" s="3">
        <f>SUM(PX75:PX89)</f>
        <v/>
      </c>
      <c r="PZ91" t="inlineStr">
        <is>
          <t>Total</t>
        </is>
      </c>
      <c r="QA91" s="9">
        <f>SUM(QA75:QA90)</f>
        <v/>
      </c>
      <c r="QC91" s="3">
        <f>SUM(QC75:QC89)</f>
        <v/>
      </c>
    </row>
    <row r="93">
      <c r="AF93" t="inlineStr">
        <is>
          <t>Total</t>
        </is>
      </c>
      <c r="AG93" s="9">
        <f>SUM(AG83:AG92)</f>
        <v/>
      </c>
      <c r="AI93" s="3">
        <f>SUM(AI83:AI91)</f>
        <v/>
      </c>
      <c r="AK93" t="inlineStr">
        <is>
          <t>Total</t>
        </is>
      </c>
      <c r="AL93" s="9">
        <f>SUM(AL83:AL92)</f>
        <v/>
      </c>
      <c r="AN93" s="3">
        <f>SUM(AN83:AN91)</f>
        <v/>
      </c>
      <c r="AP93" t="inlineStr">
        <is>
          <t>Total</t>
        </is>
      </c>
      <c r="AQ93" s="9">
        <f>SUM(AQ83:AQ92)</f>
        <v/>
      </c>
      <c r="AS93" s="3">
        <f>SUM(AS83:AS91)</f>
        <v/>
      </c>
      <c r="AU93" t="inlineStr">
        <is>
          <t>Total</t>
        </is>
      </c>
      <c r="AV93" s="9">
        <f>SUM(AV83:AV92)</f>
        <v/>
      </c>
      <c r="AX93" s="3">
        <f>SUM(AX83:AX91)</f>
        <v/>
      </c>
      <c r="AZ93" t="inlineStr">
        <is>
          <t>Total</t>
        </is>
      </c>
      <c r="BA93" s="9">
        <f>SUM(BA83:BA92)</f>
        <v/>
      </c>
      <c r="BC93" s="3">
        <f>SUM(BC83:BC91)</f>
        <v/>
      </c>
    </row>
    <row r="94">
      <c r="NH94" s="206" t="n"/>
      <c r="NM94" s="206" t="n"/>
      <c r="NR94" s="206" t="inlineStr">
        <is>
          <t>Tactical Small Growth</t>
        </is>
      </c>
      <c r="NW94" s="206" t="inlineStr">
        <is>
          <t>Tactical Small Growth</t>
        </is>
      </c>
      <c r="OB94" s="206" t="inlineStr">
        <is>
          <t>Tactical Small Growth</t>
        </is>
      </c>
      <c r="OG94" s="206" t="inlineStr">
        <is>
          <t>Tactical Small Growth</t>
        </is>
      </c>
      <c r="OL94" s="206" t="inlineStr">
        <is>
          <t>Tactical Small Growth</t>
        </is>
      </c>
      <c r="OQ94" s="206" t="inlineStr">
        <is>
          <t>Tactical Small Growth</t>
        </is>
      </c>
      <c r="OV94" s="206" t="inlineStr">
        <is>
          <t>Tactical Small Growth</t>
        </is>
      </c>
      <c r="PA94" s="206" t="inlineStr">
        <is>
          <t>Tactical Small Growth</t>
        </is>
      </c>
      <c r="PF94" s="206" t="inlineStr">
        <is>
          <t>Tactical Small Growth</t>
        </is>
      </c>
      <c r="PK94" s="206" t="inlineStr">
        <is>
          <t>Tactical Small Growth</t>
        </is>
      </c>
      <c r="PP94" s="206" t="inlineStr">
        <is>
          <t>Tactical Small Growth</t>
        </is>
      </c>
      <c r="PU94" s="206" t="inlineStr">
        <is>
          <t>Tactical Small Growth</t>
        </is>
      </c>
      <c r="PZ94" s="206" t="inlineStr">
        <is>
          <t>Tactical Small Growth</t>
        </is>
      </c>
    </row>
    <row r="95">
      <c r="NH95" s="206" t="n"/>
      <c r="NM95" s="206" t="n"/>
      <c r="NR95" t="inlineStr">
        <is>
          <t>SPTM</t>
        </is>
      </c>
      <c r="NS95" t="n">
        <v>99</v>
      </c>
      <c r="NW95" t="inlineStr">
        <is>
          <t>SPTM</t>
        </is>
      </c>
      <c r="NX95" t="n">
        <v>99</v>
      </c>
      <c r="OB95" t="inlineStr">
        <is>
          <t>SPTM</t>
        </is>
      </c>
      <c r="OC95" t="n">
        <v>99</v>
      </c>
      <c r="OG95" t="inlineStr">
        <is>
          <t>SPTM</t>
        </is>
      </c>
      <c r="OH95" t="n">
        <v>99</v>
      </c>
      <c r="OL95" t="inlineStr">
        <is>
          <t>SPTM</t>
        </is>
      </c>
      <c r="OM95" t="n">
        <v>99</v>
      </c>
      <c r="OQ95" t="inlineStr">
        <is>
          <t>SPTM</t>
        </is>
      </c>
      <c r="OR95" t="n">
        <v>99</v>
      </c>
      <c r="OV95" t="inlineStr">
        <is>
          <t>SPTM</t>
        </is>
      </c>
      <c r="OW95" t="n">
        <v>99</v>
      </c>
      <c r="PA95" t="inlineStr">
        <is>
          <t>SPTM</t>
        </is>
      </c>
      <c r="PB95" t="n">
        <v>99</v>
      </c>
      <c r="PF95" t="inlineStr">
        <is>
          <t>SPTM</t>
        </is>
      </c>
      <c r="PG95" t="n">
        <v>99</v>
      </c>
      <c r="PK95" t="inlineStr">
        <is>
          <t>SPTM</t>
        </is>
      </c>
      <c r="PL95" t="n">
        <v>99</v>
      </c>
      <c r="PP95" t="inlineStr">
        <is>
          <t>SPTM</t>
        </is>
      </c>
      <c r="PQ95" t="n">
        <v>99</v>
      </c>
      <c r="PU95" t="inlineStr">
        <is>
          <t>SPTM</t>
        </is>
      </c>
      <c r="PV95" t="n">
        <v>99</v>
      </c>
      <c r="PZ95" t="inlineStr">
        <is>
          <t>SPTM</t>
        </is>
      </c>
      <c r="QA95" t="n">
        <v>99</v>
      </c>
    </row>
    <row r="96">
      <c r="NH96" s="206" t="n"/>
      <c r="NM96" s="206" t="n"/>
      <c r="NR96" t="inlineStr">
        <is>
          <t>$CASH</t>
        </is>
      </c>
      <c r="NS96" t="n">
        <v>1</v>
      </c>
      <c r="NW96" t="inlineStr">
        <is>
          <t>$CASH</t>
        </is>
      </c>
      <c r="NX96" t="n">
        <v>1</v>
      </c>
      <c r="OB96" t="inlineStr">
        <is>
          <t>$CASH</t>
        </is>
      </c>
      <c r="OC96" t="n">
        <v>1</v>
      </c>
      <c r="OG96" t="inlineStr">
        <is>
          <t>$CASH</t>
        </is>
      </c>
      <c r="OH96" t="n">
        <v>1</v>
      </c>
      <c r="OL96" t="inlineStr">
        <is>
          <t>$CASH</t>
        </is>
      </c>
      <c r="OM96" t="n">
        <v>1</v>
      </c>
      <c r="OQ96" t="inlineStr">
        <is>
          <t>$CASH</t>
        </is>
      </c>
      <c r="OR96" t="n">
        <v>1</v>
      </c>
      <c r="OV96" t="inlineStr">
        <is>
          <t>$CASH</t>
        </is>
      </c>
      <c r="OW96" t="n">
        <v>1</v>
      </c>
      <c r="PA96" t="inlineStr">
        <is>
          <t>$CASH</t>
        </is>
      </c>
      <c r="PB96" t="n">
        <v>1</v>
      </c>
      <c r="PF96" t="inlineStr">
        <is>
          <t>$CASH</t>
        </is>
      </c>
      <c r="PG96" t="n">
        <v>1</v>
      </c>
      <c r="PK96" t="inlineStr">
        <is>
          <t>$CASH</t>
        </is>
      </c>
      <c r="PL96" t="n">
        <v>1</v>
      </c>
      <c r="PP96" t="inlineStr">
        <is>
          <t>$CASH</t>
        </is>
      </c>
      <c r="PQ96" t="n">
        <v>1</v>
      </c>
      <c r="PU96" t="inlineStr">
        <is>
          <t>$CASH</t>
        </is>
      </c>
      <c r="PV96" t="n">
        <v>1</v>
      </c>
      <c r="PZ96" t="inlineStr">
        <is>
          <t>$CASH</t>
        </is>
      </c>
      <c r="QA96" t="n">
        <v>1</v>
      </c>
    </row>
    <row r="97">
      <c r="NH97" s="206" t="n"/>
      <c r="NM97" s="206" t="n"/>
      <c r="NR97" t="inlineStr">
        <is>
          <t>GOVT</t>
        </is>
      </c>
      <c r="NS97" t="n">
        <v>0</v>
      </c>
      <c r="NW97" t="inlineStr">
        <is>
          <t>GOVT</t>
        </is>
      </c>
      <c r="NX97" t="n">
        <v>0</v>
      </c>
      <c r="OB97" t="inlineStr">
        <is>
          <t>GOVT</t>
        </is>
      </c>
      <c r="OC97" t="n">
        <v>0</v>
      </c>
      <c r="OG97" t="inlineStr">
        <is>
          <t>GOVT</t>
        </is>
      </c>
      <c r="OH97" t="n">
        <v>0</v>
      </c>
      <c r="OL97" t="inlineStr">
        <is>
          <t>GOVT</t>
        </is>
      </c>
      <c r="OM97" t="n">
        <v>0</v>
      </c>
      <c r="OQ97" t="inlineStr">
        <is>
          <t>GOVT</t>
        </is>
      </c>
      <c r="OR97" t="n">
        <v>0</v>
      </c>
      <c r="OV97" t="inlineStr">
        <is>
          <t>GOVT</t>
        </is>
      </c>
      <c r="OW97" t="n">
        <v>0</v>
      </c>
      <c r="PA97" t="inlineStr">
        <is>
          <t>GOVT</t>
        </is>
      </c>
      <c r="PB97" t="n">
        <v>0</v>
      </c>
      <c r="PF97" t="inlineStr">
        <is>
          <t>GOVT</t>
        </is>
      </c>
      <c r="PG97" t="n">
        <v>0</v>
      </c>
      <c r="PK97" t="inlineStr">
        <is>
          <t>GOVT</t>
        </is>
      </c>
      <c r="PL97" t="n">
        <v>0</v>
      </c>
      <c r="PP97" t="inlineStr">
        <is>
          <t>GOVT</t>
        </is>
      </c>
      <c r="PQ97" t="n">
        <v>0</v>
      </c>
      <c r="PU97" t="inlineStr">
        <is>
          <t>GOVT</t>
        </is>
      </c>
      <c r="PV97" t="n">
        <v>0</v>
      </c>
      <c r="PZ97" t="inlineStr">
        <is>
          <t>GOVT</t>
        </is>
      </c>
      <c r="QA97" t="n">
        <v>0</v>
      </c>
    </row>
    <row r="98">
      <c r="NH98" s="206" t="n"/>
      <c r="NM98" s="206" t="n"/>
      <c r="NR98" t="inlineStr">
        <is>
          <t>BIL</t>
        </is>
      </c>
      <c r="NS98" t="n">
        <v>0</v>
      </c>
      <c r="NW98" t="inlineStr">
        <is>
          <t>BIL</t>
        </is>
      </c>
      <c r="NX98" t="n">
        <v>0</v>
      </c>
      <c r="OB98" t="inlineStr">
        <is>
          <t>BIL</t>
        </is>
      </c>
      <c r="OC98" t="n">
        <v>0</v>
      </c>
      <c r="OG98" t="inlineStr">
        <is>
          <t>BIL</t>
        </is>
      </c>
      <c r="OH98" t="n">
        <v>0</v>
      </c>
      <c r="OL98" t="inlineStr">
        <is>
          <t>BIL</t>
        </is>
      </c>
      <c r="OM98" t="n">
        <v>0</v>
      </c>
      <c r="OQ98" t="inlineStr">
        <is>
          <t>BIL</t>
        </is>
      </c>
      <c r="OR98" t="n">
        <v>0</v>
      </c>
      <c r="OV98" t="inlineStr">
        <is>
          <t>BIL</t>
        </is>
      </c>
      <c r="OW98" t="n">
        <v>0</v>
      </c>
      <c r="PA98" t="inlineStr">
        <is>
          <t>BIL</t>
        </is>
      </c>
      <c r="PB98" t="n">
        <v>0</v>
      </c>
      <c r="PF98" t="inlineStr">
        <is>
          <t>BIL</t>
        </is>
      </c>
      <c r="PG98" t="n">
        <v>0</v>
      </c>
      <c r="PK98" t="inlineStr">
        <is>
          <t>BIL</t>
        </is>
      </c>
      <c r="PL98" t="n">
        <v>0</v>
      </c>
      <c r="PP98" t="inlineStr">
        <is>
          <t>BIL</t>
        </is>
      </c>
      <c r="PQ98" t="n">
        <v>0</v>
      </c>
      <c r="PU98" t="inlineStr">
        <is>
          <t>BIL</t>
        </is>
      </c>
      <c r="PV98" t="n">
        <v>0</v>
      </c>
      <c r="PZ98" t="inlineStr">
        <is>
          <t>BIL</t>
        </is>
      </c>
      <c r="QA98" t="n">
        <v>0</v>
      </c>
    </row>
    <row r="99">
      <c r="NH99" s="206" t="n"/>
      <c r="NM99" s="206" t="n"/>
      <c r="NR99" s="206" t="n"/>
      <c r="NW99" s="206" t="n"/>
      <c r="OB99" s="206" t="n"/>
      <c r="OG99" s="206" t="n"/>
      <c r="OL99" s="206" t="n"/>
      <c r="OQ99" s="206" t="n"/>
      <c r="OV99" s="206" t="n"/>
      <c r="PA99" s="206" t="n"/>
      <c r="PF99" s="206" t="n"/>
      <c r="PK99" s="206" t="n"/>
      <c r="PP99" s="206" t="n"/>
      <c r="PU99" s="206" t="n"/>
      <c r="PZ99" s="206" t="n"/>
    </row>
    <row r="100">
      <c r="NH100" s="206" t="n"/>
      <c r="NM100" s="206" t="n"/>
      <c r="NR100" s="206" t="inlineStr">
        <is>
          <t>S&amp;P 3x 10/100</t>
        </is>
      </c>
      <c r="NW100" s="206" t="inlineStr">
        <is>
          <t>S&amp;P 3x 10/100</t>
        </is>
      </c>
      <c r="OB100" s="206" t="inlineStr">
        <is>
          <t>S&amp;P 3x 10/100</t>
        </is>
      </c>
      <c r="OG100" s="206" t="inlineStr">
        <is>
          <t>S&amp;P 3x 10/100</t>
        </is>
      </c>
      <c r="OL100" s="206" t="inlineStr">
        <is>
          <t>S&amp;P 3x 10/100</t>
        </is>
      </c>
      <c r="OQ100" s="206" t="inlineStr">
        <is>
          <t>S&amp;P 3x 10/100</t>
        </is>
      </c>
      <c r="OV100" s="206" t="inlineStr">
        <is>
          <t>S&amp;P 3x 10/100</t>
        </is>
      </c>
      <c r="PA100" s="206" t="inlineStr">
        <is>
          <t>S&amp;P 3x 10/100</t>
        </is>
      </c>
      <c r="PF100" s="206" t="inlineStr">
        <is>
          <t>S&amp;P 3x 10/100</t>
        </is>
      </c>
      <c r="PK100" s="206" t="inlineStr">
        <is>
          <t>S&amp;P 3x 10/100</t>
        </is>
      </c>
      <c r="PP100" s="206" t="inlineStr">
        <is>
          <t>S&amp;P 3x 10/100</t>
        </is>
      </c>
      <c r="PU100" s="206" t="inlineStr">
        <is>
          <t>S&amp;P 3x 10/100</t>
        </is>
      </c>
      <c r="PZ100" s="206" t="inlineStr">
        <is>
          <t>S&amp;P 3x 10/100</t>
        </is>
      </c>
    </row>
    <row r="101">
      <c r="NH101" s="206" t="n"/>
      <c r="NM101" s="206" t="n"/>
      <c r="NR101" t="inlineStr">
        <is>
          <t>SPXL</t>
        </is>
      </c>
      <c r="NS101" t="n">
        <v>99</v>
      </c>
      <c r="NW101" t="inlineStr">
        <is>
          <t>SPXL</t>
        </is>
      </c>
      <c r="NX101" t="n">
        <v>99</v>
      </c>
      <c r="OB101" t="inlineStr">
        <is>
          <t>SPXL</t>
        </is>
      </c>
      <c r="OC101" t="n">
        <v>99</v>
      </c>
      <c r="OG101" t="inlineStr">
        <is>
          <t>SPXL</t>
        </is>
      </c>
      <c r="OH101" t="n">
        <v>99</v>
      </c>
      <c r="OL101" t="inlineStr">
        <is>
          <t>SPXL</t>
        </is>
      </c>
      <c r="OM101" t="n">
        <v>99</v>
      </c>
      <c r="OQ101" t="inlineStr">
        <is>
          <t>SPXL</t>
        </is>
      </c>
      <c r="OR101" t="n">
        <v>99</v>
      </c>
      <c r="OV101" t="inlineStr">
        <is>
          <t>SPXL</t>
        </is>
      </c>
      <c r="OW101" t="n">
        <v>99</v>
      </c>
      <c r="PA101" t="inlineStr">
        <is>
          <t>SPXL</t>
        </is>
      </c>
      <c r="PB101" t="n">
        <v>99</v>
      </c>
      <c r="PF101" t="inlineStr">
        <is>
          <t>SPXL</t>
        </is>
      </c>
      <c r="PG101" t="n">
        <v>99</v>
      </c>
      <c r="PK101" t="inlineStr">
        <is>
          <t>SPXL</t>
        </is>
      </c>
      <c r="PL101" t="n">
        <v>99</v>
      </c>
      <c r="PP101" t="inlineStr">
        <is>
          <t>SPXL</t>
        </is>
      </c>
      <c r="PQ101" t="n">
        <v>99</v>
      </c>
      <c r="PU101" t="inlineStr">
        <is>
          <t>SPXL</t>
        </is>
      </c>
      <c r="PV101" t="n">
        <v>99</v>
      </c>
      <c r="PZ101" t="inlineStr">
        <is>
          <t>SPXL</t>
        </is>
      </c>
      <c r="QA101" t="n">
        <v>99</v>
      </c>
    </row>
    <row r="102">
      <c r="NH102" s="206" t="n"/>
      <c r="NM102" s="206" t="n"/>
      <c r="NR102" t="inlineStr">
        <is>
          <t>$CASH</t>
        </is>
      </c>
      <c r="NS102" t="n">
        <v>1</v>
      </c>
      <c r="NW102" t="inlineStr">
        <is>
          <t>$CASH</t>
        </is>
      </c>
      <c r="NX102" t="n">
        <v>1</v>
      </c>
      <c r="OB102" t="inlineStr">
        <is>
          <t>$CASH</t>
        </is>
      </c>
      <c r="OC102" t="n">
        <v>1</v>
      </c>
      <c r="OG102" t="inlineStr">
        <is>
          <t>$CASH</t>
        </is>
      </c>
      <c r="OH102" t="n">
        <v>1</v>
      </c>
      <c r="OL102" t="inlineStr">
        <is>
          <t>$CASH</t>
        </is>
      </c>
      <c r="OM102" t="n">
        <v>1</v>
      </c>
      <c r="OQ102" t="inlineStr">
        <is>
          <t>$CASH</t>
        </is>
      </c>
      <c r="OR102" t="n">
        <v>1</v>
      </c>
      <c r="OV102" t="inlineStr">
        <is>
          <t>$CASH</t>
        </is>
      </c>
      <c r="OW102" t="n">
        <v>1</v>
      </c>
      <c r="PA102" t="inlineStr">
        <is>
          <t>$CASH</t>
        </is>
      </c>
      <c r="PB102" t="n">
        <v>1</v>
      </c>
      <c r="PF102" t="inlineStr">
        <is>
          <t>$CASH</t>
        </is>
      </c>
      <c r="PG102" t="n">
        <v>1</v>
      </c>
      <c r="PK102" t="inlineStr">
        <is>
          <t>$CASH</t>
        </is>
      </c>
      <c r="PL102" t="n">
        <v>1</v>
      </c>
      <c r="PP102" t="inlineStr">
        <is>
          <t>$CASH</t>
        </is>
      </c>
      <c r="PQ102" t="n">
        <v>1</v>
      </c>
      <c r="PU102" t="inlineStr">
        <is>
          <t>$CASH</t>
        </is>
      </c>
      <c r="PV102" t="n">
        <v>1</v>
      </c>
      <c r="PZ102" t="inlineStr">
        <is>
          <t>$CASH</t>
        </is>
      </c>
      <c r="QA102" t="n">
        <v>1</v>
      </c>
    </row>
    <row r="103">
      <c r="NH103" s="206" t="n"/>
      <c r="NM103" s="206" t="n"/>
      <c r="NR103" t="inlineStr">
        <is>
          <t>BIL</t>
        </is>
      </c>
      <c r="NS103" t="n">
        <v>0</v>
      </c>
      <c r="NW103" t="inlineStr">
        <is>
          <t>BIL</t>
        </is>
      </c>
      <c r="NX103" t="n">
        <v>0</v>
      </c>
      <c r="OB103" t="inlineStr">
        <is>
          <t>BIL</t>
        </is>
      </c>
      <c r="OC103" t="n">
        <v>0</v>
      </c>
      <c r="OG103" t="inlineStr">
        <is>
          <t>BIL</t>
        </is>
      </c>
      <c r="OH103" t="n">
        <v>0</v>
      </c>
      <c r="OL103" t="inlineStr">
        <is>
          <t>BIL</t>
        </is>
      </c>
      <c r="OM103" t="n">
        <v>0</v>
      </c>
      <c r="OQ103" t="inlineStr">
        <is>
          <t>BIL</t>
        </is>
      </c>
      <c r="OR103" t="n">
        <v>0</v>
      </c>
      <c r="OV103" t="inlineStr">
        <is>
          <t>BIL</t>
        </is>
      </c>
      <c r="OW103" t="n">
        <v>0</v>
      </c>
      <c r="PA103" t="inlineStr">
        <is>
          <t>BIL</t>
        </is>
      </c>
      <c r="PB103" t="n">
        <v>0</v>
      </c>
      <c r="PF103" t="inlineStr">
        <is>
          <t>BIL</t>
        </is>
      </c>
      <c r="PG103" t="n">
        <v>0</v>
      </c>
      <c r="PK103" t="inlineStr">
        <is>
          <t>BIL</t>
        </is>
      </c>
      <c r="PL103" t="n">
        <v>0</v>
      </c>
      <c r="PP103" t="inlineStr">
        <is>
          <t>BIL</t>
        </is>
      </c>
      <c r="PQ103" t="n">
        <v>0</v>
      </c>
      <c r="PU103" t="inlineStr">
        <is>
          <t>BIL</t>
        </is>
      </c>
      <c r="PV103" t="n">
        <v>0</v>
      </c>
      <c r="PZ103" t="inlineStr">
        <is>
          <t>BIL</t>
        </is>
      </c>
      <c r="QA103" t="n">
        <v>0</v>
      </c>
    </row>
    <row r="104">
      <c r="NH104" s="206" t="n"/>
      <c r="NM104" s="206" t="n"/>
    </row>
  </sheetData>
  <pageMargins left="0.7" right="0.7" top="0.75" bottom="0.75" header="0.3" footer="0.3"/>
  <pageSetup orientation="portrait" horizontalDpi="300"/>
</worksheet>
</file>

<file path=xl/worksheets/sheet26.xml><?xml version="1.0" encoding="utf-8"?>
<worksheet xmlns="http://schemas.openxmlformats.org/spreadsheetml/2006/main">
  <sheetPr>
    <tabColor rgb="FF00B050"/>
    <outlinePr summaryBelow="1" summaryRight="1"/>
    <pageSetUpPr/>
  </sheetPr>
  <dimension ref="A1:W35"/>
  <sheetViews>
    <sheetView topLeftCell="H1" zoomScaleNormal="100" workbookViewId="0">
      <selection activeCell="AA17" sqref="AA17"/>
    </sheetView>
  </sheetViews>
  <sheetFormatPr baseColWidth="8" defaultRowHeight="14.5"/>
  <cols>
    <col hidden="1" width="13" customWidth="1" min="1" max="2"/>
    <col hidden="1" width="13.26953125" customWidth="1" min="3" max="7"/>
    <col width="10.81640625" customWidth="1" min="10" max="10"/>
    <col width="13.54296875" customWidth="1" min="11" max="11"/>
    <col width="13.1796875" customWidth="1" min="12" max="12"/>
    <col width="9.1796875" customWidth="1" min="13" max="13"/>
    <col hidden="1" width="9.1796875" customWidth="1" min="14" max="15"/>
    <col hidden="1" width="14.1796875" customWidth="1" min="16" max="16"/>
    <col hidden="1" width="13.453125" customWidth="1" min="17" max="17"/>
    <col hidden="1" width="12.81640625" customWidth="1" min="18" max="18"/>
    <col width="9.1796875" customWidth="1" min="19" max="19"/>
    <col width="10.453125" bestFit="1" customWidth="1" min="20" max="20"/>
    <col width="10.54296875" bestFit="1" customWidth="1" min="21" max="21"/>
    <col width="10.1796875" customWidth="1" min="22" max="22"/>
    <col width="12.7265625" customWidth="1" min="23" max="23"/>
    <col width="13" customWidth="1" min="24" max="26"/>
  </cols>
  <sheetData>
    <row r="1">
      <c r="N1" t="inlineStr">
        <is>
          <t>Aggressive = mapped to BP Aggressive Gro</t>
        </is>
      </c>
    </row>
    <row r="2">
      <c r="A2" s="85" t="n"/>
      <c r="N2" t="inlineStr">
        <is>
          <t>Moderate = mapped to BP Mod Gro</t>
        </is>
      </c>
    </row>
    <row r="3" ht="29" customHeight="1">
      <c r="A3" s="85" t="n"/>
      <c r="I3" s="23" t="inlineStr">
        <is>
          <t>December</t>
        </is>
      </c>
      <c r="N3" t="inlineStr">
        <is>
          <t>Conservative = mapped to BP Con</t>
        </is>
      </c>
      <c r="P3" s="249" t="inlineStr">
        <is>
          <t>FOR MODEL PURPOSES</t>
        </is>
      </c>
      <c r="T3" s="23" t="inlineStr">
        <is>
          <t>November</t>
        </is>
      </c>
    </row>
    <row r="4" ht="29" customFormat="1" customHeight="1" s="142">
      <c r="C4" s="247" t="inlineStr">
        <is>
          <t xml:space="preserve"> Aggressive Growth</t>
        </is>
      </c>
      <c r="D4" s="247" t="inlineStr">
        <is>
          <t xml:space="preserve"> Growth</t>
        </is>
      </c>
      <c r="E4" s="247" t="inlineStr">
        <is>
          <t xml:space="preserve"> Moderate Growth</t>
        </is>
      </c>
      <c r="F4" s="247" t="inlineStr">
        <is>
          <t xml:space="preserve"> Balanced</t>
        </is>
      </c>
      <c r="G4" s="247" t="inlineStr">
        <is>
          <t xml:space="preserve"> Conservative</t>
        </is>
      </c>
      <c r="J4" s="247" t="inlineStr">
        <is>
          <t>Aggressive</t>
        </is>
      </c>
      <c r="K4" s="247" t="inlineStr">
        <is>
          <t>Moderate</t>
        </is>
      </c>
      <c r="L4" s="247" t="inlineStr">
        <is>
          <t xml:space="preserve"> Conservative</t>
        </is>
      </c>
      <c r="N4" s="142" t="inlineStr">
        <is>
          <t>Notes</t>
        </is>
      </c>
      <c r="P4" s="247" t="inlineStr">
        <is>
          <t>Aggressive</t>
        </is>
      </c>
      <c r="Q4" s="247" t="inlineStr">
        <is>
          <t>Moderate</t>
        </is>
      </c>
      <c r="R4" s="247" t="inlineStr">
        <is>
          <t xml:space="preserve"> Conservative</t>
        </is>
      </c>
      <c r="U4" s="247" t="inlineStr">
        <is>
          <t>Aggressive</t>
        </is>
      </c>
      <c r="V4" s="247" t="inlineStr">
        <is>
          <t>Moderate</t>
        </is>
      </c>
      <c r="W4" s="247" t="inlineStr">
        <is>
          <t xml:space="preserve"> Conservative</t>
        </is>
      </c>
    </row>
    <row r="5">
      <c r="B5" s="133" t="inlineStr">
        <is>
          <t>BLUIX</t>
        </is>
      </c>
      <c r="C5" s="133" t="n">
        <v>0.25</v>
      </c>
      <c r="D5" s="133" t="n">
        <v>0.25</v>
      </c>
      <c r="E5" s="133" t="n">
        <v>0.25</v>
      </c>
      <c r="F5" s="133" t="n">
        <v>0.25</v>
      </c>
      <c r="G5" s="133" t="n">
        <v>0.25</v>
      </c>
      <c r="I5" s="133" t="inlineStr">
        <is>
          <t>BLUIX</t>
        </is>
      </c>
      <c r="J5" s="133" t="n">
        <v>0.375</v>
      </c>
      <c r="K5" s="133" t="n">
        <v>0.375</v>
      </c>
      <c r="L5" s="133" t="n">
        <v>0.375</v>
      </c>
      <c r="N5" t="inlineStr">
        <is>
          <t>We assumed this amount in prop funds to keep Josh's cost down</t>
        </is>
      </c>
      <c r="T5" s="133" t="inlineStr">
        <is>
          <t>BLUIX</t>
        </is>
      </c>
      <c r="U5" s="133" t="n">
        <v>0.375</v>
      </c>
      <c r="V5" s="133" t="n">
        <v>0.375</v>
      </c>
      <c r="W5" s="133" t="n">
        <v>0.375</v>
      </c>
    </row>
    <row r="6">
      <c r="B6" s="133" t="inlineStr">
        <is>
          <t>BLNDX</t>
        </is>
      </c>
      <c r="C6" s="133" t="n">
        <v>0.1</v>
      </c>
      <c r="D6" s="133" t="n">
        <v>0.1</v>
      </c>
      <c r="E6" s="133" t="n">
        <v>0.1</v>
      </c>
      <c r="F6" s="133" t="n">
        <v>0.1</v>
      </c>
      <c r="G6" s="133" t="n">
        <v>0.1</v>
      </c>
      <c r="I6" s="133" t="inlineStr">
        <is>
          <t>BLNDX</t>
        </is>
      </c>
      <c r="J6" s="133" t="n">
        <v>0.07000000000000001</v>
      </c>
      <c r="K6" s="133" t="n">
        <v>0.07000000000000001</v>
      </c>
      <c r="L6" s="133" t="n">
        <v>0.07000000000000001</v>
      </c>
      <c r="T6" s="133" t="inlineStr">
        <is>
          <t>BLNDX</t>
        </is>
      </c>
      <c r="U6" s="133" t="n">
        <v>0.07000000000000001</v>
      </c>
      <c r="V6" s="133" t="n">
        <v>0.07000000000000001</v>
      </c>
      <c r="W6" s="133" t="n">
        <v>0.07000000000000001</v>
      </c>
    </row>
    <row r="7">
      <c r="B7" s="133" t="inlineStr">
        <is>
          <t>BUFR</t>
        </is>
      </c>
      <c r="C7" s="133" t="n">
        <v>0.1</v>
      </c>
      <c r="D7" s="133" t="n">
        <v>0.1</v>
      </c>
      <c r="E7" s="133" t="n">
        <v>0.1</v>
      </c>
      <c r="F7" s="133" t="n">
        <v>0.1</v>
      </c>
      <c r="G7" s="133" t="n">
        <v>0.1</v>
      </c>
      <c r="I7" s="133" t="inlineStr">
        <is>
          <t>BUFR</t>
        </is>
      </c>
      <c r="J7" s="133" t="n">
        <v>0.09</v>
      </c>
      <c r="K7" s="133" t="n">
        <v>0.09</v>
      </c>
      <c r="L7" s="133" t="n">
        <v>0.09</v>
      </c>
      <c r="N7" t="inlineStr">
        <is>
          <t>% set to strategic portion of BP U.S. Equity Alloc</t>
        </is>
      </c>
      <c r="T7" s="133" t="inlineStr">
        <is>
          <t>BUFR</t>
        </is>
      </c>
      <c r="U7" s="133" t="n">
        <v>0.09</v>
      </c>
      <c r="V7" s="133" t="n">
        <v>0.09</v>
      </c>
      <c r="W7" s="133" t="n">
        <v>0.09</v>
      </c>
    </row>
    <row r="8">
      <c r="B8" s="133" t="inlineStr">
        <is>
          <t>TFPN</t>
        </is>
      </c>
      <c r="C8" s="133" t="n">
        <v>0.05</v>
      </c>
      <c r="D8" s="133" t="n">
        <v>0.05</v>
      </c>
      <c r="E8" s="133" t="n">
        <v>0.05</v>
      </c>
      <c r="F8" s="133" t="n">
        <v>0.05</v>
      </c>
      <c r="G8" s="133" t="n">
        <v>0.05</v>
      </c>
      <c r="I8" s="133" t="inlineStr">
        <is>
          <t>TFPN</t>
        </is>
      </c>
      <c r="J8" s="133" t="n">
        <v>0.05</v>
      </c>
      <c r="K8" s="133" t="n">
        <v>0.05</v>
      </c>
      <c r="L8" s="133" t="n">
        <v>0.05</v>
      </c>
      <c r="N8" t="inlineStr">
        <is>
          <t>We assumed this amount in prop funds to keep Josh's cost down</t>
        </is>
      </c>
      <c r="T8" s="133" t="inlineStr">
        <is>
          <t>TFPN</t>
        </is>
      </c>
      <c r="U8" s="133" t="n">
        <v>0.05</v>
      </c>
      <c r="V8" s="133" t="n">
        <v>0.05</v>
      </c>
      <c r="W8" s="133" t="n">
        <v>0.05</v>
      </c>
    </row>
    <row r="9">
      <c r="B9" s="244" t="inlineStr">
        <is>
          <t>ITOT</t>
        </is>
      </c>
      <c r="C9" s="245">
        <f>ROUND((1-SUM(D$5:D$8))*MODEL!RI277,3)</f>
        <v/>
      </c>
      <c r="D9" s="245">
        <f>ROUND((1-SUM(D$5:D$8))*MODEL!RI5,3)</f>
        <v/>
      </c>
      <c r="E9" s="245">
        <f>ROUND((1-SUM($E$5:$E$8))*MODEL!RI22,3)</f>
        <v/>
      </c>
      <c r="F9" s="245">
        <f>ROUND((1-SUM($F$5:$F$8))*MODEL!RI39,3)</f>
        <v/>
      </c>
      <c r="G9" s="245">
        <f>ROUND((1-SUM($G$5:$G$8))*MODEL!RI56,3)</f>
        <v/>
      </c>
      <c r="I9" s="244" t="inlineStr">
        <is>
          <t>SCHX</t>
        </is>
      </c>
      <c r="J9" s="245">
        <f>ROUND((1-SUM(J$5:J$8))*MODEL!RI277,3)</f>
        <v/>
      </c>
      <c r="K9" s="245">
        <f>ROUND((1-SUM($K$5:$K$8))*MODEL!RI22,3)</f>
        <v/>
      </c>
      <c r="L9" s="245">
        <f>ROUND((1-SUM($L$5:$L$8))*MODEL!RI56,3)</f>
        <v/>
      </c>
      <c r="N9" t="inlineStr">
        <is>
          <t>Using holdings Insight already using</t>
        </is>
      </c>
      <c r="P9" s="163">
        <f>ROUND(J9/(1-SUM($J$5:$J$8)),3)*100</f>
        <v/>
      </c>
      <c r="Q9" s="163">
        <f>ROUND(K9/(1-SUM($K$5:$K$8)),3)*100</f>
        <v/>
      </c>
      <c r="R9" s="163">
        <f>ROUND(L9/(1-SUM($L$5:$L$8)),3)*100</f>
        <v/>
      </c>
      <c r="T9" s="244" t="inlineStr">
        <is>
          <t>SCHX</t>
        </is>
      </c>
      <c r="U9" s="245" t="n">
        <v>0.178</v>
      </c>
      <c r="V9" s="245" t="n">
        <v>0.104</v>
      </c>
      <c r="W9" s="245" t="n">
        <v>0.062</v>
      </c>
    </row>
    <row r="10">
      <c r="B10" s="95" t="inlineStr">
        <is>
          <t>SPMD</t>
        </is>
      </c>
      <c r="C10" s="246">
        <f>ROUND((1-SUM(D$5:D$8))*MODEL!RI278,3)</f>
        <v/>
      </c>
      <c r="D10" s="246" t="n">
        <v>0</v>
      </c>
      <c r="E10" s="246" t="n">
        <v>0</v>
      </c>
      <c r="F10" s="246" t="n">
        <v>0</v>
      </c>
      <c r="G10" s="246" t="n">
        <v>0</v>
      </c>
      <c r="I10" s="95" t="inlineStr">
        <is>
          <t>SCHB</t>
        </is>
      </c>
      <c r="J10" s="246">
        <f>ROUND((1-SUM(J$5:J$8))*MODEL!RI278,3)</f>
        <v/>
      </c>
      <c r="K10" s="246" t="n">
        <v>0</v>
      </c>
      <c r="L10" s="246" t="n">
        <v>0</v>
      </c>
      <c r="N10" t="inlineStr">
        <is>
          <t>Using holdings Insight already using</t>
        </is>
      </c>
      <c r="P10" s="163">
        <f>ROUND(J10/(1-SUM($J$5:$J$8)),3)*100</f>
        <v/>
      </c>
      <c r="Q10" s="163">
        <f>ROUND(K10/(1-SUM($K$5:$K$8)),3)*100</f>
        <v/>
      </c>
      <c r="R10" s="163">
        <f>ROUND(L10/(1-SUM($L$5:$L$8)),3)*100</f>
        <v/>
      </c>
      <c r="T10" s="95" t="inlineStr">
        <is>
          <t>SCHB</t>
        </is>
      </c>
      <c r="U10" s="246" t="n">
        <v>0.042</v>
      </c>
      <c r="V10" s="246" t="n">
        <v>0</v>
      </c>
      <c r="W10" s="246" t="n">
        <v>0</v>
      </c>
    </row>
    <row r="11">
      <c r="B11" s="244" t="inlineStr">
        <is>
          <t>SPSM</t>
        </is>
      </c>
      <c r="C11" s="245">
        <f>ROUND((1-SUM(D$5:D$8))*MODEL!RI279,3)</f>
        <v/>
      </c>
      <c r="D11" s="245" t="n">
        <v>0</v>
      </c>
      <c r="E11" s="245" t="n">
        <v>0</v>
      </c>
      <c r="F11" s="245" t="n">
        <v>0</v>
      </c>
      <c r="G11" s="245" t="n">
        <v>0</v>
      </c>
      <c r="I11" s="244" t="inlineStr">
        <is>
          <t>RSP</t>
        </is>
      </c>
      <c r="J11" s="245">
        <f>ROUND((1-SUM(J$5:J$8))*MODEL!RI279,3)</f>
        <v/>
      </c>
      <c r="K11" s="245" t="n">
        <v>0</v>
      </c>
      <c r="L11" s="245" t="n">
        <v>0</v>
      </c>
      <c r="N11" t="inlineStr">
        <is>
          <t>Using holdings Insight already using</t>
        </is>
      </c>
      <c r="P11" s="163">
        <f>ROUND(J11/(1-SUM($J$5:$J$8)),3)*100</f>
        <v/>
      </c>
      <c r="Q11" s="163">
        <f>ROUND(K11/(1-SUM($K$5:$K$8)),3)*100</f>
        <v/>
      </c>
      <c r="R11" s="163">
        <f>ROUND(L11/(1-SUM($L$5:$L$8)),3)*100</f>
        <v/>
      </c>
      <c r="T11" s="244" t="inlineStr">
        <is>
          <t>RSP</t>
        </is>
      </c>
      <c r="U11" s="245" t="n">
        <v>0.042</v>
      </c>
      <c r="V11" s="245" t="n">
        <v>0</v>
      </c>
      <c r="W11" s="245" t="n">
        <v>0</v>
      </c>
    </row>
    <row r="12">
      <c r="B12" s="95" t="inlineStr">
        <is>
          <t>IXUS</t>
        </is>
      </c>
      <c r="C12" s="246">
        <f>ROUND((1-SUM(D$5:D$8))*MODEL!RI280,3)</f>
        <v/>
      </c>
      <c r="D12" s="246">
        <f>ROUND((1-SUM(D$5:D$8))*MODEL!RI6,3)</f>
        <v/>
      </c>
      <c r="E12" s="246">
        <f>ROUND((1-SUM($E$5:$E$8))*MODEL!RI23,3)</f>
        <v/>
      </c>
      <c r="F12" s="246">
        <f>ROUND((1-SUM($F$5:$F$8))*MODEL!RI40,3)</f>
        <v/>
      </c>
      <c r="G12" s="246">
        <f>ROUND((1-SUM($G$5:$G$8))*MODEL!RI57,3)</f>
        <v/>
      </c>
      <c r="I12" s="95" t="inlineStr">
        <is>
          <t>VEA</t>
        </is>
      </c>
      <c r="J12" s="246">
        <f>ROUND((1-SUM(J$5:J$8))*MODEL!RI280,3)</f>
        <v/>
      </c>
      <c r="K12" s="246">
        <f>ROUND((1-SUM($K$5:$K$8))*MODEL!RI23,3)</f>
        <v/>
      </c>
      <c r="L12" s="246">
        <f>ROUND((1-SUM($L$5:$L$8))*MODEL!RI57,3)</f>
        <v/>
      </c>
      <c r="N12" t="inlineStr">
        <is>
          <t>Using holdings Insight already using</t>
        </is>
      </c>
      <c r="P12" s="163">
        <f>ROUND(J12/(1-SUM($J$5:$J$8)),3)*100</f>
        <v/>
      </c>
      <c r="Q12" s="163">
        <f>ROUND(K12/(1-SUM($K$5:$K$8)),3)*100</f>
        <v/>
      </c>
      <c r="R12" s="163">
        <f>ROUND(L12/(1-SUM($L$5:$L$8)),3)*100</f>
        <v/>
      </c>
      <c r="T12" s="95" t="inlineStr">
        <is>
          <t>VEA</t>
        </is>
      </c>
      <c r="U12" s="246" t="n">
        <v>0.062</v>
      </c>
      <c r="V12" s="246" t="n">
        <v>0.062</v>
      </c>
      <c r="W12" s="246" t="n">
        <v>0.042</v>
      </c>
    </row>
    <row r="13">
      <c r="B13" s="244" t="inlineStr">
        <is>
          <t>IEMG</t>
        </is>
      </c>
      <c r="C13" s="245">
        <f>ROUND((1-SUM(D$5:D$8))*MODEL!RI281,3)</f>
        <v/>
      </c>
      <c r="D13" s="245">
        <f>ROUND((1-SUM(D$5:D$8))*MODEL!RI7,3)</f>
        <v/>
      </c>
      <c r="E13" s="245">
        <f>ROUND((1-SUM($E$5:$E$8))*MODEL!RI24,3)</f>
        <v/>
      </c>
      <c r="F13" s="245">
        <f>ROUND((1-SUM($F$5:$F$8))*MODEL!RI41,3)</f>
        <v/>
      </c>
      <c r="G13" s="245">
        <f>ROUND((1-SUM($G$5:$G$8))*MODEL!RI58,3)</f>
        <v/>
      </c>
      <c r="I13" s="244" t="inlineStr">
        <is>
          <t>VWO</t>
        </is>
      </c>
      <c r="J13" s="245">
        <f>ROUND((1-SUM(J$5:J$8))*MODEL!RI281,3)</f>
        <v/>
      </c>
      <c r="K13" s="245">
        <f>ROUND((1-SUM($K$5:$K$8))*MODEL!RI24,3)</f>
        <v/>
      </c>
      <c r="L13" s="245">
        <f>ROUND((1-SUM($L$5:$L$8))*MODEL!RI58,3)</f>
        <v/>
      </c>
      <c r="N13" t="inlineStr">
        <is>
          <t>Using holdings Insight already using</t>
        </is>
      </c>
      <c r="P13" s="163">
        <f>ROUND(J13/(1-SUM($J$5:$J$8)),3)*100</f>
        <v/>
      </c>
      <c r="Q13" s="163">
        <f>ROUND(K13/(1-SUM($K$5:$K$8)),3)*100</f>
        <v/>
      </c>
      <c r="R13" s="163">
        <f>ROUND(L13/(1-SUM($L$5:$L$8)),3)*100</f>
        <v/>
      </c>
      <c r="T13" s="244" t="inlineStr">
        <is>
          <t>VWO</t>
        </is>
      </c>
      <c r="U13" s="245" t="n">
        <v>0.042</v>
      </c>
      <c r="V13" s="245" t="n">
        <v>0.042</v>
      </c>
      <c r="W13" s="245" t="n">
        <v>0.021</v>
      </c>
    </row>
    <row r="14">
      <c r="B14" s="95" t="inlineStr">
        <is>
          <t>USRT</t>
        </is>
      </c>
      <c r="C14" s="246">
        <f>ROUND((1-SUM(D$5:D$8))*MODEL!RI282,3)</f>
        <v/>
      </c>
      <c r="D14" s="246">
        <f>ROUND((1-SUM(D$5:D$8))*MODEL!RI8,3)</f>
        <v/>
      </c>
      <c r="E14" s="246">
        <f>ROUND((1-SUM($E$5:$E$8))*MODEL!RI25,3)</f>
        <v/>
      </c>
      <c r="F14" s="246">
        <f>ROUND((1-SUM($F$5:$F$8))*MODEL!RI42,3)</f>
        <v/>
      </c>
      <c r="G14" s="246">
        <f>ROUND((1-SUM($G$5:$G$8))*MODEL!RI59,3)</f>
        <v/>
      </c>
      <c r="I14" s="95" t="inlineStr">
        <is>
          <t>USRT</t>
        </is>
      </c>
      <c r="J14" s="246">
        <f>ROUND((1-SUM(J$5:J$8))*MODEL!RI282,3)</f>
        <v/>
      </c>
      <c r="K14" s="246">
        <f>ROUND((1-SUM($K$5:$K$8))*MODEL!RI25,3)</f>
        <v/>
      </c>
      <c r="L14" s="246">
        <f>ROUND((1-SUM($L$5:$L$8))*MODEL!RI59,3)</f>
        <v/>
      </c>
      <c r="P14" s="163">
        <f>ROUND(J14/(1-SUM($J$5:$J$8)),3)*100</f>
        <v/>
      </c>
      <c r="Q14" s="163">
        <f>ROUND(K14/(1-SUM($K$5:$K$8)),3)*100</f>
        <v/>
      </c>
      <c r="R14" s="163">
        <f>ROUND(L14/(1-SUM($L$5:$L$8)),3)*100</f>
        <v/>
      </c>
      <c r="T14" s="95" t="inlineStr">
        <is>
          <t>USRT</t>
        </is>
      </c>
      <c r="U14" s="246" t="n">
        <v>0.042</v>
      </c>
      <c r="V14" s="246" t="n">
        <v>0.042</v>
      </c>
      <c r="W14" s="246" t="n">
        <v>0.042</v>
      </c>
    </row>
    <row r="15">
      <c r="B15" s="244" t="inlineStr">
        <is>
          <t>SPTL</t>
        </is>
      </c>
      <c r="C15" s="245">
        <f>ROUND((1-SUM(D$5:D$8))*MODEL!RI283,3)</f>
        <v/>
      </c>
      <c r="D15" s="245">
        <f>ROUND((1-SUM(D$5:D$8))*MODEL!RI9,3)</f>
        <v/>
      </c>
      <c r="E15" s="245">
        <f>ROUND((1-SUM($E$5:$E$8))*MODEL!RI26,3)</f>
        <v/>
      </c>
      <c r="F15" s="245">
        <f>ROUND((1-SUM($F$5:$F$8))*MODEL!RI43,3)</f>
        <v/>
      </c>
      <c r="G15" s="245">
        <f>ROUND((1-SUM($G$5:$G$8))*MODEL!RI60,3)</f>
        <v/>
      </c>
      <c r="I15" s="244" t="inlineStr">
        <is>
          <t>TLT</t>
        </is>
      </c>
      <c r="J15" s="245">
        <f>ROUND((1-SUM(J$5:J$8))*MODEL!RI283,3)</f>
        <v/>
      </c>
      <c r="K15" s="245" t="n">
        <v>0</v>
      </c>
      <c r="L15" s="245">
        <f>ROUND((1-SUM($L$5:$L$8))*MODEL!RI60,3)</f>
        <v/>
      </c>
      <c r="N15" t="inlineStr">
        <is>
          <t>Using holdings Insight already using</t>
        </is>
      </c>
      <c r="P15" s="163">
        <f>ROUND(J15/(1-SUM($J$5:$J$8)),3)*100</f>
        <v/>
      </c>
      <c r="Q15" s="163">
        <f>ROUND(K15/(1-SUM($K$5:$K$8)),3)*100</f>
        <v/>
      </c>
      <c r="R15" s="163">
        <f>ROUND(L15/(1-SUM($L$5:$L$8)),3)*100</f>
        <v/>
      </c>
      <c r="T15" s="244" t="inlineStr">
        <is>
          <t>TLT</t>
        </is>
      </c>
      <c r="U15" s="245" t="n">
        <v>0</v>
      </c>
      <c r="V15" s="245" t="n">
        <v>0</v>
      </c>
      <c r="W15" s="245" t="n">
        <v>0.012</v>
      </c>
    </row>
    <row r="16">
      <c r="B16" s="95" t="inlineStr">
        <is>
          <t>AGG</t>
        </is>
      </c>
      <c r="C16" s="246">
        <f>ROUND((1-SUM(D$5:D$8))*MODEL!RI284,3)</f>
        <v/>
      </c>
      <c r="D16" s="246">
        <f>ROUND((1-SUM(D$5:D$8))*MODEL!RI10,3)</f>
        <v/>
      </c>
      <c r="E16" s="246">
        <f>ROUND((1-SUM($E$5:$E$8))*MODEL!RI27,3)</f>
        <v/>
      </c>
      <c r="F16" s="246">
        <f>ROUND((1-SUM($F$5:$F$8))*MODEL!RI44,3)</f>
        <v/>
      </c>
      <c r="G16" s="246">
        <f>ROUND((1-SUM($G$5:$G$8))*MODEL!RI61,3)</f>
        <v/>
      </c>
      <c r="I16" s="95" t="inlineStr">
        <is>
          <t>IEI</t>
        </is>
      </c>
      <c r="J16" s="246">
        <f>ROUND((1-SUM(J$5:J$8))*MODEL!RI284,3)</f>
        <v/>
      </c>
      <c r="K16" s="246">
        <f>ROUND((1-SUM($K$5:$K$8))*MODEL!RI27,3)</f>
        <v/>
      </c>
      <c r="L16" s="246">
        <f>ROUND((1-SUM($L$5:$L$8))*MODEL!RI61,3)</f>
        <v/>
      </c>
      <c r="N16" t="inlineStr">
        <is>
          <t>Using holdings Insight already using</t>
        </is>
      </c>
      <c r="P16" s="163">
        <f>ROUND(J16/(1-SUM($J$5:$J$8)),3)*100</f>
        <v/>
      </c>
      <c r="Q16" s="163">
        <f>ROUND(K16/(1-SUM($K$5:$K$8)),3)*100</f>
        <v/>
      </c>
      <c r="R16" s="163">
        <f>ROUND(L16/(1-SUM($L$5:$L$8)),3)*100</f>
        <v/>
      </c>
      <c r="T16" s="95" t="inlineStr">
        <is>
          <t>IEI</t>
        </is>
      </c>
      <c r="U16" s="246" t="n">
        <v>0</v>
      </c>
      <c r="V16" s="246" t="n">
        <v>0.057</v>
      </c>
      <c r="W16" s="246" t="n">
        <v>0.08699999999999999</v>
      </c>
    </row>
    <row r="17">
      <c r="B17" s="244" t="inlineStr">
        <is>
          <t>BWX</t>
        </is>
      </c>
      <c r="C17" s="245">
        <f>ROUND((1-SUM(D$5:D$8))*MODEL!RI285,3)</f>
        <v/>
      </c>
      <c r="D17" s="245">
        <f>ROUND((1-SUM(D$5:D$8))*MODEL!RI11,3)</f>
        <v/>
      </c>
      <c r="E17" s="245">
        <f>ROUND((1-SUM($E$5:$E$8))*MODEL!RI28,3)</f>
        <v/>
      </c>
      <c r="F17" s="245">
        <f>ROUND((1-SUM($F$5:$F$8))*MODEL!RI45,3)</f>
        <v/>
      </c>
      <c r="G17" s="245">
        <f>ROUND((1-SUM($G$5:$G$8))*MODEL!RI62,3)</f>
        <v/>
      </c>
      <c r="I17" s="244" t="inlineStr">
        <is>
          <t>BWX</t>
        </is>
      </c>
      <c r="J17" s="245">
        <f>ROUND((1-SUM(J$5:J$8))*MODEL!RI285,3)</f>
        <v/>
      </c>
      <c r="K17" s="245">
        <f>ROUND((1-SUM($K$5:$K$8))*MODEL!RI28,3)</f>
        <v/>
      </c>
      <c r="L17" s="245">
        <f>ROUND((1-SUM($L$5:$L$8))*MODEL!RI62,3)</f>
        <v/>
      </c>
      <c r="P17" s="163">
        <f>ROUND(J17/(1-SUM($J$5:$J$8)),3)*100</f>
        <v/>
      </c>
      <c r="Q17" s="163">
        <f>ROUND(K17/(1-SUM($K$5:$K$8)),3)*100</f>
        <v/>
      </c>
      <c r="R17" s="163">
        <f>ROUND(L17/(1-SUM($L$5:$L$8)),3)*100</f>
        <v/>
      </c>
      <c r="T17" s="244" t="inlineStr">
        <is>
          <t>BWX</t>
        </is>
      </c>
      <c r="U17" s="245" t="n">
        <v>0</v>
      </c>
      <c r="V17" s="245" t="n">
        <v>0.02</v>
      </c>
      <c r="W17" s="245" t="n">
        <v>0.025</v>
      </c>
    </row>
    <row r="18">
      <c r="B18" s="95" t="inlineStr">
        <is>
          <t>TIP</t>
        </is>
      </c>
      <c r="C18" s="246">
        <f>ROUND((1-SUM(D$5:D$8))*MODEL!RI286,3)</f>
        <v/>
      </c>
      <c r="D18" s="246">
        <f>ROUND((1-SUM(D$5:D$8))*MODEL!RI12,3)</f>
        <v/>
      </c>
      <c r="E18" s="246">
        <f>ROUND((1-SUM($E$5:$E$8))*MODEL!RI29,3)</f>
        <v/>
      </c>
      <c r="F18" s="246">
        <f>ROUND((1-SUM($F$5:$F$8))*MODEL!RI46,3)</f>
        <v/>
      </c>
      <c r="G18" s="246">
        <f>ROUND((1-SUM($G$5:$G$8))*MODEL!RI63,3)</f>
        <v/>
      </c>
      <c r="I18" s="95" t="inlineStr">
        <is>
          <t>TIP</t>
        </is>
      </c>
      <c r="J18" s="246">
        <f>ROUND((1-SUM(J$5:J$8))*MODEL!RI286,3)</f>
        <v/>
      </c>
      <c r="K18" s="246">
        <f>ROUND((1-SUM($K$5:$K$8))*MODEL!RI29,3)</f>
        <v/>
      </c>
      <c r="L18" s="246">
        <f>ROUND((1-SUM($L$5:$L$8))*MODEL!RI63,3)</f>
        <v/>
      </c>
      <c r="P18" s="163">
        <f>ROUND(J18/(1-SUM($J$5:$J$8)),3)*100</f>
        <v/>
      </c>
      <c r="Q18" s="163">
        <f>ROUND(K18/(1-SUM($K$5:$K$8)),3)*100</f>
        <v/>
      </c>
      <c r="R18" s="163">
        <f>ROUND(L18/(1-SUM($L$5:$L$8)),3)*100</f>
        <v/>
      </c>
      <c r="T18" s="95" t="inlineStr">
        <is>
          <t>TIP</t>
        </is>
      </c>
      <c r="U18" s="246" t="n">
        <v>0</v>
      </c>
      <c r="V18" s="246" t="n">
        <v>0</v>
      </c>
      <c r="W18" s="246" t="n">
        <v>0</v>
      </c>
    </row>
    <row r="19">
      <c r="B19" s="244" t="inlineStr">
        <is>
          <t>SHY</t>
        </is>
      </c>
      <c r="C19" s="245">
        <f>ROUND((1-SUM(D$5:D$8))*MODEL!RI288,3)</f>
        <v/>
      </c>
      <c r="D19" s="245">
        <f>ROUND((1-SUM(D$5:D$8))*MODEL!RI14,3)</f>
        <v/>
      </c>
      <c r="E19" s="245">
        <f>ROUND((1-SUM($E$5:$E$8))*MODEL!RI31,3)</f>
        <v/>
      </c>
      <c r="F19" s="245">
        <f>ROUND((1-SUM($F$5:$F$8))*MODEL!RI48,3)</f>
        <v/>
      </c>
      <c r="G19" s="245">
        <f>ROUND((1-SUM($G$5:$G$8))*MODEL!RI65,3)</f>
        <v/>
      </c>
      <c r="I19" s="244" t="inlineStr">
        <is>
          <t>SHY</t>
        </is>
      </c>
      <c r="J19" s="245">
        <f>ROUND((1-SUM(J$5:J$8))*MODEL!RI288,3)</f>
        <v/>
      </c>
      <c r="K19" s="245">
        <f>ROUND((1-SUM($K$5:$K$8))*MODEL!RI31,3)</f>
        <v/>
      </c>
      <c r="L19" s="245">
        <f>ROUND((1-SUM($L$5:$L$8))*MODEL!RI65,3)</f>
        <v/>
      </c>
      <c r="P19" s="163">
        <f>ROUND(J19/(1-SUM($J$5:$J$8)),3)*100</f>
        <v/>
      </c>
      <c r="Q19" s="163">
        <f>ROUND(K19/(1-SUM($K$5:$K$8)),3)*100</f>
        <v/>
      </c>
      <c r="R19" s="163">
        <f>ROUND(L19/(1-SUM($L$5:$L$8)),3)*100</f>
        <v/>
      </c>
      <c r="T19" s="244" t="inlineStr">
        <is>
          <t>SHY</t>
        </is>
      </c>
      <c r="U19" s="245" t="n">
        <v>0</v>
      </c>
      <c r="V19" s="245" t="n">
        <v>0</v>
      </c>
      <c r="W19" s="245" t="n">
        <v>0</v>
      </c>
    </row>
    <row r="20">
      <c r="B20" s="95" t="inlineStr">
        <is>
          <t>OPER</t>
        </is>
      </c>
      <c r="C20" s="246">
        <f>MAX(IF(98%-SUM(C5:C19)&gt;0.1,0.1,98%-SUM(C5:C19)),0)</f>
        <v/>
      </c>
      <c r="D20" s="246">
        <f>IF(98%-SUM(D5:D19)&gt;0.1,0.1,98%-SUM(D5:D19))</f>
        <v/>
      </c>
      <c r="E20" s="246">
        <f>IF(98%-SUM(E5:E19)&gt;0.1,0.1,98%-SUM(E5:E19))</f>
        <v/>
      </c>
      <c r="F20" s="246">
        <f>IF(98%-SUM(F5:F19)&gt;0.1,0.1,98%-SUM(F5:F19))</f>
        <v/>
      </c>
      <c r="G20" s="246">
        <f>IF(98%-SUM(G5:G19)&gt;0.1,0.1,98%-SUM(G5:G19))</f>
        <v/>
      </c>
      <c r="I20" s="95" t="inlineStr">
        <is>
          <t>OPER</t>
        </is>
      </c>
      <c r="J20" s="246">
        <f>MAX(IF(98%-SUM(J5:J19)&gt;0.1,0.1,98%-SUM(J5:J19)),0)</f>
        <v/>
      </c>
      <c r="K20" s="246">
        <f>IF(98%-SUM(K5:K19)&gt;0.1,0.1,98%-SUM(K5:K19))</f>
        <v/>
      </c>
      <c r="L20" s="246">
        <f>IF(98%-SUM(L5:L19)&gt;0.1,0.1,98%-SUM(L5:L19))</f>
        <v/>
      </c>
      <c r="P20" s="163">
        <f>ROUND(J20/(1-SUM($J$5:$J$8)),3)*100</f>
        <v/>
      </c>
      <c r="Q20" s="163">
        <f>ROUND(K20/(1-SUM($K$5:$K$8)),3)*100</f>
        <v/>
      </c>
      <c r="R20" s="163">
        <f>ROUND(L20/(1-SUM($L$5:$L$8)),3)*100</f>
        <v/>
      </c>
      <c r="T20" s="95" t="inlineStr">
        <is>
          <t>OPER</t>
        </is>
      </c>
      <c r="U20" s="246" t="n">
        <v>0</v>
      </c>
      <c r="V20" s="246" t="n">
        <v>0.06799999999999973</v>
      </c>
      <c r="W20" s="246" t="n">
        <v>0.1</v>
      </c>
    </row>
    <row r="21">
      <c r="B21" s="244" t="inlineStr">
        <is>
          <t>BIL</t>
        </is>
      </c>
      <c r="C21" s="245">
        <f>IF(98%-SUM(C5:C19)&gt;0.1,(98%-SUM(C5:C19)-0.1)/2,0)</f>
        <v/>
      </c>
      <c r="D21" s="245">
        <f>IF(98%-SUM(D5:D19)&gt;0.1,(98%-SUM(D5:D19)-0.1)/2,0)</f>
        <v/>
      </c>
      <c r="E21" s="245">
        <f>IF(98%-SUM(E5:E19)&gt;0.1,(98%-SUM(E5:E19)-0.1)/2,0)</f>
        <v/>
      </c>
      <c r="F21" s="245">
        <f>IF(98%-SUM(F5:F19)&gt;0.1,(98%-SUM(F5:F19)-0.1)/2,0)</f>
        <v/>
      </c>
      <c r="G21" s="245">
        <f>IF(98%-SUM(G5:G19)&gt;0.1,(98%-SUM(G5:G19)-0.1)/2,0)</f>
        <v/>
      </c>
      <c r="I21" s="244" t="inlineStr">
        <is>
          <t>BIL</t>
        </is>
      </c>
      <c r="J21" s="245">
        <f>IF(98%-SUM(J5:J19)&gt;0.1,(98%-SUM(J5:J19)-0.1)/2,0)</f>
        <v/>
      </c>
      <c r="K21" s="245">
        <f>IF(98%-SUM(K5:K19)&gt;0.1,(98%-SUM(K5:K19)-0.1)/2,0)</f>
        <v/>
      </c>
      <c r="L21" s="245">
        <f>IF(98%-SUM(L5:L19)&gt;0.1,(98%-SUM(L5:L19)-0.1)/2,0)</f>
        <v/>
      </c>
      <c r="P21" s="163">
        <f>ROUND(J21/(1-SUM($J$5:$J$8)),3)*100</f>
        <v/>
      </c>
      <c r="Q21" s="163">
        <f>ROUND(K21/(1-SUM($K$5:$K$8)),3)*100</f>
        <v/>
      </c>
      <c r="R21" s="163">
        <f>ROUND(L21/(1-SUM($L$5:$L$8)),3)*100</f>
        <v/>
      </c>
      <c r="T21" s="244" t="inlineStr">
        <is>
          <t>BIL</t>
        </is>
      </c>
      <c r="U21" s="245" t="n">
        <v>0</v>
      </c>
      <c r="V21" s="245" t="n">
        <v>0</v>
      </c>
      <c r="W21" s="245" t="n">
        <v>0.001999999999999932</v>
      </c>
    </row>
    <row r="22">
      <c r="B22" s="95" t="inlineStr">
        <is>
          <t>SHV</t>
        </is>
      </c>
      <c r="C22" s="246">
        <f>IF(98%-SUM(C5:C19)&gt;0.1,(98%-SUM(C5:C19)-0.1)/2,0)</f>
        <v/>
      </c>
      <c r="D22" s="246">
        <f>IF(98%-SUM(D5:D19)&gt;0.1,(98%-SUM(D5:D19)-0.1)/2,0)</f>
        <v/>
      </c>
      <c r="E22" s="246">
        <f>IF(98%-SUM(E5:E19)&gt;0.1,(98%-SUM(E5:E19)-0.1)/2,0)</f>
        <v/>
      </c>
      <c r="F22" s="246">
        <f>IF(98%-SUM(F5:F19)&gt;0.1,(98%-SUM(F5:F19)-0.1)/2,0)</f>
        <v/>
      </c>
      <c r="G22" s="246">
        <f>IF(98%-SUM(G5:G19)&gt;0.1,(98%-SUM(G5:G19)-0.1)/2,0)</f>
        <v/>
      </c>
      <c r="I22" s="95" t="inlineStr">
        <is>
          <t>SHV</t>
        </is>
      </c>
      <c r="J22" s="246">
        <f>IF(98%-SUM(J5:J19)&gt;0.1,(98%-SUM(J5:J19)-0.1)/2,0)</f>
        <v/>
      </c>
      <c r="K22" s="246">
        <f>IF(98%-SUM(K5:K19)&gt;0.1,(98%-SUM(K5:K19)-0.1)/2,0)</f>
        <v/>
      </c>
      <c r="L22" s="246">
        <f>IF(98%-SUM(L5:L19)&gt;0.1,(98%-SUM(L5:L19)-0.1)/2,0)</f>
        <v/>
      </c>
      <c r="P22" s="163">
        <f>ROUND(J22/(1-SUM($J$5:$J$8)),3)*100</f>
        <v/>
      </c>
      <c r="Q22" s="163">
        <f>ROUND(K22/(1-SUM($K$5:$K$8)),3)*100</f>
        <v/>
      </c>
      <c r="R22" s="163">
        <f>ROUND(L22/(1-SUM($L$5:$L$8)),3)*100</f>
        <v/>
      </c>
      <c r="T22" s="95" t="inlineStr">
        <is>
          <t>SHV</t>
        </is>
      </c>
      <c r="U22" s="246" t="n">
        <v>0</v>
      </c>
      <c r="V22" s="246" t="n">
        <v>0</v>
      </c>
      <c r="W22" s="246" t="n">
        <v>0.001999999999999932</v>
      </c>
    </row>
    <row r="23">
      <c r="B23" s="244" t="inlineStr">
        <is>
          <t>$CASH</t>
        </is>
      </c>
      <c r="C23" s="245">
        <f>1-SUM(C5:C22)</f>
        <v/>
      </c>
      <c r="D23" s="245">
        <f>1-SUM(D5:D22)</f>
        <v/>
      </c>
      <c r="E23" s="245">
        <f>1-SUM(E5:E22)</f>
        <v/>
      </c>
      <c r="F23" s="245">
        <f>1-SUM(F5:F22)</f>
        <v/>
      </c>
      <c r="G23" s="245">
        <f>1-SUM(G5:G22)</f>
        <v/>
      </c>
      <c r="I23" s="244" t="inlineStr">
        <is>
          <t>$CASH</t>
        </is>
      </c>
      <c r="J23" s="245">
        <f>1-SUM(J5:J22)</f>
        <v/>
      </c>
      <c r="K23" s="245">
        <f>1-SUM(K5:K22)</f>
        <v/>
      </c>
      <c r="L23" s="245">
        <f>1-SUM(L5:L22)</f>
        <v/>
      </c>
      <c r="P23" s="163">
        <f>100-SUM(P9:P22)</f>
        <v/>
      </c>
      <c r="Q23" s="163">
        <f>100-SUM(Q9:Q22)</f>
        <v/>
      </c>
      <c r="R23" s="163">
        <f>100-SUM(R9:R22)</f>
        <v/>
      </c>
      <c r="T23" s="244" t="inlineStr">
        <is>
          <t>$CASH</t>
        </is>
      </c>
      <c r="U23" s="245" t="n">
        <v>0.006999999999999673</v>
      </c>
      <c r="V23" s="245" t="n">
        <v>0.02000000000000002</v>
      </c>
      <c r="W23" s="245" t="n">
        <v>0.02000000000000013</v>
      </c>
    </row>
    <row r="24">
      <c r="D24" s="141" t="n"/>
      <c r="E24" s="141" t="n"/>
      <c r="F24" s="141" t="n"/>
      <c r="G24" s="141" t="n"/>
    </row>
    <row r="25">
      <c r="C25" s="9">
        <f>SUM(C5:C23)</f>
        <v/>
      </c>
      <c r="D25" s="9">
        <f>SUM(D5:D23)</f>
        <v/>
      </c>
      <c r="E25" s="9">
        <f>SUM(E5:E23)</f>
        <v/>
      </c>
      <c r="F25" s="9">
        <f>SUM(F5:F23)</f>
        <v/>
      </c>
      <c r="G25" s="9">
        <f>SUM(G5:G23)</f>
        <v/>
      </c>
    </row>
    <row r="27">
      <c r="I27" t="inlineStr">
        <is>
          <t>US Equity</t>
        </is>
      </c>
      <c r="J27" s="32">
        <f>(J5*(BLUIX!$G$5+BLUIX!$G$6+BLUIX!$G$7))+(50%*J6)+J7+J9+J10+J11+(50%*J8)</f>
        <v/>
      </c>
      <c r="K27" s="32">
        <f>(K5*(BLUIX!$G$5+BLUIX!$G$6+BLUIX!$G$7))+(50%*K6)+K7+K9+K10+K11+(50%*K8)</f>
        <v/>
      </c>
      <c r="L27" s="32">
        <f>(L5*(BLUIX!$G$5+BLUIX!$G$6+BLUIX!$G$7))+(50%*L6)+L7+L9+L10+L11+(50%*L8)</f>
        <v/>
      </c>
    </row>
    <row r="28">
      <c r="I28" t="inlineStr">
        <is>
          <t>FD</t>
        </is>
      </c>
      <c r="J28" s="32">
        <f>(J$5*BLUIX!$G$8)+J12</f>
        <v/>
      </c>
      <c r="K28" s="32">
        <f>(K$5*BLUIX!$G$8)+K12</f>
        <v/>
      </c>
      <c r="L28" s="32">
        <f>(L$5*BLUIX!$G$8)+L12</f>
        <v/>
      </c>
    </row>
    <row r="29">
      <c r="I29" t="inlineStr">
        <is>
          <t>EM</t>
        </is>
      </c>
      <c r="J29" s="32">
        <f>(J$5*BLUIX!$G$9)+J13</f>
        <v/>
      </c>
      <c r="K29" s="32">
        <f>(K$5*BLUIX!$G$9)+K13</f>
        <v/>
      </c>
      <c r="L29" s="32">
        <f>(L$5*BLUIX!$G$9)+L13</f>
        <v/>
      </c>
    </row>
    <row r="30">
      <c r="I30" t="inlineStr">
        <is>
          <t>RE</t>
        </is>
      </c>
      <c r="J30" s="32">
        <f>(J$5*BLUIX!$G$4)+J14</f>
        <v/>
      </c>
      <c r="K30" s="32">
        <f>(K$5*BLUIX!$G$4)+K14</f>
        <v/>
      </c>
      <c r="L30" s="32">
        <f>(L$5*BLUIX!$G$4)+L14</f>
        <v/>
      </c>
    </row>
    <row r="31">
      <c r="I31" t="inlineStr">
        <is>
          <t>FI</t>
        </is>
      </c>
      <c r="J31" s="32">
        <f>(J$5*(SUM(BLUIX!$G$14:'BLUIX'!$G$17)+BLUIX!$G$19+BLUIX!$G$20))+SUM(J15:J22)</f>
        <v/>
      </c>
      <c r="K31" s="32">
        <f>(K$5*(SUM(BLUIX!$G$14:'BLUIX'!$G$17)+BLUIX!$G$19+BLUIX!$G$20))+SUM(K15:K22)</f>
        <v/>
      </c>
      <c r="L31" s="32">
        <f>(L$5*(SUM(BLUIX!$G$14:'BLUIX'!$G$17)+BLUIX!$G$19+BLUIX!$G$20))+SUM(L15:L22)</f>
        <v/>
      </c>
    </row>
    <row r="32">
      <c r="I32" t="inlineStr">
        <is>
          <t>Alt/Com</t>
        </is>
      </c>
      <c r="J32" s="32">
        <f>(J$5*BLUIX!$G$18)+(50%*J6)+(50%*J8)</f>
        <v/>
      </c>
      <c r="K32" s="32">
        <f>(K$5*BLUIX!$G$18)+(50%*K6)+(50%*K8)</f>
        <v/>
      </c>
      <c r="L32" s="32">
        <f>(L$5*BLUIX!$G$18)+(50%*L6)+(50%*L8)</f>
        <v/>
      </c>
    </row>
    <row r="33">
      <c r="I33" t="inlineStr">
        <is>
          <t>Cash</t>
        </is>
      </c>
      <c r="J33" s="9">
        <f>J23+(J5*BLUIX!$G$22)</f>
        <v/>
      </c>
      <c r="K33" s="9">
        <f>K23+(K5*BLUIX!$G$22)</f>
        <v/>
      </c>
      <c r="L33" s="9">
        <f>L23+(L5*BLUIX!$G$22)</f>
        <v/>
      </c>
      <c r="O33" t="inlineStr">
        <is>
          <t>keep cash at 1%</t>
        </is>
      </c>
    </row>
    <row r="35">
      <c r="I35" t="inlineStr">
        <is>
          <t>Total</t>
        </is>
      </c>
      <c r="J35" s="3">
        <f>SUM(J27:J34)</f>
        <v/>
      </c>
      <c r="K35" s="3">
        <f>SUM(K27:K34)</f>
        <v/>
      </c>
      <c r="L35" s="3">
        <f>SUM(L27:L34)</f>
        <v/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T120"/>
  <sheetViews>
    <sheetView workbookViewId="0">
      <selection activeCell="Q15" sqref="Q15"/>
    </sheetView>
  </sheetViews>
  <sheetFormatPr baseColWidth="8" defaultRowHeight="14.5"/>
  <cols>
    <col width="9.1796875" customWidth="1" min="6" max="6"/>
    <col width="9.1796875" customWidth="1" style="294" min="7" max="7"/>
    <col width="9.1796875" customWidth="1" style="283" min="8" max="8"/>
    <col width="9.1796875" customWidth="1" min="10" max="10"/>
    <col width="9.1796875" customWidth="1" style="265" min="11" max="11"/>
    <col width="9.1796875" customWidth="1" min="12" max="13"/>
    <col width="9.1796875" customWidth="1" style="265" min="14" max="14"/>
    <col width="9.1796875" customWidth="1" min="15" max="16"/>
    <col width="9.1796875" customWidth="1" style="265" min="17" max="17"/>
    <col width="9.1796875" customWidth="1" min="18" max="18"/>
  </cols>
  <sheetData>
    <row r="1">
      <c r="K1" s="282">
        <f>SUM(K6:K122)</f>
        <v/>
      </c>
      <c r="N1" s="282">
        <f>SUM(N6:N122)</f>
        <v/>
      </c>
      <c r="Q1" s="282">
        <f>SUM(Q6:Q122)</f>
        <v/>
      </c>
      <c r="T1" s="282">
        <f>SUM(T6:T122)</f>
        <v/>
      </c>
    </row>
    <row r="3">
      <c r="A3" s="23" t="inlineStr">
        <is>
          <t xml:space="preserve"> For Large Accounts (&gt;=$1.5 Million); 15% BLUIX</t>
        </is>
      </c>
      <c r="G3" s="294">
        <f>SUM(G6:G110)</f>
        <v/>
      </c>
    </row>
    <row r="4">
      <c r="A4" s="80" t="inlineStr">
        <is>
          <t>SPTM is OEF Indiv Stock Strategy</t>
        </is>
      </c>
      <c r="B4" s="12" t="n"/>
      <c r="C4" s="12" t="n"/>
      <c r="D4" s="12" t="n"/>
      <c r="F4" t="inlineStr">
        <is>
          <t>Plug in Holdings from ESG .csv</t>
        </is>
      </c>
    </row>
    <row r="5">
      <c r="A5" t="inlineStr">
        <is>
          <t>S50 Growth</t>
        </is>
      </c>
      <c r="B5" s="33" t="n"/>
      <c r="C5" s="33" t="n"/>
      <c r="D5" s="33" t="n"/>
      <c r="F5" s="154" t="inlineStr">
        <is>
          <t>OEF Strategy</t>
        </is>
      </c>
      <c r="J5" t="inlineStr">
        <is>
          <t>Dynamic Growth BLUIX Indiv Stock</t>
        </is>
      </c>
      <c r="M5" t="inlineStr">
        <is>
          <t>Dynamic Mod Growth BLUIX Indiv Stock</t>
        </is>
      </c>
      <c r="P5" t="inlineStr">
        <is>
          <t>Dynamic Balanced BLUIX Indiv Stock</t>
        </is>
      </c>
      <c r="S5" t="inlineStr">
        <is>
          <t>Dynamic Conservative BLUIX Indiv Stock</t>
        </is>
      </c>
    </row>
    <row r="6">
      <c r="A6" t="inlineStr">
        <is>
          <t>BLUIX</t>
        </is>
      </c>
      <c r="B6" s="3">
        <f>'BLUIX in Models'!$B$4</f>
        <v/>
      </c>
      <c r="C6" s="61">
        <f>'ETF MTD'!$ADE$28/'ETF MTD'!$ADE$3-1</f>
        <v/>
      </c>
      <c r="D6" s="61">
        <f>B6*C6</f>
        <v/>
      </c>
      <c r="F6">
        <f>Indexes!P4</f>
        <v/>
      </c>
      <c r="G6" s="294">
        <f>Indexes!Q4</f>
        <v/>
      </c>
      <c r="J6" s="13" t="inlineStr">
        <is>
          <t>$CASH</t>
        </is>
      </c>
      <c r="K6" s="265">
        <f>100-SUM(K7:K120)</f>
        <v/>
      </c>
      <c r="L6" s="13" t="n"/>
      <c r="M6" s="13">
        <f>J6</f>
        <v/>
      </c>
      <c r="N6" s="265">
        <f>100-SUM(N7:N120)</f>
        <v/>
      </c>
      <c r="O6" s="13" t="n"/>
      <c r="P6" s="13">
        <f>M6</f>
        <v/>
      </c>
      <c r="Q6" s="265">
        <f>100-SUM(Q7:Q120)</f>
        <v/>
      </c>
      <c r="R6" s="13" t="n"/>
      <c r="S6" s="13">
        <f>P6</f>
        <v/>
      </c>
      <c r="T6" s="265">
        <f>100-SUM(T7:T120)</f>
        <v/>
      </c>
    </row>
    <row r="7">
      <c r="A7" s="154" t="inlineStr">
        <is>
          <t>SPTM</t>
        </is>
      </c>
      <c r="B7" s="115">
        <f>1-SUM(B8:B17)-B6-B20</f>
        <v/>
      </c>
      <c r="C7" s="61">
        <f>'ETF MTD'!$K$28/'ETF MTD'!$K$3-1</f>
        <v/>
      </c>
      <c r="D7" s="61">
        <f>B7*C7</f>
        <v/>
      </c>
      <c r="F7">
        <f>Indexes!P5</f>
        <v/>
      </c>
      <c r="G7" s="294">
        <f>Indexes!Q5</f>
        <v/>
      </c>
      <c r="J7">
        <f>A6</f>
        <v/>
      </c>
      <c r="K7" s="265">
        <f>B6*100</f>
        <v/>
      </c>
      <c r="M7" s="13">
        <f>J7</f>
        <v/>
      </c>
      <c r="N7" s="265">
        <f>B24*100</f>
        <v/>
      </c>
      <c r="P7" s="13">
        <f>M7</f>
        <v/>
      </c>
      <c r="Q7" s="265">
        <f>B43*100</f>
        <v/>
      </c>
      <c r="S7" s="13">
        <f>P7</f>
        <v/>
      </c>
      <c r="T7" s="265">
        <f>B62*100</f>
        <v/>
      </c>
    </row>
    <row r="8">
      <c r="A8" t="inlineStr">
        <is>
          <t>SPDW</t>
        </is>
      </c>
      <c r="B8" s="49">
        <f>(1-$B$6)*MODEL!$RI210</f>
        <v/>
      </c>
      <c r="C8" s="61">
        <f>'ETF MTD'!$VO$28/'ETF MTD'!$VO$3-1</f>
        <v/>
      </c>
      <c r="D8" s="61">
        <f>B8*C8</f>
        <v/>
      </c>
      <c r="F8">
        <f>Indexes!P6</f>
        <v/>
      </c>
      <c r="G8" s="294">
        <f>Indexes!Q6</f>
        <v/>
      </c>
      <c r="J8">
        <f>A8</f>
        <v/>
      </c>
      <c r="K8" s="265">
        <f>ROUND(B8*100,1)</f>
        <v/>
      </c>
      <c r="M8" s="13">
        <f>J8</f>
        <v/>
      </c>
      <c r="N8" s="265">
        <f>ROUND(B26*100,1)</f>
        <v/>
      </c>
      <c r="P8" s="13">
        <f>M8</f>
        <v/>
      </c>
      <c r="Q8" s="265">
        <f>ROUND(B45*100,1)</f>
        <v/>
      </c>
      <c r="S8" s="13">
        <f>P8</f>
        <v/>
      </c>
      <c r="T8" s="265">
        <f>ROUND(B64*100,1)</f>
        <v/>
      </c>
    </row>
    <row r="9">
      <c r="A9" t="inlineStr">
        <is>
          <t>SPEM</t>
        </is>
      </c>
      <c r="B9" s="49">
        <f>(1-$B$6)*MODEL!$RI211</f>
        <v/>
      </c>
      <c r="C9" s="61">
        <f>'ETF MTD'!$PU$28/'ETF MTD'!$PU$3-1</f>
        <v/>
      </c>
      <c r="D9" s="61">
        <f>B9*C9</f>
        <v/>
      </c>
      <c r="F9">
        <f>Indexes!P7</f>
        <v/>
      </c>
      <c r="G9" s="294">
        <f>Indexes!Q7</f>
        <v/>
      </c>
      <c r="J9">
        <f>A9</f>
        <v/>
      </c>
      <c r="K9" s="265">
        <f>ROUND(B9*100,1)</f>
        <v/>
      </c>
      <c r="M9" s="13">
        <f>J9</f>
        <v/>
      </c>
      <c r="N9" s="265">
        <f>ROUND(B27*100,1)</f>
        <v/>
      </c>
      <c r="P9" s="13">
        <f>M9</f>
        <v/>
      </c>
      <c r="Q9" s="265">
        <f>ROUND(B46*100,1)</f>
        <v/>
      </c>
      <c r="S9" s="13">
        <f>P9</f>
        <v/>
      </c>
      <c r="T9" s="265">
        <f>ROUND(B65*100,1)</f>
        <v/>
      </c>
    </row>
    <row r="10">
      <c r="A10" t="inlineStr">
        <is>
          <t>USRT</t>
        </is>
      </c>
      <c r="B10" s="49">
        <f>(1-$B$6)*MODEL!$RI212</f>
        <v/>
      </c>
      <c r="C10" s="61">
        <f>'ETF MTD'!$JU$28/'ETF MTD'!$JU$3-1</f>
        <v/>
      </c>
      <c r="D10" s="61">
        <f>B10*C10</f>
        <v/>
      </c>
      <c r="F10">
        <f>Indexes!P8</f>
        <v/>
      </c>
      <c r="G10" s="294">
        <f>Indexes!Q8</f>
        <v/>
      </c>
      <c r="J10">
        <f>A10</f>
        <v/>
      </c>
      <c r="K10" s="265">
        <f>ROUND(B10*100,1)</f>
        <v/>
      </c>
      <c r="M10" s="13">
        <f>J10</f>
        <v/>
      </c>
      <c r="N10" s="265">
        <f>ROUND(B28*100,1)</f>
        <v/>
      </c>
      <c r="P10" s="13">
        <f>M10</f>
        <v/>
      </c>
      <c r="Q10" s="265">
        <f>ROUND(B47*100,1)</f>
        <v/>
      </c>
      <c r="S10" s="13">
        <f>P10</f>
        <v/>
      </c>
      <c r="T10" s="265">
        <f>ROUND(B66*100,1)</f>
        <v/>
      </c>
    </row>
    <row r="11">
      <c r="A11" t="inlineStr">
        <is>
          <t>HEGD</t>
        </is>
      </c>
      <c r="B11" s="49">
        <f>(1-$B$6)*MODEL!$RI213</f>
        <v/>
      </c>
      <c r="C11" s="61">
        <f>'ETF MTD'!$DO$28/'ETF MTD'!$DO$3-1</f>
        <v/>
      </c>
      <c r="D11" s="61">
        <f>B11*C11</f>
        <v/>
      </c>
      <c r="F11">
        <f>Indexes!P9</f>
        <v/>
      </c>
      <c r="G11" s="294">
        <f>Indexes!Q9</f>
        <v/>
      </c>
      <c r="J11">
        <f>A11</f>
        <v/>
      </c>
      <c r="K11" s="265">
        <f>ROUND(B11*100,1)</f>
        <v/>
      </c>
      <c r="M11" s="13">
        <f>J11</f>
        <v/>
      </c>
      <c r="N11" s="265">
        <f>ROUND(B29*100,1)</f>
        <v/>
      </c>
      <c r="P11" s="13">
        <f>M11</f>
        <v/>
      </c>
      <c r="Q11" s="265">
        <f>ROUND(B48*100,1)</f>
        <v/>
      </c>
      <c r="S11" s="13">
        <f>P11</f>
        <v/>
      </c>
      <c r="T11" s="265">
        <f>ROUND(B67*100,1)</f>
        <v/>
      </c>
    </row>
    <row r="12">
      <c r="A12" t="inlineStr">
        <is>
          <t>GOVT</t>
        </is>
      </c>
      <c r="B12" s="49">
        <f>(1-$B$6)*MODEL!$RI214</f>
        <v/>
      </c>
      <c r="C12" s="61">
        <f>'ETF MTD'!$OW$28/'ETF MTD'!$OW$3-1</f>
        <v/>
      </c>
      <c r="D12" s="61">
        <f>B12*C12</f>
        <v/>
      </c>
      <c r="F12">
        <f>Indexes!P10</f>
        <v/>
      </c>
      <c r="G12" s="294">
        <f>Indexes!Q10</f>
        <v/>
      </c>
      <c r="H12" s="293" t="n"/>
      <c r="J12">
        <f>A12</f>
        <v/>
      </c>
      <c r="K12" s="265">
        <f>ROUND(B12*100,1)</f>
        <v/>
      </c>
      <c r="M12" s="13">
        <f>J12</f>
        <v/>
      </c>
      <c r="N12" s="265">
        <f>ROUND(B30*100,1)</f>
        <v/>
      </c>
      <c r="P12" s="13">
        <f>M12</f>
        <v/>
      </c>
      <c r="Q12" s="265">
        <f>ROUND(B49*100,1)</f>
        <v/>
      </c>
      <c r="S12" s="13">
        <f>P12</f>
        <v/>
      </c>
      <c r="T12" s="265">
        <f>ROUND(B68*100,1)</f>
        <v/>
      </c>
    </row>
    <row r="13">
      <c r="A13" t="inlineStr">
        <is>
          <t>BWX</t>
        </is>
      </c>
      <c r="B13" s="49">
        <f>(1-$B$6)*MODEL!$RI215</f>
        <v/>
      </c>
      <c r="C13" s="61">
        <f>'ETF MTD'!$KG$28/'ETF MTD'!$KG$3-1</f>
        <v/>
      </c>
      <c r="D13" s="61">
        <f>B13*C13</f>
        <v/>
      </c>
      <c r="F13">
        <f>Indexes!P11</f>
        <v/>
      </c>
      <c r="G13" s="294">
        <f>Indexes!Q11</f>
        <v/>
      </c>
      <c r="H13" s="293" t="n"/>
      <c r="J13">
        <f>A13</f>
        <v/>
      </c>
      <c r="K13" s="265">
        <f>ROUND(B13*100,1)</f>
        <v/>
      </c>
      <c r="M13" s="13">
        <f>J13</f>
        <v/>
      </c>
      <c r="N13" s="265">
        <f>ROUND(B31*100,1)</f>
        <v/>
      </c>
      <c r="P13" s="13">
        <f>M13</f>
        <v/>
      </c>
      <c r="Q13" s="265">
        <f>ROUND(B50*100,1)</f>
        <v/>
      </c>
      <c r="S13" s="13">
        <f>P13</f>
        <v/>
      </c>
      <c r="T13" s="265">
        <f>ROUND(B69*100,1)</f>
        <v/>
      </c>
    </row>
    <row r="14">
      <c r="A14" t="inlineStr">
        <is>
          <t>SPIP</t>
        </is>
      </c>
      <c r="B14" s="49">
        <f>(1-$B$6)*MODEL!$RI216</f>
        <v/>
      </c>
      <c r="C14" s="61">
        <f>'ETF MTD'!$DU$28/'ETF MTD'!$DU$3-1</f>
        <v/>
      </c>
      <c r="D14" s="61">
        <f>B14*C14</f>
        <v/>
      </c>
      <c r="F14">
        <f>Indexes!P12</f>
        <v/>
      </c>
      <c r="G14" s="294">
        <f>Indexes!Q12</f>
        <v/>
      </c>
      <c r="H14" s="293" t="n"/>
      <c r="J14">
        <f>A14</f>
        <v/>
      </c>
      <c r="K14" s="265">
        <f>ROUND(B14*100,1)</f>
        <v/>
      </c>
      <c r="M14" s="13">
        <f>J14</f>
        <v/>
      </c>
      <c r="N14" s="265">
        <f>ROUND(B32*100,1)</f>
        <v/>
      </c>
      <c r="P14" s="13">
        <f>M14</f>
        <v/>
      </c>
      <c r="Q14" s="265">
        <f>ROUND(B51*100,1)</f>
        <v/>
      </c>
      <c r="S14" s="13">
        <f>P14</f>
        <v/>
      </c>
      <c r="T14" s="265">
        <f>ROUND(B70*100,1)</f>
        <v/>
      </c>
    </row>
    <row r="15">
      <c r="A15" s="33" t="inlineStr">
        <is>
          <t>TFPN</t>
        </is>
      </c>
      <c r="B15" s="49">
        <f>(1-$B$6)*MODEL!$RI217</f>
        <v/>
      </c>
      <c r="C15" s="61">
        <f>'ETF MTD'!$IK$28/'ETF MTD'!$IK$3-1</f>
        <v/>
      </c>
      <c r="D15" s="61">
        <f>B15*C15</f>
        <v/>
      </c>
      <c r="F15">
        <f>Indexes!P13</f>
        <v/>
      </c>
      <c r="G15" s="294">
        <f>Indexes!Q13</f>
        <v/>
      </c>
      <c r="H15" s="293" t="n"/>
      <c r="J15">
        <f>A15</f>
        <v/>
      </c>
      <c r="K15" s="265">
        <f>ROUND(B15*100,1)</f>
        <v/>
      </c>
      <c r="M15" s="13">
        <f>J15</f>
        <v/>
      </c>
      <c r="N15" s="265">
        <f>ROUND(B33*100,1)</f>
        <v/>
      </c>
      <c r="P15" s="13">
        <f>M15</f>
        <v/>
      </c>
      <c r="Q15" s="265">
        <f>ROUND(B52*100,1)</f>
        <v/>
      </c>
      <c r="S15" s="13">
        <f>P15</f>
        <v/>
      </c>
      <c r="T15" s="265">
        <f>ROUND(B71*100,1)</f>
        <v/>
      </c>
    </row>
    <row r="16">
      <c r="A16" s="32" t="inlineStr">
        <is>
          <t>SHY</t>
        </is>
      </c>
      <c r="B16" s="49">
        <f>(1-$B$6)*MODEL!$RI218</f>
        <v/>
      </c>
      <c r="C16" s="61">
        <f>'ETF MTD'!$ES$28/'ETF MTD'!$ES$3-1</f>
        <v/>
      </c>
      <c r="D16" s="61">
        <f>B16*C16</f>
        <v/>
      </c>
      <c r="F16">
        <f>Indexes!P14</f>
        <v/>
      </c>
      <c r="G16" s="294">
        <f>Indexes!Q14</f>
        <v/>
      </c>
      <c r="H16" s="293" t="n"/>
      <c r="J16">
        <f>A16</f>
        <v/>
      </c>
      <c r="K16" s="265">
        <f>ROUND(B16*100,1)</f>
        <v/>
      </c>
      <c r="M16" s="13">
        <f>J16</f>
        <v/>
      </c>
      <c r="N16" s="265">
        <f>ROUND(B34*100,1)</f>
        <v/>
      </c>
      <c r="P16" s="13">
        <f>M16</f>
        <v/>
      </c>
      <c r="Q16" s="265">
        <f>ROUND(B53*100,1)</f>
        <v/>
      </c>
      <c r="S16" s="13">
        <f>P16</f>
        <v/>
      </c>
      <c r="T16" s="265">
        <f>ROUND(B72*100,1)</f>
        <v/>
      </c>
    </row>
    <row r="17">
      <c r="A17" t="inlineStr">
        <is>
          <t>U.S. Govt UST</t>
        </is>
      </c>
      <c r="B17" s="60" t="n">
        <v>0.033</v>
      </c>
      <c r="C17" s="61" t="n">
        <v>0</v>
      </c>
      <c r="D17" s="61">
        <f>B17*C17</f>
        <v/>
      </c>
      <c r="F17">
        <f>Indexes!P15</f>
        <v/>
      </c>
      <c r="G17" s="294">
        <f>Indexes!Q15</f>
        <v/>
      </c>
      <c r="H17" s="293" t="n"/>
      <c r="J17" t="inlineStr">
        <is>
          <t>BIL</t>
        </is>
      </c>
      <c r="K17" s="265">
        <f>ROUND(B17*100/3,1)</f>
        <v/>
      </c>
      <c r="M17" s="13">
        <f>J17</f>
        <v/>
      </c>
      <c r="N17" s="265">
        <f>ROUND(B35*100/3,1)</f>
        <v/>
      </c>
      <c r="P17" s="13">
        <f>M17</f>
        <v/>
      </c>
      <c r="Q17" s="265">
        <f>ROUND(B54*100/3,1)</f>
        <v/>
      </c>
      <c r="S17" s="13">
        <f>P17</f>
        <v/>
      </c>
      <c r="T17" s="265">
        <f>ROUND((B73*100)/3,1)</f>
        <v/>
      </c>
    </row>
    <row r="18">
      <c r="A18" s="85" t="inlineStr">
        <is>
          <t>OPER/SHV/BIL/FLOT/JPST 10% max</t>
        </is>
      </c>
      <c r="F18">
        <f>Indexes!P16</f>
        <v/>
      </c>
      <c r="G18" s="294">
        <f>Indexes!Q16</f>
        <v/>
      </c>
      <c r="H18" s="293" t="n"/>
      <c r="J18" t="inlineStr">
        <is>
          <t>OPER</t>
        </is>
      </c>
      <c r="K18" s="265">
        <f>K17</f>
        <v/>
      </c>
      <c r="M18" s="13">
        <f>J18</f>
        <v/>
      </c>
      <c r="N18" s="265">
        <f>N17</f>
        <v/>
      </c>
      <c r="P18" s="13">
        <f>M18</f>
        <v/>
      </c>
      <c r="Q18" s="265">
        <f>Q17</f>
        <v/>
      </c>
      <c r="S18" s="13">
        <f>P18</f>
        <v/>
      </c>
      <c r="T18" s="265">
        <f>T17</f>
        <v/>
      </c>
    </row>
    <row r="19">
      <c r="A19" s="33" t="inlineStr">
        <is>
          <t>Cash</t>
        </is>
      </c>
      <c r="B19" s="114" t="n">
        <v>0.01</v>
      </c>
      <c r="C19" s="61" t="n">
        <v>0</v>
      </c>
      <c r="D19" s="61">
        <f>B19*C19</f>
        <v/>
      </c>
      <c r="F19">
        <f>Indexes!P17</f>
        <v/>
      </c>
      <c r="G19" s="294">
        <f>Indexes!Q17</f>
        <v/>
      </c>
      <c r="H19" s="293" t="n"/>
      <c r="J19" t="inlineStr">
        <is>
          <t>SHV</t>
        </is>
      </c>
      <c r="K19" s="265">
        <f>K18</f>
        <v/>
      </c>
      <c r="M19" s="13">
        <f>J19</f>
        <v/>
      </c>
      <c r="N19" s="265">
        <f>N18</f>
        <v/>
      </c>
      <c r="P19" s="13">
        <f>M19</f>
        <v/>
      </c>
      <c r="Q19" s="265">
        <f>Q18</f>
        <v/>
      </c>
      <c r="S19" s="13">
        <f>P19</f>
        <v/>
      </c>
      <c r="T19" s="265">
        <f>T18</f>
        <v/>
      </c>
    </row>
    <row r="20">
      <c r="A20" s="33" t="n"/>
      <c r="B20" s="33" t="n"/>
      <c r="C20" s="33" t="n"/>
      <c r="D20" s="33" t="n"/>
      <c r="F20">
        <f>Indexes!P18</f>
        <v/>
      </c>
      <c r="G20" s="294">
        <f>Indexes!Q18</f>
        <v/>
      </c>
      <c r="H20" s="293" t="n"/>
      <c r="J20">
        <f>Indexes!K4</f>
        <v/>
      </c>
      <c r="K20" s="265">
        <f>ROUND((99-SUM($K$7:$K$19))*(MCP!N3/MCP!$N$1),1)</f>
        <v/>
      </c>
      <c r="M20" s="13">
        <f>J20</f>
        <v/>
      </c>
      <c r="N20" s="265">
        <f>ROUND((99-SUM($N$7:$N$19))*(MCP!N3/MCP!$N$1),1)</f>
        <v/>
      </c>
      <c r="P20" s="13">
        <f>M20</f>
        <v/>
      </c>
      <c r="Q20" s="265">
        <f>ROUND((99-SUM($Q$7:$Q$19))*(MCP!N3/MCP!$N$1),1)</f>
        <v/>
      </c>
      <c r="S20" s="13">
        <f>P20</f>
        <v/>
      </c>
      <c r="T20" s="265">
        <f>ROUND((99-SUM($T$7:$T$19))*(MCP!N3/MCP!$N$1),1)</f>
        <v/>
      </c>
    </row>
    <row r="21">
      <c r="A21" s="33" t="inlineStr">
        <is>
          <t>Total</t>
        </is>
      </c>
      <c r="B21" s="48">
        <f>SUM(B6:B19)</f>
        <v/>
      </c>
      <c r="C21" s="33" t="n"/>
      <c r="D21" s="46">
        <f>SUM(D6:D19)</f>
        <v/>
      </c>
      <c r="F21">
        <f>Indexes!P19</f>
        <v/>
      </c>
      <c r="G21" s="294">
        <f>Indexes!Q19</f>
        <v/>
      </c>
      <c r="H21" s="293" t="n"/>
      <c r="J21">
        <f>Indexes!K5</f>
        <v/>
      </c>
      <c r="K21" s="265">
        <f>ROUND((99-SUM($K$7:$K$19))*(MCP!N4/MCP!$N$1),1)</f>
        <v/>
      </c>
      <c r="M21" s="13">
        <f>J21</f>
        <v/>
      </c>
      <c r="N21" s="265">
        <f>ROUND((99-SUM($N$7:$N$19))*(MCP!N4/MCP!$N$1),1)</f>
        <v/>
      </c>
      <c r="P21" s="13">
        <f>M21</f>
        <v/>
      </c>
      <c r="Q21" s="265">
        <f>ROUND((99-SUM($Q$7:$Q$19))*(MCP!N4/MCP!$N$1),1)</f>
        <v/>
      </c>
      <c r="S21" s="13">
        <f>P21</f>
        <v/>
      </c>
      <c r="T21" s="265">
        <f>ROUND((99-SUM($T$7:$T$19))*(MCP!N4/MCP!$N$1),1)</f>
        <v/>
      </c>
    </row>
    <row r="22">
      <c r="A22" s="33" t="n"/>
      <c r="B22" s="48" t="n"/>
      <c r="C22" s="33" t="n"/>
      <c r="D22" s="46" t="n"/>
      <c r="F22">
        <f>Indexes!P20</f>
        <v/>
      </c>
      <c r="G22" s="294">
        <f>Indexes!Q20</f>
        <v/>
      </c>
      <c r="H22" s="293" t="n"/>
      <c r="J22">
        <f>Indexes!K6</f>
        <v/>
      </c>
      <c r="K22" s="265">
        <f>ROUND((99-SUM($K$7:$K$19))*(MCP!N5/MCP!$N$1),1)</f>
        <v/>
      </c>
      <c r="M22" s="13">
        <f>J22</f>
        <v/>
      </c>
      <c r="N22" s="265">
        <f>ROUND((99-SUM($N$7:$N$19))*(MCP!N5/MCP!$N$1),1)</f>
        <v/>
      </c>
      <c r="P22" s="13">
        <f>M22</f>
        <v/>
      </c>
      <c r="Q22" s="265">
        <f>ROUND((99-SUM($Q$7:$Q$19))*(MCP!N5/MCP!$N$1),1)</f>
        <v/>
      </c>
      <c r="S22" s="13">
        <f>P22</f>
        <v/>
      </c>
      <c r="T22" s="265">
        <f>ROUND((99-SUM($T$7:$T$19))*(MCP!N5/MCP!$N$1),1)</f>
        <v/>
      </c>
    </row>
    <row r="23">
      <c r="A23" s="33" t="inlineStr">
        <is>
          <t>S50 Mod Growth (w/ handoffs)</t>
        </is>
      </c>
      <c r="B23" s="33" t="n"/>
      <c r="C23" s="33" t="n"/>
      <c r="D23" s="33" t="n"/>
      <c r="F23">
        <f>Indexes!P21</f>
        <v/>
      </c>
      <c r="G23" s="294">
        <f>Indexes!Q21</f>
        <v/>
      </c>
      <c r="H23" s="293" t="n"/>
      <c r="J23">
        <f>Indexes!K7</f>
        <v/>
      </c>
      <c r="K23" s="265">
        <f>ROUND((99-SUM($K$7:$K$19))*(MCP!N6/MCP!$N$1),1)</f>
        <v/>
      </c>
      <c r="M23" s="13">
        <f>J23</f>
        <v/>
      </c>
      <c r="N23" s="265">
        <f>ROUND((99-SUM($N$7:$N$19))*(MCP!N6/MCP!$N$1),1)</f>
        <v/>
      </c>
      <c r="P23" s="13">
        <f>M23</f>
        <v/>
      </c>
      <c r="Q23" s="265">
        <f>ROUND((99-SUM($Q$7:$Q$19))*(MCP!N6/MCP!$N$1),1)</f>
        <v/>
      </c>
      <c r="S23" s="13">
        <f>P23</f>
        <v/>
      </c>
      <c r="T23" s="265">
        <f>ROUND((99-SUM($T$7:$T$19))*(MCP!N6/MCP!$N$1),1)</f>
        <v/>
      </c>
    </row>
    <row r="24">
      <c r="A24" t="inlineStr">
        <is>
          <t>BLUIX</t>
        </is>
      </c>
      <c r="B24" s="3">
        <f>'BLUIX in Models'!$B$4</f>
        <v/>
      </c>
      <c r="C24" s="61">
        <f>'ETF MTD'!$ADE$28/'ETF MTD'!$ADE$3-1</f>
        <v/>
      </c>
      <c r="D24" s="61">
        <f>B24*C24</f>
        <v/>
      </c>
      <c r="F24">
        <f>Indexes!P22</f>
        <v/>
      </c>
      <c r="G24" s="294">
        <f>Indexes!Q22</f>
        <v/>
      </c>
      <c r="H24" s="293" t="n"/>
      <c r="J24">
        <f>Indexes!K8</f>
        <v/>
      </c>
      <c r="K24" s="265">
        <f>ROUND((99-SUM($K$7:$K$19))*(MCP!N7/MCP!$N$1),1)</f>
        <v/>
      </c>
      <c r="M24" s="13">
        <f>J24</f>
        <v/>
      </c>
      <c r="N24" s="265">
        <f>ROUND((99-SUM($N$7:$N$19))*(MCP!N7/MCP!$N$1),1)</f>
        <v/>
      </c>
      <c r="P24" s="13">
        <f>M24</f>
        <v/>
      </c>
      <c r="Q24" s="265">
        <f>ROUND((99-SUM($Q$7:$Q$19))*(MCP!N7/MCP!$N$1),1)</f>
        <v/>
      </c>
      <c r="S24" s="13">
        <f>P24</f>
        <v/>
      </c>
      <c r="T24" s="265">
        <f>ROUND((99-SUM($T$7:$T$19))*(MCP!N7/MCP!$N$1),1)</f>
        <v/>
      </c>
    </row>
    <row r="25">
      <c r="A25" s="154" t="inlineStr">
        <is>
          <t>SPTM</t>
        </is>
      </c>
      <c r="B25" s="115">
        <f>1-SUM(B26:B35)-B24-B38</f>
        <v/>
      </c>
      <c r="C25" s="61">
        <f>'ETF MTD'!$K$28/'ETF MTD'!$K$3-1</f>
        <v/>
      </c>
      <c r="D25" s="61">
        <f>B25*C25</f>
        <v/>
      </c>
      <c r="F25">
        <f>Indexes!P23</f>
        <v/>
      </c>
      <c r="G25" s="294">
        <f>Indexes!Q23</f>
        <v/>
      </c>
      <c r="H25" s="293" t="n"/>
      <c r="J25">
        <f>Indexes!K9</f>
        <v/>
      </c>
      <c r="K25" s="265">
        <f>ROUND((99-SUM($K$7:$K$19))*(MCP!N8/MCP!$N$1),1)</f>
        <v/>
      </c>
      <c r="M25" s="13">
        <f>J25</f>
        <v/>
      </c>
      <c r="N25" s="265">
        <f>ROUND((99-SUM($N$7:$N$19))*(MCP!N8/MCP!$N$1),1)</f>
        <v/>
      </c>
      <c r="P25" s="13">
        <f>M25</f>
        <v/>
      </c>
      <c r="Q25" s="265">
        <f>ROUND((99-SUM($Q$7:$Q$19))*(MCP!N8/MCP!$N$1),1)</f>
        <v/>
      </c>
      <c r="S25" s="13">
        <f>P25</f>
        <v/>
      </c>
      <c r="T25" s="265">
        <f>ROUND((99-SUM($T$7:$T$19))*(MCP!N8/MCP!$N$1),1)</f>
        <v/>
      </c>
    </row>
    <row r="26">
      <c r="A26" t="inlineStr">
        <is>
          <t>SPDW</t>
        </is>
      </c>
      <c r="B26" s="49">
        <f>(1-$B$24)*MODEL!$RI227</f>
        <v/>
      </c>
      <c r="C26" s="61">
        <f>'ETF MTD'!$VO$28/'ETF MTD'!$VO$3-1</f>
        <v/>
      </c>
      <c r="D26" s="61">
        <f>B26*C26</f>
        <v/>
      </c>
      <c r="F26">
        <f>Indexes!P24</f>
        <v/>
      </c>
      <c r="G26" s="294">
        <f>Indexes!Q24</f>
        <v/>
      </c>
      <c r="H26" s="293" t="n"/>
      <c r="J26">
        <f>Indexes!K10</f>
        <v/>
      </c>
      <c r="K26" s="265">
        <f>ROUND((99-SUM($K$7:$K$19))*(MCP!N9/MCP!$N$1),1)</f>
        <v/>
      </c>
      <c r="M26" s="13">
        <f>J26</f>
        <v/>
      </c>
      <c r="N26" s="265">
        <f>ROUND((99-SUM($N$7:$N$19))*(MCP!N9/MCP!$N$1),1)</f>
        <v/>
      </c>
      <c r="P26" s="13">
        <f>M26</f>
        <v/>
      </c>
      <c r="Q26" s="265">
        <f>ROUND((99-SUM($Q$7:$Q$19))*(MCP!N9/MCP!$N$1),1)</f>
        <v/>
      </c>
      <c r="S26" s="13">
        <f>P26</f>
        <v/>
      </c>
      <c r="T26" s="265">
        <f>ROUND((99-SUM($T$7:$T$19))*(MCP!N9/MCP!$N$1),1)</f>
        <v/>
      </c>
    </row>
    <row r="27">
      <c r="A27" t="inlineStr">
        <is>
          <t>SPEM</t>
        </is>
      </c>
      <c r="B27" s="49">
        <f>(1-$B$24)*MODEL!$RI228</f>
        <v/>
      </c>
      <c r="C27" s="61">
        <f>'ETF MTD'!$PU$28/'ETF MTD'!$PU$3-1</f>
        <v/>
      </c>
      <c r="D27" s="61">
        <f>B27*C27</f>
        <v/>
      </c>
      <c r="F27">
        <f>Indexes!P25</f>
        <v/>
      </c>
      <c r="G27" s="294">
        <f>Indexes!Q25</f>
        <v/>
      </c>
      <c r="H27" s="293" t="n"/>
      <c r="J27">
        <f>Indexes!K11</f>
        <v/>
      </c>
      <c r="K27" s="265">
        <f>ROUND((99-SUM($K$7:$K$19))*(MCP!N10/MCP!$N$1),1)</f>
        <v/>
      </c>
      <c r="M27" s="13">
        <f>J27</f>
        <v/>
      </c>
      <c r="N27" s="265">
        <f>ROUND((99-SUM($N$7:$N$19))*(MCP!N10/MCP!$N$1),1)</f>
        <v/>
      </c>
      <c r="P27" s="13">
        <f>M27</f>
        <v/>
      </c>
      <c r="Q27" s="265">
        <f>ROUND((99-SUM($Q$7:$Q$19))*(MCP!N10/MCP!$N$1),1)</f>
        <v/>
      </c>
      <c r="S27" s="13">
        <f>P27</f>
        <v/>
      </c>
      <c r="T27" s="265">
        <f>ROUND((99-SUM($T$7:$T$19))*(MCP!N10/MCP!$N$1),1)</f>
        <v/>
      </c>
    </row>
    <row r="28">
      <c r="A28" t="inlineStr">
        <is>
          <t>USRT</t>
        </is>
      </c>
      <c r="B28" s="49">
        <f>(1-$B$24)*MODEL!$RI229</f>
        <v/>
      </c>
      <c r="C28" s="61">
        <f>'ETF MTD'!$JU$28/'ETF MTD'!$JU$3-1</f>
        <v/>
      </c>
      <c r="D28" s="61">
        <f>B28*C28</f>
        <v/>
      </c>
      <c r="F28">
        <f>Indexes!P26</f>
        <v/>
      </c>
      <c r="G28" s="294">
        <f>Indexes!Q26</f>
        <v/>
      </c>
      <c r="H28" s="293" t="n"/>
      <c r="J28">
        <f>Indexes!K12</f>
        <v/>
      </c>
      <c r="K28" s="265">
        <f>ROUND((99-SUM($K$7:$K$19))*(MCP!N11/MCP!$N$1),1)</f>
        <v/>
      </c>
      <c r="M28" s="13">
        <f>J28</f>
        <v/>
      </c>
      <c r="N28" s="265">
        <f>ROUND((99-SUM($N$7:$N$19))*(MCP!N11/MCP!$N$1),1)</f>
        <v/>
      </c>
      <c r="P28" s="13">
        <f>M28</f>
        <v/>
      </c>
      <c r="Q28" s="265">
        <f>ROUND((99-SUM($Q$7:$Q$19))*(MCP!N11/MCP!$N$1),1)</f>
        <v/>
      </c>
      <c r="S28" s="13">
        <f>P28</f>
        <v/>
      </c>
      <c r="T28" s="265">
        <f>ROUND((99-SUM($T$7:$T$19))*(MCP!N11/MCP!$N$1),1)</f>
        <v/>
      </c>
    </row>
    <row r="29">
      <c r="A29" t="inlineStr">
        <is>
          <t>HEGD</t>
        </is>
      </c>
      <c r="B29" s="49">
        <f>(1-$B$24)*MODEL!$RI230</f>
        <v/>
      </c>
      <c r="C29" s="61">
        <f>'ETF MTD'!$DO$28/'ETF MTD'!$DO$3-1</f>
        <v/>
      </c>
      <c r="D29" s="61">
        <f>B29*C29</f>
        <v/>
      </c>
      <c r="F29">
        <f>Indexes!P27</f>
        <v/>
      </c>
      <c r="G29" s="294">
        <f>Indexes!Q27</f>
        <v/>
      </c>
      <c r="H29" s="293" t="n"/>
      <c r="J29">
        <f>Indexes!K13</f>
        <v/>
      </c>
      <c r="K29" s="265">
        <f>ROUND((99-SUM($K$7:$K$19))*(MCP!N12/MCP!$N$1),1)</f>
        <v/>
      </c>
      <c r="M29" s="13">
        <f>J29</f>
        <v/>
      </c>
      <c r="N29" s="265">
        <f>ROUND((99-SUM($N$7:$N$19))*(MCP!N12/MCP!$N$1),1)</f>
        <v/>
      </c>
      <c r="P29" s="13">
        <f>M29</f>
        <v/>
      </c>
      <c r="Q29" s="265">
        <f>ROUND((99-SUM($Q$7:$Q$19))*(MCP!N12/MCP!$N$1),1)</f>
        <v/>
      </c>
      <c r="S29" s="13">
        <f>P29</f>
        <v/>
      </c>
      <c r="T29" s="265">
        <f>ROUND((99-SUM($T$7:$T$19))*(MCP!N12/MCP!$N$1),1)</f>
        <v/>
      </c>
    </row>
    <row r="30">
      <c r="A30" t="inlineStr">
        <is>
          <t>GOVT</t>
        </is>
      </c>
      <c r="B30" s="49">
        <f>(1-$B$24)*MODEL!$RI231</f>
        <v/>
      </c>
      <c r="C30" s="61">
        <f>'ETF MTD'!$OW$28/'ETF MTD'!$OW$3-1</f>
        <v/>
      </c>
      <c r="D30" s="61">
        <f>B30*C30</f>
        <v/>
      </c>
      <c r="F30">
        <f>Indexes!P28</f>
        <v/>
      </c>
      <c r="G30" s="294">
        <f>Indexes!Q28</f>
        <v/>
      </c>
      <c r="H30" s="293" t="n"/>
      <c r="J30">
        <f>Indexes!K14</f>
        <v/>
      </c>
      <c r="K30" s="265">
        <f>ROUND((99-SUM($K$7:$K$19))*(MCP!N13/MCP!$N$1),1)</f>
        <v/>
      </c>
      <c r="M30" s="13">
        <f>J30</f>
        <v/>
      </c>
      <c r="N30" s="265">
        <f>ROUND((99-SUM($N$7:$N$19))*(MCP!N13/MCP!$N$1),1)</f>
        <v/>
      </c>
      <c r="P30" s="13">
        <f>M30</f>
        <v/>
      </c>
      <c r="Q30" s="265">
        <f>ROUND((99-SUM($Q$7:$Q$19))*(MCP!N13/MCP!$N$1),1)</f>
        <v/>
      </c>
      <c r="S30" s="13">
        <f>P30</f>
        <v/>
      </c>
      <c r="T30" s="265">
        <f>ROUND((99-SUM($T$7:$T$19))*(MCP!N13/MCP!$N$1),1)</f>
        <v/>
      </c>
    </row>
    <row r="31">
      <c r="A31" t="inlineStr">
        <is>
          <t>BWX</t>
        </is>
      </c>
      <c r="B31" s="49">
        <f>(1-$B$24)*MODEL!$RI232</f>
        <v/>
      </c>
      <c r="C31" s="61">
        <f>'ETF MTD'!$KG$28/'ETF MTD'!$KG$3-1</f>
        <v/>
      </c>
      <c r="D31" s="61">
        <f>B31*C31</f>
        <v/>
      </c>
      <c r="F31">
        <f>Indexes!P29</f>
        <v/>
      </c>
      <c r="G31" s="294">
        <f>Indexes!Q29</f>
        <v/>
      </c>
      <c r="H31" s="293" t="n"/>
      <c r="J31">
        <f>Indexes!K15</f>
        <v/>
      </c>
      <c r="K31" s="265">
        <f>ROUND((99-SUM($K$7:$K$19))*(MCP!N14/MCP!$N$1),1)</f>
        <v/>
      </c>
      <c r="M31" s="13">
        <f>J31</f>
        <v/>
      </c>
      <c r="N31" s="265">
        <f>ROUND((99-SUM($N$7:$N$19))*(MCP!N14/MCP!$N$1),1)</f>
        <v/>
      </c>
      <c r="P31" s="13">
        <f>M31</f>
        <v/>
      </c>
      <c r="Q31" s="265">
        <f>ROUND((99-SUM($Q$7:$Q$19))*(MCP!N14/MCP!$N$1),1)</f>
        <v/>
      </c>
      <c r="S31" s="13">
        <f>P31</f>
        <v/>
      </c>
      <c r="T31" s="265">
        <f>ROUND((99-SUM($T$7:$T$19))*(MCP!N14/MCP!$N$1),1)</f>
        <v/>
      </c>
    </row>
    <row r="32">
      <c r="A32" t="inlineStr">
        <is>
          <t>SPIP</t>
        </is>
      </c>
      <c r="B32" s="49">
        <f>(1-$B$24)*MODEL!$RI233</f>
        <v/>
      </c>
      <c r="C32" s="61">
        <f>'ETF MTD'!$DU$28/'ETF MTD'!$DU$3-1</f>
        <v/>
      </c>
      <c r="D32" s="61">
        <f>B32*C32</f>
        <v/>
      </c>
      <c r="F32">
        <f>Indexes!P30</f>
        <v/>
      </c>
      <c r="G32" s="294">
        <f>Indexes!Q30</f>
        <v/>
      </c>
      <c r="H32" s="293" t="n"/>
      <c r="J32">
        <f>Indexes!K16</f>
        <v/>
      </c>
      <c r="K32" s="265">
        <f>ROUND((99-SUM($K$7:$K$19))*(MCP!N15/MCP!$N$1),1)</f>
        <v/>
      </c>
      <c r="M32" s="13">
        <f>J32</f>
        <v/>
      </c>
      <c r="N32" s="265">
        <f>ROUND((99-SUM($N$7:$N$19))*(MCP!N15/MCP!$N$1),1)</f>
        <v/>
      </c>
      <c r="P32" s="13">
        <f>M32</f>
        <v/>
      </c>
      <c r="Q32" s="265">
        <f>ROUND((99-SUM($Q$7:$Q$19))*(MCP!N15/MCP!$N$1),1)</f>
        <v/>
      </c>
      <c r="S32" s="13">
        <f>P32</f>
        <v/>
      </c>
      <c r="T32" s="265">
        <f>ROUND((99-SUM($T$7:$T$19))*(MCP!N15/MCP!$N$1),1)</f>
        <v/>
      </c>
    </row>
    <row r="33">
      <c r="A33" s="33" t="inlineStr">
        <is>
          <t>TFPN</t>
        </is>
      </c>
      <c r="B33" s="49">
        <f>(1-$B$24)*MODEL!$RI234</f>
        <v/>
      </c>
      <c r="C33" s="61">
        <f>'ETF MTD'!$IK$28/'ETF MTD'!$IK$3-1</f>
        <v/>
      </c>
      <c r="D33" s="61">
        <f>B33*C33</f>
        <v/>
      </c>
      <c r="F33">
        <f>Indexes!P31</f>
        <v/>
      </c>
      <c r="G33" s="294">
        <f>Indexes!Q31</f>
        <v/>
      </c>
      <c r="H33" s="293" t="n"/>
      <c r="J33">
        <f>Indexes!K17</f>
        <v/>
      </c>
      <c r="K33" s="265">
        <f>ROUND((99-SUM($K$7:$K$19))*(MCP!N16/MCP!$N$1),1)</f>
        <v/>
      </c>
      <c r="M33" s="13">
        <f>J33</f>
        <v/>
      </c>
      <c r="N33" s="265">
        <f>ROUND((99-SUM($N$7:$N$19))*(MCP!N16/MCP!$N$1),1)</f>
        <v/>
      </c>
      <c r="P33" s="13">
        <f>M33</f>
        <v/>
      </c>
      <c r="Q33" s="265">
        <f>ROUND((99-SUM($Q$7:$Q$19))*(MCP!N16/MCP!$N$1),1)</f>
        <v/>
      </c>
      <c r="S33" s="13">
        <f>P33</f>
        <v/>
      </c>
      <c r="T33" s="265">
        <f>ROUND((99-SUM($T$7:$T$19))*(MCP!N16/MCP!$N$1),1)</f>
        <v/>
      </c>
    </row>
    <row r="34">
      <c r="A34" s="61" t="inlineStr">
        <is>
          <t>SHY</t>
        </is>
      </c>
      <c r="B34" s="49">
        <f>(1-$B$24)*MODEL!$RI235</f>
        <v/>
      </c>
      <c r="C34" s="61">
        <f>'ETF MTD'!$ES$28/'ETF MTD'!$ES$3-1</f>
        <v/>
      </c>
      <c r="D34" s="61">
        <f>B34*C34</f>
        <v/>
      </c>
      <c r="F34">
        <f>Indexes!P32</f>
        <v/>
      </c>
      <c r="G34" s="294">
        <f>Indexes!Q32</f>
        <v/>
      </c>
      <c r="H34" s="293" t="n"/>
      <c r="J34">
        <f>Indexes!K18</f>
        <v/>
      </c>
      <c r="K34" s="265">
        <f>ROUND((99-SUM($K$7:$K$19))*(MCP!N17/MCP!$N$1),1)</f>
        <v/>
      </c>
      <c r="M34" s="13">
        <f>J34</f>
        <v/>
      </c>
      <c r="N34" s="265">
        <f>ROUND((99-SUM($N$7:$N$19))*(MCP!N17/MCP!$N$1),1)</f>
        <v/>
      </c>
      <c r="P34" s="13">
        <f>M34</f>
        <v/>
      </c>
      <c r="Q34" s="265">
        <f>ROUND((99-SUM($Q$7:$Q$19))*(MCP!N17/MCP!$N$1),1)</f>
        <v/>
      </c>
      <c r="S34" s="13">
        <f>P34</f>
        <v/>
      </c>
      <c r="T34" s="265">
        <f>ROUND((99-SUM($T$7:$T$19))*(MCP!N17/MCP!$N$1),1)</f>
        <v/>
      </c>
    </row>
    <row r="35">
      <c r="A35" t="inlineStr">
        <is>
          <t>U.S. Govt UST</t>
        </is>
      </c>
      <c r="B35" s="60" t="n">
        <v>0.078</v>
      </c>
      <c r="C35" s="61" t="n"/>
      <c r="D35" s="61" t="n"/>
      <c r="F35">
        <f>Indexes!P33</f>
        <v/>
      </c>
      <c r="G35" s="294">
        <f>Indexes!Q33</f>
        <v/>
      </c>
      <c r="H35" s="293" t="n"/>
      <c r="J35">
        <f>Indexes!K19</f>
        <v/>
      </c>
      <c r="K35" s="265">
        <f>ROUND((99-SUM($K$7:$K$19))*(MCP!N18/MCP!$N$1),1)</f>
        <v/>
      </c>
      <c r="M35" s="13">
        <f>J35</f>
        <v/>
      </c>
      <c r="N35" s="265">
        <f>ROUND((99-SUM($N$7:$N$19))*(MCP!N18/MCP!$N$1),1)</f>
        <v/>
      </c>
      <c r="P35" s="13">
        <f>M35</f>
        <v/>
      </c>
      <c r="Q35" s="265">
        <f>ROUND((99-SUM($Q$7:$Q$19))*(MCP!N18/MCP!$N$1),1)</f>
        <v/>
      </c>
      <c r="S35" s="13">
        <f>P35</f>
        <v/>
      </c>
      <c r="T35" s="265">
        <f>ROUND((99-SUM($T$7:$T$19))*(MCP!N18/MCP!$N$1),1)</f>
        <v/>
      </c>
    </row>
    <row r="36">
      <c r="A36" s="85" t="inlineStr">
        <is>
          <t>OPER/SHV/BIL/FLOT/JPST 10% max</t>
        </is>
      </c>
      <c r="F36">
        <f>Indexes!P34</f>
        <v/>
      </c>
      <c r="G36" s="294">
        <f>Indexes!Q34</f>
        <v/>
      </c>
      <c r="H36" s="293" t="n"/>
      <c r="J36">
        <f>Indexes!K20</f>
        <v/>
      </c>
      <c r="K36" s="265">
        <f>ROUND((99-SUM($K$7:$K$19))*(MCP!N19/MCP!$N$1),1)</f>
        <v/>
      </c>
      <c r="M36" s="13">
        <f>J36</f>
        <v/>
      </c>
      <c r="N36" s="265">
        <f>ROUND((99-SUM($N$7:$N$19))*(MCP!N19/MCP!$N$1),1)</f>
        <v/>
      </c>
      <c r="P36" s="13">
        <f>M36</f>
        <v/>
      </c>
      <c r="Q36" s="265">
        <f>ROUND((99-SUM($Q$7:$Q$19))*(MCP!N19/MCP!$N$1),1)</f>
        <v/>
      </c>
      <c r="S36" s="13">
        <f>P36</f>
        <v/>
      </c>
      <c r="T36" s="265">
        <f>ROUND((99-SUM($T$7:$T$19))*(MCP!N19/MCP!$N$1),1)</f>
        <v/>
      </c>
    </row>
    <row r="37">
      <c r="F37">
        <f>Indexes!P35</f>
        <v/>
      </c>
      <c r="G37" s="294">
        <f>Indexes!Q35</f>
        <v/>
      </c>
      <c r="H37" s="293" t="n"/>
      <c r="J37">
        <f>Indexes!K21</f>
        <v/>
      </c>
      <c r="K37" s="265">
        <f>ROUND((99-SUM($K$7:$K$19))*(MCP!N20/MCP!$N$1),1)</f>
        <v/>
      </c>
      <c r="M37" s="13">
        <f>J37</f>
        <v/>
      </c>
      <c r="N37" s="265">
        <f>ROUND((99-SUM($N$7:$N$19))*(MCP!N20/MCP!$N$1),1)</f>
        <v/>
      </c>
      <c r="P37" s="13">
        <f>M37</f>
        <v/>
      </c>
      <c r="Q37" s="265">
        <f>ROUND((99-SUM($Q$7:$Q$19))*(MCP!N20/MCP!$N$1),1)</f>
        <v/>
      </c>
      <c r="S37" s="13">
        <f>P37</f>
        <v/>
      </c>
      <c r="T37" s="265">
        <f>ROUND((99-SUM($T$7:$T$19))*(MCP!N20/MCP!$N$1),1)</f>
        <v/>
      </c>
    </row>
    <row r="38">
      <c r="A38" s="33" t="inlineStr">
        <is>
          <t>Cash</t>
        </is>
      </c>
      <c r="B38" s="114" t="n">
        <v>0.01</v>
      </c>
      <c r="C38" s="61" t="n">
        <v>0</v>
      </c>
      <c r="D38" s="61">
        <f>B38*C38</f>
        <v/>
      </c>
      <c r="F38">
        <f>Indexes!P36</f>
        <v/>
      </c>
      <c r="G38" s="294">
        <f>Indexes!Q36</f>
        <v/>
      </c>
      <c r="H38" s="293" t="n"/>
      <c r="J38">
        <f>Indexes!K22</f>
        <v/>
      </c>
      <c r="K38" s="265">
        <f>ROUND((99-SUM($K$7:$K$19))*(MCP!N21/MCP!$N$1),1)</f>
        <v/>
      </c>
      <c r="M38" s="13">
        <f>J38</f>
        <v/>
      </c>
      <c r="N38" s="265">
        <f>ROUND((99-SUM($N$7:$N$19))*(MCP!N21/MCP!$N$1),1)</f>
        <v/>
      </c>
      <c r="P38" s="13">
        <f>M38</f>
        <v/>
      </c>
      <c r="Q38" s="265">
        <f>ROUND((99-SUM($Q$7:$Q$19))*(MCP!N21/MCP!$N$1),1)</f>
        <v/>
      </c>
      <c r="S38" s="13">
        <f>P38</f>
        <v/>
      </c>
      <c r="T38" s="265">
        <f>ROUND((99-SUM($T$7:$T$19))*(MCP!N21/MCP!$N$1),1)</f>
        <v/>
      </c>
    </row>
    <row r="39">
      <c r="A39" s="33" t="n"/>
      <c r="B39" s="33" t="n"/>
      <c r="C39" s="33" t="n"/>
      <c r="D39" s="33" t="n"/>
      <c r="F39">
        <f>Indexes!P37</f>
        <v/>
      </c>
      <c r="G39" s="294">
        <f>Indexes!Q37</f>
        <v/>
      </c>
      <c r="H39" s="293" t="n"/>
      <c r="J39">
        <f>Indexes!K23</f>
        <v/>
      </c>
      <c r="K39" s="265">
        <f>ROUND((99-SUM($K$7:$K$19))*(MCP!N22/MCP!$N$1),1)</f>
        <v/>
      </c>
      <c r="M39" s="13">
        <f>J39</f>
        <v/>
      </c>
      <c r="N39" s="265">
        <f>ROUND((99-SUM($N$7:$N$19))*(MCP!N22/MCP!$N$1),1)</f>
        <v/>
      </c>
      <c r="P39" s="13">
        <f>M39</f>
        <v/>
      </c>
      <c r="Q39" s="265">
        <f>ROUND((99-SUM($Q$7:$Q$19))*(MCP!N22/MCP!$N$1),1)</f>
        <v/>
      </c>
      <c r="S39" s="13">
        <f>P39</f>
        <v/>
      </c>
      <c r="T39" s="265">
        <f>ROUND((99-SUM($T$7:$T$19))*(MCP!N22/MCP!$N$1),1)</f>
        <v/>
      </c>
    </row>
    <row r="40">
      <c r="A40" s="33" t="inlineStr">
        <is>
          <t>Total</t>
        </is>
      </c>
      <c r="B40" s="48">
        <f>SUM(B24:B39)</f>
        <v/>
      </c>
      <c r="C40" s="33" t="n"/>
      <c r="D40" s="46">
        <f>SUM(D24:D38)</f>
        <v/>
      </c>
      <c r="F40">
        <f>Indexes!P38</f>
        <v/>
      </c>
      <c r="G40" s="294">
        <f>Indexes!Q38</f>
        <v/>
      </c>
      <c r="H40" s="293" t="n"/>
      <c r="J40">
        <f>Indexes!K24</f>
        <v/>
      </c>
      <c r="K40" s="265">
        <f>ROUND((99-SUM($K$7:$K$19))*(MCP!N23/MCP!$N$1),1)</f>
        <v/>
      </c>
      <c r="M40" s="13">
        <f>J40</f>
        <v/>
      </c>
      <c r="N40" s="265">
        <f>ROUND((99-SUM($N$7:$N$19))*(MCP!N23/MCP!$N$1),1)</f>
        <v/>
      </c>
      <c r="P40" s="13">
        <f>M40</f>
        <v/>
      </c>
      <c r="Q40" s="265">
        <f>ROUND((99-SUM($Q$7:$Q$19))*(MCP!N23/MCP!$N$1),1)</f>
        <v/>
      </c>
      <c r="S40" s="13">
        <f>P40</f>
        <v/>
      </c>
      <c r="T40" s="265">
        <f>ROUND((99-SUM($T$7:$T$19))*(MCP!N23/MCP!$N$1),1)</f>
        <v/>
      </c>
    </row>
    <row r="41">
      <c r="F41">
        <f>Indexes!P39</f>
        <v/>
      </c>
      <c r="G41" s="294">
        <f>Indexes!Q39</f>
        <v/>
      </c>
      <c r="H41" s="293" t="n"/>
      <c r="J41">
        <f>Indexes!K25</f>
        <v/>
      </c>
      <c r="K41" s="265">
        <f>ROUND((99-SUM($K$7:$K$19))*(MCP!N24/MCP!$N$1),1)</f>
        <v/>
      </c>
      <c r="M41" s="13">
        <f>J41</f>
        <v/>
      </c>
      <c r="N41" s="265">
        <f>ROUND((99-SUM($N$7:$N$19))*(MCP!N24/MCP!$N$1),1)</f>
        <v/>
      </c>
      <c r="P41" s="13">
        <f>M41</f>
        <v/>
      </c>
      <c r="Q41" s="265">
        <f>ROUND((99-SUM($Q$7:$Q$19))*(MCP!N24/MCP!$N$1),1)</f>
        <v/>
      </c>
      <c r="S41" s="13">
        <f>P41</f>
        <v/>
      </c>
      <c r="T41" s="265">
        <f>ROUND((99-SUM($T$7:$T$19))*(MCP!N24/MCP!$N$1),1)</f>
        <v/>
      </c>
    </row>
    <row r="42">
      <c r="A42" s="33" t="inlineStr">
        <is>
          <t xml:space="preserve">S50 Balanced </t>
        </is>
      </c>
      <c r="B42" s="33" t="n"/>
      <c r="C42" s="154" t="inlineStr">
        <is>
          <t>MAX SPTM - 25%</t>
        </is>
      </c>
      <c r="D42" s="33" t="n"/>
      <c r="F42">
        <f>Indexes!P40</f>
        <v/>
      </c>
      <c r="G42" s="294">
        <f>Indexes!Q40</f>
        <v/>
      </c>
      <c r="H42" s="293" t="n"/>
      <c r="J42">
        <f>Indexes!K26</f>
        <v/>
      </c>
      <c r="K42" s="265">
        <f>ROUND((99-SUM($K$7:$K$19))*(MCP!N25/MCP!$N$1),1)</f>
        <v/>
      </c>
      <c r="M42" s="13">
        <f>J42</f>
        <v/>
      </c>
      <c r="N42" s="265">
        <f>ROUND((99-SUM($N$7:$N$19))*(MCP!N25/MCP!$N$1),1)</f>
        <v/>
      </c>
      <c r="P42" s="13">
        <f>M42</f>
        <v/>
      </c>
      <c r="Q42" s="265">
        <f>ROUND((99-SUM($Q$7:$Q$19))*(MCP!N25/MCP!$N$1),1)</f>
        <v/>
      </c>
      <c r="S42" s="13">
        <f>P42</f>
        <v/>
      </c>
      <c r="T42" s="265">
        <f>ROUND((99-SUM($T$7:$T$19))*(MCP!N25/MCP!$N$1),1)</f>
        <v/>
      </c>
    </row>
    <row r="43">
      <c r="A43" t="inlineStr">
        <is>
          <t>BLUIX</t>
        </is>
      </c>
      <c r="B43" s="3">
        <f>'BLUIX in Models'!$B$4</f>
        <v/>
      </c>
      <c r="C43" s="61">
        <f>'ETF MTD'!$ADE$28/'ETF MTD'!$ADE$3-1</f>
        <v/>
      </c>
      <c r="D43" s="61">
        <f>B43*C43</f>
        <v/>
      </c>
      <c r="F43">
        <f>Indexes!P41</f>
        <v/>
      </c>
      <c r="G43" s="294">
        <f>Indexes!Q41</f>
        <v/>
      </c>
      <c r="H43" s="293" t="n"/>
      <c r="J43">
        <f>Indexes!K27</f>
        <v/>
      </c>
      <c r="K43" s="265">
        <f>ROUND((99-SUM($K$7:$K$19))*(MCP!N26/MCP!$N$1),1)</f>
        <v/>
      </c>
      <c r="M43" s="13">
        <f>J43</f>
        <v/>
      </c>
      <c r="N43" s="265">
        <f>ROUND((99-SUM($N$7:$N$19))*(MCP!N26/MCP!$N$1),1)</f>
        <v/>
      </c>
      <c r="P43" s="13">
        <f>M43</f>
        <v/>
      </c>
      <c r="Q43" s="265">
        <f>ROUND((99-SUM($Q$7:$Q$19))*(MCP!N26/MCP!$N$1),1)</f>
        <v/>
      </c>
      <c r="S43" s="13">
        <f>P43</f>
        <v/>
      </c>
      <c r="T43" s="265">
        <f>ROUND((99-SUM($T$7:$T$19))*(MCP!N26/MCP!$N$1),1)</f>
        <v/>
      </c>
    </row>
    <row r="44">
      <c r="A44" s="154" t="inlineStr">
        <is>
          <t>SPTM</t>
        </is>
      </c>
      <c r="B44" s="115">
        <f>1-SUM(B45:B54)-B43-B57</f>
        <v/>
      </c>
      <c r="C44" s="61">
        <f>'ETF MTD'!$K$28/'ETF MTD'!$K$3-1</f>
        <v/>
      </c>
      <c r="D44" s="61">
        <f>B44*C44</f>
        <v/>
      </c>
      <c r="F44">
        <f>Indexes!P42</f>
        <v/>
      </c>
      <c r="G44" s="294">
        <f>Indexes!Q42</f>
        <v/>
      </c>
      <c r="H44" s="293" t="n"/>
      <c r="J44">
        <f>Indexes!K28</f>
        <v/>
      </c>
      <c r="K44" s="265">
        <f>ROUND((99-SUM($K$7:$K$19))*(MCP!N27/MCP!$N$1),1)</f>
        <v/>
      </c>
      <c r="M44" s="13">
        <f>J44</f>
        <v/>
      </c>
      <c r="N44" s="265">
        <f>ROUND((99-SUM($N$7:$N$19))*(MCP!N27/MCP!$N$1),1)</f>
        <v/>
      </c>
      <c r="P44" s="13">
        <f>M44</f>
        <v/>
      </c>
      <c r="Q44" s="265">
        <f>ROUND((99-SUM($Q$7:$Q$19))*(MCP!N27/MCP!$N$1),1)</f>
        <v/>
      </c>
      <c r="S44" s="13">
        <f>P44</f>
        <v/>
      </c>
      <c r="T44" s="265">
        <f>ROUND((99-SUM($T$7:$T$19))*(MCP!N27/MCP!$N$1),1)</f>
        <v/>
      </c>
    </row>
    <row r="45">
      <c r="A45" t="inlineStr">
        <is>
          <t>SPDW</t>
        </is>
      </c>
      <c r="B45" s="49">
        <f>(1-$B$43)*MODEL!$RI244</f>
        <v/>
      </c>
      <c r="C45" s="61">
        <f>'ETF MTD'!$VO$28/'ETF MTD'!$VO$3-1</f>
        <v/>
      </c>
      <c r="D45" s="61">
        <f>B45*C45</f>
        <v/>
      </c>
      <c r="F45">
        <f>Indexes!P43</f>
        <v/>
      </c>
      <c r="G45" s="294">
        <f>Indexes!Q43</f>
        <v/>
      </c>
      <c r="H45" s="293" t="n"/>
      <c r="J45">
        <f>Indexes!K29</f>
        <v/>
      </c>
      <c r="K45" s="265">
        <f>ROUND((99-SUM($K$7:$K$19))*(MCP!N28/MCP!$N$1),1)</f>
        <v/>
      </c>
      <c r="M45" s="13">
        <f>J45</f>
        <v/>
      </c>
      <c r="N45" s="265">
        <f>ROUND((99-SUM($N$7:$N$19))*(MCP!N28/MCP!$N$1),1)</f>
        <v/>
      </c>
      <c r="P45" s="13">
        <f>M45</f>
        <v/>
      </c>
      <c r="Q45" s="265">
        <f>ROUND((99-SUM($Q$7:$Q$19))*(MCP!N28/MCP!$N$1),1)</f>
        <v/>
      </c>
      <c r="S45" s="13">
        <f>P45</f>
        <v/>
      </c>
      <c r="T45" s="265">
        <f>ROUND((99-SUM($T$7:$T$19))*(MCP!N28/MCP!$N$1),1)</f>
        <v/>
      </c>
    </row>
    <row r="46">
      <c r="A46" t="inlineStr">
        <is>
          <t>SPEM</t>
        </is>
      </c>
      <c r="B46" s="49">
        <f>(1-$B$43)*MODEL!$RI245</f>
        <v/>
      </c>
      <c r="C46" s="61">
        <f>'ETF MTD'!$PU$28/'ETF MTD'!$PU$3-1</f>
        <v/>
      </c>
      <c r="D46" s="61">
        <f>B46*C46</f>
        <v/>
      </c>
      <c r="F46">
        <f>Indexes!P44</f>
        <v/>
      </c>
      <c r="G46" s="294">
        <f>Indexes!Q44</f>
        <v/>
      </c>
      <c r="H46" s="293" t="n"/>
      <c r="J46">
        <f>Indexes!K30</f>
        <v/>
      </c>
      <c r="K46" s="265">
        <f>ROUND((99-SUM($K$7:$K$19))*(MCP!N29/MCP!$N$1),1)</f>
        <v/>
      </c>
      <c r="M46" s="13">
        <f>J46</f>
        <v/>
      </c>
      <c r="N46" s="265">
        <f>ROUND((99-SUM($N$7:$N$19))*(MCP!N29/MCP!$N$1),1)</f>
        <v/>
      </c>
      <c r="P46" s="13">
        <f>M46</f>
        <v/>
      </c>
      <c r="Q46" s="265">
        <f>ROUND((99-SUM($Q$7:$Q$19))*(MCP!N29/MCP!$N$1),1)</f>
        <v/>
      </c>
      <c r="S46" s="13">
        <f>P46</f>
        <v/>
      </c>
      <c r="T46" s="265">
        <f>ROUND((99-SUM($T$7:$T$19))*(MCP!N29/MCP!$N$1),1)</f>
        <v/>
      </c>
    </row>
    <row r="47">
      <c r="A47" t="inlineStr">
        <is>
          <t>USRT</t>
        </is>
      </c>
      <c r="B47" s="49">
        <f>(1-$B$43)*MODEL!$RI246</f>
        <v/>
      </c>
      <c r="C47" s="61">
        <f>'ETF MTD'!$JU$28/'ETF MTD'!$JU$3-1</f>
        <v/>
      </c>
      <c r="D47" s="61">
        <f>B47*C47</f>
        <v/>
      </c>
      <c r="F47">
        <f>Indexes!P45</f>
        <v/>
      </c>
      <c r="G47" s="294">
        <f>Indexes!Q45</f>
        <v/>
      </c>
      <c r="H47" s="293" t="n"/>
      <c r="J47">
        <f>Indexes!K31</f>
        <v/>
      </c>
      <c r="K47" s="265">
        <f>ROUND((99-SUM($K$7:$K$19))*(MCP!N30/MCP!$N$1),1)</f>
        <v/>
      </c>
      <c r="M47" s="13">
        <f>J47</f>
        <v/>
      </c>
      <c r="N47" s="265">
        <f>ROUND((99-SUM($N$7:$N$19))*(MCP!N30/MCP!$N$1),1)</f>
        <v/>
      </c>
      <c r="P47" s="13">
        <f>M47</f>
        <v/>
      </c>
      <c r="Q47" s="265">
        <f>ROUND((99-SUM($Q$7:$Q$19))*(MCP!N30/MCP!$N$1),1)</f>
        <v/>
      </c>
      <c r="S47" s="13">
        <f>P47</f>
        <v/>
      </c>
      <c r="T47" s="265">
        <f>ROUND((99-SUM($T$7:$T$19))*(MCP!N30/MCP!$N$1),1)</f>
        <v/>
      </c>
    </row>
    <row r="48">
      <c r="A48" t="inlineStr">
        <is>
          <t>HEGD</t>
        </is>
      </c>
      <c r="B48" s="49">
        <f>(1-$B$43)*MODEL!$RI247</f>
        <v/>
      </c>
      <c r="C48" s="61">
        <f>'ETF MTD'!$DO$28/'ETF MTD'!$DO$3-1</f>
        <v/>
      </c>
      <c r="D48" s="61">
        <f>B48*C48</f>
        <v/>
      </c>
      <c r="F48">
        <f>Indexes!P46</f>
        <v/>
      </c>
      <c r="G48" s="294">
        <f>Indexes!Q46</f>
        <v/>
      </c>
      <c r="H48" s="293" t="n"/>
      <c r="J48">
        <f>Indexes!K32</f>
        <v/>
      </c>
      <c r="K48" s="265">
        <f>ROUND((99-SUM($K$7:$K$19))*(MCP!N31/MCP!$N$1),1)</f>
        <v/>
      </c>
      <c r="M48" s="13">
        <f>J48</f>
        <v/>
      </c>
      <c r="N48" s="265">
        <f>ROUND((99-SUM($N$7:$N$19))*(MCP!N31/MCP!$N$1),1)</f>
        <v/>
      </c>
      <c r="P48" s="13">
        <f>M48</f>
        <v/>
      </c>
      <c r="Q48" s="265">
        <f>ROUND((99-SUM($Q$7:$Q$19))*(MCP!N31/MCP!$N$1),1)</f>
        <v/>
      </c>
      <c r="S48" s="13">
        <f>P48</f>
        <v/>
      </c>
      <c r="T48" s="265">
        <f>ROUND((99-SUM($T$7:$T$19))*(MCP!N31/MCP!$N$1),1)</f>
        <v/>
      </c>
    </row>
    <row r="49">
      <c r="A49" t="inlineStr">
        <is>
          <t>GOVT</t>
        </is>
      </c>
      <c r="B49" s="49">
        <f>(1-$B$43)*MODEL!$RI248</f>
        <v/>
      </c>
      <c r="C49" s="61">
        <f>'ETF MTD'!$OW$28/'ETF MTD'!$OW$3-1</f>
        <v/>
      </c>
      <c r="D49" s="61">
        <f>B49*C49</f>
        <v/>
      </c>
      <c r="F49">
        <f>Indexes!P47</f>
        <v/>
      </c>
      <c r="G49" s="294">
        <f>Indexes!Q47</f>
        <v/>
      </c>
      <c r="H49" s="293" t="n"/>
      <c r="J49">
        <f>Indexes!K33</f>
        <v/>
      </c>
      <c r="K49" s="265">
        <f>ROUND((99-SUM($K$7:$K$19))*(MCP!N32/MCP!$N$1),1)</f>
        <v/>
      </c>
      <c r="M49" s="13">
        <f>J49</f>
        <v/>
      </c>
      <c r="N49" s="265">
        <f>ROUND((99-SUM($N$7:$N$19))*(MCP!N32/MCP!$N$1),1)</f>
        <v/>
      </c>
      <c r="P49" s="13">
        <f>M49</f>
        <v/>
      </c>
      <c r="Q49" s="265">
        <f>ROUND((99-SUM($Q$7:$Q$19))*(MCP!N32/MCP!$N$1),1)</f>
        <v/>
      </c>
      <c r="S49" s="13">
        <f>P49</f>
        <v/>
      </c>
      <c r="T49" s="265">
        <f>ROUND((99-SUM($T$7:$T$19))*(MCP!N32/MCP!$N$1),1)</f>
        <v/>
      </c>
    </row>
    <row r="50">
      <c r="A50" t="inlineStr">
        <is>
          <t>BWX</t>
        </is>
      </c>
      <c r="B50" s="49">
        <f>(1-$B$43)*MODEL!$RI249</f>
        <v/>
      </c>
      <c r="C50" s="61">
        <f>'ETF MTD'!$KG$28/'ETF MTD'!$KG$3-1</f>
        <v/>
      </c>
      <c r="D50" s="61">
        <f>B50*C50</f>
        <v/>
      </c>
      <c r="F50">
        <f>Indexes!P48</f>
        <v/>
      </c>
      <c r="G50" s="294">
        <f>Indexes!Q48</f>
        <v/>
      </c>
      <c r="H50" s="293" t="n"/>
      <c r="J50">
        <f>Indexes!K34</f>
        <v/>
      </c>
      <c r="K50" s="265">
        <f>ROUND((99-SUM($K$7:$K$19))*(MCP!N33/MCP!$N$1),1)</f>
        <v/>
      </c>
      <c r="M50" s="13">
        <f>J50</f>
        <v/>
      </c>
      <c r="N50" s="265">
        <f>ROUND((99-SUM($N$7:$N$19))*(MCP!N33/MCP!$N$1),1)</f>
        <v/>
      </c>
      <c r="P50" s="13">
        <f>M50</f>
        <v/>
      </c>
      <c r="Q50" s="265">
        <f>ROUND((99-SUM($Q$7:$Q$19))*(MCP!N33/MCP!$N$1),1)</f>
        <v/>
      </c>
      <c r="S50" s="13">
        <f>P50</f>
        <v/>
      </c>
      <c r="T50" s="265">
        <f>ROUND((99-SUM($T$7:$T$19))*(MCP!N33/MCP!$N$1),1)</f>
        <v/>
      </c>
    </row>
    <row r="51">
      <c r="A51" t="inlineStr">
        <is>
          <t>SPIP</t>
        </is>
      </c>
      <c r="B51" s="49">
        <f>(1-$B$43)*MODEL!$RI250</f>
        <v/>
      </c>
      <c r="C51" s="61">
        <f>'ETF MTD'!$DU$28/'ETF MTD'!$DU$3-1</f>
        <v/>
      </c>
      <c r="D51" s="61">
        <f>B51*C51</f>
        <v/>
      </c>
      <c r="F51">
        <f>Indexes!P49</f>
        <v/>
      </c>
      <c r="G51" s="294">
        <f>Indexes!Q49</f>
        <v/>
      </c>
      <c r="H51" s="293" t="n"/>
      <c r="J51">
        <f>Indexes!K35</f>
        <v/>
      </c>
      <c r="K51" s="265">
        <f>ROUND((99-SUM($K$7:$K$19))*(MCP!N34/MCP!$N$1),1)</f>
        <v/>
      </c>
      <c r="M51" s="13">
        <f>J51</f>
        <v/>
      </c>
      <c r="N51" s="265">
        <f>ROUND((99-SUM($N$7:$N$19))*(MCP!N34/MCP!$N$1),1)</f>
        <v/>
      </c>
      <c r="P51" s="13">
        <f>M51</f>
        <v/>
      </c>
      <c r="Q51" s="265">
        <f>ROUND((99-SUM($Q$7:$Q$19))*(MCP!N34/MCP!$N$1),1)</f>
        <v/>
      </c>
      <c r="S51" s="13">
        <f>P51</f>
        <v/>
      </c>
      <c r="T51" s="265">
        <f>ROUND((99-SUM($T$7:$T$19))*(MCP!N34/MCP!$N$1),1)</f>
        <v/>
      </c>
    </row>
    <row r="52">
      <c r="A52" s="33" t="inlineStr">
        <is>
          <t>TFPN</t>
        </is>
      </c>
      <c r="B52" s="49">
        <f>(1-$B$43)*MODEL!$RI251</f>
        <v/>
      </c>
      <c r="C52" s="61">
        <f>'ETF MTD'!$IK$28/'ETF MTD'!$IK$3-1</f>
        <v/>
      </c>
      <c r="D52" s="61">
        <f>B52*C52</f>
        <v/>
      </c>
      <c r="F52">
        <f>Indexes!P50</f>
        <v/>
      </c>
      <c r="G52" s="294">
        <f>Indexes!Q50</f>
        <v/>
      </c>
      <c r="H52" s="293" t="n"/>
      <c r="J52">
        <f>Indexes!K36</f>
        <v/>
      </c>
      <c r="K52" s="265">
        <f>ROUND((99-SUM($K$7:$K$19))*(MCP!N35/MCP!$N$1),1)</f>
        <v/>
      </c>
      <c r="M52" s="13">
        <f>J52</f>
        <v/>
      </c>
      <c r="N52" s="265">
        <f>ROUND((99-SUM($N$7:$N$19))*(MCP!N35/MCP!$N$1),1)</f>
        <v/>
      </c>
      <c r="P52" s="13">
        <f>M52</f>
        <v/>
      </c>
      <c r="Q52" s="265">
        <f>ROUND((99-SUM($Q$7:$Q$19))*(MCP!N35/MCP!$N$1),1)</f>
        <v/>
      </c>
      <c r="S52" s="13">
        <f>P52</f>
        <v/>
      </c>
      <c r="T52" s="265">
        <f>ROUND((99-SUM($T$7:$T$19))*(MCP!N35/MCP!$N$1),1)</f>
        <v/>
      </c>
    </row>
    <row r="53">
      <c r="A53" s="33" t="inlineStr">
        <is>
          <t>SHY</t>
        </is>
      </c>
      <c r="B53" s="49">
        <f>(1-$B$43)*MODEL!$RI252</f>
        <v/>
      </c>
      <c r="C53" s="61">
        <f>'ETF MTD'!$ES$28/'ETF MTD'!$ES$3-1</f>
        <v/>
      </c>
      <c r="D53" s="61">
        <f>B53*C53</f>
        <v/>
      </c>
      <c r="F53">
        <f>Indexes!P51</f>
        <v/>
      </c>
      <c r="G53" s="294">
        <f>Indexes!Q51</f>
        <v/>
      </c>
      <c r="H53" s="293" t="n"/>
      <c r="J53">
        <f>Indexes!K37</f>
        <v/>
      </c>
      <c r="K53" s="265">
        <f>ROUND((99-SUM($K$7:$K$19))*(MCP!N36/MCP!$N$1),1)</f>
        <v/>
      </c>
      <c r="M53" s="13">
        <f>J53</f>
        <v/>
      </c>
      <c r="N53" s="265">
        <f>ROUND((99-SUM($N$7:$N$19))*(MCP!N36/MCP!$N$1),1)</f>
        <v/>
      </c>
      <c r="P53" s="13">
        <f>M53</f>
        <v/>
      </c>
      <c r="Q53" s="265">
        <f>ROUND((99-SUM($Q$7:$Q$19))*(MCP!N36/MCP!$N$1),1)</f>
        <v/>
      </c>
      <c r="S53" s="13">
        <f>P53</f>
        <v/>
      </c>
      <c r="T53" s="265">
        <f>ROUND((99-SUM($T$7:$T$19))*(MCP!N36/MCP!$N$1),1)</f>
        <v/>
      </c>
    </row>
    <row r="54">
      <c r="A54" t="inlineStr">
        <is>
          <t>U.S. Govt UST</t>
        </is>
      </c>
      <c r="B54" s="60" t="n">
        <v>0.098</v>
      </c>
      <c r="C54" s="61" t="n"/>
      <c r="D54" s="61" t="n"/>
      <c r="F54">
        <f>Indexes!P52</f>
        <v/>
      </c>
      <c r="G54" s="294">
        <f>Indexes!Q52</f>
        <v/>
      </c>
      <c r="H54" s="293" t="n"/>
      <c r="J54">
        <f>Indexes!K38</f>
        <v/>
      </c>
      <c r="K54" s="265">
        <f>ROUND((99-SUM($K$7:$K$19))*(MCP!N37/MCP!$N$1),1)</f>
        <v/>
      </c>
      <c r="M54" s="13">
        <f>J54</f>
        <v/>
      </c>
      <c r="N54" s="265">
        <f>ROUND((99-SUM($N$7:$N$19))*(MCP!N37/MCP!$N$1),1)</f>
        <v/>
      </c>
      <c r="P54" s="13">
        <f>M54</f>
        <v/>
      </c>
      <c r="Q54" s="265">
        <f>ROUND((99-SUM($Q$7:$Q$19))*(MCP!N37/MCP!$N$1),1)</f>
        <v/>
      </c>
      <c r="S54" s="13">
        <f>P54</f>
        <v/>
      </c>
      <c r="T54" s="265">
        <f>ROUND((99-SUM($T$7:$T$19))*(MCP!N37/MCP!$N$1),1)</f>
        <v/>
      </c>
    </row>
    <row r="55">
      <c r="A55" s="85" t="inlineStr">
        <is>
          <t>OPER/SHV/BIL/FLOT/JPST 10% max</t>
        </is>
      </c>
      <c r="F55">
        <f>Indexes!P53</f>
        <v/>
      </c>
      <c r="G55" s="294">
        <f>Indexes!Q53</f>
        <v/>
      </c>
      <c r="H55" s="293" t="n"/>
      <c r="J55">
        <f>Indexes!K39</f>
        <v/>
      </c>
      <c r="K55" s="265">
        <f>ROUND((99-SUM($K$7:$K$19))*(MCP!N38/MCP!$N$1),1)</f>
        <v/>
      </c>
      <c r="M55" s="13">
        <f>J55</f>
        <v/>
      </c>
      <c r="N55" s="265">
        <f>ROUND((99-SUM($N$7:$N$19))*(MCP!N38/MCP!$N$1),1)</f>
        <v/>
      </c>
      <c r="P55" s="13">
        <f>M55</f>
        <v/>
      </c>
      <c r="Q55" s="265">
        <f>ROUND((99-SUM($Q$7:$Q$19))*(MCP!N38/MCP!$N$1),1)</f>
        <v/>
      </c>
      <c r="S55" s="13">
        <f>P55</f>
        <v/>
      </c>
      <c r="T55" s="265">
        <f>ROUND((99-SUM($T$7:$T$19))*(MCP!N38/MCP!$N$1),1)</f>
        <v/>
      </c>
    </row>
    <row r="56">
      <c r="F56">
        <f>Indexes!P54</f>
        <v/>
      </c>
      <c r="G56" s="294">
        <f>Indexes!Q54</f>
        <v/>
      </c>
      <c r="H56" s="293" t="n"/>
      <c r="J56">
        <f>Indexes!K40</f>
        <v/>
      </c>
      <c r="K56" s="265">
        <f>ROUND((99-SUM($K$7:$K$19))*(MCP!N39/MCP!$N$1),1)</f>
        <v/>
      </c>
      <c r="M56" s="13">
        <f>J56</f>
        <v/>
      </c>
      <c r="N56" s="265">
        <f>ROUND((99-SUM($N$7:$N$19))*(MCP!N39/MCP!$N$1),1)</f>
        <v/>
      </c>
      <c r="P56" s="13">
        <f>M56</f>
        <v/>
      </c>
      <c r="Q56" s="265">
        <f>ROUND((99-SUM($Q$7:$Q$19))*(MCP!N39/MCP!$N$1),1)</f>
        <v/>
      </c>
      <c r="S56" s="13">
        <f>P56</f>
        <v/>
      </c>
      <c r="T56" s="265">
        <f>ROUND((99-SUM($T$7:$T$19))*(MCP!N39/MCP!$N$1),1)</f>
        <v/>
      </c>
    </row>
    <row r="57">
      <c r="A57" s="33" t="inlineStr">
        <is>
          <t>Cash</t>
        </is>
      </c>
      <c r="B57" s="114" t="n">
        <v>0.01</v>
      </c>
      <c r="C57" s="61" t="n">
        <v>0</v>
      </c>
      <c r="D57" s="61">
        <f>B57*C57</f>
        <v/>
      </c>
      <c r="F57">
        <f>Indexes!P55</f>
        <v/>
      </c>
      <c r="G57" s="294">
        <f>Indexes!Q55</f>
        <v/>
      </c>
      <c r="H57" s="293" t="n"/>
      <c r="J57">
        <f>Indexes!K41</f>
        <v/>
      </c>
      <c r="K57" s="265">
        <f>ROUND((99-SUM($K$7:$K$19))*(MCP!N40/MCP!$N$1),1)</f>
        <v/>
      </c>
      <c r="M57" s="13">
        <f>J57</f>
        <v/>
      </c>
      <c r="N57" s="265">
        <f>ROUND((99-SUM($N$7:$N$19))*(MCP!N40/MCP!$N$1),1)</f>
        <v/>
      </c>
      <c r="P57" s="13">
        <f>M57</f>
        <v/>
      </c>
      <c r="Q57" s="265">
        <f>ROUND((99-SUM($Q$7:$Q$19))*(MCP!N40/MCP!$N$1),1)</f>
        <v/>
      </c>
      <c r="S57" s="13">
        <f>P57</f>
        <v/>
      </c>
      <c r="T57" s="265">
        <f>ROUND((99-SUM($T$7:$T$19))*(MCP!N40/MCP!$N$1),1)</f>
        <v/>
      </c>
    </row>
    <row r="58">
      <c r="A58" s="33" t="n"/>
      <c r="B58" s="33" t="n"/>
      <c r="C58" s="33" t="n"/>
      <c r="D58" s="33" t="n"/>
      <c r="F58">
        <f>Indexes!P56</f>
        <v/>
      </c>
      <c r="G58" s="294">
        <f>Indexes!Q56</f>
        <v/>
      </c>
      <c r="H58" s="293" t="n"/>
      <c r="J58">
        <f>Indexes!K42</f>
        <v/>
      </c>
      <c r="K58" s="265">
        <f>ROUND((99-SUM($K$7:$K$19))*(MCP!N41/MCP!$N$1),1)</f>
        <v/>
      </c>
      <c r="M58" s="13">
        <f>J58</f>
        <v/>
      </c>
      <c r="N58" s="265">
        <f>ROUND((99-SUM($N$7:$N$19))*(MCP!N41/MCP!$N$1),1)</f>
        <v/>
      </c>
      <c r="P58" s="13">
        <f>M58</f>
        <v/>
      </c>
      <c r="Q58" s="265">
        <f>ROUND((99-SUM($Q$7:$Q$19))*(MCP!N41/MCP!$N$1),1)</f>
        <v/>
      </c>
      <c r="S58" s="13">
        <f>P58</f>
        <v/>
      </c>
      <c r="T58" s="265">
        <f>ROUND((99-SUM($T$7:$T$19))*(MCP!N41/MCP!$N$1),1)</f>
        <v/>
      </c>
    </row>
    <row r="59">
      <c r="A59" s="33" t="inlineStr">
        <is>
          <t>Total</t>
        </is>
      </c>
      <c r="B59" s="48">
        <f>SUM(B43:B58)</f>
        <v/>
      </c>
      <c r="C59" s="33" t="n"/>
      <c r="D59" s="46">
        <f>SUM(D43:D57)</f>
        <v/>
      </c>
      <c r="F59">
        <f>Indexes!P57</f>
        <v/>
      </c>
      <c r="G59" s="294">
        <f>Indexes!Q57</f>
        <v/>
      </c>
      <c r="H59" s="293" t="n"/>
      <c r="J59">
        <f>Indexes!K43</f>
        <v/>
      </c>
      <c r="K59" s="265">
        <f>ROUND((99-SUM($K$7:$K$19))*(MCP!N42/MCP!$N$1),1)</f>
        <v/>
      </c>
      <c r="M59" s="13">
        <f>J59</f>
        <v/>
      </c>
      <c r="N59" s="265">
        <f>ROUND((99-SUM($N$7:$N$19))*(MCP!N42/MCP!$N$1),1)</f>
        <v/>
      </c>
      <c r="P59" s="13">
        <f>M59</f>
        <v/>
      </c>
      <c r="Q59" s="265">
        <f>ROUND((99-SUM($Q$7:$Q$19))*(MCP!N42/MCP!$N$1),1)</f>
        <v/>
      </c>
      <c r="S59" s="13">
        <f>P59</f>
        <v/>
      </c>
      <c r="T59" s="265">
        <f>ROUND((99-SUM($T$7:$T$19))*(MCP!N42/MCP!$N$1),1)</f>
        <v/>
      </c>
    </row>
    <row r="60">
      <c r="F60">
        <f>Indexes!P58</f>
        <v/>
      </c>
      <c r="G60" s="294">
        <f>Indexes!Q58</f>
        <v/>
      </c>
      <c r="H60" s="293" t="n"/>
      <c r="J60">
        <f>Indexes!K44</f>
        <v/>
      </c>
      <c r="K60" s="265">
        <f>ROUND((99-SUM($K$7:$K$19))*(MCP!N43/MCP!$N$1),1)</f>
        <v/>
      </c>
      <c r="M60" s="13">
        <f>J60</f>
        <v/>
      </c>
      <c r="N60" s="265">
        <f>ROUND((99-SUM($N$7:$N$19))*(MCP!N43/MCP!$N$1),1)</f>
        <v/>
      </c>
      <c r="P60" s="13">
        <f>M60</f>
        <v/>
      </c>
      <c r="Q60" s="265">
        <f>ROUND((99-SUM($Q$7:$Q$19))*(MCP!N43/MCP!$N$1),1)</f>
        <v/>
      </c>
      <c r="S60" s="13">
        <f>P60</f>
        <v/>
      </c>
      <c r="T60" s="265">
        <f>ROUND((99-SUM($T$7:$T$19))*(MCP!N43/MCP!$N$1),1)</f>
        <v/>
      </c>
    </row>
    <row r="61">
      <c r="A61" s="33" t="inlineStr">
        <is>
          <t xml:space="preserve">S50 Conservative </t>
        </is>
      </c>
      <c r="B61" s="33" t="n"/>
      <c r="C61" s="154" t="inlineStr">
        <is>
          <t>MAX SPTM - 15%</t>
        </is>
      </c>
      <c r="D61" s="33" t="n"/>
      <c r="F61">
        <f>Indexes!P59</f>
        <v/>
      </c>
      <c r="G61" s="294">
        <f>Indexes!Q59</f>
        <v/>
      </c>
      <c r="H61" s="293" t="n"/>
      <c r="J61">
        <f>Indexes!K45</f>
        <v/>
      </c>
      <c r="K61" s="265">
        <f>ROUND((99-SUM($K$7:$K$19))*(MCP!N44/MCP!$N$1),1)</f>
        <v/>
      </c>
      <c r="M61" s="13">
        <f>J61</f>
        <v/>
      </c>
      <c r="N61" s="265">
        <f>ROUND((99-SUM($N$7:$N$19))*(MCP!N44/MCP!$N$1),1)</f>
        <v/>
      </c>
      <c r="P61" s="13">
        <f>M61</f>
        <v/>
      </c>
      <c r="Q61" s="265">
        <f>ROUND((99-SUM($Q$7:$Q$19))*(MCP!N44/MCP!$N$1),1)</f>
        <v/>
      </c>
      <c r="S61" s="13">
        <f>P61</f>
        <v/>
      </c>
      <c r="T61" s="265">
        <f>ROUND((99-SUM($T$7:$T$19))*(MCP!N44/MCP!$N$1),1)</f>
        <v/>
      </c>
    </row>
    <row r="62">
      <c r="A62" t="inlineStr">
        <is>
          <t>BLUIX</t>
        </is>
      </c>
      <c r="B62" s="3">
        <f>'BLUIX in Models'!$B$4</f>
        <v/>
      </c>
      <c r="C62" s="61">
        <f>'ETF MTD'!$ADE$28/'ETF MTD'!$ADE$3-1</f>
        <v/>
      </c>
      <c r="D62" s="61">
        <f>B62*C62</f>
        <v/>
      </c>
      <c r="F62">
        <f>Indexes!P60</f>
        <v/>
      </c>
      <c r="G62" s="294">
        <f>Indexes!Q60</f>
        <v/>
      </c>
      <c r="H62" s="293" t="n"/>
      <c r="J62">
        <f>Indexes!K46</f>
        <v/>
      </c>
      <c r="K62" s="265">
        <f>ROUND((99-SUM($K$7:$K$19))*(MCP!N45/MCP!$N$1),1)</f>
        <v/>
      </c>
      <c r="M62" s="13">
        <f>J62</f>
        <v/>
      </c>
      <c r="N62" s="265">
        <f>ROUND((99-SUM($N$7:$N$19))*(MCP!N45/MCP!$N$1),1)</f>
        <v/>
      </c>
      <c r="P62" s="13">
        <f>M62</f>
        <v/>
      </c>
      <c r="Q62" s="265">
        <f>ROUND((99-SUM($Q$7:$Q$19))*(MCP!N45/MCP!$N$1),1)</f>
        <v/>
      </c>
      <c r="S62" s="13">
        <f>P62</f>
        <v/>
      </c>
      <c r="T62" s="265">
        <f>ROUND((99-SUM($T$7:$T$19))*(MCP!N45/MCP!$N$1),1)</f>
        <v/>
      </c>
    </row>
    <row r="63">
      <c r="A63" s="154" t="inlineStr">
        <is>
          <t>SPTM</t>
        </is>
      </c>
      <c r="B63" s="115">
        <f>1-SUM(B64:B73)-B62-B76</f>
        <v/>
      </c>
      <c r="C63" s="61">
        <f>'ETF MTD'!$K$28/'ETF MTD'!$K$3-1</f>
        <v/>
      </c>
      <c r="D63" s="61">
        <f>B63*C63</f>
        <v/>
      </c>
      <c r="F63">
        <f>Indexes!P61</f>
        <v/>
      </c>
      <c r="G63" s="294">
        <f>Indexes!Q61</f>
        <v/>
      </c>
      <c r="H63" s="293" t="n"/>
      <c r="J63">
        <f>Indexes!K47</f>
        <v/>
      </c>
      <c r="K63" s="265">
        <f>ROUND((99-SUM($K$7:$K$19))*(MCP!N46/MCP!$N$1),1)</f>
        <v/>
      </c>
      <c r="M63" s="13">
        <f>J63</f>
        <v/>
      </c>
      <c r="N63" s="265">
        <f>ROUND((99-SUM($N$7:$N$19))*(MCP!N46/MCP!$N$1),1)</f>
        <v/>
      </c>
      <c r="P63" s="13">
        <f>M63</f>
        <v/>
      </c>
      <c r="Q63" s="265">
        <f>ROUND((99-SUM($Q$7:$Q$19))*(MCP!N46/MCP!$N$1),1)</f>
        <v/>
      </c>
      <c r="S63" s="13">
        <f>P63</f>
        <v/>
      </c>
      <c r="T63" s="265">
        <f>ROUND((99-SUM($T$7:$T$19))*(MCP!N46/MCP!$N$1),1)</f>
        <v/>
      </c>
    </row>
    <row r="64">
      <c r="A64" t="inlineStr">
        <is>
          <t>SPDW</t>
        </is>
      </c>
      <c r="B64" s="49">
        <f>(1-$B$62)*MODEL!$RI261</f>
        <v/>
      </c>
      <c r="C64" s="61">
        <f>'ETF MTD'!$VO$28/'ETF MTD'!$VO$3-1</f>
        <v/>
      </c>
      <c r="D64" s="61">
        <f>B64*C64</f>
        <v/>
      </c>
      <c r="F64">
        <f>Indexes!P62</f>
        <v/>
      </c>
      <c r="G64" s="294">
        <f>Indexes!Q62</f>
        <v/>
      </c>
      <c r="H64" s="293" t="n"/>
      <c r="J64">
        <f>Indexes!K48</f>
        <v/>
      </c>
      <c r="K64" s="265">
        <f>ROUND((99-SUM($K$7:$K$19))*(MCP!N47/MCP!$N$1),1)</f>
        <v/>
      </c>
      <c r="M64" s="13">
        <f>J64</f>
        <v/>
      </c>
      <c r="N64" s="265">
        <f>ROUND((99-SUM($N$7:$N$19))*(MCP!N47/MCP!$N$1),1)</f>
        <v/>
      </c>
      <c r="P64" s="13">
        <f>M64</f>
        <v/>
      </c>
      <c r="Q64" s="265">
        <f>ROUND((99-SUM($Q$7:$Q$19))*(MCP!N47/MCP!$N$1),1)</f>
        <v/>
      </c>
      <c r="S64" s="13">
        <f>P64</f>
        <v/>
      </c>
      <c r="T64" s="265">
        <f>ROUND((99-SUM($T$7:$T$19))*(MCP!N47/MCP!$N$1),1)</f>
        <v/>
      </c>
    </row>
    <row r="65">
      <c r="A65" t="inlineStr">
        <is>
          <t>SPEM</t>
        </is>
      </c>
      <c r="B65" s="49">
        <f>(1-$B$62)*MODEL!$RI262</f>
        <v/>
      </c>
      <c r="C65" s="61">
        <f>'ETF MTD'!$PU$28/'ETF MTD'!$PU$3-1</f>
        <v/>
      </c>
      <c r="D65" s="61">
        <f>B65*C65</f>
        <v/>
      </c>
      <c r="F65">
        <f>Indexes!P63</f>
        <v/>
      </c>
      <c r="G65" s="294">
        <f>Indexes!Q63</f>
        <v/>
      </c>
      <c r="H65" s="293" t="n"/>
      <c r="J65">
        <f>Indexes!K49</f>
        <v/>
      </c>
      <c r="K65" s="265">
        <f>ROUND((99-SUM($K$7:$K$19))*(MCP!N48/MCP!$N$1),1)</f>
        <v/>
      </c>
      <c r="M65" s="13">
        <f>J65</f>
        <v/>
      </c>
      <c r="N65" s="265">
        <f>ROUND((99-SUM($N$7:$N$19))*(MCP!N48/MCP!$N$1),1)</f>
        <v/>
      </c>
      <c r="P65" s="13">
        <f>M65</f>
        <v/>
      </c>
      <c r="Q65" s="265">
        <f>ROUND((99-SUM($Q$7:$Q$19))*(MCP!N48/MCP!$N$1),1)</f>
        <v/>
      </c>
      <c r="S65" s="13">
        <f>P65</f>
        <v/>
      </c>
      <c r="T65" s="265">
        <f>ROUND((99-SUM($T$7:$T$19))*(MCP!N48/MCP!$N$1),1)</f>
        <v/>
      </c>
    </row>
    <row r="66">
      <c r="A66" t="inlineStr">
        <is>
          <t>USRT</t>
        </is>
      </c>
      <c r="B66" s="49">
        <f>(1-$B$62)*MODEL!$RI263</f>
        <v/>
      </c>
      <c r="C66" s="61">
        <f>'ETF MTD'!$JU$28/'ETF MTD'!$JU$3-1</f>
        <v/>
      </c>
      <c r="D66" s="61">
        <f>B66*C66</f>
        <v/>
      </c>
      <c r="F66">
        <f>Indexes!P64</f>
        <v/>
      </c>
      <c r="G66" s="294">
        <f>Indexes!Q64</f>
        <v/>
      </c>
      <c r="H66" s="293" t="n"/>
      <c r="J66">
        <f>Indexes!K50</f>
        <v/>
      </c>
      <c r="K66" s="265">
        <f>ROUND((99-SUM($K$7:$K$19))*(MCP!N49/MCP!$N$1),1)</f>
        <v/>
      </c>
      <c r="M66" s="13">
        <f>J66</f>
        <v/>
      </c>
      <c r="N66" s="265">
        <f>ROUND((99-SUM($N$7:$N$19))*(MCP!N49/MCP!$N$1),1)</f>
        <v/>
      </c>
      <c r="P66" s="13">
        <f>M66</f>
        <v/>
      </c>
      <c r="Q66" s="265">
        <f>ROUND((99-SUM($Q$7:$Q$19))*(MCP!N49/MCP!$N$1),1)</f>
        <v/>
      </c>
      <c r="S66" s="13">
        <f>P66</f>
        <v/>
      </c>
      <c r="T66" s="265">
        <f>ROUND((99-SUM($T$7:$T$19))*(MCP!N49/MCP!$N$1),1)</f>
        <v/>
      </c>
    </row>
    <row r="67">
      <c r="A67" t="inlineStr">
        <is>
          <t>SPTL</t>
        </is>
      </c>
      <c r="B67" s="49">
        <f>(1-$B$62)*MODEL!$RI264</f>
        <v/>
      </c>
      <c r="C67" s="61">
        <f>'ETF MTD'!$DO$28/'ETF MTD'!$DO$3-1</f>
        <v/>
      </c>
      <c r="D67" s="61">
        <f>B67*C67</f>
        <v/>
      </c>
      <c r="F67">
        <f>Indexes!P65</f>
        <v/>
      </c>
      <c r="G67" s="294">
        <f>Indexes!Q65</f>
        <v/>
      </c>
      <c r="H67" s="293" t="n"/>
      <c r="J67">
        <f>Indexes!K51</f>
        <v/>
      </c>
      <c r="K67" s="265">
        <f>ROUND((99-SUM($K$7:$K$19))*(MCP!N50/MCP!$N$1),1)</f>
        <v/>
      </c>
      <c r="M67" s="13">
        <f>J67</f>
        <v/>
      </c>
      <c r="N67" s="265">
        <f>ROUND((99-SUM($N$7:$N$19))*(MCP!N50/MCP!$N$1),1)</f>
        <v/>
      </c>
      <c r="P67" s="13">
        <f>M67</f>
        <v/>
      </c>
      <c r="Q67" s="265">
        <f>ROUND((99-SUM($Q$7:$Q$19))*(MCP!N50/MCP!$N$1),1)</f>
        <v/>
      </c>
      <c r="S67" s="13">
        <f>P67</f>
        <v/>
      </c>
      <c r="T67" s="265">
        <f>ROUND((99-SUM($T$7:$T$19))*(MCP!N50/MCP!$N$1),1)</f>
        <v/>
      </c>
    </row>
    <row r="68">
      <c r="A68" t="inlineStr">
        <is>
          <t>GOVT</t>
        </is>
      </c>
      <c r="B68" s="49">
        <f>(1-$B$62)*MODEL!$RI265</f>
        <v/>
      </c>
      <c r="C68" s="61">
        <f>'ETF MTD'!$OW$28/'ETF MTD'!$OW$3-1</f>
        <v/>
      </c>
      <c r="D68" s="61">
        <f>B68*C68</f>
        <v/>
      </c>
      <c r="F68">
        <f>Indexes!P66</f>
        <v/>
      </c>
      <c r="G68" s="294">
        <f>Indexes!Q66</f>
        <v/>
      </c>
      <c r="H68" s="293" t="n"/>
      <c r="J68">
        <f>Indexes!K52</f>
        <v/>
      </c>
      <c r="K68" s="265">
        <f>ROUND((99-SUM($K$7:$K$19))*(MCP!N51/MCP!$N$1),1)</f>
        <v/>
      </c>
      <c r="M68" s="13">
        <f>J68</f>
        <v/>
      </c>
      <c r="N68" s="265">
        <f>ROUND((99-SUM($N$7:$N$19))*(MCP!N51/MCP!$N$1),1)</f>
        <v/>
      </c>
      <c r="P68" s="13">
        <f>M68</f>
        <v/>
      </c>
      <c r="Q68" s="265">
        <f>ROUND((99-SUM($Q$7:$Q$19))*(MCP!N51/MCP!$N$1),1)</f>
        <v/>
      </c>
      <c r="S68" s="13">
        <f>P68</f>
        <v/>
      </c>
      <c r="T68" s="265">
        <f>ROUND((99-SUM($T$7:$T$19))*(MCP!N51/MCP!$N$1),1)</f>
        <v/>
      </c>
    </row>
    <row r="69">
      <c r="A69" t="inlineStr">
        <is>
          <t>BWX</t>
        </is>
      </c>
      <c r="B69" s="49">
        <f>(1-$B$62)*MODEL!$RI266</f>
        <v/>
      </c>
      <c r="C69" s="61">
        <f>'ETF MTD'!$KG$28/'ETF MTD'!$KG$3-1</f>
        <v/>
      </c>
      <c r="D69" s="61">
        <f>B69*C69</f>
        <v/>
      </c>
      <c r="F69">
        <f>Indexes!P67</f>
        <v/>
      </c>
      <c r="G69" s="294">
        <f>Indexes!Q67</f>
        <v/>
      </c>
      <c r="H69" s="293" t="n"/>
      <c r="J69">
        <f>Indexes!K53</f>
        <v/>
      </c>
      <c r="K69" s="265">
        <f>ROUND((99-SUM($K$7:$K$19))*(MCP!N52/MCP!$N$1),1)</f>
        <v/>
      </c>
      <c r="M69" s="13">
        <f>J69</f>
        <v/>
      </c>
      <c r="N69" s="265">
        <f>ROUND((99-SUM($N$7:$N$19))*(MCP!N52/MCP!$N$1),1)</f>
        <v/>
      </c>
      <c r="P69" s="13">
        <f>M69</f>
        <v/>
      </c>
      <c r="Q69" s="265">
        <f>ROUND((99-SUM($Q$7:$Q$19))*(MCP!N52/MCP!$N$1),1)</f>
        <v/>
      </c>
      <c r="S69" s="13">
        <f>P69</f>
        <v/>
      </c>
      <c r="T69" s="265">
        <f>ROUND((99-SUM($T$7:$T$19))*(MCP!N52/MCP!$N$1),1)</f>
        <v/>
      </c>
    </row>
    <row r="70">
      <c r="A70" t="inlineStr">
        <is>
          <t>SPIP</t>
        </is>
      </c>
      <c r="B70" s="49">
        <f>(1-$B$62)*MODEL!$RI267</f>
        <v/>
      </c>
      <c r="C70" s="61">
        <f>'ETF MTD'!$DU$28/'ETF MTD'!$DU$3-1</f>
        <v/>
      </c>
      <c r="D70" s="61">
        <f>B70*C70</f>
        <v/>
      </c>
      <c r="F70">
        <f>Indexes!P68</f>
        <v/>
      </c>
      <c r="G70" s="294">
        <f>Indexes!Q68</f>
        <v/>
      </c>
      <c r="H70" s="293" t="n"/>
      <c r="J70">
        <f>Indexes!K54</f>
        <v/>
      </c>
      <c r="K70" s="265">
        <f>ROUND((99-SUM($K$7:$K$19))*(MCP!N53/MCP!$N$1),1)</f>
        <v/>
      </c>
      <c r="M70" s="13">
        <f>J70</f>
        <v/>
      </c>
      <c r="N70" s="265">
        <f>ROUND((99-SUM($N$7:$N$19))*(MCP!N53/MCP!$N$1),1)</f>
        <v/>
      </c>
      <c r="P70" s="13">
        <f>M70</f>
        <v/>
      </c>
      <c r="Q70" s="265">
        <f>ROUND((99-SUM($Q$7:$Q$19))*(MCP!N53/MCP!$N$1),1)</f>
        <v/>
      </c>
      <c r="S70" s="13">
        <f>P70</f>
        <v/>
      </c>
      <c r="T70" s="265">
        <f>ROUND((99-SUM($T$7:$T$19))*(MCP!N53/MCP!$N$1),1)</f>
        <v/>
      </c>
    </row>
    <row r="71">
      <c r="A71" s="33" t="inlineStr">
        <is>
          <t>TFPN</t>
        </is>
      </c>
      <c r="B71" s="49">
        <f>(1-$B$62)*MODEL!$RI268</f>
        <v/>
      </c>
      <c r="C71" s="61">
        <f>'ETF MTD'!$IK$28/'ETF MTD'!$IK$3-1</f>
        <v/>
      </c>
      <c r="D71" s="61">
        <f>B71*C71</f>
        <v/>
      </c>
      <c r="F71">
        <f>Indexes!P69</f>
        <v/>
      </c>
      <c r="G71" s="294">
        <f>Indexes!Q69</f>
        <v/>
      </c>
      <c r="H71" s="293" t="n"/>
      <c r="J71">
        <f>Indexes!K55</f>
        <v/>
      </c>
      <c r="K71" s="265">
        <f>ROUND((99-SUM($K$7:$K$19))*(MCP!N54/MCP!$N$1),1)</f>
        <v/>
      </c>
      <c r="M71" s="13">
        <f>J71</f>
        <v/>
      </c>
      <c r="N71" s="265">
        <f>ROUND((99-SUM($N$7:$N$19))*(MCP!N54/MCP!$N$1),1)</f>
        <v/>
      </c>
      <c r="P71" s="13">
        <f>M71</f>
        <v/>
      </c>
      <c r="Q71" s="265">
        <f>ROUND((99-SUM($Q$7:$Q$19))*(MCP!N54/MCP!$N$1),1)</f>
        <v/>
      </c>
      <c r="S71" s="13">
        <f>P71</f>
        <v/>
      </c>
      <c r="T71" s="265">
        <f>ROUND((99-SUM($T$7:$T$19))*(MCP!N54/MCP!$N$1),1)</f>
        <v/>
      </c>
    </row>
    <row r="72">
      <c r="A72" s="33" t="inlineStr">
        <is>
          <t>SHY</t>
        </is>
      </c>
      <c r="B72" s="49">
        <f>(1-$B$62)*MODEL!$RI269</f>
        <v/>
      </c>
      <c r="C72" s="61">
        <f>'ETF MTD'!$ES$28/'ETF MTD'!$ES$3-1</f>
        <v/>
      </c>
      <c r="D72" s="61">
        <f>B72*C72</f>
        <v/>
      </c>
      <c r="F72">
        <f>Indexes!P70</f>
        <v/>
      </c>
      <c r="G72" s="294">
        <f>Indexes!Q70</f>
        <v/>
      </c>
      <c r="H72" s="293" t="n"/>
      <c r="J72">
        <f>Indexes!K56</f>
        <v/>
      </c>
      <c r="K72" s="265">
        <f>ROUND((99-SUM($K$7:$K$19))*(MCP!N55/MCP!$N$1),1)</f>
        <v/>
      </c>
      <c r="M72" s="13">
        <f>J72</f>
        <v/>
      </c>
      <c r="N72" s="265">
        <f>ROUND((99-SUM($N$7:$N$19))*(MCP!N55/MCP!$N$1),1)</f>
        <v/>
      </c>
      <c r="P72" s="13">
        <f>M72</f>
        <v/>
      </c>
      <c r="Q72" s="265">
        <f>ROUND((99-SUM($Q$7:$Q$19))*(MCP!N55/MCP!$N$1),1)</f>
        <v/>
      </c>
      <c r="S72" s="13">
        <f>P72</f>
        <v/>
      </c>
      <c r="T72" s="265">
        <f>ROUND((99-SUM($T$7:$T$19))*(MCP!N55/MCP!$N$1),1)</f>
        <v/>
      </c>
    </row>
    <row r="73">
      <c r="A73" t="inlineStr">
        <is>
          <t>U.S. Govt UST</t>
        </is>
      </c>
      <c r="B73" s="60" t="n">
        <v>0.17</v>
      </c>
      <c r="C73" s="61" t="n"/>
      <c r="D73" s="61" t="n"/>
      <c r="F73">
        <f>Indexes!P71</f>
        <v/>
      </c>
      <c r="G73" s="294">
        <f>Indexes!Q71</f>
        <v/>
      </c>
      <c r="H73" s="293" t="n"/>
      <c r="J73">
        <f>Indexes!K57</f>
        <v/>
      </c>
      <c r="K73" s="265">
        <f>ROUND((99-SUM($K$7:$K$19))*(MCP!N56/MCP!$N$1),1)</f>
        <v/>
      </c>
      <c r="M73" s="13">
        <f>J73</f>
        <v/>
      </c>
      <c r="N73" s="265">
        <f>ROUND((99-SUM($N$7:$N$19))*(MCP!N56/MCP!$N$1),1)</f>
        <v/>
      </c>
      <c r="P73" s="13">
        <f>M73</f>
        <v/>
      </c>
      <c r="Q73" s="265">
        <f>ROUND((99-SUM($Q$7:$Q$19))*(MCP!N56/MCP!$N$1),1)</f>
        <v/>
      </c>
      <c r="S73" s="13">
        <f>P73</f>
        <v/>
      </c>
      <c r="T73" s="265">
        <f>ROUND((99-SUM($T$7:$T$19))*(MCP!N56/MCP!$N$1),1)</f>
        <v/>
      </c>
    </row>
    <row r="74">
      <c r="A74" s="85" t="inlineStr">
        <is>
          <t>OPER/SHV/BIL/FLOT/JPST 10% max</t>
        </is>
      </c>
      <c r="F74">
        <f>Indexes!P72</f>
        <v/>
      </c>
      <c r="G74" s="294">
        <f>Indexes!Q72</f>
        <v/>
      </c>
      <c r="H74" s="293" t="n"/>
      <c r="J74">
        <f>Indexes!K58</f>
        <v/>
      </c>
      <c r="K74" s="265">
        <f>ROUND((99-SUM($K$7:$K$19))*(MCP!N57/MCP!$N$1),1)</f>
        <v/>
      </c>
      <c r="M74" s="13">
        <f>J74</f>
        <v/>
      </c>
      <c r="N74" s="265">
        <f>ROUND((99-SUM($N$7:$N$19))*(MCP!N57/MCP!$N$1),1)</f>
        <v/>
      </c>
      <c r="P74" s="13">
        <f>M74</f>
        <v/>
      </c>
      <c r="Q74" s="265">
        <f>ROUND((99-SUM($Q$7:$Q$19))*(MCP!N57/MCP!$N$1),1)</f>
        <v/>
      </c>
      <c r="S74" s="13">
        <f>P74</f>
        <v/>
      </c>
      <c r="T74" s="265">
        <f>ROUND((99-SUM($T$7:$T$19))*(MCP!N57/MCP!$N$1),1)</f>
        <v/>
      </c>
    </row>
    <row r="75">
      <c r="F75">
        <f>Indexes!P73</f>
        <v/>
      </c>
      <c r="G75" s="294">
        <f>Indexes!Q73</f>
        <v/>
      </c>
      <c r="H75" s="293" t="n"/>
      <c r="J75">
        <f>Indexes!K59</f>
        <v/>
      </c>
      <c r="K75" s="265">
        <f>ROUND((99-SUM($K$7:$K$19))*(MCP!N58/MCP!$N$1),1)</f>
        <v/>
      </c>
      <c r="M75" s="13">
        <f>J75</f>
        <v/>
      </c>
      <c r="N75" s="265">
        <f>ROUND((99-SUM($N$7:$N$19))*(MCP!N58/MCP!$N$1),1)</f>
        <v/>
      </c>
      <c r="P75" s="13">
        <f>M75</f>
        <v/>
      </c>
      <c r="Q75" s="265">
        <f>ROUND((99-SUM($Q$7:$Q$19))*(MCP!N58/MCP!$N$1),1)</f>
        <v/>
      </c>
      <c r="S75" s="13">
        <f>P75</f>
        <v/>
      </c>
      <c r="T75" s="265">
        <f>ROUND((99-SUM($T$7:$T$19))*(MCP!N58/MCP!$N$1),1)</f>
        <v/>
      </c>
    </row>
    <row r="76">
      <c r="A76" s="33" t="inlineStr">
        <is>
          <t>Cash</t>
        </is>
      </c>
      <c r="B76" s="114" t="n">
        <v>0.01</v>
      </c>
      <c r="C76" s="61" t="n">
        <v>0</v>
      </c>
      <c r="D76" s="61">
        <f>B76*C76</f>
        <v/>
      </c>
      <c r="F76">
        <f>Indexes!P74</f>
        <v/>
      </c>
      <c r="G76" s="294">
        <f>Indexes!Q74</f>
        <v/>
      </c>
      <c r="H76" s="293" t="n"/>
      <c r="J76">
        <f>Indexes!K60</f>
        <v/>
      </c>
      <c r="K76" s="265">
        <f>ROUND((99-SUM($K$7:$K$19))*(MCP!N59/MCP!$N$1),1)</f>
        <v/>
      </c>
      <c r="M76" s="13">
        <f>J76</f>
        <v/>
      </c>
      <c r="N76" s="265">
        <f>ROUND((99-SUM($N$7:$N$19))*(MCP!N59/MCP!$N$1),1)</f>
        <v/>
      </c>
      <c r="P76" s="13">
        <f>M76</f>
        <v/>
      </c>
      <c r="Q76" s="265">
        <f>ROUND((99-SUM($Q$7:$Q$19))*(MCP!N59/MCP!$N$1),1)</f>
        <v/>
      </c>
      <c r="S76" s="13">
        <f>P76</f>
        <v/>
      </c>
      <c r="T76" s="265">
        <f>ROUND((99-SUM($T$7:$T$19))*(MCP!N59/MCP!$N$1),1)</f>
        <v/>
      </c>
    </row>
    <row r="77">
      <c r="A77" s="33" t="n"/>
      <c r="B77" s="33" t="n"/>
      <c r="C77" s="33" t="n"/>
      <c r="D77" s="33" t="n"/>
      <c r="F77">
        <f>Indexes!P75</f>
        <v/>
      </c>
      <c r="G77" s="294">
        <f>Indexes!Q75</f>
        <v/>
      </c>
      <c r="H77" s="293" t="n"/>
      <c r="J77">
        <f>Indexes!K61</f>
        <v/>
      </c>
      <c r="K77" s="265">
        <f>ROUND((99-SUM($K$7:$K$19))*(MCP!N60/MCP!$N$1),1)</f>
        <v/>
      </c>
      <c r="M77" s="13">
        <f>J77</f>
        <v/>
      </c>
      <c r="N77" s="265">
        <f>ROUND((99-SUM($N$7:$N$19))*(MCP!N60/MCP!$N$1),1)</f>
        <v/>
      </c>
      <c r="P77" s="13">
        <f>M77</f>
        <v/>
      </c>
      <c r="Q77" s="265">
        <f>ROUND((99-SUM($Q$7:$Q$19))*(MCP!N60/MCP!$N$1),1)</f>
        <v/>
      </c>
      <c r="S77" s="13">
        <f>P77</f>
        <v/>
      </c>
      <c r="T77" s="265">
        <f>ROUND((99-SUM($T$7:$T$19))*(MCP!N60/MCP!$N$1),1)</f>
        <v/>
      </c>
    </row>
    <row r="78">
      <c r="A78" s="33" t="inlineStr">
        <is>
          <t>Total</t>
        </is>
      </c>
      <c r="B78" s="48">
        <f>SUM(B62:B77)</f>
        <v/>
      </c>
      <c r="C78" s="33" t="n"/>
      <c r="D78" s="46">
        <f>SUM(D62:D76)</f>
        <v/>
      </c>
      <c r="F78">
        <f>Indexes!P76</f>
        <v/>
      </c>
      <c r="G78" s="294">
        <f>Indexes!Q76</f>
        <v/>
      </c>
      <c r="H78" s="293" t="n"/>
      <c r="J78">
        <f>Indexes!K62</f>
        <v/>
      </c>
      <c r="K78" s="265">
        <f>ROUND((99-SUM($K$7:$K$19))*(MCP!N61/MCP!$N$1),1)</f>
        <v/>
      </c>
      <c r="M78" s="13">
        <f>J78</f>
        <v/>
      </c>
      <c r="N78" s="265">
        <f>ROUND((99-SUM($N$7:$N$19))*(MCP!N61/MCP!$N$1),1)</f>
        <v/>
      </c>
      <c r="P78" s="13">
        <f>M78</f>
        <v/>
      </c>
      <c r="Q78" s="265">
        <f>ROUND((99-SUM($Q$7:$Q$19))*(MCP!N61/MCP!$N$1),1)</f>
        <v/>
      </c>
      <c r="S78" s="13">
        <f>P78</f>
        <v/>
      </c>
      <c r="T78" s="265">
        <f>ROUND((99-SUM($T$7:$T$19))*(MCP!N61/MCP!$N$1),1)</f>
        <v/>
      </c>
    </row>
    <row r="79">
      <c r="F79">
        <f>Indexes!P77</f>
        <v/>
      </c>
      <c r="G79" s="294">
        <f>Indexes!Q77</f>
        <v/>
      </c>
      <c r="H79" s="293" t="n"/>
      <c r="J79">
        <f>Indexes!K63</f>
        <v/>
      </c>
      <c r="K79" s="265">
        <f>ROUND((99-SUM($K$7:$K$19))*(MCP!N62/MCP!$N$1),1)</f>
        <v/>
      </c>
      <c r="M79" s="13">
        <f>J79</f>
        <v/>
      </c>
      <c r="N79" s="265">
        <f>ROUND((99-SUM($N$7:$N$19))*(MCP!N62/MCP!$N$1),1)</f>
        <v/>
      </c>
      <c r="P79" s="13">
        <f>M79</f>
        <v/>
      </c>
      <c r="Q79" s="265">
        <f>ROUND((99-SUM($Q$7:$Q$19))*(MCP!N62/MCP!$N$1),1)</f>
        <v/>
      </c>
      <c r="S79" s="13">
        <f>P79</f>
        <v/>
      </c>
      <c r="T79" s="265">
        <f>ROUND((99-SUM($T$7:$T$19))*(MCP!N62/MCP!$N$1),1)</f>
        <v/>
      </c>
    </row>
    <row r="80">
      <c r="F80">
        <f>Indexes!P78</f>
        <v/>
      </c>
      <c r="G80" s="294">
        <f>Indexes!Q78</f>
        <v/>
      </c>
      <c r="H80" s="293" t="n"/>
      <c r="J80">
        <f>Indexes!K64</f>
        <v/>
      </c>
      <c r="K80" s="265">
        <f>ROUND((99-SUM($K$7:$K$19))*(MCP!N63/MCP!$N$1),1)</f>
        <v/>
      </c>
      <c r="M80" s="13">
        <f>J80</f>
        <v/>
      </c>
      <c r="N80" s="265">
        <f>ROUND((99-SUM($N$7:$N$19))*(MCP!N63/MCP!$N$1),1)</f>
        <v/>
      </c>
      <c r="P80" s="13">
        <f>M80</f>
        <v/>
      </c>
      <c r="Q80" s="265">
        <f>ROUND((99-SUM($Q$7:$Q$19))*(MCP!N63/MCP!$N$1),1)</f>
        <v/>
      </c>
      <c r="S80" s="13">
        <f>P80</f>
        <v/>
      </c>
      <c r="T80" s="265">
        <f>ROUND((99-SUM($T$7:$T$19))*(MCP!N63/MCP!$N$1),1)</f>
        <v/>
      </c>
    </row>
    <row r="81">
      <c r="F81">
        <f>Indexes!P79</f>
        <v/>
      </c>
      <c r="G81" s="294">
        <f>Indexes!Q79</f>
        <v/>
      </c>
      <c r="H81" s="293" t="n"/>
      <c r="J81">
        <f>Indexes!K65</f>
        <v/>
      </c>
      <c r="K81" s="265">
        <f>ROUND((99-SUM($K$7:$K$19))*(MCP!N64/MCP!$N$1),1)</f>
        <v/>
      </c>
      <c r="M81" s="13">
        <f>J81</f>
        <v/>
      </c>
      <c r="N81" s="265">
        <f>ROUND((99-SUM($N$7:$N$19))*(MCP!N64/MCP!$N$1),1)</f>
        <v/>
      </c>
      <c r="P81" s="13">
        <f>M81</f>
        <v/>
      </c>
      <c r="Q81" s="265">
        <f>ROUND((99-SUM($Q$7:$Q$19))*(MCP!N64/MCP!$N$1),1)</f>
        <v/>
      </c>
      <c r="S81" s="13">
        <f>P81</f>
        <v/>
      </c>
      <c r="T81" s="265">
        <f>ROUND((99-SUM($T$7:$T$19))*(MCP!N64/MCP!$N$1),1)</f>
        <v/>
      </c>
    </row>
    <row r="82">
      <c r="F82">
        <f>Indexes!P80</f>
        <v/>
      </c>
      <c r="G82" s="294">
        <f>Indexes!Q80</f>
        <v/>
      </c>
      <c r="H82" s="293" t="n"/>
      <c r="J82">
        <f>Indexes!K66</f>
        <v/>
      </c>
      <c r="K82" s="265">
        <f>ROUND((99-SUM($K$7:$K$19))*(MCP!N65/MCP!$N$1),1)</f>
        <v/>
      </c>
      <c r="M82" s="13">
        <f>J82</f>
        <v/>
      </c>
      <c r="N82" s="265">
        <f>ROUND((99-SUM($N$7:$N$19))*(MCP!N65/MCP!$N$1),1)</f>
        <v/>
      </c>
      <c r="P82" s="13">
        <f>M82</f>
        <v/>
      </c>
      <c r="Q82" s="265">
        <f>ROUND((99-SUM($Q$7:$Q$19))*(MCP!N65/MCP!$N$1),1)</f>
        <v/>
      </c>
      <c r="S82" s="13">
        <f>P82</f>
        <v/>
      </c>
      <c r="T82" s="265">
        <f>ROUND((99-SUM($T$7:$T$19))*(MCP!N65/MCP!$N$1),1)</f>
        <v/>
      </c>
    </row>
    <row r="83">
      <c r="F83">
        <f>Indexes!P81</f>
        <v/>
      </c>
      <c r="G83" s="294">
        <f>Indexes!Q81</f>
        <v/>
      </c>
      <c r="H83" s="293" t="n"/>
      <c r="J83">
        <f>Indexes!K67</f>
        <v/>
      </c>
      <c r="K83" s="265">
        <f>ROUND((99-SUM($K$7:$K$19))*(MCP!N66/MCP!$N$1),1)</f>
        <v/>
      </c>
      <c r="M83" s="13">
        <f>J83</f>
        <v/>
      </c>
      <c r="N83" s="265">
        <f>ROUND((99-SUM($N$7:$N$19))*(MCP!N66/MCP!$N$1),1)</f>
        <v/>
      </c>
      <c r="P83" s="13">
        <f>M83</f>
        <v/>
      </c>
      <c r="Q83" s="265">
        <f>ROUND((99-SUM($Q$7:$Q$19))*(MCP!N66/MCP!$N$1),1)</f>
        <v/>
      </c>
      <c r="S83" s="13">
        <f>P83</f>
        <v/>
      </c>
      <c r="T83" s="265">
        <f>ROUND((99-SUM($T$7:$T$19))*(MCP!N66/MCP!$N$1),1)</f>
        <v/>
      </c>
    </row>
    <row r="84">
      <c r="F84">
        <f>Indexes!P82</f>
        <v/>
      </c>
      <c r="G84" s="294">
        <f>Indexes!Q82</f>
        <v/>
      </c>
      <c r="H84" s="293" t="n"/>
      <c r="J84">
        <f>Indexes!K68</f>
        <v/>
      </c>
      <c r="K84" s="265">
        <f>ROUND((99-SUM($K$7:$K$19))*(MCP!N67/MCP!$N$1),1)</f>
        <v/>
      </c>
      <c r="M84" s="13">
        <f>J84</f>
        <v/>
      </c>
      <c r="N84" s="265">
        <f>ROUND((99-SUM($N$7:$N$19))*(MCP!N67/MCP!$N$1),1)</f>
        <v/>
      </c>
      <c r="P84" s="13">
        <f>M84</f>
        <v/>
      </c>
      <c r="Q84" s="265">
        <f>ROUND((99-SUM($Q$7:$Q$19))*(MCP!N67/MCP!$N$1),1)</f>
        <v/>
      </c>
      <c r="S84" s="13">
        <f>P84</f>
        <v/>
      </c>
      <c r="T84" s="265">
        <f>ROUND((99-SUM($T$7:$T$19))*(MCP!N67/MCP!$N$1),1)</f>
        <v/>
      </c>
    </row>
    <row r="85">
      <c r="F85">
        <f>Indexes!P83</f>
        <v/>
      </c>
      <c r="G85" s="294">
        <f>Indexes!Q83</f>
        <v/>
      </c>
      <c r="H85" s="293" t="n"/>
      <c r="J85">
        <f>Indexes!K69</f>
        <v/>
      </c>
      <c r="K85" s="265">
        <f>ROUND((99-SUM($K$7:$K$19))*(MCP!N68/MCP!$N$1),1)</f>
        <v/>
      </c>
      <c r="M85" s="13">
        <f>J85</f>
        <v/>
      </c>
      <c r="N85" s="265">
        <f>ROUND((99-SUM($N$7:$N$19))*(MCP!N68/MCP!$N$1),1)</f>
        <v/>
      </c>
      <c r="P85" s="13">
        <f>M85</f>
        <v/>
      </c>
      <c r="Q85" s="265">
        <f>ROUND((99-SUM($Q$7:$Q$19))*(MCP!N68/MCP!$N$1),1)</f>
        <v/>
      </c>
      <c r="S85" s="13">
        <f>P85</f>
        <v/>
      </c>
      <c r="T85" s="265">
        <f>ROUND((99-SUM($T$7:$T$19))*(MCP!N68/MCP!$N$1),1)</f>
        <v/>
      </c>
    </row>
    <row r="86">
      <c r="F86">
        <f>Indexes!P84</f>
        <v/>
      </c>
      <c r="G86" s="294">
        <f>Indexes!Q84</f>
        <v/>
      </c>
      <c r="H86" s="293" t="n"/>
      <c r="J86">
        <f>Indexes!K70</f>
        <v/>
      </c>
      <c r="K86" s="265">
        <f>ROUND((99-SUM($K$7:$K$19))*(MCP!N69/MCP!$N$1),1)</f>
        <v/>
      </c>
      <c r="M86" s="13">
        <f>J86</f>
        <v/>
      </c>
      <c r="N86" s="265">
        <f>ROUND((99-SUM($N$7:$N$19))*(MCP!N69/MCP!$N$1),1)</f>
        <v/>
      </c>
      <c r="P86" s="13">
        <f>M86</f>
        <v/>
      </c>
      <c r="Q86" s="265">
        <f>ROUND((99-SUM($Q$7:$Q$19))*(MCP!N69/MCP!$N$1),1)</f>
        <v/>
      </c>
      <c r="S86" s="13">
        <f>P86</f>
        <v/>
      </c>
      <c r="T86" s="265">
        <f>ROUND((99-SUM($T$7:$T$19))*(MCP!N69/MCP!$N$1),1)</f>
        <v/>
      </c>
    </row>
    <row r="87">
      <c r="F87">
        <f>Indexes!P85</f>
        <v/>
      </c>
      <c r="G87" s="294">
        <f>Indexes!Q85</f>
        <v/>
      </c>
      <c r="H87" s="293" t="n"/>
      <c r="J87">
        <f>Indexes!K71</f>
        <v/>
      </c>
      <c r="K87" s="265">
        <f>ROUND((99-SUM($K$7:$K$19))*(MCP!N70/MCP!$N$1),1)</f>
        <v/>
      </c>
      <c r="M87" s="13">
        <f>J87</f>
        <v/>
      </c>
      <c r="N87" s="265">
        <f>ROUND((99-SUM($N$7:$N$19))*(MCP!N70/MCP!$N$1),1)</f>
        <v/>
      </c>
      <c r="P87" s="13">
        <f>M87</f>
        <v/>
      </c>
      <c r="Q87" s="265">
        <f>ROUND((99-SUM($Q$7:$Q$19))*(MCP!N70/MCP!$N$1),1)</f>
        <v/>
      </c>
      <c r="S87" s="13">
        <f>P87</f>
        <v/>
      </c>
      <c r="T87" s="265">
        <f>ROUND((99-SUM($T$7:$T$19))*(MCP!N70/MCP!$N$1),1)</f>
        <v/>
      </c>
    </row>
    <row r="88">
      <c r="F88">
        <f>Indexes!P86</f>
        <v/>
      </c>
      <c r="G88" s="294">
        <f>Indexes!Q86</f>
        <v/>
      </c>
      <c r="H88" s="293" t="n"/>
      <c r="J88">
        <f>Indexes!K72</f>
        <v/>
      </c>
      <c r="K88" s="265">
        <f>ROUND((99-SUM($K$7:$K$19))*(MCP!N71/MCP!$N$1),1)</f>
        <v/>
      </c>
      <c r="M88" s="13">
        <f>J88</f>
        <v/>
      </c>
      <c r="N88" s="265">
        <f>ROUND((99-SUM($N$7:$N$19))*(MCP!N71/MCP!$N$1),1)</f>
        <v/>
      </c>
      <c r="P88" s="13">
        <f>M88</f>
        <v/>
      </c>
      <c r="Q88" s="265">
        <f>ROUND((99-SUM($Q$7:$Q$19))*(MCP!N71/MCP!$N$1),1)</f>
        <v/>
      </c>
      <c r="S88" s="13">
        <f>P88</f>
        <v/>
      </c>
      <c r="T88" s="265">
        <f>ROUND((99-SUM($T$7:$T$19))*(MCP!N71/MCP!$N$1),1)</f>
        <v/>
      </c>
    </row>
    <row r="89">
      <c r="F89">
        <f>Indexes!P87</f>
        <v/>
      </c>
      <c r="G89" s="294">
        <f>Indexes!Q87</f>
        <v/>
      </c>
      <c r="H89" s="293" t="n"/>
      <c r="J89">
        <f>Indexes!K73</f>
        <v/>
      </c>
      <c r="K89" s="265">
        <f>ROUND((99-SUM($K$7:$K$19))*(MCP!N72/MCP!$N$1),1)</f>
        <v/>
      </c>
      <c r="M89" s="13">
        <f>J89</f>
        <v/>
      </c>
      <c r="N89" s="265">
        <f>ROUND((99-SUM($N$7:$N$19))*(MCP!N72/MCP!$N$1),1)</f>
        <v/>
      </c>
      <c r="P89" s="13">
        <f>M89</f>
        <v/>
      </c>
      <c r="Q89" s="265">
        <f>ROUND((99-SUM($Q$7:$Q$19))*(MCP!N72/MCP!$N$1),1)</f>
        <v/>
      </c>
      <c r="S89" s="13">
        <f>P89</f>
        <v/>
      </c>
      <c r="T89" s="265">
        <f>ROUND((99-SUM($T$7:$T$19))*(MCP!N72/MCP!$N$1),1)</f>
        <v/>
      </c>
    </row>
    <row r="90">
      <c r="F90">
        <f>Indexes!P88</f>
        <v/>
      </c>
      <c r="G90" s="294">
        <f>Indexes!Q88</f>
        <v/>
      </c>
      <c r="H90" s="293" t="n"/>
      <c r="J90">
        <f>Indexes!K74</f>
        <v/>
      </c>
      <c r="K90" s="265">
        <f>ROUND((99-SUM($K$7:$K$19))*(MCP!N73/MCP!$N$1),1)</f>
        <v/>
      </c>
      <c r="M90" s="13">
        <f>J90</f>
        <v/>
      </c>
      <c r="N90" s="265">
        <f>ROUND((99-SUM($N$7:$N$19))*(MCP!N73/MCP!$N$1),1)</f>
        <v/>
      </c>
      <c r="P90" s="13">
        <f>M90</f>
        <v/>
      </c>
      <c r="Q90" s="265">
        <f>ROUND((99-SUM($Q$7:$Q$19))*(MCP!N73/MCP!$N$1),1)</f>
        <v/>
      </c>
      <c r="S90" s="13">
        <f>P90</f>
        <v/>
      </c>
      <c r="T90" s="265">
        <f>ROUND((99-SUM($T$7:$T$19))*(MCP!N73/MCP!$N$1),1)</f>
        <v/>
      </c>
    </row>
    <row r="91">
      <c r="F91">
        <f>Indexes!P89</f>
        <v/>
      </c>
      <c r="G91" s="294">
        <f>Indexes!Q89</f>
        <v/>
      </c>
      <c r="H91" s="293" t="n"/>
      <c r="J91">
        <f>Indexes!K75</f>
        <v/>
      </c>
      <c r="K91" s="265">
        <f>ROUND((99-SUM($K$7:$K$19))*(MCP!N74/MCP!$N$1),1)</f>
        <v/>
      </c>
      <c r="M91" s="13">
        <f>J91</f>
        <v/>
      </c>
      <c r="N91" s="265">
        <f>ROUND((99-SUM($N$7:$N$19))*(MCP!N74/MCP!$N$1),1)</f>
        <v/>
      </c>
      <c r="P91" s="13">
        <f>M91</f>
        <v/>
      </c>
      <c r="Q91" s="265">
        <f>ROUND((99-SUM($Q$7:$Q$19))*(MCP!N74/MCP!$N$1),1)</f>
        <v/>
      </c>
      <c r="S91" s="13">
        <f>P91</f>
        <v/>
      </c>
      <c r="T91" s="265">
        <f>ROUND((99-SUM($T$7:$T$19))*(MCP!N74/MCP!$N$1),1)</f>
        <v/>
      </c>
    </row>
    <row r="92">
      <c r="F92">
        <f>Indexes!P90</f>
        <v/>
      </c>
      <c r="G92" s="294">
        <f>Indexes!Q90</f>
        <v/>
      </c>
      <c r="H92" s="293" t="n"/>
      <c r="J92">
        <f>Indexes!K76</f>
        <v/>
      </c>
      <c r="K92" s="265">
        <f>ROUND((99-SUM($K$7:$K$19))*(MCP!N75/MCP!$N$1),1)</f>
        <v/>
      </c>
      <c r="M92" s="13">
        <f>J92</f>
        <v/>
      </c>
      <c r="N92" s="265">
        <f>ROUND((99-SUM($N$7:$N$19))*(MCP!N75/MCP!$N$1),1)</f>
        <v/>
      </c>
      <c r="P92" s="13">
        <f>M92</f>
        <v/>
      </c>
      <c r="Q92" s="265">
        <f>ROUND((99-SUM($Q$7:$Q$19))*(MCP!N75/MCP!$N$1),1)</f>
        <v/>
      </c>
      <c r="S92" s="13">
        <f>P92</f>
        <v/>
      </c>
      <c r="T92" s="265">
        <f>ROUND((99-SUM($T$7:$T$19))*(MCP!N75/MCP!$N$1),1)</f>
        <v/>
      </c>
    </row>
    <row r="93">
      <c r="F93">
        <f>Indexes!P91</f>
        <v/>
      </c>
      <c r="G93" s="294">
        <f>Indexes!Q91</f>
        <v/>
      </c>
      <c r="H93" s="293" t="n"/>
      <c r="J93">
        <f>Indexes!K77</f>
        <v/>
      </c>
      <c r="K93" s="265">
        <f>ROUND((99-SUM($K$7:$K$19))*(MCP!N76/MCP!$N$1),1)</f>
        <v/>
      </c>
      <c r="M93" s="13">
        <f>J93</f>
        <v/>
      </c>
      <c r="N93" s="265">
        <f>ROUND((99-SUM($N$7:$N$19))*(MCP!N76/MCP!$N$1),1)</f>
        <v/>
      </c>
      <c r="P93" s="13">
        <f>M93</f>
        <v/>
      </c>
      <c r="Q93" s="265">
        <f>ROUND((99-SUM($Q$7:$Q$19))*(MCP!N76/MCP!$N$1),1)</f>
        <v/>
      </c>
      <c r="S93" s="13">
        <f>P93</f>
        <v/>
      </c>
      <c r="T93" s="265">
        <f>ROUND((99-SUM($T$7:$T$19))*(MCP!N76/MCP!$N$1),1)</f>
        <v/>
      </c>
    </row>
    <row r="94">
      <c r="F94">
        <f>Indexes!P92</f>
        <v/>
      </c>
      <c r="G94" s="294">
        <f>Indexes!Q92</f>
        <v/>
      </c>
      <c r="H94" s="293" t="n"/>
      <c r="J94">
        <f>Indexes!K78</f>
        <v/>
      </c>
      <c r="K94" s="265">
        <f>ROUND((99-SUM($K$7:$K$19))*(MCP!N77/MCP!$N$1),1)</f>
        <v/>
      </c>
      <c r="M94" s="13">
        <f>J94</f>
        <v/>
      </c>
      <c r="N94" s="265">
        <f>ROUND((99-SUM($N$7:$N$19))*(MCP!N77/MCP!$N$1),1)</f>
        <v/>
      </c>
      <c r="P94" s="13">
        <f>M94</f>
        <v/>
      </c>
      <c r="Q94" s="265">
        <f>ROUND((99-SUM($Q$7:$Q$19))*(MCP!N77/MCP!$N$1),1)</f>
        <v/>
      </c>
      <c r="S94" s="13">
        <f>P94</f>
        <v/>
      </c>
      <c r="T94" s="265">
        <f>ROUND((99-SUM($T$7:$T$19))*(MCP!N77/MCP!$N$1),1)</f>
        <v/>
      </c>
    </row>
    <row r="95">
      <c r="F95">
        <f>Indexes!P93</f>
        <v/>
      </c>
      <c r="G95" s="294">
        <f>Indexes!Q93</f>
        <v/>
      </c>
      <c r="H95" s="293" t="n"/>
      <c r="J95">
        <f>Indexes!K79</f>
        <v/>
      </c>
      <c r="K95" s="265">
        <f>ROUND((99-SUM($K$7:$K$19))*(MCP!N78/MCP!$N$1),1)</f>
        <v/>
      </c>
      <c r="M95" s="13">
        <f>J95</f>
        <v/>
      </c>
      <c r="N95" s="265">
        <f>ROUND((99-SUM($N$7:$N$19))*(MCP!N78/MCP!$N$1),1)</f>
        <v/>
      </c>
      <c r="P95" s="13">
        <f>M95</f>
        <v/>
      </c>
      <c r="Q95" s="265">
        <f>ROUND((99-SUM($Q$7:$Q$19))*(MCP!N78/MCP!$N$1),1)</f>
        <v/>
      </c>
      <c r="S95" s="13">
        <f>P95</f>
        <v/>
      </c>
      <c r="T95" s="265">
        <f>ROUND((99-SUM($T$7:$T$19))*(MCP!N78/MCP!$N$1),1)</f>
        <v/>
      </c>
    </row>
    <row r="96">
      <c r="F96">
        <f>Indexes!P94</f>
        <v/>
      </c>
      <c r="G96" s="294">
        <f>Indexes!Q94</f>
        <v/>
      </c>
      <c r="H96" s="293" t="n"/>
      <c r="J96">
        <f>Indexes!K80</f>
        <v/>
      </c>
      <c r="K96" s="265">
        <f>ROUND((99-SUM($K$7:$K$19))*(MCP!N79/MCP!$N$1),1)</f>
        <v/>
      </c>
      <c r="M96" s="13">
        <f>J96</f>
        <v/>
      </c>
      <c r="N96" s="265">
        <f>ROUND((99-SUM($N$7:$N$19))*(MCP!N79/MCP!$N$1),1)</f>
        <v/>
      </c>
      <c r="P96" s="13">
        <f>M96</f>
        <v/>
      </c>
      <c r="Q96" s="265">
        <f>ROUND((99-SUM($Q$7:$Q$19))*(MCP!N79/MCP!$N$1),1)</f>
        <v/>
      </c>
      <c r="S96" s="13">
        <f>P96</f>
        <v/>
      </c>
      <c r="T96" s="265">
        <f>ROUND((99-SUM($T$7:$T$19))*(MCP!N79/MCP!$N$1),1)</f>
        <v/>
      </c>
    </row>
    <row r="97">
      <c r="F97">
        <f>Indexes!P95</f>
        <v/>
      </c>
      <c r="G97" s="294">
        <f>Indexes!Q95</f>
        <v/>
      </c>
      <c r="H97" s="293" t="n"/>
      <c r="J97">
        <f>Indexes!K81</f>
        <v/>
      </c>
      <c r="K97" s="265">
        <f>ROUND((99-SUM($K$7:$K$19))*(MCP!N80/MCP!$N$1),1)</f>
        <v/>
      </c>
      <c r="M97" s="13">
        <f>J97</f>
        <v/>
      </c>
      <c r="N97" s="265">
        <f>ROUND((99-SUM($N$7:$N$19))*(MCP!N80/MCP!$N$1),1)</f>
        <v/>
      </c>
      <c r="P97" s="13">
        <f>M97</f>
        <v/>
      </c>
      <c r="Q97" s="265">
        <f>ROUND((99-SUM($Q$7:$Q$19))*(MCP!N80/MCP!$N$1),1)</f>
        <v/>
      </c>
      <c r="S97" s="13">
        <f>P97</f>
        <v/>
      </c>
      <c r="T97" s="265">
        <f>ROUND((99-SUM($T$7:$T$19))*(MCP!N80/MCP!$N$1),1)</f>
        <v/>
      </c>
    </row>
    <row r="98">
      <c r="F98">
        <f>Indexes!P96</f>
        <v/>
      </c>
      <c r="G98" s="294">
        <f>Indexes!Q96</f>
        <v/>
      </c>
      <c r="H98" s="293" t="n"/>
      <c r="J98">
        <f>Indexes!K82</f>
        <v/>
      </c>
      <c r="K98" s="265">
        <f>ROUND((99-SUM($K$7:$K$19))*(MCP!N81/MCP!$N$1),1)</f>
        <v/>
      </c>
      <c r="M98" s="13">
        <f>J98</f>
        <v/>
      </c>
      <c r="N98" s="265">
        <f>ROUND((99-SUM($N$7:$N$19))*(MCP!N81/MCP!$N$1),1)</f>
        <v/>
      </c>
      <c r="P98" s="13">
        <f>M98</f>
        <v/>
      </c>
      <c r="Q98" s="265">
        <f>ROUND((99-SUM($Q$7:$Q$19))*(MCP!N81/MCP!$N$1),1)</f>
        <v/>
      </c>
      <c r="S98" s="13">
        <f>P98</f>
        <v/>
      </c>
      <c r="T98" s="265">
        <f>ROUND((99-SUM($T$7:$T$19))*(MCP!N81/MCP!$N$1),1)</f>
        <v/>
      </c>
    </row>
    <row r="99">
      <c r="F99">
        <f>Indexes!P97</f>
        <v/>
      </c>
      <c r="G99" s="294">
        <f>Indexes!Q97</f>
        <v/>
      </c>
      <c r="H99" s="293" t="n"/>
      <c r="J99">
        <f>Indexes!K83</f>
        <v/>
      </c>
      <c r="K99" s="265">
        <f>ROUND((99-SUM($K$7:$K$19))*(MCP!N82/MCP!$N$1),1)</f>
        <v/>
      </c>
      <c r="M99" s="13">
        <f>J99</f>
        <v/>
      </c>
      <c r="N99" s="265">
        <f>ROUND((99-SUM($N$7:$N$19))*(MCP!N82/MCP!$N$1),1)</f>
        <v/>
      </c>
      <c r="P99" s="13">
        <f>M99</f>
        <v/>
      </c>
      <c r="Q99" s="265">
        <f>ROUND((99-SUM($Q$7:$Q$19))*(MCP!N82/MCP!$N$1),1)</f>
        <v/>
      </c>
      <c r="S99" s="13">
        <f>P99</f>
        <v/>
      </c>
      <c r="T99" s="265">
        <f>ROUND((99-SUM($T$7:$T$19))*(MCP!N82/MCP!$N$1),1)</f>
        <v/>
      </c>
    </row>
    <row r="100">
      <c r="F100">
        <f>Indexes!P98</f>
        <v/>
      </c>
      <c r="G100" s="294">
        <f>Indexes!Q98</f>
        <v/>
      </c>
      <c r="H100" s="293" t="n"/>
      <c r="J100">
        <f>Indexes!K84</f>
        <v/>
      </c>
      <c r="K100" s="265">
        <f>ROUND((99-SUM($K$7:$K$19))*(MCP!N83/MCP!$N$1),1)</f>
        <v/>
      </c>
      <c r="M100" s="13">
        <f>J100</f>
        <v/>
      </c>
      <c r="N100" s="265">
        <f>ROUND((99-SUM($N$7:$N$19))*(MCP!N83/MCP!$N$1),1)</f>
        <v/>
      </c>
      <c r="P100" s="13">
        <f>M100</f>
        <v/>
      </c>
      <c r="Q100" s="265">
        <f>ROUND((99-SUM($Q$7:$Q$19))*(MCP!N83/MCP!$N$1),1)</f>
        <v/>
      </c>
      <c r="S100" s="13">
        <f>P100</f>
        <v/>
      </c>
      <c r="T100" s="265">
        <f>ROUND((99-SUM($T$7:$T$19))*(MCP!N83/MCP!$N$1),1)</f>
        <v/>
      </c>
    </row>
    <row r="101">
      <c r="F101">
        <f>Indexes!P99</f>
        <v/>
      </c>
      <c r="G101" s="294">
        <f>Indexes!Q99</f>
        <v/>
      </c>
      <c r="H101" s="293" t="n"/>
      <c r="J101">
        <f>Indexes!K85</f>
        <v/>
      </c>
      <c r="K101" s="265">
        <f>ROUND((99-SUM($K$7:$K$19))*(MCP!N84/MCP!$N$1),1)</f>
        <v/>
      </c>
      <c r="M101" s="13">
        <f>J101</f>
        <v/>
      </c>
      <c r="N101" s="265">
        <f>ROUND((99-SUM($N$7:$N$19))*(MCP!N84/MCP!$N$1),1)</f>
        <v/>
      </c>
      <c r="P101" s="13">
        <f>M101</f>
        <v/>
      </c>
      <c r="Q101" s="265">
        <f>ROUND((99-SUM($Q$7:$Q$19))*(MCP!N84/MCP!$N$1),1)</f>
        <v/>
      </c>
      <c r="S101" s="13">
        <f>P101</f>
        <v/>
      </c>
      <c r="T101" s="265">
        <f>ROUND((99-SUM($T$7:$T$19))*(MCP!N84/MCP!$N$1),1)</f>
        <v/>
      </c>
    </row>
    <row r="102">
      <c r="F102">
        <f>Indexes!P100</f>
        <v/>
      </c>
      <c r="G102" s="294">
        <f>Indexes!Q100</f>
        <v/>
      </c>
      <c r="H102" s="293" t="n"/>
      <c r="J102">
        <f>Indexes!K86</f>
        <v/>
      </c>
      <c r="K102" s="265">
        <f>ROUND((99-SUM($K$7:$K$19))*(MCP!N85/MCP!$N$1),1)</f>
        <v/>
      </c>
      <c r="M102" s="13">
        <f>J102</f>
        <v/>
      </c>
      <c r="N102" s="265">
        <f>ROUND((99-SUM($N$7:$N$19))*(MCP!N85/MCP!$N$1),1)</f>
        <v/>
      </c>
      <c r="P102" s="13">
        <f>M102</f>
        <v/>
      </c>
      <c r="Q102" s="265">
        <f>ROUND((99-SUM($Q$7:$Q$19))*(MCP!N85/MCP!$N$1),1)</f>
        <v/>
      </c>
      <c r="S102" s="13">
        <f>P102</f>
        <v/>
      </c>
      <c r="T102" s="265">
        <f>ROUND((99-SUM($T$7:$T$19))*(MCP!N85/MCP!$N$1),1)</f>
        <v/>
      </c>
    </row>
    <row r="103">
      <c r="F103">
        <f>Indexes!P101</f>
        <v/>
      </c>
      <c r="G103" s="294">
        <f>Indexes!Q101</f>
        <v/>
      </c>
      <c r="H103" s="293" t="n"/>
      <c r="J103">
        <f>Indexes!K87</f>
        <v/>
      </c>
      <c r="K103" s="265">
        <f>ROUND((99-SUM($K$7:$K$19))*(MCP!N86/MCP!$N$1),1)</f>
        <v/>
      </c>
      <c r="M103" s="13">
        <f>J103</f>
        <v/>
      </c>
      <c r="N103" s="265">
        <f>ROUND((99-SUM($N$7:$N$19))*(MCP!N86/MCP!$N$1),1)</f>
        <v/>
      </c>
      <c r="P103" s="13">
        <f>M103</f>
        <v/>
      </c>
      <c r="Q103" s="265">
        <f>ROUND((99-SUM($Q$7:$Q$19))*(MCP!N86/MCP!$N$1),1)</f>
        <v/>
      </c>
      <c r="S103" s="13">
        <f>P103</f>
        <v/>
      </c>
      <c r="T103" s="265">
        <f>ROUND((99-SUM($T$7:$T$19))*(MCP!N86/MCP!$N$1),1)</f>
        <v/>
      </c>
    </row>
    <row r="104">
      <c r="F104">
        <f>Indexes!P102</f>
        <v/>
      </c>
      <c r="G104" s="294">
        <f>Indexes!Q102</f>
        <v/>
      </c>
      <c r="J104">
        <f>Indexes!K88</f>
        <v/>
      </c>
      <c r="K104" s="265">
        <f>ROUND((99-SUM($K$7:$K$19))*(MCP!N87/MCP!$N$1),1)</f>
        <v/>
      </c>
      <c r="M104" s="13">
        <f>J104</f>
        <v/>
      </c>
      <c r="N104" s="265">
        <f>ROUND((99-SUM($N$7:$N$19))*(MCP!N87/MCP!$N$1),1)</f>
        <v/>
      </c>
      <c r="P104" s="13">
        <f>M104</f>
        <v/>
      </c>
      <c r="Q104" s="265">
        <f>ROUND((99-SUM($Q$7:$Q$19))*(MCP!N87/MCP!$N$1),1)</f>
        <v/>
      </c>
      <c r="S104" s="13">
        <f>P104</f>
        <v/>
      </c>
      <c r="T104" s="265">
        <f>ROUND((99-SUM($T$7:$T$19))*(MCP!N87/MCP!$N$1),1)</f>
        <v/>
      </c>
    </row>
    <row r="105">
      <c r="F105">
        <f>Indexes!P103</f>
        <v/>
      </c>
      <c r="G105" s="294">
        <f>Indexes!Q103</f>
        <v/>
      </c>
      <c r="J105">
        <f>Indexes!K89</f>
        <v/>
      </c>
      <c r="K105" s="265">
        <f>ROUND((99-SUM($K$7:$K$19))*(MCP!N88/MCP!$N$1),1)</f>
        <v/>
      </c>
      <c r="M105" s="13">
        <f>J105</f>
        <v/>
      </c>
      <c r="N105" s="265">
        <f>ROUND((99-SUM($N$7:$N$19))*(MCP!N88/MCP!$N$1),1)</f>
        <v/>
      </c>
      <c r="P105" s="13">
        <f>M105</f>
        <v/>
      </c>
      <c r="Q105" s="265">
        <f>ROUND((99-SUM($Q$7:$Q$19))*(MCP!N88/MCP!$N$1),1)</f>
        <v/>
      </c>
      <c r="S105" s="13">
        <f>P105</f>
        <v/>
      </c>
      <c r="T105" s="265">
        <f>ROUND((99-SUM($T$7:$T$19))*(MCP!N88/MCP!$N$1),1)</f>
        <v/>
      </c>
    </row>
    <row r="106">
      <c r="F106">
        <f>Indexes!P104</f>
        <v/>
      </c>
      <c r="G106" s="294">
        <f>Indexes!Q104</f>
        <v/>
      </c>
      <c r="J106">
        <f>Indexes!K90</f>
        <v/>
      </c>
      <c r="K106" s="265">
        <f>ROUND((99-SUM($K$7:$K$19))*(MCP!N89/MCP!$N$1),1)</f>
        <v/>
      </c>
      <c r="M106" s="13">
        <f>J106</f>
        <v/>
      </c>
      <c r="N106" s="265">
        <f>ROUND((99-SUM($N$7:$N$19))*(MCP!N89/MCP!$N$1),1)</f>
        <v/>
      </c>
      <c r="P106" s="13">
        <f>M106</f>
        <v/>
      </c>
      <c r="Q106" s="265">
        <f>ROUND((99-SUM($Q$7:$Q$19))*(MCP!N89/MCP!$N$1),1)</f>
        <v/>
      </c>
      <c r="S106" s="13">
        <f>P106</f>
        <v/>
      </c>
      <c r="T106" s="265">
        <f>ROUND((99-SUM($T$7:$T$19))*(MCP!N89/MCP!$N$1),1)</f>
        <v/>
      </c>
    </row>
    <row r="107">
      <c r="F107">
        <f>Indexes!P105</f>
        <v/>
      </c>
      <c r="G107" s="294">
        <f>Indexes!Q105</f>
        <v/>
      </c>
      <c r="J107">
        <f>Indexes!K91</f>
        <v/>
      </c>
      <c r="K107" s="265">
        <f>ROUND((99-SUM($K$7:$K$19))*(MCP!N90/MCP!$N$1),1)</f>
        <v/>
      </c>
      <c r="M107" s="13">
        <f>J107</f>
        <v/>
      </c>
      <c r="N107" s="265">
        <f>ROUND((99-SUM($N$7:$N$19))*(MCP!N90/MCP!$N$1),1)</f>
        <v/>
      </c>
      <c r="P107" s="13">
        <f>M107</f>
        <v/>
      </c>
      <c r="Q107" s="265">
        <f>ROUND((99-SUM($Q$7:$Q$19))*(MCP!N90/MCP!$N$1),1)</f>
        <v/>
      </c>
      <c r="S107" s="13">
        <f>P107</f>
        <v/>
      </c>
      <c r="T107" s="265">
        <f>ROUND((99-SUM($T$7:$T$19))*(MCP!N90/MCP!$N$1),1)</f>
        <v/>
      </c>
    </row>
    <row r="108">
      <c r="F108">
        <f>Indexes!P106</f>
        <v/>
      </c>
      <c r="G108" s="294">
        <f>Indexes!Q106</f>
        <v/>
      </c>
      <c r="J108">
        <f>Indexes!K92</f>
        <v/>
      </c>
      <c r="K108" s="265">
        <f>ROUND((99-SUM($K$7:$K$19))*(MCP!N91/MCP!$N$1),1)</f>
        <v/>
      </c>
      <c r="M108" s="13">
        <f>J108</f>
        <v/>
      </c>
      <c r="N108" s="265">
        <f>ROUND((99-SUM($N$7:$N$19))*(MCP!N91/MCP!$N$1),1)</f>
        <v/>
      </c>
      <c r="P108" s="13">
        <f>M108</f>
        <v/>
      </c>
      <c r="Q108" s="265">
        <f>ROUND((99-SUM($Q$7:$Q$19))*(MCP!N91/MCP!$N$1),1)</f>
        <v/>
      </c>
      <c r="S108" s="13">
        <f>P108</f>
        <v/>
      </c>
      <c r="T108" s="265">
        <f>ROUND((99-SUM($T$7:$T$19))*(MCP!N91/MCP!$N$1),1)</f>
        <v/>
      </c>
    </row>
    <row r="109">
      <c r="F109">
        <f>Indexes!P107</f>
        <v/>
      </c>
      <c r="G109" s="294">
        <f>Indexes!Q107</f>
        <v/>
      </c>
      <c r="J109">
        <f>Indexes!K93</f>
        <v/>
      </c>
      <c r="K109" s="265">
        <f>ROUND((99-SUM($K$7:$K$19))*(MCP!N92/MCP!$N$1),1)</f>
        <v/>
      </c>
      <c r="M109" s="13">
        <f>J109</f>
        <v/>
      </c>
      <c r="N109" s="265">
        <f>ROUND((99-SUM($N$7:$N$19))*(MCP!N92/MCP!$N$1),1)</f>
        <v/>
      </c>
      <c r="P109" s="13">
        <f>M109</f>
        <v/>
      </c>
      <c r="Q109" s="265">
        <f>ROUND((99-SUM($Q$7:$Q$19))*(MCP!N92/MCP!$N$1),1)</f>
        <v/>
      </c>
      <c r="S109" s="13">
        <f>P109</f>
        <v/>
      </c>
      <c r="T109" s="265">
        <f>ROUND((99-SUM($T$7:$T$19))*(MCP!N92/MCP!$N$1),1)</f>
        <v/>
      </c>
    </row>
    <row r="110">
      <c r="F110">
        <f>Indexes!P108</f>
        <v/>
      </c>
      <c r="G110" s="294">
        <f>Indexes!Q108</f>
        <v/>
      </c>
      <c r="J110">
        <f>Indexes!K94</f>
        <v/>
      </c>
      <c r="K110" s="265">
        <f>ROUND((99-SUM($K$7:$K$19))*(MCP!N93/MCP!$N$1),1)</f>
        <v/>
      </c>
      <c r="M110" s="13">
        <f>J110</f>
        <v/>
      </c>
      <c r="N110" s="265">
        <f>ROUND((99-SUM($N$7:$N$19))*(MCP!N93/MCP!$N$1),1)</f>
        <v/>
      </c>
      <c r="P110" s="13">
        <f>M110</f>
        <v/>
      </c>
      <c r="Q110" s="265">
        <f>ROUND((99-SUM($Q$7:$Q$19))*(MCP!N93/MCP!$N$1),1)</f>
        <v/>
      </c>
      <c r="S110" s="13">
        <f>P110</f>
        <v/>
      </c>
      <c r="T110" s="265">
        <f>ROUND((99-SUM($T$7:$T$19))*(MCP!N93/MCP!$N$1),1)</f>
        <v/>
      </c>
    </row>
    <row r="111">
      <c r="J111">
        <f>Indexes!K95</f>
        <v/>
      </c>
      <c r="K111" s="265">
        <f>ROUND((99-SUM($K$7:$K$19))*(MCP!N94/MCP!$N$1),1)</f>
        <v/>
      </c>
      <c r="M111" s="13">
        <f>J111</f>
        <v/>
      </c>
      <c r="N111" s="265">
        <f>ROUND((99-SUM($N$7:$N$19))*(MCP!N94/MCP!$N$1),1)</f>
        <v/>
      </c>
      <c r="P111" s="13">
        <f>M111</f>
        <v/>
      </c>
      <c r="Q111" s="265">
        <f>ROUND((99-SUM($Q$7:$Q$19))*(MCP!N94/MCP!$N$1),1)</f>
        <v/>
      </c>
      <c r="S111" s="13">
        <f>P111</f>
        <v/>
      </c>
      <c r="T111" s="265">
        <f>ROUND((99-SUM($T$7:$T$19))*(MCP!N94/MCP!$N$1),1)</f>
        <v/>
      </c>
    </row>
    <row r="112">
      <c r="J112">
        <f>Indexes!K96</f>
        <v/>
      </c>
      <c r="K112" s="265">
        <f>ROUND((99-SUM($K$7:$K$19))*(MCP!N95/MCP!$N$1),1)</f>
        <v/>
      </c>
      <c r="M112" s="13">
        <f>J112</f>
        <v/>
      </c>
      <c r="N112" s="265">
        <f>ROUND((99-SUM($N$7:$N$19))*(MCP!N95/MCP!$N$1),1)</f>
        <v/>
      </c>
      <c r="P112" s="13">
        <f>M112</f>
        <v/>
      </c>
      <c r="Q112" s="265">
        <f>ROUND((99-SUM($Q$7:$Q$19))*(MCP!N95/MCP!$N$1),1)</f>
        <v/>
      </c>
      <c r="S112" s="13">
        <f>P112</f>
        <v/>
      </c>
      <c r="T112" s="265">
        <f>ROUND((99-SUM($T$7:$T$19))*(MCP!N95/MCP!$N$1),1)</f>
        <v/>
      </c>
    </row>
    <row r="113">
      <c r="J113">
        <f>Indexes!K97</f>
        <v/>
      </c>
      <c r="K113" s="265">
        <f>ROUND((99-SUM($K$7:$K$19))*(MCP!N96/MCP!$N$1),1)</f>
        <v/>
      </c>
      <c r="M113" s="13">
        <f>J113</f>
        <v/>
      </c>
      <c r="N113" s="265">
        <f>ROUND((99-SUM($N$7:$N$19))*(MCP!N96/MCP!$N$1),1)</f>
        <v/>
      </c>
      <c r="P113" s="13">
        <f>M113</f>
        <v/>
      </c>
      <c r="Q113" s="265">
        <f>ROUND((99-SUM($Q$7:$Q$19))*(MCP!N96/MCP!$N$1),1)</f>
        <v/>
      </c>
      <c r="S113" s="13">
        <f>P113</f>
        <v/>
      </c>
      <c r="T113" s="265">
        <f>ROUND((99-SUM($T$7:$T$19))*(MCP!N96/MCP!$N$1),1)</f>
        <v/>
      </c>
    </row>
    <row r="114">
      <c r="J114">
        <f>Indexes!K98</f>
        <v/>
      </c>
      <c r="K114" s="265">
        <f>ROUND((99-SUM($K$7:$K$19))*(MCP!N97/MCP!$N$1),1)</f>
        <v/>
      </c>
      <c r="M114" s="13">
        <f>J114</f>
        <v/>
      </c>
      <c r="N114" s="265">
        <f>ROUND((99-SUM($N$7:$N$19))*(MCP!N97/MCP!$N$1),1)</f>
        <v/>
      </c>
      <c r="P114" s="13">
        <f>M114</f>
        <v/>
      </c>
      <c r="Q114" s="265">
        <f>ROUND((99-SUM($Q$7:$Q$19))*(MCP!N97/MCP!$N$1),1)</f>
        <v/>
      </c>
      <c r="S114" s="13">
        <f>P114</f>
        <v/>
      </c>
      <c r="T114" s="265">
        <f>ROUND((99-SUM($T$7:$T$19))*(MCP!N97/MCP!$N$1),1)</f>
        <v/>
      </c>
    </row>
    <row r="115">
      <c r="J115">
        <f>Indexes!K99</f>
        <v/>
      </c>
      <c r="K115" s="265">
        <f>ROUND((99-SUM($K$7:$K$19))*(MCP!N98/MCP!$N$1),1)</f>
        <v/>
      </c>
      <c r="M115" s="13">
        <f>J115</f>
        <v/>
      </c>
      <c r="N115" s="265">
        <f>ROUND((99-SUM($N$7:$N$19))*(MCP!N98/MCP!$N$1),1)</f>
        <v/>
      </c>
      <c r="P115" s="13">
        <f>M115</f>
        <v/>
      </c>
      <c r="Q115" s="265">
        <f>ROUND((99-SUM($Q$7:$Q$19))*(MCP!N98/MCP!$N$1),1)</f>
        <v/>
      </c>
      <c r="S115" s="13">
        <f>P115</f>
        <v/>
      </c>
      <c r="T115" s="265">
        <f>ROUND((99-SUM($T$7:$T$19))*(MCP!N98/MCP!$N$1),1)</f>
        <v/>
      </c>
    </row>
    <row r="116">
      <c r="J116">
        <f>Indexes!K100</f>
        <v/>
      </c>
      <c r="K116" s="265">
        <f>ROUND((99-SUM($K$7:$K$19))*(MCP!N99/MCP!$N$1),1)</f>
        <v/>
      </c>
      <c r="M116" s="13">
        <f>J116</f>
        <v/>
      </c>
      <c r="N116" s="265">
        <f>ROUND((99-SUM($N$7:$N$19))*(MCP!N99/MCP!$N$1),1)</f>
        <v/>
      </c>
      <c r="P116" s="13">
        <f>M116</f>
        <v/>
      </c>
      <c r="Q116" s="265">
        <f>ROUND((99-SUM($Q$7:$Q$19))*(MCP!N99/MCP!$N$1),1)</f>
        <v/>
      </c>
      <c r="S116" s="13">
        <f>P116</f>
        <v/>
      </c>
      <c r="T116" s="265">
        <f>ROUND((99-SUM($T$7:$T$19))*(MCP!N99/MCP!$N$1),1)</f>
        <v/>
      </c>
    </row>
    <row r="117">
      <c r="J117">
        <f>Indexes!K101</f>
        <v/>
      </c>
      <c r="K117" s="265">
        <f>ROUND((99-SUM($K$7:$K$19))*(MCP!N100/MCP!$N$1),1)</f>
        <v/>
      </c>
      <c r="M117" s="13">
        <f>J117</f>
        <v/>
      </c>
      <c r="N117" s="265">
        <f>ROUND((99-SUM($N$7:$N$19))*(MCP!N100/MCP!$N$1),1)</f>
        <v/>
      </c>
      <c r="P117" s="13">
        <f>M117</f>
        <v/>
      </c>
      <c r="Q117" s="265">
        <f>ROUND((99-SUM($Q$7:$Q$19))*(MCP!N100/MCP!$N$1),1)</f>
        <v/>
      </c>
      <c r="S117" s="13">
        <f>P117</f>
        <v/>
      </c>
      <c r="T117" s="265">
        <f>ROUND((99-SUM($T$7:$T$19))*(MCP!N100/MCP!$N$1),1)</f>
        <v/>
      </c>
    </row>
    <row r="118">
      <c r="J118">
        <f>Indexes!K102</f>
        <v/>
      </c>
      <c r="K118" s="265">
        <f>ROUND((99-SUM($K$7:$K$19))*(MCP!N101/MCP!$N$1),1)</f>
        <v/>
      </c>
      <c r="M118" s="13">
        <f>J118</f>
        <v/>
      </c>
      <c r="N118" s="265">
        <f>ROUND((99-SUM($N$7:$N$19))*(MCP!N101/MCP!$N$1),1)</f>
        <v/>
      </c>
      <c r="P118" s="13">
        <f>M118</f>
        <v/>
      </c>
      <c r="Q118" s="265">
        <f>ROUND((99-SUM($Q$7:$Q$19))*(MCP!N101/MCP!$N$1),1)</f>
        <v/>
      </c>
      <c r="S118" s="13">
        <f>P118</f>
        <v/>
      </c>
      <c r="T118" s="265">
        <f>ROUND((99-SUM($T$7:$T$19))*(MCP!N101/MCP!$N$1),1)</f>
        <v/>
      </c>
    </row>
    <row r="119">
      <c r="J119">
        <f>Indexes!K103</f>
        <v/>
      </c>
      <c r="K119" s="265">
        <f>ROUND((99-SUM($K$7:$K$19))*(MCP!N102/MCP!$N$1),1)</f>
        <v/>
      </c>
      <c r="M119" s="13">
        <f>J119</f>
        <v/>
      </c>
      <c r="N119" s="265">
        <f>ROUND((99-SUM($N$7:$N$19))*(MCP!N102/MCP!$N$1),1)</f>
        <v/>
      </c>
      <c r="P119" s="13">
        <f>M119</f>
        <v/>
      </c>
      <c r="Q119" s="265">
        <f>ROUND((99-SUM($Q$7:$Q$19))*(MCP!N102/MCP!$N$1),1)</f>
        <v/>
      </c>
      <c r="S119" s="13">
        <f>P119</f>
        <v/>
      </c>
      <c r="T119" s="265">
        <f>ROUND((99-SUM($T$7:$T$19))*(MCP!N102/MCP!$N$1),1)</f>
        <v/>
      </c>
    </row>
    <row r="120">
      <c r="M120" s="13" t="n"/>
      <c r="P120" s="13" t="n"/>
      <c r="S120" s="13" t="n"/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theme="4"/>
    <outlinePr summaryBelow="1" summaryRight="1"/>
    <pageSetUpPr/>
  </sheetPr>
  <dimension ref="A1:CA1776"/>
  <sheetViews>
    <sheetView workbookViewId="0">
      <pane ySplit="1" topLeftCell="A7" activePane="bottomLeft" state="frozen"/>
      <selection pane="bottomLeft" activeCell="I7" sqref="I7"/>
    </sheetView>
  </sheetViews>
  <sheetFormatPr baseColWidth="8" defaultRowHeight="14.5"/>
  <cols>
    <col width="37.54296875" bestFit="1" customWidth="1" min="2" max="2"/>
    <col width="10.81640625" customWidth="1" min="3" max="3"/>
  </cols>
  <sheetData>
    <row r="1">
      <c r="A1" t="inlineStr">
        <is>
          <t>Security Set ID</t>
        </is>
      </c>
      <c r="B1" t="inlineStr">
        <is>
          <t>Name</t>
        </is>
      </c>
      <c r="C1" t="inlineStr">
        <is>
          <t>Team ID</t>
        </is>
      </c>
      <c r="D1" t="inlineStr">
        <is>
          <t>Security Set Do Not TLH</t>
        </is>
      </c>
      <c r="E1" t="inlineStr">
        <is>
          <t>Security Do Not TLH</t>
        </is>
      </c>
      <c r="F1" t="inlineStr">
        <is>
          <t>Equivalent Of(symbol)</t>
        </is>
      </c>
      <c r="G1" t="inlineStr">
        <is>
          <t>Dynamic</t>
        </is>
      </c>
      <c r="H1" t="inlineStr">
        <is>
          <t>Description</t>
        </is>
      </c>
      <c r="I1" t="inlineStr">
        <is>
          <t>Symbol</t>
        </is>
      </c>
      <c r="J1" t="inlineStr">
        <is>
          <t>Rank</t>
        </is>
      </c>
      <c r="K1" t="inlineStr">
        <is>
          <t>Allocation %</t>
        </is>
      </c>
      <c r="L1" t="inlineStr">
        <is>
          <t>Range</t>
        </is>
      </c>
      <c r="M1" t="inlineStr">
        <is>
          <t>Fix Band %</t>
        </is>
      </c>
      <c r="N1" t="inlineStr">
        <is>
          <t>Lower Tol %</t>
        </is>
      </c>
      <c r="O1" t="inlineStr">
        <is>
          <t>Upper Tol %</t>
        </is>
      </c>
      <c r="P1" t="inlineStr">
        <is>
          <t>Min Trade Amt</t>
        </is>
      </c>
      <c r="Q1" t="inlineStr">
        <is>
          <t>Min Initial Buy $</t>
        </is>
      </c>
      <c r="R1" t="inlineStr">
        <is>
          <t>Alternate Custodian 1</t>
        </is>
      </c>
      <c r="S1" t="inlineStr">
        <is>
          <t>T - Alternate 1</t>
        </is>
      </c>
      <c r="T1" t="inlineStr">
        <is>
          <t>T - Min Trade Amt 1</t>
        </is>
      </c>
      <c r="U1" t="inlineStr">
        <is>
          <t>T - Min Initial Buy Amt 1</t>
        </is>
      </c>
      <c r="V1" t="inlineStr">
        <is>
          <t>TD - Alternate 1</t>
        </is>
      </c>
      <c r="W1" t="inlineStr">
        <is>
          <t>TD - Min Trade Amt 1</t>
        </is>
      </c>
      <c r="X1" t="inlineStr">
        <is>
          <t>TD - Min Initial Buy Amt 1</t>
        </is>
      </c>
      <c r="Y1" t="inlineStr">
        <is>
          <t>TE - Alternate 1</t>
        </is>
      </c>
      <c r="Z1" t="inlineStr">
        <is>
          <t>TE - Min Trade Amt 1</t>
        </is>
      </c>
      <c r="AA1" t="inlineStr">
        <is>
          <t>TE - Min Initial Buy Amt 1</t>
        </is>
      </c>
      <c r="AB1" t="inlineStr">
        <is>
          <t>Alternate Custodian 2</t>
        </is>
      </c>
      <c r="AC1" t="inlineStr">
        <is>
          <t>T - Alternate 2</t>
        </is>
      </c>
      <c r="AD1" t="inlineStr">
        <is>
          <t>T - Min Trade Amt 2</t>
        </is>
      </c>
      <c r="AE1" t="inlineStr">
        <is>
          <t>T - Min Initial Buy Amt 2</t>
        </is>
      </c>
      <c r="AF1" t="inlineStr">
        <is>
          <t>TD - Alternate 2</t>
        </is>
      </c>
      <c r="AG1" t="inlineStr">
        <is>
          <t>TD - Min Trade Amt 2</t>
        </is>
      </c>
      <c r="AH1" t="inlineStr">
        <is>
          <t>TD - Min Initial Buy Amt 2</t>
        </is>
      </c>
      <c r="AI1" t="inlineStr">
        <is>
          <t>TE - Alternate 2</t>
        </is>
      </c>
      <c r="AJ1" t="inlineStr">
        <is>
          <t>TE - Min Trade Amt 2</t>
        </is>
      </c>
      <c r="AK1" t="inlineStr">
        <is>
          <t>TE - Min Initial Buy Amt 2</t>
        </is>
      </c>
      <c r="AL1" t="inlineStr">
        <is>
          <t>Alternate Custodian 3</t>
        </is>
      </c>
      <c r="AM1" t="inlineStr">
        <is>
          <t>T - Alternate 3</t>
        </is>
      </c>
      <c r="AN1" t="inlineStr">
        <is>
          <t>T - Min Trade Amt 3</t>
        </is>
      </c>
      <c r="AO1" t="inlineStr">
        <is>
          <t>T - Min Initial Buy Amt 3</t>
        </is>
      </c>
      <c r="AP1" t="inlineStr">
        <is>
          <t>TD - Alternate 3</t>
        </is>
      </c>
      <c r="AQ1" t="inlineStr">
        <is>
          <t>TD - Min Trade Amt 3</t>
        </is>
      </c>
      <c r="AR1" t="inlineStr">
        <is>
          <t>TD - Min Initial Buy Amt 3</t>
        </is>
      </c>
      <c r="AS1" t="inlineStr">
        <is>
          <t>TE - Alternate 3</t>
        </is>
      </c>
      <c r="AT1" t="inlineStr">
        <is>
          <t>TE - Min Trade Amt 3</t>
        </is>
      </c>
      <c r="AU1" t="inlineStr">
        <is>
          <t>TE - Min Initial Buy Amt 3</t>
        </is>
      </c>
      <c r="AV1" t="inlineStr">
        <is>
          <t>Buy Priority</t>
        </is>
      </c>
      <c r="AW1" t="inlineStr">
        <is>
          <t>Sell Priority</t>
        </is>
      </c>
      <c r="AX1" t="inlineStr">
        <is>
          <t>Security Set TLH Symbol 1</t>
        </is>
      </c>
      <c r="AY1" t="inlineStr">
        <is>
          <t>Security Set TLH Custodian 1</t>
        </is>
      </c>
      <c r="AZ1" t="inlineStr">
        <is>
          <t>Security Set TLH Priority 1</t>
        </is>
      </c>
      <c r="BA1" t="inlineStr">
        <is>
          <t>Security Set TLH Symbol 2</t>
        </is>
      </c>
      <c r="BB1" t="inlineStr">
        <is>
          <t>Security Set TLH Custodian 2</t>
        </is>
      </c>
      <c r="BC1" t="inlineStr">
        <is>
          <t>Security Set TLH Priority 2</t>
        </is>
      </c>
      <c r="BD1" t="inlineStr">
        <is>
          <t>Security Set TLH Symbol 3</t>
        </is>
      </c>
      <c r="BE1" t="inlineStr">
        <is>
          <t>Security Set TLH Custodian 3</t>
        </is>
      </c>
      <c r="BF1" t="inlineStr">
        <is>
          <t>Security Set TLH Priority 3</t>
        </is>
      </c>
      <c r="BG1" t="inlineStr">
        <is>
          <t>TLH Symbol 1</t>
        </is>
      </c>
      <c r="BH1" t="inlineStr">
        <is>
          <t>TLH Custodian 1</t>
        </is>
      </c>
      <c r="BI1" t="inlineStr">
        <is>
          <t>TLH Priority 1</t>
        </is>
      </c>
      <c r="BJ1" t="inlineStr">
        <is>
          <t>TLH Symbol 2</t>
        </is>
      </c>
      <c r="BK1" t="inlineStr">
        <is>
          <t>TLH Custodian 2</t>
        </is>
      </c>
      <c r="BL1" t="inlineStr">
        <is>
          <t>TLH Priority 2</t>
        </is>
      </c>
      <c r="BM1" t="inlineStr">
        <is>
          <t>TLH Symbol 3</t>
        </is>
      </c>
      <c r="BN1" t="inlineStr">
        <is>
          <t>TLH Custodian 3</t>
        </is>
      </c>
      <c r="BO1" t="inlineStr">
        <is>
          <t>TLH Priority 3</t>
        </is>
      </c>
      <c r="BP1" t="inlineStr">
        <is>
          <t>Group Equivalence Type 1</t>
        </is>
      </c>
      <c r="BQ1" t="inlineStr">
        <is>
          <t>Group Equivalent 1</t>
        </is>
      </c>
      <c r="BR1" t="inlineStr">
        <is>
          <t>Group Buy Priority 1</t>
        </is>
      </c>
      <c r="BS1" t="inlineStr">
        <is>
          <t>Group Sell Priority 1</t>
        </is>
      </c>
      <c r="BT1" t="inlineStr">
        <is>
          <t>Group Equivalence Type 2</t>
        </is>
      </c>
      <c r="BU1" t="inlineStr">
        <is>
          <t>Group Equivalent 2</t>
        </is>
      </c>
      <c r="BV1" t="inlineStr">
        <is>
          <t>Group Buy Priority 2</t>
        </is>
      </c>
      <c r="BW1" t="inlineStr">
        <is>
          <t>Group Sell Priority 2</t>
        </is>
      </c>
      <c r="BX1" t="inlineStr">
        <is>
          <t>Group Equivalence Type 3</t>
        </is>
      </c>
      <c r="BY1" t="inlineStr">
        <is>
          <t>Group Equivalent 3</t>
        </is>
      </c>
      <c r="BZ1" t="inlineStr">
        <is>
          <t>Group Buy Priority 3</t>
        </is>
      </c>
      <c r="CA1" t="inlineStr">
        <is>
          <t>Group Sell Priority 3</t>
        </is>
      </c>
    </row>
    <row r="2">
      <c r="A2" t="n">
        <v>155</v>
      </c>
      <c r="B2" t="inlineStr">
        <is>
          <t>Dynamic Mod Growth BLUIX Indiv Stock</t>
        </is>
      </c>
      <c r="C2" t="n">
        <v>1</v>
      </c>
      <c r="D2" t="inlineStr">
        <is>
          <t>false</t>
        </is>
      </c>
      <c r="E2" t="inlineStr">
        <is>
          <t>false</t>
        </is>
      </c>
      <c r="G2" t="n">
        <v>0</v>
      </c>
      <c r="I2" t="inlineStr">
        <is>
          <t>CUSTODIAL_CASH</t>
        </is>
      </c>
      <c r="K2" s="13">
        <f>Wentland!N6</f>
        <v/>
      </c>
      <c r="M2" t="n">
        <v>20</v>
      </c>
      <c r="AV2" t="inlineStr">
        <is>
          <t>Default</t>
        </is>
      </c>
      <c r="AW2" t="inlineStr">
        <is>
          <t>Default</t>
        </is>
      </c>
    </row>
    <row r="3">
      <c r="A3" t="n">
        <v>155</v>
      </c>
      <c r="B3" t="inlineStr">
        <is>
          <t>Dynamic Mod Growth BLUIX Indiv Stock</t>
        </is>
      </c>
      <c r="C3" t="n">
        <v>1</v>
      </c>
      <c r="D3" t="inlineStr">
        <is>
          <t>false</t>
        </is>
      </c>
      <c r="E3" t="inlineStr">
        <is>
          <t>false</t>
        </is>
      </c>
      <c r="G3" t="n">
        <v>0</v>
      </c>
      <c r="I3" s="13">
        <f>Wentland!M7</f>
        <v/>
      </c>
      <c r="K3" s="13">
        <f>Wentland!N7</f>
        <v/>
      </c>
      <c r="M3" t="n">
        <v>20</v>
      </c>
      <c r="AV3" t="inlineStr">
        <is>
          <t>Default</t>
        </is>
      </c>
      <c r="AW3" t="inlineStr">
        <is>
          <t>Default</t>
        </is>
      </c>
    </row>
    <row r="4">
      <c r="A4" t="n">
        <v>155</v>
      </c>
      <c r="B4" t="inlineStr">
        <is>
          <t>Dynamic Mod Growth BLUIX Indiv Stock</t>
        </is>
      </c>
      <c r="C4" t="n">
        <v>1</v>
      </c>
      <c r="D4" t="inlineStr">
        <is>
          <t>false</t>
        </is>
      </c>
      <c r="E4" t="inlineStr">
        <is>
          <t>false</t>
        </is>
      </c>
      <c r="G4" t="n">
        <v>0</v>
      </c>
      <c r="I4" s="13">
        <f>Wentland!M8</f>
        <v/>
      </c>
      <c r="K4" s="13">
        <f>Wentland!N8</f>
        <v/>
      </c>
      <c r="M4" t="n">
        <v>20</v>
      </c>
      <c r="AV4" t="inlineStr">
        <is>
          <t>Default</t>
        </is>
      </c>
      <c r="AW4" t="inlineStr">
        <is>
          <t>Default</t>
        </is>
      </c>
    </row>
    <row r="5">
      <c r="A5" t="n">
        <v>155</v>
      </c>
      <c r="B5" t="inlineStr">
        <is>
          <t>Dynamic Mod Growth BLUIX Indiv Stock</t>
        </is>
      </c>
      <c r="C5" t="n">
        <v>1</v>
      </c>
      <c r="D5" t="inlineStr">
        <is>
          <t>false</t>
        </is>
      </c>
      <c r="E5" t="inlineStr">
        <is>
          <t>false</t>
        </is>
      </c>
      <c r="G5" t="n">
        <v>0</v>
      </c>
      <c r="I5" s="13">
        <f>Wentland!M9</f>
        <v/>
      </c>
      <c r="K5" s="13">
        <f>Wentland!N9</f>
        <v/>
      </c>
      <c r="M5" t="n">
        <v>20</v>
      </c>
      <c r="AV5" t="inlineStr">
        <is>
          <t>Default</t>
        </is>
      </c>
      <c r="AW5" t="inlineStr">
        <is>
          <t>Default</t>
        </is>
      </c>
    </row>
    <row r="6">
      <c r="A6" t="n">
        <v>155</v>
      </c>
      <c r="B6" t="inlineStr">
        <is>
          <t>Dynamic Mod Growth BLUIX Indiv Stock</t>
        </is>
      </c>
      <c r="C6" t="n">
        <v>1</v>
      </c>
      <c r="D6" t="inlineStr">
        <is>
          <t>false</t>
        </is>
      </c>
      <c r="E6" t="inlineStr">
        <is>
          <t>false</t>
        </is>
      </c>
      <c r="G6" t="n">
        <v>0</v>
      </c>
      <c r="I6" s="13">
        <f>Wentland!M10</f>
        <v/>
      </c>
      <c r="K6" s="13">
        <f>Wentland!N10</f>
        <v/>
      </c>
      <c r="M6" t="n">
        <v>20</v>
      </c>
      <c r="AV6" t="inlineStr">
        <is>
          <t>Default</t>
        </is>
      </c>
      <c r="AW6" t="inlineStr">
        <is>
          <t>Default</t>
        </is>
      </c>
    </row>
    <row r="7">
      <c r="A7" t="n">
        <v>155</v>
      </c>
      <c r="B7" t="inlineStr">
        <is>
          <t>Dynamic Mod Growth BLUIX Indiv Stock</t>
        </is>
      </c>
      <c r="C7" t="n">
        <v>1</v>
      </c>
      <c r="D7" t="inlineStr">
        <is>
          <t>false</t>
        </is>
      </c>
      <c r="E7" t="inlineStr">
        <is>
          <t>false</t>
        </is>
      </c>
      <c r="G7" t="n">
        <v>0</v>
      </c>
      <c r="I7" s="13">
        <f>Wentland!M11</f>
        <v/>
      </c>
      <c r="K7" s="13">
        <f>Wentland!N11</f>
        <v/>
      </c>
      <c r="M7" t="n">
        <v>20</v>
      </c>
      <c r="AV7" t="inlineStr">
        <is>
          <t>Default</t>
        </is>
      </c>
      <c r="AW7" t="inlineStr">
        <is>
          <t>Default</t>
        </is>
      </c>
    </row>
    <row r="8">
      <c r="A8" t="n">
        <v>155</v>
      </c>
      <c r="B8" t="inlineStr">
        <is>
          <t>Dynamic Mod Growth BLUIX Indiv Stock</t>
        </is>
      </c>
      <c r="C8" t="n">
        <v>1</v>
      </c>
      <c r="D8" t="inlineStr">
        <is>
          <t>false</t>
        </is>
      </c>
      <c r="E8" t="inlineStr">
        <is>
          <t>false</t>
        </is>
      </c>
      <c r="G8" t="n">
        <v>0</v>
      </c>
      <c r="I8" s="13">
        <f>Wentland!M12</f>
        <v/>
      </c>
      <c r="K8" s="13">
        <f>Wentland!N12</f>
        <v/>
      </c>
      <c r="M8" t="n">
        <v>20</v>
      </c>
      <c r="AV8" t="inlineStr">
        <is>
          <t>Default</t>
        </is>
      </c>
      <c r="AW8" t="inlineStr">
        <is>
          <t>Default</t>
        </is>
      </c>
    </row>
    <row r="9">
      <c r="A9" t="n">
        <v>155</v>
      </c>
      <c r="B9" t="inlineStr">
        <is>
          <t>Dynamic Mod Growth BLUIX Indiv Stock</t>
        </is>
      </c>
      <c r="C9" t="n">
        <v>1</v>
      </c>
      <c r="D9" t="inlineStr">
        <is>
          <t>false</t>
        </is>
      </c>
      <c r="E9" t="inlineStr">
        <is>
          <t>false</t>
        </is>
      </c>
      <c r="G9" t="n">
        <v>0</v>
      </c>
      <c r="I9" s="13">
        <f>Wentland!M13</f>
        <v/>
      </c>
      <c r="K9" s="13">
        <f>Wentland!N13</f>
        <v/>
      </c>
      <c r="M9" t="n">
        <v>20</v>
      </c>
      <c r="AV9" t="inlineStr">
        <is>
          <t>Default</t>
        </is>
      </c>
      <c r="AW9" t="inlineStr">
        <is>
          <t>Default</t>
        </is>
      </c>
    </row>
    <row r="10">
      <c r="A10" t="n">
        <v>155</v>
      </c>
      <c r="B10" t="inlineStr">
        <is>
          <t>Dynamic Mod Growth BLUIX Indiv Stock</t>
        </is>
      </c>
      <c r="C10" t="n">
        <v>1</v>
      </c>
      <c r="D10" t="inlineStr">
        <is>
          <t>false</t>
        </is>
      </c>
      <c r="E10" t="inlineStr">
        <is>
          <t>false</t>
        </is>
      </c>
      <c r="G10" t="n">
        <v>0</v>
      </c>
      <c r="I10" s="13">
        <f>Wentland!M14</f>
        <v/>
      </c>
      <c r="K10" s="13">
        <f>Wentland!N14</f>
        <v/>
      </c>
      <c r="M10" t="n">
        <v>20</v>
      </c>
      <c r="AV10" t="inlineStr">
        <is>
          <t>Default</t>
        </is>
      </c>
      <c r="AW10" t="inlineStr">
        <is>
          <t>Default</t>
        </is>
      </c>
    </row>
    <row r="11">
      <c r="A11" t="n">
        <v>155</v>
      </c>
      <c r="B11" t="inlineStr">
        <is>
          <t>Dynamic Mod Growth BLUIX Indiv Stock</t>
        </is>
      </c>
      <c r="C11" t="n">
        <v>1</v>
      </c>
      <c r="D11" t="inlineStr">
        <is>
          <t>false</t>
        </is>
      </c>
      <c r="E11" t="inlineStr">
        <is>
          <t>false</t>
        </is>
      </c>
      <c r="G11" t="n">
        <v>0</v>
      </c>
      <c r="I11" s="13">
        <f>Wentland!M15</f>
        <v/>
      </c>
      <c r="K11" s="13">
        <f>Wentland!N15</f>
        <v/>
      </c>
      <c r="M11" t="n">
        <v>20</v>
      </c>
      <c r="AV11" t="inlineStr">
        <is>
          <t>Default</t>
        </is>
      </c>
      <c r="AW11" t="inlineStr">
        <is>
          <t>Default</t>
        </is>
      </c>
    </row>
    <row r="12">
      <c r="A12" t="n">
        <v>155</v>
      </c>
      <c r="B12" t="inlineStr">
        <is>
          <t>Dynamic Mod Growth BLUIX Indiv Stock</t>
        </is>
      </c>
      <c r="C12" t="n">
        <v>1</v>
      </c>
      <c r="D12" t="inlineStr">
        <is>
          <t>false</t>
        </is>
      </c>
      <c r="E12" t="inlineStr">
        <is>
          <t>false</t>
        </is>
      </c>
      <c r="G12" t="n">
        <v>0</v>
      </c>
      <c r="I12" s="13">
        <f>Wentland!M16</f>
        <v/>
      </c>
      <c r="K12" s="13">
        <f>Wentland!N16</f>
        <v/>
      </c>
      <c r="M12" t="n">
        <v>20</v>
      </c>
      <c r="AV12" t="inlineStr">
        <is>
          <t>Default</t>
        </is>
      </c>
      <c r="AW12" t="inlineStr">
        <is>
          <t>Default</t>
        </is>
      </c>
    </row>
    <row r="13">
      <c r="A13" t="n">
        <v>155</v>
      </c>
      <c r="B13" t="inlineStr">
        <is>
          <t>Dynamic Mod Growth BLUIX Indiv Stock</t>
        </is>
      </c>
      <c r="C13" t="n">
        <v>1</v>
      </c>
      <c r="D13" t="inlineStr">
        <is>
          <t>false</t>
        </is>
      </c>
      <c r="E13" t="inlineStr">
        <is>
          <t>false</t>
        </is>
      </c>
      <c r="G13" t="n">
        <v>0</v>
      </c>
      <c r="I13" s="13">
        <f>Wentland!M17</f>
        <v/>
      </c>
      <c r="K13" s="13">
        <f>Wentland!N17</f>
        <v/>
      </c>
      <c r="M13" t="n">
        <v>20</v>
      </c>
      <c r="AV13" t="inlineStr">
        <is>
          <t>Default</t>
        </is>
      </c>
      <c r="AW13" t="inlineStr">
        <is>
          <t>Default</t>
        </is>
      </c>
    </row>
    <row r="14">
      <c r="A14" t="n">
        <v>155</v>
      </c>
      <c r="B14" t="inlineStr">
        <is>
          <t>Dynamic Mod Growth BLUIX Indiv Stock</t>
        </is>
      </c>
      <c r="C14" t="n">
        <v>1</v>
      </c>
      <c r="D14" t="inlineStr">
        <is>
          <t>false</t>
        </is>
      </c>
      <c r="E14" t="inlineStr">
        <is>
          <t>false</t>
        </is>
      </c>
      <c r="G14" t="n">
        <v>0</v>
      </c>
      <c r="I14" s="13">
        <f>Wentland!M18</f>
        <v/>
      </c>
      <c r="K14" s="13">
        <f>Wentland!N18</f>
        <v/>
      </c>
      <c r="M14" t="n">
        <v>20</v>
      </c>
      <c r="AV14" t="inlineStr">
        <is>
          <t>Default</t>
        </is>
      </c>
      <c r="AW14" t="inlineStr">
        <is>
          <t>Default</t>
        </is>
      </c>
    </row>
    <row r="15">
      <c r="A15" t="n">
        <v>155</v>
      </c>
      <c r="B15" t="inlineStr">
        <is>
          <t>Dynamic Mod Growth BLUIX Indiv Stock</t>
        </is>
      </c>
      <c r="C15" t="n">
        <v>1</v>
      </c>
      <c r="D15" t="inlineStr">
        <is>
          <t>false</t>
        </is>
      </c>
      <c r="E15" t="inlineStr">
        <is>
          <t>false</t>
        </is>
      </c>
      <c r="G15" t="n">
        <v>0</v>
      </c>
      <c r="I15" s="13">
        <f>Wentland!M19</f>
        <v/>
      </c>
      <c r="K15" s="13">
        <f>Wentland!N19</f>
        <v/>
      </c>
      <c r="M15" t="n">
        <v>20</v>
      </c>
      <c r="AV15" t="inlineStr">
        <is>
          <t>Default</t>
        </is>
      </c>
      <c r="AW15" t="inlineStr">
        <is>
          <t>Default</t>
        </is>
      </c>
    </row>
    <row r="16">
      <c r="A16" t="n">
        <v>155</v>
      </c>
      <c r="B16" t="inlineStr">
        <is>
          <t>Dynamic Mod Growth BLUIX Indiv Stock</t>
        </is>
      </c>
      <c r="C16" t="n">
        <v>1</v>
      </c>
      <c r="D16" t="inlineStr">
        <is>
          <t>false</t>
        </is>
      </c>
      <c r="E16" t="inlineStr">
        <is>
          <t>false</t>
        </is>
      </c>
      <c r="G16" t="n">
        <v>0</v>
      </c>
      <c r="I16" s="13">
        <f>Wentland!M20</f>
        <v/>
      </c>
      <c r="K16" s="13">
        <f>Wentland!N20</f>
        <v/>
      </c>
      <c r="M16" t="n">
        <v>20</v>
      </c>
      <c r="AV16" t="inlineStr">
        <is>
          <t>Default</t>
        </is>
      </c>
      <c r="AW16" t="inlineStr">
        <is>
          <t>Default</t>
        </is>
      </c>
    </row>
    <row r="17">
      <c r="A17" t="n">
        <v>155</v>
      </c>
      <c r="B17" t="inlineStr">
        <is>
          <t>Dynamic Mod Growth BLUIX Indiv Stock</t>
        </is>
      </c>
      <c r="C17" t="n">
        <v>1</v>
      </c>
      <c r="D17" t="inlineStr">
        <is>
          <t>false</t>
        </is>
      </c>
      <c r="E17" t="inlineStr">
        <is>
          <t>false</t>
        </is>
      </c>
      <c r="G17" t="n">
        <v>0</v>
      </c>
      <c r="I17" s="13">
        <f>Wentland!M21</f>
        <v/>
      </c>
      <c r="K17" s="13">
        <f>Wentland!N21</f>
        <v/>
      </c>
      <c r="M17" t="n">
        <v>20</v>
      </c>
      <c r="AV17" t="inlineStr">
        <is>
          <t>Default</t>
        </is>
      </c>
      <c r="AW17" t="inlineStr">
        <is>
          <t>Default</t>
        </is>
      </c>
    </row>
    <row r="18">
      <c r="A18" t="n">
        <v>155</v>
      </c>
      <c r="B18" t="inlineStr">
        <is>
          <t>Dynamic Mod Growth BLUIX Indiv Stock</t>
        </is>
      </c>
      <c r="C18" t="n">
        <v>1</v>
      </c>
      <c r="D18" t="inlineStr">
        <is>
          <t>false</t>
        </is>
      </c>
      <c r="E18" t="inlineStr">
        <is>
          <t>false</t>
        </is>
      </c>
      <c r="G18" t="n">
        <v>0</v>
      </c>
      <c r="I18" s="13">
        <f>Wentland!M22</f>
        <v/>
      </c>
      <c r="K18" s="13">
        <f>Wentland!N22</f>
        <v/>
      </c>
      <c r="M18" t="n">
        <v>20</v>
      </c>
      <c r="AV18" t="inlineStr">
        <is>
          <t>Default</t>
        </is>
      </c>
      <c r="AW18" t="inlineStr">
        <is>
          <t>Default</t>
        </is>
      </c>
    </row>
    <row r="19">
      <c r="A19" t="n">
        <v>155</v>
      </c>
      <c r="B19" t="inlineStr">
        <is>
          <t>Dynamic Mod Growth BLUIX Indiv Stock</t>
        </is>
      </c>
      <c r="C19" t="n">
        <v>1</v>
      </c>
      <c r="D19" t="inlineStr">
        <is>
          <t>false</t>
        </is>
      </c>
      <c r="E19" t="inlineStr">
        <is>
          <t>false</t>
        </is>
      </c>
      <c r="G19" t="n">
        <v>0</v>
      </c>
      <c r="I19" s="13">
        <f>Wentland!M23</f>
        <v/>
      </c>
      <c r="K19" s="13">
        <f>Wentland!N23</f>
        <v/>
      </c>
      <c r="M19" t="n">
        <v>20</v>
      </c>
      <c r="AV19" t="inlineStr">
        <is>
          <t>Default</t>
        </is>
      </c>
      <c r="AW19" t="inlineStr">
        <is>
          <t>Default</t>
        </is>
      </c>
    </row>
    <row r="20">
      <c r="A20" t="n">
        <v>155</v>
      </c>
      <c r="B20" t="inlineStr">
        <is>
          <t>Dynamic Mod Growth BLUIX Indiv Stock</t>
        </is>
      </c>
      <c r="C20" t="n">
        <v>1</v>
      </c>
      <c r="D20" t="inlineStr">
        <is>
          <t>false</t>
        </is>
      </c>
      <c r="E20" t="inlineStr">
        <is>
          <t>false</t>
        </is>
      </c>
      <c r="G20" t="n">
        <v>0</v>
      </c>
      <c r="I20" s="13">
        <f>Wentland!M24</f>
        <v/>
      </c>
      <c r="K20" s="13">
        <f>Wentland!N24</f>
        <v/>
      </c>
      <c r="M20" t="n">
        <v>20</v>
      </c>
      <c r="AV20" t="inlineStr">
        <is>
          <t>Default</t>
        </is>
      </c>
      <c r="AW20" t="inlineStr">
        <is>
          <t>Default</t>
        </is>
      </c>
    </row>
    <row r="21">
      <c r="A21" t="n">
        <v>155</v>
      </c>
      <c r="B21" t="inlineStr">
        <is>
          <t>Dynamic Mod Growth BLUIX Indiv Stock</t>
        </is>
      </c>
      <c r="C21" t="n">
        <v>1</v>
      </c>
      <c r="D21" t="inlineStr">
        <is>
          <t>false</t>
        </is>
      </c>
      <c r="E21" t="inlineStr">
        <is>
          <t>false</t>
        </is>
      </c>
      <c r="G21" t="n">
        <v>0</v>
      </c>
      <c r="I21" s="13">
        <f>Wentland!M25</f>
        <v/>
      </c>
      <c r="K21" s="13">
        <f>Wentland!N25</f>
        <v/>
      </c>
      <c r="M21" t="n">
        <v>20</v>
      </c>
      <c r="AV21" t="inlineStr">
        <is>
          <t>Default</t>
        </is>
      </c>
      <c r="AW21" t="inlineStr">
        <is>
          <t>Default</t>
        </is>
      </c>
    </row>
    <row r="22">
      <c r="A22" t="n">
        <v>155</v>
      </c>
      <c r="B22" t="inlineStr">
        <is>
          <t>Dynamic Mod Growth BLUIX Indiv Stock</t>
        </is>
      </c>
      <c r="C22" t="n">
        <v>1</v>
      </c>
      <c r="D22" t="inlineStr">
        <is>
          <t>false</t>
        </is>
      </c>
      <c r="E22" t="inlineStr">
        <is>
          <t>false</t>
        </is>
      </c>
      <c r="G22" t="n">
        <v>0</v>
      </c>
      <c r="I22" s="13">
        <f>Wentland!M26</f>
        <v/>
      </c>
      <c r="K22" s="13">
        <f>Wentland!N26</f>
        <v/>
      </c>
      <c r="M22" t="n">
        <v>20</v>
      </c>
      <c r="AV22" t="inlineStr">
        <is>
          <t>Default</t>
        </is>
      </c>
      <c r="AW22" t="inlineStr">
        <is>
          <t>Default</t>
        </is>
      </c>
    </row>
    <row r="23">
      <c r="A23" t="n">
        <v>155</v>
      </c>
      <c r="B23" t="inlineStr">
        <is>
          <t>Dynamic Mod Growth BLUIX Indiv Stock</t>
        </is>
      </c>
      <c r="C23" t="n">
        <v>1</v>
      </c>
      <c r="D23" t="inlineStr">
        <is>
          <t>false</t>
        </is>
      </c>
      <c r="E23" t="inlineStr">
        <is>
          <t>false</t>
        </is>
      </c>
      <c r="G23" t="n">
        <v>0</v>
      </c>
      <c r="I23" s="13">
        <f>Wentland!M27</f>
        <v/>
      </c>
      <c r="K23" s="13">
        <f>Wentland!N27</f>
        <v/>
      </c>
      <c r="M23" t="n">
        <v>20</v>
      </c>
      <c r="AV23" t="inlineStr">
        <is>
          <t>Default</t>
        </is>
      </c>
      <c r="AW23" t="inlineStr">
        <is>
          <t>Default</t>
        </is>
      </c>
    </row>
    <row r="24">
      <c r="A24" t="n">
        <v>155</v>
      </c>
      <c r="B24" t="inlineStr">
        <is>
          <t>Dynamic Mod Growth BLUIX Indiv Stock</t>
        </is>
      </c>
      <c r="C24" t="n">
        <v>1</v>
      </c>
      <c r="D24" t="inlineStr">
        <is>
          <t>false</t>
        </is>
      </c>
      <c r="E24" t="inlineStr">
        <is>
          <t>false</t>
        </is>
      </c>
      <c r="G24" t="n">
        <v>0</v>
      </c>
      <c r="I24" s="13">
        <f>Wentland!M28</f>
        <v/>
      </c>
      <c r="K24" s="13">
        <f>Wentland!N28</f>
        <v/>
      </c>
      <c r="M24" t="n">
        <v>20</v>
      </c>
      <c r="AV24" t="inlineStr">
        <is>
          <t>Default</t>
        </is>
      </c>
      <c r="AW24" t="inlineStr">
        <is>
          <t>Default</t>
        </is>
      </c>
    </row>
    <row r="25">
      <c r="A25" t="n">
        <v>155</v>
      </c>
      <c r="B25" t="inlineStr">
        <is>
          <t>Dynamic Mod Growth BLUIX Indiv Stock</t>
        </is>
      </c>
      <c r="C25" t="n">
        <v>1</v>
      </c>
      <c r="D25" t="inlineStr">
        <is>
          <t>false</t>
        </is>
      </c>
      <c r="E25" t="inlineStr">
        <is>
          <t>false</t>
        </is>
      </c>
      <c r="G25" t="n">
        <v>0</v>
      </c>
      <c r="I25" s="13">
        <f>Wentland!M29</f>
        <v/>
      </c>
      <c r="K25" s="13">
        <f>Wentland!N29</f>
        <v/>
      </c>
      <c r="M25" t="n">
        <v>20</v>
      </c>
      <c r="AV25" t="inlineStr">
        <is>
          <t>Default</t>
        </is>
      </c>
      <c r="AW25" t="inlineStr">
        <is>
          <t>Default</t>
        </is>
      </c>
    </row>
    <row r="26">
      <c r="A26" t="n">
        <v>155</v>
      </c>
      <c r="B26" t="inlineStr">
        <is>
          <t>Dynamic Mod Growth BLUIX Indiv Stock</t>
        </is>
      </c>
      <c r="C26" t="n">
        <v>1</v>
      </c>
      <c r="D26" t="inlineStr">
        <is>
          <t>false</t>
        </is>
      </c>
      <c r="E26" t="inlineStr">
        <is>
          <t>false</t>
        </is>
      </c>
      <c r="G26" t="n">
        <v>0</v>
      </c>
      <c r="I26" s="13">
        <f>Wentland!M30</f>
        <v/>
      </c>
      <c r="K26" s="13">
        <f>Wentland!N30</f>
        <v/>
      </c>
      <c r="M26" t="n">
        <v>20</v>
      </c>
      <c r="AV26" t="inlineStr">
        <is>
          <t>Default</t>
        </is>
      </c>
      <c r="AW26" t="inlineStr">
        <is>
          <t>Default</t>
        </is>
      </c>
    </row>
    <row r="27">
      <c r="A27" t="n">
        <v>155</v>
      </c>
      <c r="B27" t="inlineStr">
        <is>
          <t>Dynamic Mod Growth BLUIX Indiv Stock</t>
        </is>
      </c>
      <c r="C27" t="n">
        <v>1</v>
      </c>
      <c r="D27" t="inlineStr">
        <is>
          <t>false</t>
        </is>
      </c>
      <c r="E27" t="inlineStr">
        <is>
          <t>false</t>
        </is>
      </c>
      <c r="G27" t="n">
        <v>0</v>
      </c>
      <c r="I27" s="13">
        <f>Wentland!M31</f>
        <v/>
      </c>
      <c r="K27" s="13">
        <f>Wentland!N31</f>
        <v/>
      </c>
      <c r="M27" t="n">
        <v>20</v>
      </c>
      <c r="AV27" t="inlineStr">
        <is>
          <t>Default</t>
        </is>
      </c>
      <c r="AW27" t="inlineStr">
        <is>
          <t>Default</t>
        </is>
      </c>
    </row>
    <row r="28">
      <c r="A28" t="n">
        <v>155</v>
      </c>
      <c r="B28" t="inlineStr">
        <is>
          <t>Dynamic Mod Growth BLUIX Indiv Stock</t>
        </is>
      </c>
      <c r="C28" t="n">
        <v>1</v>
      </c>
      <c r="D28" t="inlineStr">
        <is>
          <t>false</t>
        </is>
      </c>
      <c r="E28" t="inlineStr">
        <is>
          <t>false</t>
        </is>
      </c>
      <c r="G28" t="n">
        <v>0</v>
      </c>
      <c r="I28" s="13">
        <f>Wentland!M32</f>
        <v/>
      </c>
      <c r="K28" s="13">
        <f>Wentland!N32</f>
        <v/>
      </c>
      <c r="M28" t="n">
        <v>20</v>
      </c>
      <c r="AV28" t="inlineStr">
        <is>
          <t>Default</t>
        </is>
      </c>
      <c r="AW28" t="inlineStr">
        <is>
          <t>Default</t>
        </is>
      </c>
    </row>
    <row r="29">
      <c r="A29" t="n">
        <v>155</v>
      </c>
      <c r="B29" t="inlineStr">
        <is>
          <t>Dynamic Mod Growth BLUIX Indiv Stock</t>
        </is>
      </c>
      <c r="C29" t="n">
        <v>1</v>
      </c>
      <c r="D29" t="inlineStr">
        <is>
          <t>false</t>
        </is>
      </c>
      <c r="E29" t="inlineStr">
        <is>
          <t>false</t>
        </is>
      </c>
      <c r="G29" t="n">
        <v>0</v>
      </c>
      <c r="I29" s="13">
        <f>Wentland!M33</f>
        <v/>
      </c>
      <c r="K29" s="13">
        <f>Wentland!N33</f>
        <v/>
      </c>
      <c r="M29" t="n">
        <v>20</v>
      </c>
      <c r="AV29" t="inlineStr">
        <is>
          <t>Default</t>
        </is>
      </c>
      <c r="AW29" t="inlineStr">
        <is>
          <t>Default</t>
        </is>
      </c>
    </row>
    <row r="30">
      <c r="A30" t="n">
        <v>155</v>
      </c>
      <c r="B30" t="inlineStr">
        <is>
          <t>Dynamic Mod Growth BLUIX Indiv Stock</t>
        </is>
      </c>
      <c r="C30" t="n">
        <v>1</v>
      </c>
      <c r="D30" t="inlineStr">
        <is>
          <t>false</t>
        </is>
      </c>
      <c r="E30" t="inlineStr">
        <is>
          <t>false</t>
        </is>
      </c>
      <c r="G30" t="n">
        <v>0</v>
      </c>
      <c r="I30" s="13">
        <f>Wentland!M34</f>
        <v/>
      </c>
      <c r="K30" s="13">
        <f>Wentland!N34</f>
        <v/>
      </c>
      <c r="M30" t="n">
        <v>20</v>
      </c>
      <c r="AV30" t="inlineStr">
        <is>
          <t>Default</t>
        </is>
      </c>
      <c r="AW30" t="inlineStr">
        <is>
          <t>Default</t>
        </is>
      </c>
    </row>
    <row r="31">
      <c r="A31" t="n">
        <v>155</v>
      </c>
      <c r="B31" t="inlineStr">
        <is>
          <t>Dynamic Mod Growth BLUIX Indiv Stock</t>
        </is>
      </c>
      <c r="C31" t="n">
        <v>1</v>
      </c>
      <c r="D31" t="inlineStr">
        <is>
          <t>false</t>
        </is>
      </c>
      <c r="E31" t="inlineStr">
        <is>
          <t>false</t>
        </is>
      </c>
      <c r="G31" t="n">
        <v>0</v>
      </c>
      <c r="I31" s="13">
        <f>Wentland!M35</f>
        <v/>
      </c>
      <c r="K31" s="13">
        <f>Wentland!N35</f>
        <v/>
      </c>
      <c r="M31" t="n">
        <v>20</v>
      </c>
      <c r="AV31" t="inlineStr">
        <is>
          <t>Default</t>
        </is>
      </c>
      <c r="AW31" t="inlineStr">
        <is>
          <t>Default</t>
        </is>
      </c>
    </row>
    <row r="32">
      <c r="A32" t="n">
        <v>155</v>
      </c>
      <c r="B32" t="inlineStr">
        <is>
          <t>Dynamic Mod Growth BLUIX Indiv Stock</t>
        </is>
      </c>
      <c r="C32" t="n">
        <v>1</v>
      </c>
      <c r="D32" t="inlineStr">
        <is>
          <t>false</t>
        </is>
      </c>
      <c r="E32" t="inlineStr">
        <is>
          <t>false</t>
        </is>
      </c>
      <c r="G32" t="n">
        <v>0</v>
      </c>
      <c r="I32" s="13">
        <f>Wentland!M36</f>
        <v/>
      </c>
      <c r="K32" s="13">
        <f>Wentland!N36</f>
        <v/>
      </c>
      <c r="M32" t="n">
        <v>20</v>
      </c>
      <c r="AV32" t="inlineStr">
        <is>
          <t>Default</t>
        </is>
      </c>
      <c r="AW32" t="inlineStr">
        <is>
          <t>Default</t>
        </is>
      </c>
    </row>
    <row r="33">
      <c r="A33" t="n">
        <v>155</v>
      </c>
      <c r="B33" t="inlineStr">
        <is>
          <t>Dynamic Mod Growth BLUIX Indiv Stock</t>
        </is>
      </c>
      <c r="C33" t="n">
        <v>1</v>
      </c>
      <c r="D33" t="inlineStr">
        <is>
          <t>false</t>
        </is>
      </c>
      <c r="E33" t="inlineStr">
        <is>
          <t>false</t>
        </is>
      </c>
      <c r="G33" t="n">
        <v>0</v>
      </c>
      <c r="I33" s="13">
        <f>Wentland!M37</f>
        <v/>
      </c>
      <c r="K33" s="13">
        <f>Wentland!N37</f>
        <v/>
      </c>
      <c r="M33" t="n">
        <v>20</v>
      </c>
      <c r="AV33" t="inlineStr">
        <is>
          <t>Default</t>
        </is>
      </c>
      <c r="AW33" t="inlineStr">
        <is>
          <t>Default</t>
        </is>
      </c>
    </row>
    <row r="34">
      <c r="A34" t="n">
        <v>155</v>
      </c>
      <c r="B34" t="inlineStr">
        <is>
          <t>Dynamic Mod Growth BLUIX Indiv Stock</t>
        </is>
      </c>
      <c r="C34" t="n">
        <v>1</v>
      </c>
      <c r="D34" t="inlineStr">
        <is>
          <t>false</t>
        </is>
      </c>
      <c r="E34" t="inlineStr">
        <is>
          <t>false</t>
        </is>
      </c>
      <c r="G34" t="n">
        <v>0</v>
      </c>
      <c r="I34" s="13">
        <f>Wentland!M38</f>
        <v/>
      </c>
      <c r="K34" s="13">
        <f>Wentland!N38</f>
        <v/>
      </c>
      <c r="M34" t="n">
        <v>20</v>
      </c>
      <c r="AV34" t="inlineStr">
        <is>
          <t>Default</t>
        </is>
      </c>
      <c r="AW34" t="inlineStr">
        <is>
          <t>Default</t>
        </is>
      </c>
    </row>
    <row r="35">
      <c r="A35" t="n">
        <v>155</v>
      </c>
      <c r="B35" t="inlineStr">
        <is>
          <t>Dynamic Mod Growth BLUIX Indiv Stock</t>
        </is>
      </c>
      <c r="C35" t="n">
        <v>1</v>
      </c>
      <c r="D35" t="inlineStr">
        <is>
          <t>false</t>
        </is>
      </c>
      <c r="E35" t="inlineStr">
        <is>
          <t>false</t>
        </is>
      </c>
      <c r="G35" t="n">
        <v>0</v>
      </c>
      <c r="I35" s="13">
        <f>Wentland!M39</f>
        <v/>
      </c>
      <c r="K35" s="13">
        <f>Wentland!N39</f>
        <v/>
      </c>
      <c r="M35" t="n">
        <v>20</v>
      </c>
      <c r="AV35" t="inlineStr">
        <is>
          <t>Default</t>
        </is>
      </c>
      <c r="AW35" t="inlineStr">
        <is>
          <t>Default</t>
        </is>
      </c>
    </row>
    <row r="36">
      <c r="A36" t="n">
        <v>155</v>
      </c>
      <c r="B36" t="inlineStr">
        <is>
          <t>Dynamic Mod Growth BLUIX Indiv Stock</t>
        </is>
      </c>
      <c r="C36" t="n">
        <v>1</v>
      </c>
      <c r="D36" t="inlineStr">
        <is>
          <t>false</t>
        </is>
      </c>
      <c r="E36" t="inlineStr">
        <is>
          <t>false</t>
        </is>
      </c>
      <c r="G36" t="n">
        <v>0</v>
      </c>
      <c r="I36" s="13">
        <f>Wentland!M40</f>
        <v/>
      </c>
      <c r="K36" s="13">
        <f>Wentland!N40</f>
        <v/>
      </c>
      <c r="M36" t="n">
        <v>20</v>
      </c>
      <c r="AV36" t="inlineStr">
        <is>
          <t>Default</t>
        </is>
      </c>
      <c r="AW36" t="inlineStr">
        <is>
          <t>Default</t>
        </is>
      </c>
    </row>
    <row r="37">
      <c r="A37" t="n">
        <v>155</v>
      </c>
      <c r="B37" t="inlineStr">
        <is>
          <t>Dynamic Mod Growth BLUIX Indiv Stock</t>
        </is>
      </c>
      <c r="C37" t="n">
        <v>1</v>
      </c>
      <c r="D37" t="inlineStr">
        <is>
          <t>false</t>
        </is>
      </c>
      <c r="E37" t="inlineStr">
        <is>
          <t>false</t>
        </is>
      </c>
      <c r="G37" t="n">
        <v>0</v>
      </c>
      <c r="I37" s="13">
        <f>Wentland!M41</f>
        <v/>
      </c>
      <c r="K37" s="13">
        <f>Wentland!N41</f>
        <v/>
      </c>
      <c r="M37" t="n">
        <v>20</v>
      </c>
      <c r="AV37" t="inlineStr">
        <is>
          <t>Default</t>
        </is>
      </c>
      <c r="AW37" t="inlineStr">
        <is>
          <t>Default</t>
        </is>
      </c>
    </row>
    <row r="38">
      <c r="A38" t="n">
        <v>155</v>
      </c>
      <c r="B38" t="inlineStr">
        <is>
          <t>Dynamic Mod Growth BLUIX Indiv Stock</t>
        </is>
      </c>
      <c r="C38" t="n">
        <v>1</v>
      </c>
      <c r="D38" t="inlineStr">
        <is>
          <t>false</t>
        </is>
      </c>
      <c r="E38" t="inlineStr">
        <is>
          <t>false</t>
        </is>
      </c>
      <c r="G38" t="n">
        <v>0</v>
      </c>
      <c r="I38" s="13">
        <f>Wentland!M42</f>
        <v/>
      </c>
      <c r="K38" s="13">
        <f>Wentland!N42</f>
        <v/>
      </c>
      <c r="M38" t="n">
        <v>20</v>
      </c>
      <c r="AV38" t="inlineStr">
        <is>
          <t>Default</t>
        </is>
      </c>
      <c r="AW38" t="inlineStr">
        <is>
          <t>Default</t>
        </is>
      </c>
    </row>
    <row r="39">
      <c r="A39" t="n">
        <v>155</v>
      </c>
      <c r="B39" t="inlineStr">
        <is>
          <t>Dynamic Mod Growth BLUIX Indiv Stock</t>
        </is>
      </c>
      <c r="C39" t="n">
        <v>1</v>
      </c>
      <c r="D39" t="inlineStr">
        <is>
          <t>false</t>
        </is>
      </c>
      <c r="E39" t="inlineStr">
        <is>
          <t>false</t>
        </is>
      </c>
      <c r="G39" t="n">
        <v>0</v>
      </c>
      <c r="I39" s="13">
        <f>Wentland!M43</f>
        <v/>
      </c>
      <c r="K39" s="13">
        <f>Wentland!N43</f>
        <v/>
      </c>
      <c r="M39" t="n">
        <v>20</v>
      </c>
      <c r="AV39" t="inlineStr">
        <is>
          <t>Default</t>
        </is>
      </c>
      <c r="AW39" t="inlineStr">
        <is>
          <t>Default</t>
        </is>
      </c>
    </row>
    <row r="40">
      <c r="A40" t="n">
        <v>155</v>
      </c>
      <c r="B40" t="inlineStr">
        <is>
          <t>Dynamic Mod Growth BLUIX Indiv Stock</t>
        </is>
      </c>
      <c r="C40" t="n">
        <v>1</v>
      </c>
      <c r="D40" t="inlineStr">
        <is>
          <t>false</t>
        </is>
      </c>
      <c r="E40" t="inlineStr">
        <is>
          <t>false</t>
        </is>
      </c>
      <c r="G40" t="n">
        <v>0</v>
      </c>
      <c r="I40" s="13">
        <f>Wentland!M44</f>
        <v/>
      </c>
      <c r="K40" s="13">
        <f>Wentland!N44</f>
        <v/>
      </c>
      <c r="M40" t="n">
        <v>20</v>
      </c>
      <c r="AV40" t="inlineStr">
        <is>
          <t>Default</t>
        </is>
      </c>
      <c r="AW40" t="inlineStr">
        <is>
          <t>Default</t>
        </is>
      </c>
    </row>
    <row r="41">
      <c r="A41" t="n">
        <v>155</v>
      </c>
      <c r="B41" t="inlineStr">
        <is>
          <t>Dynamic Mod Growth BLUIX Indiv Stock</t>
        </is>
      </c>
      <c r="C41" t="n">
        <v>1</v>
      </c>
      <c r="D41" t="inlineStr">
        <is>
          <t>false</t>
        </is>
      </c>
      <c r="E41" t="inlineStr">
        <is>
          <t>false</t>
        </is>
      </c>
      <c r="G41" t="n">
        <v>0</v>
      </c>
      <c r="I41" s="13">
        <f>Wentland!M45</f>
        <v/>
      </c>
      <c r="K41" s="13">
        <f>Wentland!N45</f>
        <v/>
      </c>
      <c r="M41" t="n">
        <v>20</v>
      </c>
      <c r="AV41" t="inlineStr">
        <is>
          <t>Default</t>
        </is>
      </c>
      <c r="AW41" t="inlineStr">
        <is>
          <t>Default</t>
        </is>
      </c>
    </row>
    <row r="42">
      <c r="A42" t="n">
        <v>155</v>
      </c>
      <c r="B42" t="inlineStr">
        <is>
          <t>Dynamic Mod Growth BLUIX Indiv Stock</t>
        </is>
      </c>
      <c r="C42" t="n">
        <v>1</v>
      </c>
      <c r="D42" t="inlineStr">
        <is>
          <t>false</t>
        </is>
      </c>
      <c r="E42" t="inlineStr">
        <is>
          <t>false</t>
        </is>
      </c>
      <c r="G42" t="n">
        <v>0</v>
      </c>
      <c r="I42" s="13">
        <f>Wentland!M46</f>
        <v/>
      </c>
      <c r="K42" s="13">
        <f>Wentland!N46</f>
        <v/>
      </c>
      <c r="M42" t="n">
        <v>20</v>
      </c>
      <c r="AV42" t="inlineStr">
        <is>
          <t>Default</t>
        </is>
      </c>
      <c r="AW42" t="inlineStr">
        <is>
          <t>Default</t>
        </is>
      </c>
    </row>
    <row r="43">
      <c r="A43" t="n">
        <v>155</v>
      </c>
      <c r="B43" t="inlineStr">
        <is>
          <t>Dynamic Mod Growth BLUIX Indiv Stock</t>
        </is>
      </c>
      <c r="C43" t="n">
        <v>1</v>
      </c>
      <c r="D43" t="inlineStr">
        <is>
          <t>false</t>
        </is>
      </c>
      <c r="E43" t="inlineStr">
        <is>
          <t>false</t>
        </is>
      </c>
      <c r="G43" t="n">
        <v>0</v>
      </c>
      <c r="I43" s="13">
        <f>Wentland!M47</f>
        <v/>
      </c>
      <c r="K43" s="13">
        <f>Wentland!N47</f>
        <v/>
      </c>
      <c r="M43" t="n">
        <v>20</v>
      </c>
      <c r="AV43" t="inlineStr">
        <is>
          <t>Default</t>
        </is>
      </c>
      <c r="AW43" t="inlineStr">
        <is>
          <t>Default</t>
        </is>
      </c>
    </row>
    <row r="44">
      <c r="A44" t="n">
        <v>155</v>
      </c>
      <c r="B44" t="inlineStr">
        <is>
          <t>Dynamic Mod Growth BLUIX Indiv Stock</t>
        </is>
      </c>
      <c r="C44" t="n">
        <v>1</v>
      </c>
      <c r="D44" t="inlineStr">
        <is>
          <t>false</t>
        </is>
      </c>
      <c r="E44" t="inlineStr">
        <is>
          <t>false</t>
        </is>
      </c>
      <c r="G44" t="n">
        <v>0</v>
      </c>
      <c r="I44" s="13">
        <f>Wentland!M48</f>
        <v/>
      </c>
      <c r="K44" s="13">
        <f>Wentland!N48</f>
        <v/>
      </c>
      <c r="M44" t="n">
        <v>20</v>
      </c>
      <c r="AV44" t="inlineStr">
        <is>
          <t>Default</t>
        </is>
      </c>
      <c r="AW44" t="inlineStr">
        <is>
          <t>Default</t>
        </is>
      </c>
    </row>
    <row r="45">
      <c r="A45" t="n">
        <v>155</v>
      </c>
      <c r="B45" t="inlineStr">
        <is>
          <t>Dynamic Mod Growth BLUIX Indiv Stock</t>
        </is>
      </c>
      <c r="C45" t="n">
        <v>1</v>
      </c>
      <c r="D45" t="inlineStr">
        <is>
          <t>false</t>
        </is>
      </c>
      <c r="E45" t="inlineStr">
        <is>
          <t>false</t>
        </is>
      </c>
      <c r="G45" t="n">
        <v>0</v>
      </c>
      <c r="I45" s="13">
        <f>Wentland!M49</f>
        <v/>
      </c>
      <c r="K45" s="13">
        <f>Wentland!N49</f>
        <v/>
      </c>
      <c r="M45" t="n">
        <v>20</v>
      </c>
      <c r="AV45" t="inlineStr">
        <is>
          <t>Default</t>
        </is>
      </c>
      <c r="AW45" t="inlineStr">
        <is>
          <t>Default</t>
        </is>
      </c>
    </row>
    <row r="46">
      <c r="A46" t="n">
        <v>155</v>
      </c>
      <c r="B46" t="inlineStr">
        <is>
          <t>Dynamic Mod Growth BLUIX Indiv Stock</t>
        </is>
      </c>
      <c r="C46" t="n">
        <v>1</v>
      </c>
      <c r="D46" t="inlineStr">
        <is>
          <t>false</t>
        </is>
      </c>
      <c r="E46" t="inlineStr">
        <is>
          <t>false</t>
        </is>
      </c>
      <c r="G46" t="n">
        <v>0</v>
      </c>
      <c r="I46" s="13">
        <f>Wentland!M50</f>
        <v/>
      </c>
      <c r="K46" s="13">
        <f>Wentland!N50</f>
        <v/>
      </c>
      <c r="M46" t="n">
        <v>20</v>
      </c>
      <c r="AV46" t="inlineStr">
        <is>
          <t>Default</t>
        </is>
      </c>
      <c r="AW46" t="inlineStr">
        <is>
          <t>Default</t>
        </is>
      </c>
    </row>
    <row r="47">
      <c r="A47" t="n">
        <v>155</v>
      </c>
      <c r="B47" t="inlineStr">
        <is>
          <t>Dynamic Mod Growth BLUIX Indiv Stock</t>
        </is>
      </c>
      <c r="C47" t="n">
        <v>1</v>
      </c>
      <c r="D47" t="inlineStr">
        <is>
          <t>false</t>
        </is>
      </c>
      <c r="E47" t="inlineStr">
        <is>
          <t>false</t>
        </is>
      </c>
      <c r="G47" t="n">
        <v>0</v>
      </c>
      <c r="I47" s="13">
        <f>Wentland!M51</f>
        <v/>
      </c>
      <c r="K47" s="13">
        <f>Wentland!N51</f>
        <v/>
      </c>
      <c r="M47" t="n">
        <v>20</v>
      </c>
      <c r="AV47" t="inlineStr">
        <is>
          <t>Default</t>
        </is>
      </c>
      <c r="AW47" t="inlineStr">
        <is>
          <t>Default</t>
        </is>
      </c>
    </row>
    <row r="48">
      <c r="A48" t="n">
        <v>155</v>
      </c>
      <c r="B48" t="inlineStr">
        <is>
          <t>Dynamic Mod Growth BLUIX Indiv Stock</t>
        </is>
      </c>
      <c r="C48" t="n">
        <v>1</v>
      </c>
      <c r="D48" t="inlineStr">
        <is>
          <t>false</t>
        </is>
      </c>
      <c r="E48" t="inlineStr">
        <is>
          <t>false</t>
        </is>
      </c>
      <c r="G48" t="n">
        <v>0</v>
      </c>
      <c r="I48" s="13">
        <f>Wentland!M52</f>
        <v/>
      </c>
      <c r="K48" s="13">
        <f>Wentland!N52</f>
        <v/>
      </c>
      <c r="M48" t="n">
        <v>20</v>
      </c>
      <c r="AV48" t="inlineStr">
        <is>
          <t>Default</t>
        </is>
      </c>
      <c r="AW48" t="inlineStr">
        <is>
          <t>Default</t>
        </is>
      </c>
    </row>
    <row r="49">
      <c r="A49" t="n">
        <v>155</v>
      </c>
      <c r="B49" t="inlineStr">
        <is>
          <t>Dynamic Mod Growth BLUIX Indiv Stock</t>
        </is>
      </c>
      <c r="C49" t="n">
        <v>1</v>
      </c>
      <c r="D49" t="inlineStr">
        <is>
          <t>false</t>
        </is>
      </c>
      <c r="E49" t="inlineStr">
        <is>
          <t>false</t>
        </is>
      </c>
      <c r="G49" t="n">
        <v>0</v>
      </c>
      <c r="I49" s="13">
        <f>Wentland!M53</f>
        <v/>
      </c>
      <c r="K49" s="13">
        <f>Wentland!N53</f>
        <v/>
      </c>
      <c r="M49" t="n">
        <v>20</v>
      </c>
      <c r="AV49" t="inlineStr">
        <is>
          <t>Default</t>
        </is>
      </c>
      <c r="AW49" t="inlineStr">
        <is>
          <t>Default</t>
        </is>
      </c>
    </row>
    <row r="50">
      <c r="A50" t="n">
        <v>155</v>
      </c>
      <c r="B50" t="inlineStr">
        <is>
          <t>Dynamic Mod Growth BLUIX Indiv Stock</t>
        </is>
      </c>
      <c r="C50" t="n">
        <v>1</v>
      </c>
      <c r="D50" t="inlineStr">
        <is>
          <t>false</t>
        </is>
      </c>
      <c r="E50" t="inlineStr">
        <is>
          <t>false</t>
        </is>
      </c>
      <c r="G50" t="n">
        <v>0</v>
      </c>
      <c r="I50" s="13">
        <f>Wentland!M54</f>
        <v/>
      </c>
      <c r="K50" s="13">
        <f>Wentland!N54</f>
        <v/>
      </c>
      <c r="M50" t="n">
        <v>20</v>
      </c>
      <c r="AV50" t="inlineStr">
        <is>
          <t>Default</t>
        </is>
      </c>
      <c r="AW50" t="inlineStr">
        <is>
          <t>Default</t>
        </is>
      </c>
    </row>
    <row r="51">
      <c r="A51" t="n">
        <v>155</v>
      </c>
      <c r="B51" t="inlineStr">
        <is>
          <t>Dynamic Mod Growth BLUIX Indiv Stock</t>
        </is>
      </c>
      <c r="C51" t="n">
        <v>1</v>
      </c>
      <c r="D51" t="inlineStr">
        <is>
          <t>false</t>
        </is>
      </c>
      <c r="E51" t="inlineStr">
        <is>
          <t>false</t>
        </is>
      </c>
      <c r="G51" t="n">
        <v>0</v>
      </c>
      <c r="I51" s="13">
        <f>Wentland!M55</f>
        <v/>
      </c>
      <c r="K51" s="13">
        <f>Wentland!N55</f>
        <v/>
      </c>
      <c r="M51" t="n">
        <v>20</v>
      </c>
      <c r="AV51" t="inlineStr">
        <is>
          <t>Default</t>
        </is>
      </c>
      <c r="AW51" t="inlineStr">
        <is>
          <t>Default</t>
        </is>
      </c>
    </row>
    <row r="52">
      <c r="A52" t="n">
        <v>155</v>
      </c>
      <c r="B52" t="inlineStr">
        <is>
          <t>Dynamic Mod Growth BLUIX Indiv Stock</t>
        </is>
      </c>
      <c r="C52" t="n">
        <v>1</v>
      </c>
      <c r="D52" t="inlineStr">
        <is>
          <t>false</t>
        </is>
      </c>
      <c r="E52" t="inlineStr">
        <is>
          <t>false</t>
        </is>
      </c>
      <c r="G52" t="n">
        <v>0</v>
      </c>
      <c r="I52" s="13">
        <f>Wentland!M56</f>
        <v/>
      </c>
      <c r="K52" s="13">
        <f>Wentland!N56</f>
        <v/>
      </c>
      <c r="M52" t="n">
        <v>20</v>
      </c>
      <c r="AV52" t="inlineStr">
        <is>
          <t>Default</t>
        </is>
      </c>
      <c r="AW52" t="inlineStr">
        <is>
          <t>Default</t>
        </is>
      </c>
    </row>
    <row r="53">
      <c r="A53" t="n">
        <v>155</v>
      </c>
      <c r="B53" t="inlineStr">
        <is>
          <t>Dynamic Mod Growth BLUIX Indiv Stock</t>
        </is>
      </c>
      <c r="C53" t="n">
        <v>1</v>
      </c>
      <c r="D53" t="inlineStr">
        <is>
          <t>false</t>
        </is>
      </c>
      <c r="E53" t="inlineStr">
        <is>
          <t>false</t>
        </is>
      </c>
      <c r="G53" t="n">
        <v>0</v>
      </c>
      <c r="I53" s="13">
        <f>Wentland!M57</f>
        <v/>
      </c>
      <c r="K53" s="13">
        <f>Wentland!N57</f>
        <v/>
      </c>
      <c r="M53" t="n">
        <v>20</v>
      </c>
      <c r="AV53" t="inlineStr">
        <is>
          <t>Default</t>
        </is>
      </c>
      <c r="AW53" t="inlineStr">
        <is>
          <t>Default</t>
        </is>
      </c>
    </row>
    <row r="54">
      <c r="A54" t="n">
        <v>155</v>
      </c>
      <c r="B54" t="inlineStr">
        <is>
          <t>Dynamic Mod Growth BLUIX Indiv Stock</t>
        </is>
      </c>
      <c r="C54" t="n">
        <v>1</v>
      </c>
      <c r="D54" t="inlineStr">
        <is>
          <t>false</t>
        </is>
      </c>
      <c r="E54" t="inlineStr">
        <is>
          <t>false</t>
        </is>
      </c>
      <c r="G54" t="n">
        <v>0</v>
      </c>
      <c r="I54" s="13">
        <f>Wentland!M58</f>
        <v/>
      </c>
      <c r="K54" s="13">
        <f>Wentland!N58</f>
        <v/>
      </c>
      <c r="M54" t="n">
        <v>20</v>
      </c>
      <c r="AV54" t="inlineStr">
        <is>
          <t>Default</t>
        </is>
      </c>
      <c r="AW54" t="inlineStr">
        <is>
          <t>Default</t>
        </is>
      </c>
    </row>
    <row r="55">
      <c r="A55" t="n">
        <v>155</v>
      </c>
      <c r="B55" t="inlineStr">
        <is>
          <t>Dynamic Mod Growth BLUIX Indiv Stock</t>
        </is>
      </c>
      <c r="C55" t="n">
        <v>1</v>
      </c>
      <c r="D55" t="inlineStr">
        <is>
          <t>false</t>
        </is>
      </c>
      <c r="E55" t="inlineStr">
        <is>
          <t>false</t>
        </is>
      </c>
      <c r="G55" t="n">
        <v>0</v>
      </c>
      <c r="I55" s="13">
        <f>Wentland!M59</f>
        <v/>
      </c>
      <c r="K55" s="13">
        <f>Wentland!N59</f>
        <v/>
      </c>
      <c r="M55" t="n">
        <v>20</v>
      </c>
      <c r="AV55" t="inlineStr">
        <is>
          <t>Default</t>
        </is>
      </c>
      <c r="AW55" t="inlineStr">
        <is>
          <t>Default</t>
        </is>
      </c>
    </row>
    <row r="56">
      <c r="A56" t="n">
        <v>155</v>
      </c>
      <c r="B56" t="inlineStr">
        <is>
          <t>Dynamic Mod Growth BLUIX Indiv Stock</t>
        </is>
      </c>
      <c r="C56" t="n">
        <v>1</v>
      </c>
      <c r="D56" t="inlineStr">
        <is>
          <t>false</t>
        </is>
      </c>
      <c r="E56" t="inlineStr">
        <is>
          <t>false</t>
        </is>
      </c>
      <c r="G56" t="n">
        <v>0</v>
      </c>
      <c r="I56" s="13">
        <f>Wentland!M60</f>
        <v/>
      </c>
      <c r="K56" s="13">
        <f>Wentland!N60</f>
        <v/>
      </c>
      <c r="M56" t="n">
        <v>20</v>
      </c>
      <c r="AV56" t="inlineStr">
        <is>
          <t>Default</t>
        </is>
      </c>
      <c r="AW56" t="inlineStr">
        <is>
          <t>Default</t>
        </is>
      </c>
    </row>
    <row r="57">
      <c r="A57" t="n">
        <v>155</v>
      </c>
      <c r="B57" t="inlineStr">
        <is>
          <t>Dynamic Mod Growth BLUIX Indiv Stock</t>
        </is>
      </c>
      <c r="C57" t="n">
        <v>1</v>
      </c>
      <c r="D57" t="inlineStr">
        <is>
          <t>false</t>
        </is>
      </c>
      <c r="E57" t="inlineStr">
        <is>
          <t>false</t>
        </is>
      </c>
      <c r="G57" t="n">
        <v>0</v>
      </c>
      <c r="I57" s="13">
        <f>Wentland!M61</f>
        <v/>
      </c>
      <c r="K57" s="13">
        <f>Wentland!N61</f>
        <v/>
      </c>
      <c r="M57" t="n">
        <v>20</v>
      </c>
      <c r="AV57" t="inlineStr">
        <is>
          <t>Default</t>
        </is>
      </c>
      <c r="AW57" t="inlineStr">
        <is>
          <t>Default</t>
        </is>
      </c>
    </row>
    <row r="58">
      <c r="A58" t="n">
        <v>155</v>
      </c>
      <c r="B58" t="inlineStr">
        <is>
          <t>Dynamic Mod Growth BLUIX Indiv Stock</t>
        </is>
      </c>
      <c r="C58" t="n">
        <v>1</v>
      </c>
      <c r="D58" t="inlineStr">
        <is>
          <t>false</t>
        </is>
      </c>
      <c r="E58" t="inlineStr">
        <is>
          <t>false</t>
        </is>
      </c>
      <c r="G58" t="n">
        <v>0</v>
      </c>
      <c r="I58" s="13">
        <f>Wentland!M62</f>
        <v/>
      </c>
      <c r="K58" s="13">
        <f>Wentland!N62</f>
        <v/>
      </c>
      <c r="M58" t="n">
        <v>20</v>
      </c>
      <c r="AV58" t="inlineStr">
        <is>
          <t>Default</t>
        </is>
      </c>
      <c r="AW58" t="inlineStr">
        <is>
          <t>Default</t>
        </is>
      </c>
    </row>
    <row r="59">
      <c r="A59" t="n">
        <v>155</v>
      </c>
      <c r="B59" t="inlineStr">
        <is>
          <t>Dynamic Mod Growth BLUIX Indiv Stock</t>
        </is>
      </c>
      <c r="C59" t="n">
        <v>1</v>
      </c>
      <c r="D59" t="inlineStr">
        <is>
          <t>false</t>
        </is>
      </c>
      <c r="E59" t="inlineStr">
        <is>
          <t>false</t>
        </is>
      </c>
      <c r="G59" t="n">
        <v>0</v>
      </c>
      <c r="I59" s="13">
        <f>Wentland!M63</f>
        <v/>
      </c>
      <c r="K59" s="13">
        <f>Wentland!N63</f>
        <v/>
      </c>
      <c r="M59" t="n">
        <v>20</v>
      </c>
      <c r="AV59" t="inlineStr">
        <is>
          <t>Default</t>
        </is>
      </c>
      <c r="AW59" t="inlineStr">
        <is>
          <t>Default</t>
        </is>
      </c>
    </row>
    <row r="60">
      <c r="A60" t="n">
        <v>155</v>
      </c>
      <c r="B60" t="inlineStr">
        <is>
          <t>Dynamic Mod Growth BLUIX Indiv Stock</t>
        </is>
      </c>
      <c r="C60" t="n">
        <v>1</v>
      </c>
      <c r="D60" t="inlineStr">
        <is>
          <t>false</t>
        </is>
      </c>
      <c r="E60" t="inlineStr">
        <is>
          <t>false</t>
        </is>
      </c>
      <c r="G60" t="n">
        <v>0</v>
      </c>
      <c r="I60" s="13">
        <f>Wentland!M64</f>
        <v/>
      </c>
      <c r="K60" s="13">
        <f>Wentland!N64</f>
        <v/>
      </c>
      <c r="M60" t="n">
        <v>20</v>
      </c>
      <c r="AV60" t="inlineStr">
        <is>
          <t>Default</t>
        </is>
      </c>
      <c r="AW60" t="inlineStr">
        <is>
          <t>Default</t>
        </is>
      </c>
    </row>
    <row r="61">
      <c r="A61" t="n">
        <v>155</v>
      </c>
      <c r="B61" t="inlineStr">
        <is>
          <t>Dynamic Mod Growth BLUIX Indiv Stock</t>
        </is>
      </c>
      <c r="C61" t="n">
        <v>1</v>
      </c>
      <c r="D61" t="inlineStr">
        <is>
          <t>false</t>
        </is>
      </c>
      <c r="E61" t="inlineStr">
        <is>
          <t>false</t>
        </is>
      </c>
      <c r="G61" t="n">
        <v>0</v>
      </c>
      <c r="I61" s="13">
        <f>Wentland!M65</f>
        <v/>
      </c>
      <c r="K61" s="13">
        <f>Wentland!N65</f>
        <v/>
      </c>
      <c r="M61" t="n">
        <v>20</v>
      </c>
      <c r="AV61" t="inlineStr">
        <is>
          <t>Default</t>
        </is>
      </c>
      <c r="AW61" t="inlineStr">
        <is>
          <t>Default</t>
        </is>
      </c>
    </row>
    <row r="62">
      <c r="A62" t="n">
        <v>155</v>
      </c>
      <c r="B62" t="inlineStr">
        <is>
          <t>Dynamic Mod Growth BLUIX Indiv Stock</t>
        </is>
      </c>
      <c r="C62" t="n">
        <v>1</v>
      </c>
      <c r="D62" t="inlineStr">
        <is>
          <t>false</t>
        </is>
      </c>
      <c r="E62" t="inlineStr">
        <is>
          <t>false</t>
        </is>
      </c>
      <c r="G62" t="n">
        <v>0</v>
      </c>
      <c r="I62" s="13">
        <f>Wentland!M66</f>
        <v/>
      </c>
      <c r="K62" s="13">
        <f>Wentland!N66</f>
        <v/>
      </c>
      <c r="M62" t="n">
        <v>20</v>
      </c>
      <c r="AV62" t="inlineStr">
        <is>
          <t>Default</t>
        </is>
      </c>
      <c r="AW62" t="inlineStr">
        <is>
          <t>Default</t>
        </is>
      </c>
    </row>
    <row r="63">
      <c r="A63" t="n">
        <v>155</v>
      </c>
      <c r="B63" t="inlineStr">
        <is>
          <t>Dynamic Mod Growth BLUIX Indiv Stock</t>
        </is>
      </c>
      <c r="C63" t="n">
        <v>1</v>
      </c>
      <c r="D63" t="inlineStr">
        <is>
          <t>false</t>
        </is>
      </c>
      <c r="E63" t="inlineStr">
        <is>
          <t>false</t>
        </is>
      </c>
      <c r="G63" t="n">
        <v>0</v>
      </c>
      <c r="I63" s="13">
        <f>Wentland!M67</f>
        <v/>
      </c>
      <c r="K63" s="13">
        <f>Wentland!N67</f>
        <v/>
      </c>
      <c r="M63" t="n">
        <v>20</v>
      </c>
      <c r="AV63" t="inlineStr">
        <is>
          <t>Default</t>
        </is>
      </c>
      <c r="AW63" t="inlineStr">
        <is>
          <t>Default</t>
        </is>
      </c>
    </row>
    <row r="64">
      <c r="A64" t="n">
        <v>155</v>
      </c>
      <c r="B64" t="inlineStr">
        <is>
          <t>Dynamic Mod Growth BLUIX Indiv Stock</t>
        </is>
      </c>
      <c r="C64" t="n">
        <v>1</v>
      </c>
      <c r="D64" t="inlineStr">
        <is>
          <t>false</t>
        </is>
      </c>
      <c r="E64" t="inlineStr">
        <is>
          <t>false</t>
        </is>
      </c>
      <c r="G64" t="n">
        <v>0</v>
      </c>
      <c r="I64" s="13">
        <f>Wentland!M68</f>
        <v/>
      </c>
      <c r="K64" s="13">
        <f>Wentland!N68</f>
        <v/>
      </c>
      <c r="M64" t="n">
        <v>20</v>
      </c>
      <c r="AV64" t="inlineStr">
        <is>
          <t>Default</t>
        </is>
      </c>
      <c r="AW64" t="inlineStr">
        <is>
          <t>Default</t>
        </is>
      </c>
    </row>
    <row r="65">
      <c r="A65" t="n">
        <v>155</v>
      </c>
      <c r="B65" t="inlineStr">
        <is>
          <t>Dynamic Mod Growth BLUIX Indiv Stock</t>
        </is>
      </c>
      <c r="C65" t="n">
        <v>1</v>
      </c>
      <c r="D65" t="inlineStr">
        <is>
          <t>false</t>
        </is>
      </c>
      <c r="E65" t="inlineStr">
        <is>
          <t>false</t>
        </is>
      </c>
      <c r="G65" t="n">
        <v>0</v>
      </c>
      <c r="I65" s="13">
        <f>Wentland!M69</f>
        <v/>
      </c>
      <c r="K65" s="13">
        <f>Wentland!N69</f>
        <v/>
      </c>
      <c r="M65" t="n">
        <v>20</v>
      </c>
      <c r="AV65" t="inlineStr">
        <is>
          <t>Default</t>
        </is>
      </c>
      <c r="AW65" t="inlineStr">
        <is>
          <t>Default</t>
        </is>
      </c>
    </row>
    <row r="66">
      <c r="A66" t="n">
        <v>155</v>
      </c>
      <c r="B66" t="inlineStr">
        <is>
          <t>Dynamic Mod Growth BLUIX Indiv Stock</t>
        </is>
      </c>
      <c r="C66" t="n">
        <v>1</v>
      </c>
      <c r="D66" t="inlineStr">
        <is>
          <t>false</t>
        </is>
      </c>
      <c r="E66" t="inlineStr">
        <is>
          <t>false</t>
        </is>
      </c>
      <c r="G66" t="n">
        <v>0</v>
      </c>
      <c r="I66" s="13">
        <f>Wentland!M70</f>
        <v/>
      </c>
      <c r="K66" s="13">
        <f>Wentland!N70</f>
        <v/>
      </c>
      <c r="M66" t="n">
        <v>20</v>
      </c>
      <c r="AV66" t="inlineStr">
        <is>
          <t>Default</t>
        </is>
      </c>
      <c r="AW66" t="inlineStr">
        <is>
          <t>Default</t>
        </is>
      </c>
    </row>
    <row r="67">
      <c r="A67" t="n">
        <v>155</v>
      </c>
      <c r="B67" t="inlineStr">
        <is>
          <t>Dynamic Mod Growth BLUIX Indiv Stock</t>
        </is>
      </c>
      <c r="C67" t="n">
        <v>1</v>
      </c>
      <c r="D67" t="inlineStr">
        <is>
          <t>false</t>
        </is>
      </c>
      <c r="E67" t="inlineStr">
        <is>
          <t>false</t>
        </is>
      </c>
      <c r="G67" t="n">
        <v>0</v>
      </c>
      <c r="I67" s="13">
        <f>Wentland!M71</f>
        <v/>
      </c>
      <c r="K67" s="13">
        <f>Wentland!N71</f>
        <v/>
      </c>
      <c r="M67" t="n">
        <v>20</v>
      </c>
      <c r="AV67" t="inlineStr">
        <is>
          <t>Default</t>
        </is>
      </c>
      <c r="AW67" t="inlineStr">
        <is>
          <t>Default</t>
        </is>
      </c>
    </row>
    <row r="68">
      <c r="A68" t="n">
        <v>155</v>
      </c>
      <c r="B68" t="inlineStr">
        <is>
          <t>Dynamic Mod Growth BLUIX Indiv Stock</t>
        </is>
      </c>
      <c r="C68" t="n">
        <v>1</v>
      </c>
      <c r="D68" t="inlineStr">
        <is>
          <t>false</t>
        </is>
      </c>
      <c r="E68" t="inlineStr">
        <is>
          <t>false</t>
        </is>
      </c>
      <c r="G68" t="n">
        <v>0</v>
      </c>
      <c r="I68" s="13">
        <f>Wentland!M72</f>
        <v/>
      </c>
      <c r="K68" s="13">
        <f>Wentland!N72</f>
        <v/>
      </c>
      <c r="M68" t="n">
        <v>20</v>
      </c>
      <c r="AV68" t="inlineStr">
        <is>
          <t>Default</t>
        </is>
      </c>
      <c r="AW68" t="inlineStr">
        <is>
          <t>Default</t>
        </is>
      </c>
    </row>
    <row r="69">
      <c r="A69" t="n">
        <v>155</v>
      </c>
      <c r="B69" t="inlineStr">
        <is>
          <t>Dynamic Mod Growth BLUIX Indiv Stock</t>
        </is>
      </c>
      <c r="C69" t="n">
        <v>1</v>
      </c>
      <c r="D69" t="inlineStr">
        <is>
          <t>false</t>
        </is>
      </c>
      <c r="E69" t="inlineStr">
        <is>
          <t>false</t>
        </is>
      </c>
      <c r="G69" t="n">
        <v>0</v>
      </c>
      <c r="I69" s="13">
        <f>Wentland!M73</f>
        <v/>
      </c>
      <c r="K69" s="13">
        <f>Wentland!N73</f>
        <v/>
      </c>
      <c r="M69" t="n">
        <v>20</v>
      </c>
      <c r="AV69" t="inlineStr">
        <is>
          <t>Default</t>
        </is>
      </c>
      <c r="AW69" t="inlineStr">
        <is>
          <t>Default</t>
        </is>
      </c>
    </row>
    <row r="70">
      <c r="A70" t="n">
        <v>155</v>
      </c>
      <c r="B70" t="inlineStr">
        <is>
          <t>Dynamic Mod Growth BLUIX Indiv Stock</t>
        </is>
      </c>
      <c r="C70" t="n">
        <v>1</v>
      </c>
      <c r="D70" t="inlineStr">
        <is>
          <t>false</t>
        </is>
      </c>
      <c r="E70" t="inlineStr">
        <is>
          <t>false</t>
        </is>
      </c>
      <c r="G70" t="n">
        <v>0</v>
      </c>
      <c r="I70" s="13">
        <f>Wentland!M74</f>
        <v/>
      </c>
      <c r="K70" s="13">
        <f>Wentland!N74</f>
        <v/>
      </c>
      <c r="M70" t="n">
        <v>20</v>
      </c>
      <c r="AV70" t="inlineStr">
        <is>
          <t>Default</t>
        </is>
      </c>
      <c r="AW70" t="inlineStr">
        <is>
          <t>Default</t>
        </is>
      </c>
    </row>
    <row r="71">
      <c r="A71" t="n">
        <v>155</v>
      </c>
      <c r="B71" t="inlineStr">
        <is>
          <t>Dynamic Mod Growth BLUIX Indiv Stock</t>
        </is>
      </c>
      <c r="C71" t="n">
        <v>1</v>
      </c>
      <c r="D71" t="inlineStr">
        <is>
          <t>false</t>
        </is>
      </c>
      <c r="E71" t="inlineStr">
        <is>
          <t>false</t>
        </is>
      </c>
      <c r="G71" t="n">
        <v>0</v>
      </c>
      <c r="I71" s="13">
        <f>Wentland!M75</f>
        <v/>
      </c>
      <c r="K71" s="13">
        <f>Wentland!N75</f>
        <v/>
      </c>
      <c r="M71" t="n">
        <v>20</v>
      </c>
      <c r="AV71" t="inlineStr">
        <is>
          <t>Default</t>
        </is>
      </c>
      <c r="AW71" t="inlineStr">
        <is>
          <t>Default</t>
        </is>
      </c>
    </row>
    <row r="72">
      <c r="A72" t="n">
        <v>155</v>
      </c>
      <c r="B72" t="inlineStr">
        <is>
          <t>Dynamic Mod Growth BLUIX Indiv Stock</t>
        </is>
      </c>
      <c r="C72" t="n">
        <v>1</v>
      </c>
      <c r="D72" t="inlineStr">
        <is>
          <t>false</t>
        </is>
      </c>
      <c r="E72" t="inlineStr">
        <is>
          <t>false</t>
        </is>
      </c>
      <c r="G72" t="n">
        <v>0</v>
      </c>
      <c r="I72" s="13">
        <f>Wentland!M76</f>
        <v/>
      </c>
      <c r="K72" s="13">
        <f>Wentland!N76</f>
        <v/>
      </c>
      <c r="M72" t="n">
        <v>20</v>
      </c>
      <c r="AV72" t="inlineStr">
        <is>
          <t>Default</t>
        </is>
      </c>
      <c r="AW72" t="inlineStr">
        <is>
          <t>Default</t>
        </is>
      </c>
    </row>
    <row r="73">
      <c r="A73" t="n">
        <v>155</v>
      </c>
      <c r="B73" t="inlineStr">
        <is>
          <t>Dynamic Mod Growth BLUIX Indiv Stock</t>
        </is>
      </c>
      <c r="C73" t="n">
        <v>1</v>
      </c>
      <c r="D73" t="inlineStr">
        <is>
          <t>false</t>
        </is>
      </c>
      <c r="E73" t="inlineStr">
        <is>
          <t>false</t>
        </is>
      </c>
      <c r="G73" t="n">
        <v>0</v>
      </c>
      <c r="I73" s="13">
        <f>Wentland!M77</f>
        <v/>
      </c>
      <c r="K73" s="13">
        <f>Wentland!N77</f>
        <v/>
      </c>
      <c r="M73" t="n">
        <v>20</v>
      </c>
      <c r="AV73" t="inlineStr">
        <is>
          <t>Default</t>
        </is>
      </c>
      <c r="AW73" t="inlineStr">
        <is>
          <t>Default</t>
        </is>
      </c>
    </row>
    <row r="74">
      <c r="A74" t="n">
        <v>155</v>
      </c>
      <c r="B74" t="inlineStr">
        <is>
          <t>Dynamic Mod Growth BLUIX Indiv Stock</t>
        </is>
      </c>
      <c r="C74" t="n">
        <v>1</v>
      </c>
      <c r="D74" t="inlineStr">
        <is>
          <t>false</t>
        </is>
      </c>
      <c r="E74" t="inlineStr">
        <is>
          <t>false</t>
        </is>
      </c>
      <c r="G74" t="n">
        <v>0</v>
      </c>
      <c r="I74" s="13">
        <f>Wentland!M78</f>
        <v/>
      </c>
      <c r="K74" s="13">
        <f>Wentland!N78</f>
        <v/>
      </c>
      <c r="M74" t="n">
        <v>20</v>
      </c>
      <c r="AV74" t="inlineStr">
        <is>
          <t>Default</t>
        </is>
      </c>
      <c r="AW74" t="inlineStr">
        <is>
          <t>Default</t>
        </is>
      </c>
    </row>
    <row r="75">
      <c r="A75" t="n">
        <v>155</v>
      </c>
      <c r="B75" t="inlineStr">
        <is>
          <t>Dynamic Mod Growth BLUIX Indiv Stock</t>
        </is>
      </c>
      <c r="C75" t="n">
        <v>1</v>
      </c>
      <c r="D75" t="inlineStr">
        <is>
          <t>false</t>
        </is>
      </c>
      <c r="E75" t="inlineStr">
        <is>
          <t>false</t>
        </is>
      </c>
      <c r="G75" t="n">
        <v>0</v>
      </c>
      <c r="I75" s="13">
        <f>Wentland!M79</f>
        <v/>
      </c>
      <c r="K75" s="13">
        <f>Wentland!N79</f>
        <v/>
      </c>
      <c r="M75" t="n">
        <v>20</v>
      </c>
      <c r="AV75" t="inlineStr">
        <is>
          <t>Default</t>
        </is>
      </c>
      <c r="AW75" t="inlineStr">
        <is>
          <t>Default</t>
        </is>
      </c>
    </row>
    <row r="76">
      <c r="A76" t="n">
        <v>155</v>
      </c>
      <c r="B76" t="inlineStr">
        <is>
          <t>Dynamic Mod Growth BLUIX Indiv Stock</t>
        </is>
      </c>
      <c r="C76" t="n">
        <v>1</v>
      </c>
      <c r="D76" t="inlineStr">
        <is>
          <t>false</t>
        </is>
      </c>
      <c r="E76" t="inlineStr">
        <is>
          <t>false</t>
        </is>
      </c>
      <c r="G76" t="n">
        <v>0</v>
      </c>
      <c r="I76" s="13">
        <f>Wentland!M80</f>
        <v/>
      </c>
      <c r="K76" s="13">
        <f>Wentland!N80</f>
        <v/>
      </c>
      <c r="M76" t="n">
        <v>20</v>
      </c>
      <c r="AV76" t="inlineStr">
        <is>
          <t>Default</t>
        </is>
      </c>
      <c r="AW76" t="inlineStr">
        <is>
          <t>Default</t>
        </is>
      </c>
    </row>
    <row r="77">
      <c r="A77" t="n">
        <v>155</v>
      </c>
      <c r="B77" t="inlineStr">
        <is>
          <t>Dynamic Mod Growth BLUIX Indiv Stock</t>
        </is>
      </c>
      <c r="C77" t="n">
        <v>1</v>
      </c>
      <c r="D77" t="inlineStr">
        <is>
          <t>false</t>
        </is>
      </c>
      <c r="E77" t="inlineStr">
        <is>
          <t>false</t>
        </is>
      </c>
      <c r="G77" t="n">
        <v>0</v>
      </c>
      <c r="I77" s="13">
        <f>Wentland!M81</f>
        <v/>
      </c>
      <c r="K77" s="13">
        <f>Wentland!N81</f>
        <v/>
      </c>
      <c r="M77" t="n">
        <v>20</v>
      </c>
      <c r="AV77" t="inlineStr">
        <is>
          <t>Default</t>
        </is>
      </c>
      <c r="AW77" t="inlineStr">
        <is>
          <t>Default</t>
        </is>
      </c>
    </row>
    <row r="78">
      <c r="A78" t="n">
        <v>155</v>
      </c>
      <c r="B78" t="inlineStr">
        <is>
          <t>Dynamic Mod Growth BLUIX Indiv Stock</t>
        </is>
      </c>
      <c r="C78" t="n">
        <v>1</v>
      </c>
      <c r="D78" t="inlineStr">
        <is>
          <t>false</t>
        </is>
      </c>
      <c r="E78" t="inlineStr">
        <is>
          <t>false</t>
        </is>
      </c>
      <c r="G78" t="n">
        <v>0</v>
      </c>
      <c r="I78" s="13">
        <f>Wentland!M82</f>
        <v/>
      </c>
      <c r="K78" s="13">
        <f>Wentland!N82</f>
        <v/>
      </c>
      <c r="M78" t="n">
        <v>20</v>
      </c>
      <c r="AV78" t="inlineStr">
        <is>
          <t>Default</t>
        </is>
      </c>
      <c r="AW78" t="inlineStr">
        <is>
          <t>Default</t>
        </is>
      </c>
    </row>
    <row r="79">
      <c r="A79" t="n">
        <v>155</v>
      </c>
      <c r="B79" t="inlineStr">
        <is>
          <t>Dynamic Mod Growth BLUIX Indiv Stock</t>
        </is>
      </c>
      <c r="C79" t="n">
        <v>1</v>
      </c>
      <c r="D79" t="inlineStr">
        <is>
          <t>false</t>
        </is>
      </c>
      <c r="E79" t="inlineStr">
        <is>
          <t>false</t>
        </is>
      </c>
      <c r="G79" t="n">
        <v>0</v>
      </c>
      <c r="I79" s="13">
        <f>Wentland!M83</f>
        <v/>
      </c>
      <c r="K79" s="13">
        <f>Wentland!N83</f>
        <v/>
      </c>
      <c r="M79" t="n">
        <v>20</v>
      </c>
      <c r="AV79" t="inlineStr">
        <is>
          <t>Default</t>
        </is>
      </c>
      <c r="AW79" t="inlineStr">
        <is>
          <t>Default</t>
        </is>
      </c>
    </row>
    <row r="80">
      <c r="A80" t="n">
        <v>155</v>
      </c>
      <c r="B80" t="inlineStr">
        <is>
          <t>Dynamic Mod Growth BLUIX Indiv Stock</t>
        </is>
      </c>
      <c r="C80" t="n">
        <v>1</v>
      </c>
      <c r="D80" t="inlineStr">
        <is>
          <t>false</t>
        </is>
      </c>
      <c r="E80" t="inlineStr">
        <is>
          <t>false</t>
        </is>
      </c>
      <c r="G80" t="n">
        <v>0</v>
      </c>
      <c r="I80" s="13">
        <f>Wentland!M84</f>
        <v/>
      </c>
      <c r="K80" s="13">
        <f>Wentland!N84</f>
        <v/>
      </c>
      <c r="M80" t="n">
        <v>20</v>
      </c>
      <c r="AV80" t="inlineStr">
        <is>
          <t>Default</t>
        </is>
      </c>
      <c r="AW80" t="inlineStr">
        <is>
          <t>Default</t>
        </is>
      </c>
    </row>
    <row r="81">
      <c r="A81" t="n">
        <v>155</v>
      </c>
      <c r="B81" t="inlineStr">
        <is>
          <t>Dynamic Mod Growth BLUIX Indiv Stock</t>
        </is>
      </c>
      <c r="C81" t="n">
        <v>1</v>
      </c>
      <c r="D81" t="inlineStr">
        <is>
          <t>false</t>
        </is>
      </c>
      <c r="E81" t="inlineStr">
        <is>
          <t>false</t>
        </is>
      </c>
      <c r="G81" t="n">
        <v>0</v>
      </c>
      <c r="I81" s="13">
        <f>Wentland!M85</f>
        <v/>
      </c>
      <c r="K81" s="13">
        <f>Wentland!N85</f>
        <v/>
      </c>
      <c r="M81" t="n">
        <v>20</v>
      </c>
      <c r="AV81" t="inlineStr">
        <is>
          <t>Default</t>
        </is>
      </c>
      <c r="AW81" t="inlineStr">
        <is>
          <t>Default</t>
        </is>
      </c>
    </row>
    <row r="82">
      <c r="A82" t="n">
        <v>155</v>
      </c>
      <c r="B82" t="inlineStr">
        <is>
          <t>Dynamic Mod Growth BLUIX Indiv Stock</t>
        </is>
      </c>
      <c r="C82" t="n">
        <v>1</v>
      </c>
      <c r="D82" t="inlineStr">
        <is>
          <t>false</t>
        </is>
      </c>
      <c r="E82" t="inlineStr">
        <is>
          <t>false</t>
        </is>
      </c>
      <c r="G82" t="n">
        <v>0</v>
      </c>
      <c r="I82" s="13">
        <f>Wentland!M86</f>
        <v/>
      </c>
      <c r="K82" s="13">
        <f>Wentland!N86</f>
        <v/>
      </c>
      <c r="M82" t="n">
        <v>20</v>
      </c>
      <c r="AV82" t="inlineStr">
        <is>
          <t>Default</t>
        </is>
      </c>
      <c r="AW82" t="inlineStr">
        <is>
          <t>Default</t>
        </is>
      </c>
    </row>
    <row r="83">
      <c r="A83" t="n">
        <v>155</v>
      </c>
      <c r="B83" t="inlineStr">
        <is>
          <t>Dynamic Mod Growth BLUIX Indiv Stock</t>
        </is>
      </c>
      <c r="C83" t="n">
        <v>1</v>
      </c>
      <c r="D83" t="inlineStr">
        <is>
          <t>false</t>
        </is>
      </c>
      <c r="E83" t="inlineStr">
        <is>
          <t>false</t>
        </is>
      </c>
      <c r="G83" t="n">
        <v>0</v>
      </c>
      <c r="I83" s="13">
        <f>Wentland!M87</f>
        <v/>
      </c>
      <c r="K83" s="13">
        <f>Wentland!N87</f>
        <v/>
      </c>
      <c r="M83" t="n">
        <v>20</v>
      </c>
      <c r="AV83" t="inlineStr">
        <is>
          <t>Default</t>
        </is>
      </c>
      <c r="AW83" t="inlineStr">
        <is>
          <t>Default</t>
        </is>
      </c>
    </row>
    <row r="84">
      <c r="A84" t="n">
        <v>155</v>
      </c>
      <c r="B84" t="inlineStr">
        <is>
          <t>Dynamic Mod Growth BLUIX Indiv Stock</t>
        </is>
      </c>
      <c r="C84" t="n">
        <v>1</v>
      </c>
      <c r="D84" t="inlineStr">
        <is>
          <t>false</t>
        </is>
      </c>
      <c r="E84" t="inlineStr">
        <is>
          <t>false</t>
        </is>
      </c>
      <c r="G84" t="n">
        <v>0</v>
      </c>
      <c r="I84" s="13">
        <f>Wentland!M88</f>
        <v/>
      </c>
      <c r="K84" s="13">
        <f>Wentland!N88</f>
        <v/>
      </c>
      <c r="M84" t="n">
        <v>20</v>
      </c>
      <c r="AV84" t="inlineStr">
        <is>
          <t>Default</t>
        </is>
      </c>
      <c r="AW84" t="inlineStr">
        <is>
          <t>Default</t>
        </is>
      </c>
    </row>
    <row r="85">
      <c r="A85" t="n">
        <v>155</v>
      </c>
      <c r="B85" t="inlineStr">
        <is>
          <t>Dynamic Mod Growth BLUIX Indiv Stock</t>
        </is>
      </c>
      <c r="C85" t="n">
        <v>1</v>
      </c>
      <c r="D85" t="inlineStr">
        <is>
          <t>false</t>
        </is>
      </c>
      <c r="E85" t="inlineStr">
        <is>
          <t>false</t>
        </is>
      </c>
      <c r="G85" t="n">
        <v>0</v>
      </c>
      <c r="I85" s="13">
        <f>Wentland!M89</f>
        <v/>
      </c>
      <c r="K85" s="13">
        <f>Wentland!N89</f>
        <v/>
      </c>
      <c r="M85" t="n">
        <v>20</v>
      </c>
      <c r="AV85" t="inlineStr">
        <is>
          <t>Default</t>
        </is>
      </c>
      <c r="AW85" t="inlineStr">
        <is>
          <t>Default</t>
        </is>
      </c>
    </row>
    <row r="86">
      <c r="A86" t="n">
        <v>155</v>
      </c>
      <c r="B86" t="inlineStr">
        <is>
          <t>Dynamic Mod Growth BLUIX Indiv Stock</t>
        </is>
      </c>
      <c r="C86" t="n">
        <v>1</v>
      </c>
      <c r="D86" t="inlineStr">
        <is>
          <t>false</t>
        </is>
      </c>
      <c r="E86" t="inlineStr">
        <is>
          <t>false</t>
        </is>
      </c>
      <c r="G86" t="n">
        <v>0</v>
      </c>
      <c r="I86" s="13">
        <f>Wentland!M90</f>
        <v/>
      </c>
      <c r="K86" s="13">
        <f>Wentland!N90</f>
        <v/>
      </c>
      <c r="M86" t="n">
        <v>20</v>
      </c>
      <c r="AV86" t="inlineStr">
        <is>
          <t>Default</t>
        </is>
      </c>
      <c r="AW86" t="inlineStr">
        <is>
          <t>Default</t>
        </is>
      </c>
    </row>
    <row r="87">
      <c r="A87" t="n">
        <v>155</v>
      </c>
      <c r="B87" t="inlineStr">
        <is>
          <t>Dynamic Mod Growth BLUIX Indiv Stock</t>
        </is>
      </c>
      <c r="C87" t="n">
        <v>1</v>
      </c>
      <c r="D87" t="inlineStr">
        <is>
          <t>false</t>
        </is>
      </c>
      <c r="E87" t="inlineStr">
        <is>
          <t>false</t>
        </is>
      </c>
      <c r="G87" t="n">
        <v>0</v>
      </c>
      <c r="I87" s="13">
        <f>Wentland!M91</f>
        <v/>
      </c>
      <c r="K87" s="13">
        <f>Wentland!N91</f>
        <v/>
      </c>
      <c r="M87" t="n">
        <v>20</v>
      </c>
      <c r="AV87" t="inlineStr">
        <is>
          <t>Default</t>
        </is>
      </c>
      <c r="AW87" t="inlineStr">
        <is>
          <t>Default</t>
        </is>
      </c>
    </row>
    <row r="88">
      <c r="A88" t="n">
        <v>155</v>
      </c>
      <c r="B88" t="inlineStr">
        <is>
          <t>Dynamic Mod Growth BLUIX Indiv Stock</t>
        </is>
      </c>
      <c r="C88" t="n">
        <v>1</v>
      </c>
      <c r="D88" t="inlineStr">
        <is>
          <t>false</t>
        </is>
      </c>
      <c r="E88" t="inlineStr">
        <is>
          <t>false</t>
        </is>
      </c>
      <c r="G88" t="n">
        <v>0</v>
      </c>
      <c r="I88" s="13">
        <f>Wentland!M92</f>
        <v/>
      </c>
      <c r="K88" s="13">
        <f>Wentland!N92</f>
        <v/>
      </c>
      <c r="M88" t="n">
        <v>20</v>
      </c>
      <c r="AV88" t="inlineStr">
        <is>
          <t>Default</t>
        </is>
      </c>
      <c r="AW88" t="inlineStr">
        <is>
          <t>Default</t>
        </is>
      </c>
    </row>
    <row r="89">
      <c r="A89" t="n">
        <v>155</v>
      </c>
      <c r="B89" t="inlineStr">
        <is>
          <t>Dynamic Mod Growth BLUIX Indiv Stock</t>
        </is>
      </c>
      <c r="C89" t="n">
        <v>1</v>
      </c>
      <c r="D89" t="inlineStr">
        <is>
          <t>false</t>
        </is>
      </c>
      <c r="E89" t="inlineStr">
        <is>
          <t>false</t>
        </is>
      </c>
      <c r="G89" t="n">
        <v>0</v>
      </c>
      <c r="I89" s="13">
        <f>Wentland!M93</f>
        <v/>
      </c>
      <c r="K89" s="13">
        <f>Wentland!N93</f>
        <v/>
      </c>
      <c r="M89" t="n">
        <v>20</v>
      </c>
      <c r="AV89" t="inlineStr">
        <is>
          <t>Default</t>
        </is>
      </c>
      <c r="AW89" t="inlineStr">
        <is>
          <t>Default</t>
        </is>
      </c>
    </row>
    <row r="90">
      <c r="A90" t="n">
        <v>155</v>
      </c>
      <c r="B90" t="inlineStr">
        <is>
          <t>Dynamic Mod Growth BLUIX Indiv Stock</t>
        </is>
      </c>
      <c r="C90" t="n">
        <v>1</v>
      </c>
      <c r="D90" t="inlineStr">
        <is>
          <t>false</t>
        </is>
      </c>
      <c r="E90" t="inlineStr">
        <is>
          <t>false</t>
        </is>
      </c>
      <c r="G90" t="n">
        <v>0</v>
      </c>
      <c r="I90" s="13">
        <f>Wentland!M94</f>
        <v/>
      </c>
      <c r="K90" s="13">
        <f>Wentland!N94</f>
        <v/>
      </c>
      <c r="M90" t="n">
        <v>20</v>
      </c>
      <c r="AV90" t="inlineStr">
        <is>
          <t>Default</t>
        </is>
      </c>
      <c r="AW90" t="inlineStr">
        <is>
          <t>Default</t>
        </is>
      </c>
    </row>
    <row r="91">
      <c r="A91" t="n">
        <v>155</v>
      </c>
      <c r="B91" t="inlineStr">
        <is>
          <t>Dynamic Mod Growth BLUIX Indiv Stock</t>
        </is>
      </c>
      <c r="C91" t="n">
        <v>1</v>
      </c>
      <c r="D91" t="inlineStr">
        <is>
          <t>false</t>
        </is>
      </c>
      <c r="E91" t="inlineStr">
        <is>
          <t>false</t>
        </is>
      </c>
      <c r="G91" t="n">
        <v>0</v>
      </c>
      <c r="I91" s="13">
        <f>Wentland!M95</f>
        <v/>
      </c>
      <c r="K91" s="13">
        <f>Wentland!N95</f>
        <v/>
      </c>
      <c r="M91" t="n">
        <v>20</v>
      </c>
      <c r="AV91" t="inlineStr">
        <is>
          <t>Default</t>
        </is>
      </c>
      <c r="AW91" t="inlineStr">
        <is>
          <t>Default</t>
        </is>
      </c>
    </row>
    <row r="92">
      <c r="A92" t="n">
        <v>155</v>
      </c>
      <c r="B92" t="inlineStr">
        <is>
          <t>Dynamic Mod Growth BLUIX Indiv Stock</t>
        </is>
      </c>
      <c r="C92" t="n">
        <v>1</v>
      </c>
      <c r="D92" t="inlineStr">
        <is>
          <t>false</t>
        </is>
      </c>
      <c r="E92" t="inlineStr">
        <is>
          <t>false</t>
        </is>
      </c>
      <c r="G92" t="n">
        <v>0</v>
      </c>
      <c r="I92" s="13">
        <f>Wentland!M96</f>
        <v/>
      </c>
      <c r="K92" s="13">
        <f>Wentland!N96</f>
        <v/>
      </c>
      <c r="M92" t="n">
        <v>20</v>
      </c>
      <c r="AV92" t="inlineStr">
        <is>
          <t>Default</t>
        </is>
      </c>
      <c r="AW92" t="inlineStr">
        <is>
          <t>Default</t>
        </is>
      </c>
    </row>
    <row r="93">
      <c r="A93" t="n">
        <v>155</v>
      </c>
      <c r="B93" t="inlineStr">
        <is>
          <t>Dynamic Mod Growth BLUIX Indiv Stock</t>
        </is>
      </c>
      <c r="C93" t="n">
        <v>1</v>
      </c>
      <c r="D93" t="inlineStr">
        <is>
          <t>false</t>
        </is>
      </c>
      <c r="E93" t="inlineStr">
        <is>
          <t>false</t>
        </is>
      </c>
      <c r="G93" t="n">
        <v>0</v>
      </c>
      <c r="I93" s="13">
        <f>Wentland!M97</f>
        <v/>
      </c>
      <c r="K93" s="13">
        <f>Wentland!N97</f>
        <v/>
      </c>
      <c r="M93" t="n">
        <v>20</v>
      </c>
      <c r="AV93" t="inlineStr">
        <is>
          <t>Default</t>
        </is>
      </c>
      <c r="AW93" t="inlineStr">
        <is>
          <t>Default</t>
        </is>
      </c>
    </row>
    <row r="94">
      <c r="A94" t="n">
        <v>155</v>
      </c>
      <c r="B94" t="inlineStr">
        <is>
          <t>Dynamic Mod Growth BLUIX Indiv Stock</t>
        </is>
      </c>
      <c r="C94" t="n">
        <v>1</v>
      </c>
      <c r="D94" t="inlineStr">
        <is>
          <t>false</t>
        </is>
      </c>
      <c r="E94" t="inlineStr">
        <is>
          <t>false</t>
        </is>
      </c>
      <c r="G94" t="n">
        <v>0</v>
      </c>
      <c r="I94" s="13">
        <f>Wentland!M98</f>
        <v/>
      </c>
      <c r="K94" s="13">
        <f>Wentland!N98</f>
        <v/>
      </c>
      <c r="M94" t="n">
        <v>20</v>
      </c>
      <c r="AV94" t="inlineStr">
        <is>
          <t>Default</t>
        </is>
      </c>
      <c r="AW94" t="inlineStr">
        <is>
          <t>Default</t>
        </is>
      </c>
    </row>
    <row r="95">
      <c r="A95" t="n">
        <v>155</v>
      </c>
      <c r="B95" t="inlineStr">
        <is>
          <t>Dynamic Mod Growth BLUIX Indiv Stock</t>
        </is>
      </c>
      <c r="C95" t="n">
        <v>1</v>
      </c>
      <c r="D95" t="inlineStr">
        <is>
          <t>false</t>
        </is>
      </c>
      <c r="E95" t="inlineStr">
        <is>
          <t>false</t>
        </is>
      </c>
      <c r="G95" t="n">
        <v>0</v>
      </c>
      <c r="I95" s="13">
        <f>Wentland!M99</f>
        <v/>
      </c>
      <c r="K95" s="13">
        <f>Wentland!N99</f>
        <v/>
      </c>
      <c r="M95" t="n">
        <v>20</v>
      </c>
      <c r="AV95" t="inlineStr">
        <is>
          <t>Default</t>
        </is>
      </c>
      <c r="AW95" t="inlineStr">
        <is>
          <t>Default</t>
        </is>
      </c>
    </row>
    <row r="96">
      <c r="A96" t="n">
        <v>155</v>
      </c>
      <c r="B96" t="inlineStr">
        <is>
          <t>Dynamic Mod Growth BLUIX Indiv Stock</t>
        </is>
      </c>
      <c r="C96" t="n">
        <v>1</v>
      </c>
      <c r="D96" t="inlineStr">
        <is>
          <t>false</t>
        </is>
      </c>
      <c r="E96" t="inlineStr">
        <is>
          <t>false</t>
        </is>
      </c>
      <c r="G96" t="n">
        <v>0</v>
      </c>
      <c r="I96" s="13">
        <f>Wentland!M100</f>
        <v/>
      </c>
      <c r="K96" s="13">
        <f>Wentland!N100</f>
        <v/>
      </c>
      <c r="M96" t="n">
        <v>20</v>
      </c>
      <c r="AV96" t="inlineStr">
        <is>
          <t>Default</t>
        </is>
      </c>
      <c r="AW96" t="inlineStr">
        <is>
          <t>Default</t>
        </is>
      </c>
    </row>
    <row r="97">
      <c r="A97" t="n">
        <v>155</v>
      </c>
      <c r="B97" t="inlineStr">
        <is>
          <t>Dynamic Mod Growth BLUIX Indiv Stock</t>
        </is>
      </c>
      <c r="C97" t="n">
        <v>1</v>
      </c>
      <c r="D97" t="inlineStr">
        <is>
          <t>false</t>
        </is>
      </c>
      <c r="E97" t="inlineStr">
        <is>
          <t>false</t>
        </is>
      </c>
      <c r="G97" t="n">
        <v>0</v>
      </c>
      <c r="I97" s="13">
        <f>Wentland!M101</f>
        <v/>
      </c>
      <c r="K97" s="13">
        <f>Wentland!N101</f>
        <v/>
      </c>
      <c r="M97" t="n">
        <v>20</v>
      </c>
      <c r="AV97" t="inlineStr">
        <is>
          <t>Default</t>
        </is>
      </c>
      <c r="AW97" t="inlineStr">
        <is>
          <t>Default</t>
        </is>
      </c>
    </row>
    <row r="98">
      <c r="A98" t="n">
        <v>155</v>
      </c>
      <c r="B98" t="inlineStr">
        <is>
          <t>Dynamic Mod Growth BLUIX Indiv Stock</t>
        </is>
      </c>
      <c r="C98" t="n">
        <v>1</v>
      </c>
      <c r="D98" t="inlineStr">
        <is>
          <t>false</t>
        </is>
      </c>
      <c r="E98" t="inlineStr">
        <is>
          <t>false</t>
        </is>
      </c>
      <c r="G98" t="n">
        <v>0</v>
      </c>
      <c r="I98" s="13">
        <f>Wentland!M102</f>
        <v/>
      </c>
      <c r="K98" s="13">
        <f>Wentland!N102</f>
        <v/>
      </c>
      <c r="M98" t="n">
        <v>20</v>
      </c>
      <c r="AV98" t="inlineStr">
        <is>
          <t>Default</t>
        </is>
      </c>
      <c r="AW98" t="inlineStr">
        <is>
          <t>Default</t>
        </is>
      </c>
    </row>
    <row r="99">
      <c r="A99" t="n">
        <v>155</v>
      </c>
      <c r="B99" t="inlineStr">
        <is>
          <t>Dynamic Mod Growth BLUIX Indiv Stock</t>
        </is>
      </c>
      <c r="C99" t="n">
        <v>1</v>
      </c>
      <c r="D99" t="inlineStr">
        <is>
          <t>false</t>
        </is>
      </c>
      <c r="E99" t="inlineStr">
        <is>
          <t>false</t>
        </is>
      </c>
      <c r="G99" t="n">
        <v>0</v>
      </c>
      <c r="I99" s="13">
        <f>Wentland!M103</f>
        <v/>
      </c>
      <c r="K99" s="13">
        <f>Wentland!N103</f>
        <v/>
      </c>
      <c r="M99" t="n">
        <v>20</v>
      </c>
      <c r="AV99" t="inlineStr">
        <is>
          <t>Default</t>
        </is>
      </c>
      <c r="AW99" t="inlineStr">
        <is>
          <t>Default</t>
        </is>
      </c>
    </row>
    <row r="100">
      <c r="A100" t="n">
        <v>155</v>
      </c>
      <c r="B100" t="inlineStr">
        <is>
          <t>Dynamic Mod Growth BLUIX Indiv Stock</t>
        </is>
      </c>
      <c r="C100" t="n">
        <v>1</v>
      </c>
      <c r="D100" t="inlineStr">
        <is>
          <t>false</t>
        </is>
      </c>
      <c r="E100" t="inlineStr">
        <is>
          <t>false</t>
        </is>
      </c>
      <c r="G100" t="n">
        <v>0</v>
      </c>
      <c r="I100" s="13">
        <f>Wentland!M104</f>
        <v/>
      </c>
      <c r="K100" s="13">
        <f>Wentland!N104</f>
        <v/>
      </c>
      <c r="M100" t="n">
        <v>20</v>
      </c>
      <c r="AV100" t="inlineStr">
        <is>
          <t>Default</t>
        </is>
      </c>
      <c r="AW100" t="inlineStr">
        <is>
          <t>Default</t>
        </is>
      </c>
    </row>
    <row r="101">
      <c r="A101" t="n">
        <v>155</v>
      </c>
      <c r="B101" t="inlineStr">
        <is>
          <t>Dynamic Mod Growth BLUIX Indiv Stock</t>
        </is>
      </c>
      <c r="C101" t="n">
        <v>1</v>
      </c>
      <c r="D101" t="inlineStr">
        <is>
          <t>false</t>
        </is>
      </c>
      <c r="E101" t="inlineStr">
        <is>
          <t>false</t>
        </is>
      </c>
      <c r="G101" t="n">
        <v>0</v>
      </c>
      <c r="I101" s="13">
        <f>Wentland!M105</f>
        <v/>
      </c>
      <c r="K101" s="13">
        <f>Wentland!N105</f>
        <v/>
      </c>
      <c r="M101" t="n">
        <v>20</v>
      </c>
      <c r="AV101" t="inlineStr">
        <is>
          <t>Default</t>
        </is>
      </c>
      <c r="AW101" t="inlineStr">
        <is>
          <t>Default</t>
        </is>
      </c>
    </row>
    <row r="102">
      <c r="A102" t="n">
        <v>155</v>
      </c>
      <c r="B102" t="inlineStr">
        <is>
          <t>Dynamic Mod Growth BLUIX Indiv Stock</t>
        </is>
      </c>
      <c r="C102" t="n">
        <v>1</v>
      </c>
      <c r="D102" t="inlineStr">
        <is>
          <t>false</t>
        </is>
      </c>
      <c r="E102" t="inlineStr">
        <is>
          <t>false</t>
        </is>
      </c>
      <c r="G102" t="n">
        <v>0</v>
      </c>
      <c r="I102" s="13">
        <f>Wentland!M106</f>
        <v/>
      </c>
      <c r="K102" s="13">
        <f>Wentland!N106</f>
        <v/>
      </c>
      <c r="M102" t="n">
        <v>20</v>
      </c>
      <c r="AV102" t="inlineStr">
        <is>
          <t>Default</t>
        </is>
      </c>
      <c r="AW102" t="inlineStr">
        <is>
          <t>Default</t>
        </is>
      </c>
    </row>
    <row r="103">
      <c r="A103" t="n">
        <v>155</v>
      </c>
      <c r="B103" t="inlineStr">
        <is>
          <t>Dynamic Mod Growth BLUIX Indiv Stock</t>
        </is>
      </c>
      <c r="C103" t="n">
        <v>1</v>
      </c>
      <c r="D103" t="inlineStr">
        <is>
          <t>false</t>
        </is>
      </c>
      <c r="E103" t="inlineStr">
        <is>
          <t>false</t>
        </is>
      </c>
      <c r="G103" t="n">
        <v>0</v>
      </c>
      <c r="I103" s="13">
        <f>Wentland!M107</f>
        <v/>
      </c>
      <c r="K103" s="13">
        <f>Wentland!N107</f>
        <v/>
      </c>
      <c r="M103" t="n">
        <v>20</v>
      </c>
      <c r="AV103" t="inlineStr">
        <is>
          <t>Default</t>
        </is>
      </c>
      <c r="AW103" t="inlineStr">
        <is>
          <t>Default</t>
        </is>
      </c>
    </row>
    <row r="104">
      <c r="A104" t="n">
        <v>155</v>
      </c>
      <c r="B104" t="inlineStr">
        <is>
          <t>Dynamic Mod Growth BLUIX Indiv Stock</t>
        </is>
      </c>
      <c r="C104" t="n">
        <v>1</v>
      </c>
      <c r="D104" t="inlineStr">
        <is>
          <t>false</t>
        </is>
      </c>
      <c r="E104" t="inlineStr">
        <is>
          <t>false</t>
        </is>
      </c>
      <c r="G104" t="n">
        <v>0</v>
      </c>
      <c r="I104" s="13">
        <f>Wentland!M108</f>
        <v/>
      </c>
      <c r="K104" s="13">
        <f>Wentland!N108</f>
        <v/>
      </c>
      <c r="M104" t="n">
        <v>20</v>
      </c>
      <c r="AV104" t="inlineStr">
        <is>
          <t>Default</t>
        </is>
      </c>
      <c r="AW104" t="inlineStr">
        <is>
          <t>Default</t>
        </is>
      </c>
    </row>
    <row r="105">
      <c r="A105" t="n">
        <v>155</v>
      </c>
      <c r="B105" t="inlineStr">
        <is>
          <t>Dynamic Mod Growth BLUIX Indiv Stock</t>
        </is>
      </c>
      <c r="C105" t="n">
        <v>1</v>
      </c>
      <c r="D105" t="inlineStr">
        <is>
          <t>false</t>
        </is>
      </c>
      <c r="E105" t="inlineStr">
        <is>
          <t>false</t>
        </is>
      </c>
      <c r="G105" t="n">
        <v>0</v>
      </c>
      <c r="I105" s="13">
        <f>Wentland!M109</f>
        <v/>
      </c>
      <c r="K105" s="13">
        <f>Wentland!N109</f>
        <v/>
      </c>
      <c r="M105" t="n">
        <v>20</v>
      </c>
      <c r="AV105" t="inlineStr">
        <is>
          <t>Default</t>
        </is>
      </c>
      <c r="AW105" t="inlineStr">
        <is>
          <t>Default</t>
        </is>
      </c>
    </row>
    <row r="106">
      <c r="A106" t="n">
        <v>155</v>
      </c>
      <c r="B106" t="inlineStr">
        <is>
          <t>Dynamic Mod Growth BLUIX Indiv Stock</t>
        </is>
      </c>
      <c r="C106" t="n">
        <v>1</v>
      </c>
      <c r="D106" t="inlineStr">
        <is>
          <t>false</t>
        </is>
      </c>
      <c r="E106" t="inlineStr">
        <is>
          <t>false</t>
        </is>
      </c>
      <c r="G106" t="n">
        <v>0</v>
      </c>
      <c r="I106" s="13">
        <f>Wentland!M110</f>
        <v/>
      </c>
      <c r="K106" s="13">
        <f>Wentland!N110</f>
        <v/>
      </c>
      <c r="M106" t="n">
        <v>20</v>
      </c>
      <c r="AV106" t="inlineStr">
        <is>
          <t>Default</t>
        </is>
      </c>
      <c r="AW106" t="inlineStr">
        <is>
          <t>Default</t>
        </is>
      </c>
    </row>
    <row r="107">
      <c r="A107" t="n">
        <v>155</v>
      </c>
      <c r="B107" t="inlineStr">
        <is>
          <t>Dynamic Mod Growth BLUIX Indiv Stock</t>
        </is>
      </c>
      <c r="C107" t="n">
        <v>1</v>
      </c>
      <c r="D107" t="inlineStr">
        <is>
          <t>false</t>
        </is>
      </c>
      <c r="E107" t="inlineStr">
        <is>
          <t>false</t>
        </is>
      </c>
      <c r="G107" t="n">
        <v>0</v>
      </c>
      <c r="I107" s="13">
        <f>Wentland!M111</f>
        <v/>
      </c>
      <c r="K107" s="13">
        <f>Wentland!N111</f>
        <v/>
      </c>
      <c r="M107" t="n">
        <v>20</v>
      </c>
      <c r="AV107" t="inlineStr">
        <is>
          <t>Default</t>
        </is>
      </c>
      <c r="AW107" t="inlineStr">
        <is>
          <t>Default</t>
        </is>
      </c>
    </row>
    <row r="108">
      <c r="A108" t="n">
        <v>155</v>
      </c>
      <c r="B108" t="inlineStr">
        <is>
          <t>Dynamic Mod Growth BLUIX Indiv Stock</t>
        </is>
      </c>
      <c r="C108" t="n">
        <v>1</v>
      </c>
      <c r="D108" t="inlineStr">
        <is>
          <t>false</t>
        </is>
      </c>
      <c r="E108" t="inlineStr">
        <is>
          <t>false</t>
        </is>
      </c>
      <c r="G108" t="n">
        <v>0</v>
      </c>
      <c r="I108" s="13">
        <f>Wentland!M112</f>
        <v/>
      </c>
      <c r="K108" s="13">
        <f>Wentland!N112</f>
        <v/>
      </c>
      <c r="M108" t="n">
        <v>20</v>
      </c>
      <c r="AV108" t="inlineStr">
        <is>
          <t>Default</t>
        </is>
      </c>
      <c r="AW108" t="inlineStr">
        <is>
          <t>Default</t>
        </is>
      </c>
    </row>
    <row r="109">
      <c r="A109" t="n">
        <v>155</v>
      </c>
      <c r="B109" t="inlineStr">
        <is>
          <t>Dynamic Mod Growth BLUIX Indiv Stock</t>
        </is>
      </c>
      <c r="C109" t="n">
        <v>1</v>
      </c>
      <c r="D109" t="inlineStr">
        <is>
          <t>false</t>
        </is>
      </c>
      <c r="E109" t="inlineStr">
        <is>
          <t>false</t>
        </is>
      </c>
      <c r="G109" t="n">
        <v>0</v>
      </c>
      <c r="I109" s="13">
        <f>Wentland!M113</f>
        <v/>
      </c>
      <c r="K109" s="13">
        <f>Wentland!N113</f>
        <v/>
      </c>
      <c r="M109" t="n">
        <v>20</v>
      </c>
      <c r="AV109" t="inlineStr">
        <is>
          <t>Default</t>
        </is>
      </c>
      <c r="AW109" t="inlineStr">
        <is>
          <t>Default</t>
        </is>
      </c>
    </row>
    <row r="110">
      <c r="A110" t="n">
        <v>155</v>
      </c>
      <c r="B110" t="inlineStr">
        <is>
          <t>Dynamic Mod Growth BLUIX Indiv Stock</t>
        </is>
      </c>
      <c r="C110" t="n">
        <v>1</v>
      </c>
      <c r="D110" t="inlineStr">
        <is>
          <t>false</t>
        </is>
      </c>
      <c r="E110" t="inlineStr">
        <is>
          <t>false</t>
        </is>
      </c>
      <c r="G110" t="n">
        <v>0</v>
      </c>
      <c r="I110" s="13">
        <f>Wentland!M114</f>
        <v/>
      </c>
      <c r="K110" s="13">
        <f>Wentland!N114</f>
        <v/>
      </c>
      <c r="M110" t="n">
        <v>20</v>
      </c>
      <c r="AV110" t="inlineStr">
        <is>
          <t>Default</t>
        </is>
      </c>
      <c r="AW110" t="inlineStr">
        <is>
          <t>Default</t>
        </is>
      </c>
    </row>
    <row r="111">
      <c r="A111" t="n">
        <v>155</v>
      </c>
      <c r="B111" t="inlineStr">
        <is>
          <t>Dynamic Mod Growth BLUIX Indiv Stock</t>
        </is>
      </c>
      <c r="C111" t="n">
        <v>1</v>
      </c>
      <c r="D111" t="inlineStr">
        <is>
          <t>false</t>
        </is>
      </c>
      <c r="E111" t="inlineStr">
        <is>
          <t>false</t>
        </is>
      </c>
      <c r="G111" t="n">
        <v>0</v>
      </c>
      <c r="I111" s="13">
        <f>Wentland!M115</f>
        <v/>
      </c>
      <c r="K111" s="13">
        <f>Wentland!N115</f>
        <v/>
      </c>
      <c r="M111" t="n">
        <v>20</v>
      </c>
      <c r="AV111" t="inlineStr">
        <is>
          <t>Default</t>
        </is>
      </c>
      <c r="AW111" t="inlineStr">
        <is>
          <t>Default</t>
        </is>
      </c>
    </row>
    <row r="112">
      <c r="A112" t="n">
        <v>155</v>
      </c>
      <c r="B112" t="inlineStr">
        <is>
          <t>Dynamic Mod Growth BLUIX Indiv Stock</t>
        </is>
      </c>
      <c r="C112" t="n">
        <v>1</v>
      </c>
      <c r="D112" t="inlineStr">
        <is>
          <t>false</t>
        </is>
      </c>
      <c r="E112" t="inlineStr">
        <is>
          <t>false</t>
        </is>
      </c>
      <c r="G112" t="n">
        <v>0</v>
      </c>
      <c r="I112" s="13">
        <f>Wentland!M116</f>
        <v/>
      </c>
      <c r="K112" s="13">
        <f>Wentland!N116</f>
        <v/>
      </c>
      <c r="M112" t="n">
        <v>20</v>
      </c>
      <c r="AV112" t="inlineStr">
        <is>
          <t>Default</t>
        </is>
      </c>
      <c r="AW112" t="inlineStr">
        <is>
          <t>Default</t>
        </is>
      </c>
    </row>
    <row r="113">
      <c r="A113" t="n">
        <v>155</v>
      </c>
      <c r="B113" t="inlineStr">
        <is>
          <t>Dynamic Mod Growth BLUIX Indiv Stock</t>
        </is>
      </c>
      <c r="C113" t="n">
        <v>1</v>
      </c>
      <c r="D113" t="inlineStr">
        <is>
          <t>false</t>
        </is>
      </c>
      <c r="E113" t="inlineStr">
        <is>
          <t>false</t>
        </is>
      </c>
      <c r="G113" t="n">
        <v>0</v>
      </c>
      <c r="I113" s="13">
        <f>Wentland!M117</f>
        <v/>
      </c>
      <c r="K113" s="13">
        <f>Wentland!N117</f>
        <v/>
      </c>
      <c r="M113" t="n">
        <v>20</v>
      </c>
      <c r="AV113" t="inlineStr">
        <is>
          <t>Default</t>
        </is>
      </c>
      <c r="AW113" t="inlineStr">
        <is>
          <t>Default</t>
        </is>
      </c>
    </row>
    <row r="114">
      <c r="A114" t="n">
        <v>155</v>
      </c>
      <c r="B114" t="inlineStr">
        <is>
          <t>Dynamic Mod Growth BLUIX Indiv Stock</t>
        </is>
      </c>
      <c r="C114" t="n">
        <v>1</v>
      </c>
      <c r="D114" t="inlineStr">
        <is>
          <t>false</t>
        </is>
      </c>
      <c r="E114" t="inlineStr">
        <is>
          <t>false</t>
        </is>
      </c>
      <c r="G114" t="n">
        <v>0</v>
      </c>
      <c r="I114" s="13">
        <f>Wentland!M118</f>
        <v/>
      </c>
      <c r="K114" s="13">
        <f>Wentland!N118</f>
        <v/>
      </c>
      <c r="M114" t="n">
        <v>20</v>
      </c>
      <c r="AV114" t="inlineStr">
        <is>
          <t>Default</t>
        </is>
      </c>
      <c r="AW114" t="inlineStr">
        <is>
          <t>Default</t>
        </is>
      </c>
    </row>
    <row r="115">
      <c r="A115" t="n">
        <v>155</v>
      </c>
      <c r="B115" t="inlineStr">
        <is>
          <t>Dynamic Mod Growth BLUIX Indiv Stock</t>
        </is>
      </c>
      <c r="C115" t="n">
        <v>1</v>
      </c>
      <c r="D115" t="inlineStr">
        <is>
          <t>false</t>
        </is>
      </c>
      <c r="E115" t="inlineStr">
        <is>
          <t>false</t>
        </is>
      </c>
      <c r="G115" t="n">
        <v>0</v>
      </c>
      <c r="I115" s="13">
        <f>Wentland!M119</f>
        <v/>
      </c>
      <c r="K115" s="13">
        <f>Wentland!N119</f>
        <v/>
      </c>
      <c r="M115" t="n">
        <v>20</v>
      </c>
      <c r="AV115" t="inlineStr">
        <is>
          <t>Default</t>
        </is>
      </c>
      <c r="AW115" t="inlineStr">
        <is>
          <t>Default</t>
        </is>
      </c>
    </row>
    <row r="116">
      <c r="A116" t="n">
        <v>154</v>
      </c>
      <c r="B116" t="inlineStr">
        <is>
          <t>Dynamic Growth BLUIX Indiv Stock</t>
        </is>
      </c>
      <c r="C116" t="n">
        <v>1</v>
      </c>
      <c r="D116" t="inlineStr">
        <is>
          <t>false</t>
        </is>
      </c>
      <c r="E116" t="inlineStr">
        <is>
          <t>false</t>
        </is>
      </c>
      <c r="G116" t="n">
        <v>0</v>
      </c>
      <c r="I116" t="inlineStr">
        <is>
          <t>CUSTODIAL_CASH</t>
        </is>
      </c>
      <c r="K116" s="13">
        <f>Wentland!K6</f>
        <v/>
      </c>
      <c r="M116" t="n">
        <v>20</v>
      </c>
      <c r="AV116" t="inlineStr">
        <is>
          <t>Default</t>
        </is>
      </c>
      <c r="AW116" t="inlineStr">
        <is>
          <t>Default</t>
        </is>
      </c>
    </row>
    <row r="117">
      <c r="A117" t="n">
        <v>154</v>
      </c>
      <c r="B117" t="inlineStr">
        <is>
          <t>Dynamic Growth BLUIX Indiv Stock</t>
        </is>
      </c>
      <c r="C117" t="n">
        <v>1</v>
      </c>
      <c r="D117" t="inlineStr">
        <is>
          <t>false</t>
        </is>
      </c>
      <c r="E117" t="inlineStr">
        <is>
          <t>false</t>
        </is>
      </c>
      <c r="G117" t="n">
        <v>0</v>
      </c>
      <c r="I117" s="13">
        <f>Wentland!J7</f>
        <v/>
      </c>
      <c r="K117" s="13">
        <f>Wentland!K7</f>
        <v/>
      </c>
      <c r="M117" t="n">
        <v>20</v>
      </c>
      <c r="AV117" t="inlineStr">
        <is>
          <t>Default</t>
        </is>
      </c>
      <c r="AW117" t="inlineStr">
        <is>
          <t>Default</t>
        </is>
      </c>
    </row>
    <row r="118">
      <c r="A118" t="n">
        <v>154</v>
      </c>
      <c r="B118" t="inlineStr">
        <is>
          <t>Dynamic Growth BLUIX Indiv Stock</t>
        </is>
      </c>
      <c r="C118" t="n">
        <v>1</v>
      </c>
      <c r="D118" t="inlineStr">
        <is>
          <t>false</t>
        </is>
      </c>
      <c r="E118" t="inlineStr">
        <is>
          <t>false</t>
        </is>
      </c>
      <c r="G118" t="n">
        <v>0</v>
      </c>
      <c r="I118" s="13">
        <f>Wentland!J8</f>
        <v/>
      </c>
      <c r="K118" s="13">
        <f>Wentland!K8</f>
        <v/>
      </c>
      <c r="M118" t="n">
        <v>20</v>
      </c>
      <c r="AV118" t="inlineStr">
        <is>
          <t>Default</t>
        </is>
      </c>
      <c r="AW118" t="inlineStr">
        <is>
          <t>Default</t>
        </is>
      </c>
    </row>
    <row r="119">
      <c r="A119" t="n">
        <v>154</v>
      </c>
      <c r="B119" t="inlineStr">
        <is>
          <t>Dynamic Growth BLUIX Indiv Stock</t>
        </is>
      </c>
      <c r="C119" t="n">
        <v>1</v>
      </c>
      <c r="D119" t="inlineStr">
        <is>
          <t>false</t>
        </is>
      </c>
      <c r="E119" t="inlineStr">
        <is>
          <t>false</t>
        </is>
      </c>
      <c r="G119" t="n">
        <v>0</v>
      </c>
      <c r="I119" s="13">
        <f>Wentland!J9</f>
        <v/>
      </c>
      <c r="K119" s="13">
        <f>Wentland!K9</f>
        <v/>
      </c>
      <c r="M119" t="n">
        <v>20</v>
      </c>
      <c r="AV119" t="inlineStr">
        <is>
          <t>Default</t>
        </is>
      </c>
      <c r="AW119" t="inlineStr">
        <is>
          <t>Default</t>
        </is>
      </c>
    </row>
    <row r="120">
      <c r="A120" t="n">
        <v>154</v>
      </c>
      <c r="B120" t="inlineStr">
        <is>
          <t>Dynamic Growth BLUIX Indiv Stock</t>
        </is>
      </c>
      <c r="C120" t="n">
        <v>1</v>
      </c>
      <c r="D120" t="inlineStr">
        <is>
          <t>false</t>
        </is>
      </c>
      <c r="E120" t="inlineStr">
        <is>
          <t>false</t>
        </is>
      </c>
      <c r="G120" t="n">
        <v>0</v>
      </c>
      <c r="I120" s="13">
        <f>Wentland!J10</f>
        <v/>
      </c>
      <c r="K120" s="13">
        <f>Wentland!K10</f>
        <v/>
      </c>
      <c r="M120" t="n">
        <v>20</v>
      </c>
      <c r="AV120" t="inlineStr">
        <is>
          <t>Default</t>
        </is>
      </c>
      <c r="AW120" t="inlineStr">
        <is>
          <t>Default</t>
        </is>
      </c>
    </row>
    <row r="121">
      <c r="A121" t="n">
        <v>154</v>
      </c>
      <c r="B121" t="inlineStr">
        <is>
          <t>Dynamic Growth BLUIX Indiv Stock</t>
        </is>
      </c>
      <c r="C121" t="n">
        <v>1</v>
      </c>
      <c r="D121" t="inlineStr">
        <is>
          <t>false</t>
        </is>
      </c>
      <c r="E121" t="inlineStr">
        <is>
          <t>false</t>
        </is>
      </c>
      <c r="G121" t="n">
        <v>0</v>
      </c>
      <c r="I121" s="13">
        <f>Wentland!J11</f>
        <v/>
      </c>
      <c r="K121" s="13">
        <f>Wentland!K11</f>
        <v/>
      </c>
      <c r="M121" t="n">
        <v>20</v>
      </c>
      <c r="AV121" t="inlineStr">
        <is>
          <t>Default</t>
        </is>
      </c>
      <c r="AW121" t="inlineStr">
        <is>
          <t>Default</t>
        </is>
      </c>
    </row>
    <row r="122">
      <c r="A122" t="n">
        <v>154</v>
      </c>
      <c r="B122" t="inlineStr">
        <is>
          <t>Dynamic Growth BLUIX Indiv Stock</t>
        </is>
      </c>
      <c r="C122" t="n">
        <v>1</v>
      </c>
      <c r="D122" t="inlineStr">
        <is>
          <t>false</t>
        </is>
      </c>
      <c r="E122" t="inlineStr">
        <is>
          <t>false</t>
        </is>
      </c>
      <c r="G122" t="n">
        <v>0</v>
      </c>
      <c r="I122" s="13">
        <f>Wentland!J12</f>
        <v/>
      </c>
      <c r="K122" s="13">
        <f>Wentland!K12</f>
        <v/>
      </c>
      <c r="M122" t="n">
        <v>20</v>
      </c>
      <c r="AV122" t="inlineStr">
        <is>
          <t>Default</t>
        </is>
      </c>
      <c r="AW122" t="inlineStr">
        <is>
          <t>Default</t>
        </is>
      </c>
    </row>
    <row r="123">
      <c r="A123" t="n">
        <v>154</v>
      </c>
      <c r="B123" t="inlineStr">
        <is>
          <t>Dynamic Growth BLUIX Indiv Stock</t>
        </is>
      </c>
      <c r="C123" t="n">
        <v>1</v>
      </c>
      <c r="D123" t="inlineStr">
        <is>
          <t>false</t>
        </is>
      </c>
      <c r="E123" t="inlineStr">
        <is>
          <t>false</t>
        </is>
      </c>
      <c r="G123" t="n">
        <v>0</v>
      </c>
      <c r="I123" s="13">
        <f>Wentland!J13</f>
        <v/>
      </c>
      <c r="K123" s="13">
        <f>Wentland!K13</f>
        <v/>
      </c>
      <c r="M123" t="n">
        <v>20</v>
      </c>
      <c r="AV123" t="inlineStr">
        <is>
          <t>Default</t>
        </is>
      </c>
      <c r="AW123" t="inlineStr">
        <is>
          <t>Default</t>
        </is>
      </c>
    </row>
    <row r="124">
      <c r="A124" t="n">
        <v>154</v>
      </c>
      <c r="B124" t="inlineStr">
        <is>
          <t>Dynamic Growth BLUIX Indiv Stock</t>
        </is>
      </c>
      <c r="C124" t="n">
        <v>1</v>
      </c>
      <c r="D124" t="inlineStr">
        <is>
          <t>false</t>
        </is>
      </c>
      <c r="E124" t="inlineStr">
        <is>
          <t>false</t>
        </is>
      </c>
      <c r="G124" t="n">
        <v>0</v>
      </c>
      <c r="I124" s="13">
        <f>Wentland!J14</f>
        <v/>
      </c>
      <c r="K124" s="13">
        <f>Wentland!K14</f>
        <v/>
      </c>
      <c r="M124" t="n">
        <v>20</v>
      </c>
      <c r="AV124" t="inlineStr">
        <is>
          <t>Default</t>
        </is>
      </c>
      <c r="AW124" t="inlineStr">
        <is>
          <t>Default</t>
        </is>
      </c>
    </row>
    <row r="125">
      <c r="A125" t="n">
        <v>154</v>
      </c>
      <c r="B125" t="inlineStr">
        <is>
          <t>Dynamic Growth BLUIX Indiv Stock</t>
        </is>
      </c>
      <c r="C125" t="n">
        <v>1</v>
      </c>
      <c r="D125" t="inlineStr">
        <is>
          <t>false</t>
        </is>
      </c>
      <c r="E125" t="inlineStr">
        <is>
          <t>false</t>
        </is>
      </c>
      <c r="G125" t="n">
        <v>0</v>
      </c>
      <c r="I125" s="13">
        <f>Wentland!J15</f>
        <v/>
      </c>
      <c r="K125" s="13">
        <f>Wentland!K15</f>
        <v/>
      </c>
      <c r="M125" t="n">
        <v>20</v>
      </c>
      <c r="AV125" t="inlineStr">
        <is>
          <t>Default</t>
        </is>
      </c>
      <c r="AW125" t="inlineStr">
        <is>
          <t>Default</t>
        </is>
      </c>
    </row>
    <row r="126">
      <c r="A126" t="n">
        <v>154</v>
      </c>
      <c r="B126" t="inlineStr">
        <is>
          <t>Dynamic Growth BLUIX Indiv Stock</t>
        </is>
      </c>
      <c r="C126" t="n">
        <v>1</v>
      </c>
      <c r="D126" t="inlineStr">
        <is>
          <t>false</t>
        </is>
      </c>
      <c r="E126" t="inlineStr">
        <is>
          <t>false</t>
        </is>
      </c>
      <c r="G126" t="n">
        <v>0</v>
      </c>
      <c r="I126" s="13">
        <f>Wentland!J16</f>
        <v/>
      </c>
      <c r="K126" s="13">
        <f>Wentland!K16</f>
        <v/>
      </c>
      <c r="M126" t="n">
        <v>20</v>
      </c>
      <c r="AV126" t="inlineStr">
        <is>
          <t>Default</t>
        </is>
      </c>
      <c r="AW126" t="inlineStr">
        <is>
          <t>Default</t>
        </is>
      </c>
    </row>
    <row r="127">
      <c r="A127" t="n">
        <v>154</v>
      </c>
      <c r="B127" t="inlineStr">
        <is>
          <t>Dynamic Growth BLUIX Indiv Stock</t>
        </is>
      </c>
      <c r="C127" t="n">
        <v>1</v>
      </c>
      <c r="D127" t="inlineStr">
        <is>
          <t>false</t>
        </is>
      </c>
      <c r="E127" t="inlineStr">
        <is>
          <t>false</t>
        </is>
      </c>
      <c r="G127" t="n">
        <v>0</v>
      </c>
      <c r="I127" s="13">
        <f>Wentland!J17</f>
        <v/>
      </c>
      <c r="K127" s="13">
        <f>Wentland!K17</f>
        <v/>
      </c>
      <c r="M127" t="n">
        <v>20</v>
      </c>
      <c r="AV127" t="inlineStr">
        <is>
          <t>Default</t>
        </is>
      </c>
      <c r="AW127" t="inlineStr">
        <is>
          <t>Default</t>
        </is>
      </c>
    </row>
    <row r="128">
      <c r="A128" t="n">
        <v>154</v>
      </c>
      <c r="B128" t="inlineStr">
        <is>
          <t>Dynamic Growth BLUIX Indiv Stock</t>
        </is>
      </c>
      <c r="C128" t="n">
        <v>1</v>
      </c>
      <c r="D128" t="inlineStr">
        <is>
          <t>false</t>
        </is>
      </c>
      <c r="E128" t="inlineStr">
        <is>
          <t>false</t>
        </is>
      </c>
      <c r="G128" t="n">
        <v>0</v>
      </c>
      <c r="I128" s="13">
        <f>Wentland!J18</f>
        <v/>
      </c>
      <c r="K128" s="13">
        <f>Wentland!K18</f>
        <v/>
      </c>
      <c r="M128" t="n">
        <v>20</v>
      </c>
      <c r="AV128" t="inlineStr">
        <is>
          <t>Default</t>
        </is>
      </c>
      <c r="AW128" t="inlineStr">
        <is>
          <t>Default</t>
        </is>
      </c>
    </row>
    <row r="129">
      <c r="A129" t="n">
        <v>154</v>
      </c>
      <c r="B129" t="inlineStr">
        <is>
          <t>Dynamic Growth BLUIX Indiv Stock</t>
        </is>
      </c>
      <c r="C129" t="n">
        <v>1</v>
      </c>
      <c r="D129" t="inlineStr">
        <is>
          <t>false</t>
        </is>
      </c>
      <c r="E129" t="inlineStr">
        <is>
          <t>false</t>
        </is>
      </c>
      <c r="G129" t="n">
        <v>0</v>
      </c>
      <c r="I129" s="13">
        <f>Wentland!J19</f>
        <v/>
      </c>
      <c r="K129" s="13">
        <f>Wentland!K19</f>
        <v/>
      </c>
      <c r="M129" t="n">
        <v>20</v>
      </c>
      <c r="AV129" t="inlineStr">
        <is>
          <t>Default</t>
        </is>
      </c>
      <c r="AW129" t="inlineStr">
        <is>
          <t>Default</t>
        </is>
      </c>
    </row>
    <row r="130">
      <c r="A130" t="n">
        <v>154</v>
      </c>
      <c r="B130" t="inlineStr">
        <is>
          <t>Dynamic Growth BLUIX Indiv Stock</t>
        </is>
      </c>
      <c r="C130" t="n">
        <v>1</v>
      </c>
      <c r="D130" t="inlineStr">
        <is>
          <t>false</t>
        </is>
      </c>
      <c r="E130" t="inlineStr">
        <is>
          <t>false</t>
        </is>
      </c>
      <c r="G130" t="n">
        <v>0</v>
      </c>
      <c r="I130" s="13">
        <f>Wentland!J20</f>
        <v/>
      </c>
      <c r="K130" s="13">
        <f>Wentland!K20</f>
        <v/>
      </c>
      <c r="M130" t="n">
        <v>20</v>
      </c>
      <c r="AV130" t="inlineStr">
        <is>
          <t>Default</t>
        </is>
      </c>
      <c r="AW130" t="inlineStr">
        <is>
          <t>Default</t>
        </is>
      </c>
    </row>
    <row r="131">
      <c r="A131" t="n">
        <v>154</v>
      </c>
      <c r="B131" t="inlineStr">
        <is>
          <t>Dynamic Growth BLUIX Indiv Stock</t>
        </is>
      </c>
      <c r="C131" t="n">
        <v>1</v>
      </c>
      <c r="D131" t="inlineStr">
        <is>
          <t>false</t>
        </is>
      </c>
      <c r="E131" t="inlineStr">
        <is>
          <t>false</t>
        </is>
      </c>
      <c r="G131" t="n">
        <v>0</v>
      </c>
      <c r="I131" s="13">
        <f>Wentland!J21</f>
        <v/>
      </c>
      <c r="K131" s="13">
        <f>Wentland!K21</f>
        <v/>
      </c>
      <c r="M131" t="n">
        <v>20</v>
      </c>
      <c r="AV131" t="inlineStr">
        <is>
          <t>Default</t>
        </is>
      </c>
      <c r="AW131" t="inlineStr">
        <is>
          <t>Default</t>
        </is>
      </c>
    </row>
    <row r="132">
      <c r="A132" t="n">
        <v>154</v>
      </c>
      <c r="B132" t="inlineStr">
        <is>
          <t>Dynamic Growth BLUIX Indiv Stock</t>
        </is>
      </c>
      <c r="C132" t="n">
        <v>1</v>
      </c>
      <c r="D132" t="inlineStr">
        <is>
          <t>false</t>
        </is>
      </c>
      <c r="E132" t="inlineStr">
        <is>
          <t>false</t>
        </is>
      </c>
      <c r="G132" t="n">
        <v>0</v>
      </c>
      <c r="I132" s="13">
        <f>Wentland!J22</f>
        <v/>
      </c>
      <c r="K132" s="13">
        <f>Wentland!K22</f>
        <v/>
      </c>
      <c r="M132" t="n">
        <v>20</v>
      </c>
      <c r="AV132" t="inlineStr">
        <is>
          <t>Default</t>
        </is>
      </c>
      <c r="AW132" t="inlineStr">
        <is>
          <t>Default</t>
        </is>
      </c>
    </row>
    <row r="133">
      <c r="A133" t="n">
        <v>154</v>
      </c>
      <c r="B133" t="inlineStr">
        <is>
          <t>Dynamic Growth BLUIX Indiv Stock</t>
        </is>
      </c>
      <c r="C133" t="n">
        <v>1</v>
      </c>
      <c r="D133" t="inlineStr">
        <is>
          <t>false</t>
        </is>
      </c>
      <c r="E133" t="inlineStr">
        <is>
          <t>false</t>
        </is>
      </c>
      <c r="G133" t="n">
        <v>0</v>
      </c>
      <c r="I133" s="13">
        <f>Wentland!J23</f>
        <v/>
      </c>
      <c r="K133" s="13">
        <f>Wentland!K23</f>
        <v/>
      </c>
      <c r="M133" t="n">
        <v>20</v>
      </c>
      <c r="AV133" t="inlineStr">
        <is>
          <t>Default</t>
        </is>
      </c>
      <c r="AW133" t="inlineStr">
        <is>
          <t>Default</t>
        </is>
      </c>
    </row>
    <row r="134">
      <c r="A134" t="n">
        <v>154</v>
      </c>
      <c r="B134" t="inlineStr">
        <is>
          <t>Dynamic Growth BLUIX Indiv Stock</t>
        </is>
      </c>
      <c r="C134" t="n">
        <v>1</v>
      </c>
      <c r="D134" t="inlineStr">
        <is>
          <t>false</t>
        </is>
      </c>
      <c r="E134" t="inlineStr">
        <is>
          <t>false</t>
        </is>
      </c>
      <c r="G134" t="n">
        <v>0</v>
      </c>
      <c r="I134" s="13">
        <f>Wentland!J24</f>
        <v/>
      </c>
      <c r="K134" s="13">
        <f>Wentland!K24</f>
        <v/>
      </c>
      <c r="M134" t="n">
        <v>20</v>
      </c>
      <c r="AV134" t="inlineStr">
        <is>
          <t>Default</t>
        </is>
      </c>
      <c r="AW134" t="inlineStr">
        <is>
          <t>Default</t>
        </is>
      </c>
    </row>
    <row r="135">
      <c r="A135" t="n">
        <v>154</v>
      </c>
      <c r="B135" t="inlineStr">
        <is>
          <t>Dynamic Growth BLUIX Indiv Stock</t>
        </is>
      </c>
      <c r="C135" t="n">
        <v>1</v>
      </c>
      <c r="D135" t="inlineStr">
        <is>
          <t>false</t>
        </is>
      </c>
      <c r="E135" t="inlineStr">
        <is>
          <t>false</t>
        </is>
      </c>
      <c r="G135" t="n">
        <v>0</v>
      </c>
      <c r="I135" s="13">
        <f>Wentland!J25</f>
        <v/>
      </c>
      <c r="K135" s="13">
        <f>Wentland!K25</f>
        <v/>
      </c>
      <c r="M135" t="n">
        <v>20</v>
      </c>
      <c r="AV135" t="inlineStr">
        <is>
          <t>Default</t>
        </is>
      </c>
      <c r="AW135" t="inlineStr">
        <is>
          <t>Default</t>
        </is>
      </c>
    </row>
    <row r="136">
      <c r="A136" t="n">
        <v>154</v>
      </c>
      <c r="B136" t="inlineStr">
        <is>
          <t>Dynamic Growth BLUIX Indiv Stock</t>
        </is>
      </c>
      <c r="C136" t="n">
        <v>1</v>
      </c>
      <c r="D136" t="inlineStr">
        <is>
          <t>false</t>
        </is>
      </c>
      <c r="E136" t="inlineStr">
        <is>
          <t>false</t>
        </is>
      </c>
      <c r="G136" t="n">
        <v>0</v>
      </c>
      <c r="I136" s="13">
        <f>Wentland!J26</f>
        <v/>
      </c>
      <c r="K136" s="13">
        <f>Wentland!K26</f>
        <v/>
      </c>
      <c r="M136" t="n">
        <v>20</v>
      </c>
      <c r="AV136" t="inlineStr">
        <is>
          <t>Default</t>
        </is>
      </c>
      <c r="AW136" t="inlineStr">
        <is>
          <t>Default</t>
        </is>
      </c>
    </row>
    <row r="137">
      <c r="A137" t="n">
        <v>154</v>
      </c>
      <c r="B137" t="inlineStr">
        <is>
          <t>Dynamic Growth BLUIX Indiv Stock</t>
        </is>
      </c>
      <c r="C137" t="n">
        <v>1</v>
      </c>
      <c r="D137" t="inlineStr">
        <is>
          <t>false</t>
        </is>
      </c>
      <c r="E137" t="inlineStr">
        <is>
          <t>false</t>
        </is>
      </c>
      <c r="G137" t="n">
        <v>0</v>
      </c>
      <c r="I137" s="13">
        <f>Wentland!J27</f>
        <v/>
      </c>
      <c r="K137" s="13">
        <f>Wentland!K27</f>
        <v/>
      </c>
      <c r="M137" t="n">
        <v>20</v>
      </c>
      <c r="AV137" t="inlineStr">
        <is>
          <t>Default</t>
        </is>
      </c>
      <c r="AW137" t="inlineStr">
        <is>
          <t>Default</t>
        </is>
      </c>
    </row>
    <row r="138">
      <c r="A138" t="n">
        <v>154</v>
      </c>
      <c r="B138" t="inlineStr">
        <is>
          <t>Dynamic Growth BLUIX Indiv Stock</t>
        </is>
      </c>
      <c r="C138" t="n">
        <v>1</v>
      </c>
      <c r="D138" t="inlineStr">
        <is>
          <t>false</t>
        </is>
      </c>
      <c r="E138" t="inlineStr">
        <is>
          <t>false</t>
        </is>
      </c>
      <c r="G138" t="n">
        <v>0</v>
      </c>
      <c r="I138" s="13">
        <f>Wentland!J28</f>
        <v/>
      </c>
      <c r="K138" s="13">
        <f>Wentland!K28</f>
        <v/>
      </c>
      <c r="M138" t="n">
        <v>20</v>
      </c>
      <c r="AV138" t="inlineStr">
        <is>
          <t>Default</t>
        </is>
      </c>
      <c r="AW138" t="inlineStr">
        <is>
          <t>Default</t>
        </is>
      </c>
    </row>
    <row r="139">
      <c r="A139" t="n">
        <v>154</v>
      </c>
      <c r="B139" t="inlineStr">
        <is>
          <t>Dynamic Growth BLUIX Indiv Stock</t>
        </is>
      </c>
      <c r="C139" t="n">
        <v>1</v>
      </c>
      <c r="D139" t="inlineStr">
        <is>
          <t>false</t>
        </is>
      </c>
      <c r="E139" t="inlineStr">
        <is>
          <t>false</t>
        </is>
      </c>
      <c r="G139" t="n">
        <v>0</v>
      </c>
      <c r="I139" s="13">
        <f>Wentland!J29</f>
        <v/>
      </c>
      <c r="K139" s="13">
        <f>Wentland!K29</f>
        <v/>
      </c>
      <c r="M139" t="n">
        <v>20</v>
      </c>
      <c r="AV139" t="inlineStr">
        <is>
          <t>Default</t>
        </is>
      </c>
      <c r="AW139" t="inlineStr">
        <is>
          <t>Default</t>
        </is>
      </c>
    </row>
    <row r="140">
      <c r="A140" t="n">
        <v>154</v>
      </c>
      <c r="B140" t="inlineStr">
        <is>
          <t>Dynamic Growth BLUIX Indiv Stock</t>
        </is>
      </c>
      <c r="C140" t="n">
        <v>1</v>
      </c>
      <c r="D140" t="inlineStr">
        <is>
          <t>false</t>
        </is>
      </c>
      <c r="E140" t="inlineStr">
        <is>
          <t>false</t>
        </is>
      </c>
      <c r="G140" t="n">
        <v>0</v>
      </c>
      <c r="I140" s="13">
        <f>Wentland!J30</f>
        <v/>
      </c>
      <c r="K140" s="13">
        <f>Wentland!K30</f>
        <v/>
      </c>
      <c r="M140" t="n">
        <v>20</v>
      </c>
      <c r="AV140" t="inlineStr">
        <is>
          <t>Default</t>
        </is>
      </c>
      <c r="AW140" t="inlineStr">
        <is>
          <t>Default</t>
        </is>
      </c>
    </row>
    <row r="141">
      <c r="A141" t="n">
        <v>154</v>
      </c>
      <c r="B141" t="inlineStr">
        <is>
          <t>Dynamic Growth BLUIX Indiv Stock</t>
        </is>
      </c>
      <c r="C141" t="n">
        <v>1</v>
      </c>
      <c r="D141" t="inlineStr">
        <is>
          <t>false</t>
        </is>
      </c>
      <c r="E141" t="inlineStr">
        <is>
          <t>false</t>
        </is>
      </c>
      <c r="G141" t="n">
        <v>0</v>
      </c>
      <c r="I141" s="13">
        <f>Wentland!J31</f>
        <v/>
      </c>
      <c r="K141" s="13">
        <f>Wentland!K31</f>
        <v/>
      </c>
      <c r="M141" t="n">
        <v>20</v>
      </c>
      <c r="AV141" t="inlineStr">
        <is>
          <t>Default</t>
        </is>
      </c>
      <c r="AW141" t="inlineStr">
        <is>
          <t>Default</t>
        </is>
      </c>
    </row>
    <row r="142">
      <c r="A142" t="n">
        <v>154</v>
      </c>
      <c r="B142" t="inlineStr">
        <is>
          <t>Dynamic Growth BLUIX Indiv Stock</t>
        </is>
      </c>
      <c r="C142" t="n">
        <v>1</v>
      </c>
      <c r="D142" t="inlineStr">
        <is>
          <t>false</t>
        </is>
      </c>
      <c r="E142" t="inlineStr">
        <is>
          <t>false</t>
        </is>
      </c>
      <c r="G142" t="n">
        <v>0</v>
      </c>
      <c r="I142" s="13">
        <f>Wentland!J32</f>
        <v/>
      </c>
      <c r="K142" s="13">
        <f>Wentland!K32</f>
        <v/>
      </c>
      <c r="M142" t="n">
        <v>20</v>
      </c>
      <c r="AV142" t="inlineStr">
        <is>
          <t>Default</t>
        </is>
      </c>
      <c r="AW142" t="inlineStr">
        <is>
          <t>Default</t>
        </is>
      </c>
    </row>
    <row r="143">
      <c r="A143" t="n">
        <v>154</v>
      </c>
      <c r="B143" t="inlineStr">
        <is>
          <t>Dynamic Growth BLUIX Indiv Stock</t>
        </is>
      </c>
      <c r="C143" t="n">
        <v>1</v>
      </c>
      <c r="D143" t="inlineStr">
        <is>
          <t>false</t>
        </is>
      </c>
      <c r="E143" t="inlineStr">
        <is>
          <t>false</t>
        </is>
      </c>
      <c r="G143" t="n">
        <v>0</v>
      </c>
      <c r="I143" s="13">
        <f>Wentland!J33</f>
        <v/>
      </c>
      <c r="K143" s="13">
        <f>Wentland!K33</f>
        <v/>
      </c>
      <c r="M143" t="n">
        <v>20</v>
      </c>
      <c r="AV143" t="inlineStr">
        <is>
          <t>Default</t>
        </is>
      </c>
      <c r="AW143" t="inlineStr">
        <is>
          <t>Default</t>
        </is>
      </c>
    </row>
    <row r="144">
      <c r="A144" t="n">
        <v>154</v>
      </c>
      <c r="B144" t="inlineStr">
        <is>
          <t>Dynamic Growth BLUIX Indiv Stock</t>
        </is>
      </c>
      <c r="C144" t="n">
        <v>1</v>
      </c>
      <c r="D144" t="inlineStr">
        <is>
          <t>false</t>
        </is>
      </c>
      <c r="E144" t="inlineStr">
        <is>
          <t>false</t>
        </is>
      </c>
      <c r="G144" t="n">
        <v>0</v>
      </c>
      <c r="I144" s="13">
        <f>Wentland!J34</f>
        <v/>
      </c>
      <c r="K144" s="13">
        <f>Wentland!K34</f>
        <v/>
      </c>
      <c r="M144" t="n">
        <v>20</v>
      </c>
      <c r="AV144" t="inlineStr">
        <is>
          <t>Default</t>
        </is>
      </c>
      <c r="AW144" t="inlineStr">
        <is>
          <t>Default</t>
        </is>
      </c>
    </row>
    <row r="145">
      <c r="A145" t="n">
        <v>154</v>
      </c>
      <c r="B145" t="inlineStr">
        <is>
          <t>Dynamic Growth BLUIX Indiv Stock</t>
        </is>
      </c>
      <c r="C145" t="n">
        <v>1</v>
      </c>
      <c r="D145" t="inlineStr">
        <is>
          <t>false</t>
        </is>
      </c>
      <c r="E145" t="inlineStr">
        <is>
          <t>false</t>
        </is>
      </c>
      <c r="G145" t="n">
        <v>0</v>
      </c>
      <c r="I145" s="13">
        <f>Wentland!J35</f>
        <v/>
      </c>
      <c r="K145" s="13">
        <f>Wentland!K35</f>
        <v/>
      </c>
      <c r="M145" t="n">
        <v>20</v>
      </c>
      <c r="AV145" t="inlineStr">
        <is>
          <t>Default</t>
        </is>
      </c>
      <c r="AW145" t="inlineStr">
        <is>
          <t>Default</t>
        </is>
      </c>
    </row>
    <row r="146">
      <c r="A146" t="n">
        <v>154</v>
      </c>
      <c r="B146" t="inlineStr">
        <is>
          <t>Dynamic Growth BLUIX Indiv Stock</t>
        </is>
      </c>
      <c r="C146" t="n">
        <v>1</v>
      </c>
      <c r="D146" t="inlineStr">
        <is>
          <t>false</t>
        </is>
      </c>
      <c r="E146" t="inlineStr">
        <is>
          <t>false</t>
        </is>
      </c>
      <c r="G146" t="n">
        <v>0</v>
      </c>
      <c r="I146" s="13">
        <f>Wentland!J36</f>
        <v/>
      </c>
      <c r="K146" s="13">
        <f>Wentland!K36</f>
        <v/>
      </c>
      <c r="M146" t="n">
        <v>20</v>
      </c>
      <c r="AV146" t="inlineStr">
        <is>
          <t>Default</t>
        </is>
      </c>
      <c r="AW146" t="inlineStr">
        <is>
          <t>Default</t>
        </is>
      </c>
    </row>
    <row r="147">
      <c r="A147" t="n">
        <v>154</v>
      </c>
      <c r="B147" t="inlineStr">
        <is>
          <t>Dynamic Growth BLUIX Indiv Stock</t>
        </is>
      </c>
      <c r="C147" t="n">
        <v>1</v>
      </c>
      <c r="D147" t="inlineStr">
        <is>
          <t>false</t>
        </is>
      </c>
      <c r="E147" t="inlineStr">
        <is>
          <t>false</t>
        </is>
      </c>
      <c r="G147" t="n">
        <v>0</v>
      </c>
      <c r="I147" s="13">
        <f>Wentland!J37</f>
        <v/>
      </c>
      <c r="K147" s="13">
        <f>Wentland!K37</f>
        <v/>
      </c>
      <c r="M147" t="n">
        <v>20</v>
      </c>
      <c r="AV147" t="inlineStr">
        <is>
          <t>Default</t>
        </is>
      </c>
      <c r="AW147" t="inlineStr">
        <is>
          <t>Default</t>
        </is>
      </c>
    </row>
    <row r="148">
      <c r="A148" t="n">
        <v>154</v>
      </c>
      <c r="B148" t="inlineStr">
        <is>
          <t>Dynamic Growth BLUIX Indiv Stock</t>
        </is>
      </c>
      <c r="C148" t="n">
        <v>1</v>
      </c>
      <c r="D148" t="inlineStr">
        <is>
          <t>false</t>
        </is>
      </c>
      <c r="E148" t="inlineStr">
        <is>
          <t>false</t>
        </is>
      </c>
      <c r="G148" t="n">
        <v>0</v>
      </c>
      <c r="I148" s="13">
        <f>Wentland!J38</f>
        <v/>
      </c>
      <c r="K148" s="13">
        <f>Wentland!K38</f>
        <v/>
      </c>
      <c r="M148" t="n">
        <v>20</v>
      </c>
      <c r="AV148" t="inlineStr">
        <is>
          <t>Default</t>
        </is>
      </c>
      <c r="AW148" t="inlineStr">
        <is>
          <t>Default</t>
        </is>
      </c>
    </row>
    <row r="149">
      <c r="A149" t="n">
        <v>154</v>
      </c>
      <c r="B149" t="inlineStr">
        <is>
          <t>Dynamic Growth BLUIX Indiv Stock</t>
        </is>
      </c>
      <c r="C149" t="n">
        <v>1</v>
      </c>
      <c r="D149" t="inlineStr">
        <is>
          <t>false</t>
        </is>
      </c>
      <c r="E149" t="inlineStr">
        <is>
          <t>false</t>
        </is>
      </c>
      <c r="G149" t="n">
        <v>0</v>
      </c>
      <c r="I149" s="13">
        <f>Wentland!J39</f>
        <v/>
      </c>
      <c r="K149" s="13">
        <f>Wentland!K39</f>
        <v/>
      </c>
      <c r="M149" t="n">
        <v>20</v>
      </c>
      <c r="AV149" t="inlineStr">
        <is>
          <t>Default</t>
        </is>
      </c>
      <c r="AW149" t="inlineStr">
        <is>
          <t>Default</t>
        </is>
      </c>
    </row>
    <row r="150">
      <c r="A150" t="n">
        <v>154</v>
      </c>
      <c r="B150" t="inlineStr">
        <is>
          <t>Dynamic Growth BLUIX Indiv Stock</t>
        </is>
      </c>
      <c r="C150" t="n">
        <v>1</v>
      </c>
      <c r="D150" t="inlineStr">
        <is>
          <t>false</t>
        </is>
      </c>
      <c r="E150" t="inlineStr">
        <is>
          <t>false</t>
        </is>
      </c>
      <c r="G150" t="n">
        <v>0</v>
      </c>
      <c r="I150" s="13">
        <f>Wentland!J40</f>
        <v/>
      </c>
      <c r="K150" s="13">
        <f>Wentland!K40</f>
        <v/>
      </c>
      <c r="M150" t="n">
        <v>20</v>
      </c>
      <c r="AV150" t="inlineStr">
        <is>
          <t>Default</t>
        </is>
      </c>
      <c r="AW150" t="inlineStr">
        <is>
          <t>Default</t>
        </is>
      </c>
    </row>
    <row r="151">
      <c r="A151" t="n">
        <v>154</v>
      </c>
      <c r="B151" t="inlineStr">
        <is>
          <t>Dynamic Growth BLUIX Indiv Stock</t>
        </is>
      </c>
      <c r="C151" t="n">
        <v>1</v>
      </c>
      <c r="D151" t="inlineStr">
        <is>
          <t>false</t>
        </is>
      </c>
      <c r="E151" t="inlineStr">
        <is>
          <t>false</t>
        </is>
      </c>
      <c r="G151" t="n">
        <v>0</v>
      </c>
      <c r="I151" s="13">
        <f>Wentland!J41</f>
        <v/>
      </c>
      <c r="K151" s="13">
        <f>Wentland!K41</f>
        <v/>
      </c>
      <c r="M151" t="n">
        <v>20</v>
      </c>
      <c r="AV151" t="inlineStr">
        <is>
          <t>Default</t>
        </is>
      </c>
      <c r="AW151" t="inlineStr">
        <is>
          <t>Default</t>
        </is>
      </c>
    </row>
    <row r="152">
      <c r="A152" t="n">
        <v>154</v>
      </c>
      <c r="B152" t="inlineStr">
        <is>
          <t>Dynamic Growth BLUIX Indiv Stock</t>
        </is>
      </c>
      <c r="C152" t="n">
        <v>1</v>
      </c>
      <c r="D152" t="inlineStr">
        <is>
          <t>false</t>
        </is>
      </c>
      <c r="E152" t="inlineStr">
        <is>
          <t>false</t>
        </is>
      </c>
      <c r="G152" t="n">
        <v>0</v>
      </c>
      <c r="I152" s="13">
        <f>Wentland!J42</f>
        <v/>
      </c>
      <c r="K152" s="13">
        <f>Wentland!K42</f>
        <v/>
      </c>
      <c r="M152" t="n">
        <v>20</v>
      </c>
      <c r="AV152" t="inlineStr">
        <is>
          <t>Default</t>
        </is>
      </c>
      <c r="AW152" t="inlineStr">
        <is>
          <t>Default</t>
        </is>
      </c>
    </row>
    <row r="153">
      <c r="A153" t="n">
        <v>154</v>
      </c>
      <c r="B153" t="inlineStr">
        <is>
          <t>Dynamic Growth BLUIX Indiv Stock</t>
        </is>
      </c>
      <c r="C153" t="n">
        <v>1</v>
      </c>
      <c r="D153" t="inlineStr">
        <is>
          <t>false</t>
        </is>
      </c>
      <c r="E153" t="inlineStr">
        <is>
          <t>false</t>
        </is>
      </c>
      <c r="G153" t="n">
        <v>0</v>
      </c>
      <c r="I153" s="13">
        <f>Wentland!J43</f>
        <v/>
      </c>
      <c r="K153" s="13">
        <f>Wentland!K43</f>
        <v/>
      </c>
      <c r="M153" t="n">
        <v>20</v>
      </c>
      <c r="AV153" t="inlineStr">
        <is>
          <t>Default</t>
        </is>
      </c>
      <c r="AW153" t="inlineStr">
        <is>
          <t>Default</t>
        </is>
      </c>
    </row>
    <row r="154">
      <c r="A154" t="n">
        <v>154</v>
      </c>
      <c r="B154" t="inlineStr">
        <is>
          <t>Dynamic Growth BLUIX Indiv Stock</t>
        </is>
      </c>
      <c r="C154" t="n">
        <v>1</v>
      </c>
      <c r="D154" t="inlineStr">
        <is>
          <t>false</t>
        </is>
      </c>
      <c r="E154" t="inlineStr">
        <is>
          <t>false</t>
        </is>
      </c>
      <c r="G154" t="n">
        <v>0</v>
      </c>
      <c r="I154" s="13">
        <f>Wentland!J44</f>
        <v/>
      </c>
      <c r="K154" s="13">
        <f>Wentland!K44</f>
        <v/>
      </c>
      <c r="M154" t="n">
        <v>20</v>
      </c>
      <c r="AV154" t="inlineStr">
        <is>
          <t>Default</t>
        </is>
      </c>
      <c r="AW154" t="inlineStr">
        <is>
          <t>Default</t>
        </is>
      </c>
    </row>
    <row r="155">
      <c r="A155" t="n">
        <v>154</v>
      </c>
      <c r="B155" t="inlineStr">
        <is>
          <t>Dynamic Growth BLUIX Indiv Stock</t>
        </is>
      </c>
      <c r="C155" t="n">
        <v>1</v>
      </c>
      <c r="D155" t="inlineStr">
        <is>
          <t>false</t>
        </is>
      </c>
      <c r="E155" t="inlineStr">
        <is>
          <t>false</t>
        </is>
      </c>
      <c r="G155" t="n">
        <v>0</v>
      </c>
      <c r="I155" s="13">
        <f>Wentland!J45</f>
        <v/>
      </c>
      <c r="K155" s="13">
        <f>Wentland!K45</f>
        <v/>
      </c>
      <c r="M155" t="n">
        <v>20</v>
      </c>
      <c r="AV155" t="inlineStr">
        <is>
          <t>Default</t>
        </is>
      </c>
      <c r="AW155" t="inlineStr">
        <is>
          <t>Default</t>
        </is>
      </c>
    </row>
    <row r="156">
      <c r="A156" t="n">
        <v>154</v>
      </c>
      <c r="B156" t="inlineStr">
        <is>
          <t>Dynamic Growth BLUIX Indiv Stock</t>
        </is>
      </c>
      <c r="C156" t="n">
        <v>1</v>
      </c>
      <c r="D156" t="inlineStr">
        <is>
          <t>false</t>
        </is>
      </c>
      <c r="E156" t="inlineStr">
        <is>
          <t>false</t>
        </is>
      </c>
      <c r="G156" t="n">
        <v>0</v>
      </c>
      <c r="I156" s="13">
        <f>Wentland!J46</f>
        <v/>
      </c>
      <c r="K156" s="13">
        <f>Wentland!K46</f>
        <v/>
      </c>
      <c r="M156" t="n">
        <v>20</v>
      </c>
      <c r="AV156" t="inlineStr">
        <is>
          <t>Default</t>
        </is>
      </c>
      <c r="AW156" t="inlineStr">
        <is>
          <t>Default</t>
        </is>
      </c>
    </row>
    <row r="157">
      <c r="A157" t="n">
        <v>154</v>
      </c>
      <c r="B157" t="inlineStr">
        <is>
          <t>Dynamic Growth BLUIX Indiv Stock</t>
        </is>
      </c>
      <c r="C157" t="n">
        <v>1</v>
      </c>
      <c r="D157" t="inlineStr">
        <is>
          <t>false</t>
        </is>
      </c>
      <c r="E157" t="inlineStr">
        <is>
          <t>false</t>
        </is>
      </c>
      <c r="G157" t="n">
        <v>0</v>
      </c>
      <c r="I157" s="13">
        <f>Wentland!J47</f>
        <v/>
      </c>
      <c r="K157" s="13">
        <f>Wentland!K47</f>
        <v/>
      </c>
      <c r="M157" t="n">
        <v>20</v>
      </c>
      <c r="AV157" t="inlineStr">
        <is>
          <t>Default</t>
        </is>
      </c>
      <c r="AW157" t="inlineStr">
        <is>
          <t>Default</t>
        </is>
      </c>
    </row>
    <row r="158">
      <c r="A158" t="n">
        <v>154</v>
      </c>
      <c r="B158" t="inlineStr">
        <is>
          <t>Dynamic Growth BLUIX Indiv Stock</t>
        </is>
      </c>
      <c r="C158" t="n">
        <v>1</v>
      </c>
      <c r="D158" t="inlineStr">
        <is>
          <t>false</t>
        </is>
      </c>
      <c r="E158" t="inlineStr">
        <is>
          <t>false</t>
        </is>
      </c>
      <c r="G158" t="n">
        <v>0</v>
      </c>
      <c r="I158" s="13">
        <f>Wentland!J48</f>
        <v/>
      </c>
      <c r="K158" s="13">
        <f>Wentland!K48</f>
        <v/>
      </c>
      <c r="M158" t="n">
        <v>20</v>
      </c>
      <c r="AV158" t="inlineStr">
        <is>
          <t>Default</t>
        </is>
      </c>
      <c r="AW158" t="inlineStr">
        <is>
          <t>Default</t>
        </is>
      </c>
    </row>
    <row r="159">
      <c r="A159" t="n">
        <v>154</v>
      </c>
      <c r="B159" t="inlineStr">
        <is>
          <t>Dynamic Growth BLUIX Indiv Stock</t>
        </is>
      </c>
      <c r="C159" t="n">
        <v>1</v>
      </c>
      <c r="D159" t="inlineStr">
        <is>
          <t>false</t>
        </is>
      </c>
      <c r="E159" t="inlineStr">
        <is>
          <t>false</t>
        </is>
      </c>
      <c r="G159" t="n">
        <v>0</v>
      </c>
      <c r="I159" s="13">
        <f>Wentland!J49</f>
        <v/>
      </c>
      <c r="K159" s="13">
        <f>Wentland!K49</f>
        <v/>
      </c>
      <c r="M159" t="n">
        <v>20</v>
      </c>
      <c r="AV159" t="inlineStr">
        <is>
          <t>Default</t>
        </is>
      </c>
      <c r="AW159" t="inlineStr">
        <is>
          <t>Default</t>
        </is>
      </c>
    </row>
    <row r="160">
      <c r="A160" t="n">
        <v>154</v>
      </c>
      <c r="B160" t="inlineStr">
        <is>
          <t>Dynamic Growth BLUIX Indiv Stock</t>
        </is>
      </c>
      <c r="C160" t="n">
        <v>1</v>
      </c>
      <c r="D160" t="inlineStr">
        <is>
          <t>false</t>
        </is>
      </c>
      <c r="E160" t="inlineStr">
        <is>
          <t>false</t>
        </is>
      </c>
      <c r="G160" t="n">
        <v>0</v>
      </c>
      <c r="I160" s="13">
        <f>Wentland!J50</f>
        <v/>
      </c>
      <c r="K160" s="13">
        <f>Wentland!K50</f>
        <v/>
      </c>
      <c r="M160" t="n">
        <v>20</v>
      </c>
      <c r="AV160" t="inlineStr">
        <is>
          <t>Default</t>
        </is>
      </c>
      <c r="AW160" t="inlineStr">
        <is>
          <t>Default</t>
        </is>
      </c>
    </row>
    <row r="161">
      <c r="A161" t="n">
        <v>154</v>
      </c>
      <c r="B161" t="inlineStr">
        <is>
          <t>Dynamic Growth BLUIX Indiv Stock</t>
        </is>
      </c>
      <c r="C161" t="n">
        <v>1</v>
      </c>
      <c r="D161" t="inlineStr">
        <is>
          <t>false</t>
        </is>
      </c>
      <c r="E161" t="inlineStr">
        <is>
          <t>false</t>
        </is>
      </c>
      <c r="G161" t="n">
        <v>0</v>
      </c>
      <c r="I161" s="13">
        <f>Wentland!J51</f>
        <v/>
      </c>
      <c r="K161" s="13">
        <f>Wentland!K51</f>
        <v/>
      </c>
      <c r="M161" t="n">
        <v>20</v>
      </c>
      <c r="AV161" t="inlineStr">
        <is>
          <t>Default</t>
        </is>
      </c>
      <c r="AW161" t="inlineStr">
        <is>
          <t>Default</t>
        </is>
      </c>
    </row>
    <row r="162">
      <c r="A162" t="n">
        <v>154</v>
      </c>
      <c r="B162" t="inlineStr">
        <is>
          <t>Dynamic Growth BLUIX Indiv Stock</t>
        </is>
      </c>
      <c r="C162" t="n">
        <v>1</v>
      </c>
      <c r="D162" t="inlineStr">
        <is>
          <t>false</t>
        </is>
      </c>
      <c r="E162" t="inlineStr">
        <is>
          <t>false</t>
        </is>
      </c>
      <c r="G162" t="n">
        <v>0</v>
      </c>
      <c r="I162" s="13">
        <f>Wentland!J52</f>
        <v/>
      </c>
      <c r="K162" s="13">
        <f>Wentland!K52</f>
        <v/>
      </c>
      <c r="M162" t="n">
        <v>20</v>
      </c>
      <c r="AV162" t="inlineStr">
        <is>
          <t>Default</t>
        </is>
      </c>
      <c r="AW162" t="inlineStr">
        <is>
          <t>Default</t>
        </is>
      </c>
    </row>
    <row r="163">
      <c r="A163" t="n">
        <v>154</v>
      </c>
      <c r="B163" t="inlineStr">
        <is>
          <t>Dynamic Growth BLUIX Indiv Stock</t>
        </is>
      </c>
      <c r="C163" t="n">
        <v>1</v>
      </c>
      <c r="D163" t="inlineStr">
        <is>
          <t>false</t>
        </is>
      </c>
      <c r="E163" t="inlineStr">
        <is>
          <t>false</t>
        </is>
      </c>
      <c r="G163" t="n">
        <v>0</v>
      </c>
      <c r="I163" s="13">
        <f>Wentland!J53</f>
        <v/>
      </c>
      <c r="K163" s="13">
        <f>Wentland!K53</f>
        <v/>
      </c>
      <c r="M163" t="n">
        <v>20</v>
      </c>
      <c r="AV163" t="inlineStr">
        <is>
          <t>Default</t>
        </is>
      </c>
      <c r="AW163" t="inlineStr">
        <is>
          <t>Default</t>
        </is>
      </c>
    </row>
    <row r="164">
      <c r="A164" t="n">
        <v>154</v>
      </c>
      <c r="B164" t="inlineStr">
        <is>
          <t>Dynamic Growth BLUIX Indiv Stock</t>
        </is>
      </c>
      <c r="C164" t="n">
        <v>1</v>
      </c>
      <c r="D164" t="inlineStr">
        <is>
          <t>false</t>
        </is>
      </c>
      <c r="E164" t="inlineStr">
        <is>
          <t>false</t>
        </is>
      </c>
      <c r="G164" t="n">
        <v>0</v>
      </c>
      <c r="I164" s="13">
        <f>Wentland!J54</f>
        <v/>
      </c>
      <c r="K164" s="13">
        <f>Wentland!K54</f>
        <v/>
      </c>
      <c r="M164" t="n">
        <v>20</v>
      </c>
      <c r="AV164" t="inlineStr">
        <is>
          <t>Default</t>
        </is>
      </c>
      <c r="AW164" t="inlineStr">
        <is>
          <t>Default</t>
        </is>
      </c>
    </row>
    <row r="165">
      <c r="A165" t="n">
        <v>154</v>
      </c>
      <c r="B165" t="inlineStr">
        <is>
          <t>Dynamic Growth BLUIX Indiv Stock</t>
        </is>
      </c>
      <c r="C165" t="n">
        <v>1</v>
      </c>
      <c r="D165" t="inlineStr">
        <is>
          <t>false</t>
        </is>
      </c>
      <c r="E165" t="inlineStr">
        <is>
          <t>false</t>
        </is>
      </c>
      <c r="G165" t="n">
        <v>0</v>
      </c>
      <c r="I165" s="13">
        <f>Wentland!J55</f>
        <v/>
      </c>
      <c r="K165" s="13">
        <f>Wentland!K55</f>
        <v/>
      </c>
      <c r="M165" t="n">
        <v>20</v>
      </c>
      <c r="AV165" t="inlineStr">
        <is>
          <t>Default</t>
        </is>
      </c>
      <c r="AW165" t="inlineStr">
        <is>
          <t>Default</t>
        </is>
      </c>
    </row>
    <row r="166">
      <c r="A166" t="n">
        <v>154</v>
      </c>
      <c r="B166" t="inlineStr">
        <is>
          <t>Dynamic Growth BLUIX Indiv Stock</t>
        </is>
      </c>
      <c r="C166" t="n">
        <v>1</v>
      </c>
      <c r="D166" t="inlineStr">
        <is>
          <t>false</t>
        </is>
      </c>
      <c r="E166" t="inlineStr">
        <is>
          <t>false</t>
        </is>
      </c>
      <c r="G166" t="n">
        <v>0</v>
      </c>
      <c r="I166" s="13">
        <f>Wentland!J56</f>
        <v/>
      </c>
      <c r="K166" s="13">
        <f>Wentland!K56</f>
        <v/>
      </c>
      <c r="M166" t="n">
        <v>20</v>
      </c>
      <c r="AV166" t="inlineStr">
        <is>
          <t>Default</t>
        </is>
      </c>
      <c r="AW166" t="inlineStr">
        <is>
          <t>Default</t>
        </is>
      </c>
    </row>
    <row r="167">
      <c r="A167" t="n">
        <v>154</v>
      </c>
      <c r="B167" t="inlineStr">
        <is>
          <t>Dynamic Growth BLUIX Indiv Stock</t>
        </is>
      </c>
      <c r="C167" t="n">
        <v>1</v>
      </c>
      <c r="D167" t="inlineStr">
        <is>
          <t>false</t>
        </is>
      </c>
      <c r="E167" t="inlineStr">
        <is>
          <t>false</t>
        </is>
      </c>
      <c r="G167" t="n">
        <v>0</v>
      </c>
      <c r="I167" s="13">
        <f>Wentland!J57</f>
        <v/>
      </c>
      <c r="K167" s="13">
        <f>Wentland!K57</f>
        <v/>
      </c>
      <c r="M167" t="n">
        <v>20</v>
      </c>
      <c r="AV167" t="inlineStr">
        <is>
          <t>Default</t>
        </is>
      </c>
      <c r="AW167" t="inlineStr">
        <is>
          <t>Default</t>
        </is>
      </c>
    </row>
    <row r="168">
      <c r="A168" t="n">
        <v>154</v>
      </c>
      <c r="B168" t="inlineStr">
        <is>
          <t>Dynamic Growth BLUIX Indiv Stock</t>
        </is>
      </c>
      <c r="C168" t="n">
        <v>1</v>
      </c>
      <c r="D168" t="inlineStr">
        <is>
          <t>false</t>
        </is>
      </c>
      <c r="E168" t="inlineStr">
        <is>
          <t>false</t>
        </is>
      </c>
      <c r="G168" t="n">
        <v>0</v>
      </c>
      <c r="I168" s="13">
        <f>Wentland!J58</f>
        <v/>
      </c>
      <c r="K168" s="13">
        <f>Wentland!K58</f>
        <v/>
      </c>
      <c r="M168" t="n">
        <v>20</v>
      </c>
      <c r="AV168" t="inlineStr">
        <is>
          <t>Default</t>
        </is>
      </c>
      <c r="AW168" t="inlineStr">
        <is>
          <t>Default</t>
        </is>
      </c>
    </row>
    <row r="169">
      <c r="A169" t="n">
        <v>154</v>
      </c>
      <c r="B169" t="inlineStr">
        <is>
          <t>Dynamic Growth BLUIX Indiv Stock</t>
        </is>
      </c>
      <c r="C169" t="n">
        <v>1</v>
      </c>
      <c r="D169" t="inlineStr">
        <is>
          <t>false</t>
        </is>
      </c>
      <c r="E169" t="inlineStr">
        <is>
          <t>false</t>
        </is>
      </c>
      <c r="G169" t="n">
        <v>0</v>
      </c>
      <c r="I169" s="13">
        <f>Wentland!J59</f>
        <v/>
      </c>
      <c r="K169" s="13">
        <f>Wentland!K59</f>
        <v/>
      </c>
      <c r="M169" t="n">
        <v>20</v>
      </c>
      <c r="AV169" t="inlineStr">
        <is>
          <t>Default</t>
        </is>
      </c>
      <c r="AW169" t="inlineStr">
        <is>
          <t>Default</t>
        </is>
      </c>
    </row>
    <row r="170">
      <c r="A170" t="n">
        <v>154</v>
      </c>
      <c r="B170" t="inlineStr">
        <is>
          <t>Dynamic Growth BLUIX Indiv Stock</t>
        </is>
      </c>
      <c r="C170" t="n">
        <v>1</v>
      </c>
      <c r="D170" t="inlineStr">
        <is>
          <t>false</t>
        </is>
      </c>
      <c r="E170" t="inlineStr">
        <is>
          <t>false</t>
        </is>
      </c>
      <c r="G170" t="n">
        <v>0</v>
      </c>
      <c r="I170" s="13">
        <f>Wentland!J60</f>
        <v/>
      </c>
      <c r="K170" s="13">
        <f>Wentland!K60</f>
        <v/>
      </c>
      <c r="M170" t="n">
        <v>20</v>
      </c>
      <c r="AV170" t="inlineStr">
        <is>
          <t>Default</t>
        </is>
      </c>
      <c r="AW170" t="inlineStr">
        <is>
          <t>Default</t>
        </is>
      </c>
    </row>
    <row r="171">
      <c r="A171" t="n">
        <v>154</v>
      </c>
      <c r="B171" t="inlineStr">
        <is>
          <t>Dynamic Growth BLUIX Indiv Stock</t>
        </is>
      </c>
      <c r="C171" t="n">
        <v>1</v>
      </c>
      <c r="D171" t="inlineStr">
        <is>
          <t>false</t>
        </is>
      </c>
      <c r="E171" t="inlineStr">
        <is>
          <t>false</t>
        </is>
      </c>
      <c r="G171" t="n">
        <v>0</v>
      </c>
      <c r="I171" s="13">
        <f>Wentland!J61</f>
        <v/>
      </c>
      <c r="K171" s="13">
        <f>Wentland!K61</f>
        <v/>
      </c>
      <c r="M171" t="n">
        <v>20</v>
      </c>
      <c r="AV171" t="inlineStr">
        <is>
          <t>Default</t>
        </is>
      </c>
      <c r="AW171" t="inlineStr">
        <is>
          <t>Default</t>
        </is>
      </c>
    </row>
    <row r="172">
      <c r="A172" t="n">
        <v>154</v>
      </c>
      <c r="B172" t="inlineStr">
        <is>
          <t>Dynamic Growth BLUIX Indiv Stock</t>
        </is>
      </c>
      <c r="C172" t="n">
        <v>1</v>
      </c>
      <c r="D172" t="inlineStr">
        <is>
          <t>false</t>
        </is>
      </c>
      <c r="E172" t="inlineStr">
        <is>
          <t>false</t>
        </is>
      </c>
      <c r="G172" t="n">
        <v>0</v>
      </c>
      <c r="I172" s="13">
        <f>Wentland!J62</f>
        <v/>
      </c>
      <c r="K172" s="13">
        <f>Wentland!K62</f>
        <v/>
      </c>
      <c r="M172" t="n">
        <v>20</v>
      </c>
      <c r="AV172" t="inlineStr">
        <is>
          <t>Default</t>
        </is>
      </c>
      <c r="AW172" t="inlineStr">
        <is>
          <t>Default</t>
        </is>
      </c>
    </row>
    <row r="173">
      <c r="A173" t="n">
        <v>154</v>
      </c>
      <c r="B173" t="inlineStr">
        <is>
          <t>Dynamic Growth BLUIX Indiv Stock</t>
        </is>
      </c>
      <c r="C173" t="n">
        <v>1</v>
      </c>
      <c r="D173" t="inlineStr">
        <is>
          <t>false</t>
        </is>
      </c>
      <c r="E173" t="inlineStr">
        <is>
          <t>false</t>
        </is>
      </c>
      <c r="G173" t="n">
        <v>0</v>
      </c>
      <c r="I173" s="13">
        <f>Wentland!J63</f>
        <v/>
      </c>
      <c r="K173" s="13">
        <f>Wentland!K63</f>
        <v/>
      </c>
      <c r="M173" t="n">
        <v>20</v>
      </c>
      <c r="AV173" t="inlineStr">
        <is>
          <t>Default</t>
        </is>
      </c>
      <c r="AW173" t="inlineStr">
        <is>
          <t>Default</t>
        </is>
      </c>
    </row>
    <row r="174">
      <c r="A174" t="n">
        <v>154</v>
      </c>
      <c r="B174" t="inlineStr">
        <is>
          <t>Dynamic Growth BLUIX Indiv Stock</t>
        </is>
      </c>
      <c r="C174" t="n">
        <v>1</v>
      </c>
      <c r="D174" t="inlineStr">
        <is>
          <t>false</t>
        </is>
      </c>
      <c r="E174" t="inlineStr">
        <is>
          <t>false</t>
        </is>
      </c>
      <c r="G174" t="n">
        <v>0</v>
      </c>
      <c r="I174" s="13">
        <f>Wentland!J64</f>
        <v/>
      </c>
      <c r="K174" s="13">
        <f>Wentland!K64</f>
        <v/>
      </c>
      <c r="M174" t="n">
        <v>20</v>
      </c>
      <c r="AV174" t="inlineStr">
        <is>
          <t>Default</t>
        </is>
      </c>
      <c r="AW174" t="inlineStr">
        <is>
          <t>Default</t>
        </is>
      </c>
    </row>
    <row r="175">
      <c r="A175" t="n">
        <v>154</v>
      </c>
      <c r="B175" t="inlineStr">
        <is>
          <t>Dynamic Growth BLUIX Indiv Stock</t>
        </is>
      </c>
      <c r="C175" t="n">
        <v>1</v>
      </c>
      <c r="D175" t="inlineStr">
        <is>
          <t>false</t>
        </is>
      </c>
      <c r="E175" t="inlineStr">
        <is>
          <t>false</t>
        </is>
      </c>
      <c r="G175" t="n">
        <v>0</v>
      </c>
      <c r="I175" s="13">
        <f>Wentland!J65</f>
        <v/>
      </c>
      <c r="K175" s="13">
        <f>Wentland!K65</f>
        <v/>
      </c>
      <c r="M175" t="n">
        <v>20</v>
      </c>
      <c r="AV175" t="inlineStr">
        <is>
          <t>Default</t>
        </is>
      </c>
      <c r="AW175" t="inlineStr">
        <is>
          <t>Default</t>
        </is>
      </c>
    </row>
    <row r="176">
      <c r="A176" t="n">
        <v>154</v>
      </c>
      <c r="B176" t="inlineStr">
        <is>
          <t>Dynamic Growth BLUIX Indiv Stock</t>
        </is>
      </c>
      <c r="C176" t="n">
        <v>1</v>
      </c>
      <c r="D176" t="inlineStr">
        <is>
          <t>false</t>
        </is>
      </c>
      <c r="E176" t="inlineStr">
        <is>
          <t>false</t>
        </is>
      </c>
      <c r="G176" t="n">
        <v>0</v>
      </c>
      <c r="I176" s="13">
        <f>Wentland!J66</f>
        <v/>
      </c>
      <c r="K176" s="13">
        <f>Wentland!K66</f>
        <v/>
      </c>
      <c r="M176" t="n">
        <v>20</v>
      </c>
      <c r="AV176" t="inlineStr">
        <is>
          <t>Default</t>
        </is>
      </c>
      <c r="AW176" t="inlineStr">
        <is>
          <t>Default</t>
        </is>
      </c>
    </row>
    <row r="177">
      <c r="A177" t="n">
        <v>154</v>
      </c>
      <c r="B177" t="inlineStr">
        <is>
          <t>Dynamic Growth BLUIX Indiv Stock</t>
        </is>
      </c>
      <c r="C177" t="n">
        <v>1</v>
      </c>
      <c r="D177" t="inlineStr">
        <is>
          <t>false</t>
        </is>
      </c>
      <c r="E177" t="inlineStr">
        <is>
          <t>false</t>
        </is>
      </c>
      <c r="G177" t="n">
        <v>0</v>
      </c>
      <c r="I177" s="13">
        <f>Wentland!J67</f>
        <v/>
      </c>
      <c r="K177" s="13">
        <f>Wentland!K67</f>
        <v/>
      </c>
      <c r="M177" t="n">
        <v>20</v>
      </c>
      <c r="AV177" t="inlineStr">
        <is>
          <t>Default</t>
        </is>
      </c>
      <c r="AW177" t="inlineStr">
        <is>
          <t>Default</t>
        </is>
      </c>
    </row>
    <row r="178">
      <c r="A178" t="n">
        <v>154</v>
      </c>
      <c r="B178" t="inlineStr">
        <is>
          <t>Dynamic Growth BLUIX Indiv Stock</t>
        </is>
      </c>
      <c r="C178" t="n">
        <v>1</v>
      </c>
      <c r="D178" t="inlineStr">
        <is>
          <t>false</t>
        </is>
      </c>
      <c r="E178" t="inlineStr">
        <is>
          <t>false</t>
        </is>
      </c>
      <c r="G178" t="n">
        <v>0</v>
      </c>
      <c r="I178" s="13">
        <f>Wentland!J68</f>
        <v/>
      </c>
      <c r="K178" s="13">
        <f>Wentland!K68</f>
        <v/>
      </c>
      <c r="M178" t="n">
        <v>20</v>
      </c>
      <c r="AV178" t="inlineStr">
        <is>
          <t>Default</t>
        </is>
      </c>
      <c r="AW178" t="inlineStr">
        <is>
          <t>Default</t>
        </is>
      </c>
    </row>
    <row r="179">
      <c r="A179" t="n">
        <v>154</v>
      </c>
      <c r="B179" t="inlineStr">
        <is>
          <t>Dynamic Growth BLUIX Indiv Stock</t>
        </is>
      </c>
      <c r="C179" t="n">
        <v>1</v>
      </c>
      <c r="D179" t="inlineStr">
        <is>
          <t>false</t>
        </is>
      </c>
      <c r="E179" t="inlineStr">
        <is>
          <t>false</t>
        </is>
      </c>
      <c r="G179" t="n">
        <v>0</v>
      </c>
      <c r="I179" s="13">
        <f>Wentland!J69</f>
        <v/>
      </c>
      <c r="K179" s="13">
        <f>Wentland!K69</f>
        <v/>
      </c>
      <c r="M179" t="n">
        <v>20</v>
      </c>
      <c r="AV179" t="inlineStr">
        <is>
          <t>Default</t>
        </is>
      </c>
      <c r="AW179" t="inlineStr">
        <is>
          <t>Default</t>
        </is>
      </c>
    </row>
    <row r="180">
      <c r="A180" t="n">
        <v>154</v>
      </c>
      <c r="B180" t="inlineStr">
        <is>
          <t>Dynamic Growth BLUIX Indiv Stock</t>
        </is>
      </c>
      <c r="C180" t="n">
        <v>1</v>
      </c>
      <c r="D180" t="inlineStr">
        <is>
          <t>false</t>
        </is>
      </c>
      <c r="E180" t="inlineStr">
        <is>
          <t>false</t>
        </is>
      </c>
      <c r="G180" t="n">
        <v>0</v>
      </c>
      <c r="I180" s="13">
        <f>Wentland!J70</f>
        <v/>
      </c>
      <c r="K180" s="13">
        <f>Wentland!K70</f>
        <v/>
      </c>
      <c r="M180" t="n">
        <v>20</v>
      </c>
      <c r="AV180" t="inlineStr">
        <is>
          <t>Default</t>
        </is>
      </c>
      <c r="AW180" t="inlineStr">
        <is>
          <t>Default</t>
        </is>
      </c>
    </row>
    <row r="181">
      <c r="A181" t="n">
        <v>154</v>
      </c>
      <c r="B181" t="inlineStr">
        <is>
          <t>Dynamic Growth BLUIX Indiv Stock</t>
        </is>
      </c>
      <c r="C181" t="n">
        <v>1</v>
      </c>
      <c r="D181" t="inlineStr">
        <is>
          <t>false</t>
        </is>
      </c>
      <c r="E181" t="inlineStr">
        <is>
          <t>false</t>
        </is>
      </c>
      <c r="G181" t="n">
        <v>0</v>
      </c>
      <c r="I181" s="13">
        <f>Wentland!J71</f>
        <v/>
      </c>
      <c r="K181" s="13">
        <f>Wentland!K71</f>
        <v/>
      </c>
      <c r="M181" t="n">
        <v>20</v>
      </c>
      <c r="AV181" t="inlineStr">
        <is>
          <t>Default</t>
        </is>
      </c>
      <c r="AW181" t="inlineStr">
        <is>
          <t>Default</t>
        </is>
      </c>
    </row>
    <row r="182">
      <c r="A182" t="n">
        <v>154</v>
      </c>
      <c r="B182" t="inlineStr">
        <is>
          <t>Dynamic Growth BLUIX Indiv Stock</t>
        </is>
      </c>
      <c r="C182" t="n">
        <v>1</v>
      </c>
      <c r="D182" t="inlineStr">
        <is>
          <t>false</t>
        </is>
      </c>
      <c r="E182" t="inlineStr">
        <is>
          <t>false</t>
        </is>
      </c>
      <c r="G182" t="n">
        <v>0</v>
      </c>
      <c r="I182" s="13">
        <f>Wentland!J72</f>
        <v/>
      </c>
      <c r="K182" s="13">
        <f>Wentland!K72</f>
        <v/>
      </c>
      <c r="M182" t="n">
        <v>20</v>
      </c>
      <c r="AV182" t="inlineStr">
        <is>
          <t>Default</t>
        </is>
      </c>
      <c r="AW182" t="inlineStr">
        <is>
          <t>Default</t>
        </is>
      </c>
    </row>
    <row r="183">
      <c r="A183" t="n">
        <v>154</v>
      </c>
      <c r="B183" t="inlineStr">
        <is>
          <t>Dynamic Growth BLUIX Indiv Stock</t>
        </is>
      </c>
      <c r="C183" t="n">
        <v>1</v>
      </c>
      <c r="D183" t="inlineStr">
        <is>
          <t>false</t>
        </is>
      </c>
      <c r="E183" t="inlineStr">
        <is>
          <t>false</t>
        </is>
      </c>
      <c r="G183" t="n">
        <v>0</v>
      </c>
      <c r="I183" s="13">
        <f>Wentland!J73</f>
        <v/>
      </c>
      <c r="K183" s="13">
        <f>Wentland!K73</f>
        <v/>
      </c>
      <c r="M183" t="n">
        <v>20</v>
      </c>
      <c r="AV183" t="inlineStr">
        <is>
          <t>Default</t>
        </is>
      </c>
      <c r="AW183" t="inlineStr">
        <is>
          <t>Default</t>
        </is>
      </c>
    </row>
    <row r="184">
      <c r="A184" t="n">
        <v>154</v>
      </c>
      <c r="B184" t="inlineStr">
        <is>
          <t>Dynamic Growth BLUIX Indiv Stock</t>
        </is>
      </c>
      <c r="C184" t="n">
        <v>1</v>
      </c>
      <c r="D184" t="inlineStr">
        <is>
          <t>false</t>
        </is>
      </c>
      <c r="E184" t="inlineStr">
        <is>
          <t>false</t>
        </is>
      </c>
      <c r="G184" t="n">
        <v>0</v>
      </c>
      <c r="I184" s="13">
        <f>Wentland!J74</f>
        <v/>
      </c>
      <c r="K184" s="13">
        <f>Wentland!K74</f>
        <v/>
      </c>
      <c r="M184" t="n">
        <v>20</v>
      </c>
      <c r="AV184" t="inlineStr">
        <is>
          <t>Default</t>
        </is>
      </c>
      <c r="AW184" t="inlineStr">
        <is>
          <t>Default</t>
        </is>
      </c>
    </row>
    <row r="185">
      <c r="A185" t="n">
        <v>154</v>
      </c>
      <c r="B185" t="inlineStr">
        <is>
          <t>Dynamic Growth BLUIX Indiv Stock</t>
        </is>
      </c>
      <c r="C185" t="n">
        <v>1</v>
      </c>
      <c r="D185" t="inlineStr">
        <is>
          <t>false</t>
        </is>
      </c>
      <c r="E185" t="inlineStr">
        <is>
          <t>false</t>
        </is>
      </c>
      <c r="G185" t="n">
        <v>0</v>
      </c>
      <c r="I185" s="13">
        <f>Wentland!J75</f>
        <v/>
      </c>
      <c r="K185" s="13">
        <f>Wentland!K75</f>
        <v/>
      </c>
      <c r="M185" t="n">
        <v>20</v>
      </c>
      <c r="AV185" t="inlineStr">
        <is>
          <t>Default</t>
        </is>
      </c>
      <c r="AW185" t="inlineStr">
        <is>
          <t>Default</t>
        </is>
      </c>
    </row>
    <row r="186">
      <c r="A186" t="n">
        <v>154</v>
      </c>
      <c r="B186" t="inlineStr">
        <is>
          <t>Dynamic Growth BLUIX Indiv Stock</t>
        </is>
      </c>
      <c r="C186" t="n">
        <v>1</v>
      </c>
      <c r="D186" t="inlineStr">
        <is>
          <t>false</t>
        </is>
      </c>
      <c r="E186" t="inlineStr">
        <is>
          <t>false</t>
        </is>
      </c>
      <c r="G186" t="n">
        <v>0</v>
      </c>
      <c r="I186" s="13">
        <f>Wentland!J76</f>
        <v/>
      </c>
      <c r="K186" s="13">
        <f>Wentland!K76</f>
        <v/>
      </c>
      <c r="M186" t="n">
        <v>20</v>
      </c>
      <c r="AV186" t="inlineStr">
        <is>
          <t>Default</t>
        </is>
      </c>
      <c r="AW186" t="inlineStr">
        <is>
          <t>Default</t>
        </is>
      </c>
    </row>
    <row r="187">
      <c r="A187" t="n">
        <v>154</v>
      </c>
      <c r="B187" t="inlineStr">
        <is>
          <t>Dynamic Growth BLUIX Indiv Stock</t>
        </is>
      </c>
      <c r="C187" t="n">
        <v>1</v>
      </c>
      <c r="D187" t="inlineStr">
        <is>
          <t>false</t>
        </is>
      </c>
      <c r="E187" t="inlineStr">
        <is>
          <t>false</t>
        </is>
      </c>
      <c r="G187" t="n">
        <v>0</v>
      </c>
      <c r="I187" s="13">
        <f>Wentland!J77</f>
        <v/>
      </c>
      <c r="K187" s="13">
        <f>Wentland!K77</f>
        <v/>
      </c>
      <c r="M187" t="n">
        <v>20</v>
      </c>
      <c r="AV187" t="inlineStr">
        <is>
          <t>Default</t>
        </is>
      </c>
      <c r="AW187" t="inlineStr">
        <is>
          <t>Default</t>
        </is>
      </c>
    </row>
    <row r="188">
      <c r="A188" t="n">
        <v>154</v>
      </c>
      <c r="B188" t="inlineStr">
        <is>
          <t>Dynamic Growth BLUIX Indiv Stock</t>
        </is>
      </c>
      <c r="C188" t="n">
        <v>1</v>
      </c>
      <c r="D188" t="inlineStr">
        <is>
          <t>false</t>
        </is>
      </c>
      <c r="E188" t="inlineStr">
        <is>
          <t>false</t>
        </is>
      </c>
      <c r="G188" t="n">
        <v>0</v>
      </c>
      <c r="I188" s="13">
        <f>Wentland!J78</f>
        <v/>
      </c>
      <c r="K188" s="13">
        <f>Wentland!K78</f>
        <v/>
      </c>
      <c r="M188" t="n">
        <v>20</v>
      </c>
      <c r="AV188" t="inlineStr">
        <is>
          <t>Default</t>
        </is>
      </c>
      <c r="AW188" t="inlineStr">
        <is>
          <t>Default</t>
        </is>
      </c>
    </row>
    <row r="189">
      <c r="A189" t="n">
        <v>154</v>
      </c>
      <c r="B189" t="inlineStr">
        <is>
          <t>Dynamic Growth BLUIX Indiv Stock</t>
        </is>
      </c>
      <c r="C189" t="n">
        <v>1</v>
      </c>
      <c r="D189" t="inlineStr">
        <is>
          <t>false</t>
        </is>
      </c>
      <c r="E189" t="inlineStr">
        <is>
          <t>false</t>
        </is>
      </c>
      <c r="G189" t="n">
        <v>0</v>
      </c>
      <c r="I189" s="13">
        <f>Wentland!J79</f>
        <v/>
      </c>
      <c r="K189" s="13">
        <f>Wentland!K79</f>
        <v/>
      </c>
      <c r="M189" t="n">
        <v>20</v>
      </c>
      <c r="AV189" t="inlineStr">
        <is>
          <t>Default</t>
        </is>
      </c>
      <c r="AW189" t="inlineStr">
        <is>
          <t>Default</t>
        </is>
      </c>
    </row>
    <row r="190">
      <c r="A190" t="n">
        <v>154</v>
      </c>
      <c r="B190" t="inlineStr">
        <is>
          <t>Dynamic Growth BLUIX Indiv Stock</t>
        </is>
      </c>
      <c r="C190" t="n">
        <v>1</v>
      </c>
      <c r="D190" t="inlineStr">
        <is>
          <t>false</t>
        </is>
      </c>
      <c r="E190" t="inlineStr">
        <is>
          <t>false</t>
        </is>
      </c>
      <c r="G190" t="n">
        <v>0</v>
      </c>
      <c r="I190" s="13">
        <f>Wentland!J80</f>
        <v/>
      </c>
      <c r="K190" s="13">
        <f>Wentland!K80</f>
        <v/>
      </c>
      <c r="M190" t="n">
        <v>20</v>
      </c>
      <c r="AV190" t="inlineStr">
        <is>
          <t>Default</t>
        </is>
      </c>
      <c r="AW190" t="inlineStr">
        <is>
          <t>Default</t>
        </is>
      </c>
    </row>
    <row r="191">
      <c r="A191" t="n">
        <v>154</v>
      </c>
      <c r="B191" t="inlineStr">
        <is>
          <t>Dynamic Growth BLUIX Indiv Stock</t>
        </is>
      </c>
      <c r="C191" t="n">
        <v>1</v>
      </c>
      <c r="D191" t="inlineStr">
        <is>
          <t>false</t>
        </is>
      </c>
      <c r="E191" t="inlineStr">
        <is>
          <t>false</t>
        </is>
      </c>
      <c r="G191" t="n">
        <v>0</v>
      </c>
      <c r="I191" s="13">
        <f>Wentland!J81</f>
        <v/>
      </c>
      <c r="K191" s="13">
        <f>Wentland!K81</f>
        <v/>
      </c>
      <c r="M191" t="n">
        <v>20</v>
      </c>
      <c r="AV191" t="inlineStr">
        <is>
          <t>Default</t>
        </is>
      </c>
      <c r="AW191" t="inlineStr">
        <is>
          <t>Default</t>
        </is>
      </c>
    </row>
    <row r="192">
      <c r="A192" t="n">
        <v>154</v>
      </c>
      <c r="B192" t="inlineStr">
        <is>
          <t>Dynamic Growth BLUIX Indiv Stock</t>
        </is>
      </c>
      <c r="C192" t="n">
        <v>1</v>
      </c>
      <c r="D192" t="inlineStr">
        <is>
          <t>false</t>
        </is>
      </c>
      <c r="E192" t="inlineStr">
        <is>
          <t>false</t>
        </is>
      </c>
      <c r="G192" t="n">
        <v>0</v>
      </c>
      <c r="I192" s="13">
        <f>Wentland!J82</f>
        <v/>
      </c>
      <c r="K192" s="13">
        <f>Wentland!K82</f>
        <v/>
      </c>
      <c r="M192" t="n">
        <v>20</v>
      </c>
      <c r="AV192" t="inlineStr">
        <is>
          <t>Default</t>
        </is>
      </c>
      <c r="AW192" t="inlineStr">
        <is>
          <t>Default</t>
        </is>
      </c>
    </row>
    <row r="193">
      <c r="A193" t="n">
        <v>154</v>
      </c>
      <c r="B193" t="inlineStr">
        <is>
          <t>Dynamic Growth BLUIX Indiv Stock</t>
        </is>
      </c>
      <c r="C193" t="n">
        <v>1</v>
      </c>
      <c r="D193" t="inlineStr">
        <is>
          <t>false</t>
        </is>
      </c>
      <c r="E193" t="inlineStr">
        <is>
          <t>false</t>
        </is>
      </c>
      <c r="G193" t="n">
        <v>0</v>
      </c>
      <c r="I193" s="13">
        <f>Wentland!J83</f>
        <v/>
      </c>
      <c r="K193" s="13">
        <f>Wentland!K83</f>
        <v/>
      </c>
      <c r="M193" t="n">
        <v>20</v>
      </c>
      <c r="AV193" t="inlineStr">
        <is>
          <t>Default</t>
        </is>
      </c>
      <c r="AW193" t="inlineStr">
        <is>
          <t>Default</t>
        </is>
      </c>
    </row>
    <row r="194">
      <c r="A194" t="n">
        <v>154</v>
      </c>
      <c r="B194" t="inlineStr">
        <is>
          <t>Dynamic Growth BLUIX Indiv Stock</t>
        </is>
      </c>
      <c r="C194" t="n">
        <v>1</v>
      </c>
      <c r="D194" t="inlineStr">
        <is>
          <t>false</t>
        </is>
      </c>
      <c r="E194" t="inlineStr">
        <is>
          <t>false</t>
        </is>
      </c>
      <c r="G194" t="n">
        <v>0</v>
      </c>
      <c r="I194" s="13">
        <f>Wentland!J84</f>
        <v/>
      </c>
      <c r="K194" s="13">
        <f>Wentland!K84</f>
        <v/>
      </c>
      <c r="M194" t="n">
        <v>20</v>
      </c>
      <c r="AV194" t="inlineStr">
        <is>
          <t>Default</t>
        </is>
      </c>
      <c r="AW194" t="inlineStr">
        <is>
          <t>Default</t>
        </is>
      </c>
    </row>
    <row r="195">
      <c r="A195" t="n">
        <v>154</v>
      </c>
      <c r="B195" t="inlineStr">
        <is>
          <t>Dynamic Growth BLUIX Indiv Stock</t>
        </is>
      </c>
      <c r="C195" t="n">
        <v>1</v>
      </c>
      <c r="D195" t="inlineStr">
        <is>
          <t>false</t>
        </is>
      </c>
      <c r="E195" t="inlineStr">
        <is>
          <t>false</t>
        </is>
      </c>
      <c r="G195" t="n">
        <v>0</v>
      </c>
      <c r="I195" s="13">
        <f>Wentland!J85</f>
        <v/>
      </c>
      <c r="K195" s="13">
        <f>Wentland!K85</f>
        <v/>
      </c>
      <c r="M195" t="n">
        <v>20</v>
      </c>
      <c r="AV195" t="inlineStr">
        <is>
          <t>Default</t>
        </is>
      </c>
      <c r="AW195" t="inlineStr">
        <is>
          <t>Default</t>
        </is>
      </c>
    </row>
    <row r="196">
      <c r="A196" t="n">
        <v>154</v>
      </c>
      <c r="B196" t="inlineStr">
        <is>
          <t>Dynamic Growth BLUIX Indiv Stock</t>
        </is>
      </c>
      <c r="C196" t="n">
        <v>1</v>
      </c>
      <c r="D196" t="inlineStr">
        <is>
          <t>false</t>
        </is>
      </c>
      <c r="E196" t="inlineStr">
        <is>
          <t>false</t>
        </is>
      </c>
      <c r="G196" t="n">
        <v>0</v>
      </c>
      <c r="I196" s="13">
        <f>Wentland!J86</f>
        <v/>
      </c>
      <c r="K196" s="13">
        <f>Wentland!K86</f>
        <v/>
      </c>
      <c r="M196" t="n">
        <v>20</v>
      </c>
      <c r="AV196" t="inlineStr">
        <is>
          <t>Default</t>
        </is>
      </c>
      <c r="AW196" t="inlineStr">
        <is>
          <t>Default</t>
        </is>
      </c>
    </row>
    <row r="197">
      <c r="A197" t="n">
        <v>154</v>
      </c>
      <c r="B197" t="inlineStr">
        <is>
          <t>Dynamic Growth BLUIX Indiv Stock</t>
        </is>
      </c>
      <c r="C197" t="n">
        <v>1</v>
      </c>
      <c r="D197" t="inlineStr">
        <is>
          <t>false</t>
        </is>
      </c>
      <c r="E197" t="inlineStr">
        <is>
          <t>false</t>
        </is>
      </c>
      <c r="G197" t="n">
        <v>0</v>
      </c>
      <c r="I197" s="13">
        <f>Wentland!J87</f>
        <v/>
      </c>
      <c r="K197" s="13">
        <f>Wentland!K87</f>
        <v/>
      </c>
      <c r="M197" t="n">
        <v>20</v>
      </c>
      <c r="AV197" t="inlineStr">
        <is>
          <t>Default</t>
        </is>
      </c>
      <c r="AW197" t="inlineStr">
        <is>
          <t>Default</t>
        </is>
      </c>
    </row>
    <row r="198">
      <c r="A198" t="n">
        <v>154</v>
      </c>
      <c r="B198" t="inlineStr">
        <is>
          <t>Dynamic Growth BLUIX Indiv Stock</t>
        </is>
      </c>
      <c r="C198" t="n">
        <v>1</v>
      </c>
      <c r="D198" t="inlineStr">
        <is>
          <t>false</t>
        </is>
      </c>
      <c r="E198" t="inlineStr">
        <is>
          <t>false</t>
        </is>
      </c>
      <c r="G198" t="n">
        <v>0</v>
      </c>
      <c r="I198" s="13">
        <f>Wentland!J88</f>
        <v/>
      </c>
      <c r="K198" s="13">
        <f>Wentland!K88</f>
        <v/>
      </c>
      <c r="M198" t="n">
        <v>20</v>
      </c>
      <c r="AV198" t="inlineStr">
        <is>
          <t>Default</t>
        </is>
      </c>
      <c r="AW198" t="inlineStr">
        <is>
          <t>Default</t>
        </is>
      </c>
    </row>
    <row r="199">
      <c r="A199" t="n">
        <v>154</v>
      </c>
      <c r="B199" t="inlineStr">
        <is>
          <t>Dynamic Growth BLUIX Indiv Stock</t>
        </is>
      </c>
      <c r="C199" t="n">
        <v>1</v>
      </c>
      <c r="D199" t="inlineStr">
        <is>
          <t>false</t>
        </is>
      </c>
      <c r="E199" t="inlineStr">
        <is>
          <t>false</t>
        </is>
      </c>
      <c r="G199" t="n">
        <v>0</v>
      </c>
      <c r="I199" s="13">
        <f>Wentland!J89</f>
        <v/>
      </c>
      <c r="K199" s="13">
        <f>Wentland!K89</f>
        <v/>
      </c>
      <c r="M199" t="n">
        <v>20</v>
      </c>
      <c r="AV199" t="inlineStr">
        <is>
          <t>Default</t>
        </is>
      </c>
      <c r="AW199" t="inlineStr">
        <is>
          <t>Default</t>
        </is>
      </c>
    </row>
    <row r="200">
      <c r="A200" t="n">
        <v>154</v>
      </c>
      <c r="B200" t="inlineStr">
        <is>
          <t>Dynamic Growth BLUIX Indiv Stock</t>
        </is>
      </c>
      <c r="C200" t="n">
        <v>1</v>
      </c>
      <c r="D200" t="inlineStr">
        <is>
          <t>false</t>
        </is>
      </c>
      <c r="E200" t="inlineStr">
        <is>
          <t>false</t>
        </is>
      </c>
      <c r="G200" t="n">
        <v>0</v>
      </c>
      <c r="I200" s="13">
        <f>Wentland!J90</f>
        <v/>
      </c>
      <c r="K200" s="13">
        <f>Wentland!K90</f>
        <v/>
      </c>
      <c r="M200" t="n">
        <v>20</v>
      </c>
      <c r="AV200" t="inlineStr">
        <is>
          <t>Default</t>
        </is>
      </c>
      <c r="AW200" t="inlineStr">
        <is>
          <t>Default</t>
        </is>
      </c>
    </row>
    <row r="201">
      <c r="A201" t="n">
        <v>154</v>
      </c>
      <c r="B201" t="inlineStr">
        <is>
          <t>Dynamic Growth BLUIX Indiv Stock</t>
        </is>
      </c>
      <c r="C201" t="n">
        <v>1</v>
      </c>
      <c r="D201" t="inlineStr">
        <is>
          <t>false</t>
        </is>
      </c>
      <c r="E201" t="inlineStr">
        <is>
          <t>false</t>
        </is>
      </c>
      <c r="G201" t="n">
        <v>0</v>
      </c>
      <c r="I201" s="13">
        <f>Wentland!J91</f>
        <v/>
      </c>
      <c r="K201" s="13">
        <f>Wentland!K91</f>
        <v/>
      </c>
      <c r="M201" t="n">
        <v>20</v>
      </c>
      <c r="AV201" t="inlineStr">
        <is>
          <t>Default</t>
        </is>
      </c>
      <c r="AW201" t="inlineStr">
        <is>
          <t>Default</t>
        </is>
      </c>
    </row>
    <row r="202">
      <c r="A202" t="n">
        <v>154</v>
      </c>
      <c r="B202" t="inlineStr">
        <is>
          <t>Dynamic Growth BLUIX Indiv Stock</t>
        </is>
      </c>
      <c r="C202" t="n">
        <v>1</v>
      </c>
      <c r="D202" t="inlineStr">
        <is>
          <t>false</t>
        </is>
      </c>
      <c r="E202" t="inlineStr">
        <is>
          <t>false</t>
        </is>
      </c>
      <c r="G202" t="n">
        <v>0</v>
      </c>
      <c r="I202" s="13">
        <f>Wentland!J92</f>
        <v/>
      </c>
      <c r="K202" s="13">
        <f>Wentland!K92</f>
        <v/>
      </c>
      <c r="M202" t="n">
        <v>20</v>
      </c>
      <c r="AV202" t="inlineStr">
        <is>
          <t>Default</t>
        </is>
      </c>
      <c r="AW202" t="inlineStr">
        <is>
          <t>Default</t>
        </is>
      </c>
    </row>
    <row r="203">
      <c r="A203" t="n">
        <v>154</v>
      </c>
      <c r="B203" t="inlineStr">
        <is>
          <t>Dynamic Growth BLUIX Indiv Stock</t>
        </is>
      </c>
      <c r="C203" t="n">
        <v>1</v>
      </c>
      <c r="D203" t="inlineStr">
        <is>
          <t>false</t>
        </is>
      </c>
      <c r="E203" t="inlineStr">
        <is>
          <t>false</t>
        </is>
      </c>
      <c r="G203" t="n">
        <v>0</v>
      </c>
      <c r="I203" s="13">
        <f>Wentland!J93</f>
        <v/>
      </c>
      <c r="K203" s="13">
        <f>Wentland!K93</f>
        <v/>
      </c>
      <c r="M203" t="n">
        <v>20</v>
      </c>
      <c r="AV203" t="inlineStr">
        <is>
          <t>Default</t>
        </is>
      </c>
      <c r="AW203" t="inlineStr">
        <is>
          <t>Default</t>
        </is>
      </c>
    </row>
    <row r="204">
      <c r="A204" t="n">
        <v>154</v>
      </c>
      <c r="B204" t="inlineStr">
        <is>
          <t>Dynamic Growth BLUIX Indiv Stock</t>
        </is>
      </c>
      <c r="C204" t="n">
        <v>1</v>
      </c>
      <c r="D204" t="inlineStr">
        <is>
          <t>false</t>
        </is>
      </c>
      <c r="E204" t="inlineStr">
        <is>
          <t>false</t>
        </is>
      </c>
      <c r="G204" t="n">
        <v>0</v>
      </c>
      <c r="I204" s="13">
        <f>Wentland!J94</f>
        <v/>
      </c>
      <c r="K204" s="13">
        <f>Wentland!K94</f>
        <v/>
      </c>
      <c r="M204" t="n">
        <v>20</v>
      </c>
      <c r="AV204" t="inlineStr">
        <is>
          <t>Default</t>
        </is>
      </c>
      <c r="AW204" t="inlineStr">
        <is>
          <t>Default</t>
        </is>
      </c>
    </row>
    <row r="205">
      <c r="A205" t="n">
        <v>154</v>
      </c>
      <c r="B205" t="inlineStr">
        <is>
          <t>Dynamic Growth BLUIX Indiv Stock</t>
        </is>
      </c>
      <c r="C205" t="n">
        <v>1</v>
      </c>
      <c r="D205" t="inlineStr">
        <is>
          <t>false</t>
        </is>
      </c>
      <c r="E205" t="inlineStr">
        <is>
          <t>false</t>
        </is>
      </c>
      <c r="G205" t="n">
        <v>0</v>
      </c>
      <c r="I205" s="13">
        <f>Wentland!J95</f>
        <v/>
      </c>
      <c r="K205" s="13">
        <f>Wentland!K95</f>
        <v/>
      </c>
      <c r="M205" t="n">
        <v>20</v>
      </c>
      <c r="AV205" t="inlineStr">
        <is>
          <t>Default</t>
        </is>
      </c>
      <c r="AW205" t="inlineStr">
        <is>
          <t>Default</t>
        </is>
      </c>
    </row>
    <row r="206">
      <c r="A206" t="n">
        <v>154</v>
      </c>
      <c r="B206" t="inlineStr">
        <is>
          <t>Dynamic Growth BLUIX Indiv Stock</t>
        </is>
      </c>
      <c r="C206" t="n">
        <v>1</v>
      </c>
      <c r="D206" t="inlineStr">
        <is>
          <t>false</t>
        </is>
      </c>
      <c r="E206" t="inlineStr">
        <is>
          <t>false</t>
        </is>
      </c>
      <c r="G206" t="n">
        <v>0</v>
      </c>
      <c r="I206" s="13">
        <f>Wentland!J96</f>
        <v/>
      </c>
      <c r="K206" s="13">
        <f>Wentland!K96</f>
        <v/>
      </c>
      <c r="M206" t="n">
        <v>20</v>
      </c>
      <c r="AV206" t="inlineStr">
        <is>
          <t>Default</t>
        </is>
      </c>
      <c r="AW206" t="inlineStr">
        <is>
          <t>Default</t>
        </is>
      </c>
    </row>
    <row r="207">
      <c r="A207" t="n">
        <v>154</v>
      </c>
      <c r="B207" t="inlineStr">
        <is>
          <t>Dynamic Growth BLUIX Indiv Stock</t>
        </is>
      </c>
      <c r="C207" t="n">
        <v>1</v>
      </c>
      <c r="D207" t="inlineStr">
        <is>
          <t>false</t>
        </is>
      </c>
      <c r="E207" t="inlineStr">
        <is>
          <t>false</t>
        </is>
      </c>
      <c r="G207" t="n">
        <v>0</v>
      </c>
      <c r="I207" s="13">
        <f>Wentland!J97</f>
        <v/>
      </c>
      <c r="K207" s="13">
        <f>Wentland!K97</f>
        <v/>
      </c>
      <c r="M207" t="n">
        <v>20</v>
      </c>
      <c r="AV207" t="inlineStr">
        <is>
          <t>Default</t>
        </is>
      </c>
      <c r="AW207" t="inlineStr">
        <is>
          <t>Default</t>
        </is>
      </c>
    </row>
    <row r="208">
      <c r="A208" t="n">
        <v>154</v>
      </c>
      <c r="B208" t="inlineStr">
        <is>
          <t>Dynamic Growth BLUIX Indiv Stock</t>
        </is>
      </c>
      <c r="C208" t="n">
        <v>1</v>
      </c>
      <c r="D208" t="inlineStr">
        <is>
          <t>false</t>
        </is>
      </c>
      <c r="E208" t="inlineStr">
        <is>
          <t>false</t>
        </is>
      </c>
      <c r="G208" t="n">
        <v>0</v>
      </c>
      <c r="I208" s="13">
        <f>Wentland!J98</f>
        <v/>
      </c>
      <c r="K208" s="13">
        <f>Wentland!K98</f>
        <v/>
      </c>
      <c r="M208" t="n">
        <v>20</v>
      </c>
      <c r="AV208" t="inlineStr">
        <is>
          <t>Default</t>
        </is>
      </c>
      <c r="AW208" t="inlineStr">
        <is>
          <t>Default</t>
        </is>
      </c>
    </row>
    <row r="209">
      <c r="A209" t="n">
        <v>154</v>
      </c>
      <c r="B209" t="inlineStr">
        <is>
          <t>Dynamic Growth BLUIX Indiv Stock</t>
        </is>
      </c>
      <c r="C209" t="n">
        <v>1</v>
      </c>
      <c r="D209" t="inlineStr">
        <is>
          <t>false</t>
        </is>
      </c>
      <c r="E209" t="inlineStr">
        <is>
          <t>false</t>
        </is>
      </c>
      <c r="G209" t="n">
        <v>0</v>
      </c>
      <c r="I209" s="13">
        <f>Wentland!J99</f>
        <v/>
      </c>
      <c r="K209" s="13">
        <f>Wentland!K99</f>
        <v/>
      </c>
      <c r="M209" t="n">
        <v>20</v>
      </c>
      <c r="AV209" t="inlineStr">
        <is>
          <t>Default</t>
        </is>
      </c>
      <c r="AW209" t="inlineStr">
        <is>
          <t>Default</t>
        </is>
      </c>
    </row>
    <row r="210">
      <c r="A210" t="n">
        <v>154</v>
      </c>
      <c r="B210" t="inlineStr">
        <is>
          <t>Dynamic Growth BLUIX Indiv Stock</t>
        </is>
      </c>
      <c r="C210" t="n">
        <v>1</v>
      </c>
      <c r="D210" t="inlineStr">
        <is>
          <t>false</t>
        </is>
      </c>
      <c r="E210" t="inlineStr">
        <is>
          <t>false</t>
        </is>
      </c>
      <c r="G210" t="n">
        <v>0</v>
      </c>
      <c r="I210" s="13">
        <f>Wentland!J100</f>
        <v/>
      </c>
      <c r="K210" s="13">
        <f>Wentland!K100</f>
        <v/>
      </c>
      <c r="M210" t="n">
        <v>20</v>
      </c>
      <c r="AV210" t="inlineStr">
        <is>
          <t>Default</t>
        </is>
      </c>
      <c r="AW210" t="inlineStr">
        <is>
          <t>Default</t>
        </is>
      </c>
    </row>
    <row r="211">
      <c r="A211" t="n">
        <v>154</v>
      </c>
      <c r="B211" t="inlineStr">
        <is>
          <t>Dynamic Growth BLUIX Indiv Stock</t>
        </is>
      </c>
      <c r="C211" t="n">
        <v>1</v>
      </c>
      <c r="D211" t="inlineStr">
        <is>
          <t>false</t>
        </is>
      </c>
      <c r="E211" t="inlineStr">
        <is>
          <t>false</t>
        </is>
      </c>
      <c r="G211" t="n">
        <v>0</v>
      </c>
      <c r="I211" s="13">
        <f>Wentland!J101</f>
        <v/>
      </c>
      <c r="K211" s="13">
        <f>Wentland!K101</f>
        <v/>
      </c>
      <c r="M211" t="n">
        <v>20</v>
      </c>
      <c r="AV211" t="inlineStr">
        <is>
          <t>Default</t>
        </is>
      </c>
      <c r="AW211" t="inlineStr">
        <is>
          <t>Default</t>
        </is>
      </c>
    </row>
    <row r="212">
      <c r="A212" t="n">
        <v>154</v>
      </c>
      <c r="B212" t="inlineStr">
        <is>
          <t>Dynamic Growth BLUIX Indiv Stock</t>
        </is>
      </c>
      <c r="C212" t="n">
        <v>1</v>
      </c>
      <c r="D212" t="inlineStr">
        <is>
          <t>false</t>
        </is>
      </c>
      <c r="E212" t="inlineStr">
        <is>
          <t>false</t>
        </is>
      </c>
      <c r="G212" t="n">
        <v>0</v>
      </c>
      <c r="I212" s="13">
        <f>Wentland!J102</f>
        <v/>
      </c>
      <c r="K212" s="13">
        <f>Wentland!K102</f>
        <v/>
      </c>
      <c r="M212" t="n">
        <v>20</v>
      </c>
      <c r="AV212" t="inlineStr">
        <is>
          <t>Default</t>
        </is>
      </c>
      <c r="AW212" t="inlineStr">
        <is>
          <t>Default</t>
        </is>
      </c>
    </row>
    <row r="213">
      <c r="A213" t="n">
        <v>154</v>
      </c>
      <c r="B213" t="inlineStr">
        <is>
          <t>Dynamic Growth BLUIX Indiv Stock</t>
        </is>
      </c>
      <c r="C213" t="n">
        <v>1</v>
      </c>
      <c r="D213" t="inlineStr">
        <is>
          <t>false</t>
        </is>
      </c>
      <c r="E213" t="inlineStr">
        <is>
          <t>false</t>
        </is>
      </c>
      <c r="G213" t="n">
        <v>0</v>
      </c>
      <c r="I213" s="13">
        <f>Wentland!J103</f>
        <v/>
      </c>
      <c r="K213" s="13">
        <f>Wentland!K103</f>
        <v/>
      </c>
      <c r="M213" t="n">
        <v>20</v>
      </c>
      <c r="AV213" t="inlineStr">
        <is>
          <t>Default</t>
        </is>
      </c>
      <c r="AW213" t="inlineStr">
        <is>
          <t>Default</t>
        </is>
      </c>
    </row>
    <row r="214">
      <c r="A214" t="n">
        <v>154</v>
      </c>
      <c r="B214" t="inlineStr">
        <is>
          <t>Dynamic Growth BLUIX Indiv Stock</t>
        </is>
      </c>
      <c r="C214" t="n">
        <v>1</v>
      </c>
      <c r="D214" t="inlineStr">
        <is>
          <t>false</t>
        </is>
      </c>
      <c r="E214" t="inlineStr">
        <is>
          <t>false</t>
        </is>
      </c>
      <c r="G214" t="n">
        <v>0</v>
      </c>
      <c r="I214" s="13">
        <f>Wentland!J104</f>
        <v/>
      </c>
      <c r="K214" s="13">
        <f>Wentland!K104</f>
        <v/>
      </c>
      <c r="M214" t="n">
        <v>20</v>
      </c>
      <c r="AV214" t="inlineStr">
        <is>
          <t>Default</t>
        </is>
      </c>
      <c r="AW214" t="inlineStr">
        <is>
          <t>Default</t>
        </is>
      </c>
    </row>
    <row r="215">
      <c r="A215" t="n">
        <v>154</v>
      </c>
      <c r="B215" t="inlineStr">
        <is>
          <t>Dynamic Growth BLUIX Indiv Stock</t>
        </is>
      </c>
      <c r="C215" t="n">
        <v>1</v>
      </c>
      <c r="D215" t="inlineStr">
        <is>
          <t>false</t>
        </is>
      </c>
      <c r="E215" t="inlineStr">
        <is>
          <t>false</t>
        </is>
      </c>
      <c r="G215" t="n">
        <v>0</v>
      </c>
      <c r="I215" s="13">
        <f>Wentland!J105</f>
        <v/>
      </c>
      <c r="K215" s="13">
        <f>Wentland!K105</f>
        <v/>
      </c>
      <c r="M215" t="n">
        <v>20</v>
      </c>
      <c r="AV215" t="inlineStr">
        <is>
          <t>Default</t>
        </is>
      </c>
      <c r="AW215" t="inlineStr">
        <is>
          <t>Default</t>
        </is>
      </c>
    </row>
    <row r="216">
      <c r="A216" t="n">
        <v>154</v>
      </c>
      <c r="B216" t="inlineStr">
        <is>
          <t>Dynamic Growth BLUIX Indiv Stock</t>
        </is>
      </c>
      <c r="C216" t="n">
        <v>1</v>
      </c>
      <c r="D216" t="inlineStr">
        <is>
          <t>false</t>
        </is>
      </c>
      <c r="E216" t="inlineStr">
        <is>
          <t>false</t>
        </is>
      </c>
      <c r="G216" t="n">
        <v>0</v>
      </c>
      <c r="I216" s="13">
        <f>Wentland!J106</f>
        <v/>
      </c>
      <c r="K216" s="13">
        <f>Wentland!K106</f>
        <v/>
      </c>
      <c r="M216" t="n">
        <v>20</v>
      </c>
      <c r="AV216" t="inlineStr">
        <is>
          <t>Default</t>
        </is>
      </c>
      <c r="AW216" t="inlineStr">
        <is>
          <t>Default</t>
        </is>
      </c>
    </row>
    <row r="217">
      <c r="A217" t="n">
        <v>154</v>
      </c>
      <c r="B217" t="inlineStr">
        <is>
          <t>Dynamic Growth BLUIX Indiv Stock</t>
        </is>
      </c>
      <c r="C217" t="n">
        <v>1</v>
      </c>
      <c r="D217" t="inlineStr">
        <is>
          <t>false</t>
        </is>
      </c>
      <c r="E217" t="inlineStr">
        <is>
          <t>false</t>
        </is>
      </c>
      <c r="G217" t="n">
        <v>0</v>
      </c>
      <c r="I217" s="13">
        <f>Wentland!J107</f>
        <v/>
      </c>
      <c r="K217" s="13">
        <f>Wentland!K107</f>
        <v/>
      </c>
      <c r="M217" t="n">
        <v>20</v>
      </c>
      <c r="AV217" t="inlineStr">
        <is>
          <t>Default</t>
        </is>
      </c>
      <c r="AW217" t="inlineStr">
        <is>
          <t>Default</t>
        </is>
      </c>
    </row>
    <row r="218">
      <c r="A218" t="n">
        <v>154</v>
      </c>
      <c r="B218" t="inlineStr">
        <is>
          <t>Dynamic Growth BLUIX Indiv Stock</t>
        </is>
      </c>
      <c r="C218" t="n">
        <v>1</v>
      </c>
      <c r="D218" t="inlineStr">
        <is>
          <t>false</t>
        </is>
      </c>
      <c r="E218" t="inlineStr">
        <is>
          <t>false</t>
        </is>
      </c>
      <c r="G218" t="n">
        <v>0</v>
      </c>
      <c r="I218" s="13">
        <f>Wentland!J108</f>
        <v/>
      </c>
      <c r="K218" s="13">
        <f>Wentland!K108</f>
        <v/>
      </c>
      <c r="M218" t="n">
        <v>20</v>
      </c>
      <c r="AV218" t="inlineStr">
        <is>
          <t>Default</t>
        </is>
      </c>
      <c r="AW218" t="inlineStr">
        <is>
          <t>Default</t>
        </is>
      </c>
    </row>
    <row r="219">
      <c r="A219" t="n">
        <v>154</v>
      </c>
      <c r="B219" t="inlineStr">
        <is>
          <t>Dynamic Growth BLUIX Indiv Stock</t>
        </is>
      </c>
      <c r="C219" t="n">
        <v>1</v>
      </c>
      <c r="D219" t="inlineStr">
        <is>
          <t>false</t>
        </is>
      </c>
      <c r="E219" t="inlineStr">
        <is>
          <t>false</t>
        </is>
      </c>
      <c r="G219" t="n">
        <v>0</v>
      </c>
      <c r="I219" s="13">
        <f>Wentland!J109</f>
        <v/>
      </c>
      <c r="K219" s="13">
        <f>Wentland!K109</f>
        <v/>
      </c>
      <c r="M219" t="n">
        <v>20</v>
      </c>
      <c r="AV219" t="inlineStr">
        <is>
          <t>Default</t>
        </is>
      </c>
      <c r="AW219" t="inlineStr">
        <is>
          <t>Default</t>
        </is>
      </c>
    </row>
    <row r="220">
      <c r="A220" t="n">
        <v>154</v>
      </c>
      <c r="B220" t="inlineStr">
        <is>
          <t>Dynamic Growth BLUIX Indiv Stock</t>
        </is>
      </c>
      <c r="C220" t="n">
        <v>1</v>
      </c>
      <c r="D220" t="inlineStr">
        <is>
          <t>false</t>
        </is>
      </c>
      <c r="E220" t="inlineStr">
        <is>
          <t>false</t>
        </is>
      </c>
      <c r="G220" t="n">
        <v>0</v>
      </c>
      <c r="I220" s="13">
        <f>Wentland!J110</f>
        <v/>
      </c>
      <c r="K220" s="13">
        <f>Wentland!K110</f>
        <v/>
      </c>
      <c r="M220" t="n">
        <v>20</v>
      </c>
      <c r="AV220" t="inlineStr">
        <is>
          <t>Default</t>
        </is>
      </c>
      <c r="AW220" t="inlineStr">
        <is>
          <t>Default</t>
        </is>
      </c>
    </row>
    <row r="221">
      <c r="A221" t="n">
        <v>154</v>
      </c>
      <c r="B221" t="inlineStr">
        <is>
          <t>Dynamic Growth BLUIX Indiv Stock</t>
        </is>
      </c>
      <c r="C221" t="n">
        <v>1</v>
      </c>
      <c r="D221" t="inlineStr">
        <is>
          <t>false</t>
        </is>
      </c>
      <c r="E221" t="inlineStr">
        <is>
          <t>false</t>
        </is>
      </c>
      <c r="G221" t="n">
        <v>0</v>
      </c>
      <c r="I221" s="13">
        <f>Wentland!J111</f>
        <v/>
      </c>
      <c r="K221" s="13">
        <f>Wentland!K111</f>
        <v/>
      </c>
      <c r="M221" t="n">
        <v>20</v>
      </c>
      <c r="AV221" t="inlineStr">
        <is>
          <t>Default</t>
        </is>
      </c>
      <c r="AW221" t="inlineStr">
        <is>
          <t>Default</t>
        </is>
      </c>
    </row>
    <row r="222">
      <c r="A222" t="n">
        <v>154</v>
      </c>
      <c r="B222" t="inlineStr">
        <is>
          <t>Dynamic Growth BLUIX Indiv Stock</t>
        </is>
      </c>
      <c r="C222" t="n">
        <v>1</v>
      </c>
      <c r="D222" t="inlineStr">
        <is>
          <t>false</t>
        </is>
      </c>
      <c r="E222" t="inlineStr">
        <is>
          <t>false</t>
        </is>
      </c>
      <c r="G222" t="n">
        <v>0</v>
      </c>
      <c r="I222" s="13">
        <f>Wentland!J112</f>
        <v/>
      </c>
      <c r="K222" s="13">
        <f>Wentland!K112</f>
        <v/>
      </c>
      <c r="M222" t="n">
        <v>20</v>
      </c>
      <c r="AV222" t="inlineStr">
        <is>
          <t>Default</t>
        </is>
      </c>
      <c r="AW222" t="inlineStr">
        <is>
          <t>Default</t>
        </is>
      </c>
    </row>
    <row r="223">
      <c r="A223" t="n">
        <v>154</v>
      </c>
      <c r="B223" t="inlineStr">
        <is>
          <t>Dynamic Growth BLUIX Indiv Stock</t>
        </is>
      </c>
      <c r="C223" t="n">
        <v>1</v>
      </c>
      <c r="D223" t="inlineStr">
        <is>
          <t>false</t>
        </is>
      </c>
      <c r="E223" t="inlineStr">
        <is>
          <t>false</t>
        </is>
      </c>
      <c r="G223" t="n">
        <v>0</v>
      </c>
      <c r="I223" s="13">
        <f>Wentland!J113</f>
        <v/>
      </c>
      <c r="K223" s="13">
        <f>Wentland!K113</f>
        <v/>
      </c>
      <c r="M223" t="n">
        <v>20</v>
      </c>
      <c r="AV223" t="inlineStr">
        <is>
          <t>Default</t>
        </is>
      </c>
      <c r="AW223" t="inlineStr">
        <is>
          <t>Default</t>
        </is>
      </c>
    </row>
    <row r="224">
      <c r="A224" t="n">
        <v>154</v>
      </c>
      <c r="B224" t="inlineStr">
        <is>
          <t>Dynamic Growth BLUIX Indiv Stock</t>
        </is>
      </c>
      <c r="C224" t="n">
        <v>1</v>
      </c>
      <c r="D224" t="inlineStr">
        <is>
          <t>false</t>
        </is>
      </c>
      <c r="E224" t="inlineStr">
        <is>
          <t>false</t>
        </is>
      </c>
      <c r="G224" t="n">
        <v>0</v>
      </c>
      <c r="I224" s="13">
        <f>Wentland!J114</f>
        <v/>
      </c>
      <c r="K224" s="13">
        <f>Wentland!K114</f>
        <v/>
      </c>
      <c r="M224" t="n">
        <v>20</v>
      </c>
      <c r="AV224" t="inlineStr">
        <is>
          <t>Default</t>
        </is>
      </c>
      <c r="AW224" t="inlineStr">
        <is>
          <t>Default</t>
        </is>
      </c>
    </row>
    <row r="225">
      <c r="A225" t="n">
        <v>154</v>
      </c>
      <c r="B225" t="inlineStr">
        <is>
          <t>Dynamic Growth BLUIX Indiv Stock</t>
        </is>
      </c>
      <c r="C225" t="n">
        <v>1</v>
      </c>
      <c r="D225" t="inlineStr">
        <is>
          <t>false</t>
        </is>
      </c>
      <c r="E225" t="inlineStr">
        <is>
          <t>false</t>
        </is>
      </c>
      <c r="G225" t="n">
        <v>0</v>
      </c>
      <c r="I225" s="13">
        <f>Wentland!J115</f>
        <v/>
      </c>
      <c r="K225" s="13">
        <f>Wentland!K115</f>
        <v/>
      </c>
      <c r="M225" t="n">
        <v>20</v>
      </c>
      <c r="AV225" t="inlineStr">
        <is>
          <t>Default</t>
        </is>
      </c>
      <c r="AW225" t="inlineStr">
        <is>
          <t>Default</t>
        </is>
      </c>
    </row>
    <row r="226">
      <c r="A226" t="n">
        <v>154</v>
      </c>
      <c r="B226" t="inlineStr">
        <is>
          <t>Dynamic Growth BLUIX Indiv Stock</t>
        </is>
      </c>
      <c r="C226" t="n">
        <v>1</v>
      </c>
      <c r="D226" t="inlineStr">
        <is>
          <t>false</t>
        </is>
      </c>
      <c r="E226" t="inlineStr">
        <is>
          <t>false</t>
        </is>
      </c>
      <c r="G226" t="n">
        <v>0</v>
      </c>
      <c r="I226" s="13">
        <f>Wentland!J116</f>
        <v/>
      </c>
      <c r="K226" s="13">
        <f>Wentland!K116</f>
        <v/>
      </c>
      <c r="M226" t="n">
        <v>20</v>
      </c>
      <c r="AV226" t="inlineStr">
        <is>
          <t>Default</t>
        </is>
      </c>
      <c r="AW226" t="inlineStr">
        <is>
          <t>Default</t>
        </is>
      </c>
    </row>
    <row r="227">
      <c r="A227" t="n">
        <v>154</v>
      </c>
      <c r="B227" t="inlineStr">
        <is>
          <t>Dynamic Growth BLUIX Indiv Stock</t>
        </is>
      </c>
      <c r="C227" t="n">
        <v>1</v>
      </c>
      <c r="D227" t="inlineStr">
        <is>
          <t>false</t>
        </is>
      </c>
      <c r="E227" t="inlineStr">
        <is>
          <t>false</t>
        </is>
      </c>
      <c r="G227" t="n">
        <v>0</v>
      </c>
      <c r="I227" s="13">
        <f>Wentland!J117</f>
        <v/>
      </c>
      <c r="K227" s="13">
        <f>Wentland!K117</f>
        <v/>
      </c>
      <c r="M227" t="n">
        <v>20</v>
      </c>
      <c r="AV227" t="inlineStr">
        <is>
          <t>Default</t>
        </is>
      </c>
      <c r="AW227" t="inlineStr">
        <is>
          <t>Default</t>
        </is>
      </c>
    </row>
    <row r="228">
      <c r="A228" t="n">
        <v>154</v>
      </c>
      <c r="B228" t="inlineStr">
        <is>
          <t>Dynamic Growth BLUIX Indiv Stock</t>
        </is>
      </c>
      <c r="C228" t="n">
        <v>1</v>
      </c>
      <c r="D228" t="inlineStr">
        <is>
          <t>false</t>
        </is>
      </c>
      <c r="E228" t="inlineStr">
        <is>
          <t>false</t>
        </is>
      </c>
      <c r="G228" t="n">
        <v>0</v>
      </c>
      <c r="I228" s="13">
        <f>Wentland!J118</f>
        <v/>
      </c>
      <c r="K228" s="13">
        <f>Wentland!K118</f>
        <v/>
      </c>
      <c r="M228" t="n">
        <v>20</v>
      </c>
      <c r="AV228" t="inlineStr">
        <is>
          <t>Default</t>
        </is>
      </c>
      <c r="AW228" t="inlineStr">
        <is>
          <t>Default</t>
        </is>
      </c>
    </row>
    <row r="229">
      <c r="A229" t="n">
        <v>154</v>
      </c>
      <c r="B229" t="inlineStr">
        <is>
          <t>Dynamic Growth BLUIX Indiv Stock</t>
        </is>
      </c>
      <c r="C229" t="n">
        <v>1</v>
      </c>
      <c r="D229" t="inlineStr">
        <is>
          <t>false</t>
        </is>
      </c>
      <c r="E229" t="inlineStr">
        <is>
          <t>false</t>
        </is>
      </c>
      <c r="G229" t="n">
        <v>0</v>
      </c>
      <c r="I229" s="13">
        <f>Wentland!J119</f>
        <v/>
      </c>
      <c r="K229" s="13">
        <f>Wentland!K119</f>
        <v/>
      </c>
      <c r="M229" t="n">
        <v>20</v>
      </c>
      <c r="AV229" t="inlineStr">
        <is>
          <t>Default</t>
        </is>
      </c>
      <c r="AW229" t="inlineStr">
        <is>
          <t>Default</t>
        </is>
      </c>
    </row>
    <row r="230">
      <c r="A230" t="n">
        <v>156</v>
      </c>
      <c r="B230" t="inlineStr">
        <is>
          <t>Dynamic Balanced BLUIX Indiv Stock</t>
        </is>
      </c>
      <c r="C230" t="n">
        <v>1</v>
      </c>
      <c r="D230" t="inlineStr">
        <is>
          <t>false</t>
        </is>
      </c>
      <c r="E230" t="inlineStr">
        <is>
          <t>false</t>
        </is>
      </c>
      <c r="G230" t="n">
        <v>0</v>
      </c>
      <c r="I230" t="inlineStr">
        <is>
          <t>CUSTODIAL_CASH</t>
        </is>
      </c>
      <c r="K230" s="13">
        <f>Wentland!Q6</f>
        <v/>
      </c>
      <c r="M230" t="n">
        <v>20</v>
      </c>
      <c r="AV230" t="inlineStr">
        <is>
          <t>Default</t>
        </is>
      </c>
      <c r="AW230" t="inlineStr">
        <is>
          <t>Default</t>
        </is>
      </c>
    </row>
    <row r="231">
      <c r="A231" t="n">
        <v>156</v>
      </c>
      <c r="B231" t="inlineStr">
        <is>
          <t>Dynamic Balanced BLUIX Indiv Stock</t>
        </is>
      </c>
      <c r="C231" t="n">
        <v>1</v>
      </c>
      <c r="D231" t="inlineStr">
        <is>
          <t>false</t>
        </is>
      </c>
      <c r="E231" t="inlineStr">
        <is>
          <t>false</t>
        </is>
      </c>
      <c r="G231" t="n">
        <v>0</v>
      </c>
      <c r="I231" s="13">
        <f>Wentland!P7</f>
        <v/>
      </c>
      <c r="K231" s="13">
        <f>Wentland!Q7</f>
        <v/>
      </c>
      <c r="M231" t="n">
        <v>20</v>
      </c>
      <c r="AV231" t="inlineStr">
        <is>
          <t>Default</t>
        </is>
      </c>
      <c r="AW231" t="inlineStr">
        <is>
          <t>Default</t>
        </is>
      </c>
    </row>
    <row r="232">
      <c r="A232" t="n">
        <v>156</v>
      </c>
      <c r="B232" t="inlineStr">
        <is>
          <t>Dynamic Balanced BLUIX Indiv Stock</t>
        </is>
      </c>
      <c r="C232" t="n">
        <v>1</v>
      </c>
      <c r="D232" t="inlineStr">
        <is>
          <t>false</t>
        </is>
      </c>
      <c r="E232" t="inlineStr">
        <is>
          <t>false</t>
        </is>
      </c>
      <c r="G232" t="n">
        <v>0</v>
      </c>
      <c r="I232" s="13">
        <f>Wentland!P8</f>
        <v/>
      </c>
      <c r="K232" s="13">
        <f>Wentland!Q8</f>
        <v/>
      </c>
      <c r="M232" t="n">
        <v>20</v>
      </c>
      <c r="AV232" t="inlineStr">
        <is>
          <t>Default</t>
        </is>
      </c>
      <c r="AW232" t="inlineStr">
        <is>
          <t>Default</t>
        </is>
      </c>
    </row>
    <row r="233">
      <c r="A233" t="n">
        <v>156</v>
      </c>
      <c r="B233" t="inlineStr">
        <is>
          <t>Dynamic Balanced BLUIX Indiv Stock</t>
        </is>
      </c>
      <c r="C233" t="n">
        <v>1</v>
      </c>
      <c r="D233" t="inlineStr">
        <is>
          <t>false</t>
        </is>
      </c>
      <c r="E233" t="inlineStr">
        <is>
          <t>false</t>
        </is>
      </c>
      <c r="G233" t="n">
        <v>0</v>
      </c>
      <c r="I233" s="13">
        <f>Wentland!P9</f>
        <v/>
      </c>
      <c r="K233" s="13">
        <f>Wentland!Q9</f>
        <v/>
      </c>
      <c r="M233" t="n">
        <v>20</v>
      </c>
      <c r="AV233" t="inlineStr">
        <is>
          <t>Default</t>
        </is>
      </c>
      <c r="AW233" t="inlineStr">
        <is>
          <t>Default</t>
        </is>
      </c>
    </row>
    <row r="234">
      <c r="A234" t="n">
        <v>156</v>
      </c>
      <c r="B234" t="inlineStr">
        <is>
          <t>Dynamic Balanced BLUIX Indiv Stock</t>
        </is>
      </c>
      <c r="C234" t="n">
        <v>1</v>
      </c>
      <c r="D234" t="inlineStr">
        <is>
          <t>false</t>
        </is>
      </c>
      <c r="E234" t="inlineStr">
        <is>
          <t>false</t>
        </is>
      </c>
      <c r="G234" t="n">
        <v>0</v>
      </c>
      <c r="I234" s="13">
        <f>Wentland!P10</f>
        <v/>
      </c>
      <c r="K234" s="13">
        <f>Wentland!Q10</f>
        <v/>
      </c>
      <c r="M234" t="n">
        <v>20</v>
      </c>
      <c r="AV234" t="inlineStr">
        <is>
          <t>Default</t>
        </is>
      </c>
      <c r="AW234" t="inlineStr">
        <is>
          <t>Default</t>
        </is>
      </c>
    </row>
    <row r="235">
      <c r="A235" t="n">
        <v>156</v>
      </c>
      <c r="B235" t="inlineStr">
        <is>
          <t>Dynamic Balanced BLUIX Indiv Stock</t>
        </is>
      </c>
      <c r="C235" t="n">
        <v>1</v>
      </c>
      <c r="D235" t="inlineStr">
        <is>
          <t>false</t>
        </is>
      </c>
      <c r="E235" t="inlineStr">
        <is>
          <t>false</t>
        </is>
      </c>
      <c r="G235" t="n">
        <v>0</v>
      </c>
      <c r="I235" s="13">
        <f>Wentland!P11</f>
        <v/>
      </c>
      <c r="K235" s="13">
        <f>Wentland!Q11</f>
        <v/>
      </c>
      <c r="M235" t="n">
        <v>20</v>
      </c>
      <c r="AV235" t="inlineStr">
        <is>
          <t>Default</t>
        </is>
      </c>
      <c r="AW235" t="inlineStr">
        <is>
          <t>Default</t>
        </is>
      </c>
    </row>
    <row r="236">
      <c r="A236" t="n">
        <v>156</v>
      </c>
      <c r="B236" t="inlineStr">
        <is>
          <t>Dynamic Balanced BLUIX Indiv Stock</t>
        </is>
      </c>
      <c r="C236" t="n">
        <v>1</v>
      </c>
      <c r="D236" t="inlineStr">
        <is>
          <t>false</t>
        </is>
      </c>
      <c r="E236" t="inlineStr">
        <is>
          <t>false</t>
        </is>
      </c>
      <c r="G236" t="n">
        <v>0</v>
      </c>
      <c r="I236" s="13">
        <f>Wentland!P12</f>
        <v/>
      </c>
      <c r="K236" s="13">
        <f>Wentland!Q12</f>
        <v/>
      </c>
      <c r="M236" t="n">
        <v>20</v>
      </c>
      <c r="AV236" t="inlineStr">
        <is>
          <t>Default</t>
        </is>
      </c>
      <c r="AW236" t="inlineStr">
        <is>
          <t>Default</t>
        </is>
      </c>
    </row>
    <row r="237">
      <c r="A237" t="n">
        <v>156</v>
      </c>
      <c r="B237" t="inlineStr">
        <is>
          <t>Dynamic Balanced BLUIX Indiv Stock</t>
        </is>
      </c>
      <c r="C237" t="n">
        <v>1</v>
      </c>
      <c r="D237" t="inlineStr">
        <is>
          <t>false</t>
        </is>
      </c>
      <c r="E237" t="inlineStr">
        <is>
          <t>false</t>
        </is>
      </c>
      <c r="G237" t="n">
        <v>0</v>
      </c>
      <c r="I237" s="13">
        <f>Wentland!P13</f>
        <v/>
      </c>
      <c r="K237" s="13">
        <f>Wentland!Q13</f>
        <v/>
      </c>
      <c r="M237" t="n">
        <v>20</v>
      </c>
      <c r="AV237" t="inlineStr">
        <is>
          <t>Default</t>
        </is>
      </c>
      <c r="AW237" t="inlineStr">
        <is>
          <t>Default</t>
        </is>
      </c>
    </row>
    <row r="238">
      <c r="A238" t="n">
        <v>156</v>
      </c>
      <c r="B238" t="inlineStr">
        <is>
          <t>Dynamic Balanced BLUIX Indiv Stock</t>
        </is>
      </c>
      <c r="C238" t="n">
        <v>1</v>
      </c>
      <c r="D238" t="inlineStr">
        <is>
          <t>false</t>
        </is>
      </c>
      <c r="E238" t="inlineStr">
        <is>
          <t>false</t>
        </is>
      </c>
      <c r="G238" t="n">
        <v>0</v>
      </c>
      <c r="I238" s="13">
        <f>Wentland!P14</f>
        <v/>
      </c>
      <c r="K238" s="13">
        <f>Wentland!Q14</f>
        <v/>
      </c>
      <c r="M238" t="n">
        <v>20</v>
      </c>
      <c r="AV238" t="inlineStr">
        <is>
          <t>Default</t>
        </is>
      </c>
      <c r="AW238" t="inlineStr">
        <is>
          <t>Default</t>
        </is>
      </c>
    </row>
    <row r="239">
      <c r="A239" t="n">
        <v>156</v>
      </c>
      <c r="B239" t="inlineStr">
        <is>
          <t>Dynamic Balanced BLUIX Indiv Stock</t>
        </is>
      </c>
      <c r="C239" t="n">
        <v>1</v>
      </c>
      <c r="D239" t="inlineStr">
        <is>
          <t>false</t>
        </is>
      </c>
      <c r="E239" t="inlineStr">
        <is>
          <t>false</t>
        </is>
      </c>
      <c r="G239" t="n">
        <v>0</v>
      </c>
      <c r="I239" s="13">
        <f>Wentland!P15</f>
        <v/>
      </c>
      <c r="K239" s="13">
        <f>Wentland!Q15</f>
        <v/>
      </c>
      <c r="M239" t="n">
        <v>20</v>
      </c>
      <c r="AV239" t="inlineStr">
        <is>
          <t>Default</t>
        </is>
      </c>
      <c r="AW239" t="inlineStr">
        <is>
          <t>Default</t>
        </is>
      </c>
    </row>
    <row r="240">
      <c r="A240" t="n">
        <v>156</v>
      </c>
      <c r="B240" t="inlineStr">
        <is>
          <t>Dynamic Balanced BLUIX Indiv Stock</t>
        </is>
      </c>
      <c r="C240" t="n">
        <v>1</v>
      </c>
      <c r="D240" t="inlineStr">
        <is>
          <t>false</t>
        </is>
      </c>
      <c r="E240" t="inlineStr">
        <is>
          <t>false</t>
        </is>
      </c>
      <c r="G240" t="n">
        <v>0</v>
      </c>
      <c r="I240" s="13">
        <f>Wentland!P16</f>
        <v/>
      </c>
      <c r="K240" s="13">
        <f>Wentland!Q16</f>
        <v/>
      </c>
      <c r="M240" t="n">
        <v>20</v>
      </c>
      <c r="AV240" t="inlineStr">
        <is>
          <t>Default</t>
        </is>
      </c>
      <c r="AW240" t="inlineStr">
        <is>
          <t>Default</t>
        </is>
      </c>
    </row>
    <row r="241">
      <c r="A241" t="n">
        <v>156</v>
      </c>
      <c r="B241" t="inlineStr">
        <is>
          <t>Dynamic Balanced BLUIX Indiv Stock</t>
        </is>
      </c>
      <c r="C241" t="n">
        <v>1</v>
      </c>
      <c r="D241" t="inlineStr">
        <is>
          <t>false</t>
        </is>
      </c>
      <c r="E241" t="inlineStr">
        <is>
          <t>false</t>
        </is>
      </c>
      <c r="G241" t="n">
        <v>0</v>
      </c>
      <c r="I241" s="13">
        <f>Wentland!P17</f>
        <v/>
      </c>
      <c r="K241" s="13">
        <f>Wentland!Q17</f>
        <v/>
      </c>
      <c r="M241" t="n">
        <v>20</v>
      </c>
      <c r="AV241" t="inlineStr">
        <is>
          <t>Default</t>
        </is>
      </c>
      <c r="AW241" t="inlineStr">
        <is>
          <t>Default</t>
        </is>
      </c>
    </row>
    <row r="242">
      <c r="A242" t="n">
        <v>156</v>
      </c>
      <c r="B242" t="inlineStr">
        <is>
          <t>Dynamic Balanced BLUIX Indiv Stock</t>
        </is>
      </c>
      <c r="C242" t="n">
        <v>1</v>
      </c>
      <c r="D242" t="inlineStr">
        <is>
          <t>false</t>
        </is>
      </c>
      <c r="E242" t="inlineStr">
        <is>
          <t>false</t>
        </is>
      </c>
      <c r="G242" t="n">
        <v>0</v>
      </c>
      <c r="I242" s="13">
        <f>Wentland!P18</f>
        <v/>
      </c>
      <c r="K242" s="13">
        <f>Wentland!Q18</f>
        <v/>
      </c>
      <c r="M242" t="n">
        <v>20</v>
      </c>
      <c r="AV242" t="inlineStr">
        <is>
          <t>Default</t>
        </is>
      </c>
      <c r="AW242" t="inlineStr">
        <is>
          <t>Default</t>
        </is>
      </c>
    </row>
    <row r="243">
      <c r="A243" t="n">
        <v>156</v>
      </c>
      <c r="B243" t="inlineStr">
        <is>
          <t>Dynamic Balanced BLUIX Indiv Stock</t>
        </is>
      </c>
      <c r="C243" t="n">
        <v>1</v>
      </c>
      <c r="D243" t="inlineStr">
        <is>
          <t>false</t>
        </is>
      </c>
      <c r="E243" t="inlineStr">
        <is>
          <t>false</t>
        </is>
      </c>
      <c r="G243" t="n">
        <v>0</v>
      </c>
      <c r="I243" s="13">
        <f>Wentland!P19</f>
        <v/>
      </c>
      <c r="K243" s="13">
        <f>Wentland!Q19</f>
        <v/>
      </c>
      <c r="M243" t="n">
        <v>20</v>
      </c>
      <c r="AV243" t="inlineStr">
        <is>
          <t>Default</t>
        </is>
      </c>
      <c r="AW243" t="inlineStr">
        <is>
          <t>Default</t>
        </is>
      </c>
    </row>
    <row r="244">
      <c r="A244" t="n">
        <v>156</v>
      </c>
      <c r="B244" t="inlineStr">
        <is>
          <t>Dynamic Balanced BLUIX Indiv Stock</t>
        </is>
      </c>
      <c r="C244" t="n">
        <v>1</v>
      </c>
      <c r="D244" t="inlineStr">
        <is>
          <t>false</t>
        </is>
      </c>
      <c r="E244" t="inlineStr">
        <is>
          <t>false</t>
        </is>
      </c>
      <c r="G244" t="n">
        <v>0</v>
      </c>
      <c r="I244" s="13">
        <f>Wentland!P20</f>
        <v/>
      </c>
      <c r="K244" s="13">
        <f>Wentland!Q20</f>
        <v/>
      </c>
      <c r="M244" t="n">
        <v>20</v>
      </c>
      <c r="AV244" t="inlineStr">
        <is>
          <t>Default</t>
        </is>
      </c>
      <c r="AW244" t="inlineStr">
        <is>
          <t>Default</t>
        </is>
      </c>
    </row>
    <row r="245">
      <c r="A245" t="n">
        <v>156</v>
      </c>
      <c r="B245" t="inlineStr">
        <is>
          <t>Dynamic Balanced BLUIX Indiv Stock</t>
        </is>
      </c>
      <c r="C245" t="n">
        <v>1</v>
      </c>
      <c r="D245" t="inlineStr">
        <is>
          <t>false</t>
        </is>
      </c>
      <c r="E245" t="inlineStr">
        <is>
          <t>false</t>
        </is>
      </c>
      <c r="G245" t="n">
        <v>0</v>
      </c>
      <c r="I245" s="13">
        <f>Wentland!P21</f>
        <v/>
      </c>
      <c r="K245" s="13">
        <f>Wentland!Q21</f>
        <v/>
      </c>
      <c r="M245" t="n">
        <v>20</v>
      </c>
      <c r="AV245" t="inlineStr">
        <is>
          <t>Default</t>
        </is>
      </c>
      <c r="AW245" t="inlineStr">
        <is>
          <t>Default</t>
        </is>
      </c>
    </row>
    <row r="246">
      <c r="A246" t="n">
        <v>156</v>
      </c>
      <c r="B246" t="inlineStr">
        <is>
          <t>Dynamic Balanced BLUIX Indiv Stock</t>
        </is>
      </c>
      <c r="C246" t="n">
        <v>1</v>
      </c>
      <c r="D246" t="inlineStr">
        <is>
          <t>false</t>
        </is>
      </c>
      <c r="E246" t="inlineStr">
        <is>
          <t>false</t>
        </is>
      </c>
      <c r="G246" t="n">
        <v>0</v>
      </c>
      <c r="I246" s="13">
        <f>Wentland!P22</f>
        <v/>
      </c>
      <c r="K246" s="13">
        <f>Wentland!Q22</f>
        <v/>
      </c>
      <c r="M246" t="n">
        <v>20</v>
      </c>
      <c r="AV246" t="inlineStr">
        <is>
          <t>Default</t>
        </is>
      </c>
      <c r="AW246" t="inlineStr">
        <is>
          <t>Default</t>
        </is>
      </c>
    </row>
    <row r="247">
      <c r="A247" t="n">
        <v>156</v>
      </c>
      <c r="B247" t="inlineStr">
        <is>
          <t>Dynamic Balanced BLUIX Indiv Stock</t>
        </is>
      </c>
      <c r="C247" t="n">
        <v>1</v>
      </c>
      <c r="D247" t="inlineStr">
        <is>
          <t>false</t>
        </is>
      </c>
      <c r="E247" t="inlineStr">
        <is>
          <t>false</t>
        </is>
      </c>
      <c r="G247" t="n">
        <v>0</v>
      </c>
      <c r="I247" s="13">
        <f>Wentland!P23</f>
        <v/>
      </c>
      <c r="K247" s="13">
        <f>Wentland!Q23</f>
        <v/>
      </c>
      <c r="M247" t="n">
        <v>20</v>
      </c>
      <c r="AV247" t="inlineStr">
        <is>
          <t>Default</t>
        </is>
      </c>
      <c r="AW247" t="inlineStr">
        <is>
          <t>Default</t>
        </is>
      </c>
    </row>
    <row r="248">
      <c r="A248" t="n">
        <v>156</v>
      </c>
      <c r="B248" t="inlineStr">
        <is>
          <t>Dynamic Balanced BLUIX Indiv Stock</t>
        </is>
      </c>
      <c r="C248" t="n">
        <v>1</v>
      </c>
      <c r="D248" t="inlineStr">
        <is>
          <t>false</t>
        </is>
      </c>
      <c r="E248" t="inlineStr">
        <is>
          <t>false</t>
        </is>
      </c>
      <c r="G248" t="n">
        <v>0</v>
      </c>
      <c r="I248" s="13">
        <f>Wentland!P24</f>
        <v/>
      </c>
      <c r="K248" s="13">
        <f>Wentland!Q24</f>
        <v/>
      </c>
      <c r="M248" t="n">
        <v>20</v>
      </c>
      <c r="AV248" t="inlineStr">
        <is>
          <t>Default</t>
        </is>
      </c>
      <c r="AW248" t="inlineStr">
        <is>
          <t>Default</t>
        </is>
      </c>
    </row>
    <row r="249">
      <c r="A249" t="n">
        <v>156</v>
      </c>
      <c r="B249" t="inlineStr">
        <is>
          <t>Dynamic Balanced BLUIX Indiv Stock</t>
        </is>
      </c>
      <c r="C249" t="n">
        <v>1</v>
      </c>
      <c r="D249" t="inlineStr">
        <is>
          <t>false</t>
        </is>
      </c>
      <c r="E249" t="inlineStr">
        <is>
          <t>false</t>
        </is>
      </c>
      <c r="G249" t="n">
        <v>0</v>
      </c>
      <c r="I249" s="13">
        <f>Wentland!P25</f>
        <v/>
      </c>
      <c r="K249" s="13">
        <f>Wentland!Q25</f>
        <v/>
      </c>
      <c r="M249" t="n">
        <v>20</v>
      </c>
      <c r="AV249" t="inlineStr">
        <is>
          <t>Default</t>
        </is>
      </c>
      <c r="AW249" t="inlineStr">
        <is>
          <t>Default</t>
        </is>
      </c>
    </row>
    <row r="250">
      <c r="A250" t="n">
        <v>156</v>
      </c>
      <c r="B250" t="inlineStr">
        <is>
          <t>Dynamic Balanced BLUIX Indiv Stock</t>
        </is>
      </c>
      <c r="C250" t="n">
        <v>1</v>
      </c>
      <c r="D250" t="inlineStr">
        <is>
          <t>false</t>
        </is>
      </c>
      <c r="E250" t="inlineStr">
        <is>
          <t>false</t>
        </is>
      </c>
      <c r="G250" t="n">
        <v>0</v>
      </c>
      <c r="I250" s="13">
        <f>Wentland!P26</f>
        <v/>
      </c>
      <c r="K250" s="13">
        <f>Wentland!Q26</f>
        <v/>
      </c>
      <c r="M250" t="n">
        <v>20</v>
      </c>
      <c r="AV250" t="inlineStr">
        <is>
          <t>Default</t>
        </is>
      </c>
      <c r="AW250" t="inlineStr">
        <is>
          <t>Default</t>
        </is>
      </c>
    </row>
    <row r="251">
      <c r="A251" t="n">
        <v>156</v>
      </c>
      <c r="B251" t="inlineStr">
        <is>
          <t>Dynamic Balanced BLUIX Indiv Stock</t>
        </is>
      </c>
      <c r="C251" t="n">
        <v>1</v>
      </c>
      <c r="D251" t="inlineStr">
        <is>
          <t>false</t>
        </is>
      </c>
      <c r="E251" t="inlineStr">
        <is>
          <t>false</t>
        </is>
      </c>
      <c r="G251" t="n">
        <v>0</v>
      </c>
      <c r="I251" s="13">
        <f>Wentland!P27</f>
        <v/>
      </c>
      <c r="K251" s="13">
        <f>Wentland!Q27</f>
        <v/>
      </c>
      <c r="M251" t="n">
        <v>20</v>
      </c>
      <c r="AV251" t="inlineStr">
        <is>
          <t>Default</t>
        </is>
      </c>
      <c r="AW251" t="inlineStr">
        <is>
          <t>Default</t>
        </is>
      </c>
    </row>
    <row r="252">
      <c r="A252" t="n">
        <v>156</v>
      </c>
      <c r="B252" t="inlineStr">
        <is>
          <t>Dynamic Balanced BLUIX Indiv Stock</t>
        </is>
      </c>
      <c r="C252" t="n">
        <v>1</v>
      </c>
      <c r="D252" t="inlineStr">
        <is>
          <t>false</t>
        </is>
      </c>
      <c r="E252" t="inlineStr">
        <is>
          <t>false</t>
        </is>
      </c>
      <c r="G252" t="n">
        <v>0</v>
      </c>
      <c r="I252" s="13">
        <f>Wentland!P28</f>
        <v/>
      </c>
      <c r="K252" s="13">
        <f>Wentland!Q28</f>
        <v/>
      </c>
      <c r="M252" t="n">
        <v>20</v>
      </c>
      <c r="AV252" t="inlineStr">
        <is>
          <t>Default</t>
        </is>
      </c>
      <c r="AW252" t="inlineStr">
        <is>
          <t>Default</t>
        </is>
      </c>
    </row>
    <row r="253">
      <c r="A253" t="n">
        <v>156</v>
      </c>
      <c r="B253" t="inlineStr">
        <is>
          <t>Dynamic Balanced BLUIX Indiv Stock</t>
        </is>
      </c>
      <c r="C253" t="n">
        <v>1</v>
      </c>
      <c r="D253" t="inlineStr">
        <is>
          <t>false</t>
        </is>
      </c>
      <c r="E253" t="inlineStr">
        <is>
          <t>false</t>
        </is>
      </c>
      <c r="G253" t="n">
        <v>0</v>
      </c>
      <c r="I253" s="13">
        <f>Wentland!P29</f>
        <v/>
      </c>
      <c r="K253" s="13">
        <f>Wentland!Q29</f>
        <v/>
      </c>
      <c r="M253" t="n">
        <v>20</v>
      </c>
      <c r="AV253" t="inlineStr">
        <is>
          <t>Default</t>
        </is>
      </c>
      <c r="AW253" t="inlineStr">
        <is>
          <t>Default</t>
        </is>
      </c>
    </row>
    <row r="254">
      <c r="A254" t="n">
        <v>156</v>
      </c>
      <c r="B254" t="inlineStr">
        <is>
          <t>Dynamic Balanced BLUIX Indiv Stock</t>
        </is>
      </c>
      <c r="C254" t="n">
        <v>1</v>
      </c>
      <c r="D254" t="inlineStr">
        <is>
          <t>false</t>
        </is>
      </c>
      <c r="E254" t="inlineStr">
        <is>
          <t>false</t>
        </is>
      </c>
      <c r="G254" t="n">
        <v>0</v>
      </c>
      <c r="I254" s="13">
        <f>Wentland!P30</f>
        <v/>
      </c>
      <c r="K254" s="13">
        <f>Wentland!Q30</f>
        <v/>
      </c>
      <c r="M254" t="n">
        <v>20</v>
      </c>
      <c r="AV254" t="inlineStr">
        <is>
          <t>Default</t>
        </is>
      </c>
      <c r="AW254" t="inlineStr">
        <is>
          <t>Default</t>
        </is>
      </c>
    </row>
    <row r="255">
      <c r="A255" t="n">
        <v>156</v>
      </c>
      <c r="B255" t="inlineStr">
        <is>
          <t>Dynamic Balanced BLUIX Indiv Stock</t>
        </is>
      </c>
      <c r="C255" t="n">
        <v>1</v>
      </c>
      <c r="D255" t="inlineStr">
        <is>
          <t>false</t>
        </is>
      </c>
      <c r="E255" t="inlineStr">
        <is>
          <t>false</t>
        </is>
      </c>
      <c r="G255" t="n">
        <v>0</v>
      </c>
      <c r="I255" s="13">
        <f>Wentland!P31</f>
        <v/>
      </c>
      <c r="K255" s="13">
        <f>Wentland!Q31</f>
        <v/>
      </c>
      <c r="M255" t="n">
        <v>20</v>
      </c>
      <c r="AV255" t="inlineStr">
        <is>
          <t>Default</t>
        </is>
      </c>
      <c r="AW255" t="inlineStr">
        <is>
          <t>Default</t>
        </is>
      </c>
    </row>
    <row r="256">
      <c r="A256" t="n">
        <v>156</v>
      </c>
      <c r="B256" t="inlineStr">
        <is>
          <t>Dynamic Balanced BLUIX Indiv Stock</t>
        </is>
      </c>
      <c r="C256" t="n">
        <v>1</v>
      </c>
      <c r="D256" t="inlineStr">
        <is>
          <t>false</t>
        </is>
      </c>
      <c r="E256" t="inlineStr">
        <is>
          <t>false</t>
        </is>
      </c>
      <c r="G256" t="n">
        <v>0</v>
      </c>
      <c r="I256" s="13">
        <f>Wentland!P32</f>
        <v/>
      </c>
      <c r="K256" s="13">
        <f>Wentland!Q32</f>
        <v/>
      </c>
      <c r="M256" t="n">
        <v>20</v>
      </c>
      <c r="AV256" t="inlineStr">
        <is>
          <t>Default</t>
        </is>
      </c>
      <c r="AW256" t="inlineStr">
        <is>
          <t>Default</t>
        </is>
      </c>
    </row>
    <row r="257">
      <c r="A257" t="n">
        <v>156</v>
      </c>
      <c r="B257" t="inlineStr">
        <is>
          <t>Dynamic Balanced BLUIX Indiv Stock</t>
        </is>
      </c>
      <c r="C257" t="n">
        <v>1</v>
      </c>
      <c r="D257" t="inlineStr">
        <is>
          <t>false</t>
        </is>
      </c>
      <c r="E257" t="inlineStr">
        <is>
          <t>false</t>
        </is>
      </c>
      <c r="G257" t="n">
        <v>0</v>
      </c>
      <c r="I257" s="13">
        <f>Wentland!P33</f>
        <v/>
      </c>
      <c r="K257" s="13">
        <f>Wentland!Q33</f>
        <v/>
      </c>
      <c r="M257" t="n">
        <v>20</v>
      </c>
      <c r="AV257" t="inlineStr">
        <is>
          <t>Default</t>
        </is>
      </c>
      <c r="AW257" t="inlineStr">
        <is>
          <t>Default</t>
        </is>
      </c>
    </row>
    <row r="258">
      <c r="A258" t="n">
        <v>156</v>
      </c>
      <c r="B258" t="inlineStr">
        <is>
          <t>Dynamic Balanced BLUIX Indiv Stock</t>
        </is>
      </c>
      <c r="C258" t="n">
        <v>1</v>
      </c>
      <c r="D258" t="inlineStr">
        <is>
          <t>false</t>
        </is>
      </c>
      <c r="E258" t="inlineStr">
        <is>
          <t>false</t>
        </is>
      </c>
      <c r="G258" t="n">
        <v>0</v>
      </c>
      <c r="I258" s="13">
        <f>Wentland!P34</f>
        <v/>
      </c>
      <c r="K258" s="13">
        <f>Wentland!Q34</f>
        <v/>
      </c>
      <c r="M258" t="n">
        <v>20</v>
      </c>
      <c r="AV258" t="inlineStr">
        <is>
          <t>Default</t>
        </is>
      </c>
      <c r="AW258" t="inlineStr">
        <is>
          <t>Default</t>
        </is>
      </c>
    </row>
    <row r="259">
      <c r="A259" t="n">
        <v>156</v>
      </c>
      <c r="B259" t="inlineStr">
        <is>
          <t>Dynamic Balanced BLUIX Indiv Stock</t>
        </is>
      </c>
      <c r="C259" t="n">
        <v>1</v>
      </c>
      <c r="D259" t="inlineStr">
        <is>
          <t>false</t>
        </is>
      </c>
      <c r="E259" t="inlineStr">
        <is>
          <t>false</t>
        </is>
      </c>
      <c r="G259" t="n">
        <v>0</v>
      </c>
      <c r="I259" s="13">
        <f>Wentland!P35</f>
        <v/>
      </c>
      <c r="K259" s="13">
        <f>Wentland!Q35</f>
        <v/>
      </c>
      <c r="M259" t="n">
        <v>20</v>
      </c>
      <c r="AV259" t="inlineStr">
        <is>
          <t>Default</t>
        </is>
      </c>
      <c r="AW259" t="inlineStr">
        <is>
          <t>Default</t>
        </is>
      </c>
    </row>
    <row r="260">
      <c r="A260" t="n">
        <v>156</v>
      </c>
      <c r="B260" t="inlineStr">
        <is>
          <t>Dynamic Balanced BLUIX Indiv Stock</t>
        </is>
      </c>
      <c r="C260" t="n">
        <v>1</v>
      </c>
      <c r="D260" t="inlineStr">
        <is>
          <t>false</t>
        </is>
      </c>
      <c r="E260" t="inlineStr">
        <is>
          <t>false</t>
        </is>
      </c>
      <c r="G260" t="n">
        <v>0</v>
      </c>
      <c r="I260" s="13">
        <f>Wentland!P36</f>
        <v/>
      </c>
      <c r="K260" s="13">
        <f>Wentland!Q36</f>
        <v/>
      </c>
      <c r="M260" t="n">
        <v>20</v>
      </c>
      <c r="AV260" t="inlineStr">
        <is>
          <t>Default</t>
        </is>
      </c>
      <c r="AW260" t="inlineStr">
        <is>
          <t>Default</t>
        </is>
      </c>
    </row>
    <row r="261">
      <c r="A261" t="n">
        <v>156</v>
      </c>
      <c r="B261" t="inlineStr">
        <is>
          <t>Dynamic Balanced BLUIX Indiv Stock</t>
        </is>
      </c>
      <c r="C261" t="n">
        <v>1</v>
      </c>
      <c r="D261" t="inlineStr">
        <is>
          <t>false</t>
        </is>
      </c>
      <c r="E261" t="inlineStr">
        <is>
          <t>false</t>
        </is>
      </c>
      <c r="G261" t="n">
        <v>0</v>
      </c>
      <c r="I261" s="13">
        <f>Wentland!P37</f>
        <v/>
      </c>
      <c r="K261" s="13">
        <f>Wentland!Q37</f>
        <v/>
      </c>
      <c r="M261" t="n">
        <v>20</v>
      </c>
      <c r="AV261" t="inlineStr">
        <is>
          <t>Default</t>
        </is>
      </c>
      <c r="AW261" t="inlineStr">
        <is>
          <t>Default</t>
        </is>
      </c>
    </row>
    <row r="262">
      <c r="A262" t="n">
        <v>156</v>
      </c>
      <c r="B262" t="inlineStr">
        <is>
          <t>Dynamic Balanced BLUIX Indiv Stock</t>
        </is>
      </c>
      <c r="C262" t="n">
        <v>1</v>
      </c>
      <c r="D262" t="inlineStr">
        <is>
          <t>false</t>
        </is>
      </c>
      <c r="E262" t="inlineStr">
        <is>
          <t>false</t>
        </is>
      </c>
      <c r="G262" t="n">
        <v>0</v>
      </c>
      <c r="I262" s="13">
        <f>Wentland!P38</f>
        <v/>
      </c>
      <c r="K262" s="13">
        <f>Wentland!Q38</f>
        <v/>
      </c>
      <c r="M262" t="n">
        <v>20</v>
      </c>
      <c r="AV262" t="inlineStr">
        <is>
          <t>Default</t>
        </is>
      </c>
      <c r="AW262" t="inlineStr">
        <is>
          <t>Default</t>
        </is>
      </c>
    </row>
    <row r="263">
      <c r="A263" t="n">
        <v>156</v>
      </c>
      <c r="B263" t="inlineStr">
        <is>
          <t>Dynamic Balanced BLUIX Indiv Stock</t>
        </is>
      </c>
      <c r="C263" t="n">
        <v>1</v>
      </c>
      <c r="D263" t="inlineStr">
        <is>
          <t>false</t>
        </is>
      </c>
      <c r="E263" t="inlineStr">
        <is>
          <t>false</t>
        </is>
      </c>
      <c r="G263" t="n">
        <v>0</v>
      </c>
      <c r="I263" s="13">
        <f>Wentland!P39</f>
        <v/>
      </c>
      <c r="K263" s="13">
        <f>Wentland!Q39</f>
        <v/>
      </c>
      <c r="M263" t="n">
        <v>20</v>
      </c>
      <c r="AV263" t="inlineStr">
        <is>
          <t>Default</t>
        </is>
      </c>
      <c r="AW263" t="inlineStr">
        <is>
          <t>Default</t>
        </is>
      </c>
    </row>
    <row r="264">
      <c r="A264" t="n">
        <v>156</v>
      </c>
      <c r="B264" t="inlineStr">
        <is>
          <t>Dynamic Balanced BLUIX Indiv Stock</t>
        </is>
      </c>
      <c r="C264" t="n">
        <v>1</v>
      </c>
      <c r="D264" t="inlineStr">
        <is>
          <t>false</t>
        </is>
      </c>
      <c r="E264" t="inlineStr">
        <is>
          <t>false</t>
        </is>
      </c>
      <c r="G264" t="n">
        <v>0</v>
      </c>
      <c r="I264" s="13">
        <f>Wentland!P40</f>
        <v/>
      </c>
      <c r="K264" s="13">
        <f>Wentland!Q40</f>
        <v/>
      </c>
      <c r="M264" t="n">
        <v>20</v>
      </c>
      <c r="AV264" t="inlineStr">
        <is>
          <t>Default</t>
        </is>
      </c>
      <c r="AW264" t="inlineStr">
        <is>
          <t>Default</t>
        </is>
      </c>
    </row>
    <row r="265">
      <c r="A265" t="n">
        <v>156</v>
      </c>
      <c r="B265" t="inlineStr">
        <is>
          <t>Dynamic Balanced BLUIX Indiv Stock</t>
        </is>
      </c>
      <c r="C265" t="n">
        <v>1</v>
      </c>
      <c r="D265" t="inlineStr">
        <is>
          <t>false</t>
        </is>
      </c>
      <c r="E265" t="inlineStr">
        <is>
          <t>false</t>
        </is>
      </c>
      <c r="G265" t="n">
        <v>0</v>
      </c>
      <c r="I265" s="13">
        <f>Wentland!P41</f>
        <v/>
      </c>
      <c r="K265" s="13">
        <f>Wentland!Q41</f>
        <v/>
      </c>
      <c r="M265" t="n">
        <v>20</v>
      </c>
      <c r="AV265" t="inlineStr">
        <is>
          <t>Default</t>
        </is>
      </c>
      <c r="AW265" t="inlineStr">
        <is>
          <t>Default</t>
        </is>
      </c>
    </row>
    <row r="266">
      <c r="A266" t="n">
        <v>156</v>
      </c>
      <c r="B266" t="inlineStr">
        <is>
          <t>Dynamic Balanced BLUIX Indiv Stock</t>
        </is>
      </c>
      <c r="C266" t="n">
        <v>1</v>
      </c>
      <c r="D266" t="inlineStr">
        <is>
          <t>false</t>
        </is>
      </c>
      <c r="E266" t="inlineStr">
        <is>
          <t>false</t>
        </is>
      </c>
      <c r="G266" t="n">
        <v>0</v>
      </c>
      <c r="I266" s="13">
        <f>Wentland!P42</f>
        <v/>
      </c>
      <c r="K266" s="13">
        <f>Wentland!Q42</f>
        <v/>
      </c>
      <c r="M266" t="n">
        <v>20</v>
      </c>
      <c r="AV266" t="inlineStr">
        <is>
          <t>Default</t>
        </is>
      </c>
      <c r="AW266" t="inlineStr">
        <is>
          <t>Default</t>
        </is>
      </c>
    </row>
    <row r="267">
      <c r="A267" t="n">
        <v>156</v>
      </c>
      <c r="B267" t="inlineStr">
        <is>
          <t>Dynamic Balanced BLUIX Indiv Stock</t>
        </is>
      </c>
      <c r="C267" t="n">
        <v>1</v>
      </c>
      <c r="D267" t="inlineStr">
        <is>
          <t>false</t>
        </is>
      </c>
      <c r="E267" t="inlineStr">
        <is>
          <t>false</t>
        </is>
      </c>
      <c r="G267" t="n">
        <v>0</v>
      </c>
      <c r="I267" s="13">
        <f>Wentland!P43</f>
        <v/>
      </c>
      <c r="K267" s="13">
        <f>Wentland!Q43</f>
        <v/>
      </c>
      <c r="M267" t="n">
        <v>20</v>
      </c>
      <c r="AV267" t="inlineStr">
        <is>
          <t>Default</t>
        </is>
      </c>
      <c r="AW267" t="inlineStr">
        <is>
          <t>Default</t>
        </is>
      </c>
    </row>
    <row r="268">
      <c r="A268" t="n">
        <v>156</v>
      </c>
      <c r="B268" t="inlineStr">
        <is>
          <t>Dynamic Balanced BLUIX Indiv Stock</t>
        </is>
      </c>
      <c r="C268" t="n">
        <v>1</v>
      </c>
      <c r="D268" t="inlineStr">
        <is>
          <t>false</t>
        </is>
      </c>
      <c r="E268" t="inlineStr">
        <is>
          <t>false</t>
        </is>
      </c>
      <c r="G268" t="n">
        <v>0</v>
      </c>
      <c r="I268" s="13">
        <f>Wentland!P44</f>
        <v/>
      </c>
      <c r="K268" s="13">
        <f>Wentland!Q44</f>
        <v/>
      </c>
      <c r="M268" t="n">
        <v>20</v>
      </c>
      <c r="AV268" t="inlineStr">
        <is>
          <t>Default</t>
        </is>
      </c>
      <c r="AW268" t="inlineStr">
        <is>
          <t>Default</t>
        </is>
      </c>
    </row>
    <row r="269">
      <c r="A269" t="n">
        <v>156</v>
      </c>
      <c r="B269" t="inlineStr">
        <is>
          <t>Dynamic Balanced BLUIX Indiv Stock</t>
        </is>
      </c>
      <c r="C269" t="n">
        <v>1</v>
      </c>
      <c r="D269" t="inlineStr">
        <is>
          <t>false</t>
        </is>
      </c>
      <c r="E269" t="inlineStr">
        <is>
          <t>false</t>
        </is>
      </c>
      <c r="G269" t="n">
        <v>0</v>
      </c>
      <c r="I269" s="13">
        <f>Wentland!P45</f>
        <v/>
      </c>
      <c r="K269" s="13">
        <f>Wentland!Q45</f>
        <v/>
      </c>
      <c r="M269" t="n">
        <v>20</v>
      </c>
      <c r="AV269" t="inlineStr">
        <is>
          <t>Default</t>
        </is>
      </c>
      <c r="AW269" t="inlineStr">
        <is>
          <t>Default</t>
        </is>
      </c>
    </row>
    <row r="270">
      <c r="A270" t="n">
        <v>156</v>
      </c>
      <c r="B270" t="inlineStr">
        <is>
          <t>Dynamic Balanced BLUIX Indiv Stock</t>
        </is>
      </c>
      <c r="C270" t="n">
        <v>1</v>
      </c>
      <c r="D270" t="inlineStr">
        <is>
          <t>false</t>
        </is>
      </c>
      <c r="E270" t="inlineStr">
        <is>
          <t>false</t>
        </is>
      </c>
      <c r="G270" t="n">
        <v>0</v>
      </c>
      <c r="I270" s="13">
        <f>Wentland!P46</f>
        <v/>
      </c>
      <c r="K270" s="13">
        <f>Wentland!Q46</f>
        <v/>
      </c>
      <c r="M270" t="n">
        <v>20</v>
      </c>
      <c r="AV270" t="inlineStr">
        <is>
          <t>Default</t>
        </is>
      </c>
      <c r="AW270" t="inlineStr">
        <is>
          <t>Default</t>
        </is>
      </c>
    </row>
    <row r="271">
      <c r="A271" t="n">
        <v>156</v>
      </c>
      <c r="B271" t="inlineStr">
        <is>
          <t>Dynamic Balanced BLUIX Indiv Stock</t>
        </is>
      </c>
      <c r="C271" t="n">
        <v>1</v>
      </c>
      <c r="D271" t="inlineStr">
        <is>
          <t>false</t>
        </is>
      </c>
      <c r="E271" t="inlineStr">
        <is>
          <t>false</t>
        </is>
      </c>
      <c r="G271" t="n">
        <v>0</v>
      </c>
      <c r="I271" s="13">
        <f>Wentland!P47</f>
        <v/>
      </c>
      <c r="K271" s="13">
        <f>Wentland!Q47</f>
        <v/>
      </c>
      <c r="M271" t="n">
        <v>20</v>
      </c>
      <c r="AV271" t="inlineStr">
        <is>
          <t>Default</t>
        </is>
      </c>
      <c r="AW271" t="inlineStr">
        <is>
          <t>Default</t>
        </is>
      </c>
    </row>
    <row r="272">
      <c r="A272" t="n">
        <v>156</v>
      </c>
      <c r="B272" t="inlineStr">
        <is>
          <t>Dynamic Balanced BLUIX Indiv Stock</t>
        </is>
      </c>
      <c r="C272" t="n">
        <v>1</v>
      </c>
      <c r="D272" t="inlineStr">
        <is>
          <t>false</t>
        </is>
      </c>
      <c r="E272" t="inlineStr">
        <is>
          <t>false</t>
        </is>
      </c>
      <c r="G272" t="n">
        <v>0</v>
      </c>
      <c r="I272" s="13">
        <f>Wentland!P48</f>
        <v/>
      </c>
      <c r="K272" s="13">
        <f>Wentland!Q48</f>
        <v/>
      </c>
      <c r="M272" t="n">
        <v>20</v>
      </c>
      <c r="AV272" t="inlineStr">
        <is>
          <t>Default</t>
        </is>
      </c>
      <c r="AW272" t="inlineStr">
        <is>
          <t>Default</t>
        </is>
      </c>
    </row>
    <row r="273">
      <c r="A273" t="n">
        <v>156</v>
      </c>
      <c r="B273" t="inlineStr">
        <is>
          <t>Dynamic Balanced BLUIX Indiv Stock</t>
        </is>
      </c>
      <c r="C273" t="n">
        <v>1</v>
      </c>
      <c r="D273" t="inlineStr">
        <is>
          <t>false</t>
        </is>
      </c>
      <c r="E273" t="inlineStr">
        <is>
          <t>false</t>
        </is>
      </c>
      <c r="G273" t="n">
        <v>0</v>
      </c>
      <c r="I273" s="13">
        <f>Wentland!P49</f>
        <v/>
      </c>
      <c r="K273" s="13">
        <f>Wentland!Q49</f>
        <v/>
      </c>
      <c r="M273" t="n">
        <v>20</v>
      </c>
      <c r="AV273" t="inlineStr">
        <is>
          <t>Default</t>
        </is>
      </c>
      <c r="AW273" t="inlineStr">
        <is>
          <t>Default</t>
        </is>
      </c>
    </row>
    <row r="274">
      <c r="A274" t="n">
        <v>156</v>
      </c>
      <c r="B274" t="inlineStr">
        <is>
          <t>Dynamic Balanced BLUIX Indiv Stock</t>
        </is>
      </c>
      <c r="C274" t="n">
        <v>1</v>
      </c>
      <c r="D274" t="inlineStr">
        <is>
          <t>false</t>
        </is>
      </c>
      <c r="E274" t="inlineStr">
        <is>
          <t>false</t>
        </is>
      </c>
      <c r="G274" t="n">
        <v>0</v>
      </c>
      <c r="I274" s="13">
        <f>Wentland!P50</f>
        <v/>
      </c>
      <c r="K274" s="13">
        <f>Wentland!Q50</f>
        <v/>
      </c>
      <c r="M274" t="n">
        <v>20</v>
      </c>
      <c r="AV274" t="inlineStr">
        <is>
          <t>Default</t>
        </is>
      </c>
      <c r="AW274" t="inlineStr">
        <is>
          <t>Default</t>
        </is>
      </c>
    </row>
    <row r="275">
      <c r="A275" t="n">
        <v>156</v>
      </c>
      <c r="B275" t="inlineStr">
        <is>
          <t>Dynamic Balanced BLUIX Indiv Stock</t>
        </is>
      </c>
      <c r="C275" t="n">
        <v>1</v>
      </c>
      <c r="D275" t="inlineStr">
        <is>
          <t>false</t>
        </is>
      </c>
      <c r="E275" t="inlineStr">
        <is>
          <t>false</t>
        </is>
      </c>
      <c r="G275" t="n">
        <v>0</v>
      </c>
      <c r="I275" s="13">
        <f>Wentland!P51</f>
        <v/>
      </c>
      <c r="K275" s="13">
        <f>Wentland!Q51</f>
        <v/>
      </c>
      <c r="M275" t="n">
        <v>20</v>
      </c>
      <c r="AV275" t="inlineStr">
        <is>
          <t>Default</t>
        </is>
      </c>
      <c r="AW275" t="inlineStr">
        <is>
          <t>Default</t>
        </is>
      </c>
    </row>
    <row r="276">
      <c r="A276" t="n">
        <v>156</v>
      </c>
      <c r="B276" t="inlineStr">
        <is>
          <t>Dynamic Balanced BLUIX Indiv Stock</t>
        </is>
      </c>
      <c r="C276" t="n">
        <v>1</v>
      </c>
      <c r="D276" t="inlineStr">
        <is>
          <t>false</t>
        </is>
      </c>
      <c r="E276" t="inlineStr">
        <is>
          <t>false</t>
        </is>
      </c>
      <c r="G276" t="n">
        <v>0</v>
      </c>
      <c r="I276" s="13">
        <f>Wentland!P52</f>
        <v/>
      </c>
      <c r="K276" s="13">
        <f>Wentland!Q52</f>
        <v/>
      </c>
      <c r="M276" t="n">
        <v>20</v>
      </c>
      <c r="AV276" t="inlineStr">
        <is>
          <t>Default</t>
        </is>
      </c>
      <c r="AW276" t="inlineStr">
        <is>
          <t>Default</t>
        </is>
      </c>
    </row>
    <row r="277">
      <c r="A277" t="n">
        <v>156</v>
      </c>
      <c r="B277" t="inlineStr">
        <is>
          <t>Dynamic Balanced BLUIX Indiv Stock</t>
        </is>
      </c>
      <c r="C277" t="n">
        <v>1</v>
      </c>
      <c r="D277" t="inlineStr">
        <is>
          <t>false</t>
        </is>
      </c>
      <c r="E277" t="inlineStr">
        <is>
          <t>false</t>
        </is>
      </c>
      <c r="G277" t="n">
        <v>0</v>
      </c>
      <c r="I277" s="13">
        <f>Wentland!P53</f>
        <v/>
      </c>
      <c r="K277" s="13">
        <f>Wentland!Q53</f>
        <v/>
      </c>
      <c r="M277" t="n">
        <v>20</v>
      </c>
      <c r="AV277" t="inlineStr">
        <is>
          <t>Default</t>
        </is>
      </c>
      <c r="AW277" t="inlineStr">
        <is>
          <t>Default</t>
        </is>
      </c>
    </row>
    <row r="278">
      <c r="A278" t="n">
        <v>156</v>
      </c>
      <c r="B278" t="inlineStr">
        <is>
          <t>Dynamic Balanced BLUIX Indiv Stock</t>
        </is>
      </c>
      <c r="C278" t="n">
        <v>1</v>
      </c>
      <c r="D278" t="inlineStr">
        <is>
          <t>false</t>
        </is>
      </c>
      <c r="E278" t="inlineStr">
        <is>
          <t>false</t>
        </is>
      </c>
      <c r="G278" t="n">
        <v>0</v>
      </c>
      <c r="I278" s="13">
        <f>Wentland!P54</f>
        <v/>
      </c>
      <c r="K278" s="13">
        <f>Wentland!Q54</f>
        <v/>
      </c>
      <c r="M278" t="n">
        <v>20</v>
      </c>
      <c r="AV278" t="inlineStr">
        <is>
          <t>Default</t>
        </is>
      </c>
      <c r="AW278" t="inlineStr">
        <is>
          <t>Default</t>
        </is>
      </c>
    </row>
    <row r="279">
      <c r="A279" t="n">
        <v>156</v>
      </c>
      <c r="B279" t="inlineStr">
        <is>
          <t>Dynamic Balanced BLUIX Indiv Stock</t>
        </is>
      </c>
      <c r="C279" t="n">
        <v>1</v>
      </c>
      <c r="D279" t="inlineStr">
        <is>
          <t>false</t>
        </is>
      </c>
      <c r="E279" t="inlineStr">
        <is>
          <t>false</t>
        </is>
      </c>
      <c r="G279" t="n">
        <v>0</v>
      </c>
      <c r="I279" s="13">
        <f>Wentland!P55</f>
        <v/>
      </c>
      <c r="K279" s="13">
        <f>Wentland!Q55</f>
        <v/>
      </c>
      <c r="M279" t="n">
        <v>20</v>
      </c>
      <c r="AV279" t="inlineStr">
        <is>
          <t>Default</t>
        </is>
      </c>
      <c r="AW279" t="inlineStr">
        <is>
          <t>Default</t>
        </is>
      </c>
    </row>
    <row r="280">
      <c r="A280" t="n">
        <v>156</v>
      </c>
      <c r="B280" t="inlineStr">
        <is>
          <t>Dynamic Balanced BLUIX Indiv Stock</t>
        </is>
      </c>
      <c r="C280" t="n">
        <v>1</v>
      </c>
      <c r="D280" t="inlineStr">
        <is>
          <t>false</t>
        </is>
      </c>
      <c r="E280" t="inlineStr">
        <is>
          <t>false</t>
        </is>
      </c>
      <c r="G280" t="n">
        <v>0</v>
      </c>
      <c r="I280" s="13">
        <f>Wentland!P56</f>
        <v/>
      </c>
      <c r="K280" s="13">
        <f>Wentland!Q56</f>
        <v/>
      </c>
      <c r="M280" t="n">
        <v>20</v>
      </c>
      <c r="AV280" t="inlineStr">
        <is>
          <t>Default</t>
        </is>
      </c>
      <c r="AW280" t="inlineStr">
        <is>
          <t>Default</t>
        </is>
      </c>
    </row>
    <row r="281">
      <c r="A281" t="n">
        <v>156</v>
      </c>
      <c r="B281" t="inlineStr">
        <is>
          <t>Dynamic Balanced BLUIX Indiv Stock</t>
        </is>
      </c>
      <c r="C281" t="n">
        <v>1</v>
      </c>
      <c r="D281" t="inlineStr">
        <is>
          <t>false</t>
        </is>
      </c>
      <c r="E281" t="inlineStr">
        <is>
          <t>false</t>
        </is>
      </c>
      <c r="G281" t="n">
        <v>0</v>
      </c>
      <c r="I281" s="13">
        <f>Wentland!P57</f>
        <v/>
      </c>
      <c r="K281" s="13">
        <f>Wentland!Q57</f>
        <v/>
      </c>
      <c r="M281" t="n">
        <v>20</v>
      </c>
      <c r="AV281" t="inlineStr">
        <is>
          <t>Default</t>
        </is>
      </c>
      <c r="AW281" t="inlineStr">
        <is>
          <t>Default</t>
        </is>
      </c>
    </row>
    <row r="282">
      <c r="A282" t="n">
        <v>156</v>
      </c>
      <c r="B282" t="inlineStr">
        <is>
          <t>Dynamic Balanced BLUIX Indiv Stock</t>
        </is>
      </c>
      <c r="C282" t="n">
        <v>1</v>
      </c>
      <c r="D282" t="inlineStr">
        <is>
          <t>false</t>
        </is>
      </c>
      <c r="E282" t="inlineStr">
        <is>
          <t>false</t>
        </is>
      </c>
      <c r="G282" t="n">
        <v>0</v>
      </c>
      <c r="I282" s="13">
        <f>Wentland!P58</f>
        <v/>
      </c>
      <c r="K282" s="13">
        <f>Wentland!Q58</f>
        <v/>
      </c>
      <c r="M282" t="n">
        <v>20</v>
      </c>
      <c r="AV282" t="inlineStr">
        <is>
          <t>Default</t>
        </is>
      </c>
      <c r="AW282" t="inlineStr">
        <is>
          <t>Default</t>
        </is>
      </c>
    </row>
    <row r="283">
      <c r="A283" t="n">
        <v>156</v>
      </c>
      <c r="B283" t="inlineStr">
        <is>
          <t>Dynamic Balanced BLUIX Indiv Stock</t>
        </is>
      </c>
      <c r="C283" t="n">
        <v>1</v>
      </c>
      <c r="D283" t="inlineStr">
        <is>
          <t>false</t>
        </is>
      </c>
      <c r="E283" t="inlineStr">
        <is>
          <t>false</t>
        </is>
      </c>
      <c r="G283" t="n">
        <v>0</v>
      </c>
      <c r="I283" s="13">
        <f>Wentland!P59</f>
        <v/>
      </c>
      <c r="K283" s="13">
        <f>Wentland!Q59</f>
        <v/>
      </c>
      <c r="M283" t="n">
        <v>20</v>
      </c>
      <c r="AV283" t="inlineStr">
        <is>
          <t>Default</t>
        </is>
      </c>
      <c r="AW283" t="inlineStr">
        <is>
          <t>Default</t>
        </is>
      </c>
    </row>
    <row r="284">
      <c r="A284" t="n">
        <v>156</v>
      </c>
      <c r="B284" t="inlineStr">
        <is>
          <t>Dynamic Balanced BLUIX Indiv Stock</t>
        </is>
      </c>
      <c r="C284" t="n">
        <v>1</v>
      </c>
      <c r="D284" t="inlineStr">
        <is>
          <t>false</t>
        </is>
      </c>
      <c r="E284" t="inlineStr">
        <is>
          <t>false</t>
        </is>
      </c>
      <c r="G284" t="n">
        <v>0</v>
      </c>
      <c r="I284" s="13">
        <f>Wentland!P60</f>
        <v/>
      </c>
      <c r="K284" s="13">
        <f>Wentland!Q60</f>
        <v/>
      </c>
      <c r="M284" t="n">
        <v>20</v>
      </c>
      <c r="AV284" t="inlineStr">
        <is>
          <t>Default</t>
        </is>
      </c>
      <c r="AW284" t="inlineStr">
        <is>
          <t>Default</t>
        </is>
      </c>
    </row>
    <row r="285">
      <c r="A285" t="n">
        <v>156</v>
      </c>
      <c r="B285" t="inlineStr">
        <is>
          <t>Dynamic Balanced BLUIX Indiv Stock</t>
        </is>
      </c>
      <c r="C285" t="n">
        <v>1</v>
      </c>
      <c r="D285" t="inlineStr">
        <is>
          <t>false</t>
        </is>
      </c>
      <c r="E285" t="inlineStr">
        <is>
          <t>false</t>
        </is>
      </c>
      <c r="G285" t="n">
        <v>0</v>
      </c>
      <c r="I285" s="13">
        <f>Wentland!P61</f>
        <v/>
      </c>
      <c r="K285" s="13">
        <f>Wentland!Q61</f>
        <v/>
      </c>
      <c r="M285" t="n">
        <v>20</v>
      </c>
      <c r="AV285" t="inlineStr">
        <is>
          <t>Default</t>
        </is>
      </c>
      <c r="AW285" t="inlineStr">
        <is>
          <t>Default</t>
        </is>
      </c>
    </row>
    <row r="286">
      <c r="A286" t="n">
        <v>156</v>
      </c>
      <c r="B286" t="inlineStr">
        <is>
          <t>Dynamic Balanced BLUIX Indiv Stock</t>
        </is>
      </c>
      <c r="C286" t="n">
        <v>1</v>
      </c>
      <c r="D286" t="inlineStr">
        <is>
          <t>false</t>
        </is>
      </c>
      <c r="E286" t="inlineStr">
        <is>
          <t>false</t>
        </is>
      </c>
      <c r="G286" t="n">
        <v>0</v>
      </c>
      <c r="I286" s="13">
        <f>Wentland!P62</f>
        <v/>
      </c>
      <c r="K286" s="13">
        <f>Wentland!Q62</f>
        <v/>
      </c>
      <c r="M286" t="n">
        <v>20</v>
      </c>
      <c r="AV286" t="inlineStr">
        <is>
          <t>Default</t>
        </is>
      </c>
      <c r="AW286" t="inlineStr">
        <is>
          <t>Default</t>
        </is>
      </c>
    </row>
    <row r="287">
      <c r="A287" t="n">
        <v>156</v>
      </c>
      <c r="B287" t="inlineStr">
        <is>
          <t>Dynamic Balanced BLUIX Indiv Stock</t>
        </is>
      </c>
      <c r="C287" t="n">
        <v>1</v>
      </c>
      <c r="D287" t="inlineStr">
        <is>
          <t>false</t>
        </is>
      </c>
      <c r="E287" t="inlineStr">
        <is>
          <t>false</t>
        </is>
      </c>
      <c r="G287" t="n">
        <v>0</v>
      </c>
      <c r="I287" s="13">
        <f>Wentland!P63</f>
        <v/>
      </c>
      <c r="K287" s="13">
        <f>Wentland!Q63</f>
        <v/>
      </c>
      <c r="M287" t="n">
        <v>20</v>
      </c>
      <c r="AV287" t="inlineStr">
        <is>
          <t>Default</t>
        </is>
      </c>
      <c r="AW287" t="inlineStr">
        <is>
          <t>Default</t>
        </is>
      </c>
    </row>
    <row r="288">
      <c r="A288" t="n">
        <v>156</v>
      </c>
      <c r="B288" t="inlineStr">
        <is>
          <t>Dynamic Balanced BLUIX Indiv Stock</t>
        </is>
      </c>
      <c r="C288" t="n">
        <v>1</v>
      </c>
      <c r="D288" t="inlineStr">
        <is>
          <t>false</t>
        </is>
      </c>
      <c r="E288" t="inlineStr">
        <is>
          <t>false</t>
        </is>
      </c>
      <c r="G288" t="n">
        <v>0</v>
      </c>
      <c r="I288" s="13">
        <f>Wentland!P64</f>
        <v/>
      </c>
      <c r="K288" s="13">
        <f>Wentland!Q64</f>
        <v/>
      </c>
      <c r="M288" t="n">
        <v>20</v>
      </c>
      <c r="AV288" t="inlineStr">
        <is>
          <t>Default</t>
        </is>
      </c>
      <c r="AW288" t="inlineStr">
        <is>
          <t>Default</t>
        </is>
      </c>
    </row>
    <row r="289">
      <c r="A289" t="n">
        <v>156</v>
      </c>
      <c r="B289" t="inlineStr">
        <is>
          <t>Dynamic Balanced BLUIX Indiv Stock</t>
        </is>
      </c>
      <c r="C289" t="n">
        <v>1</v>
      </c>
      <c r="D289" t="inlineStr">
        <is>
          <t>false</t>
        </is>
      </c>
      <c r="E289" t="inlineStr">
        <is>
          <t>false</t>
        </is>
      </c>
      <c r="G289" t="n">
        <v>0</v>
      </c>
      <c r="I289" s="13">
        <f>Wentland!P65</f>
        <v/>
      </c>
      <c r="K289" s="13">
        <f>Wentland!Q65</f>
        <v/>
      </c>
      <c r="M289" t="n">
        <v>20</v>
      </c>
      <c r="AV289" t="inlineStr">
        <is>
          <t>Default</t>
        </is>
      </c>
      <c r="AW289" t="inlineStr">
        <is>
          <t>Default</t>
        </is>
      </c>
    </row>
    <row r="290">
      <c r="A290" t="n">
        <v>156</v>
      </c>
      <c r="B290" t="inlineStr">
        <is>
          <t>Dynamic Balanced BLUIX Indiv Stock</t>
        </is>
      </c>
      <c r="C290" t="n">
        <v>1</v>
      </c>
      <c r="D290" t="inlineStr">
        <is>
          <t>false</t>
        </is>
      </c>
      <c r="E290" t="inlineStr">
        <is>
          <t>false</t>
        </is>
      </c>
      <c r="G290" t="n">
        <v>0</v>
      </c>
      <c r="I290" s="13">
        <f>Wentland!P66</f>
        <v/>
      </c>
      <c r="K290" s="13">
        <f>Wentland!Q66</f>
        <v/>
      </c>
      <c r="M290" t="n">
        <v>20</v>
      </c>
      <c r="AV290" t="inlineStr">
        <is>
          <t>Default</t>
        </is>
      </c>
      <c r="AW290" t="inlineStr">
        <is>
          <t>Default</t>
        </is>
      </c>
    </row>
    <row r="291">
      <c r="A291" t="n">
        <v>156</v>
      </c>
      <c r="B291" t="inlineStr">
        <is>
          <t>Dynamic Balanced BLUIX Indiv Stock</t>
        </is>
      </c>
      <c r="C291" t="n">
        <v>1</v>
      </c>
      <c r="D291" t="inlineStr">
        <is>
          <t>false</t>
        </is>
      </c>
      <c r="E291" t="inlineStr">
        <is>
          <t>false</t>
        </is>
      </c>
      <c r="G291" t="n">
        <v>0</v>
      </c>
      <c r="I291" s="13">
        <f>Wentland!P67</f>
        <v/>
      </c>
      <c r="K291" s="13">
        <f>Wentland!Q67</f>
        <v/>
      </c>
      <c r="M291" t="n">
        <v>20</v>
      </c>
      <c r="AV291" t="inlineStr">
        <is>
          <t>Default</t>
        </is>
      </c>
      <c r="AW291" t="inlineStr">
        <is>
          <t>Default</t>
        </is>
      </c>
    </row>
    <row r="292">
      <c r="A292" t="n">
        <v>156</v>
      </c>
      <c r="B292" t="inlineStr">
        <is>
          <t>Dynamic Balanced BLUIX Indiv Stock</t>
        </is>
      </c>
      <c r="C292" t="n">
        <v>1</v>
      </c>
      <c r="D292" t="inlineStr">
        <is>
          <t>false</t>
        </is>
      </c>
      <c r="E292" t="inlineStr">
        <is>
          <t>false</t>
        </is>
      </c>
      <c r="G292" t="n">
        <v>0</v>
      </c>
      <c r="I292" s="13">
        <f>Wentland!P68</f>
        <v/>
      </c>
      <c r="K292" s="13">
        <f>Wentland!Q68</f>
        <v/>
      </c>
      <c r="M292" t="n">
        <v>20</v>
      </c>
      <c r="AV292" t="inlineStr">
        <is>
          <t>Default</t>
        </is>
      </c>
      <c r="AW292" t="inlineStr">
        <is>
          <t>Default</t>
        </is>
      </c>
    </row>
    <row r="293">
      <c r="A293" t="n">
        <v>156</v>
      </c>
      <c r="B293" t="inlineStr">
        <is>
          <t>Dynamic Balanced BLUIX Indiv Stock</t>
        </is>
      </c>
      <c r="C293" t="n">
        <v>1</v>
      </c>
      <c r="D293" t="inlineStr">
        <is>
          <t>false</t>
        </is>
      </c>
      <c r="E293" t="inlineStr">
        <is>
          <t>false</t>
        </is>
      </c>
      <c r="G293" t="n">
        <v>0</v>
      </c>
      <c r="I293" s="13">
        <f>Wentland!P69</f>
        <v/>
      </c>
      <c r="K293" s="13">
        <f>Wentland!Q69</f>
        <v/>
      </c>
      <c r="M293" t="n">
        <v>20</v>
      </c>
      <c r="AV293" t="inlineStr">
        <is>
          <t>Default</t>
        </is>
      </c>
      <c r="AW293" t="inlineStr">
        <is>
          <t>Default</t>
        </is>
      </c>
    </row>
    <row r="294">
      <c r="A294" t="n">
        <v>156</v>
      </c>
      <c r="B294" t="inlineStr">
        <is>
          <t>Dynamic Balanced BLUIX Indiv Stock</t>
        </is>
      </c>
      <c r="C294" t="n">
        <v>1</v>
      </c>
      <c r="D294" t="inlineStr">
        <is>
          <t>false</t>
        </is>
      </c>
      <c r="E294" t="inlineStr">
        <is>
          <t>false</t>
        </is>
      </c>
      <c r="G294" t="n">
        <v>0</v>
      </c>
      <c r="I294" s="13">
        <f>Wentland!P70</f>
        <v/>
      </c>
      <c r="K294" s="13">
        <f>Wentland!Q70</f>
        <v/>
      </c>
      <c r="M294" t="n">
        <v>20</v>
      </c>
      <c r="AV294" t="inlineStr">
        <is>
          <t>Default</t>
        </is>
      </c>
      <c r="AW294" t="inlineStr">
        <is>
          <t>Default</t>
        </is>
      </c>
    </row>
    <row r="295">
      <c r="A295" t="n">
        <v>156</v>
      </c>
      <c r="B295" t="inlineStr">
        <is>
          <t>Dynamic Balanced BLUIX Indiv Stock</t>
        </is>
      </c>
      <c r="C295" t="n">
        <v>1</v>
      </c>
      <c r="D295" t="inlineStr">
        <is>
          <t>false</t>
        </is>
      </c>
      <c r="E295" t="inlineStr">
        <is>
          <t>false</t>
        </is>
      </c>
      <c r="G295" t="n">
        <v>0</v>
      </c>
      <c r="I295" s="13">
        <f>Wentland!P71</f>
        <v/>
      </c>
      <c r="K295" s="13">
        <f>Wentland!Q71</f>
        <v/>
      </c>
      <c r="M295" t="n">
        <v>20</v>
      </c>
      <c r="AV295" t="inlineStr">
        <is>
          <t>Default</t>
        </is>
      </c>
      <c r="AW295" t="inlineStr">
        <is>
          <t>Default</t>
        </is>
      </c>
    </row>
    <row r="296">
      <c r="A296" t="n">
        <v>156</v>
      </c>
      <c r="B296" t="inlineStr">
        <is>
          <t>Dynamic Balanced BLUIX Indiv Stock</t>
        </is>
      </c>
      <c r="C296" t="n">
        <v>1</v>
      </c>
      <c r="D296" t="inlineStr">
        <is>
          <t>false</t>
        </is>
      </c>
      <c r="E296" t="inlineStr">
        <is>
          <t>false</t>
        </is>
      </c>
      <c r="G296" t="n">
        <v>0</v>
      </c>
      <c r="I296" s="13">
        <f>Wentland!P72</f>
        <v/>
      </c>
      <c r="K296" s="13">
        <f>Wentland!Q72</f>
        <v/>
      </c>
      <c r="M296" t="n">
        <v>20</v>
      </c>
      <c r="AV296" t="inlineStr">
        <is>
          <t>Default</t>
        </is>
      </c>
      <c r="AW296" t="inlineStr">
        <is>
          <t>Default</t>
        </is>
      </c>
    </row>
    <row r="297">
      <c r="A297" t="n">
        <v>156</v>
      </c>
      <c r="B297" t="inlineStr">
        <is>
          <t>Dynamic Balanced BLUIX Indiv Stock</t>
        </is>
      </c>
      <c r="C297" t="n">
        <v>1</v>
      </c>
      <c r="D297" t="inlineStr">
        <is>
          <t>false</t>
        </is>
      </c>
      <c r="E297" t="inlineStr">
        <is>
          <t>false</t>
        </is>
      </c>
      <c r="G297" t="n">
        <v>0</v>
      </c>
      <c r="I297" s="13">
        <f>Wentland!P73</f>
        <v/>
      </c>
      <c r="K297" s="13">
        <f>Wentland!Q73</f>
        <v/>
      </c>
      <c r="M297" t="n">
        <v>20</v>
      </c>
      <c r="AV297" t="inlineStr">
        <is>
          <t>Default</t>
        </is>
      </c>
      <c r="AW297" t="inlineStr">
        <is>
          <t>Default</t>
        </is>
      </c>
    </row>
    <row r="298">
      <c r="A298" t="n">
        <v>156</v>
      </c>
      <c r="B298" t="inlineStr">
        <is>
          <t>Dynamic Balanced BLUIX Indiv Stock</t>
        </is>
      </c>
      <c r="C298" t="n">
        <v>1</v>
      </c>
      <c r="D298" t="inlineStr">
        <is>
          <t>false</t>
        </is>
      </c>
      <c r="E298" t="inlineStr">
        <is>
          <t>false</t>
        </is>
      </c>
      <c r="G298" t="n">
        <v>0</v>
      </c>
      <c r="I298" s="13">
        <f>Wentland!P74</f>
        <v/>
      </c>
      <c r="K298" s="13">
        <f>Wentland!Q74</f>
        <v/>
      </c>
      <c r="M298" t="n">
        <v>20</v>
      </c>
      <c r="AV298" t="inlineStr">
        <is>
          <t>Default</t>
        </is>
      </c>
      <c r="AW298" t="inlineStr">
        <is>
          <t>Default</t>
        </is>
      </c>
    </row>
    <row r="299">
      <c r="A299" t="n">
        <v>156</v>
      </c>
      <c r="B299" t="inlineStr">
        <is>
          <t>Dynamic Balanced BLUIX Indiv Stock</t>
        </is>
      </c>
      <c r="C299" t="n">
        <v>1</v>
      </c>
      <c r="D299" t="inlineStr">
        <is>
          <t>false</t>
        </is>
      </c>
      <c r="E299" t="inlineStr">
        <is>
          <t>false</t>
        </is>
      </c>
      <c r="G299" t="n">
        <v>0</v>
      </c>
      <c r="I299" s="13">
        <f>Wentland!P75</f>
        <v/>
      </c>
      <c r="K299" s="13">
        <f>Wentland!Q75</f>
        <v/>
      </c>
      <c r="M299" t="n">
        <v>20</v>
      </c>
      <c r="AV299" t="inlineStr">
        <is>
          <t>Default</t>
        </is>
      </c>
      <c r="AW299" t="inlineStr">
        <is>
          <t>Default</t>
        </is>
      </c>
    </row>
    <row r="300">
      <c r="A300" t="n">
        <v>156</v>
      </c>
      <c r="B300" t="inlineStr">
        <is>
          <t>Dynamic Balanced BLUIX Indiv Stock</t>
        </is>
      </c>
      <c r="C300" t="n">
        <v>1</v>
      </c>
      <c r="D300" t="inlineStr">
        <is>
          <t>false</t>
        </is>
      </c>
      <c r="E300" t="inlineStr">
        <is>
          <t>false</t>
        </is>
      </c>
      <c r="G300" t="n">
        <v>0</v>
      </c>
      <c r="I300" s="13">
        <f>Wentland!P76</f>
        <v/>
      </c>
      <c r="K300" s="13">
        <f>Wentland!Q76</f>
        <v/>
      </c>
      <c r="M300" t="n">
        <v>20</v>
      </c>
      <c r="AV300" t="inlineStr">
        <is>
          <t>Default</t>
        </is>
      </c>
      <c r="AW300" t="inlineStr">
        <is>
          <t>Default</t>
        </is>
      </c>
    </row>
    <row r="301">
      <c r="A301" t="n">
        <v>156</v>
      </c>
      <c r="B301" t="inlineStr">
        <is>
          <t>Dynamic Balanced BLUIX Indiv Stock</t>
        </is>
      </c>
      <c r="C301" t="n">
        <v>1</v>
      </c>
      <c r="D301" t="inlineStr">
        <is>
          <t>false</t>
        </is>
      </c>
      <c r="E301" t="inlineStr">
        <is>
          <t>false</t>
        </is>
      </c>
      <c r="G301" t="n">
        <v>0</v>
      </c>
      <c r="I301" s="13">
        <f>Wentland!P77</f>
        <v/>
      </c>
      <c r="K301" s="13">
        <f>Wentland!Q77</f>
        <v/>
      </c>
      <c r="M301" t="n">
        <v>20</v>
      </c>
      <c r="AV301" t="inlineStr">
        <is>
          <t>Default</t>
        </is>
      </c>
      <c r="AW301" t="inlineStr">
        <is>
          <t>Default</t>
        </is>
      </c>
    </row>
    <row r="302">
      <c r="A302" t="n">
        <v>156</v>
      </c>
      <c r="B302" t="inlineStr">
        <is>
          <t>Dynamic Balanced BLUIX Indiv Stock</t>
        </is>
      </c>
      <c r="C302" t="n">
        <v>1</v>
      </c>
      <c r="D302" t="inlineStr">
        <is>
          <t>false</t>
        </is>
      </c>
      <c r="E302" t="inlineStr">
        <is>
          <t>false</t>
        </is>
      </c>
      <c r="G302" t="n">
        <v>0</v>
      </c>
      <c r="I302" s="13">
        <f>Wentland!P78</f>
        <v/>
      </c>
      <c r="K302" s="13">
        <f>Wentland!Q78</f>
        <v/>
      </c>
      <c r="M302" t="n">
        <v>20</v>
      </c>
      <c r="AV302" t="inlineStr">
        <is>
          <t>Default</t>
        </is>
      </c>
      <c r="AW302" t="inlineStr">
        <is>
          <t>Default</t>
        </is>
      </c>
    </row>
    <row r="303">
      <c r="A303" t="n">
        <v>156</v>
      </c>
      <c r="B303" t="inlineStr">
        <is>
          <t>Dynamic Balanced BLUIX Indiv Stock</t>
        </is>
      </c>
      <c r="C303" t="n">
        <v>1</v>
      </c>
      <c r="D303" t="inlineStr">
        <is>
          <t>false</t>
        </is>
      </c>
      <c r="E303" t="inlineStr">
        <is>
          <t>false</t>
        </is>
      </c>
      <c r="G303" t="n">
        <v>0</v>
      </c>
      <c r="I303" s="13">
        <f>Wentland!P79</f>
        <v/>
      </c>
      <c r="K303" s="13">
        <f>Wentland!Q79</f>
        <v/>
      </c>
      <c r="M303" t="n">
        <v>20</v>
      </c>
      <c r="AV303" t="inlineStr">
        <is>
          <t>Default</t>
        </is>
      </c>
      <c r="AW303" t="inlineStr">
        <is>
          <t>Default</t>
        </is>
      </c>
    </row>
    <row r="304">
      <c r="A304" t="n">
        <v>156</v>
      </c>
      <c r="B304" t="inlineStr">
        <is>
          <t>Dynamic Balanced BLUIX Indiv Stock</t>
        </is>
      </c>
      <c r="C304" t="n">
        <v>1</v>
      </c>
      <c r="D304" t="inlineStr">
        <is>
          <t>false</t>
        </is>
      </c>
      <c r="E304" t="inlineStr">
        <is>
          <t>false</t>
        </is>
      </c>
      <c r="G304" t="n">
        <v>0</v>
      </c>
      <c r="I304" s="13">
        <f>Wentland!P80</f>
        <v/>
      </c>
      <c r="K304" s="13">
        <f>Wentland!Q80</f>
        <v/>
      </c>
      <c r="M304" t="n">
        <v>20</v>
      </c>
      <c r="AV304" t="inlineStr">
        <is>
          <t>Default</t>
        </is>
      </c>
      <c r="AW304" t="inlineStr">
        <is>
          <t>Default</t>
        </is>
      </c>
    </row>
    <row r="305">
      <c r="A305" t="n">
        <v>156</v>
      </c>
      <c r="B305" t="inlineStr">
        <is>
          <t>Dynamic Balanced BLUIX Indiv Stock</t>
        </is>
      </c>
      <c r="C305" t="n">
        <v>1</v>
      </c>
      <c r="D305" t="inlineStr">
        <is>
          <t>false</t>
        </is>
      </c>
      <c r="E305" t="inlineStr">
        <is>
          <t>false</t>
        </is>
      </c>
      <c r="G305" t="n">
        <v>0</v>
      </c>
      <c r="I305" s="13">
        <f>Wentland!P81</f>
        <v/>
      </c>
      <c r="K305" s="13">
        <f>Wentland!Q81</f>
        <v/>
      </c>
      <c r="M305" t="n">
        <v>20</v>
      </c>
      <c r="AV305" t="inlineStr">
        <is>
          <t>Default</t>
        </is>
      </c>
      <c r="AW305" t="inlineStr">
        <is>
          <t>Default</t>
        </is>
      </c>
    </row>
    <row r="306">
      <c r="A306" t="n">
        <v>156</v>
      </c>
      <c r="B306" t="inlineStr">
        <is>
          <t>Dynamic Balanced BLUIX Indiv Stock</t>
        </is>
      </c>
      <c r="C306" t="n">
        <v>1</v>
      </c>
      <c r="D306" t="inlineStr">
        <is>
          <t>false</t>
        </is>
      </c>
      <c r="E306" t="inlineStr">
        <is>
          <t>false</t>
        </is>
      </c>
      <c r="G306" t="n">
        <v>0</v>
      </c>
      <c r="I306" s="13">
        <f>Wentland!P82</f>
        <v/>
      </c>
      <c r="K306" s="13">
        <f>Wentland!Q82</f>
        <v/>
      </c>
      <c r="M306" t="n">
        <v>20</v>
      </c>
      <c r="AV306" t="inlineStr">
        <is>
          <t>Default</t>
        </is>
      </c>
      <c r="AW306" t="inlineStr">
        <is>
          <t>Default</t>
        </is>
      </c>
    </row>
    <row r="307">
      <c r="A307" t="n">
        <v>156</v>
      </c>
      <c r="B307" t="inlineStr">
        <is>
          <t>Dynamic Balanced BLUIX Indiv Stock</t>
        </is>
      </c>
      <c r="C307" t="n">
        <v>1</v>
      </c>
      <c r="D307" t="inlineStr">
        <is>
          <t>false</t>
        </is>
      </c>
      <c r="E307" t="inlineStr">
        <is>
          <t>false</t>
        </is>
      </c>
      <c r="G307" t="n">
        <v>0</v>
      </c>
      <c r="I307" s="13">
        <f>Wentland!P83</f>
        <v/>
      </c>
      <c r="K307" s="13">
        <f>Wentland!Q83</f>
        <v/>
      </c>
      <c r="M307" t="n">
        <v>20</v>
      </c>
      <c r="AV307" t="inlineStr">
        <is>
          <t>Default</t>
        </is>
      </c>
      <c r="AW307" t="inlineStr">
        <is>
          <t>Default</t>
        </is>
      </c>
    </row>
    <row r="308">
      <c r="A308" t="n">
        <v>156</v>
      </c>
      <c r="B308" t="inlineStr">
        <is>
          <t>Dynamic Balanced BLUIX Indiv Stock</t>
        </is>
      </c>
      <c r="C308" t="n">
        <v>1</v>
      </c>
      <c r="D308" t="inlineStr">
        <is>
          <t>false</t>
        </is>
      </c>
      <c r="E308" t="inlineStr">
        <is>
          <t>false</t>
        </is>
      </c>
      <c r="G308" t="n">
        <v>0</v>
      </c>
      <c r="I308" s="13">
        <f>Wentland!P84</f>
        <v/>
      </c>
      <c r="K308" s="13">
        <f>Wentland!Q84</f>
        <v/>
      </c>
      <c r="M308" t="n">
        <v>20</v>
      </c>
      <c r="AV308" t="inlineStr">
        <is>
          <t>Default</t>
        </is>
      </c>
      <c r="AW308" t="inlineStr">
        <is>
          <t>Default</t>
        </is>
      </c>
    </row>
    <row r="309">
      <c r="A309" t="n">
        <v>156</v>
      </c>
      <c r="B309" t="inlineStr">
        <is>
          <t>Dynamic Balanced BLUIX Indiv Stock</t>
        </is>
      </c>
      <c r="C309" t="n">
        <v>1</v>
      </c>
      <c r="D309" t="inlineStr">
        <is>
          <t>false</t>
        </is>
      </c>
      <c r="E309" t="inlineStr">
        <is>
          <t>false</t>
        </is>
      </c>
      <c r="G309" t="n">
        <v>0</v>
      </c>
      <c r="I309" s="13">
        <f>Wentland!P85</f>
        <v/>
      </c>
      <c r="K309" s="13">
        <f>Wentland!Q85</f>
        <v/>
      </c>
      <c r="M309" t="n">
        <v>20</v>
      </c>
      <c r="AV309" t="inlineStr">
        <is>
          <t>Default</t>
        </is>
      </c>
      <c r="AW309" t="inlineStr">
        <is>
          <t>Default</t>
        </is>
      </c>
    </row>
    <row r="310">
      <c r="A310" t="n">
        <v>156</v>
      </c>
      <c r="B310" t="inlineStr">
        <is>
          <t>Dynamic Balanced BLUIX Indiv Stock</t>
        </is>
      </c>
      <c r="C310" t="n">
        <v>1</v>
      </c>
      <c r="D310" t="inlineStr">
        <is>
          <t>false</t>
        </is>
      </c>
      <c r="E310" t="inlineStr">
        <is>
          <t>false</t>
        </is>
      </c>
      <c r="G310" t="n">
        <v>0</v>
      </c>
      <c r="I310" s="13">
        <f>Wentland!P86</f>
        <v/>
      </c>
      <c r="K310" s="13">
        <f>Wentland!Q86</f>
        <v/>
      </c>
      <c r="M310" t="n">
        <v>20</v>
      </c>
      <c r="AV310" t="inlineStr">
        <is>
          <t>Default</t>
        </is>
      </c>
      <c r="AW310" t="inlineStr">
        <is>
          <t>Default</t>
        </is>
      </c>
    </row>
    <row r="311">
      <c r="A311" t="n">
        <v>156</v>
      </c>
      <c r="B311" t="inlineStr">
        <is>
          <t>Dynamic Balanced BLUIX Indiv Stock</t>
        </is>
      </c>
      <c r="C311" t="n">
        <v>1</v>
      </c>
      <c r="D311" t="inlineStr">
        <is>
          <t>false</t>
        </is>
      </c>
      <c r="E311" t="inlineStr">
        <is>
          <t>false</t>
        </is>
      </c>
      <c r="G311" t="n">
        <v>0</v>
      </c>
      <c r="I311" s="13">
        <f>Wentland!P87</f>
        <v/>
      </c>
      <c r="K311" s="13">
        <f>Wentland!Q87</f>
        <v/>
      </c>
      <c r="M311" t="n">
        <v>20</v>
      </c>
      <c r="AV311" t="inlineStr">
        <is>
          <t>Default</t>
        </is>
      </c>
      <c r="AW311" t="inlineStr">
        <is>
          <t>Default</t>
        </is>
      </c>
    </row>
    <row r="312">
      <c r="A312" t="n">
        <v>156</v>
      </c>
      <c r="B312" t="inlineStr">
        <is>
          <t>Dynamic Balanced BLUIX Indiv Stock</t>
        </is>
      </c>
      <c r="C312" t="n">
        <v>1</v>
      </c>
      <c r="D312" t="inlineStr">
        <is>
          <t>false</t>
        </is>
      </c>
      <c r="E312" t="inlineStr">
        <is>
          <t>false</t>
        </is>
      </c>
      <c r="G312" t="n">
        <v>0</v>
      </c>
      <c r="I312" s="13">
        <f>Wentland!P88</f>
        <v/>
      </c>
      <c r="K312" s="13">
        <f>Wentland!Q88</f>
        <v/>
      </c>
      <c r="M312" t="n">
        <v>20</v>
      </c>
      <c r="AV312" t="inlineStr">
        <is>
          <t>Default</t>
        </is>
      </c>
      <c r="AW312" t="inlineStr">
        <is>
          <t>Default</t>
        </is>
      </c>
    </row>
    <row r="313">
      <c r="A313" t="n">
        <v>156</v>
      </c>
      <c r="B313" t="inlineStr">
        <is>
          <t>Dynamic Balanced BLUIX Indiv Stock</t>
        </is>
      </c>
      <c r="C313" t="n">
        <v>1</v>
      </c>
      <c r="D313" t="inlineStr">
        <is>
          <t>false</t>
        </is>
      </c>
      <c r="E313" t="inlineStr">
        <is>
          <t>false</t>
        </is>
      </c>
      <c r="G313" t="n">
        <v>0</v>
      </c>
      <c r="I313" s="13">
        <f>Wentland!P89</f>
        <v/>
      </c>
      <c r="K313" s="13">
        <f>Wentland!Q89</f>
        <v/>
      </c>
      <c r="M313" t="n">
        <v>20</v>
      </c>
      <c r="AV313" t="inlineStr">
        <is>
          <t>Default</t>
        </is>
      </c>
      <c r="AW313" t="inlineStr">
        <is>
          <t>Default</t>
        </is>
      </c>
    </row>
    <row r="314">
      <c r="A314" t="n">
        <v>156</v>
      </c>
      <c r="B314" t="inlineStr">
        <is>
          <t>Dynamic Balanced BLUIX Indiv Stock</t>
        </is>
      </c>
      <c r="C314" t="n">
        <v>1</v>
      </c>
      <c r="D314" t="inlineStr">
        <is>
          <t>false</t>
        </is>
      </c>
      <c r="E314" t="inlineStr">
        <is>
          <t>false</t>
        </is>
      </c>
      <c r="G314" t="n">
        <v>0</v>
      </c>
      <c r="I314" s="13">
        <f>Wentland!P90</f>
        <v/>
      </c>
      <c r="K314" s="13">
        <f>Wentland!Q90</f>
        <v/>
      </c>
      <c r="M314" t="n">
        <v>20</v>
      </c>
      <c r="AV314" t="inlineStr">
        <is>
          <t>Default</t>
        </is>
      </c>
      <c r="AW314" t="inlineStr">
        <is>
          <t>Default</t>
        </is>
      </c>
    </row>
    <row r="315">
      <c r="A315" t="n">
        <v>156</v>
      </c>
      <c r="B315" t="inlineStr">
        <is>
          <t>Dynamic Balanced BLUIX Indiv Stock</t>
        </is>
      </c>
      <c r="C315" t="n">
        <v>1</v>
      </c>
      <c r="D315" t="inlineStr">
        <is>
          <t>false</t>
        </is>
      </c>
      <c r="E315" t="inlineStr">
        <is>
          <t>false</t>
        </is>
      </c>
      <c r="G315" t="n">
        <v>0</v>
      </c>
      <c r="I315" s="13">
        <f>Wentland!P91</f>
        <v/>
      </c>
      <c r="K315" s="13">
        <f>Wentland!Q91</f>
        <v/>
      </c>
      <c r="M315" t="n">
        <v>20</v>
      </c>
      <c r="AV315" t="inlineStr">
        <is>
          <t>Default</t>
        </is>
      </c>
      <c r="AW315" t="inlineStr">
        <is>
          <t>Default</t>
        </is>
      </c>
    </row>
    <row r="316">
      <c r="A316" t="n">
        <v>156</v>
      </c>
      <c r="B316" t="inlineStr">
        <is>
          <t>Dynamic Balanced BLUIX Indiv Stock</t>
        </is>
      </c>
      <c r="C316" t="n">
        <v>1</v>
      </c>
      <c r="D316" t="inlineStr">
        <is>
          <t>false</t>
        </is>
      </c>
      <c r="E316" t="inlineStr">
        <is>
          <t>false</t>
        </is>
      </c>
      <c r="G316" t="n">
        <v>0</v>
      </c>
      <c r="I316" s="13">
        <f>Wentland!P92</f>
        <v/>
      </c>
      <c r="K316" s="13">
        <f>Wentland!Q92</f>
        <v/>
      </c>
      <c r="M316" t="n">
        <v>20</v>
      </c>
      <c r="AV316" t="inlineStr">
        <is>
          <t>Default</t>
        </is>
      </c>
      <c r="AW316" t="inlineStr">
        <is>
          <t>Default</t>
        </is>
      </c>
    </row>
    <row r="317">
      <c r="A317" t="n">
        <v>156</v>
      </c>
      <c r="B317" t="inlineStr">
        <is>
          <t>Dynamic Balanced BLUIX Indiv Stock</t>
        </is>
      </c>
      <c r="C317" t="n">
        <v>1</v>
      </c>
      <c r="D317" t="inlineStr">
        <is>
          <t>false</t>
        </is>
      </c>
      <c r="E317" t="inlineStr">
        <is>
          <t>false</t>
        </is>
      </c>
      <c r="G317" t="n">
        <v>0</v>
      </c>
      <c r="I317" s="13">
        <f>Wentland!P93</f>
        <v/>
      </c>
      <c r="K317" s="13">
        <f>Wentland!Q93</f>
        <v/>
      </c>
      <c r="M317" t="n">
        <v>20</v>
      </c>
      <c r="AV317" t="inlineStr">
        <is>
          <t>Default</t>
        </is>
      </c>
      <c r="AW317" t="inlineStr">
        <is>
          <t>Default</t>
        </is>
      </c>
    </row>
    <row r="318">
      <c r="A318" t="n">
        <v>156</v>
      </c>
      <c r="B318" t="inlineStr">
        <is>
          <t>Dynamic Balanced BLUIX Indiv Stock</t>
        </is>
      </c>
      <c r="C318" t="n">
        <v>1</v>
      </c>
      <c r="D318" t="inlineStr">
        <is>
          <t>false</t>
        </is>
      </c>
      <c r="E318" t="inlineStr">
        <is>
          <t>false</t>
        </is>
      </c>
      <c r="G318" t="n">
        <v>0</v>
      </c>
      <c r="I318" s="13">
        <f>Wentland!P94</f>
        <v/>
      </c>
      <c r="K318" s="13">
        <f>Wentland!Q94</f>
        <v/>
      </c>
      <c r="M318" t="n">
        <v>20</v>
      </c>
      <c r="AV318" t="inlineStr">
        <is>
          <t>Default</t>
        </is>
      </c>
      <c r="AW318" t="inlineStr">
        <is>
          <t>Default</t>
        </is>
      </c>
    </row>
    <row r="319">
      <c r="A319" t="n">
        <v>156</v>
      </c>
      <c r="B319" t="inlineStr">
        <is>
          <t>Dynamic Balanced BLUIX Indiv Stock</t>
        </is>
      </c>
      <c r="C319" t="n">
        <v>1</v>
      </c>
      <c r="D319" t="inlineStr">
        <is>
          <t>false</t>
        </is>
      </c>
      <c r="E319" t="inlineStr">
        <is>
          <t>false</t>
        </is>
      </c>
      <c r="G319" t="n">
        <v>0</v>
      </c>
      <c r="I319" s="13">
        <f>Wentland!P95</f>
        <v/>
      </c>
      <c r="K319" s="13">
        <f>Wentland!Q95</f>
        <v/>
      </c>
      <c r="M319" t="n">
        <v>20</v>
      </c>
      <c r="AV319" t="inlineStr">
        <is>
          <t>Default</t>
        </is>
      </c>
      <c r="AW319" t="inlineStr">
        <is>
          <t>Default</t>
        </is>
      </c>
    </row>
    <row r="320">
      <c r="A320" t="n">
        <v>156</v>
      </c>
      <c r="B320" t="inlineStr">
        <is>
          <t>Dynamic Balanced BLUIX Indiv Stock</t>
        </is>
      </c>
      <c r="C320" t="n">
        <v>1</v>
      </c>
      <c r="D320" t="inlineStr">
        <is>
          <t>false</t>
        </is>
      </c>
      <c r="E320" t="inlineStr">
        <is>
          <t>false</t>
        </is>
      </c>
      <c r="G320" t="n">
        <v>0</v>
      </c>
      <c r="I320" s="13">
        <f>Wentland!P96</f>
        <v/>
      </c>
      <c r="K320" s="13">
        <f>Wentland!Q96</f>
        <v/>
      </c>
      <c r="M320" t="n">
        <v>20</v>
      </c>
      <c r="AV320" t="inlineStr">
        <is>
          <t>Default</t>
        </is>
      </c>
      <c r="AW320" t="inlineStr">
        <is>
          <t>Default</t>
        </is>
      </c>
    </row>
    <row r="321">
      <c r="A321" t="n">
        <v>156</v>
      </c>
      <c r="B321" t="inlineStr">
        <is>
          <t>Dynamic Balanced BLUIX Indiv Stock</t>
        </is>
      </c>
      <c r="C321" t="n">
        <v>1</v>
      </c>
      <c r="D321" t="inlineStr">
        <is>
          <t>false</t>
        </is>
      </c>
      <c r="E321" t="inlineStr">
        <is>
          <t>false</t>
        </is>
      </c>
      <c r="G321" t="n">
        <v>0</v>
      </c>
      <c r="I321" s="13">
        <f>Wentland!P97</f>
        <v/>
      </c>
      <c r="K321" s="13">
        <f>Wentland!Q97</f>
        <v/>
      </c>
      <c r="M321" t="n">
        <v>20</v>
      </c>
      <c r="AV321" t="inlineStr">
        <is>
          <t>Default</t>
        </is>
      </c>
      <c r="AW321" t="inlineStr">
        <is>
          <t>Default</t>
        </is>
      </c>
    </row>
    <row r="322">
      <c r="A322" t="n">
        <v>156</v>
      </c>
      <c r="B322" t="inlineStr">
        <is>
          <t>Dynamic Balanced BLUIX Indiv Stock</t>
        </is>
      </c>
      <c r="C322" t="n">
        <v>1</v>
      </c>
      <c r="D322" t="inlineStr">
        <is>
          <t>false</t>
        </is>
      </c>
      <c r="E322" t="inlineStr">
        <is>
          <t>false</t>
        </is>
      </c>
      <c r="G322" t="n">
        <v>0</v>
      </c>
      <c r="I322" s="13">
        <f>Wentland!P98</f>
        <v/>
      </c>
      <c r="K322" s="13">
        <f>Wentland!Q98</f>
        <v/>
      </c>
      <c r="M322" t="n">
        <v>20</v>
      </c>
      <c r="AV322" t="inlineStr">
        <is>
          <t>Default</t>
        </is>
      </c>
      <c r="AW322" t="inlineStr">
        <is>
          <t>Default</t>
        </is>
      </c>
    </row>
    <row r="323">
      <c r="A323" t="n">
        <v>156</v>
      </c>
      <c r="B323" t="inlineStr">
        <is>
          <t>Dynamic Balanced BLUIX Indiv Stock</t>
        </is>
      </c>
      <c r="C323" t="n">
        <v>1</v>
      </c>
      <c r="D323" t="inlineStr">
        <is>
          <t>false</t>
        </is>
      </c>
      <c r="E323" t="inlineStr">
        <is>
          <t>false</t>
        </is>
      </c>
      <c r="G323" t="n">
        <v>0</v>
      </c>
      <c r="I323" s="13">
        <f>Wentland!P99</f>
        <v/>
      </c>
      <c r="K323" s="13">
        <f>Wentland!Q99</f>
        <v/>
      </c>
      <c r="M323" t="n">
        <v>20</v>
      </c>
      <c r="AV323" t="inlineStr">
        <is>
          <t>Default</t>
        </is>
      </c>
      <c r="AW323" t="inlineStr">
        <is>
          <t>Default</t>
        </is>
      </c>
    </row>
    <row r="324">
      <c r="A324" t="n">
        <v>156</v>
      </c>
      <c r="B324" t="inlineStr">
        <is>
          <t>Dynamic Balanced BLUIX Indiv Stock</t>
        </is>
      </c>
      <c r="C324" t="n">
        <v>1</v>
      </c>
      <c r="D324" t="inlineStr">
        <is>
          <t>false</t>
        </is>
      </c>
      <c r="E324" t="inlineStr">
        <is>
          <t>false</t>
        </is>
      </c>
      <c r="G324" t="n">
        <v>0</v>
      </c>
      <c r="I324" s="13">
        <f>Wentland!P100</f>
        <v/>
      </c>
      <c r="K324" s="13">
        <f>Wentland!Q100</f>
        <v/>
      </c>
      <c r="M324" t="n">
        <v>20</v>
      </c>
      <c r="AV324" t="inlineStr">
        <is>
          <t>Default</t>
        </is>
      </c>
      <c r="AW324" t="inlineStr">
        <is>
          <t>Default</t>
        </is>
      </c>
    </row>
    <row r="325">
      <c r="A325" t="n">
        <v>156</v>
      </c>
      <c r="B325" t="inlineStr">
        <is>
          <t>Dynamic Balanced BLUIX Indiv Stock</t>
        </is>
      </c>
      <c r="C325" t="n">
        <v>1</v>
      </c>
      <c r="D325" t="inlineStr">
        <is>
          <t>false</t>
        </is>
      </c>
      <c r="E325" t="inlineStr">
        <is>
          <t>false</t>
        </is>
      </c>
      <c r="G325" t="n">
        <v>0</v>
      </c>
      <c r="I325" s="13">
        <f>Wentland!P101</f>
        <v/>
      </c>
      <c r="K325" s="13">
        <f>Wentland!Q101</f>
        <v/>
      </c>
      <c r="M325" t="n">
        <v>20</v>
      </c>
      <c r="AV325" t="inlineStr">
        <is>
          <t>Default</t>
        </is>
      </c>
      <c r="AW325" t="inlineStr">
        <is>
          <t>Default</t>
        </is>
      </c>
    </row>
    <row r="326">
      <c r="A326" t="n">
        <v>156</v>
      </c>
      <c r="B326" t="inlineStr">
        <is>
          <t>Dynamic Balanced BLUIX Indiv Stock</t>
        </is>
      </c>
      <c r="C326" t="n">
        <v>1</v>
      </c>
      <c r="D326" t="inlineStr">
        <is>
          <t>false</t>
        </is>
      </c>
      <c r="E326" t="inlineStr">
        <is>
          <t>false</t>
        </is>
      </c>
      <c r="G326" t="n">
        <v>0</v>
      </c>
      <c r="I326" s="13">
        <f>Wentland!P102</f>
        <v/>
      </c>
      <c r="K326" s="13">
        <f>Wentland!Q102</f>
        <v/>
      </c>
      <c r="M326" t="n">
        <v>20</v>
      </c>
      <c r="AV326" t="inlineStr">
        <is>
          <t>Default</t>
        </is>
      </c>
      <c r="AW326" t="inlineStr">
        <is>
          <t>Default</t>
        </is>
      </c>
    </row>
    <row r="327">
      <c r="A327" t="n">
        <v>156</v>
      </c>
      <c r="B327" t="inlineStr">
        <is>
          <t>Dynamic Balanced BLUIX Indiv Stock</t>
        </is>
      </c>
      <c r="C327" t="n">
        <v>1</v>
      </c>
      <c r="D327" t="inlineStr">
        <is>
          <t>false</t>
        </is>
      </c>
      <c r="E327" t="inlineStr">
        <is>
          <t>false</t>
        </is>
      </c>
      <c r="G327" t="n">
        <v>0</v>
      </c>
      <c r="I327" s="13">
        <f>Wentland!P103</f>
        <v/>
      </c>
      <c r="K327" s="13">
        <f>Wentland!Q103</f>
        <v/>
      </c>
      <c r="M327" t="n">
        <v>20</v>
      </c>
      <c r="AV327" t="inlineStr">
        <is>
          <t>Default</t>
        </is>
      </c>
      <c r="AW327" t="inlineStr">
        <is>
          <t>Default</t>
        </is>
      </c>
    </row>
    <row r="328">
      <c r="A328" t="n">
        <v>156</v>
      </c>
      <c r="B328" t="inlineStr">
        <is>
          <t>Dynamic Balanced BLUIX Indiv Stock</t>
        </is>
      </c>
      <c r="C328" t="n">
        <v>1</v>
      </c>
      <c r="D328" t="inlineStr">
        <is>
          <t>false</t>
        </is>
      </c>
      <c r="E328" t="inlineStr">
        <is>
          <t>false</t>
        </is>
      </c>
      <c r="G328" t="n">
        <v>0</v>
      </c>
      <c r="I328" s="13">
        <f>Wentland!P104</f>
        <v/>
      </c>
      <c r="K328" s="13">
        <f>Wentland!Q104</f>
        <v/>
      </c>
      <c r="M328" t="n">
        <v>20</v>
      </c>
      <c r="AV328" t="inlineStr">
        <is>
          <t>Default</t>
        </is>
      </c>
      <c r="AW328" t="inlineStr">
        <is>
          <t>Default</t>
        </is>
      </c>
    </row>
    <row r="329">
      <c r="A329" t="n">
        <v>156</v>
      </c>
      <c r="B329" t="inlineStr">
        <is>
          <t>Dynamic Balanced BLUIX Indiv Stock</t>
        </is>
      </c>
      <c r="C329" t="n">
        <v>1</v>
      </c>
      <c r="D329" t="inlineStr">
        <is>
          <t>false</t>
        </is>
      </c>
      <c r="E329" t="inlineStr">
        <is>
          <t>false</t>
        </is>
      </c>
      <c r="G329" t="n">
        <v>0</v>
      </c>
      <c r="I329" s="13">
        <f>Wentland!P105</f>
        <v/>
      </c>
      <c r="K329" s="13">
        <f>Wentland!Q105</f>
        <v/>
      </c>
      <c r="M329" t="n">
        <v>20</v>
      </c>
      <c r="AV329" t="inlineStr">
        <is>
          <t>Default</t>
        </is>
      </c>
      <c r="AW329" t="inlineStr">
        <is>
          <t>Default</t>
        </is>
      </c>
    </row>
    <row r="330">
      <c r="A330" t="n">
        <v>156</v>
      </c>
      <c r="B330" t="inlineStr">
        <is>
          <t>Dynamic Balanced BLUIX Indiv Stock</t>
        </is>
      </c>
      <c r="C330" t="n">
        <v>1</v>
      </c>
      <c r="D330" t="inlineStr">
        <is>
          <t>false</t>
        </is>
      </c>
      <c r="E330" t="inlineStr">
        <is>
          <t>false</t>
        </is>
      </c>
      <c r="G330" t="n">
        <v>0</v>
      </c>
      <c r="I330" s="13">
        <f>Wentland!P106</f>
        <v/>
      </c>
      <c r="K330" s="13">
        <f>Wentland!Q106</f>
        <v/>
      </c>
      <c r="M330" t="n">
        <v>20</v>
      </c>
      <c r="AV330" t="inlineStr">
        <is>
          <t>Default</t>
        </is>
      </c>
      <c r="AW330" t="inlineStr">
        <is>
          <t>Default</t>
        </is>
      </c>
    </row>
    <row r="331">
      <c r="A331" t="n">
        <v>156</v>
      </c>
      <c r="B331" t="inlineStr">
        <is>
          <t>Dynamic Balanced BLUIX Indiv Stock</t>
        </is>
      </c>
      <c r="C331" t="n">
        <v>1</v>
      </c>
      <c r="D331" t="inlineStr">
        <is>
          <t>false</t>
        </is>
      </c>
      <c r="E331" t="inlineStr">
        <is>
          <t>false</t>
        </is>
      </c>
      <c r="G331" t="n">
        <v>0</v>
      </c>
      <c r="I331" s="13">
        <f>Wentland!P107</f>
        <v/>
      </c>
      <c r="K331" s="13">
        <f>Wentland!Q107</f>
        <v/>
      </c>
      <c r="M331" t="n">
        <v>20</v>
      </c>
      <c r="AV331" t="inlineStr">
        <is>
          <t>Default</t>
        </is>
      </c>
      <c r="AW331" t="inlineStr">
        <is>
          <t>Default</t>
        </is>
      </c>
    </row>
    <row r="332">
      <c r="A332" t="n">
        <v>156</v>
      </c>
      <c r="B332" t="inlineStr">
        <is>
          <t>Dynamic Balanced BLUIX Indiv Stock</t>
        </is>
      </c>
      <c r="C332" t="n">
        <v>1</v>
      </c>
      <c r="D332" t="inlineStr">
        <is>
          <t>false</t>
        </is>
      </c>
      <c r="E332" t="inlineStr">
        <is>
          <t>false</t>
        </is>
      </c>
      <c r="G332" t="n">
        <v>0</v>
      </c>
      <c r="I332" s="13">
        <f>Wentland!P108</f>
        <v/>
      </c>
      <c r="K332" s="13">
        <f>Wentland!Q108</f>
        <v/>
      </c>
      <c r="M332" t="n">
        <v>20</v>
      </c>
      <c r="AV332" t="inlineStr">
        <is>
          <t>Default</t>
        </is>
      </c>
      <c r="AW332" t="inlineStr">
        <is>
          <t>Default</t>
        </is>
      </c>
    </row>
    <row r="333">
      <c r="A333" t="n">
        <v>156</v>
      </c>
      <c r="B333" t="inlineStr">
        <is>
          <t>Dynamic Balanced BLUIX Indiv Stock</t>
        </is>
      </c>
      <c r="C333" t="n">
        <v>1</v>
      </c>
      <c r="D333" t="inlineStr">
        <is>
          <t>false</t>
        </is>
      </c>
      <c r="E333" t="inlineStr">
        <is>
          <t>false</t>
        </is>
      </c>
      <c r="G333" t="n">
        <v>0</v>
      </c>
      <c r="I333" s="13">
        <f>Wentland!P109</f>
        <v/>
      </c>
      <c r="K333" s="13">
        <f>Wentland!Q109</f>
        <v/>
      </c>
      <c r="M333" t="n">
        <v>20</v>
      </c>
      <c r="AV333" t="inlineStr">
        <is>
          <t>Default</t>
        </is>
      </c>
      <c r="AW333" t="inlineStr">
        <is>
          <t>Default</t>
        </is>
      </c>
    </row>
    <row r="334">
      <c r="A334" t="n">
        <v>156</v>
      </c>
      <c r="B334" t="inlineStr">
        <is>
          <t>Dynamic Balanced BLUIX Indiv Stock</t>
        </is>
      </c>
      <c r="C334" t="n">
        <v>1</v>
      </c>
      <c r="D334" t="inlineStr">
        <is>
          <t>false</t>
        </is>
      </c>
      <c r="E334" t="inlineStr">
        <is>
          <t>false</t>
        </is>
      </c>
      <c r="G334" t="n">
        <v>0</v>
      </c>
      <c r="I334" s="13">
        <f>Wentland!P110</f>
        <v/>
      </c>
      <c r="K334" s="13">
        <f>Wentland!Q110</f>
        <v/>
      </c>
      <c r="M334" t="n">
        <v>20</v>
      </c>
      <c r="AV334" t="inlineStr">
        <is>
          <t>Default</t>
        </is>
      </c>
      <c r="AW334" t="inlineStr">
        <is>
          <t>Default</t>
        </is>
      </c>
    </row>
    <row r="335">
      <c r="A335" t="n">
        <v>156</v>
      </c>
      <c r="B335" t="inlineStr">
        <is>
          <t>Dynamic Balanced BLUIX Indiv Stock</t>
        </is>
      </c>
      <c r="C335" t="n">
        <v>1</v>
      </c>
      <c r="D335" t="inlineStr">
        <is>
          <t>false</t>
        </is>
      </c>
      <c r="E335" t="inlineStr">
        <is>
          <t>false</t>
        </is>
      </c>
      <c r="G335" t="n">
        <v>0</v>
      </c>
      <c r="I335" s="13">
        <f>Wentland!P111</f>
        <v/>
      </c>
      <c r="K335" s="13">
        <f>Wentland!Q111</f>
        <v/>
      </c>
      <c r="M335" t="n">
        <v>20</v>
      </c>
      <c r="AV335" t="inlineStr">
        <is>
          <t>Default</t>
        </is>
      </c>
      <c r="AW335" t="inlineStr">
        <is>
          <t>Default</t>
        </is>
      </c>
    </row>
    <row r="336">
      <c r="A336" t="n">
        <v>156</v>
      </c>
      <c r="B336" t="inlineStr">
        <is>
          <t>Dynamic Balanced BLUIX Indiv Stock</t>
        </is>
      </c>
      <c r="C336" t="n">
        <v>1</v>
      </c>
      <c r="D336" t="inlineStr">
        <is>
          <t>false</t>
        </is>
      </c>
      <c r="E336" t="inlineStr">
        <is>
          <t>false</t>
        </is>
      </c>
      <c r="G336" t="n">
        <v>0</v>
      </c>
      <c r="I336" s="13">
        <f>Wentland!P112</f>
        <v/>
      </c>
      <c r="K336" s="13">
        <f>Wentland!Q112</f>
        <v/>
      </c>
      <c r="M336" t="n">
        <v>20</v>
      </c>
      <c r="AV336" t="inlineStr">
        <is>
          <t>Default</t>
        </is>
      </c>
      <c r="AW336" t="inlineStr">
        <is>
          <t>Default</t>
        </is>
      </c>
    </row>
    <row r="337">
      <c r="A337" t="n">
        <v>156</v>
      </c>
      <c r="B337" t="inlineStr">
        <is>
          <t>Dynamic Balanced BLUIX Indiv Stock</t>
        </is>
      </c>
      <c r="C337" t="n">
        <v>1</v>
      </c>
      <c r="D337" t="inlineStr">
        <is>
          <t>false</t>
        </is>
      </c>
      <c r="E337" t="inlineStr">
        <is>
          <t>false</t>
        </is>
      </c>
      <c r="G337" t="n">
        <v>0</v>
      </c>
      <c r="I337" s="13">
        <f>Wentland!P113</f>
        <v/>
      </c>
      <c r="K337" s="13">
        <f>Wentland!Q113</f>
        <v/>
      </c>
      <c r="M337" t="n">
        <v>20</v>
      </c>
      <c r="AV337" t="inlineStr">
        <is>
          <t>Default</t>
        </is>
      </c>
      <c r="AW337" t="inlineStr">
        <is>
          <t>Default</t>
        </is>
      </c>
    </row>
    <row r="338">
      <c r="A338" t="n">
        <v>156</v>
      </c>
      <c r="B338" t="inlineStr">
        <is>
          <t>Dynamic Balanced BLUIX Indiv Stock</t>
        </is>
      </c>
      <c r="C338" t="n">
        <v>1</v>
      </c>
      <c r="D338" t="inlineStr">
        <is>
          <t>false</t>
        </is>
      </c>
      <c r="E338" t="inlineStr">
        <is>
          <t>false</t>
        </is>
      </c>
      <c r="G338" t="n">
        <v>0</v>
      </c>
      <c r="I338" s="13">
        <f>Wentland!P114</f>
        <v/>
      </c>
      <c r="K338" s="13">
        <f>Wentland!Q114</f>
        <v/>
      </c>
      <c r="M338" t="n">
        <v>20</v>
      </c>
      <c r="AV338" t="inlineStr">
        <is>
          <t>Default</t>
        </is>
      </c>
      <c r="AW338" t="inlineStr">
        <is>
          <t>Default</t>
        </is>
      </c>
    </row>
    <row r="339">
      <c r="A339" t="n">
        <v>156</v>
      </c>
      <c r="B339" t="inlineStr">
        <is>
          <t>Dynamic Balanced BLUIX Indiv Stock</t>
        </is>
      </c>
      <c r="C339" t="n">
        <v>1</v>
      </c>
      <c r="D339" t="inlineStr">
        <is>
          <t>false</t>
        </is>
      </c>
      <c r="E339" t="inlineStr">
        <is>
          <t>false</t>
        </is>
      </c>
      <c r="G339" t="n">
        <v>0</v>
      </c>
      <c r="I339" s="13">
        <f>Wentland!P115</f>
        <v/>
      </c>
      <c r="K339" s="13">
        <f>Wentland!Q115</f>
        <v/>
      </c>
      <c r="M339" t="n">
        <v>20</v>
      </c>
      <c r="AV339" t="inlineStr">
        <is>
          <t>Default</t>
        </is>
      </c>
      <c r="AW339" t="inlineStr">
        <is>
          <t>Default</t>
        </is>
      </c>
    </row>
    <row r="340">
      <c r="A340" t="n">
        <v>156</v>
      </c>
      <c r="B340" t="inlineStr">
        <is>
          <t>Dynamic Balanced BLUIX Indiv Stock</t>
        </is>
      </c>
      <c r="C340" t="n">
        <v>1</v>
      </c>
      <c r="D340" t="inlineStr">
        <is>
          <t>false</t>
        </is>
      </c>
      <c r="E340" t="inlineStr">
        <is>
          <t>false</t>
        </is>
      </c>
      <c r="G340" t="n">
        <v>0</v>
      </c>
      <c r="I340" s="13">
        <f>Wentland!P116</f>
        <v/>
      </c>
      <c r="K340" s="13">
        <f>Wentland!Q116</f>
        <v/>
      </c>
      <c r="M340" t="n">
        <v>20</v>
      </c>
      <c r="AV340" t="inlineStr">
        <is>
          <t>Default</t>
        </is>
      </c>
      <c r="AW340" t="inlineStr">
        <is>
          <t>Default</t>
        </is>
      </c>
    </row>
    <row r="341">
      <c r="A341" t="n">
        <v>156</v>
      </c>
      <c r="B341" t="inlineStr">
        <is>
          <t>Dynamic Balanced BLUIX Indiv Stock</t>
        </is>
      </c>
      <c r="C341" t="n">
        <v>1</v>
      </c>
      <c r="D341" t="inlineStr">
        <is>
          <t>false</t>
        </is>
      </c>
      <c r="E341" t="inlineStr">
        <is>
          <t>false</t>
        </is>
      </c>
      <c r="G341" t="n">
        <v>0</v>
      </c>
      <c r="I341" s="13">
        <f>Wentland!P117</f>
        <v/>
      </c>
      <c r="K341" s="13">
        <f>Wentland!Q117</f>
        <v/>
      </c>
      <c r="M341" t="n">
        <v>20</v>
      </c>
      <c r="AV341" t="inlineStr">
        <is>
          <t>Default</t>
        </is>
      </c>
      <c r="AW341" t="inlineStr">
        <is>
          <t>Default</t>
        </is>
      </c>
    </row>
    <row r="342">
      <c r="A342" t="n">
        <v>156</v>
      </c>
      <c r="B342" t="inlineStr">
        <is>
          <t>Dynamic Balanced BLUIX Indiv Stock</t>
        </is>
      </c>
      <c r="C342" t="n">
        <v>1</v>
      </c>
      <c r="D342" t="inlineStr">
        <is>
          <t>false</t>
        </is>
      </c>
      <c r="E342" t="inlineStr">
        <is>
          <t>false</t>
        </is>
      </c>
      <c r="G342" t="n">
        <v>0</v>
      </c>
      <c r="I342" s="13">
        <f>Wentland!P118</f>
        <v/>
      </c>
      <c r="K342" s="13">
        <f>Wentland!Q118</f>
        <v/>
      </c>
      <c r="M342" t="n">
        <v>20</v>
      </c>
      <c r="AV342" t="inlineStr">
        <is>
          <t>Default</t>
        </is>
      </c>
      <c r="AW342" t="inlineStr">
        <is>
          <t>Default</t>
        </is>
      </c>
    </row>
    <row r="343">
      <c r="A343" t="n">
        <v>156</v>
      </c>
      <c r="B343" t="inlineStr">
        <is>
          <t>Dynamic Balanced BLUIX Indiv Stock</t>
        </is>
      </c>
      <c r="C343" t="n">
        <v>1</v>
      </c>
      <c r="D343" t="inlineStr">
        <is>
          <t>false</t>
        </is>
      </c>
      <c r="E343" t="inlineStr">
        <is>
          <t>false</t>
        </is>
      </c>
      <c r="G343" t="n">
        <v>0</v>
      </c>
      <c r="I343" s="13">
        <f>Wentland!P119</f>
        <v/>
      </c>
      <c r="K343" s="13">
        <f>Wentland!Q119</f>
        <v/>
      </c>
      <c r="M343" t="n">
        <v>20</v>
      </c>
      <c r="AV343" t="inlineStr">
        <is>
          <t>Default</t>
        </is>
      </c>
      <c r="AW343" t="inlineStr">
        <is>
          <t>Default</t>
        </is>
      </c>
    </row>
    <row r="344">
      <c r="A344" t="n">
        <v>157</v>
      </c>
      <c r="B344" t="inlineStr">
        <is>
          <t>Dynamic Conservative BLUIX Indiv Stock</t>
        </is>
      </c>
      <c r="C344" t="n">
        <v>1</v>
      </c>
      <c r="D344" t="inlineStr">
        <is>
          <t>false</t>
        </is>
      </c>
      <c r="E344" t="inlineStr">
        <is>
          <t>false</t>
        </is>
      </c>
      <c r="G344" t="n">
        <v>0</v>
      </c>
      <c r="I344" t="inlineStr">
        <is>
          <t>CUSTODIAL_CASH</t>
        </is>
      </c>
      <c r="K344" s="13">
        <f>Wentland!T6</f>
        <v/>
      </c>
      <c r="M344" t="n">
        <v>20</v>
      </c>
      <c r="AV344" t="inlineStr">
        <is>
          <t>Default</t>
        </is>
      </c>
      <c r="AW344" t="inlineStr">
        <is>
          <t>Default</t>
        </is>
      </c>
    </row>
    <row r="345">
      <c r="A345" t="n">
        <v>157</v>
      </c>
      <c r="B345" t="inlineStr">
        <is>
          <t>Dynamic Conservative BLUIX Indiv Stock</t>
        </is>
      </c>
      <c r="C345" t="n">
        <v>1</v>
      </c>
      <c r="D345" t="inlineStr">
        <is>
          <t>false</t>
        </is>
      </c>
      <c r="E345" t="inlineStr">
        <is>
          <t>false</t>
        </is>
      </c>
      <c r="G345" t="n">
        <v>0</v>
      </c>
      <c r="I345" s="13">
        <f>Wentland!S7</f>
        <v/>
      </c>
      <c r="K345" s="13">
        <f>Wentland!T7</f>
        <v/>
      </c>
      <c r="M345" t="n">
        <v>20</v>
      </c>
      <c r="AV345" t="inlineStr">
        <is>
          <t>Default</t>
        </is>
      </c>
      <c r="AW345" t="inlineStr">
        <is>
          <t>Default</t>
        </is>
      </c>
    </row>
    <row r="346">
      <c r="A346" t="n">
        <v>157</v>
      </c>
      <c r="B346" t="inlineStr">
        <is>
          <t>Dynamic Conservative BLUIX Indiv Stock</t>
        </is>
      </c>
      <c r="C346" t="n">
        <v>1</v>
      </c>
      <c r="D346" t="inlineStr">
        <is>
          <t>false</t>
        </is>
      </c>
      <c r="E346" t="inlineStr">
        <is>
          <t>false</t>
        </is>
      </c>
      <c r="G346" t="n">
        <v>0</v>
      </c>
      <c r="I346" s="13">
        <f>Wentland!S8</f>
        <v/>
      </c>
      <c r="K346" s="13">
        <f>Wentland!T8</f>
        <v/>
      </c>
      <c r="M346" t="n">
        <v>20</v>
      </c>
      <c r="AV346" t="inlineStr">
        <is>
          <t>Default</t>
        </is>
      </c>
      <c r="AW346" t="inlineStr">
        <is>
          <t>Default</t>
        </is>
      </c>
    </row>
    <row r="347">
      <c r="A347" t="n">
        <v>157</v>
      </c>
      <c r="B347" t="inlineStr">
        <is>
          <t>Dynamic Conservative BLUIX Indiv Stock</t>
        </is>
      </c>
      <c r="C347" t="n">
        <v>1</v>
      </c>
      <c r="D347" t="inlineStr">
        <is>
          <t>false</t>
        </is>
      </c>
      <c r="E347" t="inlineStr">
        <is>
          <t>false</t>
        </is>
      </c>
      <c r="G347" t="n">
        <v>0</v>
      </c>
      <c r="I347" s="13">
        <f>Wentland!S9</f>
        <v/>
      </c>
      <c r="K347" s="13">
        <f>Wentland!T9</f>
        <v/>
      </c>
      <c r="M347" t="n">
        <v>20</v>
      </c>
      <c r="AV347" t="inlineStr">
        <is>
          <t>Default</t>
        </is>
      </c>
      <c r="AW347" t="inlineStr">
        <is>
          <t>Default</t>
        </is>
      </c>
    </row>
    <row r="348">
      <c r="A348" t="n">
        <v>157</v>
      </c>
      <c r="B348" t="inlineStr">
        <is>
          <t>Dynamic Conservative BLUIX Indiv Stock</t>
        </is>
      </c>
      <c r="C348" t="n">
        <v>1</v>
      </c>
      <c r="D348" t="inlineStr">
        <is>
          <t>false</t>
        </is>
      </c>
      <c r="E348" t="inlineStr">
        <is>
          <t>false</t>
        </is>
      </c>
      <c r="G348" t="n">
        <v>0</v>
      </c>
      <c r="I348" s="13">
        <f>Wentland!S10</f>
        <v/>
      </c>
      <c r="K348" s="13">
        <f>Wentland!T10</f>
        <v/>
      </c>
      <c r="M348" t="n">
        <v>20</v>
      </c>
      <c r="AV348" t="inlineStr">
        <is>
          <t>Default</t>
        </is>
      </c>
      <c r="AW348" t="inlineStr">
        <is>
          <t>Default</t>
        </is>
      </c>
    </row>
    <row r="349">
      <c r="A349" t="n">
        <v>157</v>
      </c>
      <c r="B349" t="inlineStr">
        <is>
          <t>Dynamic Conservative BLUIX Indiv Stock</t>
        </is>
      </c>
      <c r="C349" t="n">
        <v>1</v>
      </c>
      <c r="D349" t="inlineStr">
        <is>
          <t>false</t>
        </is>
      </c>
      <c r="E349" t="inlineStr">
        <is>
          <t>false</t>
        </is>
      </c>
      <c r="G349" t="n">
        <v>0</v>
      </c>
      <c r="I349" s="13">
        <f>Wentland!S11</f>
        <v/>
      </c>
      <c r="K349" s="13">
        <f>Wentland!T11</f>
        <v/>
      </c>
      <c r="M349" t="n">
        <v>20</v>
      </c>
      <c r="AV349" t="inlineStr">
        <is>
          <t>Default</t>
        </is>
      </c>
      <c r="AW349" t="inlineStr">
        <is>
          <t>Default</t>
        </is>
      </c>
    </row>
    <row r="350">
      <c r="A350" t="n">
        <v>157</v>
      </c>
      <c r="B350" t="inlineStr">
        <is>
          <t>Dynamic Conservative BLUIX Indiv Stock</t>
        </is>
      </c>
      <c r="C350" t="n">
        <v>1</v>
      </c>
      <c r="D350" t="inlineStr">
        <is>
          <t>false</t>
        </is>
      </c>
      <c r="E350" t="inlineStr">
        <is>
          <t>false</t>
        </is>
      </c>
      <c r="G350" t="n">
        <v>0</v>
      </c>
      <c r="I350" s="13">
        <f>Wentland!S12</f>
        <v/>
      </c>
      <c r="K350" s="13">
        <f>Wentland!T12</f>
        <v/>
      </c>
      <c r="M350" t="n">
        <v>20</v>
      </c>
      <c r="AV350" t="inlineStr">
        <is>
          <t>Default</t>
        </is>
      </c>
      <c r="AW350" t="inlineStr">
        <is>
          <t>Default</t>
        </is>
      </c>
    </row>
    <row r="351">
      <c r="A351" t="n">
        <v>157</v>
      </c>
      <c r="B351" t="inlineStr">
        <is>
          <t>Dynamic Conservative BLUIX Indiv Stock</t>
        </is>
      </c>
      <c r="C351" t="n">
        <v>1</v>
      </c>
      <c r="D351" t="inlineStr">
        <is>
          <t>false</t>
        </is>
      </c>
      <c r="E351" t="inlineStr">
        <is>
          <t>false</t>
        </is>
      </c>
      <c r="G351" t="n">
        <v>0</v>
      </c>
      <c r="I351" s="13">
        <f>Wentland!S13</f>
        <v/>
      </c>
      <c r="K351" s="13">
        <f>Wentland!T13</f>
        <v/>
      </c>
      <c r="M351" t="n">
        <v>20</v>
      </c>
      <c r="AV351" t="inlineStr">
        <is>
          <t>Default</t>
        </is>
      </c>
      <c r="AW351" t="inlineStr">
        <is>
          <t>Default</t>
        </is>
      </c>
    </row>
    <row r="352">
      <c r="A352" t="n">
        <v>157</v>
      </c>
      <c r="B352" t="inlineStr">
        <is>
          <t>Dynamic Conservative BLUIX Indiv Stock</t>
        </is>
      </c>
      <c r="C352" t="n">
        <v>1</v>
      </c>
      <c r="D352" t="inlineStr">
        <is>
          <t>false</t>
        </is>
      </c>
      <c r="E352" t="inlineStr">
        <is>
          <t>false</t>
        </is>
      </c>
      <c r="G352" t="n">
        <v>0</v>
      </c>
      <c r="I352" s="13">
        <f>Wentland!S14</f>
        <v/>
      </c>
      <c r="K352" s="13">
        <f>Wentland!T14</f>
        <v/>
      </c>
      <c r="M352" t="n">
        <v>20</v>
      </c>
      <c r="AV352" t="inlineStr">
        <is>
          <t>Default</t>
        </is>
      </c>
      <c r="AW352" t="inlineStr">
        <is>
          <t>Default</t>
        </is>
      </c>
    </row>
    <row r="353">
      <c r="A353" t="n">
        <v>157</v>
      </c>
      <c r="B353" t="inlineStr">
        <is>
          <t>Dynamic Conservative BLUIX Indiv Stock</t>
        </is>
      </c>
      <c r="C353" t="n">
        <v>1</v>
      </c>
      <c r="D353" t="inlineStr">
        <is>
          <t>false</t>
        </is>
      </c>
      <c r="E353" t="inlineStr">
        <is>
          <t>false</t>
        </is>
      </c>
      <c r="G353" t="n">
        <v>0</v>
      </c>
      <c r="I353" s="13">
        <f>Wentland!S15</f>
        <v/>
      </c>
      <c r="K353" s="13">
        <f>Wentland!T15</f>
        <v/>
      </c>
      <c r="M353" t="n">
        <v>20</v>
      </c>
      <c r="AV353" t="inlineStr">
        <is>
          <t>Default</t>
        </is>
      </c>
      <c r="AW353" t="inlineStr">
        <is>
          <t>Default</t>
        </is>
      </c>
    </row>
    <row r="354">
      <c r="A354" t="n">
        <v>157</v>
      </c>
      <c r="B354" t="inlineStr">
        <is>
          <t>Dynamic Conservative BLUIX Indiv Stock</t>
        </is>
      </c>
      <c r="C354" t="n">
        <v>1</v>
      </c>
      <c r="D354" t="inlineStr">
        <is>
          <t>false</t>
        </is>
      </c>
      <c r="E354" t="inlineStr">
        <is>
          <t>false</t>
        </is>
      </c>
      <c r="G354" t="n">
        <v>0</v>
      </c>
      <c r="I354" s="13">
        <f>Wentland!S16</f>
        <v/>
      </c>
      <c r="K354" s="13">
        <f>Wentland!T16</f>
        <v/>
      </c>
      <c r="M354" t="n">
        <v>20</v>
      </c>
      <c r="AV354" t="inlineStr">
        <is>
          <t>Default</t>
        </is>
      </c>
      <c r="AW354" t="inlineStr">
        <is>
          <t>Default</t>
        </is>
      </c>
    </row>
    <row r="355">
      <c r="A355" t="n">
        <v>157</v>
      </c>
      <c r="B355" t="inlineStr">
        <is>
          <t>Dynamic Conservative BLUIX Indiv Stock</t>
        </is>
      </c>
      <c r="C355" t="n">
        <v>1</v>
      </c>
      <c r="D355" t="inlineStr">
        <is>
          <t>false</t>
        </is>
      </c>
      <c r="E355" t="inlineStr">
        <is>
          <t>false</t>
        </is>
      </c>
      <c r="G355" t="n">
        <v>0</v>
      </c>
      <c r="I355" s="13">
        <f>Wentland!S17</f>
        <v/>
      </c>
      <c r="K355" s="13">
        <f>Wentland!T17</f>
        <v/>
      </c>
      <c r="M355" t="n">
        <v>20</v>
      </c>
      <c r="AV355" t="inlineStr">
        <is>
          <t>Default</t>
        </is>
      </c>
      <c r="AW355" t="inlineStr">
        <is>
          <t>Default</t>
        </is>
      </c>
    </row>
    <row r="356">
      <c r="A356" t="n">
        <v>157</v>
      </c>
      <c r="B356" t="inlineStr">
        <is>
          <t>Dynamic Conservative BLUIX Indiv Stock</t>
        </is>
      </c>
      <c r="C356" t="n">
        <v>1</v>
      </c>
      <c r="D356" t="inlineStr">
        <is>
          <t>false</t>
        </is>
      </c>
      <c r="E356" t="inlineStr">
        <is>
          <t>false</t>
        </is>
      </c>
      <c r="G356" t="n">
        <v>0</v>
      </c>
      <c r="I356" s="13">
        <f>Wentland!S18</f>
        <v/>
      </c>
      <c r="K356" s="13">
        <f>Wentland!T18</f>
        <v/>
      </c>
      <c r="M356" t="n">
        <v>20</v>
      </c>
      <c r="AV356" t="inlineStr">
        <is>
          <t>Default</t>
        </is>
      </c>
      <c r="AW356" t="inlineStr">
        <is>
          <t>Default</t>
        </is>
      </c>
    </row>
    <row r="357">
      <c r="A357" t="n">
        <v>157</v>
      </c>
      <c r="B357" t="inlineStr">
        <is>
          <t>Dynamic Conservative BLUIX Indiv Stock</t>
        </is>
      </c>
      <c r="C357" t="n">
        <v>1</v>
      </c>
      <c r="D357" t="inlineStr">
        <is>
          <t>false</t>
        </is>
      </c>
      <c r="E357" t="inlineStr">
        <is>
          <t>false</t>
        </is>
      </c>
      <c r="G357" t="n">
        <v>0</v>
      </c>
      <c r="I357" s="13">
        <f>Wentland!S19</f>
        <v/>
      </c>
      <c r="K357" s="13">
        <f>Wentland!T19</f>
        <v/>
      </c>
      <c r="M357" t="n">
        <v>20</v>
      </c>
      <c r="AV357" t="inlineStr">
        <is>
          <t>Default</t>
        </is>
      </c>
      <c r="AW357" t="inlineStr">
        <is>
          <t>Default</t>
        </is>
      </c>
    </row>
    <row r="358">
      <c r="A358" t="n">
        <v>157</v>
      </c>
      <c r="B358" t="inlineStr">
        <is>
          <t>Dynamic Conservative BLUIX Indiv Stock</t>
        </is>
      </c>
      <c r="C358" t="n">
        <v>1</v>
      </c>
      <c r="D358" t="inlineStr">
        <is>
          <t>false</t>
        </is>
      </c>
      <c r="E358" t="inlineStr">
        <is>
          <t>false</t>
        </is>
      </c>
      <c r="G358" t="n">
        <v>0</v>
      </c>
      <c r="I358" s="13">
        <f>Wentland!S20</f>
        <v/>
      </c>
      <c r="K358" s="13">
        <f>Wentland!T20</f>
        <v/>
      </c>
      <c r="M358" t="n">
        <v>20</v>
      </c>
      <c r="AV358" t="inlineStr">
        <is>
          <t>Default</t>
        </is>
      </c>
      <c r="AW358" t="inlineStr">
        <is>
          <t>Default</t>
        </is>
      </c>
    </row>
    <row r="359">
      <c r="A359" t="n">
        <v>157</v>
      </c>
      <c r="B359" t="inlineStr">
        <is>
          <t>Dynamic Conservative BLUIX Indiv Stock</t>
        </is>
      </c>
      <c r="C359" t="n">
        <v>1</v>
      </c>
      <c r="D359" t="inlineStr">
        <is>
          <t>false</t>
        </is>
      </c>
      <c r="E359" t="inlineStr">
        <is>
          <t>false</t>
        </is>
      </c>
      <c r="G359" t="n">
        <v>0</v>
      </c>
      <c r="I359" s="13">
        <f>Wentland!S21</f>
        <v/>
      </c>
      <c r="K359" s="13">
        <f>Wentland!T21</f>
        <v/>
      </c>
      <c r="M359" t="n">
        <v>20</v>
      </c>
      <c r="AV359" t="inlineStr">
        <is>
          <t>Default</t>
        </is>
      </c>
      <c r="AW359" t="inlineStr">
        <is>
          <t>Default</t>
        </is>
      </c>
    </row>
    <row r="360">
      <c r="A360" t="n">
        <v>157</v>
      </c>
      <c r="B360" t="inlineStr">
        <is>
          <t>Dynamic Conservative BLUIX Indiv Stock</t>
        </is>
      </c>
      <c r="C360" t="n">
        <v>1</v>
      </c>
      <c r="D360" t="inlineStr">
        <is>
          <t>false</t>
        </is>
      </c>
      <c r="E360" t="inlineStr">
        <is>
          <t>false</t>
        </is>
      </c>
      <c r="G360" t="n">
        <v>0</v>
      </c>
      <c r="I360" s="13">
        <f>Wentland!S22</f>
        <v/>
      </c>
      <c r="K360" s="13">
        <f>Wentland!T22</f>
        <v/>
      </c>
      <c r="M360" t="n">
        <v>20</v>
      </c>
      <c r="AV360" t="inlineStr">
        <is>
          <t>Default</t>
        </is>
      </c>
      <c r="AW360" t="inlineStr">
        <is>
          <t>Default</t>
        </is>
      </c>
    </row>
    <row r="361">
      <c r="A361" t="n">
        <v>157</v>
      </c>
      <c r="B361" t="inlineStr">
        <is>
          <t>Dynamic Conservative BLUIX Indiv Stock</t>
        </is>
      </c>
      <c r="C361" t="n">
        <v>1</v>
      </c>
      <c r="D361" t="inlineStr">
        <is>
          <t>false</t>
        </is>
      </c>
      <c r="E361" t="inlineStr">
        <is>
          <t>false</t>
        </is>
      </c>
      <c r="G361" t="n">
        <v>0</v>
      </c>
      <c r="I361" s="13">
        <f>Wentland!S23</f>
        <v/>
      </c>
      <c r="K361" s="13">
        <f>Wentland!T23</f>
        <v/>
      </c>
      <c r="M361" t="n">
        <v>20</v>
      </c>
      <c r="AV361" t="inlineStr">
        <is>
          <t>Default</t>
        </is>
      </c>
      <c r="AW361" t="inlineStr">
        <is>
          <t>Default</t>
        </is>
      </c>
    </row>
    <row r="362">
      <c r="A362" t="n">
        <v>157</v>
      </c>
      <c r="B362" t="inlineStr">
        <is>
          <t>Dynamic Conservative BLUIX Indiv Stock</t>
        </is>
      </c>
      <c r="C362" t="n">
        <v>1</v>
      </c>
      <c r="D362" t="inlineStr">
        <is>
          <t>false</t>
        </is>
      </c>
      <c r="E362" t="inlineStr">
        <is>
          <t>false</t>
        </is>
      </c>
      <c r="G362" t="n">
        <v>0</v>
      </c>
      <c r="I362" s="13">
        <f>Wentland!S24</f>
        <v/>
      </c>
      <c r="K362" s="13">
        <f>Wentland!T24</f>
        <v/>
      </c>
      <c r="M362" t="n">
        <v>20</v>
      </c>
      <c r="AV362" t="inlineStr">
        <is>
          <t>Default</t>
        </is>
      </c>
      <c r="AW362" t="inlineStr">
        <is>
          <t>Default</t>
        </is>
      </c>
    </row>
    <row r="363">
      <c r="A363" t="n">
        <v>157</v>
      </c>
      <c r="B363" t="inlineStr">
        <is>
          <t>Dynamic Conservative BLUIX Indiv Stock</t>
        </is>
      </c>
      <c r="C363" t="n">
        <v>1</v>
      </c>
      <c r="D363" t="inlineStr">
        <is>
          <t>false</t>
        </is>
      </c>
      <c r="E363" t="inlineStr">
        <is>
          <t>false</t>
        </is>
      </c>
      <c r="G363" t="n">
        <v>0</v>
      </c>
      <c r="I363" s="13">
        <f>Wentland!S25</f>
        <v/>
      </c>
      <c r="K363" s="13">
        <f>Wentland!T25</f>
        <v/>
      </c>
      <c r="M363" t="n">
        <v>20</v>
      </c>
      <c r="AV363" t="inlineStr">
        <is>
          <t>Default</t>
        </is>
      </c>
      <c r="AW363" t="inlineStr">
        <is>
          <t>Default</t>
        </is>
      </c>
    </row>
    <row r="364">
      <c r="A364" t="n">
        <v>157</v>
      </c>
      <c r="B364" t="inlineStr">
        <is>
          <t>Dynamic Conservative BLUIX Indiv Stock</t>
        </is>
      </c>
      <c r="C364" t="n">
        <v>1</v>
      </c>
      <c r="D364" t="inlineStr">
        <is>
          <t>false</t>
        </is>
      </c>
      <c r="E364" t="inlineStr">
        <is>
          <t>false</t>
        </is>
      </c>
      <c r="G364" t="n">
        <v>0</v>
      </c>
      <c r="I364" s="13">
        <f>Wentland!S26</f>
        <v/>
      </c>
      <c r="K364" s="13">
        <f>Wentland!T26</f>
        <v/>
      </c>
      <c r="M364" t="n">
        <v>20</v>
      </c>
      <c r="AV364" t="inlineStr">
        <is>
          <t>Default</t>
        </is>
      </c>
      <c r="AW364" t="inlineStr">
        <is>
          <t>Default</t>
        </is>
      </c>
    </row>
    <row r="365">
      <c r="A365" t="n">
        <v>157</v>
      </c>
      <c r="B365" t="inlineStr">
        <is>
          <t>Dynamic Conservative BLUIX Indiv Stock</t>
        </is>
      </c>
      <c r="C365" t="n">
        <v>1</v>
      </c>
      <c r="D365" t="inlineStr">
        <is>
          <t>false</t>
        </is>
      </c>
      <c r="E365" t="inlineStr">
        <is>
          <t>false</t>
        </is>
      </c>
      <c r="G365" t="n">
        <v>0</v>
      </c>
      <c r="I365" s="13">
        <f>Wentland!S27</f>
        <v/>
      </c>
      <c r="K365" s="13">
        <f>Wentland!T27</f>
        <v/>
      </c>
      <c r="M365" t="n">
        <v>20</v>
      </c>
      <c r="AV365" t="inlineStr">
        <is>
          <t>Default</t>
        </is>
      </c>
      <c r="AW365" t="inlineStr">
        <is>
          <t>Default</t>
        </is>
      </c>
    </row>
    <row r="366">
      <c r="A366" t="n">
        <v>157</v>
      </c>
      <c r="B366" t="inlineStr">
        <is>
          <t>Dynamic Conservative BLUIX Indiv Stock</t>
        </is>
      </c>
      <c r="C366" t="n">
        <v>1</v>
      </c>
      <c r="D366" t="inlineStr">
        <is>
          <t>false</t>
        </is>
      </c>
      <c r="E366" t="inlineStr">
        <is>
          <t>false</t>
        </is>
      </c>
      <c r="G366" t="n">
        <v>0</v>
      </c>
      <c r="I366" s="13">
        <f>Wentland!S28</f>
        <v/>
      </c>
      <c r="K366" s="13">
        <f>Wentland!T28</f>
        <v/>
      </c>
      <c r="M366" t="n">
        <v>20</v>
      </c>
      <c r="AV366" t="inlineStr">
        <is>
          <t>Default</t>
        </is>
      </c>
      <c r="AW366" t="inlineStr">
        <is>
          <t>Default</t>
        </is>
      </c>
    </row>
    <row r="367">
      <c r="A367" t="n">
        <v>157</v>
      </c>
      <c r="B367" t="inlineStr">
        <is>
          <t>Dynamic Conservative BLUIX Indiv Stock</t>
        </is>
      </c>
      <c r="C367" t="n">
        <v>1</v>
      </c>
      <c r="D367" t="inlineStr">
        <is>
          <t>false</t>
        </is>
      </c>
      <c r="E367" t="inlineStr">
        <is>
          <t>false</t>
        </is>
      </c>
      <c r="G367" t="n">
        <v>0</v>
      </c>
      <c r="I367" s="13">
        <f>Wentland!S29</f>
        <v/>
      </c>
      <c r="K367" s="13">
        <f>Wentland!T29</f>
        <v/>
      </c>
      <c r="M367" t="n">
        <v>20</v>
      </c>
      <c r="AV367" t="inlineStr">
        <is>
          <t>Default</t>
        </is>
      </c>
      <c r="AW367" t="inlineStr">
        <is>
          <t>Default</t>
        </is>
      </c>
    </row>
    <row r="368">
      <c r="A368" t="n">
        <v>157</v>
      </c>
      <c r="B368" t="inlineStr">
        <is>
          <t>Dynamic Conservative BLUIX Indiv Stock</t>
        </is>
      </c>
      <c r="C368" t="n">
        <v>1</v>
      </c>
      <c r="D368" t="inlineStr">
        <is>
          <t>false</t>
        </is>
      </c>
      <c r="E368" t="inlineStr">
        <is>
          <t>false</t>
        </is>
      </c>
      <c r="G368" t="n">
        <v>0</v>
      </c>
      <c r="I368" s="13">
        <f>Wentland!S30</f>
        <v/>
      </c>
      <c r="K368" s="13">
        <f>Wentland!T30</f>
        <v/>
      </c>
      <c r="M368" t="n">
        <v>20</v>
      </c>
      <c r="AV368" t="inlineStr">
        <is>
          <t>Default</t>
        </is>
      </c>
      <c r="AW368" t="inlineStr">
        <is>
          <t>Default</t>
        </is>
      </c>
    </row>
    <row r="369">
      <c r="A369" t="n">
        <v>157</v>
      </c>
      <c r="B369" t="inlineStr">
        <is>
          <t>Dynamic Conservative BLUIX Indiv Stock</t>
        </is>
      </c>
      <c r="C369" t="n">
        <v>1</v>
      </c>
      <c r="D369" t="inlineStr">
        <is>
          <t>false</t>
        </is>
      </c>
      <c r="E369" t="inlineStr">
        <is>
          <t>false</t>
        </is>
      </c>
      <c r="G369" t="n">
        <v>0</v>
      </c>
      <c r="I369" s="13">
        <f>Wentland!S31</f>
        <v/>
      </c>
      <c r="K369" s="13">
        <f>Wentland!T31</f>
        <v/>
      </c>
      <c r="M369" t="n">
        <v>20</v>
      </c>
      <c r="AV369" t="inlineStr">
        <is>
          <t>Default</t>
        </is>
      </c>
      <c r="AW369" t="inlineStr">
        <is>
          <t>Default</t>
        </is>
      </c>
    </row>
    <row r="370">
      <c r="A370" t="n">
        <v>157</v>
      </c>
      <c r="B370" t="inlineStr">
        <is>
          <t>Dynamic Conservative BLUIX Indiv Stock</t>
        </is>
      </c>
      <c r="C370" t="n">
        <v>1</v>
      </c>
      <c r="D370" t="inlineStr">
        <is>
          <t>false</t>
        </is>
      </c>
      <c r="E370" t="inlineStr">
        <is>
          <t>false</t>
        </is>
      </c>
      <c r="G370" t="n">
        <v>0</v>
      </c>
      <c r="I370" s="13">
        <f>Wentland!S32</f>
        <v/>
      </c>
      <c r="K370" s="13">
        <f>Wentland!T32</f>
        <v/>
      </c>
      <c r="M370" t="n">
        <v>20</v>
      </c>
      <c r="AV370" t="inlineStr">
        <is>
          <t>Default</t>
        </is>
      </c>
      <c r="AW370" t="inlineStr">
        <is>
          <t>Default</t>
        </is>
      </c>
    </row>
    <row r="371">
      <c r="A371" t="n">
        <v>157</v>
      </c>
      <c r="B371" t="inlineStr">
        <is>
          <t>Dynamic Conservative BLUIX Indiv Stock</t>
        </is>
      </c>
      <c r="C371" t="n">
        <v>1</v>
      </c>
      <c r="D371" t="inlineStr">
        <is>
          <t>false</t>
        </is>
      </c>
      <c r="E371" t="inlineStr">
        <is>
          <t>false</t>
        </is>
      </c>
      <c r="G371" t="n">
        <v>0</v>
      </c>
      <c r="I371" s="13">
        <f>Wentland!S33</f>
        <v/>
      </c>
      <c r="K371" s="13">
        <f>Wentland!T33</f>
        <v/>
      </c>
      <c r="M371" t="n">
        <v>20</v>
      </c>
      <c r="AV371" t="inlineStr">
        <is>
          <t>Default</t>
        </is>
      </c>
      <c r="AW371" t="inlineStr">
        <is>
          <t>Default</t>
        </is>
      </c>
    </row>
    <row r="372">
      <c r="A372" t="n">
        <v>157</v>
      </c>
      <c r="B372" t="inlineStr">
        <is>
          <t>Dynamic Conservative BLUIX Indiv Stock</t>
        </is>
      </c>
      <c r="C372" t="n">
        <v>1</v>
      </c>
      <c r="D372" t="inlineStr">
        <is>
          <t>false</t>
        </is>
      </c>
      <c r="E372" t="inlineStr">
        <is>
          <t>false</t>
        </is>
      </c>
      <c r="G372" t="n">
        <v>0</v>
      </c>
      <c r="I372" s="13">
        <f>Wentland!S34</f>
        <v/>
      </c>
      <c r="K372" s="13">
        <f>Wentland!T34</f>
        <v/>
      </c>
      <c r="M372" t="n">
        <v>20</v>
      </c>
      <c r="AV372" t="inlineStr">
        <is>
          <t>Default</t>
        </is>
      </c>
      <c r="AW372" t="inlineStr">
        <is>
          <t>Default</t>
        </is>
      </c>
    </row>
    <row r="373">
      <c r="A373" t="n">
        <v>157</v>
      </c>
      <c r="B373" t="inlineStr">
        <is>
          <t>Dynamic Conservative BLUIX Indiv Stock</t>
        </is>
      </c>
      <c r="C373" t="n">
        <v>1</v>
      </c>
      <c r="D373" t="inlineStr">
        <is>
          <t>false</t>
        </is>
      </c>
      <c r="E373" t="inlineStr">
        <is>
          <t>false</t>
        </is>
      </c>
      <c r="G373" t="n">
        <v>0</v>
      </c>
      <c r="I373" s="13">
        <f>Wentland!S35</f>
        <v/>
      </c>
      <c r="K373" s="13">
        <f>Wentland!T35</f>
        <v/>
      </c>
      <c r="M373" t="n">
        <v>20</v>
      </c>
      <c r="AV373" t="inlineStr">
        <is>
          <t>Default</t>
        </is>
      </c>
      <c r="AW373" t="inlineStr">
        <is>
          <t>Default</t>
        </is>
      </c>
    </row>
    <row r="374">
      <c r="A374" t="n">
        <v>157</v>
      </c>
      <c r="B374" t="inlineStr">
        <is>
          <t>Dynamic Conservative BLUIX Indiv Stock</t>
        </is>
      </c>
      <c r="C374" t="n">
        <v>1</v>
      </c>
      <c r="D374" t="inlineStr">
        <is>
          <t>false</t>
        </is>
      </c>
      <c r="E374" t="inlineStr">
        <is>
          <t>false</t>
        </is>
      </c>
      <c r="G374" t="n">
        <v>0</v>
      </c>
      <c r="I374" s="13">
        <f>Wentland!S36</f>
        <v/>
      </c>
      <c r="K374" s="13">
        <f>Wentland!T36</f>
        <v/>
      </c>
      <c r="M374" t="n">
        <v>20</v>
      </c>
      <c r="AV374" t="inlineStr">
        <is>
          <t>Default</t>
        </is>
      </c>
      <c r="AW374" t="inlineStr">
        <is>
          <t>Default</t>
        </is>
      </c>
    </row>
    <row r="375">
      <c r="A375" t="n">
        <v>157</v>
      </c>
      <c r="B375" t="inlineStr">
        <is>
          <t>Dynamic Conservative BLUIX Indiv Stock</t>
        </is>
      </c>
      <c r="C375" t="n">
        <v>1</v>
      </c>
      <c r="D375" t="inlineStr">
        <is>
          <t>false</t>
        </is>
      </c>
      <c r="E375" t="inlineStr">
        <is>
          <t>false</t>
        </is>
      </c>
      <c r="G375" t="n">
        <v>0</v>
      </c>
      <c r="I375" s="13">
        <f>Wentland!S37</f>
        <v/>
      </c>
      <c r="K375" s="13">
        <f>Wentland!T37</f>
        <v/>
      </c>
      <c r="M375" t="n">
        <v>20</v>
      </c>
      <c r="AV375" t="inlineStr">
        <is>
          <t>Default</t>
        </is>
      </c>
      <c r="AW375" t="inlineStr">
        <is>
          <t>Default</t>
        </is>
      </c>
    </row>
    <row r="376">
      <c r="A376" t="n">
        <v>157</v>
      </c>
      <c r="B376" t="inlineStr">
        <is>
          <t>Dynamic Conservative BLUIX Indiv Stock</t>
        </is>
      </c>
      <c r="C376" t="n">
        <v>1</v>
      </c>
      <c r="D376" t="inlineStr">
        <is>
          <t>false</t>
        </is>
      </c>
      <c r="E376" t="inlineStr">
        <is>
          <t>false</t>
        </is>
      </c>
      <c r="G376" t="n">
        <v>0</v>
      </c>
      <c r="I376" s="13">
        <f>Wentland!S38</f>
        <v/>
      </c>
      <c r="K376" s="13">
        <f>Wentland!T38</f>
        <v/>
      </c>
      <c r="M376" t="n">
        <v>20</v>
      </c>
      <c r="AV376" t="inlineStr">
        <is>
          <t>Default</t>
        </is>
      </c>
      <c r="AW376" t="inlineStr">
        <is>
          <t>Default</t>
        </is>
      </c>
    </row>
    <row r="377">
      <c r="A377" t="n">
        <v>157</v>
      </c>
      <c r="B377" t="inlineStr">
        <is>
          <t>Dynamic Conservative BLUIX Indiv Stock</t>
        </is>
      </c>
      <c r="C377" t="n">
        <v>1</v>
      </c>
      <c r="D377" t="inlineStr">
        <is>
          <t>false</t>
        </is>
      </c>
      <c r="E377" t="inlineStr">
        <is>
          <t>false</t>
        </is>
      </c>
      <c r="G377" t="n">
        <v>0</v>
      </c>
      <c r="I377" s="13">
        <f>Wentland!S39</f>
        <v/>
      </c>
      <c r="K377" s="13">
        <f>Wentland!T39</f>
        <v/>
      </c>
      <c r="M377" t="n">
        <v>20</v>
      </c>
      <c r="AV377" t="inlineStr">
        <is>
          <t>Default</t>
        </is>
      </c>
      <c r="AW377" t="inlineStr">
        <is>
          <t>Default</t>
        </is>
      </c>
    </row>
    <row r="378">
      <c r="A378" t="n">
        <v>157</v>
      </c>
      <c r="B378" t="inlineStr">
        <is>
          <t>Dynamic Conservative BLUIX Indiv Stock</t>
        </is>
      </c>
      <c r="C378" t="n">
        <v>1</v>
      </c>
      <c r="D378" t="inlineStr">
        <is>
          <t>false</t>
        </is>
      </c>
      <c r="E378" t="inlineStr">
        <is>
          <t>false</t>
        </is>
      </c>
      <c r="G378" t="n">
        <v>0</v>
      </c>
      <c r="I378" s="13">
        <f>Wentland!S40</f>
        <v/>
      </c>
      <c r="K378" s="13">
        <f>Wentland!T40</f>
        <v/>
      </c>
      <c r="M378" t="n">
        <v>20</v>
      </c>
      <c r="AV378" t="inlineStr">
        <is>
          <t>Default</t>
        </is>
      </c>
      <c r="AW378" t="inlineStr">
        <is>
          <t>Default</t>
        </is>
      </c>
    </row>
    <row r="379">
      <c r="A379" t="n">
        <v>157</v>
      </c>
      <c r="B379" t="inlineStr">
        <is>
          <t>Dynamic Conservative BLUIX Indiv Stock</t>
        </is>
      </c>
      <c r="C379" t="n">
        <v>1</v>
      </c>
      <c r="D379" t="inlineStr">
        <is>
          <t>false</t>
        </is>
      </c>
      <c r="E379" t="inlineStr">
        <is>
          <t>false</t>
        </is>
      </c>
      <c r="G379" t="n">
        <v>0</v>
      </c>
      <c r="I379" s="13">
        <f>Wentland!S41</f>
        <v/>
      </c>
      <c r="K379" s="13">
        <f>Wentland!T41</f>
        <v/>
      </c>
      <c r="M379" t="n">
        <v>20</v>
      </c>
      <c r="AV379" t="inlineStr">
        <is>
          <t>Default</t>
        </is>
      </c>
      <c r="AW379" t="inlineStr">
        <is>
          <t>Default</t>
        </is>
      </c>
    </row>
    <row r="380">
      <c r="A380" t="n">
        <v>157</v>
      </c>
      <c r="B380" t="inlineStr">
        <is>
          <t>Dynamic Conservative BLUIX Indiv Stock</t>
        </is>
      </c>
      <c r="C380" t="n">
        <v>1</v>
      </c>
      <c r="D380" t="inlineStr">
        <is>
          <t>false</t>
        </is>
      </c>
      <c r="E380" t="inlineStr">
        <is>
          <t>false</t>
        </is>
      </c>
      <c r="G380" t="n">
        <v>0</v>
      </c>
      <c r="I380" s="13">
        <f>Wentland!S42</f>
        <v/>
      </c>
      <c r="K380" s="13">
        <f>Wentland!T42</f>
        <v/>
      </c>
      <c r="M380" t="n">
        <v>20</v>
      </c>
      <c r="AV380" t="inlineStr">
        <is>
          <t>Default</t>
        </is>
      </c>
      <c r="AW380" t="inlineStr">
        <is>
          <t>Default</t>
        </is>
      </c>
    </row>
    <row r="381">
      <c r="A381" t="n">
        <v>157</v>
      </c>
      <c r="B381" t="inlineStr">
        <is>
          <t>Dynamic Conservative BLUIX Indiv Stock</t>
        </is>
      </c>
      <c r="C381" t="n">
        <v>1</v>
      </c>
      <c r="D381" t="inlineStr">
        <is>
          <t>false</t>
        </is>
      </c>
      <c r="E381" t="inlineStr">
        <is>
          <t>false</t>
        </is>
      </c>
      <c r="G381" t="n">
        <v>0</v>
      </c>
      <c r="I381" s="13">
        <f>Wentland!S43</f>
        <v/>
      </c>
      <c r="K381" s="13">
        <f>Wentland!T43</f>
        <v/>
      </c>
      <c r="M381" t="n">
        <v>20</v>
      </c>
      <c r="AV381" t="inlineStr">
        <is>
          <t>Default</t>
        </is>
      </c>
      <c r="AW381" t="inlineStr">
        <is>
          <t>Default</t>
        </is>
      </c>
    </row>
    <row r="382">
      <c r="A382" t="n">
        <v>157</v>
      </c>
      <c r="B382" t="inlineStr">
        <is>
          <t>Dynamic Conservative BLUIX Indiv Stock</t>
        </is>
      </c>
      <c r="C382" t="n">
        <v>1</v>
      </c>
      <c r="D382" t="inlineStr">
        <is>
          <t>false</t>
        </is>
      </c>
      <c r="E382" t="inlineStr">
        <is>
          <t>false</t>
        </is>
      </c>
      <c r="G382" t="n">
        <v>0</v>
      </c>
      <c r="I382" s="13">
        <f>Wentland!S44</f>
        <v/>
      </c>
      <c r="K382" s="13">
        <f>Wentland!T44</f>
        <v/>
      </c>
      <c r="M382" t="n">
        <v>20</v>
      </c>
      <c r="AV382" t="inlineStr">
        <is>
          <t>Default</t>
        </is>
      </c>
      <c r="AW382" t="inlineStr">
        <is>
          <t>Default</t>
        </is>
      </c>
    </row>
    <row r="383">
      <c r="A383" t="n">
        <v>157</v>
      </c>
      <c r="B383" t="inlineStr">
        <is>
          <t>Dynamic Conservative BLUIX Indiv Stock</t>
        </is>
      </c>
      <c r="C383" t="n">
        <v>1</v>
      </c>
      <c r="D383" t="inlineStr">
        <is>
          <t>false</t>
        </is>
      </c>
      <c r="E383" t="inlineStr">
        <is>
          <t>false</t>
        </is>
      </c>
      <c r="G383" t="n">
        <v>0</v>
      </c>
      <c r="I383" s="13">
        <f>Wentland!S45</f>
        <v/>
      </c>
      <c r="K383" s="13">
        <f>Wentland!T45</f>
        <v/>
      </c>
      <c r="M383" t="n">
        <v>20</v>
      </c>
      <c r="AV383" t="inlineStr">
        <is>
          <t>Default</t>
        </is>
      </c>
      <c r="AW383" t="inlineStr">
        <is>
          <t>Default</t>
        </is>
      </c>
    </row>
    <row r="384">
      <c r="A384" t="n">
        <v>157</v>
      </c>
      <c r="B384" t="inlineStr">
        <is>
          <t>Dynamic Conservative BLUIX Indiv Stock</t>
        </is>
      </c>
      <c r="C384" t="n">
        <v>1</v>
      </c>
      <c r="D384" t="inlineStr">
        <is>
          <t>false</t>
        </is>
      </c>
      <c r="E384" t="inlineStr">
        <is>
          <t>false</t>
        </is>
      </c>
      <c r="G384" t="n">
        <v>0</v>
      </c>
      <c r="I384" s="13">
        <f>Wentland!S46</f>
        <v/>
      </c>
      <c r="K384" s="13">
        <f>Wentland!T46</f>
        <v/>
      </c>
      <c r="M384" t="n">
        <v>20</v>
      </c>
      <c r="AV384" t="inlineStr">
        <is>
          <t>Default</t>
        </is>
      </c>
      <c r="AW384" t="inlineStr">
        <is>
          <t>Default</t>
        </is>
      </c>
    </row>
    <row r="385">
      <c r="A385" t="n">
        <v>157</v>
      </c>
      <c r="B385" t="inlineStr">
        <is>
          <t>Dynamic Conservative BLUIX Indiv Stock</t>
        </is>
      </c>
      <c r="C385" t="n">
        <v>1</v>
      </c>
      <c r="D385" t="inlineStr">
        <is>
          <t>false</t>
        </is>
      </c>
      <c r="E385" t="inlineStr">
        <is>
          <t>false</t>
        </is>
      </c>
      <c r="G385" t="n">
        <v>0</v>
      </c>
      <c r="I385" s="13">
        <f>Wentland!S47</f>
        <v/>
      </c>
      <c r="K385" s="13">
        <f>Wentland!T47</f>
        <v/>
      </c>
      <c r="M385" t="n">
        <v>20</v>
      </c>
      <c r="AV385" t="inlineStr">
        <is>
          <t>Default</t>
        </is>
      </c>
      <c r="AW385" t="inlineStr">
        <is>
          <t>Default</t>
        </is>
      </c>
    </row>
    <row r="386">
      <c r="A386" t="n">
        <v>157</v>
      </c>
      <c r="B386" t="inlineStr">
        <is>
          <t>Dynamic Conservative BLUIX Indiv Stock</t>
        </is>
      </c>
      <c r="C386" t="n">
        <v>1</v>
      </c>
      <c r="D386" t="inlineStr">
        <is>
          <t>false</t>
        </is>
      </c>
      <c r="E386" t="inlineStr">
        <is>
          <t>false</t>
        </is>
      </c>
      <c r="G386" t="n">
        <v>0</v>
      </c>
      <c r="I386" s="13">
        <f>Wentland!S48</f>
        <v/>
      </c>
      <c r="K386" s="13">
        <f>Wentland!T48</f>
        <v/>
      </c>
      <c r="M386" t="n">
        <v>20</v>
      </c>
      <c r="AV386" t="inlineStr">
        <is>
          <t>Default</t>
        </is>
      </c>
      <c r="AW386" t="inlineStr">
        <is>
          <t>Default</t>
        </is>
      </c>
    </row>
    <row r="387">
      <c r="A387" t="n">
        <v>157</v>
      </c>
      <c r="B387" t="inlineStr">
        <is>
          <t>Dynamic Conservative BLUIX Indiv Stock</t>
        </is>
      </c>
      <c r="C387" t="n">
        <v>1</v>
      </c>
      <c r="D387" t="inlineStr">
        <is>
          <t>false</t>
        </is>
      </c>
      <c r="E387" t="inlineStr">
        <is>
          <t>false</t>
        </is>
      </c>
      <c r="G387" t="n">
        <v>0</v>
      </c>
      <c r="I387" s="13">
        <f>Wentland!S49</f>
        <v/>
      </c>
      <c r="K387" s="13">
        <f>Wentland!T49</f>
        <v/>
      </c>
      <c r="M387" t="n">
        <v>20</v>
      </c>
      <c r="AV387" t="inlineStr">
        <is>
          <t>Default</t>
        </is>
      </c>
      <c r="AW387" t="inlineStr">
        <is>
          <t>Default</t>
        </is>
      </c>
    </row>
    <row r="388">
      <c r="A388" t="n">
        <v>157</v>
      </c>
      <c r="B388" t="inlineStr">
        <is>
          <t>Dynamic Conservative BLUIX Indiv Stock</t>
        </is>
      </c>
      <c r="C388" t="n">
        <v>1</v>
      </c>
      <c r="D388" t="inlineStr">
        <is>
          <t>false</t>
        </is>
      </c>
      <c r="E388" t="inlineStr">
        <is>
          <t>false</t>
        </is>
      </c>
      <c r="G388" t="n">
        <v>0</v>
      </c>
      <c r="I388" s="13">
        <f>Wentland!S50</f>
        <v/>
      </c>
      <c r="K388" s="13">
        <f>Wentland!T50</f>
        <v/>
      </c>
      <c r="M388" t="n">
        <v>20</v>
      </c>
      <c r="AV388" t="inlineStr">
        <is>
          <t>Default</t>
        </is>
      </c>
      <c r="AW388" t="inlineStr">
        <is>
          <t>Default</t>
        </is>
      </c>
    </row>
    <row r="389">
      <c r="A389" t="n">
        <v>157</v>
      </c>
      <c r="B389" t="inlineStr">
        <is>
          <t>Dynamic Conservative BLUIX Indiv Stock</t>
        </is>
      </c>
      <c r="C389" t="n">
        <v>1</v>
      </c>
      <c r="D389" t="inlineStr">
        <is>
          <t>false</t>
        </is>
      </c>
      <c r="E389" t="inlineStr">
        <is>
          <t>false</t>
        </is>
      </c>
      <c r="G389" t="n">
        <v>0</v>
      </c>
      <c r="I389" s="13">
        <f>Wentland!S51</f>
        <v/>
      </c>
      <c r="K389" s="13">
        <f>Wentland!T51</f>
        <v/>
      </c>
      <c r="M389" t="n">
        <v>20</v>
      </c>
      <c r="AV389" t="inlineStr">
        <is>
          <t>Default</t>
        </is>
      </c>
      <c r="AW389" t="inlineStr">
        <is>
          <t>Default</t>
        </is>
      </c>
    </row>
    <row r="390">
      <c r="A390" t="n">
        <v>157</v>
      </c>
      <c r="B390" t="inlineStr">
        <is>
          <t>Dynamic Conservative BLUIX Indiv Stock</t>
        </is>
      </c>
      <c r="C390" t="n">
        <v>1</v>
      </c>
      <c r="D390" t="inlineStr">
        <is>
          <t>false</t>
        </is>
      </c>
      <c r="E390" t="inlineStr">
        <is>
          <t>false</t>
        </is>
      </c>
      <c r="G390" t="n">
        <v>0</v>
      </c>
      <c r="I390" s="13">
        <f>Wentland!S52</f>
        <v/>
      </c>
      <c r="K390" s="13">
        <f>Wentland!T52</f>
        <v/>
      </c>
      <c r="M390" t="n">
        <v>20</v>
      </c>
      <c r="AV390" t="inlineStr">
        <is>
          <t>Default</t>
        </is>
      </c>
      <c r="AW390" t="inlineStr">
        <is>
          <t>Default</t>
        </is>
      </c>
    </row>
    <row r="391">
      <c r="A391" t="n">
        <v>157</v>
      </c>
      <c r="B391" t="inlineStr">
        <is>
          <t>Dynamic Conservative BLUIX Indiv Stock</t>
        </is>
      </c>
      <c r="C391" t="n">
        <v>1</v>
      </c>
      <c r="D391" t="inlineStr">
        <is>
          <t>false</t>
        </is>
      </c>
      <c r="E391" t="inlineStr">
        <is>
          <t>false</t>
        </is>
      </c>
      <c r="G391" t="n">
        <v>0</v>
      </c>
      <c r="I391" s="13">
        <f>Wentland!S53</f>
        <v/>
      </c>
      <c r="K391" s="13">
        <f>Wentland!T53</f>
        <v/>
      </c>
      <c r="M391" t="n">
        <v>20</v>
      </c>
      <c r="AV391" t="inlineStr">
        <is>
          <t>Default</t>
        </is>
      </c>
      <c r="AW391" t="inlineStr">
        <is>
          <t>Default</t>
        </is>
      </c>
    </row>
    <row r="392">
      <c r="A392" t="n">
        <v>157</v>
      </c>
      <c r="B392" t="inlineStr">
        <is>
          <t>Dynamic Conservative BLUIX Indiv Stock</t>
        </is>
      </c>
      <c r="C392" t="n">
        <v>1</v>
      </c>
      <c r="D392" t="inlineStr">
        <is>
          <t>false</t>
        </is>
      </c>
      <c r="E392" t="inlineStr">
        <is>
          <t>false</t>
        </is>
      </c>
      <c r="G392" t="n">
        <v>0</v>
      </c>
      <c r="I392" s="13">
        <f>Wentland!S54</f>
        <v/>
      </c>
      <c r="K392" s="13">
        <f>Wentland!T54</f>
        <v/>
      </c>
      <c r="M392" t="n">
        <v>20</v>
      </c>
      <c r="AV392" t="inlineStr">
        <is>
          <t>Default</t>
        </is>
      </c>
      <c r="AW392" t="inlineStr">
        <is>
          <t>Default</t>
        </is>
      </c>
    </row>
    <row r="393">
      <c r="A393" t="n">
        <v>157</v>
      </c>
      <c r="B393" t="inlineStr">
        <is>
          <t>Dynamic Conservative BLUIX Indiv Stock</t>
        </is>
      </c>
      <c r="C393" t="n">
        <v>1</v>
      </c>
      <c r="D393" t="inlineStr">
        <is>
          <t>false</t>
        </is>
      </c>
      <c r="E393" t="inlineStr">
        <is>
          <t>false</t>
        </is>
      </c>
      <c r="G393" t="n">
        <v>0</v>
      </c>
      <c r="I393" s="13">
        <f>Wentland!S55</f>
        <v/>
      </c>
      <c r="K393" s="13">
        <f>Wentland!T55</f>
        <v/>
      </c>
      <c r="M393" t="n">
        <v>20</v>
      </c>
      <c r="AV393" t="inlineStr">
        <is>
          <t>Default</t>
        </is>
      </c>
      <c r="AW393" t="inlineStr">
        <is>
          <t>Default</t>
        </is>
      </c>
    </row>
    <row r="394">
      <c r="A394" t="n">
        <v>157</v>
      </c>
      <c r="B394" t="inlineStr">
        <is>
          <t>Dynamic Conservative BLUIX Indiv Stock</t>
        </is>
      </c>
      <c r="C394" t="n">
        <v>1</v>
      </c>
      <c r="D394" t="inlineStr">
        <is>
          <t>false</t>
        </is>
      </c>
      <c r="E394" t="inlineStr">
        <is>
          <t>false</t>
        </is>
      </c>
      <c r="G394" t="n">
        <v>0</v>
      </c>
      <c r="I394" s="13">
        <f>Wentland!S56</f>
        <v/>
      </c>
      <c r="K394" s="13">
        <f>Wentland!T56</f>
        <v/>
      </c>
      <c r="M394" t="n">
        <v>20</v>
      </c>
      <c r="AV394" t="inlineStr">
        <is>
          <t>Default</t>
        </is>
      </c>
      <c r="AW394" t="inlineStr">
        <is>
          <t>Default</t>
        </is>
      </c>
    </row>
    <row r="395">
      <c r="A395" t="n">
        <v>157</v>
      </c>
      <c r="B395" t="inlineStr">
        <is>
          <t>Dynamic Conservative BLUIX Indiv Stock</t>
        </is>
      </c>
      <c r="C395" t="n">
        <v>1</v>
      </c>
      <c r="D395" t="inlineStr">
        <is>
          <t>false</t>
        </is>
      </c>
      <c r="E395" t="inlineStr">
        <is>
          <t>false</t>
        </is>
      </c>
      <c r="G395" t="n">
        <v>0</v>
      </c>
      <c r="I395" s="13">
        <f>Wentland!S57</f>
        <v/>
      </c>
      <c r="K395" s="13">
        <f>Wentland!T57</f>
        <v/>
      </c>
      <c r="M395" t="n">
        <v>20</v>
      </c>
      <c r="AV395" t="inlineStr">
        <is>
          <t>Default</t>
        </is>
      </c>
      <c r="AW395" t="inlineStr">
        <is>
          <t>Default</t>
        </is>
      </c>
    </row>
    <row r="396">
      <c r="A396" t="n">
        <v>157</v>
      </c>
      <c r="B396" t="inlineStr">
        <is>
          <t>Dynamic Conservative BLUIX Indiv Stock</t>
        </is>
      </c>
      <c r="C396" t="n">
        <v>1</v>
      </c>
      <c r="D396" t="inlineStr">
        <is>
          <t>false</t>
        </is>
      </c>
      <c r="E396" t="inlineStr">
        <is>
          <t>false</t>
        </is>
      </c>
      <c r="G396" t="n">
        <v>0</v>
      </c>
      <c r="I396" s="13">
        <f>Wentland!S58</f>
        <v/>
      </c>
      <c r="K396" s="13">
        <f>Wentland!T58</f>
        <v/>
      </c>
      <c r="M396" t="n">
        <v>20</v>
      </c>
      <c r="AV396" t="inlineStr">
        <is>
          <t>Default</t>
        </is>
      </c>
      <c r="AW396" t="inlineStr">
        <is>
          <t>Default</t>
        </is>
      </c>
    </row>
    <row r="397">
      <c r="A397" t="n">
        <v>157</v>
      </c>
      <c r="B397" t="inlineStr">
        <is>
          <t>Dynamic Conservative BLUIX Indiv Stock</t>
        </is>
      </c>
      <c r="C397" t="n">
        <v>1</v>
      </c>
      <c r="D397" t="inlineStr">
        <is>
          <t>false</t>
        </is>
      </c>
      <c r="E397" t="inlineStr">
        <is>
          <t>false</t>
        </is>
      </c>
      <c r="G397" t="n">
        <v>0</v>
      </c>
      <c r="I397" s="13">
        <f>Wentland!S59</f>
        <v/>
      </c>
      <c r="K397" s="13">
        <f>Wentland!T59</f>
        <v/>
      </c>
      <c r="M397" t="n">
        <v>20</v>
      </c>
      <c r="AV397" t="inlineStr">
        <is>
          <t>Default</t>
        </is>
      </c>
      <c r="AW397" t="inlineStr">
        <is>
          <t>Default</t>
        </is>
      </c>
    </row>
    <row r="398">
      <c r="A398" t="n">
        <v>157</v>
      </c>
      <c r="B398" t="inlineStr">
        <is>
          <t>Dynamic Conservative BLUIX Indiv Stock</t>
        </is>
      </c>
      <c r="C398" t="n">
        <v>1</v>
      </c>
      <c r="D398" t="inlineStr">
        <is>
          <t>false</t>
        </is>
      </c>
      <c r="E398" t="inlineStr">
        <is>
          <t>false</t>
        </is>
      </c>
      <c r="G398" t="n">
        <v>0</v>
      </c>
      <c r="I398" s="13">
        <f>Wentland!S60</f>
        <v/>
      </c>
      <c r="K398" s="13">
        <f>Wentland!T60</f>
        <v/>
      </c>
      <c r="M398" t="n">
        <v>20</v>
      </c>
      <c r="AV398" t="inlineStr">
        <is>
          <t>Default</t>
        </is>
      </c>
      <c r="AW398" t="inlineStr">
        <is>
          <t>Default</t>
        </is>
      </c>
    </row>
    <row r="399">
      <c r="A399" t="n">
        <v>157</v>
      </c>
      <c r="B399" t="inlineStr">
        <is>
          <t>Dynamic Conservative BLUIX Indiv Stock</t>
        </is>
      </c>
      <c r="C399" t="n">
        <v>1</v>
      </c>
      <c r="D399" t="inlineStr">
        <is>
          <t>false</t>
        </is>
      </c>
      <c r="E399" t="inlineStr">
        <is>
          <t>false</t>
        </is>
      </c>
      <c r="G399" t="n">
        <v>0</v>
      </c>
      <c r="I399" s="13">
        <f>Wentland!S61</f>
        <v/>
      </c>
      <c r="K399" s="13">
        <f>Wentland!T61</f>
        <v/>
      </c>
      <c r="M399" t="n">
        <v>20</v>
      </c>
      <c r="AV399" t="inlineStr">
        <is>
          <t>Default</t>
        </is>
      </c>
      <c r="AW399" t="inlineStr">
        <is>
          <t>Default</t>
        </is>
      </c>
    </row>
    <row r="400">
      <c r="A400" t="n">
        <v>157</v>
      </c>
      <c r="B400" t="inlineStr">
        <is>
          <t>Dynamic Conservative BLUIX Indiv Stock</t>
        </is>
      </c>
      <c r="C400" t="n">
        <v>1</v>
      </c>
      <c r="D400" t="inlineStr">
        <is>
          <t>false</t>
        </is>
      </c>
      <c r="E400" t="inlineStr">
        <is>
          <t>false</t>
        </is>
      </c>
      <c r="G400" t="n">
        <v>0</v>
      </c>
      <c r="I400" s="13">
        <f>Wentland!S62</f>
        <v/>
      </c>
      <c r="K400" s="13">
        <f>Wentland!T62</f>
        <v/>
      </c>
      <c r="M400" t="n">
        <v>20</v>
      </c>
      <c r="AV400" t="inlineStr">
        <is>
          <t>Default</t>
        </is>
      </c>
      <c r="AW400" t="inlineStr">
        <is>
          <t>Default</t>
        </is>
      </c>
    </row>
    <row r="401">
      <c r="A401" t="n">
        <v>157</v>
      </c>
      <c r="B401" t="inlineStr">
        <is>
          <t>Dynamic Conservative BLUIX Indiv Stock</t>
        </is>
      </c>
      <c r="C401" t="n">
        <v>1</v>
      </c>
      <c r="D401" t="inlineStr">
        <is>
          <t>false</t>
        </is>
      </c>
      <c r="E401" t="inlineStr">
        <is>
          <t>false</t>
        </is>
      </c>
      <c r="G401" t="n">
        <v>0</v>
      </c>
      <c r="I401" s="13">
        <f>Wentland!S63</f>
        <v/>
      </c>
      <c r="K401" s="13">
        <f>Wentland!T63</f>
        <v/>
      </c>
      <c r="M401" t="n">
        <v>20</v>
      </c>
      <c r="AV401" t="inlineStr">
        <is>
          <t>Default</t>
        </is>
      </c>
      <c r="AW401" t="inlineStr">
        <is>
          <t>Default</t>
        </is>
      </c>
    </row>
    <row r="402">
      <c r="A402" t="n">
        <v>157</v>
      </c>
      <c r="B402" t="inlineStr">
        <is>
          <t>Dynamic Conservative BLUIX Indiv Stock</t>
        </is>
      </c>
      <c r="C402" t="n">
        <v>1</v>
      </c>
      <c r="D402" t="inlineStr">
        <is>
          <t>false</t>
        </is>
      </c>
      <c r="E402" t="inlineStr">
        <is>
          <t>false</t>
        </is>
      </c>
      <c r="G402" t="n">
        <v>0</v>
      </c>
      <c r="I402" s="13">
        <f>Wentland!S64</f>
        <v/>
      </c>
      <c r="K402" s="13">
        <f>Wentland!T64</f>
        <v/>
      </c>
      <c r="M402" t="n">
        <v>20</v>
      </c>
      <c r="AV402" t="inlineStr">
        <is>
          <t>Default</t>
        </is>
      </c>
      <c r="AW402" t="inlineStr">
        <is>
          <t>Default</t>
        </is>
      </c>
    </row>
    <row r="403">
      <c r="A403" t="n">
        <v>157</v>
      </c>
      <c r="B403" t="inlineStr">
        <is>
          <t>Dynamic Conservative BLUIX Indiv Stock</t>
        </is>
      </c>
      <c r="C403" t="n">
        <v>1</v>
      </c>
      <c r="D403" t="inlineStr">
        <is>
          <t>false</t>
        </is>
      </c>
      <c r="E403" t="inlineStr">
        <is>
          <t>false</t>
        </is>
      </c>
      <c r="G403" t="n">
        <v>0</v>
      </c>
      <c r="I403" s="13">
        <f>Wentland!S65</f>
        <v/>
      </c>
      <c r="K403" s="13">
        <f>Wentland!T65</f>
        <v/>
      </c>
      <c r="M403" t="n">
        <v>20</v>
      </c>
      <c r="AV403" t="inlineStr">
        <is>
          <t>Default</t>
        </is>
      </c>
      <c r="AW403" t="inlineStr">
        <is>
          <t>Default</t>
        </is>
      </c>
    </row>
    <row r="404">
      <c r="A404" t="n">
        <v>157</v>
      </c>
      <c r="B404" t="inlineStr">
        <is>
          <t>Dynamic Conservative BLUIX Indiv Stock</t>
        </is>
      </c>
      <c r="C404" t="n">
        <v>1</v>
      </c>
      <c r="D404" t="inlineStr">
        <is>
          <t>false</t>
        </is>
      </c>
      <c r="E404" t="inlineStr">
        <is>
          <t>false</t>
        </is>
      </c>
      <c r="G404" t="n">
        <v>0</v>
      </c>
      <c r="I404" s="13">
        <f>Wentland!S66</f>
        <v/>
      </c>
      <c r="K404" s="13">
        <f>Wentland!T66</f>
        <v/>
      </c>
      <c r="M404" t="n">
        <v>20</v>
      </c>
      <c r="AV404" t="inlineStr">
        <is>
          <t>Default</t>
        </is>
      </c>
      <c r="AW404" t="inlineStr">
        <is>
          <t>Default</t>
        </is>
      </c>
    </row>
    <row r="405">
      <c r="A405" t="n">
        <v>157</v>
      </c>
      <c r="B405" t="inlineStr">
        <is>
          <t>Dynamic Conservative BLUIX Indiv Stock</t>
        </is>
      </c>
      <c r="C405" t="n">
        <v>1</v>
      </c>
      <c r="D405" t="inlineStr">
        <is>
          <t>false</t>
        </is>
      </c>
      <c r="E405" t="inlineStr">
        <is>
          <t>false</t>
        </is>
      </c>
      <c r="G405" t="n">
        <v>0</v>
      </c>
      <c r="I405" s="13">
        <f>Wentland!S67</f>
        <v/>
      </c>
      <c r="K405" s="13">
        <f>Wentland!T67</f>
        <v/>
      </c>
      <c r="M405" t="n">
        <v>20</v>
      </c>
      <c r="AV405" t="inlineStr">
        <is>
          <t>Default</t>
        </is>
      </c>
      <c r="AW405" t="inlineStr">
        <is>
          <t>Default</t>
        </is>
      </c>
    </row>
    <row r="406">
      <c r="A406" t="n">
        <v>157</v>
      </c>
      <c r="B406" t="inlineStr">
        <is>
          <t>Dynamic Conservative BLUIX Indiv Stock</t>
        </is>
      </c>
      <c r="C406" t="n">
        <v>1</v>
      </c>
      <c r="D406" t="inlineStr">
        <is>
          <t>false</t>
        </is>
      </c>
      <c r="E406" t="inlineStr">
        <is>
          <t>false</t>
        </is>
      </c>
      <c r="G406" t="n">
        <v>0</v>
      </c>
      <c r="I406" s="13">
        <f>Wentland!S68</f>
        <v/>
      </c>
      <c r="K406" s="13">
        <f>Wentland!T68</f>
        <v/>
      </c>
      <c r="M406" t="n">
        <v>20</v>
      </c>
      <c r="AV406" t="inlineStr">
        <is>
          <t>Default</t>
        </is>
      </c>
      <c r="AW406" t="inlineStr">
        <is>
          <t>Default</t>
        </is>
      </c>
    </row>
    <row r="407">
      <c r="A407" t="n">
        <v>157</v>
      </c>
      <c r="B407" t="inlineStr">
        <is>
          <t>Dynamic Conservative BLUIX Indiv Stock</t>
        </is>
      </c>
      <c r="C407" t="n">
        <v>1</v>
      </c>
      <c r="D407" t="inlineStr">
        <is>
          <t>false</t>
        </is>
      </c>
      <c r="E407" t="inlineStr">
        <is>
          <t>false</t>
        </is>
      </c>
      <c r="G407" t="n">
        <v>0</v>
      </c>
      <c r="I407" s="13">
        <f>Wentland!S69</f>
        <v/>
      </c>
      <c r="K407" s="13">
        <f>Wentland!T69</f>
        <v/>
      </c>
      <c r="M407" t="n">
        <v>20</v>
      </c>
      <c r="AV407" t="inlineStr">
        <is>
          <t>Default</t>
        </is>
      </c>
      <c r="AW407" t="inlineStr">
        <is>
          <t>Default</t>
        </is>
      </c>
    </row>
    <row r="408">
      <c r="A408" t="n">
        <v>157</v>
      </c>
      <c r="B408" t="inlineStr">
        <is>
          <t>Dynamic Conservative BLUIX Indiv Stock</t>
        </is>
      </c>
      <c r="C408" t="n">
        <v>1</v>
      </c>
      <c r="D408" t="inlineStr">
        <is>
          <t>false</t>
        </is>
      </c>
      <c r="E408" t="inlineStr">
        <is>
          <t>false</t>
        </is>
      </c>
      <c r="G408" t="n">
        <v>0</v>
      </c>
      <c r="I408" s="13">
        <f>Wentland!S70</f>
        <v/>
      </c>
      <c r="K408" s="13">
        <f>Wentland!T70</f>
        <v/>
      </c>
      <c r="M408" t="n">
        <v>20</v>
      </c>
      <c r="AV408" t="inlineStr">
        <is>
          <t>Default</t>
        </is>
      </c>
      <c r="AW408" t="inlineStr">
        <is>
          <t>Default</t>
        </is>
      </c>
    </row>
    <row r="409">
      <c r="A409" t="n">
        <v>157</v>
      </c>
      <c r="B409" t="inlineStr">
        <is>
          <t>Dynamic Conservative BLUIX Indiv Stock</t>
        </is>
      </c>
      <c r="C409" t="n">
        <v>1</v>
      </c>
      <c r="D409" t="inlineStr">
        <is>
          <t>false</t>
        </is>
      </c>
      <c r="E409" t="inlineStr">
        <is>
          <t>false</t>
        </is>
      </c>
      <c r="G409" t="n">
        <v>0</v>
      </c>
      <c r="I409" s="13">
        <f>Wentland!S71</f>
        <v/>
      </c>
      <c r="K409" s="13">
        <f>Wentland!T71</f>
        <v/>
      </c>
      <c r="M409" t="n">
        <v>20</v>
      </c>
      <c r="AV409" t="inlineStr">
        <is>
          <t>Default</t>
        </is>
      </c>
      <c r="AW409" t="inlineStr">
        <is>
          <t>Default</t>
        </is>
      </c>
    </row>
    <row r="410">
      <c r="A410" t="n">
        <v>157</v>
      </c>
      <c r="B410" t="inlineStr">
        <is>
          <t>Dynamic Conservative BLUIX Indiv Stock</t>
        </is>
      </c>
      <c r="C410" t="n">
        <v>1</v>
      </c>
      <c r="D410" t="inlineStr">
        <is>
          <t>false</t>
        </is>
      </c>
      <c r="E410" t="inlineStr">
        <is>
          <t>false</t>
        </is>
      </c>
      <c r="G410" t="n">
        <v>0</v>
      </c>
      <c r="I410" s="13">
        <f>Wentland!S72</f>
        <v/>
      </c>
      <c r="K410" s="13">
        <f>Wentland!T72</f>
        <v/>
      </c>
      <c r="M410" t="n">
        <v>20</v>
      </c>
      <c r="AV410" t="inlineStr">
        <is>
          <t>Default</t>
        </is>
      </c>
      <c r="AW410" t="inlineStr">
        <is>
          <t>Default</t>
        </is>
      </c>
    </row>
    <row r="411">
      <c r="A411" t="n">
        <v>157</v>
      </c>
      <c r="B411" t="inlineStr">
        <is>
          <t>Dynamic Conservative BLUIX Indiv Stock</t>
        </is>
      </c>
      <c r="C411" t="n">
        <v>1</v>
      </c>
      <c r="D411" t="inlineStr">
        <is>
          <t>false</t>
        </is>
      </c>
      <c r="E411" t="inlineStr">
        <is>
          <t>false</t>
        </is>
      </c>
      <c r="G411" t="n">
        <v>0</v>
      </c>
      <c r="I411" s="13">
        <f>Wentland!S73</f>
        <v/>
      </c>
      <c r="K411" s="13">
        <f>Wentland!T73</f>
        <v/>
      </c>
      <c r="M411" t="n">
        <v>20</v>
      </c>
      <c r="AV411" t="inlineStr">
        <is>
          <t>Default</t>
        </is>
      </c>
      <c r="AW411" t="inlineStr">
        <is>
          <t>Default</t>
        </is>
      </c>
    </row>
    <row r="412">
      <c r="A412" t="n">
        <v>157</v>
      </c>
      <c r="B412" t="inlineStr">
        <is>
          <t>Dynamic Conservative BLUIX Indiv Stock</t>
        </is>
      </c>
      <c r="C412" t="n">
        <v>1</v>
      </c>
      <c r="D412" t="inlineStr">
        <is>
          <t>false</t>
        </is>
      </c>
      <c r="E412" t="inlineStr">
        <is>
          <t>false</t>
        </is>
      </c>
      <c r="G412" t="n">
        <v>0</v>
      </c>
      <c r="I412" s="13">
        <f>Wentland!S74</f>
        <v/>
      </c>
      <c r="K412" s="13">
        <f>Wentland!T74</f>
        <v/>
      </c>
      <c r="M412" t="n">
        <v>20</v>
      </c>
      <c r="AV412" t="inlineStr">
        <is>
          <t>Default</t>
        </is>
      </c>
      <c r="AW412" t="inlineStr">
        <is>
          <t>Default</t>
        </is>
      </c>
    </row>
    <row r="413">
      <c r="A413" t="n">
        <v>157</v>
      </c>
      <c r="B413" t="inlineStr">
        <is>
          <t>Dynamic Conservative BLUIX Indiv Stock</t>
        </is>
      </c>
      <c r="C413" t="n">
        <v>1</v>
      </c>
      <c r="D413" t="inlineStr">
        <is>
          <t>false</t>
        </is>
      </c>
      <c r="E413" t="inlineStr">
        <is>
          <t>false</t>
        </is>
      </c>
      <c r="G413" t="n">
        <v>0</v>
      </c>
      <c r="I413" s="13">
        <f>Wentland!S75</f>
        <v/>
      </c>
      <c r="K413" s="13">
        <f>Wentland!T75</f>
        <v/>
      </c>
      <c r="M413" t="n">
        <v>20</v>
      </c>
      <c r="AV413" t="inlineStr">
        <is>
          <t>Default</t>
        </is>
      </c>
      <c r="AW413" t="inlineStr">
        <is>
          <t>Default</t>
        </is>
      </c>
    </row>
    <row r="414">
      <c r="A414" t="n">
        <v>157</v>
      </c>
      <c r="B414" t="inlineStr">
        <is>
          <t>Dynamic Conservative BLUIX Indiv Stock</t>
        </is>
      </c>
      <c r="C414" t="n">
        <v>1</v>
      </c>
      <c r="D414" t="inlineStr">
        <is>
          <t>false</t>
        </is>
      </c>
      <c r="E414" t="inlineStr">
        <is>
          <t>false</t>
        </is>
      </c>
      <c r="G414" t="n">
        <v>0</v>
      </c>
      <c r="I414" s="13">
        <f>Wentland!S76</f>
        <v/>
      </c>
      <c r="K414" s="13">
        <f>Wentland!T76</f>
        <v/>
      </c>
      <c r="M414" t="n">
        <v>20</v>
      </c>
      <c r="AV414" t="inlineStr">
        <is>
          <t>Default</t>
        </is>
      </c>
      <c r="AW414" t="inlineStr">
        <is>
          <t>Default</t>
        </is>
      </c>
    </row>
    <row r="415">
      <c r="A415" t="n">
        <v>157</v>
      </c>
      <c r="B415" t="inlineStr">
        <is>
          <t>Dynamic Conservative BLUIX Indiv Stock</t>
        </is>
      </c>
      <c r="C415" t="n">
        <v>1</v>
      </c>
      <c r="D415" t="inlineStr">
        <is>
          <t>false</t>
        </is>
      </c>
      <c r="E415" t="inlineStr">
        <is>
          <t>false</t>
        </is>
      </c>
      <c r="G415" t="n">
        <v>0</v>
      </c>
      <c r="I415" s="13">
        <f>Wentland!S77</f>
        <v/>
      </c>
      <c r="K415" s="13">
        <f>Wentland!T77</f>
        <v/>
      </c>
      <c r="M415" t="n">
        <v>20</v>
      </c>
      <c r="AV415" t="inlineStr">
        <is>
          <t>Default</t>
        </is>
      </c>
      <c r="AW415" t="inlineStr">
        <is>
          <t>Default</t>
        </is>
      </c>
    </row>
    <row r="416">
      <c r="A416" t="n">
        <v>157</v>
      </c>
      <c r="B416" t="inlineStr">
        <is>
          <t>Dynamic Conservative BLUIX Indiv Stock</t>
        </is>
      </c>
      <c r="C416" t="n">
        <v>1</v>
      </c>
      <c r="D416" t="inlineStr">
        <is>
          <t>false</t>
        </is>
      </c>
      <c r="E416" t="inlineStr">
        <is>
          <t>false</t>
        </is>
      </c>
      <c r="G416" t="n">
        <v>0</v>
      </c>
      <c r="I416" s="13">
        <f>Wentland!S78</f>
        <v/>
      </c>
      <c r="K416" s="13">
        <f>Wentland!T78</f>
        <v/>
      </c>
      <c r="M416" t="n">
        <v>20</v>
      </c>
      <c r="AV416" t="inlineStr">
        <is>
          <t>Default</t>
        </is>
      </c>
      <c r="AW416" t="inlineStr">
        <is>
          <t>Default</t>
        </is>
      </c>
    </row>
    <row r="417">
      <c r="A417" t="n">
        <v>157</v>
      </c>
      <c r="B417" t="inlineStr">
        <is>
          <t>Dynamic Conservative BLUIX Indiv Stock</t>
        </is>
      </c>
      <c r="C417" t="n">
        <v>1</v>
      </c>
      <c r="D417" t="inlineStr">
        <is>
          <t>false</t>
        </is>
      </c>
      <c r="E417" t="inlineStr">
        <is>
          <t>false</t>
        </is>
      </c>
      <c r="G417" t="n">
        <v>0</v>
      </c>
      <c r="I417" s="13">
        <f>Wentland!S79</f>
        <v/>
      </c>
      <c r="K417" s="13">
        <f>Wentland!T79</f>
        <v/>
      </c>
      <c r="M417" t="n">
        <v>20</v>
      </c>
      <c r="AV417" t="inlineStr">
        <is>
          <t>Default</t>
        </is>
      </c>
      <c r="AW417" t="inlineStr">
        <is>
          <t>Default</t>
        </is>
      </c>
    </row>
    <row r="418">
      <c r="A418" t="n">
        <v>157</v>
      </c>
      <c r="B418" t="inlineStr">
        <is>
          <t>Dynamic Conservative BLUIX Indiv Stock</t>
        </is>
      </c>
      <c r="C418" t="n">
        <v>1</v>
      </c>
      <c r="D418" t="inlineStr">
        <is>
          <t>false</t>
        </is>
      </c>
      <c r="E418" t="inlineStr">
        <is>
          <t>false</t>
        </is>
      </c>
      <c r="G418" t="n">
        <v>0</v>
      </c>
      <c r="I418" s="13">
        <f>Wentland!S80</f>
        <v/>
      </c>
      <c r="K418" s="13">
        <f>Wentland!T80</f>
        <v/>
      </c>
      <c r="M418" t="n">
        <v>20</v>
      </c>
      <c r="AV418" t="inlineStr">
        <is>
          <t>Default</t>
        </is>
      </c>
      <c r="AW418" t="inlineStr">
        <is>
          <t>Default</t>
        </is>
      </c>
    </row>
    <row r="419">
      <c r="A419" t="n">
        <v>157</v>
      </c>
      <c r="B419" t="inlineStr">
        <is>
          <t>Dynamic Conservative BLUIX Indiv Stock</t>
        </is>
      </c>
      <c r="C419" t="n">
        <v>1</v>
      </c>
      <c r="D419" t="inlineStr">
        <is>
          <t>false</t>
        </is>
      </c>
      <c r="E419" t="inlineStr">
        <is>
          <t>false</t>
        </is>
      </c>
      <c r="G419" t="n">
        <v>0</v>
      </c>
      <c r="I419" s="13">
        <f>Wentland!S81</f>
        <v/>
      </c>
      <c r="K419" s="13">
        <f>Wentland!T81</f>
        <v/>
      </c>
      <c r="M419" t="n">
        <v>20</v>
      </c>
      <c r="AV419" t="inlineStr">
        <is>
          <t>Default</t>
        </is>
      </c>
      <c r="AW419" t="inlineStr">
        <is>
          <t>Default</t>
        </is>
      </c>
    </row>
    <row r="420">
      <c r="A420" t="n">
        <v>157</v>
      </c>
      <c r="B420" t="inlineStr">
        <is>
          <t>Dynamic Conservative BLUIX Indiv Stock</t>
        </is>
      </c>
      <c r="C420" t="n">
        <v>1</v>
      </c>
      <c r="D420" t="inlineStr">
        <is>
          <t>false</t>
        </is>
      </c>
      <c r="E420" t="inlineStr">
        <is>
          <t>false</t>
        </is>
      </c>
      <c r="G420" t="n">
        <v>0</v>
      </c>
      <c r="I420" s="13">
        <f>Wentland!S82</f>
        <v/>
      </c>
      <c r="K420" s="13">
        <f>Wentland!T82</f>
        <v/>
      </c>
      <c r="M420" t="n">
        <v>20</v>
      </c>
      <c r="AV420" t="inlineStr">
        <is>
          <t>Default</t>
        </is>
      </c>
      <c r="AW420" t="inlineStr">
        <is>
          <t>Default</t>
        </is>
      </c>
    </row>
    <row r="421">
      <c r="A421" t="n">
        <v>157</v>
      </c>
      <c r="B421" t="inlineStr">
        <is>
          <t>Dynamic Conservative BLUIX Indiv Stock</t>
        </is>
      </c>
      <c r="C421" t="n">
        <v>1</v>
      </c>
      <c r="D421" t="inlineStr">
        <is>
          <t>false</t>
        </is>
      </c>
      <c r="E421" t="inlineStr">
        <is>
          <t>false</t>
        </is>
      </c>
      <c r="G421" t="n">
        <v>0</v>
      </c>
      <c r="I421" s="13">
        <f>Wentland!S83</f>
        <v/>
      </c>
      <c r="K421" s="13">
        <f>Wentland!T83</f>
        <v/>
      </c>
      <c r="M421" t="n">
        <v>20</v>
      </c>
      <c r="AV421" t="inlineStr">
        <is>
          <t>Default</t>
        </is>
      </c>
      <c r="AW421" t="inlineStr">
        <is>
          <t>Default</t>
        </is>
      </c>
    </row>
    <row r="422">
      <c r="A422" t="n">
        <v>157</v>
      </c>
      <c r="B422" t="inlineStr">
        <is>
          <t>Dynamic Conservative BLUIX Indiv Stock</t>
        </is>
      </c>
      <c r="C422" t="n">
        <v>1</v>
      </c>
      <c r="D422" t="inlineStr">
        <is>
          <t>false</t>
        </is>
      </c>
      <c r="E422" t="inlineStr">
        <is>
          <t>false</t>
        </is>
      </c>
      <c r="G422" t="n">
        <v>0</v>
      </c>
      <c r="I422" s="13">
        <f>Wentland!S84</f>
        <v/>
      </c>
      <c r="K422" s="13">
        <f>Wentland!T84</f>
        <v/>
      </c>
      <c r="M422" t="n">
        <v>20</v>
      </c>
      <c r="AV422" t="inlineStr">
        <is>
          <t>Default</t>
        </is>
      </c>
      <c r="AW422" t="inlineStr">
        <is>
          <t>Default</t>
        </is>
      </c>
    </row>
    <row r="423">
      <c r="A423" t="n">
        <v>157</v>
      </c>
      <c r="B423" t="inlineStr">
        <is>
          <t>Dynamic Conservative BLUIX Indiv Stock</t>
        </is>
      </c>
      <c r="C423" t="n">
        <v>1</v>
      </c>
      <c r="D423" t="inlineStr">
        <is>
          <t>false</t>
        </is>
      </c>
      <c r="E423" t="inlineStr">
        <is>
          <t>false</t>
        </is>
      </c>
      <c r="G423" t="n">
        <v>0</v>
      </c>
      <c r="I423" s="13">
        <f>Wentland!S85</f>
        <v/>
      </c>
      <c r="K423" s="13">
        <f>Wentland!T85</f>
        <v/>
      </c>
      <c r="M423" t="n">
        <v>20</v>
      </c>
      <c r="AV423" t="inlineStr">
        <is>
          <t>Default</t>
        </is>
      </c>
      <c r="AW423" t="inlineStr">
        <is>
          <t>Default</t>
        </is>
      </c>
    </row>
    <row r="424">
      <c r="A424" t="n">
        <v>157</v>
      </c>
      <c r="B424" t="inlineStr">
        <is>
          <t>Dynamic Conservative BLUIX Indiv Stock</t>
        </is>
      </c>
      <c r="C424" t="n">
        <v>1</v>
      </c>
      <c r="D424" t="inlineStr">
        <is>
          <t>false</t>
        </is>
      </c>
      <c r="E424" t="inlineStr">
        <is>
          <t>false</t>
        </is>
      </c>
      <c r="G424" t="n">
        <v>0</v>
      </c>
      <c r="I424" s="13">
        <f>Wentland!S86</f>
        <v/>
      </c>
      <c r="K424" s="13">
        <f>Wentland!T86</f>
        <v/>
      </c>
      <c r="M424" t="n">
        <v>20</v>
      </c>
      <c r="AV424" t="inlineStr">
        <is>
          <t>Default</t>
        </is>
      </c>
      <c r="AW424" t="inlineStr">
        <is>
          <t>Default</t>
        </is>
      </c>
    </row>
    <row r="425">
      <c r="A425" t="n">
        <v>157</v>
      </c>
      <c r="B425" t="inlineStr">
        <is>
          <t>Dynamic Conservative BLUIX Indiv Stock</t>
        </is>
      </c>
      <c r="C425" t="n">
        <v>1</v>
      </c>
      <c r="D425" t="inlineStr">
        <is>
          <t>false</t>
        </is>
      </c>
      <c r="E425" t="inlineStr">
        <is>
          <t>false</t>
        </is>
      </c>
      <c r="G425" t="n">
        <v>0</v>
      </c>
      <c r="I425" s="13">
        <f>Wentland!S87</f>
        <v/>
      </c>
      <c r="K425" s="13">
        <f>Wentland!T87</f>
        <v/>
      </c>
      <c r="M425" t="n">
        <v>20</v>
      </c>
      <c r="AV425" t="inlineStr">
        <is>
          <t>Default</t>
        </is>
      </c>
      <c r="AW425" t="inlineStr">
        <is>
          <t>Default</t>
        </is>
      </c>
    </row>
    <row r="426">
      <c r="A426" t="n">
        <v>157</v>
      </c>
      <c r="B426" t="inlineStr">
        <is>
          <t>Dynamic Conservative BLUIX Indiv Stock</t>
        </is>
      </c>
      <c r="C426" t="n">
        <v>1</v>
      </c>
      <c r="D426" t="inlineStr">
        <is>
          <t>false</t>
        </is>
      </c>
      <c r="E426" t="inlineStr">
        <is>
          <t>false</t>
        </is>
      </c>
      <c r="G426" t="n">
        <v>0</v>
      </c>
      <c r="I426" s="13">
        <f>Wentland!S88</f>
        <v/>
      </c>
      <c r="K426" s="13">
        <f>Wentland!T88</f>
        <v/>
      </c>
      <c r="M426" t="n">
        <v>20</v>
      </c>
      <c r="AV426" t="inlineStr">
        <is>
          <t>Default</t>
        </is>
      </c>
      <c r="AW426" t="inlineStr">
        <is>
          <t>Default</t>
        </is>
      </c>
    </row>
    <row r="427">
      <c r="A427" t="n">
        <v>157</v>
      </c>
      <c r="B427" t="inlineStr">
        <is>
          <t>Dynamic Conservative BLUIX Indiv Stock</t>
        </is>
      </c>
      <c r="C427" t="n">
        <v>1</v>
      </c>
      <c r="D427" t="inlineStr">
        <is>
          <t>false</t>
        </is>
      </c>
      <c r="E427" t="inlineStr">
        <is>
          <t>false</t>
        </is>
      </c>
      <c r="G427" t="n">
        <v>0</v>
      </c>
      <c r="I427" s="13">
        <f>Wentland!S89</f>
        <v/>
      </c>
      <c r="K427" s="13">
        <f>Wentland!T89</f>
        <v/>
      </c>
      <c r="M427" t="n">
        <v>20</v>
      </c>
      <c r="AV427" t="inlineStr">
        <is>
          <t>Default</t>
        </is>
      </c>
      <c r="AW427" t="inlineStr">
        <is>
          <t>Default</t>
        </is>
      </c>
    </row>
    <row r="428">
      <c r="A428" t="n">
        <v>157</v>
      </c>
      <c r="B428" t="inlineStr">
        <is>
          <t>Dynamic Conservative BLUIX Indiv Stock</t>
        </is>
      </c>
      <c r="C428" t="n">
        <v>1</v>
      </c>
      <c r="D428" t="inlineStr">
        <is>
          <t>false</t>
        </is>
      </c>
      <c r="E428" t="inlineStr">
        <is>
          <t>false</t>
        </is>
      </c>
      <c r="G428" t="n">
        <v>0</v>
      </c>
      <c r="I428" s="13">
        <f>Wentland!S90</f>
        <v/>
      </c>
      <c r="K428" s="13">
        <f>Wentland!T90</f>
        <v/>
      </c>
      <c r="M428" t="n">
        <v>20</v>
      </c>
      <c r="AV428" t="inlineStr">
        <is>
          <t>Default</t>
        </is>
      </c>
      <c r="AW428" t="inlineStr">
        <is>
          <t>Default</t>
        </is>
      </c>
    </row>
    <row r="429">
      <c r="A429" t="n">
        <v>157</v>
      </c>
      <c r="B429" t="inlineStr">
        <is>
          <t>Dynamic Conservative BLUIX Indiv Stock</t>
        </is>
      </c>
      <c r="C429" t="n">
        <v>1</v>
      </c>
      <c r="D429" t="inlineStr">
        <is>
          <t>false</t>
        </is>
      </c>
      <c r="E429" t="inlineStr">
        <is>
          <t>false</t>
        </is>
      </c>
      <c r="G429" t="n">
        <v>0</v>
      </c>
      <c r="I429" s="13">
        <f>Wentland!S91</f>
        <v/>
      </c>
      <c r="K429" s="13">
        <f>Wentland!T91</f>
        <v/>
      </c>
      <c r="M429" t="n">
        <v>20</v>
      </c>
      <c r="AV429" t="inlineStr">
        <is>
          <t>Default</t>
        </is>
      </c>
      <c r="AW429" t="inlineStr">
        <is>
          <t>Default</t>
        </is>
      </c>
    </row>
    <row r="430">
      <c r="A430" t="n">
        <v>157</v>
      </c>
      <c r="B430" t="inlineStr">
        <is>
          <t>Dynamic Conservative BLUIX Indiv Stock</t>
        </is>
      </c>
      <c r="C430" t="n">
        <v>1</v>
      </c>
      <c r="D430" t="inlineStr">
        <is>
          <t>false</t>
        </is>
      </c>
      <c r="E430" t="inlineStr">
        <is>
          <t>false</t>
        </is>
      </c>
      <c r="G430" t="n">
        <v>0</v>
      </c>
      <c r="I430" s="13">
        <f>Wentland!S92</f>
        <v/>
      </c>
      <c r="K430" s="13">
        <f>Wentland!T92</f>
        <v/>
      </c>
      <c r="M430" t="n">
        <v>20</v>
      </c>
      <c r="AV430" t="inlineStr">
        <is>
          <t>Default</t>
        </is>
      </c>
      <c r="AW430" t="inlineStr">
        <is>
          <t>Default</t>
        </is>
      </c>
    </row>
    <row r="431">
      <c r="A431" t="n">
        <v>157</v>
      </c>
      <c r="B431" t="inlineStr">
        <is>
          <t>Dynamic Conservative BLUIX Indiv Stock</t>
        </is>
      </c>
      <c r="C431" t="n">
        <v>1</v>
      </c>
      <c r="D431" t="inlineStr">
        <is>
          <t>false</t>
        </is>
      </c>
      <c r="E431" t="inlineStr">
        <is>
          <t>false</t>
        </is>
      </c>
      <c r="G431" t="n">
        <v>0</v>
      </c>
      <c r="I431" s="13">
        <f>Wentland!S93</f>
        <v/>
      </c>
      <c r="K431" s="13">
        <f>Wentland!T93</f>
        <v/>
      </c>
      <c r="M431" t="n">
        <v>20</v>
      </c>
      <c r="AV431" t="inlineStr">
        <is>
          <t>Default</t>
        </is>
      </c>
      <c r="AW431" t="inlineStr">
        <is>
          <t>Default</t>
        </is>
      </c>
    </row>
    <row r="432">
      <c r="A432" t="n">
        <v>157</v>
      </c>
      <c r="B432" t="inlineStr">
        <is>
          <t>Dynamic Conservative BLUIX Indiv Stock</t>
        </is>
      </c>
      <c r="C432" t="n">
        <v>1</v>
      </c>
      <c r="D432" t="inlineStr">
        <is>
          <t>false</t>
        </is>
      </c>
      <c r="E432" t="inlineStr">
        <is>
          <t>false</t>
        </is>
      </c>
      <c r="G432" t="n">
        <v>0</v>
      </c>
      <c r="I432" s="13">
        <f>Wentland!S94</f>
        <v/>
      </c>
      <c r="K432" s="13">
        <f>Wentland!T94</f>
        <v/>
      </c>
      <c r="M432" t="n">
        <v>20</v>
      </c>
      <c r="AV432" t="inlineStr">
        <is>
          <t>Default</t>
        </is>
      </c>
      <c r="AW432" t="inlineStr">
        <is>
          <t>Default</t>
        </is>
      </c>
    </row>
    <row r="433">
      <c r="A433" t="n">
        <v>157</v>
      </c>
      <c r="B433" t="inlineStr">
        <is>
          <t>Dynamic Conservative BLUIX Indiv Stock</t>
        </is>
      </c>
      <c r="C433" t="n">
        <v>1</v>
      </c>
      <c r="D433" t="inlineStr">
        <is>
          <t>false</t>
        </is>
      </c>
      <c r="E433" t="inlineStr">
        <is>
          <t>false</t>
        </is>
      </c>
      <c r="G433" t="n">
        <v>0</v>
      </c>
      <c r="I433" s="13">
        <f>Wentland!S95</f>
        <v/>
      </c>
      <c r="K433" s="13">
        <f>Wentland!T95</f>
        <v/>
      </c>
      <c r="M433" t="n">
        <v>20</v>
      </c>
      <c r="AV433" t="inlineStr">
        <is>
          <t>Default</t>
        </is>
      </c>
      <c r="AW433" t="inlineStr">
        <is>
          <t>Default</t>
        </is>
      </c>
    </row>
    <row r="434">
      <c r="A434" t="n">
        <v>157</v>
      </c>
      <c r="B434" t="inlineStr">
        <is>
          <t>Dynamic Conservative BLUIX Indiv Stock</t>
        </is>
      </c>
      <c r="C434" t="n">
        <v>1</v>
      </c>
      <c r="D434" t="inlineStr">
        <is>
          <t>false</t>
        </is>
      </c>
      <c r="E434" t="inlineStr">
        <is>
          <t>false</t>
        </is>
      </c>
      <c r="G434" t="n">
        <v>0</v>
      </c>
      <c r="I434" s="13">
        <f>Wentland!S96</f>
        <v/>
      </c>
      <c r="K434" s="13">
        <f>Wentland!T96</f>
        <v/>
      </c>
      <c r="M434" t="n">
        <v>20</v>
      </c>
      <c r="AV434" t="inlineStr">
        <is>
          <t>Default</t>
        </is>
      </c>
      <c r="AW434" t="inlineStr">
        <is>
          <t>Default</t>
        </is>
      </c>
    </row>
    <row r="435">
      <c r="A435" t="n">
        <v>157</v>
      </c>
      <c r="B435" t="inlineStr">
        <is>
          <t>Dynamic Conservative BLUIX Indiv Stock</t>
        </is>
      </c>
      <c r="C435" t="n">
        <v>1</v>
      </c>
      <c r="D435" t="inlineStr">
        <is>
          <t>false</t>
        </is>
      </c>
      <c r="E435" t="inlineStr">
        <is>
          <t>false</t>
        </is>
      </c>
      <c r="G435" t="n">
        <v>0</v>
      </c>
      <c r="I435" s="13">
        <f>Wentland!S97</f>
        <v/>
      </c>
      <c r="K435" s="13">
        <f>Wentland!T97</f>
        <v/>
      </c>
      <c r="M435" t="n">
        <v>20</v>
      </c>
      <c r="AV435" t="inlineStr">
        <is>
          <t>Default</t>
        </is>
      </c>
      <c r="AW435" t="inlineStr">
        <is>
          <t>Default</t>
        </is>
      </c>
    </row>
    <row r="436">
      <c r="A436" t="n">
        <v>157</v>
      </c>
      <c r="B436" t="inlineStr">
        <is>
          <t>Dynamic Conservative BLUIX Indiv Stock</t>
        </is>
      </c>
      <c r="C436" t="n">
        <v>1</v>
      </c>
      <c r="D436" t="inlineStr">
        <is>
          <t>false</t>
        </is>
      </c>
      <c r="E436" t="inlineStr">
        <is>
          <t>false</t>
        </is>
      </c>
      <c r="G436" t="n">
        <v>0</v>
      </c>
      <c r="I436" s="13">
        <f>Wentland!S98</f>
        <v/>
      </c>
      <c r="K436" s="13">
        <f>Wentland!T98</f>
        <v/>
      </c>
      <c r="M436" t="n">
        <v>20</v>
      </c>
      <c r="AV436" t="inlineStr">
        <is>
          <t>Default</t>
        </is>
      </c>
      <c r="AW436" t="inlineStr">
        <is>
          <t>Default</t>
        </is>
      </c>
    </row>
    <row r="437">
      <c r="A437" t="n">
        <v>157</v>
      </c>
      <c r="B437" t="inlineStr">
        <is>
          <t>Dynamic Conservative BLUIX Indiv Stock</t>
        </is>
      </c>
      <c r="C437" t="n">
        <v>1</v>
      </c>
      <c r="D437" t="inlineStr">
        <is>
          <t>false</t>
        </is>
      </c>
      <c r="E437" t="inlineStr">
        <is>
          <t>false</t>
        </is>
      </c>
      <c r="G437" t="n">
        <v>0</v>
      </c>
      <c r="I437" s="13">
        <f>Wentland!S99</f>
        <v/>
      </c>
      <c r="K437" s="13">
        <f>Wentland!T99</f>
        <v/>
      </c>
      <c r="M437" t="n">
        <v>20</v>
      </c>
      <c r="AV437" t="inlineStr">
        <is>
          <t>Default</t>
        </is>
      </c>
      <c r="AW437" t="inlineStr">
        <is>
          <t>Default</t>
        </is>
      </c>
    </row>
    <row r="438">
      <c r="A438" t="n">
        <v>157</v>
      </c>
      <c r="B438" t="inlineStr">
        <is>
          <t>Dynamic Conservative BLUIX Indiv Stock</t>
        </is>
      </c>
      <c r="C438" t="n">
        <v>1</v>
      </c>
      <c r="D438" t="inlineStr">
        <is>
          <t>false</t>
        </is>
      </c>
      <c r="E438" t="inlineStr">
        <is>
          <t>false</t>
        </is>
      </c>
      <c r="G438" t="n">
        <v>0</v>
      </c>
      <c r="I438" s="13">
        <f>Wentland!S100</f>
        <v/>
      </c>
      <c r="K438" s="13">
        <f>Wentland!T100</f>
        <v/>
      </c>
      <c r="M438" t="n">
        <v>20</v>
      </c>
      <c r="AV438" t="inlineStr">
        <is>
          <t>Default</t>
        </is>
      </c>
      <c r="AW438" t="inlineStr">
        <is>
          <t>Default</t>
        </is>
      </c>
    </row>
    <row r="439">
      <c r="A439" t="n">
        <v>157</v>
      </c>
      <c r="B439" t="inlineStr">
        <is>
          <t>Dynamic Conservative BLUIX Indiv Stock</t>
        </is>
      </c>
      <c r="C439" t="n">
        <v>1</v>
      </c>
      <c r="D439" t="inlineStr">
        <is>
          <t>false</t>
        </is>
      </c>
      <c r="E439" t="inlineStr">
        <is>
          <t>false</t>
        </is>
      </c>
      <c r="G439" t="n">
        <v>0</v>
      </c>
      <c r="I439" s="13">
        <f>Wentland!S101</f>
        <v/>
      </c>
      <c r="K439" s="13">
        <f>Wentland!T101</f>
        <v/>
      </c>
      <c r="M439" t="n">
        <v>20</v>
      </c>
      <c r="AV439" t="inlineStr">
        <is>
          <t>Default</t>
        </is>
      </c>
      <c r="AW439" t="inlineStr">
        <is>
          <t>Default</t>
        </is>
      </c>
    </row>
    <row r="440">
      <c r="A440" t="n">
        <v>157</v>
      </c>
      <c r="B440" t="inlineStr">
        <is>
          <t>Dynamic Conservative BLUIX Indiv Stock</t>
        </is>
      </c>
      <c r="C440" t="n">
        <v>1</v>
      </c>
      <c r="D440" t="inlineStr">
        <is>
          <t>false</t>
        </is>
      </c>
      <c r="E440" t="inlineStr">
        <is>
          <t>false</t>
        </is>
      </c>
      <c r="G440" t="n">
        <v>0</v>
      </c>
      <c r="I440" s="13">
        <f>Wentland!S102</f>
        <v/>
      </c>
      <c r="K440" s="13">
        <f>Wentland!T102</f>
        <v/>
      </c>
      <c r="M440" t="n">
        <v>20</v>
      </c>
      <c r="AV440" t="inlineStr">
        <is>
          <t>Default</t>
        </is>
      </c>
      <c r="AW440" t="inlineStr">
        <is>
          <t>Default</t>
        </is>
      </c>
    </row>
    <row r="441">
      <c r="A441" t="n">
        <v>157</v>
      </c>
      <c r="B441" t="inlineStr">
        <is>
          <t>Dynamic Conservative BLUIX Indiv Stock</t>
        </is>
      </c>
      <c r="C441" t="n">
        <v>1</v>
      </c>
      <c r="D441" t="inlineStr">
        <is>
          <t>false</t>
        </is>
      </c>
      <c r="E441" t="inlineStr">
        <is>
          <t>false</t>
        </is>
      </c>
      <c r="G441" t="n">
        <v>0</v>
      </c>
      <c r="I441" s="13">
        <f>Wentland!S103</f>
        <v/>
      </c>
      <c r="K441" s="13">
        <f>Wentland!T103</f>
        <v/>
      </c>
      <c r="M441" t="n">
        <v>20</v>
      </c>
      <c r="AV441" t="inlineStr">
        <is>
          <t>Default</t>
        </is>
      </c>
      <c r="AW441" t="inlineStr">
        <is>
          <t>Default</t>
        </is>
      </c>
    </row>
    <row r="442">
      <c r="A442" t="n">
        <v>157</v>
      </c>
      <c r="B442" t="inlineStr">
        <is>
          <t>Dynamic Conservative BLUIX Indiv Stock</t>
        </is>
      </c>
      <c r="C442" t="n">
        <v>1</v>
      </c>
      <c r="D442" t="inlineStr">
        <is>
          <t>false</t>
        </is>
      </c>
      <c r="E442" t="inlineStr">
        <is>
          <t>false</t>
        </is>
      </c>
      <c r="G442" t="n">
        <v>0</v>
      </c>
      <c r="I442" s="13">
        <f>Wentland!S104</f>
        <v/>
      </c>
      <c r="K442" s="13">
        <f>Wentland!T104</f>
        <v/>
      </c>
      <c r="M442" t="n">
        <v>20</v>
      </c>
      <c r="AV442" t="inlineStr">
        <is>
          <t>Default</t>
        </is>
      </c>
      <c r="AW442" t="inlineStr">
        <is>
          <t>Default</t>
        </is>
      </c>
    </row>
    <row r="443">
      <c r="A443" t="n">
        <v>157</v>
      </c>
      <c r="B443" t="inlineStr">
        <is>
          <t>Dynamic Conservative BLUIX Indiv Stock</t>
        </is>
      </c>
      <c r="C443" t="n">
        <v>1</v>
      </c>
      <c r="D443" t="inlineStr">
        <is>
          <t>false</t>
        </is>
      </c>
      <c r="E443" t="inlineStr">
        <is>
          <t>false</t>
        </is>
      </c>
      <c r="G443" t="n">
        <v>0</v>
      </c>
      <c r="I443" s="13">
        <f>Wentland!S105</f>
        <v/>
      </c>
      <c r="K443" s="13">
        <f>Wentland!T105</f>
        <v/>
      </c>
      <c r="M443" t="n">
        <v>20</v>
      </c>
      <c r="AV443" t="inlineStr">
        <is>
          <t>Default</t>
        </is>
      </c>
      <c r="AW443" t="inlineStr">
        <is>
          <t>Default</t>
        </is>
      </c>
    </row>
    <row r="444">
      <c r="A444" t="n">
        <v>157</v>
      </c>
      <c r="B444" t="inlineStr">
        <is>
          <t>Dynamic Conservative BLUIX Indiv Stock</t>
        </is>
      </c>
      <c r="C444" t="n">
        <v>1</v>
      </c>
      <c r="D444" t="inlineStr">
        <is>
          <t>false</t>
        </is>
      </c>
      <c r="E444" t="inlineStr">
        <is>
          <t>false</t>
        </is>
      </c>
      <c r="G444" t="n">
        <v>0</v>
      </c>
      <c r="I444" s="13">
        <f>Wentland!S106</f>
        <v/>
      </c>
      <c r="K444" s="13">
        <f>Wentland!T106</f>
        <v/>
      </c>
      <c r="M444" t="n">
        <v>20</v>
      </c>
      <c r="AV444" t="inlineStr">
        <is>
          <t>Default</t>
        </is>
      </c>
      <c r="AW444" t="inlineStr">
        <is>
          <t>Default</t>
        </is>
      </c>
    </row>
    <row r="445">
      <c r="A445" t="n">
        <v>157</v>
      </c>
      <c r="B445" t="inlineStr">
        <is>
          <t>Dynamic Conservative BLUIX Indiv Stock</t>
        </is>
      </c>
      <c r="C445" t="n">
        <v>1</v>
      </c>
      <c r="D445" t="inlineStr">
        <is>
          <t>false</t>
        </is>
      </c>
      <c r="E445" t="inlineStr">
        <is>
          <t>false</t>
        </is>
      </c>
      <c r="G445" t="n">
        <v>0</v>
      </c>
      <c r="I445" s="13">
        <f>Wentland!S107</f>
        <v/>
      </c>
      <c r="K445" s="13">
        <f>Wentland!T107</f>
        <v/>
      </c>
      <c r="M445" t="n">
        <v>20</v>
      </c>
      <c r="AV445" t="inlineStr">
        <is>
          <t>Default</t>
        </is>
      </c>
      <c r="AW445" t="inlineStr">
        <is>
          <t>Default</t>
        </is>
      </c>
    </row>
    <row r="446">
      <c r="A446" t="n">
        <v>157</v>
      </c>
      <c r="B446" t="inlineStr">
        <is>
          <t>Dynamic Conservative BLUIX Indiv Stock</t>
        </is>
      </c>
      <c r="C446" t="n">
        <v>1</v>
      </c>
      <c r="D446" t="inlineStr">
        <is>
          <t>false</t>
        </is>
      </c>
      <c r="E446" t="inlineStr">
        <is>
          <t>false</t>
        </is>
      </c>
      <c r="G446" t="n">
        <v>0</v>
      </c>
      <c r="I446" s="13">
        <f>Wentland!S108</f>
        <v/>
      </c>
      <c r="K446" s="13">
        <f>Wentland!T108</f>
        <v/>
      </c>
      <c r="M446" t="n">
        <v>20</v>
      </c>
      <c r="AV446" t="inlineStr">
        <is>
          <t>Default</t>
        </is>
      </c>
      <c r="AW446" t="inlineStr">
        <is>
          <t>Default</t>
        </is>
      </c>
    </row>
    <row r="447">
      <c r="A447" t="n">
        <v>157</v>
      </c>
      <c r="B447" t="inlineStr">
        <is>
          <t>Dynamic Conservative BLUIX Indiv Stock</t>
        </is>
      </c>
      <c r="C447" t="n">
        <v>1</v>
      </c>
      <c r="D447" t="inlineStr">
        <is>
          <t>false</t>
        </is>
      </c>
      <c r="E447" t="inlineStr">
        <is>
          <t>false</t>
        </is>
      </c>
      <c r="G447" t="n">
        <v>0</v>
      </c>
      <c r="I447" s="13">
        <f>Wentland!S109</f>
        <v/>
      </c>
      <c r="K447" s="13">
        <f>Wentland!T109</f>
        <v/>
      </c>
      <c r="M447" t="n">
        <v>20</v>
      </c>
      <c r="AV447" t="inlineStr">
        <is>
          <t>Default</t>
        </is>
      </c>
      <c r="AW447" t="inlineStr">
        <is>
          <t>Default</t>
        </is>
      </c>
    </row>
    <row r="448">
      <c r="A448" t="n">
        <v>157</v>
      </c>
      <c r="B448" t="inlineStr">
        <is>
          <t>Dynamic Conservative BLUIX Indiv Stock</t>
        </is>
      </c>
      <c r="C448" t="n">
        <v>1</v>
      </c>
      <c r="D448" t="inlineStr">
        <is>
          <t>false</t>
        </is>
      </c>
      <c r="E448" t="inlineStr">
        <is>
          <t>false</t>
        </is>
      </c>
      <c r="G448" t="n">
        <v>0</v>
      </c>
      <c r="I448" s="13">
        <f>Wentland!S110</f>
        <v/>
      </c>
      <c r="K448" s="13">
        <f>Wentland!T110</f>
        <v/>
      </c>
      <c r="M448" t="n">
        <v>20</v>
      </c>
      <c r="AV448" t="inlineStr">
        <is>
          <t>Default</t>
        </is>
      </c>
      <c r="AW448" t="inlineStr">
        <is>
          <t>Default</t>
        </is>
      </c>
    </row>
    <row r="449">
      <c r="A449" t="n">
        <v>157</v>
      </c>
      <c r="B449" t="inlineStr">
        <is>
          <t>Dynamic Conservative BLUIX Indiv Stock</t>
        </is>
      </c>
      <c r="C449" t="n">
        <v>1</v>
      </c>
      <c r="D449" t="inlineStr">
        <is>
          <t>false</t>
        </is>
      </c>
      <c r="E449" t="inlineStr">
        <is>
          <t>false</t>
        </is>
      </c>
      <c r="G449" t="n">
        <v>0</v>
      </c>
      <c r="I449" s="13">
        <f>Wentland!S111</f>
        <v/>
      </c>
      <c r="K449" s="13">
        <f>Wentland!T111</f>
        <v/>
      </c>
      <c r="M449" t="n">
        <v>20</v>
      </c>
      <c r="AV449" t="inlineStr">
        <is>
          <t>Default</t>
        </is>
      </c>
      <c r="AW449" t="inlineStr">
        <is>
          <t>Default</t>
        </is>
      </c>
    </row>
    <row r="450">
      <c r="A450" t="n">
        <v>157</v>
      </c>
      <c r="B450" t="inlineStr">
        <is>
          <t>Dynamic Conservative BLUIX Indiv Stock</t>
        </is>
      </c>
      <c r="C450" t="n">
        <v>1</v>
      </c>
      <c r="D450" t="inlineStr">
        <is>
          <t>false</t>
        </is>
      </c>
      <c r="E450" t="inlineStr">
        <is>
          <t>false</t>
        </is>
      </c>
      <c r="G450" t="n">
        <v>0</v>
      </c>
      <c r="I450" s="13">
        <f>Wentland!S112</f>
        <v/>
      </c>
      <c r="K450" s="13">
        <f>Wentland!T112</f>
        <v/>
      </c>
      <c r="M450" t="n">
        <v>20</v>
      </c>
      <c r="AV450" t="inlineStr">
        <is>
          <t>Default</t>
        </is>
      </c>
      <c r="AW450" t="inlineStr">
        <is>
          <t>Default</t>
        </is>
      </c>
    </row>
    <row r="451">
      <c r="A451" t="n">
        <v>157</v>
      </c>
      <c r="B451" t="inlineStr">
        <is>
          <t>Dynamic Conservative BLUIX Indiv Stock</t>
        </is>
      </c>
      <c r="C451" t="n">
        <v>1</v>
      </c>
      <c r="D451" t="inlineStr">
        <is>
          <t>false</t>
        </is>
      </c>
      <c r="E451" t="inlineStr">
        <is>
          <t>false</t>
        </is>
      </c>
      <c r="G451" t="n">
        <v>0</v>
      </c>
      <c r="I451" s="13">
        <f>Wentland!S113</f>
        <v/>
      </c>
      <c r="K451" s="13">
        <f>Wentland!T113</f>
        <v/>
      </c>
      <c r="M451" t="n">
        <v>20</v>
      </c>
      <c r="AV451" t="inlineStr">
        <is>
          <t>Default</t>
        </is>
      </c>
      <c r="AW451" t="inlineStr">
        <is>
          <t>Default</t>
        </is>
      </c>
    </row>
    <row r="452">
      <c r="A452" t="n">
        <v>157</v>
      </c>
      <c r="B452" t="inlineStr">
        <is>
          <t>Dynamic Conservative BLUIX Indiv Stock</t>
        </is>
      </c>
      <c r="C452" t="n">
        <v>1</v>
      </c>
      <c r="D452" t="inlineStr">
        <is>
          <t>false</t>
        </is>
      </c>
      <c r="E452" t="inlineStr">
        <is>
          <t>false</t>
        </is>
      </c>
      <c r="G452" t="n">
        <v>0</v>
      </c>
      <c r="I452" s="13">
        <f>Wentland!S114</f>
        <v/>
      </c>
      <c r="K452" s="13">
        <f>Wentland!T114</f>
        <v/>
      </c>
      <c r="M452" t="n">
        <v>20</v>
      </c>
      <c r="AV452" t="inlineStr">
        <is>
          <t>Default</t>
        </is>
      </c>
      <c r="AW452" t="inlineStr">
        <is>
          <t>Default</t>
        </is>
      </c>
    </row>
    <row r="453">
      <c r="A453" t="n">
        <v>157</v>
      </c>
      <c r="B453" t="inlineStr">
        <is>
          <t>Dynamic Conservative BLUIX Indiv Stock</t>
        </is>
      </c>
      <c r="C453" t="n">
        <v>1</v>
      </c>
      <c r="D453" t="inlineStr">
        <is>
          <t>false</t>
        </is>
      </c>
      <c r="E453" t="inlineStr">
        <is>
          <t>false</t>
        </is>
      </c>
      <c r="G453" t="n">
        <v>0</v>
      </c>
      <c r="I453" s="13">
        <f>Wentland!S115</f>
        <v/>
      </c>
      <c r="K453" s="13">
        <f>Wentland!T115</f>
        <v/>
      </c>
      <c r="M453" t="n">
        <v>20</v>
      </c>
      <c r="AV453" t="inlineStr">
        <is>
          <t>Default</t>
        </is>
      </c>
      <c r="AW453" t="inlineStr">
        <is>
          <t>Default</t>
        </is>
      </c>
    </row>
    <row r="454">
      <c r="A454" t="n">
        <v>157</v>
      </c>
      <c r="B454" t="inlineStr">
        <is>
          <t>Dynamic Conservative BLUIX Indiv Stock</t>
        </is>
      </c>
      <c r="C454" t="n">
        <v>1</v>
      </c>
      <c r="D454" t="inlineStr">
        <is>
          <t>false</t>
        </is>
      </c>
      <c r="E454" t="inlineStr">
        <is>
          <t>false</t>
        </is>
      </c>
      <c r="G454" t="n">
        <v>0</v>
      </c>
      <c r="I454" s="13">
        <f>Wentland!S116</f>
        <v/>
      </c>
      <c r="K454" s="13">
        <f>Wentland!T116</f>
        <v/>
      </c>
      <c r="M454" t="n">
        <v>20</v>
      </c>
      <c r="AV454" t="inlineStr">
        <is>
          <t>Default</t>
        </is>
      </c>
      <c r="AW454" t="inlineStr">
        <is>
          <t>Default</t>
        </is>
      </c>
    </row>
    <row r="455">
      <c r="A455" t="n">
        <v>157</v>
      </c>
      <c r="B455" t="inlineStr">
        <is>
          <t>Dynamic Conservative BLUIX Indiv Stock</t>
        </is>
      </c>
      <c r="C455" t="n">
        <v>1</v>
      </c>
      <c r="D455" t="inlineStr">
        <is>
          <t>false</t>
        </is>
      </c>
      <c r="E455" t="inlineStr">
        <is>
          <t>false</t>
        </is>
      </c>
      <c r="G455" t="n">
        <v>0</v>
      </c>
      <c r="I455" s="13">
        <f>Wentland!S117</f>
        <v/>
      </c>
      <c r="K455" s="13">
        <f>Wentland!T117</f>
        <v/>
      </c>
      <c r="M455" t="n">
        <v>20</v>
      </c>
      <c r="AV455" t="inlineStr">
        <is>
          <t>Default</t>
        </is>
      </c>
      <c r="AW455" t="inlineStr">
        <is>
          <t>Default</t>
        </is>
      </c>
    </row>
    <row r="456">
      <c r="A456" t="n">
        <v>157</v>
      </c>
      <c r="B456" t="inlineStr">
        <is>
          <t>Dynamic Conservative BLUIX Indiv Stock</t>
        </is>
      </c>
      <c r="C456" t="n">
        <v>1</v>
      </c>
      <c r="D456" t="inlineStr">
        <is>
          <t>false</t>
        </is>
      </c>
      <c r="E456" t="inlineStr">
        <is>
          <t>false</t>
        </is>
      </c>
      <c r="G456" t="n">
        <v>0</v>
      </c>
      <c r="I456" s="13">
        <f>Wentland!S118</f>
        <v/>
      </c>
      <c r="K456" s="13">
        <f>Wentland!T118</f>
        <v/>
      </c>
      <c r="M456" t="n">
        <v>20</v>
      </c>
      <c r="AV456" t="inlineStr">
        <is>
          <t>Default</t>
        </is>
      </c>
      <c r="AW456" t="inlineStr">
        <is>
          <t>Default</t>
        </is>
      </c>
    </row>
    <row r="457">
      <c r="A457" t="n">
        <v>157</v>
      </c>
      <c r="B457" t="inlineStr">
        <is>
          <t>Dynamic Conservative BLUIX Indiv Stock</t>
        </is>
      </c>
      <c r="C457" t="n">
        <v>1</v>
      </c>
      <c r="D457" t="inlineStr">
        <is>
          <t>false</t>
        </is>
      </c>
      <c r="E457" t="inlineStr">
        <is>
          <t>false</t>
        </is>
      </c>
      <c r="G457" t="n">
        <v>0</v>
      </c>
      <c r="I457" s="13">
        <f>Wentland!S119</f>
        <v/>
      </c>
      <c r="K457" s="13">
        <f>Wentland!T119</f>
        <v/>
      </c>
      <c r="M457" t="n">
        <v>20</v>
      </c>
      <c r="AV457" t="inlineStr">
        <is>
          <t>Default</t>
        </is>
      </c>
      <c r="AW457" t="inlineStr">
        <is>
          <t>Default</t>
        </is>
      </c>
    </row>
    <row r="479">
      <c r="K479" s="13" t="n"/>
    </row>
    <row r="480">
      <c r="K480" s="13" t="n"/>
    </row>
    <row r="481">
      <c r="K481" s="13" t="n"/>
    </row>
    <row r="482">
      <c r="K482" s="13" t="n"/>
    </row>
    <row r="483">
      <c r="K483" s="13" t="n"/>
    </row>
    <row r="484">
      <c r="K484" s="13" t="n"/>
    </row>
    <row r="485">
      <c r="K485" s="13" t="n"/>
    </row>
    <row r="486">
      <c r="K486" s="13" t="n"/>
    </row>
    <row r="487">
      <c r="K487" s="13" t="n"/>
    </row>
    <row r="488">
      <c r="K488" s="13" t="n"/>
    </row>
    <row r="489">
      <c r="K489" s="13" t="n"/>
    </row>
    <row r="490">
      <c r="K490" s="13" t="n"/>
    </row>
    <row r="491">
      <c r="K491" s="13" t="n"/>
    </row>
    <row r="492">
      <c r="K492" s="13" t="n"/>
    </row>
    <row r="493">
      <c r="K493" s="13" t="n"/>
    </row>
    <row r="494">
      <c r="K494" s="13" t="n"/>
    </row>
    <row r="495">
      <c r="K495" s="13" t="n"/>
    </row>
    <row r="496">
      <c r="K496" s="13" t="n"/>
    </row>
    <row r="497">
      <c r="K497" s="13" t="n"/>
    </row>
    <row r="498">
      <c r="K498" s="13" t="n"/>
    </row>
    <row r="499">
      <c r="K499" s="13" t="n"/>
    </row>
    <row r="500">
      <c r="K500" s="13" t="n"/>
    </row>
    <row r="501">
      <c r="K501" s="13" t="n"/>
    </row>
    <row r="502">
      <c r="K502" s="13" t="n"/>
    </row>
    <row r="503">
      <c r="K503" s="13" t="n"/>
    </row>
    <row r="504">
      <c r="K504" s="13" t="n"/>
    </row>
    <row r="505">
      <c r="K505" s="13" t="n"/>
    </row>
    <row r="506">
      <c r="K506" s="13" t="n"/>
    </row>
    <row r="507">
      <c r="K507" s="13" t="n"/>
    </row>
    <row r="508">
      <c r="K508" s="13" t="n"/>
    </row>
    <row r="509">
      <c r="K509" s="13" t="n"/>
    </row>
    <row r="510">
      <c r="K510" s="13" t="n"/>
    </row>
    <row r="511">
      <c r="K511" s="13" t="n"/>
    </row>
    <row r="512">
      <c r="K512" s="13" t="n"/>
    </row>
    <row r="513">
      <c r="K513" s="13" t="n"/>
    </row>
    <row r="514">
      <c r="K514" s="13" t="n"/>
    </row>
    <row r="515">
      <c r="K515" s="13" t="n"/>
    </row>
    <row r="516">
      <c r="K516" s="13" t="n"/>
    </row>
    <row r="517">
      <c r="K517" s="13" t="n"/>
    </row>
    <row r="518">
      <c r="K518" s="13" t="n"/>
    </row>
    <row r="519">
      <c r="K519" s="13" t="n"/>
    </row>
    <row r="520">
      <c r="K520" s="13" t="n"/>
    </row>
    <row r="1294">
      <c r="K1294" s="13" t="n"/>
    </row>
    <row r="1295">
      <c r="I1295" s="13" t="n"/>
      <c r="K1295" s="13" t="n"/>
    </row>
    <row r="1296">
      <c r="I1296" s="13" t="n"/>
      <c r="K1296" s="13" t="n"/>
    </row>
    <row r="1297">
      <c r="I1297" s="13" t="n"/>
      <c r="K1297" s="13" t="n"/>
    </row>
    <row r="1298">
      <c r="I1298" s="13" t="n"/>
      <c r="K1298" s="13" t="n"/>
    </row>
    <row r="1299">
      <c r="I1299" s="13" t="n"/>
      <c r="K1299" s="13" t="n"/>
    </row>
    <row r="1300">
      <c r="I1300" s="13" t="n"/>
      <c r="K1300" s="13" t="n"/>
    </row>
    <row r="1301">
      <c r="I1301" s="13" t="n"/>
      <c r="K1301" s="13" t="n"/>
    </row>
    <row r="1302">
      <c r="I1302" s="13" t="n"/>
      <c r="K1302" s="13" t="n"/>
    </row>
    <row r="1303">
      <c r="I1303" s="13" t="n"/>
      <c r="K1303" s="13" t="n"/>
    </row>
    <row r="1304">
      <c r="I1304" s="13" t="n"/>
      <c r="K1304" s="13" t="n"/>
    </row>
    <row r="1305">
      <c r="I1305" s="13" t="n"/>
      <c r="K1305" s="13" t="n"/>
    </row>
    <row r="1306">
      <c r="I1306" s="13" t="n"/>
      <c r="K1306" s="13" t="n"/>
    </row>
    <row r="1307">
      <c r="I1307" s="13" t="n"/>
      <c r="K1307" s="13" t="n"/>
    </row>
    <row r="1308">
      <c r="I1308" s="13" t="n"/>
      <c r="K1308" s="13" t="n"/>
    </row>
    <row r="1309">
      <c r="I1309" s="13" t="n"/>
      <c r="K1309" s="13" t="n"/>
    </row>
    <row r="1310">
      <c r="I1310" s="13" t="n"/>
      <c r="K1310" s="13" t="n"/>
    </row>
    <row r="1311">
      <c r="I1311" s="13" t="n"/>
      <c r="K1311" s="13" t="n"/>
    </row>
    <row r="1312">
      <c r="I1312" s="13" t="n"/>
      <c r="K1312" s="13" t="n"/>
    </row>
    <row r="1313">
      <c r="I1313" s="13" t="n"/>
      <c r="K1313" s="13" t="n"/>
    </row>
    <row r="1314">
      <c r="I1314" s="13" t="n"/>
      <c r="K1314" s="13" t="n"/>
    </row>
    <row r="1315">
      <c r="I1315" s="13" t="n"/>
      <c r="K1315" s="13" t="n"/>
    </row>
    <row r="1316">
      <c r="I1316" s="13" t="n"/>
      <c r="K1316" s="13" t="n"/>
    </row>
    <row r="1317">
      <c r="I1317" s="13" t="n"/>
      <c r="K1317" s="13" t="n"/>
    </row>
    <row r="1318">
      <c r="I1318" s="13" t="n"/>
      <c r="K1318" s="13" t="n"/>
    </row>
    <row r="1319">
      <c r="I1319" s="13" t="n"/>
      <c r="K1319" s="13" t="n"/>
    </row>
    <row r="1320">
      <c r="I1320" s="13" t="n"/>
      <c r="K1320" s="13" t="n"/>
    </row>
    <row r="1321">
      <c r="I1321" s="13" t="n"/>
      <c r="K1321" s="13" t="n"/>
    </row>
    <row r="1322">
      <c r="I1322" s="13" t="n"/>
      <c r="K1322" s="13" t="n"/>
    </row>
    <row r="1323">
      <c r="I1323" s="13" t="n"/>
      <c r="K1323" s="13" t="n"/>
    </row>
    <row r="1324">
      <c r="I1324" s="13" t="n"/>
      <c r="K1324" s="13" t="n"/>
    </row>
    <row r="1325">
      <c r="I1325" s="13" t="n"/>
      <c r="K1325" s="13" t="n"/>
    </row>
    <row r="1326">
      <c r="I1326" s="13" t="n"/>
      <c r="K1326" s="13" t="n"/>
    </row>
    <row r="1327">
      <c r="I1327" s="13" t="n"/>
      <c r="K1327" s="13" t="n"/>
    </row>
    <row r="1328">
      <c r="I1328" s="13" t="n"/>
      <c r="K1328" s="13" t="n"/>
    </row>
    <row r="1329">
      <c r="I1329" s="13" t="n"/>
      <c r="K1329" s="13" t="n"/>
    </row>
    <row r="1330">
      <c r="I1330" s="13" t="n"/>
      <c r="K1330" s="13" t="n"/>
    </row>
    <row r="1331">
      <c r="I1331" s="13" t="n"/>
      <c r="K1331" s="13" t="n"/>
    </row>
    <row r="1332">
      <c r="I1332" s="13" t="n"/>
      <c r="K1332" s="13" t="n"/>
    </row>
    <row r="1333">
      <c r="I1333" s="13" t="n"/>
      <c r="K1333" s="13" t="n"/>
    </row>
    <row r="1334">
      <c r="I1334" s="13" t="n"/>
      <c r="K1334" s="13" t="n"/>
    </row>
    <row r="1335">
      <c r="I1335" s="13" t="n"/>
      <c r="K1335" s="13" t="n"/>
    </row>
    <row r="1336">
      <c r="I1336" s="13" t="n"/>
      <c r="K1336" s="13" t="n"/>
    </row>
    <row r="1337">
      <c r="I1337" s="13" t="n"/>
      <c r="K1337" s="13" t="n"/>
    </row>
    <row r="1338">
      <c r="I1338" s="13" t="n"/>
      <c r="K1338" s="13" t="n"/>
    </row>
    <row r="1339">
      <c r="I1339" s="13" t="n"/>
      <c r="K1339" s="13" t="n"/>
    </row>
    <row r="1340">
      <c r="I1340" s="13" t="n"/>
      <c r="K1340" s="13" t="n"/>
    </row>
    <row r="1341">
      <c r="I1341" s="13" t="n"/>
      <c r="K1341" s="13" t="n"/>
    </row>
    <row r="1342">
      <c r="I1342" s="13" t="n"/>
      <c r="K1342" s="13" t="n"/>
    </row>
    <row r="1343">
      <c r="I1343" s="13" t="n"/>
      <c r="K1343" s="13" t="n"/>
    </row>
    <row r="1344">
      <c r="I1344" s="13" t="n"/>
      <c r="K1344" s="13" t="n"/>
    </row>
    <row r="1345">
      <c r="I1345" s="13" t="n"/>
      <c r="K1345" s="13" t="n"/>
    </row>
    <row r="1346">
      <c r="I1346" s="13" t="n"/>
      <c r="K1346" s="13" t="n"/>
    </row>
    <row r="1347">
      <c r="I1347" s="13" t="n"/>
      <c r="K1347" s="13" t="n"/>
    </row>
    <row r="1348">
      <c r="I1348" s="13" t="n"/>
      <c r="K1348" s="13" t="n"/>
    </row>
    <row r="1349">
      <c r="I1349" s="13" t="n"/>
      <c r="K1349" s="13" t="n"/>
    </row>
    <row r="1350">
      <c r="I1350" s="13" t="n"/>
      <c r="K1350" s="13" t="n"/>
    </row>
    <row r="1351">
      <c r="I1351" s="13" t="n"/>
      <c r="K1351" s="13" t="n"/>
    </row>
    <row r="1352">
      <c r="I1352" s="13" t="n"/>
      <c r="K1352" s="13" t="n"/>
    </row>
    <row r="1353">
      <c r="I1353" s="13" t="n"/>
      <c r="K1353" s="13" t="n"/>
    </row>
    <row r="1354">
      <c r="I1354" s="13" t="n"/>
      <c r="K1354" s="13" t="n"/>
    </row>
    <row r="1355">
      <c r="I1355" s="13" t="n"/>
      <c r="K1355" s="13" t="n"/>
    </row>
    <row r="1356">
      <c r="I1356" s="13" t="n"/>
      <c r="K1356" s="13" t="n"/>
    </row>
    <row r="1357">
      <c r="I1357" s="13" t="n"/>
      <c r="K1357" s="13" t="n"/>
    </row>
    <row r="1358">
      <c r="I1358" s="13" t="n"/>
      <c r="K1358" s="13" t="n"/>
    </row>
    <row r="1359">
      <c r="I1359" s="13" t="n"/>
      <c r="K1359" s="13" t="n"/>
    </row>
    <row r="1360">
      <c r="I1360" s="13" t="n"/>
      <c r="K1360" s="13" t="n"/>
    </row>
    <row r="1361">
      <c r="I1361" s="13" t="n"/>
      <c r="K1361" s="13" t="n"/>
    </row>
    <row r="1362">
      <c r="I1362" s="13" t="n"/>
      <c r="K1362" s="13" t="n"/>
    </row>
    <row r="1363">
      <c r="I1363" s="13" t="n"/>
      <c r="K1363" s="13" t="n"/>
    </row>
    <row r="1364">
      <c r="I1364" s="13" t="n"/>
      <c r="K1364" s="13" t="n"/>
    </row>
    <row r="1365">
      <c r="I1365" s="13" t="n"/>
      <c r="K1365" s="13" t="n"/>
    </row>
    <row r="1366">
      <c r="I1366" s="13" t="n"/>
      <c r="K1366" s="13" t="n"/>
    </row>
    <row r="1367">
      <c r="I1367" s="13" t="n"/>
      <c r="K1367" s="13" t="n"/>
    </row>
    <row r="1368">
      <c r="I1368" s="13" t="n"/>
      <c r="K1368" s="13" t="n"/>
    </row>
    <row r="1369">
      <c r="I1369" s="13" t="n"/>
      <c r="K1369" s="13" t="n"/>
    </row>
    <row r="1370">
      <c r="I1370" s="13" t="n"/>
      <c r="K1370" s="13" t="n"/>
    </row>
    <row r="1371">
      <c r="I1371" s="13" t="n"/>
      <c r="K1371" s="13" t="n"/>
    </row>
    <row r="1372">
      <c r="I1372" s="13" t="n"/>
      <c r="K1372" s="13" t="n"/>
    </row>
    <row r="1373">
      <c r="I1373" s="13" t="n"/>
      <c r="K1373" s="13" t="n"/>
    </row>
    <row r="1374">
      <c r="I1374" s="13" t="n"/>
      <c r="K1374" s="13" t="n"/>
    </row>
    <row r="1375">
      <c r="I1375" s="13" t="n"/>
      <c r="K1375" s="13" t="n"/>
    </row>
    <row r="1376">
      <c r="I1376" s="13" t="n"/>
      <c r="K1376" s="13" t="n"/>
    </row>
    <row r="1377">
      <c r="I1377" s="13" t="n"/>
      <c r="K1377" s="13" t="n"/>
    </row>
    <row r="1378">
      <c r="I1378" s="13" t="n"/>
      <c r="K1378" s="13" t="n"/>
    </row>
    <row r="1379">
      <c r="I1379" s="13" t="n"/>
      <c r="K1379" s="13" t="n"/>
    </row>
    <row r="1380">
      <c r="I1380" s="13" t="n"/>
      <c r="K1380" s="13" t="n"/>
    </row>
    <row r="1381">
      <c r="I1381" s="13" t="n"/>
      <c r="K1381" s="13" t="n"/>
    </row>
    <row r="1382">
      <c r="I1382" s="13" t="n"/>
      <c r="K1382" s="13" t="n"/>
    </row>
    <row r="1383">
      <c r="I1383" s="13" t="n"/>
      <c r="K1383" s="13" t="n"/>
    </row>
    <row r="1384">
      <c r="I1384" s="13" t="n"/>
      <c r="K1384" s="13" t="n"/>
    </row>
    <row r="1385">
      <c r="I1385" s="13" t="n"/>
      <c r="K1385" s="13" t="n"/>
    </row>
    <row r="1386">
      <c r="I1386" s="13" t="n"/>
      <c r="K1386" s="13" t="n"/>
    </row>
    <row r="1387">
      <c r="I1387" s="13" t="n"/>
      <c r="K1387" s="13" t="n"/>
    </row>
    <row r="1388">
      <c r="I1388" s="13" t="n"/>
      <c r="K1388" s="13" t="n"/>
    </row>
    <row r="1389">
      <c r="I1389" s="13" t="n"/>
      <c r="K1389" s="13" t="n"/>
    </row>
    <row r="1390">
      <c r="I1390" s="13" t="n"/>
      <c r="K1390" s="13" t="n"/>
    </row>
    <row r="1391">
      <c r="I1391" s="13" t="n"/>
      <c r="K1391" s="13" t="n"/>
    </row>
    <row r="1392">
      <c r="I1392" s="13" t="n"/>
      <c r="K1392" s="13" t="n"/>
    </row>
    <row r="1393">
      <c r="I1393" s="13" t="n"/>
      <c r="K1393" s="13" t="n"/>
    </row>
    <row r="1394">
      <c r="I1394" s="13" t="n"/>
      <c r="K1394" s="13" t="n"/>
    </row>
    <row r="1395">
      <c r="I1395" s="13" t="n"/>
      <c r="K1395" s="13" t="n"/>
    </row>
    <row r="1396">
      <c r="I1396" s="13" t="n"/>
      <c r="K1396" s="13" t="n"/>
    </row>
    <row r="1397">
      <c r="I1397" s="13" t="n"/>
      <c r="K1397" s="13" t="n"/>
    </row>
    <row r="1398">
      <c r="I1398" s="13" t="n"/>
      <c r="K1398" s="13" t="n"/>
    </row>
    <row r="1399">
      <c r="I1399" s="13" t="n"/>
      <c r="K1399" s="13" t="n"/>
    </row>
    <row r="1400">
      <c r="I1400" s="13" t="n"/>
      <c r="K1400" s="13" t="n"/>
    </row>
    <row r="1401">
      <c r="I1401" s="13" t="n"/>
      <c r="K1401" s="13" t="n"/>
    </row>
    <row r="1402">
      <c r="I1402" s="13" t="n"/>
      <c r="K1402" s="13" t="n"/>
    </row>
    <row r="1403">
      <c r="I1403" s="13" t="n"/>
      <c r="K1403" s="13" t="n"/>
    </row>
    <row r="1404">
      <c r="I1404" s="13" t="n"/>
      <c r="K1404" s="13" t="n"/>
    </row>
    <row r="1405">
      <c r="I1405" s="13" t="n"/>
      <c r="K1405" s="13" t="n"/>
    </row>
    <row r="1406">
      <c r="I1406" s="13" t="n"/>
      <c r="K1406" s="13" t="n"/>
    </row>
    <row r="1407">
      <c r="I1407" s="13" t="n"/>
      <c r="K1407" s="13" t="n"/>
    </row>
    <row r="1408">
      <c r="I1408" s="13" t="n"/>
      <c r="K1408" s="13" t="n"/>
    </row>
    <row r="1409">
      <c r="K1409" s="13" t="n"/>
    </row>
    <row r="1410">
      <c r="K1410" s="13" t="n"/>
    </row>
    <row r="1411">
      <c r="K1411" s="13" t="n"/>
    </row>
    <row r="1412">
      <c r="K1412" s="13" t="n"/>
    </row>
    <row r="1413">
      <c r="K1413" s="13" t="n"/>
    </row>
    <row r="1414">
      <c r="K1414" s="13" t="n"/>
    </row>
    <row r="1415">
      <c r="K1415" s="13" t="n"/>
    </row>
    <row r="1416">
      <c r="K1416" s="13" t="n"/>
    </row>
    <row r="1417">
      <c r="K1417" s="13" t="n"/>
    </row>
    <row r="1418">
      <c r="K1418" s="13" t="n"/>
    </row>
    <row r="1419">
      <c r="K1419" s="13" t="n"/>
    </row>
    <row r="1420">
      <c r="K1420" s="13" t="n"/>
    </row>
    <row r="1421">
      <c r="K1421" s="13" t="n"/>
    </row>
    <row r="1422">
      <c r="K1422" s="13" t="n"/>
    </row>
    <row r="1423">
      <c r="K1423" s="13" t="n"/>
    </row>
    <row r="1424">
      <c r="K1424" s="13" t="n"/>
    </row>
    <row r="1425">
      <c r="K1425" s="13" t="n"/>
    </row>
    <row r="1426">
      <c r="K1426" s="13" t="n"/>
    </row>
    <row r="1427">
      <c r="K1427" s="13" t="n"/>
    </row>
    <row r="1428">
      <c r="K1428" s="13" t="n"/>
    </row>
    <row r="1429">
      <c r="K1429" s="13" t="n"/>
    </row>
    <row r="1430">
      <c r="K1430" s="13" t="n"/>
    </row>
    <row r="1431">
      <c r="K1431" s="13" t="n"/>
    </row>
    <row r="1432">
      <c r="K1432" s="13" t="n"/>
    </row>
    <row r="1433">
      <c r="K1433" s="13" t="n"/>
    </row>
    <row r="1434">
      <c r="K1434" s="13" t="n"/>
    </row>
    <row r="1435">
      <c r="K1435" s="13" t="n"/>
    </row>
    <row r="1436">
      <c r="K1436" s="13" t="n"/>
    </row>
    <row r="1437">
      <c r="K1437" s="13" t="n"/>
    </row>
    <row r="1438">
      <c r="K1438" s="13" t="n"/>
    </row>
    <row r="1439">
      <c r="K1439" s="13" t="n"/>
    </row>
    <row r="1440">
      <c r="K1440" s="13" t="n"/>
    </row>
    <row r="1441">
      <c r="K1441" s="13" t="n"/>
    </row>
    <row r="1442">
      <c r="K1442" s="13" t="n"/>
    </row>
    <row r="1443">
      <c r="K1443" s="13" t="n"/>
    </row>
    <row r="1444">
      <c r="K1444" s="13" t="n"/>
    </row>
    <row r="1445">
      <c r="K1445" s="13" t="n"/>
    </row>
    <row r="1446">
      <c r="K1446" s="13" t="n"/>
    </row>
    <row r="1447">
      <c r="K1447" s="13" t="n"/>
    </row>
    <row r="1448">
      <c r="K1448" s="13" t="n"/>
    </row>
    <row r="1449">
      <c r="K1449" s="13" t="n"/>
    </row>
    <row r="1450">
      <c r="K1450" s="13" t="n"/>
    </row>
    <row r="1451">
      <c r="K1451" s="13" t="n"/>
    </row>
    <row r="1452">
      <c r="K1452" s="13" t="n"/>
    </row>
    <row r="1453">
      <c r="K1453" s="13" t="n"/>
    </row>
    <row r="1454">
      <c r="K1454" s="13" t="n"/>
    </row>
    <row r="1455">
      <c r="K1455" s="13" t="n"/>
    </row>
    <row r="1456">
      <c r="K1456" s="13" t="n"/>
    </row>
    <row r="1457">
      <c r="K1457" s="13" t="n"/>
    </row>
    <row r="1458">
      <c r="K1458" s="13" t="n"/>
    </row>
    <row r="1459">
      <c r="K1459" s="13" t="n"/>
    </row>
    <row r="1460">
      <c r="K1460" s="13" t="n"/>
    </row>
    <row r="1461">
      <c r="K1461" s="13" t="n"/>
    </row>
    <row r="1462">
      <c r="K1462" s="13" t="n"/>
    </row>
    <row r="1463">
      <c r="K1463" s="13" t="n"/>
    </row>
    <row r="1464">
      <c r="K1464" s="13" t="n"/>
    </row>
    <row r="1465">
      <c r="K1465" s="13" t="n"/>
    </row>
    <row r="1466">
      <c r="K1466" s="13" t="n"/>
    </row>
    <row r="1467">
      <c r="K1467" s="13" t="n"/>
    </row>
    <row r="1468">
      <c r="K1468" s="13" t="n"/>
    </row>
    <row r="1469">
      <c r="K1469" s="13" t="n"/>
    </row>
    <row r="1470">
      <c r="K1470" s="13" t="n"/>
    </row>
    <row r="1471">
      <c r="K1471" s="13" t="n"/>
    </row>
    <row r="1472">
      <c r="K1472" s="13" t="n"/>
    </row>
    <row r="1473">
      <c r="K1473" s="13" t="n"/>
    </row>
    <row r="1474">
      <c r="K1474" s="13" t="n"/>
    </row>
    <row r="1475">
      <c r="K1475" s="13" t="n"/>
    </row>
    <row r="1476">
      <c r="K1476" s="13" t="n"/>
    </row>
    <row r="1477">
      <c r="K1477" s="13" t="n"/>
    </row>
    <row r="1478">
      <c r="K1478" s="13" t="n"/>
    </row>
    <row r="1479">
      <c r="K1479" s="13" t="n"/>
    </row>
    <row r="1480">
      <c r="K1480" s="13" t="n"/>
    </row>
    <row r="1481">
      <c r="K1481" s="13" t="n"/>
    </row>
    <row r="1482">
      <c r="K1482" s="13" t="n"/>
    </row>
    <row r="1483">
      <c r="K1483" s="13" t="n"/>
    </row>
    <row r="1484">
      <c r="K1484" s="13" t="n"/>
    </row>
    <row r="1485">
      <c r="K1485" s="13" t="n"/>
    </row>
    <row r="1486">
      <c r="K1486" s="13" t="n"/>
    </row>
    <row r="1487">
      <c r="K1487" s="13" t="n"/>
    </row>
    <row r="1488">
      <c r="K1488" s="13" t="n"/>
    </row>
    <row r="1489">
      <c r="K1489" s="13" t="n"/>
    </row>
    <row r="1490">
      <c r="K1490" s="13" t="n"/>
    </row>
    <row r="1491">
      <c r="K1491" s="13" t="n"/>
    </row>
    <row r="1492">
      <c r="K1492" s="13" t="n"/>
    </row>
    <row r="1493">
      <c r="K1493" s="13" t="n"/>
    </row>
    <row r="1494">
      <c r="K1494" s="13" t="n"/>
    </row>
    <row r="1495">
      <c r="K1495" s="13" t="n"/>
    </row>
    <row r="1496">
      <c r="K1496" s="13" t="n"/>
    </row>
    <row r="1497">
      <c r="K1497" s="13" t="n"/>
    </row>
    <row r="1498">
      <c r="K1498" s="13" t="n"/>
    </row>
    <row r="1499">
      <c r="K1499" s="13" t="n"/>
    </row>
    <row r="1500">
      <c r="K1500" s="13" t="n"/>
    </row>
    <row r="1501">
      <c r="K1501" s="13" t="n"/>
    </row>
    <row r="1502">
      <c r="K1502" s="13" t="n"/>
    </row>
    <row r="1503">
      <c r="K1503" s="13" t="n"/>
    </row>
    <row r="1504">
      <c r="K1504" s="13" t="n"/>
    </row>
    <row r="1505">
      <c r="K1505" s="13" t="n"/>
    </row>
    <row r="1506">
      <c r="K1506" s="13" t="n"/>
    </row>
    <row r="1507">
      <c r="K1507" s="13" t="n"/>
    </row>
    <row r="1508">
      <c r="K1508" s="13" t="n"/>
    </row>
    <row r="1509">
      <c r="K1509" s="13" t="n"/>
    </row>
    <row r="1510">
      <c r="K1510" s="13" t="n"/>
    </row>
    <row r="1511">
      <c r="K1511" s="13" t="n"/>
    </row>
    <row r="1512">
      <c r="K1512" s="13" t="n"/>
    </row>
    <row r="1513">
      <c r="K1513" s="13" t="n"/>
    </row>
    <row r="1514">
      <c r="K1514" s="13" t="n"/>
    </row>
    <row r="1515">
      <c r="K1515" s="13" t="n"/>
    </row>
    <row r="1516">
      <c r="K1516" s="13" t="n"/>
    </row>
    <row r="1517">
      <c r="K1517" s="13" t="n"/>
    </row>
    <row r="1518">
      <c r="K1518" s="13" t="n"/>
    </row>
    <row r="1519">
      <c r="K1519" s="13" t="n"/>
    </row>
    <row r="1520">
      <c r="K1520" s="13" t="n"/>
    </row>
    <row r="1521">
      <c r="K1521" s="13" t="n"/>
    </row>
    <row r="1522">
      <c r="K1522" s="13" t="n"/>
    </row>
    <row r="1523">
      <c r="K1523" s="13" t="n"/>
    </row>
    <row r="1524">
      <c r="K1524" s="13" t="n"/>
    </row>
    <row r="1525">
      <c r="I1525" s="13" t="n"/>
      <c r="K1525" s="13" t="n"/>
    </row>
    <row r="1526">
      <c r="I1526" s="13" t="n"/>
      <c r="K1526" s="13" t="n"/>
    </row>
    <row r="1527">
      <c r="I1527" s="13" t="n"/>
      <c r="K1527" s="13" t="n"/>
    </row>
    <row r="1528">
      <c r="I1528" s="13" t="n"/>
      <c r="K1528" s="13" t="n"/>
    </row>
    <row r="1529">
      <c r="I1529" s="13" t="n"/>
      <c r="K1529" s="13" t="n"/>
    </row>
    <row r="1530">
      <c r="I1530" s="13" t="n"/>
      <c r="K1530" s="13" t="n"/>
    </row>
    <row r="1531">
      <c r="I1531" s="13" t="n"/>
      <c r="K1531" s="13" t="n"/>
    </row>
    <row r="1532">
      <c r="I1532" s="13" t="n"/>
      <c r="K1532" s="13" t="n"/>
    </row>
    <row r="1533">
      <c r="I1533" s="13" t="n"/>
      <c r="K1533" s="13" t="n"/>
    </row>
    <row r="1534">
      <c r="I1534" s="13" t="n"/>
      <c r="K1534" s="13" t="n"/>
    </row>
    <row r="1535">
      <c r="I1535" s="13" t="n"/>
      <c r="K1535" s="13" t="n"/>
    </row>
    <row r="1536">
      <c r="I1536" s="13" t="n"/>
      <c r="K1536" s="13" t="n"/>
    </row>
    <row r="1537">
      <c r="I1537" s="13" t="n"/>
      <c r="K1537" s="13" t="n"/>
    </row>
    <row r="1538">
      <c r="I1538" s="13" t="n"/>
      <c r="K1538" s="13" t="n"/>
    </row>
    <row r="1539">
      <c r="I1539" s="13" t="n"/>
      <c r="K1539" s="13" t="n"/>
    </row>
    <row r="1540">
      <c r="I1540" s="13" t="n"/>
      <c r="K1540" s="13" t="n"/>
    </row>
    <row r="1541">
      <c r="I1541" s="13" t="n"/>
      <c r="K1541" s="13" t="n"/>
    </row>
    <row r="1542">
      <c r="I1542" s="13" t="n"/>
      <c r="K1542" s="13" t="n"/>
    </row>
    <row r="1543">
      <c r="I1543" s="13" t="n"/>
      <c r="K1543" s="13" t="n"/>
    </row>
    <row r="1544">
      <c r="I1544" s="13" t="n"/>
      <c r="K1544" s="13" t="n"/>
    </row>
    <row r="1545">
      <c r="I1545" s="13" t="n"/>
      <c r="K1545" s="13" t="n"/>
    </row>
    <row r="1546">
      <c r="I1546" s="13" t="n"/>
      <c r="K1546" s="13" t="n"/>
    </row>
    <row r="1547">
      <c r="I1547" s="13" t="n"/>
      <c r="K1547" s="13" t="n"/>
    </row>
    <row r="1548">
      <c r="I1548" s="13" t="n"/>
      <c r="K1548" s="13" t="n"/>
    </row>
    <row r="1549">
      <c r="I1549" s="13" t="n"/>
      <c r="K1549" s="13" t="n"/>
    </row>
    <row r="1550">
      <c r="I1550" s="13" t="n"/>
      <c r="K1550" s="13" t="n"/>
    </row>
    <row r="1551">
      <c r="I1551" s="13" t="n"/>
      <c r="K1551" s="13" t="n"/>
    </row>
    <row r="1552">
      <c r="I1552" s="13" t="n"/>
      <c r="K1552" s="13" t="n"/>
    </row>
    <row r="1553">
      <c r="I1553" s="13" t="n"/>
      <c r="K1553" s="13" t="n"/>
    </row>
    <row r="1554">
      <c r="I1554" s="13" t="n"/>
      <c r="K1554" s="13" t="n"/>
    </row>
    <row r="1555">
      <c r="I1555" s="13" t="n"/>
      <c r="K1555" s="13" t="n"/>
    </row>
    <row r="1556">
      <c r="I1556" s="13" t="n"/>
      <c r="K1556" s="13" t="n"/>
    </row>
    <row r="1557">
      <c r="I1557" s="13" t="n"/>
      <c r="K1557" s="13" t="n"/>
    </row>
    <row r="1558">
      <c r="I1558" s="13" t="n"/>
      <c r="K1558" s="13" t="n"/>
    </row>
    <row r="1559">
      <c r="I1559" s="13" t="n"/>
      <c r="K1559" s="13" t="n"/>
    </row>
    <row r="1560">
      <c r="I1560" s="13" t="n"/>
      <c r="K1560" s="13" t="n"/>
    </row>
    <row r="1561">
      <c r="I1561" s="13" t="n"/>
      <c r="K1561" s="13" t="n"/>
    </row>
    <row r="1562">
      <c r="I1562" s="13" t="n"/>
      <c r="K1562" s="13" t="n"/>
    </row>
    <row r="1563">
      <c r="I1563" s="13" t="n"/>
      <c r="K1563" s="13" t="n"/>
    </row>
    <row r="1564">
      <c r="I1564" s="13" t="n"/>
      <c r="K1564" s="13" t="n"/>
    </row>
    <row r="1565">
      <c r="I1565" s="13" t="n"/>
      <c r="K1565" s="13" t="n"/>
    </row>
    <row r="1566">
      <c r="I1566" s="13" t="n"/>
      <c r="K1566" s="13" t="n"/>
    </row>
    <row r="1567">
      <c r="I1567" s="13" t="n"/>
      <c r="K1567" s="13" t="n"/>
    </row>
    <row r="1568">
      <c r="I1568" s="13" t="n"/>
      <c r="K1568" s="13" t="n"/>
    </row>
    <row r="1569">
      <c r="I1569" s="13" t="n"/>
      <c r="K1569" s="13" t="n"/>
    </row>
    <row r="1570">
      <c r="I1570" s="13" t="n"/>
      <c r="K1570" s="13" t="n"/>
    </row>
    <row r="1571">
      <c r="I1571" s="13" t="n"/>
      <c r="K1571" s="13" t="n"/>
    </row>
    <row r="1572">
      <c r="I1572" s="13" t="n"/>
      <c r="K1572" s="13" t="n"/>
    </row>
    <row r="1573">
      <c r="I1573" s="13" t="n"/>
      <c r="K1573" s="13" t="n"/>
    </row>
    <row r="1574">
      <c r="I1574" s="13" t="n"/>
      <c r="K1574" s="13" t="n"/>
    </row>
    <row r="1575">
      <c r="I1575" s="13" t="n"/>
      <c r="K1575" s="13" t="n"/>
    </row>
    <row r="1576">
      <c r="I1576" s="13" t="n"/>
      <c r="K1576" s="13" t="n"/>
    </row>
    <row r="1577">
      <c r="I1577" s="13" t="n"/>
      <c r="K1577" s="13" t="n"/>
    </row>
    <row r="1578">
      <c r="I1578" s="13" t="n"/>
      <c r="K1578" s="13" t="n"/>
    </row>
    <row r="1579">
      <c r="I1579" s="13" t="n"/>
      <c r="K1579" s="13" t="n"/>
    </row>
    <row r="1580">
      <c r="I1580" s="13" t="n"/>
      <c r="K1580" s="13" t="n"/>
    </row>
    <row r="1581">
      <c r="I1581" s="13" t="n"/>
      <c r="K1581" s="13" t="n"/>
    </row>
    <row r="1582">
      <c r="I1582" s="13" t="n"/>
      <c r="K1582" s="13" t="n"/>
    </row>
    <row r="1583">
      <c r="I1583" s="13" t="n"/>
      <c r="K1583" s="13" t="n"/>
    </row>
    <row r="1584">
      <c r="I1584" s="13" t="n"/>
      <c r="K1584" s="13" t="n"/>
    </row>
    <row r="1585">
      <c r="I1585" s="13" t="n"/>
      <c r="K1585" s="13" t="n"/>
    </row>
    <row r="1586">
      <c r="I1586" s="13" t="n"/>
      <c r="K1586" s="13" t="n"/>
    </row>
    <row r="1587">
      <c r="I1587" s="13" t="n"/>
      <c r="K1587" s="13" t="n"/>
    </row>
    <row r="1588">
      <c r="I1588" s="13" t="n"/>
      <c r="K1588" s="13" t="n"/>
    </row>
    <row r="1589">
      <c r="I1589" s="13" t="n"/>
      <c r="K1589" s="13" t="n"/>
    </row>
    <row r="1590">
      <c r="I1590" s="13" t="n"/>
      <c r="K1590" s="13" t="n"/>
    </row>
    <row r="1591">
      <c r="I1591" s="13" t="n"/>
      <c r="K1591" s="13" t="n"/>
    </row>
    <row r="1592">
      <c r="I1592" s="13" t="n"/>
      <c r="K1592" s="13" t="n"/>
    </row>
    <row r="1593">
      <c r="I1593" s="13" t="n"/>
      <c r="K1593" s="13" t="n"/>
    </row>
    <row r="1594">
      <c r="I1594" s="13" t="n"/>
      <c r="K1594" s="13" t="n"/>
    </row>
    <row r="1595">
      <c r="I1595" s="13" t="n"/>
      <c r="K1595" s="13" t="n"/>
    </row>
    <row r="1596">
      <c r="I1596" s="13" t="n"/>
      <c r="K1596" s="13" t="n"/>
    </row>
    <row r="1597">
      <c r="I1597" s="13" t="n"/>
      <c r="K1597" s="13" t="n"/>
    </row>
    <row r="1598">
      <c r="I1598" s="13" t="n"/>
      <c r="K1598" s="13" t="n"/>
    </row>
    <row r="1599">
      <c r="I1599" s="13" t="n"/>
      <c r="K1599" s="13" t="n"/>
    </row>
    <row r="1600">
      <c r="I1600" s="13" t="n"/>
      <c r="K1600" s="13" t="n"/>
    </row>
    <row r="1601">
      <c r="I1601" s="13" t="n"/>
      <c r="K1601" s="13" t="n"/>
    </row>
    <row r="1602">
      <c r="I1602" s="13" t="n"/>
      <c r="K1602" s="13" t="n"/>
    </row>
    <row r="1603">
      <c r="I1603" s="13" t="n"/>
      <c r="K1603" s="13" t="n"/>
    </row>
    <row r="1604">
      <c r="I1604" s="13" t="n"/>
      <c r="K1604" s="13" t="n"/>
    </row>
    <row r="1605">
      <c r="I1605" s="13" t="n"/>
      <c r="K1605" s="13" t="n"/>
    </row>
    <row r="1606">
      <c r="I1606" s="13" t="n"/>
      <c r="K1606" s="13" t="n"/>
    </row>
    <row r="1607">
      <c r="I1607" s="13" t="n"/>
      <c r="K1607" s="13" t="n"/>
    </row>
    <row r="1608">
      <c r="I1608" s="13" t="n"/>
      <c r="K1608" s="13" t="n"/>
    </row>
    <row r="1609">
      <c r="I1609" s="13" t="n"/>
      <c r="K1609" s="13" t="n"/>
    </row>
    <row r="1610">
      <c r="I1610" s="13" t="n"/>
      <c r="K1610" s="13" t="n"/>
    </row>
    <row r="1611">
      <c r="I1611" s="13" t="n"/>
      <c r="K1611" s="13" t="n"/>
    </row>
    <row r="1612">
      <c r="I1612" s="13" t="n"/>
      <c r="K1612" s="13" t="n"/>
    </row>
    <row r="1613">
      <c r="I1613" s="13" t="n"/>
      <c r="K1613" s="13" t="n"/>
    </row>
    <row r="1614">
      <c r="I1614" s="13" t="n"/>
      <c r="K1614" s="13" t="n"/>
    </row>
    <row r="1615">
      <c r="I1615" s="13" t="n"/>
      <c r="K1615" s="13" t="n"/>
    </row>
    <row r="1616">
      <c r="I1616" s="13" t="n"/>
      <c r="K1616" s="13" t="n"/>
    </row>
    <row r="1617">
      <c r="I1617" s="13" t="n"/>
      <c r="K1617" s="13" t="n"/>
    </row>
    <row r="1618">
      <c r="I1618" s="13" t="n"/>
      <c r="K1618" s="13" t="n"/>
    </row>
    <row r="1619">
      <c r="I1619" s="13" t="n"/>
      <c r="K1619" s="13" t="n"/>
    </row>
    <row r="1620">
      <c r="I1620" s="13" t="n"/>
      <c r="K1620" s="13" t="n"/>
    </row>
    <row r="1621">
      <c r="I1621" s="13" t="n"/>
      <c r="K1621" s="13" t="n"/>
    </row>
    <row r="1622">
      <c r="I1622" s="13" t="n"/>
      <c r="K1622" s="13" t="n"/>
    </row>
    <row r="1623">
      <c r="I1623" s="13" t="n"/>
      <c r="K1623" s="13" t="n"/>
    </row>
    <row r="1624">
      <c r="I1624" s="13" t="n"/>
      <c r="K1624" s="13" t="n"/>
    </row>
    <row r="1625">
      <c r="I1625" s="13" t="n"/>
      <c r="K1625" s="13" t="n"/>
    </row>
    <row r="1626">
      <c r="I1626" s="13" t="n"/>
      <c r="K1626" s="13" t="n"/>
    </row>
    <row r="1627">
      <c r="I1627" s="13" t="n"/>
      <c r="K1627" s="13" t="n"/>
    </row>
    <row r="1628">
      <c r="I1628" s="13" t="n"/>
      <c r="K1628" s="13" t="n"/>
    </row>
    <row r="1629">
      <c r="I1629" s="13" t="n"/>
      <c r="K1629" s="13" t="n"/>
    </row>
    <row r="1630">
      <c r="I1630" s="13" t="n"/>
      <c r="K1630" s="13" t="n"/>
    </row>
    <row r="1631">
      <c r="I1631" s="13" t="n"/>
      <c r="K1631" s="13" t="n"/>
    </row>
    <row r="1632">
      <c r="I1632" s="13" t="n"/>
      <c r="K1632" s="13" t="n"/>
    </row>
    <row r="1633">
      <c r="I1633" s="13" t="n"/>
      <c r="K1633" s="13" t="n"/>
    </row>
    <row r="1634">
      <c r="I1634" s="13" t="n"/>
      <c r="K1634" s="13" t="n"/>
    </row>
    <row r="1635">
      <c r="I1635" s="13" t="n"/>
      <c r="K1635" s="13" t="n"/>
    </row>
    <row r="1636">
      <c r="I1636" s="13" t="n"/>
      <c r="K1636" s="13" t="n"/>
    </row>
    <row r="1637">
      <c r="I1637" s="13" t="n"/>
      <c r="K1637" s="13" t="n"/>
    </row>
    <row r="1638">
      <c r="I1638" s="13" t="n"/>
      <c r="K1638" s="13" t="n"/>
    </row>
    <row r="1654" ht="14.25" customHeight="1"/>
    <row r="1655" ht="14.25" customHeight="1"/>
    <row r="1656" ht="14.25" customHeight="1"/>
    <row r="1657" ht="14.25" customHeight="1"/>
    <row r="1658" ht="14.25" customHeight="1"/>
    <row r="1659" ht="14.25" customHeight="1"/>
    <row r="1660" ht="14.25" customHeight="1"/>
    <row r="1661" ht="14.25" customHeight="1"/>
    <row r="1662" ht="14.25" customHeight="1"/>
    <row r="1663" ht="14.25" customHeight="1"/>
    <row r="1664" ht="14.25" customHeight="1"/>
    <row r="1665" ht="14.25" customHeight="1"/>
    <row r="1666" ht="14.25" customHeight="1"/>
    <row r="1667" ht="14.25" customHeight="1"/>
    <row r="1668" ht="14.25" customHeight="1"/>
    <row r="1669" ht="14.25" customHeight="1"/>
    <row r="1670" ht="14.25" customHeight="1"/>
    <row r="1671" ht="14.25" customHeight="1"/>
    <row r="1672" ht="14.25" customHeight="1"/>
    <row r="1673" ht="14.25" customHeight="1"/>
    <row r="1674" ht="14.25" customHeight="1"/>
    <row r="1722">
      <c r="I1722" s="3" t="n"/>
    </row>
    <row r="1723">
      <c r="I1723" s="3" t="n"/>
    </row>
    <row r="1724">
      <c r="I1724" s="3" t="n"/>
    </row>
    <row r="1725">
      <c r="I1725" s="3" t="n"/>
    </row>
    <row r="1726">
      <c r="I1726" s="3" t="n"/>
    </row>
    <row r="1727">
      <c r="I1727" s="3" t="n"/>
    </row>
    <row r="1728">
      <c r="I1728" s="3" t="n"/>
    </row>
    <row r="1729">
      <c r="I1729" s="3" t="n"/>
    </row>
    <row r="1730">
      <c r="I1730" s="3" t="n"/>
    </row>
    <row r="1731">
      <c r="I1731" s="3" t="n"/>
    </row>
    <row r="1732">
      <c r="I1732" s="3" t="n"/>
    </row>
    <row r="1733">
      <c r="I1733" s="3" t="n"/>
    </row>
    <row r="1734">
      <c r="I1734" s="3" t="n"/>
    </row>
    <row r="1736">
      <c r="I1736" s="3" t="n"/>
    </row>
    <row r="1737">
      <c r="I1737" s="3" t="n"/>
    </row>
    <row r="1738">
      <c r="I1738" s="3" t="n"/>
    </row>
    <row r="1739">
      <c r="I1739" s="3" t="n"/>
    </row>
    <row r="1740">
      <c r="I1740" s="3" t="n"/>
    </row>
    <row r="1741">
      <c r="I1741" s="3" t="n"/>
    </row>
    <row r="1742">
      <c r="I1742" s="3" t="n"/>
    </row>
    <row r="1743">
      <c r="I1743" s="3" t="n"/>
    </row>
    <row r="1744">
      <c r="I1744" s="3" t="n"/>
    </row>
    <row r="1745">
      <c r="I1745" s="3" t="n"/>
    </row>
    <row r="1746">
      <c r="I1746" s="3" t="n"/>
    </row>
    <row r="1747">
      <c r="I1747" s="3" t="n"/>
    </row>
    <row r="1748">
      <c r="I1748" s="3" t="n"/>
    </row>
    <row r="1750">
      <c r="I1750" s="3" t="n"/>
    </row>
    <row r="1751">
      <c r="I1751" s="3" t="n"/>
    </row>
    <row r="1752">
      <c r="I1752" s="3" t="n"/>
    </row>
    <row r="1753">
      <c r="I1753" s="3" t="n"/>
    </row>
    <row r="1754">
      <c r="I1754" s="3" t="n"/>
    </row>
    <row r="1755">
      <c r="I1755" s="3" t="n"/>
    </row>
    <row r="1756">
      <c r="I1756" s="3" t="n"/>
    </row>
    <row r="1757">
      <c r="I1757" s="3" t="n"/>
    </row>
    <row r="1758">
      <c r="I1758" s="3" t="n"/>
    </row>
    <row r="1759">
      <c r="I1759" s="3" t="n"/>
    </row>
    <row r="1760">
      <c r="I1760" s="3" t="n"/>
    </row>
    <row r="1761">
      <c r="I1761" s="3" t="n"/>
    </row>
    <row r="1762">
      <c r="I1762" s="3" t="n"/>
    </row>
    <row r="1764">
      <c r="I1764" s="3" t="n"/>
    </row>
    <row r="1765">
      <c r="I1765" s="3" t="n"/>
    </row>
    <row r="1766">
      <c r="I1766" s="3" t="n"/>
    </row>
    <row r="1767">
      <c r="I1767" s="3" t="n"/>
    </row>
    <row r="1768">
      <c r="I1768" s="3" t="n"/>
    </row>
    <row r="1769">
      <c r="I1769" s="3" t="n"/>
    </row>
    <row r="1770">
      <c r="I1770" s="3" t="n"/>
    </row>
    <row r="1771">
      <c r="I1771" s="3" t="n"/>
    </row>
    <row r="1772">
      <c r="I1772" s="3" t="n"/>
    </row>
    <row r="1773">
      <c r="I1773" s="3" t="n"/>
    </row>
    <row r="1774">
      <c r="I1774" s="3" t="n"/>
    </row>
    <row r="1775">
      <c r="I1775" s="3" t="n"/>
    </row>
    <row r="1776">
      <c r="I1776" s="3" t="n"/>
    </row>
  </sheetData>
  <autoFilter ref="A1:CA1786"/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B050"/>
    <outlinePr summaryBelow="1" summaryRight="1"/>
    <pageSetUpPr/>
  </sheetPr>
  <dimension ref="A1:Z415"/>
  <sheetViews>
    <sheetView zoomScale="70" zoomScaleNormal="70" workbookViewId="0">
      <pane ySplit="4" topLeftCell="A5" activePane="bottomLeft" state="frozen"/>
      <selection activeCell="DC3" sqref="DC3"/>
      <selection pane="bottomLeft" activeCell="B26" sqref="B26"/>
    </sheetView>
  </sheetViews>
  <sheetFormatPr baseColWidth="8" defaultColWidth="9.1796875" defaultRowHeight="14.5"/>
  <cols>
    <col width="14.81640625" customWidth="1" min="1" max="1"/>
    <col width="9.7265625" bestFit="1" customWidth="1" min="3" max="3"/>
    <col width="9.7265625" bestFit="1" customWidth="1" min="8" max="8"/>
    <col width="9.7265625" bestFit="1" customWidth="1" min="13" max="13"/>
    <col width="9" customWidth="1" min="15" max="15"/>
    <col width="9.26953125" customWidth="1" min="16" max="16"/>
    <col width="9.7265625" bestFit="1" customWidth="1" min="20" max="20"/>
  </cols>
  <sheetData>
    <row r="1">
      <c r="A1" s="85" t="inlineStr">
        <is>
          <t>USE STIP FOR IAU Handoff for Balanced and Conservative Strategies in Apr21</t>
        </is>
      </c>
      <c r="K1" s="22" t="inlineStr">
        <is>
          <t>THESE ARE THE ALLOCATIONS FOR THE MONTH DESCRIBED IN CELL A2.</t>
        </is>
      </c>
      <c r="L1" s="21" t="n"/>
      <c r="M1" s="21" t="n"/>
      <c r="N1" s="21" t="n"/>
      <c r="O1" s="21" t="n"/>
      <c r="P1" s="21" t="n"/>
      <c r="Q1" s="21" t="n"/>
    </row>
    <row r="2">
      <c r="A2" s="4">
        <f>'Custodial Allocations-Dec24'!A2</f>
        <v/>
      </c>
    </row>
    <row r="4">
      <c r="A4" t="inlineStr">
        <is>
          <t>TDA</t>
        </is>
      </c>
      <c r="F4" s="23" t="inlineStr">
        <is>
          <t>SCHWAB</t>
        </is>
      </c>
      <c r="K4" s="23" t="inlineStr">
        <is>
          <t>RAYJAY</t>
        </is>
      </c>
      <c r="R4" t="inlineStr">
        <is>
          <t>FIDELITY WEALTHSCAPE</t>
        </is>
      </c>
    </row>
    <row r="5">
      <c r="A5" t="inlineStr">
        <is>
          <t>Tier 1 Tactical Core Aggressive Growth</t>
        </is>
      </c>
      <c r="B5" s="33" t="n"/>
      <c r="C5" s="33" t="n"/>
      <c r="D5" s="33" t="n"/>
      <c r="F5" t="inlineStr">
        <is>
          <t>Tier 1 Tactical Core Aggressive Growth</t>
        </is>
      </c>
      <c r="G5" s="33" t="n"/>
      <c r="H5" s="33" t="n"/>
      <c r="I5" s="33" t="n"/>
      <c r="K5" t="inlineStr">
        <is>
          <t>Tier 1 Tactical Core Aggressive Growth</t>
        </is>
      </c>
      <c r="L5" s="33" t="n"/>
      <c r="M5" s="33" t="n"/>
      <c r="N5" s="33" t="n"/>
      <c r="O5" t="inlineStr">
        <is>
          <t>Expense</t>
        </is>
      </c>
      <c r="R5" t="inlineStr">
        <is>
          <t>Tier 1 Tactical Core Aggressive Growth</t>
        </is>
      </c>
      <c r="S5" s="33" t="n"/>
      <c r="T5" s="33" t="n"/>
      <c r="U5" s="33" t="n"/>
    </row>
    <row r="6">
      <c r="A6" s="32" t="inlineStr">
        <is>
          <t>SPTM</t>
        </is>
      </c>
      <c r="B6" s="49">
        <f>'Add''l Spartan'!$QA3</f>
        <v/>
      </c>
      <c r="C6" s="61">
        <f>'ETF MTD'!$K$28/'ETF MTD'!$K$3-1</f>
        <v/>
      </c>
      <c r="D6" s="61">
        <f>B6*C6</f>
        <v/>
      </c>
      <c r="F6" s="32" t="inlineStr">
        <is>
          <t>SCHB</t>
        </is>
      </c>
      <c r="G6" s="49">
        <f>'Add''l Spartan'!$QA3</f>
        <v/>
      </c>
      <c r="H6" s="61">
        <f>'ETF MTD'!$K$28/'ETF MTD'!$K$3-1</f>
        <v/>
      </c>
      <c r="I6" s="61">
        <f>G6*H6</f>
        <v/>
      </c>
      <c r="K6" s="32" t="inlineStr">
        <is>
          <t>ITOT</t>
        </is>
      </c>
      <c r="L6" s="49">
        <f>'Add''l Spartan'!$QA3</f>
        <v/>
      </c>
      <c r="M6" s="61">
        <f>'ETF MTD'!$K$28/'ETF MTD'!$K$3-1</f>
        <v/>
      </c>
      <c r="N6" s="61">
        <f>L6*M6</f>
        <v/>
      </c>
      <c r="O6" s="32" t="n">
        <v>0.0003</v>
      </c>
      <c r="P6" s="3">
        <f>O6*L6</f>
        <v/>
      </c>
      <c r="R6" s="32" t="inlineStr">
        <is>
          <t>ITOT</t>
        </is>
      </c>
      <c r="S6" s="49">
        <f>'Add''l Spartan'!$QA3</f>
        <v/>
      </c>
      <c r="T6" s="61">
        <f>'ETF MTD'!$K$28/'ETF MTD'!$K$3-1</f>
        <v/>
      </c>
      <c r="U6" s="61">
        <f>S6*T6</f>
        <v/>
      </c>
      <c r="W6" s="32" t="n"/>
      <c r="X6" s="49" t="n"/>
      <c r="Y6" s="61" t="n"/>
      <c r="Z6" s="61" t="n"/>
    </row>
    <row r="7">
      <c r="A7" t="inlineStr">
        <is>
          <t>SPMD</t>
        </is>
      </c>
      <c r="B7" s="49">
        <f>'Add''l Spartan'!$QA4</f>
        <v/>
      </c>
      <c r="C7" s="32">
        <f>'ETF MTD'!$BM$28/'ETF MTD'!$BM$3-1</f>
        <v/>
      </c>
      <c r="D7" s="61">
        <f>B7*C7</f>
        <v/>
      </c>
      <c r="F7" s="32" t="inlineStr">
        <is>
          <t>SCHM</t>
        </is>
      </c>
      <c r="G7" s="49">
        <f>'Add''l Spartan'!$QA4</f>
        <v/>
      </c>
      <c r="H7" s="32">
        <f>'ETF MTD'!$BM$28/'ETF MTD'!$BM$3-1</f>
        <v/>
      </c>
      <c r="I7" s="61">
        <f>G7*H7</f>
        <v/>
      </c>
      <c r="K7" s="32" t="inlineStr">
        <is>
          <t>IJH</t>
        </is>
      </c>
      <c r="L7" s="49">
        <f>'Add''l Spartan'!$QA4</f>
        <v/>
      </c>
      <c r="M7" s="32">
        <f>'ETF MTD'!$BM$28/'ETF MTD'!$BM$3-1</f>
        <v/>
      </c>
      <c r="N7" s="61">
        <f>L7*M7</f>
        <v/>
      </c>
      <c r="O7" s="32" t="n"/>
      <c r="P7" s="3" t="n"/>
      <c r="R7" s="32" t="inlineStr">
        <is>
          <t>IJH</t>
        </is>
      </c>
      <c r="S7" s="49">
        <f>'Add''l Spartan'!$QA4</f>
        <v/>
      </c>
      <c r="T7" s="32">
        <f>'ETF MTD'!$BM$28/'ETF MTD'!$BM$3-1</f>
        <v/>
      </c>
      <c r="U7" s="61">
        <f>S7*T7</f>
        <v/>
      </c>
      <c r="W7" s="32" t="n"/>
      <c r="X7" s="49" t="n"/>
      <c r="Y7" s="32" t="n"/>
      <c r="Z7" s="61" t="n"/>
    </row>
    <row r="8">
      <c r="A8" t="inlineStr">
        <is>
          <t>SPSM</t>
        </is>
      </c>
      <c r="B8" s="49">
        <f>'Add''l Spartan'!$QA5</f>
        <v/>
      </c>
      <c r="C8" s="32">
        <f>'ETF MTD'!$BG$28/'ETF MTD'!$BG$3-1</f>
        <v/>
      </c>
      <c r="D8" s="61">
        <f>B8*C8</f>
        <v/>
      </c>
      <c r="F8" s="32" t="inlineStr">
        <is>
          <t>SCHA</t>
        </is>
      </c>
      <c r="G8" s="49">
        <f>'Add''l Spartan'!$QA5</f>
        <v/>
      </c>
      <c r="H8" s="32">
        <f>'ETF MTD'!$BG$28/'ETF MTD'!$BG$3-1</f>
        <v/>
      </c>
      <c r="I8" s="61">
        <f>G8*H8</f>
        <v/>
      </c>
      <c r="K8" s="32" t="inlineStr">
        <is>
          <t>IJR</t>
        </is>
      </c>
      <c r="L8" s="49">
        <f>'Add''l Spartan'!$QA5</f>
        <v/>
      </c>
      <c r="M8" s="32">
        <f>'ETF MTD'!$BG$28/'ETF MTD'!$BG$3-1</f>
        <v/>
      </c>
      <c r="N8" s="61">
        <f>L8*M8</f>
        <v/>
      </c>
      <c r="O8" s="32" t="n"/>
      <c r="P8" s="3" t="n"/>
      <c r="R8" s="32" t="inlineStr">
        <is>
          <t>IJR</t>
        </is>
      </c>
      <c r="S8" s="49">
        <f>'Add''l Spartan'!$QA5</f>
        <v/>
      </c>
      <c r="T8" s="32">
        <f>'ETF MTD'!$BG$28/'ETF MTD'!$BG$3-1</f>
        <v/>
      </c>
      <c r="U8" s="61">
        <f>S8*T8</f>
        <v/>
      </c>
      <c r="W8" s="32" t="n"/>
      <c r="X8" s="49" t="n"/>
      <c r="Y8" s="32" t="n"/>
      <c r="Z8" s="61" t="n"/>
    </row>
    <row r="9">
      <c r="A9" t="inlineStr">
        <is>
          <t>SPDW</t>
        </is>
      </c>
      <c r="B9" s="49">
        <f>'Add''l Spartan'!$QA6</f>
        <v/>
      </c>
      <c r="C9" s="61">
        <f>'ETF MTD'!$VO$28/'ETF MTD'!$VO$3-1</f>
        <v/>
      </c>
      <c r="D9" s="61">
        <f>B9*C9</f>
        <v/>
      </c>
      <c r="F9" t="inlineStr">
        <is>
          <t>SCHF</t>
        </is>
      </c>
      <c r="G9" s="49">
        <f>'Add''l Spartan'!$QA6</f>
        <v/>
      </c>
      <c r="H9" s="61">
        <f>'ETF MTD'!$VO$28/'ETF MTD'!$VO$3-1</f>
        <v/>
      </c>
      <c r="I9" s="61">
        <f>G9*H9</f>
        <v/>
      </c>
      <c r="K9" t="inlineStr">
        <is>
          <t>IXUS</t>
        </is>
      </c>
      <c r="L9" s="49">
        <f>'Add''l Spartan'!$QA6</f>
        <v/>
      </c>
      <c r="M9" s="61">
        <f>'ETF MTD'!$VO$28/'ETF MTD'!$VO$3-1</f>
        <v/>
      </c>
      <c r="N9" s="61">
        <f>L9*M9</f>
        <v/>
      </c>
      <c r="O9" s="32" t="n">
        <v>0.0011</v>
      </c>
      <c r="P9" s="3">
        <f>O9*L9</f>
        <v/>
      </c>
      <c r="R9" t="inlineStr">
        <is>
          <t>IXUS</t>
        </is>
      </c>
      <c r="S9" s="49">
        <f>'Add''l Spartan'!$QA6</f>
        <v/>
      </c>
      <c r="T9" s="61">
        <f>'ETF MTD'!$VO$28/'ETF MTD'!$VO$3-1</f>
        <v/>
      </c>
      <c r="U9" s="61">
        <f>S9*T9</f>
        <v/>
      </c>
      <c r="X9" s="49" t="n"/>
      <c r="Y9" s="61" t="n"/>
      <c r="Z9" s="61" t="n"/>
    </row>
    <row r="10">
      <c r="A10" t="inlineStr">
        <is>
          <t>SPEM</t>
        </is>
      </c>
      <c r="B10" s="49">
        <f>'Add''l Spartan'!$QA7</f>
        <v/>
      </c>
      <c r="C10" s="61">
        <f>'ETF MTD'!$PU$28/'ETF MTD'!$PU$3-1</f>
        <v/>
      </c>
      <c r="D10" s="61">
        <f>B10*C10</f>
        <v/>
      </c>
      <c r="F10" t="inlineStr">
        <is>
          <t>SCHE</t>
        </is>
      </c>
      <c r="G10" s="49">
        <f>'Add''l Spartan'!$QA7</f>
        <v/>
      </c>
      <c r="H10" s="61">
        <f>'ETF MTD'!$PU$28/'ETF MTD'!$PU$3-1</f>
        <v/>
      </c>
      <c r="I10" s="61">
        <f>G10*H10</f>
        <v/>
      </c>
      <c r="K10" t="inlineStr">
        <is>
          <t>IEMG</t>
        </is>
      </c>
      <c r="L10" s="49">
        <f>'Add''l Spartan'!$QA7</f>
        <v/>
      </c>
      <c r="M10" s="61">
        <f>'ETF MTD'!$PU$28/'ETF MTD'!$PU$3-1</f>
        <v/>
      </c>
      <c r="N10" s="61">
        <f>L10*M10</f>
        <v/>
      </c>
      <c r="O10" s="32" t="n">
        <v>0.0014</v>
      </c>
      <c r="P10" s="3">
        <f>O10*L10</f>
        <v/>
      </c>
      <c r="R10" t="inlineStr">
        <is>
          <t>IEMG</t>
        </is>
      </c>
      <c r="S10" s="49">
        <f>'Add''l Spartan'!$QA7</f>
        <v/>
      </c>
      <c r="T10" s="61">
        <f>'ETF MTD'!$PU$28/'ETF MTD'!$PU$3-1</f>
        <v/>
      </c>
      <c r="U10" s="61">
        <f>S10*T10</f>
        <v/>
      </c>
      <c r="X10" s="49" t="n"/>
      <c r="Y10" s="61" t="n"/>
      <c r="Z10" s="61" t="n"/>
    </row>
    <row r="11">
      <c r="A11" t="inlineStr">
        <is>
          <t>USRT</t>
        </is>
      </c>
      <c r="B11" s="49">
        <f>'Add''l Spartan'!$QA8</f>
        <v/>
      </c>
      <c r="C11" s="61">
        <f>'ETF MTD'!$JU$28/'ETF MTD'!$JU$3-1</f>
        <v/>
      </c>
      <c r="D11" s="61">
        <f>B11*C11</f>
        <v/>
      </c>
      <c r="F11" t="inlineStr">
        <is>
          <t>SCHH</t>
        </is>
      </c>
      <c r="G11" s="49">
        <f>'Add''l Spartan'!$QA8</f>
        <v/>
      </c>
      <c r="H11" s="61">
        <f>'ETF MTD'!$JU$28/'ETF MTD'!$JU$3-1</f>
        <v/>
      </c>
      <c r="I11" s="61">
        <f>G11*H11</f>
        <v/>
      </c>
      <c r="K11" t="inlineStr">
        <is>
          <t>USRT</t>
        </is>
      </c>
      <c r="L11" s="49">
        <f>'Add''l Spartan'!$QA8</f>
        <v/>
      </c>
      <c r="M11" s="61">
        <f>'ETF MTD'!$JU$28/'ETF MTD'!$JU$3-1</f>
        <v/>
      </c>
      <c r="N11" s="61">
        <f>L11*M11</f>
        <v/>
      </c>
      <c r="O11" s="32" t="n">
        <v>0.0008</v>
      </c>
      <c r="P11" s="3">
        <f>O11*L11</f>
        <v/>
      </c>
      <c r="R11" t="inlineStr">
        <is>
          <t>IYR</t>
        </is>
      </c>
      <c r="S11" s="49">
        <f>'Add''l Spartan'!$QA8</f>
        <v/>
      </c>
      <c r="T11" s="61">
        <f>'ETF MTD'!$JU$28/'ETF MTD'!$JU$3-1</f>
        <v/>
      </c>
      <c r="U11" s="61">
        <f>S11*T11</f>
        <v/>
      </c>
      <c r="X11" s="49" t="n"/>
      <c r="Y11" s="61" t="n"/>
      <c r="Z11" s="61" t="n"/>
    </row>
    <row r="12">
      <c r="A12" t="inlineStr">
        <is>
          <t>SPTL</t>
        </is>
      </c>
      <c r="B12" s="49">
        <f>'Add''l Spartan'!$QA9</f>
        <v/>
      </c>
      <c r="C12" s="61">
        <f>'ETF MTD'!$DO$28/'ETF MTD'!$DO$3-1</f>
        <v/>
      </c>
      <c r="D12" s="61">
        <f>B12*C12</f>
        <v/>
      </c>
      <c r="F12" t="inlineStr">
        <is>
          <t>SPTL</t>
        </is>
      </c>
      <c r="G12" s="49">
        <f>'Add''l Spartan'!$QA9</f>
        <v/>
      </c>
      <c r="H12" s="61">
        <f>'ETF MTD'!$DO$28/'ETF MTD'!$DO$3-1</f>
        <v/>
      </c>
      <c r="I12" s="61">
        <f>G12*H12</f>
        <v/>
      </c>
      <c r="K12" t="inlineStr">
        <is>
          <t>SPTL</t>
        </is>
      </c>
      <c r="L12" s="49">
        <f>'Add''l Spartan'!$QA9</f>
        <v/>
      </c>
      <c r="M12" s="61">
        <f>'ETF MTD'!$DO$28/'ETF MTD'!$DO$3-1</f>
        <v/>
      </c>
      <c r="N12" s="61">
        <f>L12*M12</f>
        <v/>
      </c>
      <c r="O12" s="32" t="n">
        <v>0.0015</v>
      </c>
      <c r="P12" s="3">
        <f>O12*L12</f>
        <v/>
      </c>
      <c r="R12" t="inlineStr">
        <is>
          <t>SPTL</t>
        </is>
      </c>
      <c r="S12" s="49">
        <f>'Add''l Spartan'!$QA9</f>
        <v/>
      </c>
      <c r="T12" s="61">
        <f>'ETF MTD'!$DO$28/'ETF MTD'!$DO$3-1</f>
        <v/>
      </c>
      <c r="U12" s="61">
        <f>S12*T12</f>
        <v/>
      </c>
      <c r="X12" s="49" t="n"/>
      <c r="Y12" s="61" t="n"/>
      <c r="Z12" s="61" t="n"/>
    </row>
    <row r="13">
      <c r="A13" t="inlineStr">
        <is>
          <t>GOVT</t>
        </is>
      </c>
      <c r="B13" s="49">
        <f>'Add''l Spartan'!$QA10</f>
        <v/>
      </c>
      <c r="C13" s="61">
        <f>'ETF MTD'!$OW$28/'ETF MTD'!$OW$3-1</f>
        <v/>
      </c>
      <c r="D13" s="61">
        <f>B13*C13</f>
        <v/>
      </c>
      <c r="F13" t="inlineStr">
        <is>
          <t>SCHR</t>
        </is>
      </c>
      <c r="G13" s="49">
        <f>'Add''l Spartan'!$QA10</f>
        <v/>
      </c>
      <c r="H13" s="61">
        <f>'ETF MTD'!$OW$28/'ETF MTD'!$OW$3-1</f>
        <v/>
      </c>
      <c r="I13" s="61">
        <f>G13*H13</f>
        <v/>
      </c>
      <c r="K13" t="inlineStr">
        <is>
          <t>IUSB</t>
        </is>
      </c>
      <c r="L13" s="49">
        <f>'Add''l Spartan'!$QA10</f>
        <v/>
      </c>
      <c r="M13" s="61">
        <f>'ETF MTD'!$OW$28/'ETF MTD'!$OW$3-1</f>
        <v/>
      </c>
      <c r="N13" s="61">
        <f>L13*M13</f>
        <v/>
      </c>
      <c r="O13" s="32" t="n">
        <v>0.0005</v>
      </c>
      <c r="P13" s="3">
        <f>O13*L13</f>
        <v/>
      </c>
      <c r="R13" t="inlineStr">
        <is>
          <t>GOVT</t>
        </is>
      </c>
      <c r="S13" s="49">
        <f>'Add''l Spartan'!$QA10</f>
        <v/>
      </c>
      <c r="T13" s="61">
        <f>'ETF MTD'!$OW$28/'ETF MTD'!$OW$3-1</f>
        <v/>
      </c>
      <c r="U13" s="61">
        <f>S13*T13</f>
        <v/>
      </c>
      <c r="X13" s="49" t="n"/>
      <c r="Y13" s="61" t="n"/>
      <c r="Z13" s="61" t="n"/>
    </row>
    <row r="14">
      <c r="A14" t="inlineStr">
        <is>
          <t>IAGG</t>
        </is>
      </c>
      <c r="B14" s="49">
        <f>'Add''l Spartan'!$QA11</f>
        <v/>
      </c>
      <c r="C14" s="61">
        <f>'ETF MTD'!$KG$28/'ETF MTD'!$KG$3-1</f>
        <v/>
      </c>
      <c r="D14" s="61">
        <f>B14*C14</f>
        <v/>
      </c>
      <c r="F14" s="33" t="inlineStr">
        <is>
          <t>BWX</t>
        </is>
      </c>
      <c r="G14" s="49">
        <f>'Add''l Spartan'!$QA11</f>
        <v/>
      </c>
      <c r="H14" s="61">
        <f>'ETF MTD'!$KG$28/'ETF MTD'!$KG$3-1</f>
        <v/>
      </c>
      <c r="I14" s="61">
        <f>G14*H14</f>
        <v/>
      </c>
      <c r="K14" t="inlineStr">
        <is>
          <t>IAGG</t>
        </is>
      </c>
      <c r="L14" s="49">
        <f>'Add''l Spartan'!$QA11</f>
        <v/>
      </c>
      <c r="M14" s="61">
        <f>'ETF MTD'!$KG$28/'ETF MTD'!$KG$3-1</f>
        <v/>
      </c>
      <c r="N14" s="61">
        <f>L14*M14</f>
        <v/>
      </c>
      <c r="O14" s="32" t="n">
        <v>0.0009</v>
      </c>
      <c r="P14" s="3">
        <f>O14*L14</f>
        <v/>
      </c>
      <c r="R14" t="inlineStr">
        <is>
          <t>IGOV</t>
        </is>
      </c>
      <c r="S14" s="49">
        <f>'Add''l Spartan'!$QA11</f>
        <v/>
      </c>
      <c r="T14" s="61">
        <f>'ETF MTD'!$KG$28/'ETF MTD'!$KG$3-1</f>
        <v/>
      </c>
      <c r="U14" s="61">
        <f>S14*T14</f>
        <v/>
      </c>
      <c r="X14" s="49" t="n"/>
      <c r="Y14" s="61" t="n"/>
      <c r="Z14" s="61" t="n"/>
    </row>
    <row r="15">
      <c r="A15" t="inlineStr">
        <is>
          <t>IPE</t>
        </is>
      </c>
      <c r="B15" s="49">
        <f>'Add''l Spartan'!$QA12</f>
        <v/>
      </c>
      <c r="C15" s="61">
        <f>'ETF MTD'!$DU$28/'ETF MTD'!$DU$3-1</f>
        <v/>
      </c>
      <c r="D15" s="61">
        <f>B15*C15</f>
        <v/>
      </c>
      <c r="F15" t="inlineStr">
        <is>
          <t>SCHP</t>
        </is>
      </c>
      <c r="G15" s="49">
        <f>'Add''l Spartan'!$QA12</f>
        <v/>
      </c>
      <c r="H15" s="61">
        <f>'ETF MTD'!$DU$28/'ETF MTD'!$DU$3-1</f>
        <v/>
      </c>
      <c r="I15" s="61">
        <f>G15*H15</f>
        <v/>
      </c>
      <c r="K15" t="inlineStr">
        <is>
          <t>TIP</t>
        </is>
      </c>
      <c r="L15" s="49">
        <f>'Add''l Spartan'!$QA12</f>
        <v/>
      </c>
      <c r="M15" s="61">
        <f>'ETF MTD'!$DU$28/'ETF MTD'!$DU$3-1</f>
        <v/>
      </c>
      <c r="N15" s="61">
        <f>L15*M15</f>
        <v/>
      </c>
      <c r="O15" s="32" t="n">
        <v>0.0019</v>
      </c>
      <c r="P15" s="3">
        <f>O15*L15</f>
        <v/>
      </c>
      <c r="R15" t="inlineStr">
        <is>
          <t>TIP</t>
        </is>
      </c>
      <c r="S15" s="49">
        <f>'Add''l Spartan'!$QA12</f>
        <v/>
      </c>
      <c r="T15" s="61">
        <f>'ETF MTD'!$DU$28/'ETF MTD'!$DU$3-1</f>
        <v/>
      </c>
      <c r="U15" s="61">
        <f>S15*T15</f>
        <v/>
      </c>
      <c r="X15" s="49" t="n"/>
      <c r="Y15" s="61" t="n"/>
      <c r="Z15" s="61" t="n"/>
    </row>
    <row r="16">
      <c r="A16" s="33" t="inlineStr">
        <is>
          <t>IAU</t>
        </is>
      </c>
      <c r="B16" s="49">
        <f>'Add''l Spartan'!$QA13</f>
        <v/>
      </c>
      <c r="C16" s="61">
        <f>'ETF MTD'!$IK$28/'ETF MTD'!$IK$3-1</f>
        <v/>
      </c>
      <c r="D16" s="61">
        <f>B16*C16</f>
        <v/>
      </c>
      <c r="F16" s="33" t="inlineStr">
        <is>
          <t>IAU</t>
        </is>
      </c>
      <c r="G16" s="49">
        <f>'Add''l Spartan'!$QA13</f>
        <v/>
      </c>
      <c r="H16" s="61">
        <f>'ETF MTD'!$IK$28/'ETF MTD'!$IK$3-1</f>
        <v/>
      </c>
      <c r="I16" s="61">
        <f>G16*H16</f>
        <v/>
      </c>
      <c r="K16" s="33" t="inlineStr">
        <is>
          <t>IAU</t>
        </is>
      </c>
      <c r="L16" s="49">
        <f>'Add''l Spartan'!$QA13</f>
        <v/>
      </c>
      <c r="M16" s="61">
        <f>'ETF MTD'!$IK$28/'ETF MTD'!$IK$3-1</f>
        <v/>
      </c>
      <c r="N16" s="61">
        <f>L16*M16</f>
        <v/>
      </c>
      <c r="O16" s="3" t="n">
        <v>0.0185</v>
      </c>
      <c r="P16" s="3">
        <f>O16*L16</f>
        <v/>
      </c>
      <c r="R16" s="33" t="inlineStr">
        <is>
          <t>IAU</t>
        </is>
      </c>
      <c r="S16" s="49">
        <f>'Add''l Spartan'!$QA13</f>
        <v/>
      </c>
      <c r="T16" s="61">
        <f>'ETF MTD'!$IK$28/'ETF MTD'!$IK$3-1</f>
        <v/>
      </c>
      <c r="U16" s="61">
        <f>S16*T16</f>
        <v/>
      </c>
      <c r="W16" s="33" t="n"/>
      <c r="X16" s="49" t="n"/>
      <c r="Y16" s="61" t="n"/>
      <c r="Z16" s="61" t="n"/>
    </row>
    <row r="17">
      <c r="A17" s="32" t="inlineStr">
        <is>
          <t>SHY</t>
        </is>
      </c>
      <c r="B17" s="49">
        <f>'Add''l Spartan'!$QA14</f>
        <v/>
      </c>
      <c r="C17" s="61" t="n">
        <v>0</v>
      </c>
      <c r="D17" s="61">
        <f>B17*C17</f>
        <v/>
      </c>
      <c r="F17" s="32" t="inlineStr">
        <is>
          <t>SCHO</t>
        </is>
      </c>
      <c r="G17" s="49">
        <f>'Add''l Spartan'!$QA14</f>
        <v/>
      </c>
      <c r="H17" s="61" t="n">
        <v>0</v>
      </c>
      <c r="I17" s="61">
        <f>G17*H17</f>
        <v/>
      </c>
      <c r="K17" s="32" t="inlineStr">
        <is>
          <t>SHY</t>
        </is>
      </c>
      <c r="L17" s="49">
        <f>'Add''l Spartan'!$QA14</f>
        <v/>
      </c>
      <c r="M17" s="61" t="n"/>
      <c r="N17" s="61" t="n"/>
      <c r="R17" s="32" t="inlineStr">
        <is>
          <t>SHY</t>
        </is>
      </c>
      <c r="S17" s="49">
        <f>'Add''l Spartan'!$QA14</f>
        <v/>
      </c>
      <c r="T17" s="61" t="n"/>
      <c r="U17" s="61" t="n"/>
      <c r="W17" s="32" t="n"/>
      <c r="X17" s="49" t="n"/>
      <c r="Y17" s="61" t="n"/>
      <c r="Z17" s="61" t="n"/>
    </row>
    <row r="18">
      <c r="F18" s="32" t="n"/>
      <c r="G18" s="49" t="n"/>
      <c r="H18" s="61" t="n"/>
      <c r="I18" s="61" t="n"/>
      <c r="K18" s="32" t="n"/>
      <c r="L18" s="49" t="n"/>
      <c r="M18" s="61" t="n"/>
      <c r="N18" s="61" t="n"/>
      <c r="R18" s="32" t="n"/>
      <c r="S18" s="49" t="n"/>
      <c r="T18" s="61" t="n"/>
      <c r="U18" s="61" t="n"/>
      <c r="W18" s="32" t="n"/>
      <c r="X18" s="49" t="n"/>
      <c r="Y18" s="61" t="n"/>
      <c r="Z18" s="61" t="n"/>
    </row>
    <row r="19">
      <c r="A19" s="33" t="inlineStr">
        <is>
          <t>Cash</t>
        </is>
      </c>
      <c r="B19" s="49">
        <f>1-SUM(B6:B17)</f>
        <v/>
      </c>
      <c r="C19" s="61" t="n">
        <v>0</v>
      </c>
      <c r="D19" s="61">
        <f>B19*C19</f>
        <v/>
      </c>
      <c r="F19" s="33" t="inlineStr">
        <is>
          <t>Cash</t>
        </is>
      </c>
      <c r="G19" s="49">
        <f>1-SUM(G6:G18)</f>
        <v/>
      </c>
      <c r="H19" s="61" t="n">
        <v>0</v>
      </c>
      <c r="I19" s="61">
        <f>G19*H19</f>
        <v/>
      </c>
      <c r="K19" s="33" t="inlineStr">
        <is>
          <t>Cash</t>
        </is>
      </c>
      <c r="L19" s="49">
        <f>1-SUM(L6:L18)</f>
        <v/>
      </c>
      <c r="M19" s="61" t="n">
        <v>0</v>
      </c>
      <c r="N19" s="61">
        <f>L19*M19</f>
        <v/>
      </c>
      <c r="R19" s="33" t="inlineStr">
        <is>
          <t>Cash</t>
        </is>
      </c>
      <c r="S19" s="49">
        <f>1-SUM(S6:S18)</f>
        <v/>
      </c>
      <c r="T19" s="61" t="n">
        <v>0</v>
      </c>
      <c r="U19" s="61">
        <f>S19*T19</f>
        <v/>
      </c>
      <c r="W19" s="32" t="n"/>
      <c r="X19" s="49" t="n"/>
      <c r="Y19" s="61" t="n"/>
      <c r="Z19" s="61" t="n"/>
    </row>
    <row r="20">
      <c r="A20" s="33" t="n"/>
      <c r="B20" s="33" t="n"/>
      <c r="C20" s="33" t="n"/>
      <c r="D20" s="33" t="n"/>
      <c r="F20" s="33" t="n"/>
      <c r="G20" s="33" t="n"/>
      <c r="H20" s="33" t="n"/>
      <c r="I20" s="33" t="n"/>
      <c r="W20" s="33" t="n"/>
      <c r="X20" s="49" t="n"/>
      <c r="Y20" s="61" t="n"/>
      <c r="Z20" s="61" t="n"/>
    </row>
    <row r="21">
      <c r="A21" s="33" t="inlineStr">
        <is>
          <t>Total</t>
        </is>
      </c>
      <c r="B21" s="48">
        <f>SUM(B6:B19)</f>
        <v/>
      </c>
      <c r="C21" s="33" t="n"/>
      <c r="D21" s="46">
        <f>SUM(D6:D19)</f>
        <v/>
      </c>
      <c r="F21" s="33" t="inlineStr">
        <is>
          <t>Total</t>
        </is>
      </c>
      <c r="G21" s="48">
        <f>SUM(G6:G20)</f>
        <v/>
      </c>
      <c r="H21" s="33" t="n"/>
      <c r="I21" s="46">
        <f>SUM(I6:I19)</f>
        <v/>
      </c>
      <c r="K21" s="33" t="inlineStr">
        <is>
          <t>Total</t>
        </is>
      </c>
      <c r="L21" s="48">
        <f>SUM(L6:L20)</f>
        <v/>
      </c>
      <c r="M21" s="33" t="n"/>
      <c r="N21" s="46">
        <f>SUM(N6:N19)</f>
        <v/>
      </c>
      <c r="P21" s="46">
        <f>SUM(P6:P19)</f>
        <v/>
      </c>
      <c r="R21" s="33" t="inlineStr">
        <is>
          <t>Total</t>
        </is>
      </c>
      <c r="S21" s="48">
        <f>SUM(S6:S20)</f>
        <v/>
      </c>
      <c r="T21" s="33" t="n"/>
      <c r="U21" s="46">
        <f>SUM(U6:U19)</f>
        <v/>
      </c>
    </row>
    <row r="22">
      <c r="F22" s="23" t="n"/>
      <c r="K22" s="23" t="n"/>
      <c r="W22" s="33" t="n"/>
      <c r="X22" s="48" t="n"/>
      <c r="Y22" s="33" t="n"/>
      <c r="Z22" s="46" t="n"/>
    </row>
    <row r="23">
      <c r="A23" t="inlineStr">
        <is>
          <t>Tier 1 Tactical Core Growth</t>
        </is>
      </c>
      <c r="B23" s="33" t="n"/>
      <c r="C23" s="33" t="n"/>
      <c r="D23" s="33" t="n"/>
      <c r="F23" t="inlineStr">
        <is>
          <t>Tier 1 Tactical Core Growth</t>
        </is>
      </c>
      <c r="G23" s="33" t="n"/>
      <c r="H23" s="33" t="n"/>
      <c r="I23" s="33" t="n"/>
      <c r="K23" t="inlineStr">
        <is>
          <t>Tier 1 Tactical Core Growth</t>
        </is>
      </c>
      <c r="L23" s="33" t="n"/>
      <c r="M23" s="33" t="n"/>
      <c r="N23" s="33" t="n"/>
      <c r="O23" t="inlineStr">
        <is>
          <t>Expense</t>
        </is>
      </c>
      <c r="R23" t="inlineStr">
        <is>
          <t>Tier 1 Tactical Core Growth</t>
        </is>
      </c>
      <c r="S23" s="33" t="n"/>
      <c r="T23" s="33" t="n"/>
      <c r="U23" s="33" t="n"/>
    </row>
    <row r="24">
      <c r="A24" s="32" t="inlineStr">
        <is>
          <t>SPTM</t>
        </is>
      </c>
      <c r="B24" s="49">
        <f>MODEL!RI5</f>
        <v/>
      </c>
      <c r="C24" s="61">
        <f>'ETF MTD'!$K$28/'ETF MTD'!$K$3-1</f>
        <v/>
      </c>
      <c r="D24" s="61">
        <f>B24*C24</f>
        <v/>
      </c>
      <c r="F24" s="32" t="inlineStr">
        <is>
          <t>SCHB</t>
        </is>
      </c>
      <c r="G24" s="49">
        <f>MODEL!RI5</f>
        <v/>
      </c>
      <c r="H24" s="61">
        <f>'ETF MTD'!$K$28/'ETF MTD'!$K$3-1</f>
        <v/>
      </c>
      <c r="I24" s="61">
        <f>G24*H24</f>
        <v/>
      </c>
      <c r="K24" s="32" t="inlineStr">
        <is>
          <t>ITOT</t>
        </is>
      </c>
      <c r="L24" s="49">
        <f>$G24</f>
        <v/>
      </c>
      <c r="M24" s="61">
        <f>'ETF MTD'!$K$28/'ETF MTD'!$K$3-1</f>
        <v/>
      </c>
      <c r="N24" s="61">
        <f>L24*M24</f>
        <v/>
      </c>
      <c r="O24" s="32" t="n">
        <v>0.0003</v>
      </c>
      <c r="P24" s="3">
        <f>O24*L24</f>
        <v/>
      </c>
      <c r="R24" s="32" t="inlineStr">
        <is>
          <t>ITOT</t>
        </is>
      </c>
      <c r="S24" s="49">
        <f>$G24</f>
        <v/>
      </c>
      <c r="T24" s="61">
        <f>'ETF MTD'!$K$28/'ETF MTD'!$K$3-1</f>
        <v/>
      </c>
      <c r="U24" s="61">
        <f>S24*T24</f>
        <v/>
      </c>
    </row>
    <row r="25">
      <c r="A25" t="inlineStr">
        <is>
          <t>SPDW</t>
        </is>
      </c>
      <c r="B25" s="49">
        <f>MODEL!RI6</f>
        <v/>
      </c>
      <c r="C25" s="61">
        <f>'ETF MTD'!$VO$28/'ETF MTD'!$VO$3-1</f>
        <v/>
      </c>
      <c r="D25" s="61">
        <f>B25*C25</f>
        <v/>
      </c>
      <c r="F25" t="inlineStr">
        <is>
          <t>SCHF</t>
        </is>
      </c>
      <c r="G25" s="49">
        <f>MODEL!RI6</f>
        <v/>
      </c>
      <c r="H25" s="61">
        <f>'ETF MTD'!$VO$28/'ETF MTD'!$VO$3-1</f>
        <v/>
      </c>
      <c r="I25" s="61">
        <f>G25*H25</f>
        <v/>
      </c>
      <c r="K25" t="inlineStr">
        <is>
          <t>IXUS</t>
        </is>
      </c>
      <c r="L25" s="49">
        <f>$G25</f>
        <v/>
      </c>
      <c r="M25" s="61">
        <f>'ETF MTD'!$VO$28/'ETF MTD'!$VO$3-1</f>
        <v/>
      </c>
      <c r="N25" s="61">
        <f>L25*M25</f>
        <v/>
      </c>
      <c r="O25" s="32" t="n">
        <v>0.0011</v>
      </c>
      <c r="P25" s="3">
        <f>O25*L25</f>
        <v/>
      </c>
      <c r="R25" t="inlineStr">
        <is>
          <t>IXUS</t>
        </is>
      </c>
      <c r="S25" s="49">
        <f>$G25</f>
        <v/>
      </c>
      <c r="T25" s="61">
        <f>'ETF MTD'!$VO$28/'ETF MTD'!$VO$3-1</f>
        <v/>
      </c>
      <c r="U25" s="61">
        <f>S25*T25</f>
        <v/>
      </c>
    </row>
    <row r="26">
      <c r="A26" t="inlineStr">
        <is>
          <t>SPEM</t>
        </is>
      </c>
      <c r="B26" s="49">
        <f>MODEL!RI7</f>
        <v/>
      </c>
      <c r="C26" s="61">
        <f>'ETF MTD'!$PU$28/'ETF MTD'!$PU$3-1</f>
        <v/>
      </c>
      <c r="D26" s="61">
        <f>B26*C26</f>
        <v/>
      </c>
      <c r="F26" t="inlineStr">
        <is>
          <t>SCHE</t>
        </is>
      </c>
      <c r="G26" s="49">
        <f>MODEL!RI7</f>
        <v/>
      </c>
      <c r="H26" s="61">
        <f>'ETF MTD'!$PU$28/'ETF MTD'!$PU$3-1</f>
        <v/>
      </c>
      <c r="I26" s="61">
        <f>G26*H26</f>
        <v/>
      </c>
      <c r="K26" t="inlineStr">
        <is>
          <t>IEMG</t>
        </is>
      </c>
      <c r="L26" s="49">
        <f>$G26</f>
        <v/>
      </c>
      <c r="M26" s="61">
        <f>'ETF MTD'!$PU$28/'ETF MTD'!$PU$3-1</f>
        <v/>
      </c>
      <c r="N26" s="61">
        <f>L26*M26</f>
        <v/>
      </c>
      <c r="O26" s="32" t="n">
        <v>0.0014</v>
      </c>
      <c r="P26" s="3">
        <f>O26*L26</f>
        <v/>
      </c>
      <c r="R26" t="inlineStr">
        <is>
          <t>IEMG</t>
        </is>
      </c>
      <c r="S26" s="49">
        <f>$G26</f>
        <v/>
      </c>
      <c r="T26" s="61">
        <f>'ETF MTD'!$PU$28/'ETF MTD'!$PU$3-1</f>
        <v/>
      </c>
      <c r="U26" s="61">
        <f>S26*T26</f>
        <v/>
      </c>
    </row>
    <row r="27">
      <c r="A27" t="inlineStr">
        <is>
          <t>USRT</t>
        </is>
      </c>
      <c r="B27" s="49">
        <f>MODEL!RI8</f>
        <v/>
      </c>
      <c r="C27" s="61">
        <f>'ETF MTD'!$JU$28/'ETF MTD'!$JU$3-1</f>
        <v/>
      </c>
      <c r="D27" s="61">
        <f>B27*C27</f>
        <v/>
      </c>
      <c r="F27" t="inlineStr">
        <is>
          <t>SCHH</t>
        </is>
      </c>
      <c r="G27" s="49">
        <f>MODEL!RI8</f>
        <v/>
      </c>
      <c r="H27" s="61">
        <f>'ETF MTD'!$JU$28/'ETF MTD'!$JU$3-1</f>
        <v/>
      </c>
      <c r="I27" s="61">
        <f>G27*H27</f>
        <v/>
      </c>
      <c r="K27" t="inlineStr">
        <is>
          <t>USRT</t>
        </is>
      </c>
      <c r="L27" s="49">
        <f>$G27</f>
        <v/>
      </c>
      <c r="M27" s="61">
        <f>'ETF MTD'!$JU$28/'ETF MTD'!$JU$3-1</f>
        <v/>
      </c>
      <c r="N27" s="61">
        <f>L27*M27</f>
        <v/>
      </c>
      <c r="O27" s="32" t="n">
        <v>0.0008</v>
      </c>
      <c r="P27" s="3">
        <f>O27*L27</f>
        <v/>
      </c>
      <c r="R27" t="inlineStr">
        <is>
          <t>IYR</t>
        </is>
      </c>
      <c r="S27" s="49">
        <f>$G27</f>
        <v/>
      </c>
      <c r="T27" s="61">
        <f>'ETF MTD'!$JU$28/'ETF MTD'!$JU$3-1</f>
        <v/>
      </c>
      <c r="U27" s="61">
        <f>S27*T27</f>
        <v/>
      </c>
    </row>
    <row r="28">
      <c r="A28" t="inlineStr">
        <is>
          <t>SPTL</t>
        </is>
      </c>
      <c r="B28" s="49">
        <f>MODEL!RI9</f>
        <v/>
      </c>
      <c r="C28" s="61">
        <f>'ETF MTD'!$DO$28/'ETF MTD'!$DO$3-1</f>
        <v/>
      </c>
      <c r="D28" s="61">
        <f>B28*C28</f>
        <v/>
      </c>
      <c r="F28" t="inlineStr">
        <is>
          <t>SPTL</t>
        </is>
      </c>
      <c r="G28" s="49">
        <f>MODEL!RI9</f>
        <v/>
      </c>
      <c r="H28" s="61">
        <f>'ETF MTD'!$DO$28/'ETF MTD'!$DO$3-1</f>
        <v/>
      </c>
      <c r="I28" s="61">
        <f>G28*H28</f>
        <v/>
      </c>
      <c r="K28" t="inlineStr">
        <is>
          <t>SPTL</t>
        </is>
      </c>
      <c r="L28" s="49">
        <f>$G28</f>
        <v/>
      </c>
      <c r="M28" s="61">
        <f>'ETF MTD'!$DO$28/'ETF MTD'!$DO$3-1</f>
        <v/>
      </c>
      <c r="N28" s="61">
        <f>L28*M28</f>
        <v/>
      </c>
      <c r="O28" s="32" t="n">
        <v>0.0015</v>
      </c>
      <c r="P28" s="3">
        <f>O28*L28</f>
        <v/>
      </c>
      <c r="R28" t="inlineStr">
        <is>
          <t>SPTL</t>
        </is>
      </c>
      <c r="S28" s="49">
        <f>$G28</f>
        <v/>
      </c>
      <c r="T28" s="61">
        <f>'ETF MTD'!$DO$28/'ETF MTD'!$DO$3-1</f>
        <v/>
      </c>
      <c r="U28" s="61">
        <f>S28*T28</f>
        <v/>
      </c>
    </row>
    <row r="29">
      <c r="A29" t="inlineStr">
        <is>
          <t>GOVT</t>
        </is>
      </c>
      <c r="B29" s="49">
        <f>MODEL!RI10</f>
        <v/>
      </c>
      <c r="C29" s="61">
        <f>'ETF MTD'!$OW$28/'ETF MTD'!$OW$3-1</f>
        <v/>
      </c>
      <c r="D29" s="61">
        <f>B29*C29</f>
        <v/>
      </c>
      <c r="F29" t="inlineStr">
        <is>
          <t>SCHR</t>
        </is>
      </c>
      <c r="G29" s="49">
        <f>MODEL!RI10</f>
        <v/>
      </c>
      <c r="H29" s="61">
        <f>'ETF MTD'!$OW$28/'ETF MTD'!$OW$3-1</f>
        <v/>
      </c>
      <c r="I29" s="61">
        <f>G29*H29</f>
        <v/>
      </c>
      <c r="K29" t="inlineStr">
        <is>
          <t>IUSB</t>
        </is>
      </c>
      <c r="L29" s="49">
        <f>$G29</f>
        <v/>
      </c>
      <c r="M29" s="61">
        <f>'ETF MTD'!$OW$28/'ETF MTD'!$OW$3-1</f>
        <v/>
      </c>
      <c r="N29" s="61">
        <f>L29*M29</f>
        <v/>
      </c>
      <c r="O29" s="32" t="n">
        <v>0.0005</v>
      </c>
      <c r="P29" s="3">
        <f>O29*L29</f>
        <v/>
      </c>
      <c r="R29" t="inlineStr">
        <is>
          <t>GOVT</t>
        </is>
      </c>
      <c r="S29" s="49">
        <f>$G29</f>
        <v/>
      </c>
      <c r="T29" s="61">
        <f>'ETF MTD'!$OW$28/'ETF MTD'!$OW$3-1</f>
        <v/>
      </c>
      <c r="U29" s="61">
        <f>S29*T29</f>
        <v/>
      </c>
    </row>
    <row r="30">
      <c r="A30" t="inlineStr">
        <is>
          <t>IAGG</t>
        </is>
      </c>
      <c r="B30" s="49">
        <f>MODEL!RI11</f>
        <v/>
      </c>
      <c r="C30" s="61">
        <f>'ETF MTD'!$KG$28/'ETF MTD'!$KG$3-1</f>
        <v/>
      </c>
      <c r="D30" s="61">
        <f>B30*C30</f>
        <v/>
      </c>
      <c r="F30" s="33" t="inlineStr">
        <is>
          <t>BWX</t>
        </is>
      </c>
      <c r="G30" s="49">
        <f>MODEL!RI11</f>
        <v/>
      </c>
      <c r="H30" s="61">
        <f>'ETF MTD'!$KG$28/'ETF MTD'!$KG$3-1</f>
        <v/>
      </c>
      <c r="I30" s="61">
        <f>G30*H30</f>
        <v/>
      </c>
      <c r="K30" t="inlineStr">
        <is>
          <t>IAGG</t>
        </is>
      </c>
      <c r="L30" s="49">
        <f>$G30</f>
        <v/>
      </c>
      <c r="M30" s="61">
        <f>'ETF MTD'!$KG$28/'ETF MTD'!$KG$3-1</f>
        <v/>
      </c>
      <c r="N30" s="61">
        <f>L30*M30</f>
        <v/>
      </c>
      <c r="O30" s="32" t="n">
        <v>0.0009</v>
      </c>
      <c r="P30" s="3">
        <f>O30*L30</f>
        <v/>
      </c>
      <c r="R30" t="inlineStr">
        <is>
          <t>IGOV</t>
        </is>
      </c>
      <c r="S30" s="49">
        <f>$G30</f>
        <v/>
      </c>
      <c r="T30" s="61">
        <f>'ETF MTD'!$KG$28/'ETF MTD'!$KG$3-1</f>
        <v/>
      </c>
      <c r="U30" s="61">
        <f>S30*T30</f>
        <v/>
      </c>
    </row>
    <row r="31">
      <c r="A31" t="inlineStr">
        <is>
          <t>IPE</t>
        </is>
      </c>
      <c r="B31" s="49">
        <f>MODEL!RI12</f>
        <v/>
      </c>
      <c r="C31" s="61">
        <f>'ETF MTD'!$DU$28/'ETF MTD'!$DU$3-1</f>
        <v/>
      </c>
      <c r="D31" s="61">
        <f>B31*C31</f>
        <v/>
      </c>
      <c r="F31" t="inlineStr">
        <is>
          <t>SCHP</t>
        </is>
      </c>
      <c r="G31" s="49">
        <f>MODEL!RI12</f>
        <v/>
      </c>
      <c r="H31" s="61">
        <f>'ETF MTD'!$DU$28/'ETF MTD'!$DU$3-1</f>
        <v/>
      </c>
      <c r="I31" s="61">
        <f>G31*H31</f>
        <v/>
      </c>
      <c r="K31" t="inlineStr">
        <is>
          <t>TIP</t>
        </is>
      </c>
      <c r="L31" s="49">
        <f>$G31</f>
        <v/>
      </c>
      <c r="M31" s="61">
        <f>'ETF MTD'!$DU$28/'ETF MTD'!$DU$3-1</f>
        <v/>
      </c>
      <c r="N31" s="61">
        <f>L31*M31</f>
        <v/>
      </c>
      <c r="O31" s="32" t="n">
        <v>0.0019</v>
      </c>
      <c r="P31" s="3">
        <f>O31*L31</f>
        <v/>
      </c>
      <c r="R31" t="inlineStr">
        <is>
          <t>TIP</t>
        </is>
      </c>
      <c r="S31" s="49">
        <f>$G31</f>
        <v/>
      </c>
      <c r="T31" s="61">
        <f>'ETF MTD'!$DU$28/'ETF MTD'!$DU$3-1</f>
        <v/>
      </c>
      <c r="U31" s="61">
        <f>S31*T31</f>
        <v/>
      </c>
    </row>
    <row r="32">
      <c r="A32" s="33" t="inlineStr">
        <is>
          <t>IAU</t>
        </is>
      </c>
      <c r="B32" s="49">
        <f>MODEL!RI13</f>
        <v/>
      </c>
      <c r="C32" s="61">
        <f>'ETF MTD'!$IK$28/'ETF MTD'!$IK$3-1</f>
        <v/>
      </c>
      <c r="D32" s="61">
        <f>B32*C32</f>
        <v/>
      </c>
      <c r="F32" s="33" t="inlineStr">
        <is>
          <t>IAU</t>
        </is>
      </c>
      <c r="G32" s="49">
        <f>MODEL!RI13</f>
        <v/>
      </c>
      <c r="H32" s="61">
        <f>'ETF MTD'!$IK$28/'ETF MTD'!$IK$3-1</f>
        <v/>
      </c>
      <c r="I32" s="61">
        <f>G32*H32</f>
        <v/>
      </c>
      <c r="K32" s="33" t="inlineStr">
        <is>
          <t>IAU</t>
        </is>
      </c>
      <c r="L32" s="49">
        <f>$G32</f>
        <v/>
      </c>
      <c r="M32" s="61">
        <f>'ETF MTD'!$IK$28/'ETF MTD'!$IK$3-1</f>
        <v/>
      </c>
      <c r="N32" s="61">
        <f>L32*M32</f>
        <v/>
      </c>
      <c r="O32" s="3" t="n">
        <v>0.0185</v>
      </c>
      <c r="P32" s="3">
        <f>O32*L32</f>
        <v/>
      </c>
      <c r="R32" s="33" t="inlineStr">
        <is>
          <t>IAU</t>
        </is>
      </c>
      <c r="S32" s="49">
        <f>$G32</f>
        <v/>
      </c>
      <c r="T32" s="61">
        <f>'ETF MTD'!$IK$28/'ETF MTD'!$IK$3-1</f>
        <v/>
      </c>
      <c r="U32" s="61">
        <f>S32*T32</f>
        <v/>
      </c>
    </row>
    <row r="33">
      <c r="A33" s="32" t="inlineStr">
        <is>
          <t>SHY</t>
        </is>
      </c>
      <c r="B33" s="49">
        <f>MODEL!RI14</f>
        <v/>
      </c>
      <c r="C33" s="61">
        <f>'ETF MTD'!$ES$28/'ETF MTD'!$ES$3-1</f>
        <v/>
      </c>
      <c r="D33" s="61">
        <f>B33*C33</f>
        <v/>
      </c>
      <c r="F33" s="32" t="inlineStr">
        <is>
          <t>SCHO</t>
        </is>
      </c>
      <c r="G33" s="49">
        <f>$B33</f>
        <v/>
      </c>
      <c r="H33" s="61">
        <f>'ETF MTD'!$ES$28/'ETF MTD'!$ES$3-1</f>
        <v/>
      </c>
      <c r="I33" s="61">
        <f>G33*H33</f>
        <v/>
      </c>
      <c r="K33" s="32" t="inlineStr">
        <is>
          <t>SHY</t>
        </is>
      </c>
      <c r="L33" s="49">
        <f>$B33</f>
        <v/>
      </c>
      <c r="M33" s="61">
        <f>'ETF MTD'!$ES$28/'ETF MTD'!$ES$3-1</f>
        <v/>
      </c>
      <c r="N33" s="61">
        <f>L33*M33</f>
        <v/>
      </c>
      <c r="O33" s="32" t="n">
        <v>0.0015</v>
      </c>
      <c r="P33" s="3">
        <f>O33*L33</f>
        <v/>
      </c>
      <c r="R33" s="32" t="inlineStr">
        <is>
          <t>SHY</t>
        </is>
      </c>
      <c r="S33" s="49">
        <f>$B33</f>
        <v/>
      </c>
      <c r="T33" s="61">
        <f>'ETF MTD'!$ES$28/'ETF MTD'!$ES$3-1</f>
        <v/>
      </c>
      <c r="U33" s="61">
        <f>S33*T33</f>
        <v/>
      </c>
    </row>
    <row r="34">
      <c r="A34" s="32" t="inlineStr">
        <is>
          <t>OPER</t>
        </is>
      </c>
      <c r="B34" s="49">
        <f>MODEL!RI15</f>
        <v/>
      </c>
      <c r="C34" s="61" t="n">
        <v>0</v>
      </c>
      <c r="D34" s="61">
        <f>B34*C34</f>
        <v/>
      </c>
      <c r="F34" s="32" t="inlineStr">
        <is>
          <t>OPER</t>
        </is>
      </c>
      <c r="G34" s="49">
        <f>$B34</f>
        <v/>
      </c>
      <c r="H34" s="61" t="n">
        <v>0</v>
      </c>
      <c r="I34" s="61">
        <f>G34*H34</f>
        <v/>
      </c>
      <c r="K34" s="32" t="inlineStr">
        <is>
          <t>OPER</t>
        </is>
      </c>
      <c r="L34" s="49">
        <f>$B34</f>
        <v/>
      </c>
      <c r="M34" s="61" t="n"/>
      <c r="N34" s="61" t="n"/>
      <c r="R34" s="32" t="inlineStr">
        <is>
          <t>OPER</t>
        </is>
      </c>
      <c r="S34" s="49">
        <f>$B34</f>
        <v/>
      </c>
      <c r="T34" s="61" t="n"/>
      <c r="U34" s="61" t="n"/>
    </row>
    <row r="35">
      <c r="A35" s="23" t="inlineStr">
        <is>
          <t>For Apr21, max OPER allocation is 5%, anything higher should go to BIL</t>
        </is>
      </c>
      <c r="F35" s="32" t="n"/>
      <c r="G35" s="49" t="n"/>
      <c r="H35" s="61" t="n"/>
      <c r="I35" s="61" t="n"/>
      <c r="K35" s="32" t="n"/>
      <c r="L35" s="49" t="n"/>
      <c r="M35" s="61" t="n"/>
      <c r="N35" s="61" t="n"/>
      <c r="R35" s="32" t="n"/>
      <c r="S35" s="49" t="n"/>
      <c r="T35" s="61" t="n"/>
      <c r="U35" s="61" t="n"/>
    </row>
    <row r="36">
      <c r="A36" s="33" t="inlineStr">
        <is>
          <t>Cash</t>
        </is>
      </c>
      <c r="B36" s="49">
        <f>1-SUM(B24:B34)</f>
        <v/>
      </c>
      <c r="C36" s="61" t="n">
        <v>0</v>
      </c>
      <c r="D36" s="61">
        <f>B36*C36</f>
        <v/>
      </c>
      <c r="F36" s="33" t="inlineStr">
        <is>
          <t>Cash</t>
        </is>
      </c>
      <c r="G36" s="49">
        <f>1-SUM(G24:G35)</f>
        <v/>
      </c>
      <c r="H36" s="61" t="n">
        <v>0</v>
      </c>
      <c r="I36" s="61">
        <f>G36*H36</f>
        <v/>
      </c>
      <c r="K36" s="33" t="inlineStr">
        <is>
          <t>Cash</t>
        </is>
      </c>
      <c r="L36" s="49">
        <f>1-SUM(L24:L35)</f>
        <v/>
      </c>
      <c r="M36" s="61" t="n">
        <v>0</v>
      </c>
      <c r="N36" s="61">
        <f>L36*M36</f>
        <v/>
      </c>
      <c r="R36" s="33" t="inlineStr">
        <is>
          <t>Cash</t>
        </is>
      </c>
      <c r="S36" s="49">
        <f>1-SUM(S24:S35)</f>
        <v/>
      </c>
      <c r="T36" s="61" t="n">
        <v>0</v>
      </c>
      <c r="U36" s="61">
        <f>S36*T36</f>
        <v/>
      </c>
    </row>
    <row r="37">
      <c r="A37" s="33" t="n"/>
      <c r="B37" s="33" t="n"/>
      <c r="C37" s="33" t="n"/>
      <c r="D37" s="33" t="n"/>
      <c r="F37" s="33" t="n"/>
      <c r="G37" s="33" t="n"/>
      <c r="H37" s="33" t="n"/>
      <c r="I37" s="33" t="n"/>
    </row>
    <row r="38">
      <c r="A38" s="33" t="inlineStr">
        <is>
          <t>Total</t>
        </is>
      </c>
      <c r="B38" s="48">
        <f>SUM(B24:B36)</f>
        <v/>
      </c>
      <c r="C38" s="33" t="n"/>
      <c r="D38" s="46">
        <f>SUM(D24:D36)</f>
        <v/>
      </c>
      <c r="F38" s="33" t="inlineStr">
        <is>
          <t>Total</t>
        </is>
      </c>
      <c r="G38" s="48">
        <f>SUM(G24:G37)</f>
        <v/>
      </c>
      <c r="H38" s="33" t="n"/>
      <c r="I38" s="46">
        <f>SUM(I24:I36)</f>
        <v/>
      </c>
      <c r="K38" s="33" t="inlineStr">
        <is>
          <t>Total</t>
        </is>
      </c>
      <c r="L38" s="48">
        <f>SUM(L24:L37)</f>
        <v/>
      </c>
      <c r="M38" s="33" t="n"/>
      <c r="N38" s="46">
        <f>SUM(N24:N36)</f>
        <v/>
      </c>
      <c r="P38" s="46">
        <f>SUM(P24:P36)</f>
        <v/>
      </c>
      <c r="R38" s="33" t="inlineStr">
        <is>
          <t>Total</t>
        </is>
      </c>
      <c r="S38" s="48">
        <f>SUM(S24:S37)</f>
        <v/>
      </c>
      <c r="T38" s="33" t="n"/>
      <c r="U38" s="46">
        <f>SUM(U24:U36)</f>
        <v/>
      </c>
    </row>
    <row r="39">
      <c r="A39" s="33" t="n"/>
      <c r="B39" s="48" t="n"/>
      <c r="C39" s="33" t="n"/>
      <c r="D39" s="46" t="n"/>
    </row>
    <row r="40">
      <c r="A40" t="inlineStr">
        <is>
          <t>Tier 1 Tactical Core Mod Growth</t>
        </is>
      </c>
      <c r="B40" s="33" t="n"/>
      <c r="C40" s="33" t="n"/>
      <c r="D40" s="33" t="n"/>
      <c r="F40" t="inlineStr">
        <is>
          <t>Tier 1 Tactical Core Mod Growth</t>
        </is>
      </c>
      <c r="G40" s="33" t="n"/>
      <c r="H40" s="33" t="n"/>
      <c r="I40" s="33" t="n"/>
      <c r="K40" t="inlineStr">
        <is>
          <t>Tier 1 Tactical Core Mod Growth</t>
        </is>
      </c>
      <c r="L40" s="33" t="n"/>
      <c r="M40" s="33" t="n"/>
      <c r="N40" s="33" t="n"/>
      <c r="O40" t="inlineStr">
        <is>
          <t>Expense</t>
        </is>
      </c>
      <c r="R40" t="inlineStr">
        <is>
          <t>Tier 1 Tactical Core Mod Growth</t>
        </is>
      </c>
      <c r="S40" s="33" t="n"/>
      <c r="T40" s="33" t="n"/>
      <c r="U40" s="33" t="n"/>
    </row>
    <row r="41">
      <c r="A41" s="32" t="inlineStr">
        <is>
          <t>SPTM</t>
        </is>
      </c>
      <c r="B41" s="49">
        <f>MODEL!RI22</f>
        <v/>
      </c>
      <c r="C41" s="61">
        <f>'ETF MTD'!$K$28/'ETF MTD'!$K$3-1</f>
        <v/>
      </c>
      <c r="D41" s="61">
        <f>B41*C41</f>
        <v/>
      </c>
      <c r="F41" s="32" t="inlineStr">
        <is>
          <t>SCHB</t>
        </is>
      </c>
      <c r="G41" s="49">
        <f>MODEL!RI22</f>
        <v/>
      </c>
      <c r="H41" s="61">
        <f>'ETF MTD'!$K$28/'ETF MTD'!$K$3-1</f>
        <v/>
      </c>
      <c r="I41" s="61">
        <f>G41*H41</f>
        <v/>
      </c>
      <c r="K41" s="32" t="inlineStr">
        <is>
          <t>ITOT</t>
        </is>
      </c>
      <c r="L41" s="49">
        <f>MODEL!$RI22</f>
        <v/>
      </c>
      <c r="M41" s="61">
        <f>'ETF MTD'!$K$28/'ETF MTD'!$K$3-1</f>
        <v/>
      </c>
      <c r="N41" s="61">
        <f>L41*M41</f>
        <v/>
      </c>
      <c r="O41" s="32" t="n">
        <v>0.0003</v>
      </c>
      <c r="P41" s="3">
        <f>O41*L41</f>
        <v/>
      </c>
      <c r="R41" s="32" t="inlineStr">
        <is>
          <t>ITOT</t>
        </is>
      </c>
      <c r="S41" s="49">
        <f>MODEL!$RI22</f>
        <v/>
      </c>
      <c r="T41" s="61">
        <f>'ETF MTD'!$K$28/'ETF MTD'!$K$3-1</f>
        <v/>
      </c>
      <c r="U41" s="61">
        <f>S41*T41</f>
        <v/>
      </c>
    </row>
    <row r="42">
      <c r="A42" t="inlineStr">
        <is>
          <t>SPDW</t>
        </is>
      </c>
      <c r="B42" s="49">
        <f>MODEL!RI23</f>
        <v/>
      </c>
      <c r="C42" s="61">
        <f>'ETF MTD'!$VO$28/'ETF MTD'!$VO$3-1</f>
        <v/>
      </c>
      <c r="D42" s="61">
        <f>B42*C42</f>
        <v/>
      </c>
      <c r="F42" t="inlineStr">
        <is>
          <t>SCHF</t>
        </is>
      </c>
      <c r="G42" s="49">
        <f>MODEL!RI23</f>
        <v/>
      </c>
      <c r="H42" s="61">
        <f>'ETF MTD'!$VO$28/'ETF MTD'!$VO$3-1</f>
        <v/>
      </c>
      <c r="I42" s="61">
        <f>G42*H42</f>
        <v/>
      </c>
      <c r="K42" t="inlineStr">
        <is>
          <t>IXUS</t>
        </is>
      </c>
      <c r="L42" s="49">
        <f>MODEL!$RI23</f>
        <v/>
      </c>
      <c r="M42" s="61">
        <f>'ETF MTD'!$VO$28/'ETF MTD'!$VO$3-1</f>
        <v/>
      </c>
      <c r="N42" s="61">
        <f>L42*M42</f>
        <v/>
      </c>
      <c r="O42" s="32" t="n">
        <v>0.0011</v>
      </c>
      <c r="P42" s="3">
        <f>O42*L42</f>
        <v/>
      </c>
      <c r="R42" t="inlineStr">
        <is>
          <t>IXUS</t>
        </is>
      </c>
      <c r="S42" s="49">
        <f>MODEL!$RI23</f>
        <v/>
      </c>
      <c r="T42" s="61">
        <f>'ETF MTD'!$VO$28/'ETF MTD'!$VO$3-1</f>
        <v/>
      </c>
      <c r="U42" s="61">
        <f>S42*T42</f>
        <v/>
      </c>
    </row>
    <row r="43">
      <c r="A43" t="inlineStr">
        <is>
          <t>SPEM</t>
        </is>
      </c>
      <c r="B43" s="49">
        <f>MODEL!RI24</f>
        <v/>
      </c>
      <c r="C43" s="61">
        <f>'ETF MTD'!$PU$28/'ETF MTD'!$PU$3-1</f>
        <v/>
      </c>
      <c r="D43" s="61">
        <f>B43*C43</f>
        <v/>
      </c>
      <c r="F43" t="inlineStr">
        <is>
          <t>SCHE</t>
        </is>
      </c>
      <c r="G43" s="49">
        <f>MODEL!RI24</f>
        <v/>
      </c>
      <c r="H43" s="61">
        <f>'ETF MTD'!$PU$28/'ETF MTD'!$PU$3-1</f>
        <v/>
      </c>
      <c r="I43" s="61">
        <f>G43*H43</f>
        <v/>
      </c>
      <c r="K43" t="inlineStr">
        <is>
          <t>IEMG</t>
        </is>
      </c>
      <c r="L43" s="49">
        <f>MODEL!$RI24</f>
        <v/>
      </c>
      <c r="M43" s="61">
        <f>'ETF MTD'!$PU$28/'ETF MTD'!$PU$3-1</f>
        <v/>
      </c>
      <c r="N43" s="61">
        <f>L43*M43</f>
        <v/>
      </c>
      <c r="O43" s="32" t="n">
        <v>0.0014</v>
      </c>
      <c r="P43" s="3">
        <f>O43*L43</f>
        <v/>
      </c>
      <c r="R43" t="inlineStr">
        <is>
          <t>IEMG</t>
        </is>
      </c>
      <c r="S43" s="49">
        <f>MODEL!$RI24</f>
        <v/>
      </c>
      <c r="T43" s="61">
        <f>'ETF MTD'!$PU$28/'ETF MTD'!$PU$3-1</f>
        <v/>
      </c>
      <c r="U43" s="61">
        <f>S43*T43</f>
        <v/>
      </c>
    </row>
    <row r="44">
      <c r="A44" t="inlineStr">
        <is>
          <t>USRT</t>
        </is>
      </c>
      <c r="B44" s="49">
        <f>MODEL!RI25</f>
        <v/>
      </c>
      <c r="C44" s="61">
        <f>'ETF MTD'!$JU$28/'ETF MTD'!$JU$3-1</f>
        <v/>
      </c>
      <c r="D44" s="61">
        <f>B44*C44</f>
        <v/>
      </c>
      <c r="F44" t="inlineStr">
        <is>
          <t>SCHH</t>
        </is>
      </c>
      <c r="G44" s="49">
        <f>MODEL!RI25</f>
        <v/>
      </c>
      <c r="H44" s="61">
        <f>'ETF MTD'!$JU$28/'ETF MTD'!$JU$3-1</f>
        <v/>
      </c>
      <c r="I44" s="61">
        <f>G44*H44</f>
        <v/>
      </c>
      <c r="K44" t="inlineStr">
        <is>
          <t>USRT</t>
        </is>
      </c>
      <c r="L44" s="49">
        <f>MODEL!$RI25</f>
        <v/>
      </c>
      <c r="M44" s="61">
        <f>'ETF MTD'!$JU$28/'ETF MTD'!$JU$3-1</f>
        <v/>
      </c>
      <c r="N44" s="61">
        <f>L44*M44</f>
        <v/>
      </c>
      <c r="O44" s="32" t="n">
        <v>0.0008</v>
      </c>
      <c r="P44" s="3">
        <f>O44*L44</f>
        <v/>
      </c>
      <c r="R44" t="inlineStr">
        <is>
          <t>IYR</t>
        </is>
      </c>
      <c r="S44" s="49">
        <f>MODEL!$RI25</f>
        <v/>
      </c>
      <c r="T44" s="61">
        <f>'ETF MTD'!$JU$28/'ETF MTD'!$JU$3-1</f>
        <v/>
      </c>
      <c r="U44" s="61">
        <f>S44*T44</f>
        <v/>
      </c>
    </row>
    <row r="45">
      <c r="A45" t="inlineStr">
        <is>
          <t>SPTL</t>
        </is>
      </c>
      <c r="B45" s="49">
        <f>MODEL!RI26</f>
        <v/>
      </c>
      <c r="C45" s="61">
        <f>'ETF MTD'!$DO$28/'ETF MTD'!$DO$3-1</f>
        <v/>
      </c>
      <c r="D45" s="61">
        <f>B45*C45</f>
        <v/>
      </c>
      <c r="F45" t="inlineStr">
        <is>
          <t>SPTL</t>
        </is>
      </c>
      <c r="G45" s="49">
        <f>MODEL!RI26</f>
        <v/>
      </c>
      <c r="H45" s="61">
        <f>'ETF MTD'!$DO$28/'ETF MTD'!$DO$3-1</f>
        <v/>
      </c>
      <c r="I45" s="61">
        <f>G45*H45</f>
        <v/>
      </c>
      <c r="K45" t="inlineStr">
        <is>
          <t>SPTL</t>
        </is>
      </c>
      <c r="L45" s="49">
        <f>MODEL!$RI26</f>
        <v/>
      </c>
      <c r="M45" s="61">
        <f>'ETF MTD'!$DO$28/'ETF MTD'!$DO$3-1</f>
        <v/>
      </c>
      <c r="N45" s="61">
        <f>L45*M45</f>
        <v/>
      </c>
      <c r="O45" s="32" t="n">
        <v>0.0015</v>
      </c>
      <c r="P45" s="3">
        <f>O45*L45</f>
        <v/>
      </c>
      <c r="R45" t="inlineStr">
        <is>
          <t>SPTL</t>
        </is>
      </c>
      <c r="S45" s="49">
        <f>MODEL!$RI26</f>
        <v/>
      </c>
      <c r="T45" s="61">
        <f>'ETF MTD'!$DO$28/'ETF MTD'!$DO$3-1</f>
        <v/>
      </c>
      <c r="U45" s="61">
        <f>S45*T45</f>
        <v/>
      </c>
    </row>
    <row r="46">
      <c r="A46" t="inlineStr">
        <is>
          <t>GOVT</t>
        </is>
      </c>
      <c r="B46" s="49">
        <f>MODEL!RI27</f>
        <v/>
      </c>
      <c r="C46" s="61">
        <f>'ETF MTD'!$OW$28/'ETF MTD'!$OW$3-1</f>
        <v/>
      </c>
      <c r="D46" s="61">
        <f>B46*C46</f>
        <v/>
      </c>
      <c r="F46" t="inlineStr">
        <is>
          <t>SCHR</t>
        </is>
      </c>
      <c r="G46" s="49">
        <f>MODEL!RI27</f>
        <v/>
      </c>
      <c r="H46" s="61">
        <f>'ETF MTD'!$OW$28/'ETF MTD'!$OW$3-1</f>
        <v/>
      </c>
      <c r="I46" s="61">
        <f>G46*H46</f>
        <v/>
      </c>
      <c r="K46" t="inlineStr">
        <is>
          <t>IUSB</t>
        </is>
      </c>
      <c r="L46" s="49">
        <f>MODEL!$RI27</f>
        <v/>
      </c>
      <c r="M46" s="61">
        <f>'ETF MTD'!$OW$28/'ETF MTD'!$OW$3-1</f>
        <v/>
      </c>
      <c r="N46" s="61">
        <f>L46*M46</f>
        <v/>
      </c>
      <c r="O46" s="32" t="n">
        <v>0.0011</v>
      </c>
      <c r="P46" s="3">
        <f>O46*L46</f>
        <v/>
      </c>
      <c r="R46" t="inlineStr">
        <is>
          <t>GOVT</t>
        </is>
      </c>
      <c r="S46" s="49">
        <f>MODEL!$RI27</f>
        <v/>
      </c>
      <c r="T46" s="61">
        <f>'ETF MTD'!$OW$28/'ETF MTD'!$OW$3-1</f>
        <v/>
      </c>
      <c r="U46" s="61">
        <f>S46*T46</f>
        <v/>
      </c>
    </row>
    <row r="47">
      <c r="A47" t="inlineStr">
        <is>
          <t>IAGG</t>
        </is>
      </c>
      <c r="B47" s="49">
        <f>MODEL!RI28</f>
        <v/>
      </c>
      <c r="C47" s="61">
        <f>'ETF MTD'!$KG$28/'ETF MTD'!$KG$3-1</f>
        <v/>
      </c>
      <c r="D47" s="61">
        <f>B47*C47</f>
        <v/>
      </c>
      <c r="F47" s="33" t="inlineStr">
        <is>
          <t>BWX</t>
        </is>
      </c>
      <c r="G47" s="49">
        <f>MODEL!RI28</f>
        <v/>
      </c>
      <c r="H47" s="61">
        <f>'ETF MTD'!$KG$28/'ETF MTD'!$KG$3-1</f>
        <v/>
      </c>
      <c r="I47" s="61">
        <f>G47*H47</f>
        <v/>
      </c>
      <c r="K47" t="inlineStr">
        <is>
          <t>IAGG</t>
        </is>
      </c>
      <c r="L47" s="49">
        <f>MODEL!$RI28</f>
        <v/>
      </c>
      <c r="M47" s="61">
        <f>'ETF MTD'!$KG$28/'ETF MTD'!$KG$3-1</f>
        <v/>
      </c>
      <c r="N47" s="61">
        <f>L47*M47</f>
        <v/>
      </c>
      <c r="O47" s="32" t="n">
        <v>0.0009</v>
      </c>
      <c r="P47" s="3">
        <f>O47*L47</f>
        <v/>
      </c>
      <c r="R47" t="inlineStr">
        <is>
          <t>IGOV</t>
        </is>
      </c>
      <c r="S47" s="49">
        <f>MODEL!$RI28</f>
        <v/>
      </c>
      <c r="T47" s="61">
        <f>'ETF MTD'!$KG$28/'ETF MTD'!$KG$3-1</f>
        <v/>
      </c>
      <c r="U47" s="61">
        <f>S47*T47</f>
        <v/>
      </c>
    </row>
    <row r="48">
      <c r="A48" t="inlineStr">
        <is>
          <t>IPE</t>
        </is>
      </c>
      <c r="B48" s="49">
        <f>MODEL!RI29</f>
        <v/>
      </c>
      <c r="C48" s="61">
        <f>'ETF MTD'!$DU$28/'ETF MTD'!$DU$3-1</f>
        <v/>
      </c>
      <c r="D48" s="61">
        <f>B48*C48</f>
        <v/>
      </c>
      <c r="F48" t="inlineStr">
        <is>
          <t>SCHP</t>
        </is>
      </c>
      <c r="G48" s="49">
        <f>MODEL!RI29</f>
        <v/>
      </c>
      <c r="H48" s="61">
        <f>'ETF MTD'!$DU$28/'ETF MTD'!$DU$3-1</f>
        <v/>
      </c>
      <c r="I48" s="61">
        <f>G48*H48</f>
        <v/>
      </c>
      <c r="K48" s="16" t="inlineStr">
        <is>
          <t>TIP</t>
        </is>
      </c>
      <c r="L48" s="49">
        <f>MODEL!$RI29</f>
        <v/>
      </c>
      <c r="M48" s="61">
        <f>'ETF MTD'!$DU$28/'ETF MTD'!$DU$3-1</f>
        <v/>
      </c>
      <c r="N48" s="61">
        <f>L48*M48</f>
        <v/>
      </c>
      <c r="O48" s="32" t="n">
        <v>0.002</v>
      </c>
      <c r="P48" s="3">
        <f>O48*L48</f>
        <v/>
      </c>
      <c r="R48" t="inlineStr">
        <is>
          <t>TIP</t>
        </is>
      </c>
      <c r="S48" s="49">
        <f>MODEL!$RI29</f>
        <v/>
      </c>
      <c r="T48" s="61">
        <f>'ETF MTD'!$DU$28/'ETF MTD'!$DU$3-1</f>
        <v/>
      </c>
      <c r="U48" s="61">
        <f>S48*T48</f>
        <v/>
      </c>
    </row>
    <row r="49">
      <c r="A49" s="33" t="inlineStr">
        <is>
          <t>IAU</t>
        </is>
      </c>
      <c r="B49" s="49">
        <f>MODEL!RI30</f>
        <v/>
      </c>
      <c r="C49" s="61">
        <f>'ETF MTD'!$IK$28/'ETF MTD'!$IK$3-1</f>
        <v/>
      </c>
      <c r="D49" s="61">
        <f>B49*C49</f>
        <v/>
      </c>
      <c r="F49" s="33" t="inlineStr">
        <is>
          <t>IAU</t>
        </is>
      </c>
      <c r="G49" s="49">
        <f>MODEL!RI30</f>
        <v/>
      </c>
      <c r="H49" s="61">
        <f>'ETF MTD'!$IK$28/'ETF MTD'!$IK$3-1</f>
        <v/>
      </c>
      <c r="I49" s="61">
        <f>G49*H49</f>
        <v/>
      </c>
      <c r="K49" s="33" t="inlineStr">
        <is>
          <t>IAU</t>
        </is>
      </c>
      <c r="L49" s="49">
        <f>MODEL!$RI30</f>
        <v/>
      </c>
      <c r="M49" s="61">
        <f>'ETF MTD'!$IK$28/'ETF MTD'!$IK$3-1</f>
        <v/>
      </c>
      <c r="N49" s="61">
        <f>L49*M49</f>
        <v/>
      </c>
      <c r="O49" s="3" t="n">
        <v>0.0185</v>
      </c>
      <c r="P49" s="3">
        <f>O49*L49</f>
        <v/>
      </c>
      <c r="R49" s="33" t="inlineStr">
        <is>
          <t>IAU</t>
        </is>
      </c>
      <c r="S49" s="49">
        <f>MODEL!$RI30</f>
        <v/>
      </c>
      <c r="T49" s="61">
        <f>'ETF MTD'!$IK$28/'ETF MTD'!$IK$3-1</f>
        <v/>
      </c>
      <c r="U49" s="61">
        <f>S49*T49</f>
        <v/>
      </c>
    </row>
    <row r="50">
      <c r="A50" s="61" t="inlineStr">
        <is>
          <t>SHY</t>
        </is>
      </c>
      <c r="B50" s="49">
        <f>MODEL!RI31</f>
        <v/>
      </c>
      <c r="C50" s="61">
        <f>'ETF MTD'!$ES$28/'ETF MTD'!$ES$3-1</f>
        <v/>
      </c>
      <c r="D50" s="61">
        <f>B50*C50</f>
        <v/>
      </c>
      <c r="F50" s="32" t="inlineStr">
        <is>
          <t>SCHO</t>
        </is>
      </c>
      <c r="G50" s="49">
        <f>B50</f>
        <v/>
      </c>
      <c r="H50" s="61">
        <f>'ETF MTD'!$ES$28/'ETF MTD'!$ES$3-1</f>
        <v/>
      </c>
      <c r="I50" s="61">
        <f>G50*H50</f>
        <v/>
      </c>
      <c r="K50" s="32" t="inlineStr">
        <is>
          <t>SHY</t>
        </is>
      </c>
      <c r="L50" s="49">
        <f>$B50</f>
        <v/>
      </c>
      <c r="M50" s="61">
        <f>'ETF MTD'!$ES$28/'ETF MTD'!$ES$3-1</f>
        <v/>
      </c>
      <c r="N50" s="61">
        <f>L50*M50</f>
        <v/>
      </c>
      <c r="O50" s="32" t="n">
        <v>0.0015</v>
      </c>
      <c r="P50" s="3">
        <f>O50*L50</f>
        <v/>
      </c>
      <c r="R50" s="32" t="inlineStr">
        <is>
          <t>SHY</t>
        </is>
      </c>
      <c r="S50" s="49">
        <f>$B50</f>
        <v/>
      </c>
      <c r="T50" s="61">
        <f>'ETF MTD'!$ES$28/'ETF MTD'!$ES$3-1</f>
        <v/>
      </c>
      <c r="U50" s="61">
        <f>S50*T50</f>
        <v/>
      </c>
    </row>
    <row r="51">
      <c r="A51" s="32" t="inlineStr">
        <is>
          <t>OPER</t>
        </is>
      </c>
      <c r="B51" s="49">
        <f>MODEL!RI32</f>
        <v/>
      </c>
      <c r="C51" s="61" t="n"/>
      <c r="D51" s="61" t="n"/>
      <c r="F51" s="32" t="inlineStr">
        <is>
          <t>OPER</t>
        </is>
      </c>
      <c r="G51" s="49">
        <f>B51</f>
        <v/>
      </c>
      <c r="H51" s="61" t="n">
        <v>0</v>
      </c>
      <c r="I51" s="61">
        <f>G51*H51</f>
        <v/>
      </c>
      <c r="K51" s="32" t="inlineStr">
        <is>
          <t>OPER</t>
        </is>
      </c>
      <c r="L51" s="49">
        <f>$B51</f>
        <v/>
      </c>
      <c r="M51" s="61" t="n"/>
      <c r="N51" s="61" t="n"/>
      <c r="R51" s="32" t="inlineStr">
        <is>
          <t>OPER</t>
        </is>
      </c>
      <c r="S51" s="49">
        <f>$B51</f>
        <v/>
      </c>
      <c r="T51" s="61" t="n"/>
      <c r="U51" s="61" t="n"/>
    </row>
    <row r="52">
      <c r="F52" s="32" t="n"/>
      <c r="G52" s="49" t="n"/>
      <c r="H52" s="61" t="n"/>
      <c r="I52" s="61" t="n"/>
      <c r="K52" s="32" t="n"/>
      <c r="L52" s="49" t="n"/>
      <c r="M52" s="61" t="n"/>
      <c r="N52" s="61" t="n"/>
      <c r="R52" s="32" t="n"/>
      <c r="S52" s="49" t="n"/>
      <c r="T52" s="61" t="n"/>
      <c r="U52" s="61" t="n"/>
    </row>
    <row r="53">
      <c r="F53" s="61" t="n"/>
      <c r="G53" s="33" t="n"/>
      <c r="H53" s="33" t="n"/>
      <c r="I53" s="33" t="n"/>
      <c r="K53" s="61" t="n"/>
      <c r="L53" s="33" t="n"/>
      <c r="M53" s="33" t="n"/>
      <c r="N53" s="33" t="n"/>
      <c r="R53" s="61" t="n"/>
      <c r="S53" s="33" t="n"/>
      <c r="T53" s="33" t="n"/>
      <c r="U53" s="33" t="n"/>
    </row>
    <row r="54">
      <c r="A54" s="33" t="inlineStr">
        <is>
          <t>Cash</t>
        </is>
      </c>
      <c r="B54" s="49">
        <f>1-SUM(B41:B53)</f>
        <v/>
      </c>
      <c r="C54" s="61" t="n">
        <v>0</v>
      </c>
      <c r="D54" s="61">
        <f>B54*C54</f>
        <v/>
      </c>
      <c r="F54" s="33" t="inlineStr">
        <is>
          <t>Cash</t>
        </is>
      </c>
      <c r="G54" s="49">
        <f>1-SUM(G41:G53)</f>
        <v/>
      </c>
      <c r="H54" s="61" t="n">
        <v>0</v>
      </c>
      <c r="I54" s="61">
        <f>G54*H54</f>
        <v/>
      </c>
      <c r="K54" s="33" t="inlineStr">
        <is>
          <t>Cash</t>
        </is>
      </c>
      <c r="L54" s="49">
        <f>1-SUM(L41:L53)</f>
        <v/>
      </c>
      <c r="M54" s="61" t="n">
        <v>0</v>
      </c>
      <c r="N54" s="61">
        <f>L54*M54</f>
        <v/>
      </c>
      <c r="R54" s="33" t="inlineStr">
        <is>
          <t>Cash</t>
        </is>
      </c>
      <c r="S54" s="49">
        <f>1-SUM(S41:S53)</f>
        <v/>
      </c>
      <c r="T54" s="61" t="n">
        <v>0</v>
      </c>
      <c r="U54" s="61">
        <f>S54*T54</f>
        <v/>
      </c>
    </row>
    <row r="55">
      <c r="A55" s="33" t="n"/>
      <c r="B55" s="33" t="n"/>
      <c r="C55" s="33" t="n"/>
      <c r="D55" s="33" t="n"/>
      <c r="F55" s="33" t="n"/>
      <c r="G55" s="33" t="n"/>
      <c r="H55" s="33" t="n"/>
      <c r="I55" s="33" t="n"/>
    </row>
    <row r="56">
      <c r="A56" s="33" t="inlineStr">
        <is>
          <t>Total</t>
        </is>
      </c>
      <c r="B56" s="48">
        <f>SUM(B41:B55)</f>
        <v/>
      </c>
      <c r="C56" s="33" t="n"/>
      <c r="D56" s="46">
        <f>SUM(D41:D54)</f>
        <v/>
      </c>
      <c r="F56" s="33" t="inlineStr">
        <is>
          <t>Total</t>
        </is>
      </c>
      <c r="G56" s="48">
        <f>SUM(G41:G55)</f>
        <v/>
      </c>
      <c r="H56" s="33" t="n"/>
      <c r="I56" s="46">
        <f>SUM(I41:I54)</f>
        <v/>
      </c>
      <c r="K56" s="33" t="inlineStr">
        <is>
          <t>Total</t>
        </is>
      </c>
      <c r="L56" s="48">
        <f>SUM(L41:L55)</f>
        <v/>
      </c>
      <c r="M56" s="33" t="n"/>
      <c r="N56" s="46">
        <f>SUM(N41:N54)</f>
        <v/>
      </c>
      <c r="P56" s="46">
        <f>SUM(P41:P54)</f>
        <v/>
      </c>
      <c r="R56" s="33" t="inlineStr">
        <is>
          <t>Total</t>
        </is>
      </c>
      <c r="S56" s="48">
        <f>SUM(S41:S55)</f>
        <v/>
      </c>
      <c r="T56" s="33" t="n"/>
      <c r="U56" s="46">
        <f>SUM(U41:U54)</f>
        <v/>
      </c>
    </row>
    <row r="58">
      <c r="A58" t="inlineStr">
        <is>
          <t>Tier 1 Tactical Core Balanced</t>
        </is>
      </c>
      <c r="B58" s="33" t="n"/>
      <c r="C58" s="33" t="n"/>
      <c r="D58" s="33" t="n"/>
      <c r="F58" t="inlineStr">
        <is>
          <t>Tier 1 Tactical Core Balanced</t>
        </is>
      </c>
      <c r="K58" t="inlineStr">
        <is>
          <t>Tier 1 Tactical Core Balanced</t>
        </is>
      </c>
      <c r="O58" t="inlineStr">
        <is>
          <t>Expense</t>
        </is>
      </c>
      <c r="R58" t="inlineStr">
        <is>
          <t>Tier 1 Tactical Core Balanced</t>
        </is>
      </c>
    </row>
    <row r="59">
      <c r="A59" s="32" t="inlineStr">
        <is>
          <t>SPTM</t>
        </is>
      </c>
      <c r="B59" s="49">
        <f>MODEL!RI39</f>
        <v/>
      </c>
      <c r="C59" s="61">
        <f>'ETF MTD'!$K$28/'ETF MTD'!$K$3-1</f>
        <v/>
      </c>
      <c r="D59" s="61">
        <f>B59*C59</f>
        <v/>
      </c>
      <c r="F59" s="32" t="inlineStr">
        <is>
          <t>SCHB</t>
        </is>
      </c>
      <c r="G59" s="49">
        <f>MODEL!RI39</f>
        <v/>
      </c>
      <c r="H59" s="61">
        <f>'ETF MTD'!$K$28/'ETF MTD'!$K$3-1</f>
        <v/>
      </c>
      <c r="I59" s="61">
        <f>G59*H59</f>
        <v/>
      </c>
      <c r="K59" s="32" t="inlineStr">
        <is>
          <t>ITOT</t>
        </is>
      </c>
      <c r="L59" s="49">
        <f>MODEL!$RI39</f>
        <v/>
      </c>
      <c r="M59" s="61">
        <f>'ETF MTD'!$K$28/'ETF MTD'!$K$3-1</f>
        <v/>
      </c>
      <c r="N59" s="61">
        <f>L59*M59</f>
        <v/>
      </c>
      <c r="O59" s="32" t="n">
        <v>0.0003</v>
      </c>
      <c r="P59" s="3">
        <f>O59*L59</f>
        <v/>
      </c>
      <c r="R59" s="32" t="inlineStr">
        <is>
          <t>ITOT</t>
        </is>
      </c>
      <c r="S59" s="49">
        <f>MODEL!$RI39</f>
        <v/>
      </c>
      <c r="T59" s="61">
        <f>'ETF MTD'!$K$28/'ETF MTD'!$K$3-1</f>
        <v/>
      </c>
      <c r="U59" s="61">
        <f>S59*T59</f>
        <v/>
      </c>
    </row>
    <row r="60">
      <c r="A60" t="inlineStr">
        <is>
          <t>SPDW</t>
        </is>
      </c>
      <c r="B60" s="49">
        <f>MODEL!RI40</f>
        <v/>
      </c>
      <c r="C60" s="61">
        <f>'ETF MTD'!$VO$28/'ETF MTD'!$VO$3-1</f>
        <v/>
      </c>
      <c r="D60" s="61">
        <f>B60*C60</f>
        <v/>
      </c>
      <c r="F60" t="inlineStr">
        <is>
          <t>SCHF</t>
        </is>
      </c>
      <c r="G60" s="49">
        <f>MODEL!RI40</f>
        <v/>
      </c>
      <c r="H60" s="61">
        <f>'ETF MTD'!$VO$28/'ETF MTD'!$VO$3-1</f>
        <v/>
      </c>
      <c r="I60" s="61">
        <f>G60*H60</f>
        <v/>
      </c>
      <c r="K60" t="inlineStr">
        <is>
          <t>IXUS</t>
        </is>
      </c>
      <c r="L60" s="49">
        <f>MODEL!$RI40</f>
        <v/>
      </c>
      <c r="M60" s="61">
        <f>'ETF MTD'!$VO$28/'ETF MTD'!$VO$3-1</f>
        <v/>
      </c>
      <c r="N60" s="61">
        <f>L60*M60</f>
        <v/>
      </c>
      <c r="O60" s="32" t="n">
        <v>0.0011</v>
      </c>
      <c r="P60" s="3">
        <f>O60*L60</f>
        <v/>
      </c>
      <c r="R60" t="inlineStr">
        <is>
          <t>IXUS</t>
        </is>
      </c>
      <c r="S60" s="49">
        <f>MODEL!$RI40</f>
        <v/>
      </c>
      <c r="T60" s="61">
        <f>'ETF MTD'!$VO$28/'ETF MTD'!$VO$3-1</f>
        <v/>
      </c>
      <c r="U60" s="61">
        <f>S60*T60</f>
        <v/>
      </c>
    </row>
    <row r="61">
      <c r="A61" t="inlineStr">
        <is>
          <t>SPEM</t>
        </is>
      </c>
      <c r="B61" s="49">
        <f>MODEL!RI41</f>
        <v/>
      </c>
      <c r="C61" s="61">
        <f>'ETF MTD'!$PU$28/'ETF MTD'!$PU$3-1</f>
        <v/>
      </c>
      <c r="D61" s="61">
        <f>B61*C61</f>
        <v/>
      </c>
      <c r="F61" t="inlineStr">
        <is>
          <t>SCHE</t>
        </is>
      </c>
      <c r="G61" s="49">
        <f>MODEL!RI41</f>
        <v/>
      </c>
      <c r="H61" s="61">
        <f>'ETF MTD'!$PU$28/'ETF MTD'!$PU$3-1</f>
        <v/>
      </c>
      <c r="I61" s="61">
        <f>G61*H61</f>
        <v/>
      </c>
      <c r="K61" t="inlineStr">
        <is>
          <t>IEMG</t>
        </is>
      </c>
      <c r="L61" s="49">
        <f>MODEL!$RI41</f>
        <v/>
      </c>
      <c r="M61" s="61">
        <f>'ETF MTD'!$PU$28/'ETF MTD'!$PU$3-1</f>
        <v/>
      </c>
      <c r="N61" s="61">
        <f>L61*M61</f>
        <v/>
      </c>
      <c r="O61" s="32" t="n">
        <v>0.0014</v>
      </c>
      <c r="P61" s="3">
        <f>O61*L61</f>
        <v/>
      </c>
      <c r="R61" t="inlineStr">
        <is>
          <t>IEMG</t>
        </is>
      </c>
      <c r="S61" s="49">
        <f>MODEL!$RI41</f>
        <v/>
      </c>
      <c r="T61" s="61">
        <f>'ETF MTD'!$PU$28/'ETF MTD'!$PU$3-1</f>
        <v/>
      </c>
      <c r="U61" s="61">
        <f>S61*T61</f>
        <v/>
      </c>
    </row>
    <row r="62">
      <c r="A62" t="inlineStr">
        <is>
          <t>USRT</t>
        </is>
      </c>
      <c r="B62" s="49">
        <f>MODEL!RI42</f>
        <v/>
      </c>
      <c r="C62" s="61">
        <f>'ETF MTD'!$JU$28/'ETF MTD'!$JU$3-1</f>
        <v/>
      </c>
      <c r="D62" s="61">
        <f>B62*C62</f>
        <v/>
      </c>
      <c r="F62" t="inlineStr">
        <is>
          <t>SCHH</t>
        </is>
      </c>
      <c r="G62" s="49">
        <f>MODEL!RI42</f>
        <v/>
      </c>
      <c r="H62" s="61">
        <f>'ETF MTD'!$JU$28/'ETF MTD'!$JU$3-1</f>
        <v/>
      </c>
      <c r="I62" s="61">
        <f>G62*H62</f>
        <v/>
      </c>
      <c r="K62" t="inlineStr">
        <is>
          <t>USRT</t>
        </is>
      </c>
      <c r="L62" s="49">
        <f>MODEL!$RI42</f>
        <v/>
      </c>
      <c r="M62" s="61">
        <f>'ETF MTD'!$JU$28/'ETF MTD'!$JU$3-1</f>
        <v/>
      </c>
      <c r="N62" s="61">
        <f>L62*M62</f>
        <v/>
      </c>
      <c r="O62" s="32" t="n">
        <v>0.0008</v>
      </c>
      <c r="P62" s="3">
        <f>O62*L62</f>
        <v/>
      </c>
      <c r="R62" t="inlineStr">
        <is>
          <t>IYR</t>
        </is>
      </c>
      <c r="S62" s="49">
        <f>MODEL!$RI42</f>
        <v/>
      </c>
      <c r="T62" s="61">
        <f>'ETF MTD'!$JU$28/'ETF MTD'!$JU$3-1</f>
        <v/>
      </c>
      <c r="U62" s="61">
        <f>S62*T62</f>
        <v/>
      </c>
    </row>
    <row r="63">
      <c r="A63" t="inlineStr">
        <is>
          <t>SPTL</t>
        </is>
      </c>
      <c r="B63" s="49">
        <f>MODEL!RI43</f>
        <v/>
      </c>
      <c r="C63" s="61">
        <f>'ETF MTD'!$DO$28/'ETF MTD'!$DO$3-1</f>
        <v/>
      </c>
      <c r="D63" s="61">
        <f>B63*C63</f>
        <v/>
      </c>
      <c r="F63" t="inlineStr">
        <is>
          <t>SPTL</t>
        </is>
      </c>
      <c r="G63" s="49">
        <f>MODEL!RI43</f>
        <v/>
      </c>
      <c r="H63" s="61">
        <f>'ETF MTD'!$DO$28/'ETF MTD'!$DO$3-1</f>
        <v/>
      </c>
      <c r="I63" s="61">
        <f>G63*H63</f>
        <v/>
      </c>
      <c r="K63" t="inlineStr">
        <is>
          <t>SPTL</t>
        </is>
      </c>
      <c r="L63" s="49">
        <f>MODEL!$RI43</f>
        <v/>
      </c>
      <c r="M63" s="61">
        <f>'ETF MTD'!$DO$28/'ETF MTD'!$DO$3-1</f>
        <v/>
      </c>
      <c r="N63" s="61">
        <f>L63*M63</f>
        <v/>
      </c>
      <c r="O63" s="32" t="n">
        <v>0.0015</v>
      </c>
      <c r="P63" s="3">
        <f>O63*L63</f>
        <v/>
      </c>
      <c r="R63" t="inlineStr">
        <is>
          <t>SPTL</t>
        </is>
      </c>
      <c r="S63" s="49">
        <f>MODEL!$RI43</f>
        <v/>
      </c>
      <c r="T63" s="61">
        <f>'ETF MTD'!$DO$28/'ETF MTD'!$DO$3-1</f>
        <v/>
      </c>
      <c r="U63" s="61">
        <f>S63*T63</f>
        <v/>
      </c>
    </row>
    <row r="64">
      <c r="A64" t="inlineStr">
        <is>
          <t>GOVT</t>
        </is>
      </c>
      <c r="B64" s="49">
        <f>MODEL!RI44</f>
        <v/>
      </c>
      <c r="C64" s="61">
        <f>'ETF MTD'!$OW$28/'ETF MTD'!$OW$3-1</f>
        <v/>
      </c>
      <c r="D64" s="61">
        <f>B64*C64</f>
        <v/>
      </c>
      <c r="F64" t="inlineStr">
        <is>
          <t>SCHR</t>
        </is>
      </c>
      <c r="G64" s="49">
        <f>MODEL!RI44</f>
        <v/>
      </c>
      <c r="H64" s="61">
        <f>'ETF MTD'!$OW$28/'ETF MTD'!$OW$3-1</f>
        <v/>
      </c>
      <c r="I64" s="61">
        <f>G64*H64</f>
        <v/>
      </c>
      <c r="K64" t="inlineStr">
        <is>
          <t>IUSB</t>
        </is>
      </c>
      <c r="L64" s="49">
        <f>MODEL!$RI44</f>
        <v/>
      </c>
      <c r="M64" s="61">
        <f>'ETF MTD'!$OW$28/'ETF MTD'!$OW$3-1</f>
        <v/>
      </c>
      <c r="N64" s="61">
        <f>L64*M64</f>
        <v/>
      </c>
      <c r="O64" s="32" t="n">
        <v>0.0011</v>
      </c>
      <c r="P64" s="3">
        <f>O64*L64</f>
        <v/>
      </c>
      <c r="R64" t="inlineStr">
        <is>
          <t>GOVT</t>
        </is>
      </c>
      <c r="S64" s="49">
        <f>MODEL!$RI44</f>
        <v/>
      </c>
      <c r="T64" s="61">
        <f>'ETF MTD'!$OW$28/'ETF MTD'!$OW$3-1</f>
        <v/>
      </c>
      <c r="U64" s="61">
        <f>S64*T64</f>
        <v/>
      </c>
    </row>
    <row r="65">
      <c r="A65" t="inlineStr">
        <is>
          <t>IAGG</t>
        </is>
      </c>
      <c r="B65" s="49">
        <f>MODEL!RI45</f>
        <v/>
      </c>
      <c r="C65" s="61">
        <f>'ETF MTD'!$KG$28/'ETF MTD'!$KG$3-1</f>
        <v/>
      </c>
      <c r="D65" s="61">
        <f>B65*C65</f>
        <v/>
      </c>
      <c r="F65" s="33" t="inlineStr">
        <is>
          <t>BWX</t>
        </is>
      </c>
      <c r="G65" s="49">
        <f>MODEL!RI45</f>
        <v/>
      </c>
      <c r="H65" s="61">
        <f>'ETF MTD'!$KG$28/'ETF MTD'!$KG$3-1</f>
        <v/>
      </c>
      <c r="I65" s="61">
        <f>G65*H65</f>
        <v/>
      </c>
      <c r="K65" t="inlineStr">
        <is>
          <t>IAGG</t>
        </is>
      </c>
      <c r="L65" s="49">
        <f>MODEL!$RI45</f>
        <v/>
      </c>
      <c r="M65" s="61">
        <f>'ETF MTD'!$KG$28/'ETF MTD'!$KG$3-1</f>
        <v/>
      </c>
      <c r="N65" s="61">
        <f>L65*M65</f>
        <v/>
      </c>
      <c r="O65" s="32" t="n">
        <v>0.0009</v>
      </c>
      <c r="P65" s="3">
        <f>O65*L65</f>
        <v/>
      </c>
      <c r="R65" t="inlineStr">
        <is>
          <t>IGOV</t>
        </is>
      </c>
      <c r="S65" s="49">
        <f>MODEL!$RI45</f>
        <v/>
      </c>
      <c r="T65" s="61">
        <f>'ETF MTD'!$KG$28/'ETF MTD'!$KG$3-1</f>
        <v/>
      </c>
      <c r="U65" s="61">
        <f>S65*T65</f>
        <v/>
      </c>
    </row>
    <row r="66">
      <c r="A66" t="inlineStr">
        <is>
          <t>IPE</t>
        </is>
      </c>
      <c r="B66" s="49">
        <f>MODEL!RI46</f>
        <v/>
      </c>
      <c r="C66" s="61">
        <f>'ETF MTD'!$DU$28/'ETF MTD'!$DU$3-1</f>
        <v/>
      </c>
      <c r="D66" s="61">
        <f>B66*C66</f>
        <v/>
      </c>
      <c r="F66" t="inlineStr">
        <is>
          <t>SCHP</t>
        </is>
      </c>
      <c r="G66" s="49">
        <f>MODEL!RI46</f>
        <v/>
      </c>
      <c r="H66" s="61">
        <f>'ETF MTD'!$DU$28/'ETF MTD'!$DU$3-1</f>
        <v/>
      </c>
      <c r="I66" s="61">
        <f>G66*H66</f>
        <v/>
      </c>
      <c r="K66" t="inlineStr">
        <is>
          <t>TIP</t>
        </is>
      </c>
      <c r="L66" s="49">
        <f>MODEL!$RI46</f>
        <v/>
      </c>
      <c r="M66" s="61">
        <f>'ETF MTD'!$DU$28/'ETF MTD'!$DU$3-1</f>
        <v/>
      </c>
      <c r="N66" s="61">
        <f>L66*M66</f>
        <v/>
      </c>
      <c r="O66" s="32" t="n">
        <v>0.002</v>
      </c>
      <c r="P66" s="3">
        <f>O66*L66</f>
        <v/>
      </c>
      <c r="R66" t="inlineStr">
        <is>
          <t>TIP</t>
        </is>
      </c>
      <c r="S66" s="49">
        <f>MODEL!$RI46</f>
        <v/>
      </c>
      <c r="T66" s="61">
        <f>'ETF MTD'!$DU$28/'ETF MTD'!$DU$3-1</f>
        <v/>
      </c>
      <c r="U66" s="61">
        <f>S66*T66</f>
        <v/>
      </c>
    </row>
    <row r="67">
      <c r="A67" s="33" t="inlineStr">
        <is>
          <t>IAU</t>
        </is>
      </c>
      <c r="B67" s="49">
        <f>MODEL!RI47</f>
        <v/>
      </c>
      <c r="C67" s="61">
        <f>'ETF MTD'!$IK$28/'ETF MTD'!$IK$3-1</f>
        <v/>
      </c>
      <c r="D67" s="61">
        <f>B67*C67</f>
        <v/>
      </c>
      <c r="F67" s="33" t="inlineStr">
        <is>
          <t>IAU</t>
        </is>
      </c>
      <c r="G67" s="49">
        <f>MODEL!RI47</f>
        <v/>
      </c>
      <c r="H67" s="61">
        <f>'ETF MTD'!$IK$28/'ETF MTD'!$IK$3-1</f>
        <v/>
      </c>
      <c r="I67" s="61">
        <f>G67*H67</f>
        <v/>
      </c>
      <c r="K67" s="33" t="inlineStr">
        <is>
          <t>IAU</t>
        </is>
      </c>
      <c r="L67" s="49">
        <f>MODEL!$RI47</f>
        <v/>
      </c>
      <c r="M67" s="61">
        <f>'ETF MTD'!$IK$28/'ETF MTD'!$IK$3-1</f>
        <v/>
      </c>
      <c r="N67" s="61">
        <f>L67*M67</f>
        <v/>
      </c>
      <c r="O67" s="3" t="n">
        <v>0.0185</v>
      </c>
      <c r="P67" s="3">
        <f>O67*L67</f>
        <v/>
      </c>
      <c r="R67" s="33" t="inlineStr">
        <is>
          <t>IAU</t>
        </is>
      </c>
      <c r="S67" s="49">
        <f>MODEL!$RI47</f>
        <v/>
      </c>
      <c r="T67" s="61">
        <f>'ETF MTD'!$IK$28/'ETF MTD'!$IK$3-1</f>
        <v/>
      </c>
      <c r="U67" s="61">
        <f>S67*T67</f>
        <v/>
      </c>
    </row>
    <row r="68">
      <c r="A68" s="33" t="inlineStr">
        <is>
          <t>SHY</t>
        </is>
      </c>
      <c r="B68" s="49">
        <f>MODEL!RI48</f>
        <v/>
      </c>
      <c r="C68" s="61">
        <f>'ETF MTD'!$ES$28/'ETF MTD'!$ES$3-1</f>
        <v/>
      </c>
      <c r="D68" s="61">
        <f>B68*C68</f>
        <v/>
      </c>
      <c r="F68" s="32" t="inlineStr">
        <is>
          <t>SCHO</t>
        </is>
      </c>
      <c r="G68" s="49">
        <f>$B68</f>
        <v/>
      </c>
      <c r="H68" s="61">
        <f>'ETF MTD'!$ES$28/'ETF MTD'!$ES$3-1</f>
        <v/>
      </c>
      <c r="I68" s="61">
        <f>G68*H68</f>
        <v/>
      </c>
      <c r="K68" s="32" t="inlineStr">
        <is>
          <t>SHY</t>
        </is>
      </c>
      <c r="L68" s="49">
        <f>B68</f>
        <v/>
      </c>
      <c r="M68" s="61">
        <f>'ETF MTD'!$ES$28/'ETF MTD'!$ES$3-1</f>
        <v/>
      </c>
      <c r="N68" s="61">
        <f>L68*M68</f>
        <v/>
      </c>
      <c r="O68" s="32" t="n">
        <v>0.0015</v>
      </c>
      <c r="P68" s="3">
        <f>O68*L68</f>
        <v/>
      </c>
      <c r="R68" s="32" t="inlineStr">
        <is>
          <t>SHY</t>
        </is>
      </c>
      <c r="S68" s="49">
        <f>$B68</f>
        <v/>
      </c>
      <c r="T68" s="61">
        <f>'ETF MTD'!$ES$28/'ETF MTD'!$ES$3-1</f>
        <v/>
      </c>
      <c r="U68" s="61">
        <f>S68*T68</f>
        <v/>
      </c>
    </row>
    <row r="69">
      <c r="A69" s="32" t="inlineStr">
        <is>
          <t>OPER</t>
        </is>
      </c>
      <c r="B69" s="49">
        <f>MODEL!RI49</f>
        <v/>
      </c>
      <c r="C69" s="61" t="n"/>
      <c r="D69" s="61" t="n"/>
      <c r="F69" s="32" t="inlineStr">
        <is>
          <t>OPER</t>
        </is>
      </c>
      <c r="G69" s="49">
        <f>$B69</f>
        <v/>
      </c>
      <c r="H69" s="61" t="n">
        <v>0</v>
      </c>
      <c r="I69" s="61">
        <f>G69*H69</f>
        <v/>
      </c>
      <c r="K69" s="32" t="inlineStr">
        <is>
          <t>OPER</t>
        </is>
      </c>
      <c r="L69" s="49">
        <f>B69</f>
        <v/>
      </c>
      <c r="M69" s="61" t="n"/>
      <c r="N69" s="61" t="n"/>
      <c r="R69" s="32" t="inlineStr">
        <is>
          <t>OPER</t>
        </is>
      </c>
      <c r="S69" s="49">
        <f>$B69</f>
        <v/>
      </c>
      <c r="T69" s="61" t="n"/>
      <c r="U69" s="61" t="n"/>
    </row>
    <row r="70">
      <c r="F70" s="32" t="n"/>
      <c r="G70" s="49" t="n"/>
      <c r="H70" s="61" t="n"/>
      <c r="I70" s="61" t="n"/>
      <c r="K70" s="32" t="n"/>
      <c r="L70" s="49" t="n"/>
      <c r="M70" s="61" t="n"/>
      <c r="N70" s="61" t="n"/>
      <c r="R70" s="32" t="n"/>
      <c r="S70" s="49" t="n"/>
      <c r="T70" s="61" t="n"/>
      <c r="U70" s="61" t="n"/>
    </row>
    <row r="71">
      <c r="F71" s="61" t="n"/>
      <c r="G71" s="33" t="n"/>
      <c r="H71" s="33" t="n"/>
      <c r="I71" s="33" t="n"/>
      <c r="K71" s="61" t="n"/>
      <c r="L71" s="33" t="n"/>
      <c r="M71" s="33" t="n"/>
      <c r="N71" s="33" t="n"/>
      <c r="R71" s="61" t="n"/>
      <c r="S71" s="33" t="n"/>
      <c r="T71" s="33" t="n"/>
      <c r="U71" s="33" t="n"/>
    </row>
    <row r="72">
      <c r="A72" s="33" t="inlineStr">
        <is>
          <t>Cash</t>
        </is>
      </c>
      <c r="B72" s="49">
        <f>1-SUM(B59:B71)</f>
        <v/>
      </c>
      <c r="C72" s="61" t="n">
        <v>0</v>
      </c>
      <c r="D72" s="61">
        <f>B72*C72</f>
        <v/>
      </c>
      <c r="F72" s="33" t="inlineStr">
        <is>
          <t>Cash</t>
        </is>
      </c>
      <c r="G72" s="49">
        <f>1-SUM(G59:G71)</f>
        <v/>
      </c>
      <c r="H72" s="61" t="n">
        <v>0</v>
      </c>
      <c r="I72" s="61">
        <f>G72*H72</f>
        <v/>
      </c>
      <c r="K72" s="33" t="inlineStr">
        <is>
          <t>Cash</t>
        </is>
      </c>
      <c r="L72" s="49">
        <f>1-SUM(L59:L71)</f>
        <v/>
      </c>
      <c r="M72" s="61" t="n">
        <v>0</v>
      </c>
      <c r="N72" s="61">
        <f>L72*M72</f>
        <v/>
      </c>
      <c r="R72" s="33" t="inlineStr">
        <is>
          <t>Cash</t>
        </is>
      </c>
      <c r="S72" s="49">
        <f>1-SUM(S59:S71)</f>
        <v/>
      </c>
      <c r="T72" s="61" t="n">
        <v>0</v>
      </c>
      <c r="U72" s="61">
        <f>S72*T72</f>
        <v/>
      </c>
    </row>
    <row r="73">
      <c r="A73" s="33" t="n"/>
      <c r="B73" s="33" t="n"/>
      <c r="C73" s="33" t="n"/>
      <c r="D73" s="33" t="n"/>
      <c r="F73" s="33" t="n"/>
      <c r="G73" s="33" t="n"/>
      <c r="H73" s="33" t="n"/>
      <c r="I73" s="33" t="n"/>
    </row>
    <row r="74">
      <c r="A74" s="33" t="inlineStr">
        <is>
          <t>Total</t>
        </is>
      </c>
      <c r="B74" s="48">
        <f>SUM(B59:B73)</f>
        <v/>
      </c>
      <c r="C74" s="33" t="n"/>
      <c r="D74" s="46">
        <f>SUM(D59:D72)</f>
        <v/>
      </c>
      <c r="F74" s="33" t="inlineStr">
        <is>
          <t>Total</t>
        </is>
      </c>
      <c r="G74" s="48">
        <f>SUM(G59:G73)</f>
        <v/>
      </c>
      <c r="H74" s="33" t="n"/>
      <c r="I74" s="46">
        <f>SUM(I59:I72)</f>
        <v/>
      </c>
      <c r="K74" s="33" t="inlineStr">
        <is>
          <t>Total</t>
        </is>
      </c>
      <c r="L74" s="48">
        <f>SUM(L59:L73)</f>
        <v/>
      </c>
      <c r="M74" s="33" t="n"/>
      <c r="N74" s="46">
        <f>SUM(N59:N72)</f>
        <v/>
      </c>
      <c r="P74" s="46">
        <f>SUM(P59:P72)</f>
        <v/>
      </c>
      <c r="R74" s="33" t="inlineStr">
        <is>
          <t>Total</t>
        </is>
      </c>
      <c r="S74" s="48">
        <f>SUM(S59:S73)</f>
        <v/>
      </c>
      <c r="T74" s="33" t="n"/>
      <c r="U74" s="46">
        <f>SUM(U59:U72)</f>
        <v/>
      </c>
    </row>
    <row r="76">
      <c r="A76" t="inlineStr">
        <is>
          <t>Tier 1 Tactical Core Conservative</t>
        </is>
      </c>
      <c r="B76" s="33" t="n"/>
      <c r="C76" s="33" t="n"/>
      <c r="D76" s="33" t="n"/>
      <c r="F76" t="inlineStr">
        <is>
          <t>Tier 1 Tactical Core Conservative</t>
        </is>
      </c>
      <c r="K76" t="inlineStr">
        <is>
          <t>Tier 1 Tactical Core Conservative</t>
        </is>
      </c>
      <c r="O76" t="inlineStr">
        <is>
          <t>Expense</t>
        </is>
      </c>
      <c r="R76" t="inlineStr">
        <is>
          <t>Tier 1 Tactical Core Conservative</t>
        </is>
      </c>
    </row>
    <row r="77">
      <c r="A77" s="32" t="inlineStr">
        <is>
          <t>SPTM</t>
        </is>
      </c>
      <c r="B77" s="49">
        <f>MODEL!RI56</f>
        <v/>
      </c>
      <c r="C77" s="61">
        <f>'ETF MTD'!$K$28/'ETF MTD'!$K$3-1</f>
        <v/>
      </c>
      <c r="D77" s="61">
        <f>B77*C77</f>
        <v/>
      </c>
      <c r="F77" s="32" t="inlineStr">
        <is>
          <t>SCHB</t>
        </is>
      </c>
      <c r="G77" s="49">
        <f>MODEL!RI56</f>
        <v/>
      </c>
      <c r="H77" s="61">
        <f>'ETF MTD'!$K$28/'ETF MTD'!$K$3-1</f>
        <v/>
      </c>
      <c r="I77" s="61">
        <f>G77*H77</f>
        <v/>
      </c>
      <c r="K77" s="32" t="inlineStr">
        <is>
          <t>ITOT</t>
        </is>
      </c>
      <c r="L77" s="49">
        <f>MODEL!$RI56</f>
        <v/>
      </c>
      <c r="M77" s="61">
        <f>'ETF MTD'!$K$28/'ETF MTD'!$K$3-1</f>
        <v/>
      </c>
      <c r="N77" s="61">
        <f>L77*M77</f>
        <v/>
      </c>
      <c r="O77" s="32" t="n">
        <v>0.0003</v>
      </c>
      <c r="P77" s="3">
        <f>O77*L77</f>
        <v/>
      </c>
      <c r="R77" s="32" t="inlineStr">
        <is>
          <t>ITOT</t>
        </is>
      </c>
      <c r="S77" s="49">
        <f>MODEL!$RI56</f>
        <v/>
      </c>
      <c r="T77" s="61">
        <f>'ETF MTD'!$K$28/'ETF MTD'!$K$3-1</f>
        <v/>
      </c>
      <c r="U77" s="61">
        <f>S77*T77</f>
        <v/>
      </c>
    </row>
    <row r="78">
      <c r="A78" t="inlineStr">
        <is>
          <t>SPDW</t>
        </is>
      </c>
      <c r="B78" s="49">
        <f>MODEL!RI57</f>
        <v/>
      </c>
      <c r="C78" s="61">
        <f>'ETF MTD'!$VO$28/'ETF MTD'!$VO$3-1</f>
        <v/>
      </c>
      <c r="D78" s="61">
        <f>B78*C78</f>
        <v/>
      </c>
      <c r="F78" t="inlineStr">
        <is>
          <t>SCHF</t>
        </is>
      </c>
      <c r="G78" s="49">
        <f>MODEL!RI57</f>
        <v/>
      </c>
      <c r="H78" s="61">
        <f>'ETF MTD'!$VO$28/'ETF MTD'!$VO$3-1</f>
        <v/>
      </c>
      <c r="I78" s="61">
        <f>G78*H78</f>
        <v/>
      </c>
      <c r="K78" t="inlineStr">
        <is>
          <t>IXUS</t>
        </is>
      </c>
      <c r="L78" s="49">
        <f>MODEL!$RI57</f>
        <v/>
      </c>
      <c r="M78" s="61">
        <f>'ETF MTD'!$VO$28/'ETF MTD'!$VO$3-1</f>
        <v/>
      </c>
      <c r="N78" s="61">
        <f>L78*M78</f>
        <v/>
      </c>
      <c r="O78" s="32" t="n">
        <v>0.0011</v>
      </c>
      <c r="P78" s="3">
        <f>O78*L78</f>
        <v/>
      </c>
      <c r="R78" t="inlineStr">
        <is>
          <t>IXUS</t>
        </is>
      </c>
      <c r="S78" s="49">
        <f>MODEL!$RI57</f>
        <v/>
      </c>
      <c r="T78" s="61">
        <f>'ETF MTD'!$VO$28/'ETF MTD'!$VO$3-1</f>
        <v/>
      </c>
      <c r="U78" s="61">
        <f>S78*T78</f>
        <v/>
      </c>
    </row>
    <row r="79">
      <c r="A79" t="inlineStr">
        <is>
          <t>SPEM</t>
        </is>
      </c>
      <c r="B79" s="49">
        <f>MODEL!RI58</f>
        <v/>
      </c>
      <c r="C79" s="61">
        <f>'ETF MTD'!$PU$28/'ETF MTD'!$PU$3-1</f>
        <v/>
      </c>
      <c r="D79" s="61">
        <f>B79*C79</f>
        <v/>
      </c>
      <c r="F79" t="inlineStr">
        <is>
          <t>SCHE</t>
        </is>
      </c>
      <c r="G79" s="49">
        <f>MODEL!RI58</f>
        <v/>
      </c>
      <c r="H79" s="61">
        <f>'ETF MTD'!$PU$28/'ETF MTD'!$PU$3-1</f>
        <v/>
      </c>
      <c r="I79" s="61">
        <f>G79*H79</f>
        <v/>
      </c>
      <c r="K79" t="inlineStr">
        <is>
          <t>IEMG</t>
        </is>
      </c>
      <c r="L79" s="49">
        <f>MODEL!$RI58</f>
        <v/>
      </c>
      <c r="M79" s="61">
        <f>'ETF MTD'!$PU$28/'ETF MTD'!$PU$3-1</f>
        <v/>
      </c>
      <c r="N79" s="61">
        <f>L79*M79</f>
        <v/>
      </c>
      <c r="O79" s="32" t="n">
        <v>0.0014</v>
      </c>
      <c r="P79" s="3">
        <f>O79*L79</f>
        <v/>
      </c>
      <c r="R79" t="inlineStr">
        <is>
          <t>IEMG</t>
        </is>
      </c>
      <c r="S79" s="49">
        <f>MODEL!$RI58</f>
        <v/>
      </c>
      <c r="T79" s="61">
        <f>'ETF MTD'!$PU$28/'ETF MTD'!$PU$3-1</f>
        <v/>
      </c>
      <c r="U79" s="61">
        <f>S79*T79</f>
        <v/>
      </c>
    </row>
    <row r="80">
      <c r="A80" t="inlineStr">
        <is>
          <t>USRT</t>
        </is>
      </c>
      <c r="B80" s="49">
        <f>MODEL!RI59</f>
        <v/>
      </c>
      <c r="C80" s="61">
        <f>'ETF MTD'!$JU$28/'ETF MTD'!$JU$3-1</f>
        <v/>
      </c>
      <c r="D80" s="61">
        <f>B80*C80</f>
        <v/>
      </c>
      <c r="F80" t="inlineStr">
        <is>
          <t>SCHH</t>
        </is>
      </c>
      <c r="G80" s="49">
        <f>MODEL!RI59</f>
        <v/>
      </c>
      <c r="H80" s="61">
        <f>'ETF MTD'!$JU$28/'ETF MTD'!$JU$3-1</f>
        <v/>
      </c>
      <c r="I80" s="61">
        <f>G80*H80</f>
        <v/>
      </c>
      <c r="K80" t="inlineStr">
        <is>
          <t>USRT</t>
        </is>
      </c>
      <c r="L80" s="49">
        <f>MODEL!$RI59</f>
        <v/>
      </c>
      <c r="M80" s="61">
        <f>'ETF MTD'!$JU$28/'ETF MTD'!$JU$3-1</f>
        <v/>
      </c>
      <c r="N80" s="61">
        <f>L80*M80</f>
        <v/>
      </c>
      <c r="O80" s="32" t="n">
        <v>0.0008</v>
      </c>
      <c r="P80" s="3">
        <f>O80*L80</f>
        <v/>
      </c>
      <c r="R80" t="inlineStr">
        <is>
          <t>IYR</t>
        </is>
      </c>
      <c r="S80" s="49">
        <f>MODEL!$RI59</f>
        <v/>
      </c>
      <c r="T80" s="61">
        <f>'ETF MTD'!$JU$28/'ETF MTD'!$JU$3-1</f>
        <v/>
      </c>
      <c r="U80" s="61">
        <f>S80*T80</f>
        <v/>
      </c>
    </row>
    <row r="81">
      <c r="A81" t="inlineStr">
        <is>
          <t>SPTL</t>
        </is>
      </c>
      <c r="B81" s="49">
        <f>MODEL!RI60</f>
        <v/>
      </c>
      <c r="C81" s="61">
        <f>'ETF MTD'!$DO$28/'ETF MTD'!$DO$3-1</f>
        <v/>
      </c>
      <c r="D81" s="61">
        <f>B81*C81</f>
        <v/>
      </c>
      <c r="F81" t="inlineStr">
        <is>
          <t>SPTL</t>
        </is>
      </c>
      <c r="G81" s="49">
        <f>MODEL!RI60</f>
        <v/>
      </c>
      <c r="H81" s="61">
        <f>'ETF MTD'!$DO$28/'ETF MTD'!$DO$3-1</f>
        <v/>
      </c>
      <c r="I81" s="61">
        <f>G81*H81</f>
        <v/>
      </c>
      <c r="K81" t="inlineStr">
        <is>
          <t>SPTL</t>
        </is>
      </c>
      <c r="L81" s="49">
        <f>MODEL!$RI60</f>
        <v/>
      </c>
      <c r="M81" s="61">
        <f>'ETF MTD'!$DO$28/'ETF MTD'!$DO$3-1</f>
        <v/>
      </c>
      <c r="N81" s="61">
        <f>L81*M81</f>
        <v/>
      </c>
      <c r="O81" s="32" t="n">
        <v>0.0015</v>
      </c>
      <c r="P81" s="3">
        <f>O81*L81</f>
        <v/>
      </c>
      <c r="R81" t="inlineStr">
        <is>
          <t>SPTL</t>
        </is>
      </c>
      <c r="S81" s="49">
        <f>MODEL!$RI60</f>
        <v/>
      </c>
      <c r="T81" s="61">
        <f>'ETF MTD'!$DO$28/'ETF MTD'!$DO$3-1</f>
        <v/>
      </c>
      <c r="U81" s="61">
        <f>S81*T81</f>
        <v/>
      </c>
    </row>
    <row r="82">
      <c r="A82" t="inlineStr">
        <is>
          <t>GOVT</t>
        </is>
      </c>
      <c r="B82" s="49">
        <f>MODEL!RI61</f>
        <v/>
      </c>
      <c r="C82" s="61">
        <f>'ETF MTD'!$OW$28/'ETF MTD'!$OW$3-1</f>
        <v/>
      </c>
      <c r="D82" s="61">
        <f>B82*C82</f>
        <v/>
      </c>
      <c r="F82" t="inlineStr">
        <is>
          <t>SCHR</t>
        </is>
      </c>
      <c r="G82" s="49">
        <f>MODEL!RI61</f>
        <v/>
      </c>
      <c r="H82" s="61">
        <f>'ETF MTD'!$OW$28/'ETF MTD'!$OW$3-1</f>
        <v/>
      </c>
      <c r="I82" s="61">
        <f>G82*H82</f>
        <v/>
      </c>
      <c r="K82" t="inlineStr">
        <is>
          <t>IUSB</t>
        </is>
      </c>
      <c r="L82" s="49">
        <f>MODEL!$RI61</f>
        <v/>
      </c>
      <c r="M82" s="61">
        <f>'ETF MTD'!$OW$28/'ETF MTD'!$OW$3-1</f>
        <v/>
      </c>
      <c r="N82" s="61">
        <f>L82*M82</f>
        <v/>
      </c>
      <c r="O82" s="32" t="n">
        <v>0.0011</v>
      </c>
      <c r="P82" s="3">
        <f>O82*L82</f>
        <v/>
      </c>
      <c r="R82" t="inlineStr">
        <is>
          <t>GOVT</t>
        </is>
      </c>
      <c r="S82" s="49">
        <f>MODEL!$RI61</f>
        <v/>
      </c>
      <c r="T82" s="61">
        <f>'ETF MTD'!$OW$28/'ETF MTD'!$OW$3-1</f>
        <v/>
      </c>
      <c r="U82" s="61">
        <f>S82*T82</f>
        <v/>
      </c>
    </row>
    <row r="83">
      <c r="A83" t="inlineStr">
        <is>
          <t>IAGG</t>
        </is>
      </c>
      <c r="B83" s="49">
        <f>MODEL!RI62</f>
        <v/>
      </c>
      <c r="C83" s="61">
        <f>'ETF MTD'!$KG$28/'ETF MTD'!$KG$3-1</f>
        <v/>
      </c>
      <c r="D83" s="61">
        <f>B83*C83</f>
        <v/>
      </c>
      <c r="F83" s="33" t="inlineStr">
        <is>
          <t>BWX</t>
        </is>
      </c>
      <c r="G83" s="49">
        <f>MODEL!RI62</f>
        <v/>
      </c>
      <c r="H83" s="61">
        <f>'ETF MTD'!$KG$28/'ETF MTD'!$KG$3-1</f>
        <v/>
      </c>
      <c r="I83" s="61">
        <f>G83*H83</f>
        <v/>
      </c>
      <c r="K83" t="inlineStr">
        <is>
          <t>IAGG</t>
        </is>
      </c>
      <c r="L83" s="49">
        <f>MODEL!$RI62</f>
        <v/>
      </c>
      <c r="M83" s="61">
        <f>'ETF MTD'!$KG$28/'ETF MTD'!$KG$3-1</f>
        <v/>
      </c>
      <c r="N83" s="61">
        <f>L83*M83</f>
        <v/>
      </c>
      <c r="O83" s="32" t="n">
        <v>0.0009</v>
      </c>
      <c r="P83" s="3">
        <f>O83*L83</f>
        <v/>
      </c>
      <c r="R83" t="inlineStr">
        <is>
          <t>IGOV</t>
        </is>
      </c>
      <c r="S83" s="49">
        <f>MODEL!$RI62</f>
        <v/>
      </c>
      <c r="T83" s="61">
        <f>'ETF MTD'!$KG$28/'ETF MTD'!$KG$3-1</f>
        <v/>
      </c>
      <c r="U83" s="61">
        <f>S83*T83</f>
        <v/>
      </c>
    </row>
    <row r="84">
      <c r="A84" t="inlineStr">
        <is>
          <t>IPE</t>
        </is>
      </c>
      <c r="B84" s="49">
        <f>MODEL!RI63</f>
        <v/>
      </c>
      <c r="C84" s="61">
        <f>'ETF MTD'!$DU$28/'ETF MTD'!$DU$3-1</f>
        <v/>
      </c>
      <c r="D84" s="61">
        <f>B84*C84</f>
        <v/>
      </c>
      <c r="F84" t="inlineStr">
        <is>
          <t>SCHP</t>
        </is>
      </c>
      <c r="G84" s="49">
        <f>MODEL!RI63</f>
        <v/>
      </c>
      <c r="H84" s="61">
        <f>'ETF MTD'!$DU$28/'ETF MTD'!$DU$3-1</f>
        <v/>
      </c>
      <c r="I84" s="61">
        <f>G84*H84</f>
        <v/>
      </c>
      <c r="K84" t="inlineStr">
        <is>
          <t>TIP</t>
        </is>
      </c>
      <c r="L84" s="49">
        <f>MODEL!$RI63</f>
        <v/>
      </c>
      <c r="M84" s="61">
        <f>'ETF MTD'!$DU$28/'ETF MTD'!$DU$3-1</f>
        <v/>
      </c>
      <c r="N84" s="61">
        <f>L84*M84</f>
        <v/>
      </c>
      <c r="O84" s="32" t="n">
        <v>0.002</v>
      </c>
      <c r="P84" s="3">
        <f>O84*L84</f>
        <v/>
      </c>
      <c r="R84" t="inlineStr">
        <is>
          <t>TIP</t>
        </is>
      </c>
      <c r="S84" s="49">
        <f>MODEL!$RI63</f>
        <v/>
      </c>
      <c r="T84" s="61">
        <f>'ETF MTD'!$DU$28/'ETF MTD'!$DU$3-1</f>
        <v/>
      </c>
      <c r="U84" s="61">
        <f>S84*T84</f>
        <v/>
      </c>
    </row>
    <row r="85">
      <c r="A85" s="33" t="inlineStr">
        <is>
          <t>IAU</t>
        </is>
      </c>
      <c r="B85" s="49">
        <f>MODEL!RI64</f>
        <v/>
      </c>
      <c r="C85" s="61">
        <f>'ETF MTD'!$IK$28/'ETF MTD'!$IK$3-1</f>
        <v/>
      </c>
      <c r="D85" s="61">
        <f>B85*C85</f>
        <v/>
      </c>
      <c r="F85" s="33" t="inlineStr">
        <is>
          <t>IAU</t>
        </is>
      </c>
      <c r="G85" s="49">
        <f>MODEL!RI64</f>
        <v/>
      </c>
      <c r="H85" s="61">
        <f>'ETF MTD'!$IK$28/'ETF MTD'!$IK$3-1</f>
        <v/>
      </c>
      <c r="I85" s="61">
        <f>G85*H85</f>
        <v/>
      </c>
      <c r="K85" s="33" t="inlineStr">
        <is>
          <t>IAU</t>
        </is>
      </c>
      <c r="L85" s="49">
        <f>MODEL!$RI64</f>
        <v/>
      </c>
      <c r="M85" s="61">
        <f>'ETF MTD'!$IK$28/'ETF MTD'!$IK$3-1</f>
        <v/>
      </c>
      <c r="N85" s="61">
        <f>L85*M85</f>
        <v/>
      </c>
      <c r="O85" s="3" t="n">
        <v>0.0185</v>
      </c>
      <c r="P85" s="3">
        <f>O85*L85</f>
        <v/>
      </c>
      <c r="R85" s="33" t="inlineStr">
        <is>
          <t>IAU</t>
        </is>
      </c>
      <c r="S85" s="49">
        <f>MODEL!$RI64</f>
        <v/>
      </c>
      <c r="T85" s="61">
        <f>'ETF MTD'!$IK$28/'ETF MTD'!$IK$3-1</f>
        <v/>
      </c>
      <c r="U85" s="61">
        <f>S85*T85</f>
        <v/>
      </c>
    </row>
    <row r="86">
      <c r="A86" s="33" t="inlineStr">
        <is>
          <t>SHY</t>
        </is>
      </c>
      <c r="B86" s="49">
        <f>MODEL!RI65</f>
        <v/>
      </c>
      <c r="C86" s="61">
        <f>'ETF MTD'!$ES$28/'ETF MTD'!$ES$3-1</f>
        <v/>
      </c>
      <c r="D86" s="61">
        <f>B86*C86</f>
        <v/>
      </c>
      <c r="F86" s="32" t="inlineStr">
        <is>
          <t>SCHO</t>
        </is>
      </c>
      <c r="G86" s="49">
        <f>$B86</f>
        <v/>
      </c>
      <c r="H86" s="61">
        <f>'ETF MTD'!$ES$28/'ETF MTD'!$ES$3-1</f>
        <v/>
      </c>
      <c r="I86" s="61">
        <f>G86*H86</f>
        <v/>
      </c>
      <c r="K86" s="32" t="inlineStr">
        <is>
          <t>SHY</t>
        </is>
      </c>
      <c r="L86" s="49">
        <f>$B86</f>
        <v/>
      </c>
      <c r="M86" s="61">
        <f>'ETF MTD'!$ES$28/'ETF MTD'!$ES$3-1</f>
        <v/>
      </c>
      <c r="N86" s="61">
        <f>L86*M86</f>
        <v/>
      </c>
      <c r="O86" s="32" t="n">
        <v>0.0015</v>
      </c>
      <c r="P86" s="3">
        <f>O86*L86</f>
        <v/>
      </c>
      <c r="R86" s="32" t="inlineStr">
        <is>
          <t>SHY</t>
        </is>
      </c>
      <c r="S86" s="49">
        <f>$B86</f>
        <v/>
      </c>
      <c r="T86" s="61">
        <f>'ETF MTD'!$ES$28/'ETF MTD'!$ES$3-1</f>
        <v/>
      </c>
      <c r="U86" s="61">
        <f>S86*T86</f>
        <v/>
      </c>
    </row>
    <row r="87">
      <c r="A87" s="32" t="inlineStr">
        <is>
          <t>OPER</t>
        </is>
      </c>
      <c r="B87" s="49">
        <f>MODEL!RI66</f>
        <v/>
      </c>
      <c r="C87" s="61" t="n"/>
      <c r="D87" s="61" t="n"/>
      <c r="F87" s="32" t="inlineStr">
        <is>
          <t>OPER</t>
        </is>
      </c>
      <c r="G87" s="49">
        <f>$B87</f>
        <v/>
      </c>
      <c r="H87" s="61" t="n">
        <v>0</v>
      </c>
      <c r="I87" s="61">
        <f>G87*H87</f>
        <v/>
      </c>
      <c r="K87" s="32" t="inlineStr">
        <is>
          <t>OPER</t>
        </is>
      </c>
      <c r="L87" s="49">
        <f>$B87</f>
        <v/>
      </c>
      <c r="M87" s="61" t="n"/>
      <c r="N87" s="61" t="n"/>
      <c r="R87" s="32" t="inlineStr">
        <is>
          <t>OPER</t>
        </is>
      </c>
      <c r="S87" s="49">
        <f>$B87</f>
        <v/>
      </c>
      <c r="T87" s="61" t="n"/>
      <c r="U87" s="61" t="n"/>
    </row>
    <row r="88">
      <c r="F88" s="32" t="n"/>
      <c r="G88" s="49" t="n"/>
      <c r="H88" s="61" t="n"/>
      <c r="I88" s="61" t="n"/>
      <c r="K88" s="32" t="n"/>
      <c r="L88" s="49" t="n"/>
      <c r="M88" s="61" t="n"/>
      <c r="N88" s="61" t="n"/>
      <c r="R88" s="32" t="n"/>
      <c r="S88" s="49" t="n"/>
      <c r="T88" s="61" t="n"/>
      <c r="U88" s="61" t="n"/>
    </row>
    <row r="89">
      <c r="F89" s="61" t="n"/>
      <c r="G89" s="33" t="n"/>
      <c r="H89" s="33" t="n"/>
      <c r="I89" s="33" t="n"/>
      <c r="K89" s="61" t="n"/>
      <c r="L89" s="33" t="n"/>
      <c r="M89" s="33" t="n"/>
      <c r="N89" s="33" t="n"/>
      <c r="R89" s="61" t="n"/>
      <c r="S89" s="33" t="n"/>
      <c r="T89" s="33" t="n"/>
      <c r="U89" s="33" t="n"/>
    </row>
    <row r="90">
      <c r="A90" s="33" t="inlineStr">
        <is>
          <t>Cash</t>
        </is>
      </c>
      <c r="B90" s="49">
        <f>1-SUM(B77:B89)</f>
        <v/>
      </c>
      <c r="C90" s="61" t="n">
        <v>0</v>
      </c>
      <c r="D90" s="61">
        <f>B90*C90</f>
        <v/>
      </c>
      <c r="F90" s="33" t="inlineStr">
        <is>
          <t>Cash</t>
        </is>
      </c>
      <c r="G90" s="49">
        <f>1-SUM(G77:G89)</f>
        <v/>
      </c>
      <c r="H90" s="61" t="n">
        <v>0</v>
      </c>
      <c r="I90" s="61">
        <f>G90*H90</f>
        <v/>
      </c>
      <c r="K90" s="33" t="inlineStr">
        <is>
          <t>Cash</t>
        </is>
      </c>
      <c r="L90" s="49">
        <f>1-SUM(L77:L89)</f>
        <v/>
      </c>
      <c r="M90" s="61" t="n">
        <v>0</v>
      </c>
      <c r="N90" s="61">
        <f>L90*M90</f>
        <v/>
      </c>
      <c r="R90" s="33" t="inlineStr">
        <is>
          <t>Cash</t>
        </is>
      </c>
      <c r="S90" s="49">
        <f>1-SUM(S77:S89)</f>
        <v/>
      </c>
      <c r="T90" s="61" t="n">
        <v>0</v>
      </c>
      <c r="U90" s="61">
        <f>S90*T90</f>
        <v/>
      </c>
    </row>
    <row r="91">
      <c r="A91" s="33" t="n"/>
      <c r="B91" s="33" t="n"/>
      <c r="C91" s="33" t="n"/>
      <c r="D91" s="33" t="n"/>
      <c r="F91" s="33" t="n"/>
      <c r="G91" s="33" t="n"/>
      <c r="H91" s="33" t="n"/>
      <c r="I91" s="33" t="n"/>
    </row>
    <row r="92">
      <c r="A92" s="33" t="inlineStr">
        <is>
          <t>Total</t>
        </is>
      </c>
      <c r="B92" s="48">
        <f>SUM(B77:B91)</f>
        <v/>
      </c>
      <c r="C92" s="33" t="n"/>
      <c r="D92" s="46">
        <f>SUM(D77:D90)</f>
        <v/>
      </c>
      <c r="F92" s="33" t="inlineStr">
        <is>
          <t>Total</t>
        </is>
      </c>
      <c r="G92" s="48">
        <f>SUM(G77:G91)</f>
        <v/>
      </c>
      <c r="H92" s="33" t="n"/>
      <c r="I92" s="46">
        <f>SUM(I77:I90)</f>
        <v/>
      </c>
      <c r="K92" s="33" t="inlineStr">
        <is>
          <t>Total</t>
        </is>
      </c>
      <c r="L92" s="48">
        <f>SUM(L77:L91)</f>
        <v/>
      </c>
      <c r="M92" s="33" t="n"/>
      <c r="N92" s="46">
        <f>SUM(N77:N90)</f>
        <v/>
      </c>
      <c r="P92" s="46">
        <f>SUM(P77:P90)</f>
        <v/>
      </c>
      <c r="R92" s="33" t="inlineStr">
        <is>
          <t>Total</t>
        </is>
      </c>
      <c r="S92" s="48">
        <f>SUM(S77:S91)</f>
        <v/>
      </c>
      <c r="T92" s="33" t="n"/>
      <c r="U92" s="46">
        <f>SUM(U77:U90)</f>
        <v/>
      </c>
    </row>
    <row r="95">
      <c r="A95" t="inlineStr">
        <is>
          <t>Tier 2 Core / Satellite Aggressive Growth</t>
        </is>
      </c>
      <c r="B95" s="33" t="n"/>
      <c r="C95" s="33" t="n"/>
      <c r="D95" s="33" t="n"/>
      <c r="F95" t="inlineStr">
        <is>
          <t>Tier 2 Core / Satellite Aggressive Growth</t>
        </is>
      </c>
      <c r="G95" s="33" t="n"/>
      <c r="H95" s="33" t="n"/>
      <c r="I95" s="33" t="n"/>
      <c r="K95" t="inlineStr">
        <is>
          <t>Tier 2 Core / Satellite Aggressive Growth</t>
        </is>
      </c>
      <c r="L95" s="33" t="n"/>
      <c r="M95" s="33" t="n"/>
      <c r="N95" s="33" t="n"/>
      <c r="R95" t="inlineStr">
        <is>
          <t>Tier 2 Core / Satellite Aggressive Growth</t>
        </is>
      </c>
      <c r="S95" s="33" t="n"/>
      <c r="T95" s="33" t="n"/>
      <c r="U95" s="33" t="n"/>
    </row>
    <row r="96">
      <c r="A96" s="32" t="inlineStr">
        <is>
          <t>SPTM</t>
        </is>
      </c>
      <c r="B96" s="49">
        <f>0.6*'Add''l Spartan'!$QA3</f>
        <v/>
      </c>
      <c r="C96" s="61">
        <f>'ETF MTD'!$K$28/'ETF MTD'!$K$3-1</f>
        <v/>
      </c>
      <c r="D96" s="61">
        <f>B96*C96</f>
        <v/>
      </c>
      <c r="F96" s="32" t="inlineStr">
        <is>
          <t>SCHB</t>
        </is>
      </c>
      <c r="G96" s="49">
        <f>$B96</f>
        <v/>
      </c>
      <c r="H96" s="61">
        <f>'ETF MTD'!$K$28/'ETF MTD'!$K$3-1</f>
        <v/>
      </c>
      <c r="I96" s="61">
        <f>G96*H96</f>
        <v/>
      </c>
      <c r="K96" s="32" t="inlineStr">
        <is>
          <t>ITOT</t>
        </is>
      </c>
      <c r="L96" s="49">
        <f>$B96</f>
        <v/>
      </c>
      <c r="M96" s="61">
        <f>'ETF MTD'!$K$28/'ETF MTD'!$K$3-1</f>
        <v/>
      </c>
      <c r="N96" s="61">
        <f>L96*M96</f>
        <v/>
      </c>
      <c r="R96" s="32" t="inlineStr">
        <is>
          <t>ITOT</t>
        </is>
      </c>
      <c r="S96" s="49">
        <f>$B96</f>
        <v/>
      </c>
      <c r="T96" s="61">
        <f>'ETF MTD'!$K$28/'ETF MTD'!$K$3-1</f>
        <v/>
      </c>
      <c r="U96" s="61">
        <f>S96*T96</f>
        <v/>
      </c>
    </row>
    <row r="97">
      <c r="A97" t="inlineStr">
        <is>
          <t>SPMD</t>
        </is>
      </c>
      <c r="B97" s="49">
        <f>0.6*'Add''l Spartan'!$QA4</f>
        <v/>
      </c>
      <c r="C97" s="32">
        <f>'ETF MTD'!$BM$28/'ETF MTD'!$BM$3-1</f>
        <v/>
      </c>
      <c r="D97" s="61">
        <f>B97*C97</f>
        <v/>
      </c>
      <c r="F97" s="32" t="inlineStr">
        <is>
          <t>SCHM</t>
        </is>
      </c>
      <c r="G97" s="49">
        <f>$B97</f>
        <v/>
      </c>
      <c r="H97" s="32">
        <f>'ETF MTD'!$BM$28/'ETF MTD'!$BM$3-1</f>
        <v/>
      </c>
      <c r="I97" s="61">
        <f>G97*H97</f>
        <v/>
      </c>
      <c r="K97" s="32" t="inlineStr">
        <is>
          <t>IJH</t>
        </is>
      </c>
      <c r="L97" s="49">
        <f>$B97</f>
        <v/>
      </c>
      <c r="M97" s="32">
        <f>'ETF MTD'!$BM$28/'ETF MTD'!$BM$3-1</f>
        <v/>
      </c>
      <c r="N97" s="61">
        <f>L97*M97</f>
        <v/>
      </c>
      <c r="R97" s="32" t="inlineStr">
        <is>
          <t>IJH</t>
        </is>
      </c>
      <c r="S97" s="49">
        <f>$B97</f>
        <v/>
      </c>
      <c r="T97" s="32">
        <f>'ETF MTD'!$BM$28/'ETF MTD'!$BM$3-1</f>
        <v/>
      </c>
      <c r="U97" s="61">
        <f>S97*T97</f>
        <v/>
      </c>
    </row>
    <row r="98">
      <c r="A98" t="inlineStr">
        <is>
          <t>SPSM</t>
        </is>
      </c>
      <c r="B98" s="49">
        <f>0.6*'Add''l Spartan'!$QA5</f>
        <v/>
      </c>
      <c r="C98" s="32">
        <f>'ETF MTD'!$BG$28/'ETF MTD'!$BG$3-1</f>
        <v/>
      </c>
      <c r="D98" s="61">
        <f>B98*C98</f>
        <v/>
      </c>
      <c r="F98" s="32" t="inlineStr">
        <is>
          <t>SCHA</t>
        </is>
      </c>
      <c r="G98" s="49">
        <f>$B98</f>
        <v/>
      </c>
      <c r="H98" s="32">
        <f>'ETF MTD'!$BG$28/'ETF MTD'!$BG$3-1</f>
        <v/>
      </c>
      <c r="I98" s="61">
        <f>G98*H98</f>
        <v/>
      </c>
      <c r="K98" s="32" t="inlineStr">
        <is>
          <t>IJR</t>
        </is>
      </c>
      <c r="L98" s="49">
        <f>$B98</f>
        <v/>
      </c>
      <c r="M98" s="32">
        <f>'ETF MTD'!$BG$28/'ETF MTD'!$BG$3-1</f>
        <v/>
      </c>
      <c r="N98" s="61">
        <f>L98*M98</f>
        <v/>
      </c>
      <c r="R98" s="32" t="inlineStr">
        <is>
          <t>IJR</t>
        </is>
      </c>
      <c r="S98" s="49">
        <f>$B98</f>
        <v/>
      </c>
      <c r="T98" s="32">
        <f>'ETF MTD'!$BG$28/'ETF MTD'!$BG$3-1</f>
        <v/>
      </c>
      <c r="U98" s="61">
        <f>S98*T98</f>
        <v/>
      </c>
    </row>
    <row r="99">
      <c r="A99" t="inlineStr">
        <is>
          <t>SPDW</t>
        </is>
      </c>
      <c r="B99" s="49">
        <f>0.6*'Add''l Spartan'!$QA6</f>
        <v/>
      </c>
      <c r="C99" s="61">
        <f>'ETF MTD'!$VO$28/'ETF MTD'!$VO$3-1</f>
        <v/>
      </c>
      <c r="D99" s="61">
        <f>B99*C99</f>
        <v/>
      </c>
      <c r="F99" t="inlineStr">
        <is>
          <t>SCHF</t>
        </is>
      </c>
      <c r="G99" s="49">
        <f>$B99</f>
        <v/>
      </c>
      <c r="H99" s="61">
        <f>'ETF MTD'!$VO$28/'ETF MTD'!$VO$3-1</f>
        <v/>
      </c>
      <c r="I99" s="61">
        <f>G99*H99</f>
        <v/>
      </c>
      <c r="K99" t="inlineStr">
        <is>
          <t>IXUS</t>
        </is>
      </c>
      <c r="L99" s="49">
        <f>$B99</f>
        <v/>
      </c>
      <c r="M99" s="61">
        <f>'ETF MTD'!$VO$28/'ETF MTD'!$VO$3-1</f>
        <v/>
      </c>
      <c r="N99" s="61">
        <f>L99*M99</f>
        <v/>
      </c>
      <c r="R99" t="inlineStr">
        <is>
          <t>IXUS</t>
        </is>
      </c>
      <c r="S99" s="49">
        <f>$B99</f>
        <v/>
      </c>
      <c r="T99" s="61">
        <f>'ETF MTD'!$VO$28/'ETF MTD'!$VO$3-1</f>
        <v/>
      </c>
      <c r="U99" s="61">
        <f>S99*T99</f>
        <v/>
      </c>
    </row>
    <row r="100">
      <c r="A100" t="inlineStr">
        <is>
          <t>SPEM</t>
        </is>
      </c>
      <c r="B100" s="49">
        <f>0.6*'Add''l Spartan'!$QA7</f>
        <v/>
      </c>
      <c r="C100" s="61">
        <f>'ETF MTD'!$PU$28/'ETF MTD'!$PU$3-1</f>
        <v/>
      </c>
      <c r="D100" s="61">
        <f>B100*C100</f>
        <v/>
      </c>
      <c r="F100" t="inlineStr">
        <is>
          <t>SCHE</t>
        </is>
      </c>
      <c r="G100" s="49">
        <f>$B100</f>
        <v/>
      </c>
      <c r="H100" s="61">
        <f>'ETF MTD'!$PU$28/'ETF MTD'!$PU$3-1</f>
        <v/>
      </c>
      <c r="I100" s="61">
        <f>G100*H100</f>
        <v/>
      </c>
      <c r="K100" t="inlineStr">
        <is>
          <t>IEMG</t>
        </is>
      </c>
      <c r="L100" s="49">
        <f>$B100</f>
        <v/>
      </c>
      <c r="M100" s="61">
        <f>'ETF MTD'!$PU$28/'ETF MTD'!$PU$3-1</f>
        <v/>
      </c>
      <c r="N100" s="61">
        <f>L100*M100</f>
        <v/>
      </c>
      <c r="R100" t="inlineStr">
        <is>
          <t>IEMG</t>
        </is>
      </c>
      <c r="S100" s="49">
        <f>$B100</f>
        <v/>
      </c>
      <c r="T100" s="61">
        <f>'ETF MTD'!$PU$28/'ETF MTD'!$PU$3-1</f>
        <v/>
      </c>
      <c r="U100" s="61">
        <f>S100*T100</f>
        <v/>
      </c>
    </row>
    <row r="101">
      <c r="A101" t="inlineStr">
        <is>
          <t>USRT</t>
        </is>
      </c>
      <c r="B101" s="49">
        <f>0.6*'Add''l Spartan'!$QA8</f>
        <v/>
      </c>
      <c r="C101" s="61">
        <f>'ETF MTD'!$JU$28/'ETF MTD'!$JU$3-1</f>
        <v/>
      </c>
      <c r="D101" s="61">
        <f>B101*C101</f>
        <v/>
      </c>
      <c r="F101" t="inlineStr">
        <is>
          <t>SCHH</t>
        </is>
      </c>
      <c r="G101" s="49">
        <f>$B101</f>
        <v/>
      </c>
      <c r="H101" s="61">
        <f>'ETF MTD'!$JU$28/'ETF MTD'!$JU$3-1</f>
        <v/>
      </c>
      <c r="I101" s="61">
        <f>G101*H101</f>
        <v/>
      </c>
      <c r="K101" t="inlineStr">
        <is>
          <t>USRT</t>
        </is>
      </c>
      <c r="L101" s="49">
        <f>$B101</f>
        <v/>
      </c>
      <c r="M101" s="61">
        <f>'ETF MTD'!$JU$28/'ETF MTD'!$JU$3-1</f>
        <v/>
      </c>
      <c r="N101" s="61">
        <f>L101*M101</f>
        <v/>
      </c>
      <c r="R101" t="inlineStr">
        <is>
          <t>IYR</t>
        </is>
      </c>
      <c r="S101" s="49">
        <f>$B101</f>
        <v/>
      </c>
      <c r="T101" s="61">
        <f>'ETF MTD'!$JU$28/'ETF MTD'!$JU$3-1</f>
        <v/>
      </c>
      <c r="U101" s="61">
        <f>S101*T101</f>
        <v/>
      </c>
    </row>
    <row r="102">
      <c r="A102" t="inlineStr">
        <is>
          <t>SPTL</t>
        </is>
      </c>
      <c r="B102" s="49">
        <f>0.6*'Add''l Spartan'!$QA9</f>
        <v/>
      </c>
      <c r="C102" s="61">
        <f>'ETF MTD'!$DO$28/'ETF MTD'!$DO$3-1</f>
        <v/>
      </c>
      <c r="D102" s="61">
        <f>B102*C102</f>
        <v/>
      </c>
      <c r="F102" t="inlineStr">
        <is>
          <t>SPTL</t>
        </is>
      </c>
      <c r="G102" s="49">
        <f>$B102</f>
        <v/>
      </c>
      <c r="H102" s="61">
        <f>'ETF MTD'!$DO$28/'ETF MTD'!$DO$3-1</f>
        <v/>
      </c>
      <c r="I102" s="61">
        <f>G102*H102</f>
        <v/>
      </c>
      <c r="K102" t="inlineStr">
        <is>
          <t>SPTL</t>
        </is>
      </c>
      <c r="L102" s="49">
        <f>$B102</f>
        <v/>
      </c>
      <c r="M102" s="61">
        <f>'ETF MTD'!$DO$28/'ETF MTD'!$DO$3-1</f>
        <v/>
      </c>
      <c r="N102" s="61">
        <f>L102*M102</f>
        <v/>
      </c>
      <c r="R102" t="inlineStr">
        <is>
          <t>SPTL</t>
        </is>
      </c>
      <c r="S102" s="49">
        <f>$B102</f>
        <v/>
      </c>
      <c r="T102" s="61">
        <f>'ETF MTD'!$DO$28/'ETF MTD'!$DO$3-1</f>
        <v/>
      </c>
      <c r="U102" s="61">
        <f>S102*T102</f>
        <v/>
      </c>
    </row>
    <row r="103">
      <c r="A103" t="inlineStr">
        <is>
          <t>GOVT</t>
        </is>
      </c>
      <c r="B103" s="49">
        <f>0.6*'Add''l Spartan'!$QA10</f>
        <v/>
      </c>
      <c r="C103" s="61">
        <f>'ETF MTD'!$OW$28/'ETF MTD'!$OW$3-1</f>
        <v/>
      </c>
      <c r="D103" s="61">
        <f>B103*C103</f>
        <v/>
      </c>
      <c r="F103" t="inlineStr">
        <is>
          <t>SCHR</t>
        </is>
      </c>
      <c r="G103" s="49">
        <f>$B103</f>
        <v/>
      </c>
      <c r="H103" s="61">
        <f>'ETF MTD'!$OW$28/'ETF MTD'!$OW$3-1</f>
        <v/>
      </c>
      <c r="I103" s="61">
        <f>G103*H103</f>
        <v/>
      </c>
      <c r="K103" t="inlineStr">
        <is>
          <t>IUSB</t>
        </is>
      </c>
      <c r="L103" s="49">
        <f>$B103</f>
        <v/>
      </c>
      <c r="M103" s="61">
        <f>'ETF MTD'!$OW$28/'ETF MTD'!$OW$3-1</f>
        <v/>
      </c>
      <c r="N103" s="61">
        <f>L103*M103</f>
        <v/>
      </c>
      <c r="R103" t="inlineStr">
        <is>
          <t>GOVT</t>
        </is>
      </c>
      <c r="S103" s="49">
        <f>$B103</f>
        <v/>
      </c>
      <c r="T103" s="61">
        <f>'ETF MTD'!$OW$28/'ETF MTD'!$OW$3-1</f>
        <v/>
      </c>
      <c r="U103" s="61">
        <f>S103*T103</f>
        <v/>
      </c>
    </row>
    <row r="104">
      <c r="A104" t="inlineStr">
        <is>
          <t>IAGG</t>
        </is>
      </c>
      <c r="B104" s="49">
        <f>0.6*'Add''l Spartan'!$QA11</f>
        <v/>
      </c>
      <c r="C104" s="61">
        <f>'ETF MTD'!$KG$28/'ETF MTD'!$KG$3-1</f>
        <v/>
      </c>
      <c r="D104" s="61">
        <f>B104*C104</f>
        <v/>
      </c>
      <c r="F104" s="33" t="inlineStr">
        <is>
          <t>BWX</t>
        </is>
      </c>
      <c r="G104" s="49">
        <f>$B104</f>
        <v/>
      </c>
      <c r="H104" s="61">
        <f>'ETF MTD'!$KG$28/'ETF MTD'!$KG$3-1</f>
        <v/>
      </c>
      <c r="I104" s="61">
        <f>G104*H104</f>
        <v/>
      </c>
      <c r="K104" t="inlineStr">
        <is>
          <t>IAGG</t>
        </is>
      </c>
      <c r="L104" s="49">
        <f>$B104</f>
        <v/>
      </c>
      <c r="M104" s="61">
        <f>'ETF MTD'!$KG$28/'ETF MTD'!$KG$3-1</f>
        <v/>
      </c>
      <c r="N104" s="61">
        <f>L104*M104</f>
        <v/>
      </c>
      <c r="R104" t="inlineStr">
        <is>
          <t>IGOV</t>
        </is>
      </c>
      <c r="S104" s="49">
        <f>$B104</f>
        <v/>
      </c>
      <c r="T104" s="61">
        <f>'ETF MTD'!$KG$28/'ETF MTD'!$KG$3-1</f>
        <v/>
      </c>
      <c r="U104" s="61">
        <f>S104*T104</f>
        <v/>
      </c>
    </row>
    <row r="105">
      <c r="A105" t="inlineStr">
        <is>
          <t>IPE</t>
        </is>
      </c>
      <c r="B105" s="49">
        <f>0.6*'Add''l Spartan'!$QA12</f>
        <v/>
      </c>
      <c r="C105" s="61">
        <f>'ETF MTD'!$DU$28/'ETF MTD'!$DU$3-1</f>
        <v/>
      </c>
      <c r="D105" s="61">
        <f>B105*C105</f>
        <v/>
      </c>
      <c r="F105" t="inlineStr">
        <is>
          <t>SCHP</t>
        </is>
      </c>
      <c r="G105" s="49">
        <f>$B105</f>
        <v/>
      </c>
      <c r="H105" s="61">
        <f>'ETF MTD'!$DU$28/'ETF MTD'!$DU$3-1</f>
        <v/>
      </c>
      <c r="I105" s="61">
        <f>G105*H105</f>
        <v/>
      </c>
      <c r="K105" t="inlineStr">
        <is>
          <t>TIP</t>
        </is>
      </c>
      <c r="L105" s="49">
        <f>$B105</f>
        <v/>
      </c>
      <c r="M105" s="61">
        <f>'ETF MTD'!$DU$28/'ETF MTD'!$DU$3-1</f>
        <v/>
      </c>
      <c r="N105" s="61">
        <f>L105*M105</f>
        <v/>
      </c>
      <c r="R105" t="inlineStr">
        <is>
          <t>TIP</t>
        </is>
      </c>
      <c r="S105" s="49">
        <f>$B105</f>
        <v/>
      </c>
      <c r="T105" s="61">
        <f>'ETF MTD'!$DU$28/'ETF MTD'!$DU$3-1</f>
        <v/>
      </c>
      <c r="U105" s="61">
        <f>S105*T105</f>
        <v/>
      </c>
    </row>
    <row r="106">
      <c r="A106" s="33" t="inlineStr">
        <is>
          <t>IAU</t>
        </is>
      </c>
      <c r="B106" s="49">
        <f>0.6*'Add''l Spartan'!$QA13</f>
        <v/>
      </c>
      <c r="C106" s="61">
        <f>'ETF MTD'!$IK$28/'ETF MTD'!$IK$3-1</f>
        <v/>
      </c>
      <c r="D106" s="61">
        <f>B106*C106</f>
        <v/>
      </c>
      <c r="F106" s="33" t="inlineStr">
        <is>
          <t>IAU</t>
        </is>
      </c>
      <c r="G106" s="49">
        <f>$B106</f>
        <v/>
      </c>
      <c r="H106" s="61">
        <f>'ETF MTD'!$IK$28/'ETF MTD'!$IK$3-1</f>
        <v/>
      </c>
      <c r="I106" s="61">
        <f>G106*H106</f>
        <v/>
      </c>
      <c r="K106" s="33" t="inlineStr">
        <is>
          <t>IAU</t>
        </is>
      </c>
      <c r="L106" s="49">
        <f>$B106</f>
        <v/>
      </c>
      <c r="M106" s="61">
        <f>'ETF MTD'!$IK$28/'ETF MTD'!$IK$3-1</f>
        <v/>
      </c>
      <c r="N106" s="61">
        <f>L106*M106</f>
        <v/>
      </c>
      <c r="R106" s="33" t="inlineStr">
        <is>
          <t>IAU</t>
        </is>
      </c>
      <c r="S106" s="49">
        <f>$B106</f>
        <v/>
      </c>
      <c r="T106" s="61">
        <f>'ETF MTD'!$IK$28/'ETF MTD'!$IK$3-1</f>
        <v/>
      </c>
      <c r="U106" s="61">
        <f>S106*T106</f>
        <v/>
      </c>
    </row>
    <row r="107">
      <c r="A107" s="32" t="inlineStr">
        <is>
          <t>OPER</t>
        </is>
      </c>
      <c r="B107" s="49">
        <f>0.6*'Add''l Spartan'!$QA14</f>
        <v/>
      </c>
      <c r="C107" s="61" t="n">
        <v>0</v>
      </c>
      <c r="D107" s="61">
        <f>B107*C107</f>
        <v/>
      </c>
      <c r="F107" s="32" t="inlineStr">
        <is>
          <t>OPER</t>
        </is>
      </c>
      <c r="G107" s="49">
        <f>$B107</f>
        <v/>
      </c>
      <c r="H107" s="61" t="n">
        <v>0</v>
      </c>
      <c r="I107" s="61">
        <f>G107*H107</f>
        <v/>
      </c>
      <c r="K107" s="32" t="inlineStr">
        <is>
          <t>OPER</t>
        </is>
      </c>
      <c r="L107" s="49">
        <f>$B107</f>
        <v/>
      </c>
      <c r="M107" s="61" t="n"/>
      <c r="N107" s="61">
        <f>L107*M107</f>
        <v/>
      </c>
      <c r="R107" s="32" t="inlineStr">
        <is>
          <t>OPER</t>
        </is>
      </c>
      <c r="S107" s="49">
        <f>$B107</f>
        <v/>
      </c>
      <c r="T107" s="61" t="n"/>
      <c r="U107" s="61">
        <f>S107*T107</f>
        <v/>
      </c>
    </row>
    <row r="108">
      <c r="A108" s="32" t="inlineStr">
        <is>
          <t>RZV</t>
        </is>
      </c>
      <c r="B108" s="62" t="n">
        <v>0.025</v>
      </c>
      <c r="C108" s="61" t="n"/>
      <c r="D108" s="61">
        <f>B108*C108</f>
        <v/>
      </c>
      <c r="F108" s="32" t="inlineStr">
        <is>
          <t>RZV</t>
        </is>
      </c>
      <c r="G108" s="62" t="n">
        <v>0.025</v>
      </c>
      <c r="H108" s="61" t="n"/>
      <c r="I108" s="61">
        <f>G108*H108</f>
        <v/>
      </c>
      <c r="K108" s="32" t="inlineStr">
        <is>
          <t>RZV</t>
        </is>
      </c>
      <c r="L108" s="62" t="n">
        <v>0.025</v>
      </c>
      <c r="M108" s="61" t="n"/>
      <c r="N108" s="61">
        <f>L108*M108</f>
        <v/>
      </c>
      <c r="R108" s="32" t="inlineStr">
        <is>
          <t>RZV</t>
        </is>
      </c>
      <c r="S108" s="62" t="n">
        <v>0.025</v>
      </c>
      <c r="T108" s="61" t="n"/>
      <c r="U108" s="61">
        <f>S108*T108</f>
        <v/>
      </c>
    </row>
    <row r="109">
      <c r="A109" s="32" t="inlineStr">
        <is>
          <t>SLYG</t>
        </is>
      </c>
      <c r="B109" s="62" t="n">
        <v>0.025</v>
      </c>
      <c r="C109" s="61" t="n"/>
      <c r="D109" s="61">
        <f>B109*C109</f>
        <v/>
      </c>
      <c r="F109" s="32" t="inlineStr">
        <is>
          <t>SLYG</t>
        </is>
      </c>
      <c r="G109" s="62" t="n">
        <v>0.025</v>
      </c>
      <c r="H109" s="61" t="n"/>
      <c r="I109" s="61">
        <f>G109*H109</f>
        <v/>
      </c>
      <c r="K109" s="32" t="inlineStr">
        <is>
          <t>FYC</t>
        </is>
      </c>
      <c r="L109" s="62" t="n">
        <v>0.025</v>
      </c>
      <c r="M109" s="61" t="n"/>
      <c r="N109" s="61">
        <f>L109*M109</f>
        <v/>
      </c>
      <c r="R109" s="32" t="inlineStr">
        <is>
          <t>SLYG</t>
        </is>
      </c>
      <c r="S109" s="62" t="n">
        <v>0.025</v>
      </c>
      <c r="T109" s="61" t="n"/>
      <c r="U109" s="61">
        <f>S109*T109</f>
        <v/>
      </c>
    </row>
    <row r="110">
      <c r="A110" s="32" t="inlineStr">
        <is>
          <t>MDYV</t>
        </is>
      </c>
      <c r="B110" s="62" t="n">
        <v>0.07964</v>
      </c>
      <c r="C110" s="61" t="n"/>
      <c r="D110" s="61">
        <f>B110*C110</f>
        <v/>
      </c>
      <c r="F110" s="32" t="inlineStr">
        <is>
          <t>MDYV</t>
        </is>
      </c>
      <c r="G110" s="62" t="n">
        <v>0.07964</v>
      </c>
      <c r="H110" s="61" t="n"/>
      <c r="I110" s="61">
        <f>G110*H110</f>
        <v/>
      </c>
      <c r="K110" s="32" t="inlineStr">
        <is>
          <t>RFV</t>
        </is>
      </c>
      <c r="L110" s="62" t="n">
        <v>0.07964</v>
      </c>
      <c r="M110" s="61" t="n"/>
      <c r="N110" s="61">
        <f>L110*M110</f>
        <v/>
      </c>
      <c r="R110" s="32" t="inlineStr">
        <is>
          <t>MDYV</t>
        </is>
      </c>
      <c r="S110" s="62" t="n">
        <v>0.07964</v>
      </c>
      <c r="T110" s="61" t="n"/>
      <c r="U110" s="61">
        <f>S110*T110</f>
        <v/>
      </c>
    </row>
    <row r="111">
      <c r="A111" s="32" t="inlineStr">
        <is>
          <t>MDYG</t>
        </is>
      </c>
      <c r="B111" s="62" t="n">
        <v>0.07964</v>
      </c>
      <c r="C111" s="61" t="n"/>
      <c r="D111" s="61">
        <f>B111*C111</f>
        <v/>
      </c>
      <c r="F111" s="32" t="inlineStr">
        <is>
          <t>MDYG</t>
        </is>
      </c>
      <c r="G111" s="62" t="n">
        <v>0.07964</v>
      </c>
      <c r="H111" s="61" t="n"/>
      <c r="I111" s="61">
        <f>G111*H111</f>
        <v/>
      </c>
      <c r="K111" s="32" t="inlineStr">
        <is>
          <t>RFG</t>
        </is>
      </c>
      <c r="L111" s="62" t="n">
        <v>0.07964</v>
      </c>
      <c r="M111" s="61" t="n"/>
      <c r="N111" s="61">
        <f>L111*M111</f>
        <v/>
      </c>
      <c r="R111" s="32" t="inlineStr">
        <is>
          <t>MDYG</t>
        </is>
      </c>
      <c r="S111" s="62" t="n">
        <v>0.07964</v>
      </c>
      <c r="T111" s="61" t="n"/>
      <c r="U111" s="61">
        <f>S111*T111</f>
        <v/>
      </c>
    </row>
    <row r="112">
      <c r="A112" s="32" t="inlineStr">
        <is>
          <t>DDWM</t>
        </is>
      </c>
      <c r="B112" s="62" t="n">
        <v>0.09300000000000001</v>
      </c>
      <c r="C112" s="61" t="n"/>
      <c r="D112" s="61">
        <f>B112*C112</f>
        <v/>
      </c>
      <c r="F112" s="32" t="inlineStr">
        <is>
          <t>DDWM</t>
        </is>
      </c>
      <c r="G112" s="62" t="n">
        <v>0.09300000000000001</v>
      </c>
      <c r="H112" s="61" t="n"/>
      <c r="I112" s="61">
        <f>G112*H112</f>
        <v/>
      </c>
      <c r="K112" s="32" t="inlineStr">
        <is>
          <t>INTF</t>
        </is>
      </c>
      <c r="L112" s="62" t="n">
        <v>0.09300000000000001</v>
      </c>
      <c r="M112" s="61" t="n"/>
      <c r="N112" s="61">
        <f>L112*M112</f>
        <v/>
      </c>
      <c r="R112" s="32" t="inlineStr">
        <is>
          <t>DDWM</t>
        </is>
      </c>
      <c r="S112" s="62" t="n">
        <v>0.09300000000000001</v>
      </c>
      <c r="T112" s="61" t="n"/>
      <c r="U112" s="61">
        <f>S112*T112</f>
        <v/>
      </c>
    </row>
    <row r="113">
      <c r="A113" s="32" t="inlineStr">
        <is>
          <t>JPEM</t>
        </is>
      </c>
      <c r="B113" s="62" t="n">
        <v>0.06976</v>
      </c>
      <c r="C113" s="61" t="n"/>
      <c r="D113" s="61">
        <f>B113*C113</f>
        <v/>
      </c>
      <c r="F113" s="32" t="inlineStr">
        <is>
          <t>JPEM</t>
        </is>
      </c>
      <c r="G113" s="62" t="n">
        <v>0.06976</v>
      </c>
      <c r="H113" s="61" t="n"/>
      <c r="I113" s="61">
        <f>G113*H113</f>
        <v/>
      </c>
      <c r="K113" s="32" t="inlineStr">
        <is>
          <t>EEMV</t>
        </is>
      </c>
      <c r="L113" s="62" t="n">
        <v>0.06976</v>
      </c>
      <c r="M113" s="61" t="n"/>
      <c r="N113" s="61">
        <f>L113*M113</f>
        <v/>
      </c>
      <c r="R113" s="32" t="inlineStr">
        <is>
          <t>JPEM</t>
        </is>
      </c>
      <c r="S113" s="62" t="n">
        <v>0.06976</v>
      </c>
      <c r="T113" s="61" t="n"/>
      <c r="U113" s="61">
        <f>S113*T113</f>
        <v/>
      </c>
    </row>
    <row r="114">
      <c r="A114" s="32" t="inlineStr">
        <is>
          <t>AGGY</t>
        </is>
      </c>
      <c r="B114" s="62" t="n">
        <v>0.014</v>
      </c>
      <c r="C114" s="61" t="n"/>
      <c r="D114" s="61">
        <f>B114*C114</f>
        <v/>
      </c>
      <c r="F114" s="32" t="inlineStr">
        <is>
          <t>AGGY</t>
        </is>
      </c>
      <c r="G114" s="62" t="n">
        <v>0.014</v>
      </c>
      <c r="H114" s="61" t="n"/>
      <c r="I114" s="61">
        <f>G114*H114</f>
        <v/>
      </c>
      <c r="K114" s="32" t="inlineStr">
        <is>
          <t>AGGY</t>
        </is>
      </c>
      <c r="L114" s="62" t="n">
        <v>0.014</v>
      </c>
      <c r="M114" s="61" t="n"/>
      <c r="N114" s="61">
        <f>L114*M114</f>
        <v/>
      </c>
      <c r="R114" s="32" t="inlineStr">
        <is>
          <t>AGGY</t>
        </is>
      </c>
      <c r="S114" s="62" t="n">
        <v>0.014</v>
      </c>
      <c r="T114" s="61" t="n"/>
      <c r="U114" s="61">
        <f>S114*T114</f>
        <v/>
      </c>
    </row>
    <row r="115">
      <c r="A115" s="61" t="inlineStr">
        <is>
          <t>PGHY</t>
        </is>
      </c>
      <c r="B115" s="62" t="n">
        <v>0.014</v>
      </c>
      <c r="C115" s="61" t="n"/>
      <c r="D115" s="61">
        <f>B115*C115</f>
        <v/>
      </c>
      <c r="F115" s="61" t="inlineStr">
        <is>
          <t>PGHY</t>
        </is>
      </c>
      <c r="G115" s="62" t="n">
        <v>0.014</v>
      </c>
      <c r="H115" s="61" t="n"/>
      <c r="I115" s="61">
        <f>G115*H115</f>
        <v/>
      </c>
      <c r="K115" s="61" t="inlineStr">
        <is>
          <t>PGHY</t>
        </is>
      </c>
      <c r="L115" s="62" t="n">
        <v>0.014</v>
      </c>
      <c r="M115" s="61" t="n"/>
      <c r="N115" s="61">
        <f>L115*M115</f>
        <v/>
      </c>
      <c r="R115" s="61" t="inlineStr">
        <is>
          <t>PGHY</t>
        </is>
      </c>
      <c r="S115" s="62" t="n">
        <v>0.014</v>
      </c>
      <c r="T115" s="61" t="n"/>
      <c r="U115" s="61">
        <f>S115*T115</f>
        <v/>
      </c>
    </row>
    <row r="116">
      <c r="A116" s="61" t="n"/>
      <c r="B116" s="33" t="n"/>
      <c r="C116" s="33" t="n"/>
      <c r="D116" s="33" t="n"/>
      <c r="F116" s="61" t="n"/>
      <c r="G116" s="33" t="n"/>
      <c r="H116" s="33" t="n"/>
      <c r="I116" s="33" t="n"/>
      <c r="K116" s="61" t="n"/>
      <c r="L116" s="33" t="n"/>
      <c r="M116" s="33" t="n"/>
      <c r="N116" s="33" t="n"/>
      <c r="R116" s="61" t="n"/>
      <c r="S116" s="33" t="n"/>
      <c r="T116" s="33" t="n"/>
      <c r="U116" s="33" t="n"/>
    </row>
    <row r="117">
      <c r="A117" s="33" t="inlineStr">
        <is>
          <t>Cash</t>
        </is>
      </c>
      <c r="B117" s="49">
        <f>1-SUM(B96:B116)</f>
        <v/>
      </c>
      <c r="C117" s="61" t="n">
        <v>0</v>
      </c>
      <c r="D117" s="61">
        <f>B117*C117</f>
        <v/>
      </c>
      <c r="F117" s="33" t="inlineStr">
        <is>
          <t>Cash</t>
        </is>
      </c>
      <c r="G117" s="49">
        <f>1-SUM(G96:G116)</f>
        <v/>
      </c>
      <c r="H117" s="61" t="n">
        <v>0</v>
      </c>
      <c r="I117" s="61">
        <f>G117*H117</f>
        <v/>
      </c>
      <c r="K117" s="33" t="inlineStr">
        <is>
          <t>Cash</t>
        </is>
      </c>
      <c r="L117" s="49">
        <f>1-SUM(L96:L116)</f>
        <v/>
      </c>
      <c r="M117" s="61" t="n">
        <v>0</v>
      </c>
      <c r="N117" s="61">
        <f>L117*M117</f>
        <v/>
      </c>
      <c r="R117" s="33" t="inlineStr">
        <is>
          <t>Cash</t>
        </is>
      </c>
      <c r="S117" s="49">
        <f>1-SUM(S96:S116)</f>
        <v/>
      </c>
      <c r="T117" s="61" t="n">
        <v>0</v>
      </c>
      <c r="U117" s="61">
        <f>S117*T117</f>
        <v/>
      </c>
    </row>
    <row r="118">
      <c r="A118" s="33" t="n"/>
      <c r="B118" s="33" t="n"/>
      <c r="C118" s="33" t="n"/>
      <c r="D118" s="33" t="n"/>
      <c r="F118" s="33" t="n"/>
      <c r="G118" s="33" t="n"/>
      <c r="H118" s="33" t="n"/>
      <c r="I118" s="33" t="n"/>
      <c r="K118" s="33" t="n"/>
      <c r="L118" s="33" t="n"/>
      <c r="M118" s="33" t="n"/>
      <c r="N118" s="33" t="n"/>
      <c r="R118" s="33" t="n"/>
      <c r="S118" s="33" t="n"/>
      <c r="T118" s="33" t="n"/>
      <c r="U118" s="33" t="n"/>
    </row>
    <row r="119">
      <c r="A119" s="33" t="inlineStr">
        <is>
          <t>Total</t>
        </is>
      </c>
      <c r="B119" s="48">
        <f>SUM(B96:B118)</f>
        <v/>
      </c>
      <c r="C119" s="33" t="n"/>
      <c r="D119" s="46">
        <f>SUM(D96:D117)</f>
        <v/>
      </c>
      <c r="F119" s="33" t="inlineStr">
        <is>
          <t>Total</t>
        </is>
      </c>
      <c r="G119" s="48">
        <f>SUM(G96:G118)</f>
        <v/>
      </c>
      <c r="H119" s="33" t="n"/>
      <c r="I119" s="46">
        <f>SUM(I96:I117)</f>
        <v/>
      </c>
      <c r="K119" s="33" t="inlineStr">
        <is>
          <t>Total</t>
        </is>
      </c>
      <c r="L119" s="48">
        <f>SUM(L96:L118)</f>
        <v/>
      </c>
      <c r="M119" s="33" t="n"/>
      <c r="N119" s="46">
        <f>SUM(N96:N117)</f>
        <v/>
      </c>
      <c r="R119" s="33" t="inlineStr">
        <is>
          <t>Total</t>
        </is>
      </c>
      <c r="S119" s="48">
        <f>SUM(S96:S118)</f>
        <v/>
      </c>
      <c r="T119" s="33" t="n"/>
      <c r="U119" s="46">
        <f>SUM(U96:U117)</f>
        <v/>
      </c>
    </row>
    <row r="121">
      <c r="A121" t="inlineStr">
        <is>
          <t>Tier 2 Core / Satellite Growth</t>
        </is>
      </c>
      <c r="B121" s="33" t="n"/>
      <c r="C121" s="33" t="n"/>
      <c r="D121" s="33" t="n"/>
      <c r="F121" t="inlineStr">
        <is>
          <t>Tier 2 Core / Satellite Growth</t>
        </is>
      </c>
      <c r="G121" s="33" t="n"/>
      <c r="H121" s="33" t="n"/>
      <c r="I121" s="33" t="n"/>
      <c r="K121" t="inlineStr">
        <is>
          <t>Tier 2 Core / Satellite Growth</t>
        </is>
      </c>
      <c r="L121" s="33" t="n"/>
      <c r="M121" s="33" t="n"/>
      <c r="N121" s="33" t="n"/>
      <c r="R121" t="inlineStr">
        <is>
          <t>Tier 2 Core / Satellite Growth</t>
        </is>
      </c>
      <c r="S121" s="33" t="n"/>
      <c r="T121" s="33" t="n"/>
      <c r="U121" s="33" t="n"/>
    </row>
    <row r="122">
      <c r="A122" s="32" t="inlineStr">
        <is>
          <t>SPTM</t>
        </is>
      </c>
      <c r="B122" s="49">
        <f>0.6*MODEL!$RI5</f>
        <v/>
      </c>
      <c r="C122" s="61">
        <f>'ETF MTD'!$K$28/'ETF MTD'!$K$3-1</f>
        <v/>
      </c>
      <c r="D122" s="61">
        <f>B122*C122</f>
        <v/>
      </c>
      <c r="F122" s="32" t="inlineStr">
        <is>
          <t>SCHB</t>
        </is>
      </c>
      <c r="G122" s="49">
        <f>0.6*MODEL!$RI5</f>
        <v/>
      </c>
      <c r="H122" s="61">
        <f>'ETF MTD'!$K$28/'ETF MTD'!$K$3-1</f>
        <v/>
      </c>
      <c r="I122" s="61">
        <f>G122*H122</f>
        <v/>
      </c>
      <c r="K122" s="32" t="inlineStr">
        <is>
          <t>ITOT</t>
        </is>
      </c>
      <c r="L122" s="49">
        <f>0.6*MODEL!$RI5</f>
        <v/>
      </c>
      <c r="M122" s="61">
        <f>'ETF MTD'!$K$28/'ETF MTD'!$K$3-1</f>
        <v/>
      </c>
      <c r="N122" s="61">
        <f>L122*M122</f>
        <v/>
      </c>
      <c r="R122" s="32" t="inlineStr">
        <is>
          <t>ITOT</t>
        </is>
      </c>
      <c r="S122" s="49">
        <f>0.6*MODEL!$RI5</f>
        <v/>
      </c>
      <c r="T122" s="61">
        <f>'ETF MTD'!$K$28/'ETF MTD'!$K$3-1</f>
        <v/>
      </c>
      <c r="U122" s="61">
        <f>S122*T122</f>
        <v/>
      </c>
    </row>
    <row r="123">
      <c r="A123" t="inlineStr">
        <is>
          <t>SPDW</t>
        </is>
      </c>
      <c r="B123" s="49">
        <f>0.6*MODEL!$RI6</f>
        <v/>
      </c>
      <c r="C123" s="61">
        <f>'ETF MTD'!$VO$28/'ETF MTD'!$VO$3-1</f>
        <v/>
      </c>
      <c r="D123" s="61">
        <f>B123*C123</f>
        <v/>
      </c>
      <c r="F123" t="inlineStr">
        <is>
          <t>SCHF</t>
        </is>
      </c>
      <c r="G123" s="49">
        <f>0.6*MODEL!$RI6</f>
        <v/>
      </c>
      <c r="H123" s="61">
        <f>'ETF MTD'!$VO$28/'ETF MTD'!$VO$3-1</f>
        <v/>
      </c>
      <c r="I123" s="61">
        <f>G123*H123</f>
        <v/>
      </c>
      <c r="K123" t="inlineStr">
        <is>
          <t>IXUS</t>
        </is>
      </c>
      <c r="L123" s="49">
        <f>0.6*MODEL!$RI6</f>
        <v/>
      </c>
      <c r="M123" s="61">
        <f>'ETF MTD'!$VO$28/'ETF MTD'!$VO$3-1</f>
        <v/>
      </c>
      <c r="N123" s="61">
        <f>L123*M123</f>
        <v/>
      </c>
      <c r="R123" t="inlineStr">
        <is>
          <t>IXUS</t>
        </is>
      </c>
      <c r="S123" s="49">
        <f>0.6*MODEL!$RI6</f>
        <v/>
      </c>
      <c r="T123" s="61">
        <f>'ETF MTD'!$VO$28/'ETF MTD'!$VO$3-1</f>
        <v/>
      </c>
      <c r="U123" s="61">
        <f>S123*T123</f>
        <v/>
      </c>
    </row>
    <row r="124">
      <c r="A124" t="inlineStr">
        <is>
          <t>SPEM</t>
        </is>
      </c>
      <c r="B124" s="49">
        <f>0.6*MODEL!$RI7</f>
        <v/>
      </c>
      <c r="C124" s="61">
        <f>'ETF MTD'!$PU$28/'ETF MTD'!$PU$3-1</f>
        <v/>
      </c>
      <c r="D124" s="61">
        <f>B124*C124</f>
        <v/>
      </c>
      <c r="F124" t="inlineStr">
        <is>
          <t>SCHE</t>
        </is>
      </c>
      <c r="G124" s="49">
        <f>0.6*MODEL!$RI7</f>
        <v/>
      </c>
      <c r="H124" s="61">
        <f>'ETF MTD'!$PU$28/'ETF MTD'!$PU$3-1</f>
        <v/>
      </c>
      <c r="I124" s="61">
        <f>G124*H124</f>
        <v/>
      </c>
      <c r="K124" t="inlineStr">
        <is>
          <t>IEMG</t>
        </is>
      </c>
      <c r="L124" s="49">
        <f>0.6*MODEL!$RI7</f>
        <v/>
      </c>
      <c r="M124" s="61">
        <f>'ETF MTD'!$PU$28/'ETF MTD'!$PU$3-1</f>
        <v/>
      </c>
      <c r="N124" s="61">
        <f>L124*M124</f>
        <v/>
      </c>
      <c r="R124" t="inlineStr">
        <is>
          <t>IEMG</t>
        </is>
      </c>
      <c r="S124" s="49">
        <f>0.6*MODEL!$RI7</f>
        <v/>
      </c>
      <c r="T124" s="61">
        <f>'ETF MTD'!$PU$28/'ETF MTD'!$PU$3-1</f>
        <v/>
      </c>
      <c r="U124" s="61">
        <f>S124*T124</f>
        <v/>
      </c>
    </row>
    <row r="125">
      <c r="A125" t="inlineStr">
        <is>
          <t>USRT</t>
        </is>
      </c>
      <c r="B125" s="49">
        <f>0.6*MODEL!$RI8</f>
        <v/>
      </c>
      <c r="C125" s="61">
        <f>'ETF MTD'!$JU$28/'ETF MTD'!$JU$3-1</f>
        <v/>
      </c>
      <c r="D125" s="61">
        <f>B125*C125</f>
        <v/>
      </c>
      <c r="F125" t="inlineStr">
        <is>
          <t>SCHH</t>
        </is>
      </c>
      <c r="G125" s="49">
        <f>0.6*MODEL!$RI8</f>
        <v/>
      </c>
      <c r="H125" s="61">
        <f>'ETF MTD'!$JU$28/'ETF MTD'!$JU$3-1</f>
        <v/>
      </c>
      <c r="I125" s="61">
        <f>G125*H125</f>
        <v/>
      </c>
      <c r="K125" t="inlineStr">
        <is>
          <t>USRT</t>
        </is>
      </c>
      <c r="L125" s="49">
        <f>0.6*MODEL!$RI8</f>
        <v/>
      </c>
      <c r="M125" s="61">
        <f>'ETF MTD'!$JU$28/'ETF MTD'!$JU$3-1</f>
        <v/>
      </c>
      <c r="N125" s="61">
        <f>L125*M125</f>
        <v/>
      </c>
      <c r="R125" t="inlineStr">
        <is>
          <t>IYR</t>
        </is>
      </c>
      <c r="S125" s="49">
        <f>0.6*MODEL!$RI8</f>
        <v/>
      </c>
      <c r="T125" s="61">
        <f>'ETF MTD'!$JU$28/'ETF MTD'!$JU$3-1</f>
        <v/>
      </c>
      <c r="U125" s="61">
        <f>S125*T125</f>
        <v/>
      </c>
    </row>
    <row r="126">
      <c r="A126" t="inlineStr">
        <is>
          <t>SPTL</t>
        </is>
      </c>
      <c r="B126" s="49">
        <f>0.6*MODEL!$RI9</f>
        <v/>
      </c>
      <c r="C126" s="61">
        <f>'ETF MTD'!$DO$28/'ETF MTD'!$DO$3-1</f>
        <v/>
      </c>
      <c r="D126" s="61">
        <f>B126*C126</f>
        <v/>
      </c>
      <c r="F126" t="inlineStr">
        <is>
          <t>SPTL</t>
        </is>
      </c>
      <c r="G126" s="49">
        <f>0.6*MODEL!$RI9</f>
        <v/>
      </c>
      <c r="H126" s="61">
        <f>'ETF MTD'!$DO$28/'ETF MTD'!$DO$3-1</f>
        <v/>
      </c>
      <c r="I126" s="61">
        <f>G126*H126</f>
        <v/>
      </c>
      <c r="K126" t="inlineStr">
        <is>
          <t>SPTL</t>
        </is>
      </c>
      <c r="L126" s="49">
        <f>0.6*MODEL!$RI9</f>
        <v/>
      </c>
      <c r="M126" s="61">
        <f>'ETF MTD'!$DO$28/'ETF MTD'!$DO$3-1</f>
        <v/>
      </c>
      <c r="N126" s="61">
        <f>L126*M126</f>
        <v/>
      </c>
      <c r="R126" t="inlineStr">
        <is>
          <t>SPTL</t>
        </is>
      </c>
      <c r="S126" s="49">
        <f>0.6*MODEL!$RI9</f>
        <v/>
      </c>
      <c r="T126" s="61">
        <f>'ETF MTD'!$DO$28/'ETF MTD'!$DO$3-1</f>
        <v/>
      </c>
      <c r="U126" s="61">
        <f>S126*T126</f>
        <v/>
      </c>
    </row>
    <row r="127">
      <c r="A127" t="inlineStr">
        <is>
          <t>GOVT</t>
        </is>
      </c>
      <c r="B127" s="49">
        <f>0.6*MODEL!$RI10</f>
        <v/>
      </c>
      <c r="C127" s="61">
        <f>'ETF MTD'!$OW$28/'ETF MTD'!$OW$3-1</f>
        <v/>
      </c>
      <c r="D127" s="61">
        <f>B127*C127</f>
        <v/>
      </c>
      <c r="F127" t="inlineStr">
        <is>
          <t>SCHR</t>
        </is>
      </c>
      <c r="G127" s="49">
        <f>0.6*MODEL!$RI10</f>
        <v/>
      </c>
      <c r="H127" s="61">
        <f>'ETF MTD'!$OW$28/'ETF MTD'!$OW$3-1</f>
        <v/>
      </c>
      <c r="I127" s="61">
        <f>G127*H127</f>
        <v/>
      </c>
      <c r="K127" t="inlineStr">
        <is>
          <t>IUSB</t>
        </is>
      </c>
      <c r="L127" s="49">
        <f>0.6*MODEL!$RI10</f>
        <v/>
      </c>
      <c r="M127" s="61">
        <f>'ETF MTD'!$OW$28/'ETF MTD'!$OW$3-1</f>
        <v/>
      </c>
      <c r="N127" s="61">
        <f>L127*M127</f>
        <v/>
      </c>
      <c r="R127" t="inlineStr">
        <is>
          <t>GOVT</t>
        </is>
      </c>
      <c r="S127" s="49">
        <f>0.6*MODEL!$RI10</f>
        <v/>
      </c>
      <c r="T127" s="61">
        <f>'ETF MTD'!$OW$28/'ETF MTD'!$OW$3-1</f>
        <v/>
      </c>
      <c r="U127" s="61">
        <f>S127*T127</f>
        <v/>
      </c>
    </row>
    <row r="128">
      <c r="A128" t="inlineStr">
        <is>
          <t>IAGG</t>
        </is>
      </c>
      <c r="B128" s="49">
        <f>0.6*MODEL!$RI11</f>
        <v/>
      </c>
      <c r="C128" s="61">
        <f>'ETF MTD'!$KG$28/'ETF MTD'!$KG$3-1</f>
        <v/>
      </c>
      <c r="D128" s="61">
        <f>B128*C128</f>
        <v/>
      </c>
      <c r="F128" s="33" t="inlineStr">
        <is>
          <t>BWX</t>
        </is>
      </c>
      <c r="G128" s="49">
        <f>0.6*MODEL!$RI11</f>
        <v/>
      </c>
      <c r="H128" s="61">
        <f>'ETF MTD'!$KG$28/'ETF MTD'!$KG$3-1</f>
        <v/>
      </c>
      <c r="I128" s="61">
        <f>G128*H128</f>
        <v/>
      </c>
      <c r="K128" t="inlineStr">
        <is>
          <t>IAGG</t>
        </is>
      </c>
      <c r="L128" s="49">
        <f>0.6*MODEL!$RI11</f>
        <v/>
      </c>
      <c r="M128" s="61">
        <f>'ETF MTD'!$KG$28/'ETF MTD'!$KG$3-1</f>
        <v/>
      </c>
      <c r="N128" s="61">
        <f>L128*M128</f>
        <v/>
      </c>
      <c r="R128" t="inlineStr">
        <is>
          <t>IGOV</t>
        </is>
      </c>
      <c r="S128" s="49">
        <f>0.6*MODEL!$RI11</f>
        <v/>
      </c>
      <c r="T128" s="61">
        <f>'ETF MTD'!$KG$28/'ETF MTD'!$KG$3-1</f>
        <v/>
      </c>
      <c r="U128" s="61">
        <f>S128*T128</f>
        <v/>
      </c>
    </row>
    <row r="129">
      <c r="A129" t="inlineStr">
        <is>
          <t>IPE</t>
        </is>
      </c>
      <c r="B129" s="49">
        <f>0.6*MODEL!$RI12</f>
        <v/>
      </c>
      <c r="C129" s="61">
        <f>'ETF MTD'!$DU$28/'ETF MTD'!$DU$3-1</f>
        <v/>
      </c>
      <c r="D129" s="61">
        <f>B129*C129</f>
        <v/>
      </c>
      <c r="F129" t="inlineStr">
        <is>
          <t>SCHP</t>
        </is>
      </c>
      <c r="G129" s="49">
        <f>0.6*MODEL!$RI12</f>
        <v/>
      </c>
      <c r="H129" s="61">
        <f>'ETF MTD'!$DU$28/'ETF MTD'!$DU$3-1</f>
        <v/>
      </c>
      <c r="I129" s="61">
        <f>G129*H129</f>
        <v/>
      </c>
      <c r="K129" t="inlineStr">
        <is>
          <t>TIP</t>
        </is>
      </c>
      <c r="L129" s="49">
        <f>0.6*MODEL!$RI12</f>
        <v/>
      </c>
      <c r="M129" s="61">
        <f>'ETF MTD'!$DU$28/'ETF MTD'!$DU$3-1</f>
        <v/>
      </c>
      <c r="N129" s="61">
        <f>L129*M129</f>
        <v/>
      </c>
      <c r="R129" t="inlineStr">
        <is>
          <t>TIP</t>
        </is>
      </c>
      <c r="S129" s="49">
        <f>0.6*MODEL!$RI12</f>
        <v/>
      </c>
      <c r="T129" s="61">
        <f>'ETF MTD'!$DU$28/'ETF MTD'!$DU$3-1</f>
        <v/>
      </c>
      <c r="U129" s="61">
        <f>S129*T129</f>
        <v/>
      </c>
    </row>
    <row r="130">
      <c r="A130" s="33" t="inlineStr">
        <is>
          <t>IAU</t>
        </is>
      </c>
      <c r="B130" s="49">
        <f>0.6*MODEL!$RI13</f>
        <v/>
      </c>
      <c r="C130" s="61">
        <f>'ETF MTD'!$IK$28/'ETF MTD'!$IK$3-1</f>
        <v/>
      </c>
      <c r="D130" s="61">
        <f>B130*C130</f>
        <v/>
      </c>
      <c r="F130" s="33" t="inlineStr">
        <is>
          <t>IAU</t>
        </is>
      </c>
      <c r="G130" s="49">
        <f>0.6*MODEL!$RI13</f>
        <v/>
      </c>
      <c r="H130" s="61">
        <f>'ETF MTD'!$IK$28/'ETF MTD'!$IK$3-1</f>
        <v/>
      </c>
      <c r="I130" s="61">
        <f>G130*H130</f>
        <v/>
      </c>
      <c r="K130" s="33" t="inlineStr">
        <is>
          <t>IAU</t>
        </is>
      </c>
      <c r="L130" s="49">
        <f>0.6*MODEL!$RI13</f>
        <v/>
      </c>
      <c r="M130" s="61">
        <f>'ETF MTD'!$IK$28/'ETF MTD'!$IK$3-1</f>
        <v/>
      </c>
      <c r="N130" s="61">
        <f>L130*M130</f>
        <v/>
      </c>
      <c r="R130" s="33" t="inlineStr">
        <is>
          <t>IAU</t>
        </is>
      </c>
      <c r="S130" s="49">
        <f>0.6*MODEL!$RI13</f>
        <v/>
      </c>
      <c r="T130" s="61">
        <f>'ETF MTD'!$IK$28/'ETF MTD'!$IK$3-1</f>
        <v/>
      </c>
      <c r="U130" s="61">
        <f>S130*T130</f>
        <v/>
      </c>
    </row>
    <row r="131">
      <c r="A131" s="32" t="inlineStr">
        <is>
          <t>SHY</t>
        </is>
      </c>
      <c r="B131" s="49">
        <f>0.6*MODEL!$RI14</f>
        <v/>
      </c>
      <c r="C131" s="61">
        <f>'ETF MTD'!$ES$28/'ETF MTD'!$ES$3-1</f>
        <v/>
      </c>
      <c r="D131" s="61">
        <f>B131*C131</f>
        <v/>
      </c>
      <c r="F131" s="32" t="inlineStr">
        <is>
          <t>SCHO</t>
        </is>
      </c>
      <c r="G131" s="49">
        <f>0.6*MODEL!$RI14</f>
        <v/>
      </c>
      <c r="H131" s="61">
        <f>'ETF MTD'!$ES$28/'ETF MTD'!$ES$3-1</f>
        <v/>
      </c>
      <c r="I131" s="61">
        <f>G131*H131</f>
        <v/>
      </c>
      <c r="K131" s="32" t="inlineStr">
        <is>
          <t>SHY</t>
        </is>
      </c>
      <c r="L131" s="49">
        <f>0.6*MODEL!$RI14</f>
        <v/>
      </c>
      <c r="M131" s="61">
        <f>'ETF MTD'!$ES$28/'ETF MTD'!$ES$3-1</f>
        <v/>
      </c>
      <c r="N131" s="61">
        <f>L131*M131</f>
        <v/>
      </c>
      <c r="R131" s="32" t="inlineStr">
        <is>
          <t>SHY</t>
        </is>
      </c>
      <c r="S131" s="49">
        <f>0.6*MODEL!$RI14</f>
        <v/>
      </c>
      <c r="T131" s="61">
        <f>'ETF MTD'!$ES$28/'ETF MTD'!$ES$3-1</f>
        <v/>
      </c>
      <c r="U131" s="61">
        <f>S131*T131</f>
        <v/>
      </c>
    </row>
    <row r="132">
      <c r="A132" s="32" t="inlineStr">
        <is>
          <t>OPER</t>
        </is>
      </c>
      <c r="B132" s="49">
        <f>0.6*MODEL!$RI15</f>
        <v/>
      </c>
      <c r="C132" s="61" t="n">
        <v>0</v>
      </c>
      <c r="D132" s="61">
        <f>B132*C132</f>
        <v/>
      </c>
      <c r="F132" s="32" t="inlineStr">
        <is>
          <t>OPER</t>
        </is>
      </c>
      <c r="G132" s="49">
        <f>0.6*MODEL!$RI15</f>
        <v/>
      </c>
      <c r="H132" s="61" t="n">
        <v>0</v>
      </c>
      <c r="I132" s="61">
        <f>G132*H132</f>
        <v/>
      </c>
      <c r="K132" s="32" t="inlineStr">
        <is>
          <t>OPER</t>
        </is>
      </c>
      <c r="L132" s="49">
        <f>0.6*MODEL!$RI15</f>
        <v/>
      </c>
      <c r="M132" s="61" t="n"/>
      <c r="N132" s="61">
        <f>L132*M132</f>
        <v/>
      </c>
      <c r="R132" s="32" t="inlineStr">
        <is>
          <t>OPER</t>
        </is>
      </c>
      <c r="S132" s="49">
        <f>0.6*MODEL!$RI15</f>
        <v/>
      </c>
      <c r="T132" s="61" t="n"/>
      <c r="U132" s="61">
        <f>S132*T132</f>
        <v/>
      </c>
    </row>
    <row r="133">
      <c r="A133" s="32" t="inlineStr">
        <is>
          <t>RZV</t>
        </is>
      </c>
      <c r="B133" s="62" t="n">
        <v>0.02311935483870968</v>
      </c>
      <c r="C133" s="61" t="n"/>
      <c r="D133" s="61">
        <f>B133*C133</f>
        <v/>
      </c>
      <c r="F133" s="32" t="inlineStr">
        <is>
          <t>RZV</t>
        </is>
      </c>
      <c r="G133" s="62" t="n">
        <v>0.02311935483870968</v>
      </c>
      <c r="H133" s="61" t="n"/>
      <c r="I133" s="61">
        <f>G133*H133</f>
        <v/>
      </c>
      <c r="K133" s="32" t="inlineStr">
        <is>
          <t>RZV</t>
        </is>
      </c>
      <c r="L133" s="62" t="n">
        <v>0.02311935483870968</v>
      </c>
      <c r="M133" s="61" t="n"/>
      <c r="N133" s="61">
        <f>L133*M133</f>
        <v/>
      </c>
      <c r="R133" s="32" t="inlineStr">
        <is>
          <t>RZV</t>
        </is>
      </c>
      <c r="S133" s="62" t="n">
        <v>0.02311935483870968</v>
      </c>
      <c r="T133" s="61" t="n"/>
      <c r="U133" s="61">
        <f>S133*T133</f>
        <v/>
      </c>
    </row>
    <row r="134">
      <c r="A134" s="32" t="inlineStr">
        <is>
          <t>SLYG</t>
        </is>
      </c>
      <c r="B134" s="62" t="n">
        <v>0.02311935483870968</v>
      </c>
      <c r="C134" s="61" t="n"/>
      <c r="D134" s="61">
        <f>B134*C134</f>
        <v/>
      </c>
      <c r="F134" s="32" t="inlineStr">
        <is>
          <t>SLYG</t>
        </is>
      </c>
      <c r="G134" s="62" t="n">
        <v>0.02311935483870968</v>
      </c>
      <c r="H134" s="61" t="n"/>
      <c r="I134" s="61">
        <f>G134*H134</f>
        <v/>
      </c>
      <c r="K134" s="32" t="inlineStr">
        <is>
          <t>FYC</t>
        </is>
      </c>
      <c r="L134" s="62" t="n">
        <v>0.02311935483870968</v>
      </c>
      <c r="M134" s="61" t="n"/>
      <c r="N134" s="61">
        <f>L134*M134</f>
        <v/>
      </c>
      <c r="R134" s="32" t="inlineStr">
        <is>
          <t>SLYG</t>
        </is>
      </c>
      <c r="S134" s="62" t="n">
        <v>0.02311935483870968</v>
      </c>
      <c r="T134" s="61" t="n"/>
      <c r="U134" s="61">
        <f>S134*T134</f>
        <v/>
      </c>
    </row>
    <row r="135">
      <c r="A135" s="32" t="inlineStr">
        <is>
          <t>MDYV</t>
        </is>
      </c>
      <c r="B135" s="62" t="n">
        <v>0.07365483870967741</v>
      </c>
      <c r="C135" s="61" t="n"/>
      <c r="D135" s="61">
        <f>B135*C135</f>
        <v/>
      </c>
      <c r="F135" s="32" t="inlineStr">
        <is>
          <t>MDYV</t>
        </is>
      </c>
      <c r="G135" s="62" t="n">
        <v>0.07365483870967741</v>
      </c>
      <c r="H135" s="61" t="n"/>
      <c r="I135" s="61">
        <f>G135*H135</f>
        <v/>
      </c>
      <c r="K135" s="32" t="inlineStr">
        <is>
          <t>RFV</t>
        </is>
      </c>
      <c r="L135" s="62" t="n">
        <v>0.07365483870967741</v>
      </c>
      <c r="M135" s="61" t="n"/>
      <c r="N135" s="61">
        <f>L135*M135</f>
        <v/>
      </c>
      <c r="R135" s="32" t="inlineStr">
        <is>
          <t>MDYV</t>
        </is>
      </c>
      <c r="S135" s="62" t="n">
        <v>0.07365483870967741</v>
      </c>
      <c r="T135" s="61" t="n"/>
      <c r="U135" s="61">
        <f>S135*T135</f>
        <v/>
      </c>
    </row>
    <row r="136">
      <c r="A136" s="32" t="inlineStr">
        <is>
          <t>MDYG</t>
        </is>
      </c>
      <c r="B136" s="62" t="n">
        <v>0.07365483870967741</v>
      </c>
      <c r="C136" s="61" t="n"/>
      <c r="D136" s="61">
        <f>B136*C136</f>
        <v/>
      </c>
      <c r="F136" s="32" t="inlineStr">
        <is>
          <t>MDYG</t>
        </is>
      </c>
      <c r="G136" s="62" t="n">
        <v>0.07365483870967741</v>
      </c>
      <c r="H136" s="61" t="n"/>
      <c r="I136" s="61">
        <f>G136*H136</f>
        <v/>
      </c>
      <c r="K136" s="32" t="inlineStr">
        <is>
          <t>RFG</t>
        </is>
      </c>
      <c r="L136" s="62" t="n">
        <v>0.07365483870967741</v>
      </c>
      <c r="M136" s="61" t="n"/>
      <c r="N136" s="61">
        <f>L136*M136</f>
        <v/>
      </c>
      <c r="R136" s="32" t="inlineStr">
        <is>
          <t>MDYG</t>
        </is>
      </c>
      <c r="S136" s="62" t="n">
        <v>0.07365483870967741</v>
      </c>
      <c r="T136" s="61" t="n"/>
      <c r="U136" s="61">
        <f>S136*T136</f>
        <v/>
      </c>
    </row>
    <row r="137">
      <c r="A137" s="32" t="inlineStr">
        <is>
          <t>DDWM</t>
        </is>
      </c>
      <c r="B137" s="62" t="n">
        <v>0.08602150537634411</v>
      </c>
      <c r="C137" s="61" t="n"/>
      <c r="D137" s="61">
        <f>B137*C137</f>
        <v/>
      </c>
      <c r="F137" s="32" t="inlineStr">
        <is>
          <t>DDWM</t>
        </is>
      </c>
      <c r="G137" s="62" t="n">
        <v>0.08602150537634411</v>
      </c>
      <c r="H137" s="61" t="n"/>
      <c r="I137" s="61">
        <f>G137*H137</f>
        <v/>
      </c>
      <c r="K137" s="32" t="inlineStr">
        <is>
          <t>INTF</t>
        </is>
      </c>
      <c r="L137" s="62" t="n">
        <v>0.08602150537634411</v>
      </c>
      <c r="M137" s="61" t="n"/>
      <c r="N137" s="61">
        <f>L137*M137</f>
        <v/>
      </c>
      <c r="R137" s="32" t="inlineStr">
        <is>
          <t>DDWM</t>
        </is>
      </c>
      <c r="S137" s="62" t="n">
        <v>0.08602150537634411</v>
      </c>
      <c r="T137" s="61" t="n"/>
      <c r="U137" s="61">
        <f>S137*T137</f>
        <v/>
      </c>
    </row>
    <row r="138">
      <c r="A138" s="32" t="inlineStr">
        <is>
          <t>JPEM</t>
        </is>
      </c>
      <c r="B138" s="62" t="n">
        <v>0.06451612903225806</v>
      </c>
      <c r="C138" s="61" t="n"/>
      <c r="D138" s="61">
        <f>B138*C138</f>
        <v/>
      </c>
      <c r="F138" s="32" t="inlineStr">
        <is>
          <t>JPEM</t>
        </is>
      </c>
      <c r="G138" s="62" t="n">
        <v>0.06451612903225806</v>
      </c>
      <c r="H138" s="61" t="n"/>
      <c r="I138" s="61">
        <f>G138*H138</f>
        <v/>
      </c>
      <c r="K138" s="32" t="inlineStr">
        <is>
          <t>EEMV</t>
        </is>
      </c>
      <c r="L138" s="62" t="n">
        <v>0.06451612903225806</v>
      </c>
      <c r="M138" s="61" t="n"/>
      <c r="N138" s="61">
        <f>L138*M138</f>
        <v/>
      </c>
      <c r="R138" s="32" t="inlineStr">
        <is>
          <t>JPEM</t>
        </is>
      </c>
      <c r="S138" s="62" t="n">
        <v>0.06451612903225806</v>
      </c>
      <c r="T138" s="61" t="n"/>
      <c r="U138" s="61">
        <f>S138*T138</f>
        <v/>
      </c>
    </row>
    <row r="139">
      <c r="A139" s="32" t="inlineStr">
        <is>
          <t>AGGY</t>
        </is>
      </c>
      <c r="B139" s="62" t="n">
        <v>0.02795698924731183</v>
      </c>
      <c r="C139" s="61" t="n"/>
      <c r="D139" s="61">
        <f>B139*C139</f>
        <v/>
      </c>
      <c r="F139" s="32" t="inlineStr">
        <is>
          <t>AGGY</t>
        </is>
      </c>
      <c r="G139" s="62" t="n">
        <v>0.02795698924731183</v>
      </c>
      <c r="H139" s="61" t="n"/>
      <c r="I139" s="61">
        <f>G139*H139</f>
        <v/>
      </c>
      <c r="K139" s="32" t="inlineStr">
        <is>
          <t>AGGY</t>
        </is>
      </c>
      <c r="L139" s="62" t="n">
        <v>0.02795698924731183</v>
      </c>
      <c r="M139" s="61" t="n"/>
      <c r="N139" s="61">
        <f>L139*M139</f>
        <v/>
      </c>
      <c r="R139" s="32" t="inlineStr">
        <is>
          <t>AGGY</t>
        </is>
      </c>
      <c r="S139" s="62" t="n">
        <v>0.02795698924731183</v>
      </c>
      <c r="T139" s="61" t="n"/>
      <c r="U139" s="61">
        <f>S139*T139</f>
        <v/>
      </c>
    </row>
    <row r="140">
      <c r="A140" s="61" t="inlineStr">
        <is>
          <t>PGHY</t>
        </is>
      </c>
      <c r="B140" s="62" t="n">
        <v>0.02795698924731183</v>
      </c>
      <c r="C140" s="61" t="n"/>
      <c r="D140" s="61">
        <f>B140*C140</f>
        <v/>
      </c>
      <c r="F140" s="61" t="inlineStr">
        <is>
          <t>PGHY</t>
        </is>
      </c>
      <c r="G140" s="62" t="n">
        <v>0.02795698924731183</v>
      </c>
      <c r="H140" s="61" t="n"/>
      <c r="I140" s="61">
        <f>G140*H140</f>
        <v/>
      </c>
      <c r="K140" s="61" t="inlineStr">
        <is>
          <t>PGHY</t>
        </is>
      </c>
      <c r="L140" s="62" t="n">
        <v>0.02795698924731183</v>
      </c>
      <c r="M140" s="61" t="n"/>
      <c r="N140" s="61">
        <f>L140*M140</f>
        <v/>
      </c>
      <c r="R140" s="61" t="inlineStr">
        <is>
          <t>PGHY</t>
        </is>
      </c>
      <c r="S140" s="62" t="n">
        <v>0.02795698924731183</v>
      </c>
      <c r="T140" s="61" t="n"/>
      <c r="U140" s="61">
        <f>S140*T140</f>
        <v/>
      </c>
    </row>
    <row r="141">
      <c r="A141" s="61" t="n"/>
      <c r="B141" s="33" t="n"/>
      <c r="C141" s="33" t="n"/>
      <c r="D141" s="33" t="n"/>
      <c r="F141" s="61" t="n"/>
      <c r="G141" s="33" t="n"/>
      <c r="H141" s="33" t="n"/>
      <c r="I141" s="33" t="n"/>
      <c r="K141" s="61" t="n"/>
      <c r="L141" s="33" t="n"/>
      <c r="M141" s="33" t="n"/>
      <c r="N141" s="33" t="n"/>
      <c r="R141" s="61" t="n"/>
      <c r="S141" s="33" t="n"/>
      <c r="T141" s="33" t="n"/>
      <c r="U141" s="33" t="n"/>
    </row>
    <row r="142">
      <c r="A142" s="33" t="inlineStr">
        <is>
          <t>Cash</t>
        </is>
      </c>
      <c r="B142" s="49">
        <f>1-SUM(B122:B141)</f>
        <v/>
      </c>
      <c r="C142" s="61" t="n">
        <v>0</v>
      </c>
      <c r="D142" s="61">
        <f>B142*C142</f>
        <v/>
      </c>
      <c r="F142" s="33" t="inlineStr">
        <is>
          <t>Cash</t>
        </is>
      </c>
      <c r="G142" s="49">
        <f>1-SUM(G122:G141)</f>
        <v/>
      </c>
      <c r="H142" s="61" t="n">
        <v>0</v>
      </c>
      <c r="I142" s="61">
        <f>G142*H142</f>
        <v/>
      </c>
      <c r="K142" s="33" t="inlineStr">
        <is>
          <t>Cash</t>
        </is>
      </c>
      <c r="L142" s="49">
        <f>1-SUM(L122:L141)</f>
        <v/>
      </c>
      <c r="M142" s="61" t="n">
        <v>0</v>
      </c>
      <c r="N142" s="61">
        <f>L142*M142</f>
        <v/>
      </c>
      <c r="R142" s="33" t="inlineStr">
        <is>
          <t>Cash</t>
        </is>
      </c>
      <c r="S142" s="49">
        <f>1-SUM(S122:S141)</f>
        <v/>
      </c>
      <c r="T142" s="61" t="n">
        <v>0</v>
      </c>
      <c r="U142" s="61">
        <f>S142*T142</f>
        <v/>
      </c>
    </row>
    <row r="143">
      <c r="A143" s="33" t="n"/>
      <c r="B143" s="33" t="n"/>
      <c r="C143" s="33" t="n"/>
      <c r="D143" s="33" t="n"/>
      <c r="F143" s="33" t="n"/>
      <c r="G143" s="33" t="n"/>
      <c r="H143" s="33" t="n"/>
      <c r="I143" s="33" t="n"/>
      <c r="K143" s="33" t="n"/>
      <c r="L143" s="33" t="n"/>
      <c r="M143" s="33" t="n"/>
      <c r="N143" s="33" t="n"/>
      <c r="R143" s="33" t="n"/>
      <c r="S143" s="33" t="n"/>
      <c r="T143" s="33" t="n"/>
      <c r="U143" s="33" t="n"/>
    </row>
    <row r="144">
      <c r="A144" s="33" t="inlineStr">
        <is>
          <t>Total</t>
        </is>
      </c>
      <c r="B144" s="48">
        <f>SUM(B122:B143)</f>
        <v/>
      </c>
      <c r="C144" s="33" t="n"/>
      <c r="D144" s="46">
        <f>SUM(D122:D142)</f>
        <v/>
      </c>
      <c r="F144" s="33" t="inlineStr">
        <is>
          <t>Total</t>
        </is>
      </c>
      <c r="G144" s="48">
        <f>SUM(G122:G143)</f>
        <v/>
      </c>
      <c r="H144" s="33" t="n"/>
      <c r="I144" s="46">
        <f>SUM(I122:I142)</f>
        <v/>
      </c>
      <c r="K144" s="33" t="inlineStr">
        <is>
          <t>Total</t>
        </is>
      </c>
      <c r="L144" s="48">
        <f>SUM(L122:L143)</f>
        <v/>
      </c>
      <c r="M144" s="33" t="n"/>
      <c r="N144" s="46">
        <f>SUM(N122:N142)</f>
        <v/>
      </c>
      <c r="R144" s="33" t="inlineStr">
        <is>
          <t>Total</t>
        </is>
      </c>
      <c r="S144" s="48">
        <f>SUM(S122:S143)</f>
        <v/>
      </c>
      <c r="T144" s="33" t="n"/>
      <c r="U144" s="46">
        <f>SUM(U122:U142)</f>
        <v/>
      </c>
    </row>
    <row r="145">
      <c r="A145" s="33" t="n"/>
      <c r="B145" s="33" t="n"/>
      <c r="C145" s="33" t="n"/>
      <c r="D145" s="33" t="n"/>
    </row>
    <row r="146">
      <c r="A146" t="inlineStr">
        <is>
          <t>Tier 2 Core / Satellite Mod Growth</t>
        </is>
      </c>
      <c r="B146" s="33" t="n"/>
      <c r="C146" s="33" t="n"/>
      <c r="D146" s="33" t="n"/>
      <c r="F146" t="inlineStr">
        <is>
          <t>Tier 2 Core / Satellite Mod Growth</t>
        </is>
      </c>
      <c r="G146" s="33" t="n"/>
      <c r="H146" s="33" t="n"/>
      <c r="I146" s="33" t="n"/>
      <c r="K146" t="inlineStr">
        <is>
          <t>Tier 2 Core / Satellite Mod Growth</t>
        </is>
      </c>
      <c r="L146" s="33" t="n"/>
      <c r="M146" s="33" t="n"/>
      <c r="N146" s="33" t="n"/>
      <c r="R146" t="inlineStr">
        <is>
          <t>Tier 2 Core / Satellite Mod Growth</t>
        </is>
      </c>
      <c r="S146" s="33" t="n"/>
      <c r="T146" s="33" t="n"/>
      <c r="U146" s="33" t="n"/>
    </row>
    <row r="147">
      <c r="A147" s="32" t="inlineStr">
        <is>
          <t>SPTM</t>
        </is>
      </c>
      <c r="B147" s="49">
        <f>0.6*MODEL!$RI22</f>
        <v/>
      </c>
      <c r="C147" s="61">
        <f>'ETF MTD'!$K$28/'ETF MTD'!$K$3-1</f>
        <v/>
      </c>
      <c r="D147" s="61">
        <f>B147*C147</f>
        <v/>
      </c>
      <c r="F147" s="32" t="inlineStr">
        <is>
          <t>SCHB</t>
        </is>
      </c>
      <c r="G147" s="49">
        <f>0.6*MODEL!$RI22</f>
        <v/>
      </c>
      <c r="H147" s="61">
        <f>'ETF MTD'!$K$28/'ETF MTD'!$K$3-1</f>
        <v/>
      </c>
      <c r="I147" s="61">
        <f>G147*H147</f>
        <v/>
      </c>
      <c r="K147" s="32" t="inlineStr">
        <is>
          <t>ITOT</t>
        </is>
      </c>
      <c r="L147" s="49">
        <f>0.6*MODEL!$RI22</f>
        <v/>
      </c>
      <c r="M147" s="61">
        <f>'ETF MTD'!$K$28/'ETF MTD'!$K$3-1</f>
        <v/>
      </c>
      <c r="N147" s="61">
        <f>L147*M147</f>
        <v/>
      </c>
      <c r="R147" s="32" t="inlineStr">
        <is>
          <t>ITOT</t>
        </is>
      </c>
      <c r="S147" s="49">
        <f>0.6*MODEL!$RI22</f>
        <v/>
      </c>
      <c r="T147" s="61">
        <f>'ETF MTD'!$K$28/'ETF MTD'!$K$3-1</f>
        <v/>
      </c>
      <c r="U147" s="61">
        <f>S147*T147</f>
        <v/>
      </c>
    </row>
    <row r="148">
      <c r="A148" t="inlineStr">
        <is>
          <t>SPDW</t>
        </is>
      </c>
      <c r="B148" s="49">
        <f>0.6*MODEL!$RI23</f>
        <v/>
      </c>
      <c r="C148" s="61">
        <f>'ETF MTD'!$VO$28/'ETF MTD'!$VO$3-1</f>
        <v/>
      </c>
      <c r="D148" s="61">
        <f>B148*C148</f>
        <v/>
      </c>
      <c r="F148" t="inlineStr">
        <is>
          <t>SCHF</t>
        </is>
      </c>
      <c r="G148" s="49">
        <f>0.6*MODEL!$RI23</f>
        <v/>
      </c>
      <c r="H148" s="61">
        <f>'ETF MTD'!$VO$28/'ETF MTD'!$VO$3-1</f>
        <v/>
      </c>
      <c r="I148" s="61">
        <f>G148*H148</f>
        <v/>
      </c>
      <c r="K148" t="inlineStr">
        <is>
          <t>IXUS</t>
        </is>
      </c>
      <c r="L148" s="49">
        <f>0.6*MODEL!$RI23</f>
        <v/>
      </c>
      <c r="M148" s="61">
        <f>'ETF MTD'!$VO$28/'ETF MTD'!$VO$3-1</f>
        <v/>
      </c>
      <c r="N148" s="61">
        <f>L148*M148</f>
        <v/>
      </c>
      <c r="R148" t="inlineStr">
        <is>
          <t>IXUS</t>
        </is>
      </c>
      <c r="S148" s="49">
        <f>0.6*MODEL!$RI23</f>
        <v/>
      </c>
      <c r="T148" s="61">
        <f>'ETF MTD'!$VO$28/'ETF MTD'!$VO$3-1</f>
        <v/>
      </c>
      <c r="U148" s="61">
        <f>S148*T148</f>
        <v/>
      </c>
    </row>
    <row r="149">
      <c r="A149" t="inlineStr">
        <is>
          <t>SPEM</t>
        </is>
      </c>
      <c r="B149" s="49">
        <f>0.6*MODEL!$RI24</f>
        <v/>
      </c>
      <c r="C149" s="61">
        <f>'ETF MTD'!$PU$28/'ETF MTD'!$PU$3-1</f>
        <v/>
      </c>
      <c r="D149" s="61">
        <f>B149*C149</f>
        <v/>
      </c>
      <c r="F149" t="inlineStr">
        <is>
          <t>SCHE</t>
        </is>
      </c>
      <c r="G149" s="49">
        <f>0.6*MODEL!$RI24</f>
        <v/>
      </c>
      <c r="H149" s="61">
        <f>'ETF MTD'!$PU$28/'ETF MTD'!$PU$3-1</f>
        <v/>
      </c>
      <c r="I149" s="61">
        <f>G149*H149</f>
        <v/>
      </c>
      <c r="K149" t="inlineStr">
        <is>
          <t>IEMG</t>
        </is>
      </c>
      <c r="L149" s="49">
        <f>0.6*MODEL!$RI24</f>
        <v/>
      </c>
      <c r="M149" s="61">
        <f>'ETF MTD'!$PU$28/'ETF MTD'!$PU$3-1</f>
        <v/>
      </c>
      <c r="N149" s="61">
        <f>L149*M149</f>
        <v/>
      </c>
      <c r="R149" t="inlineStr">
        <is>
          <t>IEMG</t>
        </is>
      </c>
      <c r="S149" s="49">
        <f>0.6*MODEL!$RI24</f>
        <v/>
      </c>
      <c r="T149" s="61">
        <f>'ETF MTD'!$PU$28/'ETF MTD'!$PU$3-1</f>
        <v/>
      </c>
      <c r="U149" s="61">
        <f>S149*T149</f>
        <v/>
      </c>
    </row>
    <row r="150">
      <c r="A150" t="inlineStr">
        <is>
          <t>USRT</t>
        </is>
      </c>
      <c r="B150" s="49">
        <f>0.6*MODEL!$RI25</f>
        <v/>
      </c>
      <c r="C150" s="61">
        <f>'ETF MTD'!$JU$28/'ETF MTD'!$JU$3-1</f>
        <v/>
      </c>
      <c r="D150" s="61">
        <f>B150*C150</f>
        <v/>
      </c>
      <c r="F150" t="inlineStr">
        <is>
          <t>SCHH</t>
        </is>
      </c>
      <c r="G150" s="49">
        <f>0.6*MODEL!$RI25</f>
        <v/>
      </c>
      <c r="H150" s="61">
        <f>'ETF MTD'!$JU$28/'ETF MTD'!$JU$3-1</f>
        <v/>
      </c>
      <c r="I150" s="61">
        <f>G150*H150</f>
        <v/>
      </c>
      <c r="K150" t="inlineStr">
        <is>
          <t>USRT</t>
        </is>
      </c>
      <c r="L150" s="49">
        <f>0.6*MODEL!$RI25</f>
        <v/>
      </c>
      <c r="M150" s="61">
        <f>'ETF MTD'!$JU$28/'ETF MTD'!$JU$3-1</f>
        <v/>
      </c>
      <c r="N150" s="61">
        <f>L150*M150</f>
        <v/>
      </c>
      <c r="R150" t="inlineStr">
        <is>
          <t>IYR</t>
        </is>
      </c>
      <c r="S150" s="49">
        <f>0.6*MODEL!$RI25</f>
        <v/>
      </c>
      <c r="T150" s="61">
        <f>'ETF MTD'!$JU$28/'ETF MTD'!$JU$3-1</f>
        <v/>
      </c>
      <c r="U150" s="61">
        <f>S150*T150</f>
        <v/>
      </c>
    </row>
    <row r="151">
      <c r="A151" t="inlineStr">
        <is>
          <t>SPTL</t>
        </is>
      </c>
      <c r="B151" s="49">
        <f>0.6*MODEL!$RI26</f>
        <v/>
      </c>
      <c r="C151" s="61">
        <f>'ETF MTD'!$DO$28/'ETF MTD'!$DO$3-1</f>
        <v/>
      </c>
      <c r="D151" s="61">
        <f>B151*C151</f>
        <v/>
      </c>
      <c r="F151" t="inlineStr">
        <is>
          <t>SPTL</t>
        </is>
      </c>
      <c r="G151" s="49">
        <f>0.6*MODEL!$RI26</f>
        <v/>
      </c>
      <c r="H151" s="61">
        <f>'ETF MTD'!$DO$28/'ETF MTD'!$DO$3-1</f>
        <v/>
      </c>
      <c r="I151" s="61">
        <f>G151*H151</f>
        <v/>
      </c>
      <c r="K151" t="inlineStr">
        <is>
          <t>SPTL</t>
        </is>
      </c>
      <c r="L151" s="49">
        <f>0.6*MODEL!$RI26</f>
        <v/>
      </c>
      <c r="M151" s="61">
        <f>'ETF MTD'!$DO$28/'ETF MTD'!$DO$3-1</f>
        <v/>
      </c>
      <c r="N151" s="61">
        <f>L151*M151</f>
        <v/>
      </c>
      <c r="R151" t="inlineStr">
        <is>
          <t>SPTL</t>
        </is>
      </c>
      <c r="S151" s="49">
        <f>0.6*MODEL!$RI26</f>
        <v/>
      </c>
      <c r="T151" s="61">
        <f>'ETF MTD'!$DO$28/'ETF MTD'!$DO$3-1</f>
        <v/>
      </c>
      <c r="U151" s="61">
        <f>S151*T151</f>
        <v/>
      </c>
    </row>
    <row r="152">
      <c r="A152" t="inlineStr">
        <is>
          <t>GOVT</t>
        </is>
      </c>
      <c r="B152" s="49">
        <f>0.6*MODEL!$RI27</f>
        <v/>
      </c>
      <c r="C152" s="61">
        <f>'ETF MTD'!$OW$28/'ETF MTD'!$OW$3-1</f>
        <v/>
      </c>
      <c r="D152" s="61">
        <f>B152*C152</f>
        <v/>
      </c>
      <c r="F152" t="inlineStr">
        <is>
          <t>SCHR</t>
        </is>
      </c>
      <c r="G152" s="49">
        <f>0.6*MODEL!$RI27</f>
        <v/>
      </c>
      <c r="H152" s="61">
        <f>'ETF MTD'!$OW$28/'ETF MTD'!$OW$3-1</f>
        <v/>
      </c>
      <c r="I152" s="61">
        <f>G152*H152</f>
        <v/>
      </c>
      <c r="K152" t="inlineStr">
        <is>
          <t>IUSB</t>
        </is>
      </c>
      <c r="L152" s="49">
        <f>0.6*MODEL!$RI27</f>
        <v/>
      </c>
      <c r="M152" s="61">
        <f>'ETF MTD'!$OW$28/'ETF MTD'!$OW$3-1</f>
        <v/>
      </c>
      <c r="N152" s="61">
        <f>L152*M152</f>
        <v/>
      </c>
      <c r="R152" t="inlineStr">
        <is>
          <t>GOVT</t>
        </is>
      </c>
      <c r="S152" s="49">
        <f>0.6*MODEL!$RI27</f>
        <v/>
      </c>
      <c r="T152" s="61">
        <f>'ETF MTD'!$OW$28/'ETF MTD'!$OW$3-1</f>
        <v/>
      </c>
      <c r="U152" s="61">
        <f>S152*T152</f>
        <v/>
      </c>
    </row>
    <row r="153">
      <c r="A153" t="inlineStr">
        <is>
          <t>IAGG</t>
        </is>
      </c>
      <c r="B153" s="49">
        <f>0.6*MODEL!$RI28</f>
        <v/>
      </c>
      <c r="C153" s="61">
        <f>'ETF MTD'!$KG$28/'ETF MTD'!$KG$3-1</f>
        <v/>
      </c>
      <c r="D153" s="61">
        <f>B153*C153</f>
        <v/>
      </c>
      <c r="F153" s="33" t="inlineStr">
        <is>
          <t>BWX</t>
        </is>
      </c>
      <c r="G153" s="49">
        <f>0.6*MODEL!$RI28</f>
        <v/>
      </c>
      <c r="H153" s="61">
        <f>'ETF MTD'!$KG$28/'ETF MTD'!$KG$3-1</f>
        <v/>
      </c>
      <c r="I153" s="61">
        <f>G153*H153</f>
        <v/>
      </c>
      <c r="K153" t="inlineStr">
        <is>
          <t>IAGG</t>
        </is>
      </c>
      <c r="L153" s="49">
        <f>0.6*MODEL!$RI28</f>
        <v/>
      </c>
      <c r="M153" s="61">
        <f>'ETF MTD'!$KG$28/'ETF MTD'!$KG$3-1</f>
        <v/>
      </c>
      <c r="N153" s="61">
        <f>L153*M153</f>
        <v/>
      </c>
      <c r="R153" t="inlineStr">
        <is>
          <t>IGOV</t>
        </is>
      </c>
      <c r="S153" s="49">
        <f>0.6*MODEL!$RI28</f>
        <v/>
      </c>
      <c r="T153" s="61">
        <f>'ETF MTD'!$KG$28/'ETF MTD'!$KG$3-1</f>
        <v/>
      </c>
      <c r="U153" s="61">
        <f>S153*T153</f>
        <v/>
      </c>
    </row>
    <row r="154">
      <c r="A154" t="inlineStr">
        <is>
          <t>IPE</t>
        </is>
      </c>
      <c r="B154" s="49">
        <f>0.6*MODEL!$RI29</f>
        <v/>
      </c>
      <c r="C154" s="61">
        <f>'ETF MTD'!$DU$28/'ETF MTD'!$DU$3-1</f>
        <v/>
      </c>
      <c r="D154" s="61">
        <f>B154*C154</f>
        <v/>
      </c>
      <c r="F154" t="inlineStr">
        <is>
          <t>SCHP</t>
        </is>
      </c>
      <c r="G154" s="49">
        <f>0.6*MODEL!$RI29</f>
        <v/>
      </c>
      <c r="H154" s="61">
        <f>'ETF MTD'!$DU$28/'ETF MTD'!$DU$3-1</f>
        <v/>
      </c>
      <c r="I154" s="61">
        <f>G154*H154</f>
        <v/>
      </c>
      <c r="K154" t="inlineStr">
        <is>
          <t>TIP</t>
        </is>
      </c>
      <c r="L154" s="49">
        <f>0.6*MODEL!$RI29</f>
        <v/>
      </c>
      <c r="M154" s="61">
        <f>'ETF MTD'!$DU$28/'ETF MTD'!$DU$3-1</f>
        <v/>
      </c>
      <c r="N154" s="61">
        <f>L154*M154</f>
        <v/>
      </c>
      <c r="R154" t="inlineStr">
        <is>
          <t>TIP</t>
        </is>
      </c>
      <c r="S154" s="49">
        <f>0.6*MODEL!$RI29</f>
        <v/>
      </c>
      <c r="T154" s="61">
        <f>'ETF MTD'!$DU$28/'ETF MTD'!$DU$3-1</f>
        <v/>
      </c>
      <c r="U154" s="61">
        <f>S154*T154</f>
        <v/>
      </c>
    </row>
    <row r="155">
      <c r="A155" s="33" t="inlineStr">
        <is>
          <t>IAU</t>
        </is>
      </c>
      <c r="B155" s="49">
        <f>0.6*MODEL!$RI30</f>
        <v/>
      </c>
      <c r="C155" s="61">
        <f>'ETF MTD'!$IK$28/'ETF MTD'!$IK$3-1</f>
        <v/>
      </c>
      <c r="D155" s="61">
        <f>B155*C155</f>
        <v/>
      </c>
      <c r="F155" s="33" t="inlineStr">
        <is>
          <t>IAU</t>
        </is>
      </c>
      <c r="G155" s="49">
        <f>0.6*MODEL!$RI30</f>
        <v/>
      </c>
      <c r="H155" s="61">
        <f>'ETF MTD'!$IK$28/'ETF MTD'!$IK$3-1</f>
        <v/>
      </c>
      <c r="I155" s="61">
        <f>G155*H155</f>
        <v/>
      </c>
      <c r="K155" s="33" t="inlineStr">
        <is>
          <t>IAU</t>
        </is>
      </c>
      <c r="L155" s="49">
        <f>0.6*MODEL!$RI30</f>
        <v/>
      </c>
      <c r="M155" s="61">
        <f>'ETF MTD'!$IK$28/'ETF MTD'!$IK$3-1</f>
        <v/>
      </c>
      <c r="N155" s="61">
        <f>L155*M155</f>
        <v/>
      </c>
      <c r="R155" s="33" t="inlineStr">
        <is>
          <t>IAU</t>
        </is>
      </c>
      <c r="S155" s="49">
        <f>0.6*MODEL!$RI30</f>
        <v/>
      </c>
      <c r="T155" s="61">
        <f>'ETF MTD'!$IK$28/'ETF MTD'!$IK$3-1</f>
        <v/>
      </c>
      <c r="U155" s="61">
        <f>S155*T155</f>
        <v/>
      </c>
    </row>
    <row r="156">
      <c r="A156" s="32" t="inlineStr">
        <is>
          <t>SHY</t>
        </is>
      </c>
      <c r="B156" s="49">
        <f>0.6*MODEL!$RI31</f>
        <v/>
      </c>
      <c r="C156" s="61">
        <f>'ETF MTD'!$ES$28/'ETF MTD'!$ES$3-1</f>
        <v/>
      </c>
      <c r="D156" s="61">
        <f>B156*C156</f>
        <v/>
      </c>
      <c r="F156" s="32" t="inlineStr">
        <is>
          <t>SCHO</t>
        </is>
      </c>
      <c r="G156" s="49">
        <f>0.6*MODEL!$RI31</f>
        <v/>
      </c>
      <c r="H156" s="61">
        <f>'ETF MTD'!$ES$28/'ETF MTD'!$ES$3-1</f>
        <v/>
      </c>
      <c r="I156" s="61">
        <f>G156*H156</f>
        <v/>
      </c>
      <c r="K156" s="32" t="inlineStr">
        <is>
          <t>SHY</t>
        </is>
      </c>
      <c r="L156" s="49">
        <f>0.6*MODEL!$RI31</f>
        <v/>
      </c>
      <c r="M156" s="61">
        <f>'ETF MTD'!$ES$28/'ETF MTD'!$ES$3-1</f>
        <v/>
      </c>
      <c r="N156" s="61">
        <f>L156*M156</f>
        <v/>
      </c>
      <c r="R156" s="32" t="inlineStr">
        <is>
          <t>SHY</t>
        </is>
      </c>
      <c r="S156" s="49">
        <f>0.6*MODEL!$RI31</f>
        <v/>
      </c>
      <c r="T156" s="61">
        <f>'ETF MTD'!$ES$28/'ETF MTD'!$ES$3-1</f>
        <v/>
      </c>
      <c r="U156" s="61">
        <f>S156*T156</f>
        <v/>
      </c>
    </row>
    <row r="157">
      <c r="A157" s="32" t="inlineStr">
        <is>
          <t>OPER</t>
        </is>
      </c>
      <c r="B157" s="49">
        <f>0.6*MODEL!$RI32</f>
        <v/>
      </c>
      <c r="C157" s="61" t="n">
        <v>0</v>
      </c>
      <c r="D157" s="61">
        <f>B157*C157</f>
        <v/>
      </c>
      <c r="F157" s="32" t="inlineStr">
        <is>
          <t>OPER</t>
        </is>
      </c>
      <c r="G157" s="49">
        <f>0.6*MODEL!$RI32</f>
        <v/>
      </c>
      <c r="H157" s="61" t="n">
        <v>0</v>
      </c>
      <c r="I157" s="61">
        <f>G157*H157</f>
        <v/>
      </c>
      <c r="K157" s="32" t="inlineStr">
        <is>
          <t>OPER</t>
        </is>
      </c>
      <c r="L157" s="49">
        <f>0.6*MODEL!$RI32</f>
        <v/>
      </c>
      <c r="M157" s="61" t="n"/>
      <c r="N157" s="61">
        <f>L157*M157</f>
        <v/>
      </c>
      <c r="R157" s="32" t="inlineStr">
        <is>
          <t>OPER</t>
        </is>
      </c>
      <c r="S157" s="49">
        <f>0.6*MODEL!$RI32</f>
        <v/>
      </c>
      <c r="T157" s="61" t="n"/>
      <c r="U157" s="61">
        <f>S157*T157</f>
        <v/>
      </c>
    </row>
    <row r="158">
      <c r="A158" s="32" t="inlineStr">
        <is>
          <t>RZV</t>
        </is>
      </c>
      <c r="B158" s="62" t="n">
        <v>0.0210021978021978</v>
      </c>
      <c r="C158" s="61" t="n"/>
      <c r="D158" s="61">
        <f>B158*C158</f>
        <v/>
      </c>
      <c r="F158" s="32" t="inlineStr">
        <is>
          <t>RZV</t>
        </is>
      </c>
      <c r="G158" s="62" t="n">
        <v>0.0210021978021978</v>
      </c>
      <c r="H158" s="61" t="n"/>
      <c r="I158" s="61">
        <f>G158*H158</f>
        <v/>
      </c>
      <c r="K158" s="32" t="inlineStr">
        <is>
          <t>RZV</t>
        </is>
      </c>
      <c r="L158" s="62" t="n">
        <v>0.0210021978021978</v>
      </c>
      <c r="M158" s="61" t="n"/>
      <c r="N158" s="61">
        <f>L158*M158</f>
        <v/>
      </c>
      <c r="R158" s="32" t="inlineStr">
        <is>
          <t>RZV</t>
        </is>
      </c>
      <c r="S158" s="62" t="n">
        <v>0.0210021978021978</v>
      </c>
      <c r="T158" s="61" t="n"/>
      <c r="U158" s="61">
        <f>S158*T158</f>
        <v/>
      </c>
    </row>
    <row r="159">
      <c r="A159" s="32" t="inlineStr">
        <is>
          <t>SLYG</t>
        </is>
      </c>
      <c r="B159" s="62" t="n">
        <v>0.0210021978021978</v>
      </c>
      <c r="C159" s="61" t="n"/>
      <c r="D159" s="61">
        <f>B159*C159</f>
        <v/>
      </c>
      <c r="F159" s="32" t="inlineStr">
        <is>
          <t>SLYG</t>
        </is>
      </c>
      <c r="G159" s="62" t="n">
        <v>0.0210021978021978</v>
      </c>
      <c r="H159" s="61" t="n"/>
      <c r="I159" s="61">
        <f>G159*H159</f>
        <v/>
      </c>
      <c r="K159" s="32" t="inlineStr">
        <is>
          <t>FYC</t>
        </is>
      </c>
      <c r="L159" s="62" t="n">
        <v>0.0210021978021978</v>
      </c>
      <c r="M159" s="61" t="n"/>
      <c r="N159" s="61">
        <f>L159*M159</f>
        <v/>
      </c>
      <c r="R159" s="32" t="inlineStr">
        <is>
          <t>SLYG</t>
        </is>
      </c>
      <c r="S159" s="62" t="n">
        <v>0.0210021978021978</v>
      </c>
      <c r="T159" s="61" t="n"/>
      <c r="U159" s="61">
        <f>S159*T159</f>
        <v/>
      </c>
    </row>
    <row r="160">
      <c r="A160" s="32" t="inlineStr">
        <is>
          <t>MDYV</t>
        </is>
      </c>
      <c r="B160" s="62" t="n">
        <v>0.06690989010989011</v>
      </c>
      <c r="C160" s="61" t="n"/>
      <c r="D160" s="61">
        <f>B160*C160</f>
        <v/>
      </c>
      <c r="F160" s="32" t="inlineStr">
        <is>
          <t>MDYV</t>
        </is>
      </c>
      <c r="G160" s="62" t="n">
        <v>0.06690989010989011</v>
      </c>
      <c r="H160" s="61" t="n"/>
      <c r="I160" s="61">
        <f>G160*H160</f>
        <v/>
      </c>
      <c r="K160" s="32" t="inlineStr">
        <is>
          <t>RFV</t>
        </is>
      </c>
      <c r="L160" s="62" t="n">
        <v>0.06690989010989011</v>
      </c>
      <c r="M160" s="61" t="n"/>
      <c r="N160" s="61">
        <f>L160*M160</f>
        <v/>
      </c>
      <c r="R160" s="32" t="inlineStr">
        <is>
          <t>MDYV</t>
        </is>
      </c>
      <c r="S160" s="62" t="n">
        <v>0.06690989010989011</v>
      </c>
      <c r="T160" s="61" t="n"/>
      <c r="U160" s="61">
        <f>S160*T160</f>
        <v/>
      </c>
    </row>
    <row r="161">
      <c r="A161" s="32" t="inlineStr">
        <is>
          <t>MDYG</t>
        </is>
      </c>
      <c r="B161" s="62" t="n">
        <v>0.06690989010989011</v>
      </c>
      <c r="C161" s="61" t="n"/>
      <c r="D161" s="61">
        <f>B161*C161</f>
        <v/>
      </c>
      <c r="F161" s="32" t="inlineStr">
        <is>
          <t>MDYG</t>
        </is>
      </c>
      <c r="G161" s="62" t="n">
        <v>0.06690989010989011</v>
      </c>
      <c r="H161" s="61" t="n"/>
      <c r="I161" s="61">
        <f>G161*H161</f>
        <v/>
      </c>
      <c r="K161" s="32" t="inlineStr">
        <is>
          <t>RFG</t>
        </is>
      </c>
      <c r="L161" s="62" t="n">
        <v>0.06690989010989011</v>
      </c>
      <c r="M161" s="61" t="n"/>
      <c r="N161" s="61">
        <f>L161*M161</f>
        <v/>
      </c>
      <c r="R161" s="32" t="inlineStr">
        <is>
          <t>MDYG</t>
        </is>
      </c>
      <c r="S161" s="62" t="n">
        <v>0.06690989010989011</v>
      </c>
      <c r="T161" s="61" t="n"/>
      <c r="U161" s="61">
        <f>S161*T161</f>
        <v/>
      </c>
    </row>
    <row r="162">
      <c r="A162" s="32" t="inlineStr">
        <is>
          <t>DDWM</t>
        </is>
      </c>
      <c r="B162" s="62" t="n">
        <v>0.06593406593406594</v>
      </c>
      <c r="C162" s="61" t="n"/>
      <c r="D162" s="61">
        <f>B162*C162</f>
        <v/>
      </c>
      <c r="F162" s="32" t="inlineStr">
        <is>
          <t>DDWM</t>
        </is>
      </c>
      <c r="G162" s="62" t="n">
        <v>0.06593406593406594</v>
      </c>
      <c r="H162" s="61" t="n"/>
      <c r="I162" s="61">
        <f>G162*H162</f>
        <v/>
      </c>
      <c r="K162" s="32" t="inlineStr">
        <is>
          <t>INTF</t>
        </is>
      </c>
      <c r="L162" s="62" t="n">
        <v>0.06593406593406594</v>
      </c>
      <c r="M162" s="61" t="n"/>
      <c r="N162" s="61">
        <f>L162*M162</f>
        <v/>
      </c>
      <c r="R162" s="32" t="inlineStr">
        <is>
          <t>DDWM</t>
        </is>
      </c>
      <c r="S162" s="62" t="n">
        <v>0.06593406593406594</v>
      </c>
      <c r="T162" s="61" t="n"/>
      <c r="U162" s="61">
        <f>S162*T162</f>
        <v/>
      </c>
    </row>
    <row r="163">
      <c r="A163" s="32" t="inlineStr">
        <is>
          <t>JPEM</t>
        </is>
      </c>
      <c r="B163" s="62" t="n">
        <v>0.04395604395604396</v>
      </c>
      <c r="C163" s="61" t="n"/>
      <c r="D163" s="61">
        <f>B163*C163</f>
        <v/>
      </c>
      <c r="F163" s="32" t="inlineStr">
        <is>
          <t>JPEM</t>
        </is>
      </c>
      <c r="G163" s="62" t="n">
        <v>0.04395604395604396</v>
      </c>
      <c r="H163" s="61" t="n"/>
      <c r="I163" s="61">
        <f>G163*H163</f>
        <v/>
      </c>
      <c r="K163" s="32" t="inlineStr">
        <is>
          <t>EEMV</t>
        </is>
      </c>
      <c r="L163" s="62" t="n">
        <v>0.04395604395604396</v>
      </c>
      <c r="M163" s="61" t="n"/>
      <c r="N163" s="61">
        <f>L163*M163</f>
        <v/>
      </c>
      <c r="R163" s="32" t="inlineStr">
        <is>
          <t>JPEM</t>
        </is>
      </c>
      <c r="S163" s="62" t="n">
        <v>0.04395604395604396</v>
      </c>
      <c r="T163" s="61" t="n"/>
      <c r="U163" s="61">
        <f>S163*T163</f>
        <v/>
      </c>
    </row>
    <row r="164">
      <c r="A164" s="32" t="inlineStr">
        <is>
          <t>AGGY</t>
        </is>
      </c>
      <c r="B164" s="62" t="n">
        <v>0.05714285714285714</v>
      </c>
      <c r="C164" s="61" t="n"/>
      <c r="D164" s="61">
        <f>B164*C164</f>
        <v/>
      </c>
      <c r="F164" s="32" t="inlineStr">
        <is>
          <t>AGGY</t>
        </is>
      </c>
      <c r="G164" s="62" t="n">
        <v>0.05714285714285714</v>
      </c>
      <c r="H164" s="61" t="n"/>
      <c r="I164" s="61">
        <f>G164*H164</f>
        <v/>
      </c>
      <c r="K164" s="32" t="inlineStr">
        <is>
          <t>AGGY</t>
        </is>
      </c>
      <c r="L164" s="62" t="n">
        <v>0.05714285714285714</v>
      </c>
      <c r="M164" s="61" t="n"/>
      <c r="N164" s="61">
        <f>L164*M164</f>
        <v/>
      </c>
      <c r="R164" s="32" t="inlineStr">
        <is>
          <t>AGGY</t>
        </is>
      </c>
      <c r="S164" s="62" t="n">
        <v>0.05714285714285714</v>
      </c>
      <c r="T164" s="61" t="n"/>
      <c r="U164" s="61">
        <f>S164*T164</f>
        <v/>
      </c>
    </row>
    <row r="165">
      <c r="A165" s="61" t="inlineStr">
        <is>
          <t>PGHY</t>
        </is>
      </c>
      <c r="B165" s="62" t="n">
        <v>0.05714285714285714</v>
      </c>
      <c r="C165" s="61" t="n"/>
      <c r="D165" s="61">
        <f>B165*C165</f>
        <v/>
      </c>
      <c r="F165" s="61" t="inlineStr">
        <is>
          <t>PGHY</t>
        </is>
      </c>
      <c r="G165" s="62" t="n">
        <v>0.05714285714285714</v>
      </c>
      <c r="H165" s="61" t="n"/>
      <c r="I165" s="61">
        <f>G165*H165</f>
        <v/>
      </c>
      <c r="K165" s="61" t="inlineStr">
        <is>
          <t>PGHY</t>
        </is>
      </c>
      <c r="L165" s="62" t="n">
        <v>0.05714285714285714</v>
      </c>
      <c r="M165" s="61" t="n"/>
      <c r="N165" s="61">
        <f>L165*M165</f>
        <v/>
      </c>
      <c r="R165" s="61" t="inlineStr">
        <is>
          <t>PGHY</t>
        </is>
      </c>
      <c r="S165" s="62" t="n">
        <v>0.05714285714285714</v>
      </c>
      <c r="T165" s="61" t="n"/>
      <c r="U165" s="61">
        <f>S165*T165</f>
        <v/>
      </c>
    </row>
    <row r="166">
      <c r="A166" s="61" t="n"/>
      <c r="B166" s="33" t="n"/>
      <c r="C166" s="33" t="n"/>
      <c r="D166" s="33" t="n"/>
      <c r="F166" s="61" t="n"/>
      <c r="G166" s="33" t="n"/>
      <c r="H166" s="33" t="n"/>
      <c r="I166" s="33" t="n"/>
      <c r="K166" s="61" t="n"/>
      <c r="L166" s="33" t="n"/>
      <c r="M166" s="33" t="n"/>
      <c r="N166" s="33" t="n"/>
      <c r="R166" s="61" t="n"/>
      <c r="S166" s="33" t="n"/>
      <c r="T166" s="33" t="n"/>
      <c r="U166" s="33" t="n"/>
    </row>
    <row r="167">
      <c r="A167" s="33" t="inlineStr">
        <is>
          <t>Cash</t>
        </is>
      </c>
      <c r="B167" s="49">
        <f>1-SUM(B147:B166)</f>
        <v/>
      </c>
      <c r="C167" s="61" t="n">
        <v>0</v>
      </c>
      <c r="D167" s="61">
        <f>B167*C167</f>
        <v/>
      </c>
      <c r="F167" s="33" t="inlineStr">
        <is>
          <t>Cash</t>
        </is>
      </c>
      <c r="G167" s="49">
        <f>1-SUM(G147:G166)</f>
        <v/>
      </c>
      <c r="H167" s="61" t="n">
        <v>0</v>
      </c>
      <c r="I167" s="61">
        <f>G167*H167</f>
        <v/>
      </c>
      <c r="K167" s="33" t="inlineStr">
        <is>
          <t>Cash</t>
        </is>
      </c>
      <c r="L167" s="49">
        <f>1-SUM(L147:L166)</f>
        <v/>
      </c>
      <c r="M167" s="61" t="n">
        <v>0</v>
      </c>
      <c r="N167" s="61">
        <f>L167*M167</f>
        <v/>
      </c>
      <c r="R167" s="33" t="inlineStr">
        <is>
          <t>Cash</t>
        </is>
      </c>
      <c r="S167" s="49">
        <f>1-SUM(S147:S166)</f>
        <v/>
      </c>
      <c r="T167" s="61" t="n">
        <v>0</v>
      </c>
      <c r="U167" s="61">
        <f>S167*T167</f>
        <v/>
      </c>
    </row>
    <row r="168">
      <c r="A168" s="33" t="n"/>
      <c r="B168" s="33" t="n"/>
      <c r="C168" s="33" t="n"/>
      <c r="D168" s="33" t="n"/>
      <c r="F168" s="33" t="n"/>
      <c r="G168" s="33" t="n"/>
      <c r="H168" s="33" t="n"/>
      <c r="I168" s="33" t="n"/>
      <c r="K168" s="33" t="n"/>
      <c r="L168" s="33" t="n"/>
      <c r="M168" s="33" t="n"/>
      <c r="N168" s="33" t="n"/>
      <c r="R168" s="33" t="n"/>
      <c r="S168" s="33" t="n"/>
      <c r="T168" s="33" t="n"/>
      <c r="U168" s="33" t="n"/>
    </row>
    <row r="169">
      <c r="A169" s="33" t="inlineStr">
        <is>
          <t>Total</t>
        </is>
      </c>
      <c r="B169" s="48">
        <f>SUM(B147:B168)</f>
        <v/>
      </c>
      <c r="C169" s="33" t="n"/>
      <c r="D169" s="46">
        <f>SUM(D147:D167)</f>
        <v/>
      </c>
      <c r="F169" s="33" t="inlineStr">
        <is>
          <t>Total</t>
        </is>
      </c>
      <c r="G169" s="48">
        <f>SUM(G147:G168)</f>
        <v/>
      </c>
      <c r="H169" s="33" t="n"/>
      <c r="I169" s="46">
        <f>SUM(I147:I167)</f>
        <v/>
      </c>
      <c r="K169" s="33" t="inlineStr">
        <is>
          <t>Total</t>
        </is>
      </c>
      <c r="L169" s="48">
        <f>SUM(L147:L168)</f>
        <v/>
      </c>
      <c r="M169" s="33" t="n"/>
      <c r="N169" s="46">
        <f>SUM(N147:N167)</f>
        <v/>
      </c>
      <c r="R169" s="33" t="inlineStr">
        <is>
          <t>Total</t>
        </is>
      </c>
      <c r="S169" s="48">
        <f>SUM(S147:S168)</f>
        <v/>
      </c>
      <c r="T169" s="33" t="n"/>
      <c r="U169" s="46">
        <f>SUM(U147:U167)</f>
        <v/>
      </c>
    </row>
    <row r="171">
      <c r="A171" t="inlineStr">
        <is>
          <t>Tier 2 Core / Satellite Balanced</t>
        </is>
      </c>
      <c r="B171" s="33" t="n"/>
      <c r="C171" s="33" t="n"/>
      <c r="D171" s="33" t="n"/>
      <c r="F171" t="inlineStr">
        <is>
          <t>Tier 2 Core / Satellite Balanced</t>
        </is>
      </c>
      <c r="G171" s="33" t="n"/>
      <c r="H171" s="33" t="n"/>
      <c r="I171" s="33" t="n"/>
      <c r="K171" t="inlineStr">
        <is>
          <t>Tier 2 Core / Satellite Balanced</t>
        </is>
      </c>
      <c r="L171" s="33" t="n"/>
      <c r="M171" s="33" t="n"/>
      <c r="N171" s="33" t="n"/>
      <c r="R171" t="inlineStr">
        <is>
          <t>Tier 2 Core / Satellite Balanced</t>
        </is>
      </c>
      <c r="S171" s="33" t="n"/>
      <c r="T171" s="33" t="n"/>
      <c r="U171" s="33" t="n"/>
    </row>
    <row r="172">
      <c r="A172" s="32" t="inlineStr">
        <is>
          <t>SPTM</t>
        </is>
      </c>
      <c r="B172" s="49">
        <f>0.6*MODEL!$RI39</f>
        <v/>
      </c>
      <c r="C172" s="61">
        <f>'ETF MTD'!$K$28/'ETF MTD'!$K$3-1</f>
        <v/>
      </c>
      <c r="D172" s="61">
        <f>B172*C172</f>
        <v/>
      </c>
      <c r="F172" s="32" t="inlineStr">
        <is>
          <t>SCHB</t>
        </is>
      </c>
      <c r="G172" s="49">
        <f>0.6*MODEL!$RI39</f>
        <v/>
      </c>
      <c r="H172" s="61">
        <f>'ETF MTD'!$K$28/'ETF MTD'!$K$3-1</f>
        <v/>
      </c>
      <c r="I172" s="61">
        <f>G172*H172</f>
        <v/>
      </c>
      <c r="K172" s="32" t="inlineStr">
        <is>
          <t>ITOT</t>
        </is>
      </c>
      <c r="L172" s="61">
        <f>0.6*MODEL!$RI39</f>
        <v/>
      </c>
      <c r="M172" s="61">
        <f>'ETF MTD'!$K$28/'ETF MTD'!$K$3-1</f>
        <v/>
      </c>
      <c r="N172" s="61">
        <f>L172*M172</f>
        <v/>
      </c>
      <c r="R172" s="32" t="inlineStr">
        <is>
          <t>ITOT</t>
        </is>
      </c>
      <c r="S172" s="49">
        <f>0.6*MODEL!$RI39</f>
        <v/>
      </c>
      <c r="T172" s="61">
        <f>'ETF MTD'!$K$28/'ETF MTD'!$K$3-1</f>
        <v/>
      </c>
      <c r="U172" s="61">
        <f>S172*T172</f>
        <v/>
      </c>
    </row>
    <row r="173">
      <c r="A173" t="inlineStr">
        <is>
          <t>SPDW</t>
        </is>
      </c>
      <c r="B173" s="49">
        <f>0.6*MODEL!$RI40</f>
        <v/>
      </c>
      <c r="C173" s="61">
        <f>'ETF MTD'!$VO$28/'ETF MTD'!$VO$3-1</f>
        <v/>
      </c>
      <c r="D173" s="61">
        <f>B173*C173</f>
        <v/>
      </c>
      <c r="F173" t="inlineStr">
        <is>
          <t>SCHF</t>
        </is>
      </c>
      <c r="G173" s="49">
        <f>0.6*MODEL!$RI40</f>
        <v/>
      </c>
      <c r="H173" s="61">
        <f>'ETF MTD'!$VO$28/'ETF MTD'!$VO$3-1</f>
        <v/>
      </c>
      <c r="I173" s="61">
        <f>G173*H173</f>
        <v/>
      </c>
      <c r="K173" t="inlineStr">
        <is>
          <t>IXUS</t>
        </is>
      </c>
      <c r="L173" s="61">
        <f>0.6*MODEL!$RI40</f>
        <v/>
      </c>
      <c r="M173" s="61">
        <f>'ETF MTD'!$VO$28/'ETF MTD'!$VO$3-1</f>
        <v/>
      </c>
      <c r="N173" s="61">
        <f>L173*M173</f>
        <v/>
      </c>
      <c r="R173" t="inlineStr">
        <is>
          <t>IXUS</t>
        </is>
      </c>
      <c r="S173" s="49">
        <f>0.6*MODEL!$RI40</f>
        <v/>
      </c>
      <c r="T173" s="61">
        <f>'ETF MTD'!$VO$28/'ETF MTD'!$VO$3-1</f>
        <v/>
      </c>
      <c r="U173" s="61">
        <f>S173*T173</f>
        <v/>
      </c>
    </row>
    <row r="174">
      <c r="A174" t="inlineStr">
        <is>
          <t>SPEM</t>
        </is>
      </c>
      <c r="B174" s="49">
        <f>0.6*MODEL!$RI41</f>
        <v/>
      </c>
      <c r="C174" s="61">
        <f>'ETF MTD'!$PU$28/'ETF MTD'!$PU$3-1</f>
        <v/>
      </c>
      <c r="D174" s="61">
        <f>B174*C174</f>
        <v/>
      </c>
      <c r="F174" t="inlineStr">
        <is>
          <t>SCHE</t>
        </is>
      </c>
      <c r="G174" s="49">
        <f>0.6*MODEL!$RI41</f>
        <v/>
      </c>
      <c r="H174" s="61">
        <f>'ETF MTD'!$PU$28/'ETF MTD'!$PU$3-1</f>
        <v/>
      </c>
      <c r="I174" s="61">
        <f>G174*H174</f>
        <v/>
      </c>
      <c r="K174" t="inlineStr">
        <is>
          <t>IEMG</t>
        </is>
      </c>
      <c r="L174" s="61">
        <f>0.6*MODEL!$RI41</f>
        <v/>
      </c>
      <c r="M174" s="61">
        <f>'ETF MTD'!$PU$28/'ETF MTD'!$PU$3-1</f>
        <v/>
      </c>
      <c r="N174" s="61">
        <f>L174*M174</f>
        <v/>
      </c>
      <c r="R174" t="inlineStr">
        <is>
          <t>IEMG</t>
        </is>
      </c>
      <c r="S174" s="49">
        <f>0.6*MODEL!$RI41</f>
        <v/>
      </c>
      <c r="T174" s="61">
        <f>'ETF MTD'!$PU$28/'ETF MTD'!$PU$3-1</f>
        <v/>
      </c>
      <c r="U174" s="61">
        <f>S174*T174</f>
        <v/>
      </c>
    </row>
    <row r="175">
      <c r="A175" t="inlineStr">
        <is>
          <t>USRT</t>
        </is>
      </c>
      <c r="B175" s="49">
        <f>0.6*MODEL!$RI42</f>
        <v/>
      </c>
      <c r="C175" s="61">
        <f>'ETF MTD'!$JU$28/'ETF MTD'!$JU$3-1</f>
        <v/>
      </c>
      <c r="D175" s="61">
        <f>B175*C175</f>
        <v/>
      </c>
      <c r="F175" t="inlineStr">
        <is>
          <t>SCHH</t>
        </is>
      </c>
      <c r="G175" s="49">
        <f>0.6*MODEL!$RI42</f>
        <v/>
      </c>
      <c r="H175" s="61">
        <f>'ETF MTD'!$JU$28/'ETF MTD'!$JU$3-1</f>
        <v/>
      </c>
      <c r="I175" s="61">
        <f>G175*H175</f>
        <v/>
      </c>
      <c r="K175" t="inlineStr">
        <is>
          <t>USRT</t>
        </is>
      </c>
      <c r="L175" s="61">
        <f>0.6*MODEL!$RI42</f>
        <v/>
      </c>
      <c r="M175" s="61">
        <f>'ETF MTD'!$JU$28/'ETF MTD'!$JU$3-1</f>
        <v/>
      </c>
      <c r="N175" s="61">
        <f>L175*M175</f>
        <v/>
      </c>
      <c r="R175" t="inlineStr">
        <is>
          <t>IYR</t>
        </is>
      </c>
      <c r="S175" s="49">
        <f>0.6*MODEL!$RI42</f>
        <v/>
      </c>
      <c r="T175" s="61">
        <f>'ETF MTD'!$JU$28/'ETF MTD'!$JU$3-1</f>
        <v/>
      </c>
      <c r="U175" s="61">
        <f>S175*T175</f>
        <v/>
      </c>
    </row>
    <row r="176">
      <c r="A176" t="inlineStr">
        <is>
          <t>SPTL</t>
        </is>
      </c>
      <c r="B176" s="49">
        <f>0.6*MODEL!$RI43</f>
        <v/>
      </c>
      <c r="C176" s="61">
        <f>'ETF MTD'!$DO$28/'ETF MTD'!$DO$3-1</f>
        <v/>
      </c>
      <c r="D176" s="61">
        <f>B176*C176</f>
        <v/>
      </c>
      <c r="F176" t="inlineStr">
        <is>
          <t>SPTL</t>
        </is>
      </c>
      <c r="G176" s="49">
        <f>0.6*MODEL!$RI43</f>
        <v/>
      </c>
      <c r="H176" s="61">
        <f>'ETF MTD'!$DO$28/'ETF MTD'!$DO$3-1</f>
        <v/>
      </c>
      <c r="I176" s="61">
        <f>G176*H176</f>
        <v/>
      </c>
      <c r="K176" t="inlineStr">
        <is>
          <t>SPTL</t>
        </is>
      </c>
      <c r="L176" s="61">
        <f>0.6*MODEL!$RI43</f>
        <v/>
      </c>
      <c r="M176" s="61">
        <f>'ETF MTD'!$DO$28/'ETF MTD'!$DO$3-1</f>
        <v/>
      </c>
      <c r="N176" s="61">
        <f>L176*M176</f>
        <v/>
      </c>
      <c r="R176" t="inlineStr">
        <is>
          <t>SPTL</t>
        </is>
      </c>
      <c r="S176" s="49">
        <f>0.6*MODEL!$RI43</f>
        <v/>
      </c>
      <c r="T176" s="61">
        <f>'ETF MTD'!$DO$28/'ETF MTD'!$DO$3-1</f>
        <v/>
      </c>
      <c r="U176" s="61">
        <f>S176*T176</f>
        <v/>
      </c>
    </row>
    <row r="177">
      <c r="A177" t="inlineStr">
        <is>
          <t>GOVT</t>
        </is>
      </c>
      <c r="B177" s="49">
        <f>0.6*MODEL!$RI44</f>
        <v/>
      </c>
      <c r="C177" s="61">
        <f>'ETF MTD'!$OW$28/'ETF MTD'!$OW$3-1</f>
        <v/>
      </c>
      <c r="D177" s="61">
        <f>B177*C177</f>
        <v/>
      </c>
      <c r="F177" t="inlineStr">
        <is>
          <t>SCHR</t>
        </is>
      </c>
      <c r="G177" s="49">
        <f>0.6*MODEL!$RI44</f>
        <v/>
      </c>
      <c r="H177" s="61">
        <f>'ETF MTD'!$OW$28/'ETF MTD'!$OW$3-1</f>
        <v/>
      </c>
      <c r="I177" s="61">
        <f>G177*H177</f>
        <v/>
      </c>
      <c r="K177" t="inlineStr">
        <is>
          <t>IUSB</t>
        </is>
      </c>
      <c r="L177" s="61">
        <f>0.6*MODEL!$RI44</f>
        <v/>
      </c>
      <c r="M177" s="61">
        <f>'ETF MTD'!$OW$28/'ETF MTD'!$OW$3-1</f>
        <v/>
      </c>
      <c r="N177" s="61">
        <f>L177*M177</f>
        <v/>
      </c>
      <c r="R177" t="inlineStr">
        <is>
          <t>GOVT</t>
        </is>
      </c>
      <c r="S177" s="49">
        <f>0.6*MODEL!$RI44</f>
        <v/>
      </c>
      <c r="T177" s="61">
        <f>'ETF MTD'!$OW$28/'ETF MTD'!$OW$3-1</f>
        <v/>
      </c>
      <c r="U177" s="61">
        <f>S177*T177</f>
        <v/>
      </c>
    </row>
    <row r="178">
      <c r="A178" t="inlineStr">
        <is>
          <t>IAGG</t>
        </is>
      </c>
      <c r="B178" s="49">
        <f>0.6*MODEL!$RI45</f>
        <v/>
      </c>
      <c r="C178" s="61">
        <f>'ETF MTD'!$KG$28/'ETF MTD'!$KG$3-1</f>
        <v/>
      </c>
      <c r="D178" s="61">
        <f>B178*C178</f>
        <v/>
      </c>
      <c r="F178" s="33" t="inlineStr">
        <is>
          <t>BWX</t>
        </is>
      </c>
      <c r="G178" s="49">
        <f>0.6*MODEL!$RI45</f>
        <v/>
      </c>
      <c r="H178" s="61">
        <f>'ETF MTD'!$KG$28/'ETF MTD'!$KG$3-1</f>
        <v/>
      </c>
      <c r="I178" s="61">
        <f>G178*H178</f>
        <v/>
      </c>
      <c r="K178" t="inlineStr">
        <is>
          <t>IAGG</t>
        </is>
      </c>
      <c r="L178" s="61">
        <f>0.6*MODEL!$RI45</f>
        <v/>
      </c>
      <c r="M178" s="61">
        <f>'ETF MTD'!$KG$28/'ETF MTD'!$KG$3-1</f>
        <v/>
      </c>
      <c r="N178" s="61">
        <f>L178*M178</f>
        <v/>
      </c>
      <c r="R178" t="inlineStr">
        <is>
          <t>IGOV</t>
        </is>
      </c>
      <c r="S178" s="49">
        <f>0.6*MODEL!$RI45</f>
        <v/>
      </c>
      <c r="T178" s="61">
        <f>'ETF MTD'!$KG$28/'ETF MTD'!$KG$3-1</f>
        <v/>
      </c>
      <c r="U178" s="61">
        <f>S178*T178</f>
        <v/>
      </c>
    </row>
    <row r="179">
      <c r="A179" t="inlineStr">
        <is>
          <t>IPE</t>
        </is>
      </c>
      <c r="B179" s="49">
        <f>0.6*MODEL!$RI46</f>
        <v/>
      </c>
      <c r="C179" s="61">
        <f>'ETF MTD'!$DU$28/'ETF MTD'!$DU$3-1</f>
        <v/>
      </c>
      <c r="D179" s="61">
        <f>B179*C179</f>
        <v/>
      </c>
      <c r="F179" t="inlineStr">
        <is>
          <t>SCHP</t>
        </is>
      </c>
      <c r="G179" s="49">
        <f>0.6*MODEL!$RI46</f>
        <v/>
      </c>
      <c r="H179" s="61">
        <f>'ETF MTD'!$DU$28/'ETF MTD'!$DU$3-1</f>
        <v/>
      </c>
      <c r="I179" s="61">
        <f>G179*H179</f>
        <v/>
      </c>
      <c r="K179" t="inlineStr">
        <is>
          <t>TIP</t>
        </is>
      </c>
      <c r="L179" s="61">
        <f>0.6*MODEL!$RI46</f>
        <v/>
      </c>
      <c r="M179" s="61">
        <f>'ETF MTD'!$DU$28/'ETF MTD'!$DU$3-1</f>
        <v/>
      </c>
      <c r="N179" s="61">
        <f>L179*M179</f>
        <v/>
      </c>
      <c r="R179" t="inlineStr">
        <is>
          <t>TIP</t>
        </is>
      </c>
      <c r="S179" s="49">
        <f>0.6*MODEL!$RI46</f>
        <v/>
      </c>
      <c r="T179" s="61">
        <f>'ETF MTD'!$DU$28/'ETF MTD'!$DU$3-1</f>
        <v/>
      </c>
      <c r="U179" s="61">
        <f>S179*T179</f>
        <v/>
      </c>
    </row>
    <row r="180">
      <c r="A180" s="33" t="inlineStr">
        <is>
          <t>IAU</t>
        </is>
      </c>
      <c r="B180" s="49">
        <f>0.6*MODEL!$RI47</f>
        <v/>
      </c>
      <c r="C180" s="61">
        <f>'ETF MTD'!$IK$28/'ETF MTD'!$IK$3-1</f>
        <v/>
      </c>
      <c r="D180" s="61">
        <f>B180*C180</f>
        <v/>
      </c>
      <c r="F180" s="33" t="inlineStr">
        <is>
          <t>IAU</t>
        </is>
      </c>
      <c r="G180" s="49">
        <f>0.6*MODEL!$RI47</f>
        <v/>
      </c>
      <c r="H180" s="61">
        <f>'ETF MTD'!$IK$28/'ETF MTD'!$IK$3-1</f>
        <v/>
      </c>
      <c r="I180" s="61">
        <f>G180*H180</f>
        <v/>
      </c>
      <c r="K180" s="33" t="inlineStr">
        <is>
          <t>IAU</t>
        </is>
      </c>
      <c r="L180" s="61">
        <f>0.6*MODEL!$RI47</f>
        <v/>
      </c>
      <c r="M180" s="61">
        <f>'ETF MTD'!$IK$28/'ETF MTD'!$IK$3-1</f>
        <v/>
      </c>
      <c r="N180" s="61">
        <f>L180*M180</f>
        <v/>
      </c>
      <c r="R180" s="33" t="inlineStr">
        <is>
          <t>IAU</t>
        </is>
      </c>
      <c r="S180" s="49">
        <f>0.6*MODEL!$RI47</f>
        <v/>
      </c>
      <c r="T180" s="61">
        <f>'ETF MTD'!$IK$28/'ETF MTD'!$IK$3-1</f>
        <v/>
      </c>
      <c r="U180" s="61">
        <f>S180*T180</f>
        <v/>
      </c>
    </row>
    <row r="181">
      <c r="A181" s="32" t="inlineStr">
        <is>
          <t>SHY</t>
        </is>
      </c>
      <c r="B181" s="49">
        <f>0.6*MODEL!$RI48</f>
        <v/>
      </c>
      <c r="C181" s="61">
        <f>'ETF MTD'!$ES$28/'ETF MTD'!$ES$3-1</f>
        <v/>
      </c>
      <c r="D181" s="61">
        <f>B181*C181</f>
        <v/>
      </c>
      <c r="F181" s="32" t="inlineStr">
        <is>
          <t>SCHO</t>
        </is>
      </c>
      <c r="G181" s="49">
        <f>0.6*MODEL!$RI48</f>
        <v/>
      </c>
      <c r="H181" s="61">
        <f>'ETF MTD'!$ES$28/'ETF MTD'!$ES$3-1</f>
        <v/>
      </c>
      <c r="I181" s="61">
        <f>G181*H181</f>
        <v/>
      </c>
      <c r="K181" s="32" t="inlineStr">
        <is>
          <t>SHY</t>
        </is>
      </c>
      <c r="L181" s="61">
        <f>0.6*MODEL!$RI48</f>
        <v/>
      </c>
      <c r="M181" s="61">
        <f>'ETF MTD'!$ES$28/'ETF MTD'!$ES$3-1</f>
        <v/>
      </c>
      <c r="N181" s="61">
        <f>L181*M181</f>
        <v/>
      </c>
      <c r="R181" s="32" t="inlineStr">
        <is>
          <t>SHY</t>
        </is>
      </c>
      <c r="S181" s="49">
        <f>0.6*MODEL!$RI48</f>
        <v/>
      </c>
      <c r="T181" s="61">
        <f>'ETF MTD'!$ES$28/'ETF MTD'!$ES$3-1</f>
        <v/>
      </c>
      <c r="U181" s="61">
        <f>S181*T181</f>
        <v/>
      </c>
    </row>
    <row r="182">
      <c r="A182" s="32" t="inlineStr">
        <is>
          <t>OPER</t>
        </is>
      </c>
      <c r="B182" s="49">
        <f>0.6*MODEL!$RI49</f>
        <v/>
      </c>
      <c r="C182" s="61" t="n">
        <v>0</v>
      </c>
      <c r="D182" s="61">
        <f>B182*C182</f>
        <v/>
      </c>
      <c r="F182" s="32" t="inlineStr">
        <is>
          <t>OPER</t>
        </is>
      </c>
      <c r="G182" s="49">
        <f>0.6*MODEL!$RI49</f>
        <v/>
      </c>
      <c r="H182" s="61" t="n">
        <v>0</v>
      </c>
      <c r="I182" s="61">
        <f>G182*H182</f>
        <v/>
      </c>
      <c r="K182" s="32" t="inlineStr">
        <is>
          <t>OPER</t>
        </is>
      </c>
      <c r="L182" s="61">
        <f>0.6*MODEL!$RI49</f>
        <v/>
      </c>
      <c r="M182" s="61" t="n"/>
      <c r="N182" s="61">
        <f>L182*M182</f>
        <v/>
      </c>
      <c r="R182" s="32" t="inlineStr">
        <is>
          <t>OPER</t>
        </is>
      </c>
      <c r="S182" s="49">
        <f>0.6*MODEL!$RI49</f>
        <v/>
      </c>
      <c r="T182" s="61" t="n"/>
      <c r="U182" s="61">
        <f>S182*T182</f>
        <v/>
      </c>
    </row>
    <row r="183">
      <c r="A183" s="32" t="inlineStr">
        <is>
          <t>RZV</t>
        </is>
      </c>
      <c r="B183" s="62" t="n">
        <v>0.0210021978021978</v>
      </c>
      <c r="C183" s="61" t="n"/>
      <c r="D183" s="61">
        <f>B183*C183</f>
        <v/>
      </c>
      <c r="F183" s="32" t="inlineStr">
        <is>
          <t>RZV</t>
        </is>
      </c>
      <c r="G183" s="62" t="n">
        <v>0.0210021978021978</v>
      </c>
      <c r="H183" s="61" t="n"/>
      <c r="I183" s="61">
        <f>G183*H183</f>
        <v/>
      </c>
      <c r="K183" s="32" t="inlineStr">
        <is>
          <t>RZV</t>
        </is>
      </c>
      <c r="L183" s="62" t="n">
        <v>0.0210021978021978</v>
      </c>
      <c r="M183" s="61" t="n"/>
      <c r="N183" s="61">
        <f>L183*M183</f>
        <v/>
      </c>
      <c r="R183" s="32" t="inlineStr">
        <is>
          <t>RZV</t>
        </is>
      </c>
      <c r="S183" s="62" t="n">
        <v>0.0210021978021978</v>
      </c>
      <c r="T183" s="61" t="n"/>
      <c r="U183" s="61">
        <f>S183*T183</f>
        <v/>
      </c>
    </row>
    <row r="184">
      <c r="A184" s="32" t="inlineStr">
        <is>
          <t>SLYG</t>
        </is>
      </c>
      <c r="B184" s="62" t="n">
        <v>0.0210021978021978</v>
      </c>
      <c r="C184" s="61" t="n"/>
      <c r="D184" s="61">
        <f>B184*C184</f>
        <v/>
      </c>
      <c r="F184" s="32" t="inlineStr">
        <is>
          <t>SLYG</t>
        </is>
      </c>
      <c r="G184" s="62" t="n">
        <v>0.0210021978021978</v>
      </c>
      <c r="H184" s="61" t="n"/>
      <c r="I184" s="61">
        <f>G184*H184</f>
        <v/>
      </c>
      <c r="K184" s="32" t="inlineStr">
        <is>
          <t>FYC</t>
        </is>
      </c>
      <c r="L184" s="62" t="n">
        <v>0.0210021978021978</v>
      </c>
      <c r="M184" s="61" t="n"/>
      <c r="N184" s="61">
        <f>L184*M184</f>
        <v/>
      </c>
      <c r="R184" s="32" t="inlineStr">
        <is>
          <t>SLYG</t>
        </is>
      </c>
      <c r="S184" s="62" t="n">
        <v>0.0210021978021978</v>
      </c>
      <c r="T184" s="61" t="n"/>
      <c r="U184" s="61">
        <f>S184*T184</f>
        <v/>
      </c>
    </row>
    <row r="185">
      <c r="A185" s="32" t="inlineStr">
        <is>
          <t>MDYV</t>
        </is>
      </c>
      <c r="B185" s="62" t="n">
        <v>0.06690989010989011</v>
      </c>
      <c r="C185" s="61" t="n"/>
      <c r="D185" s="61">
        <f>B185*C185</f>
        <v/>
      </c>
      <c r="F185" s="32" t="inlineStr">
        <is>
          <t>MDYV</t>
        </is>
      </c>
      <c r="G185" s="62" t="n">
        <v>0.06690989010989011</v>
      </c>
      <c r="H185" s="61" t="n"/>
      <c r="I185" s="61">
        <f>G185*H185</f>
        <v/>
      </c>
      <c r="K185" s="32" t="inlineStr">
        <is>
          <t>RFV</t>
        </is>
      </c>
      <c r="L185" s="62" t="n">
        <v>0.06690989010989011</v>
      </c>
      <c r="M185" s="61" t="n"/>
      <c r="N185" s="61">
        <f>L185*M185</f>
        <v/>
      </c>
      <c r="R185" s="32" t="inlineStr">
        <is>
          <t>MDYV</t>
        </is>
      </c>
      <c r="S185" s="62" t="n">
        <v>0.06690989010989011</v>
      </c>
      <c r="T185" s="61" t="n"/>
      <c r="U185" s="61">
        <f>S185*T185</f>
        <v/>
      </c>
    </row>
    <row r="186">
      <c r="A186" s="32" t="inlineStr">
        <is>
          <t>MDYG</t>
        </is>
      </c>
      <c r="B186" s="62" t="n">
        <v>0.06690989010989011</v>
      </c>
      <c r="C186" s="61" t="n"/>
      <c r="D186" s="61">
        <f>B186*C186</f>
        <v/>
      </c>
      <c r="F186" s="32" t="inlineStr">
        <is>
          <t>MDYG</t>
        </is>
      </c>
      <c r="G186" s="62" t="n">
        <v>0.06690989010989011</v>
      </c>
      <c r="H186" s="61" t="n"/>
      <c r="I186" s="61">
        <f>G186*H186</f>
        <v/>
      </c>
      <c r="K186" s="32" t="inlineStr">
        <is>
          <t>RFG</t>
        </is>
      </c>
      <c r="L186" s="62" t="n">
        <v>0.06690989010989011</v>
      </c>
      <c r="M186" s="61" t="n"/>
      <c r="N186" s="61">
        <f>L186*M186</f>
        <v/>
      </c>
      <c r="R186" s="32" t="inlineStr">
        <is>
          <t>MDYG</t>
        </is>
      </c>
      <c r="S186" s="62" t="n">
        <v>0.06690989010989011</v>
      </c>
      <c r="T186" s="61" t="n"/>
      <c r="U186" s="61">
        <f>S186*T186</f>
        <v/>
      </c>
    </row>
    <row r="187">
      <c r="A187" s="32" t="inlineStr">
        <is>
          <t>DDWM</t>
        </is>
      </c>
      <c r="B187" s="62" t="n">
        <v>0.06593406593406594</v>
      </c>
      <c r="C187" s="61" t="n"/>
      <c r="D187" s="61">
        <f>B187*C187</f>
        <v/>
      </c>
      <c r="F187" s="32" t="inlineStr">
        <is>
          <t>DDWM</t>
        </is>
      </c>
      <c r="G187" s="62" t="n">
        <v>0.06593406593406594</v>
      </c>
      <c r="H187" s="61" t="n"/>
      <c r="I187" s="61">
        <f>G187*H187</f>
        <v/>
      </c>
      <c r="K187" s="32" t="inlineStr">
        <is>
          <t>INTF</t>
        </is>
      </c>
      <c r="L187" s="62" t="n">
        <v>0.06593406593406594</v>
      </c>
      <c r="M187" s="61" t="n"/>
      <c r="N187" s="61">
        <f>L187*M187</f>
        <v/>
      </c>
      <c r="R187" s="32" t="inlineStr">
        <is>
          <t>DDWM</t>
        </is>
      </c>
      <c r="S187" s="62" t="n">
        <v>0.06593406593406594</v>
      </c>
      <c r="T187" s="61" t="n"/>
      <c r="U187" s="61">
        <f>S187*T187</f>
        <v/>
      </c>
    </row>
    <row r="188">
      <c r="A188" s="32" t="inlineStr">
        <is>
          <t>JPEM</t>
        </is>
      </c>
      <c r="B188" s="62" t="n">
        <v>0.04395604395604396</v>
      </c>
      <c r="C188" s="61" t="n"/>
      <c r="D188" s="61">
        <f>B188*C188</f>
        <v/>
      </c>
      <c r="F188" s="32" t="inlineStr">
        <is>
          <t>JPEM</t>
        </is>
      </c>
      <c r="G188" s="62" t="n">
        <v>0.04395604395604396</v>
      </c>
      <c r="H188" s="61" t="n"/>
      <c r="I188" s="61">
        <f>G188*H188</f>
        <v/>
      </c>
      <c r="K188" s="32" t="inlineStr">
        <is>
          <t>EEMV</t>
        </is>
      </c>
      <c r="L188" s="62" t="n">
        <v>0.04395604395604396</v>
      </c>
      <c r="M188" s="61" t="n"/>
      <c r="N188" s="61">
        <f>L188*M188</f>
        <v/>
      </c>
      <c r="R188" s="32" t="inlineStr">
        <is>
          <t>JPEM</t>
        </is>
      </c>
      <c r="S188" s="62" t="n">
        <v>0.04395604395604396</v>
      </c>
      <c r="T188" s="61" t="n"/>
      <c r="U188" s="61">
        <f>S188*T188</f>
        <v/>
      </c>
    </row>
    <row r="189">
      <c r="A189" s="32" t="inlineStr">
        <is>
          <t>AGGY</t>
        </is>
      </c>
      <c r="B189" s="62" t="n">
        <v>0.05714285714285714</v>
      </c>
      <c r="C189" s="61" t="n"/>
      <c r="D189" s="61">
        <f>B189*C189</f>
        <v/>
      </c>
      <c r="F189" s="32" t="inlineStr">
        <is>
          <t>AGGY</t>
        </is>
      </c>
      <c r="G189" s="62" t="n">
        <v>0.05714285714285714</v>
      </c>
      <c r="H189" s="61" t="n"/>
      <c r="I189" s="61">
        <f>G189*H189</f>
        <v/>
      </c>
      <c r="K189" s="32" t="inlineStr">
        <is>
          <t>AGGY</t>
        </is>
      </c>
      <c r="L189" s="62" t="n">
        <v>0.05714285714285714</v>
      </c>
      <c r="M189" s="61" t="n"/>
      <c r="N189" s="61">
        <f>L189*M189</f>
        <v/>
      </c>
      <c r="R189" s="32" t="inlineStr">
        <is>
          <t>AGGY</t>
        </is>
      </c>
      <c r="S189" s="62" t="n">
        <v>0.05714285714285714</v>
      </c>
      <c r="T189" s="61" t="n"/>
      <c r="U189" s="61">
        <f>S189*T189</f>
        <v/>
      </c>
    </row>
    <row r="190">
      <c r="A190" s="61" t="inlineStr">
        <is>
          <t>PGHY</t>
        </is>
      </c>
      <c r="B190" s="62" t="n">
        <v>0.05714285714285714</v>
      </c>
      <c r="C190" s="61" t="n"/>
      <c r="D190" s="61">
        <f>B190*C190</f>
        <v/>
      </c>
      <c r="F190" s="61" t="inlineStr">
        <is>
          <t>PGHY</t>
        </is>
      </c>
      <c r="G190" s="62" t="n">
        <v>0.05714285714285714</v>
      </c>
      <c r="H190" s="61" t="n"/>
      <c r="I190" s="61">
        <f>G190*H190</f>
        <v/>
      </c>
      <c r="K190" s="61" t="inlineStr">
        <is>
          <t>PGHY</t>
        </is>
      </c>
      <c r="L190" s="62" t="n">
        <v>0.05714285714285714</v>
      </c>
      <c r="M190" s="61" t="n"/>
      <c r="N190" s="61">
        <f>L190*M190</f>
        <v/>
      </c>
      <c r="R190" s="61" t="inlineStr">
        <is>
          <t>PGHY</t>
        </is>
      </c>
      <c r="S190" s="62" t="n">
        <v>0.05714285714285714</v>
      </c>
      <c r="T190" s="61" t="n"/>
      <c r="U190" s="61">
        <f>S190*T190</f>
        <v/>
      </c>
    </row>
    <row r="191">
      <c r="A191" s="61" t="n"/>
      <c r="B191" s="33" t="n"/>
      <c r="C191" s="33" t="n"/>
      <c r="D191" s="33" t="n"/>
      <c r="F191" s="61" t="n"/>
      <c r="G191" s="33" t="n"/>
      <c r="H191" s="33" t="n"/>
      <c r="I191" s="33" t="n"/>
      <c r="K191" s="61" t="n"/>
      <c r="L191" s="33" t="n"/>
      <c r="M191" s="33" t="n"/>
      <c r="N191" s="33" t="n"/>
      <c r="R191" s="61" t="n"/>
      <c r="S191" s="33" t="n"/>
      <c r="T191" s="33" t="n"/>
      <c r="U191" s="33" t="n"/>
    </row>
    <row r="192">
      <c r="A192" s="33" t="inlineStr">
        <is>
          <t>Cash</t>
        </is>
      </c>
      <c r="B192" s="49">
        <f>1-SUM(B172:B191)</f>
        <v/>
      </c>
      <c r="C192" s="61" t="n">
        <v>0</v>
      </c>
      <c r="D192" s="61">
        <f>B192*C192</f>
        <v/>
      </c>
      <c r="F192" s="33" t="inlineStr">
        <is>
          <t>Cash</t>
        </is>
      </c>
      <c r="G192" s="49">
        <f>1-SUM(G172:G191)</f>
        <v/>
      </c>
      <c r="H192" s="61" t="n">
        <v>0</v>
      </c>
      <c r="I192" s="61">
        <f>G192*H192</f>
        <v/>
      </c>
      <c r="K192" s="33" t="inlineStr">
        <is>
          <t>Cash</t>
        </is>
      </c>
      <c r="L192" s="49">
        <f>1-SUM(L172:L191)</f>
        <v/>
      </c>
      <c r="M192" s="61" t="n">
        <v>0</v>
      </c>
      <c r="N192" s="61">
        <f>L192*M192</f>
        <v/>
      </c>
      <c r="R192" s="33" t="inlineStr">
        <is>
          <t>Cash</t>
        </is>
      </c>
      <c r="S192" s="49">
        <f>1-SUM(S172:S191)</f>
        <v/>
      </c>
      <c r="T192" s="61" t="n">
        <v>0</v>
      </c>
      <c r="U192" s="61">
        <f>S192*T192</f>
        <v/>
      </c>
    </row>
    <row r="193">
      <c r="A193" s="33" t="n"/>
      <c r="B193" s="33" t="n"/>
      <c r="C193" s="33" t="n"/>
      <c r="D193" s="33" t="n"/>
      <c r="F193" s="33" t="n"/>
      <c r="G193" s="33" t="n"/>
      <c r="H193" s="33" t="n"/>
      <c r="I193" s="33" t="n"/>
      <c r="K193" s="33" t="n"/>
      <c r="L193" s="33" t="n"/>
      <c r="M193" s="33" t="n"/>
      <c r="N193" s="33" t="n"/>
      <c r="R193" s="33" t="n"/>
      <c r="S193" s="33" t="n"/>
      <c r="T193" s="33" t="n"/>
      <c r="U193" s="33" t="n"/>
    </row>
    <row r="194">
      <c r="A194" s="33" t="inlineStr">
        <is>
          <t>Total</t>
        </is>
      </c>
      <c r="B194" s="48">
        <f>SUM(B172:B193)</f>
        <v/>
      </c>
      <c r="C194" s="33" t="n"/>
      <c r="D194" s="46">
        <f>SUM(D172:D192)</f>
        <v/>
      </c>
      <c r="F194" s="33" t="inlineStr">
        <is>
          <t>Total</t>
        </is>
      </c>
      <c r="G194" s="48">
        <f>SUM(G172:G193)</f>
        <v/>
      </c>
      <c r="H194" s="33" t="n"/>
      <c r="I194" s="46">
        <f>SUM(I172:I192)</f>
        <v/>
      </c>
      <c r="K194" s="33" t="inlineStr">
        <is>
          <t>Total</t>
        </is>
      </c>
      <c r="L194" s="48">
        <f>SUM(L172:L193)</f>
        <v/>
      </c>
      <c r="M194" s="33" t="n"/>
      <c r="N194" s="46">
        <f>SUM(N172:N192)</f>
        <v/>
      </c>
      <c r="R194" s="33" t="inlineStr">
        <is>
          <t>Total</t>
        </is>
      </c>
      <c r="S194" s="48">
        <f>SUM(S172:S193)</f>
        <v/>
      </c>
      <c r="T194" s="33" t="n"/>
      <c r="U194" s="46">
        <f>SUM(U172:U192)</f>
        <v/>
      </c>
    </row>
    <row r="196">
      <c r="A196" t="inlineStr">
        <is>
          <t>Tier 2 Core / Satellite Conservative</t>
        </is>
      </c>
      <c r="B196" s="33" t="n"/>
      <c r="C196" s="33" t="n"/>
      <c r="D196" s="33" t="n"/>
      <c r="F196" t="inlineStr">
        <is>
          <t>Tier 2 Core / Satellite Conservative</t>
        </is>
      </c>
      <c r="G196" s="33" t="n"/>
      <c r="H196" s="33" t="n"/>
      <c r="I196" s="33" t="n"/>
      <c r="K196" t="inlineStr">
        <is>
          <t>Tier 2 Core / Satellite Conservative</t>
        </is>
      </c>
      <c r="L196" s="33" t="n"/>
      <c r="M196" s="33" t="n"/>
      <c r="N196" s="33" t="n"/>
      <c r="R196" t="inlineStr">
        <is>
          <t>Tier 2 Core / Satellite Conservative</t>
        </is>
      </c>
      <c r="S196" s="33" t="n"/>
      <c r="T196" s="33" t="n"/>
      <c r="U196" s="33" t="n"/>
    </row>
    <row r="197">
      <c r="A197" s="32" t="inlineStr">
        <is>
          <t>SPTM</t>
        </is>
      </c>
      <c r="B197" s="49">
        <f>0.6*MODEL!$RI56</f>
        <v/>
      </c>
      <c r="C197" s="61">
        <f>'ETF MTD'!$K$28/'ETF MTD'!$K$3-1</f>
        <v/>
      </c>
      <c r="D197" s="61">
        <f>B197*C197</f>
        <v/>
      </c>
      <c r="F197" s="32" t="inlineStr">
        <is>
          <t>SCHB</t>
        </is>
      </c>
      <c r="G197" s="49">
        <f>0.6*MODEL!$RI56</f>
        <v/>
      </c>
      <c r="H197" s="61">
        <f>'ETF MTD'!$K$28/'ETF MTD'!$K$3-1</f>
        <v/>
      </c>
      <c r="I197" s="61">
        <f>G197*H197</f>
        <v/>
      </c>
      <c r="K197" s="32" t="inlineStr">
        <is>
          <t>ITOT</t>
        </is>
      </c>
      <c r="L197" s="49">
        <f>0.6*MODEL!$RI56</f>
        <v/>
      </c>
      <c r="M197" s="61">
        <f>'ETF MTD'!$K$28/'ETF MTD'!$K$3-1</f>
        <v/>
      </c>
      <c r="N197" s="61">
        <f>L197*M197</f>
        <v/>
      </c>
      <c r="R197" s="32" t="inlineStr">
        <is>
          <t>ITOT</t>
        </is>
      </c>
      <c r="S197" s="49">
        <f>0.6*MODEL!$RI56</f>
        <v/>
      </c>
      <c r="T197" s="61">
        <f>'ETF MTD'!$K$28/'ETF MTD'!$K$3-1</f>
        <v/>
      </c>
      <c r="U197" s="61">
        <f>S197*T197</f>
        <v/>
      </c>
    </row>
    <row r="198">
      <c r="A198" t="inlineStr">
        <is>
          <t>SPDW</t>
        </is>
      </c>
      <c r="B198" s="49">
        <f>0.6*MODEL!$RI57</f>
        <v/>
      </c>
      <c r="C198" s="61">
        <f>'ETF MTD'!$VO$28/'ETF MTD'!$VO$3-1</f>
        <v/>
      </c>
      <c r="D198" s="61">
        <f>B198*C198</f>
        <v/>
      </c>
      <c r="F198" t="inlineStr">
        <is>
          <t>SCHF</t>
        </is>
      </c>
      <c r="G198" s="49">
        <f>0.6*MODEL!$RI57</f>
        <v/>
      </c>
      <c r="H198" s="61">
        <f>'ETF MTD'!$VO$28/'ETF MTD'!$VO$3-1</f>
        <v/>
      </c>
      <c r="I198" s="61">
        <f>G198*H198</f>
        <v/>
      </c>
      <c r="K198" t="inlineStr">
        <is>
          <t>IXUS</t>
        </is>
      </c>
      <c r="L198" s="49">
        <f>0.6*MODEL!$RI57</f>
        <v/>
      </c>
      <c r="M198" s="61">
        <f>'ETF MTD'!$VO$28/'ETF MTD'!$VO$3-1</f>
        <v/>
      </c>
      <c r="N198" s="61">
        <f>L198*M198</f>
        <v/>
      </c>
      <c r="R198" t="inlineStr">
        <is>
          <t>IXUS</t>
        </is>
      </c>
      <c r="S198" s="49">
        <f>0.6*MODEL!$RI57</f>
        <v/>
      </c>
      <c r="T198" s="61">
        <f>'ETF MTD'!$VO$28/'ETF MTD'!$VO$3-1</f>
        <v/>
      </c>
      <c r="U198" s="61">
        <f>S198*T198</f>
        <v/>
      </c>
    </row>
    <row r="199">
      <c r="A199" t="inlineStr">
        <is>
          <t>SPEM</t>
        </is>
      </c>
      <c r="B199" s="49">
        <f>0.6*MODEL!$RI58</f>
        <v/>
      </c>
      <c r="C199" s="61">
        <f>'ETF MTD'!$PU$28/'ETF MTD'!$PU$3-1</f>
        <v/>
      </c>
      <c r="D199" s="61">
        <f>B199*C199</f>
        <v/>
      </c>
      <c r="F199" t="inlineStr">
        <is>
          <t>SCHE</t>
        </is>
      </c>
      <c r="G199" s="49">
        <f>0.6*MODEL!$RI58</f>
        <v/>
      </c>
      <c r="H199" s="61">
        <f>'ETF MTD'!$PU$28/'ETF MTD'!$PU$3-1</f>
        <v/>
      </c>
      <c r="I199" s="61">
        <f>G199*H199</f>
        <v/>
      </c>
      <c r="K199" t="inlineStr">
        <is>
          <t>IEMG</t>
        </is>
      </c>
      <c r="L199" s="49">
        <f>0.6*MODEL!$RI58</f>
        <v/>
      </c>
      <c r="M199" s="61">
        <f>'ETF MTD'!$PU$28/'ETF MTD'!$PU$3-1</f>
        <v/>
      </c>
      <c r="N199" s="61">
        <f>L199*M199</f>
        <v/>
      </c>
      <c r="R199" t="inlineStr">
        <is>
          <t>IEMG</t>
        </is>
      </c>
      <c r="S199" s="49">
        <f>0.6*MODEL!$RI58</f>
        <v/>
      </c>
      <c r="T199" s="61">
        <f>'ETF MTD'!$PU$28/'ETF MTD'!$PU$3-1</f>
        <v/>
      </c>
      <c r="U199" s="61">
        <f>S199*T199</f>
        <v/>
      </c>
    </row>
    <row r="200">
      <c r="A200" t="inlineStr">
        <is>
          <t>USRT</t>
        </is>
      </c>
      <c r="B200" s="49">
        <f>0.6*MODEL!$RI59</f>
        <v/>
      </c>
      <c r="C200" s="61">
        <f>'ETF MTD'!$JU$28/'ETF MTD'!$JU$3-1</f>
        <v/>
      </c>
      <c r="D200" s="61">
        <f>B200*C200</f>
        <v/>
      </c>
      <c r="F200" t="inlineStr">
        <is>
          <t>SCHH</t>
        </is>
      </c>
      <c r="G200" s="49">
        <f>0.6*MODEL!$RI59</f>
        <v/>
      </c>
      <c r="H200" s="61">
        <f>'ETF MTD'!$JU$28/'ETF MTD'!$JU$3-1</f>
        <v/>
      </c>
      <c r="I200" s="61">
        <f>G200*H200</f>
        <v/>
      </c>
      <c r="K200" t="inlineStr">
        <is>
          <t>USRT</t>
        </is>
      </c>
      <c r="L200" s="49">
        <f>0.6*MODEL!$RI59</f>
        <v/>
      </c>
      <c r="M200" s="61">
        <f>'ETF MTD'!$JU$28/'ETF MTD'!$JU$3-1</f>
        <v/>
      </c>
      <c r="N200" s="61">
        <f>L200*M200</f>
        <v/>
      </c>
      <c r="R200" t="inlineStr">
        <is>
          <t>IYR</t>
        </is>
      </c>
      <c r="S200" s="49">
        <f>0.6*MODEL!$RI59</f>
        <v/>
      </c>
      <c r="T200" s="61">
        <f>'ETF MTD'!$JU$28/'ETF MTD'!$JU$3-1</f>
        <v/>
      </c>
      <c r="U200" s="61">
        <f>S200*T200</f>
        <v/>
      </c>
    </row>
    <row r="201">
      <c r="A201" t="inlineStr">
        <is>
          <t>SPTL</t>
        </is>
      </c>
      <c r="B201" s="49">
        <f>0.6*MODEL!$RI60</f>
        <v/>
      </c>
      <c r="C201" s="61">
        <f>'ETF MTD'!$DO$28/'ETF MTD'!$DO$3-1</f>
        <v/>
      </c>
      <c r="D201" s="61">
        <f>B201*C201</f>
        <v/>
      </c>
      <c r="F201" t="inlineStr">
        <is>
          <t>SPTL</t>
        </is>
      </c>
      <c r="G201" s="49">
        <f>0.6*MODEL!$RI60</f>
        <v/>
      </c>
      <c r="H201" s="61">
        <f>'ETF MTD'!$DO$28/'ETF MTD'!$DO$3-1</f>
        <v/>
      </c>
      <c r="I201" s="61">
        <f>G201*H201</f>
        <v/>
      </c>
      <c r="K201" t="inlineStr">
        <is>
          <t>SPTL</t>
        </is>
      </c>
      <c r="L201" s="49">
        <f>0.6*MODEL!$RI60</f>
        <v/>
      </c>
      <c r="M201" s="61">
        <f>'ETF MTD'!$DO$28/'ETF MTD'!$DO$3-1</f>
        <v/>
      </c>
      <c r="N201" s="61">
        <f>L201*M201</f>
        <v/>
      </c>
      <c r="R201" t="inlineStr">
        <is>
          <t>SPTL</t>
        </is>
      </c>
      <c r="S201" s="49">
        <f>0.6*MODEL!$RI60</f>
        <v/>
      </c>
      <c r="T201" s="61">
        <f>'ETF MTD'!$DO$28/'ETF MTD'!$DO$3-1</f>
        <v/>
      </c>
      <c r="U201" s="61">
        <f>S201*T201</f>
        <v/>
      </c>
    </row>
    <row r="202">
      <c r="A202" t="inlineStr">
        <is>
          <t>GOVT</t>
        </is>
      </c>
      <c r="B202" s="49">
        <f>0.6*MODEL!$RI61</f>
        <v/>
      </c>
      <c r="C202" s="61">
        <f>'ETF MTD'!$OW$28/'ETF MTD'!$OW$3-1</f>
        <v/>
      </c>
      <c r="D202" s="61">
        <f>B202*C202</f>
        <v/>
      </c>
      <c r="F202" t="inlineStr">
        <is>
          <t>SCHR</t>
        </is>
      </c>
      <c r="G202" s="49">
        <f>0.6*MODEL!$RI61</f>
        <v/>
      </c>
      <c r="H202" s="61">
        <f>'ETF MTD'!$OW$28/'ETF MTD'!$OW$3-1</f>
        <v/>
      </c>
      <c r="I202" s="61">
        <f>G202*H202</f>
        <v/>
      </c>
      <c r="K202" t="inlineStr">
        <is>
          <t>IUSB</t>
        </is>
      </c>
      <c r="L202" s="49">
        <f>0.6*MODEL!$RI61</f>
        <v/>
      </c>
      <c r="M202" s="61">
        <f>'ETF MTD'!$OW$28/'ETF MTD'!$OW$3-1</f>
        <v/>
      </c>
      <c r="N202" s="61">
        <f>L202*M202</f>
        <v/>
      </c>
      <c r="R202" t="inlineStr">
        <is>
          <t>GOVT</t>
        </is>
      </c>
      <c r="S202" s="49">
        <f>0.6*MODEL!$RI61</f>
        <v/>
      </c>
      <c r="T202" s="61">
        <f>'ETF MTD'!$OW$28/'ETF MTD'!$OW$3-1</f>
        <v/>
      </c>
      <c r="U202" s="61">
        <f>S202*T202</f>
        <v/>
      </c>
    </row>
    <row r="203">
      <c r="A203" t="inlineStr">
        <is>
          <t>IAGG</t>
        </is>
      </c>
      <c r="B203" s="49">
        <f>0.6*MODEL!$RI62</f>
        <v/>
      </c>
      <c r="C203" s="61">
        <f>'ETF MTD'!$KG$28/'ETF MTD'!$KG$3-1</f>
        <v/>
      </c>
      <c r="D203" s="61">
        <f>B203*C203</f>
        <v/>
      </c>
      <c r="F203" s="33" t="inlineStr">
        <is>
          <t>BWX</t>
        </is>
      </c>
      <c r="G203" s="49">
        <f>0.6*MODEL!$RI62</f>
        <v/>
      </c>
      <c r="H203" s="61">
        <f>'ETF MTD'!$KG$28/'ETF MTD'!$KG$3-1</f>
        <v/>
      </c>
      <c r="I203" s="61">
        <f>G203*H203</f>
        <v/>
      </c>
      <c r="K203" t="inlineStr">
        <is>
          <t>IAGG</t>
        </is>
      </c>
      <c r="L203" s="49">
        <f>0.6*MODEL!$RI62</f>
        <v/>
      </c>
      <c r="M203" s="61">
        <f>'ETF MTD'!$KG$28/'ETF MTD'!$KG$3-1</f>
        <v/>
      </c>
      <c r="N203" s="61">
        <f>L203*M203</f>
        <v/>
      </c>
      <c r="R203" t="inlineStr">
        <is>
          <t>IGOV</t>
        </is>
      </c>
      <c r="S203" s="49">
        <f>0.6*MODEL!$RI62</f>
        <v/>
      </c>
      <c r="T203" s="61">
        <f>'ETF MTD'!$KG$28/'ETF MTD'!$KG$3-1</f>
        <v/>
      </c>
      <c r="U203" s="61">
        <f>S203*T203</f>
        <v/>
      </c>
    </row>
    <row r="204">
      <c r="A204" t="inlineStr">
        <is>
          <t>IPE</t>
        </is>
      </c>
      <c r="B204" s="49">
        <f>0.6*MODEL!$RI63</f>
        <v/>
      </c>
      <c r="C204" s="61">
        <f>'ETF MTD'!$DU$28/'ETF MTD'!$DU$3-1</f>
        <v/>
      </c>
      <c r="D204" s="61">
        <f>B204*C204</f>
        <v/>
      </c>
      <c r="F204" t="inlineStr">
        <is>
          <t>SCHP</t>
        </is>
      </c>
      <c r="G204" s="49">
        <f>0.6*MODEL!$RI63</f>
        <v/>
      </c>
      <c r="H204" s="61">
        <f>'ETF MTD'!$DU$28/'ETF MTD'!$DU$3-1</f>
        <v/>
      </c>
      <c r="I204" s="61">
        <f>G204*H204</f>
        <v/>
      </c>
      <c r="K204" t="inlineStr">
        <is>
          <t>TIP</t>
        </is>
      </c>
      <c r="L204" s="49">
        <f>0.6*MODEL!$RI63</f>
        <v/>
      </c>
      <c r="M204" s="61">
        <f>'ETF MTD'!$DU$28/'ETF MTD'!$DU$3-1</f>
        <v/>
      </c>
      <c r="N204" s="61">
        <f>L204*M204</f>
        <v/>
      </c>
      <c r="R204" t="inlineStr">
        <is>
          <t>TIP</t>
        </is>
      </c>
      <c r="S204" s="49">
        <f>0.6*MODEL!$RI63</f>
        <v/>
      </c>
      <c r="T204" s="61">
        <f>'ETF MTD'!$DU$28/'ETF MTD'!$DU$3-1</f>
        <v/>
      </c>
      <c r="U204" s="61">
        <f>S204*T204</f>
        <v/>
      </c>
    </row>
    <row r="205">
      <c r="A205" s="33" t="inlineStr">
        <is>
          <t>IAU</t>
        </is>
      </c>
      <c r="B205" s="49">
        <f>0.6*MODEL!$RI64</f>
        <v/>
      </c>
      <c r="C205" s="61">
        <f>'ETF MTD'!$IK$28/'ETF MTD'!$IK$3-1</f>
        <v/>
      </c>
      <c r="D205" s="61">
        <f>B205*C205</f>
        <v/>
      </c>
      <c r="F205" s="33" t="inlineStr">
        <is>
          <t>IAU</t>
        </is>
      </c>
      <c r="G205" s="49">
        <f>0.6*MODEL!$RI64</f>
        <v/>
      </c>
      <c r="H205" s="61">
        <f>'ETF MTD'!$IK$28/'ETF MTD'!$IK$3-1</f>
        <v/>
      </c>
      <c r="I205" s="61">
        <f>G205*H205</f>
        <v/>
      </c>
      <c r="K205" s="33" t="inlineStr">
        <is>
          <t>IAU</t>
        </is>
      </c>
      <c r="L205" s="49">
        <f>0.6*MODEL!$RI64</f>
        <v/>
      </c>
      <c r="M205" s="61">
        <f>'ETF MTD'!$IK$28/'ETF MTD'!$IK$3-1</f>
        <v/>
      </c>
      <c r="N205" s="61">
        <f>L205*M205</f>
        <v/>
      </c>
      <c r="R205" s="33" t="inlineStr">
        <is>
          <t>IAU</t>
        </is>
      </c>
      <c r="S205" s="49">
        <f>0.6*MODEL!$RI64</f>
        <v/>
      </c>
      <c r="T205" s="61">
        <f>'ETF MTD'!$IK$28/'ETF MTD'!$IK$3-1</f>
        <v/>
      </c>
      <c r="U205" s="61">
        <f>S205*T205</f>
        <v/>
      </c>
    </row>
    <row r="206">
      <c r="A206" s="32" t="inlineStr">
        <is>
          <t>SHY</t>
        </is>
      </c>
      <c r="B206" s="49">
        <f>0.6*MODEL!$RI65</f>
        <v/>
      </c>
      <c r="C206" s="61">
        <f>'ETF MTD'!$ES$28/'ETF MTD'!$ES$3-1</f>
        <v/>
      </c>
      <c r="D206" s="61">
        <f>B206*C206</f>
        <v/>
      </c>
      <c r="F206" s="32" t="inlineStr">
        <is>
          <t>SCHO</t>
        </is>
      </c>
      <c r="G206" s="49">
        <f>0.6*MODEL!$RI65</f>
        <v/>
      </c>
      <c r="H206" s="61">
        <f>'ETF MTD'!$ES$28/'ETF MTD'!$ES$3-1</f>
        <v/>
      </c>
      <c r="I206" s="61">
        <f>G206*H206</f>
        <v/>
      </c>
      <c r="K206" s="32" t="inlineStr">
        <is>
          <t>SHY</t>
        </is>
      </c>
      <c r="L206" s="49">
        <f>0.6*MODEL!$RI65</f>
        <v/>
      </c>
      <c r="M206" s="61">
        <f>'ETF MTD'!$ES$28/'ETF MTD'!$ES$3-1</f>
        <v/>
      </c>
      <c r="N206" s="61">
        <f>L206*M206</f>
        <v/>
      </c>
      <c r="R206" s="32" t="inlineStr">
        <is>
          <t>SHY</t>
        </is>
      </c>
      <c r="S206" s="49">
        <f>0.6*MODEL!$RI65</f>
        <v/>
      </c>
      <c r="T206" s="61">
        <f>'ETF MTD'!$ES$28/'ETF MTD'!$ES$3-1</f>
        <v/>
      </c>
      <c r="U206" s="61">
        <f>S206*T206</f>
        <v/>
      </c>
    </row>
    <row r="207">
      <c r="A207" s="32" t="inlineStr">
        <is>
          <t>OPER</t>
        </is>
      </c>
      <c r="B207" s="49">
        <f>0.6*MODEL!$RI66</f>
        <v/>
      </c>
      <c r="C207" s="61" t="n">
        <v>0</v>
      </c>
      <c r="D207" s="61">
        <f>B207*C207</f>
        <v/>
      </c>
      <c r="F207" s="32" t="inlineStr">
        <is>
          <t>OPER</t>
        </is>
      </c>
      <c r="G207" s="49">
        <f>0.6*MODEL!$RI66</f>
        <v/>
      </c>
      <c r="H207" s="61" t="n">
        <v>0</v>
      </c>
      <c r="I207" s="61">
        <f>G207*H207</f>
        <v/>
      </c>
      <c r="K207" s="32" t="inlineStr">
        <is>
          <t>OPER</t>
        </is>
      </c>
      <c r="L207" s="49">
        <f>0.6*MODEL!$RI66</f>
        <v/>
      </c>
      <c r="M207" s="61" t="n"/>
      <c r="N207" s="61">
        <f>L207*M207</f>
        <v/>
      </c>
      <c r="R207" s="32" t="inlineStr">
        <is>
          <t>OPER</t>
        </is>
      </c>
      <c r="S207" s="49">
        <f>0.6*MODEL!$RI66</f>
        <v/>
      </c>
      <c r="T207" s="61" t="n"/>
      <c r="U207" s="61">
        <f>S207*T207</f>
        <v/>
      </c>
    </row>
    <row r="208">
      <c r="A208" s="32" t="inlineStr">
        <is>
          <t>RZV</t>
        </is>
      </c>
      <c r="B208" s="62" t="n">
        <v>0.01628863636363636</v>
      </c>
      <c r="C208" s="61" t="n"/>
      <c r="D208" s="61">
        <f>B208*C208</f>
        <v/>
      </c>
      <c r="F208" s="32" t="inlineStr">
        <is>
          <t>RZV</t>
        </is>
      </c>
      <c r="G208" s="62" t="n">
        <v>0.01628863636363636</v>
      </c>
      <c r="H208" s="61" t="n"/>
      <c r="I208" s="61">
        <f>G208*H208</f>
        <v/>
      </c>
      <c r="K208" s="32" t="inlineStr">
        <is>
          <t>RZV</t>
        </is>
      </c>
      <c r="L208" s="62" t="n">
        <v>0.01628863636363636</v>
      </c>
      <c r="M208" s="61" t="n"/>
      <c r="N208" s="61">
        <f>L208*M208</f>
        <v/>
      </c>
      <c r="R208" s="32" t="inlineStr">
        <is>
          <t>RZV</t>
        </is>
      </c>
      <c r="S208" s="62" t="n">
        <v>0.01628863636363636</v>
      </c>
      <c r="T208" s="61" t="n"/>
      <c r="U208" s="61">
        <f>S208*T208</f>
        <v/>
      </c>
    </row>
    <row r="209">
      <c r="A209" s="32" t="inlineStr">
        <is>
          <t>SLYG</t>
        </is>
      </c>
      <c r="B209" s="62" t="n">
        <v>0.01628863636363636</v>
      </c>
      <c r="C209" s="61" t="n"/>
      <c r="D209" s="61">
        <f>B209*C209</f>
        <v/>
      </c>
      <c r="F209" s="32" t="inlineStr">
        <is>
          <t>SLYG</t>
        </is>
      </c>
      <c r="G209" s="62" t="n">
        <v>0.01628863636363636</v>
      </c>
      <c r="H209" s="61" t="n"/>
      <c r="I209" s="61">
        <f>G209*H209</f>
        <v/>
      </c>
      <c r="K209" s="32" t="inlineStr">
        <is>
          <t>FYC</t>
        </is>
      </c>
      <c r="L209" s="62" t="n">
        <v>0.01628863636363636</v>
      </c>
      <c r="M209" s="61" t="n"/>
      <c r="N209" s="61">
        <f>L209*M209</f>
        <v/>
      </c>
      <c r="R209" s="32" t="inlineStr">
        <is>
          <t>SLYG</t>
        </is>
      </c>
      <c r="S209" s="62" t="n">
        <v>0.01628863636363636</v>
      </c>
      <c r="T209" s="61" t="n"/>
      <c r="U209" s="61">
        <f>S209*T209</f>
        <v/>
      </c>
    </row>
    <row r="210">
      <c r="A210" s="32" t="inlineStr">
        <is>
          <t>MDYV</t>
        </is>
      </c>
      <c r="B210" s="62" t="n">
        <v>0.05189318181818181</v>
      </c>
      <c r="C210" s="61" t="n"/>
      <c r="D210" s="61">
        <f>B210*C210</f>
        <v/>
      </c>
      <c r="F210" s="32" t="inlineStr">
        <is>
          <t>MDYV</t>
        </is>
      </c>
      <c r="G210" s="62" t="n">
        <v>0.05189318181818181</v>
      </c>
      <c r="H210" s="61" t="n"/>
      <c r="I210" s="61">
        <f>G210*H210</f>
        <v/>
      </c>
      <c r="K210" s="32" t="inlineStr">
        <is>
          <t>RFV</t>
        </is>
      </c>
      <c r="L210" s="62" t="n">
        <v>0.05189318181818181</v>
      </c>
      <c r="M210" s="61" t="n"/>
      <c r="N210" s="61">
        <f>L210*M210</f>
        <v/>
      </c>
      <c r="R210" s="32" t="inlineStr">
        <is>
          <t>MDYV</t>
        </is>
      </c>
      <c r="S210" s="62" t="n">
        <v>0.05189318181818181</v>
      </c>
      <c r="T210" s="61" t="n"/>
      <c r="U210" s="61">
        <f>S210*T210</f>
        <v/>
      </c>
    </row>
    <row r="211">
      <c r="A211" s="32" t="inlineStr">
        <is>
          <t>MDYG</t>
        </is>
      </c>
      <c r="B211" s="62" t="n">
        <v>0.05189318181818181</v>
      </c>
      <c r="C211" s="61" t="n"/>
      <c r="D211" s="61">
        <f>B211*C211</f>
        <v/>
      </c>
      <c r="F211" s="32" t="inlineStr">
        <is>
          <t>MDYG</t>
        </is>
      </c>
      <c r="G211" s="62" t="n">
        <v>0.05189318181818181</v>
      </c>
      <c r="H211" s="61" t="n"/>
      <c r="I211" s="61">
        <f>G211*H211</f>
        <v/>
      </c>
      <c r="K211" s="32" t="inlineStr">
        <is>
          <t>RFG</t>
        </is>
      </c>
      <c r="L211" s="62" t="n">
        <v>0.05189318181818181</v>
      </c>
      <c r="M211" s="61" t="n"/>
      <c r="N211" s="61">
        <f>L211*M211</f>
        <v/>
      </c>
      <c r="R211" s="32" t="inlineStr">
        <is>
          <t>MDYG</t>
        </is>
      </c>
      <c r="S211" s="62" t="n">
        <v>0.05189318181818181</v>
      </c>
      <c r="T211" s="61" t="n"/>
      <c r="U211" s="61">
        <f>S211*T211</f>
        <v/>
      </c>
    </row>
    <row r="212">
      <c r="A212" s="32" t="inlineStr">
        <is>
          <t>DDWM</t>
        </is>
      </c>
      <c r="B212" s="62" t="n">
        <v>0.04545454545454546</v>
      </c>
      <c r="C212" s="61" t="n"/>
      <c r="D212" s="61">
        <f>B212*C212</f>
        <v/>
      </c>
      <c r="F212" s="32" t="inlineStr">
        <is>
          <t>DDWM</t>
        </is>
      </c>
      <c r="G212" s="62" t="n">
        <v>0.04545454545454546</v>
      </c>
      <c r="H212" s="61" t="n"/>
      <c r="I212" s="61">
        <f>G212*H212</f>
        <v/>
      </c>
      <c r="K212" s="32" t="inlineStr">
        <is>
          <t>INTF</t>
        </is>
      </c>
      <c r="L212" s="62" t="n">
        <v>0.04545454545454546</v>
      </c>
      <c r="M212" s="61" t="n"/>
      <c r="N212" s="61">
        <f>L212*M212</f>
        <v/>
      </c>
      <c r="R212" s="32" t="inlineStr">
        <is>
          <t>DDWM</t>
        </is>
      </c>
      <c r="S212" s="62" t="n">
        <v>0.04545454545454546</v>
      </c>
      <c r="T212" s="61" t="n"/>
      <c r="U212" s="61">
        <f>S212*T212</f>
        <v/>
      </c>
    </row>
    <row r="213">
      <c r="A213" s="32" t="inlineStr">
        <is>
          <t>JPEM</t>
        </is>
      </c>
      <c r="B213" s="62" t="n">
        <v>0.02272727272727273</v>
      </c>
      <c r="C213" s="61" t="n"/>
      <c r="D213" s="61">
        <f>B213*C213</f>
        <v/>
      </c>
      <c r="F213" s="32" t="inlineStr">
        <is>
          <t>JPEM</t>
        </is>
      </c>
      <c r="G213" s="62" t="n">
        <v>0.02272727272727273</v>
      </c>
      <c r="H213" s="61" t="n"/>
      <c r="I213" s="61">
        <f>G213*H213</f>
        <v/>
      </c>
      <c r="K213" s="32" t="inlineStr">
        <is>
          <t>EEMV</t>
        </is>
      </c>
      <c r="L213" s="62" t="n">
        <v>0.02272727272727273</v>
      </c>
      <c r="M213" s="61" t="n"/>
      <c r="N213" s="61">
        <f>L213*M213</f>
        <v/>
      </c>
      <c r="R213" s="32" t="inlineStr">
        <is>
          <t>JPEM</t>
        </is>
      </c>
      <c r="S213" s="62" t="n">
        <v>0.02272727272727273</v>
      </c>
      <c r="T213" s="61" t="n"/>
      <c r="U213" s="61">
        <f>S213*T213</f>
        <v/>
      </c>
    </row>
    <row r="214">
      <c r="A214" s="32" t="inlineStr">
        <is>
          <t>AGGY</t>
        </is>
      </c>
      <c r="B214" s="62" t="n">
        <v>0.09772727272727273</v>
      </c>
      <c r="C214" s="61" t="n"/>
      <c r="D214" s="61">
        <f>B214*C214</f>
        <v/>
      </c>
      <c r="F214" s="32" t="inlineStr">
        <is>
          <t>AGGY</t>
        </is>
      </c>
      <c r="G214" s="62" t="n">
        <v>0.09772727272727273</v>
      </c>
      <c r="H214" s="61" t="n"/>
      <c r="I214" s="61">
        <f>G214*H214</f>
        <v/>
      </c>
      <c r="K214" s="32" t="inlineStr">
        <is>
          <t>AGGY</t>
        </is>
      </c>
      <c r="L214" s="62" t="n">
        <v>0.09772727272727273</v>
      </c>
      <c r="M214" s="61" t="n"/>
      <c r="N214" s="61">
        <f>L214*M214</f>
        <v/>
      </c>
      <c r="R214" s="32" t="inlineStr">
        <is>
          <t>AGGY</t>
        </is>
      </c>
      <c r="S214" s="62" t="n">
        <v>0.09772727272727273</v>
      </c>
      <c r="T214" s="61" t="n"/>
      <c r="U214" s="61">
        <f>S214*T214</f>
        <v/>
      </c>
    </row>
    <row r="215">
      <c r="A215" s="61" t="inlineStr">
        <is>
          <t>PGHY</t>
        </is>
      </c>
      <c r="B215" s="62" t="n">
        <v>0.09772727272727273</v>
      </c>
      <c r="C215" s="61" t="n"/>
      <c r="D215" s="61">
        <f>B215*C215</f>
        <v/>
      </c>
      <c r="F215" s="61" t="inlineStr">
        <is>
          <t>PGHY</t>
        </is>
      </c>
      <c r="G215" s="62" t="n">
        <v>0.09772727272727273</v>
      </c>
      <c r="H215" s="61" t="n"/>
      <c r="I215" s="61">
        <f>G215*H215</f>
        <v/>
      </c>
      <c r="K215" s="61" t="inlineStr">
        <is>
          <t>PGHY</t>
        </is>
      </c>
      <c r="L215" s="62" t="n">
        <v>0.09772727272727273</v>
      </c>
      <c r="M215" s="61" t="n"/>
      <c r="N215" s="61">
        <f>L215*M215</f>
        <v/>
      </c>
      <c r="R215" s="61" t="inlineStr">
        <is>
          <t>PGHY</t>
        </is>
      </c>
      <c r="S215" s="62" t="n">
        <v>0.09772727272727273</v>
      </c>
      <c r="T215" s="61" t="n"/>
      <c r="U215" s="61">
        <f>S215*T215</f>
        <v/>
      </c>
    </row>
    <row r="216">
      <c r="A216" s="61" t="n"/>
      <c r="B216" s="33" t="n"/>
      <c r="C216" s="33" t="n"/>
      <c r="D216" s="33" t="n"/>
      <c r="F216" s="61" t="n"/>
      <c r="G216" s="33" t="n"/>
      <c r="H216" s="33" t="n"/>
      <c r="I216" s="33" t="n"/>
      <c r="K216" s="61" t="n"/>
      <c r="L216" s="33" t="n"/>
      <c r="M216" s="33" t="n"/>
      <c r="N216" s="33" t="n"/>
      <c r="R216" s="61" t="n"/>
      <c r="S216" s="33" t="n"/>
      <c r="T216" s="33" t="n"/>
      <c r="U216" s="33" t="n"/>
    </row>
    <row r="217">
      <c r="A217" s="33" t="inlineStr">
        <is>
          <t>Cash</t>
        </is>
      </c>
      <c r="B217" s="49">
        <f>1-SUM(B197:B216)</f>
        <v/>
      </c>
      <c r="C217" s="61" t="n">
        <v>0</v>
      </c>
      <c r="D217" s="61">
        <f>B217*C217</f>
        <v/>
      </c>
      <c r="F217" s="33" t="inlineStr">
        <is>
          <t>Cash</t>
        </is>
      </c>
      <c r="G217" s="49">
        <f>1-SUM(G197:G216)</f>
        <v/>
      </c>
      <c r="H217" s="61" t="n">
        <v>0</v>
      </c>
      <c r="I217" s="61">
        <f>G217*H217</f>
        <v/>
      </c>
      <c r="K217" s="33" t="inlineStr">
        <is>
          <t>Cash</t>
        </is>
      </c>
      <c r="L217" s="49">
        <f>1-SUM(L197:L216)</f>
        <v/>
      </c>
      <c r="M217" s="61" t="n">
        <v>0</v>
      </c>
      <c r="N217" s="61">
        <f>L217*M217</f>
        <v/>
      </c>
      <c r="R217" s="33" t="inlineStr">
        <is>
          <t>Cash</t>
        </is>
      </c>
      <c r="S217" s="49">
        <f>1-SUM(S197:S216)</f>
        <v/>
      </c>
      <c r="T217" s="61" t="n">
        <v>0</v>
      </c>
      <c r="U217" s="61">
        <f>S217*T217</f>
        <v/>
      </c>
    </row>
    <row r="218">
      <c r="A218" s="33" t="n"/>
      <c r="B218" s="33" t="n"/>
      <c r="C218" s="33" t="n"/>
      <c r="D218" s="33" t="n"/>
      <c r="F218" s="33" t="n"/>
      <c r="G218" s="33" t="n"/>
      <c r="H218" s="33" t="n"/>
      <c r="I218" s="33" t="n"/>
      <c r="K218" s="33" t="n"/>
      <c r="L218" s="33" t="n"/>
      <c r="M218" s="33" t="n"/>
      <c r="N218" s="33" t="n"/>
      <c r="R218" s="33" t="n"/>
      <c r="S218" s="33" t="n"/>
      <c r="T218" s="33" t="n"/>
      <c r="U218" s="33" t="n"/>
    </row>
    <row r="219">
      <c r="A219" s="33" t="inlineStr">
        <is>
          <t>Total</t>
        </is>
      </c>
      <c r="B219" s="48">
        <f>SUM(B197:B218)</f>
        <v/>
      </c>
      <c r="C219" s="33" t="n"/>
      <c r="D219" s="46">
        <f>SUM(D197:D217)</f>
        <v/>
      </c>
      <c r="F219" s="33" t="inlineStr">
        <is>
          <t>Total</t>
        </is>
      </c>
      <c r="G219" s="48">
        <f>SUM(G197:G218)</f>
        <v/>
      </c>
      <c r="H219" s="33" t="n"/>
      <c r="I219" s="46">
        <f>SUM(I197:I217)</f>
        <v/>
      </c>
      <c r="K219" s="33" t="inlineStr">
        <is>
          <t>Total</t>
        </is>
      </c>
      <c r="L219" s="48">
        <f>SUM(L197:L218)</f>
        <v/>
      </c>
      <c r="M219" s="33" t="n"/>
      <c r="N219" s="46">
        <f>SUM(N197:N217)</f>
        <v/>
      </c>
      <c r="R219" s="33" t="inlineStr">
        <is>
          <t>Total</t>
        </is>
      </c>
      <c r="S219" s="48">
        <f>SUM(S197:S218)</f>
        <v/>
      </c>
      <c r="T219" s="33" t="n"/>
      <c r="U219" s="46">
        <f>SUM(U197:U217)</f>
        <v/>
      </c>
    </row>
    <row r="220">
      <c r="F220" s="33" t="n"/>
      <c r="G220" s="48" t="n"/>
      <c r="H220" s="33" t="n"/>
      <c r="I220" s="46" t="n"/>
    </row>
    <row r="221">
      <c r="F221" s="33" t="n"/>
      <c r="G221" s="48" t="n"/>
      <c r="H221" s="33" t="n"/>
      <c r="I221" s="46" t="n"/>
    </row>
    <row r="222">
      <c r="A222" t="inlineStr">
        <is>
          <t>Tier 1 Strategic Core Aggressive Growth</t>
        </is>
      </c>
      <c r="B222" s="33" t="n"/>
      <c r="C222" s="33" t="n"/>
      <c r="D222" s="33" t="n"/>
      <c r="F222" t="inlineStr">
        <is>
          <t>Tier 1 Strategic Core Aggressive Growth</t>
        </is>
      </c>
      <c r="G222" s="33" t="n"/>
      <c r="H222" s="33" t="n"/>
      <c r="I222" s="33" t="n"/>
      <c r="K222" t="inlineStr">
        <is>
          <t>Tier 1 Strategic Core Aggressive Growth</t>
        </is>
      </c>
      <c r="L222" s="33" t="n"/>
      <c r="M222" s="33" t="n"/>
      <c r="N222" s="33" t="n"/>
      <c r="O222" t="inlineStr">
        <is>
          <t>Expense</t>
        </is>
      </c>
      <c r="R222" t="inlineStr">
        <is>
          <t>Tier 1 Strategic Core Aggressive Growth</t>
        </is>
      </c>
      <c r="S222" s="33" t="n"/>
      <c r="T222" s="33" t="n"/>
      <c r="U222" s="33" t="n"/>
    </row>
    <row r="223">
      <c r="A223" s="32" t="inlineStr">
        <is>
          <t>SPTM</t>
        </is>
      </c>
      <c r="B223" s="49">
        <f>'Add''l Spartan'!$QA55</f>
        <v/>
      </c>
      <c r="C223" s="61">
        <f>'ETF MTD'!$K$28/'ETF MTD'!$K$3-1</f>
        <v/>
      </c>
      <c r="D223" s="61">
        <f>B223*C223</f>
        <v/>
      </c>
      <c r="F223" s="32" t="inlineStr">
        <is>
          <t>SCHB</t>
        </is>
      </c>
      <c r="G223" s="49">
        <f>'Add''l Spartan'!$QA55</f>
        <v/>
      </c>
      <c r="H223" s="61">
        <f>'ETF MTD'!$K$28/'ETF MTD'!$K$3-1</f>
        <v/>
      </c>
      <c r="I223" s="61">
        <f>G223*H223</f>
        <v/>
      </c>
      <c r="K223" s="32" t="inlineStr">
        <is>
          <t>ITOT</t>
        </is>
      </c>
      <c r="L223" s="49">
        <f>'Add''l Spartan'!$QA55</f>
        <v/>
      </c>
      <c r="M223" s="61">
        <f>'ETF MTD'!$K$28/'ETF MTD'!$K$3-1</f>
        <v/>
      </c>
      <c r="N223" s="61">
        <f>L223*M223</f>
        <v/>
      </c>
      <c r="O223" s="32" t="n">
        <v>0.0003</v>
      </c>
      <c r="P223" s="3">
        <f>O223*L223</f>
        <v/>
      </c>
      <c r="R223" s="32" t="inlineStr">
        <is>
          <t>ITOT</t>
        </is>
      </c>
      <c r="S223" s="49">
        <f>'Add''l Spartan'!$QA55</f>
        <v/>
      </c>
      <c r="T223" s="61">
        <f>'ETF MTD'!$K$28/'ETF MTD'!$K$3-1</f>
        <v/>
      </c>
      <c r="U223" s="61">
        <f>S223*T223</f>
        <v/>
      </c>
    </row>
    <row r="224">
      <c r="A224" t="inlineStr">
        <is>
          <t>SPMD</t>
        </is>
      </c>
      <c r="B224" s="49">
        <f>'Add''l Spartan'!$QA56</f>
        <v/>
      </c>
      <c r="C224" s="32">
        <f>'ETF MTD'!$BM$28/'ETF MTD'!$BM$3-1</f>
        <v/>
      </c>
      <c r="D224" s="61">
        <f>B224*C224</f>
        <v/>
      </c>
      <c r="F224" s="32" t="inlineStr">
        <is>
          <t>SCHM</t>
        </is>
      </c>
      <c r="G224" s="49">
        <f>'Add''l Spartan'!$QA56</f>
        <v/>
      </c>
      <c r="H224" s="32">
        <f>'ETF MTD'!$BM$28/'ETF MTD'!$BM$3-1</f>
        <v/>
      </c>
      <c r="I224" s="61">
        <f>G224*H224</f>
        <v/>
      </c>
      <c r="K224" s="32" t="inlineStr">
        <is>
          <t>IJH</t>
        </is>
      </c>
      <c r="L224" s="49">
        <f>'Add''l Spartan'!$QA56</f>
        <v/>
      </c>
      <c r="M224" s="32">
        <f>'ETF MTD'!$BM$28/'ETF MTD'!$BM$3-1</f>
        <v/>
      </c>
      <c r="N224" s="61">
        <f>L224*M224</f>
        <v/>
      </c>
      <c r="O224" s="32" t="n"/>
      <c r="P224" s="3" t="n"/>
      <c r="R224" s="32" t="inlineStr">
        <is>
          <t>IJH</t>
        </is>
      </c>
      <c r="S224" s="49">
        <f>'Add''l Spartan'!$QA56</f>
        <v/>
      </c>
      <c r="T224" s="32">
        <f>'ETF MTD'!$BM$28/'ETF MTD'!$BM$3-1</f>
        <v/>
      </c>
      <c r="U224" s="61">
        <f>S224*T224</f>
        <v/>
      </c>
    </row>
    <row r="225">
      <c r="A225" t="inlineStr">
        <is>
          <t>SPSM</t>
        </is>
      </c>
      <c r="B225" s="49">
        <f>'Add''l Spartan'!$QA57</f>
        <v/>
      </c>
      <c r="C225" s="32">
        <f>'ETF MTD'!$BG$28/'ETF MTD'!$BG$3-1</f>
        <v/>
      </c>
      <c r="D225" s="61">
        <f>B225*C225</f>
        <v/>
      </c>
      <c r="F225" s="32" t="inlineStr">
        <is>
          <t>SCHA</t>
        </is>
      </c>
      <c r="G225" s="49">
        <f>'Add''l Spartan'!$QA57</f>
        <v/>
      </c>
      <c r="H225" s="32">
        <f>'ETF MTD'!$BG$28/'ETF MTD'!$BG$3-1</f>
        <v/>
      </c>
      <c r="I225" s="61">
        <f>G225*H225</f>
        <v/>
      </c>
      <c r="K225" s="32" t="inlineStr">
        <is>
          <t>IJR</t>
        </is>
      </c>
      <c r="L225" s="49">
        <f>'Add''l Spartan'!$QA57</f>
        <v/>
      </c>
      <c r="M225" s="32">
        <f>'ETF MTD'!$BG$28/'ETF MTD'!$BG$3-1</f>
        <v/>
      </c>
      <c r="N225" s="61">
        <f>L225*M225</f>
        <v/>
      </c>
      <c r="O225" s="32" t="n"/>
      <c r="P225" s="3" t="n"/>
      <c r="R225" s="32" t="inlineStr">
        <is>
          <t>IJR</t>
        </is>
      </c>
      <c r="S225" s="49">
        <f>'Add''l Spartan'!$QA57</f>
        <v/>
      </c>
      <c r="T225" s="32">
        <f>'ETF MTD'!$BG$28/'ETF MTD'!$BG$3-1</f>
        <v/>
      </c>
      <c r="U225" s="61">
        <f>S225*T225</f>
        <v/>
      </c>
    </row>
    <row r="226">
      <c r="A226" t="inlineStr">
        <is>
          <t>SPDW</t>
        </is>
      </c>
      <c r="B226" s="49">
        <f>'Add''l Spartan'!$QA58</f>
        <v/>
      </c>
      <c r="C226" s="61">
        <f>'ETF MTD'!$VO$28/'ETF MTD'!$VO$3-1</f>
        <v/>
      </c>
      <c r="D226" s="61">
        <f>B226*C226</f>
        <v/>
      </c>
      <c r="F226" t="inlineStr">
        <is>
          <t>SCHF</t>
        </is>
      </c>
      <c r="G226" s="49">
        <f>'Add''l Spartan'!$QA58</f>
        <v/>
      </c>
      <c r="H226" s="61">
        <f>'ETF MTD'!$VO$28/'ETF MTD'!$VO$3-1</f>
        <v/>
      </c>
      <c r="I226" s="61">
        <f>G226*H226</f>
        <v/>
      </c>
      <c r="K226" t="inlineStr">
        <is>
          <t>IXUS</t>
        </is>
      </c>
      <c r="L226" s="49">
        <f>'Add''l Spartan'!$QA58</f>
        <v/>
      </c>
      <c r="M226" s="61">
        <f>'ETF MTD'!$VO$28/'ETF MTD'!$VO$3-1</f>
        <v/>
      </c>
      <c r="N226" s="61">
        <f>L226*M226</f>
        <v/>
      </c>
      <c r="O226" s="32" t="n">
        <v>0.0011</v>
      </c>
      <c r="P226" s="3">
        <f>O226*L226</f>
        <v/>
      </c>
      <c r="R226" t="inlineStr">
        <is>
          <t>IXUS</t>
        </is>
      </c>
      <c r="S226" s="49">
        <f>'Add''l Spartan'!$QA58</f>
        <v/>
      </c>
      <c r="T226" s="61">
        <f>'ETF MTD'!$VO$28/'ETF MTD'!$VO$3-1</f>
        <v/>
      </c>
      <c r="U226" s="61">
        <f>S226*T226</f>
        <v/>
      </c>
    </row>
    <row r="227">
      <c r="A227" t="inlineStr">
        <is>
          <t>SPEM</t>
        </is>
      </c>
      <c r="B227" s="49">
        <f>'Add''l Spartan'!$QA59</f>
        <v/>
      </c>
      <c r="C227" s="61">
        <f>'ETF MTD'!$PU$28/'ETF MTD'!$PU$3-1</f>
        <v/>
      </c>
      <c r="D227" s="61">
        <f>B227*C227</f>
        <v/>
      </c>
      <c r="F227" t="inlineStr">
        <is>
          <t>SCHE</t>
        </is>
      </c>
      <c r="G227" s="49">
        <f>'Add''l Spartan'!$QA59</f>
        <v/>
      </c>
      <c r="H227" s="61">
        <f>'ETF MTD'!$PU$28/'ETF MTD'!$PU$3-1</f>
        <v/>
      </c>
      <c r="I227" s="61">
        <f>G227*H227</f>
        <v/>
      </c>
      <c r="K227" t="inlineStr">
        <is>
          <t>IEMG</t>
        </is>
      </c>
      <c r="L227" s="49">
        <f>'Add''l Spartan'!$QA59</f>
        <v/>
      </c>
      <c r="M227" s="61">
        <f>'ETF MTD'!$PU$28/'ETF MTD'!$PU$3-1</f>
        <v/>
      </c>
      <c r="N227" s="61">
        <f>L227*M227</f>
        <v/>
      </c>
      <c r="O227" s="32" t="n">
        <v>0.0014</v>
      </c>
      <c r="P227" s="3">
        <f>O227*L227</f>
        <v/>
      </c>
      <c r="R227" t="inlineStr">
        <is>
          <t>IEMG</t>
        </is>
      </c>
      <c r="S227" s="49">
        <f>'Add''l Spartan'!$QA59</f>
        <v/>
      </c>
      <c r="T227" s="61">
        <f>'ETF MTD'!$PU$28/'ETF MTD'!$PU$3-1</f>
        <v/>
      </c>
      <c r="U227" s="61">
        <f>S227*T227</f>
        <v/>
      </c>
    </row>
    <row r="228">
      <c r="A228" t="inlineStr">
        <is>
          <t>USRT</t>
        </is>
      </c>
      <c r="B228" s="49">
        <f>'Add''l Spartan'!$QA60</f>
        <v/>
      </c>
      <c r="C228" s="61">
        <f>'ETF MTD'!$JU$28/'ETF MTD'!$JU$3-1</f>
        <v/>
      </c>
      <c r="D228" s="61">
        <f>B228*C228</f>
        <v/>
      </c>
      <c r="F228" t="inlineStr">
        <is>
          <t>SCHH</t>
        </is>
      </c>
      <c r="G228" s="49">
        <f>'Add''l Spartan'!$QA60</f>
        <v/>
      </c>
      <c r="H228" s="61">
        <f>'ETF MTD'!$JU$28/'ETF MTD'!$JU$3-1</f>
        <v/>
      </c>
      <c r="I228" s="61">
        <f>G228*H228</f>
        <v/>
      </c>
      <c r="K228" t="inlineStr">
        <is>
          <t>USRT</t>
        </is>
      </c>
      <c r="L228" s="49">
        <f>'Add''l Spartan'!$QA60</f>
        <v/>
      </c>
      <c r="M228" s="61">
        <f>'ETF MTD'!$JU$28/'ETF MTD'!$JU$3-1</f>
        <v/>
      </c>
      <c r="N228" s="61">
        <f>L228*M228</f>
        <v/>
      </c>
      <c r="O228" s="32" t="n">
        <v>0.0008</v>
      </c>
      <c r="P228" s="3">
        <f>O228*L228</f>
        <v/>
      </c>
      <c r="R228" t="inlineStr">
        <is>
          <t>IYR</t>
        </is>
      </c>
      <c r="S228" s="49">
        <f>'Add''l Spartan'!$QA60</f>
        <v/>
      </c>
      <c r="T228" s="61">
        <f>'ETF MTD'!$JU$28/'ETF MTD'!$JU$3-1</f>
        <v/>
      </c>
      <c r="U228" s="61">
        <f>S228*T228</f>
        <v/>
      </c>
    </row>
    <row r="229">
      <c r="A229" t="inlineStr">
        <is>
          <t>SPTL</t>
        </is>
      </c>
      <c r="B229" s="49">
        <f>'Add''l Spartan'!$QA61</f>
        <v/>
      </c>
      <c r="C229" s="61">
        <f>'ETF MTD'!$DO$28/'ETF MTD'!$DO$3-1</f>
        <v/>
      </c>
      <c r="D229" s="61">
        <f>B229*C229</f>
        <v/>
      </c>
      <c r="F229" t="inlineStr">
        <is>
          <t>SPTL</t>
        </is>
      </c>
      <c r="G229" s="49">
        <f>'Add''l Spartan'!$QA61</f>
        <v/>
      </c>
      <c r="H229" s="61">
        <f>'ETF MTD'!$DO$28/'ETF MTD'!$DO$3-1</f>
        <v/>
      </c>
      <c r="I229" s="61">
        <f>G229*H229</f>
        <v/>
      </c>
      <c r="K229" t="inlineStr">
        <is>
          <t>SPTL</t>
        </is>
      </c>
      <c r="L229" s="49">
        <f>'Add''l Spartan'!$QA61</f>
        <v/>
      </c>
      <c r="M229" s="61">
        <f>'ETF MTD'!$DO$28/'ETF MTD'!$DO$3-1</f>
        <v/>
      </c>
      <c r="N229" s="61">
        <f>L229*M229</f>
        <v/>
      </c>
      <c r="O229" s="32" t="n">
        <v>0.0015</v>
      </c>
      <c r="P229" s="3">
        <f>O229*L229</f>
        <v/>
      </c>
      <c r="R229" t="inlineStr">
        <is>
          <t>SPTL</t>
        </is>
      </c>
      <c r="S229" s="49">
        <f>'Add''l Spartan'!$QA61</f>
        <v/>
      </c>
      <c r="T229" s="61">
        <f>'ETF MTD'!$DO$28/'ETF MTD'!$DO$3-1</f>
        <v/>
      </c>
      <c r="U229" s="61">
        <f>S229*T229</f>
        <v/>
      </c>
    </row>
    <row r="230">
      <c r="A230" t="inlineStr">
        <is>
          <t>GOVT</t>
        </is>
      </c>
      <c r="B230" s="49">
        <f>'Add''l Spartan'!$QA62</f>
        <v/>
      </c>
      <c r="C230" s="61">
        <f>'ETF MTD'!$OW$28/'ETF MTD'!$OW$3-1</f>
        <v/>
      </c>
      <c r="D230" s="61">
        <f>B230*C230</f>
        <v/>
      </c>
      <c r="F230" t="inlineStr">
        <is>
          <t>SCHR</t>
        </is>
      </c>
      <c r="G230" s="49">
        <f>'Add''l Spartan'!$QA62</f>
        <v/>
      </c>
      <c r="H230" s="61">
        <f>'ETF MTD'!$OW$28/'ETF MTD'!$OW$3-1</f>
        <v/>
      </c>
      <c r="I230" s="61">
        <f>G230*H230</f>
        <v/>
      </c>
      <c r="K230" t="inlineStr">
        <is>
          <t>IUSB</t>
        </is>
      </c>
      <c r="L230" s="49">
        <f>'Add''l Spartan'!$QA62</f>
        <v/>
      </c>
      <c r="M230" s="61">
        <f>'ETF MTD'!$OW$28/'ETF MTD'!$OW$3-1</f>
        <v/>
      </c>
      <c r="N230" s="61">
        <f>L230*M230</f>
        <v/>
      </c>
      <c r="O230" s="32" t="n">
        <v>0.0005</v>
      </c>
      <c r="P230" s="3">
        <f>O230*L230</f>
        <v/>
      </c>
      <c r="R230" t="inlineStr">
        <is>
          <t>GOVT</t>
        </is>
      </c>
      <c r="S230" s="49">
        <f>'Add''l Spartan'!$QA62</f>
        <v/>
      </c>
      <c r="T230" s="61">
        <f>'ETF MTD'!$OW$28/'ETF MTD'!$OW$3-1</f>
        <v/>
      </c>
      <c r="U230" s="61">
        <f>S230*T230</f>
        <v/>
      </c>
    </row>
    <row r="231">
      <c r="A231" t="inlineStr">
        <is>
          <t>IAGG</t>
        </is>
      </c>
      <c r="B231" s="49">
        <f>'Add''l Spartan'!$QA63</f>
        <v/>
      </c>
      <c r="C231" s="61">
        <f>'ETF MTD'!$KG$28/'ETF MTD'!$KG$3-1</f>
        <v/>
      </c>
      <c r="D231" s="61">
        <f>B231*C231</f>
        <v/>
      </c>
      <c r="F231" s="33" t="inlineStr">
        <is>
          <t>BWX</t>
        </is>
      </c>
      <c r="G231" s="49">
        <f>'Add''l Spartan'!$QA63</f>
        <v/>
      </c>
      <c r="H231" s="61">
        <f>'ETF MTD'!$KG$28/'ETF MTD'!$KG$3-1</f>
        <v/>
      </c>
      <c r="I231" s="61">
        <f>G231*H231</f>
        <v/>
      </c>
      <c r="K231" t="inlineStr">
        <is>
          <t>IAGG</t>
        </is>
      </c>
      <c r="L231" s="49">
        <f>'Add''l Spartan'!$QA63</f>
        <v/>
      </c>
      <c r="M231" s="61">
        <f>'ETF MTD'!$KG$28/'ETF MTD'!$KG$3-1</f>
        <v/>
      </c>
      <c r="N231" s="61">
        <f>L231*M231</f>
        <v/>
      </c>
      <c r="O231" s="32" t="n">
        <v>0.0009</v>
      </c>
      <c r="P231" s="3">
        <f>O231*L231</f>
        <v/>
      </c>
      <c r="R231" t="inlineStr">
        <is>
          <t>IGOV</t>
        </is>
      </c>
      <c r="S231" s="49">
        <f>'Add''l Spartan'!$QA63</f>
        <v/>
      </c>
      <c r="T231" s="61">
        <f>'ETF MTD'!$KG$28/'ETF MTD'!$KG$3-1</f>
        <v/>
      </c>
      <c r="U231" s="61">
        <f>S231*T231</f>
        <v/>
      </c>
    </row>
    <row r="232">
      <c r="A232" t="inlineStr">
        <is>
          <t>IPE</t>
        </is>
      </c>
      <c r="B232" s="49">
        <f>'Add''l Spartan'!$QA64</f>
        <v/>
      </c>
      <c r="C232" s="61">
        <f>'ETF MTD'!$DU$28/'ETF MTD'!$DU$3-1</f>
        <v/>
      </c>
      <c r="D232" s="61">
        <f>B232*C232</f>
        <v/>
      </c>
      <c r="F232" t="inlineStr">
        <is>
          <t>SCHP</t>
        </is>
      </c>
      <c r="G232" s="49">
        <f>'Add''l Spartan'!$QA64</f>
        <v/>
      </c>
      <c r="H232" s="61">
        <f>'ETF MTD'!$DU$28/'ETF MTD'!$DU$3-1</f>
        <v/>
      </c>
      <c r="I232" s="61">
        <f>G232*H232</f>
        <v/>
      </c>
      <c r="K232" t="inlineStr">
        <is>
          <t>TIP</t>
        </is>
      </c>
      <c r="L232" s="49">
        <f>'Add''l Spartan'!$QA64</f>
        <v/>
      </c>
      <c r="M232" s="61">
        <f>'ETF MTD'!$DU$28/'ETF MTD'!$DU$3-1</f>
        <v/>
      </c>
      <c r="N232" s="61">
        <f>L232*M232</f>
        <v/>
      </c>
      <c r="O232" s="32" t="n">
        <v>0.0019</v>
      </c>
      <c r="P232" s="3">
        <f>O232*L232</f>
        <v/>
      </c>
      <c r="R232" t="inlineStr">
        <is>
          <t>TIP</t>
        </is>
      </c>
      <c r="S232" s="49">
        <f>'Add''l Spartan'!$QA64</f>
        <v/>
      </c>
      <c r="T232" s="61">
        <f>'ETF MTD'!$DU$28/'ETF MTD'!$DU$3-1</f>
        <v/>
      </c>
      <c r="U232" s="61">
        <f>S232*T232</f>
        <v/>
      </c>
    </row>
    <row r="233">
      <c r="A233" s="33" t="inlineStr">
        <is>
          <t>IAU</t>
        </is>
      </c>
      <c r="B233" s="49">
        <f>'Add''l Spartan'!$QA65</f>
        <v/>
      </c>
      <c r="C233" s="61">
        <f>'ETF MTD'!$IK$28/'ETF MTD'!$IK$3-1</f>
        <v/>
      </c>
      <c r="D233" s="61">
        <f>B233*C233</f>
        <v/>
      </c>
      <c r="F233" s="33" t="inlineStr">
        <is>
          <t>IAU</t>
        </is>
      </c>
      <c r="G233" s="49">
        <f>'Add''l Spartan'!$QA65</f>
        <v/>
      </c>
      <c r="H233" s="61">
        <f>'ETF MTD'!$IK$28/'ETF MTD'!$IK$3-1</f>
        <v/>
      </c>
      <c r="I233" s="61">
        <f>G233*H233</f>
        <v/>
      </c>
      <c r="K233" s="33" t="inlineStr">
        <is>
          <t>IAU</t>
        </is>
      </c>
      <c r="L233" s="49">
        <f>'Add''l Spartan'!$QA65</f>
        <v/>
      </c>
      <c r="M233" s="61">
        <f>'ETF MTD'!$IK$28/'ETF MTD'!$IK$3-1</f>
        <v/>
      </c>
      <c r="N233" s="61">
        <f>L233*M233</f>
        <v/>
      </c>
      <c r="O233" s="3" t="n">
        <v>0.0185</v>
      </c>
      <c r="P233" s="3">
        <f>O233*L233</f>
        <v/>
      </c>
      <c r="R233" s="33" t="inlineStr">
        <is>
          <t>IAU</t>
        </is>
      </c>
      <c r="S233" s="49">
        <f>'Add''l Spartan'!$QA65</f>
        <v/>
      </c>
      <c r="T233" s="61">
        <f>'ETF MTD'!$IK$28/'ETF MTD'!$IK$3-1</f>
        <v/>
      </c>
      <c r="U233" s="61">
        <f>S233*T233</f>
        <v/>
      </c>
    </row>
    <row r="234">
      <c r="A234" s="32" t="inlineStr">
        <is>
          <t>OPER</t>
        </is>
      </c>
      <c r="B234" s="49">
        <f>'Add''l Spartan'!$QA66</f>
        <v/>
      </c>
      <c r="C234" s="61" t="n">
        <v>0</v>
      </c>
      <c r="D234" s="61">
        <f>B234*C234</f>
        <v/>
      </c>
      <c r="F234" s="32" t="inlineStr">
        <is>
          <t>OPER</t>
        </is>
      </c>
      <c r="G234" s="49">
        <f>'Add''l Spartan'!$QA66</f>
        <v/>
      </c>
      <c r="H234" s="61" t="n">
        <v>0</v>
      </c>
      <c r="I234" s="61">
        <f>G234*H234</f>
        <v/>
      </c>
      <c r="K234" s="32" t="inlineStr">
        <is>
          <t>OPER</t>
        </is>
      </c>
      <c r="L234" s="49">
        <f>'Add''l Spartan'!$QA66</f>
        <v/>
      </c>
      <c r="M234" s="61" t="n"/>
      <c r="N234" s="61" t="n"/>
      <c r="R234" s="32" t="inlineStr">
        <is>
          <t>OPER</t>
        </is>
      </c>
      <c r="S234" s="49">
        <f>'Add''l Spartan'!$QA66</f>
        <v/>
      </c>
      <c r="T234" s="61" t="n"/>
      <c r="U234" s="61" t="n"/>
    </row>
    <row r="235">
      <c r="F235" s="32" t="n"/>
      <c r="G235" s="49" t="n"/>
      <c r="H235" s="61" t="n"/>
      <c r="I235" s="61" t="n"/>
      <c r="K235" s="32" t="inlineStr">
        <is>
          <t>ISTB</t>
        </is>
      </c>
      <c r="L235" s="49" t="n"/>
      <c r="M235" s="61" t="n"/>
      <c r="N235" s="61" t="n"/>
      <c r="R235" s="32" t="n"/>
      <c r="S235" s="49" t="n"/>
      <c r="T235" s="61" t="n"/>
      <c r="U235" s="61" t="n"/>
    </row>
    <row r="236">
      <c r="A236" s="33" t="inlineStr">
        <is>
          <t>Cash</t>
        </is>
      </c>
      <c r="B236" s="49">
        <f>1-SUM(B223:B234)</f>
        <v/>
      </c>
      <c r="C236" s="61" t="n">
        <v>0</v>
      </c>
      <c r="D236" s="61">
        <f>B236*C236</f>
        <v/>
      </c>
      <c r="F236" s="33" t="inlineStr">
        <is>
          <t>Cash</t>
        </is>
      </c>
      <c r="G236" s="49">
        <f>1-SUM(G223:G235)</f>
        <v/>
      </c>
      <c r="H236" s="61" t="n">
        <v>0</v>
      </c>
      <c r="I236" s="61">
        <f>G236*H236</f>
        <v/>
      </c>
      <c r="K236" s="33" t="inlineStr">
        <is>
          <t>Cash</t>
        </is>
      </c>
      <c r="L236" s="49">
        <f>1-SUM(L223:L235)</f>
        <v/>
      </c>
      <c r="M236" s="61" t="n">
        <v>0</v>
      </c>
      <c r="N236" s="61">
        <f>L236*M236</f>
        <v/>
      </c>
      <c r="R236" s="33" t="inlineStr">
        <is>
          <t>Cash</t>
        </is>
      </c>
      <c r="S236" s="49">
        <f>1-SUM(S223:S235)</f>
        <v/>
      </c>
      <c r="T236" s="61" t="n">
        <v>0</v>
      </c>
      <c r="U236" s="61">
        <f>S236*T236</f>
        <v/>
      </c>
    </row>
    <row r="237">
      <c r="A237" s="33" t="n"/>
      <c r="B237" s="33" t="n"/>
      <c r="C237" s="33" t="n"/>
      <c r="D237" s="33" t="n"/>
      <c r="F237" s="33" t="n"/>
      <c r="G237" s="33" t="n"/>
      <c r="H237" s="33" t="n"/>
      <c r="I237" s="33" t="n"/>
    </row>
    <row r="238">
      <c r="A238" s="33" t="inlineStr">
        <is>
          <t>Total</t>
        </is>
      </c>
      <c r="B238" s="48">
        <f>SUM(B223:B236)</f>
        <v/>
      </c>
      <c r="C238" s="33" t="n"/>
      <c r="D238" s="46">
        <f>SUM(D223:D236)</f>
        <v/>
      </c>
      <c r="F238" s="33" t="inlineStr">
        <is>
          <t>Total</t>
        </is>
      </c>
      <c r="G238" s="48">
        <f>SUM(G223:G237)</f>
        <v/>
      </c>
      <c r="H238" s="33" t="n"/>
      <c r="I238" s="46">
        <f>SUM(I223:I236)</f>
        <v/>
      </c>
      <c r="K238" s="33" t="inlineStr">
        <is>
          <t>Total</t>
        </is>
      </c>
      <c r="L238" s="48">
        <f>SUM(L223:L237)</f>
        <v/>
      </c>
      <c r="M238" s="33" t="n"/>
      <c r="N238" s="46">
        <f>SUM(N223:N236)</f>
        <v/>
      </c>
      <c r="P238" s="46">
        <f>SUM(P223:P236)</f>
        <v/>
      </c>
      <c r="R238" s="33" t="inlineStr">
        <is>
          <t>Total</t>
        </is>
      </c>
      <c r="S238" s="48">
        <f>SUM(S223:S237)</f>
        <v/>
      </c>
      <c r="T238" s="33" t="n"/>
      <c r="U238" s="46">
        <f>SUM(U223:U236)</f>
        <v/>
      </c>
    </row>
    <row r="239">
      <c r="F239" s="23" t="n"/>
      <c r="K239" s="23" t="n"/>
    </row>
    <row r="240">
      <c r="A240" t="inlineStr">
        <is>
          <t>Tier 1 Strategic Core Growth</t>
        </is>
      </c>
      <c r="B240" s="33" t="n"/>
      <c r="C240" s="33" t="n"/>
      <c r="D240" s="33" t="n"/>
      <c r="F240" t="inlineStr">
        <is>
          <t>Tier 1 Strategic Core Growth</t>
        </is>
      </c>
      <c r="G240" s="33" t="n"/>
      <c r="H240" s="33" t="n"/>
      <c r="I240" s="33" t="n"/>
      <c r="K240" t="inlineStr">
        <is>
          <t>Tier 1 Strategic Core Growth</t>
        </is>
      </c>
      <c r="L240" s="33" t="n"/>
      <c r="M240" s="33" t="n"/>
      <c r="N240" s="33" t="n"/>
      <c r="O240" t="inlineStr">
        <is>
          <t>Expense</t>
        </is>
      </c>
      <c r="R240" t="inlineStr">
        <is>
          <t>Tier 1 Strategic Core Growth</t>
        </is>
      </c>
      <c r="S240" s="33" t="n"/>
      <c r="T240" s="33" t="n"/>
      <c r="U240" s="33" t="n"/>
    </row>
    <row r="241">
      <c r="A241" s="32" t="inlineStr">
        <is>
          <t>SPTM</t>
        </is>
      </c>
      <c r="B241" s="49">
        <f>MODEL!$RI90</f>
        <v/>
      </c>
      <c r="C241" s="61">
        <f>'ETF MTD'!$K$28/'ETF MTD'!$K$3-1</f>
        <v/>
      </c>
      <c r="D241" s="61">
        <f>B241*C241</f>
        <v/>
      </c>
      <c r="F241" s="32" t="inlineStr">
        <is>
          <t>SCHB</t>
        </is>
      </c>
      <c r="G241" s="49">
        <f>MODEL!$RI90</f>
        <v/>
      </c>
      <c r="H241" s="61">
        <f>'ETF MTD'!$K$28/'ETF MTD'!$K$3-1</f>
        <v/>
      </c>
      <c r="I241" s="61">
        <f>G241*H241</f>
        <v/>
      </c>
      <c r="K241" s="32" t="inlineStr">
        <is>
          <t>ITOT</t>
        </is>
      </c>
      <c r="L241" s="49">
        <f>MODEL!$RI90</f>
        <v/>
      </c>
      <c r="M241" s="61">
        <f>'ETF MTD'!$K$28/'ETF MTD'!$K$3-1</f>
        <v/>
      </c>
      <c r="N241" s="61">
        <f>L241*M241</f>
        <v/>
      </c>
      <c r="O241" s="32" t="n">
        <v>0.0003</v>
      </c>
      <c r="P241" s="3">
        <f>O241*L241</f>
        <v/>
      </c>
      <c r="R241" s="32" t="inlineStr">
        <is>
          <t>ITOT</t>
        </is>
      </c>
      <c r="S241" s="49">
        <f>MODEL!$RI90</f>
        <v/>
      </c>
      <c r="T241" s="61">
        <f>'ETF MTD'!$K$28/'ETF MTD'!$K$3-1</f>
        <v/>
      </c>
      <c r="U241" s="61">
        <f>S241*T241</f>
        <v/>
      </c>
    </row>
    <row r="242">
      <c r="A242" t="inlineStr">
        <is>
          <t>SPDW</t>
        </is>
      </c>
      <c r="B242" s="49">
        <f>MODEL!$RI91</f>
        <v/>
      </c>
      <c r="C242" s="61">
        <f>'ETF MTD'!$VO$28/'ETF MTD'!$VO$3-1</f>
        <v/>
      </c>
      <c r="D242" s="61">
        <f>B242*C242</f>
        <v/>
      </c>
      <c r="F242" t="inlineStr">
        <is>
          <t>SCHF</t>
        </is>
      </c>
      <c r="G242" s="49">
        <f>MODEL!$RI91</f>
        <v/>
      </c>
      <c r="H242" s="61">
        <f>'ETF MTD'!$VO$28/'ETF MTD'!$VO$3-1</f>
        <v/>
      </c>
      <c r="I242" s="61">
        <f>G242*H242</f>
        <v/>
      </c>
      <c r="K242" t="inlineStr">
        <is>
          <t>IXUS</t>
        </is>
      </c>
      <c r="L242" s="49">
        <f>MODEL!$RI91</f>
        <v/>
      </c>
      <c r="M242" s="61">
        <f>'ETF MTD'!$VO$28/'ETF MTD'!$VO$3-1</f>
        <v/>
      </c>
      <c r="N242" s="61">
        <f>L242*M242</f>
        <v/>
      </c>
      <c r="O242" s="32" t="n">
        <v>0.0011</v>
      </c>
      <c r="P242" s="3">
        <f>O242*L242</f>
        <v/>
      </c>
      <c r="R242" t="inlineStr">
        <is>
          <t>IXUS</t>
        </is>
      </c>
      <c r="S242" s="49">
        <f>MODEL!$RI91</f>
        <v/>
      </c>
      <c r="T242" s="61">
        <f>'ETF MTD'!$VO$28/'ETF MTD'!$VO$3-1</f>
        <v/>
      </c>
      <c r="U242" s="61">
        <f>S242*T242</f>
        <v/>
      </c>
    </row>
    <row r="243">
      <c r="A243" t="inlineStr">
        <is>
          <t>SPEM</t>
        </is>
      </c>
      <c r="B243" s="49">
        <f>MODEL!$RI92</f>
        <v/>
      </c>
      <c r="C243" s="61">
        <f>'ETF MTD'!$PU$28/'ETF MTD'!$PU$3-1</f>
        <v/>
      </c>
      <c r="D243" s="61">
        <f>B243*C243</f>
        <v/>
      </c>
      <c r="F243" t="inlineStr">
        <is>
          <t>SCHE</t>
        </is>
      </c>
      <c r="G243" s="49">
        <f>MODEL!$RI92</f>
        <v/>
      </c>
      <c r="H243" s="61">
        <f>'ETF MTD'!$PU$28/'ETF MTD'!$PU$3-1</f>
        <v/>
      </c>
      <c r="I243" s="61">
        <f>G243*H243</f>
        <v/>
      </c>
      <c r="K243" t="inlineStr">
        <is>
          <t>IEMG</t>
        </is>
      </c>
      <c r="L243" s="49">
        <f>MODEL!$RI92</f>
        <v/>
      </c>
      <c r="M243" s="61">
        <f>'ETF MTD'!$PU$28/'ETF MTD'!$PU$3-1</f>
        <v/>
      </c>
      <c r="N243" s="61">
        <f>L243*M243</f>
        <v/>
      </c>
      <c r="O243" s="32" t="n">
        <v>0.0014</v>
      </c>
      <c r="P243" s="3">
        <f>O243*L243</f>
        <v/>
      </c>
      <c r="R243" t="inlineStr">
        <is>
          <t>IEMG</t>
        </is>
      </c>
      <c r="S243" s="49">
        <f>MODEL!$RI92</f>
        <v/>
      </c>
      <c r="T243" s="61">
        <f>'ETF MTD'!$PU$28/'ETF MTD'!$PU$3-1</f>
        <v/>
      </c>
      <c r="U243" s="61">
        <f>S243*T243</f>
        <v/>
      </c>
    </row>
    <row r="244">
      <c r="A244" t="inlineStr">
        <is>
          <t>USRT</t>
        </is>
      </c>
      <c r="B244" s="49">
        <f>MODEL!$RI93</f>
        <v/>
      </c>
      <c r="C244" s="61">
        <f>'ETF MTD'!$JU$28/'ETF MTD'!$JU$3-1</f>
        <v/>
      </c>
      <c r="D244" s="61">
        <f>B244*C244</f>
        <v/>
      </c>
      <c r="F244" t="inlineStr">
        <is>
          <t>SCHH</t>
        </is>
      </c>
      <c r="G244" s="49">
        <f>MODEL!$RI93</f>
        <v/>
      </c>
      <c r="H244" s="61">
        <f>'ETF MTD'!$JU$28/'ETF MTD'!$JU$3-1</f>
        <v/>
      </c>
      <c r="I244" s="61">
        <f>G244*H244</f>
        <v/>
      </c>
      <c r="K244" t="inlineStr">
        <is>
          <t>USRT</t>
        </is>
      </c>
      <c r="L244" s="49">
        <f>MODEL!$RI93</f>
        <v/>
      </c>
      <c r="M244" s="61">
        <f>'ETF MTD'!$JU$28/'ETF MTD'!$JU$3-1</f>
        <v/>
      </c>
      <c r="N244" s="61">
        <f>L244*M244</f>
        <v/>
      </c>
      <c r="O244" s="32" t="n">
        <v>0.0008</v>
      </c>
      <c r="P244" s="3">
        <f>O244*L244</f>
        <v/>
      </c>
      <c r="R244" t="inlineStr">
        <is>
          <t>IYR</t>
        </is>
      </c>
      <c r="S244" s="49">
        <f>MODEL!$RI93</f>
        <v/>
      </c>
      <c r="T244" s="61">
        <f>'ETF MTD'!$JU$28/'ETF MTD'!$JU$3-1</f>
        <v/>
      </c>
      <c r="U244" s="61">
        <f>S244*T244</f>
        <v/>
      </c>
    </row>
    <row r="245">
      <c r="A245" t="inlineStr">
        <is>
          <t>SPTL</t>
        </is>
      </c>
      <c r="B245" s="49">
        <f>MODEL!$RI94</f>
        <v/>
      </c>
      <c r="C245" s="61">
        <f>'ETF MTD'!$DO$28/'ETF MTD'!$DO$3-1</f>
        <v/>
      </c>
      <c r="D245" s="61">
        <f>B245*C245</f>
        <v/>
      </c>
      <c r="F245" t="inlineStr">
        <is>
          <t>SPTL</t>
        </is>
      </c>
      <c r="G245" s="49">
        <f>MODEL!$RI94</f>
        <v/>
      </c>
      <c r="H245" s="61">
        <f>'ETF MTD'!$DO$28/'ETF MTD'!$DO$3-1</f>
        <v/>
      </c>
      <c r="I245" s="61">
        <f>G245*H245</f>
        <v/>
      </c>
      <c r="K245" t="inlineStr">
        <is>
          <t>SPTL</t>
        </is>
      </c>
      <c r="L245" s="49">
        <f>MODEL!$RI94</f>
        <v/>
      </c>
      <c r="M245" s="61">
        <f>'ETF MTD'!$DO$28/'ETF MTD'!$DO$3-1</f>
        <v/>
      </c>
      <c r="N245" s="61">
        <f>L245*M245</f>
        <v/>
      </c>
      <c r="O245" s="32" t="n">
        <v>0.0015</v>
      </c>
      <c r="P245" s="3">
        <f>O245*L245</f>
        <v/>
      </c>
      <c r="R245" t="inlineStr">
        <is>
          <t>SPTL</t>
        </is>
      </c>
      <c r="S245" s="49">
        <f>MODEL!$RI94</f>
        <v/>
      </c>
      <c r="T245" s="61">
        <f>'ETF MTD'!$DO$28/'ETF MTD'!$DO$3-1</f>
        <v/>
      </c>
      <c r="U245" s="61">
        <f>S245*T245</f>
        <v/>
      </c>
    </row>
    <row r="246">
      <c r="A246" t="inlineStr">
        <is>
          <t>GOVT</t>
        </is>
      </c>
      <c r="B246" s="49">
        <f>MODEL!$RI95</f>
        <v/>
      </c>
      <c r="C246" s="61">
        <f>'ETF MTD'!$OW$28/'ETF MTD'!$OW$3-1</f>
        <v/>
      </c>
      <c r="D246" s="61">
        <f>B246*C246</f>
        <v/>
      </c>
      <c r="F246" t="inlineStr">
        <is>
          <t>SCHR</t>
        </is>
      </c>
      <c r="G246" s="49">
        <f>MODEL!$RI95</f>
        <v/>
      </c>
      <c r="H246" s="61">
        <f>'ETF MTD'!$OW$28/'ETF MTD'!$OW$3-1</f>
        <v/>
      </c>
      <c r="I246" s="61">
        <f>G246*H246</f>
        <v/>
      </c>
      <c r="K246" t="inlineStr">
        <is>
          <t>IUSB</t>
        </is>
      </c>
      <c r="L246" s="49">
        <f>MODEL!$RI95</f>
        <v/>
      </c>
      <c r="M246" s="61">
        <f>'ETF MTD'!$OW$28/'ETF MTD'!$OW$3-1</f>
        <v/>
      </c>
      <c r="N246" s="61">
        <f>L246*M246</f>
        <v/>
      </c>
      <c r="O246" s="32" t="n">
        <v>0.0005</v>
      </c>
      <c r="P246" s="3">
        <f>O246*L246</f>
        <v/>
      </c>
      <c r="R246" t="inlineStr">
        <is>
          <t>GOVT</t>
        </is>
      </c>
      <c r="S246" s="49">
        <f>MODEL!$RI95</f>
        <v/>
      </c>
      <c r="T246" s="61">
        <f>'ETF MTD'!$OW$28/'ETF MTD'!$OW$3-1</f>
        <v/>
      </c>
      <c r="U246" s="61">
        <f>S246*T246</f>
        <v/>
      </c>
    </row>
    <row r="247">
      <c r="A247" t="inlineStr">
        <is>
          <t>IAGG</t>
        </is>
      </c>
      <c r="B247" s="49">
        <f>MODEL!$RI96</f>
        <v/>
      </c>
      <c r="C247" s="61">
        <f>'ETF MTD'!$KG$28/'ETF MTD'!$KG$3-1</f>
        <v/>
      </c>
      <c r="D247" s="61">
        <f>B247*C247</f>
        <v/>
      </c>
      <c r="F247" s="33" t="inlineStr">
        <is>
          <t>BWX</t>
        </is>
      </c>
      <c r="G247" s="49">
        <f>MODEL!$RI96</f>
        <v/>
      </c>
      <c r="H247" s="61">
        <f>'ETF MTD'!$KG$28/'ETF MTD'!$KG$3-1</f>
        <v/>
      </c>
      <c r="I247" s="61">
        <f>G247*H247</f>
        <v/>
      </c>
      <c r="K247" t="inlineStr">
        <is>
          <t>IAGG</t>
        </is>
      </c>
      <c r="L247" s="49">
        <f>MODEL!$RI96</f>
        <v/>
      </c>
      <c r="M247" s="61">
        <f>'ETF MTD'!$KG$28/'ETF MTD'!$KG$3-1</f>
        <v/>
      </c>
      <c r="N247" s="61">
        <f>L247*M247</f>
        <v/>
      </c>
      <c r="O247" s="32" t="n">
        <v>0.0009</v>
      </c>
      <c r="P247" s="3">
        <f>O247*L247</f>
        <v/>
      </c>
      <c r="R247" t="inlineStr">
        <is>
          <t>IGOV</t>
        </is>
      </c>
      <c r="S247" s="49">
        <f>MODEL!$RI96</f>
        <v/>
      </c>
      <c r="T247" s="61">
        <f>'ETF MTD'!$KG$28/'ETF MTD'!$KG$3-1</f>
        <v/>
      </c>
      <c r="U247" s="61">
        <f>S247*T247</f>
        <v/>
      </c>
    </row>
    <row r="248">
      <c r="A248" t="inlineStr">
        <is>
          <t>IPE</t>
        </is>
      </c>
      <c r="B248" s="49">
        <f>MODEL!$RI97</f>
        <v/>
      </c>
      <c r="C248" s="61">
        <f>'ETF MTD'!$DU$28/'ETF MTD'!$DU$3-1</f>
        <v/>
      </c>
      <c r="D248" s="61">
        <f>B248*C248</f>
        <v/>
      </c>
      <c r="F248" t="inlineStr">
        <is>
          <t>SCHP</t>
        </is>
      </c>
      <c r="G248" s="49">
        <f>MODEL!$RI97</f>
        <v/>
      </c>
      <c r="H248" s="61">
        <f>'ETF MTD'!$DU$28/'ETF MTD'!$DU$3-1</f>
        <v/>
      </c>
      <c r="I248" s="61">
        <f>G248*H248</f>
        <v/>
      </c>
      <c r="K248" t="inlineStr">
        <is>
          <t>TIP</t>
        </is>
      </c>
      <c r="L248" s="49">
        <f>MODEL!$RI97</f>
        <v/>
      </c>
      <c r="M248" s="61">
        <f>'ETF MTD'!$DU$28/'ETF MTD'!$DU$3-1</f>
        <v/>
      </c>
      <c r="N248" s="61">
        <f>L248*M248</f>
        <v/>
      </c>
      <c r="O248" s="32" t="n">
        <v>0.0019</v>
      </c>
      <c r="P248" s="3">
        <f>O248*L248</f>
        <v/>
      </c>
      <c r="R248" t="inlineStr">
        <is>
          <t>TIP</t>
        </is>
      </c>
      <c r="S248" s="49">
        <f>MODEL!$RI97</f>
        <v/>
      </c>
      <c r="T248" s="61">
        <f>'ETF MTD'!$DU$28/'ETF MTD'!$DU$3-1</f>
        <v/>
      </c>
      <c r="U248" s="61">
        <f>S248*T248</f>
        <v/>
      </c>
    </row>
    <row r="249">
      <c r="A249" s="33" t="inlineStr">
        <is>
          <t>IAU</t>
        </is>
      </c>
      <c r="B249" s="49">
        <f>MODEL!$RI98</f>
        <v/>
      </c>
      <c r="C249" s="61">
        <f>'ETF MTD'!$IK$28/'ETF MTD'!$IK$3-1</f>
        <v/>
      </c>
      <c r="D249" s="61">
        <f>B249*C249</f>
        <v/>
      </c>
      <c r="F249" s="33" t="inlineStr">
        <is>
          <t>IAU</t>
        </is>
      </c>
      <c r="G249" s="49">
        <f>MODEL!$RI98</f>
        <v/>
      </c>
      <c r="H249" s="61">
        <f>'ETF MTD'!$IK$28/'ETF MTD'!$IK$3-1</f>
        <v/>
      </c>
      <c r="I249" s="61">
        <f>G249*H249</f>
        <v/>
      </c>
      <c r="K249" s="33" t="inlineStr">
        <is>
          <t>IAU</t>
        </is>
      </c>
      <c r="L249" s="49">
        <f>MODEL!$RI98</f>
        <v/>
      </c>
      <c r="M249" s="61">
        <f>'ETF MTD'!$IK$28/'ETF MTD'!$IK$3-1</f>
        <v/>
      </c>
      <c r="N249" s="61">
        <f>L249*M249</f>
        <v/>
      </c>
      <c r="O249" s="3" t="n">
        <v>0.0185</v>
      </c>
      <c r="P249" s="3">
        <f>O249*L249</f>
        <v/>
      </c>
      <c r="R249" s="33" t="inlineStr">
        <is>
          <t>IAU</t>
        </is>
      </c>
      <c r="S249" s="49">
        <f>MODEL!$RI98</f>
        <v/>
      </c>
      <c r="T249" s="61">
        <f>'ETF MTD'!$IK$28/'ETF MTD'!$IK$3-1</f>
        <v/>
      </c>
      <c r="U249" s="61">
        <f>S249*T249</f>
        <v/>
      </c>
    </row>
    <row r="250">
      <c r="A250" s="32" t="inlineStr">
        <is>
          <t>SHY</t>
        </is>
      </c>
      <c r="B250" s="49">
        <f>MODEL!$RI99</f>
        <v/>
      </c>
      <c r="C250" s="61">
        <f>'ETF MTD'!$ES$28/'ETF MTD'!$ES$3-1</f>
        <v/>
      </c>
      <c r="D250" s="61">
        <f>B250*C250</f>
        <v/>
      </c>
      <c r="F250" s="32" t="inlineStr">
        <is>
          <t>SCHO</t>
        </is>
      </c>
      <c r="G250" s="49">
        <f>MODEL!$RI99</f>
        <v/>
      </c>
      <c r="H250" s="61">
        <f>'ETF MTD'!$ES$28/'ETF MTD'!$ES$3-1</f>
        <v/>
      </c>
      <c r="I250" s="61">
        <f>G250*H250</f>
        <v/>
      </c>
      <c r="K250" s="32" t="inlineStr">
        <is>
          <t>SHY</t>
        </is>
      </c>
      <c r="L250" s="49">
        <f>MODEL!$RI99</f>
        <v/>
      </c>
      <c r="M250" s="61">
        <f>'ETF MTD'!$ES$28/'ETF MTD'!$ES$3-1</f>
        <v/>
      </c>
      <c r="N250" s="61">
        <f>L250*M250</f>
        <v/>
      </c>
      <c r="O250" s="32" t="n">
        <v>0.0015</v>
      </c>
      <c r="P250" s="3">
        <f>O250*L250</f>
        <v/>
      </c>
      <c r="R250" s="32" t="inlineStr">
        <is>
          <t>SHY</t>
        </is>
      </c>
      <c r="S250" s="49">
        <f>MODEL!$RI99</f>
        <v/>
      </c>
      <c r="T250" s="61">
        <f>'ETF MTD'!$ES$28/'ETF MTD'!$ES$3-1</f>
        <v/>
      </c>
      <c r="U250" s="61">
        <f>S250*T250</f>
        <v/>
      </c>
    </row>
    <row r="251">
      <c r="A251" s="32" t="inlineStr">
        <is>
          <t>OPER</t>
        </is>
      </c>
      <c r="B251" s="49">
        <f>MODEL!$RI100</f>
        <v/>
      </c>
      <c r="C251" s="61" t="n">
        <v>0</v>
      </c>
      <c r="D251" s="61">
        <f>B251*C251</f>
        <v/>
      </c>
      <c r="F251" s="32" t="inlineStr">
        <is>
          <t>OPER</t>
        </is>
      </c>
      <c r="G251" s="49">
        <f>MODEL!$RI100</f>
        <v/>
      </c>
      <c r="H251" s="61" t="n">
        <v>0</v>
      </c>
      <c r="I251" s="61">
        <f>G251*H251</f>
        <v/>
      </c>
      <c r="K251" s="32" t="inlineStr">
        <is>
          <t>OPER</t>
        </is>
      </c>
      <c r="L251" s="49">
        <f>MODEL!$RI100</f>
        <v/>
      </c>
      <c r="M251" s="61" t="n"/>
      <c r="N251" s="61" t="n"/>
      <c r="R251" s="32" t="inlineStr">
        <is>
          <t>OPER</t>
        </is>
      </c>
      <c r="S251" s="49">
        <f>MODEL!$RI100</f>
        <v/>
      </c>
      <c r="T251" s="61" t="n"/>
      <c r="U251" s="61" t="n"/>
    </row>
    <row r="252">
      <c r="F252" s="32" t="n"/>
      <c r="G252" s="49" t="n"/>
      <c r="H252" s="61" t="n"/>
      <c r="I252" s="61" t="n"/>
      <c r="K252" s="32" t="inlineStr">
        <is>
          <t>ISTB</t>
        </is>
      </c>
      <c r="L252" s="49" t="n"/>
      <c r="M252" s="61" t="n"/>
      <c r="N252" s="61" t="n"/>
      <c r="R252" s="32" t="n"/>
      <c r="S252" s="49" t="n"/>
      <c r="T252" s="61" t="n"/>
      <c r="U252" s="61" t="n"/>
    </row>
    <row r="253">
      <c r="A253" s="33" t="inlineStr">
        <is>
          <t>Cash</t>
        </is>
      </c>
      <c r="B253" s="49">
        <f>1-SUM(B241:B251)</f>
        <v/>
      </c>
      <c r="C253" s="61" t="n">
        <v>0</v>
      </c>
      <c r="D253" s="61">
        <f>B253*C253</f>
        <v/>
      </c>
      <c r="F253" s="33" t="inlineStr">
        <is>
          <t>Cash</t>
        </is>
      </c>
      <c r="G253" s="49">
        <f>1-SUM(G241:G252)</f>
        <v/>
      </c>
      <c r="H253" s="61" t="n">
        <v>0</v>
      </c>
      <c r="I253" s="61">
        <f>G253*H253</f>
        <v/>
      </c>
      <c r="K253" s="33" t="inlineStr">
        <is>
          <t>Cash</t>
        </is>
      </c>
      <c r="L253" s="49">
        <f>1-SUM(L241:L252)</f>
        <v/>
      </c>
      <c r="M253" s="61" t="n">
        <v>0</v>
      </c>
      <c r="N253" s="61">
        <f>L253*M253</f>
        <v/>
      </c>
      <c r="R253" s="33" t="inlineStr">
        <is>
          <t>Cash</t>
        </is>
      </c>
      <c r="S253" s="49">
        <f>1-SUM(S241:S252)</f>
        <v/>
      </c>
      <c r="T253" s="61" t="n">
        <v>0</v>
      </c>
      <c r="U253" s="61">
        <f>S253*T253</f>
        <v/>
      </c>
    </row>
    <row r="254">
      <c r="A254" s="33" t="n"/>
      <c r="B254" s="33" t="n"/>
      <c r="C254" s="33" t="n"/>
      <c r="D254" s="33" t="n"/>
      <c r="F254" s="33" t="n"/>
      <c r="G254" s="33" t="n"/>
      <c r="H254" s="33" t="n"/>
      <c r="I254" s="33" t="n"/>
    </row>
    <row r="255">
      <c r="A255" s="33" t="inlineStr">
        <is>
          <t>Total</t>
        </is>
      </c>
      <c r="B255" s="48">
        <f>SUM(B241:B253)</f>
        <v/>
      </c>
      <c r="C255" s="33" t="n"/>
      <c r="D255" s="46">
        <f>SUM(D241:D253)</f>
        <v/>
      </c>
      <c r="F255" s="33" t="inlineStr">
        <is>
          <t>Total</t>
        </is>
      </c>
      <c r="G255" s="48">
        <f>SUM(G241:G254)</f>
        <v/>
      </c>
      <c r="H255" s="33" t="n"/>
      <c r="I255" s="46">
        <f>SUM(I241:I253)</f>
        <v/>
      </c>
      <c r="K255" s="33" t="inlineStr">
        <is>
          <t>Total</t>
        </is>
      </c>
      <c r="L255" s="48">
        <f>SUM(L241:L254)</f>
        <v/>
      </c>
      <c r="M255" s="33" t="n"/>
      <c r="N255" s="46">
        <f>SUM(N241:N253)</f>
        <v/>
      </c>
      <c r="P255" s="46">
        <f>SUM(P241:P253)</f>
        <v/>
      </c>
      <c r="R255" s="33" t="inlineStr">
        <is>
          <t>Total</t>
        </is>
      </c>
      <c r="S255" s="48">
        <f>SUM(S241:S254)</f>
        <v/>
      </c>
      <c r="T255" s="33" t="n"/>
      <c r="U255" s="46">
        <f>SUM(U241:U253)</f>
        <v/>
      </c>
    </row>
    <row r="256">
      <c r="A256" s="33" t="n"/>
      <c r="B256" s="48" t="n"/>
      <c r="C256" s="33" t="n"/>
      <c r="D256" s="46" t="n"/>
    </row>
    <row r="257">
      <c r="A257" t="inlineStr">
        <is>
          <t>Tier 1 Strategic Core Mod Growth</t>
        </is>
      </c>
      <c r="B257" s="33" t="n"/>
      <c r="C257" s="33" t="n"/>
      <c r="D257" s="33" t="n"/>
      <c r="F257" t="inlineStr">
        <is>
          <t>Tier 1 Strategic Core Mod Growth</t>
        </is>
      </c>
      <c r="G257" s="33" t="n"/>
      <c r="H257" s="33" t="n"/>
      <c r="I257" s="33" t="n"/>
      <c r="K257" t="inlineStr">
        <is>
          <t>Tier 1 Strategic Core Mod Growth</t>
        </is>
      </c>
      <c r="L257" s="33" t="n"/>
      <c r="M257" s="33" t="n"/>
      <c r="N257" s="33" t="n"/>
      <c r="O257" t="inlineStr">
        <is>
          <t>Expense</t>
        </is>
      </c>
      <c r="R257" t="inlineStr">
        <is>
          <t>Tier 1 Strategic Core Mod Growth</t>
        </is>
      </c>
      <c r="S257" s="33" t="n"/>
      <c r="T257" s="33" t="n"/>
      <c r="U257" s="33" t="n"/>
    </row>
    <row r="258">
      <c r="A258" s="32" t="inlineStr">
        <is>
          <t>SPTM</t>
        </is>
      </c>
      <c r="B258" s="49">
        <f>MODEL!$RI107</f>
        <v/>
      </c>
      <c r="C258" s="61">
        <f>'ETF MTD'!$K$28/'ETF MTD'!$K$3-1</f>
        <v/>
      </c>
      <c r="D258" s="61">
        <f>B258*C258</f>
        <v/>
      </c>
      <c r="F258" s="32" t="inlineStr">
        <is>
          <t>SCHB</t>
        </is>
      </c>
      <c r="G258" s="49">
        <f>MODEL!$RI107</f>
        <v/>
      </c>
      <c r="H258" s="61">
        <f>'ETF MTD'!$K$28/'ETF MTD'!$K$3-1</f>
        <v/>
      </c>
      <c r="I258" s="61">
        <f>G258*H258</f>
        <v/>
      </c>
      <c r="K258" s="32" t="inlineStr">
        <is>
          <t>ITOT</t>
        </is>
      </c>
      <c r="L258" s="49">
        <f>MODEL!$RI107</f>
        <v/>
      </c>
      <c r="M258" s="61">
        <f>'ETF MTD'!$K$28/'ETF MTD'!$K$3-1</f>
        <v/>
      </c>
      <c r="N258" s="61">
        <f>L258*M258</f>
        <v/>
      </c>
      <c r="O258" s="32" t="n">
        <v>0.0003</v>
      </c>
      <c r="P258" s="3">
        <f>O258*L258</f>
        <v/>
      </c>
      <c r="R258" s="32" t="inlineStr">
        <is>
          <t>ITOT</t>
        </is>
      </c>
      <c r="S258" s="49">
        <f>MODEL!$RI107</f>
        <v/>
      </c>
      <c r="T258" s="61">
        <f>'ETF MTD'!$K$28/'ETF MTD'!$K$3-1</f>
        <v/>
      </c>
      <c r="U258" s="61">
        <f>S258*T258</f>
        <v/>
      </c>
    </row>
    <row r="259">
      <c r="A259" t="inlineStr">
        <is>
          <t>SPDW</t>
        </is>
      </c>
      <c r="B259" s="49">
        <f>MODEL!$RI108</f>
        <v/>
      </c>
      <c r="C259" s="61">
        <f>'ETF MTD'!$VO$28/'ETF MTD'!$VO$3-1</f>
        <v/>
      </c>
      <c r="D259" s="61">
        <f>B259*C259</f>
        <v/>
      </c>
      <c r="F259" t="inlineStr">
        <is>
          <t>SCHF</t>
        </is>
      </c>
      <c r="G259" s="49">
        <f>MODEL!$RI108</f>
        <v/>
      </c>
      <c r="H259" s="61">
        <f>'ETF MTD'!$VO$28/'ETF MTD'!$VO$3-1</f>
        <v/>
      </c>
      <c r="I259" s="61">
        <f>G259*H259</f>
        <v/>
      </c>
      <c r="K259" t="inlineStr">
        <is>
          <t>IXUS</t>
        </is>
      </c>
      <c r="L259" s="49">
        <f>MODEL!$RI108</f>
        <v/>
      </c>
      <c r="M259" s="61">
        <f>'ETF MTD'!$VO$28/'ETF MTD'!$VO$3-1</f>
        <v/>
      </c>
      <c r="N259" s="61">
        <f>L259*M259</f>
        <v/>
      </c>
      <c r="O259" s="32" t="n">
        <v>0.0011</v>
      </c>
      <c r="P259" s="3">
        <f>O259*L259</f>
        <v/>
      </c>
      <c r="R259" t="inlineStr">
        <is>
          <t>IXUS</t>
        </is>
      </c>
      <c r="S259" s="49">
        <f>MODEL!$RI108</f>
        <v/>
      </c>
      <c r="T259" s="61">
        <f>'ETF MTD'!$VO$28/'ETF MTD'!$VO$3-1</f>
        <v/>
      </c>
      <c r="U259" s="61">
        <f>S259*T259</f>
        <v/>
      </c>
    </row>
    <row r="260">
      <c r="A260" t="inlineStr">
        <is>
          <t>SPEM</t>
        </is>
      </c>
      <c r="B260" s="49">
        <f>MODEL!$RI109</f>
        <v/>
      </c>
      <c r="C260" s="61">
        <f>'ETF MTD'!$PU$28/'ETF MTD'!$PU$3-1</f>
        <v/>
      </c>
      <c r="D260" s="61">
        <f>B260*C260</f>
        <v/>
      </c>
      <c r="F260" t="inlineStr">
        <is>
          <t>SCHE</t>
        </is>
      </c>
      <c r="G260" s="49">
        <f>MODEL!$RI109</f>
        <v/>
      </c>
      <c r="H260" s="61">
        <f>'ETF MTD'!$PU$28/'ETF MTD'!$PU$3-1</f>
        <v/>
      </c>
      <c r="I260" s="61">
        <f>G260*H260</f>
        <v/>
      </c>
      <c r="K260" t="inlineStr">
        <is>
          <t>IEMG</t>
        </is>
      </c>
      <c r="L260" s="49">
        <f>MODEL!$RI109</f>
        <v/>
      </c>
      <c r="M260" s="61">
        <f>'ETF MTD'!$PU$28/'ETF MTD'!$PU$3-1</f>
        <v/>
      </c>
      <c r="N260" s="61">
        <f>L260*M260</f>
        <v/>
      </c>
      <c r="O260" s="32" t="n">
        <v>0.0014</v>
      </c>
      <c r="P260" s="3">
        <f>O260*L260</f>
        <v/>
      </c>
      <c r="R260" t="inlineStr">
        <is>
          <t>IEMG</t>
        </is>
      </c>
      <c r="S260" s="49">
        <f>MODEL!$RI109</f>
        <v/>
      </c>
      <c r="T260" s="61">
        <f>'ETF MTD'!$PU$28/'ETF MTD'!$PU$3-1</f>
        <v/>
      </c>
      <c r="U260" s="61">
        <f>S260*T260</f>
        <v/>
      </c>
    </row>
    <row r="261">
      <c r="A261" t="inlineStr">
        <is>
          <t>USRT</t>
        </is>
      </c>
      <c r="B261" s="49">
        <f>MODEL!$RI110</f>
        <v/>
      </c>
      <c r="C261" s="61">
        <f>'ETF MTD'!$JU$28/'ETF MTD'!$JU$3-1</f>
        <v/>
      </c>
      <c r="D261" s="61">
        <f>B261*C261</f>
        <v/>
      </c>
      <c r="F261" t="inlineStr">
        <is>
          <t>SCHH</t>
        </is>
      </c>
      <c r="G261" s="49">
        <f>MODEL!$RI110</f>
        <v/>
      </c>
      <c r="H261" s="61">
        <f>'ETF MTD'!$JU$28/'ETF MTD'!$JU$3-1</f>
        <v/>
      </c>
      <c r="I261" s="61">
        <f>G261*H261</f>
        <v/>
      </c>
      <c r="K261" t="inlineStr">
        <is>
          <t>USRT</t>
        </is>
      </c>
      <c r="L261" s="49">
        <f>MODEL!$RI110</f>
        <v/>
      </c>
      <c r="M261" s="61">
        <f>'ETF MTD'!$JU$28/'ETF MTD'!$JU$3-1</f>
        <v/>
      </c>
      <c r="N261" s="61">
        <f>L261*M261</f>
        <v/>
      </c>
      <c r="O261" s="32" t="n">
        <v>0.0008</v>
      </c>
      <c r="P261" s="3">
        <f>O261*L261</f>
        <v/>
      </c>
      <c r="R261" t="inlineStr">
        <is>
          <t>IYR</t>
        </is>
      </c>
      <c r="S261" s="49">
        <f>MODEL!$RI110</f>
        <v/>
      </c>
      <c r="T261" s="61">
        <f>'ETF MTD'!$JU$28/'ETF MTD'!$JU$3-1</f>
        <v/>
      </c>
      <c r="U261" s="61">
        <f>S261*T261</f>
        <v/>
      </c>
    </row>
    <row r="262">
      <c r="A262" t="inlineStr">
        <is>
          <t>SPTL</t>
        </is>
      </c>
      <c r="B262" s="49">
        <f>MODEL!$RI111</f>
        <v/>
      </c>
      <c r="C262" s="61">
        <f>'ETF MTD'!$DO$28/'ETF MTD'!$DO$3-1</f>
        <v/>
      </c>
      <c r="D262" s="61">
        <f>B262*C262</f>
        <v/>
      </c>
      <c r="F262" t="inlineStr">
        <is>
          <t>SPTL</t>
        </is>
      </c>
      <c r="G262" s="49">
        <f>MODEL!$RI111</f>
        <v/>
      </c>
      <c r="H262" s="61">
        <f>'ETF MTD'!$DO$28/'ETF MTD'!$DO$3-1</f>
        <v/>
      </c>
      <c r="I262" s="61">
        <f>G262*H262</f>
        <v/>
      </c>
      <c r="K262" t="inlineStr">
        <is>
          <t>SPTL</t>
        </is>
      </c>
      <c r="L262" s="49">
        <f>MODEL!$RI111</f>
        <v/>
      </c>
      <c r="M262" s="61">
        <f>'ETF MTD'!$DO$28/'ETF MTD'!$DO$3-1</f>
        <v/>
      </c>
      <c r="N262" s="61">
        <f>L262*M262</f>
        <v/>
      </c>
      <c r="O262" s="32" t="n">
        <v>0.0015</v>
      </c>
      <c r="P262" s="3">
        <f>O262*L262</f>
        <v/>
      </c>
      <c r="R262" t="inlineStr">
        <is>
          <t>SPTL</t>
        </is>
      </c>
      <c r="S262" s="49">
        <f>MODEL!$RI111</f>
        <v/>
      </c>
      <c r="T262" s="61">
        <f>'ETF MTD'!$DO$28/'ETF MTD'!$DO$3-1</f>
        <v/>
      </c>
      <c r="U262" s="61">
        <f>S262*T262</f>
        <v/>
      </c>
    </row>
    <row r="263">
      <c r="A263" t="inlineStr">
        <is>
          <t>GOVT</t>
        </is>
      </c>
      <c r="B263" s="49">
        <f>MODEL!$RI112</f>
        <v/>
      </c>
      <c r="C263" s="61">
        <f>'ETF MTD'!$OW$28/'ETF MTD'!$OW$3-1</f>
        <v/>
      </c>
      <c r="D263" s="61">
        <f>B263*C263</f>
        <v/>
      </c>
      <c r="F263" t="inlineStr">
        <is>
          <t>SCHR</t>
        </is>
      </c>
      <c r="G263" s="49">
        <f>MODEL!$RI112</f>
        <v/>
      </c>
      <c r="H263" s="61">
        <f>'ETF MTD'!$OW$28/'ETF MTD'!$OW$3-1</f>
        <v/>
      </c>
      <c r="I263" s="61">
        <f>G263*H263</f>
        <v/>
      </c>
      <c r="K263" t="inlineStr">
        <is>
          <t>IUSB</t>
        </is>
      </c>
      <c r="L263" s="49">
        <f>MODEL!$RI112</f>
        <v/>
      </c>
      <c r="M263" s="61">
        <f>'ETF MTD'!$OW$28/'ETF MTD'!$OW$3-1</f>
        <v/>
      </c>
      <c r="N263" s="61">
        <f>L263*M263</f>
        <v/>
      </c>
      <c r="O263" s="32" t="n">
        <v>0.0011</v>
      </c>
      <c r="P263" s="3">
        <f>O263*L263</f>
        <v/>
      </c>
      <c r="R263" t="inlineStr">
        <is>
          <t>GOVT</t>
        </is>
      </c>
      <c r="S263" s="49">
        <f>MODEL!$RI112</f>
        <v/>
      </c>
      <c r="T263" s="61">
        <f>'ETF MTD'!$OW$28/'ETF MTD'!$OW$3-1</f>
        <v/>
      </c>
      <c r="U263" s="61">
        <f>S263*T263</f>
        <v/>
      </c>
    </row>
    <row r="264">
      <c r="A264" t="inlineStr">
        <is>
          <t>IAGG</t>
        </is>
      </c>
      <c r="B264" s="49">
        <f>MODEL!$RI113</f>
        <v/>
      </c>
      <c r="C264" s="61">
        <f>'ETF MTD'!$KG$28/'ETF MTD'!$KG$3-1</f>
        <v/>
      </c>
      <c r="D264" s="61">
        <f>B264*C264</f>
        <v/>
      </c>
      <c r="F264" s="33" t="inlineStr">
        <is>
          <t>BWX</t>
        </is>
      </c>
      <c r="G264" s="49">
        <f>MODEL!$RI113</f>
        <v/>
      </c>
      <c r="H264" s="61">
        <f>'ETF MTD'!$KG$28/'ETF MTD'!$KG$3-1</f>
        <v/>
      </c>
      <c r="I264" s="61">
        <f>G264*H264</f>
        <v/>
      </c>
      <c r="K264" t="inlineStr">
        <is>
          <t>IAGG</t>
        </is>
      </c>
      <c r="L264" s="49">
        <f>MODEL!$RI113</f>
        <v/>
      </c>
      <c r="M264" s="61">
        <f>'ETF MTD'!$KG$28/'ETF MTD'!$KG$3-1</f>
        <v/>
      </c>
      <c r="N264" s="61">
        <f>L264*M264</f>
        <v/>
      </c>
      <c r="O264" s="32" t="n">
        <v>0.0009</v>
      </c>
      <c r="P264" s="3">
        <f>O264*L264</f>
        <v/>
      </c>
      <c r="R264" t="inlineStr">
        <is>
          <t>IGOV</t>
        </is>
      </c>
      <c r="S264" s="49">
        <f>MODEL!$RI113</f>
        <v/>
      </c>
      <c r="T264" s="61">
        <f>'ETF MTD'!$KG$28/'ETF MTD'!$KG$3-1</f>
        <v/>
      </c>
      <c r="U264" s="61">
        <f>S264*T264</f>
        <v/>
      </c>
    </row>
    <row r="265">
      <c r="A265" t="inlineStr">
        <is>
          <t>IPE</t>
        </is>
      </c>
      <c r="B265" s="49">
        <f>MODEL!$RI114</f>
        <v/>
      </c>
      <c r="C265" s="61">
        <f>'ETF MTD'!$DU$28/'ETF MTD'!$DU$3-1</f>
        <v/>
      </c>
      <c r="D265" s="61">
        <f>B265*C265</f>
        <v/>
      </c>
      <c r="F265" t="inlineStr">
        <is>
          <t>SCHP</t>
        </is>
      </c>
      <c r="G265" s="49">
        <f>MODEL!$RI114</f>
        <v/>
      </c>
      <c r="H265" s="61">
        <f>'ETF MTD'!$DU$28/'ETF MTD'!$DU$3-1</f>
        <v/>
      </c>
      <c r="I265" s="61">
        <f>G265*H265</f>
        <v/>
      </c>
      <c r="K265" t="inlineStr">
        <is>
          <t>TIP</t>
        </is>
      </c>
      <c r="L265" s="49">
        <f>MODEL!$RI114</f>
        <v/>
      </c>
      <c r="M265" s="61">
        <f>'ETF MTD'!$DU$28/'ETF MTD'!$DU$3-1</f>
        <v/>
      </c>
      <c r="N265" s="61">
        <f>L265*M265</f>
        <v/>
      </c>
      <c r="O265" s="32" t="n">
        <v>0.002</v>
      </c>
      <c r="P265" s="3">
        <f>O265*L265</f>
        <v/>
      </c>
      <c r="R265" t="inlineStr">
        <is>
          <t>TIP</t>
        </is>
      </c>
      <c r="S265" s="49">
        <f>MODEL!$RI114</f>
        <v/>
      </c>
      <c r="T265" s="61">
        <f>'ETF MTD'!$DU$28/'ETF MTD'!$DU$3-1</f>
        <v/>
      </c>
      <c r="U265" s="61">
        <f>S265*T265</f>
        <v/>
      </c>
    </row>
    <row r="266">
      <c r="A266" s="33" t="inlineStr">
        <is>
          <t>IAU</t>
        </is>
      </c>
      <c r="B266" s="49">
        <f>MODEL!$RI115</f>
        <v/>
      </c>
      <c r="C266" s="61">
        <f>'ETF MTD'!$IK$28/'ETF MTD'!$IK$3-1</f>
        <v/>
      </c>
      <c r="D266" s="61">
        <f>B266*C266</f>
        <v/>
      </c>
      <c r="F266" s="33" t="inlineStr">
        <is>
          <t>IAU</t>
        </is>
      </c>
      <c r="G266" s="49">
        <f>MODEL!$RI115</f>
        <v/>
      </c>
      <c r="H266" s="61">
        <f>'ETF MTD'!$IK$28/'ETF MTD'!$IK$3-1</f>
        <v/>
      </c>
      <c r="I266" s="61">
        <f>G266*H266</f>
        <v/>
      </c>
      <c r="K266" s="33" t="inlineStr">
        <is>
          <t>IAU</t>
        </is>
      </c>
      <c r="L266" s="49">
        <f>MODEL!$RI115</f>
        <v/>
      </c>
      <c r="M266" s="61">
        <f>'ETF MTD'!$IK$28/'ETF MTD'!$IK$3-1</f>
        <v/>
      </c>
      <c r="N266" s="61">
        <f>L266*M266</f>
        <v/>
      </c>
      <c r="O266" s="3" t="n">
        <v>0.0185</v>
      </c>
      <c r="P266" s="3">
        <f>O266*L266</f>
        <v/>
      </c>
      <c r="R266" s="33" t="inlineStr">
        <is>
          <t>IAU</t>
        </is>
      </c>
      <c r="S266" s="49">
        <f>MODEL!$RI115</f>
        <v/>
      </c>
      <c r="T266" s="61">
        <f>'ETF MTD'!$IK$28/'ETF MTD'!$IK$3-1</f>
        <v/>
      </c>
      <c r="U266" s="61">
        <f>S266*T266</f>
        <v/>
      </c>
    </row>
    <row r="267">
      <c r="A267" s="61" t="inlineStr">
        <is>
          <t>SHY</t>
        </is>
      </c>
      <c r="B267" s="49">
        <f>MODEL!$RI116</f>
        <v/>
      </c>
      <c r="C267" s="61">
        <f>'ETF MTD'!$ES$28/'ETF MTD'!$ES$3-1</f>
        <v/>
      </c>
      <c r="D267" s="61">
        <f>B267*C267</f>
        <v/>
      </c>
      <c r="F267" s="32" t="inlineStr">
        <is>
          <t>SCHO</t>
        </is>
      </c>
      <c r="G267" s="49">
        <f>MODEL!$RI116</f>
        <v/>
      </c>
      <c r="H267" s="61">
        <f>'ETF MTD'!$ES$28/'ETF MTD'!$ES$3-1</f>
        <v/>
      </c>
      <c r="I267" s="61">
        <f>G267*H267</f>
        <v/>
      </c>
      <c r="K267" s="32" t="inlineStr">
        <is>
          <t>SHY</t>
        </is>
      </c>
      <c r="L267" s="49">
        <f>MODEL!$RI116</f>
        <v/>
      </c>
      <c r="M267" s="61">
        <f>'ETF MTD'!$ES$28/'ETF MTD'!$ES$3-1</f>
        <v/>
      </c>
      <c r="N267" s="61">
        <f>L267*M267</f>
        <v/>
      </c>
      <c r="O267" s="32" t="n">
        <v>0.0015</v>
      </c>
      <c r="P267" s="3">
        <f>O267*L267</f>
        <v/>
      </c>
      <c r="R267" s="32" t="inlineStr">
        <is>
          <t>SHY</t>
        </is>
      </c>
      <c r="S267" s="49">
        <f>MODEL!$RI116</f>
        <v/>
      </c>
      <c r="T267" s="61">
        <f>'ETF MTD'!$ES$28/'ETF MTD'!$ES$3-1</f>
        <v/>
      </c>
      <c r="U267" s="61">
        <f>S267*T267</f>
        <v/>
      </c>
    </row>
    <row r="268">
      <c r="A268" s="32" t="inlineStr">
        <is>
          <t>OPER</t>
        </is>
      </c>
      <c r="B268" s="49">
        <f>MODEL!$RI117</f>
        <v/>
      </c>
      <c r="C268" s="61" t="n"/>
      <c r="D268" s="61" t="n"/>
      <c r="F268" s="32" t="inlineStr">
        <is>
          <t>OPER</t>
        </is>
      </c>
      <c r="G268" s="49">
        <f>MODEL!$RI117</f>
        <v/>
      </c>
      <c r="H268" s="61" t="n">
        <v>0</v>
      </c>
      <c r="I268" s="61">
        <f>G268*H268</f>
        <v/>
      </c>
      <c r="K268" s="32" t="inlineStr">
        <is>
          <t>OPER</t>
        </is>
      </c>
      <c r="L268" s="49" t="n"/>
      <c r="M268" s="61" t="n"/>
      <c r="N268" s="61" t="n"/>
      <c r="R268" s="32" t="inlineStr">
        <is>
          <t>OPER</t>
        </is>
      </c>
      <c r="S268" s="49" t="n"/>
      <c r="T268" s="61" t="n"/>
      <c r="U268" s="61" t="n"/>
    </row>
    <row r="269">
      <c r="F269" s="32" t="n"/>
      <c r="G269" s="49" t="n"/>
      <c r="H269" s="61" t="n"/>
      <c r="I269" s="61" t="n"/>
      <c r="K269" s="32" t="inlineStr">
        <is>
          <t>ISTB</t>
        </is>
      </c>
      <c r="L269" s="49" t="n"/>
      <c r="M269" s="61" t="n"/>
      <c r="N269" s="61" t="n"/>
      <c r="R269" s="32" t="n"/>
      <c r="S269" s="49" t="n"/>
      <c r="T269" s="61" t="n"/>
      <c r="U269" s="61" t="n"/>
    </row>
    <row r="270">
      <c r="F270" s="61" t="n"/>
      <c r="G270" s="33" t="n"/>
      <c r="H270" s="33" t="n"/>
      <c r="I270" s="33" t="n"/>
      <c r="K270" s="61" t="n"/>
      <c r="L270" s="33" t="n"/>
      <c r="M270" s="33" t="n"/>
      <c r="N270" s="33" t="n"/>
      <c r="R270" s="61" t="n"/>
      <c r="S270" s="33" t="n"/>
      <c r="T270" s="33" t="n"/>
      <c r="U270" s="33" t="n"/>
    </row>
    <row r="271">
      <c r="A271" s="33" t="inlineStr">
        <is>
          <t>Cash</t>
        </is>
      </c>
      <c r="B271" s="49">
        <f>1-SUM(B258:B270)</f>
        <v/>
      </c>
      <c r="C271" s="61" t="n">
        <v>0</v>
      </c>
      <c r="D271" s="61">
        <f>B271*C271</f>
        <v/>
      </c>
      <c r="F271" s="33" t="inlineStr">
        <is>
          <t>Cash</t>
        </is>
      </c>
      <c r="G271" s="49">
        <f>1-SUM(G258:G270)</f>
        <v/>
      </c>
      <c r="H271" s="61" t="n">
        <v>0</v>
      </c>
      <c r="I271" s="61">
        <f>G271*H271</f>
        <v/>
      </c>
      <c r="K271" s="33" t="inlineStr">
        <is>
          <t>Cash</t>
        </is>
      </c>
      <c r="L271" s="49">
        <f>1-SUM(L258:L270)</f>
        <v/>
      </c>
      <c r="M271" s="61" t="n">
        <v>0</v>
      </c>
      <c r="N271" s="61">
        <f>L271*M271</f>
        <v/>
      </c>
      <c r="R271" s="33" t="inlineStr">
        <is>
          <t>Cash</t>
        </is>
      </c>
      <c r="S271" s="49">
        <f>1-SUM(S258:S270)</f>
        <v/>
      </c>
      <c r="T271" s="61" t="n">
        <v>0</v>
      </c>
      <c r="U271" s="61">
        <f>S271*T271</f>
        <v/>
      </c>
    </row>
    <row r="272">
      <c r="A272" s="33" t="n"/>
      <c r="B272" s="33" t="n"/>
      <c r="C272" s="33" t="n"/>
      <c r="D272" s="33" t="n"/>
      <c r="F272" s="33" t="n"/>
      <c r="G272" s="33" t="n"/>
      <c r="H272" s="33" t="n"/>
      <c r="I272" s="33" t="n"/>
    </row>
    <row r="273">
      <c r="A273" s="33" t="inlineStr">
        <is>
          <t>Total</t>
        </is>
      </c>
      <c r="B273" s="48">
        <f>SUM(B258:B272)</f>
        <v/>
      </c>
      <c r="C273" s="33" t="n"/>
      <c r="D273" s="46">
        <f>SUM(D258:D271)</f>
        <v/>
      </c>
      <c r="F273" s="33" t="inlineStr">
        <is>
          <t>Total</t>
        </is>
      </c>
      <c r="G273" s="48">
        <f>SUM(G258:G272)</f>
        <v/>
      </c>
      <c r="H273" s="33" t="n"/>
      <c r="I273" s="46">
        <f>SUM(I258:I271)</f>
        <v/>
      </c>
      <c r="K273" s="33" t="inlineStr">
        <is>
          <t>Total</t>
        </is>
      </c>
      <c r="L273" s="48">
        <f>SUM(L258:L272)</f>
        <v/>
      </c>
      <c r="M273" s="33" t="n"/>
      <c r="N273" s="46">
        <f>SUM(N258:N271)</f>
        <v/>
      </c>
      <c r="P273" s="46">
        <f>SUM(P258:P271)</f>
        <v/>
      </c>
      <c r="R273" s="33" t="inlineStr">
        <is>
          <t>Total</t>
        </is>
      </c>
      <c r="S273" s="48">
        <f>SUM(S258:S272)</f>
        <v/>
      </c>
      <c r="T273" s="33" t="n"/>
      <c r="U273" s="46">
        <f>SUM(U258:U271)</f>
        <v/>
      </c>
    </row>
    <row r="275">
      <c r="A275" t="inlineStr">
        <is>
          <t>Tier 1 Strategic Core Balanced</t>
        </is>
      </c>
      <c r="B275" s="33" t="n"/>
      <c r="C275" s="33" t="n"/>
      <c r="D275" s="33" t="n"/>
      <c r="F275" t="inlineStr">
        <is>
          <t>Tier 1 Strategic Core Balanced</t>
        </is>
      </c>
      <c r="K275" t="inlineStr">
        <is>
          <t>Tier 1 Strategic Core Balanced</t>
        </is>
      </c>
      <c r="O275" t="inlineStr">
        <is>
          <t>Expense</t>
        </is>
      </c>
      <c r="R275" t="inlineStr">
        <is>
          <t>Tier 1 Strategic Core Balanced</t>
        </is>
      </c>
    </row>
    <row r="276">
      <c r="A276" s="32" t="inlineStr">
        <is>
          <t>SPTM</t>
        </is>
      </c>
      <c r="B276" s="49">
        <f>MODEL!$RI124</f>
        <v/>
      </c>
      <c r="C276" s="61">
        <f>'ETF MTD'!$K$28/'ETF MTD'!$K$3-1</f>
        <v/>
      </c>
      <c r="D276" s="61">
        <f>B276*C276</f>
        <v/>
      </c>
      <c r="F276" s="32" t="inlineStr">
        <is>
          <t>SCHB</t>
        </is>
      </c>
      <c r="G276" s="49">
        <f>MODEL!$RI124</f>
        <v/>
      </c>
      <c r="H276" s="61">
        <f>'ETF MTD'!$K$28/'ETF MTD'!$K$3-1</f>
        <v/>
      </c>
      <c r="I276" s="61">
        <f>G276*H276</f>
        <v/>
      </c>
      <c r="K276" s="32" t="inlineStr">
        <is>
          <t>ITOT</t>
        </is>
      </c>
      <c r="L276" s="49">
        <f>MODEL!$RI124</f>
        <v/>
      </c>
      <c r="M276" s="61">
        <f>'ETF MTD'!$K$28/'ETF MTD'!$K$3-1</f>
        <v/>
      </c>
      <c r="N276" s="61">
        <f>L276*M276</f>
        <v/>
      </c>
      <c r="O276" s="32" t="n">
        <v>0.0003</v>
      </c>
      <c r="P276" s="3">
        <f>O276*L276</f>
        <v/>
      </c>
      <c r="R276" s="32" t="inlineStr">
        <is>
          <t>ITOT</t>
        </is>
      </c>
      <c r="S276" s="49">
        <f>MODEL!$RI124</f>
        <v/>
      </c>
      <c r="T276" s="61">
        <f>'ETF MTD'!$K$28/'ETF MTD'!$K$3-1</f>
        <v/>
      </c>
      <c r="U276" s="61">
        <f>S276*T276</f>
        <v/>
      </c>
    </row>
    <row r="277">
      <c r="A277" t="inlineStr">
        <is>
          <t>SPDW</t>
        </is>
      </c>
      <c r="B277" s="49">
        <f>MODEL!$RI125</f>
        <v/>
      </c>
      <c r="C277" s="61">
        <f>'ETF MTD'!$VO$28/'ETF MTD'!$VO$3-1</f>
        <v/>
      </c>
      <c r="D277" s="61">
        <f>B277*C277</f>
        <v/>
      </c>
      <c r="F277" t="inlineStr">
        <is>
          <t>SCHF</t>
        </is>
      </c>
      <c r="G277" s="49">
        <f>MODEL!$RI125</f>
        <v/>
      </c>
      <c r="H277" s="61">
        <f>'ETF MTD'!$VO$28/'ETF MTD'!$VO$3-1</f>
        <v/>
      </c>
      <c r="I277" s="61">
        <f>G277*H277</f>
        <v/>
      </c>
      <c r="K277" t="inlineStr">
        <is>
          <t>IXUS</t>
        </is>
      </c>
      <c r="L277" s="49">
        <f>MODEL!$RI125</f>
        <v/>
      </c>
      <c r="M277" s="61">
        <f>'ETF MTD'!$VO$28/'ETF MTD'!$VO$3-1</f>
        <v/>
      </c>
      <c r="N277" s="61">
        <f>L277*M277</f>
        <v/>
      </c>
      <c r="O277" s="32" t="n">
        <v>0.0011</v>
      </c>
      <c r="P277" s="3">
        <f>O277*L277</f>
        <v/>
      </c>
      <c r="R277" t="inlineStr">
        <is>
          <t>IXUS</t>
        </is>
      </c>
      <c r="S277" s="49">
        <f>MODEL!$RI125</f>
        <v/>
      </c>
      <c r="T277" s="61">
        <f>'ETF MTD'!$VO$28/'ETF MTD'!$VO$3-1</f>
        <v/>
      </c>
      <c r="U277" s="61">
        <f>S277*T277</f>
        <v/>
      </c>
    </row>
    <row r="278">
      <c r="A278" t="inlineStr">
        <is>
          <t>SPEM</t>
        </is>
      </c>
      <c r="B278" s="49">
        <f>MODEL!$RI126</f>
        <v/>
      </c>
      <c r="C278" s="61">
        <f>'ETF MTD'!$PU$28/'ETF MTD'!$PU$3-1</f>
        <v/>
      </c>
      <c r="D278" s="61">
        <f>B278*C278</f>
        <v/>
      </c>
      <c r="F278" t="inlineStr">
        <is>
          <t>SCHE</t>
        </is>
      </c>
      <c r="G278" s="49">
        <f>MODEL!$RI126</f>
        <v/>
      </c>
      <c r="H278" s="61">
        <f>'ETF MTD'!$PU$28/'ETF MTD'!$PU$3-1</f>
        <v/>
      </c>
      <c r="I278" s="61">
        <f>G278*H278</f>
        <v/>
      </c>
      <c r="K278" t="inlineStr">
        <is>
          <t>IEMG</t>
        </is>
      </c>
      <c r="L278" s="49">
        <f>MODEL!$RI126</f>
        <v/>
      </c>
      <c r="M278" s="61">
        <f>'ETF MTD'!$PU$28/'ETF MTD'!$PU$3-1</f>
        <v/>
      </c>
      <c r="N278" s="61">
        <f>L278*M278</f>
        <v/>
      </c>
      <c r="O278" s="32" t="n">
        <v>0.0014</v>
      </c>
      <c r="P278" s="3">
        <f>O278*L278</f>
        <v/>
      </c>
      <c r="R278" t="inlineStr">
        <is>
          <t>IEMG</t>
        </is>
      </c>
      <c r="S278" s="49">
        <f>MODEL!$RI126</f>
        <v/>
      </c>
      <c r="T278" s="61">
        <f>'ETF MTD'!$PU$28/'ETF MTD'!$PU$3-1</f>
        <v/>
      </c>
      <c r="U278" s="61">
        <f>S278*T278</f>
        <v/>
      </c>
    </row>
    <row r="279">
      <c r="A279" t="inlineStr">
        <is>
          <t>USRT</t>
        </is>
      </c>
      <c r="B279" s="49">
        <f>MODEL!$RI127</f>
        <v/>
      </c>
      <c r="C279" s="61">
        <f>'ETF MTD'!$JU$28/'ETF MTD'!$JU$3-1</f>
        <v/>
      </c>
      <c r="D279" s="61">
        <f>B279*C279</f>
        <v/>
      </c>
      <c r="F279" t="inlineStr">
        <is>
          <t>SCHH</t>
        </is>
      </c>
      <c r="G279" s="49">
        <f>MODEL!$RI127</f>
        <v/>
      </c>
      <c r="H279" s="61">
        <f>'ETF MTD'!$JU$28/'ETF MTD'!$JU$3-1</f>
        <v/>
      </c>
      <c r="I279" s="61">
        <f>G279*H279</f>
        <v/>
      </c>
      <c r="K279" t="inlineStr">
        <is>
          <t>USRT</t>
        </is>
      </c>
      <c r="L279" s="49">
        <f>MODEL!$RI127</f>
        <v/>
      </c>
      <c r="M279" s="61">
        <f>'ETF MTD'!$JU$28/'ETF MTD'!$JU$3-1</f>
        <v/>
      </c>
      <c r="N279" s="61">
        <f>L279*M279</f>
        <v/>
      </c>
      <c r="O279" s="32" t="n">
        <v>0.0008</v>
      </c>
      <c r="P279" s="3">
        <f>O279*L279</f>
        <v/>
      </c>
      <c r="R279" t="inlineStr">
        <is>
          <t>IYR</t>
        </is>
      </c>
      <c r="S279" s="49">
        <f>MODEL!$RI127</f>
        <v/>
      </c>
      <c r="T279" s="61">
        <f>'ETF MTD'!$JU$28/'ETF MTD'!$JU$3-1</f>
        <v/>
      </c>
      <c r="U279" s="61">
        <f>S279*T279</f>
        <v/>
      </c>
    </row>
    <row r="280">
      <c r="A280" t="inlineStr">
        <is>
          <t>SPTL</t>
        </is>
      </c>
      <c r="B280" s="49">
        <f>MODEL!$RI128</f>
        <v/>
      </c>
      <c r="C280" s="61">
        <f>'ETF MTD'!$DO$28/'ETF MTD'!$DO$3-1</f>
        <v/>
      </c>
      <c r="D280" s="61">
        <f>B280*C280</f>
        <v/>
      </c>
      <c r="F280" t="inlineStr">
        <is>
          <t>SPTL</t>
        </is>
      </c>
      <c r="G280" s="49">
        <f>MODEL!$RI128</f>
        <v/>
      </c>
      <c r="H280" s="61">
        <f>'ETF MTD'!$DO$28/'ETF MTD'!$DO$3-1</f>
        <v/>
      </c>
      <c r="I280" s="61">
        <f>G280*H280</f>
        <v/>
      </c>
      <c r="K280" t="inlineStr">
        <is>
          <t>SPTL</t>
        </is>
      </c>
      <c r="L280" s="49">
        <f>MODEL!$RI128</f>
        <v/>
      </c>
      <c r="M280" s="61">
        <f>'ETF MTD'!$DO$28/'ETF MTD'!$DO$3-1</f>
        <v/>
      </c>
      <c r="N280" s="61">
        <f>L280*M280</f>
        <v/>
      </c>
      <c r="O280" s="32" t="n">
        <v>0.0015</v>
      </c>
      <c r="P280" s="3">
        <f>O280*L280</f>
        <v/>
      </c>
      <c r="R280" t="inlineStr">
        <is>
          <t>SPTL</t>
        </is>
      </c>
      <c r="S280" s="49">
        <f>MODEL!$RI128</f>
        <v/>
      </c>
      <c r="T280" s="61">
        <f>'ETF MTD'!$DO$28/'ETF MTD'!$DO$3-1</f>
        <v/>
      </c>
      <c r="U280" s="61">
        <f>S280*T280</f>
        <v/>
      </c>
    </row>
    <row r="281">
      <c r="A281" t="inlineStr">
        <is>
          <t>GOVT</t>
        </is>
      </c>
      <c r="B281" s="49">
        <f>MODEL!$RI129</f>
        <v/>
      </c>
      <c r="C281" s="61">
        <f>'ETF MTD'!$OW$28/'ETF MTD'!$OW$3-1</f>
        <v/>
      </c>
      <c r="D281" s="61">
        <f>B281*C281</f>
        <v/>
      </c>
      <c r="F281" t="inlineStr">
        <is>
          <t>SCHR</t>
        </is>
      </c>
      <c r="G281" s="49">
        <f>MODEL!$RI129</f>
        <v/>
      </c>
      <c r="H281" s="61">
        <f>'ETF MTD'!$OW$28/'ETF MTD'!$OW$3-1</f>
        <v/>
      </c>
      <c r="I281" s="61">
        <f>G281*H281</f>
        <v/>
      </c>
      <c r="K281" t="inlineStr">
        <is>
          <t>IUSB</t>
        </is>
      </c>
      <c r="L281" s="49">
        <f>MODEL!$RI129</f>
        <v/>
      </c>
      <c r="M281" s="61">
        <f>'ETF MTD'!$OW$28/'ETF MTD'!$OW$3-1</f>
        <v/>
      </c>
      <c r="N281" s="61">
        <f>L281*M281</f>
        <v/>
      </c>
      <c r="O281" s="32" t="n">
        <v>0.0011</v>
      </c>
      <c r="P281" s="3">
        <f>O281*L281</f>
        <v/>
      </c>
      <c r="R281" t="inlineStr">
        <is>
          <t>GOVT</t>
        </is>
      </c>
      <c r="S281" s="49">
        <f>MODEL!$RI129</f>
        <v/>
      </c>
      <c r="T281" s="61">
        <f>'ETF MTD'!$OW$28/'ETF MTD'!$OW$3-1</f>
        <v/>
      </c>
      <c r="U281" s="61">
        <f>S281*T281</f>
        <v/>
      </c>
    </row>
    <row r="282">
      <c r="A282" t="inlineStr">
        <is>
          <t>IAGG</t>
        </is>
      </c>
      <c r="B282" s="49">
        <f>MODEL!$RI130</f>
        <v/>
      </c>
      <c r="C282" s="61">
        <f>'ETF MTD'!$KG$28/'ETF MTD'!$KG$3-1</f>
        <v/>
      </c>
      <c r="D282" s="61">
        <f>B282*C282</f>
        <v/>
      </c>
      <c r="F282" s="33" t="inlineStr">
        <is>
          <t>BWX</t>
        </is>
      </c>
      <c r="G282" s="49">
        <f>MODEL!$RI130</f>
        <v/>
      </c>
      <c r="H282" s="61">
        <f>'ETF MTD'!$KG$28/'ETF MTD'!$KG$3-1</f>
        <v/>
      </c>
      <c r="I282" s="61">
        <f>G282*H282</f>
        <v/>
      </c>
      <c r="K282" t="inlineStr">
        <is>
          <t>IAGG</t>
        </is>
      </c>
      <c r="L282" s="49">
        <f>MODEL!$RI130</f>
        <v/>
      </c>
      <c r="M282" s="61">
        <f>'ETF MTD'!$KG$28/'ETF MTD'!$KG$3-1</f>
        <v/>
      </c>
      <c r="N282" s="61">
        <f>L282*M282</f>
        <v/>
      </c>
      <c r="O282" s="32" t="n">
        <v>0.0009</v>
      </c>
      <c r="P282" s="3">
        <f>O282*L282</f>
        <v/>
      </c>
      <c r="R282" t="inlineStr">
        <is>
          <t>IGOV</t>
        </is>
      </c>
      <c r="S282" s="49">
        <f>MODEL!$RI130</f>
        <v/>
      </c>
      <c r="T282" s="61">
        <f>'ETF MTD'!$KG$28/'ETF MTD'!$KG$3-1</f>
        <v/>
      </c>
      <c r="U282" s="61">
        <f>S282*T282</f>
        <v/>
      </c>
    </row>
    <row r="283">
      <c r="A283" t="inlineStr">
        <is>
          <t>IPE</t>
        </is>
      </c>
      <c r="B283" s="49">
        <f>MODEL!$RI131</f>
        <v/>
      </c>
      <c r="C283" s="61">
        <f>'ETF MTD'!$DU$28/'ETF MTD'!$DU$3-1</f>
        <v/>
      </c>
      <c r="D283" s="61">
        <f>B283*C283</f>
        <v/>
      </c>
      <c r="F283" t="inlineStr">
        <is>
          <t>SCHP</t>
        </is>
      </c>
      <c r="G283" s="49">
        <f>MODEL!$RI131</f>
        <v/>
      </c>
      <c r="H283" s="61">
        <f>'ETF MTD'!$DU$28/'ETF MTD'!$DU$3-1</f>
        <v/>
      </c>
      <c r="I283" s="61">
        <f>G283*H283</f>
        <v/>
      </c>
      <c r="K283" t="inlineStr">
        <is>
          <t>TIP</t>
        </is>
      </c>
      <c r="L283" s="49">
        <f>MODEL!$RI131</f>
        <v/>
      </c>
      <c r="M283" s="61">
        <f>'ETF MTD'!$DU$28/'ETF MTD'!$DU$3-1</f>
        <v/>
      </c>
      <c r="N283" s="61">
        <f>L283*M283</f>
        <v/>
      </c>
      <c r="O283" s="32" t="n">
        <v>0.002</v>
      </c>
      <c r="P283" s="3">
        <f>O283*L283</f>
        <v/>
      </c>
      <c r="R283" t="inlineStr">
        <is>
          <t>TIP</t>
        </is>
      </c>
      <c r="S283" s="49">
        <f>MODEL!$RI131</f>
        <v/>
      </c>
      <c r="T283" s="61">
        <f>'ETF MTD'!$DU$28/'ETF MTD'!$DU$3-1</f>
        <v/>
      </c>
      <c r="U283" s="61">
        <f>S283*T283</f>
        <v/>
      </c>
    </row>
    <row r="284">
      <c r="A284" s="33" t="inlineStr">
        <is>
          <t>IAU</t>
        </is>
      </c>
      <c r="B284" s="49">
        <f>MODEL!$RI132</f>
        <v/>
      </c>
      <c r="C284" s="61">
        <f>'ETF MTD'!$IK$28/'ETF MTD'!$IK$3-1</f>
        <v/>
      </c>
      <c r="D284" s="61">
        <f>B284*C284</f>
        <v/>
      </c>
      <c r="F284" s="33" t="inlineStr">
        <is>
          <t>IAU</t>
        </is>
      </c>
      <c r="G284" s="49">
        <f>MODEL!$RI132</f>
        <v/>
      </c>
      <c r="H284" s="61">
        <f>'ETF MTD'!$IK$28/'ETF MTD'!$IK$3-1</f>
        <v/>
      </c>
      <c r="I284" s="61">
        <f>G284*H284</f>
        <v/>
      </c>
      <c r="K284" s="33" t="inlineStr">
        <is>
          <t>IAU</t>
        </is>
      </c>
      <c r="L284" s="49">
        <f>MODEL!$RI132</f>
        <v/>
      </c>
      <c r="M284" s="61">
        <f>'ETF MTD'!$IK$28/'ETF MTD'!$IK$3-1</f>
        <v/>
      </c>
      <c r="N284" s="61">
        <f>L284*M284</f>
        <v/>
      </c>
      <c r="O284" s="3" t="n">
        <v>0.0185</v>
      </c>
      <c r="P284" s="3">
        <f>O284*L284</f>
        <v/>
      </c>
      <c r="R284" s="33" t="inlineStr">
        <is>
          <t>IAU</t>
        </is>
      </c>
      <c r="S284" s="49">
        <f>MODEL!$RI132</f>
        <v/>
      </c>
      <c r="T284" s="61">
        <f>'ETF MTD'!$IK$28/'ETF MTD'!$IK$3-1</f>
        <v/>
      </c>
      <c r="U284" s="61">
        <f>S284*T284</f>
        <v/>
      </c>
    </row>
    <row r="285">
      <c r="A285" s="33" t="inlineStr">
        <is>
          <t>SHY</t>
        </is>
      </c>
      <c r="B285" s="49">
        <f>MODEL!$RI133</f>
        <v/>
      </c>
      <c r="C285" s="61">
        <f>'ETF MTD'!$ES$28/'ETF MTD'!$ES$3-1</f>
        <v/>
      </c>
      <c r="D285" s="61">
        <f>B285*C285</f>
        <v/>
      </c>
      <c r="F285" s="32" t="inlineStr">
        <is>
          <t>SCHO</t>
        </is>
      </c>
      <c r="G285" s="49">
        <f>MODEL!$RI133</f>
        <v/>
      </c>
      <c r="H285" s="61">
        <f>'ETF MTD'!$ES$28/'ETF MTD'!$ES$3-1</f>
        <v/>
      </c>
      <c r="I285" s="61">
        <f>G285*H285</f>
        <v/>
      </c>
      <c r="K285" s="32" t="inlineStr">
        <is>
          <t>SHY</t>
        </is>
      </c>
      <c r="L285" s="49">
        <f>MODEL!$RI133</f>
        <v/>
      </c>
      <c r="M285" s="61">
        <f>'ETF MTD'!$ES$28/'ETF MTD'!$ES$3-1</f>
        <v/>
      </c>
      <c r="N285" s="61">
        <f>L285*M285</f>
        <v/>
      </c>
      <c r="O285" s="32" t="n">
        <v>0.0015</v>
      </c>
      <c r="P285" s="3">
        <f>O285*L285</f>
        <v/>
      </c>
      <c r="R285" s="32" t="inlineStr">
        <is>
          <t>SHY</t>
        </is>
      </c>
      <c r="S285" s="49">
        <f>MODEL!$RI133</f>
        <v/>
      </c>
      <c r="T285" s="61">
        <f>'ETF MTD'!$ES$28/'ETF MTD'!$ES$3-1</f>
        <v/>
      </c>
      <c r="U285" s="61">
        <f>S285*T285</f>
        <v/>
      </c>
    </row>
    <row r="286">
      <c r="A286" s="32" t="inlineStr">
        <is>
          <t>OPER</t>
        </is>
      </c>
      <c r="B286" s="49">
        <f>MODEL!$RI134</f>
        <v/>
      </c>
      <c r="C286" s="61" t="n"/>
      <c r="D286" s="61" t="n"/>
      <c r="F286" s="32" t="inlineStr">
        <is>
          <t>OPER</t>
        </is>
      </c>
      <c r="G286" s="49">
        <f>MODEL!$RI134</f>
        <v/>
      </c>
      <c r="H286" s="61" t="n">
        <v>0</v>
      </c>
      <c r="I286" s="61">
        <f>G286*H286</f>
        <v/>
      </c>
      <c r="K286" s="32" t="inlineStr">
        <is>
          <t>OPER</t>
        </is>
      </c>
      <c r="L286" s="49">
        <f>MODEL!$RI134</f>
        <v/>
      </c>
      <c r="M286" s="61" t="n"/>
      <c r="N286" s="61" t="n"/>
      <c r="R286" s="32" t="inlineStr">
        <is>
          <t>OPER</t>
        </is>
      </c>
      <c r="S286" s="49">
        <f>MODEL!$RI134</f>
        <v/>
      </c>
      <c r="T286" s="61" t="n"/>
      <c r="U286" s="61" t="n"/>
    </row>
    <row r="287">
      <c r="F287" s="32" t="n"/>
      <c r="G287" s="49" t="n"/>
      <c r="H287" s="61" t="n"/>
      <c r="I287" s="61" t="n"/>
      <c r="K287" s="32" t="inlineStr">
        <is>
          <t>ISTB</t>
        </is>
      </c>
      <c r="L287" s="49" t="n"/>
      <c r="M287" s="61" t="n"/>
      <c r="N287" s="61" t="n"/>
      <c r="R287" s="32" t="n"/>
      <c r="S287" s="49" t="n"/>
      <c r="T287" s="61" t="n"/>
      <c r="U287" s="61" t="n"/>
    </row>
    <row r="288">
      <c r="F288" s="61" t="n"/>
      <c r="G288" s="33" t="n"/>
      <c r="H288" s="33" t="n"/>
      <c r="I288" s="33" t="n"/>
      <c r="K288" s="61" t="n"/>
      <c r="L288" s="33" t="n"/>
      <c r="M288" s="33" t="n"/>
      <c r="N288" s="33" t="n"/>
      <c r="R288" s="61" t="n"/>
      <c r="S288" s="33" t="n"/>
      <c r="T288" s="33" t="n"/>
      <c r="U288" s="33" t="n"/>
    </row>
    <row r="289">
      <c r="A289" s="33" t="inlineStr">
        <is>
          <t>Cash</t>
        </is>
      </c>
      <c r="B289" s="49">
        <f>1-SUM(B276:B288)</f>
        <v/>
      </c>
      <c r="C289" s="61" t="n">
        <v>0</v>
      </c>
      <c r="D289" s="61">
        <f>B289*C289</f>
        <v/>
      </c>
      <c r="F289" s="33" t="inlineStr">
        <is>
          <t>Cash</t>
        </is>
      </c>
      <c r="G289" s="49">
        <f>1-SUM(G276:G288)</f>
        <v/>
      </c>
      <c r="H289" s="61" t="n">
        <v>0</v>
      </c>
      <c r="I289" s="61">
        <f>G289*H289</f>
        <v/>
      </c>
      <c r="K289" s="33" t="inlineStr">
        <is>
          <t>Cash</t>
        </is>
      </c>
      <c r="L289" s="49">
        <f>1-SUM(L276:L288)</f>
        <v/>
      </c>
      <c r="M289" s="61" t="n">
        <v>0</v>
      </c>
      <c r="N289" s="61">
        <f>L289*M289</f>
        <v/>
      </c>
      <c r="R289" s="33" t="inlineStr">
        <is>
          <t>Cash</t>
        </is>
      </c>
      <c r="S289" s="49">
        <f>1-SUM(S276:S288)</f>
        <v/>
      </c>
      <c r="T289" s="61" t="n">
        <v>0</v>
      </c>
      <c r="U289" s="61">
        <f>S289*T289</f>
        <v/>
      </c>
    </row>
    <row r="290">
      <c r="A290" s="33" t="n"/>
      <c r="B290" s="33" t="n"/>
      <c r="C290" s="33" t="n"/>
      <c r="D290" s="33" t="n"/>
      <c r="F290" s="33" t="n"/>
      <c r="G290" s="33" t="n"/>
      <c r="H290" s="33" t="n"/>
      <c r="I290" s="33" t="n"/>
    </row>
    <row r="291">
      <c r="A291" s="33" t="inlineStr">
        <is>
          <t>Total</t>
        </is>
      </c>
      <c r="B291" s="48">
        <f>SUM(B276:B290)</f>
        <v/>
      </c>
      <c r="C291" s="33" t="n"/>
      <c r="D291" s="46">
        <f>SUM(D276:D289)</f>
        <v/>
      </c>
      <c r="F291" s="33" t="inlineStr">
        <is>
          <t>Total</t>
        </is>
      </c>
      <c r="G291" s="48">
        <f>SUM(G276:G290)</f>
        <v/>
      </c>
      <c r="H291" s="33" t="n"/>
      <c r="I291" s="46">
        <f>SUM(I276:I289)</f>
        <v/>
      </c>
      <c r="K291" s="33" t="inlineStr">
        <is>
          <t>Total</t>
        </is>
      </c>
      <c r="L291" s="48">
        <f>SUM(L276:L290)</f>
        <v/>
      </c>
      <c r="M291" s="33" t="n"/>
      <c r="N291" s="46">
        <f>SUM(N276:N289)</f>
        <v/>
      </c>
      <c r="P291" s="46">
        <f>SUM(P276:P289)</f>
        <v/>
      </c>
      <c r="R291" s="33" t="inlineStr">
        <is>
          <t>Total</t>
        </is>
      </c>
      <c r="S291" s="48">
        <f>SUM(S276:S290)</f>
        <v/>
      </c>
      <c r="T291" s="33" t="n"/>
      <c r="U291" s="46">
        <f>SUM(U276:U289)</f>
        <v/>
      </c>
    </row>
    <row r="293">
      <c r="A293" t="inlineStr">
        <is>
          <t>Tier 1 Strategic Core Conservative</t>
        </is>
      </c>
      <c r="B293" s="33" t="n"/>
      <c r="C293" s="33" t="n"/>
      <c r="D293" s="33" t="n"/>
      <c r="F293" t="inlineStr">
        <is>
          <t>Tier 1 Strategic Core Conservative</t>
        </is>
      </c>
      <c r="K293" t="inlineStr">
        <is>
          <t>Tier 1 Strategic Core Conservative</t>
        </is>
      </c>
      <c r="O293" t="inlineStr">
        <is>
          <t>Expense</t>
        </is>
      </c>
      <c r="R293" t="inlineStr">
        <is>
          <t>Tier 1 Strategic Core Conservative</t>
        </is>
      </c>
    </row>
    <row r="294">
      <c r="A294" s="32" t="inlineStr">
        <is>
          <t>SPYD</t>
        </is>
      </c>
      <c r="B294" s="49">
        <f>MODEL!$RI141</f>
        <v/>
      </c>
      <c r="C294" s="61">
        <f>'ETF MTD'!$K$28/'ETF MTD'!$K$3-1</f>
        <v/>
      </c>
      <c r="D294" s="61">
        <f>B294*C294</f>
        <v/>
      </c>
      <c r="F294" s="32" t="inlineStr">
        <is>
          <t>SCHD</t>
        </is>
      </c>
      <c r="G294" s="49">
        <f>MODEL!$RI141</f>
        <v/>
      </c>
      <c r="H294" s="61">
        <f>'ETF MTD'!$K$28/'ETF MTD'!$K$3-1</f>
        <v/>
      </c>
      <c r="I294" s="61">
        <f>G294*H294</f>
        <v/>
      </c>
      <c r="K294" s="32" t="inlineStr">
        <is>
          <t>HDV</t>
        </is>
      </c>
      <c r="L294" s="49">
        <f>MODEL!$RI141</f>
        <v/>
      </c>
      <c r="M294" s="61">
        <f>'ETF MTD'!$K$28/'ETF MTD'!$K$3-1</f>
        <v/>
      </c>
      <c r="N294" s="61">
        <f>L294*M294</f>
        <v/>
      </c>
      <c r="O294" s="32" t="n">
        <v>0.0003</v>
      </c>
      <c r="P294" s="3">
        <f>O294*L294</f>
        <v/>
      </c>
      <c r="R294" s="32" t="inlineStr">
        <is>
          <t>HDV</t>
        </is>
      </c>
      <c r="S294" s="49">
        <f>MODEL!$RI141</f>
        <v/>
      </c>
      <c r="T294" s="61">
        <f>'ETF MTD'!$K$28/'ETF MTD'!$K$3-1</f>
        <v/>
      </c>
      <c r="U294" s="61">
        <f>S294*T294</f>
        <v/>
      </c>
    </row>
    <row r="295">
      <c r="A295" t="inlineStr">
        <is>
          <t>SPDW</t>
        </is>
      </c>
      <c r="B295" s="49">
        <f>MODEL!$RI142</f>
        <v/>
      </c>
      <c r="C295" s="61">
        <f>'ETF MTD'!$VO$28/'ETF MTD'!$VO$3-1</f>
        <v/>
      </c>
      <c r="D295" s="61">
        <f>B295*C295</f>
        <v/>
      </c>
      <c r="F295" t="inlineStr">
        <is>
          <t>SCHF</t>
        </is>
      </c>
      <c r="G295" s="49">
        <f>MODEL!$RI142</f>
        <v/>
      </c>
      <c r="H295" s="61">
        <f>'ETF MTD'!$VO$28/'ETF MTD'!$VO$3-1</f>
        <v/>
      </c>
      <c r="I295" s="61">
        <f>G295*H295</f>
        <v/>
      </c>
      <c r="K295" t="inlineStr">
        <is>
          <t>IXUS</t>
        </is>
      </c>
      <c r="L295" s="49">
        <f>MODEL!$RI142</f>
        <v/>
      </c>
      <c r="M295" s="61">
        <f>'ETF MTD'!$VO$28/'ETF MTD'!$VO$3-1</f>
        <v/>
      </c>
      <c r="N295" s="61">
        <f>L295*M295</f>
        <v/>
      </c>
      <c r="O295" s="32" t="n">
        <v>0.0011</v>
      </c>
      <c r="P295" s="3">
        <f>O295*L295</f>
        <v/>
      </c>
      <c r="R295" t="inlineStr">
        <is>
          <t>IXUS</t>
        </is>
      </c>
      <c r="S295" s="49">
        <f>MODEL!$RI142</f>
        <v/>
      </c>
      <c r="T295" s="61">
        <f>'ETF MTD'!$VO$28/'ETF MTD'!$VO$3-1</f>
        <v/>
      </c>
      <c r="U295" s="61">
        <f>S295*T295</f>
        <v/>
      </c>
    </row>
    <row r="296">
      <c r="A296" t="inlineStr">
        <is>
          <t>SPEM</t>
        </is>
      </c>
      <c r="B296" s="49">
        <f>MODEL!$RI143</f>
        <v/>
      </c>
      <c r="C296" s="61">
        <f>'ETF MTD'!$PU$28/'ETF MTD'!$PU$3-1</f>
        <v/>
      </c>
      <c r="D296" s="61">
        <f>B296*C296</f>
        <v/>
      </c>
      <c r="F296" t="inlineStr">
        <is>
          <t>SCHE</t>
        </is>
      </c>
      <c r="G296" s="49">
        <f>MODEL!$RI143</f>
        <v/>
      </c>
      <c r="H296" s="61">
        <f>'ETF MTD'!$PU$28/'ETF MTD'!$PU$3-1</f>
        <v/>
      </c>
      <c r="I296" s="61">
        <f>G296*H296</f>
        <v/>
      </c>
      <c r="K296" t="inlineStr">
        <is>
          <t>IEMG</t>
        </is>
      </c>
      <c r="L296" s="49">
        <f>MODEL!$RI143</f>
        <v/>
      </c>
      <c r="M296" s="61">
        <f>'ETF MTD'!$PU$28/'ETF MTD'!$PU$3-1</f>
        <v/>
      </c>
      <c r="N296" s="61">
        <f>L296*M296</f>
        <v/>
      </c>
      <c r="O296" s="32" t="n">
        <v>0.0014</v>
      </c>
      <c r="P296" s="3">
        <f>O296*L296</f>
        <v/>
      </c>
      <c r="R296" t="inlineStr">
        <is>
          <t>IEMG</t>
        </is>
      </c>
      <c r="S296" s="49">
        <f>MODEL!$RI143</f>
        <v/>
      </c>
      <c r="T296" s="61">
        <f>'ETF MTD'!$PU$28/'ETF MTD'!$PU$3-1</f>
        <v/>
      </c>
      <c r="U296" s="61">
        <f>S296*T296</f>
        <v/>
      </c>
    </row>
    <row r="297">
      <c r="A297" t="inlineStr">
        <is>
          <t>USRT</t>
        </is>
      </c>
      <c r="B297" s="49">
        <f>MODEL!$RI144</f>
        <v/>
      </c>
      <c r="C297" s="61">
        <f>'ETF MTD'!$JU$28/'ETF MTD'!$JU$3-1</f>
        <v/>
      </c>
      <c r="D297" s="61">
        <f>B297*C297</f>
        <v/>
      </c>
      <c r="F297" t="inlineStr">
        <is>
          <t>SCHH</t>
        </is>
      </c>
      <c r="G297" s="49">
        <f>MODEL!$RI144</f>
        <v/>
      </c>
      <c r="H297" s="61">
        <f>'ETF MTD'!$JU$28/'ETF MTD'!$JU$3-1</f>
        <v/>
      </c>
      <c r="I297" s="61">
        <f>G297*H297</f>
        <v/>
      </c>
      <c r="K297" t="inlineStr">
        <is>
          <t>USRT</t>
        </is>
      </c>
      <c r="L297" s="49">
        <f>MODEL!$RI144</f>
        <v/>
      </c>
      <c r="M297" s="61">
        <f>'ETF MTD'!$JU$28/'ETF MTD'!$JU$3-1</f>
        <v/>
      </c>
      <c r="N297" s="61">
        <f>L297*M297</f>
        <v/>
      </c>
      <c r="O297" s="32" t="n">
        <v>0.0008</v>
      </c>
      <c r="P297" s="3">
        <f>O297*L297</f>
        <v/>
      </c>
      <c r="R297" t="inlineStr">
        <is>
          <t>IYR</t>
        </is>
      </c>
      <c r="S297" s="49">
        <f>MODEL!$RI144</f>
        <v/>
      </c>
      <c r="T297" s="61">
        <f>'ETF MTD'!$JU$28/'ETF MTD'!$JU$3-1</f>
        <v/>
      </c>
      <c r="U297" s="61">
        <f>S297*T297</f>
        <v/>
      </c>
    </row>
    <row r="298">
      <c r="A298" t="inlineStr">
        <is>
          <t>SPTL</t>
        </is>
      </c>
      <c r="B298" s="49">
        <f>MODEL!$RI145</f>
        <v/>
      </c>
      <c r="C298" s="61">
        <f>'ETF MTD'!$DO$28/'ETF MTD'!$DO$3-1</f>
        <v/>
      </c>
      <c r="D298" s="61">
        <f>B298*C298</f>
        <v/>
      </c>
      <c r="F298" t="inlineStr">
        <is>
          <t>SPTL</t>
        </is>
      </c>
      <c r="G298" s="49">
        <f>MODEL!$RI145</f>
        <v/>
      </c>
      <c r="H298" s="61">
        <f>'ETF MTD'!$DO$28/'ETF MTD'!$DO$3-1</f>
        <v/>
      </c>
      <c r="I298" s="61">
        <f>G298*H298</f>
        <v/>
      </c>
      <c r="K298" t="inlineStr">
        <is>
          <t>SPTL</t>
        </is>
      </c>
      <c r="L298" s="49">
        <f>MODEL!$RI145</f>
        <v/>
      </c>
      <c r="M298" s="61">
        <f>'ETF MTD'!$DO$28/'ETF MTD'!$DO$3-1</f>
        <v/>
      </c>
      <c r="N298" s="61">
        <f>L298*M298</f>
        <v/>
      </c>
      <c r="O298" s="32" t="n">
        <v>0.0015</v>
      </c>
      <c r="P298" s="3">
        <f>O298*L298</f>
        <v/>
      </c>
      <c r="R298" t="inlineStr">
        <is>
          <t>SPTL</t>
        </is>
      </c>
      <c r="S298" s="49">
        <f>MODEL!$RI145</f>
        <v/>
      </c>
      <c r="T298" s="61">
        <f>'ETF MTD'!$DO$28/'ETF MTD'!$DO$3-1</f>
        <v/>
      </c>
      <c r="U298" s="61">
        <f>S298*T298</f>
        <v/>
      </c>
    </row>
    <row r="299">
      <c r="A299" t="inlineStr">
        <is>
          <t>GOVT</t>
        </is>
      </c>
      <c r="B299" s="49">
        <f>MODEL!$RI146</f>
        <v/>
      </c>
      <c r="C299" s="61">
        <f>'ETF MTD'!$OW$28/'ETF MTD'!$OW$3-1</f>
        <v/>
      </c>
      <c r="D299" s="61">
        <f>B299*C299</f>
        <v/>
      </c>
      <c r="F299" t="inlineStr">
        <is>
          <t>SCHR</t>
        </is>
      </c>
      <c r="G299" s="49">
        <f>MODEL!$RI146</f>
        <v/>
      </c>
      <c r="H299" s="61">
        <f>'ETF MTD'!$OW$28/'ETF MTD'!$OW$3-1</f>
        <v/>
      </c>
      <c r="I299" s="61">
        <f>G299*H299</f>
        <v/>
      </c>
      <c r="K299" t="inlineStr">
        <is>
          <t>IUSB</t>
        </is>
      </c>
      <c r="L299" s="49">
        <f>MODEL!$RI146</f>
        <v/>
      </c>
      <c r="M299" s="61">
        <f>'ETF MTD'!$OW$28/'ETF MTD'!$OW$3-1</f>
        <v/>
      </c>
      <c r="N299" s="61">
        <f>L299*M299</f>
        <v/>
      </c>
      <c r="O299" s="32" t="n">
        <v>0.0005</v>
      </c>
      <c r="P299" s="3">
        <f>O299*L299</f>
        <v/>
      </c>
      <c r="R299" t="inlineStr">
        <is>
          <t>GOVT</t>
        </is>
      </c>
      <c r="S299" s="49">
        <f>MODEL!$RI146</f>
        <v/>
      </c>
      <c r="T299" s="61">
        <f>'ETF MTD'!$OW$28/'ETF MTD'!$OW$3-1</f>
        <v/>
      </c>
      <c r="U299" s="61">
        <f>S299*T299</f>
        <v/>
      </c>
    </row>
    <row r="300">
      <c r="A300" t="inlineStr">
        <is>
          <t>IAGG</t>
        </is>
      </c>
      <c r="B300" s="49">
        <f>MODEL!$RI147</f>
        <v/>
      </c>
      <c r="C300" s="61">
        <f>'ETF MTD'!$KG$28/'ETF MTD'!$KG$3-1</f>
        <v/>
      </c>
      <c r="D300" s="61">
        <f>B300*C300</f>
        <v/>
      </c>
      <c r="F300" s="33" t="inlineStr">
        <is>
          <t>BWX</t>
        </is>
      </c>
      <c r="G300" s="49">
        <f>MODEL!$RI147</f>
        <v/>
      </c>
      <c r="H300" s="61">
        <f>'ETF MTD'!$KG$28/'ETF MTD'!$KG$3-1</f>
        <v/>
      </c>
      <c r="I300" s="61">
        <f>G300*H300</f>
        <v/>
      </c>
      <c r="K300" t="inlineStr">
        <is>
          <t>IAGG</t>
        </is>
      </c>
      <c r="L300" s="49">
        <f>MODEL!$RI147</f>
        <v/>
      </c>
      <c r="M300" s="61">
        <f>'ETF MTD'!$KG$28/'ETF MTD'!$KG$3-1</f>
        <v/>
      </c>
      <c r="N300" s="61">
        <f>L300*M300</f>
        <v/>
      </c>
      <c r="O300" s="32" t="n">
        <v>0.0009</v>
      </c>
      <c r="P300" s="3">
        <f>O300*L300</f>
        <v/>
      </c>
      <c r="R300" t="inlineStr">
        <is>
          <t>IGOV</t>
        </is>
      </c>
      <c r="S300" s="49">
        <f>MODEL!$RI147</f>
        <v/>
      </c>
      <c r="T300" s="61">
        <f>'ETF MTD'!$KG$28/'ETF MTD'!$KG$3-1</f>
        <v/>
      </c>
      <c r="U300" s="61">
        <f>S300*T300</f>
        <v/>
      </c>
    </row>
    <row r="301">
      <c r="A301" t="inlineStr">
        <is>
          <t>IPE</t>
        </is>
      </c>
      <c r="B301" s="49">
        <f>MODEL!$RI148</f>
        <v/>
      </c>
      <c r="C301" s="61">
        <f>'ETF MTD'!$DU$28/'ETF MTD'!$DU$3-1</f>
        <v/>
      </c>
      <c r="D301" s="61">
        <f>B301*C301</f>
        <v/>
      </c>
      <c r="F301" t="inlineStr">
        <is>
          <t>SCHP</t>
        </is>
      </c>
      <c r="G301" s="49">
        <f>MODEL!$RI148</f>
        <v/>
      </c>
      <c r="H301" s="61">
        <f>'ETF MTD'!$DU$28/'ETF MTD'!$DU$3-1</f>
        <v/>
      </c>
      <c r="I301" s="61">
        <f>G301*H301</f>
        <v/>
      </c>
      <c r="K301" t="inlineStr">
        <is>
          <t>TIP</t>
        </is>
      </c>
      <c r="L301" s="49">
        <f>MODEL!$RI148</f>
        <v/>
      </c>
      <c r="M301" s="61">
        <f>'ETF MTD'!$DU$28/'ETF MTD'!$DU$3-1</f>
        <v/>
      </c>
      <c r="N301" s="61">
        <f>L301*M301</f>
        <v/>
      </c>
      <c r="O301" s="32" t="n">
        <v>0.002</v>
      </c>
      <c r="P301" s="3">
        <f>O301*L301</f>
        <v/>
      </c>
      <c r="R301" t="inlineStr">
        <is>
          <t>TIP</t>
        </is>
      </c>
      <c r="S301" s="49">
        <f>MODEL!$RI148</f>
        <v/>
      </c>
      <c r="T301" s="61">
        <f>'ETF MTD'!$DU$28/'ETF MTD'!$DU$3-1</f>
        <v/>
      </c>
      <c r="U301" s="61">
        <f>S301*T301</f>
        <v/>
      </c>
    </row>
    <row r="302">
      <c r="A302" s="33" t="inlineStr">
        <is>
          <t>IAU</t>
        </is>
      </c>
      <c r="B302" s="49">
        <f>MODEL!$RI149</f>
        <v/>
      </c>
      <c r="C302" s="61">
        <f>'ETF MTD'!$IK$28/'ETF MTD'!$IK$3-1</f>
        <v/>
      </c>
      <c r="D302" s="61">
        <f>B302*C302</f>
        <v/>
      </c>
      <c r="F302" s="33" t="inlineStr">
        <is>
          <t>IAU</t>
        </is>
      </c>
      <c r="G302" s="49">
        <f>MODEL!$RI149</f>
        <v/>
      </c>
      <c r="H302" s="61">
        <f>'ETF MTD'!$IK$28/'ETF MTD'!$IK$3-1</f>
        <v/>
      </c>
      <c r="I302" s="61">
        <f>G302*H302</f>
        <v/>
      </c>
      <c r="K302" s="33" t="inlineStr">
        <is>
          <t>IAU</t>
        </is>
      </c>
      <c r="L302" s="49">
        <f>MODEL!$RI149</f>
        <v/>
      </c>
      <c r="M302" s="61">
        <f>'ETF MTD'!$IK$28/'ETF MTD'!$IK$3-1</f>
        <v/>
      </c>
      <c r="N302" s="61">
        <f>L302*M302</f>
        <v/>
      </c>
      <c r="O302" s="3" t="n">
        <v>0.0185</v>
      </c>
      <c r="P302" s="3">
        <f>O302*L302</f>
        <v/>
      </c>
      <c r="R302" s="33" t="inlineStr">
        <is>
          <t>IAU</t>
        </is>
      </c>
      <c r="S302" s="49">
        <f>MODEL!$RI149</f>
        <v/>
      </c>
      <c r="T302" s="61">
        <f>'ETF MTD'!$IK$28/'ETF MTD'!$IK$3-1</f>
        <v/>
      </c>
      <c r="U302" s="61">
        <f>S302*T302</f>
        <v/>
      </c>
    </row>
    <row r="303">
      <c r="A303" s="33" t="inlineStr">
        <is>
          <t>SHY</t>
        </is>
      </c>
      <c r="B303" s="49">
        <f>MODEL!$RI150</f>
        <v/>
      </c>
      <c r="C303" s="61">
        <f>'ETF MTD'!$ES$28/'ETF MTD'!$ES$3-1</f>
        <v/>
      </c>
      <c r="D303" s="61">
        <f>B303*C303</f>
        <v/>
      </c>
      <c r="F303" s="32" t="inlineStr">
        <is>
          <t>SCHO</t>
        </is>
      </c>
      <c r="G303" s="49">
        <f>MODEL!$RI150</f>
        <v/>
      </c>
      <c r="H303" s="61">
        <f>'ETF MTD'!$ES$28/'ETF MTD'!$ES$3-1</f>
        <v/>
      </c>
      <c r="I303" s="61">
        <f>G303*H303</f>
        <v/>
      </c>
      <c r="K303" s="32" t="inlineStr">
        <is>
          <t>SHY</t>
        </is>
      </c>
      <c r="L303" s="49">
        <f>MODEL!$RI150</f>
        <v/>
      </c>
      <c r="M303" s="61">
        <f>'ETF MTD'!$ES$28/'ETF MTD'!$ES$3-1</f>
        <v/>
      </c>
      <c r="N303" s="61">
        <f>L303*M303</f>
        <v/>
      </c>
      <c r="O303" s="32" t="n">
        <v>0.0015</v>
      </c>
      <c r="P303" s="3">
        <f>O303*L303</f>
        <v/>
      </c>
      <c r="R303" s="32" t="inlineStr">
        <is>
          <t>SHY</t>
        </is>
      </c>
      <c r="S303" s="49">
        <f>MODEL!$RI150</f>
        <v/>
      </c>
      <c r="T303" s="61">
        <f>'ETF MTD'!$ES$28/'ETF MTD'!$ES$3-1</f>
        <v/>
      </c>
      <c r="U303" s="61">
        <f>S303*T303</f>
        <v/>
      </c>
    </row>
    <row r="304">
      <c r="A304" s="32" t="inlineStr">
        <is>
          <t>OPER</t>
        </is>
      </c>
      <c r="B304" s="49">
        <f>MODEL!$RI151</f>
        <v/>
      </c>
      <c r="C304" s="61" t="n"/>
      <c r="D304" s="61" t="n"/>
      <c r="F304" s="32" t="inlineStr">
        <is>
          <t>OPER</t>
        </is>
      </c>
      <c r="G304" s="49">
        <f>MODEL!$RI151</f>
        <v/>
      </c>
      <c r="H304" s="61" t="n">
        <v>0</v>
      </c>
      <c r="I304" s="61">
        <f>G304*H304</f>
        <v/>
      </c>
      <c r="K304" s="32" t="inlineStr">
        <is>
          <t>OPER</t>
        </is>
      </c>
      <c r="L304" s="49">
        <f>MODEL!$RI151</f>
        <v/>
      </c>
      <c r="M304" s="61" t="n"/>
      <c r="N304" s="61" t="n"/>
      <c r="R304" s="32" t="inlineStr">
        <is>
          <t>OPER</t>
        </is>
      </c>
      <c r="S304" s="49">
        <f>MODEL!$RI151</f>
        <v/>
      </c>
      <c r="T304" s="61" t="n"/>
      <c r="U304" s="61" t="n"/>
    </row>
    <row r="305">
      <c r="F305" s="32" t="n"/>
      <c r="G305" s="49" t="n"/>
      <c r="H305" s="61" t="n"/>
      <c r="I305" s="61" t="n"/>
      <c r="K305" s="32" t="inlineStr">
        <is>
          <t>ISTB</t>
        </is>
      </c>
      <c r="L305" s="49" t="n"/>
      <c r="M305" s="61" t="n"/>
      <c r="N305" s="61" t="n"/>
      <c r="R305" s="32" t="n"/>
      <c r="S305" s="49" t="n"/>
      <c r="T305" s="61" t="n"/>
      <c r="U305" s="61" t="n"/>
    </row>
    <row r="306">
      <c r="F306" s="61" t="n"/>
      <c r="G306" s="33" t="n"/>
      <c r="H306" s="33" t="n"/>
      <c r="I306" s="33" t="n"/>
      <c r="K306" s="61" t="n"/>
      <c r="L306" s="33" t="n"/>
      <c r="M306" s="33" t="n"/>
      <c r="N306" s="33" t="n"/>
      <c r="R306" s="61" t="n"/>
      <c r="S306" s="33" t="n"/>
      <c r="T306" s="33" t="n"/>
      <c r="U306" s="33" t="n"/>
    </row>
    <row r="307">
      <c r="A307" s="33" t="inlineStr">
        <is>
          <t>Cash</t>
        </is>
      </c>
      <c r="B307" s="49">
        <f>1-SUM(B294:B306)</f>
        <v/>
      </c>
      <c r="C307" s="61" t="n">
        <v>0</v>
      </c>
      <c r="D307" s="61">
        <f>B307*C307</f>
        <v/>
      </c>
      <c r="F307" s="33" t="inlineStr">
        <is>
          <t>Cash</t>
        </is>
      </c>
      <c r="G307" s="49">
        <f>1-SUM(G294:G306)</f>
        <v/>
      </c>
      <c r="H307" s="61" t="n">
        <v>0</v>
      </c>
      <c r="I307" s="61">
        <f>G307*H307</f>
        <v/>
      </c>
      <c r="K307" s="33" t="inlineStr">
        <is>
          <t>Cash</t>
        </is>
      </c>
      <c r="L307" s="49">
        <f>1-SUM(L294:L306)</f>
        <v/>
      </c>
      <c r="M307" s="61" t="n">
        <v>0</v>
      </c>
      <c r="N307" s="61">
        <f>L307*M307</f>
        <v/>
      </c>
      <c r="R307" s="33" t="inlineStr">
        <is>
          <t>Cash</t>
        </is>
      </c>
      <c r="S307" s="49">
        <f>1-SUM(S294:S306)</f>
        <v/>
      </c>
      <c r="T307" s="61" t="n">
        <v>0</v>
      </c>
      <c r="U307" s="61">
        <f>S307*T307</f>
        <v/>
      </c>
    </row>
    <row r="308">
      <c r="A308" s="33" t="n"/>
      <c r="B308" s="33" t="n"/>
      <c r="C308" s="33" t="n"/>
      <c r="D308" s="33" t="n"/>
      <c r="F308" s="33" t="n"/>
      <c r="G308" s="33" t="n"/>
      <c r="H308" s="33" t="n"/>
      <c r="I308" s="33" t="n"/>
    </row>
    <row r="309">
      <c r="A309" s="33" t="inlineStr">
        <is>
          <t>Total</t>
        </is>
      </c>
      <c r="B309" s="48">
        <f>SUM(B294:B308)</f>
        <v/>
      </c>
      <c r="C309" s="33" t="n"/>
      <c r="D309" s="46">
        <f>SUM(D294:D307)</f>
        <v/>
      </c>
      <c r="F309" s="33" t="inlineStr">
        <is>
          <t>Total</t>
        </is>
      </c>
      <c r="G309" s="48">
        <f>SUM(G294:G308)</f>
        <v/>
      </c>
      <c r="H309" s="33" t="n"/>
      <c r="I309" s="46">
        <f>SUM(I294:I307)</f>
        <v/>
      </c>
      <c r="K309" s="33" t="inlineStr">
        <is>
          <t>Total</t>
        </is>
      </c>
      <c r="L309" s="48">
        <f>SUM(L294:L308)</f>
        <v/>
      </c>
      <c r="M309" s="33" t="n"/>
      <c r="N309" s="46">
        <f>SUM(N294:N307)</f>
        <v/>
      </c>
      <c r="P309" s="46">
        <f>SUM(P294:P307)</f>
        <v/>
      </c>
      <c r="R309" s="33" t="inlineStr">
        <is>
          <t>Total</t>
        </is>
      </c>
      <c r="S309" s="48">
        <f>SUM(S294:S308)</f>
        <v/>
      </c>
      <c r="T309" s="33" t="n"/>
      <c r="U309" s="46">
        <f>SUM(U294:U307)</f>
        <v/>
      </c>
    </row>
    <row r="311">
      <c r="A311" t="inlineStr">
        <is>
          <t>Tier 1 Strategic Core Growth - Tax Mgd</t>
        </is>
      </c>
      <c r="B311" s="33" t="n"/>
      <c r="C311" s="33" t="n"/>
      <c r="D311" s="33" t="n"/>
      <c r="F311" t="inlineStr">
        <is>
          <t>Tier 1 Strategic Core Growth - Tax Mgd</t>
        </is>
      </c>
      <c r="G311" s="33" t="n"/>
      <c r="H311" s="33" t="n"/>
      <c r="I311" s="33" t="n"/>
      <c r="K311" t="inlineStr">
        <is>
          <t>Tier 1 Strategic Core Growth - Tax Mgd</t>
        </is>
      </c>
      <c r="L311" s="33" t="n"/>
      <c r="M311" s="33" t="n"/>
      <c r="N311" s="33" t="n"/>
      <c r="O311" t="inlineStr">
        <is>
          <t>Expense</t>
        </is>
      </c>
      <c r="R311" t="inlineStr">
        <is>
          <t>Tier 1 Strategic Core Growth - Tax Mgd</t>
        </is>
      </c>
      <c r="S311" s="33" t="n"/>
      <c r="T311" s="33" t="n"/>
      <c r="U311" s="33" t="n"/>
    </row>
    <row r="312">
      <c r="A312" s="32" t="inlineStr">
        <is>
          <t>SPTM</t>
        </is>
      </c>
      <c r="B312" s="49">
        <f>MODEL!$RI90</f>
        <v/>
      </c>
      <c r="C312" s="61">
        <f>'ETF MTD'!$K$28/'ETF MTD'!$K$3-1</f>
        <v/>
      </c>
      <c r="D312" s="61">
        <f>B312*C312</f>
        <v/>
      </c>
      <c r="F312" s="32" t="inlineStr">
        <is>
          <t>SCHB</t>
        </is>
      </c>
      <c r="G312" s="49">
        <f>MODEL!$RI90</f>
        <v/>
      </c>
      <c r="H312" s="61">
        <f>'ETF MTD'!$K$28/'ETF MTD'!$K$3-1</f>
        <v/>
      </c>
      <c r="I312" s="61">
        <f>G312*H312</f>
        <v/>
      </c>
      <c r="K312" s="32" t="inlineStr">
        <is>
          <t>ITOT</t>
        </is>
      </c>
      <c r="L312" s="49">
        <f>MODEL!$RI90</f>
        <v/>
      </c>
      <c r="M312" s="61">
        <f>'ETF MTD'!$K$28/'ETF MTD'!$K$3-1</f>
        <v/>
      </c>
      <c r="N312" s="61">
        <f>L312*M312</f>
        <v/>
      </c>
      <c r="O312" s="32" t="n">
        <v>0.0003</v>
      </c>
      <c r="P312" s="3">
        <f>O312*L312</f>
        <v/>
      </c>
      <c r="R312" s="32" t="inlineStr">
        <is>
          <t>ITOT</t>
        </is>
      </c>
      <c r="S312" s="49">
        <f>MODEL!$RI90</f>
        <v/>
      </c>
      <c r="T312" s="61">
        <f>'ETF MTD'!$K$28/'ETF MTD'!$K$3-1</f>
        <v/>
      </c>
      <c r="U312" s="61">
        <f>S312*T312</f>
        <v/>
      </c>
    </row>
    <row r="313">
      <c r="A313" t="inlineStr">
        <is>
          <t>SPDW</t>
        </is>
      </c>
      <c r="B313" s="49">
        <f>MODEL!$RI91</f>
        <v/>
      </c>
      <c r="C313" s="61">
        <f>'ETF MTD'!$VO$28/'ETF MTD'!$VO$3-1</f>
        <v/>
      </c>
      <c r="D313" s="61">
        <f>B313*C313</f>
        <v/>
      </c>
      <c r="F313" t="inlineStr">
        <is>
          <t>SCHF</t>
        </is>
      </c>
      <c r="G313" s="49">
        <f>MODEL!$RI91</f>
        <v/>
      </c>
      <c r="H313" s="61">
        <f>'ETF MTD'!$VO$28/'ETF MTD'!$VO$3-1</f>
        <v/>
      </c>
      <c r="I313" s="61">
        <f>G313*H313</f>
        <v/>
      </c>
      <c r="K313" t="inlineStr">
        <is>
          <t>IXUS</t>
        </is>
      </c>
      <c r="L313" s="49">
        <f>MODEL!$RI91</f>
        <v/>
      </c>
      <c r="M313" s="61">
        <f>'ETF MTD'!$VO$28/'ETF MTD'!$VO$3-1</f>
        <v/>
      </c>
      <c r="N313" s="61">
        <f>L313*M313</f>
        <v/>
      </c>
      <c r="O313" s="32" t="n">
        <v>0.0011</v>
      </c>
      <c r="P313" s="3">
        <f>O313*L313</f>
        <v/>
      </c>
      <c r="R313" t="inlineStr">
        <is>
          <t>IXUS</t>
        </is>
      </c>
      <c r="S313" s="49">
        <f>MODEL!$RI91</f>
        <v/>
      </c>
      <c r="T313" s="61">
        <f>'ETF MTD'!$VO$28/'ETF MTD'!$VO$3-1</f>
        <v/>
      </c>
      <c r="U313" s="61">
        <f>S313*T313</f>
        <v/>
      </c>
    </row>
    <row r="314">
      <c r="A314" t="inlineStr">
        <is>
          <t>SPEM</t>
        </is>
      </c>
      <c r="B314" s="49">
        <f>MODEL!$RI92</f>
        <v/>
      </c>
      <c r="C314" s="61">
        <f>'ETF MTD'!$PU$28/'ETF MTD'!$PU$3-1</f>
        <v/>
      </c>
      <c r="D314" s="61">
        <f>B314*C314</f>
        <v/>
      </c>
      <c r="F314" t="inlineStr">
        <is>
          <t>SCHE</t>
        </is>
      </c>
      <c r="G314" s="49">
        <f>MODEL!$RI92</f>
        <v/>
      </c>
      <c r="H314" s="61">
        <f>'ETF MTD'!$PU$28/'ETF MTD'!$PU$3-1</f>
        <v/>
      </c>
      <c r="I314" s="61">
        <f>G314*H314</f>
        <v/>
      </c>
      <c r="K314" t="inlineStr">
        <is>
          <t>IEMG</t>
        </is>
      </c>
      <c r="L314" s="49">
        <f>MODEL!$RI92</f>
        <v/>
      </c>
      <c r="M314" s="61">
        <f>'ETF MTD'!$PU$28/'ETF MTD'!$PU$3-1</f>
        <v/>
      </c>
      <c r="N314" s="61">
        <f>L314*M314</f>
        <v/>
      </c>
      <c r="O314" s="32" t="n">
        <v>0.0014</v>
      </c>
      <c r="P314" s="3">
        <f>O314*L314</f>
        <v/>
      </c>
      <c r="R314" t="inlineStr">
        <is>
          <t>IEMG</t>
        </is>
      </c>
      <c r="S314" s="49">
        <f>MODEL!$RI92</f>
        <v/>
      </c>
      <c r="T314" s="61">
        <f>'ETF MTD'!$PU$28/'ETF MTD'!$PU$3-1</f>
        <v/>
      </c>
      <c r="U314" s="61">
        <f>S314*T314</f>
        <v/>
      </c>
    </row>
    <row r="315">
      <c r="A315" t="inlineStr">
        <is>
          <t>USRT</t>
        </is>
      </c>
      <c r="B315" s="49">
        <f>MODEL!$RI93</f>
        <v/>
      </c>
      <c r="C315" s="61">
        <f>'ETF MTD'!$JU$28/'ETF MTD'!$JU$3-1</f>
        <v/>
      </c>
      <c r="D315" s="61">
        <f>B315*C315</f>
        <v/>
      </c>
      <c r="F315" t="inlineStr">
        <is>
          <t>SCHH</t>
        </is>
      </c>
      <c r="G315" s="49">
        <f>MODEL!$RI93</f>
        <v/>
      </c>
      <c r="H315" s="61">
        <f>'ETF MTD'!$JU$28/'ETF MTD'!$JU$3-1</f>
        <v/>
      </c>
      <c r="I315" s="61">
        <f>G315*H315</f>
        <v/>
      </c>
      <c r="K315" t="inlineStr">
        <is>
          <t>USRT</t>
        </is>
      </c>
      <c r="L315" s="49">
        <f>MODEL!$RI93</f>
        <v/>
      </c>
      <c r="M315" s="61">
        <f>'ETF MTD'!$JU$28/'ETF MTD'!$JU$3-1</f>
        <v/>
      </c>
      <c r="N315" s="61">
        <f>L315*M315</f>
        <v/>
      </c>
      <c r="O315" s="32" t="n">
        <v>0.0008</v>
      </c>
      <c r="P315" s="3">
        <f>O315*L315</f>
        <v/>
      </c>
      <c r="R315" t="inlineStr">
        <is>
          <t>IYR</t>
        </is>
      </c>
      <c r="S315" s="49">
        <f>MODEL!$RI93</f>
        <v/>
      </c>
      <c r="T315" s="61">
        <f>'ETF MTD'!$JU$28/'ETF MTD'!$JU$3-1</f>
        <v/>
      </c>
      <c r="U315" s="61">
        <f>S315*T315</f>
        <v/>
      </c>
    </row>
    <row r="316">
      <c r="A316" t="inlineStr">
        <is>
          <t>SPTL</t>
        </is>
      </c>
      <c r="B316" s="49">
        <f>MODEL!$RI94</f>
        <v/>
      </c>
      <c r="C316" s="61">
        <f>'ETF MTD'!$DO$28/'ETF MTD'!$DO$3-1</f>
        <v/>
      </c>
      <c r="D316" s="61">
        <f>B316*C316</f>
        <v/>
      </c>
      <c r="F316" t="inlineStr">
        <is>
          <t>SPTL</t>
        </is>
      </c>
      <c r="G316" s="49">
        <f>MODEL!$RI94</f>
        <v/>
      </c>
      <c r="H316" s="61">
        <f>'ETF MTD'!$DO$28/'ETF MTD'!$DO$3-1</f>
        <v/>
      </c>
      <c r="I316" s="61">
        <f>G316*H316</f>
        <v/>
      </c>
      <c r="K316" t="inlineStr">
        <is>
          <t>SPTL</t>
        </is>
      </c>
      <c r="L316" s="49">
        <f>MODEL!$RI94</f>
        <v/>
      </c>
      <c r="M316" s="61">
        <f>'ETF MTD'!$DO$28/'ETF MTD'!$DO$3-1</f>
        <v/>
      </c>
      <c r="N316" s="61">
        <f>L316*M316</f>
        <v/>
      </c>
      <c r="O316" s="32" t="n">
        <v>0.0015</v>
      </c>
      <c r="P316" s="3">
        <f>O316*L316</f>
        <v/>
      </c>
      <c r="R316" t="inlineStr">
        <is>
          <t>SPTL</t>
        </is>
      </c>
      <c r="S316" s="49">
        <f>MODEL!$RI94</f>
        <v/>
      </c>
      <c r="T316" s="61">
        <f>'ETF MTD'!$DO$28/'ETF MTD'!$DO$3-1</f>
        <v/>
      </c>
      <c r="U316" s="61">
        <f>S316*T316</f>
        <v/>
      </c>
    </row>
    <row r="317">
      <c r="A317" t="inlineStr">
        <is>
          <t>GOVT</t>
        </is>
      </c>
      <c r="B317" s="49">
        <f>MODEL!$RI95</f>
        <v/>
      </c>
      <c r="C317" s="61">
        <f>'ETF MTD'!$OW$28/'ETF MTD'!$OW$3-1</f>
        <v/>
      </c>
      <c r="D317" s="61">
        <f>B317*C317</f>
        <v/>
      </c>
      <c r="F317" t="inlineStr">
        <is>
          <t>SCHR</t>
        </is>
      </c>
      <c r="G317" s="49">
        <f>MODEL!$RI95</f>
        <v/>
      </c>
      <c r="H317" s="61">
        <f>'ETF MTD'!$OW$28/'ETF MTD'!$OW$3-1</f>
        <v/>
      </c>
      <c r="I317" s="61">
        <f>G317*H317</f>
        <v/>
      </c>
      <c r="K317" t="inlineStr">
        <is>
          <t>IUSB</t>
        </is>
      </c>
      <c r="L317" s="49">
        <f>MODEL!$RI95</f>
        <v/>
      </c>
      <c r="M317" s="61">
        <f>'ETF MTD'!$OW$28/'ETF MTD'!$OW$3-1</f>
        <v/>
      </c>
      <c r="N317" s="61">
        <f>L317*M317</f>
        <v/>
      </c>
      <c r="O317" s="32" t="n">
        <v>0.0005</v>
      </c>
      <c r="P317" s="3">
        <f>O317*L317</f>
        <v/>
      </c>
      <c r="R317" t="inlineStr">
        <is>
          <t>GOVT</t>
        </is>
      </c>
      <c r="S317" s="49">
        <f>MODEL!$RI95</f>
        <v/>
      </c>
      <c r="T317" s="61">
        <f>'ETF MTD'!$OW$28/'ETF MTD'!$OW$3-1</f>
        <v/>
      </c>
      <c r="U317" s="61">
        <f>S317*T317</f>
        <v/>
      </c>
    </row>
    <row r="318">
      <c r="A318" t="inlineStr">
        <is>
          <t>IAGG</t>
        </is>
      </c>
      <c r="B318" s="49">
        <f>MODEL!$RI96</f>
        <v/>
      </c>
      <c r="C318" s="61">
        <f>'ETF MTD'!$KG$28/'ETF MTD'!$KG$3-1</f>
        <v/>
      </c>
      <c r="D318" s="61">
        <f>B318*C318</f>
        <v/>
      </c>
      <c r="F318" s="33" t="inlineStr">
        <is>
          <t>BWX</t>
        </is>
      </c>
      <c r="G318" s="49">
        <f>MODEL!$RI96</f>
        <v/>
      </c>
      <c r="H318" s="61">
        <f>'ETF MTD'!$KG$28/'ETF MTD'!$KG$3-1</f>
        <v/>
      </c>
      <c r="I318" s="61">
        <f>G318*H318</f>
        <v/>
      </c>
      <c r="K318" t="inlineStr">
        <is>
          <t>IAGG</t>
        </is>
      </c>
      <c r="L318" s="49">
        <f>MODEL!$RI96</f>
        <v/>
      </c>
      <c r="M318" s="61">
        <f>'ETF MTD'!$KG$28/'ETF MTD'!$KG$3-1</f>
        <v/>
      </c>
      <c r="N318" s="61">
        <f>L318*M318</f>
        <v/>
      </c>
      <c r="O318" s="32" t="n">
        <v>0.0009</v>
      </c>
      <c r="P318" s="3">
        <f>O318*L318</f>
        <v/>
      </c>
      <c r="R318" t="inlineStr">
        <is>
          <t>IGOV</t>
        </is>
      </c>
      <c r="S318" s="49">
        <f>MODEL!$RI96</f>
        <v/>
      </c>
      <c r="T318" s="61">
        <f>'ETF MTD'!$KG$28/'ETF MTD'!$KG$3-1</f>
        <v/>
      </c>
      <c r="U318" s="61">
        <f>S318*T318</f>
        <v/>
      </c>
    </row>
    <row r="319">
      <c r="A319" t="inlineStr">
        <is>
          <t>TFI</t>
        </is>
      </c>
      <c r="B319" s="49">
        <f>MODEL!$RI97</f>
        <v/>
      </c>
      <c r="C319" s="32">
        <f>'ETF MTD'!$UK$28/'ETF MTD'!$UK$3-1</f>
        <v/>
      </c>
      <c r="D319" s="61">
        <f>B319*C319</f>
        <v/>
      </c>
      <c r="F319" t="inlineStr">
        <is>
          <t>TFI</t>
        </is>
      </c>
      <c r="G319" s="49">
        <f>MODEL!$RI97</f>
        <v/>
      </c>
      <c r="H319" s="32">
        <f>'ETF MTD'!$UK$28/'ETF MTD'!$UK$3-1</f>
        <v/>
      </c>
      <c r="I319" s="61">
        <f>G319*H319</f>
        <v/>
      </c>
      <c r="K319" t="inlineStr">
        <is>
          <t>TFI</t>
        </is>
      </c>
      <c r="L319" s="49">
        <f>MODEL!$RI97</f>
        <v/>
      </c>
      <c r="M319" s="32">
        <f>'ETF MTD'!$UK$28/'ETF MTD'!$UK$3-1</f>
        <v/>
      </c>
      <c r="N319" s="61">
        <f>L319*M319</f>
        <v/>
      </c>
      <c r="O319" s="32" t="n">
        <v>0.0019</v>
      </c>
      <c r="P319" s="3">
        <f>O319*L319</f>
        <v/>
      </c>
      <c r="R319" t="inlineStr">
        <is>
          <t>MUB</t>
        </is>
      </c>
      <c r="S319" s="49">
        <f>MODEL!$RI97</f>
        <v/>
      </c>
      <c r="T319" s="32">
        <f>'ETF MTD'!$UK$28/'ETF MTD'!$UK$3-1</f>
        <v/>
      </c>
      <c r="U319" s="61">
        <f>S319*T319</f>
        <v/>
      </c>
    </row>
    <row r="320">
      <c r="A320" s="33" t="inlineStr">
        <is>
          <t>IAU</t>
        </is>
      </c>
      <c r="B320" s="49">
        <f>MODEL!$RI98</f>
        <v/>
      </c>
      <c r="C320" s="61">
        <f>'ETF MTD'!$IK$28/'ETF MTD'!$IK$3-1</f>
        <v/>
      </c>
      <c r="D320" s="61">
        <f>B320*C320</f>
        <v/>
      </c>
      <c r="F320" s="33" t="inlineStr">
        <is>
          <t>IAU</t>
        </is>
      </c>
      <c r="G320" s="49">
        <f>MODEL!$RI98</f>
        <v/>
      </c>
      <c r="H320" s="61">
        <f>'ETF MTD'!$IK$28/'ETF MTD'!$IK$3-1</f>
        <v/>
      </c>
      <c r="I320" s="61">
        <f>G320*H320</f>
        <v/>
      </c>
      <c r="K320" s="33" t="inlineStr">
        <is>
          <t>IAU</t>
        </is>
      </c>
      <c r="L320" s="49">
        <f>MODEL!$RI98</f>
        <v/>
      </c>
      <c r="M320" s="61">
        <f>'ETF MTD'!$IK$28/'ETF MTD'!$IK$3-1</f>
        <v/>
      </c>
      <c r="N320" s="61">
        <f>L320*M320</f>
        <v/>
      </c>
      <c r="O320" s="3" t="n">
        <v>0.0185</v>
      </c>
      <c r="P320" s="3">
        <f>O320*L320</f>
        <v/>
      </c>
      <c r="R320" s="33" t="inlineStr">
        <is>
          <t>IAU</t>
        </is>
      </c>
      <c r="S320" s="49">
        <f>MODEL!$RI98</f>
        <v/>
      </c>
      <c r="T320" s="61">
        <f>'ETF MTD'!$IK$28/'ETF MTD'!$IK$3-1</f>
        <v/>
      </c>
      <c r="U320" s="61">
        <f>S320*T320</f>
        <v/>
      </c>
    </row>
    <row r="321">
      <c r="A321" s="32" t="inlineStr">
        <is>
          <t>SHM</t>
        </is>
      </c>
      <c r="B321" s="49">
        <f>MODEL!$RI99</f>
        <v/>
      </c>
      <c r="C321" s="32">
        <f>'ETF MTD'!$PI$28/'ETF MTD'!$PI$3-1</f>
        <v/>
      </c>
      <c r="D321" s="61">
        <f>B321*C321</f>
        <v/>
      </c>
      <c r="F321" s="32" t="inlineStr">
        <is>
          <t>SHM</t>
        </is>
      </c>
      <c r="G321" s="49">
        <f>MODEL!$RI99</f>
        <v/>
      </c>
      <c r="H321" s="32">
        <f>'ETF MTD'!$PI$28/'ETF MTD'!$PI$3-1</f>
        <v/>
      </c>
      <c r="I321" s="61">
        <f>G321*H321</f>
        <v/>
      </c>
      <c r="K321" s="32" t="inlineStr">
        <is>
          <t>SHM</t>
        </is>
      </c>
      <c r="L321" s="49">
        <f>MODEL!$RI99</f>
        <v/>
      </c>
      <c r="M321" s="32">
        <f>'ETF MTD'!$PI$28/'ETF MTD'!$PI$3-1</f>
        <v/>
      </c>
      <c r="N321" s="61">
        <f>L321*M321</f>
        <v/>
      </c>
      <c r="O321" s="32" t="n">
        <v>0.0015</v>
      </c>
      <c r="P321" s="3">
        <f>O321*L321</f>
        <v/>
      </c>
      <c r="R321" s="32" t="inlineStr">
        <is>
          <t>SUB</t>
        </is>
      </c>
      <c r="S321" s="49">
        <f>MODEL!$RI99</f>
        <v/>
      </c>
      <c r="T321" s="32">
        <f>'ETF MTD'!$PI$28/'ETF MTD'!$PI$3-1</f>
        <v/>
      </c>
      <c r="U321" s="61">
        <f>S321*T321</f>
        <v/>
      </c>
    </row>
    <row r="322">
      <c r="A322" s="32" t="inlineStr">
        <is>
          <t>OPER</t>
        </is>
      </c>
      <c r="B322" s="49">
        <f>MODEL!$RI100</f>
        <v/>
      </c>
      <c r="C322" s="61" t="n">
        <v>0</v>
      </c>
      <c r="D322" s="61">
        <f>B322*C322</f>
        <v/>
      </c>
      <c r="F322" s="32" t="inlineStr">
        <is>
          <t>OPER</t>
        </is>
      </c>
      <c r="G322" s="49">
        <f>MODEL!$RI100</f>
        <v/>
      </c>
      <c r="H322" s="61" t="n">
        <v>0</v>
      </c>
      <c r="I322" s="61">
        <f>G322*H322</f>
        <v/>
      </c>
      <c r="K322" s="32" t="inlineStr">
        <is>
          <t>OPER</t>
        </is>
      </c>
      <c r="L322" s="49">
        <f>MODEL!$RI100</f>
        <v/>
      </c>
      <c r="M322" s="61" t="n"/>
      <c r="N322" s="61" t="n"/>
      <c r="R322" s="32" t="inlineStr">
        <is>
          <t>OPER</t>
        </is>
      </c>
      <c r="S322" s="49">
        <f>MODEL!$RI100</f>
        <v/>
      </c>
      <c r="T322" s="61" t="n"/>
      <c r="U322" s="61" t="n"/>
    </row>
    <row r="323">
      <c r="F323" s="32" t="n"/>
      <c r="G323" s="49" t="n"/>
      <c r="H323" s="61" t="n"/>
      <c r="I323" s="61" t="n"/>
      <c r="K323" s="32" t="inlineStr">
        <is>
          <t>ISTB</t>
        </is>
      </c>
      <c r="L323" s="49" t="n"/>
      <c r="M323" s="61" t="n"/>
      <c r="N323" s="61" t="n"/>
      <c r="R323" s="32" t="n"/>
      <c r="S323" s="49" t="n"/>
      <c r="T323" s="61" t="n"/>
      <c r="U323" s="61" t="n"/>
    </row>
    <row r="324">
      <c r="A324" s="33" t="inlineStr">
        <is>
          <t>Cash</t>
        </is>
      </c>
      <c r="B324" s="49">
        <f>1-SUM(B312:B322)</f>
        <v/>
      </c>
      <c r="C324" s="61" t="n">
        <v>0</v>
      </c>
      <c r="D324" s="61">
        <f>B324*C324</f>
        <v/>
      </c>
      <c r="F324" s="33" t="inlineStr">
        <is>
          <t>Cash</t>
        </is>
      </c>
      <c r="G324" s="49">
        <f>1-SUM(G312:G323)</f>
        <v/>
      </c>
      <c r="H324" s="61" t="n">
        <v>0</v>
      </c>
      <c r="I324" s="61">
        <f>G324*H324</f>
        <v/>
      </c>
      <c r="K324" s="33" t="inlineStr">
        <is>
          <t>Cash</t>
        </is>
      </c>
      <c r="L324" s="49">
        <f>1-SUM(L312:L323)</f>
        <v/>
      </c>
      <c r="M324" s="61" t="n">
        <v>0</v>
      </c>
      <c r="N324" s="61">
        <f>L324*M324</f>
        <v/>
      </c>
      <c r="R324" s="33" t="inlineStr">
        <is>
          <t>Cash</t>
        </is>
      </c>
      <c r="S324" s="49">
        <f>1-SUM(S312:S323)</f>
        <v/>
      </c>
      <c r="T324" s="61" t="n">
        <v>0</v>
      </c>
      <c r="U324" s="61">
        <f>S324*T324</f>
        <v/>
      </c>
    </row>
    <row r="325">
      <c r="A325" s="33" t="n"/>
      <c r="B325" s="33" t="n"/>
      <c r="C325" s="33" t="n"/>
      <c r="D325" s="33" t="n"/>
      <c r="F325" s="33" t="n"/>
      <c r="G325" s="33" t="n"/>
      <c r="H325" s="33" t="n"/>
      <c r="I325" s="33" t="n"/>
    </row>
    <row r="326">
      <c r="A326" s="33" t="inlineStr">
        <is>
          <t>Total</t>
        </is>
      </c>
      <c r="B326" s="48">
        <f>SUM(B312:B324)</f>
        <v/>
      </c>
      <c r="C326" s="33" t="n"/>
      <c r="D326" s="46">
        <f>SUM(D312:D324)</f>
        <v/>
      </c>
      <c r="F326" s="33" t="inlineStr">
        <is>
          <t>Total</t>
        </is>
      </c>
      <c r="G326" s="48">
        <f>SUM(G312:G325)</f>
        <v/>
      </c>
      <c r="H326" s="33" t="n"/>
      <c r="I326" s="46">
        <f>SUM(I312:I324)</f>
        <v/>
      </c>
      <c r="K326" s="33" t="inlineStr">
        <is>
          <t>Total</t>
        </is>
      </c>
      <c r="L326" s="48">
        <f>SUM(L312:L325)</f>
        <v/>
      </c>
      <c r="M326" s="33" t="n"/>
      <c r="N326" s="46">
        <f>SUM(N312:N324)</f>
        <v/>
      </c>
      <c r="P326" s="46">
        <f>SUM(P312:P324)</f>
        <v/>
      </c>
      <c r="R326" s="33" t="inlineStr">
        <is>
          <t>Total</t>
        </is>
      </c>
      <c r="S326" s="48">
        <f>SUM(S312:S325)</f>
        <v/>
      </c>
      <c r="T326" s="33" t="n"/>
      <c r="U326" s="46">
        <f>SUM(U312:U324)</f>
        <v/>
      </c>
    </row>
    <row r="328">
      <c r="A328" t="inlineStr">
        <is>
          <t>Tier 1 Strategic Core Conservative - Tax Mgd</t>
        </is>
      </c>
      <c r="B328" s="33" t="n"/>
      <c r="C328" s="33" t="n"/>
      <c r="D328" s="33" t="n"/>
      <c r="F328" t="inlineStr">
        <is>
          <t>Tier 1 Strategic Core Conservative - Tax Mgd</t>
        </is>
      </c>
      <c r="K328" t="inlineStr">
        <is>
          <t>Tier 1 Strategic Core Conservative - Tax Mgd</t>
        </is>
      </c>
      <c r="O328" t="inlineStr">
        <is>
          <t>Expense</t>
        </is>
      </c>
      <c r="R328" t="inlineStr">
        <is>
          <t>Tier 1 Strategic Core Conservative - Tax Mgd</t>
        </is>
      </c>
    </row>
    <row r="329">
      <c r="A329" s="32" t="inlineStr">
        <is>
          <t>SPYD</t>
        </is>
      </c>
      <c r="B329" s="49">
        <f>MODEL!$RI141</f>
        <v/>
      </c>
      <c r="C329" s="61">
        <f>'ETF MTD'!$K$28/'ETF MTD'!$K$3-1</f>
        <v/>
      </c>
      <c r="D329" s="61">
        <f>B329*C329</f>
        <v/>
      </c>
      <c r="F329" s="32" t="inlineStr">
        <is>
          <t>SCHD</t>
        </is>
      </c>
      <c r="G329" s="49">
        <f>MODEL!$RI141</f>
        <v/>
      </c>
      <c r="H329" s="61">
        <f>'ETF MTD'!$K$28/'ETF MTD'!$K$3-1</f>
        <v/>
      </c>
      <c r="I329" s="61">
        <f>G329*H329</f>
        <v/>
      </c>
      <c r="K329" s="32" t="inlineStr">
        <is>
          <t>HDV</t>
        </is>
      </c>
      <c r="L329" s="49">
        <f>MODEL!$RI141</f>
        <v/>
      </c>
      <c r="M329" s="61">
        <f>'ETF MTD'!$K$28/'ETF MTD'!$K$3-1</f>
        <v/>
      </c>
      <c r="N329" s="61">
        <f>L329*M329</f>
        <v/>
      </c>
      <c r="O329" s="32" t="n">
        <v>0.0003</v>
      </c>
      <c r="P329" s="3">
        <f>O329*L329</f>
        <v/>
      </c>
      <c r="R329" s="32" t="inlineStr">
        <is>
          <t>HDV</t>
        </is>
      </c>
      <c r="S329" s="49">
        <f>MODEL!$RI141</f>
        <v/>
      </c>
      <c r="T329" s="61">
        <f>'ETF MTD'!$K$28/'ETF MTD'!$K$3-1</f>
        <v/>
      </c>
      <c r="U329" s="61">
        <f>S329*T329</f>
        <v/>
      </c>
    </row>
    <row r="330">
      <c r="A330" t="inlineStr">
        <is>
          <t>SPDW</t>
        </is>
      </c>
      <c r="B330" s="49">
        <f>MODEL!$RI142</f>
        <v/>
      </c>
      <c r="C330" s="61">
        <f>'ETF MTD'!$VO$28/'ETF MTD'!$VO$3-1</f>
        <v/>
      </c>
      <c r="D330" s="61">
        <f>B330*C330</f>
        <v/>
      </c>
      <c r="F330" t="inlineStr">
        <is>
          <t>SCHF</t>
        </is>
      </c>
      <c r="G330" s="49">
        <f>MODEL!$RI142</f>
        <v/>
      </c>
      <c r="H330" s="61">
        <f>'ETF MTD'!$VO$28/'ETF MTD'!$VO$3-1</f>
        <v/>
      </c>
      <c r="I330" s="61">
        <f>G330*H330</f>
        <v/>
      </c>
      <c r="K330" t="inlineStr">
        <is>
          <t>IXUS</t>
        </is>
      </c>
      <c r="L330" s="49">
        <f>MODEL!$RI142</f>
        <v/>
      </c>
      <c r="M330" s="61">
        <f>'ETF MTD'!$VO$28/'ETF MTD'!$VO$3-1</f>
        <v/>
      </c>
      <c r="N330" s="61">
        <f>L330*M330</f>
        <v/>
      </c>
      <c r="O330" s="32" t="n">
        <v>0.0011</v>
      </c>
      <c r="P330" s="3">
        <f>O330*L330</f>
        <v/>
      </c>
      <c r="R330" t="inlineStr">
        <is>
          <t>IXUS</t>
        </is>
      </c>
      <c r="S330" s="49">
        <f>MODEL!$RI142</f>
        <v/>
      </c>
      <c r="T330" s="61">
        <f>'ETF MTD'!$VO$28/'ETF MTD'!$VO$3-1</f>
        <v/>
      </c>
      <c r="U330" s="61">
        <f>S330*T330</f>
        <v/>
      </c>
    </row>
    <row r="331">
      <c r="A331" t="inlineStr">
        <is>
          <t>SPEM</t>
        </is>
      </c>
      <c r="B331" s="49">
        <f>MODEL!$RI143</f>
        <v/>
      </c>
      <c r="C331" s="61">
        <f>'ETF MTD'!$PU$28/'ETF MTD'!$PU$3-1</f>
        <v/>
      </c>
      <c r="D331" s="61">
        <f>B331*C331</f>
        <v/>
      </c>
      <c r="F331" t="inlineStr">
        <is>
          <t>SCHE</t>
        </is>
      </c>
      <c r="G331" s="49">
        <f>MODEL!$RI143</f>
        <v/>
      </c>
      <c r="H331" s="61">
        <f>'ETF MTD'!$PU$28/'ETF MTD'!$PU$3-1</f>
        <v/>
      </c>
      <c r="I331" s="61">
        <f>G331*H331</f>
        <v/>
      </c>
      <c r="K331" t="inlineStr">
        <is>
          <t>IEMG</t>
        </is>
      </c>
      <c r="L331" s="49">
        <f>MODEL!$RI143</f>
        <v/>
      </c>
      <c r="M331" s="61">
        <f>'ETF MTD'!$PU$28/'ETF MTD'!$PU$3-1</f>
        <v/>
      </c>
      <c r="N331" s="61">
        <f>L331*M331</f>
        <v/>
      </c>
      <c r="O331" s="32" t="n">
        <v>0.0014</v>
      </c>
      <c r="P331" s="3">
        <f>O331*L331</f>
        <v/>
      </c>
      <c r="R331" t="inlineStr">
        <is>
          <t>IEMG</t>
        </is>
      </c>
      <c r="S331" s="49">
        <f>MODEL!$RI143</f>
        <v/>
      </c>
      <c r="T331" s="61">
        <f>'ETF MTD'!$PU$28/'ETF MTD'!$PU$3-1</f>
        <v/>
      </c>
      <c r="U331" s="61">
        <f>S331*T331</f>
        <v/>
      </c>
    </row>
    <row r="332">
      <c r="A332" t="inlineStr">
        <is>
          <t>USRT</t>
        </is>
      </c>
      <c r="B332" s="49">
        <f>MODEL!$RI144</f>
        <v/>
      </c>
      <c r="C332" s="61">
        <f>'ETF MTD'!$JU$28/'ETF MTD'!$JU$3-1</f>
        <v/>
      </c>
      <c r="D332" s="61">
        <f>B332*C332</f>
        <v/>
      </c>
      <c r="F332" t="inlineStr">
        <is>
          <t>SCHH</t>
        </is>
      </c>
      <c r="G332" s="49">
        <f>MODEL!$RI144</f>
        <v/>
      </c>
      <c r="H332" s="61">
        <f>'ETF MTD'!$JU$28/'ETF MTD'!$JU$3-1</f>
        <v/>
      </c>
      <c r="I332" s="61">
        <f>G332*H332</f>
        <v/>
      </c>
      <c r="K332" t="inlineStr">
        <is>
          <t>USRT</t>
        </is>
      </c>
      <c r="L332" s="49">
        <f>MODEL!$RI144</f>
        <v/>
      </c>
      <c r="M332" s="61">
        <f>'ETF MTD'!$JU$28/'ETF MTD'!$JU$3-1</f>
        <v/>
      </c>
      <c r="N332" s="61">
        <f>L332*M332</f>
        <v/>
      </c>
      <c r="O332" s="32" t="n">
        <v>0.0008</v>
      </c>
      <c r="P332" s="3">
        <f>O332*L332</f>
        <v/>
      </c>
      <c r="R332" t="inlineStr">
        <is>
          <t>IYR</t>
        </is>
      </c>
      <c r="S332" s="49">
        <f>MODEL!$RI144</f>
        <v/>
      </c>
      <c r="T332" s="61">
        <f>'ETF MTD'!$JU$28/'ETF MTD'!$JU$3-1</f>
        <v/>
      </c>
      <c r="U332" s="61">
        <f>S332*T332</f>
        <v/>
      </c>
    </row>
    <row r="333">
      <c r="A333" t="inlineStr">
        <is>
          <t>SPTL</t>
        </is>
      </c>
      <c r="B333" s="49">
        <f>MODEL!$RI145</f>
        <v/>
      </c>
      <c r="C333" s="61">
        <f>'ETF MTD'!$DO$28/'ETF MTD'!$DO$3-1</f>
        <v/>
      </c>
      <c r="D333" s="61">
        <f>B333*C333</f>
        <v/>
      </c>
      <c r="F333" t="inlineStr">
        <is>
          <t>SPTL</t>
        </is>
      </c>
      <c r="G333" s="49">
        <f>MODEL!$RI145</f>
        <v/>
      </c>
      <c r="H333" s="61">
        <f>'ETF MTD'!$DO$28/'ETF MTD'!$DO$3-1</f>
        <v/>
      </c>
      <c r="I333" s="61">
        <f>G333*H333</f>
        <v/>
      </c>
      <c r="K333" t="inlineStr">
        <is>
          <t>SPTL</t>
        </is>
      </c>
      <c r="L333" s="49">
        <f>MODEL!$RI145</f>
        <v/>
      </c>
      <c r="M333" s="61">
        <f>'ETF MTD'!$DO$28/'ETF MTD'!$DO$3-1</f>
        <v/>
      </c>
      <c r="N333" s="61">
        <f>L333*M333</f>
        <v/>
      </c>
      <c r="O333" s="32" t="n">
        <v>0.0015</v>
      </c>
      <c r="P333" s="3">
        <f>O333*L333</f>
        <v/>
      </c>
      <c r="R333" t="inlineStr">
        <is>
          <t>SPTL</t>
        </is>
      </c>
      <c r="S333" s="49">
        <f>MODEL!$RI145</f>
        <v/>
      </c>
      <c r="T333" s="61">
        <f>'ETF MTD'!$DO$28/'ETF MTD'!$DO$3-1</f>
        <v/>
      </c>
      <c r="U333" s="61">
        <f>S333*T333</f>
        <v/>
      </c>
    </row>
    <row r="334">
      <c r="A334" t="inlineStr">
        <is>
          <t>GOVT</t>
        </is>
      </c>
      <c r="B334" s="49">
        <f>MODEL!$RI146</f>
        <v/>
      </c>
      <c r="C334" s="61">
        <f>'ETF MTD'!$OW$28/'ETF MTD'!$OW$3-1</f>
        <v/>
      </c>
      <c r="D334" s="61">
        <f>B334*C334</f>
        <v/>
      </c>
      <c r="F334" t="inlineStr">
        <is>
          <t>SCHR</t>
        </is>
      </c>
      <c r="G334" s="49">
        <f>MODEL!$RI146</f>
        <v/>
      </c>
      <c r="H334" s="61">
        <f>'ETF MTD'!$OW$28/'ETF MTD'!$OW$3-1</f>
        <v/>
      </c>
      <c r="I334" s="61">
        <f>G334*H334</f>
        <v/>
      </c>
      <c r="K334" t="inlineStr">
        <is>
          <t>IUSB</t>
        </is>
      </c>
      <c r="L334" s="49">
        <f>MODEL!$RI146</f>
        <v/>
      </c>
      <c r="M334" s="61">
        <f>'ETF MTD'!$OW$28/'ETF MTD'!$OW$3-1</f>
        <v/>
      </c>
      <c r="N334" s="61">
        <f>L334*M334</f>
        <v/>
      </c>
      <c r="O334" s="32" t="n">
        <v>0.0011</v>
      </c>
      <c r="P334" s="3">
        <f>O334*L334</f>
        <v/>
      </c>
      <c r="R334" t="inlineStr">
        <is>
          <t>GOVT</t>
        </is>
      </c>
      <c r="S334" s="49">
        <f>MODEL!$RI146</f>
        <v/>
      </c>
      <c r="T334" s="61">
        <f>'ETF MTD'!$OW$28/'ETF MTD'!$OW$3-1</f>
        <v/>
      </c>
      <c r="U334" s="61">
        <f>S334*T334</f>
        <v/>
      </c>
    </row>
    <row r="335">
      <c r="A335" t="inlineStr">
        <is>
          <t>IAGG</t>
        </is>
      </c>
      <c r="B335" s="49">
        <f>MODEL!$RI147</f>
        <v/>
      </c>
      <c r="C335" s="61">
        <f>'ETF MTD'!$KG$28/'ETF MTD'!$KG$3-1</f>
        <v/>
      </c>
      <c r="D335" s="61">
        <f>B335*C335</f>
        <v/>
      </c>
      <c r="F335" s="33" t="inlineStr">
        <is>
          <t>BWX</t>
        </is>
      </c>
      <c r="G335" s="49">
        <f>MODEL!$RI147</f>
        <v/>
      </c>
      <c r="H335" s="61">
        <f>'ETF MTD'!$KG$28/'ETF MTD'!$KG$3-1</f>
        <v/>
      </c>
      <c r="I335" s="61">
        <f>G335*H335</f>
        <v/>
      </c>
      <c r="K335" t="inlineStr">
        <is>
          <t>IAGG</t>
        </is>
      </c>
      <c r="L335" s="49">
        <f>MODEL!$RI147</f>
        <v/>
      </c>
      <c r="M335" s="61">
        <f>'ETF MTD'!$KG$28/'ETF MTD'!$KG$3-1</f>
        <v/>
      </c>
      <c r="N335" s="61">
        <f>L335*M335</f>
        <v/>
      </c>
      <c r="O335" s="32" t="n">
        <v>0.0009</v>
      </c>
      <c r="P335" s="3">
        <f>O335*L335</f>
        <v/>
      </c>
      <c r="R335" t="inlineStr">
        <is>
          <t>IGOV</t>
        </is>
      </c>
      <c r="S335" s="49">
        <f>MODEL!$RI147</f>
        <v/>
      </c>
      <c r="T335" s="61">
        <f>'ETF MTD'!$KG$28/'ETF MTD'!$KG$3-1</f>
        <v/>
      </c>
      <c r="U335" s="61">
        <f>S335*T335</f>
        <v/>
      </c>
    </row>
    <row r="336">
      <c r="A336" t="inlineStr">
        <is>
          <t>TFI</t>
        </is>
      </c>
      <c r="B336" s="49">
        <f>MODEL!$RI148</f>
        <v/>
      </c>
      <c r="C336" s="32">
        <f>'ETF MTD'!$UK$28/'ETF MTD'!$UK$3-1</f>
        <v/>
      </c>
      <c r="D336" s="61">
        <f>B336*C336</f>
        <v/>
      </c>
      <c r="F336" t="inlineStr">
        <is>
          <t>TFI</t>
        </is>
      </c>
      <c r="G336" s="49">
        <f>MODEL!$RI148</f>
        <v/>
      </c>
      <c r="H336" s="32">
        <f>'ETF MTD'!$UK$28/'ETF MTD'!$UK$3-1</f>
        <v/>
      </c>
      <c r="I336" s="61">
        <f>G336*H336</f>
        <v/>
      </c>
      <c r="K336" t="inlineStr">
        <is>
          <t>TFI</t>
        </is>
      </c>
      <c r="L336" s="49">
        <f>MODEL!$RI148</f>
        <v/>
      </c>
      <c r="M336" s="32">
        <f>'ETF MTD'!$UK$28/'ETF MTD'!$UK$3-1</f>
        <v/>
      </c>
      <c r="N336" s="61">
        <f>L336*M336</f>
        <v/>
      </c>
      <c r="O336" s="32" t="n">
        <v>0.002</v>
      </c>
      <c r="P336" s="3">
        <f>O336*L336</f>
        <v/>
      </c>
      <c r="R336" t="inlineStr">
        <is>
          <t>TFI</t>
        </is>
      </c>
      <c r="S336" s="49">
        <f>MODEL!$RI148</f>
        <v/>
      </c>
      <c r="T336" s="32">
        <f>'ETF MTD'!$UK$28/'ETF MTD'!$UK$3-1</f>
        <v/>
      </c>
      <c r="U336" s="61">
        <f>S336*T336</f>
        <v/>
      </c>
    </row>
    <row r="337">
      <c r="A337" s="33" t="inlineStr">
        <is>
          <t>IAU</t>
        </is>
      </c>
      <c r="B337" s="49">
        <f>MODEL!$RI149</f>
        <v/>
      </c>
      <c r="C337" s="61">
        <f>'ETF MTD'!$IK$28/'ETF MTD'!$IK$3-1</f>
        <v/>
      </c>
      <c r="D337" s="61">
        <f>B337*C337</f>
        <v/>
      </c>
      <c r="F337" s="33" t="inlineStr">
        <is>
          <t>IAU</t>
        </is>
      </c>
      <c r="G337" s="49">
        <f>MODEL!$RI149</f>
        <v/>
      </c>
      <c r="H337" s="61">
        <f>'ETF MTD'!$IK$28/'ETF MTD'!$IK$3-1</f>
        <v/>
      </c>
      <c r="I337" s="61">
        <f>G337*H337</f>
        <v/>
      </c>
      <c r="K337" s="33" t="inlineStr">
        <is>
          <t>IAU</t>
        </is>
      </c>
      <c r="L337" s="49">
        <f>MODEL!$RI149</f>
        <v/>
      </c>
      <c r="M337" s="61">
        <f>'ETF MTD'!$IK$28/'ETF MTD'!$IK$3-1</f>
        <v/>
      </c>
      <c r="N337" s="61">
        <f>L337*M337</f>
        <v/>
      </c>
      <c r="O337" s="3" t="n">
        <v>0.0185</v>
      </c>
      <c r="P337" s="3">
        <f>O337*L337</f>
        <v/>
      </c>
      <c r="R337" s="33" t="inlineStr">
        <is>
          <t>IAU</t>
        </is>
      </c>
      <c r="S337" s="49">
        <f>MODEL!$RI149</f>
        <v/>
      </c>
      <c r="T337" s="61">
        <f>'ETF MTD'!$IK$28/'ETF MTD'!$IK$3-1</f>
        <v/>
      </c>
      <c r="U337" s="61">
        <f>S337*T337</f>
        <v/>
      </c>
    </row>
    <row r="338">
      <c r="A338" s="32" t="inlineStr">
        <is>
          <t>SHM</t>
        </is>
      </c>
      <c r="B338" s="49">
        <f>MODEL!$RI150</f>
        <v/>
      </c>
      <c r="C338" s="32">
        <f>'ETF MTD'!$PI$28/'ETF MTD'!$PI$3-1</f>
        <v/>
      </c>
      <c r="D338" s="61">
        <f>B338*C338</f>
        <v/>
      </c>
      <c r="F338" s="32" t="inlineStr">
        <is>
          <t>SHM</t>
        </is>
      </c>
      <c r="G338" s="49">
        <f>MODEL!$RI150</f>
        <v/>
      </c>
      <c r="H338" s="32">
        <f>'ETF MTD'!$PI$28/'ETF MTD'!$PI$3-1</f>
        <v/>
      </c>
      <c r="I338" s="61">
        <f>G338*H338</f>
        <v/>
      </c>
      <c r="K338" s="32" t="inlineStr">
        <is>
          <t>SHM</t>
        </is>
      </c>
      <c r="L338" s="49">
        <f>MODEL!$RI150</f>
        <v/>
      </c>
      <c r="M338" s="32">
        <f>'ETF MTD'!$PI$28/'ETF MTD'!$PI$3-1</f>
        <v/>
      </c>
      <c r="N338" s="61">
        <f>L338*M338</f>
        <v/>
      </c>
      <c r="O338" s="32" t="n">
        <v>0.0015</v>
      </c>
      <c r="P338" s="3">
        <f>O338*L338</f>
        <v/>
      </c>
      <c r="R338" s="32" t="inlineStr">
        <is>
          <t>SHM</t>
        </is>
      </c>
      <c r="S338" s="49">
        <f>MODEL!$RI150</f>
        <v/>
      </c>
      <c r="T338" s="32">
        <f>'ETF MTD'!$PI$28/'ETF MTD'!$PI$3-1</f>
        <v/>
      </c>
      <c r="U338" s="61">
        <f>S338*T338</f>
        <v/>
      </c>
    </row>
    <row r="339">
      <c r="A339" s="32" t="inlineStr">
        <is>
          <t>OPER</t>
        </is>
      </c>
      <c r="B339" s="49">
        <f>MODEL!$RI151</f>
        <v/>
      </c>
      <c r="C339" s="61" t="n"/>
      <c r="D339" s="61" t="n"/>
      <c r="F339" s="32" t="inlineStr">
        <is>
          <t>OPER</t>
        </is>
      </c>
      <c r="G339" s="49">
        <f>MODEL!$RI151</f>
        <v/>
      </c>
      <c r="H339" s="61" t="n">
        <v>0</v>
      </c>
      <c r="I339" s="61">
        <f>G339*H339</f>
        <v/>
      </c>
      <c r="K339" s="32" t="inlineStr">
        <is>
          <t>OPER</t>
        </is>
      </c>
      <c r="L339" s="49">
        <f>MODEL!$RI151</f>
        <v/>
      </c>
      <c r="M339" s="61" t="n"/>
      <c r="N339" s="61" t="n"/>
      <c r="R339" s="32" t="inlineStr">
        <is>
          <t>OPER</t>
        </is>
      </c>
      <c r="S339" s="49">
        <f>MODEL!$RI151</f>
        <v/>
      </c>
      <c r="T339" s="61" t="n"/>
      <c r="U339" s="61" t="n"/>
    </row>
    <row r="340">
      <c r="F340" s="32" t="n"/>
      <c r="G340" s="49" t="n"/>
      <c r="H340" s="61" t="n"/>
      <c r="I340" s="61" t="n"/>
      <c r="K340" s="32" t="inlineStr">
        <is>
          <t>ISTB</t>
        </is>
      </c>
      <c r="L340" s="49" t="n"/>
      <c r="M340" s="61" t="n"/>
      <c r="N340" s="61" t="n"/>
      <c r="R340" s="32" t="n"/>
      <c r="S340" s="49" t="n"/>
      <c r="T340" s="61" t="n"/>
      <c r="U340" s="61" t="n"/>
    </row>
    <row r="341">
      <c r="F341" s="61" t="n"/>
      <c r="G341" s="33" t="n"/>
      <c r="H341" s="33" t="n"/>
      <c r="I341" s="33" t="n"/>
      <c r="K341" s="61" t="n"/>
      <c r="L341" s="33" t="n"/>
      <c r="M341" s="33" t="n"/>
      <c r="N341" s="33" t="n"/>
      <c r="R341" s="61" t="n"/>
      <c r="S341" s="33" t="n"/>
      <c r="T341" s="33" t="n"/>
      <c r="U341" s="33" t="n"/>
    </row>
    <row r="342">
      <c r="A342" s="33" t="inlineStr">
        <is>
          <t>Cash</t>
        </is>
      </c>
      <c r="B342" s="49">
        <f>1-SUM(B329:B341)</f>
        <v/>
      </c>
      <c r="C342" s="61" t="n">
        <v>0</v>
      </c>
      <c r="D342" s="61">
        <f>B342*C342</f>
        <v/>
      </c>
      <c r="F342" s="33" t="inlineStr">
        <is>
          <t>Cash</t>
        </is>
      </c>
      <c r="G342" s="49">
        <f>1-SUM(G329:G341)</f>
        <v/>
      </c>
      <c r="H342" s="61" t="n">
        <v>0</v>
      </c>
      <c r="I342" s="61">
        <f>G342*H342</f>
        <v/>
      </c>
      <c r="K342" s="33" t="inlineStr">
        <is>
          <t>Cash</t>
        </is>
      </c>
      <c r="L342" s="49">
        <f>1-SUM(L329:L341)</f>
        <v/>
      </c>
      <c r="M342" s="61" t="n">
        <v>0</v>
      </c>
      <c r="N342" s="61">
        <f>L342*M342</f>
        <v/>
      </c>
      <c r="R342" s="33" t="inlineStr">
        <is>
          <t>Cash</t>
        </is>
      </c>
      <c r="S342" s="49">
        <f>1-SUM(S329:S341)</f>
        <v/>
      </c>
      <c r="T342" s="61" t="n">
        <v>0</v>
      </c>
      <c r="U342" s="61">
        <f>S342*T342</f>
        <v/>
      </c>
    </row>
    <row r="343">
      <c r="A343" s="33" t="n"/>
      <c r="B343" s="33" t="n"/>
      <c r="C343" s="33" t="n"/>
      <c r="D343" s="33" t="n"/>
      <c r="F343" s="33" t="n"/>
      <c r="G343" s="33" t="n"/>
      <c r="H343" s="33" t="n"/>
      <c r="I343" s="33" t="n"/>
    </row>
    <row r="344">
      <c r="A344" s="33" t="inlineStr">
        <is>
          <t>Total</t>
        </is>
      </c>
      <c r="B344" s="48">
        <f>SUM(B329:B343)</f>
        <v/>
      </c>
      <c r="C344" s="33" t="n"/>
      <c r="D344" s="46">
        <f>SUM(D329:D342)</f>
        <v/>
      </c>
      <c r="F344" s="33" t="inlineStr">
        <is>
          <t>Total</t>
        </is>
      </c>
      <c r="G344" s="48">
        <f>SUM(G329:G343)</f>
        <v/>
      </c>
      <c r="H344" s="33" t="n"/>
      <c r="I344" s="46">
        <f>SUM(I329:I342)</f>
        <v/>
      </c>
      <c r="K344" s="33" t="inlineStr">
        <is>
          <t>Total</t>
        </is>
      </c>
      <c r="L344" s="48">
        <f>SUM(L329:L343)</f>
        <v/>
      </c>
      <c r="M344" s="33" t="n"/>
      <c r="N344" s="46">
        <f>SUM(N329:N342)</f>
        <v/>
      </c>
      <c r="P344" s="46">
        <f>SUM(P329:P342)</f>
        <v/>
      </c>
      <c r="R344" s="33" t="inlineStr">
        <is>
          <t>Total</t>
        </is>
      </c>
      <c r="S344" s="48">
        <f>SUM(S329:S343)</f>
        <v/>
      </c>
      <c r="T344" s="33" t="n"/>
      <c r="U344" s="46">
        <f>SUM(U329:U342)</f>
        <v/>
      </c>
    </row>
    <row r="347">
      <c r="K347" s="23" t="inlineStr">
        <is>
          <t>Asset Allocation</t>
        </is>
      </c>
    </row>
    <row r="348">
      <c r="K348" t="inlineStr">
        <is>
          <t>Aggressive Growth</t>
        </is>
      </c>
    </row>
    <row r="349">
      <c r="K349" s="32" t="inlineStr">
        <is>
          <t>ITOT</t>
        </is>
      </c>
      <c r="L349" s="143" t="n">
        <v>0.4</v>
      </c>
      <c r="M349" s="61">
        <f>'ETF MTD'!$K$28/'ETF MTD'!$K$3-1</f>
        <v/>
      </c>
      <c r="N349" s="61">
        <f>L349*M349</f>
        <v/>
      </c>
    </row>
    <row r="350">
      <c r="K350" s="32" t="inlineStr">
        <is>
          <t>IJH</t>
        </is>
      </c>
      <c r="L350" s="49" t="n">
        <v>0.1</v>
      </c>
      <c r="M350" s="32">
        <f>'ETF MTD'!$BM$28/'ETF MTD'!$BM$3-1</f>
        <v/>
      </c>
      <c r="N350" s="61">
        <f>L350*M350</f>
        <v/>
      </c>
    </row>
    <row r="351">
      <c r="K351" s="32" t="inlineStr">
        <is>
          <t>IJR</t>
        </is>
      </c>
      <c r="L351" s="49" t="n">
        <v>0.1</v>
      </c>
      <c r="M351" s="32">
        <f>'ETF MTD'!$BG$28/'ETF MTD'!$BG$3-1</f>
        <v/>
      </c>
      <c r="N351" s="61">
        <f>L351*M351</f>
        <v/>
      </c>
    </row>
    <row r="352">
      <c r="K352" t="inlineStr">
        <is>
          <t>IXUS</t>
        </is>
      </c>
      <c r="L352" s="143" t="n">
        <v>0.12</v>
      </c>
      <c r="M352" s="61">
        <f>'ETF MTD'!$VO$28/'ETF MTD'!$VO$3-1</f>
        <v/>
      </c>
      <c r="N352" s="61">
        <f>L352*M352</f>
        <v/>
      </c>
    </row>
    <row r="353">
      <c r="K353" t="inlineStr">
        <is>
          <t>IEMG</t>
        </is>
      </c>
      <c r="L353" s="143" t="n">
        <v>0.06</v>
      </c>
      <c r="M353" s="61">
        <f>'ETF MTD'!$PU$28/'ETF MTD'!$PU$3-1</f>
        <v/>
      </c>
      <c r="N353" s="61">
        <f>L353*M353</f>
        <v/>
      </c>
    </row>
    <row r="354">
      <c r="K354" t="inlineStr">
        <is>
          <t>USRT</t>
        </is>
      </c>
      <c r="L354" s="143" t="n">
        <v>0.08</v>
      </c>
      <c r="M354" s="61">
        <f>'ETF MTD'!$JU$28/'ETF MTD'!$JU$3-1</f>
        <v/>
      </c>
      <c r="N354" s="61">
        <f>L354*M354</f>
        <v/>
      </c>
    </row>
    <row r="355">
      <c r="K355" t="inlineStr">
        <is>
          <t>SPTL</t>
        </is>
      </c>
      <c r="L355" s="143" t="n">
        <v>0</v>
      </c>
      <c r="M355" s="61">
        <f>'ETF MTD'!$DO$28/'ETF MTD'!$DO$3-1</f>
        <v/>
      </c>
      <c r="N355" s="61">
        <f>L355*M355</f>
        <v/>
      </c>
    </row>
    <row r="356">
      <c r="K356" t="inlineStr">
        <is>
          <t>IUSB</t>
        </is>
      </c>
      <c r="L356" s="143" t="n">
        <v>0.03</v>
      </c>
      <c r="M356" s="61">
        <f>'ETF MTD'!$OW$28/'ETF MTD'!$OW$3-1</f>
        <v/>
      </c>
      <c r="N356" s="61">
        <f>L356*M356</f>
        <v/>
      </c>
    </row>
    <row r="357">
      <c r="K357" t="inlineStr">
        <is>
          <t>IAGG</t>
        </is>
      </c>
      <c r="L357" s="143" t="n">
        <v>0.03</v>
      </c>
      <c r="M357" s="61">
        <f>'ETF MTD'!$KG$28/'ETF MTD'!$KG$3-1</f>
        <v/>
      </c>
      <c r="N357" s="61">
        <f>L357*M357</f>
        <v/>
      </c>
    </row>
    <row r="358">
      <c r="K358" t="inlineStr">
        <is>
          <t>TIP</t>
        </is>
      </c>
      <c r="L358" s="143" t="n">
        <v>0.03</v>
      </c>
      <c r="M358" s="61">
        <f>'ETF MTD'!$DU$28/'ETF MTD'!$DU$3-1</f>
        <v/>
      </c>
      <c r="N358" s="61">
        <f>L358*M358</f>
        <v/>
      </c>
    </row>
    <row r="359">
      <c r="K359" s="33" t="inlineStr">
        <is>
          <t>IAU</t>
        </is>
      </c>
      <c r="L359" s="143" t="n">
        <v>0.03</v>
      </c>
      <c r="M359" s="61">
        <f>'ETF MTD'!$IK$28/'ETF MTD'!$IK$3-1</f>
        <v/>
      </c>
      <c r="N359" s="61">
        <f>L359*M359</f>
        <v/>
      </c>
    </row>
    <row r="360">
      <c r="K360" s="32" t="inlineStr">
        <is>
          <t>SHY</t>
        </is>
      </c>
      <c r="L360" s="143" t="n"/>
      <c r="M360" s="61">
        <f>'ETF MTD'!$ES$28/'ETF MTD'!$ES$3-1</f>
        <v/>
      </c>
      <c r="N360" s="61">
        <f>L360*M360</f>
        <v/>
      </c>
    </row>
    <row r="362">
      <c r="K362" s="33" t="inlineStr">
        <is>
          <t>Cash</t>
        </is>
      </c>
      <c r="L362" s="49">
        <f>1-SUM(L349:L361)</f>
        <v/>
      </c>
      <c r="M362" s="61" t="n">
        <v>0</v>
      </c>
      <c r="N362" s="61">
        <f>L362*M362</f>
        <v/>
      </c>
    </row>
    <row r="364">
      <c r="K364" s="33" t="inlineStr">
        <is>
          <t>Total</t>
        </is>
      </c>
      <c r="L364" s="48">
        <f>SUM(L349:L363)</f>
        <v/>
      </c>
      <c r="M364" s="33" t="n"/>
      <c r="N364" s="46">
        <f>SUM(N349:N362)</f>
        <v/>
      </c>
    </row>
    <row r="367">
      <c r="K367" t="inlineStr">
        <is>
          <t>Growth</t>
        </is>
      </c>
    </row>
    <row r="368">
      <c r="K368" s="32" t="inlineStr">
        <is>
          <t>ITOT</t>
        </is>
      </c>
      <c r="L368" s="143" t="n">
        <v>0.475</v>
      </c>
      <c r="M368" s="61">
        <f>'ETF MTD'!$K$28/'ETF MTD'!$K$3-1</f>
        <v/>
      </c>
      <c r="N368" s="61">
        <f>L368*M368</f>
        <v/>
      </c>
    </row>
    <row r="369">
      <c r="K369" t="inlineStr">
        <is>
          <t>IXUS</t>
        </is>
      </c>
      <c r="L369" s="143" t="n">
        <v>0.15</v>
      </c>
      <c r="M369" s="61">
        <f>'ETF MTD'!$VO$28/'ETF MTD'!$VO$3-1</f>
        <v/>
      </c>
      <c r="N369" s="61">
        <f>L369*M369</f>
        <v/>
      </c>
    </row>
    <row r="370">
      <c r="K370" t="inlineStr">
        <is>
          <t>IEMG</t>
        </is>
      </c>
      <c r="L370" s="143" t="n">
        <v>0.075</v>
      </c>
      <c r="M370" s="61">
        <f>'ETF MTD'!$PU$28/'ETF MTD'!$PU$3-1</f>
        <v/>
      </c>
      <c r="N370" s="61">
        <f>L370*M370</f>
        <v/>
      </c>
    </row>
    <row r="371">
      <c r="K371" t="inlineStr">
        <is>
          <t>USRT</t>
        </is>
      </c>
      <c r="L371" s="143" t="n">
        <v>0.1</v>
      </c>
      <c r="M371" s="61">
        <f>'ETF MTD'!$JU$28/'ETF MTD'!$JU$3-1</f>
        <v/>
      </c>
      <c r="N371" s="61">
        <f>L371*M371</f>
        <v/>
      </c>
    </row>
    <row r="372">
      <c r="K372" t="inlineStr">
        <is>
          <t>SPTL</t>
        </is>
      </c>
      <c r="L372" s="143" t="n">
        <v>0</v>
      </c>
      <c r="M372" s="61">
        <f>'ETF MTD'!$DO$28/'ETF MTD'!$DO$3-1</f>
        <v/>
      </c>
      <c r="N372" s="61">
        <f>L372*M372</f>
        <v/>
      </c>
    </row>
    <row r="373">
      <c r="K373" t="inlineStr">
        <is>
          <t>IUSB</t>
        </is>
      </c>
      <c r="L373" s="143" t="n">
        <v>0.04</v>
      </c>
      <c r="M373" s="61">
        <f>'ETF MTD'!$OW$28/'ETF MTD'!$OW$3-1</f>
        <v/>
      </c>
      <c r="N373" s="61">
        <f>L373*M373</f>
        <v/>
      </c>
    </row>
    <row r="374">
      <c r="K374" t="inlineStr">
        <is>
          <t>IAGG</t>
        </is>
      </c>
      <c r="L374" s="143" t="n">
        <v>0.04</v>
      </c>
      <c r="M374" s="61">
        <f>'ETF MTD'!$KG$28/'ETF MTD'!$KG$3-1</f>
        <v/>
      </c>
      <c r="N374" s="61">
        <f>L374*M374</f>
        <v/>
      </c>
    </row>
    <row r="375">
      <c r="K375" t="inlineStr">
        <is>
          <t>TIP</t>
        </is>
      </c>
      <c r="L375" s="143" t="n">
        <v>0.05</v>
      </c>
      <c r="M375" s="61">
        <f>'ETF MTD'!$DU$28/'ETF MTD'!$DU$3-1</f>
        <v/>
      </c>
      <c r="N375" s="61">
        <f>L375*M375</f>
        <v/>
      </c>
    </row>
    <row r="376">
      <c r="K376" s="33" t="inlineStr">
        <is>
          <t>IAU</t>
        </is>
      </c>
      <c r="L376" s="143" t="n">
        <v>0.05</v>
      </c>
      <c r="M376" s="61">
        <f>'ETF MTD'!$IK$28/'ETF MTD'!$IK$3-1</f>
        <v/>
      </c>
      <c r="N376" s="61">
        <f>L376*M376</f>
        <v/>
      </c>
    </row>
    <row r="377">
      <c r="K377" s="32" t="inlineStr">
        <is>
          <t>SHY</t>
        </is>
      </c>
      <c r="L377" s="143" t="n">
        <v>0</v>
      </c>
      <c r="M377" s="61">
        <f>'ETF MTD'!$ES$28/'ETF MTD'!$ES$3-1</f>
        <v/>
      </c>
      <c r="N377" s="61">
        <f>L377*M377</f>
        <v/>
      </c>
    </row>
    <row r="379">
      <c r="K379" s="33" t="inlineStr">
        <is>
          <t>Cash</t>
        </is>
      </c>
      <c r="L379" s="49">
        <f>1-SUM(L368:L378)</f>
        <v/>
      </c>
      <c r="M379" s="61" t="n">
        <v>0</v>
      </c>
      <c r="N379" s="61">
        <f>L379*M379</f>
        <v/>
      </c>
    </row>
    <row r="381">
      <c r="K381" s="33" t="inlineStr">
        <is>
          <t>Total</t>
        </is>
      </c>
      <c r="L381" s="48">
        <f>SUM(L368:L380)</f>
        <v/>
      </c>
      <c r="M381" s="33" t="n"/>
      <c r="N381" s="46">
        <f>SUM(N368:N379)</f>
        <v/>
      </c>
    </row>
    <row r="384">
      <c r="K384" t="inlineStr">
        <is>
          <t>Balanced</t>
        </is>
      </c>
    </row>
    <row r="385">
      <c r="K385" s="32" t="inlineStr">
        <is>
          <t>ITOT</t>
        </is>
      </c>
      <c r="L385" s="143" t="n">
        <v>0.35</v>
      </c>
      <c r="M385" s="61">
        <f>'ETF MTD'!$K$28/'ETF MTD'!$K$3-1</f>
        <v/>
      </c>
      <c r="N385" s="61">
        <f>L385*M385</f>
        <v/>
      </c>
    </row>
    <row r="386">
      <c r="K386" t="inlineStr">
        <is>
          <t>IXUS</t>
        </is>
      </c>
      <c r="L386" s="143" t="n">
        <v>0.1</v>
      </c>
      <c r="M386" s="61">
        <f>'ETF MTD'!$VO$28/'ETF MTD'!$VO$3-1</f>
        <v/>
      </c>
      <c r="N386" s="61">
        <f>L386*M386</f>
        <v/>
      </c>
    </row>
    <row r="387">
      <c r="K387" t="inlineStr">
        <is>
          <t>IEMG</t>
        </is>
      </c>
      <c r="L387" s="143" t="n">
        <v>0.05</v>
      </c>
      <c r="M387" s="61">
        <f>'ETF MTD'!$PU$28/'ETF MTD'!$PU$3-1</f>
        <v/>
      </c>
      <c r="N387" s="61">
        <f>L387*M387</f>
        <v/>
      </c>
    </row>
    <row r="388">
      <c r="K388" t="inlineStr">
        <is>
          <t>USRT</t>
        </is>
      </c>
      <c r="L388" s="143" t="n">
        <v>0.15</v>
      </c>
      <c r="M388" s="61">
        <f>'ETF MTD'!$JU$28/'ETF MTD'!$JU$3-1</f>
        <v/>
      </c>
      <c r="N388" s="61">
        <f>L388*M388</f>
        <v/>
      </c>
    </row>
    <row r="389">
      <c r="K389" t="inlineStr">
        <is>
          <t>SPTL</t>
        </is>
      </c>
      <c r="L389" s="143" t="n">
        <v>0</v>
      </c>
      <c r="M389" s="61">
        <f>'ETF MTD'!$DO$28/'ETF MTD'!$DO$3-1</f>
        <v/>
      </c>
      <c r="N389" s="61">
        <f>L389*M389</f>
        <v/>
      </c>
    </row>
    <row r="390">
      <c r="K390" t="inlineStr">
        <is>
          <t>IUSB</t>
        </is>
      </c>
      <c r="L390" s="143" t="n">
        <v>0.1</v>
      </c>
      <c r="M390" s="61">
        <f>'ETF MTD'!$OW$28/'ETF MTD'!$OW$3-1</f>
        <v/>
      </c>
      <c r="N390" s="61">
        <f>L390*M390</f>
        <v/>
      </c>
    </row>
    <row r="391">
      <c r="K391" t="inlineStr">
        <is>
          <t>IAGG</t>
        </is>
      </c>
      <c r="L391" s="143" t="n">
        <v>0.08</v>
      </c>
      <c r="M391" s="61">
        <f>'ETF MTD'!$KG$28/'ETF MTD'!$KG$3-1</f>
        <v/>
      </c>
      <c r="N391" s="61">
        <f>L391*M391</f>
        <v/>
      </c>
    </row>
    <row r="392">
      <c r="K392" t="inlineStr">
        <is>
          <t>TIP</t>
        </is>
      </c>
      <c r="L392" s="143" t="n">
        <v>0.08</v>
      </c>
      <c r="M392" s="61">
        <f>'ETF MTD'!$DU$28/'ETF MTD'!$DU$3-1</f>
        <v/>
      </c>
      <c r="N392" s="61">
        <f>L392*M392</f>
        <v/>
      </c>
    </row>
    <row r="393">
      <c r="K393" s="33" t="inlineStr">
        <is>
          <t>IAU</t>
        </is>
      </c>
      <c r="L393" s="143" t="n">
        <v>0.07000000000000001</v>
      </c>
      <c r="M393" s="61">
        <f>'ETF MTD'!$IK$28/'ETF MTD'!$IK$3-1</f>
        <v/>
      </c>
      <c r="N393" s="61">
        <f>L393*M393</f>
        <v/>
      </c>
    </row>
    <row r="394">
      <c r="K394" s="32" t="inlineStr">
        <is>
          <t>SHY</t>
        </is>
      </c>
      <c r="L394" s="143" t="n">
        <v>0</v>
      </c>
      <c r="M394" s="61">
        <f>'ETF MTD'!$ES$28/'ETF MTD'!$ES$3-1</f>
        <v/>
      </c>
      <c r="N394" s="61">
        <f>L394*M394</f>
        <v/>
      </c>
    </row>
    <row r="396">
      <c r="K396" s="33" t="inlineStr">
        <is>
          <t>Cash</t>
        </is>
      </c>
      <c r="L396" s="49">
        <f>1-SUM(L385:L395)</f>
        <v/>
      </c>
      <c r="M396" s="61" t="n">
        <v>0</v>
      </c>
      <c r="N396" s="61">
        <f>L396*M396</f>
        <v/>
      </c>
    </row>
    <row r="398">
      <c r="K398" s="33" t="inlineStr">
        <is>
          <t>Total</t>
        </is>
      </c>
      <c r="L398" s="48">
        <f>SUM(L385:L397)</f>
        <v/>
      </c>
      <c r="M398" s="33" t="n"/>
      <c r="N398" s="46">
        <f>SUM(N385:N396)</f>
        <v/>
      </c>
    </row>
    <row r="401">
      <c r="K401" t="inlineStr">
        <is>
          <t>Conservative</t>
        </is>
      </c>
    </row>
    <row r="402">
      <c r="K402" s="32" t="inlineStr">
        <is>
          <t>ITOT</t>
        </is>
      </c>
      <c r="L402" s="143" t="n">
        <v>0.2</v>
      </c>
      <c r="M402" s="61">
        <f>'ETF MTD'!$K$28/'ETF MTD'!$K$3-1</f>
        <v/>
      </c>
      <c r="N402" s="61">
        <f>L402*M402</f>
        <v/>
      </c>
    </row>
    <row r="403">
      <c r="K403" t="inlineStr">
        <is>
          <t>IXUS</t>
        </is>
      </c>
      <c r="L403" s="143" t="n">
        <v>0.075</v>
      </c>
      <c r="M403" s="61">
        <f>'ETF MTD'!$VO$28/'ETF MTD'!$VO$3-1</f>
        <v/>
      </c>
      <c r="N403" s="61">
        <f>L403*M403</f>
        <v/>
      </c>
    </row>
    <row r="404">
      <c r="K404" t="inlineStr">
        <is>
          <t>IEMG</t>
        </is>
      </c>
      <c r="L404" s="143" t="n">
        <v>0.05</v>
      </c>
      <c r="M404" s="61">
        <f>'ETF MTD'!$PU$28/'ETF MTD'!$PU$3-1</f>
        <v/>
      </c>
      <c r="N404" s="61">
        <f>L404*M404</f>
        <v/>
      </c>
    </row>
    <row r="405">
      <c r="K405" t="inlineStr">
        <is>
          <t>USRT</t>
        </is>
      </c>
      <c r="L405" s="143" t="n">
        <v>0.135</v>
      </c>
      <c r="M405" s="61">
        <f>'ETF MTD'!$JU$28/'ETF MTD'!$JU$3-1</f>
        <v/>
      </c>
      <c r="N405" s="61">
        <f>L405*M405</f>
        <v/>
      </c>
    </row>
    <row r="406">
      <c r="K406" t="inlineStr">
        <is>
          <t>SPTL</t>
        </is>
      </c>
      <c r="L406" s="143" t="n">
        <v>0</v>
      </c>
      <c r="M406" s="61">
        <f>'ETF MTD'!$DO$28/'ETF MTD'!$DO$3-1</f>
        <v/>
      </c>
      <c r="N406" s="61">
        <f>L406*M406</f>
        <v/>
      </c>
    </row>
    <row r="407">
      <c r="K407" t="inlineStr">
        <is>
          <t>IUSB</t>
        </is>
      </c>
      <c r="L407" s="143" t="n">
        <v>0.2</v>
      </c>
      <c r="M407" s="61">
        <f>'ETF MTD'!$OW$28/'ETF MTD'!$OW$3-1</f>
        <v/>
      </c>
      <c r="N407" s="61">
        <f>L407*M407</f>
        <v/>
      </c>
    </row>
    <row r="408">
      <c r="K408" t="inlineStr">
        <is>
          <t>IAGG</t>
        </is>
      </c>
      <c r="L408" s="143" t="n">
        <v>0.1</v>
      </c>
      <c r="M408" s="61">
        <f>'ETF MTD'!$KG$28/'ETF MTD'!$KG$3-1</f>
        <v/>
      </c>
      <c r="N408" s="61">
        <f>L408*M408</f>
        <v/>
      </c>
    </row>
    <row r="409">
      <c r="K409" t="inlineStr">
        <is>
          <t>TIP</t>
        </is>
      </c>
      <c r="L409" s="143" t="n">
        <v>0.12</v>
      </c>
      <c r="M409" s="61">
        <f>'ETF MTD'!$DU$28/'ETF MTD'!$DU$3-1</f>
        <v/>
      </c>
      <c r="N409" s="61">
        <f>L409*M409</f>
        <v/>
      </c>
    </row>
    <row r="410">
      <c r="K410" s="33" t="inlineStr">
        <is>
          <t>IAU</t>
        </is>
      </c>
      <c r="L410" s="143" t="n">
        <v>0.1</v>
      </c>
      <c r="M410" s="61">
        <f>'ETF MTD'!$IK$28/'ETF MTD'!$IK$3-1</f>
        <v/>
      </c>
      <c r="N410" s="61">
        <f>L410*M410</f>
        <v/>
      </c>
    </row>
    <row r="411">
      <c r="K411" s="32" t="inlineStr">
        <is>
          <t>SHY</t>
        </is>
      </c>
      <c r="L411" s="143" t="n">
        <v>0</v>
      </c>
      <c r="M411" s="61">
        <f>'ETF MTD'!$ES$28/'ETF MTD'!$ES$3-1</f>
        <v/>
      </c>
      <c r="N411" s="61">
        <f>L411*M411</f>
        <v/>
      </c>
    </row>
    <row r="413">
      <c r="K413" s="33" t="inlineStr">
        <is>
          <t>Cash</t>
        </is>
      </c>
      <c r="L413" s="49">
        <f>1-SUM(L402:L412)</f>
        <v/>
      </c>
      <c r="M413" s="61" t="n">
        <v>0</v>
      </c>
      <c r="N413" s="61">
        <f>L413*M413</f>
        <v/>
      </c>
    </row>
    <row r="415">
      <c r="K415" s="33" t="inlineStr">
        <is>
          <t>Total</t>
        </is>
      </c>
      <c r="L415" s="48">
        <f>SUM(L402:L414)</f>
        <v/>
      </c>
      <c r="M415" s="33" t="n"/>
      <c r="N415" s="46">
        <f>SUM(N402:N413)</f>
        <v/>
      </c>
    </row>
  </sheetData>
  <pageMargins left="0.7" right="0.7" top="0.75" bottom="0.75" header="0.3" footer="0.3"/>
  <pageSetup orientation="portrait" horizontalDpi="4294967293"/>
  <legacyDrawing xmlns:r="http://schemas.openxmlformats.org/officeDocument/2006/relationships" r:id="anysvml"/>
</worksheet>
</file>

<file path=xl/worksheets/sheet30.xml><?xml version="1.0" encoding="utf-8"?>
<worksheet xmlns="http://schemas.openxmlformats.org/spreadsheetml/2006/main">
  <sheetPr>
    <tabColor rgb="FF00B050"/>
    <outlinePr summaryBelow="1" summaryRight="1"/>
    <pageSetUpPr/>
  </sheetPr>
  <dimension ref="A1:AB71"/>
  <sheetViews>
    <sheetView zoomScaleNormal="100" workbookViewId="0">
      <pane xSplit="2" ySplit="3" topLeftCell="C4" activePane="bottomRight" state="frozen"/>
      <selection activeCell="D71" sqref="D71"/>
      <selection pane="topRight" activeCell="D71" sqref="D71"/>
      <selection pane="bottomLeft" activeCell="D71" sqref="D71"/>
      <selection pane="bottomRight" activeCell="V20" sqref="V20"/>
    </sheetView>
  </sheetViews>
  <sheetFormatPr baseColWidth="8" defaultRowHeight="14.5"/>
  <cols>
    <col width="12.26953125" bestFit="1" customWidth="1" min="2" max="2"/>
    <col width="12.26953125" customWidth="1" min="3" max="3"/>
    <col width="9" customWidth="1" min="5" max="5"/>
    <col width="12.26953125" bestFit="1" customWidth="1" min="7" max="7"/>
    <col width="12.26953125" customWidth="1" min="8" max="8"/>
    <col width="12.26953125" bestFit="1" customWidth="1" min="12" max="12"/>
    <col width="12.26953125" customWidth="1" min="13" max="13"/>
    <col width="10.1796875" customWidth="1" min="16" max="16"/>
    <col width="12.26953125" bestFit="1" customWidth="1" min="17" max="17"/>
    <col width="12.26953125" customWidth="1" min="18" max="18"/>
    <col width="12.26953125" bestFit="1" customWidth="1" min="22" max="22"/>
    <col width="12.26953125" customWidth="1" min="23" max="23"/>
    <col width="9.7265625" bestFit="1" customWidth="1" min="28" max="28"/>
  </cols>
  <sheetData>
    <row r="1">
      <c r="B1" t="inlineStr">
        <is>
          <t>Adolos Asset Class Allocations</t>
        </is>
      </c>
    </row>
    <row r="2">
      <c r="C2" t="inlineStr">
        <is>
          <t>100/0</t>
        </is>
      </c>
      <c r="H2" t="inlineStr">
        <is>
          <t>80/20</t>
        </is>
      </c>
      <c r="M2" t="inlineStr">
        <is>
          <t>60/40</t>
        </is>
      </c>
      <c r="R2" t="inlineStr">
        <is>
          <t>50/50</t>
        </is>
      </c>
      <c r="W2" t="inlineStr">
        <is>
          <t>0/100</t>
        </is>
      </c>
    </row>
    <row r="3">
      <c r="B3" t="inlineStr">
        <is>
          <t>Aggressive</t>
        </is>
      </c>
      <c r="C3" t="inlineStr">
        <is>
          <t>Strategic Tgt</t>
        </is>
      </c>
      <c r="D3" s="112" t="inlineStr">
        <is>
          <t>Tactical</t>
        </is>
      </c>
      <c r="G3" t="inlineStr">
        <is>
          <t>Growth</t>
        </is>
      </c>
      <c r="H3" t="inlineStr">
        <is>
          <t>Strategic Tgt</t>
        </is>
      </c>
      <c r="I3" s="111" t="inlineStr">
        <is>
          <t>Tactical</t>
        </is>
      </c>
      <c r="L3" t="inlineStr">
        <is>
          <t>Moderate</t>
        </is>
      </c>
      <c r="M3" t="inlineStr">
        <is>
          <t>Strategic Tgt</t>
        </is>
      </c>
      <c r="N3" s="111" t="inlineStr">
        <is>
          <t>Tactical</t>
        </is>
      </c>
      <c r="Q3" t="inlineStr">
        <is>
          <t>Balanced</t>
        </is>
      </c>
      <c r="R3" t="inlineStr">
        <is>
          <t>Strategic Tgt</t>
        </is>
      </c>
      <c r="S3" s="111" t="inlineStr">
        <is>
          <t>Tactical</t>
        </is>
      </c>
      <c r="V3" t="inlineStr">
        <is>
          <t>Liquid</t>
        </is>
      </c>
      <c r="W3" t="inlineStr">
        <is>
          <t>Strategic Tgt</t>
        </is>
      </c>
      <c r="X3" s="111" t="inlineStr">
        <is>
          <t>Tactical</t>
        </is>
      </c>
    </row>
    <row r="4">
      <c r="A4" t="inlineStr">
        <is>
          <t>IVV</t>
        </is>
      </c>
      <c r="B4" t="inlineStr">
        <is>
          <t>US Large Cap</t>
        </is>
      </c>
      <c r="C4" s="143" t="n">
        <v>0.15</v>
      </c>
      <c r="D4" s="112" t="n">
        <v>0.27</v>
      </c>
      <c r="E4" s="3">
        <f>Comps!$L$8</f>
        <v/>
      </c>
      <c r="G4" t="inlineStr">
        <is>
          <t>US Large Cap</t>
        </is>
      </c>
      <c r="H4" s="143" t="n">
        <v>0.12</v>
      </c>
      <c r="I4" s="112" t="n">
        <v>0.214</v>
      </c>
      <c r="J4" s="3">
        <f>Comps!$L$8</f>
        <v/>
      </c>
      <c r="L4" t="inlineStr">
        <is>
          <t>US Large Cap</t>
        </is>
      </c>
      <c r="M4" s="143" t="n">
        <v>0.1</v>
      </c>
      <c r="N4" s="112" t="n">
        <v>0.166</v>
      </c>
      <c r="O4" s="3">
        <f>Comps!$L$8</f>
        <v/>
      </c>
      <c r="Q4" t="inlineStr">
        <is>
          <t>US Large Cap</t>
        </is>
      </c>
      <c r="R4" s="143" t="n">
        <v>0.08</v>
      </c>
      <c r="S4" s="112" t="n">
        <v>0.138</v>
      </c>
      <c r="T4" s="3">
        <f>Comps!$L$8</f>
        <v/>
      </c>
      <c r="V4" t="inlineStr">
        <is>
          <t>US Large Cap</t>
        </is>
      </c>
      <c r="W4" s="143" t="n">
        <v>0</v>
      </c>
      <c r="X4" s="112" t="n">
        <v>0</v>
      </c>
      <c r="Y4" s="3">
        <f>Comps!$L$8</f>
        <v/>
      </c>
    </row>
    <row r="5">
      <c r="A5" t="inlineStr">
        <is>
          <t>VUG</t>
        </is>
      </c>
      <c r="B5" t="inlineStr">
        <is>
          <t>US Growth</t>
        </is>
      </c>
      <c r="C5" s="143" t="n">
        <v>0.1</v>
      </c>
      <c r="D5" s="112" t="n">
        <v>0.12</v>
      </c>
      <c r="E5" s="3">
        <f>Comps!$L$16</f>
        <v/>
      </c>
      <c r="G5" t="inlineStr">
        <is>
          <t>US Growth</t>
        </is>
      </c>
      <c r="H5" s="143" t="n">
        <v>0.08</v>
      </c>
      <c r="I5" s="112" t="n">
        <v>0.1</v>
      </c>
      <c r="J5" s="3">
        <f>Comps!$L$16</f>
        <v/>
      </c>
      <c r="L5" t="inlineStr">
        <is>
          <t>US Growth</t>
        </is>
      </c>
      <c r="M5" s="143" t="n">
        <v>0.06</v>
      </c>
      <c r="N5" s="112" t="n">
        <v>0.07000000000000001</v>
      </c>
      <c r="O5" s="3">
        <f>Comps!$L$16</f>
        <v/>
      </c>
      <c r="Q5" t="inlineStr">
        <is>
          <t>US Growth</t>
        </is>
      </c>
      <c r="R5" s="143" t="n">
        <v>0.05</v>
      </c>
      <c r="S5" s="112" t="n">
        <v>0.06</v>
      </c>
      <c r="T5" s="3">
        <f>Comps!$L$16</f>
        <v/>
      </c>
      <c r="V5" t="inlineStr">
        <is>
          <t>US Growth</t>
        </is>
      </c>
      <c r="W5" s="143" t="n">
        <v>0</v>
      </c>
      <c r="X5" s="112" t="n">
        <v>0</v>
      </c>
      <c r="Y5" s="3">
        <f>Comps!$L$16</f>
        <v/>
      </c>
    </row>
    <row r="6">
      <c r="A6" t="inlineStr">
        <is>
          <t>VTV</t>
        </is>
      </c>
      <c r="B6" t="inlineStr">
        <is>
          <t>US Value</t>
        </is>
      </c>
      <c r="C6" s="143" t="n">
        <v>0.1</v>
      </c>
      <c r="D6" s="112" t="n">
        <v>0.08</v>
      </c>
      <c r="E6" s="3">
        <f>Comps!$L$17</f>
        <v/>
      </c>
      <c r="G6" t="inlineStr">
        <is>
          <t>US Value</t>
        </is>
      </c>
      <c r="H6" s="143" t="n">
        <v>0.08</v>
      </c>
      <c r="I6" s="112" t="n">
        <v>0.06</v>
      </c>
      <c r="J6" s="3">
        <f>Comps!$L$17</f>
        <v/>
      </c>
      <c r="L6" t="inlineStr">
        <is>
          <t>US Value</t>
        </is>
      </c>
      <c r="M6" s="143" t="n">
        <v>0.06</v>
      </c>
      <c r="N6" s="112" t="n">
        <v>0.05</v>
      </c>
      <c r="O6" s="3">
        <f>Comps!$L$17</f>
        <v/>
      </c>
      <c r="Q6" t="inlineStr">
        <is>
          <t>US Value</t>
        </is>
      </c>
      <c r="R6" s="143" t="n">
        <v>0.05</v>
      </c>
      <c r="S6" s="112" t="n">
        <v>0.04</v>
      </c>
      <c r="T6" s="3">
        <f>Comps!$L$17</f>
        <v/>
      </c>
      <c r="V6" t="inlineStr">
        <is>
          <t>US Value</t>
        </is>
      </c>
      <c r="W6" s="143" t="n">
        <v>0</v>
      </c>
      <c r="X6" s="112" t="n">
        <v>0</v>
      </c>
      <c r="Y6" s="3">
        <f>Comps!$L$17</f>
        <v/>
      </c>
    </row>
    <row r="7">
      <c r="A7" t="inlineStr">
        <is>
          <t>IJH</t>
        </is>
      </c>
      <c r="B7" t="inlineStr">
        <is>
          <t>US Mid Cap</t>
        </is>
      </c>
      <c r="C7" s="143" t="n">
        <v>0.1</v>
      </c>
      <c r="D7" s="230" t="n">
        <v>0.105</v>
      </c>
      <c r="E7" s="3">
        <f>Comps!$L$19</f>
        <v/>
      </c>
      <c r="G7" t="inlineStr">
        <is>
          <t>US Mid Cap</t>
        </is>
      </c>
      <c r="H7" s="143" t="n">
        <v>0.08</v>
      </c>
      <c r="I7" s="230" t="n">
        <v>0.08</v>
      </c>
      <c r="J7" s="3">
        <f>Comps!$L$19</f>
        <v/>
      </c>
      <c r="L7" t="inlineStr">
        <is>
          <t>US Mid Cap</t>
        </is>
      </c>
      <c r="M7" s="143" t="n">
        <v>0.05</v>
      </c>
      <c r="N7" s="230" t="n">
        <v>0.05</v>
      </c>
      <c r="O7" s="3">
        <f>Comps!$L$19</f>
        <v/>
      </c>
      <c r="Q7" t="inlineStr">
        <is>
          <t>US Mid Cap</t>
        </is>
      </c>
      <c r="R7" s="143" t="n">
        <v>0.02</v>
      </c>
      <c r="S7" s="230" t="n">
        <v>0.02</v>
      </c>
      <c r="T7" s="3">
        <f>Comps!$L$19</f>
        <v/>
      </c>
      <c r="V7" t="inlineStr">
        <is>
          <t>US Mid Cap</t>
        </is>
      </c>
      <c r="W7" s="143" t="n">
        <v>0</v>
      </c>
      <c r="X7" s="112" t="n">
        <v>0</v>
      </c>
      <c r="Y7" s="3">
        <f>Comps!$L$19</f>
        <v/>
      </c>
    </row>
    <row r="8">
      <c r="A8" t="inlineStr">
        <is>
          <t>IJR</t>
        </is>
      </c>
      <c r="B8" t="inlineStr">
        <is>
          <t>US Small Cap</t>
        </is>
      </c>
      <c r="C8" s="143" t="n">
        <v>0.05</v>
      </c>
      <c r="D8" s="230" t="n">
        <v>0.055</v>
      </c>
      <c r="E8" s="3">
        <f>Comps!$L$20</f>
        <v/>
      </c>
      <c r="G8" t="inlineStr">
        <is>
          <t>US Small Cap</t>
        </is>
      </c>
      <c r="H8" s="143" t="n">
        <v>0.04</v>
      </c>
      <c r="I8" s="230" t="n">
        <v>0.04</v>
      </c>
      <c r="J8" s="3">
        <f>Comps!$L$20</f>
        <v/>
      </c>
      <c r="L8" t="inlineStr">
        <is>
          <t>US Small Cap</t>
        </is>
      </c>
      <c r="M8" s="143" t="n">
        <v>0.03</v>
      </c>
      <c r="N8" s="230" t="n">
        <v>0.03</v>
      </c>
      <c r="O8" s="3">
        <f>Comps!$L$20</f>
        <v/>
      </c>
      <c r="Q8" t="inlineStr">
        <is>
          <t>US Small Cap</t>
        </is>
      </c>
      <c r="R8" s="143" t="n">
        <v>0.02</v>
      </c>
      <c r="S8" s="230" t="n">
        <v>0.02</v>
      </c>
      <c r="T8" s="3">
        <f>Comps!$L$20</f>
        <v/>
      </c>
      <c r="V8" t="inlineStr">
        <is>
          <t>US Small Cap</t>
        </is>
      </c>
      <c r="W8" s="143" t="n">
        <v>0</v>
      </c>
      <c r="X8" s="112" t="n">
        <v>0</v>
      </c>
      <c r="Y8" s="3">
        <f>Comps!$L$20</f>
        <v/>
      </c>
    </row>
    <row r="9">
      <c r="A9" t="inlineStr">
        <is>
          <t>VEA</t>
        </is>
      </c>
      <c r="B9" s="33" t="inlineStr">
        <is>
          <t>Foreign Dev</t>
        </is>
      </c>
      <c r="C9" s="49" t="n">
        <v>0.2</v>
      </c>
      <c r="D9" s="229" t="n">
        <v>0.12</v>
      </c>
      <c r="E9" s="3">
        <f>'Monthly Strategy Performance'!$F$21</f>
        <v/>
      </c>
      <c r="G9" s="33" t="inlineStr">
        <is>
          <t>Foreign Dev</t>
        </is>
      </c>
      <c r="H9" s="49" t="n">
        <v>0.15</v>
      </c>
      <c r="I9" s="229">
        <f>H9*0.6</f>
        <v/>
      </c>
      <c r="J9" s="3">
        <f>'Monthly Strategy Performance'!$F$21</f>
        <v/>
      </c>
      <c r="L9" s="33" t="inlineStr">
        <is>
          <t>Foreign Dev</t>
        </is>
      </c>
      <c r="M9" s="49" t="n">
        <v>0.1</v>
      </c>
      <c r="N9" s="229">
        <f>M9*0.6</f>
        <v/>
      </c>
      <c r="O9" s="3">
        <f>'Monthly Strategy Performance'!$F$21</f>
        <v/>
      </c>
      <c r="Q9" s="33" t="inlineStr">
        <is>
          <t>Foreign Dev</t>
        </is>
      </c>
      <c r="R9" s="49" t="n">
        <v>0.1</v>
      </c>
      <c r="S9" s="229">
        <f>R9*0.6</f>
        <v/>
      </c>
      <c r="T9" s="3">
        <f>'Monthly Strategy Performance'!$F$21</f>
        <v/>
      </c>
      <c r="V9" s="33" t="inlineStr">
        <is>
          <t>Foreign Dev</t>
        </is>
      </c>
      <c r="W9" s="49" t="n">
        <v>0</v>
      </c>
      <c r="X9" s="113" t="n">
        <v>0</v>
      </c>
      <c r="Y9" s="3">
        <f>'Monthly Strategy Performance'!$F$21</f>
        <v/>
      </c>
    </row>
    <row r="10">
      <c r="A10" t="inlineStr">
        <is>
          <t>IEMG</t>
        </is>
      </c>
      <c r="B10" s="33" t="inlineStr">
        <is>
          <t>Emerging</t>
        </is>
      </c>
      <c r="C10" s="49" t="n">
        <v>0.13</v>
      </c>
      <c r="D10" s="229" t="n">
        <v>0.08</v>
      </c>
      <c r="E10" s="3">
        <f>'Monthly Strategy Performance'!$F$22</f>
        <v/>
      </c>
      <c r="G10" s="33" t="inlineStr">
        <is>
          <t>Emerging</t>
        </is>
      </c>
      <c r="H10" s="49" t="n">
        <v>0.1</v>
      </c>
      <c r="I10" s="229">
        <f>H10*0.6</f>
        <v/>
      </c>
      <c r="J10" s="3">
        <f>'Monthly Strategy Performance'!$F$22</f>
        <v/>
      </c>
      <c r="L10" s="33" t="inlineStr">
        <is>
          <t>Emerging</t>
        </is>
      </c>
      <c r="M10" s="49" t="n">
        <v>0.05</v>
      </c>
      <c r="N10" s="229">
        <f>M10*0.6</f>
        <v/>
      </c>
      <c r="O10" s="3">
        <f>'Monthly Strategy Performance'!$F$22</f>
        <v/>
      </c>
      <c r="Q10" s="33" t="inlineStr">
        <is>
          <t>Emerging</t>
        </is>
      </c>
      <c r="R10" s="49" t="n">
        <v>0.03</v>
      </c>
      <c r="S10" s="229" t="n">
        <v>0.01</v>
      </c>
      <c r="T10" s="3">
        <f>'Monthly Strategy Performance'!$F$22</f>
        <v/>
      </c>
      <c r="V10" s="33" t="inlineStr">
        <is>
          <t>Emerging</t>
        </is>
      </c>
      <c r="W10" s="49" t="n">
        <v>0</v>
      </c>
      <c r="X10" s="113" t="n">
        <v>0</v>
      </c>
      <c r="Y10" s="3">
        <f>'Monthly Strategy Performance'!$F$22</f>
        <v/>
      </c>
    </row>
    <row r="11">
      <c r="A11" t="inlineStr">
        <is>
          <t>USRT</t>
        </is>
      </c>
      <c r="B11" s="33" t="inlineStr">
        <is>
          <t>REIT</t>
        </is>
      </c>
      <c r="C11" s="49" t="n">
        <v>0.1</v>
      </c>
      <c r="D11" s="112" t="n">
        <v>0.1</v>
      </c>
      <c r="E11" s="3">
        <f>'Monthly Strategy Performance'!$F$23</f>
        <v/>
      </c>
      <c r="G11" s="33" t="inlineStr">
        <is>
          <t>REIT</t>
        </is>
      </c>
      <c r="H11" s="49" t="n">
        <v>0.1</v>
      </c>
      <c r="I11" s="112" t="n">
        <v>0.1</v>
      </c>
      <c r="J11" s="3">
        <f>'Monthly Strategy Performance'!$F$23</f>
        <v/>
      </c>
      <c r="L11" s="33" t="inlineStr">
        <is>
          <t>REIT</t>
        </is>
      </c>
      <c r="M11" s="49" t="n">
        <v>0.1</v>
      </c>
      <c r="N11" s="112" t="n">
        <v>0.1</v>
      </c>
      <c r="O11" s="3">
        <f>'Monthly Strategy Performance'!$F$23</f>
        <v/>
      </c>
      <c r="Q11" s="33" t="inlineStr">
        <is>
          <t>REIT</t>
        </is>
      </c>
      <c r="R11" s="49" t="n">
        <v>0.1</v>
      </c>
      <c r="S11" s="112" t="n">
        <v>0.1</v>
      </c>
      <c r="T11" s="3">
        <f>'Monthly Strategy Performance'!$F$23</f>
        <v/>
      </c>
      <c r="V11" s="33" t="inlineStr">
        <is>
          <t>REIT</t>
        </is>
      </c>
      <c r="W11" s="49" t="n">
        <v>0</v>
      </c>
      <c r="X11" s="113" t="n">
        <v>0</v>
      </c>
      <c r="Y11" s="3">
        <f>'Monthly Strategy Performance'!$F$23</f>
        <v/>
      </c>
    </row>
    <row r="12">
      <c r="A12" t="inlineStr">
        <is>
          <t>DJP</t>
        </is>
      </c>
      <c r="B12" s="33" t="inlineStr">
        <is>
          <t>Commodities</t>
        </is>
      </c>
      <c r="C12" s="49" t="n">
        <v>0.05</v>
      </c>
      <c r="D12" s="230" t="n">
        <v>0.05</v>
      </c>
      <c r="E12" s="32">
        <f>'ETF MTD'!$AKC$28/'ETF MTD'!$AKC$3-1</f>
        <v/>
      </c>
      <c r="G12" s="33" t="inlineStr">
        <is>
          <t>Commodities</t>
        </is>
      </c>
      <c r="H12" s="49" t="n">
        <v>0.05</v>
      </c>
      <c r="I12" s="230" t="n">
        <v>0.05</v>
      </c>
      <c r="J12" s="32">
        <f>'ETF MTD'!$AKC$28/'ETF MTD'!$AKC$3-1</f>
        <v/>
      </c>
      <c r="L12" s="33" t="inlineStr">
        <is>
          <t>Commodities</t>
        </is>
      </c>
      <c r="M12" s="49" t="n">
        <v>0.05</v>
      </c>
      <c r="N12" s="230" t="n">
        <v>0.05</v>
      </c>
      <c r="O12" s="32">
        <f>'ETF MTD'!$AKC$28/'ETF MTD'!$AKC$3-1</f>
        <v/>
      </c>
      <c r="Q12" s="33" t="inlineStr">
        <is>
          <t>Commodities</t>
        </is>
      </c>
      <c r="R12" s="49" t="n">
        <v>0.05</v>
      </c>
      <c r="S12" s="230" t="n">
        <v>0.05</v>
      </c>
      <c r="T12" s="32">
        <f>'ETF MTD'!$AKC$28/'ETF MTD'!$AKC$3-1</f>
        <v/>
      </c>
      <c r="V12" s="33" t="inlineStr">
        <is>
          <t>Commodities</t>
        </is>
      </c>
      <c r="W12" s="49" t="n">
        <v>0</v>
      </c>
      <c r="X12" s="113" t="n">
        <v>0</v>
      </c>
      <c r="Y12" s="32">
        <f>'ETF MTD'!$AKC$28/'ETF MTD'!$AKC$3-1</f>
        <v/>
      </c>
    </row>
    <row r="13">
      <c r="A13" t="inlineStr">
        <is>
          <t>IAU</t>
        </is>
      </c>
      <c r="B13" t="inlineStr">
        <is>
          <t>Gold</t>
        </is>
      </c>
      <c r="C13" s="49" t="n">
        <v>0</v>
      </c>
      <c r="D13" s="112" t="n">
        <v>0</v>
      </c>
      <c r="E13" s="32" t="n"/>
      <c r="G13" t="inlineStr">
        <is>
          <t>Gold</t>
        </is>
      </c>
      <c r="H13" s="49" t="n">
        <v>0</v>
      </c>
      <c r="I13" s="112" t="n">
        <v>0</v>
      </c>
      <c r="J13" s="32" t="n"/>
      <c r="L13" t="inlineStr">
        <is>
          <t>Gold</t>
        </is>
      </c>
      <c r="M13" s="49" t="n">
        <v>0</v>
      </c>
      <c r="N13" s="112" t="n">
        <v>0</v>
      </c>
      <c r="O13" s="32" t="n"/>
      <c r="Q13" t="inlineStr">
        <is>
          <t>Gold</t>
        </is>
      </c>
      <c r="R13" s="49" t="n">
        <v>0</v>
      </c>
      <c r="S13" s="112" t="n">
        <v>0</v>
      </c>
      <c r="T13" s="32" t="n"/>
      <c r="V13" t="inlineStr">
        <is>
          <t>Gold</t>
        </is>
      </c>
      <c r="W13" s="49" t="n">
        <v>0</v>
      </c>
      <c r="X13" s="113" t="n">
        <v>0</v>
      </c>
      <c r="Y13" s="32" t="n"/>
    </row>
    <row r="14">
      <c r="A14" t="inlineStr">
        <is>
          <t>HYG</t>
        </is>
      </c>
      <c r="B14" t="inlineStr">
        <is>
          <t>High Yield</t>
        </is>
      </c>
      <c r="C14" s="49" t="n">
        <v>0</v>
      </c>
      <c r="D14" s="112" t="n">
        <v>0</v>
      </c>
      <c r="E14" s="32">
        <f>'ETF MTD'!$NG$28/'ETF MTD'!$NG$3-1</f>
        <v/>
      </c>
      <c r="G14" t="inlineStr">
        <is>
          <t>High Yield</t>
        </is>
      </c>
      <c r="H14" s="49" t="n">
        <v>0</v>
      </c>
      <c r="I14" s="112" t="n">
        <v>0</v>
      </c>
      <c r="J14" s="32">
        <f>'ETF MTD'!$NG$28/'ETF MTD'!$NG$3-1</f>
        <v/>
      </c>
      <c r="L14" t="inlineStr">
        <is>
          <t>High Yield</t>
        </is>
      </c>
      <c r="M14" s="49" t="n">
        <v>0</v>
      </c>
      <c r="N14" s="112" t="n">
        <v>0.04</v>
      </c>
      <c r="O14" s="32">
        <f>'ETF MTD'!$NG$28/'ETF MTD'!$NG$3-1</f>
        <v/>
      </c>
      <c r="Q14" t="inlineStr">
        <is>
          <t>High Yield</t>
        </is>
      </c>
      <c r="R14" s="49" t="n">
        <v>0</v>
      </c>
      <c r="S14" s="112" t="n">
        <v>0.05</v>
      </c>
      <c r="T14" s="32">
        <f>'ETF MTD'!$NG$28/'ETF MTD'!$NG$3-1</f>
        <v/>
      </c>
      <c r="V14" t="inlineStr">
        <is>
          <t>High Yield</t>
        </is>
      </c>
      <c r="W14" s="49" t="n">
        <v>0</v>
      </c>
      <c r="X14" s="113" t="n">
        <v>0.05</v>
      </c>
      <c r="Y14" s="32">
        <f>'ETF MTD'!$NG$28/'ETF MTD'!$NG$3-1</f>
        <v/>
      </c>
    </row>
    <row r="15">
      <c r="A15" t="inlineStr">
        <is>
          <t>MUB</t>
        </is>
      </c>
      <c r="B15" t="inlineStr">
        <is>
          <t>Muni</t>
        </is>
      </c>
      <c r="C15" s="49" t="n">
        <v>0</v>
      </c>
      <c r="D15" s="112" t="n">
        <v>0</v>
      </c>
      <c r="E15" s="32">
        <f>'ETF MTD'!$TA$28/'ETF MTD'!$TA$3-1</f>
        <v/>
      </c>
      <c r="G15" t="inlineStr">
        <is>
          <t>Muni</t>
        </is>
      </c>
      <c r="H15" s="49" t="n">
        <v>0</v>
      </c>
      <c r="I15" s="112" t="n">
        <v>0</v>
      </c>
      <c r="J15" s="32">
        <f>'ETF MTD'!$TA$28/'ETF MTD'!$TA$3-1</f>
        <v/>
      </c>
      <c r="L15" t="inlineStr">
        <is>
          <t>Muni</t>
        </is>
      </c>
      <c r="M15" s="49" t="n">
        <v>0</v>
      </c>
      <c r="N15" s="112" t="n">
        <v>0</v>
      </c>
      <c r="O15" s="32">
        <f>'ETF MTD'!$TA$28/'ETF MTD'!$TA$3-1</f>
        <v/>
      </c>
      <c r="Q15" t="inlineStr">
        <is>
          <t>Muni</t>
        </is>
      </c>
      <c r="R15" s="49" t="n">
        <v>0</v>
      </c>
      <c r="S15" s="112" t="n">
        <v>0</v>
      </c>
      <c r="T15" s="32">
        <f>'ETF MTD'!$TA$28/'ETF MTD'!$TA$3-1</f>
        <v/>
      </c>
      <c r="V15" t="inlineStr">
        <is>
          <t>Muni</t>
        </is>
      </c>
      <c r="W15" s="49" t="n">
        <v>0</v>
      </c>
      <c r="X15" s="113" t="n">
        <v>0.02</v>
      </c>
      <c r="Y15" s="32">
        <f>'ETF MTD'!$TA$28/'ETF MTD'!$TA$3-1</f>
        <v/>
      </c>
      <c r="AA15" t="inlineStr">
        <is>
          <t>AGG</t>
        </is>
      </c>
      <c r="AB15" s="4" t="n">
        <v>44508</v>
      </c>
    </row>
    <row r="16">
      <c r="A16" t="inlineStr">
        <is>
          <t>SRLN</t>
        </is>
      </c>
      <c r="B16" t="inlineStr">
        <is>
          <t>Senior Loan</t>
        </is>
      </c>
      <c r="C16" s="49" t="n">
        <v>0</v>
      </c>
      <c r="D16" s="112" t="n">
        <v>0</v>
      </c>
      <c r="E16" s="32">
        <f>'ETF MTD'!$ALA$28/'ETF MTD'!$ALA$3-1</f>
        <v/>
      </c>
      <c r="G16" t="inlineStr">
        <is>
          <t>Senior Loan</t>
        </is>
      </c>
      <c r="H16" s="49" t="n">
        <v>0</v>
      </c>
      <c r="I16" s="112" t="n">
        <v>0</v>
      </c>
      <c r="J16" s="32">
        <f>'ETF MTD'!$ALA$28/'ETF MTD'!$ALA$3-1</f>
        <v/>
      </c>
      <c r="L16" t="inlineStr">
        <is>
          <t>Senior Loan</t>
        </is>
      </c>
      <c r="M16" s="49" t="n">
        <v>0</v>
      </c>
      <c r="N16" s="112" t="n">
        <v>0</v>
      </c>
      <c r="O16" s="32">
        <f>'ETF MTD'!$ALA$28/'ETF MTD'!$ALA$3-1</f>
        <v/>
      </c>
      <c r="Q16" t="inlineStr">
        <is>
          <t>Senior Loan</t>
        </is>
      </c>
      <c r="R16" s="49" t="n">
        <v>0</v>
      </c>
      <c r="S16" s="112" t="n">
        <v>0</v>
      </c>
      <c r="T16" s="32">
        <f>'ETF MTD'!$ALA$28/'ETF MTD'!$ALA$3-1</f>
        <v/>
      </c>
      <c r="V16" t="inlineStr">
        <is>
          <t>Senior Loan</t>
        </is>
      </c>
      <c r="W16" s="49" t="n">
        <v>0</v>
      </c>
      <c r="X16" s="113" t="n">
        <v>0.02</v>
      </c>
      <c r="Y16" s="32">
        <f>'ETF MTD'!$ALA$28/'ETF MTD'!$ALA$3-1</f>
        <v/>
      </c>
    </row>
    <row r="17">
      <c r="A17" t="inlineStr">
        <is>
          <t>FLOT</t>
        </is>
      </c>
      <c r="B17" t="inlineStr">
        <is>
          <t>Floating Rate</t>
        </is>
      </c>
      <c r="C17" s="49" t="n">
        <v>0</v>
      </c>
      <c r="D17" s="112" t="n">
        <v>0</v>
      </c>
      <c r="E17" s="32">
        <f>'ETF MTD'!$KS$28/'ETF MTD'!$KS$3-1</f>
        <v/>
      </c>
      <c r="G17" t="inlineStr">
        <is>
          <t>Floating Rate</t>
        </is>
      </c>
      <c r="H17" s="49" t="n">
        <v>0</v>
      </c>
      <c r="I17" s="112" t="n">
        <v>0</v>
      </c>
      <c r="J17" s="32">
        <f>'ETF MTD'!$KS$28/'ETF MTD'!$KS$3-1</f>
        <v/>
      </c>
      <c r="L17" t="inlineStr">
        <is>
          <t>Floating Rate</t>
        </is>
      </c>
      <c r="M17" s="49" t="n">
        <v>0</v>
      </c>
      <c r="N17" s="112" t="n">
        <v>0</v>
      </c>
      <c r="O17" s="32">
        <f>'ETF MTD'!$KS$28/'ETF MTD'!$KS$3-1</f>
        <v/>
      </c>
      <c r="Q17" t="inlineStr">
        <is>
          <t>Floating Rate</t>
        </is>
      </c>
      <c r="R17" s="49" t="n">
        <v>0</v>
      </c>
      <c r="S17" s="112" t="n">
        <v>0.02</v>
      </c>
      <c r="T17" s="32">
        <f>'ETF MTD'!$KS$28/'ETF MTD'!$KS$3-1</f>
        <v/>
      </c>
      <c r="V17" t="inlineStr">
        <is>
          <t>Floating Rate</t>
        </is>
      </c>
      <c r="W17" s="49" t="n">
        <v>0</v>
      </c>
      <c r="X17" s="113" t="n">
        <v>0.05</v>
      </c>
      <c r="Y17" s="32">
        <f>'ETF MTD'!$KS$28/'ETF MTD'!$KS$3-1</f>
        <v/>
      </c>
      <c r="AA17" t="inlineStr">
        <is>
          <t>Gov't</t>
        </is>
      </c>
      <c r="AB17" s="1" t="n">
        <v>0.4</v>
      </c>
    </row>
    <row r="18">
      <c r="A18" t="inlineStr">
        <is>
          <t>TLT</t>
        </is>
      </c>
      <c r="B18" t="inlineStr">
        <is>
          <t>LT Treasury</t>
        </is>
      </c>
      <c r="C18" s="49" t="n">
        <v>0</v>
      </c>
      <c r="D18" s="112" t="n">
        <v>0</v>
      </c>
      <c r="E18" s="61">
        <f>'ETF MTD'!$DO$28/'ETF MTD'!$DO$3-1</f>
        <v/>
      </c>
      <c r="G18" t="inlineStr">
        <is>
          <t>LT Treasury</t>
        </is>
      </c>
      <c r="H18" s="49" t="n">
        <v>0</v>
      </c>
      <c r="I18" s="229" t="n">
        <v>0</v>
      </c>
      <c r="J18" s="61">
        <f>'ETF MTD'!$DO$28/'ETF MTD'!$DO$3-1</f>
        <v/>
      </c>
      <c r="L18" t="inlineStr">
        <is>
          <t>LT Treasury</t>
        </is>
      </c>
      <c r="M18" s="49" t="n">
        <v>0</v>
      </c>
      <c r="N18" s="229" t="n">
        <v>0</v>
      </c>
      <c r="O18" s="61">
        <f>'ETF MTD'!$DO$28/'ETF MTD'!$DO$3-1</f>
        <v/>
      </c>
      <c r="Q18" t="inlineStr">
        <is>
          <t>LT Treasury</t>
        </is>
      </c>
      <c r="R18" s="49" t="n">
        <v>0</v>
      </c>
      <c r="S18" s="229" t="n">
        <v>0</v>
      </c>
      <c r="T18" s="61">
        <f>'ETF MTD'!$DO$28/'ETF MTD'!$DO$3-1</f>
        <v/>
      </c>
      <c r="V18" t="inlineStr">
        <is>
          <t>LT Treasury</t>
        </is>
      </c>
      <c r="W18" s="49" t="n">
        <v>0</v>
      </c>
      <c r="X18" s="113" t="n">
        <v>0.05</v>
      </c>
      <c r="Y18" s="61">
        <f>'ETF MTD'!$DO$28/'ETF MTD'!$DO$3-1</f>
        <v/>
      </c>
      <c r="AA18" t="inlineStr">
        <is>
          <t>Muni</t>
        </is>
      </c>
      <c r="AB18" s="1" t="n">
        <v>0.01</v>
      </c>
    </row>
    <row r="19">
      <c r="A19" t="inlineStr">
        <is>
          <t>IEF</t>
        </is>
      </c>
      <c r="B19" t="inlineStr">
        <is>
          <t>IT Treasury</t>
        </is>
      </c>
      <c r="C19" s="143" t="n">
        <v>0</v>
      </c>
      <c r="D19" s="112" t="n">
        <v>0</v>
      </c>
      <c r="E19" s="61">
        <f>'ETF MTD'!$OW$28/'ETF MTD'!$OW$3-1</f>
        <v/>
      </c>
      <c r="G19" t="inlineStr">
        <is>
          <t>IT Treasury</t>
        </is>
      </c>
      <c r="H19" s="143" t="n">
        <v>0.05</v>
      </c>
      <c r="I19" s="112" t="n">
        <v>0.025</v>
      </c>
      <c r="J19" s="61">
        <f>'ETF MTD'!$OW$28/'ETF MTD'!$OW$3-1</f>
        <v/>
      </c>
      <c r="L19" t="inlineStr">
        <is>
          <t>IT Treasury</t>
        </is>
      </c>
      <c r="M19" s="143" t="n">
        <v>0.15</v>
      </c>
      <c r="N19" s="112" t="n">
        <v>0.075</v>
      </c>
      <c r="O19" s="61">
        <f>'ETF MTD'!$OW$28/'ETF MTD'!$OW$3-1</f>
        <v/>
      </c>
      <c r="Q19" t="inlineStr">
        <is>
          <t>IT Treasury</t>
        </is>
      </c>
      <c r="R19" s="143" t="n">
        <v>0.18</v>
      </c>
      <c r="S19" s="112" t="n">
        <v>0.09</v>
      </c>
      <c r="T19" s="61">
        <f>'ETF MTD'!$OW$28/'ETF MTD'!$OW$3-1</f>
        <v/>
      </c>
      <c r="V19" t="inlineStr">
        <is>
          <t>IT Treasury</t>
        </is>
      </c>
      <c r="W19" s="143" t="n">
        <v>0.305</v>
      </c>
      <c r="X19" s="113" t="n">
        <v>0.26</v>
      </c>
      <c r="Y19" s="61">
        <f>'ETF MTD'!$OW$28/'ETF MTD'!$OW$3-1</f>
        <v/>
      </c>
      <c r="AA19" t="inlineStr">
        <is>
          <t>Corp</t>
        </is>
      </c>
      <c r="AB19" s="1" t="n">
        <v>0.25</v>
      </c>
    </row>
    <row r="20">
      <c r="A20" t="inlineStr">
        <is>
          <t>SCHO</t>
        </is>
      </c>
      <c r="B20" t="inlineStr">
        <is>
          <t>ST Treasury</t>
        </is>
      </c>
      <c r="C20" s="143" t="n">
        <v>0</v>
      </c>
      <c r="D20" s="112" t="n">
        <v>0</v>
      </c>
      <c r="E20" s="61">
        <f>'ETF MTD'!$ES$28/'ETF MTD'!$ES$3-1</f>
        <v/>
      </c>
      <c r="G20" t="inlineStr">
        <is>
          <t>ST Treasury</t>
        </is>
      </c>
      <c r="H20" s="143" t="n">
        <v>0</v>
      </c>
      <c r="I20" s="112" t="n">
        <v>0</v>
      </c>
      <c r="J20" s="61">
        <f>'ETF MTD'!$ES$28/'ETF MTD'!$ES$3-1</f>
        <v/>
      </c>
      <c r="L20" t="inlineStr">
        <is>
          <t>ST Treasury</t>
        </is>
      </c>
      <c r="M20" s="143" t="n">
        <v>0</v>
      </c>
      <c r="N20" s="112" t="n">
        <v>0</v>
      </c>
      <c r="O20" s="61">
        <f>'ETF MTD'!$ES$28/'ETF MTD'!$ES$3-1</f>
        <v/>
      </c>
      <c r="Q20" t="inlineStr">
        <is>
          <t>ST Treasury</t>
        </is>
      </c>
      <c r="R20" s="143" t="n">
        <v>0</v>
      </c>
      <c r="S20" s="112" t="n">
        <v>0</v>
      </c>
      <c r="T20" s="61">
        <f>'ETF MTD'!$ES$28/'ETF MTD'!$ES$3-1</f>
        <v/>
      </c>
      <c r="V20" t="inlineStr">
        <is>
          <t>ST Treasury</t>
        </is>
      </c>
      <c r="W20" s="49" t="n">
        <v>0</v>
      </c>
      <c r="X20" s="113" t="n">
        <v>0.06</v>
      </c>
      <c r="Y20" s="61">
        <f>'ETF MTD'!$ES$28/'ETF MTD'!$ES$3-1</f>
        <v/>
      </c>
      <c r="AA20" t="inlineStr">
        <is>
          <t>Secured</t>
        </is>
      </c>
      <c r="AB20" s="1" t="n">
        <v>0.21</v>
      </c>
    </row>
    <row r="21">
      <c r="A21" t="inlineStr">
        <is>
          <t>BIL</t>
        </is>
      </c>
      <c r="B21" t="inlineStr">
        <is>
          <t>UST Bond</t>
        </is>
      </c>
      <c r="C21" s="143" t="n">
        <v>0</v>
      </c>
      <c r="D21" s="112" t="n">
        <v>0</v>
      </c>
      <c r="E21" s="61" t="n">
        <v>0</v>
      </c>
      <c r="G21" t="inlineStr">
        <is>
          <t>UST Bond</t>
        </is>
      </c>
      <c r="H21" s="143" t="n">
        <v>0</v>
      </c>
      <c r="I21" s="230" t="n">
        <v>0.116</v>
      </c>
      <c r="J21" s="61" t="n">
        <v>0</v>
      </c>
      <c r="L21" t="inlineStr">
        <is>
          <t>UST Bond</t>
        </is>
      </c>
      <c r="M21" s="143" t="n">
        <v>0</v>
      </c>
      <c r="N21" s="230" t="n">
        <v>0.159</v>
      </c>
      <c r="O21" s="61" t="n">
        <v>0</v>
      </c>
      <c r="Q21" t="inlineStr">
        <is>
          <t>UST Bond</t>
        </is>
      </c>
      <c r="R21" s="143" t="n">
        <v>0</v>
      </c>
      <c r="S21" s="230" t="n">
        <v>0.197</v>
      </c>
      <c r="T21" s="61" t="n">
        <v>0</v>
      </c>
      <c r="V21" t="inlineStr">
        <is>
          <t>UST Bond</t>
        </is>
      </c>
      <c r="W21" s="49" t="n">
        <v>0</v>
      </c>
      <c r="X21" s="113" t="n">
        <v>0</v>
      </c>
      <c r="Y21" s="61" t="n">
        <v>0</v>
      </c>
      <c r="AB21" s="1" t="n"/>
    </row>
    <row r="22">
      <c r="A22" t="inlineStr">
        <is>
          <t>VCIT</t>
        </is>
      </c>
      <c r="B22" t="inlineStr">
        <is>
          <t>IT Corporate</t>
        </is>
      </c>
      <c r="C22" s="143" t="n">
        <v>0</v>
      </c>
      <c r="D22" s="112" t="n">
        <v>0</v>
      </c>
      <c r="E22" s="61">
        <f>'ETF MTD'!$AKI$28/'ETF MTD'!$AKI$3-1</f>
        <v/>
      </c>
      <c r="G22" t="inlineStr">
        <is>
          <t>IT Corporate</t>
        </is>
      </c>
      <c r="H22" s="143" t="n">
        <v>0.05</v>
      </c>
      <c r="I22" s="112" t="n">
        <v>0.025</v>
      </c>
      <c r="J22" s="61">
        <f>'ETF MTD'!$AKI$28/'ETF MTD'!$AKI$3-1</f>
        <v/>
      </c>
      <c r="L22" t="inlineStr">
        <is>
          <t>IT Corporate</t>
        </is>
      </c>
      <c r="M22" s="143" t="n">
        <v>0.1</v>
      </c>
      <c r="N22" s="112" t="n">
        <v>0.05</v>
      </c>
      <c r="O22" s="61">
        <f>'ETF MTD'!$AKI$28/'ETF MTD'!$AKI$3-1</f>
        <v/>
      </c>
      <c r="Q22" t="inlineStr">
        <is>
          <t>IT Corporate</t>
        </is>
      </c>
      <c r="R22" s="143" t="n">
        <v>0.15</v>
      </c>
      <c r="S22" s="112" t="n">
        <v>0.075</v>
      </c>
      <c r="T22" s="61">
        <f>'ETF MTD'!$AKI$28/'ETF MTD'!$AKI$3-1</f>
        <v/>
      </c>
      <c r="V22" t="inlineStr">
        <is>
          <t>IT Corporate</t>
        </is>
      </c>
      <c r="W22" s="143" t="n">
        <v>0.4</v>
      </c>
      <c r="X22" s="113" t="n">
        <v>0.275</v>
      </c>
      <c r="Y22" s="61">
        <f>'ETF MTD'!$AKI$28/'ETF MTD'!$AKI$3-1</f>
        <v/>
      </c>
      <c r="AA22" t="inlineStr">
        <is>
          <t>Cash</t>
        </is>
      </c>
      <c r="AB22" s="1" t="n">
        <v>0.13</v>
      </c>
    </row>
    <row r="23">
      <c r="A23" t="inlineStr">
        <is>
          <t>VCSH</t>
        </is>
      </c>
      <c r="B23" t="inlineStr">
        <is>
          <t>ST Corporate</t>
        </is>
      </c>
      <c r="C23" s="49" t="n">
        <v>0</v>
      </c>
      <c r="D23" s="113" t="n">
        <v>0</v>
      </c>
      <c r="E23" s="61">
        <f>'ETF MTD'!$AKO$28/'ETF MTD'!$AKO$3-1</f>
        <v/>
      </c>
      <c r="G23" t="inlineStr">
        <is>
          <t>ST Corporate</t>
        </is>
      </c>
      <c r="H23" s="49" t="n">
        <v>0</v>
      </c>
      <c r="I23" s="112" t="n">
        <v>0</v>
      </c>
      <c r="J23" s="61">
        <f>'ETF MTD'!$AKO$28/'ETF MTD'!$AKO$3-1</f>
        <v/>
      </c>
      <c r="L23" t="inlineStr">
        <is>
          <t>ST Corporate</t>
        </is>
      </c>
      <c r="M23" s="49" t="n">
        <v>0</v>
      </c>
      <c r="N23" s="112" t="n">
        <v>0</v>
      </c>
      <c r="O23" s="61">
        <f>'ETF MTD'!$AKO$28/'ETF MTD'!$AKO$3-1</f>
        <v/>
      </c>
      <c r="Q23" t="inlineStr">
        <is>
          <t>ST Corporate</t>
        </is>
      </c>
      <c r="R23" s="49" t="n">
        <v>0</v>
      </c>
      <c r="S23" s="112" t="n">
        <v>0</v>
      </c>
      <c r="T23" s="61">
        <f>'ETF MTD'!$AKO$28/'ETF MTD'!$AKO$3-1</f>
        <v/>
      </c>
      <c r="V23" t="inlineStr">
        <is>
          <t>ST Corporate</t>
        </is>
      </c>
      <c r="W23" s="49" t="n">
        <v>0</v>
      </c>
      <c r="X23" s="113" t="n">
        <v>0.08</v>
      </c>
      <c r="Y23" s="61">
        <f>'ETF MTD'!$AKO$28/'ETF MTD'!$AKO$3-1</f>
        <v/>
      </c>
    </row>
    <row r="24">
      <c r="A24" t="inlineStr">
        <is>
          <t>IAGG</t>
        </is>
      </c>
      <c r="B24" s="33" t="inlineStr">
        <is>
          <t>Global Bond</t>
        </is>
      </c>
      <c r="C24" s="49" t="n">
        <v>0</v>
      </c>
      <c r="D24" s="113" t="n">
        <v>0</v>
      </c>
      <c r="E24" s="61">
        <f>'ETF MTD'!$KG$28/'ETF MTD'!$KG$3-1</f>
        <v/>
      </c>
      <c r="G24" s="33" t="inlineStr">
        <is>
          <t>Global Bond</t>
        </is>
      </c>
      <c r="H24" s="49" t="n">
        <v>0.03</v>
      </c>
      <c r="I24" s="229" t="n">
        <v>0.01</v>
      </c>
      <c r="J24" s="61">
        <f>'ETF MTD'!$KG$28/'ETF MTD'!$KG$3-1</f>
        <v/>
      </c>
      <c r="L24" s="33" t="inlineStr">
        <is>
          <t>Global Bond</t>
        </is>
      </c>
      <c r="M24" s="49" t="n">
        <v>0.05</v>
      </c>
      <c r="N24" s="229" t="n">
        <v>0.03</v>
      </c>
      <c r="O24" s="61">
        <f>'ETF MTD'!$KG$28/'ETF MTD'!$KG$3-1</f>
        <v/>
      </c>
      <c r="Q24" s="33" t="inlineStr">
        <is>
          <t>Global Bond</t>
        </is>
      </c>
      <c r="R24" s="49" t="n">
        <v>0.05</v>
      </c>
      <c r="S24" s="229" t="n">
        <v>0.03</v>
      </c>
      <c r="T24" s="61">
        <f>'ETF MTD'!$KG$28/'ETF MTD'!$KG$3-1</f>
        <v/>
      </c>
      <c r="V24" s="33" t="inlineStr">
        <is>
          <t>Global Bond</t>
        </is>
      </c>
      <c r="W24" s="49" t="n">
        <v>0.075</v>
      </c>
      <c r="X24" s="113" t="n">
        <v>0.075</v>
      </c>
      <c r="Y24" s="61">
        <f>'ETF MTD'!$KG$28/'ETF MTD'!$KG$3-1</f>
        <v/>
      </c>
      <c r="AA24" t="inlineStr">
        <is>
          <t>&lt;5</t>
        </is>
      </c>
      <c r="AB24" s="1" t="n">
        <v>0.6</v>
      </c>
    </row>
    <row r="25">
      <c r="A25" t="inlineStr">
        <is>
          <t>LTPZ</t>
        </is>
      </c>
      <c r="B25" t="inlineStr">
        <is>
          <t>LT TIPS</t>
        </is>
      </c>
      <c r="C25" s="49" t="n">
        <v>0</v>
      </c>
      <c r="D25" s="113" t="n">
        <v>0</v>
      </c>
      <c r="E25" s="32">
        <f>'ETF MTD'!$ALG$28/'ETF MTD'!$ALG$3-1</f>
        <v/>
      </c>
      <c r="G25" t="inlineStr">
        <is>
          <t>LT TIPS</t>
        </is>
      </c>
      <c r="H25" s="49" t="n">
        <v>0</v>
      </c>
      <c r="I25" s="112" t="n">
        <v>0</v>
      </c>
      <c r="J25" s="32">
        <f>'ETF MTD'!$ALG$28/'ETF MTD'!$ALG$3-1</f>
        <v/>
      </c>
      <c r="L25" t="inlineStr">
        <is>
          <t>LT TIPS</t>
        </is>
      </c>
      <c r="M25" s="49" t="n">
        <v>0</v>
      </c>
      <c r="N25" s="112" t="n">
        <v>0</v>
      </c>
      <c r="O25" s="32">
        <f>'ETF MTD'!$ALG$28/'ETF MTD'!$ALG$3-1</f>
        <v/>
      </c>
      <c r="Q25" t="inlineStr">
        <is>
          <t>LT TIPS</t>
        </is>
      </c>
      <c r="R25" s="49" t="n">
        <v>0</v>
      </c>
      <c r="S25" s="112" t="n">
        <v>0</v>
      </c>
      <c r="T25" s="32">
        <f>'ETF MTD'!$ALG$28/'ETF MTD'!$ALG$3-1</f>
        <v/>
      </c>
      <c r="V25" t="inlineStr">
        <is>
          <t>LT TIPS</t>
        </is>
      </c>
      <c r="W25" s="49" t="n">
        <v>0</v>
      </c>
      <c r="X25" s="113" t="n">
        <v>0</v>
      </c>
      <c r="Y25" s="32">
        <f>'ETF MTD'!$ALG$28/'ETF MTD'!$ALG$3-1</f>
        <v/>
      </c>
      <c r="AA25" t="inlineStr">
        <is>
          <t>5 to 10</t>
        </is>
      </c>
      <c r="AB25" s="1" t="n">
        <v>0.2</v>
      </c>
    </row>
    <row r="26">
      <c r="A26" t="inlineStr">
        <is>
          <t>TIP</t>
        </is>
      </c>
      <c r="B26" s="33" t="inlineStr">
        <is>
          <t>IT TIPS</t>
        </is>
      </c>
      <c r="C26" s="49" t="n">
        <v>0</v>
      </c>
      <c r="D26" s="113" t="n">
        <v>0</v>
      </c>
      <c r="E26" s="61">
        <f>'ETF MTD'!$DU$28/'ETF MTD'!$DU$3-1</f>
        <v/>
      </c>
      <c r="G26" s="33" t="inlineStr">
        <is>
          <t>IT TIPS</t>
        </is>
      </c>
      <c r="H26" s="49" t="n">
        <v>0.05</v>
      </c>
      <c r="I26" s="112" t="n">
        <v>0</v>
      </c>
      <c r="J26" s="61">
        <f>'ETF MTD'!$DU$28/'ETF MTD'!$DU$3-1</f>
        <v/>
      </c>
      <c r="L26" s="33" t="inlineStr">
        <is>
          <t>IT TIPS</t>
        </is>
      </c>
      <c r="M26" s="49" t="n">
        <v>0.08</v>
      </c>
      <c r="N26" s="112" t="n">
        <v>0</v>
      </c>
      <c r="O26" s="61">
        <f>'ETF MTD'!$DU$28/'ETF MTD'!$DU$3-1</f>
        <v/>
      </c>
      <c r="Q26" s="33" t="inlineStr">
        <is>
          <t>IT TIPS</t>
        </is>
      </c>
      <c r="R26" s="49" t="n">
        <v>0.1</v>
      </c>
      <c r="S26" s="112" t="n">
        <v>0</v>
      </c>
      <c r="T26" s="61">
        <f>'ETF MTD'!$DU$28/'ETF MTD'!$DU$3-1</f>
        <v/>
      </c>
      <c r="V26" s="33" t="inlineStr">
        <is>
          <t>IT TIPS</t>
        </is>
      </c>
      <c r="W26" s="49" t="n">
        <v>0.2</v>
      </c>
      <c r="X26" s="113" t="n">
        <v>0</v>
      </c>
      <c r="Y26" s="61">
        <f>'ETF MTD'!$DU$28/'ETF MTD'!$DU$3-1</f>
        <v/>
      </c>
      <c r="AA26" t="inlineStr">
        <is>
          <t>10 to 15</t>
        </is>
      </c>
      <c r="AB26" s="1" t="n">
        <v>0.05</v>
      </c>
    </row>
    <row r="27">
      <c r="A27" t="inlineStr">
        <is>
          <t>STIP</t>
        </is>
      </c>
      <c r="B27" t="inlineStr">
        <is>
          <t>ST TIPS</t>
        </is>
      </c>
      <c r="C27" s="49" t="n">
        <v>0</v>
      </c>
      <c r="D27" s="113" t="n">
        <v>0</v>
      </c>
      <c r="E27" s="32">
        <f>'ETF MTD'!$OQ$28/'ETF MTD'!$OQ$3-1</f>
        <v/>
      </c>
      <c r="G27" t="inlineStr">
        <is>
          <t>ST TIPS</t>
        </is>
      </c>
      <c r="H27" s="49" t="n">
        <v>0</v>
      </c>
      <c r="I27" s="112" t="n">
        <v>0.01</v>
      </c>
      <c r="J27" s="32">
        <f>'ETF MTD'!$OQ$28/'ETF MTD'!$OQ$3-1</f>
        <v/>
      </c>
      <c r="L27" t="inlineStr">
        <is>
          <t>ST TIPS</t>
        </is>
      </c>
      <c r="M27" s="49" t="n">
        <v>0</v>
      </c>
      <c r="N27" s="112" t="n">
        <v>0.02</v>
      </c>
      <c r="O27" s="32">
        <f>'ETF MTD'!$OQ$28/'ETF MTD'!$OQ$3-1</f>
        <v/>
      </c>
      <c r="Q27" t="inlineStr">
        <is>
          <t>ST TIPS</t>
        </is>
      </c>
      <c r="R27" s="49" t="n">
        <v>0</v>
      </c>
      <c r="S27" s="112" t="n">
        <v>0.02</v>
      </c>
      <c r="T27" s="32">
        <f>'ETF MTD'!$OQ$28/'ETF MTD'!$OQ$3-1</f>
        <v/>
      </c>
      <c r="V27" t="inlineStr">
        <is>
          <t>ST TIPS</t>
        </is>
      </c>
      <c r="W27" s="49" t="n">
        <v>0</v>
      </c>
      <c r="X27" s="113" t="n">
        <v>0.04</v>
      </c>
      <c r="Y27" s="32">
        <f>'ETF MTD'!$OQ$28/'ETF MTD'!$OQ$3-1</f>
        <v/>
      </c>
      <c r="AA27" t="inlineStr">
        <is>
          <t>15+</t>
        </is>
      </c>
      <c r="AB27" s="1" t="n">
        <v>0.15</v>
      </c>
    </row>
    <row r="28">
      <c r="A28" t="inlineStr">
        <is>
          <t>SWVXX</t>
        </is>
      </c>
      <c r="B28" t="inlineStr">
        <is>
          <t>SWVXX</t>
        </is>
      </c>
      <c r="C28" s="49" t="n">
        <v>0.015</v>
      </c>
      <c r="D28" s="113" t="n">
        <v>0.015</v>
      </c>
      <c r="G28" t="inlineStr">
        <is>
          <t>SWVXX</t>
        </is>
      </c>
      <c r="H28" s="49" t="n">
        <v>0.015</v>
      </c>
      <c r="I28" s="112" t="n">
        <v>0.015</v>
      </c>
      <c r="L28" t="inlineStr">
        <is>
          <t>SWVXX</t>
        </is>
      </c>
      <c r="M28" s="49" t="n">
        <v>0.015</v>
      </c>
      <c r="N28" s="112" t="n">
        <v>0.015</v>
      </c>
      <c r="Q28" t="inlineStr">
        <is>
          <t>SWVXX</t>
        </is>
      </c>
      <c r="R28" s="49" t="n">
        <v>0.015</v>
      </c>
      <c r="S28" s="112" t="n">
        <v>0.015</v>
      </c>
      <c r="V28" t="inlineStr">
        <is>
          <t>SWVXX</t>
        </is>
      </c>
      <c r="W28" s="49" t="n">
        <v>0.015</v>
      </c>
      <c r="X28" s="112" t="n">
        <v>0.015</v>
      </c>
    </row>
    <row r="29">
      <c r="A29" t="inlineStr">
        <is>
          <t>$CASH</t>
        </is>
      </c>
      <c r="B29" t="inlineStr">
        <is>
          <t>Cash</t>
        </is>
      </c>
      <c r="C29" s="143">
        <f>1-SUM(C4:C28)</f>
        <v/>
      </c>
      <c r="D29" s="143">
        <f>1-SUM(D4:D28)</f>
        <v/>
      </c>
      <c r="G29" t="inlineStr">
        <is>
          <t>Cash</t>
        </is>
      </c>
      <c r="H29" s="143">
        <f>1-SUM(H4:H28)</f>
        <v/>
      </c>
      <c r="I29" s="143">
        <f>1-SUM(I4:I28)</f>
        <v/>
      </c>
      <c r="L29" t="inlineStr">
        <is>
          <t>Cash</t>
        </is>
      </c>
      <c r="M29" s="143">
        <f>1-SUM(M4:M28)</f>
        <v/>
      </c>
      <c r="N29" s="143">
        <f>1-SUM(N4:N28)</f>
        <v/>
      </c>
      <c r="Q29" t="inlineStr">
        <is>
          <t>Cash</t>
        </is>
      </c>
      <c r="R29" s="143">
        <f>1-SUM(R4:R28)</f>
        <v/>
      </c>
      <c r="S29" s="143">
        <f>1-SUM(S4:S28)</f>
        <v/>
      </c>
      <c r="V29" t="inlineStr">
        <is>
          <t>Cash</t>
        </is>
      </c>
      <c r="W29" s="143">
        <f>1-SUM(W4:W28)</f>
        <v/>
      </c>
      <c r="X29" s="143">
        <f>1-SUM(X4:X28)</f>
        <v/>
      </c>
    </row>
    <row r="31">
      <c r="B31" t="inlineStr">
        <is>
          <t>Total</t>
        </is>
      </c>
      <c r="C31" s="32">
        <f>SUMPRODUCT(C4:C27,E4:E27)</f>
        <v/>
      </c>
      <c r="D31" s="9">
        <f>SUM(D4:D30)</f>
        <v/>
      </c>
      <c r="E31" s="32">
        <f>SUMPRODUCT(D4:D27,E4:E27)</f>
        <v/>
      </c>
      <c r="G31" t="inlineStr">
        <is>
          <t>Total</t>
        </is>
      </c>
      <c r="H31" s="32">
        <f>SUMPRODUCT(H4:H27,J4:J27)</f>
        <v/>
      </c>
      <c r="I31" s="9">
        <f>SUM(I4:I30)</f>
        <v/>
      </c>
      <c r="J31" s="32">
        <f>SUMPRODUCT(I4:I27,J4:J27)</f>
        <v/>
      </c>
      <c r="L31" t="inlineStr">
        <is>
          <t>Total</t>
        </is>
      </c>
      <c r="M31" s="32">
        <f>SUMPRODUCT(M4:M27,O4:O27)</f>
        <v/>
      </c>
      <c r="N31" s="9">
        <f>SUM(N4:N30)</f>
        <v/>
      </c>
      <c r="O31" s="32">
        <f>SUMPRODUCT(N4:N27,O4:O27)</f>
        <v/>
      </c>
      <c r="Q31" t="inlineStr">
        <is>
          <t>Total</t>
        </is>
      </c>
      <c r="R31" s="9">
        <f>SUM(R4:R30)</f>
        <v/>
      </c>
      <c r="S31" s="9">
        <f>SUM(S4:S30)</f>
        <v/>
      </c>
      <c r="T31" s="32">
        <f>SUMPRODUCT(S4:S27,T4:T27)</f>
        <v/>
      </c>
      <c r="V31" t="inlineStr">
        <is>
          <t>Total</t>
        </is>
      </c>
      <c r="X31" s="9">
        <f>SUM(X4:X30)</f>
        <v/>
      </c>
      <c r="Y31" s="32">
        <f>SUMPRODUCT(X4:X27,Y4:Y27)</f>
        <v/>
      </c>
    </row>
    <row r="33">
      <c r="B33" t="inlineStr">
        <is>
          <t>Benchmarks</t>
        </is>
      </c>
    </row>
    <row r="34">
      <c r="B34" t="inlineStr">
        <is>
          <t>ACWI</t>
        </is>
      </c>
      <c r="D34" s="9" t="n">
        <v>0.78</v>
      </c>
      <c r="E34" s="32">
        <f>'ETF MTD'!$AJQ$28/'ETF MTD'!$AJQ$3-1</f>
        <v/>
      </c>
      <c r="F34" s="32">
        <f>'ETF MTD'!$AJQ$28/'ETF MTD'!$AJQ$1-1</f>
        <v/>
      </c>
      <c r="G34" t="inlineStr">
        <is>
          <t>ACWI</t>
        </is>
      </c>
      <c r="I34" s="1" t="n">
        <v>0.65</v>
      </c>
      <c r="J34" s="32">
        <f>'ETF MTD'!$AJQ$28/'ETF MTD'!$AJQ$3-1</f>
        <v/>
      </c>
      <c r="K34" s="32">
        <f>'ETF MTD'!$AJQ$28/'ETF MTD'!$AJQ$1-1</f>
        <v/>
      </c>
      <c r="L34" t="inlineStr">
        <is>
          <t>ACWI</t>
        </is>
      </c>
      <c r="N34" s="1" t="n">
        <v>0.45</v>
      </c>
      <c r="O34" s="32">
        <f>'ETF MTD'!$AJQ$28/'ETF MTD'!$AJQ$3-1</f>
        <v/>
      </c>
      <c r="P34" s="32">
        <f>'ETF MTD'!$AJQ$28/'ETF MTD'!$AJQ$1-1</f>
        <v/>
      </c>
      <c r="Q34" t="inlineStr">
        <is>
          <t>ACWI</t>
        </is>
      </c>
      <c r="S34" s="1" t="n">
        <v>0.35</v>
      </c>
      <c r="T34" s="32">
        <f>'ETF MTD'!$AJQ$28/'ETF MTD'!$AJQ$3-1</f>
        <v/>
      </c>
      <c r="U34" s="32">
        <f>'ETF MTD'!$AJQ$28/'ETF MTD'!$AJQ$1-1</f>
        <v/>
      </c>
      <c r="V34" t="inlineStr">
        <is>
          <t>ACWI</t>
        </is>
      </c>
      <c r="X34" s="1" t="n">
        <v>0</v>
      </c>
      <c r="Y34" s="32">
        <f>'ETF MTD'!$AJQ$28/'ETF MTD'!$AJQ$3-1</f>
        <v/>
      </c>
      <c r="Z34" s="32">
        <f>'ETF MTD'!$AJQ$28/'ETF MTD'!$AJQ$1-1</f>
        <v/>
      </c>
    </row>
    <row r="35">
      <c r="B35" t="inlineStr">
        <is>
          <t>RE</t>
        </is>
      </c>
      <c r="D35" s="9" t="n">
        <v>0.134</v>
      </c>
      <c r="E35" s="61">
        <f>'ETF MTD'!$JU$28/'ETF MTD'!$JU$3-1</f>
        <v/>
      </c>
      <c r="F35" s="61">
        <f>'ETF MTD'!$JU$28/'ETF MTD'!$JU$1-1</f>
        <v/>
      </c>
      <c r="G35" t="inlineStr">
        <is>
          <t>RE</t>
        </is>
      </c>
      <c r="I35" s="1" t="n">
        <v>0.1</v>
      </c>
      <c r="J35" s="61">
        <f>'ETF MTD'!$JU$28/'ETF MTD'!$JU$3-1</f>
        <v/>
      </c>
      <c r="K35" s="61">
        <f>'ETF MTD'!$JU$28/'ETF MTD'!$JU$1-1</f>
        <v/>
      </c>
      <c r="L35" t="inlineStr">
        <is>
          <t>RE</t>
        </is>
      </c>
      <c r="N35" s="1" t="n">
        <v>0.1</v>
      </c>
      <c r="O35" s="61">
        <f>'ETF MTD'!$JU$28/'ETF MTD'!$JU$3-1</f>
        <v/>
      </c>
      <c r="P35" s="61">
        <f>'ETF MTD'!$JU$28/'ETF MTD'!$JU$1-1</f>
        <v/>
      </c>
      <c r="Q35" t="inlineStr">
        <is>
          <t>RE</t>
        </is>
      </c>
      <c r="S35" s="1" t="n">
        <v>0.1</v>
      </c>
      <c r="T35" s="61">
        <f>'ETF MTD'!$JU$28/'ETF MTD'!$JU$3-1</f>
        <v/>
      </c>
      <c r="U35" s="61">
        <f>'ETF MTD'!$JU$28/'ETF MTD'!$JU$1-1</f>
        <v/>
      </c>
      <c r="V35" t="inlineStr">
        <is>
          <t>RE</t>
        </is>
      </c>
      <c r="X35" s="1" t="n">
        <v>0</v>
      </c>
      <c r="Y35" s="61">
        <f>'ETF MTD'!$JU$28/'ETF MTD'!$JU$3-1</f>
        <v/>
      </c>
      <c r="Z35" s="61">
        <f>'ETF MTD'!$JU$28/'ETF MTD'!$JU$1-1</f>
        <v/>
      </c>
    </row>
    <row r="36">
      <c r="B36" t="inlineStr">
        <is>
          <t>Commodities</t>
        </is>
      </c>
      <c r="D36" s="9" t="n">
        <v>0.066</v>
      </c>
      <c r="E36" s="61">
        <f>'ETF MTD'!$JO$28/'ETF MTD'!$JO$3-1</f>
        <v/>
      </c>
      <c r="F36" s="61">
        <f>'ETF MTD'!$JO$28/'ETF MTD'!$JO$1-1</f>
        <v/>
      </c>
      <c r="G36" t="inlineStr">
        <is>
          <t>Commodities</t>
        </is>
      </c>
      <c r="I36" s="1" t="n">
        <v>0.05</v>
      </c>
      <c r="J36" s="61">
        <f>'ETF MTD'!$JO$28/'ETF MTD'!$JO$3-1</f>
        <v/>
      </c>
      <c r="K36" s="61">
        <f>'ETF MTD'!$JO$28/'ETF MTD'!$JO$1-1</f>
        <v/>
      </c>
      <c r="L36" t="inlineStr">
        <is>
          <t>Commodities</t>
        </is>
      </c>
      <c r="N36" s="1" t="n">
        <v>0.05</v>
      </c>
      <c r="O36" s="61">
        <f>'ETF MTD'!$JO$28/'ETF MTD'!$JO$1-1</f>
        <v/>
      </c>
      <c r="P36" s="61">
        <f>'ETF MTD'!$JO$28/'ETF MTD'!$JO$1-1</f>
        <v/>
      </c>
      <c r="Q36" t="inlineStr">
        <is>
          <t>Commodities</t>
        </is>
      </c>
      <c r="S36" s="1" t="n">
        <v>0.05</v>
      </c>
      <c r="T36" s="61">
        <f>'ETF MTD'!$JO$28/'ETF MTD'!$JO$3-1</f>
        <v/>
      </c>
      <c r="U36" s="61">
        <f>'ETF MTD'!$JO$28/'ETF MTD'!$JO$1-1</f>
        <v/>
      </c>
      <c r="V36" t="inlineStr">
        <is>
          <t>Commodities</t>
        </is>
      </c>
      <c r="X36" s="1" t="n">
        <v>0</v>
      </c>
      <c r="Y36" s="61">
        <f>'ETF MTD'!$JO$28/'ETF MTD'!$JO$3-1</f>
        <v/>
      </c>
      <c r="Z36" s="61">
        <f>'ETF MTD'!$JO$28/'ETF MTD'!$JO$1-1</f>
        <v/>
      </c>
    </row>
    <row r="37">
      <c r="B37" t="inlineStr">
        <is>
          <t>AGG</t>
        </is>
      </c>
      <c r="D37" s="1" t="n">
        <v>0</v>
      </c>
      <c r="E37" s="32">
        <f>'ETF MTD'!$UQ$28/'ETF MTD'!$UQ$3-1</f>
        <v/>
      </c>
      <c r="F37" s="32">
        <f>'ETF MTD'!$UQ$28/'ETF MTD'!$UQ$1-1</f>
        <v/>
      </c>
      <c r="G37" t="inlineStr">
        <is>
          <t>AGG</t>
        </is>
      </c>
      <c r="I37" s="1" t="n">
        <v>0.18</v>
      </c>
      <c r="J37" s="32">
        <f>'ETF MTD'!$UQ$28/'ETF MTD'!$UQ$3-1</f>
        <v/>
      </c>
      <c r="K37" s="32">
        <f>'ETF MTD'!$UQ$28/'ETF MTD'!$UQ$1-1</f>
        <v/>
      </c>
      <c r="L37" t="inlineStr">
        <is>
          <t>AGG</t>
        </is>
      </c>
      <c r="N37" s="1" t="n">
        <v>0.38</v>
      </c>
      <c r="O37" s="32">
        <f>'ETF MTD'!$UQ$28/'ETF MTD'!$UQ$3-1</f>
        <v/>
      </c>
      <c r="P37" s="32">
        <f>'ETF MTD'!$UQ$28/'ETF MTD'!$UQ$1-1</f>
        <v/>
      </c>
      <c r="Q37" t="inlineStr">
        <is>
          <t>AGG</t>
        </is>
      </c>
      <c r="S37" s="1" t="n">
        <v>0.48</v>
      </c>
      <c r="T37" s="32">
        <f>'ETF MTD'!$UQ$28/'ETF MTD'!$UQ$3-1</f>
        <v/>
      </c>
      <c r="U37" s="32">
        <f>'ETF MTD'!$UQ$28/'ETF MTD'!$UQ$1-1</f>
        <v/>
      </c>
      <c r="V37" t="inlineStr">
        <is>
          <t>AGG</t>
        </is>
      </c>
      <c r="X37" s="1" t="n">
        <v>0.98</v>
      </c>
      <c r="Y37" s="32">
        <f>'ETF MTD'!$UQ$28/'ETF MTD'!$UQ$3-1</f>
        <v/>
      </c>
      <c r="Z37" s="32">
        <f>'ETF MTD'!$UQ$28/'ETF MTD'!$UQ$1-1</f>
        <v/>
      </c>
    </row>
    <row r="38">
      <c r="B38" t="inlineStr">
        <is>
          <t>Cash</t>
        </is>
      </c>
      <c r="D38" s="1" t="n">
        <v>0.02</v>
      </c>
      <c r="E38" s="1" t="n">
        <v>0</v>
      </c>
      <c r="G38" t="inlineStr">
        <is>
          <t>Cash</t>
        </is>
      </c>
      <c r="I38" s="1" t="n">
        <v>0.02</v>
      </c>
      <c r="J38" s="1" t="n">
        <v>0</v>
      </c>
      <c r="L38" t="inlineStr">
        <is>
          <t>Cash</t>
        </is>
      </c>
      <c r="N38" s="1" t="n">
        <v>0.02</v>
      </c>
      <c r="O38" s="1" t="n">
        <v>0</v>
      </c>
      <c r="Q38" t="inlineStr">
        <is>
          <t>Cash</t>
        </is>
      </c>
      <c r="S38" s="1" t="n">
        <v>0.02</v>
      </c>
      <c r="T38" s="1" t="n">
        <v>0</v>
      </c>
      <c r="V38" t="inlineStr">
        <is>
          <t>Cash</t>
        </is>
      </c>
      <c r="X38" s="1" t="n">
        <v>0.02</v>
      </c>
      <c r="Y38" s="1" t="n">
        <v>0</v>
      </c>
    </row>
    <row r="40">
      <c r="D40" s="1">
        <f>SUM(D34:D39)</f>
        <v/>
      </c>
      <c r="E40" s="32">
        <f>SUMPRODUCT(D34:D38,E34:E38)</f>
        <v/>
      </c>
      <c r="F40" s="32">
        <f>SUMPRODUCT(D34:D38,F34:F38)</f>
        <v/>
      </c>
      <c r="I40" s="1">
        <f>SUM(I34:I39)</f>
        <v/>
      </c>
      <c r="J40" s="32">
        <f>SUMPRODUCT(I34:I38,J34:J38)</f>
        <v/>
      </c>
      <c r="K40" s="32">
        <f>SUMPRODUCT(I34:I38,K34:K38)</f>
        <v/>
      </c>
      <c r="N40" s="1">
        <f>SUM(N34:N39)</f>
        <v/>
      </c>
      <c r="O40" s="32">
        <f>SUMPRODUCT(N34:N38,O34:O38)</f>
        <v/>
      </c>
      <c r="P40" s="32">
        <f>SUMPRODUCT(N34:N38,P34:P38)</f>
        <v/>
      </c>
      <c r="S40" s="1">
        <f>SUM(S34:S39)</f>
        <v/>
      </c>
      <c r="T40" s="32">
        <f>SUMPRODUCT(S34:S38,T34:T38)</f>
        <v/>
      </c>
      <c r="U40" s="32">
        <f>SUMPRODUCT(S34:S38,U34:U38)</f>
        <v/>
      </c>
      <c r="X40" s="1">
        <f>SUM(X34:X39)</f>
        <v/>
      </c>
      <c r="Y40" s="32">
        <f>SUMPRODUCT(X34:X38,Y34:Y38)</f>
        <v/>
      </c>
      <c r="Z40" s="32">
        <f>SUMPRODUCT(X34:X38,Z34:Z38)</f>
        <v/>
      </c>
    </row>
    <row r="43">
      <c r="C43" t="inlineStr">
        <is>
          <t>HFRI Macro: Commodity Index</t>
        </is>
      </c>
      <c r="D43" t="n">
        <v>1854.13</v>
      </c>
    </row>
    <row r="45">
      <c r="B45" t="inlineStr">
        <is>
          <t>Aggressive</t>
        </is>
      </c>
      <c r="C45" t="inlineStr">
        <is>
          <t>Strategic Tgt</t>
        </is>
      </c>
      <c r="D45" s="111" t="inlineStr">
        <is>
          <t>Tactical</t>
        </is>
      </c>
      <c r="E45" s="154" t="inlineStr">
        <is>
          <t>MCFARLAND</t>
        </is>
      </c>
      <c r="G45" t="inlineStr">
        <is>
          <t>Growth Ex DI</t>
        </is>
      </c>
      <c r="L45" t="inlineStr">
        <is>
          <t>Moderate Ex DI</t>
        </is>
      </c>
      <c r="O45" t="inlineStr">
        <is>
          <t>Model Values</t>
        </is>
      </c>
    </row>
    <row r="46">
      <c r="A46" t="inlineStr">
        <is>
          <t>IVV</t>
        </is>
      </c>
      <c r="B46" t="inlineStr">
        <is>
          <t>US Large Cap</t>
        </is>
      </c>
      <c r="C46" s="143" t="n">
        <v>0.15</v>
      </c>
      <c r="D46" s="143">
        <f>D4</f>
        <v/>
      </c>
      <c r="E46" s="143">
        <f>D46/($D$71)</f>
        <v/>
      </c>
      <c r="G46" t="inlineStr">
        <is>
          <t>US Growth</t>
        </is>
      </c>
      <c r="H46" t="inlineStr">
        <is>
          <t>VUG</t>
        </is>
      </c>
      <c r="I46" s="143">
        <f>I5</f>
        <v/>
      </c>
      <c r="J46" s="32">
        <f>I46/$I$68</f>
        <v/>
      </c>
      <c r="L46" t="inlineStr">
        <is>
          <t>US Growth</t>
        </is>
      </c>
      <c r="M46" t="inlineStr">
        <is>
          <t>VUG</t>
        </is>
      </c>
      <c r="N46" s="143">
        <f>N5</f>
        <v/>
      </c>
      <c r="O46" s="143">
        <f>N46/$N$68</f>
        <v/>
      </c>
    </row>
    <row r="47">
      <c r="A47" t="inlineStr">
        <is>
          <t>VUG</t>
        </is>
      </c>
      <c r="B47" t="inlineStr">
        <is>
          <t>US Growth</t>
        </is>
      </c>
      <c r="C47" s="143" t="n">
        <v>0.1</v>
      </c>
      <c r="D47" s="143">
        <f>D5</f>
        <v/>
      </c>
      <c r="E47" s="143">
        <f>D47/($D$71)</f>
        <v/>
      </c>
      <c r="G47" t="inlineStr">
        <is>
          <t>US Value</t>
        </is>
      </c>
      <c r="H47" t="inlineStr">
        <is>
          <t>VTV</t>
        </is>
      </c>
      <c r="I47" s="143">
        <f>I6</f>
        <v/>
      </c>
      <c r="J47" s="32">
        <f>I47/$I$68</f>
        <v/>
      </c>
      <c r="L47" t="inlineStr">
        <is>
          <t>US Value</t>
        </is>
      </c>
      <c r="M47" t="inlineStr">
        <is>
          <t>VTV</t>
        </is>
      </c>
      <c r="N47" s="143">
        <f>N6</f>
        <v/>
      </c>
      <c r="O47" s="143">
        <f>N47/$N$68</f>
        <v/>
      </c>
    </row>
    <row r="48">
      <c r="A48" t="inlineStr">
        <is>
          <t>VTV</t>
        </is>
      </c>
      <c r="B48" t="inlineStr">
        <is>
          <t>US Value</t>
        </is>
      </c>
      <c r="C48" s="143" t="n">
        <v>0.1</v>
      </c>
      <c r="D48" s="143">
        <f>D6</f>
        <v/>
      </c>
      <c r="E48" s="143">
        <f>D48/($D$71)</f>
        <v/>
      </c>
      <c r="G48" t="inlineStr">
        <is>
          <t>US Mid Cap</t>
        </is>
      </c>
      <c r="H48" t="inlineStr">
        <is>
          <t>IJH</t>
        </is>
      </c>
      <c r="I48" s="143">
        <f>I7</f>
        <v/>
      </c>
      <c r="J48" s="32">
        <f>I48/$I$68</f>
        <v/>
      </c>
      <c r="L48" t="inlineStr">
        <is>
          <t>US Mid Cap</t>
        </is>
      </c>
      <c r="M48" t="inlineStr">
        <is>
          <t>IJH</t>
        </is>
      </c>
      <c r="N48" s="143">
        <f>N7</f>
        <v/>
      </c>
      <c r="O48" s="143">
        <f>N48/$N$68</f>
        <v/>
      </c>
    </row>
    <row r="49">
      <c r="A49" t="inlineStr">
        <is>
          <t>IJH</t>
        </is>
      </c>
      <c r="B49" t="inlineStr">
        <is>
          <t>US Mid Cap</t>
        </is>
      </c>
      <c r="C49" s="143" t="n">
        <v>0.1</v>
      </c>
      <c r="D49" s="143">
        <f>D7</f>
        <v/>
      </c>
      <c r="E49" s="143">
        <f>D49/($D$71)</f>
        <v/>
      </c>
      <c r="G49" t="inlineStr">
        <is>
          <t>US Small Cap</t>
        </is>
      </c>
      <c r="H49" t="inlineStr">
        <is>
          <t>IJR</t>
        </is>
      </c>
      <c r="I49" s="143">
        <f>I8</f>
        <v/>
      </c>
      <c r="J49" s="32">
        <f>I49/$I$68</f>
        <v/>
      </c>
      <c r="L49" t="inlineStr">
        <is>
          <t>US Small Cap</t>
        </is>
      </c>
      <c r="M49" t="inlineStr">
        <is>
          <t>IJR</t>
        </is>
      </c>
      <c r="N49" s="143">
        <f>N8</f>
        <v/>
      </c>
      <c r="O49" s="143">
        <f>N49/$N$68</f>
        <v/>
      </c>
    </row>
    <row r="50">
      <c r="A50" t="inlineStr">
        <is>
          <t>IJR</t>
        </is>
      </c>
      <c r="B50" t="inlineStr">
        <is>
          <t>US Small Cap</t>
        </is>
      </c>
      <c r="C50" s="143" t="n">
        <v>0.05</v>
      </c>
      <c r="D50" s="143">
        <f>D8</f>
        <v/>
      </c>
      <c r="E50" s="143">
        <f>D50/($D$71)</f>
        <v/>
      </c>
      <c r="G50" s="33" t="inlineStr">
        <is>
          <t>Emerging</t>
        </is>
      </c>
      <c r="H50" t="inlineStr">
        <is>
          <t>IEMG</t>
        </is>
      </c>
      <c r="I50" s="49">
        <f>I10</f>
        <v/>
      </c>
      <c r="J50" s="32">
        <f>I50/$I$68</f>
        <v/>
      </c>
      <c r="L50" s="33" t="inlineStr">
        <is>
          <t>Emerging</t>
        </is>
      </c>
      <c r="M50" t="inlineStr">
        <is>
          <t>IEMG</t>
        </is>
      </c>
      <c r="N50" s="49">
        <f>N10</f>
        <v/>
      </c>
      <c r="O50" s="143">
        <f>N50/$N$68</f>
        <v/>
      </c>
    </row>
    <row r="51">
      <c r="A51" t="inlineStr">
        <is>
          <t>VEA</t>
        </is>
      </c>
      <c r="B51" s="33" t="inlineStr">
        <is>
          <t>Foreign Dev</t>
        </is>
      </c>
      <c r="C51" s="49" t="n">
        <v>0.2</v>
      </c>
      <c r="D51" s="143">
        <f>D9</f>
        <v/>
      </c>
      <c r="E51" s="143">
        <f>D51/($D$71)</f>
        <v/>
      </c>
      <c r="G51" s="33" t="inlineStr">
        <is>
          <t>Commodities</t>
        </is>
      </c>
      <c r="H51" t="inlineStr">
        <is>
          <t>DJP</t>
        </is>
      </c>
      <c r="I51" s="49">
        <f>I12</f>
        <v/>
      </c>
      <c r="J51" s="32">
        <f>I51/$I$68</f>
        <v/>
      </c>
      <c r="L51" s="33" t="inlineStr">
        <is>
          <t>Commodities</t>
        </is>
      </c>
      <c r="M51" t="inlineStr">
        <is>
          <t>DJP</t>
        </is>
      </c>
      <c r="N51" s="49">
        <f>N12</f>
        <v/>
      </c>
      <c r="O51" s="143">
        <f>N51/$N$68</f>
        <v/>
      </c>
    </row>
    <row r="52">
      <c r="A52" t="inlineStr">
        <is>
          <t>IEMG</t>
        </is>
      </c>
      <c r="B52" s="33" t="inlineStr">
        <is>
          <t>Emerging</t>
        </is>
      </c>
      <c r="C52" s="49" t="n">
        <v>0.13</v>
      </c>
      <c r="D52" s="143">
        <f>D10</f>
        <v/>
      </c>
      <c r="E52" s="143">
        <f>D52/($D$71)</f>
        <v/>
      </c>
      <c r="G52" t="inlineStr">
        <is>
          <t>High Yield</t>
        </is>
      </c>
      <c r="H52" t="inlineStr">
        <is>
          <t>HYG</t>
        </is>
      </c>
      <c r="I52" s="49">
        <f>I14</f>
        <v/>
      </c>
      <c r="J52" s="32">
        <f>I52/$I$68</f>
        <v/>
      </c>
      <c r="L52" t="inlineStr">
        <is>
          <t>High Yield</t>
        </is>
      </c>
      <c r="M52" t="inlineStr">
        <is>
          <t>HYG</t>
        </is>
      </c>
      <c r="N52" s="49">
        <f>N14</f>
        <v/>
      </c>
      <c r="O52" s="143">
        <f>N52/$N$68</f>
        <v/>
      </c>
    </row>
    <row r="53">
      <c r="A53" t="inlineStr">
        <is>
          <t>USRT</t>
        </is>
      </c>
      <c r="B53" s="33" t="inlineStr">
        <is>
          <t>REIT</t>
        </is>
      </c>
      <c r="C53" s="49" t="n">
        <v>0.1</v>
      </c>
      <c r="D53" s="143">
        <f>D11</f>
        <v/>
      </c>
      <c r="E53" s="143">
        <f>D53/($D$71)</f>
        <v/>
      </c>
      <c r="G53" t="inlineStr">
        <is>
          <t>Muni</t>
        </is>
      </c>
      <c r="H53" t="inlineStr">
        <is>
          <t>MUB</t>
        </is>
      </c>
      <c r="I53" s="49">
        <f>I15</f>
        <v/>
      </c>
      <c r="J53" s="32">
        <f>I53/$I$68</f>
        <v/>
      </c>
      <c r="L53" t="inlineStr">
        <is>
          <t>Muni</t>
        </is>
      </c>
      <c r="M53" t="inlineStr">
        <is>
          <t>MUB</t>
        </is>
      </c>
      <c r="N53" s="49">
        <f>N15</f>
        <v/>
      </c>
      <c r="O53" s="143">
        <f>N53/$N$68</f>
        <v/>
      </c>
    </row>
    <row r="54">
      <c r="A54" t="inlineStr">
        <is>
          <t>COM</t>
        </is>
      </c>
      <c r="B54" s="33" t="inlineStr">
        <is>
          <t>Commodities</t>
        </is>
      </c>
      <c r="C54" s="49" t="n">
        <v>0.05</v>
      </c>
      <c r="D54" s="143" t="n">
        <v>0</v>
      </c>
      <c r="E54" s="143">
        <f>D54/($D$71)</f>
        <v/>
      </c>
      <c r="G54" t="inlineStr">
        <is>
          <t>Senior Loan</t>
        </is>
      </c>
      <c r="H54" t="inlineStr">
        <is>
          <t>SRLN</t>
        </is>
      </c>
      <c r="I54" s="49">
        <f>I16</f>
        <v/>
      </c>
      <c r="J54" s="32">
        <f>I54/$I$68</f>
        <v/>
      </c>
      <c r="L54" t="inlineStr">
        <is>
          <t>Senior Loan</t>
        </is>
      </c>
      <c r="M54" t="inlineStr">
        <is>
          <t>SRLN</t>
        </is>
      </c>
      <c r="N54" s="49">
        <f>N16</f>
        <v/>
      </c>
      <c r="O54" s="143">
        <f>N54/$N$68</f>
        <v/>
      </c>
    </row>
    <row r="55">
      <c r="A55" t="inlineStr">
        <is>
          <t>IAU</t>
        </is>
      </c>
      <c r="B55" t="inlineStr">
        <is>
          <t>Gold</t>
        </is>
      </c>
      <c r="C55" s="49" t="n">
        <v>0</v>
      </c>
      <c r="D55" s="143">
        <f>D13</f>
        <v/>
      </c>
      <c r="E55" s="143">
        <f>D55/($D$71)</f>
        <v/>
      </c>
      <c r="G55" t="inlineStr">
        <is>
          <t>Floating Rate</t>
        </is>
      </c>
      <c r="H55" t="inlineStr">
        <is>
          <t>FLOT</t>
        </is>
      </c>
      <c r="I55" s="49">
        <f>I17</f>
        <v/>
      </c>
      <c r="J55" s="32">
        <f>I55/$I$68</f>
        <v/>
      </c>
      <c r="L55" t="inlineStr">
        <is>
          <t>Floating Rate</t>
        </is>
      </c>
      <c r="M55" t="inlineStr">
        <is>
          <t>FLOT</t>
        </is>
      </c>
      <c r="N55" s="49">
        <f>N17</f>
        <v/>
      </c>
      <c r="O55" s="143">
        <f>N55/$N$68</f>
        <v/>
      </c>
    </row>
    <row r="56">
      <c r="A56" t="inlineStr">
        <is>
          <t>HYG</t>
        </is>
      </c>
      <c r="B56" t="inlineStr">
        <is>
          <t>High Yield</t>
        </is>
      </c>
      <c r="C56" s="49" t="n">
        <v>0</v>
      </c>
      <c r="D56" s="143">
        <f>D14</f>
        <v/>
      </c>
      <c r="E56" s="143">
        <f>D56/($D$71)</f>
        <v/>
      </c>
      <c r="G56" t="inlineStr">
        <is>
          <t>LT Treasury</t>
        </is>
      </c>
      <c r="H56" t="inlineStr">
        <is>
          <t>TLT</t>
        </is>
      </c>
      <c r="I56" s="49">
        <f>I18</f>
        <v/>
      </c>
      <c r="J56" s="32">
        <f>I56/$I$68</f>
        <v/>
      </c>
      <c r="L56" t="inlineStr">
        <is>
          <t>LT Treasury</t>
        </is>
      </c>
      <c r="M56" t="inlineStr">
        <is>
          <t>TLT</t>
        </is>
      </c>
      <c r="N56" s="49">
        <f>N18</f>
        <v/>
      </c>
      <c r="O56" s="143">
        <f>N56/$N$68</f>
        <v/>
      </c>
    </row>
    <row r="57">
      <c r="A57" t="inlineStr">
        <is>
          <t>MUB</t>
        </is>
      </c>
      <c r="B57" t="inlineStr">
        <is>
          <t>Muni</t>
        </is>
      </c>
      <c r="C57" s="49" t="n">
        <v>0</v>
      </c>
      <c r="D57" s="143">
        <f>D15</f>
        <v/>
      </c>
      <c r="E57" s="143">
        <f>D57/($D$71)</f>
        <v/>
      </c>
      <c r="G57" t="inlineStr">
        <is>
          <t>IT Treasury</t>
        </is>
      </c>
      <c r="H57" t="inlineStr">
        <is>
          <t>IEF</t>
        </is>
      </c>
      <c r="I57" s="49">
        <f>I19</f>
        <v/>
      </c>
      <c r="J57" s="32">
        <f>I57/$I$68</f>
        <v/>
      </c>
      <c r="L57" t="inlineStr">
        <is>
          <t>IT Treasury</t>
        </is>
      </c>
      <c r="M57" t="inlineStr">
        <is>
          <t>IEF</t>
        </is>
      </c>
      <c r="N57" s="49">
        <f>N19</f>
        <v/>
      </c>
      <c r="O57" s="143">
        <f>N57/$N$68</f>
        <v/>
      </c>
    </row>
    <row r="58">
      <c r="A58" t="inlineStr">
        <is>
          <t>SRLN</t>
        </is>
      </c>
      <c r="B58" t="inlineStr">
        <is>
          <t>Senior Loan</t>
        </is>
      </c>
      <c r="C58" s="49" t="n">
        <v>0</v>
      </c>
      <c r="D58" s="143">
        <f>D16</f>
        <v/>
      </c>
      <c r="E58" s="143">
        <f>D58/($D$71)</f>
        <v/>
      </c>
      <c r="G58" t="inlineStr">
        <is>
          <t>ST Treasury</t>
        </is>
      </c>
      <c r="H58" t="inlineStr">
        <is>
          <t>SCHO</t>
        </is>
      </c>
      <c r="I58" s="49">
        <f>I20</f>
        <v/>
      </c>
      <c r="J58" s="32">
        <f>I58/$I$68</f>
        <v/>
      </c>
      <c r="L58" t="inlineStr">
        <is>
          <t>ST Treasury</t>
        </is>
      </c>
      <c r="M58" t="inlineStr">
        <is>
          <t>SCHO</t>
        </is>
      </c>
      <c r="N58" s="49">
        <f>N20</f>
        <v/>
      </c>
      <c r="O58" s="143">
        <f>N58/$N$68</f>
        <v/>
      </c>
    </row>
    <row r="59">
      <c r="A59" t="inlineStr">
        <is>
          <t>FLOT</t>
        </is>
      </c>
      <c r="B59" t="inlineStr">
        <is>
          <t>Floating Rate</t>
        </is>
      </c>
      <c r="C59" s="49" t="n">
        <v>0</v>
      </c>
      <c r="D59" s="143">
        <f>D17</f>
        <v/>
      </c>
      <c r="E59" s="143">
        <f>D59/($D$71)</f>
        <v/>
      </c>
      <c r="G59" t="inlineStr">
        <is>
          <t>UST Bond</t>
        </is>
      </c>
      <c r="H59" t="inlineStr">
        <is>
          <t>BIL</t>
        </is>
      </c>
      <c r="I59" s="49">
        <f>I21</f>
        <v/>
      </c>
      <c r="J59" s="32">
        <f>I59/$I$68</f>
        <v/>
      </c>
      <c r="L59" t="inlineStr">
        <is>
          <t>UST Bond</t>
        </is>
      </c>
      <c r="M59" t="inlineStr">
        <is>
          <t>BIL</t>
        </is>
      </c>
      <c r="N59" s="49">
        <f>N21</f>
        <v/>
      </c>
      <c r="O59" s="143">
        <f>N59/$N$68</f>
        <v/>
      </c>
    </row>
    <row r="60">
      <c r="A60" t="inlineStr">
        <is>
          <t>TLT</t>
        </is>
      </c>
      <c r="B60" t="inlineStr">
        <is>
          <t>LT Treasury</t>
        </is>
      </c>
      <c r="C60" s="49" t="n">
        <v>0</v>
      </c>
      <c r="D60" s="143">
        <f>D18</f>
        <v/>
      </c>
      <c r="E60" s="143">
        <f>D60/($D$71)</f>
        <v/>
      </c>
      <c r="G60" t="inlineStr">
        <is>
          <t>IT Corporate</t>
        </is>
      </c>
      <c r="H60" t="inlineStr">
        <is>
          <t>VCIT</t>
        </is>
      </c>
      <c r="I60" s="49">
        <f>I22</f>
        <v/>
      </c>
      <c r="J60" s="32">
        <f>I60/$I$68</f>
        <v/>
      </c>
      <c r="L60" t="inlineStr">
        <is>
          <t>IT Corporate</t>
        </is>
      </c>
      <c r="M60" t="inlineStr">
        <is>
          <t>VCIT</t>
        </is>
      </c>
      <c r="N60" s="49">
        <f>N22</f>
        <v/>
      </c>
      <c r="O60" s="143">
        <f>N60/$N$68</f>
        <v/>
      </c>
    </row>
    <row r="61">
      <c r="A61" t="inlineStr">
        <is>
          <t>IEF</t>
        </is>
      </c>
      <c r="B61" t="inlineStr">
        <is>
          <t>IT Treasury</t>
        </is>
      </c>
      <c r="C61" s="143" t="n">
        <v>0</v>
      </c>
      <c r="D61" s="143">
        <f>D19</f>
        <v/>
      </c>
      <c r="E61" s="143">
        <f>D61/($D$71)</f>
        <v/>
      </c>
      <c r="G61" t="inlineStr">
        <is>
          <t>ST Corporate</t>
        </is>
      </c>
      <c r="H61" t="inlineStr">
        <is>
          <t>VCSH</t>
        </is>
      </c>
      <c r="I61" s="49">
        <f>I23</f>
        <v/>
      </c>
      <c r="J61" s="32">
        <f>I61/$I$68</f>
        <v/>
      </c>
      <c r="L61" t="inlineStr">
        <is>
          <t>ST Corporate</t>
        </is>
      </c>
      <c r="M61" t="inlineStr">
        <is>
          <t>VCSH</t>
        </is>
      </c>
      <c r="N61" s="49">
        <f>N23</f>
        <v/>
      </c>
      <c r="O61" s="143">
        <f>N61/$N$68</f>
        <v/>
      </c>
    </row>
    <row r="62">
      <c r="A62" t="inlineStr">
        <is>
          <t>SCHO</t>
        </is>
      </c>
      <c r="B62" t="inlineStr">
        <is>
          <t>ST Treasury</t>
        </is>
      </c>
      <c r="C62" s="143" t="n">
        <v>0</v>
      </c>
      <c r="D62" s="143">
        <f>D20</f>
        <v/>
      </c>
      <c r="E62" s="143">
        <f>D62/($D$71)</f>
        <v/>
      </c>
      <c r="G62" s="33" t="inlineStr">
        <is>
          <t>Global Bond</t>
        </is>
      </c>
      <c r="H62" t="inlineStr">
        <is>
          <t>IAGG</t>
        </is>
      </c>
      <c r="I62" s="49">
        <f>I24</f>
        <v/>
      </c>
      <c r="J62" s="32">
        <f>I62/$I$68</f>
        <v/>
      </c>
      <c r="L62" s="33" t="inlineStr">
        <is>
          <t>Global Bond</t>
        </is>
      </c>
      <c r="M62" t="inlineStr">
        <is>
          <t>IAGG</t>
        </is>
      </c>
      <c r="N62" s="49">
        <f>N24</f>
        <v/>
      </c>
      <c r="O62" s="143">
        <f>N62/$N$68</f>
        <v/>
      </c>
    </row>
    <row r="63">
      <c r="A63" t="inlineStr">
        <is>
          <t>OPER</t>
        </is>
      </c>
      <c r="B63" t="inlineStr">
        <is>
          <t>UST Bond</t>
        </is>
      </c>
      <c r="C63" s="143" t="n">
        <v>0</v>
      </c>
      <c r="D63" s="143">
        <f>D21</f>
        <v/>
      </c>
      <c r="E63" s="143">
        <f>D63/($D$71)</f>
        <v/>
      </c>
      <c r="G63" t="inlineStr">
        <is>
          <t>LT TIPS</t>
        </is>
      </c>
      <c r="H63" t="inlineStr">
        <is>
          <t>LTPZ</t>
        </is>
      </c>
      <c r="I63" s="49">
        <f>I25</f>
        <v/>
      </c>
      <c r="J63" s="32">
        <f>I63/$I$68</f>
        <v/>
      </c>
      <c r="L63" t="inlineStr">
        <is>
          <t>LT TIPS</t>
        </is>
      </c>
      <c r="M63" t="inlineStr">
        <is>
          <t>LTPZ</t>
        </is>
      </c>
      <c r="N63" s="49">
        <f>N25</f>
        <v/>
      </c>
      <c r="O63" s="143">
        <f>N63/$N$68</f>
        <v/>
      </c>
    </row>
    <row r="64">
      <c r="A64" t="inlineStr">
        <is>
          <t>VCIT</t>
        </is>
      </c>
      <c r="B64" t="inlineStr">
        <is>
          <t>IT Corporate</t>
        </is>
      </c>
      <c r="C64" s="143" t="n">
        <v>0</v>
      </c>
      <c r="D64" s="143">
        <f>D22</f>
        <v/>
      </c>
      <c r="E64" s="143">
        <f>D64/($D$71)</f>
        <v/>
      </c>
      <c r="G64" s="33" t="inlineStr">
        <is>
          <t>IT TIPS</t>
        </is>
      </c>
      <c r="H64" t="inlineStr">
        <is>
          <t>TIP</t>
        </is>
      </c>
      <c r="I64" s="49">
        <f>I26</f>
        <v/>
      </c>
      <c r="J64" s="32">
        <f>I64/$I$68</f>
        <v/>
      </c>
      <c r="L64" s="33" t="inlineStr">
        <is>
          <t>IT TIPS</t>
        </is>
      </c>
      <c r="M64" t="inlineStr">
        <is>
          <t>TIP</t>
        </is>
      </c>
      <c r="N64" s="49">
        <f>N26</f>
        <v/>
      </c>
      <c r="O64" s="143">
        <f>N64/$N$68</f>
        <v/>
      </c>
    </row>
    <row r="65">
      <c r="A65" t="inlineStr">
        <is>
          <t>VCSH</t>
        </is>
      </c>
      <c r="B65" t="inlineStr">
        <is>
          <t>ST Corporate</t>
        </is>
      </c>
      <c r="C65" s="49" t="n">
        <v>0</v>
      </c>
      <c r="D65" s="143">
        <f>D23</f>
        <v/>
      </c>
      <c r="E65" s="143">
        <f>D65/($D$71)</f>
        <v/>
      </c>
      <c r="G65" t="inlineStr">
        <is>
          <t>ST TIPS</t>
        </is>
      </c>
      <c r="H65" t="inlineStr">
        <is>
          <t>STIP</t>
        </is>
      </c>
      <c r="I65" s="49">
        <f>I27</f>
        <v/>
      </c>
      <c r="J65" s="32">
        <f>I65/$I$68</f>
        <v/>
      </c>
      <c r="L65" t="inlineStr">
        <is>
          <t>ST TIPS</t>
        </is>
      </c>
      <c r="M65" t="inlineStr">
        <is>
          <t>STIP</t>
        </is>
      </c>
      <c r="N65" s="49">
        <f>N27</f>
        <v/>
      </c>
      <c r="O65" s="143">
        <f>N65/$N$68</f>
        <v/>
      </c>
    </row>
    <row r="66">
      <c r="A66" t="inlineStr">
        <is>
          <t>IAGG</t>
        </is>
      </c>
      <c r="B66" s="33" t="inlineStr">
        <is>
          <t>Global Bond</t>
        </is>
      </c>
      <c r="C66" s="49" t="n">
        <v>0</v>
      </c>
      <c r="D66" s="143">
        <f>D24</f>
        <v/>
      </c>
      <c r="E66" s="143">
        <f>D66/($D$71)</f>
        <v/>
      </c>
      <c r="G66" t="inlineStr">
        <is>
          <t>Cash</t>
        </is>
      </c>
      <c r="H66" t="inlineStr">
        <is>
          <t>$CASH</t>
        </is>
      </c>
      <c r="I66" s="49">
        <f>I29</f>
        <v/>
      </c>
      <c r="J66" s="32">
        <f>I66/$I$68</f>
        <v/>
      </c>
      <c r="L66" t="inlineStr">
        <is>
          <t>Cash</t>
        </is>
      </c>
      <c r="M66" t="inlineStr">
        <is>
          <t>$CASH</t>
        </is>
      </c>
      <c r="N66" s="49">
        <f>N29</f>
        <v/>
      </c>
      <c r="O66" s="143">
        <f>N66/$N$68</f>
        <v/>
      </c>
    </row>
    <row r="67">
      <c r="A67" t="inlineStr">
        <is>
          <t>LTPZ</t>
        </is>
      </c>
      <c r="B67" t="inlineStr">
        <is>
          <t>LT TIPS</t>
        </is>
      </c>
      <c r="C67" s="49" t="n">
        <v>0</v>
      </c>
      <c r="D67" s="143">
        <f>D25</f>
        <v/>
      </c>
      <c r="E67" s="143">
        <f>D67/($D$71)</f>
        <v/>
      </c>
      <c r="O67" s="143" t="n"/>
    </row>
    <row r="68">
      <c r="A68" t="inlineStr">
        <is>
          <t>TIP</t>
        </is>
      </c>
      <c r="B68" s="33" t="inlineStr">
        <is>
          <t>IT TIPS</t>
        </is>
      </c>
      <c r="C68" s="49" t="n">
        <v>0</v>
      </c>
      <c r="D68" s="143">
        <f>D26</f>
        <v/>
      </c>
      <c r="E68" s="143">
        <f>D68/($D$71)</f>
        <v/>
      </c>
      <c r="G68" t="inlineStr">
        <is>
          <t>Total</t>
        </is>
      </c>
      <c r="I68" s="143">
        <f>SUM(I46:I67)</f>
        <v/>
      </c>
      <c r="J68" s="143">
        <f>SUM(J46:J67)</f>
        <v/>
      </c>
      <c r="L68" t="inlineStr">
        <is>
          <t>Total</t>
        </is>
      </c>
      <c r="N68" s="143">
        <f>SUM(N46:N67)</f>
        <v/>
      </c>
      <c r="O68" s="143">
        <f>SUM(O46:O67)</f>
        <v/>
      </c>
    </row>
    <row r="69">
      <c r="A69" t="inlineStr">
        <is>
          <t>STIP</t>
        </is>
      </c>
      <c r="B69" t="inlineStr">
        <is>
          <t>ST TIPS</t>
        </is>
      </c>
      <c r="C69" s="49" t="n">
        <v>0</v>
      </c>
      <c r="D69" s="143">
        <f>D27</f>
        <v/>
      </c>
      <c r="E69" s="143">
        <f>D69/($D$71)</f>
        <v/>
      </c>
    </row>
    <row r="70">
      <c r="A70" t="inlineStr">
        <is>
          <t>$CASH</t>
        </is>
      </c>
      <c r="B70" t="inlineStr">
        <is>
          <t>Cash</t>
        </is>
      </c>
      <c r="C70" s="49" t="n">
        <v>0.02</v>
      </c>
      <c r="D70" s="9" t="n">
        <v>0.02</v>
      </c>
      <c r="E70" s="143">
        <f>D70/($D$71)</f>
        <v/>
      </c>
    </row>
    <row r="71">
      <c r="D71" s="9">
        <f>SUM(D46:D70)</f>
        <v/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B050"/>
    <outlinePr summaryBelow="1" summaryRight="1"/>
    <pageSetUpPr/>
  </sheetPr>
  <dimension ref="A1:AJ104"/>
  <sheetViews>
    <sheetView workbookViewId="0">
      <pane ySplit="3" topLeftCell="A5" activePane="bottomLeft" state="frozen"/>
      <selection activeCell="D71" sqref="D71"/>
      <selection pane="bottomLeft" activeCell="T87" sqref="T87:T102"/>
    </sheetView>
  </sheetViews>
  <sheetFormatPr baseColWidth="8" defaultRowHeight="14.5"/>
  <cols>
    <col width="23.1796875" bestFit="1" customWidth="1" min="1" max="1"/>
    <col hidden="1" width="9.1796875" customWidth="1" style="32" min="2" max="2"/>
    <col width="9.1796875" customWidth="1" style="32" min="3" max="3"/>
    <col width="5.26953125" customWidth="1" style="32" min="4" max="4"/>
    <col width="19.453125" bestFit="1" customWidth="1" style="32" min="5" max="5"/>
    <col hidden="1" width="9.1796875" customWidth="1" style="32" min="6" max="6"/>
    <col width="9.1796875" customWidth="1" style="32" min="7" max="7"/>
    <col width="5.26953125" customWidth="1" style="32" min="8" max="8"/>
    <col width="19.453125" bestFit="1" customWidth="1" style="32" min="9" max="9"/>
    <col hidden="1" width="9.1796875" customWidth="1" style="32" min="10" max="10"/>
    <col width="9.1796875" customWidth="1" style="143" min="11" max="11"/>
    <col width="10.26953125" customWidth="1" style="32" min="12" max="12"/>
    <col width="9.1796875" customWidth="1" style="32" min="13" max="20"/>
    <col width="57.7265625" bestFit="1" customWidth="1" min="24" max="24"/>
  </cols>
  <sheetData>
    <row r="1" ht="15.5" customHeight="1">
      <c r="A1" s="116">
        <f>MODEL!RH3</f>
        <v/>
      </c>
    </row>
    <row r="2" ht="15.5" customHeight="1">
      <c r="A2" s="116" t="inlineStr">
        <is>
          <t>Asset Class Allocations</t>
        </is>
      </c>
      <c r="M2" s="221" t="inlineStr">
        <is>
          <t>Holdings</t>
        </is>
      </c>
    </row>
    <row r="3">
      <c r="A3" s="23" t="inlineStr">
        <is>
          <t>Tactical</t>
        </is>
      </c>
      <c r="E3" s="85" t="inlineStr">
        <is>
          <t>Dynamic</t>
        </is>
      </c>
      <c r="I3" s="85" t="inlineStr">
        <is>
          <t>Strategic</t>
        </is>
      </c>
      <c r="M3" s="85" t="inlineStr">
        <is>
          <t>Tactical</t>
        </is>
      </c>
      <c r="P3" s="85" t="inlineStr">
        <is>
          <t>Dynamic</t>
        </is>
      </c>
      <c r="S3" s="85" t="inlineStr">
        <is>
          <t>Strategic</t>
        </is>
      </c>
    </row>
    <row r="4">
      <c r="A4" s="273" t="inlineStr">
        <is>
          <t>Aggressive Growth</t>
        </is>
      </c>
      <c r="X4" t="inlineStr">
        <is>
          <t>Current Allocation</t>
        </is>
      </c>
      <c r="AB4" t="inlineStr">
        <is>
          <t>Current Sector Weight</t>
        </is>
      </c>
      <c r="AF4" t="inlineStr">
        <is>
          <t>Proposed Allocation</t>
        </is>
      </c>
      <c r="AI4" t="inlineStr">
        <is>
          <t>Proposed Sector Weights</t>
        </is>
      </c>
    </row>
    <row r="5">
      <c r="A5" s="32" t="inlineStr">
        <is>
          <t>U.S. Equity</t>
        </is>
      </c>
      <c r="B5" s="32">
        <f>'BLUIX in Models'!$E$5+'Custodial Allocations-Dec24'!$B258+'Custodial Allocations-Dec24'!$B259+'Custodial Allocations-Dec24'!$B260</f>
        <v/>
      </c>
      <c r="C5" s="143">
        <f>1-SUM(C6:C17)</f>
        <v/>
      </c>
      <c r="E5" s="32" t="inlineStr">
        <is>
          <t>U.S. Equity</t>
        </is>
      </c>
      <c r="F5" s="32">
        <f>'BLUIX in Models'!$E$5+'Custodial Allocations-Dec24'!B280+'Custodial Allocations-Dec24'!B281+'Custodial Allocations-Dec24'!B282</f>
        <v/>
      </c>
      <c r="G5" s="143">
        <f>1-SUM(G6:G17)</f>
        <v/>
      </c>
      <c r="I5" s="32" t="inlineStr">
        <is>
          <t>U.S. Equity</t>
        </is>
      </c>
      <c r="J5" s="32">
        <f>'BLUIX in Models'!$E$5+'Custodial Allocations-Dec24'!B302+'Custodial Allocations-Dec24'!B303+'Custodial Allocations-Dec24'!B304</f>
        <v/>
      </c>
      <c r="K5" s="143">
        <f>1-SUM(K6:K17)</f>
        <v/>
      </c>
      <c r="M5" s="32">
        <f>'Custodial Allocations-Dec24'!A257</f>
        <v/>
      </c>
      <c r="N5" s="32">
        <f>'Custodial Allocations-Dec24'!B257</f>
        <v/>
      </c>
      <c r="P5" s="32">
        <f>'Custodial Allocations-Dec24'!A279</f>
        <v/>
      </c>
      <c r="Q5" s="32">
        <f>'Custodial Allocations-Dec24'!B279</f>
        <v/>
      </c>
      <c r="S5" s="32">
        <f>'Custodial Allocations-Dec24'!A301</f>
        <v/>
      </c>
      <c r="T5" s="32">
        <f>'Custodial Allocations-Dec24'!B301</f>
        <v/>
      </c>
      <c r="Z5" t="inlineStr">
        <is>
          <t>Market Value (%)</t>
        </is>
      </c>
      <c r="AD5" t="inlineStr">
        <is>
          <t>Diff to BP Model</t>
        </is>
      </c>
      <c r="AF5">
        <f>S5</f>
        <v/>
      </c>
      <c r="AG5" s="9">
        <f>T5</f>
        <v/>
      </c>
    </row>
    <row r="6">
      <c r="A6" t="inlineStr">
        <is>
          <t>Foreign Developed</t>
        </is>
      </c>
      <c r="B6" s="32">
        <f>'BLUIX in Models'!$E$6+'Custodial Allocations-Dec24'!$B261</f>
        <v/>
      </c>
      <c r="C6" s="143">
        <f>ROUND(B6,3)</f>
        <v/>
      </c>
      <c r="E6" s="32" t="inlineStr">
        <is>
          <t>Foreign Developed</t>
        </is>
      </c>
      <c r="F6" s="32">
        <f>'BLUIX in Models'!$E$6+'Custodial Allocations-Dec24'!B283</f>
        <v/>
      </c>
      <c r="G6" s="143">
        <f>ROUND(F6,3)</f>
        <v/>
      </c>
      <c r="I6" s="32" t="inlineStr">
        <is>
          <t>Foreign Developed</t>
        </is>
      </c>
      <c r="J6" s="32">
        <f>'BLUIX in Models'!$E$6+'Custodial Allocations-Dec24'!B305</f>
        <v/>
      </c>
      <c r="K6" s="143">
        <f>ROUND(J6,3)</f>
        <v/>
      </c>
      <c r="M6" s="32">
        <f>'Custodial Allocations-Dec24'!A258</f>
        <v/>
      </c>
      <c r="N6" s="32">
        <f>'Custodial Allocations-Dec24'!B258</f>
        <v/>
      </c>
      <c r="P6" s="32">
        <f>'Custodial Allocations-Dec24'!A280</f>
        <v/>
      </c>
      <c r="Q6" s="32">
        <f>'Custodial Allocations-Dec24'!B280</f>
        <v/>
      </c>
      <c r="S6" s="32">
        <f>'Custodial Allocations-Dec24'!A302</f>
        <v/>
      </c>
      <c r="T6" s="32">
        <f>'Custodial Allocations-Dec24'!B302</f>
        <v/>
      </c>
      <c r="X6" t="inlineStr">
        <is>
          <t>DIMENSIONAL FUND ADVISORS US CORE EQTY 2 INST</t>
        </is>
      </c>
      <c r="Y6" t="inlineStr">
        <is>
          <t>DFQTX</t>
        </is>
      </c>
      <c r="Z6" t="n">
        <v>59.77</v>
      </c>
      <c r="AB6" t="inlineStr">
        <is>
          <t>US Equity</t>
        </is>
      </c>
      <c r="AC6" s="13">
        <f>Z6+Z8</f>
        <v/>
      </c>
      <c r="AD6" s="10">
        <f>AC6-(J5*100)</f>
        <v/>
      </c>
      <c r="AF6" t="inlineStr">
        <is>
          <t>SPTM</t>
        </is>
      </c>
      <c r="AG6" s="9" t="n">
        <v>0.354</v>
      </c>
      <c r="AI6" t="inlineStr">
        <is>
          <t>US Equity</t>
        </is>
      </c>
      <c r="AJ6" s="3">
        <f>'BLUIX in Models'!$E$5+AG6+AG7</f>
        <v/>
      </c>
    </row>
    <row r="7">
      <c r="A7" t="inlineStr">
        <is>
          <t>Emerging Markets</t>
        </is>
      </c>
      <c r="B7" s="32">
        <f>'BLUIX in Models'!$E$7+'Custodial Allocations-Dec24'!$B262</f>
        <v/>
      </c>
      <c r="C7" s="143">
        <f>ROUND(B7,3)</f>
        <v/>
      </c>
      <c r="E7" s="32" t="inlineStr">
        <is>
          <t>Emerging Markets</t>
        </is>
      </c>
      <c r="F7" s="32">
        <f>'BLUIX in Models'!$E$7+'Custodial Allocations-Dec24'!B284</f>
        <v/>
      </c>
      <c r="G7" s="143">
        <f>ROUND(F7,3)</f>
        <v/>
      </c>
      <c r="I7" s="32" t="inlineStr">
        <is>
          <t>Emerging Markets</t>
        </is>
      </c>
      <c r="J7" s="32">
        <f>'BLUIX in Models'!$E$7+'Custodial Allocations-Dec24'!B306</f>
        <v/>
      </c>
      <c r="K7" s="143">
        <f>ROUND(J7,3)</f>
        <v/>
      </c>
      <c r="M7" s="32">
        <f>'Custodial Allocations-Dec24'!A259</f>
        <v/>
      </c>
      <c r="N7" s="32">
        <f>'Custodial Allocations-Dec24'!B259</f>
        <v/>
      </c>
      <c r="P7" s="32">
        <f>'Custodial Allocations-Dec24'!A281</f>
        <v/>
      </c>
      <c r="Q7" s="32">
        <f>'Custodial Allocations-Dec24'!B281</f>
        <v/>
      </c>
      <c r="S7" s="32">
        <f>'Custodial Allocations-Dec24'!A303</f>
        <v/>
      </c>
      <c r="T7" s="32">
        <f>'Custodial Allocations-Dec24'!B303</f>
        <v/>
      </c>
      <c r="X7" t="inlineStr">
        <is>
          <t>DIMENSIONAL FUND ADVISORS INTL CORE EQTY INST</t>
        </is>
      </c>
      <c r="Y7" t="inlineStr">
        <is>
          <t>DFIEX</t>
        </is>
      </c>
      <c r="Z7" t="n">
        <v>17.59</v>
      </c>
      <c r="AB7" t="inlineStr">
        <is>
          <t>FD</t>
        </is>
      </c>
      <c r="AC7">
        <f>Z7</f>
        <v/>
      </c>
      <c r="AD7" s="10">
        <f>AC7-(J6*100)</f>
        <v/>
      </c>
      <c r="AF7" t="inlineStr">
        <is>
          <t>RPG</t>
        </is>
      </c>
      <c r="AG7" s="1" t="n">
        <v>0.12</v>
      </c>
      <c r="AI7" t="inlineStr">
        <is>
          <t>FD</t>
        </is>
      </c>
      <c r="AJ7" s="3">
        <f>'BLUIX in Models'!$E$6+AG9</f>
        <v/>
      </c>
    </row>
    <row r="8">
      <c r="A8" t="inlineStr">
        <is>
          <t>REITS</t>
        </is>
      </c>
      <c r="B8" s="32">
        <f>'BLUIX in Models'!$E$8+'Custodial Allocations-Dec24'!$B263</f>
        <v/>
      </c>
      <c r="C8" s="143">
        <f>ROUND(B8,3)</f>
        <v/>
      </c>
      <c r="E8" s="32" t="inlineStr">
        <is>
          <t>REITS</t>
        </is>
      </c>
      <c r="F8" s="32">
        <f>'BLUIX in Models'!$E$8+'Custodial Allocations-Dec24'!B285</f>
        <v/>
      </c>
      <c r="G8" s="143">
        <f>ROUND(F8,3)</f>
        <v/>
      </c>
      <c r="I8" s="32" t="inlineStr">
        <is>
          <t>REITS</t>
        </is>
      </c>
      <c r="J8" s="32">
        <f>'BLUIX in Models'!$E$8+'Custodial Allocations-Dec24'!B307</f>
        <v/>
      </c>
      <c r="K8" s="143">
        <f>ROUND(J8,3)</f>
        <v/>
      </c>
      <c r="M8" s="32">
        <f>'Custodial Allocations-Dec24'!A260</f>
        <v/>
      </c>
      <c r="N8" s="32">
        <f>'Custodial Allocations-Dec24'!B260</f>
        <v/>
      </c>
      <c r="P8" s="32">
        <f>'Custodial Allocations-Dec24'!A282</f>
        <v/>
      </c>
      <c r="Q8" s="32">
        <f>'Custodial Allocations-Dec24'!B282</f>
        <v/>
      </c>
      <c r="S8" s="32">
        <f>'Custodial Allocations-Dec24'!A304</f>
        <v/>
      </c>
      <c r="T8" s="32">
        <f>'Custodial Allocations-Dec24'!B304</f>
        <v/>
      </c>
      <c r="X8" t="inlineStr">
        <is>
          <t>DIMENSIONAL FUND ADVISORS US HI RELATIVE PROFITABILITY I</t>
        </is>
      </c>
      <c r="Y8" t="inlineStr">
        <is>
          <t>DURPX</t>
        </is>
      </c>
      <c r="Z8" t="n">
        <v>10.63</v>
      </c>
      <c r="AB8" t="inlineStr">
        <is>
          <t>EM</t>
        </is>
      </c>
      <c r="AC8">
        <f>Z9</f>
        <v/>
      </c>
      <c r="AD8" s="10">
        <f>AC8-(J7*100)</f>
        <v/>
      </c>
      <c r="AI8" t="inlineStr">
        <is>
          <t>EM</t>
        </is>
      </c>
      <c r="AJ8" s="3">
        <f>'BLUIX in Models'!$E$7+AG10</f>
        <v/>
      </c>
    </row>
    <row r="9">
      <c r="A9" t="inlineStr">
        <is>
          <t>U.S. Equity (Hedged)</t>
        </is>
      </c>
      <c r="B9" s="32">
        <f>'BLUIX in Models'!$E$9+'Custodial Allocations-Dec24'!$B264</f>
        <v/>
      </c>
      <c r="C9" s="143">
        <f>ROUND(B9,3)</f>
        <v/>
      </c>
      <c r="E9" s="32" t="inlineStr">
        <is>
          <t>U.S. Equity (Hedged)</t>
        </is>
      </c>
      <c r="F9" s="32">
        <f>'BLUIX in Models'!$E$9+'Custodial Allocations-Dec24'!B286</f>
        <v/>
      </c>
      <c r="G9" s="143">
        <f>ROUND(F9,3)</f>
        <v/>
      </c>
      <c r="I9" s="32" t="inlineStr">
        <is>
          <t>U.S. Equity (Hedged)</t>
        </is>
      </c>
      <c r="J9" s="32">
        <f>'BLUIX in Models'!$E$9+'Custodial Allocations-Dec24'!B308</f>
        <v/>
      </c>
      <c r="K9" s="143">
        <f>ROUND(J9,3)</f>
        <v/>
      </c>
      <c r="M9" s="32">
        <f>'Custodial Allocations-Dec24'!A261</f>
        <v/>
      </c>
      <c r="N9" s="32">
        <f>'Custodial Allocations-Dec24'!B261</f>
        <v/>
      </c>
      <c r="P9" s="32">
        <f>'Custodial Allocations-Dec24'!A283</f>
        <v/>
      </c>
      <c r="Q9" s="32">
        <f>'Custodial Allocations-Dec24'!B283</f>
        <v/>
      </c>
      <c r="S9" s="32">
        <f>'Custodial Allocations-Dec24'!A305</f>
        <v/>
      </c>
      <c r="T9" s="32">
        <f>'Custodial Allocations-Dec24'!B305</f>
        <v/>
      </c>
      <c r="X9" t="inlineStr">
        <is>
          <t>DIMENSIONAL FUND ADVISORS EMRG MKTS CORE EQTY INST</t>
        </is>
      </c>
      <c r="Y9" t="inlineStr">
        <is>
          <t>DFCEX</t>
        </is>
      </c>
      <c r="Z9" t="n">
        <v>7.31</v>
      </c>
      <c r="AB9" t="inlineStr">
        <is>
          <t>RE</t>
        </is>
      </c>
      <c r="AC9">
        <f>Z10</f>
        <v/>
      </c>
      <c r="AD9" s="10">
        <f>AC9-(J8*100)</f>
        <v/>
      </c>
      <c r="AF9">
        <f>S9</f>
        <v/>
      </c>
      <c r="AG9" s="9">
        <f>T9</f>
        <v/>
      </c>
      <c r="AI9" t="inlineStr">
        <is>
          <t>RE</t>
        </is>
      </c>
      <c r="AJ9" s="3">
        <f>'BLUIX in Models'!$E$8+AG11</f>
        <v/>
      </c>
    </row>
    <row r="10">
      <c r="A10" t="inlineStr">
        <is>
          <t>U.S. Govt IT</t>
        </is>
      </c>
      <c r="B10" s="32">
        <f>'BLUIX in Models'!$E$10+'Custodial Allocations-Dec24'!$B265</f>
        <v/>
      </c>
      <c r="C10" s="143">
        <f>ROUND(B10,3)</f>
        <v/>
      </c>
      <c r="E10" s="32" t="inlineStr">
        <is>
          <t>U.S. Govt IT</t>
        </is>
      </c>
      <c r="F10" s="32">
        <f>'BLUIX in Models'!$E$10+'Custodial Allocations-Dec24'!B287</f>
        <v/>
      </c>
      <c r="G10" s="143">
        <f>ROUND(F10,3)</f>
        <v/>
      </c>
      <c r="I10" s="32" t="inlineStr">
        <is>
          <t>U.S. Govt IT</t>
        </is>
      </c>
      <c r="J10" s="32">
        <f>'BLUIX in Models'!$E$10+'Custodial Allocations-Dec24'!B309</f>
        <v/>
      </c>
      <c r="K10" s="143">
        <f>ROUND(J10,3)</f>
        <v/>
      </c>
      <c r="M10" s="32">
        <f>'Custodial Allocations-Dec24'!A262</f>
        <v/>
      </c>
      <c r="N10" s="32">
        <f>'Custodial Allocations-Dec24'!B262</f>
        <v/>
      </c>
      <c r="P10" s="32">
        <f>'Custodial Allocations-Dec24'!A284</f>
        <v/>
      </c>
      <c r="Q10" s="32">
        <f>'Custodial Allocations-Dec24'!B284</f>
        <v/>
      </c>
      <c r="S10" s="32">
        <f>'Custodial Allocations-Dec24'!A306</f>
        <v/>
      </c>
      <c r="T10" s="32">
        <f>'Custodial Allocations-Dec24'!B306</f>
        <v/>
      </c>
      <c r="X10" t="inlineStr">
        <is>
          <t>DIMENSIONAL FUND ADVISORS REAL ESTATE SEC INST</t>
        </is>
      </c>
      <c r="Y10" t="inlineStr">
        <is>
          <t>DFREX</t>
        </is>
      </c>
      <c r="Z10" t="n">
        <v>4.13</v>
      </c>
      <c r="AF10">
        <f>S10</f>
        <v/>
      </c>
      <c r="AG10" s="9">
        <f>T10</f>
        <v/>
      </c>
    </row>
    <row r="11">
      <c r="A11" t="inlineStr">
        <is>
          <t>Foreign Bonds</t>
        </is>
      </c>
      <c r="B11" s="32">
        <f>'BLUIX in Models'!$E$11+'Custodial Allocations-Dec24'!$B266</f>
        <v/>
      </c>
      <c r="C11" s="143">
        <f>ROUND(B11,3)</f>
        <v/>
      </c>
      <c r="E11" s="32" t="inlineStr">
        <is>
          <t>Foreign Bonds</t>
        </is>
      </c>
      <c r="F11" s="32">
        <f>'BLUIX in Models'!$E$11+'Custodial Allocations-Dec24'!B288</f>
        <v/>
      </c>
      <c r="G11" s="143">
        <f>ROUND(F11,3)</f>
        <v/>
      </c>
      <c r="I11" s="32" t="inlineStr">
        <is>
          <t>Foreign Bonds</t>
        </is>
      </c>
      <c r="J11" s="32">
        <f>'BLUIX in Models'!$E$11+'Custodial Allocations-Dec24'!B310</f>
        <v/>
      </c>
      <c r="K11" s="143">
        <f>ROUND(J11,3)</f>
        <v/>
      </c>
      <c r="M11" s="32">
        <f>'Custodial Allocations-Dec24'!A263</f>
        <v/>
      </c>
      <c r="N11" s="32">
        <f>'Custodial Allocations-Dec24'!B263</f>
        <v/>
      </c>
      <c r="P11" s="32">
        <f>'Custodial Allocations-Dec24'!A285</f>
        <v/>
      </c>
      <c r="Q11" s="32">
        <f>'Custodial Allocations-Dec24'!B285</f>
        <v/>
      </c>
      <c r="S11" s="32">
        <f>'Custodial Allocations-Dec24'!A307</f>
        <v/>
      </c>
      <c r="T11" s="32">
        <f>'Custodial Allocations-Dec24'!B307</f>
        <v/>
      </c>
      <c r="X11" t="inlineStr">
        <is>
          <t>FDIC INSURED DEPOSIT ACCOUNT  IDA12 NOT COVERED BY SIPC</t>
        </is>
      </c>
      <c r="Y11" t="inlineStr">
        <is>
          <t>MMDA12</t>
        </is>
      </c>
      <c r="Z11" t="n">
        <v>0.58</v>
      </c>
      <c r="AF11">
        <f>S11</f>
        <v/>
      </c>
      <c r="AG11" s="9">
        <f>T11</f>
        <v/>
      </c>
    </row>
    <row r="12">
      <c r="A12" t="inlineStr">
        <is>
          <t>TIPs</t>
        </is>
      </c>
      <c r="B12" s="32">
        <f>'BLUIX in Models'!$E$12+'Custodial Allocations-Dec24'!$B267</f>
        <v/>
      </c>
      <c r="C12" s="143">
        <f>ROUND(B12,3)</f>
        <v/>
      </c>
      <c r="E12" s="32" t="inlineStr">
        <is>
          <t>TIPs</t>
        </is>
      </c>
      <c r="F12" s="32">
        <f>'BLUIX in Models'!$E$12+'Custodial Allocations-Dec24'!B289</f>
        <v/>
      </c>
      <c r="G12" s="143">
        <f>ROUND(F12,3)</f>
        <v/>
      </c>
      <c r="I12" s="32" t="inlineStr">
        <is>
          <t>TIPs</t>
        </is>
      </c>
      <c r="J12" s="32">
        <f>'BLUIX in Models'!$E$12+'Custodial Allocations-Dec24'!B311</f>
        <v/>
      </c>
      <c r="K12" s="143">
        <f>ROUND(J12,3)</f>
        <v/>
      </c>
      <c r="M12" s="32">
        <f>'Custodial Allocations-Dec24'!A264</f>
        <v/>
      </c>
      <c r="N12" s="32">
        <f>'Custodial Allocations-Dec24'!B264</f>
        <v/>
      </c>
      <c r="P12" s="32">
        <f>'Custodial Allocations-Dec24'!A286</f>
        <v/>
      </c>
      <c r="Q12" s="32">
        <f>'Custodial Allocations-Dec24'!B286</f>
        <v/>
      </c>
      <c r="S12" s="32">
        <f>'Custodial Allocations-Dec24'!A308</f>
        <v/>
      </c>
      <c r="T12" s="32">
        <f>'Custodial Allocations-Dec24'!B308</f>
        <v/>
      </c>
      <c r="AF12">
        <f>S12</f>
        <v/>
      </c>
    </row>
    <row r="13">
      <c r="A13" t="inlineStr">
        <is>
          <t>Alternatives</t>
        </is>
      </c>
      <c r="B13" s="32">
        <f>'BLUIX in Models'!$E$13+'Custodial Allocations-Dec24'!$B268</f>
        <v/>
      </c>
      <c r="C13" s="143">
        <f>ROUND(B13,3)</f>
        <v/>
      </c>
      <c r="E13" s="32" t="inlineStr">
        <is>
          <t>Alternatives</t>
        </is>
      </c>
      <c r="F13" s="32">
        <f>'BLUIX in Models'!$E$13+'Custodial Allocations-Dec24'!B290</f>
        <v/>
      </c>
      <c r="G13" s="143">
        <f>ROUND(F13,3)</f>
        <v/>
      </c>
      <c r="I13" s="32" t="inlineStr">
        <is>
          <t>Alternatives</t>
        </is>
      </c>
      <c r="J13" s="32">
        <f>'BLUIX in Models'!$E$13+'Custodial Allocations-Dec24'!B312</f>
        <v/>
      </c>
      <c r="K13" s="143">
        <f>ROUND(J13,3)</f>
        <v/>
      </c>
      <c r="M13" s="32">
        <f>'Custodial Allocations-Dec24'!A265</f>
        <v/>
      </c>
      <c r="N13" s="32">
        <f>'Custodial Allocations-Dec24'!B265</f>
        <v/>
      </c>
      <c r="P13" s="32">
        <f>'Custodial Allocations-Dec24'!A287</f>
        <v/>
      </c>
      <c r="Q13" s="32">
        <f>'Custodial Allocations-Dec24'!B287</f>
        <v/>
      </c>
      <c r="S13" s="32">
        <f>'Custodial Allocations-Dec24'!A309</f>
        <v/>
      </c>
      <c r="T13" s="32">
        <f>'Custodial Allocations-Dec24'!B309</f>
        <v/>
      </c>
      <c r="AF13">
        <f>S13</f>
        <v/>
      </c>
    </row>
    <row r="14">
      <c r="A14" t="inlineStr">
        <is>
          <t>U.S. Govt ST</t>
        </is>
      </c>
      <c r="B14" s="32">
        <f>'BLUIX in Models'!$E$14+'Custodial Allocations-Dec24'!$B269</f>
        <v/>
      </c>
      <c r="C14" s="143">
        <f>ROUND(B14,3)</f>
        <v/>
      </c>
      <c r="E14" s="32" t="inlineStr">
        <is>
          <t>U.S. Govt ST</t>
        </is>
      </c>
      <c r="F14" s="32">
        <f>'BLUIX in Models'!$E$14+'Custodial Allocations-Dec24'!B291</f>
        <v/>
      </c>
      <c r="G14" s="143">
        <f>ROUND(F14,3)</f>
        <v/>
      </c>
      <c r="I14" s="32" t="inlineStr">
        <is>
          <t>U.S. Govt ST</t>
        </is>
      </c>
      <c r="J14" s="32">
        <f>'BLUIX in Models'!$E$14+'Custodial Allocations-Dec24'!B313</f>
        <v/>
      </c>
      <c r="K14" s="143">
        <f>ROUND(J14,3)</f>
        <v/>
      </c>
      <c r="M14" s="32">
        <f>'Custodial Allocations-Dec24'!A266</f>
        <v/>
      </c>
      <c r="N14" s="32">
        <f>'Custodial Allocations-Dec24'!B266</f>
        <v/>
      </c>
      <c r="P14" s="32">
        <f>'Custodial Allocations-Dec24'!A288</f>
        <v/>
      </c>
      <c r="Q14" s="32">
        <f>'Custodial Allocations-Dec24'!B288</f>
        <v/>
      </c>
      <c r="S14" s="32">
        <f>'Custodial Allocations-Dec24'!A310</f>
        <v/>
      </c>
      <c r="T14" s="32">
        <f>'Custodial Allocations-Dec24'!B310</f>
        <v/>
      </c>
      <c r="AF14">
        <f>S14</f>
        <v/>
      </c>
    </row>
    <row r="15">
      <c r="A15" t="inlineStr">
        <is>
          <t>U.S. Govt UST</t>
        </is>
      </c>
      <c r="B15" s="32">
        <f>'BLUIX in Models'!$E$15+'Custodial Allocations-Dec24'!$B270+'Custodial Allocations-Dec24'!$B271+'Custodial Allocations-Dec24'!$B272</f>
        <v/>
      </c>
      <c r="C15" s="143">
        <f>IF(ROUND(B15,3)&lt;0.2%,0, ROUND(B15,3))</f>
        <v/>
      </c>
      <c r="E15" s="32" t="inlineStr">
        <is>
          <t>U.S. Govt UST</t>
        </is>
      </c>
      <c r="F15" s="32">
        <f>'BLUIX in Models'!$E$15+'Custodial Allocations-Dec24'!B292+'Custodial Allocations-Dec24'!B293+'Custodial Allocations-Dec24'!B294</f>
        <v/>
      </c>
      <c r="G15" s="143">
        <f>IF(ROUND(F15,3)&lt;0.2%,0, ROUND(F15,3))</f>
        <v/>
      </c>
      <c r="I15" s="32" t="inlineStr">
        <is>
          <t>U.S. Govt UST</t>
        </is>
      </c>
      <c r="J15" s="32">
        <f>'BLUIX in Models'!$E$15+'Custodial Allocations-Dec24'!B314+'Custodial Allocations-Dec24'!B315+'Custodial Allocations-Dec24'!B316</f>
        <v/>
      </c>
      <c r="K15" s="143">
        <f>IF(ROUND(J15,3)&lt;0.2%,0, ROUND(J15,3))</f>
        <v/>
      </c>
      <c r="M15" s="32">
        <f>'Custodial Allocations-Dec24'!A267</f>
        <v/>
      </c>
      <c r="N15" s="32">
        <f>'Custodial Allocations-Dec24'!B267</f>
        <v/>
      </c>
      <c r="P15" s="32">
        <f>'Custodial Allocations-Dec24'!A289</f>
        <v/>
      </c>
      <c r="Q15" s="32">
        <f>'Custodial Allocations-Dec24'!B289</f>
        <v/>
      </c>
      <c r="S15" s="32">
        <f>'Custodial Allocations-Dec24'!A311</f>
        <v/>
      </c>
      <c r="T15" s="32">
        <f>'Custodial Allocations-Dec24'!B311</f>
        <v/>
      </c>
      <c r="AF15">
        <f>S15</f>
        <v/>
      </c>
    </row>
    <row r="16">
      <c r="A16" s="85" t="n"/>
      <c r="C16" s="143" t="n"/>
      <c r="E16" s="85" t="n"/>
      <c r="G16" s="143" t="n"/>
      <c r="I16" s="85" t="n"/>
      <c r="M16" s="32">
        <f>'Custodial Allocations-Dec24'!A268</f>
        <v/>
      </c>
      <c r="N16" s="32">
        <f>'Custodial Allocations-Dec24'!B268</f>
        <v/>
      </c>
      <c r="P16" s="32">
        <f>'Custodial Allocations-Dec24'!A290</f>
        <v/>
      </c>
      <c r="Q16" s="32">
        <f>'Custodial Allocations-Dec24'!B290</f>
        <v/>
      </c>
      <c r="S16" s="32">
        <f>'Custodial Allocations-Dec24'!A312</f>
        <v/>
      </c>
      <c r="T16" s="32">
        <f>'Custodial Allocations-Dec24'!B312</f>
        <v/>
      </c>
      <c r="AF16">
        <f>S16</f>
        <v/>
      </c>
    </row>
    <row r="17">
      <c r="A17" s="33" t="inlineStr">
        <is>
          <t>Cash</t>
        </is>
      </c>
      <c r="B17" s="32">
        <f>1-SUM(B5:B15)</f>
        <v/>
      </c>
      <c r="C17" s="143" t="n">
        <v>0.02</v>
      </c>
      <c r="E17" s="61" t="inlineStr">
        <is>
          <t>Cash</t>
        </is>
      </c>
      <c r="F17" s="32">
        <f>1-SUM(F5:F15)</f>
        <v/>
      </c>
      <c r="G17" s="143" t="n">
        <v>0.02</v>
      </c>
      <c r="I17" s="61" t="inlineStr">
        <is>
          <t>Cash</t>
        </is>
      </c>
      <c r="J17" s="32">
        <f>1-SUM(J5:J15)</f>
        <v/>
      </c>
      <c r="K17" s="143" t="n">
        <v>0.02</v>
      </c>
      <c r="M17" s="32">
        <f>'Custodial Allocations-Dec24'!A269</f>
        <v/>
      </c>
      <c r="N17" s="32">
        <f>'Custodial Allocations-Dec24'!B269</f>
        <v/>
      </c>
      <c r="P17" s="32">
        <f>'Custodial Allocations-Dec24'!A291</f>
        <v/>
      </c>
      <c r="Q17" s="32">
        <f>'Custodial Allocations-Dec24'!B291</f>
        <v/>
      </c>
      <c r="S17" s="32">
        <f>'Custodial Allocations-Dec24'!A313</f>
        <v/>
      </c>
      <c r="T17" s="32">
        <f>'Custodial Allocations-Dec24'!B313</f>
        <v/>
      </c>
      <c r="AF17">
        <f>S17</f>
        <v/>
      </c>
    </row>
    <row r="18">
      <c r="A18" s="19" t="n"/>
      <c r="E18" s="20" t="n"/>
      <c r="I18" s="20" t="n"/>
      <c r="M18" s="32">
        <f>'Custodial Allocations-Dec24'!A270</f>
        <v/>
      </c>
      <c r="N18" s="32">
        <f>'Custodial Allocations-Dec24'!B270</f>
        <v/>
      </c>
      <c r="P18" s="32">
        <f>'Custodial Allocations-Dec24'!A292</f>
        <v/>
      </c>
      <c r="Q18" s="32">
        <f>'Custodial Allocations-Dec24'!B292</f>
        <v/>
      </c>
      <c r="S18" s="32">
        <f>'Custodial Allocations-Dec24'!A314</f>
        <v/>
      </c>
      <c r="T18" s="32">
        <f>'Custodial Allocations-Dec24'!B314</f>
        <v/>
      </c>
      <c r="AF18">
        <f>S18</f>
        <v/>
      </c>
    </row>
    <row r="19">
      <c r="A19" s="33" t="inlineStr">
        <is>
          <t>Total</t>
        </is>
      </c>
      <c r="B19" s="32">
        <f>SUM(B5:B18)</f>
        <v/>
      </c>
      <c r="C19" s="32">
        <f>SUM(C5:C18)</f>
        <v/>
      </c>
      <c r="E19" s="61" t="inlineStr">
        <is>
          <t>Total</t>
        </is>
      </c>
      <c r="F19" s="32">
        <f>SUM(F5:F18)</f>
        <v/>
      </c>
      <c r="G19" s="32">
        <f>SUM(G5:G18)</f>
        <v/>
      </c>
      <c r="I19" s="61" t="inlineStr">
        <is>
          <t>Total</t>
        </is>
      </c>
      <c r="J19" s="32">
        <f>SUM(J5:J18)</f>
        <v/>
      </c>
      <c r="K19" s="143">
        <f>SUM(K5:K18)</f>
        <v/>
      </c>
      <c r="M19" s="32">
        <f>'Custodial Allocations-Dec24'!A271</f>
        <v/>
      </c>
      <c r="N19" s="32">
        <f>'Custodial Allocations-Dec24'!B271</f>
        <v/>
      </c>
      <c r="P19" s="32">
        <f>'Custodial Allocations-Dec24'!A293</f>
        <v/>
      </c>
      <c r="Q19" s="32">
        <f>'Custodial Allocations-Dec24'!B293</f>
        <v/>
      </c>
      <c r="S19" s="32">
        <f>'Custodial Allocations-Dec24'!A315</f>
        <v/>
      </c>
      <c r="T19" s="32">
        <f>'Custodial Allocations-Dec24'!B315</f>
        <v/>
      </c>
      <c r="AF19">
        <f>S19</f>
        <v/>
      </c>
    </row>
    <row r="20">
      <c r="M20" s="32">
        <f>'Custodial Allocations-Dec24'!A272</f>
        <v/>
      </c>
      <c r="N20" s="32">
        <f>'Custodial Allocations-Dec24'!B272</f>
        <v/>
      </c>
      <c r="P20" s="32">
        <f>'Custodial Allocations-Dec24'!A294</f>
        <v/>
      </c>
      <c r="Q20" s="32">
        <f>'Custodial Allocations-Dec24'!B294</f>
        <v/>
      </c>
      <c r="S20" s="32">
        <f>'Custodial Allocations-Dec24'!A316</f>
        <v/>
      </c>
      <c r="T20" s="32">
        <f>'Custodial Allocations-Dec24'!B316</f>
        <v/>
      </c>
      <c r="AF20">
        <f>S20</f>
        <v/>
      </c>
    </row>
    <row r="22">
      <c r="M22" s="32">
        <f>'Custodial Allocations-Dec24'!A273</f>
        <v/>
      </c>
      <c r="N22" s="32">
        <f>'Custodial Allocations-Dec24'!B273</f>
        <v/>
      </c>
      <c r="P22" s="32">
        <f>'Custodial Allocations-Dec24'!A295</f>
        <v/>
      </c>
      <c r="Q22" s="32">
        <f>'Custodial Allocations-Dec24'!B295</f>
        <v/>
      </c>
      <c r="S22" s="32">
        <f>'Custodial Allocations-Dec24'!A317</f>
        <v/>
      </c>
      <c r="T22" s="32">
        <f>'Custodial Allocations-Dec24'!B317</f>
        <v/>
      </c>
      <c r="AF22">
        <f>S22</f>
        <v/>
      </c>
      <c r="AG22" s="9">
        <f>T22</f>
        <v/>
      </c>
    </row>
    <row r="24">
      <c r="M24" s="32">
        <f>'Custodial Allocations-Dec24'!A275</f>
        <v/>
      </c>
      <c r="N24" s="32">
        <f>'Custodial Allocations-Dec24'!B275</f>
        <v/>
      </c>
      <c r="P24" s="32">
        <f>'Custodial Allocations-Dec24'!A297</f>
        <v/>
      </c>
      <c r="Q24" s="32">
        <f>'Custodial Allocations-Dec24'!B297</f>
        <v/>
      </c>
      <c r="S24" s="32">
        <f>'Custodial Allocations-Dec24'!A319</f>
        <v/>
      </c>
      <c r="T24" s="32">
        <f>'Custodial Allocations-Dec24'!B319</f>
        <v/>
      </c>
    </row>
    <row r="26">
      <c r="A26" s="273" t="inlineStr">
        <is>
          <t>Growth</t>
        </is>
      </c>
      <c r="X26" s="23" t="inlineStr">
        <is>
          <t>Expense Ratio</t>
        </is>
      </c>
    </row>
    <row r="27">
      <c r="A27" s="32" t="inlineStr">
        <is>
          <t>U.S. Equity</t>
        </is>
      </c>
      <c r="B27" s="32">
        <f>'BLUIX in Models'!$E$5+'Custodial Allocations-Dec24'!$B7</f>
        <v/>
      </c>
      <c r="C27" s="143">
        <f>1-SUM(C28:C39)</f>
        <v/>
      </c>
      <c r="E27" s="32" t="inlineStr">
        <is>
          <t>U.S. Equity</t>
        </is>
      </c>
      <c r="F27" s="32">
        <f>'BLUIX in Models'!$E$5+'Custodial Allocations-Dec24'!B84</f>
        <v/>
      </c>
      <c r="G27" s="143">
        <f>1-SUM(G28:G39)</f>
        <v/>
      </c>
      <c r="I27" s="32" t="inlineStr">
        <is>
          <t>U.S. Equity</t>
        </is>
      </c>
      <c r="J27" s="32">
        <f>'BLUIX in Models'!$E$5+'Custodial Allocations-Dec24'!B162</f>
        <v/>
      </c>
      <c r="K27" s="143">
        <f>1-SUM(K28:K39)</f>
        <v/>
      </c>
      <c r="M27" s="32">
        <f>'Custodial Allocations-Dec24'!A6</f>
        <v/>
      </c>
      <c r="N27" s="32">
        <f>'Custodial Allocations-Dec24'!B6</f>
        <v/>
      </c>
      <c r="P27" s="32">
        <f>'Custodial Allocations-Dec24'!A83</f>
        <v/>
      </c>
      <c r="Q27" s="32">
        <f>'Custodial Allocations-Dec24'!B83</f>
        <v/>
      </c>
      <c r="S27" s="32">
        <f>'Custodial Allocations-Dec24'!A161</f>
        <v/>
      </c>
      <c r="T27" s="32">
        <f>'Custodial Allocations-Dec24'!B161</f>
        <v/>
      </c>
      <c r="X27" s="3" t="n">
        <v>0.0132</v>
      </c>
      <c r="AA27">
        <f>S27</f>
        <v/>
      </c>
      <c r="AB27" s="3">
        <f>X27</f>
        <v/>
      </c>
    </row>
    <row r="28">
      <c r="A28" t="inlineStr">
        <is>
          <t>Foreign Developed</t>
        </is>
      </c>
      <c r="B28" s="32">
        <f>'BLUIX in Models'!$E$6+'Custodial Allocations-Dec24'!$B8</f>
        <v/>
      </c>
      <c r="C28" s="143">
        <f>ROUND(B28,3)</f>
        <v/>
      </c>
      <c r="E28" s="32" t="inlineStr">
        <is>
          <t>Foreign Developed</t>
        </is>
      </c>
      <c r="F28" s="32">
        <f>'BLUIX in Models'!$E$6+'Custodial Allocations-Dec24'!B85</f>
        <v/>
      </c>
      <c r="G28" s="143">
        <f>ROUND(F28,3)</f>
        <v/>
      </c>
      <c r="I28" s="32" t="inlineStr">
        <is>
          <t>Foreign Developed</t>
        </is>
      </c>
      <c r="J28" s="32">
        <f>'BLUIX in Models'!$E$6+'Custodial Allocations-Dec24'!B163</f>
        <v/>
      </c>
      <c r="K28" s="143">
        <f>ROUND(J28,3)</f>
        <v/>
      </c>
      <c r="M28" s="32">
        <f>'Custodial Allocations-Dec24'!A7</f>
        <v/>
      </c>
      <c r="N28" s="32">
        <f>'Custodial Allocations-Dec24'!B7</f>
        <v/>
      </c>
      <c r="P28" s="32">
        <f>'Custodial Allocations-Dec24'!A84</f>
        <v/>
      </c>
      <c r="Q28" s="32">
        <f>'Custodial Allocations-Dec24'!B84</f>
        <v/>
      </c>
      <c r="S28" s="32">
        <f>'Custodial Allocations-Dec24'!A162</f>
        <v/>
      </c>
      <c r="T28" s="32">
        <f>'Custodial Allocations-Dec24'!B162</f>
        <v/>
      </c>
      <c r="X28" s="3" t="n">
        <v>0.0003</v>
      </c>
      <c r="AA28" t="inlineStr">
        <is>
          <t>SCHB</t>
        </is>
      </c>
      <c r="AB28" s="3" t="n">
        <v>0.0003</v>
      </c>
    </row>
    <row r="29">
      <c r="A29" t="inlineStr">
        <is>
          <t>Emerging Markets</t>
        </is>
      </c>
      <c r="B29" s="32">
        <f>'BLUIX in Models'!$E$7+'Custodial Allocations-Dec24'!$B9</f>
        <v/>
      </c>
      <c r="C29" s="143">
        <f>ROUND(B29,3)</f>
        <v/>
      </c>
      <c r="E29" s="32" t="inlineStr">
        <is>
          <t>Emerging Markets</t>
        </is>
      </c>
      <c r="F29" s="32">
        <f>'BLUIX in Models'!$E$7+'Custodial Allocations-Dec24'!$B86</f>
        <v/>
      </c>
      <c r="G29" s="143">
        <f>ROUND(F29,3)</f>
        <v/>
      </c>
      <c r="I29" s="32" t="inlineStr">
        <is>
          <t>Emerging Markets</t>
        </is>
      </c>
      <c r="J29" s="32">
        <f>'BLUIX in Models'!$E$7+'Custodial Allocations-Dec24'!B164</f>
        <v/>
      </c>
      <c r="K29" s="143">
        <f>ROUND(J29,3)</f>
        <v/>
      </c>
      <c r="M29" s="32">
        <f>'Custodial Allocations-Dec24'!A8</f>
        <v/>
      </c>
      <c r="N29" s="32">
        <f>'Custodial Allocations-Dec24'!B8</f>
        <v/>
      </c>
      <c r="P29" s="32">
        <f>'Custodial Allocations-Dec24'!A85</f>
        <v/>
      </c>
      <c r="Q29" s="32">
        <f>'Custodial Allocations-Dec24'!B85</f>
        <v/>
      </c>
      <c r="S29" s="32">
        <f>'Custodial Allocations-Dec24'!A163</f>
        <v/>
      </c>
      <c r="T29" s="32">
        <f>'Custodial Allocations-Dec24'!B163</f>
        <v/>
      </c>
      <c r="X29" s="3" t="n">
        <v>0.0004</v>
      </c>
      <c r="AA29" t="inlineStr">
        <is>
          <t>SCHF</t>
        </is>
      </c>
      <c r="AB29" s="3" t="n">
        <v>0.0005999999999999999</v>
      </c>
    </row>
    <row r="30">
      <c r="A30" t="inlineStr">
        <is>
          <t>REITS</t>
        </is>
      </c>
      <c r="B30" s="32">
        <f>'BLUIX in Models'!$E$8+'Custodial Allocations-Dec24'!$B10</f>
        <v/>
      </c>
      <c r="C30" s="143">
        <f>ROUND(B30,3)</f>
        <v/>
      </c>
      <c r="E30" s="32" t="inlineStr">
        <is>
          <t>REITS</t>
        </is>
      </c>
      <c r="F30" s="32">
        <f>'BLUIX in Models'!$E$8+'Custodial Allocations-Dec24'!$B87</f>
        <v/>
      </c>
      <c r="G30" s="143">
        <f>ROUND(F30,3)</f>
        <v/>
      </c>
      <c r="I30" s="32" t="inlineStr">
        <is>
          <t>REITS</t>
        </is>
      </c>
      <c r="J30" s="32">
        <f>'BLUIX in Models'!$E$8+'Custodial Allocations-Dec24'!B165</f>
        <v/>
      </c>
      <c r="K30" s="143">
        <f>ROUND(J30,3)</f>
        <v/>
      </c>
      <c r="M30" s="32">
        <f>'Custodial Allocations-Dec24'!A9</f>
        <v/>
      </c>
      <c r="N30" s="32">
        <f>'Custodial Allocations-Dec24'!B9</f>
        <v/>
      </c>
      <c r="P30" s="32">
        <f>'Custodial Allocations-Dec24'!A86</f>
        <v/>
      </c>
      <c r="Q30" s="32">
        <f>'Custodial Allocations-Dec24'!B86</f>
        <v/>
      </c>
      <c r="S30" s="32">
        <f>'Custodial Allocations-Dec24'!A164</f>
        <v/>
      </c>
      <c r="T30" s="32">
        <f>'Custodial Allocations-Dec24'!B164</f>
        <v/>
      </c>
      <c r="X30" s="3" t="n">
        <v>0.0011</v>
      </c>
      <c r="AA30" t="inlineStr">
        <is>
          <t>SCHE</t>
        </is>
      </c>
      <c r="AB30" s="3" t="n">
        <v>0.0011</v>
      </c>
    </row>
    <row r="31">
      <c r="A31" t="inlineStr">
        <is>
          <t>U.S. Equity (Hedged)</t>
        </is>
      </c>
      <c r="B31" s="32">
        <f>'BLUIX in Models'!$E$9+'Custodial Allocations-Dec24'!$B11</f>
        <v/>
      </c>
      <c r="C31" s="143">
        <f>ROUND(B31,3)</f>
        <v/>
      </c>
      <c r="E31" s="32" t="inlineStr">
        <is>
          <t>U.S. Equity (Hedged)</t>
        </is>
      </c>
      <c r="F31" s="32">
        <f>'BLUIX in Models'!$E$9+'Custodial Allocations-Dec24'!$B88</f>
        <v/>
      </c>
      <c r="G31" s="143">
        <f>ROUND(F31,3)</f>
        <v/>
      </c>
      <c r="I31" s="32" t="inlineStr">
        <is>
          <t>U.S. Equity (Hedged)</t>
        </is>
      </c>
      <c r="J31" s="32">
        <f>'BLUIX in Models'!$E$9+'Custodial Allocations-Dec24'!B166</f>
        <v/>
      </c>
      <c r="K31" s="143">
        <f>ROUND(J31,3)</f>
        <v/>
      </c>
      <c r="M31" s="32">
        <f>'Custodial Allocations-Dec24'!A10</f>
        <v/>
      </c>
      <c r="N31" s="32">
        <f>'Custodial Allocations-Dec24'!B10</f>
        <v/>
      </c>
      <c r="P31" s="32">
        <f>'Custodial Allocations-Dec24'!A87</f>
        <v/>
      </c>
      <c r="Q31" s="32">
        <f>'Custodial Allocations-Dec24'!B87</f>
        <v/>
      </c>
      <c r="S31" s="32">
        <f>'Custodial Allocations-Dec24'!A165</f>
        <v/>
      </c>
      <c r="T31" s="32">
        <f>'Custodial Allocations-Dec24'!B165</f>
        <v/>
      </c>
      <c r="X31" s="3" t="n">
        <v>0.0008</v>
      </c>
      <c r="AA31" t="inlineStr">
        <is>
          <t>SCHH</t>
        </is>
      </c>
      <c r="AB31" s="3" t="n">
        <v>0.0007</v>
      </c>
    </row>
    <row r="32">
      <c r="A32" t="inlineStr">
        <is>
          <t>U.S. Govt IT</t>
        </is>
      </c>
      <c r="B32" s="32">
        <f>'BLUIX in Models'!$E$10+'Custodial Allocations-Dec24'!$B12</f>
        <v/>
      </c>
      <c r="C32" s="143">
        <f>ROUND(B32,3)</f>
        <v/>
      </c>
      <c r="E32" s="32" t="inlineStr">
        <is>
          <t>U.S. Govt IT</t>
        </is>
      </c>
      <c r="F32" s="32">
        <f>'BLUIX in Models'!$E$10+'Custodial Allocations-Dec24'!$B89</f>
        <v/>
      </c>
      <c r="G32" s="143">
        <f>ROUND(F32,3)</f>
        <v/>
      </c>
      <c r="I32" s="32" t="inlineStr">
        <is>
          <t>U.S. Govt IT</t>
        </is>
      </c>
      <c r="J32" s="32">
        <f>'BLUIX in Models'!$E$10+'Custodial Allocations-Dec24'!B167</f>
        <v/>
      </c>
      <c r="K32" s="143">
        <f>ROUND(J32,3)</f>
        <v/>
      </c>
      <c r="M32" s="32">
        <f>'Custodial Allocations-Dec24'!A11</f>
        <v/>
      </c>
      <c r="N32" s="32">
        <f>'Custodial Allocations-Dec24'!B11</f>
        <v/>
      </c>
      <c r="P32" s="32">
        <f>'Custodial Allocations-Dec24'!A88</f>
        <v/>
      </c>
      <c r="Q32" s="32">
        <f>'Custodial Allocations-Dec24'!B88</f>
        <v/>
      </c>
      <c r="S32" s="32">
        <f>'Custodial Allocations-Dec24'!A166</f>
        <v/>
      </c>
      <c r="T32" s="32">
        <f>'Custodial Allocations-Dec24'!B166</f>
        <v/>
      </c>
      <c r="X32" s="1" t="n">
        <v>0</v>
      </c>
      <c r="AA32" t="inlineStr">
        <is>
          <t>SPTL</t>
        </is>
      </c>
    </row>
    <row r="33">
      <c r="A33" t="inlineStr">
        <is>
          <t>Foreign Bonds</t>
        </is>
      </c>
      <c r="B33" s="32">
        <f>'BLUIX in Models'!$E$11+'Custodial Allocations-Dec24'!$B13</f>
        <v/>
      </c>
      <c r="C33" s="143">
        <f>ROUND(B33,3)</f>
        <v/>
      </c>
      <c r="E33" s="32" t="inlineStr">
        <is>
          <t>Foreign Bonds</t>
        </is>
      </c>
      <c r="F33" s="32">
        <f>'BLUIX in Models'!$E$11+'Custodial Allocations-Dec24'!$B90</f>
        <v/>
      </c>
      <c r="G33" s="143">
        <f>ROUND(F33,3)</f>
        <v/>
      </c>
      <c r="I33" s="32" t="inlineStr">
        <is>
          <t>Foreign Bonds</t>
        </is>
      </c>
      <c r="J33" s="32">
        <f>'BLUIX in Models'!$E$11+'Custodial Allocations-Dec24'!B168</f>
        <v/>
      </c>
      <c r="K33" s="143">
        <f>ROUND(J33,3)</f>
        <v/>
      </c>
      <c r="M33" s="32">
        <f>'Custodial Allocations-Dec24'!A12</f>
        <v/>
      </c>
      <c r="N33" s="32">
        <f>'Custodial Allocations-Dec24'!B12</f>
        <v/>
      </c>
      <c r="P33" s="32">
        <f>'Custodial Allocations-Dec24'!A89</f>
        <v/>
      </c>
      <c r="Q33" s="32">
        <f>'Custodial Allocations-Dec24'!B89</f>
        <v/>
      </c>
      <c r="S33" s="32">
        <f>'Custodial Allocations-Dec24'!A167</f>
        <v/>
      </c>
      <c r="T33" s="32">
        <f>'Custodial Allocations-Dec24'!B167</f>
        <v/>
      </c>
      <c r="X33" s="3" t="n">
        <v>0.0005</v>
      </c>
      <c r="AA33" t="inlineStr">
        <is>
          <t>SCHR</t>
        </is>
      </c>
      <c r="AB33" s="3" t="n">
        <v>0.0004</v>
      </c>
    </row>
    <row r="34">
      <c r="A34" t="inlineStr">
        <is>
          <t>TIPs</t>
        </is>
      </c>
      <c r="B34" s="32">
        <f>'BLUIX in Models'!$E$12+'Custodial Allocations-Dec24'!$B14</f>
        <v/>
      </c>
      <c r="C34" s="143">
        <f>ROUND(B34,3)</f>
        <v/>
      </c>
      <c r="E34" s="32" t="inlineStr">
        <is>
          <t>TIPs</t>
        </is>
      </c>
      <c r="F34" s="32">
        <f>'BLUIX in Models'!$E$12+'Custodial Allocations-Dec24'!$B91</f>
        <v/>
      </c>
      <c r="G34" s="143">
        <f>ROUND(F34,3)</f>
        <v/>
      </c>
      <c r="I34" s="32" t="inlineStr">
        <is>
          <t>TIPs</t>
        </is>
      </c>
      <c r="J34" s="32">
        <f>'BLUIX in Models'!$E$12+'Custodial Allocations-Dec24'!B169</f>
        <v/>
      </c>
      <c r="K34" s="143">
        <f>ROUND(J34,3)</f>
        <v/>
      </c>
      <c r="M34" s="32">
        <f>'Custodial Allocations-Dec24'!A13</f>
        <v/>
      </c>
      <c r="N34" s="32">
        <f>'Custodial Allocations-Dec24'!B13</f>
        <v/>
      </c>
      <c r="P34" s="32">
        <f>'Custodial Allocations-Dec24'!A90</f>
        <v/>
      </c>
      <c r="Q34" s="32">
        <f>'Custodial Allocations-Dec24'!B90</f>
        <v/>
      </c>
      <c r="S34" s="32">
        <f>'Custodial Allocations-Dec24'!A168</f>
        <v/>
      </c>
      <c r="T34" s="32">
        <f>'Custodial Allocations-Dec24'!B168</f>
        <v/>
      </c>
      <c r="X34" s="3" t="n">
        <v>0.0007</v>
      </c>
      <c r="AA34" t="inlineStr">
        <is>
          <t>BWX</t>
        </is>
      </c>
      <c r="AB34" s="3" t="n">
        <v>0.0035</v>
      </c>
    </row>
    <row r="35">
      <c r="A35" t="inlineStr">
        <is>
          <t>Gold</t>
        </is>
      </c>
      <c r="B35" s="32">
        <f>'BLUIX in Models'!$E$13+'Custodial Allocations-Dec24'!$B15</f>
        <v/>
      </c>
      <c r="C35" s="143">
        <f>ROUND(B35,3)</f>
        <v/>
      </c>
      <c r="E35" s="32" t="inlineStr">
        <is>
          <t>Gold</t>
        </is>
      </c>
      <c r="F35" s="32">
        <f>'BLUIX in Models'!$E$13+'Custodial Allocations-Dec24'!$B92</f>
        <v/>
      </c>
      <c r="G35" s="143">
        <f>ROUND(F35,3)</f>
        <v/>
      </c>
      <c r="I35" s="32" t="inlineStr">
        <is>
          <t>Gold</t>
        </is>
      </c>
      <c r="J35" s="32">
        <f>'BLUIX in Models'!$E$13+'Custodial Allocations-Dec24'!B170</f>
        <v/>
      </c>
      <c r="K35" s="143">
        <f>ROUND(J35,3)</f>
        <v/>
      </c>
      <c r="M35" s="32">
        <f>'Custodial Allocations-Dec24'!A14</f>
        <v/>
      </c>
      <c r="N35" s="32">
        <f>'Custodial Allocations-Dec24'!B14</f>
        <v/>
      </c>
      <c r="P35" s="32">
        <f>'Custodial Allocations-Dec24'!A91</f>
        <v/>
      </c>
      <c r="Q35" s="32">
        <f>'Custodial Allocations-Dec24'!B91</f>
        <v/>
      </c>
      <c r="S35" s="32">
        <f>'Custodial Allocations-Dec24'!A169</f>
        <v/>
      </c>
      <c r="T35" s="32">
        <f>'Custodial Allocations-Dec24'!B169</f>
        <v/>
      </c>
      <c r="X35" s="3" t="n">
        <v>0.0012</v>
      </c>
      <c r="AA35" t="inlineStr">
        <is>
          <t>SCHP</t>
        </is>
      </c>
      <c r="AB35" s="3" t="n">
        <v>0.0005</v>
      </c>
    </row>
    <row r="36">
      <c r="A36" t="inlineStr">
        <is>
          <t>U.S. Govt ST</t>
        </is>
      </c>
      <c r="B36" s="32">
        <f>'BLUIX in Models'!$E$14+'Custodial Allocations-Dec24'!$B16</f>
        <v/>
      </c>
      <c r="C36" s="143">
        <f>ROUND(B36,3)</f>
        <v/>
      </c>
      <c r="E36" s="32" t="inlineStr">
        <is>
          <t>U.S. Govt ST</t>
        </is>
      </c>
      <c r="F36" s="32">
        <f>'BLUIX in Models'!$E$14+'Custodial Allocations-Dec24'!$B93</f>
        <v/>
      </c>
      <c r="G36" s="143">
        <f>ROUND(F36,3)</f>
        <v/>
      </c>
      <c r="I36" s="32" t="inlineStr">
        <is>
          <t>U.S. Govt ST</t>
        </is>
      </c>
      <c r="J36" s="32">
        <f>'BLUIX in Models'!$E$14+'Custodial Allocations-Dec24'!B171</f>
        <v/>
      </c>
      <c r="K36" s="143">
        <f>ROUND(J36,3)</f>
        <v/>
      </c>
      <c r="M36" s="32">
        <f>'Custodial Allocations-Dec24'!A15</f>
        <v/>
      </c>
      <c r="N36" s="32">
        <f>'Custodial Allocations-Dec24'!B15</f>
        <v/>
      </c>
      <c r="P36" s="32">
        <f>'Custodial Allocations-Dec24'!A92</f>
        <v/>
      </c>
      <c r="Q36" s="32">
        <f>'Custodial Allocations-Dec24'!B92</f>
        <v/>
      </c>
      <c r="S36" s="32">
        <f>'Custodial Allocations-Dec24'!A170</f>
        <v/>
      </c>
      <c r="T36" s="32">
        <f>'Custodial Allocations-Dec24'!B170</f>
        <v/>
      </c>
      <c r="X36" s="3" t="n">
        <v>0.0025</v>
      </c>
      <c r="AA36" t="inlineStr">
        <is>
          <t>TFPN</t>
        </is>
      </c>
      <c r="AB36" s="3" t="n">
        <v>0.0025</v>
      </c>
    </row>
    <row r="37">
      <c r="A37" t="inlineStr">
        <is>
          <t>U.S. Govt UST</t>
        </is>
      </c>
      <c r="B37" s="32">
        <f>'BLUIX in Models'!$E$15+'Custodial Allocations-Dec24'!B17+'Custodial Allocations-Dec24'!B18+'Custodial Allocations-Dec24'!B19</f>
        <v/>
      </c>
      <c r="C37" s="143">
        <f>IF(ROUND(B37,3)&lt;0.2%,0, ROUND(B37,3))</f>
        <v/>
      </c>
      <c r="E37" s="32" t="inlineStr">
        <is>
          <t>U.S. Govt UST</t>
        </is>
      </c>
      <c r="F37" s="32">
        <f>'BLUIX in Models'!$E$15+'Custodial Allocations-Dec24'!B94+'Custodial Allocations-Dec24'!B95+'Custodial Allocations-Dec24'!B96</f>
        <v/>
      </c>
      <c r="G37" s="143">
        <f>IF(ROUND(F37,3)&lt;0.2%,0, ROUND(F37,3))</f>
        <v/>
      </c>
      <c r="I37" s="32" t="inlineStr">
        <is>
          <t>U.S. Govt UST</t>
        </is>
      </c>
      <c r="J37" s="32">
        <f>'BLUIX in Models'!$E$15+'Custodial Allocations-Dec24'!B172+'Custodial Allocations-Dec24'!B173+'Custodial Allocations-Dec24'!B174</f>
        <v/>
      </c>
      <c r="K37" s="143">
        <f>IF(ROUND(J37,3)&lt;0.2%,0, ROUND(J37,3))</f>
        <v/>
      </c>
      <c r="M37" s="32">
        <f>'Custodial Allocations-Dec24'!A16</f>
        <v/>
      </c>
      <c r="N37" s="32">
        <f>'Custodial Allocations-Dec24'!B16</f>
        <v/>
      </c>
      <c r="P37" s="32">
        <f>'Custodial Allocations-Dec24'!A93</f>
        <v/>
      </c>
      <c r="Q37" s="32">
        <f>'Custodial Allocations-Dec24'!B93</f>
        <v/>
      </c>
      <c r="S37" s="32">
        <f>'Custodial Allocations-Dec24'!A171</f>
        <v/>
      </c>
      <c r="T37" s="32">
        <f>'Custodial Allocations-Dec24'!B171</f>
        <v/>
      </c>
      <c r="X37" s="1" t="n">
        <v>0</v>
      </c>
      <c r="AA37">
        <f>'Custodial Allocations-Dec24'!I171</f>
        <v/>
      </c>
    </row>
    <row r="38">
      <c r="A38" s="85" t="n"/>
      <c r="C38" s="143" t="n"/>
      <c r="E38" s="85" t="n"/>
      <c r="G38" s="143" t="n"/>
      <c r="I38" s="85" t="n"/>
      <c r="M38" s="32">
        <f>'Custodial Allocations-Dec24'!A17</f>
        <v/>
      </c>
      <c r="N38" s="32">
        <f>'Custodial Allocations-Dec24'!B17</f>
        <v/>
      </c>
      <c r="P38" s="32">
        <f>'Custodial Allocations-Dec24'!A94</f>
        <v/>
      </c>
      <c r="Q38" s="32">
        <f>'Custodial Allocations-Dec24'!B94</f>
        <v/>
      </c>
      <c r="S38" s="32">
        <f>'Custodial Allocations-Dec24'!A172</f>
        <v/>
      </c>
      <c r="T38" s="32">
        <f>'Custodial Allocations-Dec24'!B172</f>
        <v/>
      </c>
      <c r="X38" s="3" t="n">
        <v>0.002</v>
      </c>
      <c r="AA38">
        <f>'Custodial Allocations-Dec24'!I172</f>
        <v/>
      </c>
    </row>
    <row r="39">
      <c r="A39" s="33" t="inlineStr">
        <is>
          <t>Cash</t>
        </is>
      </c>
      <c r="B39" s="32">
        <f>1-SUM(B27:B37)</f>
        <v/>
      </c>
      <c r="C39" s="143" t="n">
        <v>0.02</v>
      </c>
      <c r="E39" s="61" t="inlineStr">
        <is>
          <t>Cash</t>
        </is>
      </c>
      <c r="F39" s="32">
        <f>1-SUM(F27:F37)</f>
        <v/>
      </c>
      <c r="G39" s="143" t="n">
        <v>0.02</v>
      </c>
      <c r="I39" s="61" t="inlineStr">
        <is>
          <t>Cash</t>
        </is>
      </c>
      <c r="J39" s="32">
        <f>1-SUM(J27:J37)</f>
        <v/>
      </c>
      <c r="K39" s="143" t="n">
        <v>0.02</v>
      </c>
      <c r="M39" s="32">
        <f>'Custodial Allocations-Dec24'!A18</f>
        <v/>
      </c>
      <c r="N39" s="32">
        <f>'Custodial Allocations-Dec24'!B18</f>
        <v/>
      </c>
      <c r="P39" s="32">
        <f>'Custodial Allocations-Dec24'!A95</f>
        <v/>
      </c>
      <c r="Q39" s="32">
        <f>'Custodial Allocations-Dec24'!B95</f>
        <v/>
      </c>
      <c r="S39" s="32">
        <f>'Custodial Allocations-Dec24'!A173</f>
        <v/>
      </c>
      <c r="T39" s="32">
        <f>'Custodial Allocations-Dec24'!B173</f>
        <v/>
      </c>
      <c r="X39" s="3" t="n">
        <v>0.00136</v>
      </c>
      <c r="AA39">
        <f>'Custodial Allocations-Dec24'!I173</f>
        <v/>
      </c>
    </row>
    <row r="40">
      <c r="A40" s="19" t="n"/>
      <c r="E40" s="20" t="n"/>
      <c r="I40" s="20" t="n"/>
      <c r="M40" s="32">
        <f>'Custodial Allocations-Dec24'!A19</f>
        <v/>
      </c>
      <c r="N40" s="32">
        <f>'Custodial Allocations-Dec24'!B19</f>
        <v/>
      </c>
      <c r="P40" s="32">
        <f>'Custodial Allocations-Dec24'!A96</f>
        <v/>
      </c>
      <c r="Q40" s="32">
        <f>'Custodial Allocations-Dec24'!B96</f>
        <v/>
      </c>
      <c r="S40" s="32">
        <f>'Custodial Allocations-Dec24'!A174</f>
        <v/>
      </c>
      <c r="T40" s="32">
        <f>'Custodial Allocations-Dec24'!B174</f>
        <v/>
      </c>
      <c r="X40" s="3" t="n">
        <v>0.0015</v>
      </c>
      <c r="AA40" t="inlineStr">
        <is>
          <t>SCHO</t>
        </is>
      </c>
      <c r="AB40" s="3" t="n">
        <v>0.0004</v>
      </c>
    </row>
    <row r="41">
      <c r="A41" s="33" t="inlineStr">
        <is>
          <t>Total</t>
        </is>
      </c>
      <c r="B41" s="32">
        <f>SUM(B27:B40)</f>
        <v/>
      </c>
      <c r="C41" s="32">
        <f>SUM(C27:C40)</f>
        <v/>
      </c>
      <c r="E41" s="61" t="inlineStr">
        <is>
          <t>Total</t>
        </is>
      </c>
      <c r="F41" s="32">
        <f>SUM(F27:F40)</f>
        <v/>
      </c>
      <c r="G41" s="32">
        <f>SUM(G27:G40)</f>
        <v/>
      </c>
      <c r="I41" s="61" t="inlineStr">
        <is>
          <t>Total</t>
        </is>
      </c>
      <c r="J41" s="32">
        <f>SUM(J27:J40)</f>
        <v/>
      </c>
      <c r="K41" s="143">
        <f>SUM(K27:K40)</f>
        <v/>
      </c>
      <c r="X41" s="1" t="n">
        <v>0</v>
      </c>
    </row>
    <row r="42">
      <c r="M42" s="32">
        <f>'Custodial Allocations-Dec24'!A20</f>
        <v/>
      </c>
      <c r="N42" s="32">
        <f>'Custodial Allocations-Dec24'!B20</f>
        <v/>
      </c>
      <c r="P42" s="32">
        <f>'Custodial Allocations-Dec24'!A97</f>
        <v/>
      </c>
      <c r="Q42" s="32">
        <f>'Custodial Allocations-Dec24'!B97</f>
        <v/>
      </c>
      <c r="S42" s="32">
        <f>'Custodial Allocations-Dec24'!A175</f>
        <v/>
      </c>
      <c r="T42" s="32">
        <f>'Custodial Allocations-Dec24'!B175</f>
        <v/>
      </c>
      <c r="X42" s="1" t="n">
        <v>0</v>
      </c>
      <c r="AB42" s="1" t="n">
        <v>0</v>
      </c>
    </row>
    <row r="44">
      <c r="M44" s="32">
        <f>'Custodial Allocations-Dec24'!A22</f>
        <v/>
      </c>
      <c r="N44" s="32">
        <f>'Custodial Allocations-Dec24'!B22</f>
        <v/>
      </c>
      <c r="P44" s="32">
        <f>'Custodial Allocations-Dec24'!A99</f>
        <v/>
      </c>
      <c r="Q44" s="32">
        <f>'Custodial Allocations-Dec24'!B99</f>
        <v/>
      </c>
      <c r="S44" s="32">
        <f>'Custodial Allocations-Dec24'!A177</f>
        <v/>
      </c>
      <c r="T44" s="32">
        <f>'Custodial Allocations-Dec24'!B177</f>
        <v/>
      </c>
      <c r="X44" s="118">
        <f>SUMPRODUCT(X27:X42,$N$27:$N$42)</f>
        <v/>
      </c>
      <c r="AB44" s="32">
        <f>SUMPRODUCT(AB27:AB42,$N$27:$N$42)</f>
        <v/>
      </c>
    </row>
    <row r="46">
      <c r="A46" s="273" t="inlineStr">
        <is>
          <t>Moderate Growth</t>
        </is>
      </c>
    </row>
    <row r="47">
      <c r="A47" s="32" t="inlineStr">
        <is>
          <t>U.S. Equity</t>
        </is>
      </c>
      <c r="B47" s="32">
        <f>'BLUIX in Models'!$E$5+'Custodial Allocations-Dec24'!$B26</f>
        <v/>
      </c>
      <c r="C47" s="143">
        <f>1-SUM(C48:C59)</f>
        <v/>
      </c>
      <c r="E47" s="32" t="inlineStr">
        <is>
          <t>U.S. Equity</t>
        </is>
      </c>
      <c r="F47" s="32">
        <f>'BLUIX in Models'!$E$5+'Custodial Allocations-Dec24'!B103</f>
        <v/>
      </c>
      <c r="G47" s="143">
        <f>1-SUM(G48:G59)</f>
        <v/>
      </c>
      <c r="I47" s="32" t="inlineStr">
        <is>
          <t>U.S. Equity</t>
        </is>
      </c>
      <c r="J47" s="32">
        <f>'BLUIX in Models'!$E$5+'Custodial Allocations-Dec24'!B181</f>
        <v/>
      </c>
      <c r="K47" s="143">
        <f>1-SUM(K48:K59)</f>
        <v/>
      </c>
      <c r="M47" s="32">
        <f>'Custodial Allocations-Dec24'!A25</f>
        <v/>
      </c>
      <c r="N47" s="32">
        <f>'Custodial Allocations-Dec24'!B25</f>
        <v/>
      </c>
      <c r="P47" s="32">
        <f>'Custodial Allocations-Dec24'!A102</f>
        <v/>
      </c>
      <c r="Q47" s="32">
        <f>'Custodial Allocations-Dec24'!B102</f>
        <v/>
      </c>
      <c r="S47" s="32">
        <f>'Custodial Allocations-Dec24'!A180</f>
        <v/>
      </c>
      <c r="T47" s="32">
        <f>'Custodial Allocations-Dec24'!B180</f>
        <v/>
      </c>
    </row>
    <row r="48">
      <c r="A48" t="inlineStr">
        <is>
          <t>Foreign Developed</t>
        </is>
      </c>
      <c r="B48" s="32">
        <f>'BLUIX in Models'!$E$6+'Custodial Allocations-Dec24'!$B27</f>
        <v/>
      </c>
      <c r="C48" s="143">
        <f>ROUND(B48,3)</f>
        <v/>
      </c>
      <c r="E48" s="32" t="inlineStr">
        <is>
          <t>Foreign Developed</t>
        </is>
      </c>
      <c r="F48" s="32">
        <f>'BLUIX in Models'!$E$6+'Custodial Allocations-Dec24'!B104</f>
        <v/>
      </c>
      <c r="G48" s="143">
        <f>ROUND(F48,3)</f>
        <v/>
      </c>
      <c r="I48" s="32" t="inlineStr">
        <is>
          <t>Foreign Developed</t>
        </is>
      </c>
      <c r="J48" s="32">
        <f>'BLUIX in Models'!$E$6+'Custodial Allocations-Dec24'!B182</f>
        <v/>
      </c>
      <c r="K48" s="143">
        <f>ROUND(J48,3)</f>
        <v/>
      </c>
      <c r="M48" s="32">
        <f>'Custodial Allocations-Dec24'!A26</f>
        <v/>
      </c>
      <c r="N48" s="32">
        <f>'Custodial Allocations-Dec24'!B26</f>
        <v/>
      </c>
      <c r="P48" s="32">
        <f>'Custodial Allocations-Dec24'!A103</f>
        <v/>
      </c>
      <c r="Q48" s="32">
        <f>'Custodial Allocations-Dec24'!B103</f>
        <v/>
      </c>
      <c r="S48" s="32">
        <f>'Custodial Allocations-Dec24'!A181</f>
        <v/>
      </c>
      <c r="T48" s="32">
        <f>'Custodial Allocations-Dec24'!B181</f>
        <v/>
      </c>
    </row>
    <row r="49">
      <c r="A49" t="inlineStr">
        <is>
          <t>Emerging Markets</t>
        </is>
      </c>
      <c r="B49" s="32">
        <f>'BLUIX in Models'!$E$7+'Custodial Allocations-Dec24'!$B28</f>
        <v/>
      </c>
      <c r="C49" s="143">
        <f>ROUND(B49,3)</f>
        <v/>
      </c>
      <c r="E49" s="32" t="inlineStr">
        <is>
          <t>Emerging Markets</t>
        </is>
      </c>
      <c r="F49" s="32">
        <f>'BLUIX in Models'!$E$7+'Custodial Allocations-Dec24'!$B105</f>
        <v/>
      </c>
      <c r="G49" s="143">
        <f>ROUND(F49,3)</f>
        <v/>
      </c>
      <c r="I49" s="32" t="inlineStr">
        <is>
          <t>Emerging Markets</t>
        </is>
      </c>
      <c r="J49" s="32">
        <f>'BLUIX in Models'!$E$7+'Custodial Allocations-Dec24'!B183</f>
        <v/>
      </c>
      <c r="K49" s="143">
        <f>ROUND(J49,3)</f>
        <v/>
      </c>
      <c r="M49" s="32">
        <f>'Custodial Allocations-Dec24'!A27</f>
        <v/>
      </c>
      <c r="N49" s="32">
        <f>'Custodial Allocations-Dec24'!B27</f>
        <v/>
      </c>
      <c r="P49" s="32">
        <f>'Custodial Allocations-Dec24'!A104</f>
        <v/>
      </c>
      <c r="Q49" s="32">
        <f>'Custodial Allocations-Dec24'!B104</f>
        <v/>
      </c>
      <c r="S49" s="32">
        <f>'Custodial Allocations-Dec24'!A182</f>
        <v/>
      </c>
      <c r="T49" s="32">
        <f>'Custodial Allocations-Dec24'!B182</f>
        <v/>
      </c>
    </row>
    <row r="50">
      <c r="A50" t="inlineStr">
        <is>
          <t>REITS</t>
        </is>
      </c>
      <c r="B50" s="32">
        <f>'BLUIX in Models'!$E$8+'Custodial Allocations-Dec24'!$B29</f>
        <v/>
      </c>
      <c r="C50" s="143">
        <f>ROUND(B50,3)</f>
        <v/>
      </c>
      <c r="E50" s="32" t="inlineStr">
        <is>
          <t>REITS</t>
        </is>
      </c>
      <c r="F50" s="32">
        <f>'BLUIX in Models'!$E$8+'Custodial Allocations-Dec24'!$B106</f>
        <v/>
      </c>
      <c r="G50" s="143">
        <f>ROUND(F50,3)</f>
        <v/>
      </c>
      <c r="I50" s="32" t="inlineStr">
        <is>
          <t>REITS</t>
        </is>
      </c>
      <c r="J50" s="32">
        <f>'BLUIX in Models'!$E$8+'Custodial Allocations-Dec24'!B184</f>
        <v/>
      </c>
      <c r="K50" s="143">
        <f>ROUND(J50,3)</f>
        <v/>
      </c>
      <c r="M50" s="32">
        <f>'Custodial Allocations-Dec24'!A28</f>
        <v/>
      </c>
      <c r="N50" s="32">
        <f>'Custodial Allocations-Dec24'!B28</f>
        <v/>
      </c>
      <c r="P50" s="32">
        <f>'Custodial Allocations-Dec24'!A105</f>
        <v/>
      </c>
      <c r="Q50" s="32">
        <f>'Custodial Allocations-Dec24'!B105</f>
        <v/>
      </c>
      <c r="S50" s="32">
        <f>'Custodial Allocations-Dec24'!A183</f>
        <v/>
      </c>
      <c r="T50" s="32">
        <f>'Custodial Allocations-Dec24'!B183</f>
        <v/>
      </c>
    </row>
    <row r="51">
      <c r="A51" t="inlineStr">
        <is>
          <t>U.S. Equity (Hedged)</t>
        </is>
      </c>
      <c r="B51" s="32">
        <f>'BLUIX in Models'!$E$9+'Custodial Allocations-Dec24'!$B30</f>
        <v/>
      </c>
      <c r="C51" s="143">
        <f>ROUND(B51,3)</f>
        <v/>
      </c>
      <c r="E51" s="32" t="inlineStr">
        <is>
          <t>U.S. Equity (Hedged)</t>
        </is>
      </c>
      <c r="F51" s="32">
        <f>'BLUIX in Models'!$E$9+'Custodial Allocations-Dec24'!$B107</f>
        <v/>
      </c>
      <c r="G51" s="143">
        <f>ROUND(F51,3)</f>
        <v/>
      </c>
      <c r="I51" s="32" t="inlineStr">
        <is>
          <t>U.S. Equity (Hedged)</t>
        </is>
      </c>
      <c r="J51" s="32">
        <f>'BLUIX in Models'!$E$9+'Custodial Allocations-Dec24'!B185</f>
        <v/>
      </c>
      <c r="K51" s="143">
        <f>ROUND(J51,3)</f>
        <v/>
      </c>
      <c r="M51" s="32">
        <f>'Custodial Allocations-Dec24'!A29</f>
        <v/>
      </c>
      <c r="N51" s="32">
        <f>'Custodial Allocations-Dec24'!B29</f>
        <v/>
      </c>
      <c r="P51" s="32">
        <f>'Custodial Allocations-Dec24'!A106</f>
        <v/>
      </c>
      <c r="Q51" s="32">
        <f>'Custodial Allocations-Dec24'!B106</f>
        <v/>
      </c>
      <c r="S51" s="32">
        <f>'Custodial Allocations-Dec24'!A184</f>
        <v/>
      </c>
      <c r="T51" s="32">
        <f>'Custodial Allocations-Dec24'!B184</f>
        <v/>
      </c>
    </row>
    <row r="52">
      <c r="A52" t="inlineStr">
        <is>
          <t>U.S. Govt IT</t>
        </is>
      </c>
      <c r="B52" s="32">
        <f>'BLUIX in Models'!$E$10+'Custodial Allocations-Dec24'!$B31</f>
        <v/>
      </c>
      <c r="C52" s="143">
        <f>ROUND(B52,3)</f>
        <v/>
      </c>
      <c r="E52" s="32" t="inlineStr">
        <is>
          <t>U.S. Govt IT</t>
        </is>
      </c>
      <c r="F52" s="32">
        <f>'BLUIX in Models'!$E$10+'Custodial Allocations-Dec24'!$B108</f>
        <v/>
      </c>
      <c r="G52" s="143">
        <f>ROUND(F52,3)</f>
        <v/>
      </c>
      <c r="I52" s="32" t="inlineStr">
        <is>
          <t>U.S. Govt IT</t>
        </is>
      </c>
      <c r="J52" s="32">
        <f>'BLUIX in Models'!$E$10+'Custodial Allocations-Dec24'!B186</f>
        <v/>
      </c>
      <c r="K52" s="143">
        <f>ROUND(J52,3)</f>
        <v/>
      </c>
      <c r="M52" s="32">
        <f>'Custodial Allocations-Dec24'!A30</f>
        <v/>
      </c>
      <c r="N52" s="32">
        <f>'Custodial Allocations-Dec24'!B30</f>
        <v/>
      </c>
      <c r="P52" s="32">
        <f>'Custodial Allocations-Dec24'!A107</f>
        <v/>
      </c>
      <c r="Q52" s="32">
        <f>'Custodial Allocations-Dec24'!B107</f>
        <v/>
      </c>
      <c r="S52" s="32">
        <f>'Custodial Allocations-Dec24'!A185</f>
        <v/>
      </c>
      <c r="T52" s="32">
        <f>'Custodial Allocations-Dec24'!B185</f>
        <v/>
      </c>
    </row>
    <row r="53">
      <c r="A53" t="inlineStr">
        <is>
          <t>Foreign Bonds</t>
        </is>
      </c>
      <c r="B53" s="32">
        <f>'BLUIX in Models'!$E$11+'Custodial Allocations-Dec24'!$B32</f>
        <v/>
      </c>
      <c r="C53" s="143">
        <f>ROUND(B53,3)</f>
        <v/>
      </c>
      <c r="E53" s="32" t="inlineStr">
        <is>
          <t>Foreign Bonds</t>
        </is>
      </c>
      <c r="F53" s="32">
        <f>'BLUIX in Models'!$E$11+'Custodial Allocations-Dec24'!$B109</f>
        <v/>
      </c>
      <c r="G53" s="143">
        <f>ROUND(F53,3)</f>
        <v/>
      </c>
      <c r="I53" s="32" t="inlineStr">
        <is>
          <t>Foreign Bonds</t>
        </is>
      </c>
      <c r="J53" s="32">
        <f>'BLUIX in Models'!$E$11+'Custodial Allocations-Dec24'!B187</f>
        <v/>
      </c>
      <c r="K53" s="143">
        <f>ROUND(J53,3)</f>
        <v/>
      </c>
      <c r="M53" s="32">
        <f>'Custodial Allocations-Dec24'!A31</f>
        <v/>
      </c>
      <c r="N53" s="32">
        <f>'Custodial Allocations-Dec24'!B31</f>
        <v/>
      </c>
      <c r="P53" s="32">
        <f>'Custodial Allocations-Dec24'!A108</f>
        <v/>
      </c>
      <c r="Q53" s="32">
        <f>'Custodial Allocations-Dec24'!B108</f>
        <v/>
      </c>
      <c r="S53" s="32">
        <f>'Custodial Allocations-Dec24'!A186</f>
        <v/>
      </c>
      <c r="T53" s="32">
        <f>'Custodial Allocations-Dec24'!B186</f>
        <v/>
      </c>
    </row>
    <row r="54">
      <c r="A54" t="inlineStr">
        <is>
          <t>TIPs</t>
        </is>
      </c>
      <c r="B54" s="32">
        <f>'BLUIX in Models'!$E$12+'Custodial Allocations-Dec24'!$B33</f>
        <v/>
      </c>
      <c r="C54" s="143">
        <f>ROUND(B54,3)</f>
        <v/>
      </c>
      <c r="E54" s="32" t="inlineStr">
        <is>
          <t>TIPs</t>
        </is>
      </c>
      <c r="F54" s="32">
        <f>'BLUIX in Models'!$E$12+'Custodial Allocations-Dec24'!$B110</f>
        <v/>
      </c>
      <c r="G54" s="143">
        <f>ROUND(F54,3)</f>
        <v/>
      </c>
      <c r="I54" s="32" t="inlineStr">
        <is>
          <t>TIPs</t>
        </is>
      </c>
      <c r="J54" s="32">
        <f>'BLUIX in Models'!$E$12+'Custodial Allocations-Dec24'!B188</f>
        <v/>
      </c>
      <c r="K54" s="143">
        <f>ROUND(J54,3)</f>
        <v/>
      </c>
      <c r="M54" s="32">
        <f>'Custodial Allocations-Dec24'!A32</f>
        <v/>
      </c>
      <c r="N54" s="32">
        <f>'Custodial Allocations-Dec24'!B32</f>
        <v/>
      </c>
      <c r="P54" s="32">
        <f>'Custodial Allocations-Dec24'!A109</f>
        <v/>
      </c>
      <c r="Q54" s="32">
        <f>'Custodial Allocations-Dec24'!B109</f>
        <v/>
      </c>
      <c r="S54" s="32">
        <f>'Custodial Allocations-Dec24'!A187</f>
        <v/>
      </c>
      <c r="T54" s="32">
        <f>'Custodial Allocations-Dec24'!B187</f>
        <v/>
      </c>
    </row>
    <row r="55">
      <c r="A55" t="inlineStr">
        <is>
          <t>Gold</t>
        </is>
      </c>
      <c r="B55" s="32">
        <f>'BLUIX in Models'!$E$13+'Custodial Allocations-Dec24'!$B34</f>
        <v/>
      </c>
      <c r="C55" s="143">
        <f>ROUND(B55,3)</f>
        <v/>
      </c>
      <c r="E55" s="32" t="inlineStr">
        <is>
          <t>Gold</t>
        </is>
      </c>
      <c r="F55" s="32">
        <f>'BLUIX in Models'!$E$13+'Custodial Allocations-Dec24'!$B111</f>
        <v/>
      </c>
      <c r="G55" s="143">
        <f>ROUND(F55,3)</f>
        <v/>
      </c>
      <c r="I55" s="32" t="inlineStr">
        <is>
          <t>Gold</t>
        </is>
      </c>
      <c r="J55" s="32">
        <f>'BLUIX in Models'!$E$13+'Custodial Allocations-Dec24'!B189</f>
        <v/>
      </c>
      <c r="K55" s="143">
        <f>ROUND(J55,3)</f>
        <v/>
      </c>
      <c r="M55" s="32">
        <f>'Custodial Allocations-Dec24'!A33</f>
        <v/>
      </c>
      <c r="N55" s="32">
        <f>'Custodial Allocations-Dec24'!B33</f>
        <v/>
      </c>
      <c r="P55" s="32">
        <f>'Custodial Allocations-Dec24'!A110</f>
        <v/>
      </c>
      <c r="Q55" s="32">
        <f>'Custodial Allocations-Dec24'!B110</f>
        <v/>
      </c>
      <c r="S55" s="32">
        <f>'Custodial Allocations-Dec24'!A188</f>
        <v/>
      </c>
      <c r="T55" s="32">
        <f>'Custodial Allocations-Dec24'!B188</f>
        <v/>
      </c>
    </row>
    <row r="56">
      <c r="A56" t="inlineStr">
        <is>
          <t>U.S. Govt ST</t>
        </is>
      </c>
      <c r="B56" s="32">
        <f>'BLUIX in Models'!$E$14+'Custodial Allocations-Dec24'!$B35</f>
        <v/>
      </c>
      <c r="C56" s="143">
        <f>ROUND(B56,3)</f>
        <v/>
      </c>
      <c r="E56" s="32" t="inlineStr">
        <is>
          <t>U.S. Govt ST</t>
        </is>
      </c>
      <c r="F56" s="32">
        <f>'BLUIX in Models'!$E$14+'Custodial Allocations-Dec24'!$B112</f>
        <v/>
      </c>
      <c r="G56" s="143">
        <f>ROUND(F56,3)</f>
        <v/>
      </c>
      <c r="I56" s="32" t="inlineStr">
        <is>
          <t>U.S. Govt ST</t>
        </is>
      </c>
      <c r="J56" s="32">
        <f>'BLUIX in Models'!$E$14+'Custodial Allocations-Dec24'!B190</f>
        <v/>
      </c>
      <c r="K56" s="143">
        <f>ROUND(J56,3)</f>
        <v/>
      </c>
      <c r="M56" s="32">
        <f>'Custodial Allocations-Dec24'!A34</f>
        <v/>
      </c>
      <c r="N56" s="32">
        <f>'Custodial Allocations-Dec24'!B34</f>
        <v/>
      </c>
      <c r="P56" s="32">
        <f>'Custodial Allocations-Dec24'!A111</f>
        <v/>
      </c>
      <c r="Q56" s="32">
        <f>'Custodial Allocations-Dec24'!B111</f>
        <v/>
      </c>
      <c r="S56" s="32">
        <f>'Custodial Allocations-Dec24'!A189</f>
        <v/>
      </c>
      <c r="T56" s="32">
        <f>'Custodial Allocations-Dec24'!B189</f>
        <v/>
      </c>
    </row>
    <row r="57">
      <c r="A57" t="inlineStr">
        <is>
          <t>U.S. Govt UST</t>
        </is>
      </c>
      <c r="B57" s="32">
        <f>'BLUIX in Models'!$E$15+'Custodial Allocations-Dec24'!B36+'Custodial Allocations-Dec24'!B37+'Custodial Allocations-Dec24'!B38</f>
        <v/>
      </c>
      <c r="C57" s="143">
        <f>IF(ROUND(B57,3)&lt;0.2%,0, ROUND(B57,3))</f>
        <v/>
      </c>
      <c r="E57" s="32" t="inlineStr">
        <is>
          <t>U.S. Govt UST</t>
        </is>
      </c>
      <c r="F57" s="32">
        <f>'BLUIX in Models'!$E$15+'Custodial Allocations-Dec24'!B113+'Custodial Allocations-Dec24'!B114+'Custodial Allocations-Dec24'!B115</f>
        <v/>
      </c>
      <c r="G57" s="143">
        <f>IF(ROUND(F57,3)&lt;0.2%,0, ROUND(F57,3))</f>
        <v/>
      </c>
      <c r="I57" s="32" t="inlineStr">
        <is>
          <t>U.S. Govt UST</t>
        </is>
      </c>
      <c r="J57" s="32">
        <f>'BLUIX in Models'!$E$15+'Custodial Allocations-Dec24'!B191+'Custodial Allocations-Dec24'!B192+'Custodial Allocations-Dec24'!B193</f>
        <v/>
      </c>
      <c r="K57" s="143">
        <f>IF(ROUND(J57,3)&lt;0.2%,0, ROUND(J57,3))</f>
        <v/>
      </c>
      <c r="M57" s="32">
        <f>'Custodial Allocations-Dec24'!A35</f>
        <v/>
      </c>
      <c r="N57" s="32">
        <f>'Custodial Allocations-Dec24'!B35</f>
        <v/>
      </c>
      <c r="P57" s="32">
        <f>'Custodial Allocations-Dec24'!A112</f>
        <v/>
      </c>
      <c r="Q57" s="32">
        <f>'Custodial Allocations-Dec24'!B112</f>
        <v/>
      </c>
      <c r="S57" s="32">
        <f>'Custodial Allocations-Dec24'!A190</f>
        <v/>
      </c>
      <c r="T57" s="32">
        <f>'Custodial Allocations-Dec24'!B190</f>
        <v/>
      </c>
    </row>
    <row r="58">
      <c r="A58" s="85" t="n"/>
      <c r="C58" s="143" t="n"/>
      <c r="E58" s="85" t="n"/>
      <c r="G58" s="143" t="n"/>
      <c r="I58" s="85" t="n"/>
      <c r="M58" s="32">
        <f>'Custodial Allocations-Dec24'!A36</f>
        <v/>
      </c>
      <c r="N58" s="32">
        <f>'Custodial Allocations-Dec24'!B36</f>
        <v/>
      </c>
      <c r="P58" s="32">
        <f>'Custodial Allocations-Dec24'!A113</f>
        <v/>
      </c>
      <c r="Q58" s="32">
        <f>'Custodial Allocations-Dec24'!B113</f>
        <v/>
      </c>
      <c r="S58" s="32">
        <f>'Custodial Allocations-Dec24'!A191</f>
        <v/>
      </c>
      <c r="T58" s="32">
        <f>'Custodial Allocations-Dec24'!B191</f>
        <v/>
      </c>
    </row>
    <row r="59">
      <c r="A59" s="33" t="inlineStr">
        <is>
          <t>Cash</t>
        </is>
      </c>
      <c r="B59" s="32">
        <f>1-SUM(B47:B57)</f>
        <v/>
      </c>
      <c r="C59" s="143" t="n">
        <v>0.02</v>
      </c>
      <c r="E59" s="61" t="inlineStr">
        <is>
          <t>Cash</t>
        </is>
      </c>
      <c r="F59" s="32">
        <f>1-SUM(F47:F57)</f>
        <v/>
      </c>
      <c r="G59" s="143" t="n">
        <v>0.02</v>
      </c>
      <c r="I59" s="61" t="inlineStr">
        <is>
          <t>Cash</t>
        </is>
      </c>
      <c r="J59" s="32">
        <f>1-SUM(J47:J57)</f>
        <v/>
      </c>
      <c r="K59" s="143" t="n">
        <v>0.02</v>
      </c>
      <c r="M59" s="32">
        <f>'Custodial Allocations-Dec24'!A37</f>
        <v/>
      </c>
      <c r="N59" s="32">
        <f>'Custodial Allocations-Dec24'!B37</f>
        <v/>
      </c>
      <c r="P59" s="32">
        <f>'Custodial Allocations-Dec24'!A114</f>
        <v/>
      </c>
      <c r="Q59" s="32">
        <f>'Custodial Allocations-Dec24'!B114</f>
        <v/>
      </c>
      <c r="S59" s="32">
        <f>'Custodial Allocations-Dec24'!A192</f>
        <v/>
      </c>
      <c r="T59" s="32">
        <f>'Custodial Allocations-Dec24'!B192</f>
        <v/>
      </c>
    </row>
    <row r="60">
      <c r="A60" s="19" t="n"/>
      <c r="E60" s="20" t="n"/>
      <c r="I60" s="20" t="n"/>
      <c r="M60" s="32">
        <f>'Custodial Allocations-Dec24'!A38</f>
        <v/>
      </c>
      <c r="N60" s="32">
        <f>'Custodial Allocations-Dec24'!B38</f>
        <v/>
      </c>
      <c r="P60" s="32">
        <f>'Custodial Allocations-Dec24'!A115</f>
        <v/>
      </c>
      <c r="Q60" s="32">
        <f>'Custodial Allocations-Dec24'!B115</f>
        <v/>
      </c>
      <c r="S60" s="32">
        <f>'Custodial Allocations-Dec24'!A193</f>
        <v/>
      </c>
      <c r="T60" s="32">
        <f>'Custodial Allocations-Dec24'!B193</f>
        <v/>
      </c>
    </row>
    <row r="61">
      <c r="A61" s="33" t="inlineStr">
        <is>
          <t>Total</t>
        </is>
      </c>
      <c r="B61" s="32">
        <f>SUM(B47:B60)</f>
        <v/>
      </c>
      <c r="C61" s="32">
        <f>SUM(C47:C60)</f>
        <v/>
      </c>
      <c r="E61" s="61" t="inlineStr">
        <is>
          <t>Total</t>
        </is>
      </c>
      <c r="F61" s="32">
        <f>SUM(F47:F60)</f>
        <v/>
      </c>
      <c r="G61" s="32">
        <f>SUM(G47:G60)</f>
        <v/>
      </c>
      <c r="I61" s="61" t="inlineStr">
        <is>
          <t>Total</t>
        </is>
      </c>
      <c r="J61" s="32">
        <f>SUM(J47:J60)</f>
        <v/>
      </c>
      <c r="K61" s="143">
        <f>SUM(K47:K60)</f>
        <v/>
      </c>
    </row>
    <row r="62">
      <c r="M62" s="32">
        <f>'Custodial Allocations-Dec24'!A39</f>
        <v/>
      </c>
      <c r="N62" s="32">
        <f>'Custodial Allocations-Dec24'!B39</f>
        <v/>
      </c>
      <c r="P62" s="32">
        <f>'Custodial Allocations-Dec24'!A116</f>
        <v/>
      </c>
      <c r="Q62" s="32">
        <f>'Custodial Allocations-Dec24'!B116</f>
        <v/>
      </c>
      <c r="S62" s="32">
        <f>'Custodial Allocations-Dec24'!A194</f>
        <v/>
      </c>
      <c r="T62" s="32">
        <f>'Custodial Allocations-Dec24'!B194</f>
        <v/>
      </c>
    </row>
    <row r="64">
      <c r="M64" s="32">
        <f>'Custodial Allocations-Dec24'!A41</f>
        <v/>
      </c>
      <c r="N64" s="32">
        <f>'Custodial Allocations-Dec24'!B41</f>
        <v/>
      </c>
      <c r="P64" s="32">
        <f>'Custodial Allocations-Dec24'!A118</f>
        <v/>
      </c>
      <c r="Q64" s="32">
        <f>'Custodial Allocations-Dec24'!B118</f>
        <v/>
      </c>
      <c r="S64" s="32">
        <f>'Custodial Allocations-Dec24'!A196</f>
        <v/>
      </c>
      <c r="T64" s="32">
        <f>'Custodial Allocations-Dec24'!B196</f>
        <v/>
      </c>
    </row>
    <row r="66">
      <c r="A66" s="273" t="inlineStr">
        <is>
          <t>Balanced</t>
        </is>
      </c>
    </row>
    <row r="67">
      <c r="A67" s="32" t="inlineStr">
        <is>
          <t>U.S. Equity</t>
        </is>
      </c>
      <c r="B67" s="32">
        <f>'BLUIX in Models'!$E$5+'Custodial Allocations-Dec24'!$B45</f>
        <v/>
      </c>
      <c r="C67" s="143">
        <f>1-SUM(C68:C79)</f>
        <v/>
      </c>
      <c r="E67" s="32" t="inlineStr">
        <is>
          <t>U.S. Equity</t>
        </is>
      </c>
      <c r="F67" s="32">
        <f>'BLUIX in Models'!$E$5+'Custodial Allocations-Dec24'!B122</f>
        <v/>
      </c>
      <c r="G67" s="143">
        <f>1-SUM(G68:G79)</f>
        <v/>
      </c>
      <c r="I67" s="32" t="inlineStr">
        <is>
          <t>U.S. Equity</t>
        </is>
      </c>
      <c r="J67" s="32">
        <f>'BLUIX in Models'!$E$5+'Custodial Allocations-Dec24'!B200</f>
        <v/>
      </c>
      <c r="K67" s="143">
        <f>1-SUM(K68:K79)</f>
        <v/>
      </c>
      <c r="M67" s="32">
        <f>'Custodial Allocations-Dec24'!A44</f>
        <v/>
      </c>
      <c r="N67" s="32">
        <f>'Custodial Allocations-Dec24'!B44</f>
        <v/>
      </c>
      <c r="P67" s="32">
        <f>'Custodial Allocations-Dec24'!A121</f>
        <v/>
      </c>
      <c r="Q67" s="32">
        <f>'Custodial Allocations-Dec24'!B121</f>
        <v/>
      </c>
      <c r="S67" s="32">
        <f>'Custodial Allocations-Dec24'!A199</f>
        <v/>
      </c>
      <c r="T67" s="32">
        <f>'Custodial Allocations-Dec24'!B199</f>
        <v/>
      </c>
    </row>
    <row r="68">
      <c r="A68" t="inlineStr">
        <is>
          <t>Foreign Developed</t>
        </is>
      </c>
      <c r="B68" s="32">
        <f>'BLUIX in Models'!$E$6+'Custodial Allocations-Dec24'!$B46</f>
        <v/>
      </c>
      <c r="C68" s="143">
        <f>ROUND(B68,3)</f>
        <v/>
      </c>
      <c r="E68" s="32" t="inlineStr">
        <is>
          <t>Foreign Developed</t>
        </is>
      </c>
      <c r="F68" s="32">
        <f>'BLUIX in Models'!$E$6+'Custodial Allocations-Dec24'!B123</f>
        <v/>
      </c>
      <c r="G68" s="143">
        <f>ROUND(F68,3)</f>
        <v/>
      </c>
      <c r="I68" s="32" t="inlineStr">
        <is>
          <t>Foreign Developed</t>
        </is>
      </c>
      <c r="J68" s="32">
        <f>'BLUIX in Models'!$E$6+'Custodial Allocations-Dec24'!B201</f>
        <v/>
      </c>
      <c r="K68" s="143">
        <f>ROUND(J68,3)</f>
        <v/>
      </c>
      <c r="M68" s="32">
        <f>'Custodial Allocations-Dec24'!A45</f>
        <v/>
      </c>
      <c r="N68" s="32">
        <f>'Custodial Allocations-Dec24'!B45</f>
        <v/>
      </c>
      <c r="P68" s="32">
        <f>'Custodial Allocations-Dec24'!A122</f>
        <v/>
      </c>
      <c r="Q68" s="32">
        <f>'Custodial Allocations-Dec24'!B122</f>
        <v/>
      </c>
      <c r="S68" s="32">
        <f>'Custodial Allocations-Dec24'!A200</f>
        <v/>
      </c>
      <c r="T68" s="32">
        <f>'Custodial Allocations-Dec24'!B200</f>
        <v/>
      </c>
    </row>
    <row r="69">
      <c r="A69" t="inlineStr">
        <is>
          <t>Emerging Markets</t>
        </is>
      </c>
      <c r="B69" s="32">
        <f>'BLUIX in Models'!$E$7+'Custodial Allocations-Dec24'!$B47</f>
        <v/>
      </c>
      <c r="C69" s="143">
        <f>ROUND(B69,3)</f>
        <v/>
      </c>
      <c r="E69" s="32" t="inlineStr">
        <is>
          <t>Emerging Markets</t>
        </is>
      </c>
      <c r="F69" s="32">
        <f>'BLUIX in Models'!$E$7+'Custodial Allocations-Dec24'!$B124</f>
        <v/>
      </c>
      <c r="G69" s="143">
        <f>ROUND(F69,3)</f>
        <v/>
      </c>
      <c r="I69" s="32" t="inlineStr">
        <is>
          <t>Emerging Markets</t>
        </is>
      </c>
      <c r="J69" s="32">
        <f>'BLUIX in Models'!$E$7+'Custodial Allocations-Dec24'!B202</f>
        <v/>
      </c>
      <c r="K69" s="143">
        <f>ROUND(J69,3)</f>
        <v/>
      </c>
      <c r="M69" s="32">
        <f>'Custodial Allocations-Dec24'!A46</f>
        <v/>
      </c>
      <c r="N69" s="32">
        <f>'Custodial Allocations-Dec24'!B46</f>
        <v/>
      </c>
      <c r="P69" s="32">
        <f>'Custodial Allocations-Dec24'!A123</f>
        <v/>
      </c>
      <c r="Q69" s="32">
        <f>'Custodial Allocations-Dec24'!B123</f>
        <v/>
      </c>
      <c r="S69" s="32">
        <f>'Custodial Allocations-Dec24'!A201</f>
        <v/>
      </c>
      <c r="T69" s="32">
        <f>'Custodial Allocations-Dec24'!B201</f>
        <v/>
      </c>
    </row>
    <row r="70">
      <c r="A70" t="inlineStr">
        <is>
          <t>REITS</t>
        </is>
      </c>
      <c r="B70" s="32">
        <f>'BLUIX in Models'!$E$8+'Custodial Allocations-Dec24'!$B48</f>
        <v/>
      </c>
      <c r="C70" s="143">
        <f>ROUND(B70,3)</f>
        <v/>
      </c>
      <c r="E70" s="32" t="inlineStr">
        <is>
          <t>REITS</t>
        </is>
      </c>
      <c r="F70" s="32">
        <f>'BLUIX in Models'!$E$8+'Custodial Allocations-Dec24'!$B125</f>
        <v/>
      </c>
      <c r="G70" s="143">
        <f>ROUND(F70,3)</f>
        <v/>
      </c>
      <c r="I70" s="32" t="inlineStr">
        <is>
          <t>REITS</t>
        </is>
      </c>
      <c r="J70" s="32">
        <f>'BLUIX in Models'!$E$8+'Custodial Allocations-Dec24'!B203</f>
        <v/>
      </c>
      <c r="K70" s="143">
        <f>ROUND(J70,3)</f>
        <v/>
      </c>
      <c r="M70" s="32">
        <f>'Custodial Allocations-Dec24'!A47</f>
        <v/>
      </c>
      <c r="N70" s="32">
        <f>'Custodial Allocations-Dec24'!B47</f>
        <v/>
      </c>
      <c r="P70" s="32">
        <f>'Custodial Allocations-Dec24'!A124</f>
        <v/>
      </c>
      <c r="Q70" s="32">
        <f>'Custodial Allocations-Dec24'!B124</f>
        <v/>
      </c>
      <c r="S70" s="32">
        <f>'Custodial Allocations-Dec24'!A202</f>
        <v/>
      </c>
      <c r="T70" s="32">
        <f>'Custodial Allocations-Dec24'!B202</f>
        <v/>
      </c>
    </row>
    <row r="71">
      <c r="A71" t="inlineStr">
        <is>
          <t>U.S. Equity (Hedged)</t>
        </is>
      </c>
      <c r="B71" s="32">
        <f>'BLUIX in Models'!$E$9+'Custodial Allocations-Dec24'!$B49</f>
        <v/>
      </c>
      <c r="C71" s="143">
        <f>ROUND(B71,3)</f>
        <v/>
      </c>
      <c r="E71" s="32" t="inlineStr">
        <is>
          <t>U.S. Equity (Hedged)</t>
        </is>
      </c>
      <c r="F71" s="32">
        <f>'BLUIX in Models'!$E$9+'Custodial Allocations-Dec24'!$B126</f>
        <v/>
      </c>
      <c r="G71" s="143">
        <f>ROUND(F71,3)</f>
        <v/>
      </c>
      <c r="I71" s="32" t="inlineStr">
        <is>
          <t>U.S. Equity (Hedged)</t>
        </is>
      </c>
      <c r="J71" s="32">
        <f>'BLUIX in Models'!$E$9+'Custodial Allocations-Dec24'!B204</f>
        <v/>
      </c>
      <c r="K71" s="143">
        <f>ROUND(J71,3)</f>
        <v/>
      </c>
      <c r="M71" s="32">
        <f>'Custodial Allocations-Dec24'!A48</f>
        <v/>
      </c>
      <c r="N71" s="32">
        <f>'Custodial Allocations-Dec24'!B48</f>
        <v/>
      </c>
      <c r="P71" s="32">
        <f>'Custodial Allocations-Dec24'!A125</f>
        <v/>
      </c>
      <c r="Q71" s="32">
        <f>'Custodial Allocations-Dec24'!B125</f>
        <v/>
      </c>
      <c r="S71" s="32">
        <f>'Custodial Allocations-Dec24'!A203</f>
        <v/>
      </c>
      <c r="T71" s="32">
        <f>'Custodial Allocations-Dec24'!B203</f>
        <v/>
      </c>
    </row>
    <row r="72">
      <c r="A72" t="inlineStr">
        <is>
          <t>U.S. Govt IT</t>
        </is>
      </c>
      <c r="B72" s="32">
        <f>'BLUIX in Models'!$E$10+'Custodial Allocations-Dec24'!$B50</f>
        <v/>
      </c>
      <c r="C72" s="143">
        <f>ROUND(B72,3)</f>
        <v/>
      </c>
      <c r="E72" s="32" t="inlineStr">
        <is>
          <t>U.S. Govt IT</t>
        </is>
      </c>
      <c r="F72" s="32">
        <f>'BLUIX in Models'!$E$10+'Custodial Allocations-Dec24'!$B127</f>
        <v/>
      </c>
      <c r="G72" s="143">
        <f>ROUND(F72,3)</f>
        <v/>
      </c>
      <c r="I72" s="32" t="inlineStr">
        <is>
          <t>U.S. Govt IT</t>
        </is>
      </c>
      <c r="J72" s="32">
        <f>'BLUIX in Models'!$E$10+'Custodial Allocations-Dec24'!B205</f>
        <v/>
      </c>
      <c r="K72" s="143">
        <f>ROUND(J72,3)</f>
        <v/>
      </c>
      <c r="M72" s="32">
        <f>'Custodial Allocations-Dec24'!A49</f>
        <v/>
      </c>
      <c r="N72" s="32">
        <f>'Custodial Allocations-Dec24'!B49</f>
        <v/>
      </c>
      <c r="P72" s="32">
        <f>'Custodial Allocations-Dec24'!A126</f>
        <v/>
      </c>
      <c r="Q72" s="32">
        <f>'Custodial Allocations-Dec24'!B126</f>
        <v/>
      </c>
      <c r="S72" s="32">
        <f>'Custodial Allocations-Dec24'!A204</f>
        <v/>
      </c>
      <c r="T72" s="32">
        <f>'Custodial Allocations-Dec24'!B204</f>
        <v/>
      </c>
    </row>
    <row r="73">
      <c r="A73" t="inlineStr">
        <is>
          <t>Foreign Bonds</t>
        </is>
      </c>
      <c r="B73" s="32">
        <f>'BLUIX in Models'!$E$11+'Custodial Allocations-Dec24'!$B51</f>
        <v/>
      </c>
      <c r="C73" s="143">
        <f>ROUND(B73,3)</f>
        <v/>
      </c>
      <c r="E73" s="32" t="inlineStr">
        <is>
          <t>Foreign Bonds</t>
        </is>
      </c>
      <c r="F73" s="32">
        <f>'BLUIX in Models'!$E$11+'Custodial Allocations-Dec24'!$B128</f>
        <v/>
      </c>
      <c r="G73" s="143">
        <f>ROUND(F73,3)</f>
        <v/>
      </c>
      <c r="I73" s="32" t="inlineStr">
        <is>
          <t>Foreign Bonds</t>
        </is>
      </c>
      <c r="J73" s="32">
        <f>'BLUIX in Models'!$E$11+'Custodial Allocations-Dec24'!B206</f>
        <v/>
      </c>
      <c r="K73" s="143">
        <f>ROUND(J73,3)</f>
        <v/>
      </c>
      <c r="M73" s="32">
        <f>'Custodial Allocations-Dec24'!A50</f>
        <v/>
      </c>
      <c r="N73" s="32">
        <f>'Custodial Allocations-Dec24'!B50</f>
        <v/>
      </c>
      <c r="P73" s="32">
        <f>'Custodial Allocations-Dec24'!A127</f>
        <v/>
      </c>
      <c r="Q73" s="32">
        <f>'Custodial Allocations-Dec24'!B127</f>
        <v/>
      </c>
      <c r="S73" s="32">
        <f>'Custodial Allocations-Dec24'!A205</f>
        <v/>
      </c>
      <c r="T73" s="32">
        <f>'Custodial Allocations-Dec24'!B205</f>
        <v/>
      </c>
    </row>
    <row r="74">
      <c r="A74" t="inlineStr">
        <is>
          <t>TIPs</t>
        </is>
      </c>
      <c r="B74" s="32">
        <f>'BLUIX in Models'!$E$12+'Custodial Allocations-Dec24'!$B52</f>
        <v/>
      </c>
      <c r="C74" s="143">
        <f>ROUND(B74,3)</f>
        <v/>
      </c>
      <c r="E74" s="32" t="inlineStr">
        <is>
          <t>TIPs</t>
        </is>
      </c>
      <c r="F74" s="32">
        <f>'BLUIX in Models'!$E$12+'Custodial Allocations-Dec24'!$B129</f>
        <v/>
      </c>
      <c r="G74" s="143">
        <f>ROUND(F74,3)</f>
        <v/>
      </c>
      <c r="I74" s="32" t="inlineStr">
        <is>
          <t>TIPs</t>
        </is>
      </c>
      <c r="J74" s="32">
        <f>'BLUIX in Models'!$E$12+'Custodial Allocations-Dec24'!B207</f>
        <v/>
      </c>
      <c r="K74" s="143">
        <f>ROUND(J74,3)</f>
        <v/>
      </c>
      <c r="M74" s="32">
        <f>'Custodial Allocations-Dec24'!A51</f>
        <v/>
      </c>
      <c r="N74" s="32">
        <f>'Custodial Allocations-Dec24'!B51</f>
        <v/>
      </c>
      <c r="P74" s="32">
        <f>'Custodial Allocations-Dec24'!A128</f>
        <v/>
      </c>
      <c r="Q74" s="32">
        <f>'Custodial Allocations-Dec24'!B128</f>
        <v/>
      </c>
      <c r="S74" s="32">
        <f>'Custodial Allocations-Dec24'!A206</f>
        <v/>
      </c>
      <c r="T74" s="32">
        <f>'Custodial Allocations-Dec24'!B206</f>
        <v/>
      </c>
    </row>
    <row r="75">
      <c r="A75" t="inlineStr">
        <is>
          <t>Gold</t>
        </is>
      </c>
      <c r="B75" s="32">
        <f>'BLUIX in Models'!$E$13+'Custodial Allocations-Dec24'!$B53</f>
        <v/>
      </c>
      <c r="C75" s="143">
        <f>ROUND(B75,3)</f>
        <v/>
      </c>
      <c r="E75" s="32" t="inlineStr">
        <is>
          <t>Gold</t>
        </is>
      </c>
      <c r="F75" s="32">
        <f>'BLUIX in Models'!$E$13+'Custodial Allocations-Dec24'!$B130</f>
        <v/>
      </c>
      <c r="G75" s="143">
        <f>ROUND(F75,3)</f>
        <v/>
      </c>
      <c r="I75" s="32" t="inlineStr">
        <is>
          <t>Gold</t>
        </is>
      </c>
      <c r="J75" s="32">
        <f>'BLUIX in Models'!$E$13+'Custodial Allocations-Dec24'!B208</f>
        <v/>
      </c>
      <c r="K75" s="143">
        <f>ROUND(J75,3)</f>
        <v/>
      </c>
      <c r="M75" s="32">
        <f>'Custodial Allocations-Dec24'!A52</f>
        <v/>
      </c>
      <c r="N75" s="32">
        <f>'Custodial Allocations-Dec24'!B52</f>
        <v/>
      </c>
      <c r="P75" s="32">
        <f>'Custodial Allocations-Dec24'!A129</f>
        <v/>
      </c>
      <c r="Q75" s="32">
        <f>'Custodial Allocations-Dec24'!B129</f>
        <v/>
      </c>
      <c r="S75" s="32">
        <f>'Custodial Allocations-Dec24'!A207</f>
        <v/>
      </c>
      <c r="T75" s="32">
        <f>'Custodial Allocations-Dec24'!B207</f>
        <v/>
      </c>
    </row>
    <row r="76">
      <c r="A76" t="inlineStr">
        <is>
          <t>U.S. Govt ST</t>
        </is>
      </c>
      <c r="B76" s="32">
        <f>'BLUIX in Models'!$E$14+'Custodial Allocations-Dec24'!$B54</f>
        <v/>
      </c>
      <c r="C76" s="143">
        <f>ROUND(B76,3)</f>
        <v/>
      </c>
      <c r="E76" s="32" t="inlineStr">
        <is>
          <t>U.S. Govt ST</t>
        </is>
      </c>
      <c r="F76" s="32">
        <f>'BLUIX in Models'!$E$14+'Custodial Allocations-Dec24'!$B131</f>
        <v/>
      </c>
      <c r="G76" s="143">
        <f>ROUND(F76,3)</f>
        <v/>
      </c>
      <c r="I76" s="32" t="inlineStr">
        <is>
          <t>U.S. Govt ST</t>
        </is>
      </c>
      <c r="J76" s="32">
        <f>'BLUIX in Models'!$E$14+'Custodial Allocations-Dec24'!B209</f>
        <v/>
      </c>
      <c r="K76" s="143">
        <f>ROUND(J76,3)</f>
        <v/>
      </c>
      <c r="M76" s="32">
        <f>'Custodial Allocations-Dec24'!A53</f>
        <v/>
      </c>
      <c r="N76" s="32">
        <f>'Custodial Allocations-Dec24'!B53</f>
        <v/>
      </c>
      <c r="P76" s="32">
        <f>'Custodial Allocations-Dec24'!A130</f>
        <v/>
      </c>
      <c r="Q76" s="32">
        <f>'Custodial Allocations-Dec24'!B130</f>
        <v/>
      </c>
      <c r="S76" s="32">
        <f>'Custodial Allocations-Dec24'!A208</f>
        <v/>
      </c>
      <c r="T76" s="32">
        <f>'Custodial Allocations-Dec24'!B208</f>
        <v/>
      </c>
    </row>
    <row r="77">
      <c r="A77" t="inlineStr">
        <is>
          <t>U.S. Govt UST</t>
        </is>
      </c>
      <c r="B77" s="32">
        <f>'BLUIX in Models'!$E$15+'Custodial Allocations-Dec24'!B55+'Custodial Allocations-Dec24'!B56+'Custodial Allocations-Dec24'!B57</f>
        <v/>
      </c>
      <c r="C77" s="143">
        <f>IF(ROUND(B77,3)&lt;0.2%,0, ROUND(B77,3))</f>
        <v/>
      </c>
      <c r="E77" s="32" t="inlineStr">
        <is>
          <t>U.S. Govt UST</t>
        </is>
      </c>
      <c r="F77" s="32">
        <f>'BLUIX in Models'!$E$15+'Custodial Allocations-Dec24'!B132+'Custodial Allocations-Dec24'!B133+'Custodial Allocations-Dec24'!B134</f>
        <v/>
      </c>
      <c r="G77" s="143">
        <f>IF(ROUND(F77,3)&lt;0.2%,0, ROUND(F77,3))</f>
        <v/>
      </c>
      <c r="I77" s="32" t="inlineStr">
        <is>
          <t>U.S. Govt UST</t>
        </is>
      </c>
      <c r="J77" s="32">
        <f>'BLUIX in Models'!$E$15+'Custodial Allocations-Dec24'!B210+'Custodial Allocations-Dec24'!B211+'Custodial Allocations-Dec24'!B212</f>
        <v/>
      </c>
      <c r="K77" s="143">
        <f>IF(ROUND(J77,3)&lt;0.2%,0, ROUND(J77,3))</f>
        <v/>
      </c>
      <c r="M77" s="32">
        <f>'Custodial Allocations-Dec24'!A54</f>
        <v/>
      </c>
      <c r="N77" s="32">
        <f>'Custodial Allocations-Dec24'!B54</f>
        <v/>
      </c>
      <c r="P77" s="32">
        <f>'Custodial Allocations-Dec24'!A131</f>
        <v/>
      </c>
      <c r="Q77" s="32">
        <f>'Custodial Allocations-Dec24'!B131</f>
        <v/>
      </c>
      <c r="S77" s="32">
        <f>'Custodial Allocations-Dec24'!A209</f>
        <v/>
      </c>
      <c r="T77" s="32">
        <f>'Custodial Allocations-Dec24'!B209</f>
        <v/>
      </c>
    </row>
    <row r="78">
      <c r="A78" s="85" t="n"/>
      <c r="C78" s="143" t="n"/>
      <c r="E78" s="85" t="n"/>
      <c r="G78" s="143" t="n"/>
      <c r="I78" s="85" t="n"/>
      <c r="M78" s="32">
        <f>'Custodial Allocations-Dec24'!A55</f>
        <v/>
      </c>
      <c r="N78" s="32">
        <f>'Custodial Allocations-Dec24'!B55</f>
        <v/>
      </c>
      <c r="P78" s="32">
        <f>'Custodial Allocations-Dec24'!A132</f>
        <v/>
      </c>
      <c r="Q78" s="32">
        <f>'Custodial Allocations-Dec24'!B132</f>
        <v/>
      </c>
      <c r="S78" s="32">
        <f>'Custodial Allocations-Dec24'!A210</f>
        <v/>
      </c>
      <c r="T78" s="32">
        <f>'Custodial Allocations-Dec24'!B210</f>
        <v/>
      </c>
    </row>
    <row r="79">
      <c r="A79" s="33" t="inlineStr">
        <is>
          <t>Cash</t>
        </is>
      </c>
      <c r="B79" s="32">
        <f>1-SUM(B67:B77)</f>
        <v/>
      </c>
      <c r="C79" s="143" t="n">
        <v>0.02</v>
      </c>
      <c r="E79" s="61" t="inlineStr">
        <is>
          <t>Cash</t>
        </is>
      </c>
      <c r="F79" s="32">
        <f>1-SUM(F67:F77)</f>
        <v/>
      </c>
      <c r="G79" s="143" t="n">
        <v>0.02</v>
      </c>
      <c r="I79" s="61" t="inlineStr">
        <is>
          <t>Cash</t>
        </is>
      </c>
      <c r="J79" s="32">
        <f>1-SUM(J67:J77)</f>
        <v/>
      </c>
      <c r="K79" s="143" t="n">
        <v>0.02</v>
      </c>
      <c r="M79" s="32">
        <f>'Custodial Allocations-Dec24'!A56</f>
        <v/>
      </c>
      <c r="N79" s="32">
        <f>'Custodial Allocations-Dec24'!B56</f>
        <v/>
      </c>
      <c r="P79" s="32">
        <f>'Custodial Allocations-Dec24'!A133</f>
        <v/>
      </c>
      <c r="Q79" s="32">
        <f>'Custodial Allocations-Dec24'!B133</f>
        <v/>
      </c>
      <c r="S79" s="32">
        <f>'Custodial Allocations-Dec24'!A211</f>
        <v/>
      </c>
      <c r="T79" s="32">
        <f>'Custodial Allocations-Dec24'!B211</f>
        <v/>
      </c>
    </row>
    <row r="80">
      <c r="A80" s="19" t="n"/>
      <c r="E80" s="20" t="n"/>
      <c r="I80" s="20" t="n"/>
      <c r="M80" s="32">
        <f>'Custodial Allocations-Dec24'!A57</f>
        <v/>
      </c>
      <c r="N80" s="32">
        <f>'Custodial Allocations-Dec24'!B57</f>
        <v/>
      </c>
      <c r="P80" s="32">
        <f>'Custodial Allocations-Dec24'!A134</f>
        <v/>
      </c>
      <c r="Q80" s="32">
        <f>'Custodial Allocations-Dec24'!B134</f>
        <v/>
      </c>
      <c r="S80" s="32">
        <f>'Custodial Allocations-Dec24'!A212</f>
        <v/>
      </c>
      <c r="T80" s="32">
        <f>'Custodial Allocations-Dec24'!B212</f>
        <v/>
      </c>
    </row>
    <row r="81">
      <c r="A81" s="33" t="inlineStr">
        <is>
          <t>Total</t>
        </is>
      </c>
      <c r="B81" s="32">
        <f>SUM(B67:B80)</f>
        <v/>
      </c>
      <c r="C81" s="32">
        <f>SUM(C67:C80)</f>
        <v/>
      </c>
      <c r="E81" s="61" t="inlineStr">
        <is>
          <t>Total</t>
        </is>
      </c>
      <c r="F81" s="32">
        <f>SUM(F67:F80)</f>
        <v/>
      </c>
      <c r="G81" s="32">
        <f>SUM(G67:G80)</f>
        <v/>
      </c>
      <c r="I81" s="61" t="inlineStr">
        <is>
          <t>Total</t>
        </is>
      </c>
      <c r="J81" s="32">
        <f>SUM(J67:J80)</f>
        <v/>
      </c>
      <c r="K81" s="143">
        <f>SUM(K67:K80)</f>
        <v/>
      </c>
    </row>
    <row r="82">
      <c r="M82" s="32">
        <f>'Custodial Allocations-Dec24'!A58</f>
        <v/>
      </c>
      <c r="N82" s="32">
        <f>'Custodial Allocations-Dec24'!B58</f>
        <v/>
      </c>
      <c r="P82" s="32">
        <f>'Custodial Allocations-Dec24'!A135</f>
        <v/>
      </c>
      <c r="Q82" s="32">
        <f>'Custodial Allocations-Dec24'!B135</f>
        <v/>
      </c>
      <c r="S82" s="32">
        <f>'Custodial Allocations-Dec24'!A213</f>
        <v/>
      </c>
      <c r="T82" s="32">
        <f>'Custodial Allocations-Dec24'!B213</f>
        <v/>
      </c>
    </row>
    <row r="84">
      <c r="M84" s="32">
        <f>'Custodial Allocations-Dec24'!A60</f>
        <v/>
      </c>
      <c r="N84" s="32">
        <f>'Custodial Allocations-Dec24'!B60</f>
        <v/>
      </c>
      <c r="P84" s="32">
        <f>'Custodial Allocations-Dec24'!A137</f>
        <v/>
      </c>
      <c r="Q84" s="32">
        <f>'Custodial Allocations-Dec24'!B137</f>
        <v/>
      </c>
      <c r="S84" s="32">
        <f>'Custodial Allocations-Dec24'!A215</f>
        <v/>
      </c>
      <c r="T84" s="32">
        <f>'Custodial Allocations-Dec24'!B215</f>
        <v/>
      </c>
    </row>
    <row r="86">
      <c r="A86" s="273" t="inlineStr">
        <is>
          <t>Conservative</t>
        </is>
      </c>
    </row>
    <row r="87">
      <c r="A87" s="32" t="inlineStr">
        <is>
          <t>U.S. Equity</t>
        </is>
      </c>
      <c r="B87" s="32">
        <f>'BLUIX in Models'!$D$5+'Custodial Allocations-Dec24'!$B64</f>
        <v/>
      </c>
      <c r="C87" s="143">
        <f>1-SUM(C88:C99)</f>
        <v/>
      </c>
      <c r="E87" s="32" t="inlineStr">
        <is>
          <t>U.S. Equity</t>
        </is>
      </c>
      <c r="F87" s="32">
        <f>'BLUIX in Models'!$D$5+'Custodial Allocations-Dec24'!B141</f>
        <v/>
      </c>
      <c r="G87" s="143">
        <f>1-SUM(G88:G99)</f>
        <v/>
      </c>
      <c r="I87" s="32" t="inlineStr">
        <is>
          <t>U.S. Equity</t>
        </is>
      </c>
      <c r="J87" s="32">
        <f>'BLUIX in Models'!$D$5+'Custodial Allocations-Dec24'!B219</f>
        <v/>
      </c>
      <c r="K87" s="143">
        <f>1-SUM(K88:K99)</f>
        <v/>
      </c>
      <c r="M87" s="32">
        <f>'Custodial Allocations-Dec24'!A63</f>
        <v/>
      </c>
      <c r="N87" s="32">
        <f>'Custodial Allocations-Dec24'!B63</f>
        <v/>
      </c>
      <c r="P87" s="32">
        <f>'Custodial Allocations-Dec24'!A140</f>
        <v/>
      </c>
      <c r="Q87" s="32">
        <f>'Custodial Allocations-Dec24'!B140</f>
        <v/>
      </c>
      <c r="S87" s="32">
        <f>'Custodial Allocations-Dec24'!A218</f>
        <v/>
      </c>
      <c r="T87" s="32">
        <f>'Custodial Allocations-Dec24'!B218</f>
        <v/>
      </c>
    </row>
    <row r="88">
      <c r="A88" t="inlineStr">
        <is>
          <t>Foreign Developed</t>
        </is>
      </c>
      <c r="B88" s="32">
        <f>'BLUIX in Models'!$D$6+'Custodial Allocations-Dec24'!$B65</f>
        <v/>
      </c>
      <c r="C88" s="143">
        <f>ROUND(B88,3)</f>
        <v/>
      </c>
      <c r="E88" s="32" t="inlineStr">
        <is>
          <t>Foreign Developed</t>
        </is>
      </c>
      <c r="F88" s="32">
        <f>'BLUIX in Models'!$D$6+'Custodial Allocations-Dec24'!B142</f>
        <v/>
      </c>
      <c r="G88" s="143">
        <f>ROUND(F88,3)</f>
        <v/>
      </c>
      <c r="I88" s="32" t="inlineStr">
        <is>
          <t>Foreign Developed</t>
        </is>
      </c>
      <c r="J88" s="32">
        <f>'BLUIX in Models'!$D$6+'Custodial Allocations-Dec24'!B220</f>
        <v/>
      </c>
      <c r="K88" s="143">
        <f>ROUND(J88,3)</f>
        <v/>
      </c>
      <c r="M88" s="32">
        <f>'Custodial Allocations-Dec24'!A64</f>
        <v/>
      </c>
      <c r="N88" s="32">
        <f>'Custodial Allocations-Dec24'!B64</f>
        <v/>
      </c>
      <c r="P88" s="32">
        <f>'Custodial Allocations-Dec24'!A141</f>
        <v/>
      </c>
      <c r="Q88" s="32">
        <f>'Custodial Allocations-Dec24'!B141</f>
        <v/>
      </c>
      <c r="S88" s="32">
        <f>'Custodial Allocations-Dec24'!A219</f>
        <v/>
      </c>
      <c r="T88" s="32">
        <f>'Custodial Allocations-Dec24'!B219</f>
        <v/>
      </c>
    </row>
    <row r="89">
      <c r="A89" t="inlineStr">
        <is>
          <t>Emerging Markets</t>
        </is>
      </c>
      <c r="B89" s="32">
        <f>'BLUIX in Models'!$D$7+'Custodial Allocations-Dec24'!$B66</f>
        <v/>
      </c>
      <c r="C89" s="143">
        <f>ROUND(B89,3)</f>
        <v/>
      </c>
      <c r="E89" s="32" t="inlineStr">
        <is>
          <t>Emerging Markets</t>
        </is>
      </c>
      <c r="F89" s="32">
        <f>'BLUIX in Models'!$D$7+'Custodial Allocations-Dec24'!B143</f>
        <v/>
      </c>
      <c r="G89" s="143">
        <f>ROUND(F89,3)</f>
        <v/>
      </c>
      <c r="I89" s="32" t="inlineStr">
        <is>
          <t>Emerging Markets</t>
        </is>
      </c>
      <c r="J89" s="32">
        <f>'BLUIX in Models'!$D$7+'Custodial Allocations-Dec24'!B221</f>
        <v/>
      </c>
      <c r="K89" s="143">
        <f>ROUND(J89,3)</f>
        <v/>
      </c>
      <c r="M89" s="32">
        <f>'Custodial Allocations-Dec24'!A65</f>
        <v/>
      </c>
      <c r="N89" s="32">
        <f>'Custodial Allocations-Dec24'!B65</f>
        <v/>
      </c>
      <c r="P89" s="32">
        <f>'Custodial Allocations-Dec24'!A142</f>
        <v/>
      </c>
      <c r="Q89" s="32">
        <f>'Custodial Allocations-Dec24'!B142</f>
        <v/>
      </c>
      <c r="S89" s="32">
        <f>'Custodial Allocations-Dec24'!A220</f>
        <v/>
      </c>
      <c r="T89" s="32">
        <f>'Custodial Allocations-Dec24'!B220</f>
        <v/>
      </c>
    </row>
    <row r="90">
      <c r="A90" t="inlineStr">
        <is>
          <t>REITS</t>
        </is>
      </c>
      <c r="B90" s="32">
        <f>'BLUIX in Models'!$D$8+'Custodial Allocations-Dec24'!$B67</f>
        <v/>
      </c>
      <c r="C90" s="143">
        <f>ROUND(B90,3)</f>
        <v/>
      </c>
      <c r="E90" s="32" t="inlineStr">
        <is>
          <t>REITS</t>
        </is>
      </c>
      <c r="F90" s="32">
        <f>'BLUIX in Models'!$D$8+'Custodial Allocations-Dec24'!B144</f>
        <v/>
      </c>
      <c r="G90" s="143">
        <f>ROUND(F90,3)</f>
        <v/>
      </c>
      <c r="I90" s="32" t="inlineStr">
        <is>
          <t>REITS</t>
        </is>
      </c>
      <c r="J90" s="32">
        <f>'BLUIX in Models'!$D$8+'Custodial Allocations-Dec24'!B222</f>
        <v/>
      </c>
      <c r="K90" s="143">
        <f>ROUND(J90,3)</f>
        <v/>
      </c>
      <c r="M90" s="32">
        <f>'Custodial Allocations-Dec24'!A66</f>
        <v/>
      </c>
      <c r="N90" s="32">
        <f>'Custodial Allocations-Dec24'!B66</f>
        <v/>
      </c>
      <c r="P90" s="32">
        <f>'Custodial Allocations-Dec24'!A143</f>
        <v/>
      </c>
      <c r="Q90" s="32">
        <f>'Custodial Allocations-Dec24'!B143</f>
        <v/>
      </c>
      <c r="S90" s="32">
        <f>'Custodial Allocations-Dec24'!A221</f>
        <v/>
      </c>
      <c r="T90" s="32">
        <f>'Custodial Allocations-Dec24'!B221</f>
        <v/>
      </c>
    </row>
    <row r="91">
      <c r="A91" t="inlineStr">
        <is>
          <t>U.S. Equity (Hedged)</t>
        </is>
      </c>
      <c r="B91" s="32">
        <f>'BLUIX in Models'!$D$9+'Custodial Allocations-Dec24'!$B68</f>
        <v/>
      </c>
      <c r="C91" s="143">
        <f>ROUND(B91,3)</f>
        <v/>
      </c>
      <c r="E91" s="32" t="inlineStr">
        <is>
          <t>U.S. Equity (Hedged)</t>
        </is>
      </c>
      <c r="F91" s="32">
        <f>'BLUIX in Models'!$D$9+'Custodial Allocations-Dec24'!B145</f>
        <v/>
      </c>
      <c r="G91" s="143">
        <f>ROUND(F91,3)</f>
        <v/>
      </c>
      <c r="I91" s="32" t="inlineStr">
        <is>
          <t>U.S. Equity (Hedged)</t>
        </is>
      </c>
      <c r="J91" s="32">
        <f>'BLUIX in Models'!$D$9+'Custodial Allocations-Dec24'!B223</f>
        <v/>
      </c>
      <c r="K91" s="143">
        <f>ROUND(J91,3)</f>
        <v/>
      </c>
      <c r="M91" s="32">
        <f>'Custodial Allocations-Dec24'!A67</f>
        <v/>
      </c>
      <c r="N91" s="32">
        <f>'Custodial Allocations-Dec24'!B67</f>
        <v/>
      </c>
      <c r="P91" s="32">
        <f>'Custodial Allocations-Dec24'!A144</f>
        <v/>
      </c>
      <c r="Q91" s="32">
        <f>'Custodial Allocations-Dec24'!B144</f>
        <v/>
      </c>
      <c r="S91" s="32">
        <f>'Custodial Allocations-Dec24'!A222</f>
        <v/>
      </c>
      <c r="T91" s="32">
        <f>'Custodial Allocations-Dec24'!B222</f>
        <v/>
      </c>
    </row>
    <row r="92">
      <c r="A92" t="inlineStr">
        <is>
          <t>U.S. Govt IT</t>
        </is>
      </c>
      <c r="B92" s="32">
        <f>'BLUIX in Models'!$D$10+'Custodial Allocations-Dec24'!$B69</f>
        <v/>
      </c>
      <c r="C92" s="143">
        <f>ROUND(B92,3)</f>
        <v/>
      </c>
      <c r="E92" s="32" t="inlineStr">
        <is>
          <t>U.S. Govt IT</t>
        </is>
      </c>
      <c r="F92" s="32">
        <f>'BLUIX in Models'!$D$10+'Custodial Allocations-Dec24'!B146</f>
        <v/>
      </c>
      <c r="G92" s="143">
        <f>ROUND(F92,3)</f>
        <v/>
      </c>
      <c r="I92" s="32" t="inlineStr">
        <is>
          <t>U.S. Govt IT</t>
        </is>
      </c>
      <c r="J92" s="32">
        <f>'BLUIX in Models'!$D$10+'Custodial Allocations-Dec24'!B224</f>
        <v/>
      </c>
      <c r="K92" s="143">
        <f>ROUND(J92,3)</f>
        <v/>
      </c>
      <c r="M92" s="32">
        <f>'Custodial Allocations-Dec24'!A68</f>
        <v/>
      </c>
      <c r="N92" s="32">
        <f>'Custodial Allocations-Dec24'!B68</f>
        <v/>
      </c>
      <c r="P92" s="32">
        <f>'Custodial Allocations-Dec24'!A145</f>
        <v/>
      </c>
      <c r="Q92" s="32">
        <f>'Custodial Allocations-Dec24'!B145</f>
        <v/>
      </c>
      <c r="S92" s="32">
        <f>'Custodial Allocations-Dec24'!A223</f>
        <v/>
      </c>
      <c r="T92" s="32">
        <f>'Custodial Allocations-Dec24'!B223</f>
        <v/>
      </c>
    </row>
    <row r="93">
      <c r="A93" t="inlineStr">
        <is>
          <t>Foreign Bonds</t>
        </is>
      </c>
      <c r="B93" s="32">
        <f>'BLUIX in Models'!$D$11+'Custodial Allocations-Dec24'!$B70</f>
        <v/>
      </c>
      <c r="C93" s="143">
        <f>ROUND(B93,3)</f>
        <v/>
      </c>
      <c r="E93" s="32" t="inlineStr">
        <is>
          <t>Foreign Bonds</t>
        </is>
      </c>
      <c r="F93" s="32">
        <f>'BLUIX in Models'!$D$11+'Custodial Allocations-Dec24'!B147</f>
        <v/>
      </c>
      <c r="G93" s="143">
        <f>ROUND(F93,3)</f>
        <v/>
      </c>
      <c r="I93" s="32" t="inlineStr">
        <is>
          <t>Foreign Bonds</t>
        </is>
      </c>
      <c r="J93" s="32">
        <f>'BLUIX in Models'!$D$11+'Custodial Allocations-Dec24'!B225</f>
        <v/>
      </c>
      <c r="K93" s="143">
        <f>ROUND(J93,3)</f>
        <v/>
      </c>
      <c r="M93" s="32">
        <f>'Custodial Allocations-Dec24'!A69</f>
        <v/>
      </c>
      <c r="N93" s="32">
        <f>'Custodial Allocations-Dec24'!B69</f>
        <v/>
      </c>
      <c r="P93" s="32">
        <f>'Custodial Allocations-Dec24'!A146</f>
        <v/>
      </c>
      <c r="Q93" s="32">
        <f>'Custodial Allocations-Dec24'!B146</f>
        <v/>
      </c>
      <c r="S93" s="32">
        <f>'Custodial Allocations-Dec24'!A224</f>
        <v/>
      </c>
      <c r="T93" s="32">
        <f>'Custodial Allocations-Dec24'!B224</f>
        <v/>
      </c>
    </row>
    <row r="94">
      <c r="A94" t="inlineStr">
        <is>
          <t>TIPs</t>
        </is>
      </c>
      <c r="B94" s="32">
        <f>'BLUIX in Models'!$D$12+'Custodial Allocations-Dec24'!$B71</f>
        <v/>
      </c>
      <c r="C94" s="143">
        <f>ROUND(B94,3)</f>
        <v/>
      </c>
      <c r="E94" s="32" t="inlineStr">
        <is>
          <t>TIPs</t>
        </is>
      </c>
      <c r="F94" s="32">
        <f>'BLUIX in Models'!$D$12+'Custodial Allocations-Dec24'!B148</f>
        <v/>
      </c>
      <c r="G94" s="143">
        <f>ROUND(F94,3)</f>
        <v/>
      </c>
      <c r="I94" s="32" t="inlineStr">
        <is>
          <t>TIPs</t>
        </is>
      </c>
      <c r="J94" s="32">
        <f>'BLUIX in Models'!$D$12+'Custodial Allocations-Dec24'!B226</f>
        <v/>
      </c>
      <c r="K94" s="143">
        <f>ROUND(J94,3)</f>
        <v/>
      </c>
      <c r="M94" s="32">
        <f>'Custodial Allocations-Dec24'!A70</f>
        <v/>
      </c>
      <c r="N94" s="32">
        <f>'Custodial Allocations-Dec24'!B70</f>
        <v/>
      </c>
      <c r="P94" s="32">
        <f>'Custodial Allocations-Dec24'!A147</f>
        <v/>
      </c>
      <c r="Q94" s="32">
        <f>'Custodial Allocations-Dec24'!B147</f>
        <v/>
      </c>
      <c r="S94" s="32">
        <f>'Custodial Allocations-Dec24'!A225</f>
        <v/>
      </c>
      <c r="T94" s="32">
        <f>'Custodial Allocations-Dec24'!B225</f>
        <v/>
      </c>
    </row>
    <row r="95">
      <c r="A95" t="inlineStr">
        <is>
          <t>Gold</t>
        </is>
      </c>
      <c r="B95" s="32">
        <f>'BLUIX in Models'!$D$13+'Custodial Allocations-Dec24'!$B72</f>
        <v/>
      </c>
      <c r="C95" s="143">
        <f>ROUND(B95,3)</f>
        <v/>
      </c>
      <c r="E95" s="32" t="inlineStr">
        <is>
          <t>Gold</t>
        </is>
      </c>
      <c r="F95" s="32">
        <f>'BLUIX in Models'!$D$13+'Custodial Allocations-Dec24'!B149</f>
        <v/>
      </c>
      <c r="G95" s="143">
        <f>ROUND(F95,3)</f>
        <v/>
      </c>
      <c r="I95" s="32" t="inlineStr">
        <is>
          <t>Gold</t>
        </is>
      </c>
      <c r="J95" s="32">
        <f>'BLUIX in Models'!$D$13+'Custodial Allocations-Dec24'!B227</f>
        <v/>
      </c>
      <c r="K95" s="143">
        <f>ROUND(J95,3)</f>
        <v/>
      </c>
      <c r="M95" s="32">
        <f>'Custodial Allocations-Dec24'!A71</f>
        <v/>
      </c>
      <c r="N95" s="32">
        <f>'Custodial Allocations-Dec24'!B71</f>
        <v/>
      </c>
      <c r="P95" s="32">
        <f>'Custodial Allocations-Dec24'!A148</f>
        <v/>
      </c>
      <c r="Q95" s="32">
        <f>'Custodial Allocations-Dec24'!B148</f>
        <v/>
      </c>
      <c r="S95" s="32">
        <f>'Custodial Allocations-Dec24'!A226</f>
        <v/>
      </c>
      <c r="T95" s="32">
        <f>'Custodial Allocations-Dec24'!B226</f>
        <v/>
      </c>
    </row>
    <row r="96">
      <c r="A96" t="inlineStr">
        <is>
          <t>U.S. Govt ST</t>
        </is>
      </c>
      <c r="B96" s="32">
        <f>'BLUIX in Models'!$D$14+'Custodial Allocations-Dec24'!$B73</f>
        <v/>
      </c>
      <c r="C96" s="143">
        <f>ROUND(B96,3)</f>
        <v/>
      </c>
      <c r="E96" s="32" t="inlineStr">
        <is>
          <t>U.S. Govt ST</t>
        </is>
      </c>
      <c r="F96" s="32">
        <f>'BLUIX in Models'!$D$14+'Custodial Allocations-Dec24'!B150</f>
        <v/>
      </c>
      <c r="G96" s="143">
        <f>ROUND(F96,3)</f>
        <v/>
      </c>
      <c r="I96" s="32" t="inlineStr">
        <is>
          <t>U.S. Govt ST</t>
        </is>
      </c>
      <c r="J96" s="32">
        <f>'BLUIX in Models'!$D$14+'Custodial Allocations-Dec24'!B228</f>
        <v/>
      </c>
      <c r="K96" s="143">
        <f>ROUND(J96,3)</f>
        <v/>
      </c>
      <c r="M96" s="32">
        <f>'Custodial Allocations-Dec24'!A72</f>
        <v/>
      </c>
      <c r="N96" s="32">
        <f>'Custodial Allocations-Dec24'!B72</f>
        <v/>
      </c>
      <c r="P96" s="32">
        <f>'Custodial Allocations-Dec24'!A149</f>
        <v/>
      </c>
      <c r="Q96" s="32">
        <f>'Custodial Allocations-Dec24'!B149</f>
        <v/>
      </c>
      <c r="S96" s="32">
        <f>'Custodial Allocations-Dec24'!A227</f>
        <v/>
      </c>
      <c r="T96" s="32">
        <f>'Custodial Allocations-Dec24'!B227</f>
        <v/>
      </c>
    </row>
    <row r="97">
      <c r="A97" t="inlineStr">
        <is>
          <t>U.S. Govt UST</t>
        </is>
      </c>
      <c r="B97" s="32">
        <f>'BLUIX in Models'!$D$15+'Custodial Allocations-Dec24'!B74+'Custodial Allocations-Dec24'!B75+'Custodial Allocations-Dec24'!B76</f>
        <v/>
      </c>
      <c r="C97" s="143">
        <f>IF(ROUND(B97,3)&lt;0.2%,0, ROUND(B97,3))</f>
        <v/>
      </c>
      <c r="E97" s="32" t="inlineStr">
        <is>
          <t>U.S. Govt UST</t>
        </is>
      </c>
      <c r="F97" s="32">
        <f>'BLUIX in Models'!$D$15+'Custodial Allocations-Dec24'!B151+'Custodial Allocations-Dec24'!B152+'Custodial Allocations-Dec24'!B153</f>
        <v/>
      </c>
      <c r="G97" s="143">
        <f>IF(ROUND(F97,3)&lt;0.2%,0, ROUND(F97,3))</f>
        <v/>
      </c>
      <c r="I97" s="32" t="inlineStr">
        <is>
          <t>U.S. Govt UST</t>
        </is>
      </c>
      <c r="J97" s="32">
        <f>'BLUIX in Models'!$D$15+'Custodial Allocations-Dec24'!B229+'Custodial Allocations-Dec24'!B230+'Custodial Allocations-Dec24'!B231</f>
        <v/>
      </c>
      <c r="K97" s="143">
        <f>IF(ROUND(J97,3)&lt;0.2%,0, ROUND(J97,3))</f>
        <v/>
      </c>
      <c r="M97" s="32">
        <f>'Custodial Allocations-Dec24'!A73</f>
        <v/>
      </c>
      <c r="N97" s="32">
        <f>'Custodial Allocations-Dec24'!B73</f>
        <v/>
      </c>
      <c r="P97" s="32">
        <f>'Custodial Allocations-Dec24'!A150</f>
        <v/>
      </c>
      <c r="Q97" s="32">
        <f>'Custodial Allocations-Dec24'!B150</f>
        <v/>
      </c>
      <c r="S97" s="32">
        <f>'Custodial Allocations-Dec24'!A228</f>
        <v/>
      </c>
      <c r="T97" s="32">
        <f>'Custodial Allocations-Dec24'!B228</f>
        <v/>
      </c>
    </row>
    <row r="98">
      <c r="A98" s="85" t="n"/>
      <c r="C98" s="143" t="n"/>
      <c r="E98" s="85" t="n"/>
      <c r="G98" s="143" t="n"/>
      <c r="I98" s="85" t="n"/>
      <c r="M98" s="32">
        <f>'Custodial Allocations-Dec24'!A74</f>
        <v/>
      </c>
      <c r="N98" s="32">
        <f>'Custodial Allocations-Dec24'!B74</f>
        <v/>
      </c>
      <c r="P98" s="32">
        <f>'Custodial Allocations-Dec24'!A151</f>
        <v/>
      </c>
      <c r="Q98" s="32">
        <f>'Custodial Allocations-Dec24'!B151</f>
        <v/>
      </c>
      <c r="S98" s="32">
        <f>'Custodial Allocations-Dec24'!A229</f>
        <v/>
      </c>
      <c r="T98" s="32">
        <f>'Custodial Allocations-Dec24'!B229</f>
        <v/>
      </c>
    </row>
    <row r="99">
      <c r="A99" s="33" t="inlineStr">
        <is>
          <t>Cash</t>
        </is>
      </c>
      <c r="B99" s="32">
        <f>1-SUM(B87:B97)</f>
        <v/>
      </c>
      <c r="C99" s="143" t="n">
        <v>0.02</v>
      </c>
      <c r="E99" s="61" t="inlineStr">
        <is>
          <t>Cash</t>
        </is>
      </c>
      <c r="F99" s="32">
        <f>1-SUM(F87:F97)</f>
        <v/>
      </c>
      <c r="G99" s="143" t="n">
        <v>0.02</v>
      </c>
      <c r="I99" s="61" t="inlineStr">
        <is>
          <t>Cash</t>
        </is>
      </c>
      <c r="J99" s="32">
        <f>1-SUM(J87:J97)</f>
        <v/>
      </c>
      <c r="K99" s="143" t="n">
        <v>0.02</v>
      </c>
      <c r="M99" s="32">
        <f>'Custodial Allocations-Dec24'!A75</f>
        <v/>
      </c>
      <c r="N99" s="32">
        <f>'Custodial Allocations-Dec24'!B75</f>
        <v/>
      </c>
      <c r="P99" s="32">
        <f>'Custodial Allocations-Dec24'!A152</f>
        <v/>
      </c>
      <c r="Q99" s="32">
        <f>'Custodial Allocations-Dec24'!B152</f>
        <v/>
      </c>
      <c r="S99" s="32">
        <f>'Custodial Allocations-Dec24'!A230</f>
        <v/>
      </c>
      <c r="T99" s="32">
        <f>'Custodial Allocations-Dec24'!B230</f>
        <v/>
      </c>
    </row>
    <row r="100">
      <c r="A100" s="19" t="n"/>
      <c r="E100" s="20" t="n"/>
      <c r="I100" s="20" t="n"/>
      <c r="M100" s="32">
        <f>'Custodial Allocations-Dec24'!A76</f>
        <v/>
      </c>
      <c r="N100" s="32">
        <f>'Custodial Allocations-Dec24'!B76</f>
        <v/>
      </c>
      <c r="P100" s="32">
        <f>'Custodial Allocations-Dec24'!A153</f>
        <v/>
      </c>
      <c r="Q100" s="32">
        <f>'Custodial Allocations-Dec24'!B153</f>
        <v/>
      </c>
      <c r="S100" s="32">
        <f>'Custodial Allocations-Dec24'!A231</f>
        <v/>
      </c>
      <c r="T100" s="32">
        <f>'Custodial Allocations-Dec24'!B231</f>
        <v/>
      </c>
    </row>
    <row r="101">
      <c r="A101" s="33" t="inlineStr">
        <is>
          <t>Total</t>
        </is>
      </c>
      <c r="B101" s="32">
        <f>SUM(B87:B100)</f>
        <v/>
      </c>
      <c r="C101" s="32">
        <f>SUM(C87:C100)</f>
        <v/>
      </c>
      <c r="E101" s="61" t="inlineStr">
        <is>
          <t>Total</t>
        </is>
      </c>
      <c r="F101" s="32">
        <f>SUM(F87:F100)</f>
        <v/>
      </c>
      <c r="G101" s="32">
        <f>SUM(G87:G100)</f>
        <v/>
      </c>
      <c r="I101" s="61" t="inlineStr">
        <is>
          <t>Total</t>
        </is>
      </c>
      <c r="J101" s="32">
        <f>SUM(J87:J100)</f>
        <v/>
      </c>
      <c r="K101" s="143">
        <f>SUM(K87:K100)</f>
        <v/>
      </c>
    </row>
    <row r="102">
      <c r="M102" s="32">
        <f>'Custodial Allocations-Dec24'!A77</f>
        <v/>
      </c>
      <c r="N102" s="32">
        <f>'Custodial Allocations-Dec24'!B77</f>
        <v/>
      </c>
      <c r="P102" s="32">
        <f>'Custodial Allocations-Dec24'!A154</f>
        <v/>
      </c>
      <c r="Q102" s="32">
        <f>'Custodial Allocations-Dec24'!B154</f>
        <v/>
      </c>
      <c r="S102" s="32">
        <f>'Custodial Allocations-Dec24'!A232</f>
        <v/>
      </c>
      <c r="T102" s="32">
        <f>'Custodial Allocations-Dec24'!B232</f>
        <v/>
      </c>
    </row>
    <row r="104">
      <c r="M104" s="32">
        <f>'Custodial Allocations-Dec24'!A79</f>
        <v/>
      </c>
      <c r="N104" s="32">
        <f>'Custodial Allocations-Dec24'!B79</f>
        <v/>
      </c>
      <c r="P104" s="32">
        <f>'Custodial Allocations-Dec24'!A156</f>
        <v/>
      </c>
      <c r="Q104" s="32">
        <f>'Custodial Allocations-Dec24'!B156</f>
        <v/>
      </c>
      <c r="S104" s="32">
        <f>'Custodial Allocations-Dec24'!A234</f>
        <v/>
      </c>
      <c r="T104" s="32">
        <f>'Custodial Allocations-Dec24'!B234</f>
        <v/>
      </c>
    </row>
  </sheetData>
  <mergeCells count="5">
    <mergeCell ref="A46:T46"/>
    <mergeCell ref="A4:T4"/>
    <mergeCell ref="A26:T26"/>
    <mergeCell ref="A86:T86"/>
    <mergeCell ref="A66:T6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>
  <sheetPr>
    <tabColor rgb="FF00B050"/>
    <outlinePr summaryBelow="1" summaryRight="1"/>
    <pageSetUpPr/>
  </sheetPr>
  <dimension ref="B1:BE120"/>
  <sheetViews>
    <sheetView workbookViewId="0">
      <selection activeCell="C16" sqref="C16"/>
    </sheetView>
  </sheetViews>
  <sheetFormatPr baseColWidth="8" defaultRowHeight="14.5"/>
  <cols>
    <col width="14.7265625" bestFit="1" customWidth="1" min="7" max="7"/>
    <col width="38.54296875" bestFit="1" customWidth="1" min="13" max="13"/>
    <col width="14.54296875" bestFit="1" customWidth="1" min="20" max="20"/>
    <col width="11.453125" customWidth="1" min="34" max="34"/>
    <col width="11.453125" customWidth="1" min="37" max="37"/>
    <col width="11.1796875" bestFit="1" customWidth="1" min="46" max="46"/>
  </cols>
  <sheetData>
    <row r="1">
      <c r="N1">
        <f>SUM(N3:N102)</f>
        <v/>
      </c>
      <c r="O1">
        <f>SUM(O3:O102)</f>
        <v/>
      </c>
      <c r="T1" t="inlineStr">
        <is>
          <t>MCP Variations</t>
        </is>
      </c>
      <c r="AH1" s="299">
        <f>SUM(AH3:AH120)</f>
        <v/>
      </c>
      <c r="AI1" s="299">
        <f>SUM(AI3:AI120)</f>
        <v/>
      </c>
      <c r="AJ1" s="299">
        <f>SUM(AJ3:AJ120)</f>
        <v/>
      </c>
      <c r="AK1" s="299">
        <f>SUM(AK3:AK120)</f>
        <v/>
      </c>
      <c r="AL1" s="299">
        <f>SUM(AL3:AL120)</f>
        <v/>
      </c>
      <c r="AM1" s="299">
        <f>SUM(AM3:AM120)</f>
        <v/>
      </c>
      <c r="AN1" s="299">
        <f>SUM(AN3:AN120)</f>
        <v/>
      </c>
      <c r="AO1" s="299">
        <f>SUM(AO3:AO120)</f>
        <v/>
      </c>
      <c r="AP1" s="299">
        <f>SUM(AP3:AP120)</f>
        <v/>
      </c>
      <c r="AQ1" s="299">
        <f>SUM(AQ3:AQ120)</f>
        <v/>
      </c>
      <c r="AR1" s="299">
        <f>SUM(AR3:AR120)</f>
        <v/>
      </c>
      <c r="AT1" s="80" t="inlineStr">
        <is>
          <t>ETF Models</t>
        </is>
      </c>
      <c r="AU1" s="299">
        <f>SUM(AU3:AU22)</f>
        <v/>
      </c>
      <c r="AV1" s="299">
        <f>SUM(AV3:AV22)</f>
        <v/>
      </c>
      <c r="AW1" s="299">
        <f>SUM(AW3:AW22)</f>
        <v/>
      </c>
      <c r="AX1" s="299">
        <f>SUM(AX3:AX22)</f>
        <v/>
      </c>
      <c r="AY1" s="299">
        <f>SUM(AY3:AY22)</f>
        <v/>
      </c>
      <c r="AZ1" s="299">
        <f>SUM(AZ3:AZ22)</f>
        <v/>
      </c>
      <c r="BA1" s="299">
        <f>SUM(BA3:BA22)</f>
        <v/>
      </c>
      <c r="BB1" s="299">
        <f>SUM(BB3:BB22)</f>
        <v/>
      </c>
      <c r="BC1" s="299">
        <f>SUM(BC3:BC22)</f>
        <v/>
      </c>
      <c r="BD1" s="299">
        <f>SUM(BD3:BD22)</f>
        <v/>
      </c>
      <c r="BE1" s="299">
        <f>SUM(BE3:BE22)</f>
        <v/>
      </c>
    </row>
    <row r="2" ht="15" customHeight="1" thickBot="1">
      <c r="B2" s="23" t="inlineStr">
        <is>
          <t>1. Blueprint Model</t>
        </is>
      </c>
      <c r="G2" s="23" t="inlineStr">
        <is>
          <t>2. MCP Model</t>
        </is>
      </c>
      <c r="L2" s="23" t="inlineStr">
        <is>
          <t>3. Latest Values from OEF EMA</t>
        </is>
      </c>
      <c r="Q2" s="23" t="n"/>
      <c r="U2" s="23" t="n">
        <v>1</v>
      </c>
      <c r="V2" s="23" t="n">
        <v>2</v>
      </c>
      <c r="W2" s="23" t="n">
        <v>3</v>
      </c>
      <c r="X2" s="23" t="n">
        <v>4</v>
      </c>
      <c r="Y2" s="23" t="n">
        <v>5</v>
      </c>
      <c r="Z2" s="23" t="n">
        <v>6</v>
      </c>
      <c r="AA2" s="23" t="n">
        <v>7</v>
      </c>
      <c r="AB2" s="23" t="n">
        <v>8</v>
      </c>
      <c r="AC2" s="23" t="n">
        <v>9</v>
      </c>
      <c r="AD2" s="23" t="n">
        <v>10</v>
      </c>
      <c r="AE2" s="23" t="n">
        <v>11</v>
      </c>
      <c r="AH2" s="23" t="n">
        <v>1</v>
      </c>
      <c r="AI2" s="23" t="n">
        <v>2</v>
      </c>
      <c r="AJ2" s="23" t="n">
        <v>3</v>
      </c>
      <c r="AK2" s="23" t="n">
        <v>4</v>
      </c>
      <c r="AL2" s="23" t="n">
        <v>5</v>
      </c>
      <c r="AM2" s="23" t="n">
        <v>6</v>
      </c>
      <c r="AN2" s="23" t="n">
        <v>7</v>
      </c>
      <c r="AO2" s="23" t="n">
        <v>8</v>
      </c>
      <c r="AP2" s="23" t="n">
        <v>9</v>
      </c>
      <c r="AQ2" s="23" t="n">
        <v>10</v>
      </c>
      <c r="AR2" s="23" t="n">
        <v>11</v>
      </c>
      <c r="AU2" s="23" t="n">
        <v>1</v>
      </c>
      <c r="AV2" s="23" t="n">
        <v>2</v>
      </c>
      <c r="AW2" s="23" t="n">
        <v>3</v>
      </c>
      <c r="AX2" s="23" t="n">
        <v>4</v>
      </c>
      <c r="AY2" s="23" t="n">
        <v>5</v>
      </c>
      <c r="AZ2" s="23" t="n">
        <v>6</v>
      </c>
      <c r="BA2" s="23" t="n">
        <v>7</v>
      </c>
      <c r="BB2" s="23" t="n">
        <v>8</v>
      </c>
      <c r="BC2" s="23" t="n">
        <v>9</v>
      </c>
      <c r="BD2" s="23" t="n">
        <v>10</v>
      </c>
      <c r="BE2" s="23" t="n">
        <v>11</v>
      </c>
    </row>
    <row r="3" ht="15" customHeight="1" thickBot="1">
      <c r="G3" t="inlineStr">
        <is>
          <t>Cash</t>
        </is>
      </c>
      <c r="H3" s="1" t="n">
        <v>0.05</v>
      </c>
      <c r="L3" s="69">
        <f>Indexes!K4</f>
        <v/>
      </c>
      <c r="M3" s="69">
        <f>Indexes!L4</f>
        <v/>
      </c>
      <c r="N3" s="218">
        <f>Indexes!M4</f>
        <v/>
      </c>
      <c r="O3">
        <f>ROUND(N3,1)</f>
        <v/>
      </c>
      <c r="Q3" t="inlineStr">
        <is>
          <t>$Cash</t>
        </is>
      </c>
      <c r="R3" s="300" t="n"/>
      <c r="V3" s="301" t="inlineStr">
        <is>
          <t>% of account</t>
        </is>
      </c>
      <c r="W3" s="302" t="n"/>
      <c r="X3" s="302" t="n"/>
      <c r="Y3" s="302" t="n"/>
      <c r="Z3" s="302" t="n"/>
      <c r="AA3" s="302" t="n"/>
      <c r="AB3" s="302" t="n"/>
      <c r="AC3" s="302" t="n"/>
      <c r="AD3" s="302" t="n"/>
      <c r="AE3" s="303" t="n"/>
      <c r="AG3" t="inlineStr">
        <is>
          <t>$CASH</t>
        </is>
      </c>
      <c r="AH3" s="283">
        <f>ROUND(U5,2)*100/2</f>
        <v/>
      </c>
      <c r="AI3" s="283">
        <f>ROUND(V5,2)*100/2</f>
        <v/>
      </c>
      <c r="AJ3" s="283">
        <f>ROUND(W5,2)*100/2</f>
        <v/>
      </c>
      <c r="AK3" s="283">
        <f>ROUND(X5,2)*100/2</f>
        <v/>
      </c>
      <c r="AL3" s="283">
        <f>ROUND(Y5,2)*100/2</f>
        <v/>
      </c>
      <c r="AM3" s="283">
        <f>ROUND(Z5,2)*100/2</f>
        <v/>
      </c>
      <c r="AN3" s="283">
        <f>ROUND(AA5,2)*100/2</f>
        <v/>
      </c>
      <c r="AO3" s="283">
        <f>ROUND(AB5,2)*100/2</f>
        <v/>
      </c>
      <c r="AP3" s="283">
        <f>ROUND(AC5,2)*100/2</f>
        <v/>
      </c>
      <c r="AQ3" s="283">
        <f>ROUND(AD5,2)*100/2</f>
        <v/>
      </c>
      <c r="AR3" s="283">
        <f>ROUND(AE5,2)*100/2</f>
        <v/>
      </c>
      <c r="AS3" s="283" t="n"/>
      <c r="AT3" s="283" t="inlineStr">
        <is>
          <t>$CASH</t>
        </is>
      </c>
      <c r="AU3" s="283">
        <f>AH3</f>
        <v/>
      </c>
      <c r="AV3" s="283">
        <f>AI3</f>
        <v/>
      </c>
      <c r="AW3" s="283">
        <f>AJ3</f>
        <v/>
      </c>
      <c r="AX3" s="283">
        <f>AK3</f>
        <v/>
      </c>
      <c r="AY3" s="283">
        <f>AL3</f>
        <v/>
      </c>
      <c r="AZ3" s="283">
        <f>AM3</f>
        <v/>
      </c>
      <c r="BA3" s="283">
        <f>AN3</f>
        <v/>
      </c>
      <c r="BB3" s="283">
        <f>AO3</f>
        <v/>
      </c>
      <c r="BC3" s="283">
        <f>AP3</f>
        <v/>
      </c>
      <c r="BD3" s="283">
        <f>AQ3</f>
        <v/>
      </c>
      <c r="BE3" s="283">
        <f>AR3</f>
        <v/>
      </c>
    </row>
    <row r="4" ht="15" customHeight="1" thickBot="1">
      <c r="G4" s="138" t="inlineStr">
        <is>
          <t>10% Citigroup &amp; 10% T-Bill</t>
        </is>
      </c>
      <c r="H4" s="1" t="n">
        <v>0.2</v>
      </c>
      <c r="I4" t="inlineStr">
        <is>
          <t>outside of model</t>
        </is>
      </c>
      <c r="L4" s="69">
        <f>Indexes!K5</f>
        <v/>
      </c>
      <c r="M4" s="69">
        <f>Indexes!L5</f>
        <v/>
      </c>
      <c r="N4" s="218">
        <f>Indexes!M5</f>
        <v/>
      </c>
      <c r="O4">
        <f>ROUND(N4,1)</f>
        <v/>
      </c>
      <c r="Q4">
        <f>G6</f>
        <v/>
      </c>
      <c r="R4" s="300" t="n"/>
      <c r="T4" s="23" t="inlineStr">
        <is>
          <t>% not in model</t>
        </is>
      </c>
      <c r="U4" s="151">
        <f>SUM(H4:H5)</f>
        <v/>
      </c>
      <c r="V4" s="151">
        <f>U4+5%</f>
        <v/>
      </c>
      <c r="W4" s="151">
        <f>V4+5%</f>
        <v/>
      </c>
      <c r="X4" s="151">
        <f>W4+5%</f>
        <v/>
      </c>
      <c r="Y4" s="151">
        <f>X4+5%</f>
        <v/>
      </c>
      <c r="Z4" s="151">
        <f>Y4+5%</f>
        <v/>
      </c>
      <c r="AA4" s="151">
        <f>Z4+5%</f>
        <v/>
      </c>
      <c r="AB4" s="151">
        <f>AA4+5%</f>
        <v/>
      </c>
      <c r="AC4" s="151">
        <f>AB4+5%</f>
        <v/>
      </c>
      <c r="AD4" s="151">
        <f>AC4+5%</f>
        <v/>
      </c>
      <c r="AE4" s="151">
        <f>AD4+5%</f>
        <v/>
      </c>
      <c r="AG4" t="inlineStr">
        <is>
          <t>SWVXX</t>
        </is>
      </c>
      <c r="AH4" s="283">
        <f>AH3</f>
        <v/>
      </c>
      <c r="AI4" s="283">
        <f>AI3</f>
        <v/>
      </c>
      <c r="AJ4" s="283">
        <f>AJ3</f>
        <v/>
      </c>
      <c r="AK4" s="283">
        <f>AK3</f>
        <v/>
      </c>
      <c r="AL4" s="283">
        <f>AL3</f>
        <v/>
      </c>
      <c r="AM4" s="283">
        <f>AM3</f>
        <v/>
      </c>
      <c r="AN4" s="283">
        <f>AN3</f>
        <v/>
      </c>
      <c r="AO4" s="283">
        <f>AO3</f>
        <v/>
      </c>
      <c r="AP4" s="283">
        <f>AP3</f>
        <v/>
      </c>
      <c r="AQ4" s="283">
        <f>AQ3</f>
        <v/>
      </c>
      <c r="AR4" s="283">
        <f>AR3</f>
        <v/>
      </c>
      <c r="AS4" s="283" t="n"/>
      <c r="AT4" s="283" t="inlineStr">
        <is>
          <t>SWVXX</t>
        </is>
      </c>
      <c r="AU4" s="283">
        <f>AU3</f>
        <v/>
      </c>
      <c r="AV4" s="283">
        <f>AV3</f>
        <v/>
      </c>
      <c r="AW4" s="283">
        <f>AW3</f>
        <v/>
      </c>
      <c r="AX4" s="283">
        <f>AX3</f>
        <v/>
      </c>
      <c r="AY4" s="283">
        <f>AY3</f>
        <v/>
      </c>
      <c r="AZ4" s="283">
        <f>AZ3</f>
        <v/>
      </c>
      <c r="BA4" s="283">
        <f>BA3</f>
        <v/>
      </c>
      <c r="BB4" s="283">
        <f>BB3</f>
        <v/>
      </c>
      <c r="BC4" s="283">
        <f>BC3</f>
        <v/>
      </c>
      <c r="BD4" s="283">
        <f>BD3</f>
        <v/>
      </c>
      <c r="BE4" s="283">
        <f>BE3</f>
        <v/>
      </c>
    </row>
    <row r="5" ht="15" customHeight="1" thickBot="1">
      <c r="G5" s="154" t="inlineStr">
        <is>
          <t>GRIFX SUB</t>
        </is>
      </c>
      <c r="H5" s="1" t="n">
        <v>0</v>
      </c>
      <c r="I5" t="inlineStr">
        <is>
          <t>outside of model</t>
        </is>
      </c>
      <c r="L5" s="69">
        <f>Indexes!K6</f>
        <v/>
      </c>
      <c r="M5" s="69">
        <f>Indexes!L6</f>
        <v/>
      </c>
      <c r="N5" s="218">
        <f>Indexes!M6</f>
        <v/>
      </c>
      <c r="O5">
        <f>ROUND(N5,1)</f>
        <v/>
      </c>
      <c r="Q5">
        <f>G7</f>
        <v/>
      </c>
      <c r="R5" s="300" t="n"/>
      <c r="T5" t="inlineStr">
        <is>
          <t>Cash</t>
        </is>
      </c>
      <c r="U5" s="141">
        <f>H3</f>
        <v/>
      </c>
      <c r="V5" s="134">
        <f>$U$5/(1-V$4)</f>
        <v/>
      </c>
      <c r="W5" s="134">
        <f>$U$5/(1-W$4)</f>
        <v/>
      </c>
      <c r="X5" s="134">
        <f>$U$5/(1-X$4)</f>
        <v/>
      </c>
      <c r="Y5" s="134">
        <f>$U$5/(1-Y$4)</f>
        <v/>
      </c>
      <c r="Z5" s="134">
        <f>$U$5/(1-Z$4)</f>
        <v/>
      </c>
      <c r="AA5" s="134">
        <f>$U$5/(1-AA$4)</f>
        <v/>
      </c>
      <c r="AB5" s="134">
        <f>$U$5/(1-AB$4)</f>
        <v/>
      </c>
      <c r="AC5" s="134">
        <f>$U$5/(1-AC$4)</f>
        <v/>
      </c>
      <c r="AD5" s="134">
        <f>$U$5/(1-AD$4)</f>
        <v/>
      </c>
      <c r="AE5" s="134">
        <f>$U$5/(1-AE$4)</f>
        <v/>
      </c>
      <c r="AG5">
        <f>Q4</f>
        <v/>
      </c>
      <c r="AH5" s="283">
        <f>ROUND(U6,3)*100</f>
        <v/>
      </c>
      <c r="AI5" s="283">
        <f>ROUND(V6,3)*100</f>
        <v/>
      </c>
      <c r="AJ5" s="283">
        <f>ROUND(W6,3)*100</f>
        <v/>
      </c>
      <c r="AK5" s="283">
        <f>ROUND(X6,3)*100</f>
        <v/>
      </c>
      <c r="AL5" s="283">
        <f>ROUND(Y6,3)*100</f>
        <v/>
      </c>
      <c r="AM5" s="283">
        <f>ROUND(Z6,3)*100</f>
        <v/>
      </c>
      <c r="AN5" s="283">
        <f>ROUND(AA6,3)*100</f>
        <v/>
      </c>
      <c r="AO5" s="283">
        <f>ROUND(AB6,3)*100</f>
        <v/>
      </c>
      <c r="AP5" s="283">
        <f>ROUND(AC6,3)*100</f>
        <v/>
      </c>
      <c r="AQ5" s="283">
        <f>ROUND(AD6,3)*100</f>
        <v/>
      </c>
      <c r="AR5" s="283">
        <f>ROUND(AE6,3)*100</f>
        <v/>
      </c>
      <c r="AT5">
        <f>T6</f>
        <v/>
      </c>
      <c r="AU5" s="283">
        <f>AH5</f>
        <v/>
      </c>
      <c r="AV5" s="283">
        <f>AI5</f>
        <v/>
      </c>
      <c r="AW5" s="283">
        <f>AJ5</f>
        <v/>
      </c>
      <c r="AX5" s="283">
        <f>AK5</f>
        <v/>
      </c>
      <c r="AY5" s="283">
        <f>AL5</f>
        <v/>
      </c>
      <c r="AZ5" s="283">
        <f>AM5</f>
        <v/>
      </c>
      <c r="BA5" s="283">
        <f>AN5</f>
        <v/>
      </c>
      <c r="BB5" s="283">
        <f>AO5</f>
        <v/>
      </c>
      <c r="BC5" s="283">
        <f>AP5</f>
        <v/>
      </c>
      <c r="BD5" s="283">
        <f>AQ5</f>
        <v/>
      </c>
      <c r="BE5" s="283">
        <f>AR5</f>
        <v/>
      </c>
    </row>
    <row r="6" ht="15" customHeight="1" thickBot="1">
      <c r="G6" t="inlineStr">
        <is>
          <t>FYT</t>
        </is>
      </c>
      <c r="H6" s="1" t="n">
        <v>0.1</v>
      </c>
      <c r="L6" s="69">
        <f>Indexes!K7</f>
        <v/>
      </c>
      <c r="M6" s="69">
        <f>Indexes!L7</f>
        <v/>
      </c>
      <c r="N6" s="218">
        <f>Indexes!M7</f>
        <v/>
      </c>
      <c r="O6">
        <f>ROUND(N6,1)</f>
        <v/>
      </c>
      <c r="Q6">
        <f>G8</f>
        <v/>
      </c>
      <c r="R6" s="300" t="n"/>
      <c r="T6" t="inlineStr">
        <is>
          <t>FYT</t>
        </is>
      </c>
      <c r="U6" s="141">
        <f>H6</f>
        <v/>
      </c>
      <c r="V6" s="134">
        <f>$U$6/(1-V$4)</f>
        <v/>
      </c>
      <c r="W6" s="134">
        <f>$U$6/(1-W$4)</f>
        <v/>
      </c>
      <c r="X6" s="134">
        <f>$U$6/(1-X$4)</f>
        <v/>
      </c>
      <c r="Y6" s="134">
        <f>$U$6/(1-Y$4)</f>
        <v/>
      </c>
      <c r="Z6" s="134">
        <f>$U$6/(1-Z$4)</f>
        <v/>
      </c>
      <c r="AA6" s="134">
        <f>$U$6/(1-AA$4)</f>
        <v/>
      </c>
      <c r="AB6" s="134">
        <f>$U$6/(1-AB$4)</f>
        <v/>
      </c>
      <c r="AC6" s="134">
        <f>$U$6/(1-AC$4)</f>
        <v/>
      </c>
      <c r="AD6" s="134">
        <f>$U$6/(1-AD$4)</f>
        <v/>
      </c>
      <c r="AE6" s="134">
        <f>$U$6/(1-AE$4)</f>
        <v/>
      </c>
      <c r="AG6">
        <f>Q5</f>
        <v/>
      </c>
      <c r="AH6" s="283">
        <f>ROUND(U7,3)*100</f>
        <v/>
      </c>
      <c r="AI6" s="283">
        <f>ROUND(V7,3)*100</f>
        <v/>
      </c>
      <c r="AJ6" s="283">
        <f>ROUND(W7,3)*100</f>
        <v/>
      </c>
      <c r="AK6" s="283">
        <f>ROUND(X7,3)*100</f>
        <v/>
      </c>
      <c r="AL6" s="283">
        <f>ROUND(Y7,3)*100</f>
        <v/>
      </c>
      <c r="AM6" s="283">
        <f>ROUND(Z7,3)*100</f>
        <v/>
      </c>
      <c r="AN6" s="283">
        <f>ROUND(AA7,3)*100</f>
        <v/>
      </c>
      <c r="AO6" s="283">
        <f>ROUND(AB7,3)*100</f>
        <v/>
      </c>
      <c r="AP6" s="283">
        <f>ROUND(AC7,3)*100</f>
        <v/>
      </c>
      <c r="AQ6" s="283">
        <f>ROUND(AD7,3)*100</f>
        <v/>
      </c>
      <c r="AR6" s="283">
        <f>ROUND(AE7,3)*100</f>
        <v/>
      </c>
      <c r="AT6">
        <f>T7</f>
        <v/>
      </c>
      <c r="AU6" s="283">
        <f>AH6</f>
        <v/>
      </c>
      <c r="AV6" s="283">
        <f>AI6</f>
        <v/>
      </c>
      <c r="AW6" s="283">
        <f>AJ6</f>
        <v/>
      </c>
      <c r="AX6" s="283">
        <f>AK6</f>
        <v/>
      </c>
      <c r="AY6" s="283">
        <f>AL6</f>
        <v/>
      </c>
      <c r="AZ6" s="283">
        <f>AM6</f>
        <v/>
      </c>
      <c r="BA6" s="283">
        <f>AN6</f>
        <v/>
      </c>
      <c r="BB6" s="283">
        <f>AO6</f>
        <v/>
      </c>
      <c r="BC6" s="283">
        <f>AP6</f>
        <v/>
      </c>
      <c r="BD6" s="283">
        <f>AQ6</f>
        <v/>
      </c>
      <c r="BE6" s="283">
        <f>AR6</f>
        <v/>
      </c>
    </row>
    <row r="7" ht="15" customHeight="1" thickBot="1">
      <c r="G7" t="inlineStr">
        <is>
          <t>DYNI</t>
        </is>
      </c>
      <c r="H7" s="1" t="n">
        <v>0.04</v>
      </c>
      <c r="L7" s="69">
        <f>Indexes!K8</f>
        <v/>
      </c>
      <c r="M7" s="69">
        <f>Indexes!L8</f>
        <v/>
      </c>
      <c r="N7" s="218">
        <f>Indexes!M8</f>
        <v/>
      </c>
      <c r="O7">
        <f>ROUND(N7,1)</f>
        <v/>
      </c>
      <c r="Q7">
        <f>G9</f>
        <v/>
      </c>
      <c r="R7" s="300" t="n"/>
      <c r="T7">
        <f>G7</f>
        <v/>
      </c>
      <c r="U7" s="141">
        <f>H7</f>
        <v/>
      </c>
      <c r="V7" s="134">
        <f>$U$7/(1-V$4)</f>
        <v/>
      </c>
      <c r="W7" s="134">
        <f>$U$7/(1-W$4)</f>
        <v/>
      </c>
      <c r="X7" s="134">
        <f>$U$7/(1-X$4)</f>
        <v/>
      </c>
      <c r="Y7" s="134">
        <f>$U$7/(1-Y$4)</f>
        <v/>
      </c>
      <c r="Z7" s="134">
        <f>$U$7/(1-Z$4)</f>
        <v/>
      </c>
      <c r="AA7" s="134">
        <f>$U$7/(1-AA$4)</f>
        <v/>
      </c>
      <c r="AB7" s="134">
        <f>$U$7/(1-AB$4)</f>
        <v/>
      </c>
      <c r="AC7" s="134">
        <f>$U$7/(1-AC$4)</f>
        <v/>
      </c>
      <c r="AD7" s="134">
        <f>$U$7/(1-AD$4)</f>
        <v/>
      </c>
      <c r="AE7" s="134">
        <f>$U$7/(1-AE$4)</f>
        <v/>
      </c>
      <c r="AG7">
        <f>Q7</f>
        <v/>
      </c>
      <c r="AH7" s="283">
        <f>ROUND(U9,3)*100</f>
        <v/>
      </c>
      <c r="AI7" s="283">
        <f>ROUND(V9,3)*100</f>
        <v/>
      </c>
      <c r="AJ7" s="283">
        <f>ROUND(W9,3)*100</f>
        <v/>
      </c>
      <c r="AK7" s="283">
        <f>ROUND(X9,3)*100</f>
        <v/>
      </c>
      <c r="AL7" s="283">
        <f>ROUND(Y9,3)*100</f>
        <v/>
      </c>
      <c r="AM7" s="283">
        <f>ROUND(Z9,3)*100</f>
        <v/>
      </c>
      <c r="AN7" s="283">
        <f>ROUND(AA9,3)*100</f>
        <v/>
      </c>
      <c r="AO7" s="283">
        <f>ROUND(AB9,3)*100</f>
        <v/>
      </c>
      <c r="AP7" s="283">
        <f>ROUND(AC9,3)*100</f>
        <v/>
      </c>
      <c r="AQ7" s="283">
        <f>ROUND(AD9,3)*100</f>
        <v/>
      </c>
      <c r="AR7" s="283">
        <f>ROUND(AE9,3)*100</f>
        <v/>
      </c>
      <c r="AT7">
        <f>T8</f>
        <v/>
      </c>
      <c r="AU7" s="283">
        <f>ROUND(U8,3)*100</f>
        <v/>
      </c>
      <c r="AV7" s="283">
        <f>ROUND(V8,3)*100</f>
        <v/>
      </c>
      <c r="AW7" s="283">
        <f>ROUND(W8,3)*100</f>
        <v/>
      </c>
      <c r="AX7" s="283">
        <f>ROUND(X8,3)*100</f>
        <v/>
      </c>
      <c r="AY7" s="283">
        <f>ROUND(Y8,3)*100</f>
        <v/>
      </c>
      <c r="AZ7" s="283">
        <f>ROUND(Z8,3)*100</f>
        <v/>
      </c>
      <c r="BA7" s="283">
        <f>ROUND(AA8,3)*100</f>
        <v/>
      </c>
      <c r="BB7" s="283">
        <f>ROUND(AB8,3)*100</f>
        <v/>
      </c>
      <c r="BC7" s="283">
        <f>ROUND(AC8,3)*100</f>
        <v/>
      </c>
      <c r="BD7" s="283">
        <f>ROUND(AD8,3)*100</f>
        <v/>
      </c>
      <c r="BE7" s="283">
        <f>ROUND(AE8,3)*100</f>
        <v/>
      </c>
    </row>
    <row r="8" ht="15" customHeight="1" thickBot="1">
      <c r="G8" t="inlineStr">
        <is>
          <t>NVDA</t>
        </is>
      </c>
      <c r="H8" s="1" t="n">
        <v>0.05</v>
      </c>
      <c r="L8" s="69">
        <f>Indexes!K9</f>
        <v/>
      </c>
      <c r="M8" s="69">
        <f>Indexes!L9</f>
        <v/>
      </c>
      <c r="N8" s="218">
        <f>Indexes!M9</f>
        <v/>
      </c>
      <c r="O8">
        <f>ROUND(N8,1)</f>
        <v/>
      </c>
      <c r="Q8">
        <f>G11</f>
        <v/>
      </c>
      <c r="R8" s="300" t="n"/>
      <c r="T8" t="inlineStr">
        <is>
          <t>NVDA</t>
        </is>
      </c>
      <c r="U8" s="141">
        <f>H8</f>
        <v/>
      </c>
      <c r="V8" s="134">
        <f>$U$8/(1-V$4)</f>
        <v/>
      </c>
      <c r="W8" s="134">
        <f>$U$8/(1-W$4)</f>
        <v/>
      </c>
      <c r="X8" s="134">
        <f>$U$8/(1-X$4)</f>
        <v/>
      </c>
      <c r="Y8" s="134">
        <f>$U$8/(1-Y$4)</f>
        <v/>
      </c>
      <c r="Z8" s="134">
        <f>$U$8/(1-Z$4)</f>
        <v/>
      </c>
      <c r="AA8" s="134">
        <f>$U$8/(1-AA$4)</f>
        <v/>
      </c>
      <c r="AB8" s="134">
        <f>$U$8/(1-AB$4)</f>
        <v/>
      </c>
      <c r="AC8" s="134">
        <f>$U$8/(1-AC$4)</f>
        <v/>
      </c>
      <c r="AD8" s="134">
        <f>$U$8/(1-AD$4)</f>
        <v/>
      </c>
      <c r="AE8" s="134">
        <f>$U$8/(1-AE$4)</f>
        <v/>
      </c>
      <c r="AG8">
        <f>Q8</f>
        <v/>
      </c>
      <c r="AH8" s="283">
        <f>MAX(0,100-SUM(AH3:AH7)-SUM(AH9:AH120))</f>
        <v/>
      </c>
      <c r="AI8" s="283">
        <f>MAX(0,100-SUM(AI3:AI7)-SUM(AI9:AI120))</f>
        <v/>
      </c>
      <c r="AJ8" s="283">
        <f>MAX(0,100-SUM(AJ3:AJ7)-SUM(AJ9:AJ120))</f>
        <v/>
      </c>
      <c r="AK8" s="283">
        <f>MAX(0,100-SUM(AK3:AK7)-SUM(AK9:AK120))</f>
        <v/>
      </c>
      <c r="AL8" s="283">
        <f>MAX(0,100-SUM(AL3:AL7)-SUM(AL9:AL120))</f>
        <v/>
      </c>
      <c r="AM8" s="283">
        <f>MAX(0,100-SUM(AM3:AM7)-SUM(AM9:AM120))</f>
        <v/>
      </c>
      <c r="AN8" s="283">
        <f>MAX(0,100-SUM(AN3:AN7)-SUM(AN9:AN120))</f>
        <v/>
      </c>
      <c r="AO8" s="283">
        <f>MAX(0,100-SUM(AO3:AO7)-SUM(AO9:AO120))</f>
        <v/>
      </c>
      <c r="AP8" s="283">
        <f>MAX(0,100-SUM(AP3:AP7)-SUM(AP9:AP120))</f>
        <v/>
      </c>
      <c r="AQ8" s="283">
        <f>MAX(0,100-SUM(AQ3:AQ7)-SUM(AQ9:AQ120))</f>
        <v/>
      </c>
      <c r="AR8" s="283">
        <f>MAX(0,100-SUM(AR3:AR7)-SUM(AR9:AR120))</f>
        <v/>
      </c>
      <c r="AT8">
        <f>T9</f>
        <v/>
      </c>
      <c r="AU8" s="283">
        <f>AH7</f>
        <v/>
      </c>
      <c r="AV8" s="283">
        <f>AI7</f>
        <v/>
      </c>
      <c r="AW8" s="283">
        <f>AJ7</f>
        <v/>
      </c>
      <c r="AX8" s="283">
        <f>AK7</f>
        <v/>
      </c>
      <c r="AY8" s="283">
        <f>AL7</f>
        <v/>
      </c>
      <c r="AZ8" s="283">
        <f>AM7</f>
        <v/>
      </c>
      <c r="BA8" s="283">
        <f>AN7</f>
        <v/>
      </c>
      <c r="BB8" s="283">
        <f>AO7</f>
        <v/>
      </c>
      <c r="BC8" s="283">
        <f>AP7</f>
        <v/>
      </c>
      <c r="BD8" s="283">
        <f>AQ7</f>
        <v/>
      </c>
      <c r="BE8" s="283">
        <f>AR7</f>
        <v/>
      </c>
    </row>
    <row r="9" ht="15" customHeight="1" thickBot="1">
      <c r="B9" s="80" t="inlineStr">
        <is>
          <t>SPTM is OEF Indiv Stock Strategy</t>
        </is>
      </c>
      <c r="C9" s="12" t="n"/>
      <c r="D9" s="12" t="n"/>
      <c r="E9" s="12" t="n"/>
      <c r="G9" t="inlineStr">
        <is>
          <t>FXO</t>
        </is>
      </c>
      <c r="H9" s="1" t="n">
        <v>0</v>
      </c>
      <c r="I9" s="1">
        <f>SUM(H3:H9)</f>
        <v/>
      </c>
      <c r="L9" s="69">
        <f>Indexes!K10</f>
        <v/>
      </c>
      <c r="M9" s="69">
        <f>Indexes!L10</f>
        <v/>
      </c>
      <c r="N9" s="218">
        <f>Indexes!M10</f>
        <v/>
      </c>
      <c r="O9">
        <f>ROUND(N9,1)</f>
        <v/>
      </c>
      <c r="Q9">
        <f>G13</f>
        <v/>
      </c>
      <c r="T9" t="inlineStr">
        <is>
          <t>FXO</t>
        </is>
      </c>
      <c r="U9" s="141">
        <f>H9</f>
        <v/>
      </c>
      <c r="V9" s="134">
        <f>$U$9/(1-V$4)</f>
        <v/>
      </c>
      <c r="W9" s="134">
        <f>$U$9/(1-W$4)</f>
        <v/>
      </c>
      <c r="X9" s="134">
        <f>$U$9/(1-X$4)</f>
        <v/>
      </c>
      <c r="Y9" s="134">
        <f>$U$9/(1-Y$4)</f>
        <v/>
      </c>
      <c r="Z9" s="134">
        <f>$U$9/(1-Z$4)</f>
        <v/>
      </c>
      <c r="AA9" s="134">
        <f>$U$9/(1-AA$4)</f>
        <v/>
      </c>
      <c r="AB9" s="134">
        <f>$U$9/(1-AB$4)</f>
        <v/>
      </c>
      <c r="AC9" s="134">
        <f>$U$9/(1-AC$4)</f>
        <v/>
      </c>
      <c r="AD9" s="134">
        <f>$U$9/(1-AD$4)</f>
        <v/>
      </c>
      <c r="AE9" s="134">
        <f>$U$9/(1-AE$4)</f>
        <v/>
      </c>
      <c r="AG9">
        <f>Q9</f>
        <v/>
      </c>
      <c r="AH9" s="283">
        <f>ROUND((1-U$10)*100*$C13,1)</f>
        <v/>
      </c>
      <c r="AI9" s="283">
        <f>ROUND((1-V$10)*100*$C13,1)</f>
        <v/>
      </c>
      <c r="AJ9" s="283">
        <f>ROUND((1-W$10)*100*$C13,1)</f>
        <v/>
      </c>
      <c r="AK9" s="283">
        <f>ROUND((1-X$10)*100*$C13,1)</f>
        <v/>
      </c>
      <c r="AL9" s="283">
        <f>ROUND((1-Y$10)*100*$C13,1)</f>
        <v/>
      </c>
      <c r="AM9" s="283">
        <f>ROUND((1-Z$10)*100*$C13,1)</f>
        <v/>
      </c>
      <c r="AN9" s="283">
        <f>ROUND((1-AA$10)*100*$C13,1)</f>
        <v/>
      </c>
      <c r="AO9" s="283">
        <f>ROUND((1-AB$10)*100*$C13,1)</f>
        <v/>
      </c>
      <c r="AP9" s="283">
        <f>ROUND((1-AC$10)*100*$C13,1)</f>
        <v/>
      </c>
      <c r="AQ9" s="283">
        <f>ROUND((1-AD$10)*100*$C13,1)</f>
        <v/>
      </c>
      <c r="AR9" s="283">
        <f>ROUND((1-AE$10)*100*$C13,1)</f>
        <v/>
      </c>
      <c r="AT9" t="inlineStr">
        <is>
          <t>BLUIX</t>
        </is>
      </c>
      <c r="AU9" s="283">
        <f>AH8</f>
        <v/>
      </c>
      <c r="AV9" s="283">
        <f>AI8</f>
        <v/>
      </c>
      <c r="AW9" s="283">
        <f>AJ8</f>
        <v/>
      </c>
      <c r="AX9" s="283">
        <f>AK8</f>
        <v/>
      </c>
      <c r="AY9" s="283">
        <f>AL8</f>
        <v/>
      </c>
      <c r="AZ9" s="283">
        <f>AM8</f>
        <v/>
      </c>
      <c r="BA9" s="283">
        <f>AN8</f>
        <v/>
      </c>
      <c r="BB9" s="283">
        <f>AO8</f>
        <v/>
      </c>
      <c r="BC9" s="283">
        <f>AP8</f>
        <v/>
      </c>
      <c r="BD9" s="283">
        <f>AQ8</f>
        <v/>
      </c>
      <c r="BE9" s="283">
        <f>AR8</f>
        <v/>
      </c>
    </row>
    <row r="10" ht="15" customHeight="1" thickBot="1">
      <c r="B10" s="23" t="inlineStr">
        <is>
          <t>Tactical (S20) Growth with Single Stocks</t>
        </is>
      </c>
      <c r="C10" s="33" t="n"/>
      <c r="D10" s="33" t="n"/>
      <c r="E10" s="33" t="n"/>
      <c r="L10" s="69">
        <f>Indexes!K11</f>
        <v/>
      </c>
      <c r="M10" s="69">
        <f>Indexes!L11</f>
        <v/>
      </c>
      <c r="N10" s="218">
        <f>Indexes!M11</f>
        <v/>
      </c>
      <c r="O10">
        <f>ROUND(N10,1)</f>
        <v/>
      </c>
      <c r="Q10">
        <f>G14</f>
        <v/>
      </c>
      <c r="R10" s="283" t="n"/>
      <c r="U10" s="1">
        <f>SUM(U5:U9)</f>
        <v/>
      </c>
      <c r="V10" s="1">
        <f>SUM(V5:V9)</f>
        <v/>
      </c>
      <c r="W10" s="1">
        <f>SUM(W5:W9)</f>
        <v/>
      </c>
      <c r="X10" s="1">
        <f>SUM(X5:X9)</f>
        <v/>
      </c>
      <c r="Y10" s="1">
        <f>SUM(Y5:Y9)</f>
        <v/>
      </c>
      <c r="Z10" s="1">
        <f>SUM(Z5:Z9)</f>
        <v/>
      </c>
      <c r="AA10" s="1">
        <f>SUM(AA5:AA9)</f>
        <v/>
      </c>
      <c r="AB10" s="1">
        <f>SUM(AB5:AB9)</f>
        <v/>
      </c>
      <c r="AC10" s="1">
        <f>SUM(AC5:AC9)</f>
        <v/>
      </c>
      <c r="AD10" s="1">
        <f>SUM(AD5:AD9)</f>
        <v/>
      </c>
      <c r="AE10" s="1">
        <f>SUM(AE5:AE9)</f>
        <v/>
      </c>
      <c r="AG10">
        <f>Q10</f>
        <v/>
      </c>
      <c r="AH10" s="283">
        <f>ROUND((1-U$10)*100*$C14,1)</f>
        <v/>
      </c>
      <c r="AI10" s="283">
        <f>ROUND((1-V$10)*100*$C14,1)</f>
        <v/>
      </c>
      <c r="AJ10" s="283">
        <f>ROUND((1-W$10)*100*$C14,1)</f>
        <v/>
      </c>
      <c r="AK10" s="283">
        <f>ROUND((1-X$10)*100*$C14,1)</f>
        <v/>
      </c>
      <c r="AL10" s="283">
        <f>ROUND((1-Y$10)*100*$C14,1)</f>
        <v/>
      </c>
      <c r="AM10" s="283">
        <f>ROUND((1-Z$10)*100*$C14,1)</f>
        <v/>
      </c>
      <c r="AN10" s="283">
        <f>ROUND((1-AA$10)*100*$C14,1)</f>
        <v/>
      </c>
      <c r="AO10" s="283">
        <f>ROUND((1-AB$10)*100*$C14,1)</f>
        <v/>
      </c>
      <c r="AP10" s="283">
        <f>ROUND((1-AC$10)*100*$C14,1)</f>
        <v/>
      </c>
      <c r="AQ10" s="283">
        <f>ROUND((1-AD$10)*100*$C14,1)</f>
        <v/>
      </c>
      <c r="AR10" s="283">
        <f>ROUND((1-AE$10)*100*$C14,1)</f>
        <v/>
      </c>
      <c r="AT10">
        <f>AG9</f>
        <v/>
      </c>
      <c r="AU10" s="283">
        <f>AH9</f>
        <v/>
      </c>
      <c r="AV10" s="283">
        <f>AI9</f>
        <v/>
      </c>
      <c r="AW10" s="283">
        <f>AJ9</f>
        <v/>
      </c>
      <c r="AX10" s="283">
        <f>AK9</f>
        <v/>
      </c>
      <c r="AY10" s="283">
        <f>AL9</f>
        <v/>
      </c>
      <c r="AZ10" s="283">
        <f>AM9</f>
        <v/>
      </c>
      <c r="BA10" s="283">
        <f>AN9</f>
        <v/>
      </c>
      <c r="BB10" s="283">
        <f>AO9</f>
        <v/>
      </c>
      <c r="BC10" s="283">
        <f>AP9</f>
        <v/>
      </c>
      <c r="BD10" s="283">
        <f>AQ9</f>
        <v/>
      </c>
      <c r="BE10" s="283">
        <f>AR9</f>
        <v/>
      </c>
    </row>
    <row r="11" ht="15" customHeight="1" thickBot="1">
      <c r="B11" t="inlineStr">
        <is>
          <t>BLUIX</t>
        </is>
      </c>
      <c r="C11" s="3">
        <f>'BLUIX in Models'!$B$4</f>
        <v/>
      </c>
      <c r="D11" s="61">
        <f>'ETF MTD'!$ADE$28/'ETF MTD'!$ADE$3-1</f>
        <v/>
      </c>
      <c r="E11" s="61">
        <f>C11*D11</f>
        <v/>
      </c>
      <c r="G11">
        <f>B11</f>
        <v/>
      </c>
      <c r="H11" s="3">
        <f>(1-$I$9)*C11</f>
        <v/>
      </c>
      <c r="L11" s="69">
        <f>Indexes!K12</f>
        <v/>
      </c>
      <c r="M11" s="69">
        <f>Indexes!L12</f>
        <v/>
      </c>
      <c r="N11" s="218">
        <f>Indexes!M12</f>
        <v/>
      </c>
      <c r="O11">
        <f>ROUND(N11,1)</f>
        <v/>
      </c>
      <c r="Q11">
        <f>G15</f>
        <v/>
      </c>
      <c r="R11" s="283" t="n"/>
      <c r="AG11">
        <f>Q11</f>
        <v/>
      </c>
      <c r="AH11" s="283">
        <f>ROUND((1-U$10)*100*$C15,1)</f>
        <v/>
      </c>
      <c r="AI11" s="283">
        <f>ROUND((1-V$10)*100*$C15,1)</f>
        <v/>
      </c>
      <c r="AJ11" s="283">
        <f>ROUND((1-W$10)*100*$C15,1)</f>
        <v/>
      </c>
      <c r="AK11" s="283">
        <f>ROUND((1-X$10)*100*$C15,1)</f>
        <v/>
      </c>
      <c r="AL11" s="283">
        <f>ROUND((1-Y$10)*100*$C15,1)</f>
        <v/>
      </c>
      <c r="AM11" s="283">
        <f>ROUND((1-Z$10)*100*$C15,1)</f>
        <v/>
      </c>
      <c r="AN11" s="283">
        <f>ROUND((1-AA$10)*100*$C15,1)</f>
        <v/>
      </c>
      <c r="AO11" s="283">
        <f>ROUND((1-AB$10)*100*$C15,1)</f>
        <v/>
      </c>
      <c r="AP11" s="283">
        <f>ROUND((1-AC$10)*100*$C15,1)</f>
        <v/>
      </c>
      <c r="AQ11" s="283">
        <f>ROUND((1-AD$10)*100*$C15,1)</f>
        <v/>
      </c>
      <c r="AR11" s="283">
        <f>ROUND((1-AE$10)*100*$C15,1)</f>
        <v/>
      </c>
      <c r="AT11">
        <f>AG10</f>
        <v/>
      </c>
      <c r="AU11" s="283">
        <f>AH10</f>
        <v/>
      </c>
      <c r="AV11" s="283">
        <f>AI10</f>
        <v/>
      </c>
      <c r="AW11" s="283">
        <f>AJ10</f>
        <v/>
      </c>
      <c r="AX11" s="283">
        <f>AK10</f>
        <v/>
      </c>
      <c r="AY11" s="283">
        <f>AL10</f>
        <v/>
      </c>
      <c r="AZ11" s="283">
        <f>AM10</f>
        <v/>
      </c>
      <c r="BA11" s="283">
        <f>AN10</f>
        <v/>
      </c>
      <c r="BB11" s="283">
        <f>AO10</f>
        <v/>
      </c>
      <c r="BC11" s="283">
        <f>AP10</f>
        <v/>
      </c>
      <c r="BD11" s="283">
        <f>AQ10</f>
        <v/>
      </c>
      <c r="BE11" s="283">
        <f>AR10</f>
        <v/>
      </c>
    </row>
    <row r="12" ht="15" customHeight="1" thickBot="1">
      <c r="B12" s="14" t="inlineStr">
        <is>
          <t>SPTM</t>
        </is>
      </c>
      <c r="C12" s="3">
        <f>Spartan!G7</f>
        <v/>
      </c>
      <c r="D12" s="61">
        <f>'ETF MTD'!$K$28/'ETF MTD'!$K$3-1</f>
        <v/>
      </c>
      <c r="E12" s="61">
        <f>C12*D12</f>
        <v/>
      </c>
      <c r="G12" t="inlineStr">
        <is>
          <t>OEF Index</t>
        </is>
      </c>
      <c r="H12" s="3">
        <f>(1-$I$9)*C12</f>
        <v/>
      </c>
      <c r="L12" s="69">
        <f>Indexes!K13</f>
        <v/>
      </c>
      <c r="M12" s="69">
        <f>Indexes!L13</f>
        <v/>
      </c>
      <c r="N12" s="218">
        <f>Indexes!M13</f>
        <v/>
      </c>
      <c r="O12">
        <f>ROUND(N12,1)</f>
        <v/>
      </c>
      <c r="Q12">
        <f>G16</f>
        <v/>
      </c>
      <c r="R12" s="283" t="n"/>
      <c r="AG12">
        <f>Q12</f>
        <v/>
      </c>
      <c r="AH12" s="283">
        <f>ROUND((1-U$10)*100*$C16,1)</f>
        <v/>
      </c>
      <c r="AI12" s="283">
        <f>ROUND((1-V$10)*100*$C16,1)</f>
        <v/>
      </c>
      <c r="AJ12" s="283">
        <f>ROUND((1-W$10)*100*$C16,1)</f>
        <v/>
      </c>
      <c r="AK12" s="283">
        <f>ROUND((1-X$10)*100*$C16,1)</f>
        <v/>
      </c>
      <c r="AL12" s="283">
        <f>ROUND((1-Y$10)*100*$C16,1)</f>
        <v/>
      </c>
      <c r="AM12" s="283">
        <f>ROUND((1-Z$10)*100*$C16,1)</f>
        <v/>
      </c>
      <c r="AN12" s="283">
        <f>ROUND((1-AA$10)*100*$C16,1)</f>
        <v/>
      </c>
      <c r="AO12" s="283">
        <f>ROUND((1-AB$10)*100*$C16,1)</f>
        <v/>
      </c>
      <c r="AP12" s="283">
        <f>ROUND((1-AC$10)*100*$C16,1)</f>
        <v/>
      </c>
      <c r="AQ12" s="283">
        <f>ROUND((1-AD$10)*100*$C16,1)</f>
        <v/>
      </c>
      <c r="AR12" s="283">
        <f>ROUND((1-AE$10)*100*$C16,1)</f>
        <v/>
      </c>
      <c r="AT12">
        <f>AG11</f>
        <v/>
      </c>
      <c r="AU12" s="283">
        <f>AH11</f>
        <v/>
      </c>
      <c r="AV12" s="283">
        <f>AI11</f>
        <v/>
      </c>
      <c r="AW12" s="283">
        <f>AJ11</f>
        <v/>
      </c>
      <c r="AX12" s="283">
        <f>AK11</f>
        <v/>
      </c>
      <c r="AY12" s="283">
        <f>AL11</f>
        <v/>
      </c>
      <c r="AZ12" s="283">
        <f>AM11</f>
        <v/>
      </c>
      <c r="BA12" s="283">
        <f>AN11</f>
        <v/>
      </c>
      <c r="BB12" s="283">
        <f>AO11</f>
        <v/>
      </c>
      <c r="BC12" s="283">
        <f>AP11</f>
        <v/>
      </c>
      <c r="BD12" s="283">
        <f>AQ11</f>
        <v/>
      </c>
      <c r="BE12" s="283">
        <f>AR11</f>
        <v/>
      </c>
    </row>
    <row r="13" ht="15" customHeight="1" thickBot="1">
      <c r="B13" t="inlineStr">
        <is>
          <t>SPDW</t>
        </is>
      </c>
      <c r="C13" s="3">
        <f>Spartan!G8</f>
        <v/>
      </c>
      <c r="D13" s="61">
        <f>'ETF MTD'!$VO$28/'ETF MTD'!$VO$3-1</f>
        <v/>
      </c>
      <c r="E13" s="61">
        <f>C13*D13</f>
        <v/>
      </c>
      <c r="G13">
        <f>B13</f>
        <v/>
      </c>
      <c r="H13" s="3">
        <f>(1-$I$9)*C13</f>
        <v/>
      </c>
      <c r="L13" s="69">
        <f>Indexes!K14</f>
        <v/>
      </c>
      <c r="M13" s="69">
        <f>Indexes!L14</f>
        <v/>
      </c>
      <c r="N13" s="218">
        <f>Indexes!M14</f>
        <v/>
      </c>
      <c r="O13">
        <f>ROUND(N13,1)</f>
        <v/>
      </c>
      <c r="Q13">
        <f>G17</f>
        <v/>
      </c>
      <c r="R13" s="283" t="n"/>
      <c r="T13" t="inlineStr">
        <is>
          <t>Cash was 5% but then we sold at least 4% across the board of NVDA and was told to put the proceeds in SWVXX</t>
        </is>
      </c>
      <c r="AG13">
        <f>Q13</f>
        <v/>
      </c>
      <c r="AH13" s="283">
        <f>ROUND((1-U$10)*100*$C17,1)</f>
        <v/>
      </c>
      <c r="AI13" s="283">
        <f>ROUND((1-V$10)*100*$C17,1)</f>
        <v/>
      </c>
      <c r="AJ13" s="283">
        <f>ROUND((1-W$10)*100*$C17,1)</f>
        <v/>
      </c>
      <c r="AK13" s="283">
        <f>ROUND((1-X$10)*100*$C17,1)</f>
        <v/>
      </c>
      <c r="AL13" s="283">
        <f>ROUND((1-Y$10)*100*$C17,1)</f>
        <v/>
      </c>
      <c r="AM13" s="283">
        <f>ROUND((1-Z$10)*100*$C17,1)</f>
        <v/>
      </c>
      <c r="AN13" s="283">
        <f>ROUND((1-AA$10)*100*$C17,1)</f>
        <v/>
      </c>
      <c r="AO13" s="283">
        <f>ROUND((1-AB$10)*100*$C17,1)</f>
        <v/>
      </c>
      <c r="AP13" s="283">
        <f>ROUND((1-AC$10)*100*$C17,1)</f>
        <v/>
      </c>
      <c r="AQ13" s="283">
        <f>ROUND((1-AD$10)*100*$C17,1)</f>
        <v/>
      </c>
      <c r="AR13" s="283">
        <f>ROUND((1-AE$10)*100*$C17,1)</f>
        <v/>
      </c>
      <c r="AT13">
        <f>AG12</f>
        <v/>
      </c>
      <c r="AU13" s="283">
        <f>AH12</f>
        <v/>
      </c>
      <c r="AV13" s="283">
        <f>AI12</f>
        <v/>
      </c>
      <c r="AW13" s="283">
        <f>AJ12</f>
        <v/>
      </c>
      <c r="AX13" s="283">
        <f>AK12</f>
        <v/>
      </c>
      <c r="AY13" s="283">
        <f>AL12</f>
        <v/>
      </c>
      <c r="AZ13" s="283">
        <f>AM12</f>
        <v/>
      </c>
      <c r="BA13" s="283">
        <f>AN12</f>
        <v/>
      </c>
      <c r="BB13" s="283">
        <f>AO12</f>
        <v/>
      </c>
      <c r="BC13" s="283">
        <f>AP12</f>
        <v/>
      </c>
      <c r="BD13" s="283">
        <f>AQ12</f>
        <v/>
      </c>
      <c r="BE13" s="283">
        <f>AR12</f>
        <v/>
      </c>
    </row>
    <row r="14" ht="15" customHeight="1" thickBot="1">
      <c r="B14" t="inlineStr">
        <is>
          <t>SPEM</t>
        </is>
      </c>
      <c r="C14" s="3">
        <f>Spartan!G9</f>
        <v/>
      </c>
      <c r="D14" s="61">
        <f>'ETF MTD'!$PU$28/'ETF MTD'!$PU$3-1</f>
        <v/>
      </c>
      <c r="E14" s="61">
        <f>C14*D14</f>
        <v/>
      </c>
      <c r="G14">
        <f>B14</f>
        <v/>
      </c>
      <c r="H14" s="3">
        <f>(1-$I$9)*C14</f>
        <v/>
      </c>
      <c r="L14" s="69">
        <f>Indexes!K15</f>
        <v/>
      </c>
      <c r="M14" s="69">
        <f>Indexes!L15</f>
        <v/>
      </c>
      <c r="N14" s="218">
        <f>Indexes!M15</f>
        <v/>
      </c>
      <c r="O14">
        <f>ROUND(N14,1)</f>
        <v/>
      </c>
      <c r="Q14">
        <f>G18</f>
        <v/>
      </c>
      <c r="R14" s="283" t="n"/>
      <c r="T14" t="inlineStr">
        <is>
          <t>So increased the cash target to 9%</t>
        </is>
      </c>
      <c r="AG14">
        <f>Q14</f>
        <v/>
      </c>
      <c r="AH14" s="283">
        <f>ROUND((1-U$10)*100*$C18,1)</f>
        <v/>
      </c>
      <c r="AI14" s="283">
        <f>ROUND((1-V$10)*100*$C18,1)</f>
        <v/>
      </c>
      <c r="AJ14" s="283">
        <f>ROUND((1-W$10)*100*$C18,1)</f>
        <v/>
      </c>
      <c r="AK14" s="283">
        <f>ROUND((1-X$10)*100*$C18,1)</f>
        <v/>
      </c>
      <c r="AL14" s="283">
        <f>ROUND((1-Y$10)*100*$C18,1)</f>
        <v/>
      </c>
      <c r="AM14" s="283">
        <f>ROUND((1-Z$10)*100*$C18,1)</f>
        <v/>
      </c>
      <c r="AN14" s="283">
        <f>ROUND((1-AA$10)*100*$C18,1)</f>
        <v/>
      </c>
      <c r="AO14" s="283">
        <f>ROUND((1-AB$10)*100*$C18,1)</f>
        <v/>
      </c>
      <c r="AP14" s="283">
        <f>ROUND((1-AC$10)*100*$C18,1)</f>
        <v/>
      </c>
      <c r="AQ14" s="283">
        <f>ROUND((1-AD$10)*100*$C18,1)</f>
        <v/>
      </c>
      <c r="AR14" s="283">
        <f>ROUND((1-AE$10)*100*$C18,1)</f>
        <v/>
      </c>
      <c r="AT14">
        <f>AG13</f>
        <v/>
      </c>
      <c r="AU14" s="283">
        <f>AH13</f>
        <v/>
      </c>
      <c r="AV14" s="283">
        <f>AI13</f>
        <v/>
      </c>
      <c r="AW14" s="283">
        <f>AJ13</f>
        <v/>
      </c>
      <c r="AX14" s="283">
        <f>AK13</f>
        <v/>
      </c>
      <c r="AY14" s="283">
        <f>AL13</f>
        <v/>
      </c>
      <c r="AZ14" s="283">
        <f>AM13</f>
        <v/>
      </c>
      <c r="BA14" s="283">
        <f>AN13</f>
        <v/>
      </c>
      <c r="BB14" s="283">
        <f>AO13</f>
        <v/>
      </c>
      <c r="BC14" s="283">
        <f>AP13</f>
        <v/>
      </c>
      <c r="BD14" s="283">
        <f>AQ13</f>
        <v/>
      </c>
      <c r="BE14" s="283">
        <f>AR13</f>
        <v/>
      </c>
    </row>
    <row r="15" ht="15" customHeight="1" thickBot="1">
      <c r="B15" t="inlineStr">
        <is>
          <t>USRT</t>
        </is>
      </c>
      <c r="C15" s="3">
        <f>Spartan!G10</f>
        <v/>
      </c>
      <c r="D15" s="61">
        <f>'ETF MTD'!$JU$28/'ETF MTD'!$JU$3-1</f>
        <v/>
      </c>
      <c r="E15" s="61">
        <f>C15*D15</f>
        <v/>
      </c>
      <c r="G15">
        <f>B15</f>
        <v/>
      </c>
      <c r="H15" s="3">
        <f>(1-$I$9)*C15</f>
        <v/>
      </c>
      <c r="L15" s="69">
        <f>Indexes!K16</f>
        <v/>
      </c>
      <c r="M15" s="69">
        <f>Indexes!L16</f>
        <v/>
      </c>
      <c r="N15" s="218">
        <f>Indexes!M16</f>
        <v/>
      </c>
      <c r="O15">
        <f>ROUND(N15,1)</f>
        <v/>
      </c>
      <c r="Q15">
        <f>G19</f>
        <v/>
      </c>
      <c r="R15" s="283" t="n"/>
      <c r="AG15">
        <f>Q15</f>
        <v/>
      </c>
      <c r="AH15" s="283">
        <f>ROUND((1-U$10)*100*$C19,1)</f>
        <v/>
      </c>
      <c r="AI15" s="283">
        <f>ROUND((1-V$10)*100*$C19,1)</f>
        <v/>
      </c>
      <c r="AJ15" s="283">
        <f>ROUND((1-W$10)*100*$C19,1)</f>
        <v/>
      </c>
      <c r="AK15" s="283">
        <f>ROUND((1-X$10)*100*$C19,1)</f>
        <v/>
      </c>
      <c r="AL15" s="283">
        <f>ROUND((1-Y$10)*100*$C19,1)</f>
        <v/>
      </c>
      <c r="AM15" s="283">
        <f>ROUND((1-Z$10)*100*$C19,1)</f>
        <v/>
      </c>
      <c r="AN15" s="283">
        <f>ROUND((1-AA$10)*100*$C19,1)</f>
        <v/>
      </c>
      <c r="AO15" s="283">
        <f>ROUND((1-AB$10)*100*$C19,1)</f>
        <v/>
      </c>
      <c r="AP15" s="283">
        <f>ROUND((1-AC$10)*100*$C19,1)</f>
        <v/>
      </c>
      <c r="AQ15" s="283">
        <f>ROUND((1-AD$10)*100*$C19,1)</f>
        <v/>
      </c>
      <c r="AR15" s="283">
        <f>ROUND((1-AE$10)*100*$C19,1)</f>
        <v/>
      </c>
      <c r="AT15">
        <f>AG14</f>
        <v/>
      </c>
      <c r="AU15" s="283">
        <f>AH14</f>
        <v/>
      </c>
      <c r="AV15" s="283">
        <f>AI14</f>
        <v/>
      </c>
      <c r="AW15" s="283">
        <f>AJ14</f>
        <v/>
      </c>
      <c r="AX15" s="283">
        <f>AK14</f>
        <v/>
      </c>
      <c r="AY15" s="283">
        <f>AL14</f>
        <v/>
      </c>
      <c r="AZ15" s="283">
        <f>AM14</f>
        <v/>
      </c>
      <c r="BA15" s="283">
        <f>AN14</f>
        <v/>
      </c>
      <c r="BB15" s="283">
        <f>AO14</f>
        <v/>
      </c>
      <c r="BC15" s="283">
        <f>AP14</f>
        <v/>
      </c>
      <c r="BD15" s="283">
        <f>AQ14</f>
        <v/>
      </c>
      <c r="BE15" s="283">
        <f>AR14</f>
        <v/>
      </c>
    </row>
    <row r="16" ht="15" customHeight="1" thickBot="1">
      <c r="B16" t="inlineStr">
        <is>
          <t>HEGD</t>
        </is>
      </c>
      <c r="C16" s="3">
        <f>Spartan!G11</f>
        <v/>
      </c>
      <c r="D16" s="61">
        <f>'ETF MTD'!$DO$28/'ETF MTD'!$DO$3-1</f>
        <v/>
      </c>
      <c r="E16" s="61">
        <f>C16*D16</f>
        <v/>
      </c>
      <c r="G16">
        <f>B16</f>
        <v/>
      </c>
      <c r="H16" s="3">
        <f>(1-$I$9)*C16</f>
        <v/>
      </c>
      <c r="L16" s="69">
        <f>Indexes!K17</f>
        <v/>
      </c>
      <c r="M16" s="69">
        <f>Indexes!L17</f>
        <v/>
      </c>
      <c r="N16" s="218">
        <f>Indexes!M17</f>
        <v/>
      </c>
      <c r="O16">
        <f>ROUND(N16,1)</f>
        <v/>
      </c>
      <c r="Q16">
        <f>G20</f>
        <v/>
      </c>
      <c r="R16" s="283" t="n"/>
      <c r="AG16">
        <f>Q16</f>
        <v/>
      </c>
      <c r="AH16" s="283">
        <f>ROUND((1-U$10)*100*$C20,1)</f>
        <v/>
      </c>
      <c r="AI16" s="283">
        <f>ROUND((1-V$10)*100*$C20,1)</f>
        <v/>
      </c>
      <c r="AJ16" s="283">
        <f>ROUND((1-W$10)*100*$C20,1)</f>
        <v/>
      </c>
      <c r="AK16" s="283">
        <f>ROUND((1-X$10)*100*$C20,1)</f>
        <v/>
      </c>
      <c r="AL16" s="283">
        <f>ROUND((1-Y$10)*100*$C20,1)</f>
        <v/>
      </c>
      <c r="AM16" s="283">
        <f>ROUND((1-Z$10)*100*$C20,1)</f>
        <v/>
      </c>
      <c r="AN16" s="283">
        <f>ROUND((1-AA$10)*100*$C20,1)</f>
        <v/>
      </c>
      <c r="AO16" s="283">
        <f>ROUND((1-AB$10)*100*$C20,1)</f>
        <v/>
      </c>
      <c r="AP16" s="283">
        <f>ROUND((1-AC$10)*100*$C20,1)</f>
        <v/>
      </c>
      <c r="AQ16" s="283">
        <f>ROUND((1-AD$10)*100*$C20,1)</f>
        <v/>
      </c>
      <c r="AR16" s="283">
        <f>ROUND((1-AE$10)*100*$C20,1)</f>
        <v/>
      </c>
      <c r="AT16">
        <f>AG15</f>
        <v/>
      </c>
      <c r="AU16" s="283">
        <f>AH15</f>
        <v/>
      </c>
      <c r="AV16" s="283">
        <f>AI15</f>
        <v/>
      </c>
      <c r="AW16" s="283">
        <f>AJ15</f>
        <v/>
      </c>
      <c r="AX16" s="283">
        <f>AK15</f>
        <v/>
      </c>
      <c r="AY16" s="283">
        <f>AL15</f>
        <v/>
      </c>
      <c r="AZ16" s="283">
        <f>AM15</f>
        <v/>
      </c>
      <c r="BA16" s="283">
        <f>AN15</f>
        <v/>
      </c>
      <c r="BB16" s="283">
        <f>AO15</f>
        <v/>
      </c>
      <c r="BC16" s="283">
        <f>AP15</f>
        <v/>
      </c>
      <c r="BD16" s="283">
        <f>AQ15</f>
        <v/>
      </c>
      <c r="BE16" s="283">
        <f>AR15</f>
        <v/>
      </c>
    </row>
    <row r="17" ht="15" customHeight="1" thickBot="1">
      <c r="B17" t="inlineStr">
        <is>
          <t>GOVT</t>
        </is>
      </c>
      <c r="C17" s="3">
        <f>Spartan!G12</f>
        <v/>
      </c>
      <c r="D17" s="61">
        <f>'ETF MTD'!$OW$28/'ETF MTD'!$OW$3-1</f>
        <v/>
      </c>
      <c r="E17" s="61">
        <f>C17*D17</f>
        <v/>
      </c>
      <c r="G17">
        <f>B17</f>
        <v/>
      </c>
      <c r="H17" s="3">
        <f>(1-$I$9)*C17</f>
        <v/>
      </c>
      <c r="L17" s="69">
        <f>Indexes!K18</f>
        <v/>
      </c>
      <c r="M17" s="69">
        <f>Indexes!L18</f>
        <v/>
      </c>
      <c r="N17" s="218">
        <f>Indexes!M18</f>
        <v/>
      </c>
      <c r="O17">
        <f>ROUND(N17,1)</f>
        <v/>
      </c>
      <c r="Q17">
        <f>G21</f>
        <v/>
      </c>
      <c r="R17" s="283" t="n"/>
      <c r="AG17">
        <f>Q17</f>
        <v/>
      </c>
      <c r="AH17" s="283">
        <f>ROUND((1-U$10)*100*$C21,1)</f>
        <v/>
      </c>
      <c r="AI17" s="283">
        <f>ROUND((1-V$10)*100*$C21,1)</f>
        <v/>
      </c>
      <c r="AJ17" s="283">
        <f>ROUND((1-W$10)*100*$C21,1)</f>
        <v/>
      </c>
      <c r="AK17" s="283">
        <f>ROUND((1-X$10)*100*$C21,1)</f>
        <v/>
      </c>
      <c r="AL17" s="283">
        <f>ROUND((1-Y$10)*100*$C21,1)</f>
        <v/>
      </c>
      <c r="AM17" s="283">
        <f>ROUND((1-Z$10)*100*$C21,1)</f>
        <v/>
      </c>
      <c r="AN17" s="283">
        <f>ROUND((1-AA$10)*100*$C21,1)</f>
        <v/>
      </c>
      <c r="AO17" s="283">
        <f>ROUND((1-AB$10)*100*$C21,1)</f>
        <v/>
      </c>
      <c r="AP17" s="283">
        <f>ROUND((1-AC$10)*100*$C21,1)</f>
        <v/>
      </c>
      <c r="AQ17" s="283">
        <f>ROUND((1-AD$10)*100*$C21,1)</f>
        <v/>
      </c>
      <c r="AR17" s="283">
        <f>ROUND((1-AE$10)*100*$C21,1)</f>
        <v/>
      </c>
      <c r="AT17">
        <f>AG16</f>
        <v/>
      </c>
      <c r="AU17" s="283">
        <f>AH16</f>
        <v/>
      </c>
      <c r="AV17" s="283">
        <f>AI16</f>
        <v/>
      </c>
      <c r="AW17" s="283">
        <f>AJ16</f>
        <v/>
      </c>
      <c r="AX17" s="283">
        <f>AK16</f>
        <v/>
      </c>
      <c r="AY17" s="283">
        <f>AL16</f>
        <v/>
      </c>
      <c r="AZ17" s="283">
        <f>AM16</f>
        <v/>
      </c>
      <c r="BA17" s="283">
        <f>AN16</f>
        <v/>
      </c>
      <c r="BB17" s="283">
        <f>AO16</f>
        <v/>
      </c>
      <c r="BC17" s="283">
        <f>AP16</f>
        <v/>
      </c>
      <c r="BD17" s="283">
        <f>AQ16</f>
        <v/>
      </c>
      <c r="BE17" s="283">
        <f>AR16</f>
        <v/>
      </c>
    </row>
    <row r="18" ht="15" customHeight="1" thickBot="1">
      <c r="B18" t="inlineStr">
        <is>
          <t>BWX</t>
        </is>
      </c>
      <c r="C18" s="3">
        <f>Spartan!G13</f>
        <v/>
      </c>
      <c r="D18" s="61">
        <f>'ETF MTD'!$KG$28/'ETF MTD'!$KG$3-1</f>
        <v/>
      </c>
      <c r="E18" s="61">
        <f>C18*D18</f>
        <v/>
      </c>
      <c r="G18">
        <f>B18</f>
        <v/>
      </c>
      <c r="H18" s="3">
        <f>(1-$I$9)*C18</f>
        <v/>
      </c>
      <c r="L18" s="69">
        <f>Indexes!K19</f>
        <v/>
      </c>
      <c r="M18" s="69">
        <f>Indexes!L19</f>
        <v/>
      </c>
      <c r="N18" s="218">
        <f>Indexes!M19</f>
        <v/>
      </c>
      <c r="O18">
        <f>ROUND(N18,1)</f>
        <v/>
      </c>
      <c r="Q18" t="inlineStr">
        <is>
          <t>OPER</t>
        </is>
      </c>
      <c r="R18" s="283" t="n"/>
      <c r="AG18">
        <f>Q18</f>
        <v/>
      </c>
      <c r="AH18" s="283">
        <f>ROUND((1-U$10)*100*$C22/3,1)</f>
        <v/>
      </c>
      <c r="AI18" s="283">
        <f>ROUND((100-SUM(AI$3:AI$7))*$C$22/3,1)</f>
        <v/>
      </c>
      <c r="AJ18" s="283">
        <f>ROUND((100-SUM(AJ$3:AJ$7))*$C$22/3,1)</f>
        <v/>
      </c>
      <c r="AK18" s="283">
        <f>ROUND((100-SUM(AK$3:AK$7))*$C$22/3,1)</f>
        <v/>
      </c>
      <c r="AL18" s="283">
        <f>ROUND((100-SUM(AL$3:AL$7))*$C$22/3,1)</f>
        <v/>
      </c>
      <c r="AM18" s="283">
        <f>ROUND((100-SUM(AM$3:AM$7))*$C$22/3,1)</f>
        <v/>
      </c>
      <c r="AN18" s="283">
        <f>ROUND((100-SUM(AN$3:AN$7))*$C$22/3,1)</f>
        <v/>
      </c>
      <c r="AO18" s="283">
        <f>ROUND((100-SUM(AO$3:AO$7))*$C$22/3,1)</f>
        <v/>
      </c>
      <c r="AP18" s="283">
        <f>ROUND((100-SUM(AP$3:AP$7))*$C$22/3,1)</f>
        <v/>
      </c>
      <c r="AQ18" s="283">
        <f>ROUND((100-SUM(AQ$3:AQ$7))*$C$22/3,1)</f>
        <v/>
      </c>
      <c r="AR18" s="283">
        <f>ROUND((100-SUM(AR$3:AR$7))*$C$22/3,1)</f>
        <v/>
      </c>
      <c r="AT18">
        <f>AG17</f>
        <v/>
      </c>
      <c r="AU18" s="283">
        <f>AH17</f>
        <v/>
      </c>
      <c r="AV18" s="283">
        <f>AI17</f>
        <v/>
      </c>
      <c r="AW18" s="283">
        <f>AJ17</f>
        <v/>
      </c>
      <c r="AX18" s="283">
        <f>AK17</f>
        <v/>
      </c>
      <c r="AY18" s="283">
        <f>AL17</f>
        <v/>
      </c>
      <c r="AZ18" s="283">
        <f>AM17</f>
        <v/>
      </c>
      <c r="BA18" s="283">
        <f>AN17</f>
        <v/>
      </c>
      <c r="BB18" s="283">
        <f>AO17</f>
        <v/>
      </c>
      <c r="BC18" s="283">
        <f>AP17</f>
        <v/>
      </c>
      <c r="BD18" s="283">
        <f>AQ17</f>
        <v/>
      </c>
      <c r="BE18" s="283">
        <f>AR17</f>
        <v/>
      </c>
    </row>
    <row r="19" ht="15" customHeight="1" thickBot="1">
      <c r="B19" t="inlineStr">
        <is>
          <t>SPIP</t>
        </is>
      </c>
      <c r="C19" s="3">
        <f>Spartan!G14</f>
        <v/>
      </c>
      <c r="D19" s="61">
        <f>'ETF MTD'!$DU$28/'ETF MTD'!$DU$3-1</f>
        <v/>
      </c>
      <c r="E19" s="61">
        <f>C19*D19</f>
        <v/>
      </c>
      <c r="G19">
        <f>B19</f>
        <v/>
      </c>
      <c r="H19" s="3">
        <f>(1-$I$9)*C19</f>
        <v/>
      </c>
      <c r="L19" s="69">
        <f>Indexes!K20</f>
        <v/>
      </c>
      <c r="M19" s="69">
        <f>Indexes!L20</f>
        <v/>
      </c>
      <c r="N19" s="218">
        <f>Indexes!M20</f>
        <v/>
      </c>
      <c r="O19">
        <f>ROUND(N19,1)</f>
        <v/>
      </c>
      <c r="Q19" t="inlineStr">
        <is>
          <t>BIL</t>
        </is>
      </c>
      <c r="R19" s="283" t="n"/>
      <c r="AG19">
        <f>Q19</f>
        <v/>
      </c>
      <c r="AH19" s="283">
        <f>AH18</f>
        <v/>
      </c>
      <c r="AI19" s="283">
        <f>AI18</f>
        <v/>
      </c>
      <c r="AJ19" s="283">
        <f>AJ18</f>
        <v/>
      </c>
      <c r="AK19" s="283">
        <f>AK18</f>
        <v/>
      </c>
      <c r="AL19" s="283">
        <f>AL18</f>
        <v/>
      </c>
      <c r="AM19" s="283">
        <f>AM18</f>
        <v/>
      </c>
      <c r="AN19" s="283">
        <f>AN18</f>
        <v/>
      </c>
      <c r="AO19" s="283">
        <f>AO18</f>
        <v/>
      </c>
      <c r="AP19" s="283">
        <f>AP18</f>
        <v/>
      </c>
      <c r="AQ19" s="283">
        <f>AQ18</f>
        <v/>
      </c>
      <c r="AR19" s="283">
        <f>AR18</f>
        <v/>
      </c>
      <c r="AT19">
        <f>AG18</f>
        <v/>
      </c>
      <c r="AU19" s="283">
        <f>AH18</f>
        <v/>
      </c>
      <c r="AV19" s="283">
        <f>AI18</f>
        <v/>
      </c>
      <c r="AW19" s="283">
        <f>AJ18</f>
        <v/>
      </c>
      <c r="AX19" s="283">
        <f>AK18</f>
        <v/>
      </c>
      <c r="AY19" s="283">
        <f>AL18</f>
        <v/>
      </c>
      <c r="AZ19" s="283">
        <f>AM18</f>
        <v/>
      </c>
      <c r="BA19" s="283">
        <f>AN18</f>
        <v/>
      </c>
      <c r="BB19" s="283">
        <f>AO18</f>
        <v/>
      </c>
      <c r="BC19" s="283">
        <f>AP18</f>
        <v/>
      </c>
      <c r="BD19" s="283">
        <f>AQ18</f>
        <v/>
      </c>
      <c r="BE19" s="283">
        <f>AR18</f>
        <v/>
      </c>
    </row>
    <row r="20" ht="15" customHeight="1" thickBot="1">
      <c r="B20" s="33" t="inlineStr">
        <is>
          <t>IAU</t>
        </is>
      </c>
      <c r="C20" s="3">
        <f>Spartan!G15</f>
        <v/>
      </c>
      <c r="D20" s="61">
        <f>'ETF MTD'!$IK$28/'ETF MTD'!$IK$3-1</f>
        <v/>
      </c>
      <c r="E20" s="61">
        <f>C20*D20</f>
        <v/>
      </c>
      <c r="G20">
        <f>B20</f>
        <v/>
      </c>
      <c r="H20" s="3">
        <f>(1-$I$9)*C20</f>
        <v/>
      </c>
      <c r="L20" s="69">
        <f>Indexes!K21</f>
        <v/>
      </c>
      <c r="M20" s="69">
        <f>Indexes!L21</f>
        <v/>
      </c>
      <c r="N20" s="218">
        <f>Indexes!M21</f>
        <v/>
      </c>
      <c r="O20">
        <f>ROUND(N20,1)</f>
        <v/>
      </c>
      <c r="Q20" t="inlineStr">
        <is>
          <t>SGOV</t>
        </is>
      </c>
      <c r="R20" s="283" t="n"/>
      <c r="AG20">
        <f>Q20</f>
        <v/>
      </c>
      <c r="AH20" s="283">
        <f>AH18</f>
        <v/>
      </c>
      <c r="AI20" s="283">
        <f>AI18</f>
        <v/>
      </c>
      <c r="AJ20" s="283">
        <f>AJ18</f>
        <v/>
      </c>
      <c r="AK20" s="283">
        <f>AK18</f>
        <v/>
      </c>
      <c r="AL20" s="283">
        <f>AL18</f>
        <v/>
      </c>
      <c r="AM20" s="283">
        <f>AM18</f>
        <v/>
      </c>
      <c r="AN20" s="283">
        <f>AN18</f>
        <v/>
      </c>
      <c r="AO20" s="283">
        <f>AO18</f>
        <v/>
      </c>
      <c r="AP20" s="283">
        <f>AP18</f>
        <v/>
      </c>
      <c r="AQ20" s="283">
        <f>AQ18</f>
        <v/>
      </c>
      <c r="AR20" s="283">
        <f>AR18</f>
        <v/>
      </c>
      <c r="AT20">
        <f>AG19</f>
        <v/>
      </c>
      <c r="AU20" s="283">
        <f>AH19</f>
        <v/>
      </c>
      <c r="AV20" s="283">
        <f>AI19</f>
        <v/>
      </c>
      <c r="AW20" s="283">
        <f>AJ19</f>
        <v/>
      </c>
      <c r="AX20" s="283">
        <f>AK19</f>
        <v/>
      </c>
      <c r="AY20" s="283">
        <f>AL19</f>
        <v/>
      </c>
      <c r="AZ20" s="283">
        <f>AM19</f>
        <v/>
      </c>
      <c r="BA20" s="283">
        <f>AN19</f>
        <v/>
      </c>
      <c r="BB20" s="283">
        <f>AO19</f>
        <v/>
      </c>
      <c r="BC20" s="283">
        <f>AP19</f>
        <v/>
      </c>
      <c r="BD20" s="283">
        <f>AQ19</f>
        <v/>
      </c>
      <c r="BE20" s="283">
        <f>AR19</f>
        <v/>
      </c>
    </row>
    <row r="21" ht="15" customHeight="1" thickBot="1">
      <c r="B21" s="32" t="inlineStr">
        <is>
          <t>SHY</t>
        </is>
      </c>
      <c r="C21" s="3">
        <f>Spartan!G16</f>
        <v/>
      </c>
      <c r="D21" s="61">
        <f>'ETF MTD'!$ES$28/'ETF MTD'!$ES$3-1</f>
        <v/>
      </c>
      <c r="E21" s="61">
        <f>C21*D21</f>
        <v/>
      </c>
      <c r="G21">
        <f>B21</f>
        <v/>
      </c>
      <c r="H21" s="3">
        <f>(1-$I$9)*C21</f>
        <v/>
      </c>
      <c r="L21" s="69">
        <f>Indexes!K22</f>
        <v/>
      </c>
      <c r="M21" s="69">
        <f>Indexes!L22</f>
        <v/>
      </c>
      <c r="N21" s="218">
        <f>Indexes!M22</f>
        <v/>
      </c>
      <c r="O21">
        <f>ROUND(N21,1)</f>
        <v/>
      </c>
      <c r="Q21">
        <f>L3</f>
        <v/>
      </c>
      <c r="R21" s="283" t="n"/>
      <c r="AG21">
        <f>Q21</f>
        <v/>
      </c>
      <c r="AH21" s="283">
        <f>ROUND(($O3/$O$1)*(1-U$10)*100*$C$12,1)</f>
        <v/>
      </c>
      <c r="AI21" s="283">
        <f>ROUND(($O3/$O$1)*(1-V$10)*100*$C$12,1)</f>
        <v/>
      </c>
      <c r="AJ21" s="283">
        <f>ROUND(($O3/$O$1)*(1-W$10)*100*$C$12,1)</f>
        <v/>
      </c>
      <c r="AK21" s="283">
        <f>ROUND(($O3/$O$1)*(1-X$10)*100*$C$12,1)</f>
        <v/>
      </c>
      <c r="AL21" s="283">
        <f>ROUND(($O3/$O$1)*(1-Y$10)*100*$C$12,1)</f>
        <v/>
      </c>
      <c r="AM21" s="283">
        <f>ROUND(($O3/$O$1)*(1-Z$10)*100*$C$12,1)</f>
        <v/>
      </c>
      <c r="AN21" s="283">
        <f>ROUND(($O3/$O$1)*(1-AA$10)*100*$C$12,1)</f>
        <v/>
      </c>
      <c r="AO21" s="283">
        <f>ROUND(($O3/$O$1)*(1-AB$10)*100*$C$12,1)</f>
        <v/>
      </c>
      <c r="AP21" s="283">
        <f>ROUND(($O3/$O$1)*(1-AC$10)*100*$C$12,1)</f>
        <v/>
      </c>
      <c r="AQ21" s="283">
        <f>ROUND(($O3/$O$1)*(1-AD$10)*100*$C$12,1)</f>
        <v/>
      </c>
      <c r="AR21" s="283">
        <f>ROUND(($O3/$O$1)*(1-AE$10)*100*$C$12,1)</f>
        <v/>
      </c>
      <c r="AT21">
        <f>AG20</f>
        <v/>
      </c>
      <c r="AU21" s="283">
        <f>AH20</f>
        <v/>
      </c>
      <c r="AV21" s="283">
        <f>AI20</f>
        <v/>
      </c>
      <c r="AW21" s="283">
        <f>AJ20</f>
        <v/>
      </c>
      <c r="AX21" s="283">
        <f>AK20</f>
        <v/>
      </c>
      <c r="AY21" s="283">
        <f>AL20</f>
        <v/>
      </c>
      <c r="AZ21" s="283">
        <f>AM20</f>
        <v/>
      </c>
      <c r="BA21" s="283">
        <f>AN20</f>
        <v/>
      </c>
      <c r="BB21" s="283">
        <f>AO20</f>
        <v/>
      </c>
      <c r="BC21" s="283">
        <f>AP20</f>
        <v/>
      </c>
      <c r="BD21" s="283">
        <f>AQ20</f>
        <v/>
      </c>
      <c r="BE21" s="283">
        <f>AR20</f>
        <v/>
      </c>
    </row>
    <row r="22" ht="15" customHeight="1" thickBot="1">
      <c r="B22" t="inlineStr">
        <is>
          <t>U.S. Govt UST</t>
        </is>
      </c>
      <c r="C22" s="3">
        <f>Spartan!G17</f>
        <v/>
      </c>
      <c r="D22" s="61" t="n">
        <v>0</v>
      </c>
      <c r="E22" s="61">
        <f>C22*D22</f>
        <v/>
      </c>
      <c r="G22">
        <f>B22</f>
        <v/>
      </c>
      <c r="H22" s="3">
        <f>(1-$I$9)*C22</f>
        <v/>
      </c>
      <c r="L22" s="69">
        <f>Indexes!K23</f>
        <v/>
      </c>
      <c r="M22" s="69">
        <f>Indexes!L23</f>
        <v/>
      </c>
      <c r="N22" s="218">
        <f>Indexes!M23</f>
        <v/>
      </c>
      <c r="O22">
        <f>ROUND(N22,1)</f>
        <v/>
      </c>
      <c r="Q22">
        <f>L4</f>
        <v/>
      </c>
      <c r="R22" s="283" t="n"/>
      <c r="AG22">
        <f>Q22</f>
        <v/>
      </c>
      <c r="AH22" s="283">
        <f>ROUND(($O4/$O$1)*(1-U$10)*100*$C$12,1)</f>
        <v/>
      </c>
      <c r="AI22" s="283">
        <f>ROUND(($O4/$O$1)*(1-V$10)*100*$C$12,1)</f>
        <v/>
      </c>
      <c r="AJ22" s="283">
        <f>ROUND(($O4/$O$1)*(1-W$10)*100*$C$12,1)</f>
        <v/>
      </c>
      <c r="AK22" s="283">
        <f>ROUND(($O4/$O$1)*(1-X$10)*100*$C$12,1)</f>
        <v/>
      </c>
      <c r="AL22" s="283">
        <f>ROUND(($O4/$O$1)*(1-Y$10)*100*$C$12,1)</f>
        <v/>
      </c>
      <c r="AM22" s="283">
        <f>ROUND(($O4/$O$1)*(1-Z$10)*100*$C$12,1)</f>
        <v/>
      </c>
      <c r="AN22" s="283">
        <f>ROUND(($O4/$O$1)*(1-AA$10)*100*$C$12,1)</f>
        <v/>
      </c>
      <c r="AO22" s="283">
        <f>ROUND(($O4/$O$1)*(1-AB$10)*100*$C$12,1)</f>
        <v/>
      </c>
      <c r="AP22" s="283">
        <f>ROUND(($O4/$O$1)*(1-AC$10)*100*$C$12,1)</f>
        <v/>
      </c>
      <c r="AQ22" s="283">
        <f>ROUND(($O4/$O$1)*(1-AD$10)*100*$C$12,1)</f>
        <v/>
      </c>
      <c r="AR22" s="283">
        <f>ROUND(($O4/$O$1)*(1-AE$10)*100*$C$12,1)</f>
        <v/>
      </c>
      <c r="AT22" t="inlineStr">
        <is>
          <t>SPTM</t>
        </is>
      </c>
      <c r="AU22" s="283">
        <f>100-SUM(AU3:AU21)</f>
        <v/>
      </c>
      <c r="AV22" s="283">
        <f>100-SUM(AV3:AV21)</f>
        <v/>
      </c>
      <c r="AW22" s="283">
        <f>100-SUM(AW3:AW21)</f>
        <v/>
      </c>
      <c r="AX22" s="283">
        <f>100-SUM(AX3:AX21)</f>
        <v/>
      </c>
      <c r="AY22" s="283">
        <f>100-SUM(AY3:AY21)</f>
        <v/>
      </c>
      <c r="AZ22" s="283">
        <f>100-SUM(AZ3:AZ21)</f>
        <v/>
      </c>
      <c r="BA22" s="283">
        <f>100-SUM(BA3:BA21)</f>
        <v/>
      </c>
      <c r="BB22" s="283">
        <f>100-SUM(BB3:BB21)</f>
        <v/>
      </c>
      <c r="BC22" s="283">
        <f>100-SUM(BC3:BC21)</f>
        <v/>
      </c>
      <c r="BD22" s="283">
        <f>100-SUM(BD3:BD21)</f>
        <v/>
      </c>
      <c r="BE22" s="283">
        <f>100-SUM(BE3:BE21)</f>
        <v/>
      </c>
    </row>
    <row r="23" ht="15" customHeight="1" thickBot="1">
      <c r="B23" s="85" t="inlineStr">
        <is>
          <t>OPER/SHV/BIL/FLOT/JPST 10% max</t>
        </is>
      </c>
      <c r="L23" s="69">
        <f>Indexes!K24</f>
        <v/>
      </c>
      <c r="M23" s="69">
        <f>Indexes!L24</f>
        <v/>
      </c>
      <c r="N23" s="218">
        <f>Indexes!M24</f>
        <v/>
      </c>
      <c r="O23">
        <f>ROUND(N23,1)</f>
        <v/>
      </c>
      <c r="Q23">
        <f>L5</f>
        <v/>
      </c>
      <c r="R23" s="283" t="n"/>
      <c r="AG23" s="12">
        <f>Q23</f>
        <v/>
      </c>
      <c r="AH23" s="283">
        <f>ROUND(($O5/$O$1)*(1-U$10)*100*$C$12,1)+ROUND(U8,3)*100</f>
        <v/>
      </c>
      <c r="AI23" s="283">
        <f>ROUND(($O5/$O$1)*(1-V$10)*100*$C$12,1)+ROUND(V8,3)*100</f>
        <v/>
      </c>
      <c r="AJ23" s="283">
        <f>ROUND(($O5/$O$1)*(1-W$10)*100*$C$12,1)+ROUND(W8,3)*100</f>
        <v/>
      </c>
      <c r="AK23" s="283">
        <f>ROUND(($O5/$O$1)*(1-X$10)*100*$C$12,1)+ROUND(X8,3)*100</f>
        <v/>
      </c>
      <c r="AL23" s="283">
        <f>ROUND(($O5/$O$1)*(1-Y$10)*100*$C$12,1)+ROUND(Y8,3)*100</f>
        <v/>
      </c>
      <c r="AM23" s="283">
        <f>ROUND(($O5/$O$1)*(1-Z$10)*100*$C$12,1)+ROUND(Z8,3)*100</f>
        <v/>
      </c>
      <c r="AN23" s="283">
        <f>ROUND(($O5/$O$1)*(1-AA$10)*100*$C$12,1)+ROUND(AA8,3)*100</f>
        <v/>
      </c>
      <c r="AO23" s="283">
        <f>ROUND(($O5/$O$1)*(1-AB$10)*100*$C$12,1)+ROUND(AB8,3)*100</f>
        <v/>
      </c>
      <c r="AP23" s="283">
        <f>ROUND(($O5/$O$1)*(1-AC$10)*100*$C$12,1)+ROUND(AC8,3)*100</f>
        <v/>
      </c>
      <c r="AQ23" s="283">
        <f>ROUND(($O5/$O$1)*(1-AD$10)*100*$C$12,1)+ROUND(AD8,3)*100</f>
        <v/>
      </c>
      <c r="AR23" s="283">
        <f>ROUND(($O5/$O$1)*(1-AE$10)*100*$C$12,1)+ROUND(AE8,3)*100</f>
        <v/>
      </c>
    </row>
    <row r="24" ht="15" customHeight="1" thickBot="1">
      <c r="B24" s="33" t="inlineStr">
        <is>
          <t>Cash</t>
        </is>
      </c>
      <c r="C24" s="3" t="n">
        <v>0.01</v>
      </c>
      <c r="D24" s="61" t="n">
        <v>0</v>
      </c>
      <c r="E24" s="61">
        <f>C24*D24</f>
        <v/>
      </c>
      <c r="G24">
        <f>B24</f>
        <v/>
      </c>
      <c r="H24" s="3">
        <f>(1-$I$9)*C24</f>
        <v/>
      </c>
      <c r="I24" s="3">
        <f>SUM(H11:H24)</f>
        <v/>
      </c>
      <c r="L24" s="69">
        <f>Indexes!K25</f>
        <v/>
      </c>
      <c r="M24" s="69">
        <f>Indexes!L25</f>
        <v/>
      </c>
      <c r="N24" s="218">
        <f>Indexes!M25</f>
        <v/>
      </c>
      <c r="O24">
        <f>ROUND(N24,1)</f>
        <v/>
      </c>
      <c r="Q24">
        <f>L6</f>
        <v/>
      </c>
      <c r="R24" s="283" t="n"/>
      <c r="AG24">
        <f>Q24</f>
        <v/>
      </c>
      <c r="AH24" s="283">
        <f>ROUND(($O6/$O$1)*(1-U$10)*100*$C$12,1)</f>
        <v/>
      </c>
      <c r="AI24" s="283">
        <f>ROUND(($O6/$O$1)*(1-V$10)*100*$C$12,1)</f>
        <v/>
      </c>
      <c r="AJ24" s="283">
        <f>ROUND(($O6/$O$1)*(1-W$10)*100*$C$12,1)</f>
        <v/>
      </c>
      <c r="AK24" s="283">
        <f>ROUND(($O6/$O$1)*(1-X$10)*100*$C$12,1)</f>
        <v/>
      </c>
      <c r="AL24" s="283">
        <f>ROUND(($O6/$O$1)*(1-Y$10)*100*$C$12,1)</f>
        <v/>
      </c>
      <c r="AM24" s="283">
        <f>ROUND(($O6/$O$1)*(1-Z$10)*100*$C$12,1)</f>
        <v/>
      </c>
      <c r="AN24" s="283">
        <f>ROUND(($O6/$O$1)*(1-AA$10)*100*$C$12,1)</f>
        <v/>
      </c>
      <c r="AO24" s="283">
        <f>ROUND(($O6/$O$1)*(1-AB$10)*100*$C$12,1)</f>
        <v/>
      </c>
      <c r="AP24" s="283">
        <f>ROUND(($O6/$O$1)*(1-AC$10)*100*$C$12,1)</f>
        <v/>
      </c>
      <c r="AQ24" s="283">
        <f>ROUND(($O6/$O$1)*(1-AD$10)*100*$C$12,1)</f>
        <v/>
      </c>
      <c r="AR24" s="283">
        <f>ROUND(($O6/$O$1)*(1-AE$10)*100*$C$12,1)</f>
        <v/>
      </c>
    </row>
    <row r="25" ht="15" customHeight="1" thickBot="1">
      <c r="B25" s="33" t="n"/>
      <c r="C25" s="33" t="n"/>
      <c r="D25" s="33" t="n"/>
      <c r="E25" s="33" t="n"/>
      <c r="L25" s="69">
        <f>Indexes!K26</f>
        <v/>
      </c>
      <c r="M25" s="69">
        <f>Indexes!L26</f>
        <v/>
      </c>
      <c r="N25" s="218">
        <f>Indexes!M26</f>
        <v/>
      </c>
      <c r="O25">
        <f>ROUND(N25,1)</f>
        <v/>
      </c>
      <c r="Q25">
        <f>L7</f>
        <v/>
      </c>
      <c r="R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G25">
        <f>Q25</f>
        <v/>
      </c>
      <c r="AH25" s="283">
        <f>ROUND(($O7/$O$1)*(1-U$10)*100*$C$12,1)</f>
        <v/>
      </c>
      <c r="AI25" s="283">
        <f>ROUND(($O7/$O$1)*(1-V$10)*100*$C$12,1)</f>
        <v/>
      </c>
      <c r="AJ25" s="283">
        <f>ROUND(($O7/$O$1)*(1-W$10)*100*$C$12,1)</f>
        <v/>
      </c>
      <c r="AK25" s="283">
        <f>ROUND(($O7/$O$1)*(1-X$10)*100*$C$12,1)</f>
        <v/>
      </c>
      <c r="AL25" s="283">
        <f>ROUND(($O7/$O$1)*(1-Y$10)*100*$C$12,1)</f>
        <v/>
      </c>
      <c r="AM25" s="283">
        <f>ROUND(($O7/$O$1)*(1-Z$10)*100*$C$12,1)</f>
        <v/>
      </c>
      <c r="AN25" s="283">
        <f>ROUND(($O7/$O$1)*(1-AA$10)*100*$C$12,1)</f>
        <v/>
      </c>
      <c r="AO25" s="283">
        <f>ROUND(($O7/$O$1)*(1-AB$10)*100*$C$12,1)</f>
        <v/>
      </c>
      <c r="AP25" s="283">
        <f>ROUND(($O7/$O$1)*(1-AC$10)*100*$C$12,1)</f>
        <v/>
      </c>
      <c r="AQ25" s="283">
        <f>ROUND(($O7/$O$1)*(1-AD$10)*100*$C$12,1)</f>
        <v/>
      </c>
      <c r="AR25" s="283">
        <f>ROUND(($O7/$O$1)*(1-AE$10)*100*$C$12,1)</f>
        <v/>
      </c>
    </row>
    <row r="26" ht="15" customHeight="1" thickBot="1">
      <c r="B26" s="33" t="inlineStr">
        <is>
          <t>Total</t>
        </is>
      </c>
      <c r="C26" s="48">
        <f>SUM(C11:C24)</f>
        <v/>
      </c>
      <c r="D26" s="33" t="n"/>
      <c r="E26" s="46">
        <f>SUM(E11:E24)</f>
        <v/>
      </c>
      <c r="H26" s="1">
        <f>SUM(H3:H24)</f>
        <v/>
      </c>
      <c r="L26" s="69">
        <f>Indexes!K27</f>
        <v/>
      </c>
      <c r="M26" s="69">
        <f>Indexes!L27</f>
        <v/>
      </c>
      <c r="N26" s="218">
        <f>Indexes!M27</f>
        <v/>
      </c>
      <c r="O26">
        <f>ROUND(N26,1)</f>
        <v/>
      </c>
      <c r="Q26">
        <f>L8</f>
        <v/>
      </c>
      <c r="R26" s="283" t="n"/>
      <c r="AG26">
        <f>Q26</f>
        <v/>
      </c>
      <c r="AH26" s="283">
        <f>ROUND(($O8/$O$1)*(1-U$10)*100*$C$12,1)</f>
        <v/>
      </c>
      <c r="AI26" s="283">
        <f>ROUND(($O8/$O$1)*(1-V$10)*100*$C$12,1)</f>
        <v/>
      </c>
      <c r="AJ26" s="283">
        <f>ROUND(($O8/$O$1)*(1-W$10)*100*$C$12,1)</f>
        <v/>
      </c>
      <c r="AK26" s="283">
        <f>ROUND(($O8/$O$1)*(1-X$10)*100*$C$12,1)</f>
        <v/>
      </c>
      <c r="AL26" s="283">
        <f>ROUND(($O8/$O$1)*(1-Y$10)*100*$C$12,1)</f>
        <v/>
      </c>
      <c r="AM26" s="283">
        <f>ROUND(($O8/$O$1)*(1-Z$10)*100*$C$12,1)</f>
        <v/>
      </c>
      <c r="AN26" s="283">
        <f>ROUND(($O8/$O$1)*(1-AA$10)*100*$C$12,1)</f>
        <v/>
      </c>
      <c r="AO26" s="283">
        <f>ROUND(($O8/$O$1)*(1-AB$10)*100*$C$12,1)</f>
        <v/>
      </c>
      <c r="AP26" s="283">
        <f>ROUND(($O8/$O$1)*(1-AC$10)*100*$C$12,1)</f>
        <v/>
      </c>
      <c r="AQ26" s="283">
        <f>ROUND(($O8/$O$1)*(1-AD$10)*100*$C$12,1)</f>
        <v/>
      </c>
      <c r="AR26" s="283">
        <f>ROUND(($O8/$O$1)*(1-AE$10)*100*$C$12,1)</f>
        <v/>
      </c>
    </row>
    <row r="27" ht="15" customHeight="1" thickBot="1">
      <c r="L27" s="69">
        <f>Indexes!K28</f>
        <v/>
      </c>
      <c r="M27" s="69">
        <f>Indexes!L28</f>
        <v/>
      </c>
      <c r="N27" s="218">
        <f>Indexes!M28</f>
        <v/>
      </c>
      <c r="O27">
        <f>ROUND(N27,1)</f>
        <v/>
      </c>
      <c r="Q27">
        <f>L9</f>
        <v/>
      </c>
      <c r="R27" s="283" t="n"/>
      <c r="AG27">
        <f>Q27</f>
        <v/>
      </c>
      <c r="AH27" s="283">
        <f>ROUND(($O9/$O$1)*(1-U$10)*100*$C$12,1)</f>
        <v/>
      </c>
      <c r="AI27" s="283">
        <f>ROUND(($O9/$O$1)*(1-V$10)*100*$C$12,1)</f>
        <v/>
      </c>
      <c r="AJ27" s="283">
        <f>ROUND(($O9/$O$1)*(1-W$10)*100*$C$12,1)</f>
        <v/>
      </c>
      <c r="AK27" s="283">
        <f>ROUND(($O9/$O$1)*(1-X$10)*100*$C$12,1)</f>
        <v/>
      </c>
      <c r="AL27" s="283">
        <f>ROUND(($O9/$O$1)*(1-Y$10)*100*$C$12,1)</f>
        <v/>
      </c>
      <c r="AM27" s="283">
        <f>ROUND(($O9/$O$1)*(1-Z$10)*100*$C$12,1)</f>
        <v/>
      </c>
      <c r="AN27" s="283">
        <f>ROUND(($O9/$O$1)*(1-AA$10)*100*$C$12,1)</f>
        <v/>
      </c>
      <c r="AO27" s="283">
        <f>ROUND(($O9/$O$1)*(1-AB$10)*100*$C$12,1)</f>
        <v/>
      </c>
      <c r="AP27" s="283">
        <f>ROUND(($O9/$O$1)*(1-AC$10)*100*$C$12,1)</f>
        <v/>
      </c>
      <c r="AQ27" s="283">
        <f>ROUND(($O9/$O$1)*(1-AD$10)*100*$C$12,1)</f>
        <v/>
      </c>
      <c r="AR27" s="283">
        <f>ROUND(($O9/$O$1)*(1-AE$10)*100*$C$12,1)</f>
        <v/>
      </c>
    </row>
    <row r="28" ht="15" customHeight="1" thickBot="1">
      <c r="L28" s="69">
        <f>Indexes!K29</f>
        <v/>
      </c>
      <c r="M28" s="69">
        <f>Indexes!L29</f>
        <v/>
      </c>
      <c r="N28" s="218">
        <f>Indexes!M29</f>
        <v/>
      </c>
      <c r="O28">
        <f>ROUND(N28,1)</f>
        <v/>
      </c>
      <c r="Q28">
        <f>L10</f>
        <v/>
      </c>
      <c r="R28" s="283" t="n"/>
      <c r="AG28">
        <f>Q28</f>
        <v/>
      </c>
      <c r="AH28" s="283">
        <f>ROUND(($O10/$O$1)*(1-U$10)*100*$C$12,1)</f>
        <v/>
      </c>
      <c r="AI28" s="283">
        <f>ROUND(($O10/$O$1)*(1-V$10)*100*$C$12,1)</f>
        <v/>
      </c>
      <c r="AJ28" s="283">
        <f>ROUND(($O10/$O$1)*(1-W$10)*100*$C$12,1)</f>
        <v/>
      </c>
      <c r="AK28" s="283">
        <f>ROUND(($O10/$O$1)*(1-X$10)*100*$C$12,1)</f>
        <v/>
      </c>
      <c r="AL28" s="283">
        <f>ROUND(($O10/$O$1)*(1-Y$10)*100*$C$12,1)</f>
        <v/>
      </c>
      <c r="AM28" s="283">
        <f>ROUND(($O10/$O$1)*(1-Z$10)*100*$C$12,1)</f>
        <v/>
      </c>
      <c r="AN28" s="283">
        <f>ROUND(($O10/$O$1)*(1-AA$10)*100*$C$12,1)</f>
        <v/>
      </c>
      <c r="AO28" s="283">
        <f>ROUND(($O10/$O$1)*(1-AB$10)*100*$C$12,1)</f>
        <v/>
      </c>
      <c r="AP28" s="283">
        <f>ROUND(($O10/$O$1)*(1-AC$10)*100*$C$12,1)</f>
        <v/>
      </c>
      <c r="AQ28" s="283">
        <f>ROUND(($O10/$O$1)*(1-AD$10)*100*$C$12,1)</f>
        <v/>
      </c>
      <c r="AR28" s="283">
        <f>ROUND(($O10/$O$1)*(1-AE$10)*100*$C$12,1)</f>
        <v/>
      </c>
    </row>
    <row r="29" ht="15" customHeight="1" thickBot="1">
      <c r="L29" s="69">
        <f>Indexes!K30</f>
        <v/>
      </c>
      <c r="M29" s="69">
        <f>Indexes!L30</f>
        <v/>
      </c>
      <c r="N29" s="218">
        <f>Indexes!M30</f>
        <v/>
      </c>
      <c r="O29">
        <f>ROUND(N29,1)</f>
        <v/>
      </c>
      <c r="Q29">
        <f>L11</f>
        <v/>
      </c>
      <c r="R29" s="283" t="n"/>
      <c r="AG29">
        <f>Q29</f>
        <v/>
      </c>
      <c r="AH29" s="283">
        <f>ROUND(($O11/$O$1)*(1-U$10)*100*$C$12,1)</f>
        <v/>
      </c>
      <c r="AI29" s="283">
        <f>ROUND(($O11/$O$1)*(1-V$10)*100*$C$12,1)</f>
        <v/>
      </c>
      <c r="AJ29" s="283">
        <f>ROUND(($O11/$O$1)*(1-W$10)*100*$C$12,1)</f>
        <v/>
      </c>
      <c r="AK29" s="283">
        <f>ROUND(($O11/$O$1)*(1-X$10)*100*$C$12,1)</f>
        <v/>
      </c>
      <c r="AL29" s="283">
        <f>ROUND(($O11/$O$1)*(1-Y$10)*100*$C$12,1)</f>
        <v/>
      </c>
      <c r="AM29" s="283">
        <f>ROUND(($O11/$O$1)*(1-Z$10)*100*$C$12,1)</f>
        <v/>
      </c>
      <c r="AN29" s="283">
        <f>ROUND(($O11/$O$1)*(1-AA$10)*100*$C$12,1)</f>
        <v/>
      </c>
      <c r="AO29" s="283">
        <f>ROUND(($O11/$O$1)*(1-AB$10)*100*$C$12,1)</f>
        <v/>
      </c>
      <c r="AP29" s="283">
        <f>ROUND(($O11/$O$1)*(1-AC$10)*100*$C$12,1)</f>
        <v/>
      </c>
      <c r="AQ29" s="283">
        <f>ROUND(($O11/$O$1)*(1-AD$10)*100*$C$12,1)</f>
        <v/>
      </c>
      <c r="AR29" s="283">
        <f>ROUND(($O11/$O$1)*(1-AE$10)*100*$C$12,1)</f>
        <v/>
      </c>
    </row>
    <row r="30" ht="15" customHeight="1" thickBot="1">
      <c r="L30" s="69">
        <f>Indexes!K31</f>
        <v/>
      </c>
      <c r="M30" s="69">
        <f>Indexes!L31</f>
        <v/>
      </c>
      <c r="N30" s="218">
        <f>Indexes!M31</f>
        <v/>
      </c>
      <c r="O30">
        <f>ROUND(N30,1)</f>
        <v/>
      </c>
      <c r="Q30">
        <f>L12</f>
        <v/>
      </c>
      <c r="R30" s="283" t="n"/>
      <c r="AG30">
        <f>Q30</f>
        <v/>
      </c>
      <c r="AH30" s="283">
        <f>ROUND(($O12/$O$1)*(1-U$10)*100*$C$12,1)</f>
        <v/>
      </c>
      <c r="AI30" s="283">
        <f>ROUND(($O12/$O$1)*(1-V$10)*100*$C$12,1)</f>
        <v/>
      </c>
      <c r="AJ30" s="283">
        <f>ROUND(($O12/$O$1)*(1-W$10)*100*$C$12,1)</f>
        <v/>
      </c>
      <c r="AK30" s="283">
        <f>ROUND(($O12/$O$1)*(1-X$10)*100*$C$12,1)</f>
        <v/>
      </c>
      <c r="AL30" s="283">
        <f>ROUND(($O12/$O$1)*(1-Y$10)*100*$C$12,1)</f>
        <v/>
      </c>
      <c r="AM30" s="283">
        <f>ROUND(($O12/$O$1)*(1-Z$10)*100*$C$12,1)</f>
        <v/>
      </c>
      <c r="AN30" s="283">
        <f>ROUND(($O12/$O$1)*(1-AA$10)*100*$C$12,1)</f>
        <v/>
      </c>
      <c r="AO30" s="283">
        <f>ROUND(($O12/$O$1)*(1-AB$10)*100*$C$12,1)</f>
        <v/>
      </c>
      <c r="AP30" s="283">
        <f>ROUND(($O12/$O$1)*(1-AC$10)*100*$C$12,1)</f>
        <v/>
      </c>
      <c r="AQ30" s="283">
        <f>ROUND(($O12/$O$1)*(1-AD$10)*100*$C$12,1)</f>
        <v/>
      </c>
      <c r="AR30" s="283">
        <f>ROUND(($O12/$O$1)*(1-AE$10)*100*$C$12,1)</f>
        <v/>
      </c>
    </row>
    <row r="31" ht="15" customHeight="1" thickBot="1">
      <c r="L31" s="69">
        <f>Indexes!K32</f>
        <v/>
      </c>
      <c r="M31" s="69">
        <f>Indexes!L32</f>
        <v/>
      </c>
      <c r="N31" s="218">
        <f>Indexes!M32</f>
        <v/>
      </c>
      <c r="O31">
        <f>ROUND(N31,1)</f>
        <v/>
      </c>
      <c r="Q31">
        <f>L13</f>
        <v/>
      </c>
      <c r="R31" s="283" t="n"/>
      <c r="AG31">
        <f>Q31</f>
        <v/>
      </c>
      <c r="AH31" s="283">
        <f>ROUND(($O13/$O$1)*(1-U$10)*100*$C$12,1)</f>
        <v/>
      </c>
      <c r="AI31" s="283">
        <f>ROUND(($O13/$O$1)*(1-V$10)*100*$C$12,1)</f>
        <v/>
      </c>
      <c r="AJ31" s="283">
        <f>ROUND(($O13/$O$1)*(1-W$10)*100*$C$12,1)</f>
        <v/>
      </c>
      <c r="AK31" s="283">
        <f>ROUND(($O13/$O$1)*(1-X$10)*100*$C$12,1)</f>
        <v/>
      </c>
      <c r="AL31" s="283">
        <f>ROUND(($O13/$O$1)*(1-Y$10)*100*$C$12,1)</f>
        <v/>
      </c>
      <c r="AM31" s="283">
        <f>ROUND(($O13/$O$1)*(1-Z$10)*100*$C$12,1)</f>
        <v/>
      </c>
      <c r="AN31" s="283">
        <f>ROUND(($O13/$O$1)*(1-AA$10)*100*$C$12,1)</f>
        <v/>
      </c>
      <c r="AO31" s="283">
        <f>ROUND(($O13/$O$1)*(1-AB$10)*100*$C$12,1)</f>
        <v/>
      </c>
      <c r="AP31" s="283">
        <f>ROUND(($O13/$O$1)*(1-AC$10)*100*$C$12,1)</f>
        <v/>
      </c>
      <c r="AQ31" s="283">
        <f>ROUND(($O13/$O$1)*(1-AD$10)*100*$C$12,1)</f>
        <v/>
      </c>
      <c r="AR31" s="283">
        <f>ROUND(($O13/$O$1)*(1-AE$10)*100*$C$12,1)</f>
        <v/>
      </c>
    </row>
    <row r="32" ht="15" customHeight="1" thickBot="1">
      <c r="L32" s="69">
        <f>Indexes!K33</f>
        <v/>
      </c>
      <c r="M32" s="69">
        <f>Indexes!L33</f>
        <v/>
      </c>
      <c r="N32" s="218">
        <f>Indexes!M33</f>
        <v/>
      </c>
      <c r="O32">
        <f>ROUND(N32,1)</f>
        <v/>
      </c>
      <c r="Q32">
        <f>L14</f>
        <v/>
      </c>
      <c r="R32" s="283" t="n"/>
      <c r="AG32">
        <f>Q32</f>
        <v/>
      </c>
      <c r="AH32" s="283">
        <f>ROUND(($O14/$O$1)*(1-U$10)*100*$C$12,1)</f>
        <v/>
      </c>
      <c r="AI32" s="283">
        <f>ROUND(($O14/$O$1)*(1-V$10)*100*$C$12,1)</f>
        <v/>
      </c>
      <c r="AJ32" s="283">
        <f>ROUND(($O14/$O$1)*(1-W$10)*100*$C$12,1)</f>
        <v/>
      </c>
      <c r="AK32" s="283">
        <f>ROUND(($O14/$O$1)*(1-X$10)*100*$C$12,1)</f>
        <v/>
      </c>
      <c r="AL32" s="283">
        <f>ROUND(($O14/$O$1)*(1-Y$10)*100*$C$12,1)</f>
        <v/>
      </c>
      <c r="AM32" s="283">
        <f>ROUND(($O14/$O$1)*(1-Z$10)*100*$C$12,1)</f>
        <v/>
      </c>
      <c r="AN32" s="283">
        <f>ROUND(($O14/$O$1)*(1-AA$10)*100*$C$12,1)</f>
        <v/>
      </c>
      <c r="AO32" s="283">
        <f>ROUND(($O14/$O$1)*(1-AB$10)*100*$C$12,1)</f>
        <v/>
      </c>
      <c r="AP32" s="283">
        <f>ROUND(($O14/$O$1)*(1-AC$10)*100*$C$12,1)</f>
        <v/>
      </c>
      <c r="AQ32" s="283">
        <f>ROUND(($O14/$O$1)*(1-AD$10)*100*$C$12,1)</f>
        <v/>
      </c>
      <c r="AR32" s="283">
        <f>ROUND(($O14/$O$1)*(1-AE$10)*100*$C$12,1)</f>
        <v/>
      </c>
    </row>
    <row r="33" ht="15" customHeight="1" thickBot="1">
      <c r="L33" s="69">
        <f>Indexes!K34</f>
        <v/>
      </c>
      <c r="M33" s="69">
        <f>Indexes!L34</f>
        <v/>
      </c>
      <c r="N33" s="218">
        <f>Indexes!M34</f>
        <v/>
      </c>
      <c r="O33">
        <f>ROUND(N33,1)</f>
        <v/>
      </c>
      <c r="Q33">
        <f>L15</f>
        <v/>
      </c>
      <c r="R33" s="283" t="n"/>
      <c r="AG33">
        <f>Q33</f>
        <v/>
      </c>
      <c r="AH33" s="283">
        <f>ROUND(($O15/$O$1)*(1-U$10)*100*$C$12,1)</f>
        <v/>
      </c>
      <c r="AI33" s="283">
        <f>ROUND(($O15/$O$1)*(1-V$10)*100*$C$12,1)</f>
        <v/>
      </c>
      <c r="AJ33" s="283">
        <f>ROUND(($O15/$O$1)*(1-W$10)*100*$C$12,1)</f>
        <v/>
      </c>
      <c r="AK33" s="283">
        <f>ROUND(($O15/$O$1)*(1-X$10)*100*$C$12,1)</f>
        <v/>
      </c>
      <c r="AL33" s="283">
        <f>ROUND(($O15/$O$1)*(1-Y$10)*100*$C$12,1)</f>
        <v/>
      </c>
      <c r="AM33" s="283">
        <f>ROUND(($O15/$O$1)*(1-Z$10)*100*$C$12,1)</f>
        <v/>
      </c>
      <c r="AN33" s="283">
        <f>ROUND(($O15/$O$1)*(1-AA$10)*100*$C$12,1)</f>
        <v/>
      </c>
      <c r="AO33" s="283">
        <f>ROUND(($O15/$O$1)*(1-AB$10)*100*$C$12,1)</f>
        <v/>
      </c>
      <c r="AP33" s="283">
        <f>ROUND(($O15/$O$1)*(1-AC$10)*100*$C$12,1)</f>
        <v/>
      </c>
      <c r="AQ33" s="283">
        <f>ROUND(($O15/$O$1)*(1-AD$10)*100*$C$12,1)</f>
        <v/>
      </c>
      <c r="AR33" s="283">
        <f>ROUND(($O15/$O$1)*(1-AE$10)*100*$C$12,1)</f>
        <v/>
      </c>
    </row>
    <row r="34" ht="15" customHeight="1" thickBot="1">
      <c r="L34" s="69">
        <f>Indexes!K35</f>
        <v/>
      </c>
      <c r="M34" s="69">
        <f>Indexes!L35</f>
        <v/>
      </c>
      <c r="N34" s="218">
        <f>Indexes!M35</f>
        <v/>
      </c>
      <c r="O34">
        <f>ROUND(N34,1)</f>
        <v/>
      </c>
      <c r="Q34">
        <f>L16</f>
        <v/>
      </c>
      <c r="R34" s="283" t="n"/>
      <c r="AG34">
        <f>Q34</f>
        <v/>
      </c>
      <c r="AH34" s="283">
        <f>ROUND(($O16/$O$1)*(1-U$10)*100*$C$12,1)</f>
        <v/>
      </c>
      <c r="AI34" s="283">
        <f>ROUND(($O16/$O$1)*(1-V$10)*100*$C$12,1)</f>
        <v/>
      </c>
      <c r="AJ34" s="283">
        <f>ROUND(($O16/$O$1)*(1-W$10)*100*$C$12,1)</f>
        <v/>
      </c>
      <c r="AK34" s="283">
        <f>ROUND(($O16/$O$1)*(1-X$10)*100*$C$12,1)</f>
        <v/>
      </c>
      <c r="AL34" s="283">
        <f>ROUND(($O16/$O$1)*(1-Y$10)*100*$C$12,1)</f>
        <v/>
      </c>
      <c r="AM34" s="283">
        <f>ROUND(($O16/$O$1)*(1-Z$10)*100*$C$12,1)</f>
        <v/>
      </c>
      <c r="AN34" s="283">
        <f>ROUND(($O16/$O$1)*(1-AA$10)*100*$C$12,1)</f>
        <v/>
      </c>
      <c r="AO34" s="283">
        <f>ROUND(($O16/$O$1)*(1-AB$10)*100*$C$12,1)</f>
        <v/>
      </c>
      <c r="AP34" s="283">
        <f>ROUND(($O16/$O$1)*(1-AC$10)*100*$C$12,1)</f>
        <v/>
      </c>
      <c r="AQ34" s="283">
        <f>ROUND(($O16/$O$1)*(1-AD$10)*100*$C$12,1)</f>
        <v/>
      </c>
      <c r="AR34" s="283">
        <f>ROUND(($O16/$O$1)*(1-AE$10)*100*$C$12,1)</f>
        <v/>
      </c>
    </row>
    <row r="35" ht="15" customHeight="1" thickBot="1">
      <c r="L35" s="69">
        <f>Indexes!K36</f>
        <v/>
      </c>
      <c r="M35" s="69">
        <f>Indexes!L36</f>
        <v/>
      </c>
      <c r="N35" s="218">
        <f>Indexes!M36</f>
        <v/>
      </c>
      <c r="O35">
        <f>ROUND(N35,1)</f>
        <v/>
      </c>
      <c r="Q35">
        <f>L17</f>
        <v/>
      </c>
      <c r="R35" s="283" t="n"/>
      <c r="AG35">
        <f>Q35</f>
        <v/>
      </c>
      <c r="AH35" s="283">
        <f>ROUND(($O17/$O$1)*(1-U$10)*100*$C$12,1)</f>
        <v/>
      </c>
      <c r="AI35" s="283">
        <f>ROUND(($O17/$O$1)*(1-V$10)*100*$C$12,1)</f>
        <v/>
      </c>
      <c r="AJ35" s="283">
        <f>ROUND(($O17/$O$1)*(1-W$10)*100*$C$12,1)</f>
        <v/>
      </c>
      <c r="AK35" s="283">
        <f>ROUND(($O17/$O$1)*(1-X$10)*100*$C$12,1)</f>
        <v/>
      </c>
      <c r="AL35" s="283">
        <f>ROUND(($O17/$O$1)*(1-Y$10)*100*$C$12,1)</f>
        <v/>
      </c>
      <c r="AM35" s="283">
        <f>ROUND(($O17/$O$1)*(1-Z$10)*100*$C$12,1)</f>
        <v/>
      </c>
      <c r="AN35" s="283">
        <f>ROUND(($O17/$O$1)*(1-AA$10)*100*$C$12,1)</f>
        <v/>
      </c>
      <c r="AO35" s="283">
        <f>ROUND(($O17/$O$1)*(1-AB$10)*100*$C$12,1)</f>
        <v/>
      </c>
      <c r="AP35" s="283">
        <f>ROUND(($O17/$O$1)*(1-AC$10)*100*$C$12,1)</f>
        <v/>
      </c>
      <c r="AQ35" s="283">
        <f>ROUND(($O17/$O$1)*(1-AD$10)*100*$C$12,1)</f>
        <v/>
      </c>
      <c r="AR35" s="283">
        <f>ROUND(($O17/$O$1)*(1-AE$10)*100*$C$12,1)</f>
        <v/>
      </c>
    </row>
    <row r="36" ht="15" customHeight="1" thickBot="1">
      <c r="L36" s="69">
        <f>Indexes!K37</f>
        <v/>
      </c>
      <c r="M36" s="69">
        <f>Indexes!L37</f>
        <v/>
      </c>
      <c r="N36" s="218">
        <f>Indexes!M37</f>
        <v/>
      </c>
      <c r="O36">
        <f>ROUND(N36,1)</f>
        <v/>
      </c>
      <c r="Q36">
        <f>L18</f>
        <v/>
      </c>
      <c r="R36" s="283" t="n"/>
      <c r="AG36">
        <f>Q36</f>
        <v/>
      </c>
      <c r="AH36" s="283">
        <f>ROUND(($O18/$O$1)*(1-U$10)*100*$C$12,1)</f>
        <v/>
      </c>
      <c r="AI36" s="283">
        <f>ROUND(($O18/$O$1)*(1-V$10)*100*$C$12,1)</f>
        <v/>
      </c>
      <c r="AJ36" s="283">
        <f>ROUND(($O18/$O$1)*(1-W$10)*100*$C$12,1)</f>
        <v/>
      </c>
      <c r="AK36" s="283">
        <f>ROUND(($O18/$O$1)*(1-X$10)*100*$C$12,1)</f>
        <v/>
      </c>
      <c r="AL36" s="283">
        <f>ROUND(($O18/$O$1)*(1-Y$10)*100*$C$12,1)</f>
        <v/>
      </c>
      <c r="AM36" s="283">
        <f>ROUND(($O18/$O$1)*(1-Z$10)*100*$C$12,1)</f>
        <v/>
      </c>
      <c r="AN36" s="283">
        <f>ROUND(($O18/$O$1)*(1-AA$10)*100*$C$12,1)</f>
        <v/>
      </c>
      <c r="AO36" s="283">
        <f>ROUND(($O18/$O$1)*(1-AB$10)*100*$C$12,1)</f>
        <v/>
      </c>
      <c r="AP36" s="283">
        <f>ROUND(($O18/$O$1)*(1-AC$10)*100*$C$12,1)</f>
        <v/>
      </c>
      <c r="AQ36" s="283">
        <f>ROUND(($O18/$O$1)*(1-AD$10)*100*$C$12,1)</f>
        <v/>
      </c>
      <c r="AR36" s="283">
        <f>ROUND(($O18/$O$1)*(1-AE$10)*100*$C$12,1)</f>
        <v/>
      </c>
    </row>
    <row r="37" ht="15" customHeight="1" thickBot="1">
      <c r="L37" s="69">
        <f>Indexes!K38</f>
        <v/>
      </c>
      <c r="M37" s="69">
        <f>Indexes!L38</f>
        <v/>
      </c>
      <c r="N37" s="218">
        <f>Indexes!M38</f>
        <v/>
      </c>
      <c r="O37">
        <f>ROUND(N37,1)</f>
        <v/>
      </c>
      <c r="Q37">
        <f>L19</f>
        <v/>
      </c>
      <c r="R37" s="283" t="n"/>
      <c r="AG37">
        <f>Q37</f>
        <v/>
      </c>
      <c r="AH37" s="283">
        <f>ROUND(($O19/$O$1)*(1-U$10)*100*$C$12,1)</f>
        <v/>
      </c>
      <c r="AI37" s="283">
        <f>ROUND(($O19/$O$1)*(1-V$10)*100*$C$12,1)</f>
        <v/>
      </c>
      <c r="AJ37" s="283">
        <f>ROUND(($O19/$O$1)*(1-W$10)*100*$C$12,1)</f>
        <v/>
      </c>
      <c r="AK37" s="283">
        <f>ROUND(($O19/$O$1)*(1-X$10)*100*$C$12,1)</f>
        <v/>
      </c>
      <c r="AL37" s="283">
        <f>ROUND(($O19/$O$1)*(1-Y$10)*100*$C$12,1)</f>
        <v/>
      </c>
      <c r="AM37" s="283">
        <f>ROUND(($O19/$O$1)*(1-Z$10)*100*$C$12,1)</f>
        <v/>
      </c>
      <c r="AN37" s="283">
        <f>ROUND(($O19/$O$1)*(1-AA$10)*100*$C$12,1)</f>
        <v/>
      </c>
      <c r="AO37" s="283">
        <f>ROUND(($O19/$O$1)*(1-AB$10)*100*$C$12,1)</f>
        <v/>
      </c>
      <c r="AP37" s="283">
        <f>ROUND(($O19/$O$1)*(1-AC$10)*100*$C$12,1)</f>
        <v/>
      </c>
      <c r="AQ37" s="283">
        <f>ROUND(($O19/$O$1)*(1-AD$10)*100*$C$12,1)</f>
        <v/>
      </c>
      <c r="AR37" s="283">
        <f>ROUND(($O19/$O$1)*(1-AE$10)*100*$C$12,1)</f>
        <v/>
      </c>
    </row>
    <row r="38" ht="15" customHeight="1" thickBot="1">
      <c r="L38" s="69">
        <f>Indexes!K39</f>
        <v/>
      </c>
      <c r="M38" s="69">
        <f>Indexes!L39</f>
        <v/>
      </c>
      <c r="N38" s="218">
        <f>Indexes!M39</f>
        <v/>
      </c>
      <c r="O38">
        <f>ROUND(N38,1)</f>
        <v/>
      </c>
      <c r="Q38">
        <f>L20</f>
        <v/>
      </c>
      <c r="R38" s="283" t="n"/>
      <c r="AG38">
        <f>Q38</f>
        <v/>
      </c>
      <c r="AH38" s="283">
        <f>ROUND(($O20/$O$1)*(1-U$10)*100*$C$12,1)</f>
        <v/>
      </c>
      <c r="AI38" s="283">
        <f>ROUND(($O20/$O$1)*(1-V$10)*100*$C$12,1)</f>
        <v/>
      </c>
      <c r="AJ38" s="283">
        <f>ROUND(($O20/$O$1)*(1-W$10)*100*$C$12,1)</f>
        <v/>
      </c>
      <c r="AK38" s="283">
        <f>ROUND(($O20/$O$1)*(1-X$10)*100*$C$12,1)</f>
        <v/>
      </c>
      <c r="AL38" s="283">
        <f>ROUND(($O20/$O$1)*(1-Y$10)*100*$C$12,1)</f>
        <v/>
      </c>
      <c r="AM38" s="283">
        <f>ROUND(($O20/$O$1)*(1-Z$10)*100*$C$12,1)</f>
        <v/>
      </c>
      <c r="AN38" s="283">
        <f>ROUND(($O20/$O$1)*(1-AA$10)*100*$C$12,1)</f>
        <v/>
      </c>
      <c r="AO38" s="283">
        <f>ROUND(($O20/$O$1)*(1-AB$10)*100*$C$12,1)</f>
        <v/>
      </c>
      <c r="AP38" s="283">
        <f>ROUND(($O20/$O$1)*(1-AC$10)*100*$C$12,1)</f>
        <v/>
      </c>
      <c r="AQ38" s="283">
        <f>ROUND(($O20/$O$1)*(1-AD$10)*100*$C$12,1)</f>
        <v/>
      </c>
      <c r="AR38" s="283">
        <f>ROUND(($O20/$O$1)*(1-AE$10)*100*$C$12,1)</f>
        <v/>
      </c>
    </row>
    <row r="39" ht="15" customHeight="1" thickBot="1">
      <c r="L39" s="69">
        <f>Indexes!K40</f>
        <v/>
      </c>
      <c r="M39" s="69">
        <f>Indexes!L40</f>
        <v/>
      </c>
      <c r="N39" s="218">
        <f>Indexes!M40</f>
        <v/>
      </c>
      <c r="O39">
        <f>ROUND(N39,1)</f>
        <v/>
      </c>
      <c r="Q39">
        <f>L21</f>
        <v/>
      </c>
      <c r="R39" s="283" t="n"/>
      <c r="AG39">
        <f>Q39</f>
        <v/>
      </c>
      <c r="AH39" s="283">
        <f>ROUND(($O21/$O$1)*(1-U$10)*100*$C$12,1)</f>
        <v/>
      </c>
      <c r="AI39" s="283">
        <f>ROUND(($O21/$O$1)*(1-V$10)*100*$C$12,1)</f>
        <v/>
      </c>
      <c r="AJ39" s="283">
        <f>ROUND(($O21/$O$1)*(1-W$10)*100*$C$12,1)</f>
        <v/>
      </c>
      <c r="AK39" s="283">
        <f>ROUND(($O21/$O$1)*(1-X$10)*100*$C$12,1)</f>
        <v/>
      </c>
      <c r="AL39" s="283">
        <f>ROUND(($O21/$O$1)*(1-Y$10)*100*$C$12,1)</f>
        <v/>
      </c>
      <c r="AM39" s="283">
        <f>ROUND(($O21/$O$1)*(1-Z$10)*100*$C$12,1)</f>
        <v/>
      </c>
      <c r="AN39" s="283">
        <f>ROUND(($O21/$O$1)*(1-AA$10)*100*$C$12,1)</f>
        <v/>
      </c>
      <c r="AO39" s="283">
        <f>ROUND(($O21/$O$1)*(1-AB$10)*100*$C$12,1)</f>
        <v/>
      </c>
      <c r="AP39" s="283">
        <f>ROUND(($O21/$O$1)*(1-AC$10)*100*$C$12,1)</f>
        <v/>
      </c>
      <c r="AQ39" s="283">
        <f>ROUND(($O21/$O$1)*(1-AD$10)*100*$C$12,1)</f>
        <v/>
      </c>
      <c r="AR39" s="283">
        <f>ROUND(($O21/$O$1)*(1-AE$10)*100*$C$12,1)</f>
        <v/>
      </c>
    </row>
    <row r="40" ht="15" customHeight="1" thickBot="1">
      <c r="L40" s="69">
        <f>Indexes!K41</f>
        <v/>
      </c>
      <c r="M40" s="69">
        <f>Indexes!L41</f>
        <v/>
      </c>
      <c r="N40" s="218">
        <f>Indexes!M41</f>
        <v/>
      </c>
      <c r="O40">
        <f>ROUND(N40,1)</f>
        <v/>
      </c>
      <c r="Q40">
        <f>L22</f>
        <v/>
      </c>
      <c r="R40" s="283" t="n"/>
      <c r="AG40">
        <f>Q40</f>
        <v/>
      </c>
      <c r="AH40" s="283">
        <f>ROUND(($O22/$O$1)*(1-U$10)*100*$C$12,1)</f>
        <v/>
      </c>
      <c r="AI40" s="283">
        <f>ROUND(($O22/$O$1)*(1-V$10)*100*$C$12,1)</f>
        <v/>
      </c>
      <c r="AJ40" s="283">
        <f>ROUND(($O22/$O$1)*(1-W$10)*100*$C$12,1)</f>
        <v/>
      </c>
      <c r="AK40" s="283">
        <f>ROUND(($O22/$O$1)*(1-X$10)*100*$C$12,1)</f>
        <v/>
      </c>
      <c r="AL40" s="283">
        <f>ROUND(($O22/$O$1)*(1-Y$10)*100*$C$12,1)</f>
        <v/>
      </c>
      <c r="AM40" s="283">
        <f>ROUND(($O22/$O$1)*(1-Z$10)*100*$C$12,1)</f>
        <v/>
      </c>
      <c r="AN40" s="283">
        <f>ROUND(($O22/$O$1)*(1-AA$10)*100*$C$12,1)</f>
        <v/>
      </c>
      <c r="AO40" s="283">
        <f>ROUND(($O22/$O$1)*(1-AB$10)*100*$C$12,1)</f>
        <v/>
      </c>
      <c r="AP40" s="283">
        <f>ROUND(($O22/$O$1)*(1-AC$10)*100*$C$12,1)</f>
        <v/>
      </c>
      <c r="AQ40" s="283">
        <f>ROUND(($O22/$O$1)*(1-AD$10)*100*$C$12,1)</f>
        <v/>
      </c>
      <c r="AR40" s="283">
        <f>ROUND(($O22/$O$1)*(1-AE$10)*100*$C$12,1)</f>
        <v/>
      </c>
    </row>
    <row r="41" ht="15" customHeight="1" thickBot="1">
      <c r="L41" s="69">
        <f>Indexes!K42</f>
        <v/>
      </c>
      <c r="M41" s="69">
        <f>Indexes!L42</f>
        <v/>
      </c>
      <c r="N41" s="218">
        <f>Indexes!M42</f>
        <v/>
      </c>
      <c r="O41">
        <f>ROUND(N41,1)</f>
        <v/>
      </c>
      <c r="Q41">
        <f>L23</f>
        <v/>
      </c>
      <c r="R41" s="283" t="n"/>
      <c r="AG41">
        <f>Q41</f>
        <v/>
      </c>
      <c r="AH41" s="283">
        <f>ROUND(($O23/$O$1)*(1-U$10)*100*$C$12,1)</f>
        <v/>
      </c>
      <c r="AI41" s="283">
        <f>ROUND(($O23/$O$1)*(1-V$10)*100*$C$12,1)</f>
        <v/>
      </c>
      <c r="AJ41" s="283">
        <f>ROUND(($O23/$O$1)*(1-W$10)*100*$C$12,1)</f>
        <v/>
      </c>
      <c r="AK41" s="283">
        <f>ROUND(($O23/$O$1)*(1-X$10)*100*$C$12,1)</f>
        <v/>
      </c>
      <c r="AL41" s="283">
        <f>ROUND(($O23/$O$1)*(1-Y$10)*100*$C$12,1)</f>
        <v/>
      </c>
      <c r="AM41" s="283">
        <f>ROUND(($O23/$O$1)*(1-Z$10)*100*$C$12,1)</f>
        <v/>
      </c>
      <c r="AN41" s="283">
        <f>ROUND(($O23/$O$1)*(1-AA$10)*100*$C$12,1)</f>
        <v/>
      </c>
      <c r="AO41" s="283">
        <f>ROUND(($O23/$O$1)*(1-AB$10)*100*$C$12,1)</f>
        <v/>
      </c>
      <c r="AP41" s="283">
        <f>ROUND(($O23/$O$1)*(1-AC$10)*100*$C$12,1)</f>
        <v/>
      </c>
      <c r="AQ41" s="283">
        <f>ROUND(($O23/$O$1)*(1-AD$10)*100*$C$12,1)</f>
        <v/>
      </c>
      <c r="AR41" s="283">
        <f>ROUND(($O23/$O$1)*(1-AE$10)*100*$C$12,1)</f>
        <v/>
      </c>
    </row>
    <row r="42" ht="15" customHeight="1" thickBot="1">
      <c r="L42" s="69">
        <f>Indexes!K43</f>
        <v/>
      </c>
      <c r="M42" s="69">
        <f>Indexes!L43</f>
        <v/>
      </c>
      <c r="N42" s="218">
        <f>Indexes!M43</f>
        <v/>
      </c>
      <c r="O42">
        <f>ROUND(N42,1)</f>
        <v/>
      </c>
      <c r="Q42">
        <f>L24</f>
        <v/>
      </c>
      <c r="R42" s="283" t="n"/>
      <c r="AG42">
        <f>Q42</f>
        <v/>
      </c>
      <c r="AH42" s="283">
        <f>ROUND(($O24/$O$1)*(1-U$10)*100*$C$12,1)</f>
        <v/>
      </c>
      <c r="AI42" s="283">
        <f>ROUND(($O24/$O$1)*(1-V$10)*100*$C$12,1)</f>
        <v/>
      </c>
      <c r="AJ42" s="283">
        <f>ROUND(($O24/$O$1)*(1-W$10)*100*$C$12,1)</f>
        <v/>
      </c>
      <c r="AK42" s="283">
        <f>ROUND(($O24/$O$1)*(1-X$10)*100*$C$12,1)</f>
        <v/>
      </c>
      <c r="AL42" s="283">
        <f>ROUND(($O24/$O$1)*(1-Y$10)*100*$C$12,1)</f>
        <v/>
      </c>
      <c r="AM42" s="283">
        <f>ROUND(($O24/$O$1)*(1-Z$10)*100*$C$12,1)</f>
        <v/>
      </c>
      <c r="AN42" s="283">
        <f>ROUND(($O24/$O$1)*(1-AA$10)*100*$C$12,1)</f>
        <v/>
      </c>
      <c r="AO42" s="283">
        <f>ROUND(($O24/$O$1)*(1-AB$10)*100*$C$12,1)</f>
        <v/>
      </c>
      <c r="AP42" s="283">
        <f>ROUND(($O24/$O$1)*(1-AC$10)*100*$C$12,1)</f>
        <v/>
      </c>
      <c r="AQ42" s="283">
        <f>ROUND(($O24/$O$1)*(1-AD$10)*100*$C$12,1)</f>
        <v/>
      </c>
      <c r="AR42" s="283">
        <f>ROUND(($O24/$O$1)*(1-AE$10)*100*$C$12,1)</f>
        <v/>
      </c>
    </row>
    <row r="43" ht="15" customHeight="1" thickBot="1">
      <c r="L43" s="69">
        <f>Indexes!K44</f>
        <v/>
      </c>
      <c r="M43" s="69">
        <f>Indexes!L44</f>
        <v/>
      </c>
      <c r="N43" s="218">
        <f>Indexes!M44</f>
        <v/>
      </c>
      <c r="O43">
        <f>ROUND(N43,1)</f>
        <v/>
      </c>
      <c r="Q43">
        <f>L25</f>
        <v/>
      </c>
      <c r="R43" s="283" t="n"/>
      <c r="AG43">
        <f>Q43</f>
        <v/>
      </c>
      <c r="AH43" s="283">
        <f>ROUND(($O25/$O$1)*(1-U$10)*100*$C$12,1)</f>
        <v/>
      </c>
      <c r="AI43" s="283">
        <f>ROUND(($O25/$O$1)*(1-V$10)*100*$C$12,1)</f>
        <v/>
      </c>
      <c r="AJ43" s="283">
        <f>ROUND(($O25/$O$1)*(1-W$10)*100*$C$12,1)</f>
        <v/>
      </c>
      <c r="AK43" s="283">
        <f>ROUND(($O25/$O$1)*(1-X$10)*100*$C$12,1)</f>
        <v/>
      </c>
      <c r="AL43" s="283">
        <f>ROUND(($O25/$O$1)*(1-Y$10)*100*$C$12,1)</f>
        <v/>
      </c>
      <c r="AM43" s="283">
        <f>ROUND(($O25/$O$1)*(1-Z$10)*100*$C$12,1)</f>
        <v/>
      </c>
      <c r="AN43" s="283">
        <f>ROUND(($O25/$O$1)*(1-AA$10)*100*$C$12,1)</f>
        <v/>
      </c>
      <c r="AO43" s="283">
        <f>ROUND(($O25/$O$1)*(1-AB$10)*100*$C$12,1)</f>
        <v/>
      </c>
      <c r="AP43" s="283">
        <f>ROUND(($O25/$O$1)*(1-AC$10)*100*$C$12,1)</f>
        <v/>
      </c>
      <c r="AQ43" s="283">
        <f>ROUND(($O25/$O$1)*(1-AD$10)*100*$C$12,1)</f>
        <v/>
      </c>
      <c r="AR43" s="283">
        <f>ROUND(($O25/$O$1)*(1-AE$10)*100*$C$12,1)</f>
        <v/>
      </c>
    </row>
    <row r="44" ht="15" customHeight="1" thickBot="1">
      <c r="L44" s="69">
        <f>Indexes!K45</f>
        <v/>
      </c>
      <c r="M44" s="69">
        <f>Indexes!L45</f>
        <v/>
      </c>
      <c r="N44" s="218">
        <f>Indexes!M45</f>
        <v/>
      </c>
      <c r="O44">
        <f>ROUND(N44,1)</f>
        <v/>
      </c>
      <c r="Q44">
        <f>L26</f>
        <v/>
      </c>
      <c r="R44" s="283" t="n"/>
      <c r="AG44">
        <f>Q44</f>
        <v/>
      </c>
      <c r="AH44" s="283">
        <f>ROUND(($O26/$O$1)*(1-U$10)*100*$C$12,1)</f>
        <v/>
      </c>
      <c r="AI44" s="283">
        <f>ROUND(($O26/$O$1)*(1-V$10)*100*$C$12,1)</f>
        <v/>
      </c>
      <c r="AJ44" s="283">
        <f>ROUND(($O26/$O$1)*(1-W$10)*100*$C$12,1)</f>
        <v/>
      </c>
      <c r="AK44" s="283">
        <f>ROUND(($O26/$O$1)*(1-X$10)*100*$C$12,1)</f>
        <v/>
      </c>
      <c r="AL44" s="283">
        <f>ROUND(($O26/$O$1)*(1-Y$10)*100*$C$12,1)</f>
        <v/>
      </c>
      <c r="AM44" s="283">
        <f>ROUND(($O26/$O$1)*(1-Z$10)*100*$C$12,1)</f>
        <v/>
      </c>
      <c r="AN44" s="283">
        <f>ROUND(($O26/$O$1)*(1-AA$10)*100*$C$12,1)</f>
        <v/>
      </c>
      <c r="AO44" s="283">
        <f>ROUND(($O26/$O$1)*(1-AB$10)*100*$C$12,1)</f>
        <v/>
      </c>
      <c r="AP44" s="283">
        <f>ROUND(($O26/$O$1)*(1-AC$10)*100*$C$12,1)</f>
        <v/>
      </c>
      <c r="AQ44" s="283">
        <f>ROUND(($O26/$O$1)*(1-AD$10)*100*$C$12,1)</f>
        <v/>
      </c>
      <c r="AR44" s="283">
        <f>ROUND(($O26/$O$1)*(1-AE$10)*100*$C$12,1)</f>
        <v/>
      </c>
    </row>
    <row r="45" ht="15" customHeight="1" thickBot="1">
      <c r="L45" s="69">
        <f>Indexes!K46</f>
        <v/>
      </c>
      <c r="M45" s="69">
        <f>Indexes!L46</f>
        <v/>
      </c>
      <c r="N45" s="218">
        <f>Indexes!M46</f>
        <v/>
      </c>
      <c r="O45">
        <f>ROUND(N45,1)</f>
        <v/>
      </c>
      <c r="Q45">
        <f>L27</f>
        <v/>
      </c>
      <c r="R45" s="283" t="n"/>
      <c r="AG45">
        <f>Q45</f>
        <v/>
      </c>
      <c r="AH45" s="283">
        <f>ROUND(($O27/$O$1)*(1-U$10)*100*$C$12,1)</f>
        <v/>
      </c>
      <c r="AI45" s="283">
        <f>ROUND(($O27/$O$1)*(1-V$10)*100*$C$12,1)</f>
        <v/>
      </c>
      <c r="AJ45" s="283">
        <f>ROUND(($O27/$O$1)*(1-W$10)*100*$C$12,1)</f>
        <v/>
      </c>
      <c r="AK45" s="283">
        <f>ROUND(($O27/$O$1)*(1-X$10)*100*$C$12,1)</f>
        <v/>
      </c>
      <c r="AL45" s="283">
        <f>ROUND(($O27/$O$1)*(1-Y$10)*100*$C$12,1)</f>
        <v/>
      </c>
      <c r="AM45" s="283">
        <f>ROUND(($O27/$O$1)*(1-Z$10)*100*$C$12,1)</f>
        <v/>
      </c>
      <c r="AN45" s="283">
        <f>ROUND(($O27/$O$1)*(1-AA$10)*100*$C$12,1)</f>
        <v/>
      </c>
      <c r="AO45" s="283">
        <f>ROUND(($O27/$O$1)*(1-AB$10)*100*$C$12,1)</f>
        <v/>
      </c>
      <c r="AP45" s="283">
        <f>ROUND(($O27/$O$1)*(1-AC$10)*100*$C$12,1)</f>
        <v/>
      </c>
      <c r="AQ45" s="283">
        <f>ROUND(($O27/$O$1)*(1-AD$10)*100*$C$12,1)</f>
        <v/>
      </c>
      <c r="AR45" s="283">
        <f>ROUND(($O27/$O$1)*(1-AE$10)*100*$C$12,1)</f>
        <v/>
      </c>
    </row>
    <row r="46" ht="15" customHeight="1" thickBot="1">
      <c r="L46" s="69">
        <f>Indexes!K47</f>
        <v/>
      </c>
      <c r="M46" s="69">
        <f>Indexes!L47</f>
        <v/>
      </c>
      <c r="N46" s="218">
        <f>Indexes!M47</f>
        <v/>
      </c>
      <c r="O46">
        <f>ROUND(N46,1)</f>
        <v/>
      </c>
      <c r="Q46">
        <f>L28</f>
        <v/>
      </c>
      <c r="R46" s="283" t="n"/>
      <c r="AG46">
        <f>Q46</f>
        <v/>
      </c>
      <c r="AH46" s="283">
        <f>ROUND(($O28/$O$1)*(1-U$10)*100*$C$12,1)</f>
        <v/>
      </c>
      <c r="AI46" s="283">
        <f>ROUND(($O28/$O$1)*(1-V$10)*100*$C$12,1)</f>
        <v/>
      </c>
      <c r="AJ46" s="283">
        <f>ROUND(($O28/$O$1)*(1-W$10)*100*$C$12,1)</f>
        <v/>
      </c>
      <c r="AK46" s="283">
        <f>ROUND(($O28/$O$1)*(1-X$10)*100*$C$12,1)</f>
        <v/>
      </c>
      <c r="AL46" s="283">
        <f>ROUND(($O28/$O$1)*(1-Y$10)*100*$C$12,1)</f>
        <v/>
      </c>
      <c r="AM46" s="283">
        <f>ROUND(($O28/$O$1)*(1-Z$10)*100*$C$12,1)</f>
        <v/>
      </c>
      <c r="AN46" s="283">
        <f>ROUND(($O28/$O$1)*(1-AA$10)*100*$C$12,1)</f>
        <v/>
      </c>
      <c r="AO46" s="283">
        <f>ROUND(($O28/$O$1)*(1-AB$10)*100*$C$12,1)</f>
        <v/>
      </c>
      <c r="AP46" s="283">
        <f>ROUND(($O28/$O$1)*(1-AC$10)*100*$C$12,1)</f>
        <v/>
      </c>
      <c r="AQ46" s="283">
        <f>ROUND(($O28/$O$1)*(1-AD$10)*100*$C$12,1)</f>
        <v/>
      </c>
      <c r="AR46" s="283">
        <f>ROUND(($O28/$O$1)*(1-AE$10)*100*$C$12,1)</f>
        <v/>
      </c>
    </row>
    <row r="47" ht="15" customHeight="1" thickBot="1">
      <c r="L47" s="69">
        <f>Indexes!K48</f>
        <v/>
      </c>
      <c r="M47" s="69">
        <f>Indexes!L48</f>
        <v/>
      </c>
      <c r="N47" s="218">
        <f>Indexes!M48</f>
        <v/>
      </c>
      <c r="O47">
        <f>ROUND(N47,1)</f>
        <v/>
      </c>
      <c r="Q47">
        <f>L29</f>
        <v/>
      </c>
      <c r="R47" s="283" t="n"/>
      <c r="AG47">
        <f>Q47</f>
        <v/>
      </c>
      <c r="AH47" s="283">
        <f>ROUND(($O29/$O$1)*(1-U$10)*100*$C$12,1)</f>
        <v/>
      </c>
      <c r="AI47" s="283">
        <f>ROUND(($O29/$O$1)*(1-V$10)*100*$C$12,1)</f>
        <v/>
      </c>
      <c r="AJ47" s="283">
        <f>ROUND(($O29/$O$1)*(1-W$10)*100*$C$12,1)</f>
        <v/>
      </c>
      <c r="AK47" s="283">
        <f>ROUND(($O29/$O$1)*(1-X$10)*100*$C$12,1)</f>
        <v/>
      </c>
      <c r="AL47" s="283">
        <f>ROUND(($O29/$O$1)*(1-Y$10)*100*$C$12,1)</f>
        <v/>
      </c>
      <c r="AM47" s="283">
        <f>ROUND(($O29/$O$1)*(1-Z$10)*100*$C$12,1)</f>
        <v/>
      </c>
      <c r="AN47" s="283">
        <f>ROUND(($O29/$O$1)*(1-AA$10)*100*$C$12,1)</f>
        <v/>
      </c>
      <c r="AO47" s="283">
        <f>ROUND(($O29/$O$1)*(1-AB$10)*100*$C$12,1)</f>
        <v/>
      </c>
      <c r="AP47" s="283">
        <f>ROUND(($O29/$O$1)*(1-AC$10)*100*$C$12,1)</f>
        <v/>
      </c>
      <c r="AQ47" s="283">
        <f>ROUND(($O29/$O$1)*(1-AD$10)*100*$C$12,1)</f>
        <v/>
      </c>
      <c r="AR47" s="283">
        <f>ROUND(($O29/$O$1)*(1-AE$10)*100*$C$12,1)</f>
        <v/>
      </c>
    </row>
    <row r="48" ht="15" customHeight="1" thickBot="1">
      <c r="L48" s="69">
        <f>Indexes!K49</f>
        <v/>
      </c>
      <c r="M48" s="69">
        <f>Indexes!L49</f>
        <v/>
      </c>
      <c r="N48" s="218">
        <f>Indexes!M49</f>
        <v/>
      </c>
      <c r="O48">
        <f>ROUND(N48,1)</f>
        <v/>
      </c>
      <c r="Q48">
        <f>L30</f>
        <v/>
      </c>
      <c r="R48" s="283" t="n"/>
      <c r="AG48">
        <f>Q48</f>
        <v/>
      </c>
      <c r="AH48" s="283">
        <f>ROUND(($O30/$O$1)*(1-U$10)*100*$C$12,1)</f>
        <v/>
      </c>
      <c r="AI48" s="283">
        <f>ROUND(($O30/$O$1)*(1-V$10)*100*$C$12,1)</f>
        <v/>
      </c>
      <c r="AJ48" s="283">
        <f>ROUND(($O30/$O$1)*(1-W$10)*100*$C$12,1)</f>
        <v/>
      </c>
      <c r="AK48" s="283">
        <f>ROUND(($O30/$O$1)*(1-X$10)*100*$C$12,1)</f>
        <v/>
      </c>
      <c r="AL48" s="283">
        <f>ROUND(($O30/$O$1)*(1-Y$10)*100*$C$12,1)</f>
        <v/>
      </c>
      <c r="AM48" s="283">
        <f>ROUND(($O30/$O$1)*(1-Z$10)*100*$C$12,1)</f>
        <v/>
      </c>
      <c r="AN48" s="283">
        <f>ROUND(($O30/$O$1)*(1-AA$10)*100*$C$12,1)</f>
        <v/>
      </c>
      <c r="AO48" s="283">
        <f>ROUND(($O30/$O$1)*(1-AB$10)*100*$C$12,1)</f>
        <v/>
      </c>
      <c r="AP48" s="283">
        <f>ROUND(($O30/$O$1)*(1-AC$10)*100*$C$12,1)</f>
        <v/>
      </c>
      <c r="AQ48" s="283">
        <f>ROUND(($O30/$O$1)*(1-AD$10)*100*$C$12,1)</f>
        <v/>
      </c>
      <c r="AR48" s="283">
        <f>ROUND(($O30/$O$1)*(1-AE$10)*100*$C$12,1)</f>
        <v/>
      </c>
    </row>
    <row r="49" ht="15" customHeight="1" thickBot="1">
      <c r="L49" s="69">
        <f>Indexes!K50</f>
        <v/>
      </c>
      <c r="M49" s="69">
        <f>Indexes!L50</f>
        <v/>
      </c>
      <c r="N49" s="218">
        <f>Indexes!M50</f>
        <v/>
      </c>
      <c r="O49">
        <f>ROUND(N49,1)</f>
        <v/>
      </c>
      <c r="Q49">
        <f>L31</f>
        <v/>
      </c>
      <c r="R49" s="283" t="n"/>
      <c r="AG49">
        <f>Q49</f>
        <v/>
      </c>
      <c r="AH49" s="283">
        <f>ROUND(($O31/$O$1)*(1-U$10)*100*$C$12,1)</f>
        <v/>
      </c>
      <c r="AI49" s="283">
        <f>ROUND(($O31/$O$1)*(1-V$10)*100*$C$12,1)</f>
        <v/>
      </c>
      <c r="AJ49" s="283">
        <f>ROUND(($O31/$O$1)*(1-W$10)*100*$C$12,1)</f>
        <v/>
      </c>
      <c r="AK49" s="283">
        <f>ROUND(($O31/$O$1)*(1-X$10)*100*$C$12,1)</f>
        <v/>
      </c>
      <c r="AL49" s="283">
        <f>ROUND(($O31/$O$1)*(1-Y$10)*100*$C$12,1)</f>
        <v/>
      </c>
      <c r="AM49" s="283">
        <f>ROUND(($O31/$O$1)*(1-Z$10)*100*$C$12,1)</f>
        <v/>
      </c>
      <c r="AN49" s="283">
        <f>ROUND(($O31/$O$1)*(1-AA$10)*100*$C$12,1)</f>
        <v/>
      </c>
      <c r="AO49" s="283">
        <f>ROUND(($O31/$O$1)*(1-AB$10)*100*$C$12,1)</f>
        <v/>
      </c>
      <c r="AP49" s="283">
        <f>ROUND(($O31/$O$1)*(1-AC$10)*100*$C$12,1)</f>
        <v/>
      </c>
      <c r="AQ49" s="283">
        <f>ROUND(($O31/$O$1)*(1-AD$10)*100*$C$12,1)</f>
        <v/>
      </c>
      <c r="AR49" s="283">
        <f>ROUND(($O31/$O$1)*(1-AE$10)*100*$C$12,1)</f>
        <v/>
      </c>
    </row>
    <row r="50" ht="15" customHeight="1" thickBot="1">
      <c r="L50" s="69">
        <f>Indexes!K51</f>
        <v/>
      </c>
      <c r="M50" s="69">
        <f>Indexes!L51</f>
        <v/>
      </c>
      <c r="N50" s="218">
        <f>Indexes!M51</f>
        <v/>
      </c>
      <c r="O50">
        <f>ROUND(N50,1)</f>
        <v/>
      </c>
      <c r="Q50">
        <f>L32</f>
        <v/>
      </c>
      <c r="R50" s="283" t="n"/>
      <c r="AG50">
        <f>Q50</f>
        <v/>
      </c>
      <c r="AH50" s="283">
        <f>ROUND(($O32/$O$1)*(1-U$10)*100*$C$12,1)</f>
        <v/>
      </c>
      <c r="AI50" s="283">
        <f>ROUND(($O32/$O$1)*(1-V$10)*100*$C$12,1)</f>
        <v/>
      </c>
      <c r="AJ50" s="283">
        <f>ROUND(($O32/$O$1)*(1-W$10)*100*$C$12,1)</f>
        <v/>
      </c>
      <c r="AK50" s="283">
        <f>ROUND(($O32/$O$1)*(1-X$10)*100*$C$12,1)</f>
        <v/>
      </c>
      <c r="AL50" s="283">
        <f>ROUND(($O32/$O$1)*(1-Y$10)*100*$C$12,1)</f>
        <v/>
      </c>
      <c r="AM50" s="283">
        <f>ROUND(($O32/$O$1)*(1-Z$10)*100*$C$12,1)</f>
        <v/>
      </c>
      <c r="AN50" s="283">
        <f>ROUND(($O32/$O$1)*(1-AA$10)*100*$C$12,1)</f>
        <v/>
      </c>
      <c r="AO50" s="283">
        <f>ROUND(($O32/$O$1)*(1-AB$10)*100*$C$12,1)</f>
        <v/>
      </c>
      <c r="AP50" s="283">
        <f>ROUND(($O32/$O$1)*(1-AC$10)*100*$C$12,1)</f>
        <v/>
      </c>
      <c r="AQ50" s="283">
        <f>ROUND(($O32/$O$1)*(1-AD$10)*100*$C$12,1)</f>
        <v/>
      </c>
      <c r="AR50" s="283">
        <f>ROUND(($O32/$O$1)*(1-AE$10)*100*$C$12,1)</f>
        <v/>
      </c>
    </row>
    <row r="51" ht="15" customHeight="1" thickBot="1">
      <c r="L51" s="69">
        <f>Indexes!K52</f>
        <v/>
      </c>
      <c r="M51" s="69">
        <f>Indexes!L52</f>
        <v/>
      </c>
      <c r="N51" s="218">
        <f>Indexes!M52</f>
        <v/>
      </c>
      <c r="O51">
        <f>ROUND(N51,1)</f>
        <v/>
      </c>
      <c r="Q51">
        <f>L33</f>
        <v/>
      </c>
      <c r="R51" s="283" t="n"/>
      <c r="AG51">
        <f>Q51</f>
        <v/>
      </c>
      <c r="AH51" s="283">
        <f>ROUND(($O33/$O$1)*(1-U$10)*100*$C$12,1)</f>
        <v/>
      </c>
      <c r="AI51" s="283">
        <f>ROUND(($O33/$O$1)*(1-V$10)*100*$C$12,1)</f>
        <v/>
      </c>
      <c r="AJ51" s="283">
        <f>ROUND(($O33/$O$1)*(1-W$10)*100*$C$12,1)</f>
        <v/>
      </c>
      <c r="AK51" s="283">
        <f>ROUND(($O33/$O$1)*(1-X$10)*100*$C$12,1)</f>
        <v/>
      </c>
      <c r="AL51" s="283">
        <f>ROUND(($O33/$O$1)*(1-Y$10)*100*$C$12,1)</f>
        <v/>
      </c>
      <c r="AM51" s="283">
        <f>ROUND(($O33/$O$1)*(1-Z$10)*100*$C$12,1)</f>
        <v/>
      </c>
      <c r="AN51" s="283">
        <f>ROUND(($O33/$O$1)*(1-AA$10)*100*$C$12,1)</f>
        <v/>
      </c>
      <c r="AO51" s="283">
        <f>ROUND(($O33/$O$1)*(1-AB$10)*100*$C$12,1)</f>
        <v/>
      </c>
      <c r="AP51" s="283">
        <f>ROUND(($O33/$O$1)*(1-AC$10)*100*$C$12,1)</f>
        <v/>
      </c>
      <c r="AQ51" s="283">
        <f>ROUND(($O33/$O$1)*(1-AD$10)*100*$C$12,1)</f>
        <v/>
      </c>
      <c r="AR51" s="283">
        <f>ROUND(($O33/$O$1)*(1-AE$10)*100*$C$12,1)</f>
        <v/>
      </c>
    </row>
    <row r="52" ht="15" customHeight="1" thickBot="1">
      <c r="L52" s="69">
        <f>Indexes!K53</f>
        <v/>
      </c>
      <c r="M52" s="69">
        <f>Indexes!L53</f>
        <v/>
      </c>
      <c r="N52" s="218">
        <f>Indexes!M53</f>
        <v/>
      </c>
      <c r="O52">
        <f>ROUND(N52,1)</f>
        <v/>
      </c>
      <c r="Q52">
        <f>L34</f>
        <v/>
      </c>
      <c r="R52" s="283" t="n"/>
      <c r="AG52">
        <f>Q52</f>
        <v/>
      </c>
      <c r="AH52" s="283">
        <f>ROUND(($O34/$O$1)*(1-U$10)*100*$C$12,1)</f>
        <v/>
      </c>
      <c r="AI52" s="283">
        <f>ROUND(($O34/$O$1)*(1-V$10)*100*$C$12,1)</f>
        <v/>
      </c>
      <c r="AJ52" s="283">
        <f>ROUND(($O34/$O$1)*(1-W$10)*100*$C$12,1)</f>
        <v/>
      </c>
      <c r="AK52" s="283">
        <f>ROUND(($O34/$O$1)*(1-X$10)*100*$C$12,1)</f>
        <v/>
      </c>
      <c r="AL52" s="283">
        <f>ROUND(($O34/$O$1)*(1-Y$10)*100*$C$12,1)</f>
        <v/>
      </c>
      <c r="AM52" s="283">
        <f>ROUND(($O34/$O$1)*(1-Z$10)*100*$C$12,1)</f>
        <v/>
      </c>
      <c r="AN52" s="283">
        <f>ROUND(($O34/$O$1)*(1-AA$10)*100*$C$12,1)</f>
        <v/>
      </c>
      <c r="AO52" s="283">
        <f>ROUND(($O34/$O$1)*(1-AB$10)*100*$C$12,1)</f>
        <v/>
      </c>
      <c r="AP52" s="283">
        <f>ROUND(($O34/$O$1)*(1-AC$10)*100*$C$12,1)</f>
        <v/>
      </c>
      <c r="AQ52" s="283">
        <f>ROUND(($O34/$O$1)*(1-AD$10)*100*$C$12,1)</f>
        <v/>
      </c>
      <c r="AR52" s="283">
        <f>ROUND(($O34/$O$1)*(1-AE$10)*100*$C$12,1)</f>
        <v/>
      </c>
    </row>
    <row r="53" ht="15" customHeight="1" thickBot="1">
      <c r="L53" s="69">
        <f>Indexes!K54</f>
        <v/>
      </c>
      <c r="M53" s="69">
        <f>Indexes!L54</f>
        <v/>
      </c>
      <c r="N53" s="218">
        <f>Indexes!M54</f>
        <v/>
      </c>
      <c r="O53">
        <f>ROUND(N53,1)</f>
        <v/>
      </c>
      <c r="Q53">
        <f>L35</f>
        <v/>
      </c>
      <c r="R53" s="283" t="n"/>
      <c r="AG53">
        <f>Q53</f>
        <v/>
      </c>
      <c r="AH53" s="283">
        <f>ROUND(($O35/$O$1)*(1-U$10)*100*$C$12,1)</f>
        <v/>
      </c>
      <c r="AI53" s="283">
        <f>ROUND(($O35/$O$1)*(1-V$10)*100*$C$12,1)</f>
        <v/>
      </c>
      <c r="AJ53" s="283">
        <f>ROUND(($O35/$O$1)*(1-W$10)*100*$C$12,1)</f>
        <v/>
      </c>
      <c r="AK53" s="283">
        <f>ROUND(($O35/$O$1)*(1-X$10)*100*$C$12,1)</f>
        <v/>
      </c>
      <c r="AL53" s="283">
        <f>ROUND(($O35/$O$1)*(1-Y$10)*100*$C$12,1)</f>
        <v/>
      </c>
      <c r="AM53" s="283">
        <f>ROUND(($O35/$O$1)*(1-Z$10)*100*$C$12,1)</f>
        <v/>
      </c>
      <c r="AN53" s="283">
        <f>ROUND(($O35/$O$1)*(1-AA$10)*100*$C$12,1)</f>
        <v/>
      </c>
      <c r="AO53" s="283">
        <f>ROUND(($O35/$O$1)*(1-AB$10)*100*$C$12,1)</f>
        <v/>
      </c>
      <c r="AP53" s="283">
        <f>ROUND(($O35/$O$1)*(1-AC$10)*100*$C$12,1)</f>
        <v/>
      </c>
      <c r="AQ53" s="283">
        <f>ROUND(($O35/$O$1)*(1-AD$10)*100*$C$12,1)</f>
        <v/>
      </c>
      <c r="AR53" s="283">
        <f>ROUND(($O35/$O$1)*(1-AE$10)*100*$C$12,1)</f>
        <v/>
      </c>
    </row>
    <row r="54" ht="15" customHeight="1" thickBot="1">
      <c r="L54" s="69">
        <f>Indexes!K55</f>
        <v/>
      </c>
      <c r="M54" s="69">
        <f>Indexes!L55</f>
        <v/>
      </c>
      <c r="N54" s="218">
        <f>Indexes!M55</f>
        <v/>
      </c>
      <c r="O54">
        <f>ROUND(N54,1)</f>
        <v/>
      </c>
      <c r="Q54">
        <f>L36</f>
        <v/>
      </c>
      <c r="R54" s="283" t="n"/>
      <c r="AG54">
        <f>Q54</f>
        <v/>
      </c>
      <c r="AH54" s="283">
        <f>ROUND(($O36/$O$1)*(1-U$10)*100*$C$12,1)</f>
        <v/>
      </c>
      <c r="AI54" s="283">
        <f>ROUND(($O36/$O$1)*(1-V$10)*100*$C$12,1)</f>
        <v/>
      </c>
      <c r="AJ54" s="283">
        <f>ROUND(($O36/$O$1)*(1-W$10)*100*$C$12,1)</f>
        <v/>
      </c>
      <c r="AK54" s="283">
        <f>ROUND(($O36/$O$1)*(1-X$10)*100*$C$12,1)</f>
        <v/>
      </c>
      <c r="AL54" s="283">
        <f>ROUND(($O36/$O$1)*(1-Y$10)*100*$C$12,1)</f>
        <v/>
      </c>
      <c r="AM54" s="283">
        <f>ROUND(($O36/$O$1)*(1-Z$10)*100*$C$12,1)</f>
        <v/>
      </c>
      <c r="AN54" s="283">
        <f>ROUND(($O36/$O$1)*(1-AA$10)*100*$C$12,1)</f>
        <v/>
      </c>
      <c r="AO54" s="283">
        <f>ROUND(($O36/$O$1)*(1-AB$10)*100*$C$12,1)</f>
        <v/>
      </c>
      <c r="AP54" s="283">
        <f>ROUND(($O36/$O$1)*(1-AC$10)*100*$C$12,1)</f>
        <v/>
      </c>
      <c r="AQ54" s="283">
        <f>ROUND(($O36/$O$1)*(1-AD$10)*100*$C$12,1)</f>
        <v/>
      </c>
      <c r="AR54" s="283">
        <f>ROUND(($O36/$O$1)*(1-AE$10)*100*$C$12,1)</f>
        <v/>
      </c>
    </row>
    <row r="55" ht="15" customHeight="1" thickBot="1">
      <c r="L55" s="69">
        <f>Indexes!K56</f>
        <v/>
      </c>
      <c r="M55" s="69">
        <f>Indexes!L56</f>
        <v/>
      </c>
      <c r="N55" s="218">
        <f>Indexes!M56</f>
        <v/>
      </c>
      <c r="O55">
        <f>ROUND(N55,1)</f>
        <v/>
      </c>
      <c r="Q55">
        <f>L37</f>
        <v/>
      </c>
      <c r="R55" s="283" t="n"/>
      <c r="AG55">
        <f>Q55</f>
        <v/>
      </c>
      <c r="AH55" s="283">
        <f>ROUND(($O37/$O$1)*(1-U$10)*100*$C$12,1)</f>
        <v/>
      </c>
      <c r="AI55" s="283">
        <f>ROUND(($O37/$O$1)*(1-V$10)*100*$C$12,1)</f>
        <v/>
      </c>
      <c r="AJ55" s="283">
        <f>ROUND(($O37/$O$1)*(1-W$10)*100*$C$12,1)</f>
        <v/>
      </c>
      <c r="AK55" s="283">
        <f>ROUND(($O37/$O$1)*(1-X$10)*100*$C$12,1)</f>
        <v/>
      </c>
      <c r="AL55" s="283">
        <f>ROUND(($O37/$O$1)*(1-Y$10)*100*$C$12,1)</f>
        <v/>
      </c>
      <c r="AM55" s="283">
        <f>ROUND(($O37/$O$1)*(1-Z$10)*100*$C$12,1)</f>
        <v/>
      </c>
      <c r="AN55" s="283">
        <f>ROUND(($O37/$O$1)*(1-AA$10)*100*$C$12,1)</f>
        <v/>
      </c>
      <c r="AO55" s="283">
        <f>ROUND(($O37/$O$1)*(1-AB$10)*100*$C$12,1)</f>
        <v/>
      </c>
      <c r="AP55" s="283">
        <f>ROUND(($O37/$O$1)*(1-AC$10)*100*$C$12,1)</f>
        <v/>
      </c>
      <c r="AQ55" s="283">
        <f>ROUND(($O37/$O$1)*(1-AD$10)*100*$C$12,1)</f>
        <v/>
      </c>
      <c r="AR55" s="283">
        <f>ROUND(($O37/$O$1)*(1-AE$10)*100*$C$12,1)</f>
        <v/>
      </c>
    </row>
    <row r="56" ht="15" customHeight="1" thickBot="1">
      <c r="L56" s="69">
        <f>Indexes!K57</f>
        <v/>
      </c>
      <c r="M56" s="69">
        <f>Indexes!L57</f>
        <v/>
      </c>
      <c r="N56" s="218">
        <f>Indexes!M57</f>
        <v/>
      </c>
      <c r="O56">
        <f>ROUND(N56,1)</f>
        <v/>
      </c>
      <c r="Q56">
        <f>L38</f>
        <v/>
      </c>
      <c r="R56" s="283" t="n"/>
      <c r="AG56">
        <f>Q56</f>
        <v/>
      </c>
      <c r="AH56" s="283">
        <f>ROUND(($O38/$O$1)*(1-U$10)*100*$C$12,1)</f>
        <v/>
      </c>
      <c r="AI56" s="283">
        <f>ROUND(($O38/$O$1)*(1-V$10)*100*$C$12,1)</f>
        <v/>
      </c>
      <c r="AJ56" s="283">
        <f>ROUND(($O38/$O$1)*(1-W$10)*100*$C$12,1)</f>
        <v/>
      </c>
      <c r="AK56" s="283">
        <f>ROUND(($O38/$O$1)*(1-X$10)*100*$C$12,1)</f>
        <v/>
      </c>
      <c r="AL56" s="283">
        <f>ROUND(($O38/$O$1)*(1-Y$10)*100*$C$12,1)</f>
        <v/>
      </c>
      <c r="AM56" s="283">
        <f>ROUND(($O38/$O$1)*(1-Z$10)*100*$C$12,1)</f>
        <v/>
      </c>
      <c r="AN56" s="283">
        <f>ROUND(($O38/$O$1)*(1-AA$10)*100*$C$12,1)</f>
        <v/>
      </c>
      <c r="AO56" s="283">
        <f>ROUND(($O38/$O$1)*(1-AB$10)*100*$C$12,1)</f>
        <v/>
      </c>
      <c r="AP56" s="283">
        <f>ROUND(($O38/$O$1)*(1-AC$10)*100*$C$12,1)</f>
        <v/>
      </c>
      <c r="AQ56" s="283">
        <f>ROUND(($O38/$O$1)*(1-AD$10)*100*$C$12,1)</f>
        <v/>
      </c>
      <c r="AR56" s="283">
        <f>ROUND(($O38/$O$1)*(1-AE$10)*100*$C$12,1)</f>
        <v/>
      </c>
    </row>
    <row r="57" ht="15" customHeight="1" thickBot="1">
      <c r="L57" s="69">
        <f>Indexes!K58</f>
        <v/>
      </c>
      <c r="M57" s="69">
        <f>Indexes!L58</f>
        <v/>
      </c>
      <c r="N57" s="218">
        <f>Indexes!M58</f>
        <v/>
      </c>
      <c r="O57">
        <f>ROUND(N57,1)</f>
        <v/>
      </c>
      <c r="Q57">
        <f>L39</f>
        <v/>
      </c>
      <c r="R57" s="283" t="n"/>
      <c r="AG57">
        <f>Q57</f>
        <v/>
      </c>
      <c r="AH57" s="283">
        <f>ROUND(($O39/$O$1)*(1-U$10)*100*$C$12,1)</f>
        <v/>
      </c>
      <c r="AI57" s="283">
        <f>ROUND(($O39/$O$1)*(1-V$10)*100*$C$12,1)</f>
        <v/>
      </c>
      <c r="AJ57" s="283">
        <f>ROUND(($O39/$O$1)*(1-W$10)*100*$C$12,1)</f>
        <v/>
      </c>
      <c r="AK57" s="283">
        <f>ROUND(($O39/$O$1)*(1-X$10)*100*$C$12,1)</f>
        <v/>
      </c>
      <c r="AL57" s="283">
        <f>ROUND(($O39/$O$1)*(1-Y$10)*100*$C$12,1)</f>
        <v/>
      </c>
      <c r="AM57" s="283">
        <f>ROUND(($O39/$O$1)*(1-Z$10)*100*$C$12,1)</f>
        <v/>
      </c>
      <c r="AN57" s="283">
        <f>ROUND(($O39/$O$1)*(1-AA$10)*100*$C$12,1)</f>
        <v/>
      </c>
      <c r="AO57" s="283">
        <f>ROUND(($O39/$O$1)*(1-AB$10)*100*$C$12,1)</f>
        <v/>
      </c>
      <c r="AP57" s="283">
        <f>ROUND(($O39/$O$1)*(1-AC$10)*100*$C$12,1)</f>
        <v/>
      </c>
      <c r="AQ57" s="283">
        <f>ROUND(($O39/$O$1)*(1-AD$10)*100*$C$12,1)</f>
        <v/>
      </c>
      <c r="AR57" s="283">
        <f>ROUND(($O39/$O$1)*(1-AE$10)*100*$C$12,1)</f>
        <v/>
      </c>
    </row>
    <row r="58" ht="15" customHeight="1" thickBot="1">
      <c r="L58" s="69">
        <f>Indexes!K59</f>
        <v/>
      </c>
      <c r="M58" s="69">
        <f>Indexes!L59</f>
        <v/>
      </c>
      <c r="N58" s="218">
        <f>Indexes!M59</f>
        <v/>
      </c>
      <c r="O58">
        <f>ROUND(N58,1)</f>
        <v/>
      </c>
      <c r="Q58">
        <f>L40</f>
        <v/>
      </c>
      <c r="R58" s="283" t="n"/>
      <c r="AG58">
        <f>Q58</f>
        <v/>
      </c>
      <c r="AH58" s="283">
        <f>ROUND(($O40/$O$1)*(1-U$10)*100*$C$12,1)</f>
        <v/>
      </c>
      <c r="AI58" s="283">
        <f>ROUND(($O40/$O$1)*(1-V$10)*100*$C$12,1)</f>
        <v/>
      </c>
      <c r="AJ58" s="283">
        <f>ROUND(($O40/$O$1)*(1-W$10)*100*$C$12,1)</f>
        <v/>
      </c>
      <c r="AK58" s="283">
        <f>ROUND(($O40/$O$1)*(1-X$10)*100*$C$12,1)</f>
        <v/>
      </c>
      <c r="AL58" s="283">
        <f>ROUND(($O40/$O$1)*(1-Y$10)*100*$C$12,1)</f>
        <v/>
      </c>
      <c r="AM58" s="283">
        <f>ROUND(($O40/$O$1)*(1-Z$10)*100*$C$12,1)</f>
        <v/>
      </c>
      <c r="AN58" s="283">
        <f>ROUND(($O40/$O$1)*(1-AA$10)*100*$C$12,1)</f>
        <v/>
      </c>
      <c r="AO58" s="283">
        <f>ROUND(($O40/$O$1)*(1-AB$10)*100*$C$12,1)</f>
        <v/>
      </c>
      <c r="AP58" s="283">
        <f>ROUND(($O40/$O$1)*(1-AC$10)*100*$C$12,1)</f>
        <v/>
      </c>
      <c r="AQ58" s="283">
        <f>ROUND(($O40/$O$1)*(1-AD$10)*100*$C$12,1)</f>
        <v/>
      </c>
      <c r="AR58" s="283">
        <f>ROUND(($O40/$O$1)*(1-AE$10)*100*$C$12,1)</f>
        <v/>
      </c>
    </row>
    <row r="59" ht="15" customHeight="1" thickBot="1">
      <c r="L59" s="69">
        <f>Indexes!K60</f>
        <v/>
      </c>
      <c r="M59" s="69">
        <f>Indexes!L60</f>
        <v/>
      </c>
      <c r="N59" s="218">
        <f>Indexes!M60</f>
        <v/>
      </c>
      <c r="O59">
        <f>ROUND(N59,1)</f>
        <v/>
      </c>
      <c r="Q59">
        <f>L41</f>
        <v/>
      </c>
      <c r="R59" s="283" t="n"/>
      <c r="AG59">
        <f>Q59</f>
        <v/>
      </c>
      <c r="AH59" s="283">
        <f>ROUND(($O41/$O$1)*(1-U$10)*100*$C$12,1)</f>
        <v/>
      </c>
      <c r="AI59" s="283">
        <f>ROUND(($O41/$O$1)*(1-V$10)*100*$C$12,1)</f>
        <v/>
      </c>
      <c r="AJ59" s="283">
        <f>ROUND(($O41/$O$1)*(1-W$10)*100*$C$12,1)</f>
        <v/>
      </c>
      <c r="AK59" s="283">
        <f>ROUND(($O41/$O$1)*(1-X$10)*100*$C$12,1)</f>
        <v/>
      </c>
      <c r="AL59" s="283">
        <f>ROUND(($O41/$O$1)*(1-Y$10)*100*$C$12,1)</f>
        <v/>
      </c>
      <c r="AM59" s="283">
        <f>ROUND(($O41/$O$1)*(1-Z$10)*100*$C$12,1)</f>
        <v/>
      </c>
      <c r="AN59" s="283">
        <f>ROUND(($O41/$O$1)*(1-AA$10)*100*$C$12,1)</f>
        <v/>
      </c>
      <c r="AO59" s="283">
        <f>ROUND(($O41/$O$1)*(1-AB$10)*100*$C$12,1)</f>
        <v/>
      </c>
      <c r="AP59" s="283">
        <f>ROUND(($O41/$O$1)*(1-AC$10)*100*$C$12,1)</f>
        <v/>
      </c>
      <c r="AQ59" s="283">
        <f>ROUND(($O41/$O$1)*(1-AD$10)*100*$C$12,1)</f>
        <v/>
      </c>
      <c r="AR59" s="283">
        <f>ROUND(($O41/$O$1)*(1-AE$10)*100*$C$12,1)</f>
        <v/>
      </c>
    </row>
    <row r="60" ht="15" customHeight="1" thickBot="1">
      <c r="L60" s="69">
        <f>Indexes!K61</f>
        <v/>
      </c>
      <c r="M60" s="69">
        <f>Indexes!L61</f>
        <v/>
      </c>
      <c r="N60" s="218">
        <f>Indexes!M61</f>
        <v/>
      </c>
      <c r="O60">
        <f>ROUND(N60,1)</f>
        <v/>
      </c>
      <c r="Q60">
        <f>L42</f>
        <v/>
      </c>
      <c r="R60" s="283" t="n"/>
      <c r="AG60">
        <f>Q60</f>
        <v/>
      </c>
      <c r="AH60" s="283">
        <f>ROUND(($O42/$O$1)*(1-U$10)*100*$C$12,1)</f>
        <v/>
      </c>
      <c r="AI60" s="283">
        <f>ROUND(($O42/$O$1)*(1-V$10)*100*$C$12,1)</f>
        <v/>
      </c>
      <c r="AJ60" s="283">
        <f>ROUND(($O42/$O$1)*(1-W$10)*100*$C$12,1)</f>
        <v/>
      </c>
      <c r="AK60" s="283">
        <f>ROUND(($O42/$O$1)*(1-X$10)*100*$C$12,1)</f>
        <v/>
      </c>
      <c r="AL60" s="283">
        <f>ROUND(($O42/$O$1)*(1-Y$10)*100*$C$12,1)</f>
        <v/>
      </c>
      <c r="AM60" s="283">
        <f>ROUND(($O42/$O$1)*(1-Z$10)*100*$C$12,1)</f>
        <v/>
      </c>
      <c r="AN60" s="283">
        <f>ROUND(($O42/$O$1)*(1-AA$10)*100*$C$12,1)</f>
        <v/>
      </c>
      <c r="AO60" s="283">
        <f>ROUND(($O42/$O$1)*(1-AB$10)*100*$C$12,1)</f>
        <v/>
      </c>
      <c r="AP60" s="283">
        <f>ROUND(($O42/$O$1)*(1-AC$10)*100*$C$12,1)</f>
        <v/>
      </c>
      <c r="AQ60" s="283">
        <f>ROUND(($O42/$O$1)*(1-AD$10)*100*$C$12,1)</f>
        <v/>
      </c>
      <c r="AR60" s="283">
        <f>ROUND(($O42/$O$1)*(1-AE$10)*100*$C$12,1)</f>
        <v/>
      </c>
    </row>
    <row r="61" ht="15" customHeight="1" thickBot="1">
      <c r="L61" s="69">
        <f>Indexes!K62</f>
        <v/>
      </c>
      <c r="M61" s="69">
        <f>Indexes!L62</f>
        <v/>
      </c>
      <c r="N61" s="218">
        <f>Indexes!M62</f>
        <v/>
      </c>
      <c r="O61">
        <f>ROUND(N61,1)</f>
        <v/>
      </c>
      <c r="Q61">
        <f>L43</f>
        <v/>
      </c>
      <c r="R61" s="283" t="n"/>
      <c r="AG61">
        <f>Q61</f>
        <v/>
      </c>
      <c r="AH61" s="283">
        <f>ROUND(($O43/$O$1)*(1-U$10)*100*$C$12,1)</f>
        <v/>
      </c>
      <c r="AI61" s="283">
        <f>ROUND(($O43/$O$1)*(1-V$10)*100*$C$12,1)</f>
        <v/>
      </c>
      <c r="AJ61" s="283">
        <f>ROUND(($O43/$O$1)*(1-W$10)*100*$C$12,1)</f>
        <v/>
      </c>
      <c r="AK61" s="283">
        <f>ROUND(($O43/$O$1)*(1-X$10)*100*$C$12,1)</f>
        <v/>
      </c>
      <c r="AL61" s="283">
        <f>ROUND(($O43/$O$1)*(1-Y$10)*100*$C$12,1)</f>
        <v/>
      </c>
      <c r="AM61" s="283">
        <f>ROUND(($O43/$O$1)*(1-Z$10)*100*$C$12,1)</f>
        <v/>
      </c>
      <c r="AN61" s="283">
        <f>ROUND(($O43/$O$1)*(1-AA$10)*100*$C$12,1)</f>
        <v/>
      </c>
      <c r="AO61" s="283">
        <f>ROUND(($O43/$O$1)*(1-AB$10)*100*$C$12,1)</f>
        <v/>
      </c>
      <c r="AP61" s="283">
        <f>ROUND(($O43/$O$1)*(1-AC$10)*100*$C$12,1)</f>
        <v/>
      </c>
      <c r="AQ61" s="283">
        <f>ROUND(($O43/$O$1)*(1-AD$10)*100*$C$12,1)</f>
        <v/>
      </c>
      <c r="AR61" s="283">
        <f>ROUND(($O43/$O$1)*(1-AE$10)*100*$C$12,1)</f>
        <v/>
      </c>
    </row>
    <row r="62" ht="15" customHeight="1" thickBot="1">
      <c r="L62" s="69">
        <f>Indexes!K63</f>
        <v/>
      </c>
      <c r="M62" s="69">
        <f>Indexes!L63</f>
        <v/>
      </c>
      <c r="N62" s="218">
        <f>Indexes!M63</f>
        <v/>
      </c>
      <c r="O62">
        <f>ROUND(N62,1)</f>
        <v/>
      </c>
      <c r="Q62">
        <f>L44</f>
        <v/>
      </c>
      <c r="R62" s="283" t="n"/>
      <c r="AG62">
        <f>Q62</f>
        <v/>
      </c>
      <c r="AH62" s="283">
        <f>ROUND(($O44/$O$1)*(1-U$10)*100*$C$12,1)</f>
        <v/>
      </c>
      <c r="AI62" s="283">
        <f>ROUND(($O44/$O$1)*(1-V$10)*100*$C$12,1)</f>
        <v/>
      </c>
      <c r="AJ62" s="283">
        <f>ROUND(($O44/$O$1)*(1-W$10)*100*$C$12,1)</f>
        <v/>
      </c>
      <c r="AK62" s="283">
        <f>ROUND(($O44/$O$1)*(1-X$10)*100*$C$12,1)</f>
        <v/>
      </c>
      <c r="AL62" s="283">
        <f>ROUND(($O44/$O$1)*(1-Y$10)*100*$C$12,1)</f>
        <v/>
      </c>
      <c r="AM62" s="283">
        <f>ROUND(($O44/$O$1)*(1-Z$10)*100*$C$12,1)</f>
        <v/>
      </c>
      <c r="AN62" s="283">
        <f>ROUND(($O44/$O$1)*(1-AA$10)*100*$C$12,1)</f>
        <v/>
      </c>
      <c r="AO62" s="283">
        <f>ROUND(($O44/$O$1)*(1-AB$10)*100*$C$12,1)</f>
        <v/>
      </c>
      <c r="AP62" s="283">
        <f>ROUND(($O44/$O$1)*(1-AC$10)*100*$C$12,1)</f>
        <v/>
      </c>
      <c r="AQ62" s="283">
        <f>ROUND(($O44/$O$1)*(1-AD$10)*100*$C$12,1)</f>
        <v/>
      </c>
      <c r="AR62" s="283">
        <f>ROUND(($O44/$O$1)*(1-AE$10)*100*$C$12,1)</f>
        <v/>
      </c>
    </row>
    <row r="63" ht="15" customHeight="1" thickBot="1">
      <c r="L63" s="69">
        <f>Indexes!K64</f>
        <v/>
      </c>
      <c r="M63" s="69">
        <f>Indexes!L64</f>
        <v/>
      </c>
      <c r="N63" s="218">
        <f>Indexes!M64</f>
        <v/>
      </c>
      <c r="O63">
        <f>ROUND(N63,1)</f>
        <v/>
      </c>
      <c r="Q63">
        <f>L45</f>
        <v/>
      </c>
      <c r="R63" s="283" t="n"/>
      <c r="AG63">
        <f>Q63</f>
        <v/>
      </c>
      <c r="AH63" s="283">
        <f>ROUND(($O45/$O$1)*(1-U$10)*100*$C$12,1)</f>
        <v/>
      </c>
      <c r="AI63" s="283">
        <f>ROUND(($O45/$O$1)*(1-V$10)*100*$C$12,1)</f>
        <v/>
      </c>
      <c r="AJ63" s="283">
        <f>ROUND(($O45/$O$1)*(1-W$10)*100*$C$12,1)</f>
        <v/>
      </c>
      <c r="AK63" s="283">
        <f>ROUND(($O45/$O$1)*(1-X$10)*100*$C$12,1)</f>
        <v/>
      </c>
      <c r="AL63" s="283">
        <f>ROUND(($O45/$O$1)*(1-Y$10)*100*$C$12,1)</f>
        <v/>
      </c>
      <c r="AM63" s="283">
        <f>ROUND(($O45/$O$1)*(1-Z$10)*100*$C$12,1)</f>
        <v/>
      </c>
      <c r="AN63" s="283">
        <f>ROUND(($O45/$O$1)*(1-AA$10)*100*$C$12,1)</f>
        <v/>
      </c>
      <c r="AO63" s="283">
        <f>ROUND(($O45/$O$1)*(1-AB$10)*100*$C$12,1)</f>
        <v/>
      </c>
      <c r="AP63" s="283">
        <f>ROUND(($O45/$O$1)*(1-AC$10)*100*$C$12,1)</f>
        <v/>
      </c>
      <c r="AQ63" s="283">
        <f>ROUND(($O45/$O$1)*(1-AD$10)*100*$C$12,1)</f>
        <v/>
      </c>
      <c r="AR63" s="283">
        <f>ROUND(($O45/$O$1)*(1-AE$10)*100*$C$12,1)</f>
        <v/>
      </c>
    </row>
    <row r="64" ht="15" customHeight="1" thickBot="1">
      <c r="L64" s="69">
        <f>Indexes!K65</f>
        <v/>
      </c>
      <c r="M64" s="69">
        <f>Indexes!L65</f>
        <v/>
      </c>
      <c r="N64" s="218">
        <f>Indexes!M65</f>
        <v/>
      </c>
      <c r="O64">
        <f>ROUND(N64,1)</f>
        <v/>
      </c>
      <c r="Q64">
        <f>L46</f>
        <v/>
      </c>
      <c r="R64" s="283" t="n"/>
      <c r="AG64">
        <f>Q64</f>
        <v/>
      </c>
      <c r="AH64" s="283">
        <f>ROUND(($O46/$O$1)*(1-U$10)*100*$C$12,1)</f>
        <v/>
      </c>
      <c r="AI64" s="283">
        <f>ROUND(($O46/$O$1)*(1-V$10)*100*$C$12,1)</f>
        <v/>
      </c>
      <c r="AJ64" s="283">
        <f>ROUND(($O46/$O$1)*(1-W$10)*100*$C$12,1)</f>
        <v/>
      </c>
      <c r="AK64" s="283">
        <f>ROUND(($O46/$O$1)*(1-X$10)*100*$C$12,1)</f>
        <v/>
      </c>
      <c r="AL64" s="283">
        <f>ROUND(($O46/$O$1)*(1-Y$10)*100*$C$12,1)</f>
        <v/>
      </c>
      <c r="AM64" s="283">
        <f>ROUND(($O46/$O$1)*(1-Z$10)*100*$C$12,1)</f>
        <v/>
      </c>
      <c r="AN64" s="283">
        <f>ROUND(($O46/$O$1)*(1-AA$10)*100*$C$12,1)</f>
        <v/>
      </c>
      <c r="AO64" s="283">
        <f>ROUND(($O46/$O$1)*(1-AB$10)*100*$C$12,1)</f>
        <v/>
      </c>
      <c r="AP64" s="283">
        <f>ROUND(($O46/$O$1)*(1-AC$10)*100*$C$12,1)</f>
        <v/>
      </c>
      <c r="AQ64" s="283">
        <f>ROUND(($O46/$O$1)*(1-AD$10)*100*$C$12,1)</f>
        <v/>
      </c>
      <c r="AR64" s="283">
        <f>ROUND(($O46/$O$1)*(1-AE$10)*100*$C$12,1)</f>
        <v/>
      </c>
    </row>
    <row r="65" ht="15" customHeight="1" thickBot="1">
      <c r="L65" s="69">
        <f>Indexes!K66</f>
        <v/>
      </c>
      <c r="M65" s="69">
        <f>Indexes!L66</f>
        <v/>
      </c>
      <c r="N65" s="218">
        <f>Indexes!M66</f>
        <v/>
      </c>
      <c r="O65">
        <f>ROUND(N65,1)</f>
        <v/>
      </c>
      <c r="Q65">
        <f>L47</f>
        <v/>
      </c>
      <c r="R65" s="283" t="n"/>
      <c r="AG65">
        <f>Q65</f>
        <v/>
      </c>
      <c r="AH65" s="283">
        <f>ROUND(($O47/$O$1)*(1-U$10)*100*$C$12,1)</f>
        <v/>
      </c>
      <c r="AI65" s="283">
        <f>ROUND(($O47/$O$1)*(1-V$10)*100*$C$12,1)</f>
        <v/>
      </c>
      <c r="AJ65" s="283">
        <f>ROUND(($O47/$O$1)*(1-W$10)*100*$C$12,1)</f>
        <v/>
      </c>
      <c r="AK65" s="283">
        <f>ROUND(($O47/$O$1)*(1-X$10)*100*$C$12,1)</f>
        <v/>
      </c>
      <c r="AL65" s="283">
        <f>ROUND(($O47/$O$1)*(1-Y$10)*100*$C$12,1)</f>
        <v/>
      </c>
      <c r="AM65" s="283">
        <f>ROUND(($O47/$O$1)*(1-Z$10)*100*$C$12,1)</f>
        <v/>
      </c>
      <c r="AN65" s="283">
        <f>ROUND(($O47/$O$1)*(1-AA$10)*100*$C$12,1)</f>
        <v/>
      </c>
      <c r="AO65" s="283">
        <f>ROUND(($O47/$O$1)*(1-AB$10)*100*$C$12,1)</f>
        <v/>
      </c>
      <c r="AP65" s="283">
        <f>ROUND(($O47/$O$1)*(1-AC$10)*100*$C$12,1)</f>
        <v/>
      </c>
      <c r="AQ65" s="283">
        <f>ROUND(($O47/$O$1)*(1-AD$10)*100*$C$12,1)</f>
        <v/>
      </c>
      <c r="AR65" s="283">
        <f>ROUND(($O47/$O$1)*(1-AE$10)*100*$C$12,1)</f>
        <v/>
      </c>
    </row>
    <row r="66" ht="15" customHeight="1" thickBot="1">
      <c r="L66" s="69">
        <f>Indexes!K67</f>
        <v/>
      </c>
      <c r="M66" s="69">
        <f>Indexes!L67</f>
        <v/>
      </c>
      <c r="N66" s="218">
        <f>Indexes!M67</f>
        <v/>
      </c>
      <c r="O66">
        <f>ROUND(N66,1)</f>
        <v/>
      </c>
      <c r="Q66">
        <f>L48</f>
        <v/>
      </c>
      <c r="R66" s="283" t="n"/>
      <c r="AG66">
        <f>Q66</f>
        <v/>
      </c>
      <c r="AH66" s="283">
        <f>ROUND(($O48/$O$1)*(1-U$10)*100*$C$12,1)</f>
        <v/>
      </c>
      <c r="AI66" s="283">
        <f>ROUND(($O48/$O$1)*(1-V$10)*100*$C$12,1)</f>
        <v/>
      </c>
      <c r="AJ66" s="283">
        <f>ROUND(($O48/$O$1)*(1-W$10)*100*$C$12,1)</f>
        <v/>
      </c>
      <c r="AK66" s="283">
        <f>ROUND(($O48/$O$1)*(1-X$10)*100*$C$12,1)</f>
        <v/>
      </c>
      <c r="AL66" s="283">
        <f>ROUND(($O48/$O$1)*(1-Y$10)*100*$C$12,1)</f>
        <v/>
      </c>
      <c r="AM66" s="283">
        <f>ROUND(($O48/$O$1)*(1-Z$10)*100*$C$12,1)</f>
        <v/>
      </c>
      <c r="AN66" s="283">
        <f>ROUND(($O48/$O$1)*(1-AA$10)*100*$C$12,1)</f>
        <v/>
      </c>
      <c r="AO66" s="283">
        <f>ROUND(($O48/$O$1)*(1-AB$10)*100*$C$12,1)</f>
        <v/>
      </c>
      <c r="AP66" s="283">
        <f>ROUND(($O48/$O$1)*(1-AC$10)*100*$C$12,1)</f>
        <v/>
      </c>
      <c r="AQ66" s="283">
        <f>ROUND(($O48/$O$1)*(1-AD$10)*100*$C$12,1)</f>
        <v/>
      </c>
      <c r="AR66" s="283">
        <f>ROUND(($O48/$O$1)*(1-AE$10)*100*$C$12,1)</f>
        <v/>
      </c>
    </row>
    <row r="67" ht="15" customHeight="1" thickBot="1">
      <c r="L67" s="69">
        <f>Indexes!K68</f>
        <v/>
      </c>
      <c r="M67" s="69">
        <f>Indexes!L68</f>
        <v/>
      </c>
      <c r="N67" s="218">
        <f>Indexes!M68</f>
        <v/>
      </c>
      <c r="O67">
        <f>ROUND(N67,1)</f>
        <v/>
      </c>
      <c r="Q67">
        <f>L49</f>
        <v/>
      </c>
      <c r="R67" s="283" t="n"/>
      <c r="AG67">
        <f>Q67</f>
        <v/>
      </c>
      <c r="AH67" s="283">
        <f>ROUND(($O49/$O$1)*(1-U$10)*100*$C$12,1)</f>
        <v/>
      </c>
      <c r="AI67" s="283">
        <f>ROUND(($O49/$O$1)*(1-V$10)*100*$C$12,1)</f>
        <v/>
      </c>
      <c r="AJ67" s="283">
        <f>ROUND(($O49/$O$1)*(1-W$10)*100*$C$12,1)</f>
        <v/>
      </c>
      <c r="AK67" s="283">
        <f>ROUND(($O49/$O$1)*(1-X$10)*100*$C$12,1)</f>
        <v/>
      </c>
      <c r="AL67" s="283">
        <f>ROUND(($O49/$O$1)*(1-Y$10)*100*$C$12,1)</f>
        <v/>
      </c>
      <c r="AM67" s="283">
        <f>ROUND(($O49/$O$1)*(1-Z$10)*100*$C$12,1)</f>
        <v/>
      </c>
      <c r="AN67" s="283">
        <f>ROUND(($O49/$O$1)*(1-AA$10)*100*$C$12,1)</f>
        <v/>
      </c>
      <c r="AO67" s="283">
        <f>ROUND(($O49/$O$1)*(1-AB$10)*100*$C$12,1)</f>
        <v/>
      </c>
      <c r="AP67" s="283">
        <f>ROUND(($O49/$O$1)*(1-AC$10)*100*$C$12,1)</f>
        <v/>
      </c>
      <c r="AQ67" s="283">
        <f>ROUND(($O49/$O$1)*(1-AD$10)*100*$C$12,1)</f>
        <v/>
      </c>
      <c r="AR67" s="283">
        <f>ROUND(($O49/$O$1)*(1-AE$10)*100*$C$12,1)</f>
        <v/>
      </c>
    </row>
    <row r="68" ht="15" customHeight="1" thickBot="1">
      <c r="L68" s="69">
        <f>Indexes!K69</f>
        <v/>
      </c>
      <c r="M68" s="69">
        <f>Indexes!L69</f>
        <v/>
      </c>
      <c r="N68" s="218">
        <f>Indexes!M69</f>
        <v/>
      </c>
      <c r="O68">
        <f>ROUND(N68,1)</f>
        <v/>
      </c>
      <c r="Q68">
        <f>L50</f>
        <v/>
      </c>
      <c r="R68" s="283" t="n"/>
      <c r="AG68">
        <f>Q68</f>
        <v/>
      </c>
      <c r="AH68" s="283">
        <f>ROUND(($O50/$O$1)*(1-U$10)*100*$C$12,1)</f>
        <v/>
      </c>
      <c r="AI68" s="283">
        <f>ROUND(($O50/$O$1)*(1-V$10)*100*$C$12,1)</f>
        <v/>
      </c>
      <c r="AJ68" s="283">
        <f>ROUND(($O50/$O$1)*(1-W$10)*100*$C$12,1)</f>
        <v/>
      </c>
      <c r="AK68" s="283">
        <f>ROUND(($O50/$O$1)*(1-X$10)*100*$C$12,1)</f>
        <v/>
      </c>
      <c r="AL68" s="283">
        <f>ROUND(($O50/$O$1)*(1-Y$10)*100*$C$12,1)</f>
        <v/>
      </c>
      <c r="AM68" s="283">
        <f>ROUND(($O50/$O$1)*(1-Z$10)*100*$C$12,1)</f>
        <v/>
      </c>
      <c r="AN68" s="283">
        <f>ROUND(($O50/$O$1)*(1-AA$10)*100*$C$12,1)</f>
        <v/>
      </c>
      <c r="AO68" s="283">
        <f>ROUND(($O50/$O$1)*(1-AB$10)*100*$C$12,1)</f>
        <v/>
      </c>
      <c r="AP68" s="283">
        <f>ROUND(($O50/$O$1)*(1-AC$10)*100*$C$12,1)</f>
        <v/>
      </c>
      <c r="AQ68" s="283">
        <f>ROUND(($O50/$O$1)*(1-AD$10)*100*$C$12,1)</f>
        <v/>
      </c>
      <c r="AR68" s="283">
        <f>ROUND(($O50/$O$1)*(1-AE$10)*100*$C$12,1)</f>
        <v/>
      </c>
    </row>
    <row r="69" ht="15" customHeight="1" thickBot="1">
      <c r="L69" s="69">
        <f>Indexes!K70</f>
        <v/>
      </c>
      <c r="M69" s="69">
        <f>Indexes!L70</f>
        <v/>
      </c>
      <c r="N69" s="218">
        <f>Indexes!M70</f>
        <v/>
      </c>
      <c r="O69">
        <f>ROUND(N69,1)</f>
        <v/>
      </c>
      <c r="Q69">
        <f>L51</f>
        <v/>
      </c>
      <c r="R69" s="283" t="n"/>
      <c r="AG69">
        <f>Q69</f>
        <v/>
      </c>
      <c r="AH69" s="283">
        <f>ROUND(($O51/$O$1)*(1-U$10)*100*$C$12,1)</f>
        <v/>
      </c>
      <c r="AI69" s="283">
        <f>ROUND(($O51/$O$1)*(1-V$10)*100*$C$12,1)</f>
        <v/>
      </c>
      <c r="AJ69" s="283">
        <f>ROUND(($O51/$O$1)*(1-W$10)*100*$C$12,1)</f>
        <v/>
      </c>
      <c r="AK69" s="283">
        <f>ROUND(($O51/$O$1)*(1-X$10)*100*$C$12,1)</f>
        <v/>
      </c>
      <c r="AL69" s="283">
        <f>ROUND(($O51/$O$1)*(1-Y$10)*100*$C$12,1)</f>
        <v/>
      </c>
      <c r="AM69" s="283">
        <f>ROUND(($O51/$O$1)*(1-Z$10)*100*$C$12,1)</f>
        <v/>
      </c>
      <c r="AN69" s="283">
        <f>ROUND(($O51/$O$1)*(1-AA$10)*100*$C$12,1)</f>
        <v/>
      </c>
      <c r="AO69" s="283">
        <f>ROUND(($O51/$O$1)*(1-AB$10)*100*$C$12,1)</f>
        <v/>
      </c>
      <c r="AP69" s="283">
        <f>ROUND(($O51/$O$1)*(1-AC$10)*100*$C$12,1)</f>
        <v/>
      </c>
      <c r="AQ69" s="283">
        <f>ROUND(($O51/$O$1)*(1-AD$10)*100*$C$12,1)</f>
        <v/>
      </c>
      <c r="AR69" s="283">
        <f>ROUND(($O51/$O$1)*(1-AE$10)*100*$C$12,1)</f>
        <v/>
      </c>
    </row>
    <row r="70" ht="15" customHeight="1" thickBot="1">
      <c r="L70" s="69">
        <f>Indexes!K71</f>
        <v/>
      </c>
      <c r="M70" s="69">
        <f>Indexes!L71</f>
        <v/>
      </c>
      <c r="N70" s="218">
        <f>Indexes!M71</f>
        <v/>
      </c>
      <c r="O70">
        <f>ROUND(N70,1)</f>
        <v/>
      </c>
      <c r="Q70">
        <f>L52</f>
        <v/>
      </c>
      <c r="R70" s="283" t="n"/>
      <c r="AG70">
        <f>Q70</f>
        <v/>
      </c>
      <c r="AH70" s="283">
        <f>ROUND(($O52/$O$1)*(1-U$10)*100*$C$12,1)</f>
        <v/>
      </c>
      <c r="AI70" s="283">
        <f>ROUND(($O52/$O$1)*(1-V$10)*100*$C$12,1)</f>
        <v/>
      </c>
      <c r="AJ70" s="283">
        <f>ROUND(($O52/$O$1)*(1-W$10)*100*$C$12,1)</f>
        <v/>
      </c>
      <c r="AK70" s="283">
        <f>ROUND(($O52/$O$1)*(1-X$10)*100*$C$12,1)</f>
        <v/>
      </c>
      <c r="AL70" s="283">
        <f>ROUND(($O52/$O$1)*(1-Y$10)*100*$C$12,1)</f>
        <v/>
      </c>
      <c r="AM70" s="283">
        <f>ROUND(($O52/$O$1)*(1-Z$10)*100*$C$12,1)</f>
        <v/>
      </c>
      <c r="AN70" s="283">
        <f>ROUND(($O52/$O$1)*(1-AA$10)*100*$C$12,1)</f>
        <v/>
      </c>
      <c r="AO70" s="283">
        <f>ROUND(($O52/$O$1)*(1-AB$10)*100*$C$12,1)</f>
        <v/>
      </c>
      <c r="AP70" s="283">
        <f>ROUND(($O52/$O$1)*(1-AC$10)*100*$C$12,1)</f>
        <v/>
      </c>
      <c r="AQ70" s="283">
        <f>ROUND(($O52/$O$1)*(1-AD$10)*100*$C$12,1)</f>
        <v/>
      </c>
      <c r="AR70" s="283">
        <f>ROUND(($O52/$O$1)*(1-AE$10)*100*$C$12,1)</f>
        <v/>
      </c>
    </row>
    <row r="71" ht="15" customHeight="1" thickBot="1">
      <c r="L71" s="69">
        <f>Indexes!K72</f>
        <v/>
      </c>
      <c r="M71" s="69">
        <f>Indexes!L72</f>
        <v/>
      </c>
      <c r="N71" s="218">
        <f>Indexes!M72</f>
        <v/>
      </c>
      <c r="O71">
        <f>ROUND(N71,1)</f>
        <v/>
      </c>
      <c r="Q71">
        <f>L53</f>
        <v/>
      </c>
      <c r="R71" s="283" t="n"/>
      <c r="AG71">
        <f>Q71</f>
        <v/>
      </c>
      <c r="AH71" s="283">
        <f>ROUND(($O53/$O$1)*(1-U$10)*100*$C$12,1)</f>
        <v/>
      </c>
      <c r="AI71" s="283">
        <f>ROUND(($O53/$O$1)*(1-V$10)*100*$C$12,1)</f>
        <v/>
      </c>
      <c r="AJ71" s="283">
        <f>ROUND(($O53/$O$1)*(1-W$10)*100*$C$12,1)</f>
        <v/>
      </c>
      <c r="AK71" s="283">
        <f>ROUND(($O53/$O$1)*(1-X$10)*100*$C$12,1)</f>
        <v/>
      </c>
      <c r="AL71" s="283">
        <f>ROUND(($O53/$O$1)*(1-Y$10)*100*$C$12,1)</f>
        <v/>
      </c>
      <c r="AM71" s="283">
        <f>ROUND(($O53/$O$1)*(1-Z$10)*100*$C$12,1)</f>
        <v/>
      </c>
      <c r="AN71" s="283">
        <f>ROUND(($O53/$O$1)*(1-AA$10)*100*$C$12,1)</f>
        <v/>
      </c>
      <c r="AO71" s="283">
        <f>ROUND(($O53/$O$1)*(1-AB$10)*100*$C$12,1)</f>
        <v/>
      </c>
      <c r="AP71" s="283">
        <f>ROUND(($O53/$O$1)*(1-AC$10)*100*$C$12,1)</f>
        <v/>
      </c>
      <c r="AQ71" s="283">
        <f>ROUND(($O53/$O$1)*(1-AD$10)*100*$C$12,1)</f>
        <v/>
      </c>
      <c r="AR71" s="283">
        <f>ROUND(($O53/$O$1)*(1-AE$10)*100*$C$12,1)</f>
        <v/>
      </c>
    </row>
    <row r="72" ht="15" customHeight="1" thickBot="1">
      <c r="L72" s="69">
        <f>Indexes!K73</f>
        <v/>
      </c>
      <c r="M72" s="69">
        <f>Indexes!L73</f>
        <v/>
      </c>
      <c r="N72" s="218">
        <f>Indexes!M73</f>
        <v/>
      </c>
      <c r="O72">
        <f>ROUND(N72,1)</f>
        <v/>
      </c>
      <c r="Q72">
        <f>L54</f>
        <v/>
      </c>
      <c r="R72" s="283" t="n"/>
      <c r="AG72">
        <f>Q72</f>
        <v/>
      </c>
      <c r="AH72" s="283">
        <f>ROUND(($O54/$O$1)*(1-U$10)*100*$C$12,1)</f>
        <v/>
      </c>
      <c r="AI72" s="283">
        <f>ROUND(($O54/$O$1)*(1-V$10)*100*$C$12,1)</f>
        <v/>
      </c>
      <c r="AJ72" s="283">
        <f>ROUND(($O54/$O$1)*(1-W$10)*100*$C$12,1)</f>
        <v/>
      </c>
      <c r="AK72" s="283">
        <f>ROUND(($O54/$O$1)*(1-X$10)*100*$C$12,1)</f>
        <v/>
      </c>
      <c r="AL72" s="283">
        <f>ROUND(($O54/$O$1)*(1-Y$10)*100*$C$12,1)</f>
        <v/>
      </c>
      <c r="AM72" s="283">
        <f>ROUND(($O54/$O$1)*(1-Z$10)*100*$C$12,1)</f>
        <v/>
      </c>
      <c r="AN72" s="283">
        <f>ROUND(($O54/$O$1)*(1-AA$10)*100*$C$12,1)</f>
        <v/>
      </c>
      <c r="AO72" s="283">
        <f>ROUND(($O54/$O$1)*(1-AB$10)*100*$C$12,1)</f>
        <v/>
      </c>
      <c r="AP72" s="283">
        <f>ROUND(($O54/$O$1)*(1-AC$10)*100*$C$12,1)</f>
        <v/>
      </c>
      <c r="AQ72" s="283">
        <f>ROUND(($O54/$O$1)*(1-AD$10)*100*$C$12,1)</f>
        <v/>
      </c>
      <c r="AR72" s="283">
        <f>ROUND(($O54/$O$1)*(1-AE$10)*100*$C$12,1)</f>
        <v/>
      </c>
    </row>
    <row r="73" ht="15" customHeight="1" thickBot="1">
      <c r="L73" s="69">
        <f>Indexes!K74</f>
        <v/>
      </c>
      <c r="M73" s="69">
        <f>Indexes!L74</f>
        <v/>
      </c>
      <c r="N73" s="218">
        <f>Indexes!M74</f>
        <v/>
      </c>
      <c r="O73">
        <f>ROUND(N73,1)</f>
        <v/>
      </c>
      <c r="Q73">
        <f>L55</f>
        <v/>
      </c>
      <c r="R73" s="283" t="n"/>
      <c r="AG73">
        <f>Q73</f>
        <v/>
      </c>
      <c r="AH73" s="283">
        <f>ROUND(($O55/$O$1)*(1-U$10)*100*$C$12,1)</f>
        <v/>
      </c>
      <c r="AI73" s="283">
        <f>ROUND(($O55/$O$1)*(1-V$10)*100*$C$12,1)</f>
        <v/>
      </c>
      <c r="AJ73" s="283">
        <f>ROUND(($O55/$O$1)*(1-W$10)*100*$C$12,1)</f>
        <v/>
      </c>
      <c r="AK73" s="283">
        <f>ROUND(($O55/$O$1)*(1-X$10)*100*$C$12,1)</f>
        <v/>
      </c>
      <c r="AL73" s="283">
        <f>ROUND(($O55/$O$1)*(1-Y$10)*100*$C$12,1)</f>
        <v/>
      </c>
      <c r="AM73" s="283">
        <f>ROUND(($O55/$O$1)*(1-Z$10)*100*$C$12,1)</f>
        <v/>
      </c>
      <c r="AN73" s="283">
        <f>ROUND(($O55/$O$1)*(1-AA$10)*100*$C$12,1)</f>
        <v/>
      </c>
      <c r="AO73" s="283">
        <f>ROUND(($O55/$O$1)*(1-AB$10)*100*$C$12,1)</f>
        <v/>
      </c>
      <c r="AP73" s="283">
        <f>ROUND(($O55/$O$1)*(1-AC$10)*100*$C$12,1)</f>
        <v/>
      </c>
      <c r="AQ73" s="283">
        <f>ROUND(($O55/$O$1)*(1-AD$10)*100*$C$12,1)</f>
        <v/>
      </c>
      <c r="AR73" s="283">
        <f>ROUND(($O55/$O$1)*(1-AE$10)*100*$C$12,1)</f>
        <v/>
      </c>
    </row>
    <row r="74" ht="15" customHeight="1" thickBot="1">
      <c r="L74" s="69">
        <f>Indexes!K75</f>
        <v/>
      </c>
      <c r="M74" s="69">
        <f>Indexes!L75</f>
        <v/>
      </c>
      <c r="N74" s="218">
        <f>Indexes!M75</f>
        <v/>
      </c>
      <c r="O74">
        <f>ROUND(N74,1)</f>
        <v/>
      </c>
      <c r="Q74">
        <f>L56</f>
        <v/>
      </c>
      <c r="R74" s="283" t="n"/>
      <c r="AG74">
        <f>Q74</f>
        <v/>
      </c>
      <c r="AH74" s="283">
        <f>ROUND(($O56/$O$1)*(1-U$10)*100*$C$12,1)</f>
        <v/>
      </c>
      <c r="AI74" s="283">
        <f>ROUND(($O56/$O$1)*(1-V$10)*100*$C$12,1)</f>
        <v/>
      </c>
      <c r="AJ74" s="283">
        <f>ROUND(($O56/$O$1)*(1-W$10)*100*$C$12,1)</f>
        <v/>
      </c>
      <c r="AK74" s="283">
        <f>ROUND(($O56/$O$1)*(1-X$10)*100*$C$12,1)</f>
        <v/>
      </c>
      <c r="AL74" s="283">
        <f>ROUND(($O56/$O$1)*(1-Y$10)*100*$C$12,1)</f>
        <v/>
      </c>
      <c r="AM74" s="283">
        <f>ROUND(($O56/$O$1)*(1-Z$10)*100*$C$12,1)</f>
        <v/>
      </c>
      <c r="AN74" s="283">
        <f>ROUND(($O56/$O$1)*(1-AA$10)*100*$C$12,1)</f>
        <v/>
      </c>
      <c r="AO74" s="283">
        <f>ROUND(($O56/$O$1)*(1-AB$10)*100*$C$12,1)</f>
        <v/>
      </c>
      <c r="AP74" s="283">
        <f>ROUND(($O56/$O$1)*(1-AC$10)*100*$C$12,1)</f>
        <v/>
      </c>
      <c r="AQ74" s="283">
        <f>ROUND(($O56/$O$1)*(1-AD$10)*100*$C$12,1)</f>
        <v/>
      </c>
      <c r="AR74" s="283">
        <f>ROUND(($O56/$O$1)*(1-AE$10)*100*$C$12,1)</f>
        <v/>
      </c>
    </row>
    <row r="75" ht="15" customHeight="1" thickBot="1">
      <c r="L75" s="69">
        <f>Indexes!K76</f>
        <v/>
      </c>
      <c r="M75" s="69">
        <f>Indexes!L76</f>
        <v/>
      </c>
      <c r="N75" s="218">
        <f>Indexes!M76</f>
        <v/>
      </c>
      <c r="O75">
        <f>ROUND(N75,1)</f>
        <v/>
      </c>
      <c r="Q75">
        <f>L57</f>
        <v/>
      </c>
      <c r="R75" s="283" t="n"/>
      <c r="AG75">
        <f>Q75</f>
        <v/>
      </c>
      <c r="AH75" s="283">
        <f>ROUND(($O57/$O$1)*(1-U$10)*100*$C$12,1)</f>
        <v/>
      </c>
      <c r="AI75" s="283">
        <f>ROUND(($O57/$O$1)*(1-V$10)*100*$C$12,1)</f>
        <v/>
      </c>
      <c r="AJ75" s="283">
        <f>ROUND(($O57/$O$1)*(1-W$10)*100*$C$12,1)</f>
        <v/>
      </c>
      <c r="AK75" s="283">
        <f>ROUND(($O57/$O$1)*(1-X$10)*100*$C$12,1)</f>
        <v/>
      </c>
      <c r="AL75" s="283">
        <f>ROUND(($O57/$O$1)*(1-Y$10)*100*$C$12,1)</f>
        <v/>
      </c>
      <c r="AM75" s="283">
        <f>ROUND(($O57/$O$1)*(1-Z$10)*100*$C$12,1)</f>
        <v/>
      </c>
      <c r="AN75" s="283">
        <f>ROUND(($O57/$O$1)*(1-AA$10)*100*$C$12,1)</f>
        <v/>
      </c>
      <c r="AO75" s="283">
        <f>ROUND(($O57/$O$1)*(1-AB$10)*100*$C$12,1)</f>
        <v/>
      </c>
      <c r="AP75" s="283">
        <f>ROUND(($O57/$O$1)*(1-AC$10)*100*$C$12,1)</f>
        <v/>
      </c>
      <c r="AQ75" s="283">
        <f>ROUND(($O57/$O$1)*(1-AD$10)*100*$C$12,1)</f>
        <v/>
      </c>
      <c r="AR75" s="283">
        <f>ROUND(($O57/$O$1)*(1-AE$10)*100*$C$12,1)</f>
        <v/>
      </c>
    </row>
    <row r="76" ht="15" customHeight="1" thickBot="1">
      <c r="L76" s="69">
        <f>Indexes!K77</f>
        <v/>
      </c>
      <c r="M76" s="69">
        <f>Indexes!L77</f>
        <v/>
      </c>
      <c r="N76" s="218">
        <f>Indexes!M77</f>
        <v/>
      </c>
      <c r="O76">
        <f>ROUND(N76,1)</f>
        <v/>
      </c>
      <c r="Q76">
        <f>L58</f>
        <v/>
      </c>
      <c r="R76" s="283" t="n"/>
      <c r="AG76">
        <f>Q76</f>
        <v/>
      </c>
      <c r="AH76" s="283">
        <f>ROUND(($O58/$O$1)*(1-U$10)*100*$C$12,1)</f>
        <v/>
      </c>
      <c r="AI76" s="283">
        <f>ROUND(($O58/$O$1)*(1-V$10)*100*$C$12,1)</f>
        <v/>
      </c>
      <c r="AJ76" s="283">
        <f>ROUND(($O58/$O$1)*(1-W$10)*100*$C$12,1)</f>
        <v/>
      </c>
      <c r="AK76" s="283">
        <f>ROUND(($O58/$O$1)*(1-X$10)*100*$C$12,1)</f>
        <v/>
      </c>
      <c r="AL76" s="283">
        <f>ROUND(($O58/$O$1)*(1-Y$10)*100*$C$12,1)</f>
        <v/>
      </c>
      <c r="AM76" s="283">
        <f>ROUND(($O58/$O$1)*(1-Z$10)*100*$C$12,1)</f>
        <v/>
      </c>
      <c r="AN76" s="283">
        <f>ROUND(($O58/$O$1)*(1-AA$10)*100*$C$12,1)</f>
        <v/>
      </c>
      <c r="AO76" s="283">
        <f>ROUND(($O58/$O$1)*(1-AB$10)*100*$C$12,1)</f>
        <v/>
      </c>
      <c r="AP76" s="283">
        <f>ROUND(($O58/$O$1)*(1-AC$10)*100*$C$12,1)</f>
        <v/>
      </c>
      <c r="AQ76" s="283">
        <f>ROUND(($O58/$O$1)*(1-AD$10)*100*$C$12,1)</f>
        <v/>
      </c>
      <c r="AR76" s="283">
        <f>ROUND(($O58/$O$1)*(1-AE$10)*100*$C$12,1)</f>
        <v/>
      </c>
    </row>
    <row r="77" ht="15" customHeight="1" thickBot="1">
      <c r="L77" s="69">
        <f>Indexes!K78</f>
        <v/>
      </c>
      <c r="M77" s="69">
        <f>Indexes!L78</f>
        <v/>
      </c>
      <c r="N77" s="218">
        <f>Indexes!M78</f>
        <v/>
      </c>
      <c r="O77">
        <f>ROUND(N77,1)</f>
        <v/>
      </c>
      <c r="Q77">
        <f>L59</f>
        <v/>
      </c>
      <c r="R77" s="283" t="n"/>
      <c r="AG77">
        <f>Q77</f>
        <v/>
      </c>
      <c r="AH77" s="283">
        <f>ROUND(($O59/$O$1)*(1-U$10)*100*$C$12,1)</f>
        <v/>
      </c>
      <c r="AI77" s="283">
        <f>ROUND(($O59/$O$1)*(1-V$10)*100*$C$12,1)</f>
        <v/>
      </c>
      <c r="AJ77" s="283">
        <f>ROUND(($O59/$O$1)*(1-W$10)*100*$C$12,1)</f>
        <v/>
      </c>
      <c r="AK77" s="283">
        <f>ROUND(($O59/$O$1)*(1-X$10)*100*$C$12,1)</f>
        <v/>
      </c>
      <c r="AL77" s="283">
        <f>ROUND(($O59/$O$1)*(1-Y$10)*100*$C$12,1)</f>
        <v/>
      </c>
      <c r="AM77" s="283">
        <f>ROUND(($O59/$O$1)*(1-Z$10)*100*$C$12,1)</f>
        <v/>
      </c>
      <c r="AN77" s="283">
        <f>ROUND(($O59/$O$1)*(1-AA$10)*100*$C$12,1)</f>
        <v/>
      </c>
      <c r="AO77" s="283">
        <f>ROUND(($O59/$O$1)*(1-AB$10)*100*$C$12,1)</f>
        <v/>
      </c>
      <c r="AP77" s="283">
        <f>ROUND(($O59/$O$1)*(1-AC$10)*100*$C$12,1)</f>
        <v/>
      </c>
      <c r="AQ77" s="283">
        <f>ROUND(($O59/$O$1)*(1-AD$10)*100*$C$12,1)</f>
        <v/>
      </c>
      <c r="AR77" s="283">
        <f>ROUND(($O59/$O$1)*(1-AE$10)*100*$C$12,1)</f>
        <v/>
      </c>
    </row>
    <row r="78" ht="15" customHeight="1" thickBot="1">
      <c r="L78" s="69">
        <f>Indexes!K79</f>
        <v/>
      </c>
      <c r="M78" s="69">
        <f>Indexes!L79</f>
        <v/>
      </c>
      <c r="N78" s="218">
        <f>Indexes!M79</f>
        <v/>
      </c>
      <c r="O78">
        <f>ROUND(N78,1)</f>
        <v/>
      </c>
      <c r="Q78">
        <f>L60</f>
        <v/>
      </c>
      <c r="R78" s="283" t="n"/>
      <c r="AG78">
        <f>Q78</f>
        <v/>
      </c>
      <c r="AH78" s="283">
        <f>ROUND(($O60/$O$1)*(1-U$10)*100*$C$12,1)</f>
        <v/>
      </c>
      <c r="AI78" s="283">
        <f>ROUND(($O60/$O$1)*(1-V$10)*100*$C$12,1)</f>
        <v/>
      </c>
      <c r="AJ78" s="283">
        <f>ROUND(($O60/$O$1)*(1-W$10)*100*$C$12,1)</f>
        <v/>
      </c>
      <c r="AK78" s="283">
        <f>ROUND(($O60/$O$1)*(1-X$10)*100*$C$12,1)</f>
        <v/>
      </c>
      <c r="AL78" s="283">
        <f>ROUND(($O60/$O$1)*(1-Y$10)*100*$C$12,1)</f>
        <v/>
      </c>
      <c r="AM78" s="283">
        <f>ROUND(($O60/$O$1)*(1-Z$10)*100*$C$12,1)</f>
        <v/>
      </c>
      <c r="AN78" s="283">
        <f>ROUND(($O60/$O$1)*(1-AA$10)*100*$C$12,1)</f>
        <v/>
      </c>
      <c r="AO78" s="283">
        <f>ROUND(($O60/$O$1)*(1-AB$10)*100*$C$12,1)</f>
        <v/>
      </c>
      <c r="AP78" s="283">
        <f>ROUND(($O60/$O$1)*(1-AC$10)*100*$C$12,1)</f>
        <v/>
      </c>
      <c r="AQ78" s="283">
        <f>ROUND(($O60/$O$1)*(1-AD$10)*100*$C$12,1)</f>
        <v/>
      </c>
      <c r="AR78" s="283">
        <f>ROUND(($O60/$O$1)*(1-AE$10)*100*$C$12,1)</f>
        <v/>
      </c>
    </row>
    <row r="79" ht="15" customHeight="1" thickBot="1">
      <c r="L79" s="69">
        <f>Indexes!K80</f>
        <v/>
      </c>
      <c r="M79" s="69">
        <f>Indexes!L80</f>
        <v/>
      </c>
      <c r="N79" s="218">
        <f>Indexes!M80</f>
        <v/>
      </c>
      <c r="O79">
        <f>ROUND(N79,1)</f>
        <v/>
      </c>
      <c r="Q79">
        <f>L61</f>
        <v/>
      </c>
      <c r="R79" s="283" t="n"/>
      <c r="AG79">
        <f>Q79</f>
        <v/>
      </c>
      <c r="AH79" s="283">
        <f>ROUND(($O61/$O$1)*(1-U$10)*100*$C$12,1)</f>
        <v/>
      </c>
      <c r="AI79" s="283">
        <f>ROUND(($O61/$O$1)*(1-V$10)*100*$C$12,1)</f>
        <v/>
      </c>
      <c r="AJ79" s="283">
        <f>ROUND(($O61/$O$1)*(1-W$10)*100*$C$12,1)</f>
        <v/>
      </c>
      <c r="AK79" s="283">
        <f>ROUND(($O61/$O$1)*(1-X$10)*100*$C$12,1)</f>
        <v/>
      </c>
      <c r="AL79" s="283">
        <f>ROUND(($O61/$O$1)*(1-Y$10)*100*$C$12,1)</f>
        <v/>
      </c>
      <c r="AM79" s="283">
        <f>ROUND(($O61/$O$1)*(1-Z$10)*100*$C$12,1)</f>
        <v/>
      </c>
      <c r="AN79" s="283">
        <f>ROUND(($O61/$O$1)*(1-AA$10)*100*$C$12,1)</f>
        <v/>
      </c>
      <c r="AO79" s="283">
        <f>ROUND(($O61/$O$1)*(1-AB$10)*100*$C$12,1)</f>
        <v/>
      </c>
      <c r="AP79" s="283">
        <f>ROUND(($O61/$O$1)*(1-AC$10)*100*$C$12,1)</f>
        <v/>
      </c>
      <c r="AQ79" s="283">
        <f>ROUND(($O61/$O$1)*(1-AD$10)*100*$C$12,1)</f>
        <v/>
      </c>
      <c r="AR79" s="283">
        <f>ROUND(($O61/$O$1)*(1-AE$10)*100*$C$12,1)</f>
        <v/>
      </c>
    </row>
    <row r="80" ht="15" customHeight="1" thickBot="1">
      <c r="L80" s="69">
        <f>Indexes!K81</f>
        <v/>
      </c>
      <c r="M80" s="69">
        <f>Indexes!L81</f>
        <v/>
      </c>
      <c r="N80" s="218">
        <f>Indexes!M81</f>
        <v/>
      </c>
      <c r="O80">
        <f>ROUND(N80,1)</f>
        <v/>
      </c>
      <c r="Q80">
        <f>L62</f>
        <v/>
      </c>
      <c r="R80" s="283" t="n"/>
      <c r="AG80">
        <f>Q80</f>
        <v/>
      </c>
      <c r="AH80" s="283">
        <f>ROUND(($O62/$O$1)*(1-U$10)*100*$C$12,1)</f>
        <v/>
      </c>
      <c r="AI80" s="283">
        <f>ROUND(($O62/$O$1)*(1-V$10)*100*$C$12,1)</f>
        <v/>
      </c>
      <c r="AJ80" s="283">
        <f>ROUND(($O62/$O$1)*(1-W$10)*100*$C$12,1)</f>
        <v/>
      </c>
      <c r="AK80" s="283">
        <f>ROUND(($O62/$O$1)*(1-X$10)*100*$C$12,1)</f>
        <v/>
      </c>
      <c r="AL80" s="283">
        <f>ROUND(($O62/$O$1)*(1-Y$10)*100*$C$12,1)</f>
        <v/>
      </c>
      <c r="AM80" s="283">
        <f>ROUND(($O62/$O$1)*(1-Z$10)*100*$C$12,1)</f>
        <v/>
      </c>
      <c r="AN80" s="283">
        <f>ROUND(($O62/$O$1)*(1-AA$10)*100*$C$12,1)</f>
        <v/>
      </c>
      <c r="AO80" s="283">
        <f>ROUND(($O62/$O$1)*(1-AB$10)*100*$C$12,1)</f>
        <v/>
      </c>
      <c r="AP80" s="283">
        <f>ROUND(($O62/$O$1)*(1-AC$10)*100*$C$12,1)</f>
        <v/>
      </c>
      <c r="AQ80" s="283">
        <f>ROUND(($O62/$O$1)*(1-AD$10)*100*$C$12,1)</f>
        <v/>
      </c>
      <c r="AR80" s="283">
        <f>ROUND(($O62/$O$1)*(1-AE$10)*100*$C$12,1)</f>
        <v/>
      </c>
    </row>
    <row r="81" ht="15" customHeight="1" thickBot="1">
      <c r="L81" s="69">
        <f>Indexes!K82</f>
        <v/>
      </c>
      <c r="M81" s="69">
        <f>Indexes!L82</f>
        <v/>
      </c>
      <c r="N81" s="218">
        <f>Indexes!M82</f>
        <v/>
      </c>
      <c r="O81">
        <f>ROUND(N81,1)</f>
        <v/>
      </c>
      <c r="Q81">
        <f>L63</f>
        <v/>
      </c>
      <c r="R81" s="283" t="n"/>
      <c r="AG81">
        <f>Q81</f>
        <v/>
      </c>
      <c r="AH81" s="283">
        <f>ROUND(($O63/$O$1)*(1-U$10)*100*$C$12,1)</f>
        <v/>
      </c>
      <c r="AI81" s="283">
        <f>ROUND(($O63/$O$1)*(1-V$10)*100*$C$12,1)</f>
        <v/>
      </c>
      <c r="AJ81" s="283">
        <f>ROUND(($O63/$O$1)*(1-W$10)*100*$C$12,1)</f>
        <v/>
      </c>
      <c r="AK81" s="283">
        <f>ROUND(($O63/$O$1)*(1-X$10)*100*$C$12,1)</f>
        <v/>
      </c>
      <c r="AL81" s="283">
        <f>ROUND(($O63/$O$1)*(1-Y$10)*100*$C$12,1)</f>
        <v/>
      </c>
      <c r="AM81" s="283">
        <f>ROUND(($O63/$O$1)*(1-Z$10)*100*$C$12,1)</f>
        <v/>
      </c>
      <c r="AN81" s="283">
        <f>ROUND(($O63/$O$1)*(1-AA$10)*100*$C$12,1)</f>
        <v/>
      </c>
      <c r="AO81" s="283">
        <f>ROUND(($O63/$O$1)*(1-AB$10)*100*$C$12,1)</f>
        <v/>
      </c>
      <c r="AP81" s="283">
        <f>ROUND(($O63/$O$1)*(1-AC$10)*100*$C$12,1)</f>
        <v/>
      </c>
      <c r="AQ81" s="283">
        <f>ROUND(($O63/$O$1)*(1-AD$10)*100*$C$12,1)</f>
        <v/>
      </c>
      <c r="AR81" s="283">
        <f>ROUND(($O63/$O$1)*(1-AE$10)*100*$C$12,1)</f>
        <v/>
      </c>
    </row>
    <row r="82" ht="15" customHeight="1" thickBot="1">
      <c r="L82" s="69">
        <f>Indexes!K83</f>
        <v/>
      </c>
      <c r="M82" s="69">
        <f>Indexes!L83</f>
        <v/>
      </c>
      <c r="N82" s="218">
        <f>Indexes!M83</f>
        <v/>
      </c>
      <c r="O82">
        <f>ROUND(N82,1)</f>
        <v/>
      </c>
      <c r="Q82">
        <f>L64</f>
        <v/>
      </c>
      <c r="R82" s="283" t="n"/>
      <c r="AG82">
        <f>Q82</f>
        <v/>
      </c>
      <c r="AH82" s="283">
        <f>ROUND(($O64/$O$1)*(1-U$10)*100*$C$12,1)</f>
        <v/>
      </c>
      <c r="AI82" s="283">
        <f>ROUND(($O64/$O$1)*(1-V$10)*100*$C$12,1)</f>
        <v/>
      </c>
      <c r="AJ82" s="283">
        <f>ROUND(($O64/$O$1)*(1-W$10)*100*$C$12,1)</f>
        <v/>
      </c>
      <c r="AK82" s="283">
        <f>ROUND(($O64/$O$1)*(1-X$10)*100*$C$12,1)</f>
        <v/>
      </c>
      <c r="AL82" s="283">
        <f>ROUND(($O64/$O$1)*(1-Y$10)*100*$C$12,1)</f>
        <v/>
      </c>
      <c r="AM82" s="283">
        <f>ROUND(($O64/$O$1)*(1-Z$10)*100*$C$12,1)</f>
        <v/>
      </c>
      <c r="AN82" s="283">
        <f>ROUND(($O64/$O$1)*(1-AA$10)*100*$C$12,1)</f>
        <v/>
      </c>
      <c r="AO82" s="283">
        <f>ROUND(($O64/$O$1)*(1-AB$10)*100*$C$12,1)</f>
        <v/>
      </c>
      <c r="AP82" s="283">
        <f>ROUND(($O64/$O$1)*(1-AC$10)*100*$C$12,1)</f>
        <v/>
      </c>
      <c r="AQ82" s="283">
        <f>ROUND(($O64/$O$1)*(1-AD$10)*100*$C$12,1)</f>
        <v/>
      </c>
      <c r="AR82" s="283">
        <f>ROUND(($O64/$O$1)*(1-AE$10)*100*$C$12,1)</f>
        <v/>
      </c>
    </row>
    <row r="83" ht="15" customHeight="1" thickBot="1">
      <c r="L83" s="69">
        <f>Indexes!K84</f>
        <v/>
      </c>
      <c r="M83" s="69">
        <f>Indexes!L84</f>
        <v/>
      </c>
      <c r="N83" s="218">
        <f>Indexes!M84</f>
        <v/>
      </c>
      <c r="O83">
        <f>ROUND(N83,1)</f>
        <v/>
      </c>
      <c r="Q83">
        <f>L65</f>
        <v/>
      </c>
      <c r="R83" s="283" t="n"/>
      <c r="AG83">
        <f>Q83</f>
        <v/>
      </c>
      <c r="AH83" s="283">
        <f>ROUND(($O65/$O$1)*(1-U$10)*100*$C$12,1)</f>
        <v/>
      </c>
      <c r="AI83" s="283">
        <f>ROUND(($O65/$O$1)*(1-V$10)*100*$C$12,1)</f>
        <v/>
      </c>
      <c r="AJ83" s="283">
        <f>ROUND(($O65/$O$1)*(1-W$10)*100*$C$12,1)</f>
        <v/>
      </c>
      <c r="AK83" s="283">
        <f>ROUND(($O65/$O$1)*(1-X$10)*100*$C$12,1)</f>
        <v/>
      </c>
      <c r="AL83" s="283">
        <f>ROUND(($O65/$O$1)*(1-Y$10)*100*$C$12,1)</f>
        <v/>
      </c>
      <c r="AM83" s="283">
        <f>ROUND(($O65/$O$1)*(1-Z$10)*100*$C$12,1)</f>
        <v/>
      </c>
      <c r="AN83" s="283">
        <f>ROUND(($O65/$O$1)*(1-AA$10)*100*$C$12,1)</f>
        <v/>
      </c>
      <c r="AO83" s="283">
        <f>ROUND(($O65/$O$1)*(1-AB$10)*100*$C$12,1)</f>
        <v/>
      </c>
      <c r="AP83" s="283">
        <f>ROUND(($O65/$O$1)*(1-AC$10)*100*$C$12,1)</f>
        <v/>
      </c>
      <c r="AQ83" s="283">
        <f>ROUND(($O65/$O$1)*(1-AD$10)*100*$C$12,1)</f>
        <v/>
      </c>
      <c r="AR83" s="283">
        <f>ROUND(($O65/$O$1)*(1-AE$10)*100*$C$12,1)</f>
        <v/>
      </c>
    </row>
    <row r="84" ht="15" customHeight="1" thickBot="1">
      <c r="L84" s="69">
        <f>Indexes!K85</f>
        <v/>
      </c>
      <c r="M84" s="69">
        <f>Indexes!L85</f>
        <v/>
      </c>
      <c r="N84" s="218">
        <f>Indexes!M85</f>
        <v/>
      </c>
      <c r="O84">
        <f>ROUND(N84,1)</f>
        <v/>
      </c>
      <c r="Q84">
        <f>L66</f>
        <v/>
      </c>
      <c r="R84" s="283" t="n"/>
      <c r="AG84">
        <f>Q84</f>
        <v/>
      </c>
      <c r="AH84" s="283">
        <f>ROUND(($O66/$O$1)*(1-U$10)*100*$C$12,1)</f>
        <v/>
      </c>
      <c r="AI84" s="283">
        <f>ROUND(($O66/$O$1)*(1-V$10)*100*$C$12,1)</f>
        <v/>
      </c>
      <c r="AJ84" s="283">
        <f>ROUND(($O66/$O$1)*(1-W$10)*100*$C$12,1)</f>
        <v/>
      </c>
      <c r="AK84" s="283">
        <f>ROUND(($O66/$O$1)*(1-X$10)*100*$C$12,1)</f>
        <v/>
      </c>
      <c r="AL84" s="283">
        <f>ROUND(($O66/$O$1)*(1-Y$10)*100*$C$12,1)</f>
        <v/>
      </c>
      <c r="AM84" s="283">
        <f>ROUND(($O66/$O$1)*(1-Z$10)*100*$C$12,1)</f>
        <v/>
      </c>
      <c r="AN84" s="283">
        <f>ROUND(($O66/$O$1)*(1-AA$10)*100*$C$12,1)</f>
        <v/>
      </c>
      <c r="AO84" s="283">
        <f>ROUND(($O66/$O$1)*(1-AB$10)*100*$C$12,1)</f>
        <v/>
      </c>
      <c r="AP84" s="283">
        <f>ROUND(($O66/$O$1)*(1-AC$10)*100*$C$12,1)</f>
        <v/>
      </c>
      <c r="AQ84" s="283">
        <f>ROUND(($O66/$O$1)*(1-AD$10)*100*$C$12,1)</f>
        <v/>
      </c>
      <c r="AR84" s="283">
        <f>ROUND(($O66/$O$1)*(1-AE$10)*100*$C$12,1)</f>
        <v/>
      </c>
    </row>
    <row r="85" ht="15" customHeight="1" thickBot="1">
      <c r="L85" s="69">
        <f>Indexes!K86</f>
        <v/>
      </c>
      <c r="M85" s="69">
        <f>Indexes!L86</f>
        <v/>
      </c>
      <c r="N85" s="218">
        <f>Indexes!M86</f>
        <v/>
      </c>
      <c r="O85">
        <f>ROUND(N85,1)</f>
        <v/>
      </c>
      <c r="Q85">
        <f>L67</f>
        <v/>
      </c>
      <c r="R85" s="283" t="n"/>
      <c r="AG85">
        <f>Q85</f>
        <v/>
      </c>
      <c r="AH85" s="283">
        <f>ROUND(($O67/$O$1)*(1-U$10)*100*$C$12,1)</f>
        <v/>
      </c>
      <c r="AI85" s="283">
        <f>ROUND(($O67/$O$1)*(1-V$10)*100*$C$12,1)</f>
        <v/>
      </c>
      <c r="AJ85" s="283">
        <f>ROUND(($O67/$O$1)*(1-W$10)*100*$C$12,1)</f>
        <v/>
      </c>
      <c r="AK85" s="283">
        <f>ROUND(($O67/$O$1)*(1-X$10)*100*$C$12,1)</f>
        <v/>
      </c>
      <c r="AL85" s="283">
        <f>ROUND(($O67/$O$1)*(1-Y$10)*100*$C$12,1)</f>
        <v/>
      </c>
      <c r="AM85" s="283">
        <f>ROUND(($O67/$O$1)*(1-Z$10)*100*$C$12,1)</f>
        <v/>
      </c>
      <c r="AN85" s="283">
        <f>ROUND(($O67/$O$1)*(1-AA$10)*100*$C$12,1)</f>
        <v/>
      </c>
      <c r="AO85" s="283">
        <f>ROUND(($O67/$O$1)*(1-AB$10)*100*$C$12,1)</f>
        <v/>
      </c>
      <c r="AP85" s="283">
        <f>ROUND(($O67/$O$1)*(1-AC$10)*100*$C$12,1)</f>
        <v/>
      </c>
      <c r="AQ85" s="283">
        <f>ROUND(($O67/$O$1)*(1-AD$10)*100*$C$12,1)</f>
        <v/>
      </c>
      <c r="AR85" s="283">
        <f>ROUND(($O67/$O$1)*(1-AE$10)*100*$C$12,1)</f>
        <v/>
      </c>
    </row>
    <row r="86" ht="15" customHeight="1" thickBot="1">
      <c r="L86" s="69">
        <f>Indexes!K87</f>
        <v/>
      </c>
      <c r="M86" s="69">
        <f>Indexes!L87</f>
        <v/>
      </c>
      <c r="N86" s="218">
        <f>Indexes!M87</f>
        <v/>
      </c>
      <c r="O86">
        <f>ROUND(N86,1)</f>
        <v/>
      </c>
      <c r="Q86">
        <f>L68</f>
        <v/>
      </c>
      <c r="R86" s="283" t="n"/>
      <c r="AG86">
        <f>Q86</f>
        <v/>
      </c>
      <c r="AH86" s="283">
        <f>ROUND(($O68/$O$1)*(1-U$10)*100*$C$12,1)</f>
        <v/>
      </c>
      <c r="AI86" s="283">
        <f>ROUND(($O68/$O$1)*(1-V$10)*100*$C$12,1)</f>
        <v/>
      </c>
      <c r="AJ86" s="283">
        <f>ROUND(($O68/$O$1)*(1-W$10)*100*$C$12,1)</f>
        <v/>
      </c>
      <c r="AK86" s="283">
        <f>ROUND(($O68/$O$1)*(1-X$10)*100*$C$12,1)</f>
        <v/>
      </c>
      <c r="AL86" s="283">
        <f>ROUND(($O68/$O$1)*(1-Y$10)*100*$C$12,1)</f>
        <v/>
      </c>
      <c r="AM86" s="283">
        <f>ROUND(($O68/$O$1)*(1-Z$10)*100*$C$12,1)</f>
        <v/>
      </c>
      <c r="AN86" s="283">
        <f>ROUND(($O68/$O$1)*(1-AA$10)*100*$C$12,1)</f>
        <v/>
      </c>
      <c r="AO86" s="283">
        <f>ROUND(($O68/$O$1)*(1-AB$10)*100*$C$12,1)</f>
        <v/>
      </c>
      <c r="AP86" s="283">
        <f>ROUND(($O68/$O$1)*(1-AC$10)*100*$C$12,1)</f>
        <v/>
      </c>
      <c r="AQ86" s="283">
        <f>ROUND(($O68/$O$1)*(1-AD$10)*100*$C$12,1)</f>
        <v/>
      </c>
      <c r="AR86" s="283">
        <f>ROUND(($O68/$O$1)*(1-AE$10)*100*$C$12,1)</f>
        <v/>
      </c>
    </row>
    <row r="87" ht="15" customHeight="1" thickBot="1">
      <c r="L87" s="69">
        <f>Indexes!K88</f>
        <v/>
      </c>
      <c r="M87" s="69">
        <f>Indexes!L88</f>
        <v/>
      </c>
      <c r="N87" s="218">
        <f>Indexes!M88</f>
        <v/>
      </c>
      <c r="O87">
        <f>ROUND(N87,1)</f>
        <v/>
      </c>
      <c r="Q87">
        <f>L69</f>
        <v/>
      </c>
      <c r="R87" s="283" t="n"/>
      <c r="AG87">
        <f>Q87</f>
        <v/>
      </c>
      <c r="AH87" s="283">
        <f>ROUND(($O69/$O$1)*(1-U$10)*100*$C$12,1)</f>
        <v/>
      </c>
      <c r="AI87" s="283">
        <f>ROUND(($O69/$O$1)*(1-V$10)*100*$C$12,1)</f>
        <v/>
      </c>
      <c r="AJ87" s="283">
        <f>ROUND(($O69/$O$1)*(1-W$10)*100*$C$12,1)</f>
        <v/>
      </c>
      <c r="AK87" s="283">
        <f>ROUND(($O69/$O$1)*(1-X$10)*100*$C$12,1)</f>
        <v/>
      </c>
      <c r="AL87" s="283">
        <f>ROUND(($O69/$O$1)*(1-Y$10)*100*$C$12,1)</f>
        <v/>
      </c>
      <c r="AM87" s="283">
        <f>ROUND(($O69/$O$1)*(1-Z$10)*100*$C$12,1)</f>
        <v/>
      </c>
      <c r="AN87" s="283">
        <f>ROUND(($O69/$O$1)*(1-AA$10)*100*$C$12,1)</f>
        <v/>
      </c>
      <c r="AO87" s="283">
        <f>ROUND(($O69/$O$1)*(1-AB$10)*100*$C$12,1)</f>
        <v/>
      </c>
      <c r="AP87" s="283">
        <f>ROUND(($O69/$O$1)*(1-AC$10)*100*$C$12,1)</f>
        <v/>
      </c>
      <c r="AQ87" s="283">
        <f>ROUND(($O69/$O$1)*(1-AD$10)*100*$C$12,1)</f>
        <v/>
      </c>
      <c r="AR87" s="283">
        <f>ROUND(($O69/$O$1)*(1-AE$10)*100*$C$12,1)</f>
        <v/>
      </c>
    </row>
    <row r="88" ht="15" customHeight="1" thickBot="1">
      <c r="L88" s="69">
        <f>Indexes!K89</f>
        <v/>
      </c>
      <c r="M88" s="69">
        <f>Indexes!L89</f>
        <v/>
      </c>
      <c r="N88" s="218">
        <f>Indexes!M89</f>
        <v/>
      </c>
      <c r="O88">
        <f>ROUND(N88,1)</f>
        <v/>
      </c>
      <c r="Q88">
        <f>L70</f>
        <v/>
      </c>
      <c r="R88" s="283" t="n"/>
      <c r="AG88">
        <f>Q88</f>
        <v/>
      </c>
      <c r="AH88" s="283">
        <f>ROUND(($O70/$O$1)*(1-U$10)*100*$C$12,1)</f>
        <v/>
      </c>
      <c r="AI88" s="283">
        <f>ROUND(($O70/$O$1)*(1-V$10)*100*$C$12,1)</f>
        <v/>
      </c>
      <c r="AJ88" s="283">
        <f>ROUND(($O70/$O$1)*(1-W$10)*100*$C$12,1)</f>
        <v/>
      </c>
      <c r="AK88" s="283">
        <f>ROUND(($O70/$O$1)*(1-X$10)*100*$C$12,1)</f>
        <v/>
      </c>
      <c r="AL88" s="283">
        <f>ROUND(($O70/$O$1)*(1-Y$10)*100*$C$12,1)</f>
        <v/>
      </c>
      <c r="AM88" s="283">
        <f>ROUND(($O70/$O$1)*(1-Z$10)*100*$C$12,1)</f>
        <v/>
      </c>
      <c r="AN88" s="283">
        <f>ROUND(($O70/$O$1)*(1-AA$10)*100*$C$12,1)</f>
        <v/>
      </c>
      <c r="AO88" s="283">
        <f>ROUND(($O70/$O$1)*(1-AB$10)*100*$C$12,1)</f>
        <v/>
      </c>
      <c r="AP88" s="283">
        <f>ROUND(($O70/$O$1)*(1-AC$10)*100*$C$12,1)</f>
        <v/>
      </c>
      <c r="AQ88" s="283">
        <f>ROUND(($O70/$O$1)*(1-AD$10)*100*$C$12,1)</f>
        <v/>
      </c>
      <c r="AR88" s="283">
        <f>ROUND(($O70/$O$1)*(1-AE$10)*100*$C$12,1)</f>
        <v/>
      </c>
    </row>
    <row r="89" ht="15" customHeight="1" thickBot="1">
      <c r="L89" s="69">
        <f>Indexes!K90</f>
        <v/>
      </c>
      <c r="M89" s="69">
        <f>Indexes!L90</f>
        <v/>
      </c>
      <c r="N89" s="218">
        <f>Indexes!M90</f>
        <v/>
      </c>
      <c r="O89">
        <f>ROUND(N89,1)</f>
        <v/>
      </c>
      <c r="Q89">
        <f>L71</f>
        <v/>
      </c>
      <c r="R89" s="283" t="n"/>
      <c r="AG89">
        <f>Q89</f>
        <v/>
      </c>
      <c r="AH89" s="283">
        <f>ROUND(($O71/$O$1)*(1-U$10)*100*$C$12,1)</f>
        <v/>
      </c>
      <c r="AI89" s="283">
        <f>ROUND(($O71/$O$1)*(1-V$10)*100*$C$12,1)</f>
        <v/>
      </c>
      <c r="AJ89" s="283">
        <f>ROUND(($O71/$O$1)*(1-W$10)*100*$C$12,1)</f>
        <v/>
      </c>
      <c r="AK89" s="283">
        <f>ROUND(($O71/$O$1)*(1-X$10)*100*$C$12,1)</f>
        <v/>
      </c>
      <c r="AL89" s="283">
        <f>ROUND(($O71/$O$1)*(1-Y$10)*100*$C$12,1)</f>
        <v/>
      </c>
      <c r="AM89" s="283">
        <f>ROUND(($O71/$O$1)*(1-Z$10)*100*$C$12,1)</f>
        <v/>
      </c>
      <c r="AN89" s="283">
        <f>ROUND(($O71/$O$1)*(1-AA$10)*100*$C$12,1)</f>
        <v/>
      </c>
      <c r="AO89" s="283">
        <f>ROUND(($O71/$O$1)*(1-AB$10)*100*$C$12,1)</f>
        <v/>
      </c>
      <c r="AP89" s="283">
        <f>ROUND(($O71/$O$1)*(1-AC$10)*100*$C$12,1)</f>
        <v/>
      </c>
      <c r="AQ89" s="283">
        <f>ROUND(($O71/$O$1)*(1-AD$10)*100*$C$12,1)</f>
        <v/>
      </c>
      <c r="AR89" s="283">
        <f>ROUND(($O71/$O$1)*(1-AE$10)*100*$C$12,1)</f>
        <v/>
      </c>
    </row>
    <row r="90" ht="15" customHeight="1" thickBot="1">
      <c r="L90" s="69">
        <f>Indexes!K91</f>
        <v/>
      </c>
      <c r="M90" s="69">
        <f>Indexes!L91</f>
        <v/>
      </c>
      <c r="N90" s="218">
        <f>Indexes!M91</f>
        <v/>
      </c>
      <c r="O90">
        <f>ROUND(N90,1)</f>
        <v/>
      </c>
      <c r="Q90">
        <f>L72</f>
        <v/>
      </c>
      <c r="R90" s="283" t="n"/>
      <c r="AG90">
        <f>Q90</f>
        <v/>
      </c>
      <c r="AH90" s="283">
        <f>ROUND(($O72/$O$1)*(1-U$10)*100*$C$12,1)</f>
        <v/>
      </c>
      <c r="AI90" s="283">
        <f>ROUND(($O72/$O$1)*(1-V$10)*100*$C$12,1)</f>
        <v/>
      </c>
      <c r="AJ90" s="283">
        <f>ROUND(($O72/$O$1)*(1-W$10)*100*$C$12,1)</f>
        <v/>
      </c>
      <c r="AK90" s="283">
        <f>ROUND(($O72/$O$1)*(1-X$10)*100*$C$12,1)</f>
        <v/>
      </c>
      <c r="AL90" s="283">
        <f>ROUND(($O72/$O$1)*(1-Y$10)*100*$C$12,1)</f>
        <v/>
      </c>
      <c r="AM90" s="283">
        <f>ROUND(($O72/$O$1)*(1-Z$10)*100*$C$12,1)</f>
        <v/>
      </c>
      <c r="AN90" s="283">
        <f>ROUND(($O72/$O$1)*(1-AA$10)*100*$C$12,1)</f>
        <v/>
      </c>
      <c r="AO90" s="283">
        <f>ROUND(($O72/$O$1)*(1-AB$10)*100*$C$12,1)</f>
        <v/>
      </c>
      <c r="AP90" s="283">
        <f>ROUND(($O72/$O$1)*(1-AC$10)*100*$C$12,1)</f>
        <v/>
      </c>
      <c r="AQ90" s="283">
        <f>ROUND(($O72/$O$1)*(1-AD$10)*100*$C$12,1)</f>
        <v/>
      </c>
      <c r="AR90" s="283">
        <f>ROUND(($O72/$O$1)*(1-AE$10)*100*$C$12,1)</f>
        <v/>
      </c>
    </row>
    <row r="91" ht="15" customHeight="1" thickBot="1">
      <c r="L91" s="69">
        <f>Indexes!K92</f>
        <v/>
      </c>
      <c r="M91" s="69">
        <f>Indexes!L92</f>
        <v/>
      </c>
      <c r="N91" s="218">
        <f>Indexes!M92</f>
        <v/>
      </c>
      <c r="O91">
        <f>ROUND(N91,1)</f>
        <v/>
      </c>
      <c r="Q91">
        <f>L73</f>
        <v/>
      </c>
      <c r="R91" s="283" t="n"/>
      <c r="AG91">
        <f>Q91</f>
        <v/>
      </c>
      <c r="AH91" s="283">
        <f>ROUND(($O73/$O$1)*(1-U$10)*100*$C$12,1)</f>
        <v/>
      </c>
      <c r="AI91" s="283">
        <f>ROUND(($O73/$O$1)*(1-V$10)*100*$C$12,1)</f>
        <v/>
      </c>
      <c r="AJ91" s="283">
        <f>ROUND(($O73/$O$1)*(1-W$10)*100*$C$12,1)</f>
        <v/>
      </c>
      <c r="AK91" s="283">
        <f>ROUND(($O73/$O$1)*(1-X$10)*100*$C$12,1)</f>
        <v/>
      </c>
      <c r="AL91" s="283">
        <f>ROUND(($O73/$O$1)*(1-Y$10)*100*$C$12,1)</f>
        <v/>
      </c>
      <c r="AM91" s="283">
        <f>ROUND(($O73/$O$1)*(1-Z$10)*100*$C$12,1)</f>
        <v/>
      </c>
      <c r="AN91" s="283">
        <f>ROUND(($O73/$O$1)*(1-AA$10)*100*$C$12,1)</f>
        <v/>
      </c>
      <c r="AO91" s="283">
        <f>ROUND(($O73/$O$1)*(1-AB$10)*100*$C$12,1)</f>
        <v/>
      </c>
      <c r="AP91" s="283">
        <f>ROUND(($O73/$O$1)*(1-AC$10)*100*$C$12,1)</f>
        <v/>
      </c>
      <c r="AQ91" s="283">
        <f>ROUND(($O73/$O$1)*(1-AD$10)*100*$C$12,1)</f>
        <v/>
      </c>
      <c r="AR91" s="283">
        <f>ROUND(($O73/$O$1)*(1-AE$10)*100*$C$12,1)</f>
        <v/>
      </c>
    </row>
    <row r="92" ht="15" customHeight="1" thickBot="1">
      <c r="L92" s="69">
        <f>Indexes!K93</f>
        <v/>
      </c>
      <c r="M92" s="69">
        <f>Indexes!L93</f>
        <v/>
      </c>
      <c r="N92" s="218">
        <f>Indexes!M93</f>
        <v/>
      </c>
      <c r="O92">
        <f>ROUND(N92,1)</f>
        <v/>
      </c>
      <c r="Q92">
        <f>L74</f>
        <v/>
      </c>
      <c r="R92" s="283" t="n"/>
      <c r="AG92">
        <f>Q92</f>
        <v/>
      </c>
      <c r="AH92" s="283">
        <f>ROUND(($O74/$O$1)*(1-U$10)*100*$C$12,1)</f>
        <v/>
      </c>
      <c r="AI92" s="283">
        <f>ROUND(($O74/$O$1)*(1-V$10)*100*$C$12,1)</f>
        <v/>
      </c>
      <c r="AJ92" s="283">
        <f>ROUND(($O74/$O$1)*(1-W$10)*100*$C$12,1)</f>
        <v/>
      </c>
      <c r="AK92" s="283">
        <f>ROUND(($O74/$O$1)*(1-X$10)*100*$C$12,1)</f>
        <v/>
      </c>
      <c r="AL92" s="283">
        <f>ROUND(($O74/$O$1)*(1-Y$10)*100*$C$12,1)</f>
        <v/>
      </c>
      <c r="AM92" s="283">
        <f>ROUND(($O74/$O$1)*(1-Z$10)*100*$C$12,1)</f>
        <v/>
      </c>
      <c r="AN92" s="283">
        <f>ROUND(($O74/$O$1)*(1-AA$10)*100*$C$12,1)</f>
        <v/>
      </c>
      <c r="AO92" s="283">
        <f>ROUND(($O74/$O$1)*(1-AB$10)*100*$C$12,1)</f>
        <v/>
      </c>
      <c r="AP92" s="283">
        <f>ROUND(($O74/$O$1)*(1-AC$10)*100*$C$12,1)</f>
        <v/>
      </c>
      <c r="AQ92" s="283">
        <f>ROUND(($O74/$O$1)*(1-AD$10)*100*$C$12,1)</f>
        <v/>
      </c>
      <c r="AR92" s="283">
        <f>ROUND(($O74/$O$1)*(1-AE$10)*100*$C$12,1)</f>
        <v/>
      </c>
    </row>
    <row r="93" ht="15" customHeight="1" thickBot="1">
      <c r="L93" s="69">
        <f>Indexes!K94</f>
        <v/>
      </c>
      <c r="M93" s="69">
        <f>Indexes!L94</f>
        <v/>
      </c>
      <c r="N93" s="218">
        <f>Indexes!M94</f>
        <v/>
      </c>
      <c r="O93">
        <f>ROUND(N93,1)</f>
        <v/>
      </c>
      <c r="Q93">
        <f>L75</f>
        <v/>
      </c>
      <c r="R93" s="283" t="n"/>
      <c r="AG93">
        <f>Q93</f>
        <v/>
      </c>
      <c r="AH93" s="283">
        <f>ROUND(($O75/$O$1)*(1-U$10)*100*$C$12,1)</f>
        <v/>
      </c>
      <c r="AI93" s="283">
        <f>ROUND(($O75/$O$1)*(1-V$10)*100*$C$12,1)</f>
        <v/>
      </c>
      <c r="AJ93" s="283">
        <f>ROUND(($O75/$O$1)*(1-W$10)*100*$C$12,1)</f>
        <v/>
      </c>
      <c r="AK93" s="283">
        <f>ROUND(($O75/$O$1)*(1-X$10)*100*$C$12,1)</f>
        <v/>
      </c>
      <c r="AL93" s="283">
        <f>ROUND(($O75/$O$1)*(1-Y$10)*100*$C$12,1)</f>
        <v/>
      </c>
      <c r="AM93" s="283">
        <f>ROUND(($O75/$O$1)*(1-Z$10)*100*$C$12,1)</f>
        <v/>
      </c>
      <c r="AN93" s="283">
        <f>ROUND(($O75/$O$1)*(1-AA$10)*100*$C$12,1)</f>
        <v/>
      </c>
      <c r="AO93" s="283">
        <f>ROUND(($O75/$O$1)*(1-AB$10)*100*$C$12,1)</f>
        <v/>
      </c>
      <c r="AP93" s="283">
        <f>ROUND(($O75/$O$1)*(1-AC$10)*100*$C$12,1)</f>
        <v/>
      </c>
      <c r="AQ93" s="283">
        <f>ROUND(($O75/$O$1)*(1-AD$10)*100*$C$12,1)</f>
        <v/>
      </c>
      <c r="AR93" s="283">
        <f>ROUND(($O75/$O$1)*(1-AE$10)*100*$C$12,1)</f>
        <v/>
      </c>
    </row>
    <row r="94" ht="15" customHeight="1" thickBot="1">
      <c r="L94" s="69">
        <f>Indexes!K95</f>
        <v/>
      </c>
      <c r="M94" s="69">
        <f>Indexes!L95</f>
        <v/>
      </c>
      <c r="N94" s="218">
        <f>Indexes!M95</f>
        <v/>
      </c>
      <c r="O94">
        <f>ROUND(N94,1)</f>
        <v/>
      </c>
      <c r="Q94">
        <f>L76</f>
        <v/>
      </c>
      <c r="R94" s="283" t="n"/>
      <c r="AG94">
        <f>Q94</f>
        <v/>
      </c>
      <c r="AH94" s="283">
        <f>ROUND(($O76/$O$1)*(1-U$10)*100*$C$12,1)</f>
        <v/>
      </c>
      <c r="AI94" s="283">
        <f>ROUND(($O76/$O$1)*(1-V$10)*100*$C$12,1)</f>
        <v/>
      </c>
      <c r="AJ94" s="283">
        <f>ROUND(($O76/$O$1)*(1-W$10)*100*$C$12,1)</f>
        <v/>
      </c>
      <c r="AK94" s="283">
        <f>ROUND(($O76/$O$1)*(1-X$10)*100*$C$12,1)</f>
        <v/>
      </c>
      <c r="AL94" s="283">
        <f>ROUND(($O76/$O$1)*(1-Y$10)*100*$C$12,1)</f>
        <v/>
      </c>
      <c r="AM94" s="283">
        <f>ROUND(($O76/$O$1)*(1-Z$10)*100*$C$12,1)</f>
        <v/>
      </c>
      <c r="AN94" s="283">
        <f>ROUND(($O76/$O$1)*(1-AA$10)*100*$C$12,1)</f>
        <v/>
      </c>
      <c r="AO94" s="283">
        <f>ROUND(($O76/$O$1)*(1-AB$10)*100*$C$12,1)</f>
        <v/>
      </c>
      <c r="AP94" s="283">
        <f>ROUND(($O76/$O$1)*(1-AC$10)*100*$C$12,1)</f>
        <v/>
      </c>
      <c r="AQ94" s="283">
        <f>ROUND(($O76/$O$1)*(1-AD$10)*100*$C$12,1)</f>
        <v/>
      </c>
      <c r="AR94" s="283">
        <f>ROUND(($O76/$O$1)*(1-AE$10)*100*$C$12,1)</f>
        <v/>
      </c>
    </row>
    <row r="95" ht="15" customHeight="1" thickBot="1">
      <c r="L95" s="69">
        <f>Indexes!K96</f>
        <v/>
      </c>
      <c r="M95" s="69">
        <f>Indexes!L96</f>
        <v/>
      </c>
      <c r="N95" s="218">
        <f>Indexes!M96</f>
        <v/>
      </c>
      <c r="O95">
        <f>ROUND(N95,1)</f>
        <v/>
      </c>
      <c r="Q95">
        <f>L77</f>
        <v/>
      </c>
      <c r="R95" s="283" t="n"/>
      <c r="AG95">
        <f>Q95</f>
        <v/>
      </c>
      <c r="AH95" s="283">
        <f>ROUND(($O77/$O$1)*(1-U$10)*100*$C$12,1)</f>
        <v/>
      </c>
      <c r="AI95" s="283">
        <f>ROUND(($O77/$O$1)*(1-V$10)*100*$C$12,1)</f>
        <v/>
      </c>
      <c r="AJ95" s="283">
        <f>ROUND(($O77/$O$1)*(1-W$10)*100*$C$12,1)</f>
        <v/>
      </c>
      <c r="AK95" s="283">
        <f>ROUND(($O77/$O$1)*(1-X$10)*100*$C$12,1)</f>
        <v/>
      </c>
      <c r="AL95" s="283">
        <f>ROUND(($O77/$O$1)*(1-Y$10)*100*$C$12,1)</f>
        <v/>
      </c>
      <c r="AM95" s="283">
        <f>ROUND(($O77/$O$1)*(1-Z$10)*100*$C$12,1)</f>
        <v/>
      </c>
      <c r="AN95" s="283">
        <f>ROUND(($O77/$O$1)*(1-AA$10)*100*$C$12,1)</f>
        <v/>
      </c>
      <c r="AO95" s="283">
        <f>ROUND(($O77/$O$1)*(1-AB$10)*100*$C$12,1)</f>
        <v/>
      </c>
      <c r="AP95" s="283">
        <f>ROUND(($O77/$O$1)*(1-AC$10)*100*$C$12,1)</f>
        <v/>
      </c>
      <c r="AQ95" s="283">
        <f>ROUND(($O77/$O$1)*(1-AD$10)*100*$C$12,1)</f>
        <v/>
      </c>
      <c r="AR95" s="283">
        <f>ROUND(($O77/$O$1)*(1-AE$10)*100*$C$12,1)</f>
        <v/>
      </c>
    </row>
    <row r="96" ht="15" customHeight="1" thickBot="1">
      <c r="L96" s="69">
        <f>Indexes!K97</f>
        <v/>
      </c>
      <c r="M96" s="69">
        <f>Indexes!L97</f>
        <v/>
      </c>
      <c r="N96" s="218">
        <f>Indexes!M97</f>
        <v/>
      </c>
      <c r="O96">
        <f>ROUND(N96,1)</f>
        <v/>
      </c>
      <c r="Q96">
        <f>L78</f>
        <v/>
      </c>
      <c r="R96" s="283" t="n"/>
      <c r="AG96">
        <f>Q96</f>
        <v/>
      </c>
      <c r="AH96" s="283">
        <f>ROUND(($O78/$O$1)*(1-U$10)*100*$C$12,1)</f>
        <v/>
      </c>
      <c r="AI96" s="283">
        <f>ROUND(($O78/$O$1)*(1-V$10)*100*$C$12,1)</f>
        <v/>
      </c>
      <c r="AJ96" s="283">
        <f>ROUND(($O78/$O$1)*(1-W$10)*100*$C$12,1)</f>
        <v/>
      </c>
      <c r="AK96" s="283">
        <f>ROUND(($O78/$O$1)*(1-X$10)*100*$C$12,1)</f>
        <v/>
      </c>
      <c r="AL96" s="283">
        <f>ROUND(($O78/$O$1)*(1-Y$10)*100*$C$12,1)</f>
        <v/>
      </c>
      <c r="AM96" s="283">
        <f>ROUND(($O78/$O$1)*(1-Z$10)*100*$C$12,1)</f>
        <v/>
      </c>
      <c r="AN96" s="283">
        <f>ROUND(($O78/$O$1)*(1-AA$10)*100*$C$12,1)</f>
        <v/>
      </c>
      <c r="AO96" s="283">
        <f>ROUND(($O78/$O$1)*(1-AB$10)*100*$C$12,1)</f>
        <v/>
      </c>
      <c r="AP96" s="283">
        <f>ROUND(($O78/$O$1)*(1-AC$10)*100*$C$12,1)</f>
        <v/>
      </c>
      <c r="AQ96" s="283">
        <f>ROUND(($O78/$O$1)*(1-AD$10)*100*$C$12,1)</f>
        <v/>
      </c>
      <c r="AR96" s="283">
        <f>ROUND(($O78/$O$1)*(1-AE$10)*100*$C$12,1)</f>
        <v/>
      </c>
    </row>
    <row r="97" ht="15" customHeight="1" thickBot="1">
      <c r="L97" s="69">
        <f>Indexes!K98</f>
        <v/>
      </c>
      <c r="M97" s="69">
        <f>Indexes!L98</f>
        <v/>
      </c>
      <c r="N97" s="218">
        <f>Indexes!M98</f>
        <v/>
      </c>
      <c r="O97">
        <f>ROUND(N97,1)</f>
        <v/>
      </c>
      <c r="Q97">
        <f>L79</f>
        <v/>
      </c>
      <c r="R97" s="283" t="n"/>
      <c r="AG97">
        <f>Q97</f>
        <v/>
      </c>
      <c r="AH97" s="283">
        <f>ROUND(($O79/$O$1)*(1-U$10)*100*$C$12,1)</f>
        <v/>
      </c>
      <c r="AI97" s="283">
        <f>ROUND(($O79/$O$1)*(1-V$10)*100*$C$12,1)</f>
        <v/>
      </c>
      <c r="AJ97" s="283">
        <f>ROUND(($O79/$O$1)*(1-W$10)*100*$C$12,1)</f>
        <v/>
      </c>
      <c r="AK97" s="283">
        <f>ROUND(($O79/$O$1)*(1-X$10)*100*$C$12,1)</f>
        <v/>
      </c>
      <c r="AL97" s="283">
        <f>ROUND(($O79/$O$1)*(1-Y$10)*100*$C$12,1)</f>
        <v/>
      </c>
      <c r="AM97" s="283">
        <f>ROUND(($O79/$O$1)*(1-Z$10)*100*$C$12,1)</f>
        <v/>
      </c>
      <c r="AN97" s="283">
        <f>ROUND(($O79/$O$1)*(1-AA$10)*100*$C$12,1)</f>
        <v/>
      </c>
      <c r="AO97" s="283">
        <f>ROUND(($O79/$O$1)*(1-AB$10)*100*$C$12,1)</f>
        <v/>
      </c>
      <c r="AP97" s="283">
        <f>ROUND(($O79/$O$1)*(1-AC$10)*100*$C$12,1)</f>
        <v/>
      </c>
      <c r="AQ97" s="283">
        <f>ROUND(($O79/$O$1)*(1-AD$10)*100*$C$12,1)</f>
        <v/>
      </c>
      <c r="AR97" s="283">
        <f>ROUND(($O79/$O$1)*(1-AE$10)*100*$C$12,1)</f>
        <v/>
      </c>
    </row>
    <row r="98" ht="15" customHeight="1" thickBot="1">
      <c r="L98" s="69">
        <f>Indexes!K99</f>
        <v/>
      </c>
      <c r="M98" s="69">
        <f>Indexes!L99</f>
        <v/>
      </c>
      <c r="N98" s="218">
        <f>Indexes!M99</f>
        <v/>
      </c>
      <c r="O98">
        <f>ROUND(N98,1)</f>
        <v/>
      </c>
      <c r="Q98">
        <f>L80</f>
        <v/>
      </c>
      <c r="R98" s="283" t="n"/>
      <c r="AG98">
        <f>Q98</f>
        <v/>
      </c>
      <c r="AH98" s="283">
        <f>ROUND(($O80/$O$1)*(1-U$10)*100*$C$12,1)</f>
        <v/>
      </c>
      <c r="AI98" s="283">
        <f>ROUND(($O80/$O$1)*(1-V$10)*100*$C$12,1)</f>
        <v/>
      </c>
      <c r="AJ98" s="283">
        <f>ROUND(($O80/$O$1)*(1-W$10)*100*$C$12,1)</f>
        <v/>
      </c>
      <c r="AK98" s="283">
        <f>ROUND(($O80/$O$1)*(1-X$10)*100*$C$12,1)</f>
        <v/>
      </c>
      <c r="AL98" s="283">
        <f>ROUND(($O80/$O$1)*(1-Y$10)*100*$C$12,1)</f>
        <v/>
      </c>
      <c r="AM98" s="283">
        <f>ROUND(($O80/$O$1)*(1-Z$10)*100*$C$12,1)</f>
        <v/>
      </c>
      <c r="AN98" s="283">
        <f>ROUND(($O80/$O$1)*(1-AA$10)*100*$C$12,1)</f>
        <v/>
      </c>
      <c r="AO98" s="283">
        <f>ROUND(($O80/$O$1)*(1-AB$10)*100*$C$12,1)</f>
        <v/>
      </c>
      <c r="AP98" s="283">
        <f>ROUND(($O80/$O$1)*(1-AC$10)*100*$C$12,1)</f>
        <v/>
      </c>
      <c r="AQ98" s="283">
        <f>ROUND(($O80/$O$1)*(1-AD$10)*100*$C$12,1)</f>
        <v/>
      </c>
      <c r="AR98" s="283">
        <f>ROUND(($O80/$O$1)*(1-AE$10)*100*$C$12,1)</f>
        <v/>
      </c>
    </row>
    <row r="99" ht="15" customHeight="1" thickBot="1">
      <c r="L99" s="69">
        <f>Indexes!K100</f>
        <v/>
      </c>
      <c r="M99" s="69">
        <f>Indexes!L100</f>
        <v/>
      </c>
      <c r="N99" s="218">
        <f>Indexes!M100</f>
        <v/>
      </c>
      <c r="O99">
        <f>ROUND(N99,1)</f>
        <v/>
      </c>
      <c r="Q99">
        <f>L81</f>
        <v/>
      </c>
      <c r="R99" s="283" t="n"/>
      <c r="AG99">
        <f>Q99</f>
        <v/>
      </c>
      <c r="AH99" s="283">
        <f>ROUND(($O81/$O$1)*(1-U$10)*100*$C$12,1)</f>
        <v/>
      </c>
      <c r="AI99" s="283">
        <f>ROUND(($O81/$O$1)*(1-V$10)*100*$C$12,1)</f>
        <v/>
      </c>
      <c r="AJ99" s="283">
        <f>ROUND(($O81/$O$1)*(1-W$10)*100*$C$12,1)</f>
        <v/>
      </c>
      <c r="AK99" s="283">
        <f>ROUND(($O81/$O$1)*(1-X$10)*100*$C$12,1)</f>
        <v/>
      </c>
      <c r="AL99" s="283">
        <f>ROUND(($O81/$O$1)*(1-Y$10)*100*$C$12,1)</f>
        <v/>
      </c>
      <c r="AM99" s="283">
        <f>ROUND(($O81/$O$1)*(1-Z$10)*100*$C$12,1)</f>
        <v/>
      </c>
      <c r="AN99" s="283">
        <f>ROUND(($O81/$O$1)*(1-AA$10)*100*$C$12,1)</f>
        <v/>
      </c>
      <c r="AO99" s="283">
        <f>ROUND(($O81/$O$1)*(1-AB$10)*100*$C$12,1)</f>
        <v/>
      </c>
      <c r="AP99" s="283">
        <f>ROUND(($O81/$O$1)*(1-AC$10)*100*$C$12,1)</f>
        <v/>
      </c>
      <c r="AQ99" s="283">
        <f>ROUND(($O81/$O$1)*(1-AD$10)*100*$C$12,1)</f>
        <v/>
      </c>
      <c r="AR99" s="283">
        <f>ROUND(($O81/$O$1)*(1-AE$10)*100*$C$12,1)</f>
        <v/>
      </c>
    </row>
    <row r="100" ht="15" customHeight="1" thickBot="1">
      <c r="L100" s="69">
        <f>Indexes!K101</f>
        <v/>
      </c>
      <c r="M100" s="69">
        <f>Indexes!L101</f>
        <v/>
      </c>
      <c r="N100" s="218">
        <f>Indexes!M101</f>
        <v/>
      </c>
      <c r="O100">
        <f>ROUND(N100,1)</f>
        <v/>
      </c>
      <c r="Q100">
        <f>L82</f>
        <v/>
      </c>
      <c r="R100" s="283" t="n"/>
      <c r="AG100">
        <f>Q100</f>
        <v/>
      </c>
      <c r="AH100" s="283">
        <f>ROUND(($O82/$O$1)*(1-U$10)*100*$C$12,1)</f>
        <v/>
      </c>
      <c r="AI100" s="283">
        <f>ROUND(($O82/$O$1)*(1-V$10)*100*$C$12,1)</f>
        <v/>
      </c>
      <c r="AJ100" s="283">
        <f>ROUND(($O82/$O$1)*(1-W$10)*100*$C$12,1)</f>
        <v/>
      </c>
      <c r="AK100" s="283">
        <f>ROUND(($O82/$O$1)*(1-X$10)*100*$C$12,1)</f>
        <v/>
      </c>
      <c r="AL100" s="283">
        <f>ROUND(($O82/$O$1)*(1-Y$10)*100*$C$12,1)</f>
        <v/>
      </c>
      <c r="AM100" s="283">
        <f>ROUND(($O82/$O$1)*(1-Z$10)*100*$C$12,1)</f>
        <v/>
      </c>
      <c r="AN100" s="283">
        <f>ROUND(($O82/$O$1)*(1-AA$10)*100*$C$12,1)</f>
        <v/>
      </c>
      <c r="AO100" s="283">
        <f>ROUND(($O82/$O$1)*(1-AB$10)*100*$C$12,1)</f>
        <v/>
      </c>
      <c r="AP100" s="283">
        <f>ROUND(($O82/$O$1)*(1-AC$10)*100*$C$12,1)</f>
        <v/>
      </c>
      <c r="AQ100" s="283">
        <f>ROUND(($O82/$O$1)*(1-AD$10)*100*$C$12,1)</f>
        <v/>
      </c>
      <c r="AR100" s="283">
        <f>ROUND(($O82/$O$1)*(1-AE$10)*100*$C$12,1)</f>
        <v/>
      </c>
    </row>
    <row r="101" ht="15" customHeight="1" thickBot="1">
      <c r="L101" s="69">
        <f>Indexes!K102</f>
        <v/>
      </c>
      <c r="M101" s="69">
        <f>Indexes!L102</f>
        <v/>
      </c>
      <c r="N101" s="218">
        <f>Indexes!M102</f>
        <v/>
      </c>
      <c r="O101">
        <f>ROUND(N101,1)</f>
        <v/>
      </c>
      <c r="Q101">
        <f>L83</f>
        <v/>
      </c>
      <c r="R101" s="283" t="n"/>
      <c r="AG101">
        <f>Q101</f>
        <v/>
      </c>
      <c r="AH101" s="283">
        <f>ROUND(($O83/$O$1)*(1-U$10)*100*$C$12,1)</f>
        <v/>
      </c>
      <c r="AI101" s="283">
        <f>ROUND(($O83/$O$1)*(1-V$10)*100*$C$12,1)</f>
        <v/>
      </c>
      <c r="AJ101" s="283">
        <f>ROUND(($O83/$O$1)*(1-W$10)*100*$C$12,1)</f>
        <v/>
      </c>
      <c r="AK101" s="283">
        <f>ROUND(($O83/$O$1)*(1-X$10)*100*$C$12,1)</f>
        <v/>
      </c>
      <c r="AL101" s="283">
        <f>ROUND(($O83/$O$1)*(1-Y$10)*100*$C$12,1)</f>
        <v/>
      </c>
      <c r="AM101" s="283">
        <f>ROUND(($O83/$O$1)*(1-Z$10)*100*$C$12,1)</f>
        <v/>
      </c>
      <c r="AN101" s="283">
        <f>ROUND(($O83/$O$1)*(1-AA$10)*100*$C$12,1)</f>
        <v/>
      </c>
      <c r="AO101" s="283">
        <f>ROUND(($O83/$O$1)*(1-AB$10)*100*$C$12,1)</f>
        <v/>
      </c>
      <c r="AP101" s="283">
        <f>ROUND(($O83/$O$1)*(1-AC$10)*100*$C$12,1)</f>
        <v/>
      </c>
      <c r="AQ101" s="283">
        <f>ROUND(($O83/$O$1)*(1-AD$10)*100*$C$12,1)</f>
        <v/>
      </c>
      <c r="AR101" s="283">
        <f>ROUND(($O83/$O$1)*(1-AE$10)*100*$C$12,1)</f>
        <v/>
      </c>
    </row>
    <row r="102" ht="26.5" customHeight="1" thickBot="1">
      <c r="L102" s="69">
        <f>Indexes!K103</f>
        <v/>
      </c>
      <c r="M102" s="69">
        <f>Indexes!L103</f>
        <v/>
      </c>
      <c r="N102" s="218">
        <f>Indexes!M103</f>
        <v/>
      </c>
      <c r="O102">
        <f>ROUND(N102,1)</f>
        <v/>
      </c>
      <c r="Q102">
        <f>L84</f>
        <v/>
      </c>
      <c r="R102" s="283" t="n"/>
      <c r="AG102">
        <f>Q102</f>
        <v/>
      </c>
      <c r="AH102" s="283">
        <f>ROUND(($O84/$O$1)*(1-U$10)*100*$C$12,1)</f>
        <v/>
      </c>
      <c r="AI102" s="283">
        <f>ROUND(($O84/$O$1)*(1-V$10)*100*$C$12,1)</f>
        <v/>
      </c>
      <c r="AJ102" s="283">
        <f>ROUND(($O84/$O$1)*(1-W$10)*100*$C$12,1)</f>
        <v/>
      </c>
      <c r="AK102" s="283">
        <f>ROUND(($O84/$O$1)*(1-X$10)*100*$C$12,1)</f>
        <v/>
      </c>
      <c r="AL102" s="283">
        <f>ROUND(($O84/$O$1)*(1-Y$10)*100*$C$12,1)</f>
        <v/>
      </c>
      <c r="AM102" s="283">
        <f>ROUND(($O84/$O$1)*(1-Z$10)*100*$C$12,1)</f>
        <v/>
      </c>
      <c r="AN102" s="283">
        <f>ROUND(($O84/$O$1)*(1-AA$10)*100*$C$12,1)</f>
        <v/>
      </c>
      <c r="AO102" s="283">
        <f>ROUND(($O84/$O$1)*(1-AB$10)*100*$C$12,1)</f>
        <v/>
      </c>
      <c r="AP102" s="283">
        <f>ROUND(($O84/$O$1)*(1-AC$10)*100*$C$12,1)</f>
        <v/>
      </c>
      <c r="AQ102" s="283">
        <f>ROUND(($O84/$O$1)*(1-AD$10)*100*$C$12,1)</f>
        <v/>
      </c>
      <c r="AR102" s="283">
        <f>ROUND(($O84/$O$1)*(1-AE$10)*100*$C$12,1)</f>
        <v/>
      </c>
    </row>
    <row r="103" ht="15" customHeight="1" thickBot="1">
      <c r="L103" s="69">
        <f>Indexes!K104</f>
        <v/>
      </c>
      <c r="M103" s="69">
        <f>Indexes!L104</f>
        <v/>
      </c>
      <c r="N103" s="218">
        <f>Indexes!M104</f>
        <v/>
      </c>
      <c r="O103">
        <f>ROUND(N103,1)</f>
        <v/>
      </c>
      <c r="Q103">
        <f>L85</f>
        <v/>
      </c>
      <c r="R103" s="283" t="n"/>
      <c r="AG103">
        <f>Q103</f>
        <v/>
      </c>
      <c r="AH103" s="283">
        <f>ROUND(($O85/$O$1)*(1-U$10)*100*$C$12,1)</f>
        <v/>
      </c>
      <c r="AI103" s="283">
        <f>ROUND(($O85/$O$1)*(1-V$10)*100*$C$12,1)</f>
        <v/>
      </c>
      <c r="AJ103" s="283">
        <f>ROUND(($O85/$O$1)*(1-W$10)*100*$C$12,1)</f>
        <v/>
      </c>
      <c r="AK103" s="283">
        <f>ROUND(($O85/$O$1)*(1-X$10)*100*$C$12,1)</f>
        <v/>
      </c>
      <c r="AL103" s="283">
        <f>ROUND(($O85/$O$1)*(1-Y$10)*100*$C$12,1)</f>
        <v/>
      </c>
      <c r="AM103" s="283">
        <f>ROUND(($O85/$O$1)*(1-Z$10)*100*$C$12,1)</f>
        <v/>
      </c>
      <c r="AN103" s="283">
        <f>ROUND(($O85/$O$1)*(1-AA$10)*100*$C$12,1)</f>
        <v/>
      </c>
      <c r="AO103" s="283">
        <f>ROUND(($O85/$O$1)*(1-AB$10)*100*$C$12,1)</f>
        <v/>
      </c>
      <c r="AP103" s="283">
        <f>ROUND(($O85/$O$1)*(1-AC$10)*100*$C$12,1)</f>
        <v/>
      </c>
      <c r="AQ103" s="283">
        <f>ROUND(($O85/$O$1)*(1-AD$10)*100*$C$12,1)</f>
        <v/>
      </c>
      <c r="AR103" s="283">
        <f>ROUND(($O85/$O$1)*(1-AE$10)*100*$C$12,1)</f>
        <v/>
      </c>
    </row>
    <row r="104">
      <c r="Q104">
        <f>L86</f>
        <v/>
      </c>
      <c r="R104" s="283" t="n"/>
      <c r="AG104">
        <f>Q104</f>
        <v/>
      </c>
      <c r="AH104" s="283">
        <f>ROUND(($O86/$O$1)*(1-U$10)*100*$C$12,1)</f>
        <v/>
      </c>
      <c r="AI104" s="283">
        <f>ROUND(($O86/$O$1)*(1-V$10)*100*$C$12,1)</f>
        <v/>
      </c>
      <c r="AJ104" s="283">
        <f>ROUND(($O86/$O$1)*(1-W$10)*100*$C$12,1)</f>
        <v/>
      </c>
      <c r="AK104" s="283">
        <f>ROUND(($O86/$O$1)*(1-X$10)*100*$C$12,1)</f>
        <v/>
      </c>
      <c r="AL104" s="283">
        <f>ROUND(($O86/$O$1)*(1-Y$10)*100*$C$12,1)</f>
        <v/>
      </c>
      <c r="AM104" s="283">
        <f>ROUND(($O86/$O$1)*(1-Z$10)*100*$C$12,1)</f>
        <v/>
      </c>
      <c r="AN104" s="283">
        <f>ROUND(($O86/$O$1)*(1-AA$10)*100*$C$12,1)</f>
        <v/>
      </c>
      <c r="AO104" s="283">
        <f>ROUND(($O86/$O$1)*(1-AB$10)*100*$C$12,1)</f>
        <v/>
      </c>
      <c r="AP104" s="283">
        <f>ROUND(($O86/$O$1)*(1-AC$10)*100*$C$12,1)</f>
        <v/>
      </c>
      <c r="AQ104" s="283">
        <f>ROUND(($O86/$O$1)*(1-AD$10)*100*$C$12,1)</f>
        <v/>
      </c>
      <c r="AR104" s="283">
        <f>ROUND(($O86/$O$1)*(1-AE$10)*100*$C$12,1)</f>
        <v/>
      </c>
    </row>
    <row r="105">
      <c r="Q105">
        <f>L87</f>
        <v/>
      </c>
      <c r="R105" s="283" t="n"/>
      <c r="AG105">
        <f>Q105</f>
        <v/>
      </c>
      <c r="AH105" s="283">
        <f>ROUND(($O87/$O$1)*(1-U$10)*100*$C$12,1)</f>
        <v/>
      </c>
      <c r="AI105" s="283">
        <f>ROUND(($O87/$O$1)*(1-V$10)*100*$C$12,1)</f>
        <v/>
      </c>
      <c r="AJ105" s="283">
        <f>ROUND(($O87/$O$1)*(1-W$10)*100*$C$12,1)</f>
        <v/>
      </c>
      <c r="AK105" s="283">
        <f>ROUND(($O87/$O$1)*(1-X$10)*100*$C$12,1)</f>
        <v/>
      </c>
      <c r="AL105" s="283">
        <f>ROUND(($O87/$O$1)*(1-Y$10)*100*$C$12,1)</f>
        <v/>
      </c>
      <c r="AM105" s="283">
        <f>ROUND(($O87/$O$1)*(1-Z$10)*100*$C$12,1)</f>
        <v/>
      </c>
      <c r="AN105" s="283">
        <f>ROUND(($O87/$O$1)*(1-AA$10)*100*$C$12,1)</f>
        <v/>
      </c>
      <c r="AO105" s="283">
        <f>ROUND(($O87/$O$1)*(1-AB$10)*100*$C$12,1)</f>
        <v/>
      </c>
      <c r="AP105" s="283">
        <f>ROUND(($O87/$O$1)*(1-AC$10)*100*$C$12,1)</f>
        <v/>
      </c>
      <c r="AQ105" s="283">
        <f>ROUND(($O87/$O$1)*(1-AD$10)*100*$C$12,1)</f>
        <v/>
      </c>
      <c r="AR105" s="283">
        <f>ROUND(($O87/$O$1)*(1-AE$10)*100*$C$12,1)</f>
        <v/>
      </c>
    </row>
    <row r="106">
      <c r="Q106">
        <f>L88</f>
        <v/>
      </c>
      <c r="R106" s="283" t="n"/>
      <c r="AG106">
        <f>Q106</f>
        <v/>
      </c>
      <c r="AH106" s="283">
        <f>ROUND(($O88/$O$1)*(1-U$10)*100*$C$12,1)</f>
        <v/>
      </c>
      <c r="AI106" s="283">
        <f>ROUND(($O88/$O$1)*(1-V$10)*100*$C$12,1)</f>
        <v/>
      </c>
      <c r="AJ106" s="283">
        <f>ROUND(($O88/$O$1)*(1-W$10)*100*$C$12,1)</f>
        <v/>
      </c>
      <c r="AK106" s="283">
        <f>ROUND(($O88/$O$1)*(1-X$10)*100*$C$12,1)</f>
        <v/>
      </c>
      <c r="AL106" s="283">
        <f>ROUND(($O88/$O$1)*(1-Y$10)*100*$C$12,1)</f>
        <v/>
      </c>
      <c r="AM106" s="283">
        <f>ROUND(($O88/$O$1)*(1-Z$10)*100*$C$12,1)</f>
        <v/>
      </c>
      <c r="AN106" s="283">
        <f>ROUND(($O88/$O$1)*(1-AA$10)*100*$C$12,1)</f>
        <v/>
      </c>
      <c r="AO106" s="283">
        <f>ROUND(($O88/$O$1)*(1-AB$10)*100*$C$12,1)</f>
        <v/>
      </c>
      <c r="AP106" s="283">
        <f>ROUND(($O88/$O$1)*(1-AC$10)*100*$C$12,1)</f>
        <v/>
      </c>
      <c r="AQ106" s="283">
        <f>ROUND(($O88/$O$1)*(1-AD$10)*100*$C$12,1)</f>
        <v/>
      </c>
      <c r="AR106" s="283">
        <f>ROUND(($O88/$O$1)*(1-AE$10)*100*$C$12,1)</f>
        <v/>
      </c>
    </row>
    <row r="107">
      <c r="Q107">
        <f>L89</f>
        <v/>
      </c>
      <c r="R107" s="283" t="n"/>
      <c r="AG107">
        <f>Q107</f>
        <v/>
      </c>
      <c r="AH107" s="283">
        <f>ROUND(($O89/$O$1)*(1-U$10)*100*$C$12,1)</f>
        <v/>
      </c>
      <c r="AI107" s="283">
        <f>ROUND(($O89/$O$1)*(1-V$10)*100*$C$12,1)</f>
        <v/>
      </c>
      <c r="AJ107" s="283">
        <f>ROUND(($O89/$O$1)*(1-W$10)*100*$C$12,1)</f>
        <v/>
      </c>
      <c r="AK107" s="283">
        <f>ROUND(($O89/$O$1)*(1-X$10)*100*$C$12,1)</f>
        <v/>
      </c>
      <c r="AL107" s="283">
        <f>ROUND(($O89/$O$1)*(1-Y$10)*100*$C$12,1)</f>
        <v/>
      </c>
      <c r="AM107" s="283">
        <f>ROUND(($O89/$O$1)*(1-Z$10)*100*$C$12,1)</f>
        <v/>
      </c>
      <c r="AN107" s="283">
        <f>ROUND(($O89/$O$1)*(1-AA$10)*100*$C$12,1)</f>
        <v/>
      </c>
      <c r="AO107" s="283">
        <f>ROUND(($O89/$O$1)*(1-AB$10)*100*$C$12,1)</f>
        <v/>
      </c>
      <c r="AP107" s="283">
        <f>ROUND(($O89/$O$1)*(1-AC$10)*100*$C$12,1)</f>
        <v/>
      </c>
      <c r="AQ107" s="283">
        <f>ROUND(($O89/$O$1)*(1-AD$10)*100*$C$12,1)</f>
        <v/>
      </c>
      <c r="AR107" s="283">
        <f>ROUND(($O89/$O$1)*(1-AE$10)*100*$C$12,1)</f>
        <v/>
      </c>
    </row>
    <row r="108">
      <c r="Q108">
        <f>L90</f>
        <v/>
      </c>
      <c r="R108" s="283" t="n"/>
      <c r="AG108">
        <f>Q108</f>
        <v/>
      </c>
      <c r="AH108" s="283">
        <f>ROUND(($O90/$O$1)*(1-U$10)*100*$C$12,1)</f>
        <v/>
      </c>
      <c r="AI108" s="283">
        <f>ROUND(($O90/$O$1)*(1-V$10)*100*$C$12,1)</f>
        <v/>
      </c>
      <c r="AJ108" s="283">
        <f>ROUND(($O90/$O$1)*(1-W$10)*100*$C$12,1)</f>
        <v/>
      </c>
      <c r="AK108" s="283">
        <f>ROUND(($O90/$O$1)*(1-X$10)*100*$C$12,1)</f>
        <v/>
      </c>
      <c r="AL108" s="283">
        <f>ROUND(($O90/$O$1)*(1-Y$10)*100*$C$12,1)</f>
        <v/>
      </c>
      <c r="AM108" s="283">
        <f>ROUND(($O90/$O$1)*(1-Z$10)*100*$C$12,1)</f>
        <v/>
      </c>
      <c r="AN108" s="283">
        <f>ROUND(($O90/$O$1)*(1-AA$10)*100*$C$12,1)</f>
        <v/>
      </c>
      <c r="AO108" s="283">
        <f>ROUND(($O90/$O$1)*(1-AB$10)*100*$C$12,1)</f>
        <v/>
      </c>
      <c r="AP108" s="283">
        <f>ROUND(($O90/$O$1)*(1-AC$10)*100*$C$12,1)</f>
        <v/>
      </c>
      <c r="AQ108" s="283">
        <f>ROUND(($O90/$O$1)*(1-AD$10)*100*$C$12,1)</f>
        <v/>
      </c>
      <c r="AR108" s="283">
        <f>ROUND(($O90/$O$1)*(1-AE$10)*100*$C$12,1)</f>
        <v/>
      </c>
    </row>
    <row r="109">
      <c r="Q109">
        <f>L91</f>
        <v/>
      </c>
      <c r="R109" s="283" t="n"/>
      <c r="AG109">
        <f>Q109</f>
        <v/>
      </c>
      <c r="AH109" s="283">
        <f>ROUND(($O91/$O$1)*(1-U$10)*100*$C$12,1)</f>
        <v/>
      </c>
      <c r="AI109" s="283">
        <f>ROUND(($O91/$O$1)*(1-V$10)*100*$C$12,1)</f>
        <v/>
      </c>
      <c r="AJ109" s="283">
        <f>ROUND(($O91/$O$1)*(1-W$10)*100*$C$12,1)</f>
        <v/>
      </c>
      <c r="AK109" s="283">
        <f>ROUND(($O91/$O$1)*(1-X$10)*100*$C$12,1)</f>
        <v/>
      </c>
      <c r="AL109" s="283">
        <f>ROUND(($O91/$O$1)*(1-Y$10)*100*$C$12,1)</f>
        <v/>
      </c>
      <c r="AM109" s="283">
        <f>ROUND(($O91/$O$1)*(1-Z$10)*100*$C$12,1)</f>
        <v/>
      </c>
      <c r="AN109" s="283">
        <f>ROUND(($O91/$O$1)*(1-AA$10)*100*$C$12,1)</f>
        <v/>
      </c>
      <c r="AO109" s="283">
        <f>ROUND(($O91/$O$1)*(1-AB$10)*100*$C$12,1)</f>
        <v/>
      </c>
      <c r="AP109" s="283">
        <f>ROUND(($O91/$O$1)*(1-AC$10)*100*$C$12,1)</f>
        <v/>
      </c>
      <c r="AQ109" s="283">
        <f>ROUND(($O91/$O$1)*(1-AD$10)*100*$C$12,1)</f>
        <v/>
      </c>
      <c r="AR109" s="283">
        <f>ROUND(($O91/$O$1)*(1-AE$10)*100*$C$12,1)</f>
        <v/>
      </c>
    </row>
    <row r="110">
      <c r="Q110">
        <f>L92</f>
        <v/>
      </c>
      <c r="R110" s="283" t="n"/>
      <c r="AG110">
        <f>Q110</f>
        <v/>
      </c>
      <c r="AH110" s="283">
        <f>ROUND(($O92/$O$1)*(1-U$10)*100*$C$12,1)</f>
        <v/>
      </c>
      <c r="AI110" s="283">
        <f>ROUND(($O92/$O$1)*(1-V$10)*100*$C$12,1)</f>
        <v/>
      </c>
      <c r="AJ110" s="283">
        <f>ROUND(($O92/$O$1)*(1-W$10)*100*$C$12,1)</f>
        <v/>
      </c>
      <c r="AK110" s="283">
        <f>ROUND(($O92/$O$1)*(1-X$10)*100*$C$12,1)</f>
        <v/>
      </c>
      <c r="AL110" s="283">
        <f>ROUND(($O92/$O$1)*(1-Y$10)*100*$C$12,1)</f>
        <v/>
      </c>
      <c r="AM110" s="283">
        <f>ROUND(($O92/$O$1)*(1-Z$10)*100*$C$12,1)</f>
        <v/>
      </c>
      <c r="AN110" s="283">
        <f>ROUND(($O92/$O$1)*(1-AA$10)*100*$C$12,1)</f>
        <v/>
      </c>
      <c r="AO110" s="283">
        <f>ROUND(($O92/$O$1)*(1-AB$10)*100*$C$12,1)</f>
        <v/>
      </c>
      <c r="AP110" s="283">
        <f>ROUND(($O92/$O$1)*(1-AC$10)*100*$C$12,1)</f>
        <v/>
      </c>
      <c r="AQ110" s="283">
        <f>ROUND(($O92/$O$1)*(1-AD$10)*100*$C$12,1)</f>
        <v/>
      </c>
      <c r="AR110" s="283">
        <f>ROUND(($O92/$O$1)*(1-AE$10)*100*$C$12,1)</f>
        <v/>
      </c>
    </row>
    <row r="111">
      <c r="Q111">
        <f>L93</f>
        <v/>
      </c>
      <c r="R111" s="283" t="n"/>
      <c r="AG111">
        <f>Q111</f>
        <v/>
      </c>
      <c r="AH111" s="283">
        <f>ROUND(($O93/$O$1)*(1-U$10)*100*$C$12,1)</f>
        <v/>
      </c>
      <c r="AI111" s="283">
        <f>ROUND(($O93/$O$1)*(1-V$10)*100*$C$12,1)</f>
        <v/>
      </c>
      <c r="AJ111" s="283">
        <f>ROUND(($O93/$O$1)*(1-W$10)*100*$C$12,1)</f>
        <v/>
      </c>
      <c r="AK111" s="283">
        <f>ROUND(($O93/$O$1)*(1-X$10)*100*$C$12,1)</f>
        <v/>
      </c>
      <c r="AL111" s="283">
        <f>ROUND(($O93/$O$1)*(1-Y$10)*100*$C$12,1)</f>
        <v/>
      </c>
      <c r="AM111" s="283">
        <f>ROUND(($O93/$O$1)*(1-Z$10)*100*$C$12,1)</f>
        <v/>
      </c>
      <c r="AN111" s="283">
        <f>ROUND(($O93/$O$1)*(1-AA$10)*100*$C$12,1)</f>
        <v/>
      </c>
      <c r="AO111" s="283">
        <f>ROUND(($O93/$O$1)*(1-AB$10)*100*$C$12,1)</f>
        <v/>
      </c>
      <c r="AP111" s="283">
        <f>ROUND(($O93/$O$1)*(1-AC$10)*100*$C$12,1)</f>
        <v/>
      </c>
      <c r="AQ111" s="283">
        <f>ROUND(($O93/$O$1)*(1-AD$10)*100*$C$12,1)</f>
        <v/>
      </c>
      <c r="AR111" s="283">
        <f>ROUND(($O93/$O$1)*(1-AE$10)*100*$C$12,1)</f>
        <v/>
      </c>
    </row>
    <row r="112">
      <c r="Q112">
        <f>L94</f>
        <v/>
      </c>
      <c r="R112" s="283" t="n"/>
      <c r="AG112">
        <f>Q112</f>
        <v/>
      </c>
      <c r="AH112" s="283">
        <f>ROUND(($O94/$O$1)*(1-U$10)*100*$C$12,1)</f>
        <v/>
      </c>
      <c r="AI112" s="283">
        <f>ROUND(($O94/$O$1)*(1-V$10)*100*$C$12,1)</f>
        <v/>
      </c>
      <c r="AJ112" s="283">
        <f>ROUND(($O94/$O$1)*(1-W$10)*100*$C$12,1)</f>
        <v/>
      </c>
      <c r="AK112" s="283">
        <f>ROUND(($O94/$O$1)*(1-X$10)*100*$C$12,1)</f>
        <v/>
      </c>
      <c r="AL112" s="283">
        <f>ROUND(($O94/$O$1)*(1-Y$10)*100*$C$12,1)</f>
        <v/>
      </c>
      <c r="AM112" s="283">
        <f>ROUND(($O94/$O$1)*(1-Z$10)*100*$C$12,1)</f>
        <v/>
      </c>
      <c r="AN112" s="283">
        <f>ROUND(($O94/$O$1)*(1-AA$10)*100*$C$12,1)</f>
        <v/>
      </c>
      <c r="AO112" s="283">
        <f>ROUND(($O94/$O$1)*(1-AB$10)*100*$C$12,1)</f>
        <v/>
      </c>
      <c r="AP112" s="283">
        <f>ROUND(($O94/$O$1)*(1-AC$10)*100*$C$12,1)</f>
        <v/>
      </c>
      <c r="AQ112" s="283">
        <f>ROUND(($O94/$O$1)*(1-AD$10)*100*$C$12,1)</f>
        <v/>
      </c>
      <c r="AR112" s="283">
        <f>ROUND(($O94/$O$1)*(1-AE$10)*100*$C$12,1)</f>
        <v/>
      </c>
    </row>
    <row r="113">
      <c r="Q113">
        <f>L95</f>
        <v/>
      </c>
      <c r="R113" s="283" t="n"/>
      <c r="AG113">
        <f>Q113</f>
        <v/>
      </c>
      <c r="AH113" s="283">
        <f>ROUND(($O95/$O$1)*(1-U$10)*100*$C$12,1)</f>
        <v/>
      </c>
      <c r="AI113" s="283">
        <f>ROUND(($O95/$O$1)*(1-V$10)*100*$C$12,1)</f>
        <v/>
      </c>
      <c r="AJ113" s="283">
        <f>ROUND(($O95/$O$1)*(1-W$10)*100*$C$12,1)</f>
        <v/>
      </c>
      <c r="AK113" s="283">
        <f>ROUND(($O95/$O$1)*(1-X$10)*100*$C$12,1)</f>
        <v/>
      </c>
      <c r="AL113" s="283">
        <f>ROUND(($O95/$O$1)*(1-Y$10)*100*$C$12,1)</f>
        <v/>
      </c>
      <c r="AM113" s="283">
        <f>ROUND(($O95/$O$1)*(1-Z$10)*100*$C$12,1)</f>
        <v/>
      </c>
      <c r="AN113" s="283">
        <f>ROUND(($O95/$O$1)*(1-AA$10)*100*$C$12,1)</f>
        <v/>
      </c>
      <c r="AO113" s="283">
        <f>ROUND(($O95/$O$1)*(1-AB$10)*100*$C$12,1)</f>
        <v/>
      </c>
      <c r="AP113" s="283">
        <f>ROUND(($O95/$O$1)*(1-AC$10)*100*$C$12,1)</f>
        <v/>
      </c>
      <c r="AQ113" s="283">
        <f>ROUND(($O95/$O$1)*(1-AD$10)*100*$C$12,1)</f>
        <v/>
      </c>
      <c r="AR113" s="283">
        <f>ROUND(($O95/$O$1)*(1-AE$10)*100*$C$12,1)</f>
        <v/>
      </c>
    </row>
    <row r="114">
      <c r="Q114">
        <f>L96</f>
        <v/>
      </c>
      <c r="R114" s="283" t="n"/>
      <c r="AG114">
        <f>Q114</f>
        <v/>
      </c>
      <c r="AH114" s="283">
        <f>ROUND(($O96/$O$1)*(1-U$10)*100*$C$12,1)</f>
        <v/>
      </c>
      <c r="AI114" s="283">
        <f>ROUND(($O96/$O$1)*(1-V$10)*100*$C$12,1)</f>
        <v/>
      </c>
      <c r="AJ114" s="283">
        <f>ROUND(($O96/$O$1)*(1-W$10)*100*$C$12,1)</f>
        <v/>
      </c>
      <c r="AK114" s="283">
        <f>ROUND(($O96/$O$1)*(1-X$10)*100*$C$12,1)</f>
        <v/>
      </c>
      <c r="AL114" s="283">
        <f>ROUND(($O96/$O$1)*(1-Y$10)*100*$C$12,1)</f>
        <v/>
      </c>
      <c r="AM114" s="283">
        <f>ROUND(($O96/$O$1)*(1-Z$10)*100*$C$12,1)</f>
        <v/>
      </c>
      <c r="AN114" s="283">
        <f>ROUND(($O96/$O$1)*(1-AA$10)*100*$C$12,1)</f>
        <v/>
      </c>
      <c r="AO114" s="283">
        <f>ROUND(($O96/$O$1)*(1-AB$10)*100*$C$12,1)</f>
        <v/>
      </c>
      <c r="AP114" s="283">
        <f>ROUND(($O96/$O$1)*(1-AC$10)*100*$C$12,1)</f>
        <v/>
      </c>
      <c r="AQ114" s="283">
        <f>ROUND(($O96/$O$1)*(1-AD$10)*100*$C$12,1)</f>
        <v/>
      </c>
      <c r="AR114" s="283">
        <f>ROUND(($O96/$O$1)*(1-AE$10)*100*$C$12,1)</f>
        <v/>
      </c>
    </row>
    <row r="115">
      <c r="Q115">
        <f>L97</f>
        <v/>
      </c>
      <c r="R115" s="283" t="n"/>
      <c r="AG115">
        <f>Q115</f>
        <v/>
      </c>
      <c r="AH115" s="283">
        <f>ROUND(($O97/$O$1)*(1-U$10)*100*$C$12,1)</f>
        <v/>
      </c>
      <c r="AI115" s="283">
        <f>ROUND(($O97/$O$1)*(1-V$10)*100*$C$12,1)</f>
        <v/>
      </c>
      <c r="AJ115" s="283">
        <f>ROUND(($O97/$O$1)*(1-W$10)*100*$C$12,1)</f>
        <v/>
      </c>
      <c r="AK115" s="283">
        <f>ROUND(($O97/$O$1)*(1-X$10)*100*$C$12,1)</f>
        <v/>
      </c>
      <c r="AL115" s="283">
        <f>ROUND(($O97/$O$1)*(1-Y$10)*100*$C$12,1)</f>
        <v/>
      </c>
      <c r="AM115" s="283">
        <f>ROUND(($O97/$O$1)*(1-Z$10)*100*$C$12,1)</f>
        <v/>
      </c>
      <c r="AN115" s="283">
        <f>ROUND(($O97/$O$1)*(1-AA$10)*100*$C$12,1)</f>
        <v/>
      </c>
      <c r="AO115" s="283">
        <f>ROUND(($O97/$O$1)*(1-AB$10)*100*$C$12,1)</f>
        <v/>
      </c>
      <c r="AP115" s="283">
        <f>ROUND(($O97/$O$1)*(1-AC$10)*100*$C$12,1)</f>
        <v/>
      </c>
      <c r="AQ115" s="283">
        <f>ROUND(($O97/$O$1)*(1-AD$10)*100*$C$12,1)</f>
        <v/>
      </c>
      <c r="AR115" s="283">
        <f>ROUND(($O97/$O$1)*(1-AE$10)*100*$C$12,1)</f>
        <v/>
      </c>
    </row>
    <row r="116">
      <c r="Q116">
        <f>L98</f>
        <v/>
      </c>
      <c r="R116" s="283" t="n"/>
      <c r="AG116">
        <f>Q116</f>
        <v/>
      </c>
      <c r="AH116" s="283">
        <f>ROUND(($O98/$O$1)*(1-U$10)*100*$C$12,1)</f>
        <v/>
      </c>
      <c r="AI116" s="283">
        <f>ROUND(($O98/$O$1)*(1-V$10)*100*$C$12,1)</f>
        <v/>
      </c>
      <c r="AJ116" s="283">
        <f>ROUND(($O98/$O$1)*(1-W$10)*100*$C$12,1)</f>
        <v/>
      </c>
      <c r="AK116" s="283">
        <f>ROUND(($O98/$O$1)*(1-X$10)*100*$C$12,1)</f>
        <v/>
      </c>
      <c r="AL116" s="283">
        <f>ROUND(($O98/$O$1)*(1-Y$10)*100*$C$12,1)</f>
        <v/>
      </c>
      <c r="AM116" s="283">
        <f>ROUND(($O98/$O$1)*(1-Z$10)*100*$C$12,1)</f>
        <v/>
      </c>
      <c r="AN116" s="283">
        <f>ROUND(($O98/$O$1)*(1-AA$10)*100*$C$12,1)</f>
        <v/>
      </c>
      <c r="AO116" s="283">
        <f>ROUND(($O98/$O$1)*(1-AB$10)*100*$C$12,1)</f>
        <v/>
      </c>
      <c r="AP116" s="283">
        <f>ROUND(($O98/$O$1)*(1-AC$10)*100*$C$12,1)</f>
        <v/>
      </c>
      <c r="AQ116" s="283">
        <f>ROUND(($O98/$O$1)*(1-AD$10)*100*$C$12,1)</f>
        <v/>
      </c>
      <c r="AR116" s="283">
        <f>ROUND(($O98/$O$1)*(1-AE$10)*100*$C$12,1)</f>
        <v/>
      </c>
    </row>
    <row r="117">
      <c r="Q117">
        <f>L99</f>
        <v/>
      </c>
      <c r="R117" s="283" t="n"/>
      <c r="AG117">
        <f>Q117</f>
        <v/>
      </c>
      <c r="AH117" s="283">
        <f>ROUND(($O99/$O$1)*(1-U$10)*100*$C$12,1)</f>
        <v/>
      </c>
      <c r="AI117" s="283">
        <f>ROUND(($O99/$O$1)*(1-V$10)*100*$C$12,1)</f>
        <v/>
      </c>
      <c r="AJ117" s="283">
        <f>ROUND(($O99/$O$1)*(1-W$10)*100*$C$12,1)</f>
        <v/>
      </c>
      <c r="AK117" s="283">
        <f>ROUND(($O99/$O$1)*(1-X$10)*100*$C$12,1)</f>
        <v/>
      </c>
      <c r="AL117" s="283">
        <f>ROUND(($O99/$O$1)*(1-Y$10)*100*$C$12,1)</f>
        <v/>
      </c>
      <c r="AM117" s="283">
        <f>ROUND(($O99/$O$1)*(1-Z$10)*100*$C$12,1)</f>
        <v/>
      </c>
      <c r="AN117" s="283">
        <f>ROUND(($O99/$O$1)*(1-AA$10)*100*$C$12,1)</f>
        <v/>
      </c>
      <c r="AO117" s="283">
        <f>ROUND(($O99/$O$1)*(1-AB$10)*100*$C$12,1)</f>
        <v/>
      </c>
      <c r="AP117" s="283">
        <f>ROUND(($O99/$O$1)*(1-AC$10)*100*$C$12,1)</f>
        <v/>
      </c>
      <c r="AQ117" s="283">
        <f>ROUND(($O99/$O$1)*(1-AD$10)*100*$C$12,1)</f>
        <v/>
      </c>
      <c r="AR117" s="283">
        <f>ROUND(($O99/$O$1)*(1-AE$10)*100*$C$12,1)</f>
        <v/>
      </c>
    </row>
    <row r="118">
      <c r="Q118">
        <f>L100</f>
        <v/>
      </c>
      <c r="R118" s="283" t="n"/>
      <c r="AG118">
        <f>Q118</f>
        <v/>
      </c>
      <c r="AH118" s="283">
        <f>ROUND(($O100/$O$1)*(1-U$10)*100*$C$12,1)</f>
        <v/>
      </c>
      <c r="AI118" s="283">
        <f>ROUND(($O100/$O$1)*(1-V$10)*100*$C$12,1)</f>
        <v/>
      </c>
      <c r="AJ118" s="283">
        <f>ROUND(($O100/$O$1)*(1-W$10)*100*$C$12,1)</f>
        <v/>
      </c>
      <c r="AK118" s="283">
        <f>ROUND(($O100/$O$1)*(1-X$10)*100*$C$12,1)</f>
        <v/>
      </c>
      <c r="AL118" s="283">
        <f>ROUND(($O100/$O$1)*(1-Y$10)*100*$C$12,1)</f>
        <v/>
      </c>
      <c r="AM118" s="283">
        <f>ROUND(($O100/$O$1)*(1-Z$10)*100*$C$12,1)</f>
        <v/>
      </c>
      <c r="AN118" s="283">
        <f>ROUND(($O100/$O$1)*(1-AA$10)*100*$C$12,1)</f>
        <v/>
      </c>
      <c r="AO118" s="283">
        <f>ROUND(($O100/$O$1)*(1-AB$10)*100*$C$12,1)</f>
        <v/>
      </c>
      <c r="AP118" s="283">
        <f>ROUND(($O100/$O$1)*(1-AC$10)*100*$C$12,1)</f>
        <v/>
      </c>
      <c r="AQ118" s="283">
        <f>ROUND(($O100/$O$1)*(1-AD$10)*100*$C$12,1)</f>
        <v/>
      </c>
      <c r="AR118" s="283">
        <f>ROUND(($O100/$O$1)*(1-AE$10)*100*$C$12,1)</f>
        <v/>
      </c>
    </row>
    <row r="119">
      <c r="Q119">
        <f>L101</f>
        <v/>
      </c>
      <c r="R119" s="283" t="n"/>
      <c r="AG119">
        <f>Q119</f>
        <v/>
      </c>
      <c r="AH119" s="283">
        <f>ROUND(($O101/$O$1)*(1-U$10)*100*$C$12,1)</f>
        <v/>
      </c>
      <c r="AI119" s="283">
        <f>ROUND(($O101/$O$1)*(1-V$10)*100*$C$12,1)</f>
        <v/>
      </c>
      <c r="AJ119" s="283">
        <f>ROUND(($O101/$O$1)*(1-W$10)*100*$C$12,1)</f>
        <v/>
      </c>
      <c r="AK119" s="283">
        <f>ROUND(($O101/$O$1)*(1-X$10)*100*$C$12,1)</f>
        <v/>
      </c>
      <c r="AL119" s="283">
        <f>ROUND(($O101/$O$1)*(1-Y$10)*100*$C$12,1)</f>
        <v/>
      </c>
      <c r="AM119" s="283">
        <f>ROUND(($O101/$O$1)*(1-Z$10)*100*$C$12,1)</f>
        <v/>
      </c>
      <c r="AN119" s="283">
        <f>ROUND(($O101/$O$1)*(1-AA$10)*100*$C$12,1)</f>
        <v/>
      </c>
      <c r="AO119" s="283">
        <f>ROUND(($O101/$O$1)*(1-AB$10)*100*$C$12,1)</f>
        <v/>
      </c>
      <c r="AP119" s="283">
        <f>ROUND(($O101/$O$1)*(1-AC$10)*100*$C$12,1)</f>
        <v/>
      </c>
      <c r="AQ119" s="283">
        <f>ROUND(($O101/$O$1)*(1-AD$10)*100*$C$12,1)</f>
        <v/>
      </c>
      <c r="AR119" s="283">
        <f>ROUND(($O101/$O$1)*(1-AE$10)*100*$C$12,1)</f>
        <v/>
      </c>
    </row>
    <row r="120">
      <c r="Q120">
        <f>L102</f>
        <v/>
      </c>
      <c r="R120" s="283" t="n"/>
      <c r="AG120">
        <f>Q120</f>
        <v/>
      </c>
      <c r="AH120" s="283">
        <f>ROUND(($O102/$O$1)*(1-U$10)*100*$C$12,1)</f>
        <v/>
      </c>
      <c r="AI120" s="283">
        <f>ROUND(($O102/$O$1)*(1-V$10)*100*$C$12,1)</f>
        <v/>
      </c>
      <c r="AJ120" s="283">
        <f>ROUND(($O102/$O$1)*(1-W$10)*100*$C$12,1)</f>
        <v/>
      </c>
      <c r="AK120" s="283">
        <f>ROUND(($O102/$O$1)*(1-X$10)*100*$C$12,1)</f>
        <v/>
      </c>
      <c r="AL120" s="283">
        <f>ROUND(($O102/$O$1)*(1-Y$10)*100*$C$12,1)</f>
        <v/>
      </c>
      <c r="AM120" s="283">
        <f>ROUND(($O102/$O$1)*(1-Z$10)*100*$C$12,1)</f>
        <v/>
      </c>
      <c r="AN120" s="283">
        <f>ROUND(($O102/$O$1)*(1-AA$10)*100*$C$12,1)</f>
        <v/>
      </c>
      <c r="AO120" s="283">
        <f>ROUND(($O102/$O$1)*(1-AB$10)*100*$C$12,1)</f>
        <v/>
      </c>
      <c r="AP120" s="283">
        <f>ROUND(($O102/$O$1)*(1-AC$10)*100*$C$12,1)</f>
        <v/>
      </c>
      <c r="AQ120" s="283">
        <f>ROUND(($O102/$O$1)*(1-AD$10)*100*$C$12,1)</f>
        <v/>
      </c>
      <c r="AR120" s="283">
        <f>ROUND(($O102/$O$1)*(1-AE$10)*100*$C$12,1)</f>
        <v/>
      </c>
    </row>
  </sheetData>
  <mergeCells count="1">
    <mergeCell ref="V3:AE3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theme="4"/>
    <outlinePr summaryBelow="1" summaryRight="1"/>
    <pageSetUpPr/>
  </sheetPr>
  <dimension ref="A1:F948"/>
  <sheetViews>
    <sheetView workbookViewId="0">
      <pane ySplit="1" topLeftCell="A12" activePane="bottomLeft" state="frozen"/>
      <selection pane="bottomLeft" activeCell="D12" sqref="D12"/>
    </sheetView>
  </sheetViews>
  <sheetFormatPr baseColWidth="8" defaultRowHeight="14.5"/>
  <cols>
    <col width="13.26953125" bestFit="1" customWidth="1" min="1" max="1"/>
    <col width="13.453125" bestFit="1" customWidth="1" min="2" max="2"/>
    <col width="9.81640625" bestFit="1" customWidth="1" min="3" max="3"/>
    <col width="16.26953125" bestFit="1" customWidth="1" min="4" max="4"/>
    <col width="19.26953125" bestFit="1" customWidth="1" min="5" max="5"/>
    <col width="19.7265625" bestFit="1" customWidth="1" min="6" max="6"/>
  </cols>
  <sheetData>
    <row r="1">
      <c r="A1" t="inlineStr">
        <is>
          <t>Model</t>
        </is>
      </c>
      <c r="B1" t="inlineStr">
        <is>
          <t>Description</t>
        </is>
      </c>
      <c r="C1" t="inlineStr">
        <is>
          <t>Symbol</t>
        </is>
      </c>
      <c r="D1" t="inlineStr">
        <is>
          <t>Target Percent</t>
        </is>
      </c>
      <c r="E1" t="inlineStr">
        <is>
          <t>Minimum Percent</t>
        </is>
      </c>
      <c r="F1" t="inlineStr">
        <is>
          <t>Maximum Percent</t>
        </is>
      </c>
    </row>
    <row r="2">
      <c r="A2" t="inlineStr">
        <is>
          <t>BP MCP ETF11</t>
        </is>
      </c>
      <c r="C2">
        <f>MCP!AT3</f>
        <v/>
      </c>
      <c r="D2">
        <f>MCP!BE3</f>
        <v/>
      </c>
      <c r="E2" t="inlineStr">
        <is>
          <t>global</t>
        </is>
      </c>
      <c r="F2" t="inlineStr">
        <is>
          <t>global</t>
        </is>
      </c>
    </row>
    <row r="3">
      <c r="A3" t="inlineStr">
        <is>
          <t>BP MCP ETF11</t>
        </is>
      </c>
      <c r="C3">
        <f>MCP!AT4</f>
        <v/>
      </c>
      <c r="D3">
        <f>MCP!BE4</f>
        <v/>
      </c>
      <c r="E3" t="inlineStr">
        <is>
          <t>global</t>
        </is>
      </c>
      <c r="F3" t="inlineStr">
        <is>
          <t>global</t>
        </is>
      </c>
    </row>
    <row r="4">
      <c r="A4" t="inlineStr">
        <is>
          <t>BP MCP ETF11</t>
        </is>
      </c>
      <c r="C4">
        <f>MCP!AT5</f>
        <v/>
      </c>
      <c r="D4">
        <f>MCP!BE5</f>
        <v/>
      </c>
      <c r="E4" t="inlineStr">
        <is>
          <t>global</t>
        </is>
      </c>
      <c r="F4" t="inlineStr">
        <is>
          <t>global</t>
        </is>
      </c>
    </row>
    <row r="5">
      <c r="A5" t="inlineStr">
        <is>
          <t>BP MCP ETF11</t>
        </is>
      </c>
      <c r="C5">
        <f>MCP!AT6</f>
        <v/>
      </c>
      <c r="D5">
        <f>MCP!BE6</f>
        <v/>
      </c>
      <c r="E5" t="inlineStr">
        <is>
          <t>global</t>
        </is>
      </c>
      <c r="F5" t="inlineStr">
        <is>
          <t>global</t>
        </is>
      </c>
    </row>
    <row r="6">
      <c r="A6" t="inlineStr">
        <is>
          <t>BP MCP ETF11</t>
        </is>
      </c>
      <c r="C6">
        <f>MCP!AT7</f>
        <v/>
      </c>
      <c r="D6">
        <f>MCP!BE7</f>
        <v/>
      </c>
      <c r="E6" t="inlineStr">
        <is>
          <t>global</t>
        </is>
      </c>
      <c r="F6" t="inlineStr">
        <is>
          <t>global</t>
        </is>
      </c>
    </row>
    <row r="7">
      <c r="A7" t="inlineStr">
        <is>
          <t>BP MCP ETF11</t>
        </is>
      </c>
      <c r="C7">
        <f>MCP!AT8</f>
        <v/>
      </c>
      <c r="D7">
        <f>MCP!BE8</f>
        <v/>
      </c>
      <c r="E7" t="inlineStr">
        <is>
          <t>global</t>
        </is>
      </c>
      <c r="F7" t="inlineStr">
        <is>
          <t>global</t>
        </is>
      </c>
    </row>
    <row r="8">
      <c r="A8" t="inlineStr">
        <is>
          <t>BP MCP ETF11</t>
        </is>
      </c>
      <c r="C8">
        <f>MCP!AT9</f>
        <v/>
      </c>
      <c r="D8">
        <f>MCP!BE9</f>
        <v/>
      </c>
      <c r="E8" t="inlineStr">
        <is>
          <t>global</t>
        </is>
      </c>
      <c r="F8" t="inlineStr">
        <is>
          <t>global</t>
        </is>
      </c>
    </row>
    <row r="9">
      <c r="A9" t="inlineStr">
        <is>
          <t>BP MCP ETF11</t>
        </is>
      </c>
      <c r="C9">
        <f>MCP!AT10</f>
        <v/>
      </c>
      <c r="D9">
        <f>MCP!BE10</f>
        <v/>
      </c>
      <c r="E9" t="inlineStr">
        <is>
          <t>global</t>
        </is>
      </c>
      <c r="F9" t="inlineStr">
        <is>
          <t>global</t>
        </is>
      </c>
    </row>
    <row r="10">
      <c r="A10" t="inlineStr">
        <is>
          <t>BP MCP ETF11</t>
        </is>
      </c>
      <c r="C10">
        <f>MCP!AT11</f>
        <v/>
      </c>
      <c r="D10">
        <f>MCP!BE11</f>
        <v/>
      </c>
      <c r="E10" t="inlineStr">
        <is>
          <t>global</t>
        </is>
      </c>
      <c r="F10" t="inlineStr">
        <is>
          <t>global</t>
        </is>
      </c>
    </row>
    <row r="11">
      <c r="A11" t="inlineStr">
        <is>
          <t>BP MCP ETF11</t>
        </is>
      </c>
      <c r="C11">
        <f>MCP!AT12</f>
        <v/>
      </c>
      <c r="D11">
        <f>MCP!BE12</f>
        <v/>
      </c>
      <c r="E11" t="inlineStr">
        <is>
          <t>global</t>
        </is>
      </c>
      <c r="F11" t="inlineStr">
        <is>
          <t>global</t>
        </is>
      </c>
    </row>
    <row r="12">
      <c r="A12" t="inlineStr">
        <is>
          <t>BP MCP ETF11</t>
        </is>
      </c>
      <c r="C12">
        <f>MCP!AT13</f>
        <v/>
      </c>
      <c r="D12">
        <f>MCP!BE13</f>
        <v/>
      </c>
      <c r="E12" t="inlineStr">
        <is>
          <t>global</t>
        </is>
      </c>
      <c r="F12" t="inlineStr">
        <is>
          <t>global</t>
        </is>
      </c>
    </row>
    <row r="13">
      <c r="A13" t="inlineStr">
        <is>
          <t>BP MCP ETF11</t>
        </is>
      </c>
      <c r="C13">
        <f>MCP!AT14</f>
        <v/>
      </c>
      <c r="D13">
        <f>MCP!BE14</f>
        <v/>
      </c>
      <c r="E13" t="inlineStr">
        <is>
          <t>global</t>
        </is>
      </c>
      <c r="F13" t="inlineStr">
        <is>
          <t>global</t>
        </is>
      </c>
    </row>
    <row r="14">
      <c r="A14" t="inlineStr">
        <is>
          <t>BP MCP ETF11</t>
        </is>
      </c>
      <c r="C14">
        <f>MCP!AT15</f>
        <v/>
      </c>
      <c r="D14">
        <f>MCP!BE15</f>
        <v/>
      </c>
      <c r="E14" t="inlineStr">
        <is>
          <t>global</t>
        </is>
      </c>
      <c r="F14" t="inlineStr">
        <is>
          <t>global</t>
        </is>
      </c>
    </row>
    <row r="15">
      <c r="A15" t="inlineStr">
        <is>
          <t>BP MCP ETF11</t>
        </is>
      </c>
      <c r="C15">
        <f>MCP!AT16</f>
        <v/>
      </c>
      <c r="D15">
        <f>MCP!BE16</f>
        <v/>
      </c>
      <c r="E15" t="inlineStr">
        <is>
          <t>global</t>
        </is>
      </c>
      <c r="F15" t="inlineStr">
        <is>
          <t>global</t>
        </is>
      </c>
    </row>
    <row r="16">
      <c r="A16" t="inlineStr">
        <is>
          <t>BP MCP ETF11</t>
        </is>
      </c>
      <c r="C16">
        <f>MCP!AT17</f>
        <v/>
      </c>
      <c r="D16">
        <f>MCP!BE17</f>
        <v/>
      </c>
      <c r="E16" t="inlineStr">
        <is>
          <t>global</t>
        </is>
      </c>
      <c r="F16" t="inlineStr">
        <is>
          <t>global</t>
        </is>
      </c>
    </row>
    <row r="17">
      <c r="A17" t="inlineStr">
        <is>
          <t>BP MCP ETF11</t>
        </is>
      </c>
      <c r="C17">
        <f>MCP!AT18</f>
        <v/>
      </c>
      <c r="D17">
        <f>MCP!BE18</f>
        <v/>
      </c>
      <c r="E17" t="inlineStr">
        <is>
          <t>global</t>
        </is>
      </c>
      <c r="F17" t="inlineStr">
        <is>
          <t>global</t>
        </is>
      </c>
    </row>
    <row r="18">
      <c r="A18" t="inlineStr">
        <is>
          <t>BP MCP ETF11</t>
        </is>
      </c>
      <c r="C18">
        <f>MCP!AT19</f>
        <v/>
      </c>
      <c r="D18">
        <f>MCP!BE19</f>
        <v/>
      </c>
      <c r="E18" t="inlineStr">
        <is>
          <t>global</t>
        </is>
      </c>
      <c r="F18" t="inlineStr">
        <is>
          <t>global</t>
        </is>
      </c>
    </row>
    <row r="19">
      <c r="A19" t="inlineStr">
        <is>
          <t>BP MCP ETF11</t>
        </is>
      </c>
      <c r="C19">
        <f>MCP!AT20</f>
        <v/>
      </c>
      <c r="D19">
        <f>MCP!BE20</f>
        <v/>
      </c>
      <c r="E19" t="inlineStr">
        <is>
          <t>global</t>
        </is>
      </c>
      <c r="F19" t="inlineStr">
        <is>
          <t>global</t>
        </is>
      </c>
    </row>
    <row r="20">
      <c r="A20" t="inlineStr">
        <is>
          <t>BP MCP ETF11</t>
        </is>
      </c>
      <c r="C20">
        <f>MCP!AT21</f>
        <v/>
      </c>
      <c r="D20">
        <f>MCP!BE21</f>
        <v/>
      </c>
      <c r="E20" t="inlineStr">
        <is>
          <t>global</t>
        </is>
      </c>
      <c r="F20" t="inlineStr">
        <is>
          <t>global</t>
        </is>
      </c>
    </row>
    <row r="21">
      <c r="A21" t="inlineStr">
        <is>
          <t>BP MCP ETF11</t>
        </is>
      </c>
      <c r="C21">
        <f>MCP!AT22</f>
        <v/>
      </c>
      <c r="D21">
        <f>MCP!BE22</f>
        <v/>
      </c>
      <c r="E21" t="inlineStr">
        <is>
          <t>global</t>
        </is>
      </c>
      <c r="F21" t="inlineStr">
        <is>
          <t>global</t>
        </is>
      </c>
    </row>
    <row r="22">
      <c r="A22" t="inlineStr">
        <is>
          <t>BP MCP ETF2</t>
        </is>
      </c>
      <c r="C22">
        <f>MCP!AT3</f>
        <v/>
      </c>
      <c r="D22">
        <f>MCP!AV3</f>
        <v/>
      </c>
      <c r="E22" t="inlineStr">
        <is>
          <t>global</t>
        </is>
      </c>
      <c r="F22" t="inlineStr">
        <is>
          <t>global</t>
        </is>
      </c>
    </row>
    <row r="23">
      <c r="A23" t="inlineStr">
        <is>
          <t>BP MCP ETF2</t>
        </is>
      </c>
      <c r="C23">
        <f>MCP!AT4</f>
        <v/>
      </c>
      <c r="D23">
        <f>MCP!AV4</f>
        <v/>
      </c>
      <c r="E23" t="inlineStr">
        <is>
          <t>global</t>
        </is>
      </c>
      <c r="F23" t="inlineStr">
        <is>
          <t>global</t>
        </is>
      </c>
    </row>
    <row r="24">
      <c r="A24" t="inlineStr">
        <is>
          <t>BP MCP ETF2</t>
        </is>
      </c>
      <c r="C24">
        <f>MCP!AT5</f>
        <v/>
      </c>
      <c r="D24">
        <f>MCP!AV5</f>
        <v/>
      </c>
      <c r="E24" t="inlineStr">
        <is>
          <t>global</t>
        </is>
      </c>
      <c r="F24" t="inlineStr">
        <is>
          <t>global</t>
        </is>
      </c>
    </row>
    <row r="25">
      <c r="A25" t="inlineStr">
        <is>
          <t>BP MCP ETF2</t>
        </is>
      </c>
      <c r="C25">
        <f>MCP!AT6</f>
        <v/>
      </c>
      <c r="D25">
        <f>MCP!AV6</f>
        <v/>
      </c>
      <c r="E25" t="inlineStr">
        <is>
          <t>global</t>
        </is>
      </c>
      <c r="F25" t="inlineStr">
        <is>
          <t>global</t>
        </is>
      </c>
    </row>
    <row r="26">
      <c r="A26" t="inlineStr">
        <is>
          <t>BP MCP ETF2</t>
        </is>
      </c>
      <c r="C26">
        <f>MCP!AT7</f>
        <v/>
      </c>
      <c r="D26">
        <f>MCP!AV7</f>
        <v/>
      </c>
      <c r="E26" t="inlineStr">
        <is>
          <t>global</t>
        </is>
      </c>
      <c r="F26" t="inlineStr">
        <is>
          <t>global</t>
        </is>
      </c>
    </row>
    <row r="27">
      <c r="A27" t="inlineStr">
        <is>
          <t>BP MCP ETF2</t>
        </is>
      </c>
      <c r="C27">
        <f>MCP!AT8</f>
        <v/>
      </c>
      <c r="D27">
        <f>MCP!AV8</f>
        <v/>
      </c>
      <c r="E27" t="inlineStr">
        <is>
          <t>global</t>
        </is>
      </c>
      <c r="F27" t="inlineStr">
        <is>
          <t>global</t>
        </is>
      </c>
    </row>
    <row r="28">
      <c r="A28" t="inlineStr">
        <is>
          <t>BP MCP ETF2</t>
        </is>
      </c>
      <c r="C28">
        <f>MCP!AT9</f>
        <v/>
      </c>
      <c r="D28">
        <f>MCP!AV9</f>
        <v/>
      </c>
      <c r="E28" t="inlineStr">
        <is>
          <t>global</t>
        </is>
      </c>
      <c r="F28" t="inlineStr">
        <is>
          <t>global</t>
        </is>
      </c>
    </row>
    <row r="29">
      <c r="A29" t="inlineStr">
        <is>
          <t>BP MCP ETF2</t>
        </is>
      </c>
      <c r="C29">
        <f>MCP!AT10</f>
        <v/>
      </c>
      <c r="D29">
        <f>MCP!AV10</f>
        <v/>
      </c>
      <c r="E29" t="inlineStr">
        <is>
          <t>global</t>
        </is>
      </c>
      <c r="F29" t="inlineStr">
        <is>
          <t>global</t>
        </is>
      </c>
    </row>
    <row r="30">
      <c r="A30" t="inlineStr">
        <is>
          <t>BP MCP ETF2</t>
        </is>
      </c>
      <c r="C30">
        <f>MCP!AT11</f>
        <v/>
      </c>
      <c r="D30">
        <f>MCP!AV11</f>
        <v/>
      </c>
      <c r="E30" t="inlineStr">
        <is>
          <t>global</t>
        </is>
      </c>
      <c r="F30" t="inlineStr">
        <is>
          <t>global</t>
        </is>
      </c>
    </row>
    <row r="31">
      <c r="A31" t="inlineStr">
        <is>
          <t>BP MCP ETF2</t>
        </is>
      </c>
      <c r="C31">
        <f>MCP!AT12</f>
        <v/>
      </c>
      <c r="D31">
        <f>MCP!AV12</f>
        <v/>
      </c>
      <c r="E31" t="inlineStr">
        <is>
          <t>global</t>
        </is>
      </c>
      <c r="F31" t="inlineStr">
        <is>
          <t>global</t>
        </is>
      </c>
    </row>
    <row r="32">
      <c r="A32" t="inlineStr">
        <is>
          <t>BP MCP ETF2</t>
        </is>
      </c>
      <c r="C32">
        <f>MCP!AT13</f>
        <v/>
      </c>
      <c r="D32">
        <f>MCP!AV13</f>
        <v/>
      </c>
      <c r="E32" t="inlineStr">
        <is>
          <t>global</t>
        </is>
      </c>
      <c r="F32" t="inlineStr">
        <is>
          <t>global</t>
        </is>
      </c>
    </row>
    <row r="33">
      <c r="A33" t="inlineStr">
        <is>
          <t>BP MCP ETF2</t>
        </is>
      </c>
      <c r="C33">
        <f>MCP!AT14</f>
        <v/>
      </c>
      <c r="D33">
        <f>MCP!AV14</f>
        <v/>
      </c>
      <c r="E33" t="inlineStr">
        <is>
          <t>global</t>
        </is>
      </c>
      <c r="F33" t="inlineStr">
        <is>
          <t>global</t>
        </is>
      </c>
    </row>
    <row r="34">
      <c r="A34" t="inlineStr">
        <is>
          <t>BP MCP ETF2</t>
        </is>
      </c>
      <c r="C34">
        <f>MCP!AT15</f>
        <v/>
      </c>
      <c r="D34">
        <f>MCP!AV15</f>
        <v/>
      </c>
      <c r="E34" t="inlineStr">
        <is>
          <t>global</t>
        </is>
      </c>
      <c r="F34" t="inlineStr">
        <is>
          <t>global</t>
        </is>
      </c>
    </row>
    <row r="35">
      <c r="A35" t="inlineStr">
        <is>
          <t>BP MCP ETF2</t>
        </is>
      </c>
      <c r="C35">
        <f>MCP!AT16</f>
        <v/>
      </c>
      <c r="D35">
        <f>MCP!AV16</f>
        <v/>
      </c>
      <c r="E35" t="inlineStr">
        <is>
          <t>global</t>
        </is>
      </c>
      <c r="F35" t="inlineStr">
        <is>
          <t>global</t>
        </is>
      </c>
    </row>
    <row r="36">
      <c r="A36" t="inlineStr">
        <is>
          <t>BP MCP ETF2</t>
        </is>
      </c>
      <c r="C36">
        <f>MCP!AT17</f>
        <v/>
      </c>
      <c r="D36">
        <f>MCP!AV17</f>
        <v/>
      </c>
      <c r="E36" t="inlineStr">
        <is>
          <t>global</t>
        </is>
      </c>
      <c r="F36" t="inlineStr">
        <is>
          <t>global</t>
        </is>
      </c>
    </row>
    <row r="37">
      <c r="A37" t="inlineStr">
        <is>
          <t>BP MCP ETF2</t>
        </is>
      </c>
      <c r="C37">
        <f>MCP!AT18</f>
        <v/>
      </c>
      <c r="D37">
        <f>MCP!AV18</f>
        <v/>
      </c>
      <c r="E37" t="inlineStr">
        <is>
          <t>global</t>
        </is>
      </c>
      <c r="F37" t="inlineStr">
        <is>
          <t>global</t>
        </is>
      </c>
    </row>
    <row r="38">
      <c r="A38" t="inlineStr">
        <is>
          <t>BP MCP ETF2</t>
        </is>
      </c>
      <c r="C38">
        <f>MCP!AT19</f>
        <v/>
      </c>
      <c r="D38">
        <f>MCP!AV19</f>
        <v/>
      </c>
      <c r="E38" t="inlineStr">
        <is>
          <t>global</t>
        </is>
      </c>
      <c r="F38" t="inlineStr">
        <is>
          <t>global</t>
        </is>
      </c>
    </row>
    <row r="39">
      <c r="A39" t="inlineStr">
        <is>
          <t>BP MCP ETF2</t>
        </is>
      </c>
      <c r="C39">
        <f>MCP!AT20</f>
        <v/>
      </c>
      <c r="D39">
        <f>MCP!AV20</f>
        <v/>
      </c>
      <c r="E39" t="inlineStr">
        <is>
          <t>global</t>
        </is>
      </c>
      <c r="F39" t="inlineStr">
        <is>
          <t>global</t>
        </is>
      </c>
    </row>
    <row r="40">
      <c r="A40" t="inlineStr">
        <is>
          <t>BP MCP ETF2</t>
        </is>
      </c>
      <c r="C40">
        <f>MCP!AT21</f>
        <v/>
      </c>
      <c r="D40">
        <f>MCP!AV21</f>
        <v/>
      </c>
      <c r="E40" t="inlineStr">
        <is>
          <t>global</t>
        </is>
      </c>
      <c r="F40" t="inlineStr">
        <is>
          <t>global</t>
        </is>
      </c>
    </row>
    <row r="41">
      <c r="A41" t="inlineStr">
        <is>
          <t>BP MCP ETF2</t>
        </is>
      </c>
      <c r="C41">
        <f>MCP!AT22</f>
        <v/>
      </c>
      <c r="D41">
        <f>MCP!AV22</f>
        <v/>
      </c>
      <c r="E41" t="inlineStr">
        <is>
          <t>global</t>
        </is>
      </c>
      <c r="F41" t="inlineStr">
        <is>
          <t>global</t>
        </is>
      </c>
    </row>
    <row r="42">
      <c r="A42" t="inlineStr">
        <is>
          <t>BP MCP ETF5</t>
        </is>
      </c>
      <c r="C42">
        <f>MCP!AT3</f>
        <v/>
      </c>
      <c r="D42">
        <f>MCP!AY3</f>
        <v/>
      </c>
      <c r="E42" t="inlineStr">
        <is>
          <t>global</t>
        </is>
      </c>
      <c r="F42" t="inlineStr">
        <is>
          <t>global</t>
        </is>
      </c>
    </row>
    <row r="43">
      <c r="A43" t="inlineStr">
        <is>
          <t>BP MCP ETF5</t>
        </is>
      </c>
      <c r="C43">
        <f>MCP!AT4</f>
        <v/>
      </c>
      <c r="D43">
        <f>MCP!AY4</f>
        <v/>
      </c>
      <c r="E43" t="inlineStr">
        <is>
          <t>global</t>
        </is>
      </c>
      <c r="F43" t="inlineStr">
        <is>
          <t>global</t>
        </is>
      </c>
    </row>
    <row r="44">
      <c r="A44" t="inlineStr">
        <is>
          <t>BP MCP ETF5</t>
        </is>
      </c>
      <c r="C44">
        <f>MCP!AT5</f>
        <v/>
      </c>
      <c r="D44">
        <f>MCP!AY5</f>
        <v/>
      </c>
      <c r="E44" t="inlineStr">
        <is>
          <t>global</t>
        </is>
      </c>
      <c r="F44" t="inlineStr">
        <is>
          <t>global</t>
        </is>
      </c>
    </row>
    <row r="45">
      <c r="A45" t="inlineStr">
        <is>
          <t>BP MCP ETF5</t>
        </is>
      </c>
      <c r="C45">
        <f>MCP!AT6</f>
        <v/>
      </c>
      <c r="D45">
        <f>MCP!AY6</f>
        <v/>
      </c>
      <c r="E45" t="inlineStr">
        <is>
          <t>global</t>
        </is>
      </c>
      <c r="F45" t="inlineStr">
        <is>
          <t>global</t>
        </is>
      </c>
    </row>
    <row r="46">
      <c r="A46" t="inlineStr">
        <is>
          <t>BP MCP ETF5</t>
        </is>
      </c>
      <c r="C46">
        <f>MCP!AT7</f>
        <v/>
      </c>
      <c r="D46">
        <f>MCP!AY7</f>
        <v/>
      </c>
      <c r="E46" t="inlineStr">
        <is>
          <t>global</t>
        </is>
      </c>
      <c r="F46" t="inlineStr">
        <is>
          <t>global</t>
        </is>
      </c>
    </row>
    <row r="47">
      <c r="A47" t="inlineStr">
        <is>
          <t>BP MCP ETF5</t>
        </is>
      </c>
      <c r="C47">
        <f>MCP!AT8</f>
        <v/>
      </c>
      <c r="D47">
        <f>MCP!AY8</f>
        <v/>
      </c>
      <c r="E47" t="inlineStr">
        <is>
          <t>global</t>
        </is>
      </c>
      <c r="F47" t="inlineStr">
        <is>
          <t>global</t>
        </is>
      </c>
    </row>
    <row r="48">
      <c r="A48" t="inlineStr">
        <is>
          <t>BP MCP ETF5</t>
        </is>
      </c>
      <c r="C48">
        <f>MCP!AT9</f>
        <v/>
      </c>
      <c r="D48">
        <f>MCP!AY9</f>
        <v/>
      </c>
      <c r="E48" t="inlineStr">
        <is>
          <t>global</t>
        </is>
      </c>
      <c r="F48" t="inlineStr">
        <is>
          <t>global</t>
        </is>
      </c>
    </row>
    <row r="49">
      <c r="A49" t="inlineStr">
        <is>
          <t>BP MCP ETF5</t>
        </is>
      </c>
      <c r="C49">
        <f>MCP!AT10</f>
        <v/>
      </c>
      <c r="D49">
        <f>MCP!AY10</f>
        <v/>
      </c>
      <c r="E49" t="inlineStr">
        <is>
          <t>global</t>
        </is>
      </c>
      <c r="F49" t="inlineStr">
        <is>
          <t>global</t>
        </is>
      </c>
    </row>
    <row r="50">
      <c r="A50" t="inlineStr">
        <is>
          <t>BP MCP ETF5</t>
        </is>
      </c>
      <c r="C50">
        <f>MCP!AT11</f>
        <v/>
      </c>
      <c r="D50">
        <f>MCP!AY11</f>
        <v/>
      </c>
      <c r="E50" t="inlineStr">
        <is>
          <t>global</t>
        </is>
      </c>
      <c r="F50" t="inlineStr">
        <is>
          <t>global</t>
        </is>
      </c>
    </row>
    <row r="51">
      <c r="A51" t="inlineStr">
        <is>
          <t>BP MCP ETF5</t>
        </is>
      </c>
      <c r="C51">
        <f>MCP!AT12</f>
        <v/>
      </c>
      <c r="D51">
        <f>MCP!AY12</f>
        <v/>
      </c>
      <c r="E51" t="inlineStr">
        <is>
          <t>global</t>
        </is>
      </c>
      <c r="F51" t="inlineStr">
        <is>
          <t>global</t>
        </is>
      </c>
    </row>
    <row r="52">
      <c r="A52" t="inlineStr">
        <is>
          <t>BP MCP ETF5</t>
        </is>
      </c>
      <c r="C52">
        <f>MCP!AT13</f>
        <v/>
      </c>
      <c r="D52">
        <f>MCP!AY13</f>
        <v/>
      </c>
      <c r="E52" t="inlineStr">
        <is>
          <t>global</t>
        </is>
      </c>
      <c r="F52" t="inlineStr">
        <is>
          <t>global</t>
        </is>
      </c>
    </row>
    <row r="53">
      <c r="A53" t="inlineStr">
        <is>
          <t>BP MCP ETF5</t>
        </is>
      </c>
      <c r="C53">
        <f>MCP!AT14</f>
        <v/>
      </c>
      <c r="D53">
        <f>MCP!AY14</f>
        <v/>
      </c>
      <c r="E53" t="inlineStr">
        <is>
          <t>global</t>
        </is>
      </c>
      <c r="F53" t="inlineStr">
        <is>
          <t>global</t>
        </is>
      </c>
    </row>
    <row r="54">
      <c r="A54" t="inlineStr">
        <is>
          <t>BP MCP ETF5</t>
        </is>
      </c>
      <c r="C54">
        <f>MCP!AT15</f>
        <v/>
      </c>
      <c r="D54">
        <f>MCP!AY15</f>
        <v/>
      </c>
      <c r="E54" t="inlineStr">
        <is>
          <t>global</t>
        </is>
      </c>
      <c r="F54" t="inlineStr">
        <is>
          <t>global</t>
        </is>
      </c>
    </row>
    <row r="55">
      <c r="A55" t="inlineStr">
        <is>
          <t>BP MCP ETF5</t>
        </is>
      </c>
      <c r="C55">
        <f>MCP!AT16</f>
        <v/>
      </c>
      <c r="D55">
        <f>MCP!AY16</f>
        <v/>
      </c>
      <c r="E55" t="inlineStr">
        <is>
          <t>global</t>
        </is>
      </c>
      <c r="F55" t="inlineStr">
        <is>
          <t>global</t>
        </is>
      </c>
    </row>
    <row r="56">
      <c r="A56" t="inlineStr">
        <is>
          <t>BP MCP ETF5</t>
        </is>
      </c>
      <c r="C56">
        <f>MCP!AT17</f>
        <v/>
      </c>
      <c r="D56">
        <f>MCP!AY17</f>
        <v/>
      </c>
      <c r="E56" t="inlineStr">
        <is>
          <t>global</t>
        </is>
      </c>
      <c r="F56" t="inlineStr">
        <is>
          <t>global</t>
        </is>
      </c>
    </row>
    <row r="57">
      <c r="A57" t="inlineStr">
        <is>
          <t>BP MCP ETF5</t>
        </is>
      </c>
      <c r="C57">
        <f>MCP!AT18</f>
        <v/>
      </c>
      <c r="D57">
        <f>MCP!AY18</f>
        <v/>
      </c>
      <c r="E57" t="inlineStr">
        <is>
          <t>global</t>
        </is>
      </c>
      <c r="F57" t="inlineStr">
        <is>
          <t>global</t>
        </is>
      </c>
    </row>
    <row r="58">
      <c r="A58" t="inlineStr">
        <is>
          <t>BP MCP ETF5</t>
        </is>
      </c>
      <c r="C58">
        <f>MCP!AT19</f>
        <v/>
      </c>
      <c r="D58">
        <f>MCP!AY19</f>
        <v/>
      </c>
      <c r="E58" t="inlineStr">
        <is>
          <t>global</t>
        </is>
      </c>
      <c r="F58" t="inlineStr">
        <is>
          <t>global</t>
        </is>
      </c>
    </row>
    <row r="59">
      <c r="A59" t="inlineStr">
        <is>
          <t>BP MCP ETF5</t>
        </is>
      </c>
      <c r="C59">
        <f>MCP!AT20</f>
        <v/>
      </c>
      <c r="D59">
        <f>MCP!AY20</f>
        <v/>
      </c>
      <c r="E59" t="inlineStr">
        <is>
          <t>global</t>
        </is>
      </c>
      <c r="F59" t="inlineStr">
        <is>
          <t>global</t>
        </is>
      </c>
    </row>
    <row r="60">
      <c r="A60" t="inlineStr">
        <is>
          <t>BP MCP ETF5</t>
        </is>
      </c>
      <c r="C60">
        <f>MCP!AT21</f>
        <v/>
      </c>
      <c r="D60">
        <f>MCP!AY21</f>
        <v/>
      </c>
      <c r="E60" t="inlineStr">
        <is>
          <t>global</t>
        </is>
      </c>
      <c r="F60" t="inlineStr">
        <is>
          <t>global</t>
        </is>
      </c>
    </row>
    <row r="61">
      <c r="A61" t="inlineStr">
        <is>
          <t>BP MCP ETF5</t>
        </is>
      </c>
      <c r="C61">
        <f>MCP!AT22</f>
        <v/>
      </c>
      <c r="D61">
        <f>MCP!AY22</f>
        <v/>
      </c>
      <c r="E61" t="inlineStr">
        <is>
          <t>global</t>
        </is>
      </c>
      <c r="F61" t="inlineStr">
        <is>
          <t>global</t>
        </is>
      </c>
    </row>
    <row r="62">
      <c r="A62" t="inlineStr">
        <is>
          <t>BP MCP ETF6</t>
        </is>
      </c>
      <c r="C62">
        <f>MCP!AT3</f>
        <v/>
      </c>
      <c r="D62">
        <f>MCP!AZ3</f>
        <v/>
      </c>
      <c r="E62" t="inlineStr">
        <is>
          <t>global</t>
        </is>
      </c>
      <c r="F62" t="inlineStr">
        <is>
          <t>global</t>
        </is>
      </c>
    </row>
    <row r="63">
      <c r="A63" t="inlineStr">
        <is>
          <t>BP MCP ETF6</t>
        </is>
      </c>
      <c r="C63">
        <f>MCP!AT4</f>
        <v/>
      </c>
      <c r="D63">
        <f>MCP!AZ4</f>
        <v/>
      </c>
      <c r="E63" t="inlineStr">
        <is>
          <t>global</t>
        </is>
      </c>
      <c r="F63" t="inlineStr">
        <is>
          <t>global</t>
        </is>
      </c>
    </row>
    <row r="64">
      <c r="A64" t="inlineStr">
        <is>
          <t>BP MCP ETF6</t>
        </is>
      </c>
      <c r="C64">
        <f>MCP!AT5</f>
        <v/>
      </c>
      <c r="D64">
        <f>MCP!AZ5</f>
        <v/>
      </c>
      <c r="E64" t="inlineStr">
        <is>
          <t>global</t>
        </is>
      </c>
      <c r="F64" t="inlineStr">
        <is>
          <t>global</t>
        </is>
      </c>
    </row>
    <row r="65">
      <c r="A65" t="inlineStr">
        <is>
          <t>BP MCP ETF6</t>
        </is>
      </c>
      <c r="C65">
        <f>MCP!AT6</f>
        <v/>
      </c>
      <c r="D65">
        <f>MCP!AZ6</f>
        <v/>
      </c>
      <c r="E65" t="inlineStr">
        <is>
          <t>global</t>
        </is>
      </c>
      <c r="F65" t="inlineStr">
        <is>
          <t>global</t>
        </is>
      </c>
    </row>
    <row r="66">
      <c r="A66" t="inlineStr">
        <is>
          <t>BP MCP ETF6</t>
        </is>
      </c>
      <c r="C66">
        <f>MCP!AT7</f>
        <v/>
      </c>
      <c r="D66">
        <f>MCP!AZ7</f>
        <v/>
      </c>
      <c r="E66" t="inlineStr">
        <is>
          <t>global</t>
        </is>
      </c>
      <c r="F66" t="inlineStr">
        <is>
          <t>global</t>
        </is>
      </c>
    </row>
    <row r="67">
      <c r="A67" t="inlineStr">
        <is>
          <t>BP MCP ETF6</t>
        </is>
      </c>
      <c r="C67">
        <f>MCP!AT8</f>
        <v/>
      </c>
      <c r="D67">
        <f>MCP!AZ8</f>
        <v/>
      </c>
      <c r="E67" t="inlineStr">
        <is>
          <t>global</t>
        </is>
      </c>
      <c r="F67" t="inlineStr">
        <is>
          <t>global</t>
        </is>
      </c>
    </row>
    <row r="68">
      <c r="A68" t="inlineStr">
        <is>
          <t>BP MCP ETF6</t>
        </is>
      </c>
      <c r="C68">
        <f>MCP!AT9</f>
        <v/>
      </c>
      <c r="D68">
        <f>MCP!AZ9</f>
        <v/>
      </c>
      <c r="E68" t="inlineStr">
        <is>
          <t>global</t>
        </is>
      </c>
      <c r="F68" t="inlineStr">
        <is>
          <t>global</t>
        </is>
      </c>
    </row>
    <row r="69">
      <c r="A69" t="inlineStr">
        <is>
          <t>BP MCP ETF6</t>
        </is>
      </c>
      <c r="C69">
        <f>MCP!AT10</f>
        <v/>
      </c>
      <c r="D69">
        <f>MCP!AZ10</f>
        <v/>
      </c>
      <c r="E69" t="inlineStr">
        <is>
          <t>global</t>
        </is>
      </c>
      <c r="F69" t="inlineStr">
        <is>
          <t>global</t>
        </is>
      </c>
    </row>
    <row r="70">
      <c r="A70" t="inlineStr">
        <is>
          <t>BP MCP ETF6</t>
        </is>
      </c>
      <c r="C70">
        <f>MCP!AT11</f>
        <v/>
      </c>
      <c r="D70">
        <f>MCP!AZ11</f>
        <v/>
      </c>
      <c r="E70" t="inlineStr">
        <is>
          <t>global</t>
        </is>
      </c>
      <c r="F70" t="inlineStr">
        <is>
          <t>global</t>
        </is>
      </c>
    </row>
    <row r="71">
      <c r="A71" t="inlineStr">
        <is>
          <t>BP MCP ETF6</t>
        </is>
      </c>
      <c r="C71">
        <f>MCP!AT12</f>
        <v/>
      </c>
      <c r="D71">
        <f>MCP!AZ12</f>
        <v/>
      </c>
      <c r="E71" t="inlineStr">
        <is>
          <t>global</t>
        </is>
      </c>
      <c r="F71" t="inlineStr">
        <is>
          <t>global</t>
        </is>
      </c>
    </row>
    <row r="72">
      <c r="A72" t="inlineStr">
        <is>
          <t>BP MCP ETF6</t>
        </is>
      </c>
      <c r="C72">
        <f>MCP!AT13</f>
        <v/>
      </c>
      <c r="D72">
        <f>MCP!AZ13</f>
        <v/>
      </c>
      <c r="E72" t="inlineStr">
        <is>
          <t>global</t>
        </is>
      </c>
      <c r="F72" t="inlineStr">
        <is>
          <t>global</t>
        </is>
      </c>
    </row>
    <row r="73">
      <c r="A73" t="inlineStr">
        <is>
          <t>BP MCP ETF6</t>
        </is>
      </c>
      <c r="C73">
        <f>MCP!AT14</f>
        <v/>
      </c>
      <c r="D73">
        <f>MCP!AZ14</f>
        <v/>
      </c>
      <c r="E73" t="inlineStr">
        <is>
          <t>global</t>
        </is>
      </c>
      <c r="F73" t="inlineStr">
        <is>
          <t>global</t>
        </is>
      </c>
    </row>
    <row r="74">
      <c r="A74" t="inlineStr">
        <is>
          <t>BP MCP ETF6</t>
        </is>
      </c>
      <c r="C74">
        <f>MCP!AT15</f>
        <v/>
      </c>
      <c r="D74">
        <f>MCP!AZ15</f>
        <v/>
      </c>
      <c r="E74" t="inlineStr">
        <is>
          <t>global</t>
        </is>
      </c>
      <c r="F74" t="inlineStr">
        <is>
          <t>global</t>
        </is>
      </c>
    </row>
    <row r="75">
      <c r="A75" t="inlineStr">
        <is>
          <t>BP MCP ETF6</t>
        </is>
      </c>
      <c r="C75">
        <f>MCP!AT16</f>
        <v/>
      </c>
      <c r="D75">
        <f>MCP!AZ16</f>
        <v/>
      </c>
      <c r="E75" t="inlineStr">
        <is>
          <t>global</t>
        </is>
      </c>
      <c r="F75" t="inlineStr">
        <is>
          <t>global</t>
        </is>
      </c>
    </row>
    <row r="76">
      <c r="A76" t="inlineStr">
        <is>
          <t>BP MCP ETF6</t>
        </is>
      </c>
      <c r="C76">
        <f>MCP!AT17</f>
        <v/>
      </c>
      <c r="D76">
        <f>MCP!AZ17</f>
        <v/>
      </c>
      <c r="E76" t="inlineStr">
        <is>
          <t>global</t>
        </is>
      </c>
      <c r="F76" t="inlineStr">
        <is>
          <t>global</t>
        </is>
      </c>
    </row>
    <row r="77">
      <c r="A77" t="inlineStr">
        <is>
          <t>BP MCP ETF6</t>
        </is>
      </c>
      <c r="C77">
        <f>MCP!AT18</f>
        <v/>
      </c>
      <c r="D77">
        <f>MCP!AZ18</f>
        <v/>
      </c>
      <c r="E77" t="inlineStr">
        <is>
          <t>global</t>
        </is>
      </c>
      <c r="F77" t="inlineStr">
        <is>
          <t>global</t>
        </is>
      </c>
    </row>
    <row r="78">
      <c r="A78" t="inlineStr">
        <is>
          <t>BP MCP ETF6</t>
        </is>
      </c>
      <c r="C78">
        <f>MCP!AT19</f>
        <v/>
      </c>
      <c r="D78">
        <f>MCP!AZ19</f>
        <v/>
      </c>
      <c r="E78" t="inlineStr">
        <is>
          <t>global</t>
        </is>
      </c>
      <c r="F78" t="inlineStr">
        <is>
          <t>global</t>
        </is>
      </c>
    </row>
    <row r="79">
      <c r="A79" t="inlineStr">
        <is>
          <t>BP MCP ETF6</t>
        </is>
      </c>
      <c r="C79">
        <f>MCP!AT20</f>
        <v/>
      </c>
      <c r="D79">
        <f>MCP!AZ20</f>
        <v/>
      </c>
      <c r="E79" t="inlineStr">
        <is>
          <t>global</t>
        </is>
      </c>
      <c r="F79" t="inlineStr">
        <is>
          <t>global</t>
        </is>
      </c>
    </row>
    <row r="80">
      <c r="A80" t="inlineStr">
        <is>
          <t>BP MCP ETF6</t>
        </is>
      </c>
      <c r="C80">
        <f>MCP!AT21</f>
        <v/>
      </c>
      <c r="D80">
        <f>MCP!AZ21</f>
        <v/>
      </c>
      <c r="E80" t="inlineStr">
        <is>
          <t>global</t>
        </is>
      </c>
      <c r="F80" t="inlineStr">
        <is>
          <t>global</t>
        </is>
      </c>
    </row>
    <row r="81">
      <c r="A81" t="inlineStr">
        <is>
          <t>BP MCP ETF6</t>
        </is>
      </c>
      <c r="C81">
        <f>MCP!AT22</f>
        <v/>
      </c>
      <c r="D81">
        <f>MCP!AZ22</f>
        <v/>
      </c>
      <c r="E81" t="inlineStr">
        <is>
          <t>global</t>
        </is>
      </c>
      <c r="F81" t="inlineStr">
        <is>
          <t>global</t>
        </is>
      </c>
    </row>
    <row r="82">
      <c r="A82" t="inlineStr">
        <is>
          <t>BP MCP ETF8</t>
        </is>
      </c>
      <c r="C82">
        <f>MCP!AT3</f>
        <v/>
      </c>
      <c r="D82">
        <f>MCP!BB3</f>
        <v/>
      </c>
      <c r="E82" t="inlineStr">
        <is>
          <t>global</t>
        </is>
      </c>
      <c r="F82" t="inlineStr">
        <is>
          <t>global</t>
        </is>
      </c>
    </row>
    <row r="83">
      <c r="A83" t="inlineStr">
        <is>
          <t>BP MCP ETF8</t>
        </is>
      </c>
      <c r="C83">
        <f>MCP!AT4</f>
        <v/>
      </c>
      <c r="D83">
        <f>MCP!BB4</f>
        <v/>
      </c>
      <c r="E83" t="inlineStr">
        <is>
          <t>global</t>
        </is>
      </c>
      <c r="F83" t="inlineStr">
        <is>
          <t>global</t>
        </is>
      </c>
    </row>
    <row r="84">
      <c r="A84" t="inlineStr">
        <is>
          <t>BP MCP ETF8</t>
        </is>
      </c>
      <c r="C84">
        <f>MCP!AT5</f>
        <v/>
      </c>
      <c r="D84">
        <f>MCP!BB5</f>
        <v/>
      </c>
      <c r="E84" t="inlineStr">
        <is>
          <t>global</t>
        </is>
      </c>
      <c r="F84" t="inlineStr">
        <is>
          <t>global</t>
        </is>
      </c>
    </row>
    <row r="85">
      <c r="A85" t="inlineStr">
        <is>
          <t>BP MCP ETF8</t>
        </is>
      </c>
      <c r="C85">
        <f>MCP!AT6</f>
        <v/>
      </c>
      <c r="D85">
        <f>MCP!BB6</f>
        <v/>
      </c>
      <c r="E85" t="inlineStr">
        <is>
          <t>global</t>
        </is>
      </c>
      <c r="F85" t="inlineStr">
        <is>
          <t>global</t>
        </is>
      </c>
    </row>
    <row r="86">
      <c r="A86" t="inlineStr">
        <is>
          <t>BP MCP ETF8</t>
        </is>
      </c>
      <c r="C86">
        <f>MCP!AT7</f>
        <v/>
      </c>
      <c r="D86">
        <f>MCP!BB7</f>
        <v/>
      </c>
      <c r="E86" t="inlineStr">
        <is>
          <t>global</t>
        </is>
      </c>
      <c r="F86" t="inlineStr">
        <is>
          <t>global</t>
        </is>
      </c>
    </row>
    <row r="87">
      <c r="A87" t="inlineStr">
        <is>
          <t>BP MCP ETF8</t>
        </is>
      </c>
      <c r="C87">
        <f>MCP!AT8</f>
        <v/>
      </c>
      <c r="D87">
        <f>MCP!BB8</f>
        <v/>
      </c>
      <c r="E87" t="inlineStr">
        <is>
          <t>global</t>
        </is>
      </c>
      <c r="F87" t="inlineStr">
        <is>
          <t>global</t>
        </is>
      </c>
    </row>
    <row r="88">
      <c r="A88" t="inlineStr">
        <is>
          <t>BP MCP ETF8</t>
        </is>
      </c>
      <c r="C88">
        <f>MCP!AT9</f>
        <v/>
      </c>
      <c r="D88">
        <f>MCP!BB9</f>
        <v/>
      </c>
      <c r="E88" t="inlineStr">
        <is>
          <t>global</t>
        </is>
      </c>
      <c r="F88" t="inlineStr">
        <is>
          <t>global</t>
        </is>
      </c>
    </row>
    <row r="89">
      <c r="A89" t="inlineStr">
        <is>
          <t>BP MCP ETF8</t>
        </is>
      </c>
      <c r="C89">
        <f>MCP!AT10</f>
        <v/>
      </c>
      <c r="D89">
        <f>MCP!BB10</f>
        <v/>
      </c>
      <c r="E89" t="inlineStr">
        <is>
          <t>global</t>
        </is>
      </c>
      <c r="F89" t="inlineStr">
        <is>
          <t>global</t>
        </is>
      </c>
    </row>
    <row r="90">
      <c r="A90" t="inlineStr">
        <is>
          <t>BP MCP ETF8</t>
        </is>
      </c>
      <c r="C90">
        <f>MCP!AT11</f>
        <v/>
      </c>
      <c r="D90">
        <f>MCP!BB11</f>
        <v/>
      </c>
      <c r="E90" t="inlineStr">
        <is>
          <t>global</t>
        </is>
      </c>
      <c r="F90" t="inlineStr">
        <is>
          <t>global</t>
        </is>
      </c>
    </row>
    <row r="91">
      <c r="A91" t="inlineStr">
        <is>
          <t>BP MCP ETF8</t>
        </is>
      </c>
      <c r="C91">
        <f>MCP!AT12</f>
        <v/>
      </c>
      <c r="D91">
        <f>MCP!BB12</f>
        <v/>
      </c>
      <c r="E91" t="inlineStr">
        <is>
          <t>global</t>
        </is>
      </c>
      <c r="F91" t="inlineStr">
        <is>
          <t>global</t>
        </is>
      </c>
    </row>
    <row r="92">
      <c r="A92" t="inlineStr">
        <is>
          <t>BP MCP ETF8</t>
        </is>
      </c>
      <c r="C92">
        <f>MCP!AT13</f>
        <v/>
      </c>
      <c r="D92">
        <f>MCP!BB13</f>
        <v/>
      </c>
      <c r="E92" t="inlineStr">
        <is>
          <t>global</t>
        </is>
      </c>
      <c r="F92" t="inlineStr">
        <is>
          <t>global</t>
        </is>
      </c>
    </row>
    <row r="93">
      <c r="A93" t="inlineStr">
        <is>
          <t>BP MCP ETF8</t>
        </is>
      </c>
      <c r="C93">
        <f>MCP!AT14</f>
        <v/>
      </c>
      <c r="D93">
        <f>MCP!BB14</f>
        <v/>
      </c>
      <c r="E93" t="inlineStr">
        <is>
          <t>global</t>
        </is>
      </c>
      <c r="F93" t="inlineStr">
        <is>
          <t>global</t>
        </is>
      </c>
    </row>
    <row r="94">
      <c r="A94" t="inlineStr">
        <is>
          <t>BP MCP ETF8</t>
        </is>
      </c>
      <c r="C94">
        <f>MCP!AT15</f>
        <v/>
      </c>
      <c r="D94">
        <f>MCP!BB15</f>
        <v/>
      </c>
      <c r="E94" t="inlineStr">
        <is>
          <t>global</t>
        </is>
      </c>
      <c r="F94" t="inlineStr">
        <is>
          <t>global</t>
        </is>
      </c>
    </row>
    <row r="95">
      <c r="A95" t="inlineStr">
        <is>
          <t>BP MCP ETF8</t>
        </is>
      </c>
      <c r="C95">
        <f>MCP!AT16</f>
        <v/>
      </c>
      <c r="D95">
        <f>MCP!BB16</f>
        <v/>
      </c>
      <c r="E95" t="inlineStr">
        <is>
          <t>global</t>
        </is>
      </c>
      <c r="F95" t="inlineStr">
        <is>
          <t>global</t>
        </is>
      </c>
    </row>
    <row r="96">
      <c r="A96" t="inlineStr">
        <is>
          <t>BP MCP ETF8</t>
        </is>
      </c>
      <c r="C96">
        <f>MCP!AT17</f>
        <v/>
      </c>
      <c r="D96">
        <f>MCP!BB17</f>
        <v/>
      </c>
      <c r="E96" t="inlineStr">
        <is>
          <t>global</t>
        </is>
      </c>
      <c r="F96" t="inlineStr">
        <is>
          <t>global</t>
        </is>
      </c>
    </row>
    <row r="97">
      <c r="A97" t="inlineStr">
        <is>
          <t>BP MCP ETF8</t>
        </is>
      </c>
      <c r="C97">
        <f>MCP!AT18</f>
        <v/>
      </c>
      <c r="D97">
        <f>MCP!BB18</f>
        <v/>
      </c>
      <c r="E97" t="inlineStr">
        <is>
          <t>global</t>
        </is>
      </c>
      <c r="F97" t="inlineStr">
        <is>
          <t>global</t>
        </is>
      </c>
    </row>
    <row r="98">
      <c r="A98" t="inlineStr">
        <is>
          <t>BP MCP ETF8</t>
        </is>
      </c>
      <c r="C98">
        <f>MCP!AT19</f>
        <v/>
      </c>
      <c r="D98">
        <f>MCP!BB19</f>
        <v/>
      </c>
      <c r="E98" t="inlineStr">
        <is>
          <t>global</t>
        </is>
      </c>
      <c r="F98" t="inlineStr">
        <is>
          <t>global</t>
        </is>
      </c>
    </row>
    <row r="99">
      <c r="A99" t="inlineStr">
        <is>
          <t>BP MCP ETF8</t>
        </is>
      </c>
      <c r="C99">
        <f>MCP!AT20</f>
        <v/>
      </c>
      <c r="D99">
        <f>MCP!BB20</f>
        <v/>
      </c>
      <c r="E99" t="inlineStr">
        <is>
          <t>global</t>
        </is>
      </c>
      <c r="F99" t="inlineStr">
        <is>
          <t>global</t>
        </is>
      </c>
    </row>
    <row r="100">
      <c r="A100" t="inlineStr">
        <is>
          <t>BP MCP ETF8</t>
        </is>
      </c>
      <c r="C100">
        <f>MCP!AT21</f>
        <v/>
      </c>
      <c r="D100">
        <f>MCP!BB21</f>
        <v/>
      </c>
      <c r="E100" t="inlineStr">
        <is>
          <t>global</t>
        </is>
      </c>
      <c r="F100" t="inlineStr">
        <is>
          <t>global</t>
        </is>
      </c>
    </row>
    <row r="101">
      <c r="A101" t="inlineStr">
        <is>
          <t>BP MCP ETF8</t>
        </is>
      </c>
      <c r="C101">
        <f>MCP!AT22</f>
        <v/>
      </c>
      <c r="D101">
        <f>MCP!BB22</f>
        <v/>
      </c>
      <c r="E101" t="inlineStr">
        <is>
          <t>global</t>
        </is>
      </c>
      <c r="F101" t="inlineStr">
        <is>
          <t>global</t>
        </is>
      </c>
    </row>
    <row r="102">
      <c r="A102" t="inlineStr">
        <is>
          <t>BP MCP ETF9</t>
        </is>
      </c>
      <c r="C102">
        <f>MCP!AT3</f>
        <v/>
      </c>
      <c r="D102">
        <f>MCP!BC3</f>
        <v/>
      </c>
      <c r="E102" t="inlineStr">
        <is>
          <t>global</t>
        </is>
      </c>
      <c r="F102" t="inlineStr">
        <is>
          <t>global</t>
        </is>
      </c>
    </row>
    <row r="103">
      <c r="A103" t="inlineStr">
        <is>
          <t>BP MCP ETF9</t>
        </is>
      </c>
      <c r="C103">
        <f>MCP!AT4</f>
        <v/>
      </c>
      <c r="D103">
        <f>MCP!BC4</f>
        <v/>
      </c>
      <c r="E103" t="inlineStr">
        <is>
          <t>global</t>
        </is>
      </c>
      <c r="F103" t="inlineStr">
        <is>
          <t>global</t>
        </is>
      </c>
    </row>
    <row r="104">
      <c r="A104" t="inlineStr">
        <is>
          <t>BP MCP ETF9</t>
        </is>
      </c>
      <c r="C104">
        <f>MCP!AT5</f>
        <v/>
      </c>
      <c r="D104">
        <f>MCP!BC5</f>
        <v/>
      </c>
      <c r="E104" t="inlineStr">
        <is>
          <t>global</t>
        </is>
      </c>
      <c r="F104" t="inlineStr">
        <is>
          <t>global</t>
        </is>
      </c>
    </row>
    <row r="105">
      <c r="A105" t="inlineStr">
        <is>
          <t>BP MCP ETF9</t>
        </is>
      </c>
      <c r="C105">
        <f>MCP!AT6</f>
        <v/>
      </c>
      <c r="D105">
        <f>MCP!BC6</f>
        <v/>
      </c>
      <c r="E105" t="inlineStr">
        <is>
          <t>global</t>
        </is>
      </c>
      <c r="F105" t="inlineStr">
        <is>
          <t>global</t>
        </is>
      </c>
    </row>
    <row r="106">
      <c r="A106" t="inlineStr">
        <is>
          <t>BP MCP ETF9</t>
        </is>
      </c>
      <c r="C106">
        <f>MCP!AT7</f>
        <v/>
      </c>
      <c r="D106">
        <f>MCP!BC7</f>
        <v/>
      </c>
      <c r="E106" t="inlineStr">
        <is>
          <t>global</t>
        </is>
      </c>
      <c r="F106" t="inlineStr">
        <is>
          <t>global</t>
        </is>
      </c>
    </row>
    <row r="107">
      <c r="A107" t="inlineStr">
        <is>
          <t>BP MCP ETF9</t>
        </is>
      </c>
      <c r="C107">
        <f>MCP!AT8</f>
        <v/>
      </c>
      <c r="D107">
        <f>MCP!BC8</f>
        <v/>
      </c>
      <c r="E107" t="inlineStr">
        <is>
          <t>global</t>
        </is>
      </c>
      <c r="F107" t="inlineStr">
        <is>
          <t>global</t>
        </is>
      </c>
    </row>
    <row r="108">
      <c r="A108" t="inlineStr">
        <is>
          <t>BP MCP ETF9</t>
        </is>
      </c>
      <c r="C108">
        <f>MCP!AT9</f>
        <v/>
      </c>
      <c r="D108">
        <f>MCP!BC9</f>
        <v/>
      </c>
      <c r="E108" t="inlineStr">
        <is>
          <t>global</t>
        </is>
      </c>
      <c r="F108" t="inlineStr">
        <is>
          <t>global</t>
        </is>
      </c>
    </row>
    <row r="109">
      <c r="A109" t="inlineStr">
        <is>
          <t>BP MCP ETF9</t>
        </is>
      </c>
      <c r="C109">
        <f>MCP!AT10</f>
        <v/>
      </c>
      <c r="D109">
        <f>MCP!BC10</f>
        <v/>
      </c>
      <c r="E109" t="inlineStr">
        <is>
          <t>global</t>
        </is>
      </c>
      <c r="F109" t="inlineStr">
        <is>
          <t>global</t>
        </is>
      </c>
    </row>
    <row r="110">
      <c r="A110" t="inlineStr">
        <is>
          <t>BP MCP ETF9</t>
        </is>
      </c>
      <c r="C110">
        <f>MCP!AT11</f>
        <v/>
      </c>
      <c r="D110">
        <f>MCP!BC11</f>
        <v/>
      </c>
      <c r="E110" t="inlineStr">
        <is>
          <t>global</t>
        </is>
      </c>
      <c r="F110" t="inlineStr">
        <is>
          <t>global</t>
        </is>
      </c>
    </row>
    <row r="111">
      <c r="A111" t="inlineStr">
        <is>
          <t>BP MCP ETF9</t>
        </is>
      </c>
      <c r="C111">
        <f>MCP!AT12</f>
        <v/>
      </c>
      <c r="D111">
        <f>MCP!BC12</f>
        <v/>
      </c>
      <c r="E111" t="inlineStr">
        <is>
          <t>global</t>
        </is>
      </c>
      <c r="F111" t="inlineStr">
        <is>
          <t>global</t>
        </is>
      </c>
    </row>
    <row r="112">
      <c r="A112" t="inlineStr">
        <is>
          <t>BP MCP ETF9</t>
        </is>
      </c>
      <c r="C112">
        <f>MCP!AT13</f>
        <v/>
      </c>
      <c r="D112">
        <f>MCP!BC13</f>
        <v/>
      </c>
      <c r="E112" t="inlineStr">
        <is>
          <t>global</t>
        </is>
      </c>
      <c r="F112" t="inlineStr">
        <is>
          <t>global</t>
        </is>
      </c>
    </row>
    <row r="113">
      <c r="A113" t="inlineStr">
        <is>
          <t>BP MCP ETF9</t>
        </is>
      </c>
      <c r="C113">
        <f>MCP!AT14</f>
        <v/>
      </c>
      <c r="D113">
        <f>MCP!BC14</f>
        <v/>
      </c>
      <c r="E113" t="inlineStr">
        <is>
          <t>global</t>
        </is>
      </c>
      <c r="F113" t="inlineStr">
        <is>
          <t>global</t>
        </is>
      </c>
    </row>
    <row r="114">
      <c r="A114" t="inlineStr">
        <is>
          <t>BP MCP ETF9</t>
        </is>
      </c>
      <c r="C114">
        <f>MCP!AT15</f>
        <v/>
      </c>
      <c r="D114">
        <f>MCP!BC15</f>
        <v/>
      </c>
      <c r="E114" t="inlineStr">
        <is>
          <t>global</t>
        </is>
      </c>
      <c r="F114" t="inlineStr">
        <is>
          <t>global</t>
        </is>
      </c>
    </row>
    <row r="115">
      <c r="A115" t="inlineStr">
        <is>
          <t>BP MCP ETF9</t>
        </is>
      </c>
      <c r="C115">
        <f>MCP!AT16</f>
        <v/>
      </c>
      <c r="D115">
        <f>MCP!BC16</f>
        <v/>
      </c>
      <c r="E115" t="inlineStr">
        <is>
          <t>global</t>
        </is>
      </c>
      <c r="F115" t="inlineStr">
        <is>
          <t>global</t>
        </is>
      </c>
    </row>
    <row r="116">
      <c r="A116" t="inlineStr">
        <is>
          <t>BP MCP ETF9</t>
        </is>
      </c>
      <c r="C116">
        <f>MCP!AT17</f>
        <v/>
      </c>
      <c r="D116">
        <f>MCP!BC17</f>
        <v/>
      </c>
      <c r="E116" t="inlineStr">
        <is>
          <t>global</t>
        </is>
      </c>
      <c r="F116" t="inlineStr">
        <is>
          <t>global</t>
        </is>
      </c>
    </row>
    <row r="117">
      <c r="A117" t="inlineStr">
        <is>
          <t>BP MCP ETF9</t>
        </is>
      </c>
      <c r="C117">
        <f>MCP!AT18</f>
        <v/>
      </c>
      <c r="D117">
        <f>MCP!BC18</f>
        <v/>
      </c>
      <c r="E117" t="inlineStr">
        <is>
          <t>global</t>
        </is>
      </c>
      <c r="F117" t="inlineStr">
        <is>
          <t>global</t>
        </is>
      </c>
    </row>
    <row r="118">
      <c r="A118" t="inlineStr">
        <is>
          <t>BP MCP ETF9</t>
        </is>
      </c>
      <c r="C118">
        <f>MCP!AT19</f>
        <v/>
      </c>
      <c r="D118">
        <f>MCP!BC19</f>
        <v/>
      </c>
      <c r="E118" t="inlineStr">
        <is>
          <t>global</t>
        </is>
      </c>
      <c r="F118" t="inlineStr">
        <is>
          <t>global</t>
        </is>
      </c>
    </row>
    <row r="119">
      <c r="A119" t="inlineStr">
        <is>
          <t>BP MCP ETF9</t>
        </is>
      </c>
      <c r="C119">
        <f>MCP!AT20</f>
        <v/>
      </c>
      <c r="D119">
        <f>MCP!BC20</f>
        <v/>
      </c>
      <c r="E119" t="inlineStr">
        <is>
          <t>global</t>
        </is>
      </c>
      <c r="F119" t="inlineStr">
        <is>
          <t>global</t>
        </is>
      </c>
    </row>
    <row r="120">
      <c r="A120" t="inlineStr">
        <is>
          <t>BP MCP ETF9</t>
        </is>
      </c>
      <c r="C120">
        <f>MCP!AT21</f>
        <v/>
      </c>
      <c r="D120">
        <f>MCP!BC21</f>
        <v/>
      </c>
      <c r="E120" t="inlineStr">
        <is>
          <t>global</t>
        </is>
      </c>
      <c r="F120" t="inlineStr">
        <is>
          <t>global</t>
        </is>
      </c>
    </row>
    <row r="121">
      <c r="A121" t="inlineStr">
        <is>
          <t>BP MCP ETF9</t>
        </is>
      </c>
      <c r="C121">
        <f>MCP!AT22</f>
        <v/>
      </c>
      <c r="D121">
        <f>MCP!BC22</f>
        <v/>
      </c>
      <c r="E121" t="inlineStr">
        <is>
          <t>global</t>
        </is>
      </c>
      <c r="F121" t="inlineStr">
        <is>
          <t>global</t>
        </is>
      </c>
    </row>
    <row r="122">
      <c r="A122" t="inlineStr">
        <is>
          <t>BP MCP SS2</t>
        </is>
      </c>
      <c r="C122">
        <f>MCP!AG3</f>
        <v/>
      </c>
      <c r="D122">
        <f>MCP!AI3</f>
        <v/>
      </c>
      <c r="E122" t="inlineStr">
        <is>
          <t>global</t>
        </is>
      </c>
      <c r="F122" t="inlineStr">
        <is>
          <t>global</t>
        </is>
      </c>
    </row>
    <row r="123">
      <c r="A123" t="inlineStr">
        <is>
          <t>BP MCP SS2</t>
        </is>
      </c>
      <c r="C123">
        <f>MCP!AG4</f>
        <v/>
      </c>
      <c r="D123">
        <f>MCP!AI4</f>
        <v/>
      </c>
      <c r="E123" t="inlineStr">
        <is>
          <t>global</t>
        </is>
      </c>
      <c r="F123" t="inlineStr">
        <is>
          <t>global</t>
        </is>
      </c>
    </row>
    <row r="124">
      <c r="A124" t="inlineStr">
        <is>
          <t>BP MCP SS2</t>
        </is>
      </c>
      <c r="C124">
        <f>MCP!AG5</f>
        <v/>
      </c>
      <c r="D124">
        <f>MCP!AI5</f>
        <v/>
      </c>
      <c r="E124" t="inlineStr">
        <is>
          <t>global</t>
        </is>
      </c>
      <c r="F124" t="inlineStr">
        <is>
          <t>global</t>
        </is>
      </c>
    </row>
    <row r="125">
      <c r="A125" t="inlineStr">
        <is>
          <t>BP MCP SS2</t>
        </is>
      </c>
      <c r="C125">
        <f>MCP!AG6</f>
        <v/>
      </c>
      <c r="D125">
        <f>MCP!AI6</f>
        <v/>
      </c>
      <c r="E125" t="inlineStr">
        <is>
          <t>global</t>
        </is>
      </c>
      <c r="F125" t="inlineStr">
        <is>
          <t>global</t>
        </is>
      </c>
    </row>
    <row r="126">
      <c r="A126" t="inlineStr">
        <is>
          <t>BP MCP SS2</t>
        </is>
      </c>
      <c r="C126">
        <f>MCP!AG7</f>
        <v/>
      </c>
      <c r="D126">
        <f>MCP!AI7</f>
        <v/>
      </c>
      <c r="E126" t="inlineStr">
        <is>
          <t>global</t>
        </is>
      </c>
      <c r="F126" t="inlineStr">
        <is>
          <t>global</t>
        </is>
      </c>
    </row>
    <row r="127">
      <c r="A127" t="inlineStr">
        <is>
          <t>BP MCP SS2</t>
        </is>
      </c>
      <c r="C127">
        <f>MCP!AG8</f>
        <v/>
      </c>
      <c r="D127">
        <f>MCP!AI8</f>
        <v/>
      </c>
      <c r="E127" t="inlineStr">
        <is>
          <t>global</t>
        </is>
      </c>
      <c r="F127" t="inlineStr">
        <is>
          <t>global</t>
        </is>
      </c>
    </row>
    <row r="128">
      <c r="A128" t="inlineStr">
        <is>
          <t>BP MCP SS2</t>
        </is>
      </c>
      <c r="C128">
        <f>MCP!AG9</f>
        <v/>
      </c>
      <c r="D128">
        <f>MCP!AI9</f>
        <v/>
      </c>
      <c r="E128" t="inlineStr">
        <is>
          <t>global</t>
        </is>
      </c>
      <c r="F128" t="inlineStr">
        <is>
          <t>global</t>
        </is>
      </c>
    </row>
    <row r="129">
      <c r="A129" t="inlineStr">
        <is>
          <t>BP MCP SS2</t>
        </is>
      </c>
      <c r="C129">
        <f>MCP!AG10</f>
        <v/>
      </c>
      <c r="D129">
        <f>MCP!AI10</f>
        <v/>
      </c>
      <c r="E129" t="inlineStr">
        <is>
          <t>global</t>
        </is>
      </c>
      <c r="F129" t="inlineStr">
        <is>
          <t>global</t>
        </is>
      </c>
    </row>
    <row r="130">
      <c r="A130" t="inlineStr">
        <is>
          <t>BP MCP SS2</t>
        </is>
      </c>
      <c r="C130">
        <f>MCP!AG11</f>
        <v/>
      </c>
      <c r="D130">
        <f>MCP!AI11</f>
        <v/>
      </c>
      <c r="E130" t="inlineStr">
        <is>
          <t>global</t>
        </is>
      </c>
      <c r="F130" t="inlineStr">
        <is>
          <t>global</t>
        </is>
      </c>
    </row>
    <row r="131">
      <c r="A131" t="inlineStr">
        <is>
          <t>BP MCP SS2</t>
        </is>
      </c>
      <c r="C131">
        <f>MCP!AG12</f>
        <v/>
      </c>
      <c r="D131">
        <f>MCP!AI12</f>
        <v/>
      </c>
      <c r="E131" t="inlineStr">
        <is>
          <t>global</t>
        </is>
      </c>
      <c r="F131" t="inlineStr">
        <is>
          <t>global</t>
        </is>
      </c>
    </row>
    <row r="132">
      <c r="A132" t="inlineStr">
        <is>
          <t>BP MCP SS2</t>
        </is>
      </c>
      <c r="C132">
        <f>MCP!AG13</f>
        <v/>
      </c>
      <c r="D132">
        <f>MCP!AI13</f>
        <v/>
      </c>
      <c r="E132" t="inlineStr">
        <is>
          <t>global</t>
        </is>
      </c>
      <c r="F132" t="inlineStr">
        <is>
          <t>global</t>
        </is>
      </c>
    </row>
    <row r="133">
      <c r="A133" t="inlineStr">
        <is>
          <t>BP MCP SS2</t>
        </is>
      </c>
      <c r="C133">
        <f>MCP!AG14</f>
        <v/>
      </c>
      <c r="D133">
        <f>MCP!AI14</f>
        <v/>
      </c>
      <c r="E133" t="inlineStr">
        <is>
          <t>global</t>
        </is>
      </c>
      <c r="F133" t="inlineStr">
        <is>
          <t>global</t>
        </is>
      </c>
    </row>
    <row r="134">
      <c r="A134" t="inlineStr">
        <is>
          <t>BP MCP SS2</t>
        </is>
      </c>
      <c r="C134">
        <f>MCP!AG15</f>
        <v/>
      </c>
      <c r="D134">
        <f>MCP!AI15</f>
        <v/>
      </c>
      <c r="E134" t="inlineStr">
        <is>
          <t>global</t>
        </is>
      </c>
      <c r="F134" t="inlineStr">
        <is>
          <t>global</t>
        </is>
      </c>
    </row>
    <row r="135">
      <c r="A135" t="inlineStr">
        <is>
          <t>BP MCP SS2</t>
        </is>
      </c>
      <c r="C135">
        <f>MCP!AG16</f>
        <v/>
      </c>
      <c r="D135">
        <f>MCP!AI16</f>
        <v/>
      </c>
      <c r="E135" t="inlineStr">
        <is>
          <t>global</t>
        </is>
      </c>
      <c r="F135" t="inlineStr">
        <is>
          <t>global</t>
        </is>
      </c>
    </row>
    <row r="136">
      <c r="A136" t="inlineStr">
        <is>
          <t>BP MCP SS2</t>
        </is>
      </c>
      <c r="C136">
        <f>MCP!AG17</f>
        <v/>
      </c>
      <c r="D136">
        <f>MCP!AI17</f>
        <v/>
      </c>
      <c r="E136" t="inlineStr">
        <is>
          <t>global</t>
        </is>
      </c>
      <c r="F136" t="inlineStr">
        <is>
          <t>global</t>
        </is>
      </c>
    </row>
    <row r="137">
      <c r="A137" t="inlineStr">
        <is>
          <t>BP MCP SS2</t>
        </is>
      </c>
      <c r="C137">
        <f>MCP!AG18</f>
        <v/>
      </c>
      <c r="D137">
        <f>MCP!AI18</f>
        <v/>
      </c>
      <c r="E137" t="inlineStr">
        <is>
          <t>global</t>
        </is>
      </c>
      <c r="F137" t="inlineStr">
        <is>
          <t>global</t>
        </is>
      </c>
    </row>
    <row r="138">
      <c r="A138" t="inlineStr">
        <is>
          <t>BP MCP SS2</t>
        </is>
      </c>
      <c r="C138">
        <f>MCP!AG19</f>
        <v/>
      </c>
      <c r="D138">
        <f>MCP!AI19</f>
        <v/>
      </c>
      <c r="E138" t="inlineStr">
        <is>
          <t>global</t>
        </is>
      </c>
      <c r="F138" t="inlineStr">
        <is>
          <t>global</t>
        </is>
      </c>
    </row>
    <row r="139">
      <c r="A139" t="inlineStr">
        <is>
          <t>BP MCP SS2</t>
        </is>
      </c>
      <c r="C139">
        <f>MCP!AG20</f>
        <v/>
      </c>
      <c r="D139">
        <f>MCP!AI20</f>
        <v/>
      </c>
      <c r="E139" t="inlineStr">
        <is>
          <t>global</t>
        </is>
      </c>
      <c r="F139" t="inlineStr">
        <is>
          <t>global</t>
        </is>
      </c>
    </row>
    <row r="140">
      <c r="A140" t="inlineStr">
        <is>
          <t>BP MCP SS2</t>
        </is>
      </c>
      <c r="C140">
        <f>MCP!AG21</f>
        <v/>
      </c>
      <c r="D140">
        <f>MCP!AI21</f>
        <v/>
      </c>
      <c r="E140" t="inlineStr">
        <is>
          <t>global</t>
        </is>
      </c>
      <c r="F140" t="inlineStr">
        <is>
          <t>global</t>
        </is>
      </c>
    </row>
    <row r="141">
      <c r="A141" t="inlineStr">
        <is>
          <t>BP MCP SS2</t>
        </is>
      </c>
      <c r="C141">
        <f>MCP!AG22</f>
        <v/>
      </c>
      <c r="D141">
        <f>MCP!AI22</f>
        <v/>
      </c>
      <c r="E141" t="inlineStr">
        <is>
          <t>global</t>
        </is>
      </c>
      <c r="F141" t="inlineStr">
        <is>
          <t>global</t>
        </is>
      </c>
    </row>
    <row r="142">
      <c r="A142" t="inlineStr">
        <is>
          <t>BP MCP SS2</t>
        </is>
      </c>
      <c r="C142">
        <f>MCP!AG23</f>
        <v/>
      </c>
      <c r="D142">
        <f>MCP!AI23</f>
        <v/>
      </c>
      <c r="E142" t="inlineStr">
        <is>
          <t>global</t>
        </is>
      </c>
      <c r="F142" t="inlineStr">
        <is>
          <t>global</t>
        </is>
      </c>
    </row>
    <row r="143">
      <c r="A143" t="inlineStr">
        <is>
          <t>BP MCP SS2</t>
        </is>
      </c>
      <c r="C143">
        <f>MCP!AG24</f>
        <v/>
      </c>
      <c r="D143">
        <f>MCP!AI24</f>
        <v/>
      </c>
      <c r="E143" t="inlineStr">
        <is>
          <t>global</t>
        </is>
      </c>
      <c r="F143" t="inlineStr">
        <is>
          <t>global</t>
        </is>
      </c>
    </row>
    <row r="144">
      <c r="A144" t="inlineStr">
        <is>
          <t>BP MCP SS2</t>
        </is>
      </c>
      <c r="C144">
        <f>MCP!AG25</f>
        <v/>
      </c>
      <c r="D144">
        <f>MCP!AI25</f>
        <v/>
      </c>
      <c r="E144" t="inlineStr">
        <is>
          <t>global</t>
        </is>
      </c>
      <c r="F144" t="inlineStr">
        <is>
          <t>global</t>
        </is>
      </c>
    </row>
    <row r="145">
      <c r="A145" t="inlineStr">
        <is>
          <t>BP MCP SS2</t>
        </is>
      </c>
      <c r="C145">
        <f>MCP!AG26</f>
        <v/>
      </c>
      <c r="D145">
        <f>MCP!AI26</f>
        <v/>
      </c>
      <c r="E145" t="inlineStr">
        <is>
          <t>global</t>
        </is>
      </c>
      <c r="F145" t="inlineStr">
        <is>
          <t>global</t>
        </is>
      </c>
    </row>
    <row r="146">
      <c r="A146" t="inlineStr">
        <is>
          <t>BP MCP SS2</t>
        </is>
      </c>
      <c r="C146">
        <f>MCP!AG27</f>
        <v/>
      </c>
      <c r="D146">
        <f>MCP!AI27</f>
        <v/>
      </c>
      <c r="E146" t="inlineStr">
        <is>
          <t>global</t>
        </is>
      </c>
      <c r="F146" t="inlineStr">
        <is>
          <t>global</t>
        </is>
      </c>
    </row>
    <row r="147">
      <c r="A147" t="inlineStr">
        <is>
          <t>BP MCP SS2</t>
        </is>
      </c>
      <c r="C147">
        <f>MCP!AG28</f>
        <v/>
      </c>
      <c r="D147">
        <f>MCP!AI28</f>
        <v/>
      </c>
      <c r="E147" t="inlineStr">
        <is>
          <t>global</t>
        </is>
      </c>
      <c r="F147" t="inlineStr">
        <is>
          <t>global</t>
        </is>
      </c>
    </row>
    <row r="148">
      <c r="A148" t="inlineStr">
        <is>
          <t>BP MCP SS2</t>
        </is>
      </c>
      <c r="C148">
        <f>MCP!AG29</f>
        <v/>
      </c>
      <c r="D148">
        <f>MCP!AI29</f>
        <v/>
      </c>
      <c r="E148" t="inlineStr">
        <is>
          <t>global</t>
        </is>
      </c>
      <c r="F148" t="inlineStr">
        <is>
          <t>global</t>
        </is>
      </c>
    </row>
    <row r="149">
      <c r="A149" t="inlineStr">
        <is>
          <t>BP MCP SS2</t>
        </is>
      </c>
      <c r="C149">
        <f>MCP!AG30</f>
        <v/>
      </c>
      <c r="D149">
        <f>MCP!AI30</f>
        <v/>
      </c>
      <c r="E149" t="inlineStr">
        <is>
          <t>global</t>
        </is>
      </c>
      <c r="F149" t="inlineStr">
        <is>
          <t>global</t>
        </is>
      </c>
    </row>
    <row r="150">
      <c r="A150" t="inlineStr">
        <is>
          <t>BP MCP SS2</t>
        </is>
      </c>
      <c r="C150">
        <f>MCP!AG31</f>
        <v/>
      </c>
      <c r="D150">
        <f>MCP!AI31</f>
        <v/>
      </c>
      <c r="E150" t="inlineStr">
        <is>
          <t>global</t>
        </is>
      </c>
      <c r="F150" t="inlineStr">
        <is>
          <t>global</t>
        </is>
      </c>
    </row>
    <row r="151">
      <c r="A151" t="inlineStr">
        <is>
          <t>BP MCP SS2</t>
        </is>
      </c>
      <c r="C151">
        <f>MCP!AG32</f>
        <v/>
      </c>
      <c r="D151">
        <f>MCP!AI32</f>
        <v/>
      </c>
      <c r="E151" t="inlineStr">
        <is>
          <t>global</t>
        </is>
      </c>
      <c r="F151" t="inlineStr">
        <is>
          <t>global</t>
        </is>
      </c>
    </row>
    <row r="152">
      <c r="A152" t="inlineStr">
        <is>
          <t>BP MCP SS2</t>
        </is>
      </c>
      <c r="C152">
        <f>MCP!AG33</f>
        <v/>
      </c>
      <c r="D152">
        <f>MCP!AI33</f>
        <v/>
      </c>
      <c r="E152" t="inlineStr">
        <is>
          <t>global</t>
        </is>
      </c>
      <c r="F152" t="inlineStr">
        <is>
          <t>global</t>
        </is>
      </c>
    </row>
    <row r="153">
      <c r="A153" t="inlineStr">
        <is>
          <t>BP MCP SS2</t>
        </is>
      </c>
      <c r="C153">
        <f>MCP!AG34</f>
        <v/>
      </c>
      <c r="D153">
        <f>MCP!AI34</f>
        <v/>
      </c>
      <c r="E153" t="inlineStr">
        <is>
          <t>global</t>
        </is>
      </c>
      <c r="F153" t="inlineStr">
        <is>
          <t>global</t>
        </is>
      </c>
    </row>
    <row r="154">
      <c r="A154" t="inlineStr">
        <is>
          <t>BP MCP SS2</t>
        </is>
      </c>
      <c r="C154">
        <f>MCP!AG35</f>
        <v/>
      </c>
      <c r="D154">
        <f>MCP!AI35</f>
        <v/>
      </c>
      <c r="E154" t="inlineStr">
        <is>
          <t>global</t>
        </is>
      </c>
      <c r="F154" t="inlineStr">
        <is>
          <t>global</t>
        </is>
      </c>
    </row>
    <row r="155">
      <c r="A155" t="inlineStr">
        <is>
          <t>BP MCP SS2</t>
        </is>
      </c>
      <c r="C155">
        <f>MCP!AG36</f>
        <v/>
      </c>
      <c r="D155">
        <f>MCP!AI36</f>
        <v/>
      </c>
      <c r="E155" t="inlineStr">
        <is>
          <t>global</t>
        </is>
      </c>
      <c r="F155" t="inlineStr">
        <is>
          <t>global</t>
        </is>
      </c>
    </row>
    <row r="156">
      <c r="A156" t="inlineStr">
        <is>
          <t>BP MCP SS2</t>
        </is>
      </c>
      <c r="C156">
        <f>MCP!AG37</f>
        <v/>
      </c>
      <c r="D156">
        <f>MCP!AI37</f>
        <v/>
      </c>
      <c r="E156" t="inlineStr">
        <is>
          <t>global</t>
        </is>
      </c>
      <c r="F156" t="inlineStr">
        <is>
          <t>global</t>
        </is>
      </c>
    </row>
    <row r="157">
      <c r="A157" t="inlineStr">
        <is>
          <t>BP MCP SS2</t>
        </is>
      </c>
      <c r="C157">
        <f>MCP!AG38</f>
        <v/>
      </c>
      <c r="D157">
        <f>MCP!AI38</f>
        <v/>
      </c>
      <c r="E157" t="inlineStr">
        <is>
          <t>global</t>
        </is>
      </c>
      <c r="F157" t="inlineStr">
        <is>
          <t>global</t>
        </is>
      </c>
    </row>
    <row r="158">
      <c r="A158" t="inlineStr">
        <is>
          <t>BP MCP SS2</t>
        </is>
      </c>
      <c r="C158">
        <f>MCP!AG39</f>
        <v/>
      </c>
      <c r="D158">
        <f>MCP!AI39</f>
        <v/>
      </c>
      <c r="E158" t="inlineStr">
        <is>
          <t>global</t>
        </is>
      </c>
      <c r="F158" t="inlineStr">
        <is>
          <t>global</t>
        </is>
      </c>
    </row>
    <row r="159">
      <c r="A159" t="inlineStr">
        <is>
          <t>BP MCP SS2</t>
        </is>
      </c>
      <c r="C159">
        <f>MCP!AG40</f>
        <v/>
      </c>
      <c r="D159">
        <f>MCP!AI40</f>
        <v/>
      </c>
      <c r="E159" t="inlineStr">
        <is>
          <t>global</t>
        </is>
      </c>
      <c r="F159" t="inlineStr">
        <is>
          <t>global</t>
        </is>
      </c>
    </row>
    <row r="160">
      <c r="A160" t="inlineStr">
        <is>
          <t>BP MCP SS2</t>
        </is>
      </c>
      <c r="C160">
        <f>MCP!AG41</f>
        <v/>
      </c>
      <c r="D160">
        <f>MCP!AI41</f>
        <v/>
      </c>
      <c r="E160" t="inlineStr">
        <is>
          <t>global</t>
        </is>
      </c>
      <c r="F160" t="inlineStr">
        <is>
          <t>global</t>
        </is>
      </c>
    </row>
    <row r="161">
      <c r="A161" t="inlineStr">
        <is>
          <t>BP MCP SS2</t>
        </is>
      </c>
      <c r="C161">
        <f>MCP!AG42</f>
        <v/>
      </c>
      <c r="D161">
        <f>MCP!AI42</f>
        <v/>
      </c>
      <c r="E161" t="inlineStr">
        <is>
          <t>global</t>
        </is>
      </c>
      <c r="F161" t="inlineStr">
        <is>
          <t>global</t>
        </is>
      </c>
    </row>
    <row r="162">
      <c r="A162" t="inlineStr">
        <is>
          <t>BP MCP SS2</t>
        </is>
      </c>
      <c r="C162">
        <f>MCP!AG43</f>
        <v/>
      </c>
      <c r="D162">
        <f>MCP!AI43</f>
        <v/>
      </c>
      <c r="E162" t="inlineStr">
        <is>
          <t>global</t>
        </is>
      </c>
      <c r="F162" t="inlineStr">
        <is>
          <t>global</t>
        </is>
      </c>
    </row>
    <row r="163">
      <c r="A163" t="inlineStr">
        <is>
          <t>BP MCP SS2</t>
        </is>
      </c>
      <c r="C163">
        <f>MCP!AG44</f>
        <v/>
      </c>
      <c r="D163">
        <f>MCP!AI44</f>
        <v/>
      </c>
      <c r="E163" t="inlineStr">
        <is>
          <t>global</t>
        </is>
      </c>
      <c r="F163" t="inlineStr">
        <is>
          <t>global</t>
        </is>
      </c>
    </row>
    <row r="164">
      <c r="A164" t="inlineStr">
        <is>
          <t>BP MCP SS2</t>
        </is>
      </c>
      <c r="C164">
        <f>MCP!AG45</f>
        <v/>
      </c>
      <c r="D164">
        <f>MCP!AI45</f>
        <v/>
      </c>
      <c r="E164" t="inlineStr">
        <is>
          <t>global</t>
        </is>
      </c>
      <c r="F164" t="inlineStr">
        <is>
          <t>global</t>
        </is>
      </c>
    </row>
    <row r="165">
      <c r="A165" t="inlineStr">
        <is>
          <t>BP MCP SS2</t>
        </is>
      </c>
      <c r="C165">
        <f>MCP!AG46</f>
        <v/>
      </c>
      <c r="D165">
        <f>MCP!AI46</f>
        <v/>
      </c>
      <c r="E165" t="inlineStr">
        <is>
          <t>global</t>
        </is>
      </c>
      <c r="F165" t="inlineStr">
        <is>
          <t>global</t>
        </is>
      </c>
    </row>
    <row r="166">
      <c r="A166" t="inlineStr">
        <is>
          <t>BP MCP SS2</t>
        </is>
      </c>
      <c r="C166">
        <f>MCP!AG47</f>
        <v/>
      </c>
      <c r="D166">
        <f>MCP!AI47</f>
        <v/>
      </c>
      <c r="E166" t="inlineStr">
        <is>
          <t>global</t>
        </is>
      </c>
      <c r="F166" t="inlineStr">
        <is>
          <t>global</t>
        </is>
      </c>
    </row>
    <row r="167">
      <c r="A167" t="inlineStr">
        <is>
          <t>BP MCP SS2</t>
        </is>
      </c>
      <c r="C167">
        <f>MCP!AG48</f>
        <v/>
      </c>
      <c r="D167">
        <f>MCP!AI48</f>
        <v/>
      </c>
      <c r="E167" t="inlineStr">
        <is>
          <t>global</t>
        </is>
      </c>
      <c r="F167" t="inlineStr">
        <is>
          <t>global</t>
        </is>
      </c>
    </row>
    <row r="168">
      <c r="A168" t="inlineStr">
        <is>
          <t>BP MCP SS2</t>
        </is>
      </c>
      <c r="C168">
        <f>MCP!AG49</f>
        <v/>
      </c>
      <c r="D168">
        <f>MCP!AI49</f>
        <v/>
      </c>
      <c r="E168" t="inlineStr">
        <is>
          <t>global</t>
        </is>
      </c>
      <c r="F168" t="inlineStr">
        <is>
          <t>global</t>
        </is>
      </c>
    </row>
    <row r="169">
      <c r="A169" t="inlineStr">
        <is>
          <t>BP MCP SS2</t>
        </is>
      </c>
      <c r="C169">
        <f>MCP!AG50</f>
        <v/>
      </c>
      <c r="D169">
        <f>MCP!AI50</f>
        <v/>
      </c>
      <c r="E169" t="inlineStr">
        <is>
          <t>global</t>
        </is>
      </c>
      <c r="F169" t="inlineStr">
        <is>
          <t>global</t>
        </is>
      </c>
    </row>
    <row r="170">
      <c r="A170" t="inlineStr">
        <is>
          <t>BP MCP SS2</t>
        </is>
      </c>
      <c r="C170">
        <f>MCP!AG51</f>
        <v/>
      </c>
      <c r="D170">
        <f>MCP!AI51</f>
        <v/>
      </c>
      <c r="E170" t="inlineStr">
        <is>
          <t>global</t>
        </is>
      </c>
      <c r="F170" t="inlineStr">
        <is>
          <t>global</t>
        </is>
      </c>
    </row>
    <row r="171">
      <c r="A171" t="inlineStr">
        <is>
          <t>BP MCP SS2</t>
        </is>
      </c>
      <c r="C171">
        <f>MCP!AG52</f>
        <v/>
      </c>
      <c r="D171">
        <f>MCP!AI52</f>
        <v/>
      </c>
      <c r="E171" t="inlineStr">
        <is>
          <t>global</t>
        </is>
      </c>
      <c r="F171" t="inlineStr">
        <is>
          <t>global</t>
        </is>
      </c>
    </row>
    <row r="172">
      <c r="A172" t="inlineStr">
        <is>
          <t>BP MCP SS2</t>
        </is>
      </c>
      <c r="C172">
        <f>MCP!AG53</f>
        <v/>
      </c>
      <c r="D172">
        <f>MCP!AI53</f>
        <v/>
      </c>
      <c r="E172" t="inlineStr">
        <is>
          <t>global</t>
        </is>
      </c>
      <c r="F172" t="inlineStr">
        <is>
          <t>global</t>
        </is>
      </c>
    </row>
    <row r="173">
      <c r="A173" t="inlineStr">
        <is>
          <t>BP MCP SS2</t>
        </is>
      </c>
      <c r="C173">
        <f>MCP!AG54</f>
        <v/>
      </c>
      <c r="D173">
        <f>MCP!AI54</f>
        <v/>
      </c>
      <c r="E173" t="inlineStr">
        <is>
          <t>global</t>
        </is>
      </c>
      <c r="F173" t="inlineStr">
        <is>
          <t>global</t>
        </is>
      </c>
    </row>
    <row r="174">
      <c r="A174" t="inlineStr">
        <is>
          <t>BP MCP SS2</t>
        </is>
      </c>
      <c r="C174">
        <f>MCP!AG55</f>
        <v/>
      </c>
      <c r="D174">
        <f>MCP!AI55</f>
        <v/>
      </c>
      <c r="E174" t="inlineStr">
        <is>
          <t>global</t>
        </is>
      </c>
      <c r="F174" t="inlineStr">
        <is>
          <t>global</t>
        </is>
      </c>
    </row>
    <row r="175">
      <c r="A175" t="inlineStr">
        <is>
          <t>BP MCP SS2</t>
        </is>
      </c>
      <c r="C175">
        <f>MCP!AG56</f>
        <v/>
      </c>
      <c r="D175">
        <f>MCP!AI56</f>
        <v/>
      </c>
      <c r="E175" t="inlineStr">
        <is>
          <t>global</t>
        </is>
      </c>
      <c r="F175" t="inlineStr">
        <is>
          <t>global</t>
        </is>
      </c>
    </row>
    <row r="176">
      <c r="A176" t="inlineStr">
        <is>
          <t>BP MCP SS2</t>
        </is>
      </c>
      <c r="C176">
        <f>MCP!AG57</f>
        <v/>
      </c>
      <c r="D176">
        <f>MCP!AI57</f>
        <v/>
      </c>
      <c r="E176" t="inlineStr">
        <is>
          <t>global</t>
        </is>
      </c>
      <c r="F176" t="inlineStr">
        <is>
          <t>global</t>
        </is>
      </c>
    </row>
    <row r="177">
      <c r="A177" t="inlineStr">
        <is>
          <t>BP MCP SS2</t>
        </is>
      </c>
      <c r="C177">
        <f>MCP!AG58</f>
        <v/>
      </c>
      <c r="D177">
        <f>MCP!AI58</f>
        <v/>
      </c>
      <c r="E177" t="inlineStr">
        <is>
          <t>global</t>
        </is>
      </c>
      <c r="F177" t="inlineStr">
        <is>
          <t>global</t>
        </is>
      </c>
    </row>
    <row r="178">
      <c r="A178" t="inlineStr">
        <is>
          <t>BP MCP SS2</t>
        </is>
      </c>
      <c r="C178">
        <f>MCP!AG59</f>
        <v/>
      </c>
      <c r="D178">
        <f>MCP!AI59</f>
        <v/>
      </c>
      <c r="E178" t="inlineStr">
        <is>
          <t>global</t>
        </is>
      </c>
      <c r="F178" t="inlineStr">
        <is>
          <t>global</t>
        </is>
      </c>
    </row>
    <row r="179">
      <c r="A179" t="inlineStr">
        <is>
          <t>BP MCP SS2</t>
        </is>
      </c>
      <c r="C179">
        <f>MCP!AG60</f>
        <v/>
      </c>
      <c r="D179">
        <f>MCP!AI60</f>
        <v/>
      </c>
      <c r="E179" t="inlineStr">
        <is>
          <t>global</t>
        </is>
      </c>
      <c r="F179" t="inlineStr">
        <is>
          <t>global</t>
        </is>
      </c>
    </row>
    <row r="180">
      <c r="A180" t="inlineStr">
        <is>
          <t>BP MCP SS2</t>
        </is>
      </c>
      <c r="C180">
        <f>MCP!AG61</f>
        <v/>
      </c>
      <c r="D180">
        <f>MCP!AI61</f>
        <v/>
      </c>
      <c r="E180" t="inlineStr">
        <is>
          <t>global</t>
        </is>
      </c>
      <c r="F180" t="inlineStr">
        <is>
          <t>global</t>
        </is>
      </c>
    </row>
    <row r="181">
      <c r="A181" t="inlineStr">
        <is>
          <t>BP MCP SS2</t>
        </is>
      </c>
      <c r="C181">
        <f>MCP!AG62</f>
        <v/>
      </c>
      <c r="D181">
        <f>MCP!AI62</f>
        <v/>
      </c>
      <c r="E181" t="inlineStr">
        <is>
          <t>global</t>
        </is>
      </c>
      <c r="F181" t="inlineStr">
        <is>
          <t>global</t>
        </is>
      </c>
    </row>
    <row r="182">
      <c r="A182" t="inlineStr">
        <is>
          <t>BP MCP SS2</t>
        </is>
      </c>
      <c r="C182">
        <f>MCP!AG63</f>
        <v/>
      </c>
      <c r="D182">
        <f>MCP!AI63</f>
        <v/>
      </c>
      <c r="E182" t="inlineStr">
        <is>
          <t>global</t>
        </is>
      </c>
      <c r="F182" t="inlineStr">
        <is>
          <t>global</t>
        </is>
      </c>
    </row>
    <row r="183">
      <c r="A183" t="inlineStr">
        <is>
          <t>BP MCP SS2</t>
        </is>
      </c>
      <c r="C183">
        <f>MCP!AG64</f>
        <v/>
      </c>
      <c r="D183">
        <f>MCP!AI64</f>
        <v/>
      </c>
      <c r="E183" t="inlineStr">
        <is>
          <t>global</t>
        </is>
      </c>
      <c r="F183" t="inlineStr">
        <is>
          <t>global</t>
        </is>
      </c>
    </row>
    <row r="184">
      <c r="A184" t="inlineStr">
        <is>
          <t>BP MCP SS2</t>
        </is>
      </c>
      <c r="C184">
        <f>MCP!AG65</f>
        <v/>
      </c>
      <c r="D184">
        <f>MCP!AI65</f>
        <v/>
      </c>
      <c r="E184" t="inlineStr">
        <is>
          <t>global</t>
        </is>
      </c>
      <c r="F184" t="inlineStr">
        <is>
          <t>global</t>
        </is>
      </c>
    </row>
    <row r="185">
      <c r="A185" t="inlineStr">
        <is>
          <t>BP MCP SS2</t>
        </is>
      </c>
      <c r="C185">
        <f>MCP!AG66</f>
        <v/>
      </c>
      <c r="D185">
        <f>MCP!AI66</f>
        <v/>
      </c>
      <c r="E185" t="inlineStr">
        <is>
          <t>global</t>
        </is>
      </c>
      <c r="F185" t="inlineStr">
        <is>
          <t>global</t>
        </is>
      </c>
    </row>
    <row r="186">
      <c r="A186" t="inlineStr">
        <is>
          <t>BP MCP SS2</t>
        </is>
      </c>
      <c r="C186">
        <f>MCP!AG67</f>
        <v/>
      </c>
      <c r="D186">
        <f>MCP!AI67</f>
        <v/>
      </c>
      <c r="E186" t="inlineStr">
        <is>
          <t>global</t>
        </is>
      </c>
      <c r="F186" t="inlineStr">
        <is>
          <t>global</t>
        </is>
      </c>
    </row>
    <row r="187">
      <c r="A187" t="inlineStr">
        <is>
          <t>BP MCP SS2</t>
        </is>
      </c>
      <c r="C187">
        <f>MCP!AG68</f>
        <v/>
      </c>
      <c r="D187">
        <f>MCP!AI68</f>
        <v/>
      </c>
      <c r="E187" t="inlineStr">
        <is>
          <t>global</t>
        </is>
      </c>
      <c r="F187" t="inlineStr">
        <is>
          <t>global</t>
        </is>
      </c>
    </row>
    <row r="188">
      <c r="A188" t="inlineStr">
        <is>
          <t>BP MCP SS2</t>
        </is>
      </c>
      <c r="C188">
        <f>MCP!AG69</f>
        <v/>
      </c>
      <c r="D188">
        <f>MCP!AI69</f>
        <v/>
      </c>
      <c r="E188" t="inlineStr">
        <is>
          <t>global</t>
        </is>
      </c>
      <c r="F188" t="inlineStr">
        <is>
          <t>global</t>
        </is>
      </c>
    </row>
    <row r="189">
      <c r="A189" t="inlineStr">
        <is>
          <t>BP MCP SS2</t>
        </is>
      </c>
      <c r="C189">
        <f>MCP!AG70</f>
        <v/>
      </c>
      <c r="D189">
        <f>MCP!AI70</f>
        <v/>
      </c>
      <c r="E189" t="inlineStr">
        <is>
          <t>global</t>
        </is>
      </c>
      <c r="F189" t="inlineStr">
        <is>
          <t>global</t>
        </is>
      </c>
    </row>
    <row r="190">
      <c r="A190" t="inlineStr">
        <is>
          <t>BP MCP SS2</t>
        </is>
      </c>
      <c r="C190">
        <f>MCP!AG71</f>
        <v/>
      </c>
      <c r="D190">
        <f>MCP!AI71</f>
        <v/>
      </c>
      <c r="E190" t="inlineStr">
        <is>
          <t>global</t>
        </is>
      </c>
      <c r="F190" t="inlineStr">
        <is>
          <t>global</t>
        </is>
      </c>
    </row>
    <row r="191">
      <c r="A191" t="inlineStr">
        <is>
          <t>BP MCP SS2</t>
        </is>
      </c>
      <c r="C191">
        <f>MCP!AG72</f>
        <v/>
      </c>
      <c r="D191">
        <f>MCP!AI72</f>
        <v/>
      </c>
      <c r="E191" t="inlineStr">
        <is>
          <t>global</t>
        </is>
      </c>
      <c r="F191" t="inlineStr">
        <is>
          <t>global</t>
        </is>
      </c>
    </row>
    <row r="192">
      <c r="A192" t="inlineStr">
        <is>
          <t>BP MCP SS2</t>
        </is>
      </c>
      <c r="C192">
        <f>MCP!AG73</f>
        <v/>
      </c>
      <c r="D192">
        <f>MCP!AI73</f>
        <v/>
      </c>
      <c r="E192" t="inlineStr">
        <is>
          <t>global</t>
        </is>
      </c>
      <c r="F192" t="inlineStr">
        <is>
          <t>global</t>
        </is>
      </c>
    </row>
    <row r="193">
      <c r="A193" t="inlineStr">
        <is>
          <t>BP MCP SS2</t>
        </is>
      </c>
      <c r="C193">
        <f>MCP!AG74</f>
        <v/>
      </c>
      <c r="D193">
        <f>MCP!AI74</f>
        <v/>
      </c>
      <c r="E193" t="inlineStr">
        <is>
          <t>global</t>
        </is>
      </c>
      <c r="F193" t="inlineStr">
        <is>
          <t>global</t>
        </is>
      </c>
    </row>
    <row r="194">
      <c r="A194" t="inlineStr">
        <is>
          <t>BP MCP SS2</t>
        </is>
      </c>
      <c r="C194">
        <f>MCP!AG75</f>
        <v/>
      </c>
      <c r="D194">
        <f>MCP!AI75</f>
        <v/>
      </c>
      <c r="E194" t="inlineStr">
        <is>
          <t>global</t>
        </is>
      </c>
      <c r="F194" t="inlineStr">
        <is>
          <t>global</t>
        </is>
      </c>
    </row>
    <row r="195">
      <c r="A195" t="inlineStr">
        <is>
          <t>BP MCP SS2</t>
        </is>
      </c>
      <c r="C195">
        <f>MCP!AG76</f>
        <v/>
      </c>
      <c r="D195">
        <f>MCP!AI76</f>
        <v/>
      </c>
      <c r="E195" t="inlineStr">
        <is>
          <t>global</t>
        </is>
      </c>
      <c r="F195" t="inlineStr">
        <is>
          <t>global</t>
        </is>
      </c>
    </row>
    <row r="196">
      <c r="A196" t="inlineStr">
        <is>
          <t>BP MCP SS2</t>
        </is>
      </c>
      <c r="C196">
        <f>MCP!AG77</f>
        <v/>
      </c>
      <c r="D196">
        <f>MCP!AI77</f>
        <v/>
      </c>
      <c r="E196" t="inlineStr">
        <is>
          <t>global</t>
        </is>
      </c>
      <c r="F196" t="inlineStr">
        <is>
          <t>global</t>
        </is>
      </c>
    </row>
    <row r="197">
      <c r="A197" t="inlineStr">
        <is>
          <t>BP MCP SS2</t>
        </is>
      </c>
      <c r="C197">
        <f>MCP!AG78</f>
        <v/>
      </c>
      <c r="D197">
        <f>MCP!AI78</f>
        <v/>
      </c>
      <c r="E197" t="inlineStr">
        <is>
          <t>global</t>
        </is>
      </c>
      <c r="F197" t="inlineStr">
        <is>
          <t>global</t>
        </is>
      </c>
    </row>
    <row r="198">
      <c r="A198" t="inlineStr">
        <is>
          <t>BP MCP SS2</t>
        </is>
      </c>
      <c r="C198">
        <f>MCP!AG79</f>
        <v/>
      </c>
      <c r="D198">
        <f>MCP!AI79</f>
        <v/>
      </c>
      <c r="E198" t="inlineStr">
        <is>
          <t>global</t>
        </is>
      </c>
      <c r="F198" t="inlineStr">
        <is>
          <t>global</t>
        </is>
      </c>
    </row>
    <row r="199">
      <c r="A199" t="inlineStr">
        <is>
          <t>BP MCP SS2</t>
        </is>
      </c>
      <c r="C199">
        <f>MCP!AG80</f>
        <v/>
      </c>
      <c r="D199">
        <f>MCP!AI80</f>
        <v/>
      </c>
      <c r="E199" t="inlineStr">
        <is>
          <t>global</t>
        </is>
      </c>
      <c r="F199" t="inlineStr">
        <is>
          <t>global</t>
        </is>
      </c>
    </row>
    <row r="200">
      <c r="A200" t="inlineStr">
        <is>
          <t>BP MCP SS2</t>
        </is>
      </c>
      <c r="C200">
        <f>MCP!AG81</f>
        <v/>
      </c>
      <c r="D200">
        <f>MCP!AI81</f>
        <v/>
      </c>
      <c r="E200" t="inlineStr">
        <is>
          <t>global</t>
        </is>
      </c>
      <c r="F200" t="inlineStr">
        <is>
          <t>global</t>
        </is>
      </c>
    </row>
    <row r="201">
      <c r="A201" t="inlineStr">
        <is>
          <t>BP MCP SS2</t>
        </is>
      </c>
      <c r="C201">
        <f>MCP!AG82</f>
        <v/>
      </c>
      <c r="D201">
        <f>MCP!AI82</f>
        <v/>
      </c>
      <c r="E201" t="inlineStr">
        <is>
          <t>global</t>
        </is>
      </c>
      <c r="F201" t="inlineStr">
        <is>
          <t>global</t>
        </is>
      </c>
    </row>
    <row r="202">
      <c r="A202" t="inlineStr">
        <is>
          <t>BP MCP SS2</t>
        </is>
      </c>
      <c r="C202">
        <f>MCP!AG83</f>
        <v/>
      </c>
      <c r="D202">
        <f>MCP!AI83</f>
        <v/>
      </c>
      <c r="E202" t="inlineStr">
        <is>
          <t>global</t>
        </is>
      </c>
      <c r="F202" t="inlineStr">
        <is>
          <t>global</t>
        </is>
      </c>
    </row>
    <row r="203">
      <c r="A203" t="inlineStr">
        <is>
          <t>BP MCP SS2</t>
        </is>
      </c>
      <c r="C203">
        <f>MCP!AG84</f>
        <v/>
      </c>
      <c r="D203">
        <f>MCP!AI84</f>
        <v/>
      </c>
      <c r="E203" t="inlineStr">
        <is>
          <t>global</t>
        </is>
      </c>
      <c r="F203" t="inlineStr">
        <is>
          <t>global</t>
        </is>
      </c>
    </row>
    <row r="204">
      <c r="A204" t="inlineStr">
        <is>
          <t>BP MCP SS2</t>
        </is>
      </c>
      <c r="C204">
        <f>MCP!AG85</f>
        <v/>
      </c>
      <c r="D204">
        <f>MCP!AI85</f>
        <v/>
      </c>
      <c r="E204" t="inlineStr">
        <is>
          <t>global</t>
        </is>
      </c>
      <c r="F204" t="inlineStr">
        <is>
          <t>global</t>
        </is>
      </c>
    </row>
    <row r="205">
      <c r="A205" t="inlineStr">
        <is>
          <t>BP MCP SS2</t>
        </is>
      </c>
      <c r="C205">
        <f>MCP!AG86</f>
        <v/>
      </c>
      <c r="D205">
        <f>MCP!AI86</f>
        <v/>
      </c>
      <c r="E205" t="inlineStr">
        <is>
          <t>global</t>
        </is>
      </c>
      <c r="F205" t="inlineStr">
        <is>
          <t>global</t>
        </is>
      </c>
    </row>
    <row r="206">
      <c r="A206" t="inlineStr">
        <is>
          <t>BP MCP SS2</t>
        </is>
      </c>
      <c r="C206">
        <f>MCP!AG87</f>
        <v/>
      </c>
      <c r="D206">
        <f>MCP!AI87</f>
        <v/>
      </c>
      <c r="E206" t="inlineStr">
        <is>
          <t>global</t>
        </is>
      </c>
      <c r="F206" t="inlineStr">
        <is>
          <t>global</t>
        </is>
      </c>
    </row>
    <row r="207">
      <c r="A207" t="inlineStr">
        <is>
          <t>BP MCP SS2</t>
        </is>
      </c>
      <c r="C207">
        <f>MCP!AG88</f>
        <v/>
      </c>
      <c r="D207">
        <f>MCP!AI88</f>
        <v/>
      </c>
      <c r="E207" t="inlineStr">
        <is>
          <t>global</t>
        </is>
      </c>
      <c r="F207" t="inlineStr">
        <is>
          <t>global</t>
        </is>
      </c>
    </row>
    <row r="208">
      <c r="A208" t="inlineStr">
        <is>
          <t>BP MCP SS2</t>
        </is>
      </c>
      <c r="C208">
        <f>MCP!AG89</f>
        <v/>
      </c>
      <c r="D208">
        <f>MCP!AI89</f>
        <v/>
      </c>
      <c r="E208" t="inlineStr">
        <is>
          <t>global</t>
        </is>
      </c>
      <c r="F208" t="inlineStr">
        <is>
          <t>global</t>
        </is>
      </c>
    </row>
    <row r="209">
      <c r="A209" t="inlineStr">
        <is>
          <t>BP MCP SS2</t>
        </is>
      </c>
      <c r="C209">
        <f>MCP!AG90</f>
        <v/>
      </c>
      <c r="D209">
        <f>MCP!AI90</f>
        <v/>
      </c>
      <c r="E209" t="inlineStr">
        <is>
          <t>global</t>
        </is>
      </c>
      <c r="F209" t="inlineStr">
        <is>
          <t>global</t>
        </is>
      </c>
    </row>
    <row r="210">
      <c r="A210" t="inlineStr">
        <is>
          <t>BP MCP SS2</t>
        </is>
      </c>
      <c r="C210">
        <f>MCP!AG91</f>
        <v/>
      </c>
      <c r="D210">
        <f>MCP!AI91</f>
        <v/>
      </c>
      <c r="E210" t="inlineStr">
        <is>
          <t>global</t>
        </is>
      </c>
      <c r="F210" t="inlineStr">
        <is>
          <t>global</t>
        </is>
      </c>
    </row>
    <row r="211">
      <c r="A211" t="inlineStr">
        <is>
          <t>BP MCP SS2</t>
        </is>
      </c>
      <c r="C211">
        <f>MCP!AG92</f>
        <v/>
      </c>
      <c r="D211">
        <f>MCP!AI92</f>
        <v/>
      </c>
      <c r="E211" t="inlineStr">
        <is>
          <t>global</t>
        </is>
      </c>
      <c r="F211" t="inlineStr">
        <is>
          <t>global</t>
        </is>
      </c>
    </row>
    <row r="212">
      <c r="A212" t="inlineStr">
        <is>
          <t>BP MCP SS2</t>
        </is>
      </c>
      <c r="C212">
        <f>MCP!AG93</f>
        <v/>
      </c>
      <c r="D212">
        <f>MCP!AI93</f>
        <v/>
      </c>
      <c r="E212" t="inlineStr">
        <is>
          <t>global</t>
        </is>
      </c>
      <c r="F212" t="inlineStr">
        <is>
          <t>global</t>
        </is>
      </c>
    </row>
    <row r="213">
      <c r="A213" t="inlineStr">
        <is>
          <t>BP MCP SS2</t>
        </is>
      </c>
      <c r="C213">
        <f>MCP!AG94</f>
        <v/>
      </c>
      <c r="D213">
        <f>MCP!AI94</f>
        <v/>
      </c>
      <c r="E213" t="inlineStr">
        <is>
          <t>global</t>
        </is>
      </c>
      <c r="F213" t="inlineStr">
        <is>
          <t>global</t>
        </is>
      </c>
    </row>
    <row r="214">
      <c r="A214" t="inlineStr">
        <is>
          <t>BP MCP SS2</t>
        </is>
      </c>
      <c r="C214">
        <f>MCP!AG95</f>
        <v/>
      </c>
      <c r="D214">
        <f>MCP!AI95</f>
        <v/>
      </c>
      <c r="E214" t="inlineStr">
        <is>
          <t>global</t>
        </is>
      </c>
      <c r="F214" t="inlineStr">
        <is>
          <t>global</t>
        </is>
      </c>
    </row>
    <row r="215">
      <c r="A215" t="inlineStr">
        <is>
          <t>BP MCP SS2</t>
        </is>
      </c>
      <c r="C215">
        <f>MCP!AG96</f>
        <v/>
      </c>
      <c r="D215">
        <f>MCP!AI96</f>
        <v/>
      </c>
      <c r="E215" t="inlineStr">
        <is>
          <t>global</t>
        </is>
      </c>
      <c r="F215" t="inlineStr">
        <is>
          <t>global</t>
        </is>
      </c>
    </row>
    <row r="216">
      <c r="A216" t="inlineStr">
        <is>
          <t>BP MCP SS2</t>
        </is>
      </c>
      <c r="C216">
        <f>MCP!AG97</f>
        <v/>
      </c>
      <c r="D216">
        <f>MCP!AI97</f>
        <v/>
      </c>
      <c r="E216" t="inlineStr">
        <is>
          <t>global</t>
        </is>
      </c>
      <c r="F216" t="inlineStr">
        <is>
          <t>global</t>
        </is>
      </c>
    </row>
    <row r="217">
      <c r="A217" t="inlineStr">
        <is>
          <t>BP MCP SS2</t>
        </is>
      </c>
      <c r="C217">
        <f>MCP!AG98</f>
        <v/>
      </c>
      <c r="D217">
        <f>MCP!AI98</f>
        <v/>
      </c>
      <c r="E217" t="inlineStr">
        <is>
          <t>global</t>
        </is>
      </c>
      <c r="F217" t="inlineStr">
        <is>
          <t>global</t>
        </is>
      </c>
    </row>
    <row r="218">
      <c r="A218" t="inlineStr">
        <is>
          <t>BP MCP SS2</t>
        </is>
      </c>
      <c r="C218">
        <f>MCP!AG99</f>
        <v/>
      </c>
      <c r="D218">
        <f>MCP!AI99</f>
        <v/>
      </c>
      <c r="E218" t="inlineStr">
        <is>
          <t>global</t>
        </is>
      </c>
      <c r="F218" t="inlineStr">
        <is>
          <t>global</t>
        </is>
      </c>
    </row>
    <row r="219">
      <c r="A219" t="inlineStr">
        <is>
          <t>BP MCP SS2</t>
        </is>
      </c>
      <c r="C219">
        <f>MCP!AG100</f>
        <v/>
      </c>
      <c r="D219">
        <f>MCP!AI100</f>
        <v/>
      </c>
      <c r="E219" t="inlineStr">
        <is>
          <t>global</t>
        </is>
      </c>
      <c r="F219" t="inlineStr">
        <is>
          <t>global</t>
        </is>
      </c>
    </row>
    <row r="220">
      <c r="A220" t="inlineStr">
        <is>
          <t>BP MCP SS2</t>
        </is>
      </c>
      <c r="C220">
        <f>MCP!AG101</f>
        <v/>
      </c>
      <c r="D220">
        <f>MCP!AI101</f>
        <v/>
      </c>
      <c r="E220" t="inlineStr">
        <is>
          <t>global</t>
        </is>
      </c>
      <c r="F220" t="inlineStr">
        <is>
          <t>global</t>
        </is>
      </c>
    </row>
    <row r="221">
      <c r="A221" t="inlineStr">
        <is>
          <t>BP MCP SS2</t>
        </is>
      </c>
      <c r="C221">
        <f>MCP!AG102</f>
        <v/>
      </c>
      <c r="D221">
        <f>MCP!AI102</f>
        <v/>
      </c>
      <c r="E221" t="inlineStr">
        <is>
          <t>global</t>
        </is>
      </c>
      <c r="F221" t="inlineStr">
        <is>
          <t>global</t>
        </is>
      </c>
    </row>
    <row r="222">
      <c r="A222" t="inlineStr">
        <is>
          <t>BP MCP SS2</t>
        </is>
      </c>
      <c r="C222">
        <f>MCP!AG103</f>
        <v/>
      </c>
      <c r="D222">
        <f>MCP!AI103</f>
        <v/>
      </c>
      <c r="E222" t="inlineStr">
        <is>
          <t>global</t>
        </is>
      </c>
      <c r="F222" t="inlineStr">
        <is>
          <t>global</t>
        </is>
      </c>
    </row>
    <row r="223">
      <c r="A223" t="inlineStr">
        <is>
          <t>BP MCP SS2</t>
        </is>
      </c>
      <c r="C223">
        <f>MCP!AG104</f>
        <v/>
      </c>
      <c r="D223">
        <f>MCP!AI104</f>
        <v/>
      </c>
      <c r="E223" t="inlineStr">
        <is>
          <t>global</t>
        </is>
      </c>
      <c r="F223" t="inlineStr">
        <is>
          <t>global</t>
        </is>
      </c>
    </row>
    <row r="224">
      <c r="A224" t="inlineStr">
        <is>
          <t>BP MCP SS2</t>
        </is>
      </c>
      <c r="C224">
        <f>MCP!AG105</f>
        <v/>
      </c>
      <c r="D224">
        <f>MCP!AI105</f>
        <v/>
      </c>
      <c r="E224" t="inlineStr">
        <is>
          <t>global</t>
        </is>
      </c>
      <c r="F224" t="inlineStr">
        <is>
          <t>global</t>
        </is>
      </c>
    </row>
    <row r="225">
      <c r="A225" t="inlineStr">
        <is>
          <t>BP MCP SS2</t>
        </is>
      </c>
      <c r="C225">
        <f>MCP!AG106</f>
        <v/>
      </c>
      <c r="D225">
        <f>MCP!AI106</f>
        <v/>
      </c>
      <c r="E225" t="inlineStr">
        <is>
          <t>global</t>
        </is>
      </c>
      <c r="F225" t="inlineStr">
        <is>
          <t>global</t>
        </is>
      </c>
    </row>
    <row r="226">
      <c r="A226" t="inlineStr">
        <is>
          <t>BP MCP SS2</t>
        </is>
      </c>
      <c r="C226">
        <f>MCP!AG107</f>
        <v/>
      </c>
      <c r="D226">
        <f>MCP!AI107</f>
        <v/>
      </c>
      <c r="E226" t="inlineStr">
        <is>
          <t>global</t>
        </is>
      </c>
      <c r="F226" t="inlineStr">
        <is>
          <t>global</t>
        </is>
      </c>
    </row>
    <row r="227">
      <c r="A227" t="inlineStr">
        <is>
          <t>BP MCP SS2</t>
        </is>
      </c>
      <c r="C227">
        <f>MCP!AG108</f>
        <v/>
      </c>
      <c r="D227">
        <f>MCP!AI108</f>
        <v/>
      </c>
      <c r="E227" t="inlineStr">
        <is>
          <t>global</t>
        </is>
      </c>
      <c r="F227" t="inlineStr">
        <is>
          <t>global</t>
        </is>
      </c>
    </row>
    <row r="228">
      <c r="A228" t="inlineStr">
        <is>
          <t>BP MCP SS2</t>
        </is>
      </c>
      <c r="C228">
        <f>MCP!AG109</f>
        <v/>
      </c>
      <c r="D228">
        <f>MCP!AI109</f>
        <v/>
      </c>
      <c r="E228" t="inlineStr">
        <is>
          <t>global</t>
        </is>
      </c>
      <c r="F228" t="inlineStr">
        <is>
          <t>global</t>
        </is>
      </c>
    </row>
    <row r="229">
      <c r="A229" t="inlineStr">
        <is>
          <t>BP MCP SS2</t>
        </is>
      </c>
      <c r="C229">
        <f>MCP!AG110</f>
        <v/>
      </c>
      <c r="D229">
        <f>MCP!AI110</f>
        <v/>
      </c>
      <c r="E229" t="inlineStr">
        <is>
          <t>global</t>
        </is>
      </c>
      <c r="F229" t="inlineStr">
        <is>
          <t>global</t>
        </is>
      </c>
    </row>
    <row r="230">
      <c r="A230" t="inlineStr">
        <is>
          <t>BP MCP SS2</t>
        </is>
      </c>
      <c r="C230">
        <f>MCP!AG111</f>
        <v/>
      </c>
      <c r="D230">
        <f>MCP!AI111</f>
        <v/>
      </c>
      <c r="E230" t="inlineStr">
        <is>
          <t>global</t>
        </is>
      </c>
      <c r="F230" t="inlineStr">
        <is>
          <t>global</t>
        </is>
      </c>
    </row>
    <row r="231">
      <c r="A231" t="inlineStr">
        <is>
          <t>BP MCP SS2</t>
        </is>
      </c>
      <c r="C231">
        <f>MCP!AG112</f>
        <v/>
      </c>
      <c r="D231">
        <f>MCP!AI112</f>
        <v/>
      </c>
      <c r="E231" t="inlineStr">
        <is>
          <t>global</t>
        </is>
      </c>
      <c r="F231" t="inlineStr">
        <is>
          <t>global</t>
        </is>
      </c>
    </row>
    <row r="232">
      <c r="A232" t="inlineStr">
        <is>
          <t>BP MCP SS2</t>
        </is>
      </c>
      <c r="C232">
        <f>MCP!AG113</f>
        <v/>
      </c>
      <c r="D232">
        <f>MCP!AI113</f>
        <v/>
      </c>
      <c r="E232" t="inlineStr">
        <is>
          <t>global</t>
        </is>
      </c>
      <c r="F232" t="inlineStr">
        <is>
          <t>global</t>
        </is>
      </c>
    </row>
    <row r="233">
      <c r="A233" t="inlineStr">
        <is>
          <t>BP MCP SS2</t>
        </is>
      </c>
      <c r="C233">
        <f>MCP!AG114</f>
        <v/>
      </c>
      <c r="D233">
        <f>MCP!AI114</f>
        <v/>
      </c>
      <c r="E233" t="inlineStr">
        <is>
          <t>global</t>
        </is>
      </c>
      <c r="F233" t="inlineStr">
        <is>
          <t>global</t>
        </is>
      </c>
    </row>
    <row r="234">
      <c r="A234" t="inlineStr">
        <is>
          <t>BP MCP SS2</t>
        </is>
      </c>
      <c r="C234">
        <f>MCP!AG115</f>
        <v/>
      </c>
      <c r="D234">
        <f>MCP!AI115</f>
        <v/>
      </c>
      <c r="E234" t="inlineStr">
        <is>
          <t>global</t>
        </is>
      </c>
      <c r="F234" t="inlineStr">
        <is>
          <t>global</t>
        </is>
      </c>
    </row>
    <row r="235">
      <c r="A235" t="inlineStr">
        <is>
          <t>BP MCP SS2</t>
        </is>
      </c>
      <c r="C235">
        <f>MCP!AG116</f>
        <v/>
      </c>
      <c r="D235">
        <f>MCP!AI116</f>
        <v/>
      </c>
      <c r="E235" t="inlineStr">
        <is>
          <t>global</t>
        </is>
      </c>
      <c r="F235" t="inlineStr">
        <is>
          <t>global</t>
        </is>
      </c>
    </row>
    <row r="236">
      <c r="A236" t="inlineStr">
        <is>
          <t>BP MCP SS2</t>
        </is>
      </c>
      <c r="C236">
        <f>MCP!AG117</f>
        <v/>
      </c>
      <c r="D236">
        <f>MCP!AI117</f>
        <v/>
      </c>
      <c r="E236" t="inlineStr">
        <is>
          <t>global</t>
        </is>
      </c>
      <c r="F236" t="inlineStr">
        <is>
          <t>global</t>
        </is>
      </c>
    </row>
    <row r="237">
      <c r="A237" t="inlineStr">
        <is>
          <t>BP MCP SS2</t>
        </is>
      </c>
      <c r="C237">
        <f>MCP!AG118</f>
        <v/>
      </c>
      <c r="D237">
        <f>MCP!AI118</f>
        <v/>
      </c>
      <c r="E237" t="inlineStr">
        <is>
          <t>global</t>
        </is>
      </c>
      <c r="F237" t="inlineStr">
        <is>
          <t>global</t>
        </is>
      </c>
    </row>
    <row r="238">
      <c r="A238" t="inlineStr">
        <is>
          <t>BP MCP SS2</t>
        </is>
      </c>
      <c r="C238">
        <f>MCP!AG119</f>
        <v/>
      </c>
      <c r="D238">
        <f>MCP!AI119</f>
        <v/>
      </c>
      <c r="E238" t="inlineStr">
        <is>
          <t>global</t>
        </is>
      </c>
      <c r="F238" t="inlineStr">
        <is>
          <t>global</t>
        </is>
      </c>
    </row>
    <row r="239">
      <c r="A239" t="inlineStr">
        <is>
          <t>BP MCP SS2</t>
        </is>
      </c>
      <c r="C239">
        <f>MCP!AG120</f>
        <v/>
      </c>
      <c r="D239">
        <f>MCP!AI120</f>
        <v/>
      </c>
      <c r="E239" t="inlineStr">
        <is>
          <t>global</t>
        </is>
      </c>
      <c r="F239" t="inlineStr">
        <is>
          <t>global</t>
        </is>
      </c>
    </row>
    <row r="240">
      <c r="A240" t="inlineStr">
        <is>
          <t>BP MCP SS3</t>
        </is>
      </c>
      <c r="C240">
        <f>MCP!AG3</f>
        <v/>
      </c>
      <c r="D240">
        <f>MCP!AJ3</f>
        <v/>
      </c>
      <c r="E240" t="inlineStr">
        <is>
          <t>global</t>
        </is>
      </c>
      <c r="F240" t="inlineStr">
        <is>
          <t>global</t>
        </is>
      </c>
    </row>
    <row r="241">
      <c r="A241" t="inlineStr">
        <is>
          <t>BP MCP SS3</t>
        </is>
      </c>
      <c r="C241">
        <f>MCP!AG4</f>
        <v/>
      </c>
      <c r="D241">
        <f>MCP!AJ4</f>
        <v/>
      </c>
      <c r="E241" t="inlineStr">
        <is>
          <t>global</t>
        </is>
      </c>
      <c r="F241" t="inlineStr">
        <is>
          <t>global</t>
        </is>
      </c>
    </row>
    <row r="242">
      <c r="A242" t="inlineStr">
        <is>
          <t>BP MCP SS3</t>
        </is>
      </c>
      <c r="C242">
        <f>MCP!AG5</f>
        <v/>
      </c>
      <c r="D242">
        <f>MCP!AJ5</f>
        <v/>
      </c>
      <c r="E242" t="inlineStr">
        <is>
          <t>global</t>
        </is>
      </c>
      <c r="F242" t="inlineStr">
        <is>
          <t>global</t>
        </is>
      </c>
    </row>
    <row r="243">
      <c r="A243" t="inlineStr">
        <is>
          <t>BP MCP SS3</t>
        </is>
      </c>
      <c r="C243">
        <f>MCP!AG6</f>
        <v/>
      </c>
      <c r="D243">
        <f>MCP!AJ6</f>
        <v/>
      </c>
      <c r="E243" t="inlineStr">
        <is>
          <t>global</t>
        </is>
      </c>
      <c r="F243" t="inlineStr">
        <is>
          <t>global</t>
        </is>
      </c>
    </row>
    <row r="244">
      <c r="A244" t="inlineStr">
        <is>
          <t>BP MCP SS3</t>
        </is>
      </c>
      <c r="C244">
        <f>MCP!AG7</f>
        <v/>
      </c>
      <c r="D244">
        <f>MCP!AJ7</f>
        <v/>
      </c>
      <c r="E244" t="inlineStr">
        <is>
          <t>global</t>
        </is>
      </c>
      <c r="F244" t="inlineStr">
        <is>
          <t>global</t>
        </is>
      </c>
    </row>
    <row r="245">
      <c r="A245" t="inlineStr">
        <is>
          <t>BP MCP SS3</t>
        </is>
      </c>
      <c r="C245">
        <f>MCP!AG8</f>
        <v/>
      </c>
      <c r="D245">
        <f>MCP!AJ8</f>
        <v/>
      </c>
      <c r="E245" t="inlineStr">
        <is>
          <t>global</t>
        </is>
      </c>
      <c r="F245" t="inlineStr">
        <is>
          <t>global</t>
        </is>
      </c>
    </row>
    <row r="246">
      <c r="A246" t="inlineStr">
        <is>
          <t>BP MCP SS3</t>
        </is>
      </c>
      <c r="C246">
        <f>MCP!AG9</f>
        <v/>
      </c>
      <c r="D246">
        <f>MCP!AJ9</f>
        <v/>
      </c>
      <c r="E246" t="inlineStr">
        <is>
          <t>global</t>
        </is>
      </c>
      <c r="F246" t="inlineStr">
        <is>
          <t>global</t>
        </is>
      </c>
    </row>
    <row r="247">
      <c r="A247" t="inlineStr">
        <is>
          <t>BP MCP SS3</t>
        </is>
      </c>
      <c r="C247">
        <f>MCP!AG10</f>
        <v/>
      </c>
      <c r="D247">
        <f>MCP!AJ10</f>
        <v/>
      </c>
      <c r="E247" t="inlineStr">
        <is>
          <t>global</t>
        </is>
      </c>
      <c r="F247" t="inlineStr">
        <is>
          <t>global</t>
        </is>
      </c>
    </row>
    <row r="248">
      <c r="A248" t="inlineStr">
        <is>
          <t>BP MCP SS3</t>
        </is>
      </c>
      <c r="C248">
        <f>MCP!AG11</f>
        <v/>
      </c>
      <c r="D248">
        <f>MCP!AJ11</f>
        <v/>
      </c>
      <c r="E248" t="inlineStr">
        <is>
          <t>global</t>
        </is>
      </c>
      <c r="F248" t="inlineStr">
        <is>
          <t>global</t>
        </is>
      </c>
    </row>
    <row r="249">
      <c r="A249" t="inlineStr">
        <is>
          <t>BP MCP SS3</t>
        </is>
      </c>
      <c r="C249">
        <f>MCP!AG12</f>
        <v/>
      </c>
      <c r="D249">
        <f>MCP!AJ12</f>
        <v/>
      </c>
      <c r="E249" t="inlineStr">
        <is>
          <t>global</t>
        </is>
      </c>
      <c r="F249" t="inlineStr">
        <is>
          <t>global</t>
        </is>
      </c>
    </row>
    <row r="250">
      <c r="A250" t="inlineStr">
        <is>
          <t>BP MCP SS3</t>
        </is>
      </c>
      <c r="C250">
        <f>MCP!AG13</f>
        <v/>
      </c>
      <c r="D250">
        <f>MCP!AJ13</f>
        <v/>
      </c>
      <c r="E250" t="inlineStr">
        <is>
          <t>global</t>
        </is>
      </c>
      <c r="F250" t="inlineStr">
        <is>
          <t>global</t>
        </is>
      </c>
    </row>
    <row r="251">
      <c r="A251" t="inlineStr">
        <is>
          <t>BP MCP SS3</t>
        </is>
      </c>
      <c r="C251">
        <f>MCP!AG14</f>
        <v/>
      </c>
      <c r="D251">
        <f>MCP!AJ14</f>
        <v/>
      </c>
      <c r="E251" t="inlineStr">
        <is>
          <t>global</t>
        </is>
      </c>
      <c r="F251" t="inlineStr">
        <is>
          <t>global</t>
        </is>
      </c>
    </row>
    <row r="252">
      <c r="A252" t="inlineStr">
        <is>
          <t>BP MCP SS3</t>
        </is>
      </c>
      <c r="C252">
        <f>MCP!AG15</f>
        <v/>
      </c>
      <c r="D252">
        <f>MCP!AJ15</f>
        <v/>
      </c>
      <c r="E252" t="inlineStr">
        <is>
          <t>global</t>
        </is>
      </c>
      <c r="F252" t="inlineStr">
        <is>
          <t>global</t>
        </is>
      </c>
    </row>
    <row r="253">
      <c r="A253" t="inlineStr">
        <is>
          <t>BP MCP SS3</t>
        </is>
      </c>
      <c r="C253">
        <f>MCP!AG16</f>
        <v/>
      </c>
      <c r="D253">
        <f>MCP!AJ16</f>
        <v/>
      </c>
      <c r="E253" t="inlineStr">
        <is>
          <t>global</t>
        </is>
      </c>
      <c r="F253" t="inlineStr">
        <is>
          <t>global</t>
        </is>
      </c>
    </row>
    <row r="254">
      <c r="A254" t="inlineStr">
        <is>
          <t>BP MCP SS3</t>
        </is>
      </c>
      <c r="C254">
        <f>MCP!AG17</f>
        <v/>
      </c>
      <c r="D254">
        <f>MCP!AJ17</f>
        <v/>
      </c>
      <c r="E254" t="inlineStr">
        <is>
          <t>global</t>
        </is>
      </c>
      <c r="F254" t="inlineStr">
        <is>
          <t>global</t>
        </is>
      </c>
    </row>
    <row r="255">
      <c r="A255" t="inlineStr">
        <is>
          <t>BP MCP SS3</t>
        </is>
      </c>
      <c r="C255">
        <f>MCP!AG18</f>
        <v/>
      </c>
      <c r="D255">
        <f>MCP!AJ18</f>
        <v/>
      </c>
      <c r="E255" t="inlineStr">
        <is>
          <t>global</t>
        </is>
      </c>
      <c r="F255" t="inlineStr">
        <is>
          <t>global</t>
        </is>
      </c>
    </row>
    <row r="256">
      <c r="A256" t="inlineStr">
        <is>
          <t>BP MCP SS3</t>
        </is>
      </c>
      <c r="C256">
        <f>MCP!AG19</f>
        <v/>
      </c>
      <c r="D256">
        <f>MCP!AJ19</f>
        <v/>
      </c>
      <c r="E256" t="inlineStr">
        <is>
          <t>global</t>
        </is>
      </c>
      <c r="F256" t="inlineStr">
        <is>
          <t>global</t>
        </is>
      </c>
    </row>
    <row r="257">
      <c r="A257" t="inlineStr">
        <is>
          <t>BP MCP SS3</t>
        </is>
      </c>
      <c r="C257">
        <f>MCP!AG20</f>
        <v/>
      </c>
      <c r="D257">
        <f>MCP!AJ20</f>
        <v/>
      </c>
      <c r="E257" t="inlineStr">
        <is>
          <t>global</t>
        </is>
      </c>
      <c r="F257" t="inlineStr">
        <is>
          <t>global</t>
        </is>
      </c>
    </row>
    <row r="258">
      <c r="A258" t="inlineStr">
        <is>
          <t>BP MCP SS3</t>
        </is>
      </c>
      <c r="C258">
        <f>MCP!AG21</f>
        <v/>
      </c>
      <c r="D258">
        <f>MCP!AJ21</f>
        <v/>
      </c>
      <c r="E258" t="inlineStr">
        <is>
          <t>global</t>
        </is>
      </c>
      <c r="F258" t="inlineStr">
        <is>
          <t>global</t>
        </is>
      </c>
    </row>
    <row r="259">
      <c r="A259" t="inlineStr">
        <is>
          <t>BP MCP SS3</t>
        </is>
      </c>
      <c r="C259">
        <f>MCP!AG22</f>
        <v/>
      </c>
      <c r="D259">
        <f>MCP!AJ22</f>
        <v/>
      </c>
      <c r="E259" t="inlineStr">
        <is>
          <t>global</t>
        </is>
      </c>
      <c r="F259" t="inlineStr">
        <is>
          <t>global</t>
        </is>
      </c>
    </row>
    <row r="260">
      <c r="A260" t="inlineStr">
        <is>
          <t>BP MCP SS3</t>
        </is>
      </c>
      <c r="C260">
        <f>MCP!AG23</f>
        <v/>
      </c>
      <c r="D260">
        <f>MCP!AJ23</f>
        <v/>
      </c>
      <c r="E260" t="inlineStr">
        <is>
          <t>global</t>
        </is>
      </c>
      <c r="F260" t="inlineStr">
        <is>
          <t>global</t>
        </is>
      </c>
    </row>
    <row r="261">
      <c r="A261" t="inlineStr">
        <is>
          <t>BP MCP SS3</t>
        </is>
      </c>
      <c r="C261">
        <f>MCP!AG24</f>
        <v/>
      </c>
      <c r="D261">
        <f>MCP!AJ24</f>
        <v/>
      </c>
      <c r="E261" t="inlineStr">
        <is>
          <t>global</t>
        </is>
      </c>
      <c r="F261" t="inlineStr">
        <is>
          <t>global</t>
        </is>
      </c>
    </row>
    <row r="262">
      <c r="A262" t="inlineStr">
        <is>
          <t>BP MCP SS3</t>
        </is>
      </c>
      <c r="C262">
        <f>MCP!AG25</f>
        <v/>
      </c>
      <c r="D262">
        <f>MCP!AJ25</f>
        <v/>
      </c>
      <c r="E262" t="inlineStr">
        <is>
          <t>global</t>
        </is>
      </c>
      <c r="F262" t="inlineStr">
        <is>
          <t>global</t>
        </is>
      </c>
    </row>
    <row r="263">
      <c r="A263" t="inlineStr">
        <is>
          <t>BP MCP SS3</t>
        </is>
      </c>
      <c r="C263">
        <f>MCP!AG26</f>
        <v/>
      </c>
      <c r="D263">
        <f>MCP!AJ26</f>
        <v/>
      </c>
      <c r="E263" t="inlineStr">
        <is>
          <t>global</t>
        </is>
      </c>
      <c r="F263" t="inlineStr">
        <is>
          <t>global</t>
        </is>
      </c>
    </row>
    <row r="264">
      <c r="A264" t="inlineStr">
        <is>
          <t>BP MCP SS3</t>
        </is>
      </c>
      <c r="C264">
        <f>MCP!AG27</f>
        <v/>
      </c>
      <c r="D264">
        <f>MCP!AJ27</f>
        <v/>
      </c>
      <c r="E264" t="inlineStr">
        <is>
          <t>global</t>
        </is>
      </c>
      <c r="F264" t="inlineStr">
        <is>
          <t>global</t>
        </is>
      </c>
    </row>
    <row r="265">
      <c r="A265" t="inlineStr">
        <is>
          <t>BP MCP SS3</t>
        </is>
      </c>
      <c r="C265">
        <f>MCP!AG28</f>
        <v/>
      </c>
      <c r="D265">
        <f>MCP!AJ28</f>
        <v/>
      </c>
      <c r="E265" t="inlineStr">
        <is>
          <t>global</t>
        </is>
      </c>
      <c r="F265" t="inlineStr">
        <is>
          <t>global</t>
        </is>
      </c>
    </row>
    <row r="266">
      <c r="A266" t="inlineStr">
        <is>
          <t>BP MCP SS3</t>
        </is>
      </c>
      <c r="C266">
        <f>MCP!AG29</f>
        <v/>
      </c>
      <c r="D266">
        <f>MCP!AJ29</f>
        <v/>
      </c>
      <c r="E266" t="inlineStr">
        <is>
          <t>global</t>
        </is>
      </c>
      <c r="F266" t="inlineStr">
        <is>
          <t>global</t>
        </is>
      </c>
    </row>
    <row r="267">
      <c r="A267" t="inlineStr">
        <is>
          <t>BP MCP SS3</t>
        </is>
      </c>
      <c r="C267">
        <f>MCP!AG30</f>
        <v/>
      </c>
      <c r="D267">
        <f>MCP!AJ30</f>
        <v/>
      </c>
      <c r="E267" t="inlineStr">
        <is>
          <t>global</t>
        </is>
      </c>
      <c r="F267" t="inlineStr">
        <is>
          <t>global</t>
        </is>
      </c>
    </row>
    <row r="268">
      <c r="A268" t="inlineStr">
        <is>
          <t>BP MCP SS3</t>
        </is>
      </c>
      <c r="C268">
        <f>MCP!AG31</f>
        <v/>
      </c>
      <c r="D268">
        <f>MCP!AJ31</f>
        <v/>
      </c>
      <c r="E268" t="inlineStr">
        <is>
          <t>global</t>
        </is>
      </c>
      <c r="F268" t="inlineStr">
        <is>
          <t>global</t>
        </is>
      </c>
    </row>
    <row r="269">
      <c r="A269" t="inlineStr">
        <is>
          <t>BP MCP SS3</t>
        </is>
      </c>
      <c r="C269">
        <f>MCP!AG32</f>
        <v/>
      </c>
      <c r="D269">
        <f>MCP!AJ32</f>
        <v/>
      </c>
      <c r="E269" t="inlineStr">
        <is>
          <t>global</t>
        </is>
      </c>
      <c r="F269" t="inlineStr">
        <is>
          <t>global</t>
        </is>
      </c>
    </row>
    <row r="270">
      <c r="A270" t="inlineStr">
        <is>
          <t>BP MCP SS3</t>
        </is>
      </c>
      <c r="C270">
        <f>MCP!AG33</f>
        <v/>
      </c>
      <c r="D270">
        <f>MCP!AJ33</f>
        <v/>
      </c>
      <c r="E270" t="inlineStr">
        <is>
          <t>global</t>
        </is>
      </c>
      <c r="F270" t="inlineStr">
        <is>
          <t>global</t>
        </is>
      </c>
    </row>
    <row r="271">
      <c r="A271" t="inlineStr">
        <is>
          <t>BP MCP SS3</t>
        </is>
      </c>
      <c r="C271">
        <f>MCP!AG34</f>
        <v/>
      </c>
      <c r="D271">
        <f>MCP!AJ34</f>
        <v/>
      </c>
      <c r="E271" t="inlineStr">
        <is>
          <t>global</t>
        </is>
      </c>
      <c r="F271" t="inlineStr">
        <is>
          <t>global</t>
        </is>
      </c>
    </row>
    <row r="272">
      <c r="A272" t="inlineStr">
        <is>
          <t>BP MCP SS3</t>
        </is>
      </c>
      <c r="C272">
        <f>MCP!AG35</f>
        <v/>
      </c>
      <c r="D272">
        <f>MCP!AJ35</f>
        <v/>
      </c>
      <c r="E272" t="inlineStr">
        <is>
          <t>global</t>
        </is>
      </c>
      <c r="F272" t="inlineStr">
        <is>
          <t>global</t>
        </is>
      </c>
    </row>
    <row r="273">
      <c r="A273" t="inlineStr">
        <is>
          <t>BP MCP SS3</t>
        </is>
      </c>
      <c r="C273">
        <f>MCP!AG36</f>
        <v/>
      </c>
      <c r="D273">
        <f>MCP!AJ36</f>
        <v/>
      </c>
      <c r="E273" t="inlineStr">
        <is>
          <t>global</t>
        </is>
      </c>
      <c r="F273" t="inlineStr">
        <is>
          <t>global</t>
        </is>
      </c>
    </row>
    <row r="274">
      <c r="A274" t="inlineStr">
        <is>
          <t>BP MCP SS3</t>
        </is>
      </c>
      <c r="C274">
        <f>MCP!AG37</f>
        <v/>
      </c>
      <c r="D274">
        <f>MCP!AJ37</f>
        <v/>
      </c>
      <c r="E274" t="inlineStr">
        <is>
          <t>global</t>
        </is>
      </c>
      <c r="F274" t="inlineStr">
        <is>
          <t>global</t>
        </is>
      </c>
    </row>
    <row r="275">
      <c r="A275" t="inlineStr">
        <is>
          <t>BP MCP SS3</t>
        </is>
      </c>
      <c r="C275">
        <f>MCP!AG38</f>
        <v/>
      </c>
      <c r="D275">
        <f>MCP!AJ38</f>
        <v/>
      </c>
      <c r="E275" t="inlineStr">
        <is>
          <t>global</t>
        </is>
      </c>
      <c r="F275" t="inlineStr">
        <is>
          <t>global</t>
        </is>
      </c>
    </row>
    <row r="276">
      <c r="A276" t="inlineStr">
        <is>
          <t>BP MCP SS3</t>
        </is>
      </c>
      <c r="C276">
        <f>MCP!AG39</f>
        <v/>
      </c>
      <c r="D276">
        <f>MCP!AJ39</f>
        <v/>
      </c>
      <c r="E276" t="inlineStr">
        <is>
          <t>global</t>
        </is>
      </c>
      <c r="F276" t="inlineStr">
        <is>
          <t>global</t>
        </is>
      </c>
    </row>
    <row r="277">
      <c r="A277" t="inlineStr">
        <is>
          <t>BP MCP SS3</t>
        </is>
      </c>
      <c r="C277">
        <f>MCP!AG40</f>
        <v/>
      </c>
      <c r="D277">
        <f>MCP!AJ40</f>
        <v/>
      </c>
      <c r="E277" t="inlineStr">
        <is>
          <t>global</t>
        </is>
      </c>
      <c r="F277" t="inlineStr">
        <is>
          <t>global</t>
        </is>
      </c>
    </row>
    <row r="278">
      <c r="A278" t="inlineStr">
        <is>
          <t>BP MCP SS3</t>
        </is>
      </c>
      <c r="C278">
        <f>MCP!AG41</f>
        <v/>
      </c>
      <c r="D278">
        <f>MCP!AJ41</f>
        <v/>
      </c>
      <c r="E278" t="inlineStr">
        <is>
          <t>global</t>
        </is>
      </c>
      <c r="F278" t="inlineStr">
        <is>
          <t>global</t>
        </is>
      </c>
    </row>
    <row r="279">
      <c r="A279" t="inlineStr">
        <is>
          <t>BP MCP SS3</t>
        </is>
      </c>
      <c r="C279">
        <f>MCP!AG42</f>
        <v/>
      </c>
      <c r="D279">
        <f>MCP!AJ42</f>
        <v/>
      </c>
      <c r="E279" t="inlineStr">
        <is>
          <t>global</t>
        </is>
      </c>
      <c r="F279" t="inlineStr">
        <is>
          <t>global</t>
        </is>
      </c>
    </row>
    <row r="280">
      <c r="A280" t="inlineStr">
        <is>
          <t>BP MCP SS3</t>
        </is>
      </c>
      <c r="C280">
        <f>MCP!AG43</f>
        <v/>
      </c>
      <c r="D280">
        <f>MCP!AJ43</f>
        <v/>
      </c>
      <c r="E280" t="inlineStr">
        <is>
          <t>global</t>
        </is>
      </c>
      <c r="F280" t="inlineStr">
        <is>
          <t>global</t>
        </is>
      </c>
    </row>
    <row r="281">
      <c r="A281" t="inlineStr">
        <is>
          <t>BP MCP SS3</t>
        </is>
      </c>
      <c r="C281">
        <f>MCP!AG44</f>
        <v/>
      </c>
      <c r="D281">
        <f>MCP!AJ44</f>
        <v/>
      </c>
      <c r="E281" t="inlineStr">
        <is>
          <t>global</t>
        </is>
      </c>
      <c r="F281" t="inlineStr">
        <is>
          <t>global</t>
        </is>
      </c>
    </row>
    <row r="282">
      <c r="A282" t="inlineStr">
        <is>
          <t>BP MCP SS3</t>
        </is>
      </c>
      <c r="C282">
        <f>MCP!AG45</f>
        <v/>
      </c>
      <c r="D282">
        <f>MCP!AJ45</f>
        <v/>
      </c>
      <c r="E282" t="inlineStr">
        <is>
          <t>global</t>
        </is>
      </c>
      <c r="F282" t="inlineStr">
        <is>
          <t>global</t>
        </is>
      </c>
    </row>
    <row r="283">
      <c r="A283" t="inlineStr">
        <is>
          <t>BP MCP SS3</t>
        </is>
      </c>
      <c r="C283">
        <f>MCP!AG46</f>
        <v/>
      </c>
      <c r="D283">
        <f>MCP!AJ46</f>
        <v/>
      </c>
      <c r="E283" t="inlineStr">
        <is>
          <t>global</t>
        </is>
      </c>
      <c r="F283" t="inlineStr">
        <is>
          <t>global</t>
        </is>
      </c>
    </row>
    <row r="284">
      <c r="A284" t="inlineStr">
        <is>
          <t>BP MCP SS3</t>
        </is>
      </c>
      <c r="C284">
        <f>MCP!AG47</f>
        <v/>
      </c>
      <c r="D284">
        <f>MCP!AJ47</f>
        <v/>
      </c>
      <c r="E284" t="inlineStr">
        <is>
          <t>global</t>
        </is>
      </c>
      <c r="F284" t="inlineStr">
        <is>
          <t>global</t>
        </is>
      </c>
    </row>
    <row r="285">
      <c r="A285" t="inlineStr">
        <is>
          <t>BP MCP SS3</t>
        </is>
      </c>
      <c r="C285">
        <f>MCP!AG48</f>
        <v/>
      </c>
      <c r="D285">
        <f>MCP!AJ48</f>
        <v/>
      </c>
      <c r="E285" t="inlineStr">
        <is>
          <t>global</t>
        </is>
      </c>
      <c r="F285" t="inlineStr">
        <is>
          <t>global</t>
        </is>
      </c>
    </row>
    <row r="286">
      <c r="A286" t="inlineStr">
        <is>
          <t>BP MCP SS3</t>
        </is>
      </c>
      <c r="C286">
        <f>MCP!AG49</f>
        <v/>
      </c>
      <c r="D286">
        <f>MCP!AJ49</f>
        <v/>
      </c>
      <c r="E286" t="inlineStr">
        <is>
          <t>global</t>
        </is>
      </c>
      <c r="F286" t="inlineStr">
        <is>
          <t>global</t>
        </is>
      </c>
    </row>
    <row r="287">
      <c r="A287" t="inlineStr">
        <is>
          <t>BP MCP SS3</t>
        </is>
      </c>
      <c r="C287">
        <f>MCP!AG50</f>
        <v/>
      </c>
      <c r="D287">
        <f>MCP!AJ50</f>
        <v/>
      </c>
      <c r="E287" t="inlineStr">
        <is>
          <t>global</t>
        </is>
      </c>
      <c r="F287" t="inlineStr">
        <is>
          <t>global</t>
        </is>
      </c>
    </row>
    <row r="288">
      <c r="A288" t="inlineStr">
        <is>
          <t>BP MCP SS3</t>
        </is>
      </c>
      <c r="C288">
        <f>MCP!AG51</f>
        <v/>
      </c>
      <c r="D288">
        <f>MCP!AJ51</f>
        <v/>
      </c>
      <c r="E288" t="inlineStr">
        <is>
          <t>global</t>
        </is>
      </c>
      <c r="F288" t="inlineStr">
        <is>
          <t>global</t>
        </is>
      </c>
    </row>
    <row r="289">
      <c r="A289" t="inlineStr">
        <is>
          <t>BP MCP SS3</t>
        </is>
      </c>
      <c r="C289">
        <f>MCP!AG52</f>
        <v/>
      </c>
      <c r="D289">
        <f>MCP!AJ52</f>
        <v/>
      </c>
      <c r="E289" t="inlineStr">
        <is>
          <t>global</t>
        </is>
      </c>
      <c r="F289" t="inlineStr">
        <is>
          <t>global</t>
        </is>
      </c>
    </row>
    <row r="290">
      <c r="A290" t="inlineStr">
        <is>
          <t>BP MCP SS3</t>
        </is>
      </c>
      <c r="C290">
        <f>MCP!AG53</f>
        <v/>
      </c>
      <c r="D290">
        <f>MCP!AJ53</f>
        <v/>
      </c>
      <c r="E290" t="inlineStr">
        <is>
          <t>global</t>
        </is>
      </c>
      <c r="F290" t="inlineStr">
        <is>
          <t>global</t>
        </is>
      </c>
    </row>
    <row r="291">
      <c r="A291" t="inlineStr">
        <is>
          <t>BP MCP SS3</t>
        </is>
      </c>
      <c r="C291">
        <f>MCP!AG54</f>
        <v/>
      </c>
      <c r="D291">
        <f>MCP!AJ54</f>
        <v/>
      </c>
      <c r="E291" t="inlineStr">
        <is>
          <t>global</t>
        </is>
      </c>
      <c r="F291" t="inlineStr">
        <is>
          <t>global</t>
        </is>
      </c>
    </row>
    <row r="292">
      <c r="A292" t="inlineStr">
        <is>
          <t>BP MCP SS3</t>
        </is>
      </c>
      <c r="C292">
        <f>MCP!AG55</f>
        <v/>
      </c>
      <c r="D292">
        <f>MCP!AJ55</f>
        <v/>
      </c>
      <c r="E292" t="inlineStr">
        <is>
          <t>global</t>
        </is>
      </c>
      <c r="F292" t="inlineStr">
        <is>
          <t>global</t>
        </is>
      </c>
    </row>
    <row r="293">
      <c r="A293" t="inlineStr">
        <is>
          <t>BP MCP SS3</t>
        </is>
      </c>
      <c r="C293">
        <f>MCP!AG56</f>
        <v/>
      </c>
      <c r="D293">
        <f>MCP!AJ56</f>
        <v/>
      </c>
      <c r="E293" t="inlineStr">
        <is>
          <t>global</t>
        </is>
      </c>
      <c r="F293" t="inlineStr">
        <is>
          <t>global</t>
        </is>
      </c>
    </row>
    <row r="294">
      <c r="A294" t="inlineStr">
        <is>
          <t>BP MCP SS3</t>
        </is>
      </c>
      <c r="C294">
        <f>MCP!AG57</f>
        <v/>
      </c>
      <c r="D294">
        <f>MCP!AJ57</f>
        <v/>
      </c>
      <c r="E294" t="inlineStr">
        <is>
          <t>global</t>
        </is>
      </c>
      <c r="F294" t="inlineStr">
        <is>
          <t>global</t>
        </is>
      </c>
    </row>
    <row r="295">
      <c r="A295" t="inlineStr">
        <is>
          <t>BP MCP SS3</t>
        </is>
      </c>
      <c r="C295">
        <f>MCP!AG58</f>
        <v/>
      </c>
      <c r="D295">
        <f>MCP!AJ58</f>
        <v/>
      </c>
      <c r="E295" t="inlineStr">
        <is>
          <t>global</t>
        </is>
      </c>
      <c r="F295" t="inlineStr">
        <is>
          <t>global</t>
        </is>
      </c>
    </row>
    <row r="296">
      <c r="A296" t="inlineStr">
        <is>
          <t>BP MCP SS3</t>
        </is>
      </c>
      <c r="C296">
        <f>MCP!AG59</f>
        <v/>
      </c>
      <c r="D296">
        <f>MCP!AJ59</f>
        <v/>
      </c>
      <c r="E296" t="inlineStr">
        <is>
          <t>global</t>
        </is>
      </c>
      <c r="F296" t="inlineStr">
        <is>
          <t>global</t>
        </is>
      </c>
    </row>
    <row r="297">
      <c r="A297" t="inlineStr">
        <is>
          <t>BP MCP SS3</t>
        </is>
      </c>
      <c r="C297">
        <f>MCP!AG60</f>
        <v/>
      </c>
      <c r="D297">
        <f>MCP!AJ60</f>
        <v/>
      </c>
      <c r="E297" t="inlineStr">
        <is>
          <t>global</t>
        </is>
      </c>
      <c r="F297" t="inlineStr">
        <is>
          <t>global</t>
        </is>
      </c>
    </row>
    <row r="298">
      <c r="A298" t="inlineStr">
        <is>
          <t>BP MCP SS3</t>
        </is>
      </c>
      <c r="C298">
        <f>MCP!AG61</f>
        <v/>
      </c>
      <c r="D298">
        <f>MCP!AJ61</f>
        <v/>
      </c>
      <c r="E298" t="inlineStr">
        <is>
          <t>global</t>
        </is>
      </c>
      <c r="F298" t="inlineStr">
        <is>
          <t>global</t>
        </is>
      </c>
    </row>
    <row r="299">
      <c r="A299" t="inlineStr">
        <is>
          <t>BP MCP SS3</t>
        </is>
      </c>
      <c r="C299">
        <f>MCP!AG62</f>
        <v/>
      </c>
      <c r="D299">
        <f>MCP!AJ62</f>
        <v/>
      </c>
      <c r="E299" t="inlineStr">
        <is>
          <t>global</t>
        </is>
      </c>
      <c r="F299" t="inlineStr">
        <is>
          <t>global</t>
        </is>
      </c>
    </row>
    <row r="300">
      <c r="A300" t="inlineStr">
        <is>
          <t>BP MCP SS3</t>
        </is>
      </c>
      <c r="C300">
        <f>MCP!AG63</f>
        <v/>
      </c>
      <c r="D300">
        <f>MCP!AJ63</f>
        <v/>
      </c>
      <c r="E300" t="inlineStr">
        <is>
          <t>global</t>
        </is>
      </c>
      <c r="F300" t="inlineStr">
        <is>
          <t>global</t>
        </is>
      </c>
    </row>
    <row r="301">
      <c r="A301" t="inlineStr">
        <is>
          <t>BP MCP SS3</t>
        </is>
      </c>
      <c r="C301">
        <f>MCP!AG64</f>
        <v/>
      </c>
      <c r="D301">
        <f>MCP!AJ64</f>
        <v/>
      </c>
      <c r="E301" t="inlineStr">
        <is>
          <t>global</t>
        </is>
      </c>
      <c r="F301" t="inlineStr">
        <is>
          <t>global</t>
        </is>
      </c>
    </row>
    <row r="302">
      <c r="A302" t="inlineStr">
        <is>
          <t>BP MCP SS3</t>
        </is>
      </c>
      <c r="C302">
        <f>MCP!AG65</f>
        <v/>
      </c>
      <c r="D302">
        <f>MCP!AJ65</f>
        <v/>
      </c>
      <c r="E302" t="inlineStr">
        <is>
          <t>global</t>
        </is>
      </c>
      <c r="F302" t="inlineStr">
        <is>
          <t>global</t>
        </is>
      </c>
    </row>
    <row r="303">
      <c r="A303" t="inlineStr">
        <is>
          <t>BP MCP SS3</t>
        </is>
      </c>
      <c r="C303">
        <f>MCP!AG66</f>
        <v/>
      </c>
      <c r="D303">
        <f>MCP!AJ66</f>
        <v/>
      </c>
      <c r="E303" t="inlineStr">
        <is>
          <t>global</t>
        </is>
      </c>
      <c r="F303" t="inlineStr">
        <is>
          <t>global</t>
        </is>
      </c>
    </row>
    <row r="304">
      <c r="A304" t="inlineStr">
        <is>
          <t>BP MCP SS3</t>
        </is>
      </c>
      <c r="C304">
        <f>MCP!AG67</f>
        <v/>
      </c>
      <c r="D304">
        <f>MCP!AJ67</f>
        <v/>
      </c>
      <c r="E304" t="inlineStr">
        <is>
          <t>global</t>
        </is>
      </c>
      <c r="F304" t="inlineStr">
        <is>
          <t>global</t>
        </is>
      </c>
    </row>
    <row r="305">
      <c r="A305" t="inlineStr">
        <is>
          <t>BP MCP SS3</t>
        </is>
      </c>
      <c r="C305">
        <f>MCP!AG68</f>
        <v/>
      </c>
      <c r="D305">
        <f>MCP!AJ68</f>
        <v/>
      </c>
      <c r="E305" t="inlineStr">
        <is>
          <t>global</t>
        </is>
      </c>
      <c r="F305" t="inlineStr">
        <is>
          <t>global</t>
        </is>
      </c>
    </row>
    <row r="306">
      <c r="A306" t="inlineStr">
        <is>
          <t>BP MCP SS3</t>
        </is>
      </c>
      <c r="C306">
        <f>MCP!AG69</f>
        <v/>
      </c>
      <c r="D306">
        <f>MCP!AJ69</f>
        <v/>
      </c>
      <c r="E306" t="inlineStr">
        <is>
          <t>global</t>
        </is>
      </c>
      <c r="F306" t="inlineStr">
        <is>
          <t>global</t>
        </is>
      </c>
    </row>
    <row r="307">
      <c r="A307" t="inlineStr">
        <is>
          <t>BP MCP SS3</t>
        </is>
      </c>
      <c r="C307">
        <f>MCP!AG70</f>
        <v/>
      </c>
      <c r="D307">
        <f>MCP!AJ70</f>
        <v/>
      </c>
      <c r="E307" t="inlineStr">
        <is>
          <t>global</t>
        </is>
      </c>
      <c r="F307" t="inlineStr">
        <is>
          <t>global</t>
        </is>
      </c>
    </row>
    <row r="308">
      <c r="A308" t="inlineStr">
        <is>
          <t>BP MCP SS3</t>
        </is>
      </c>
      <c r="C308">
        <f>MCP!AG71</f>
        <v/>
      </c>
      <c r="D308">
        <f>MCP!AJ71</f>
        <v/>
      </c>
      <c r="E308" t="inlineStr">
        <is>
          <t>global</t>
        </is>
      </c>
      <c r="F308" t="inlineStr">
        <is>
          <t>global</t>
        </is>
      </c>
    </row>
    <row r="309">
      <c r="A309" t="inlineStr">
        <is>
          <t>BP MCP SS3</t>
        </is>
      </c>
      <c r="C309">
        <f>MCP!AG72</f>
        <v/>
      </c>
      <c r="D309">
        <f>MCP!AJ72</f>
        <v/>
      </c>
      <c r="E309" t="inlineStr">
        <is>
          <t>global</t>
        </is>
      </c>
      <c r="F309" t="inlineStr">
        <is>
          <t>global</t>
        </is>
      </c>
    </row>
    <row r="310">
      <c r="A310" t="inlineStr">
        <is>
          <t>BP MCP SS3</t>
        </is>
      </c>
      <c r="C310">
        <f>MCP!AG73</f>
        <v/>
      </c>
      <c r="D310">
        <f>MCP!AJ73</f>
        <v/>
      </c>
      <c r="E310" t="inlineStr">
        <is>
          <t>global</t>
        </is>
      </c>
      <c r="F310" t="inlineStr">
        <is>
          <t>global</t>
        </is>
      </c>
    </row>
    <row r="311">
      <c r="A311" t="inlineStr">
        <is>
          <t>BP MCP SS3</t>
        </is>
      </c>
      <c r="C311">
        <f>MCP!AG74</f>
        <v/>
      </c>
      <c r="D311">
        <f>MCP!AJ74</f>
        <v/>
      </c>
      <c r="E311" t="inlineStr">
        <is>
          <t>global</t>
        </is>
      </c>
      <c r="F311" t="inlineStr">
        <is>
          <t>global</t>
        </is>
      </c>
    </row>
    <row r="312">
      <c r="A312" t="inlineStr">
        <is>
          <t>BP MCP SS3</t>
        </is>
      </c>
      <c r="C312">
        <f>MCP!AG75</f>
        <v/>
      </c>
      <c r="D312">
        <f>MCP!AJ75</f>
        <v/>
      </c>
      <c r="E312" t="inlineStr">
        <is>
          <t>global</t>
        </is>
      </c>
      <c r="F312" t="inlineStr">
        <is>
          <t>global</t>
        </is>
      </c>
    </row>
    <row r="313">
      <c r="A313" t="inlineStr">
        <is>
          <t>BP MCP SS3</t>
        </is>
      </c>
      <c r="C313">
        <f>MCP!AG76</f>
        <v/>
      </c>
      <c r="D313">
        <f>MCP!AJ76</f>
        <v/>
      </c>
      <c r="E313" t="inlineStr">
        <is>
          <t>global</t>
        </is>
      </c>
      <c r="F313" t="inlineStr">
        <is>
          <t>global</t>
        </is>
      </c>
    </row>
    <row r="314">
      <c r="A314" t="inlineStr">
        <is>
          <t>BP MCP SS3</t>
        </is>
      </c>
      <c r="C314">
        <f>MCP!AG77</f>
        <v/>
      </c>
      <c r="D314">
        <f>MCP!AJ77</f>
        <v/>
      </c>
      <c r="E314" t="inlineStr">
        <is>
          <t>global</t>
        </is>
      </c>
      <c r="F314" t="inlineStr">
        <is>
          <t>global</t>
        </is>
      </c>
    </row>
    <row r="315">
      <c r="A315" t="inlineStr">
        <is>
          <t>BP MCP SS3</t>
        </is>
      </c>
      <c r="C315">
        <f>MCP!AG78</f>
        <v/>
      </c>
      <c r="D315">
        <f>MCP!AJ78</f>
        <v/>
      </c>
      <c r="E315" t="inlineStr">
        <is>
          <t>global</t>
        </is>
      </c>
      <c r="F315" t="inlineStr">
        <is>
          <t>global</t>
        </is>
      </c>
    </row>
    <row r="316">
      <c r="A316" t="inlineStr">
        <is>
          <t>BP MCP SS3</t>
        </is>
      </c>
      <c r="C316">
        <f>MCP!AG79</f>
        <v/>
      </c>
      <c r="D316">
        <f>MCP!AJ79</f>
        <v/>
      </c>
      <c r="E316" t="inlineStr">
        <is>
          <t>global</t>
        </is>
      </c>
      <c r="F316" t="inlineStr">
        <is>
          <t>global</t>
        </is>
      </c>
    </row>
    <row r="317">
      <c r="A317" t="inlineStr">
        <is>
          <t>BP MCP SS3</t>
        </is>
      </c>
      <c r="C317">
        <f>MCP!AG80</f>
        <v/>
      </c>
      <c r="D317">
        <f>MCP!AJ80</f>
        <v/>
      </c>
      <c r="E317" t="inlineStr">
        <is>
          <t>global</t>
        </is>
      </c>
      <c r="F317" t="inlineStr">
        <is>
          <t>global</t>
        </is>
      </c>
    </row>
    <row r="318">
      <c r="A318" t="inlineStr">
        <is>
          <t>BP MCP SS3</t>
        </is>
      </c>
      <c r="C318">
        <f>MCP!AG81</f>
        <v/>
      </c>
      <c r="D318">
        <f>MCP!AJ81</f>
        <v/>
      </c>
      <c r="E318" t="inlineStr">
        <is>
          <t>global</t>
        </is>
      </c>
      <c r="F318" t="inlineStr">
        <is>
          <t>global</t>
        </is>
      </c>
    </row>
    <row r="319">
      <c r="A319" t="inlineStr">
        <is>
          <t>BP MCP SS3</t>
        </is>
      </c>
      <c r="C319">
        <f>MCP!AG82</f>
        <v/>
      </c>
      <c r="D319">
        <f>MCP!AJ82</f>
        <v/>
      </c>
      <c r="E319" t="inlineStr">
        <is>
          <t>global</t>
        </is>
      </c>
      <c r="F319" t="inlineStr">
        <is>
          <t>global</t>
        </is>
      </c>
    </row>
    <row r="320">
      <c r="A320" t="inlineStr">
        <is>
          <t>BP MCP SS3</t>
        </is>
      </c>
      <c r="C320">
        <f>MCP!AG83</f>
        <v/>
      </c>
      <c r="D320">
        <f>MCP!AJ83</f>
        <v/>
      </c>
      <c r="E320" t="inlineStr">
        <is>
          <t>global</t>
        </is>
      </c>
      <c r="F320" t="inlineStr">
        <is>
          <t>global</t>
        </is>
      </c>
    </row>
    <row r="321">
      <c r="A321" t="inlineStr">
        <is>
          <t>BP MCP SS3</t>
        </is>
      </c>
      <c r="C321">
        <f>MCP!AG84</f>
        <v/>
      </c>
      <c r="D321">
        <f>MCP!AJ84</f>
        <v/>
      </c>
      <c r="E321" t="inlineStr">
        <is>
          <t>global</t>
        </is>
      </c>
      <c r="F321" t="inlineStr">
        <is>
          <t>global</t>
        </is>
      </c>
    </row>
    <row r="322">
      <c r="A322" t="inlineStr">
        <is>
          <t>BP MCP SS3</t>
        </is>
      </c>
      <c r="C322">
        <f>MCP!AG85</f>
        <v/>
      </c>
      <c r="D322">
        <f>MCP!AJ85</f>
        <v/>
      </c>
      <c r="E322" t="inlineStr">
        <is>
          <t>global</t>
        </is>
      </c>
      <c r="F322" t="inlineStr">
        <is>
          <t>global</t>
        </is>
      </c>
    </row>
    <row r="323">
      <c r="A323" t="inlineStr">
        <is>
          <t>BP MCP SS3</t>
        </is>
      </c>
      <c r="C323">
        <f>MCP!AG86</f>
        <v/>
      </c>
      <c r="D323">
        <f>MCP!AJ86</f>
        <v/>
      </c>
      <c r="E323" t="inlineStr">
        <is>
          <t>global</t>
        </is>
      </c>
      <c r="F323" t="inlineStr">
        <is>
          <t>global</t>
        </is>
      </c>
    </row>
    <row r="324">
      <c r="A324" t="inlineStr">
        <is>
          <t>BP MCP SS3</t>
        </is>
      </c>
      <c r="C324">
        <f>MCP!AG87</f>
        <v/>
      </c>
      <c r="D324">
        <f>MCP!AJ87</f>
        <v/>
      </c>
      <c r="E324" t="inlineStr">
        <is>
          <t>global</t>
        </is>
      </c>
      <c r="F324" t="inlineStr">
        <is>
          <t>global</t>
        </is>
      </c>
    </row>
    <row r="325">
      <c r="A325" t="inlineStr">
        <is>
          <t>BP MCP SS3</t>
        </is>
      </c>
      <c r="C325">
        <f>MCP!AG88</f>
        <v/>
      </c>
      <c r="D325">
        <f>MCP!AJ88</f>
        <v/>
      </c>
      <c r="E325" t="inlineStr">
        <is>
          <t>global</t>
        </is>
      </c>
      <c r="F325" t="inlineStr">
        <is>
          <t>global</t>
        </is>
      </c>
    </row>
    <row r="326">
      <c r="A326" t="inlineStr">
        <is>
          <t>BP MCP SS3</t>
        </is>
      </c>
      <c r="C326">
        <f>MCP!AG89</f>
        <v/>
      </c>
      <c r="D326">
        <f>MCP!AJ89</f>
        <v/>
      </c>
      <c r="E326" t="inlineStr">
        <is>
          <t>global</t>
        </is>
      </c>
      <c r="F326" t="inlineStr">
        <is>
          <t>global</t>
        </is>
      </c>
    </row>
    <row r="327">
      <c r="A327" t="inlineStr">
        <is>
          <t>BP MCP SS3</t>
        </is>
      </c>
      <c r="C327">
        <f>MCP!AG90</f>
        <v/>
      </c>
      <c r="D327">
        <f>MCP!AJ90</f>
        <v/>
      </c>
      <c r="E327" t="inlineStr">
        <is>
          <t>global</t>
        </is>
      </c>
      <c r="F327" t="inlineStr">
        <is>
          <t>global</t>
        </is>
      </c>
    </row>
    <row r="328">
      <c r="A328" t="inlineStr">
        <is>
          <t>BP MCP SS3</t>
        </is>
      </c>
      <c r="C328">
        <f>MCP!AG91</f>
        <v/>
      </c>
      <c r="D328">
        <f>MCP!AJ91</f>
        <v/>
      </c>
      <c r="E328" t="inlineStr">
        <is>
          <t>global</t>
        </is>
      </c>
      <c r="F328" t="inlineStr">
        <is>
          <t>global</t>
        </is>
      </c>
    </row>
    <row r="329">
      <c r="A329" t="inlineStr">
        <is>
          <t>BP MCP SS3</t>
        </is>
      </c>
      <c r="C329">
        <f>MCP!AG92</f>
        <v/>
      </c>
      <c r="D329">
        <f>MCP!AJ92</f>
        <v/>
      </c>
      <c r="E329" t="inlineStr">
        <is>
          <t>global</t>
        </is>
      </c>
      <c r="F329" t="inlineStr">
        <is>
          <t>global</t>
        </is>
      </c>
    </row>
    <row r="330">
      <c r="A330" t="inlineStr">
        <is>
          <t>BP MCP SS3</t>
        </is>
      </c>
      <c r="C330">
        <f>MCP!AG93</f>
        <v/>
      </c>
      <c r="D330">
        <f>MCP!AJ93</f>
        <v/>
      </c>
      <c r="E330" t="inlineStr">
        <is>
          <t>global</t>
        </is>
      </c>
      <c r="F330" t="inlineStr">
        <is>
          <t>global</t>
        </is>
      </c>
    </row>
    <row r="331">
      <c r="A331" t="inlineStr">
        <is>
          <t>BP MCP SS3</t>
        </is>
      </c>
      <c r="C331">
        <f>MCP!AG94</f>
        <v/>
      </c>
      <c r="D331">
        <f>MCP!AJ94</f>
        <v/>
      </c>
      <c r="E331" t="inlineStr">
        <is>
          <t>global</t>
        </is>
      </c>
      <c r="F331" t="inlineStr">
        <is>
          <t>global</t>
        </is>
      </c>
    </row>
    <row r="332">
      <c r="A332" t="inlineStr">
        <is>
          <t>BP MCP SS3</t>
        </is>
      </c>
      <c r="C332">
        <f>MCP!AG95</f>
        <v/>
      </c>
      <c r="D332">
        <f>MCP!AJ95</f>
        <v/>
      </c>
      <c r="E332" t="inlineStr">
        <is>
          <t>global</t>
        </is>
      </c>
      <c r="F332" t="inlineStr">
        <is>
          <t>global</t>
        </is>
      </c>
    </row>
    <row r="333">
      <c r="A333" t="inlineStr">
        <is>
          <t>BP MCP SS3</t>
        </is>
      </c>
      <c r="C333">
        <f>MCP!AG96</f>
        <v/>
      </c>
      <c r="D333">
        <f>MCP!AJ96</f>
        <v/>
      </c>
      <c r="E333" t="inlineStr">
        <is>
          <t>global</t>
        </is>
      </c>
      <c r="F333" t="inlineStr">
        <is>
          <t>global</t>
        </is>
      </c>
    </row>
    <row r="334">
      <c r="A334" t="inlineStr">
        <is>
          <t>BP MCP SS3</t>
        </is>
      </c>
      <c r="C334">
        <f>MCP!AG97</f>
        <v/>
      </c>
      <c r="D334">
        <f>MCP!AJ97</f>
        <v/>
      </c>
      <c r="E334" t="inlineStr">
        <is>
          <t>global</t>
        </is>
      </c>
      <c r="F334" t="inlineStr">
        <is>
          <t>global</t>
        </is>
      </c>
    </row>
    <row r="335">
      <c r="A335" t="inlineStr">
        <is>
          <t>BP MCP SS3</t>
        </is>
      </c>
      <c r="C335">
        <f>MCP!AG98</f>
        <v/>
      </c>
      <c r="D335">
        <f>MCP!AJ98</f>
        <v/>
      </c>
      <c r="E335" t="inlineStr">
        <is>
          <t>global</t>
        </is>
      </c>
      <c r="F335" t="inlineStr">
        <is>
          <t>global</t>
        </is>
      </c>
    </row>
    <row r="336">
      <c r="A336" t="inlineStr">
        <is>
          <t>BP MCP SS3</t>
        </is>
      </c>
      <c r="C336">
        <f>MCP!AG99</f>
        <v/>
      </c>
      <c r="D336">
        <f>MCP!AJ99</f>
        <v/>
      </c>
      <c r="E336" t="inlineStr">
        <is>
          <t>global</t>
        </is>
      </c>
      <c r="F336" t="inlineStr">
        <is>
          <t>global</t>
        </is>
      </c>
    </row>
    <row r="337">
      <c r="A337" t="inlineStr">
        <is>
          <t>BP MCP SS3</t>
        </is>
      </c>
      <c r="C337">
        <f>MCP!AG100</f>
        <v/>
      </c>
      <c r="D337">
        <f>MCP!AJ100</f>
        <v/>
      </c>
      <c r="E337" t="inlineStr">
        <is>
          <t>global</t>
        </is>
      </c>
      <c r="F337" t="inlineStr">
        <is>
          <t>global</t>
        </is>
      </c>
    </row>
    <row r="338">
      <c r="A338" t="inlineStr">
        <is>
          <t>BP MCP SS3</t>
        </is>
      </c>
      <c r="C338">
        <f>MCP!AG101</f>
        <v/>
      </c>
      <c r="D338">
        <f>MCP!AJ101</f>
        <v/>
      </c>
      <c r="E338" t="inlineStr">
        <is>
          <t>global</t>
        </is>
      </c>
      <c r="F338" t="inlineStr">
        <is>
          <t>global</t>
        </is>
      </c>
    </row>
    <row r="339">
      <c r="A339" t="inlineStr">
        <is>
          <t>BP MCP SS3</t>
        </is>
      </c>
      <c r="C339">
        <f>MCP!AG102</f>
        <v/>
      </c>
      <c r="D339">
        <f>MCP!AJ102</f>
        <v/>
      </c>
      <c r="E339" t="inlineStr">
        <is>
          <t>global</t>
        </is>
      </c>
      <c r="F339" t="inlineStr">
        <is>
          <t>global</t>
        </is>
      </c>
    </row>
    <row r="340">
      <c r="A340" t="inlineStr">
        <is>
          <t>BP MCP SS3</t>
        </is>
      </c>
      <c r="C340">
        <f>MCP!AG103</f>
        <v/>
      </c>
      <c r="D340">
        <f>MCP!AJ103</f>
        <v/>
      </c>
      <c r="E340" t="inlineStr">
        <is>
          <t>global</t>
        </is>
      </c>
      <c r="F340" t="inlineStr">
        <is>
          <t>global</t>
        </is>
      </c>
    </row>
    <row r="341">
      <c r="A341" t="inlineStr">
        <is>
          <t>BP MCP SS3</t>
        </is>
      </c>
      <c r="C341">
        <f>MCP!AG104</f>
        <v/>
      </c>
      <c r="D341">
        <f>MCP!AJ104</f>
        <v/>
      </c>
      <c r="E341" t="inlineStr">
        <is>
          <t>global</t>
        </is>
      </c>
      <c r="F341" t="inlineStr">
        <is>
          <t>global</t>
        </is>
      </c>
    </row>
    <row r="342">
      <c r="A342" t="inlineStr">
        <is>
          <t>BP MCP SS3</t>
        </is>
      </c>
      <c r="C342">
        <f>MCP!AG105</f>
        <v/>
      </c>
      <c r="D342">
        <f>MCP!AJ105</f>
        <v/>
      </c>
      <c r="E342" t="inlineStr">
        <is>
          <t>global</t>
        </is>
      </c>
      <c r="F342" t="inlineStr">
        <is>
          <t>global</t>
        </is>
      </c>
    </row>
    <row r="343">
      <c r="A343" t="inlineStr">
        <is>
          <t>BP MCP SS3</t>
        </is>
      </c>
      <c r="C343">
        <f>MCP!AG106</f>
        <v/>
      </c>
      <c r="D343">
        <f>MCP!AJ106</f>
        <v/>
      </c>
      <c r="E343" t="inlineStr">
        <is>
          <t>global</t>
        </is>
      </c>
      <c r="F343" t="inlineStr">
        <is>
          <t>global</t>
        </is>
      </c>
    </row>
    <row r="344">
      <c r="A344" t="inlineStr">
        <is>
          <t>BP MCP SS3</t>
        </is>
      </c>
      <c r="C344">
        <f>MCP!AG107</f>
        <v/>
      </c>
      <c r="D344">
        <f>MCP!AJ107</f>
        <v/>
      </c>
      <c r="E344" t="inlineStr">
        <is>
          <t>global</t>
        </is>
      </c>
      <c r="F344" t="inlineStr">
        <is>
          <t>global</t>
        </is>
      </c>
    </row>
    <row r="345">
      <c r="A345" t="inlineStr">
        <is>
          <t>BP MCP SS3</t>
        </is>
      </c>
      <c r="C345">
        <f>MCP!AG108</f>
        <v/>
      </c>
      <c r="D345">
        <f>MCP!AJ108</f>
        <v/>
      </c>
      <c r="E345" t="inlineStr">
        <is>
          <t>global</t>
        </is>
      </c>
      <c r="F345" t="inlineStr">
        <is>
          <t>global</t>
        </is>
      </c>
    </row>
    <row r="346">
      <c r="A346" t="inlineStr">
        <is>
          <t>BP MCP SS3</t>
        </is>
      </c>
      <c r="C346">
        <f>MCP!AG109</f>
        <v/>
      </c>
      <c r="D346">
        <f>MCP!AJ109</f>
        <v/>
      </c>
      <c r="E346" t="inlineStr">
        <is>
          <t>global</t>
        </is>
      </c>
      <c r="F346" t="inlineStr">
        <is>
          <t>global</t>
        </is>
      </c>
    </row>
    <row r="347">
      <c r="A347" t="inlineStr">
        <is>
          <t>BP MCP SS3</t>
        </is>
      </c>
      <c r="C347">
        <f>MCP!AG110</f>
        <v/>
      </c>
      <c r="D347">
        <f>MCP!AJ110</f>
        <v/>
      </c>
      <c r="E347" t="inlineStr">
        <is>
          <t>global</t>
        </is>
      </c>
      <c r="F347" t="inlineStr">
        <is>
          <t>global</t>
        </is>
      </c>
    </row>
    <row r="348">
      <c r="A348" t="inlineStr">
        <is>
          <t>BP MCP SS3</t>
        </is>
      </c>
      <c r="C348">
        <f>MCP!AG111</f>
        <v/>
      </c>
      <c r="D348">
        <f>MCP!AJ111</f>
        <v/>
      </c>
      <c r="E348" t="inlineStr">
        <is>
          <t>global</t>
        </is>
      </c>
      <c r="F348" t="inlineStr">
        <is>
          <t>global</t>
        </is>
      </c>
    </row>
    <row r="349">
      <c r="A349" t="inlineStr">
        <is>
          <t>BP MCP SS3</t>
        </is>
      </c>
      <c r="C349">
        <f>MCP!AG112</f>
        <v/>
      </c>
      <c r="D349">
        <f>MCP!AJ112</f>
        <v/>
      </c>
      <c r="E349" t="inlineStr">
        <is>
          <t>global</t>
        </is>
      </c>
      <c r="F349" t="inlineStr">
        <is>
          <t>global</t>
        </is>
      </c>
    </row>
    <row r="350">
      <c r="A350" t="inlineStr">
        <is>
          <t>BP MCP SS3</t>
        </is>
      </c>
      <c r="C350">
        <f>MCP!AG113</f>
        <v/>
      </c>
      <c r="D350">
        <f>MCP!AJ113</f>
        <v/>
      </c>
      <c r="E350" t="inlineStr">
        <is>
          <t>global</t>
        </is>
      </c>
      <c r="F350" t="inlineStr">
        <is>
          <t>global</t>
        </is>
      </c>
    </row>
    <row r="351">
      <c r="A351" t="inlineStr">
        <is>
          <t>BP MCP SS3</t>
        </is>
      </c>
      <c r="C351">
        <f>MCP!AG114</f>
        <v/>
      </c>
      <c r="D351">
        <f>MCP!AJ114</f>
        <v/>
      </c>
      <c r="E351" t="inlineStr">
        <is>
          <t>global</t>
        </is>
      </c>
      <c r="F351" t="inlineStr">
        <is>
          <t>global</t>
        </is>
      </c>
    </row>
    <row r="352">
      <c r="A352" t="inlineStr">
        <is>
          <t>BP MCP SS3</t>
        </is>
      </c>
      <c r="C352">
        <f>MCP!AG115</f>
        <v/>
      </c>
      <c r="D352">
        <f>MCP!AJ115</f>
        <v/>
      </c>
      <c r="E352" t="inlineStr">
        <is>
          <t>global</t>
        </is>
      </c>
      <c r="F352" t="inlineStr">
        <is>
          <t>global</t>
        </is>
      </c>
    </row>
    <row r="353">
      <c r="A353" t="inlineStr">
        <is>
          <t>BP MCP SS3</t>
        </is>
      </c>
      <c r="C353">
        <f>MCP!AG116</f>
        <v/>
      </c>
      <c r="D353">
        <f>MCP!AJ116</f>
        <v/>
      </c>
      <c r="E353" t="inlineStr">
        <is>
          <t>global</t>
        </is>
      </c>
      <c r="F353" t="inlineStr">
        <is>
          <t>global</t>
        </is>
      </c>
    </row>
    <row r="354">
      <c r="A354" t="inlineStr">
        <is>
          <t>BP MCP SS3</t>
        </is>
      </c>
      <c r="C354">
        <f>MCP!AG117</f>
        <v/>
      </c>
      <c r="D354">
        <f>MCP!AJ117</f>
        <v/>
      </c>
      <c r="E354" t="inlineStr">
        <is>
          <t>global</t>
        </is>
      </c>
      <c r="F354" t="inlineStr">
        <is>
          <t>global</t>
        </is>
      </c>
    </row>
    <row r="355">
      <c r="A355" t="inlineStr">
        <is>
          <t>BP MCP SS3</t>
        </is>
      </c>
      <c r="C355">
        <f>MCP!AG118</f>
        <v/>
      </c>
      <c r="D355">
        <f>MCP!AJ118</f>
        <v/>
      </c>
      <c r="E355" t="inlineStr">
        <is>
          <t>global</t>
        </is>
      </c>
      <c r="F355" t="inlineStr">
        <is>
          <t>global</t>
        </is>
      </c>
    </row>
    <row r="356">
      <c r="A356" t="inlineStr">
        <is>
          <t>BP MCP SS3</t>
        </is>
      </c>
      <c r="C356">
        <f>MCP!AG119</f>
        <v/>
      </c>
      <c r="D356">
        <f>MCP!AJ119</f>
        <v/>
      </c>
      <c r="E356" t="inlineStr">
        <is>
          <t>global</t>
        </is>
      </c>
      <c r="F356" t="inlineStr">
        <is>
          <t>global</t>
        </is>
      </c>
    </row>
    <row r="357">
      <c r="A357" t="inlineStr">
        <is>
          <t>BP MCP SS3</t>
        </is>
      </c>
      <c r="C357">
        <f>MCP!AG120</f>
        <v/>
      </c>
      <c r="D357">
        <f>MCP!AJ120</f>
        <v/>
      </c>
      <c r="E357" t="inlineStr">
        <is>
          <t>global</t>
        </is>
      </c>
      <c r="F357" t="inlineStr">
        <is>
          <t>global</t>
        </is>
      </c>
    </row>
    <row r="358">
      <c r="A358" t="inlineStr">
        <is>
          <t>BP MCP SS4</t>
        </is>
      </c>
      <c r="C358">
        <f>MCP!AG3</f>
        <v/>
      </c>
      <c r="D358">
        <f>MCP!AK3</f>
        <v/>
      </c>
      <c r="E358" t="inlineStr">
        <is>
          <t>global</t>
        </is>
      </c>
      <c r="F358" t="inlineStr">
        <is>
          <t>global</t>
        </is>
      </c>
    </row>
    <row r="359">
      <c r="A359" t="inlineStr">
        <is>
          <t>BP MCP SS4</t>
        </is>
      </c>
      <c r="C359">
        <f>MCP!AG4</f>
        <v/>
      </c>
      <c r="D359">
        <f>MCP!AK4</f>
        <v/>
      </c>
      <c r="E359" t="inlineStr">
        <is>
          <t>global</t>
        </is>
      </c>
      <c r="F359" t="inlineStr">
        <is>
          <t>global</t>
        </is>
      </c>
    </row>
    <row r="360">
      <c r="A360" t="inlineStr">
        <is>
          <t>BP MCP SS4</t>
        </is>
      </c>
      <c r="C360">
        <f>MCP!AG5</f>
        <v/>
      </c>
      <c r="D360">
        <f>MCP!AK5</f>
        <v/>
      </c>
      <c r="E360" t="inlineStr">
        <is>
          <t>global</t>
        </is>
      </c>
      <c r="F360" t="inlineStr">
        <is>
          <t>global</t>
        </is>
      </c>
    </row>
    <row r="361">
      <c r="A361" t="inlineStr">
        <is>
          <t>BP MCP SS4</t>
        </is>
      </c>
      <c r="C361">
        <f>MCP!AG6</f>
        <v/>
      </c>
      <c r="D361">
        <f>MCP!AK6</f>
        <v/>
      </c>
      <c r="E361" t="inlineStr">
        <is>
          <t>global</t>
        </is>
      </c>
      <c r="F361" t="inlineStr">
        <is>
          <t>global</t>
        </is>
      </c>
    </row>
    <row r="362">
      <c r="A362" t="inlineStr">
        <is>
          <t>BP MCP SS4</t>
        </is>
      </c>
      <c r="C362">
        <f>MCP!AG7</f>
        <v/>
      </c>
      <c r="D362">
        <f>MCP!AK7</f>
        <v/>
      </c>
      <c r="E362" t="inlineStr">
        <is>
          <t>global</t>
        </is>
      </c>
      <c r="F362" t="inlineStr">
        <is>
          <t>global</t>
        </is>
      </c>
    </row>
    <row r="363">
      <c r="A363" t="inlineStr">
        <is>
          <t>BP MCP SS4</t>
        </is>
      </c>
      <c r="C363">
        <f>MCP!AG8</f>
        <v/>
      </c>
      <c r="D363">
        <f>MCP!AK8</f>
        <v/>
      </c>
      <c r="E363" t="inlineStr">
        <is>
          <t>global</t>
        </is>
      </c>
      <c r="F363" t="inlineStr">
        <is>
          <t>global</t>
        </is>
      </c>
    </row>
    <row r="364">
      <c r="A364" t="inlineStr">
        <is>
          <t>BP MCP SS4</t>
        </is>
      </c>
      <c r="C364">
        <f>MCP!AG9</f>
        <v/>
      </c>
      <c r="D364">
        <f>MCP!AK9</f>
        <v/>
      </c>
      <c r="E364" t="inlineStr">
        <is>
          <t>global</t>
        </is>
      </c>
      <c r="F364" t="inlineStr">
        <is>
          <t>global</t>
        </is>
      </c>
    </row>
    <row r="365">
      <c r="A365" t="inlineStr">
        <is>
          <t>BP MCP SS4</t>
        </is>
      </c>
      <c r="C365">
        <f>MCP!AG10</f>
        <v/>
      </c>
      <c r="D365">
        <f>MCP!AK10</f>
        <v/>
      </c>
      <c r="E365" t="inlineStr">
        <is>
          <t>global</t>
        </is>
      </c>
      <c r="F365" t="inlineStr">
        <is>
          <t>global</t>
        </is>
      </c>
    </row>
    <row r="366">
      <c r="A366" t="inlineStr">
        <is>
          <t>BP MCP SS4</t>
        </is>
      </c>
      <c r="C366">
        <f>MCP!AG11</f>
        <v/>
      </c>
      <c r="D366">
        <f>MCP!AK11</f>
        <v/>
      </c>
      <c r="E366" t="inlineStr">
        <is>
          <t>global</t>
        </is>
      </c>
      <c r="F366" t="inlineStr">
        <is>
          <t>global</t>
        </is>
      </c>
    </row>
    <row r="367">
      <c r="A367" t="inlineStr">
        <is>
          <t>BP MCP SS4</t>
        </is>
      </c>
      <c r="C367">
        <f>MCP!AG12</f>
        <v/>
      </c>
      <c r="D367">
        <f>MCP!AK12</f>
        <v/>
      </c>
      <c r="E367" t="inlineStr">
        <is>
          <t>global</t>
        </is>
      </c>
      <c r="F367" t="inlineStr">
        <is>
          <t>global</t>
        </is>
      </c>
    </row>
    <row r="368">
      <c r="A368" t="inlineStr">
        <is>
          <t>BP MCP SS4</t>
        </is>
      </c>
      <c r="C368">
        <f>MCP!AG13</f>
        <v/>
      </c>
      <c r="D368">
        <f>MCP!AK13</f>
        <v/>
      </c>
      <c r="E368" t="inlineStr">
        <is>
          <t>global</t>
        </is>
      </c>
      <c r="F368" t="inlineStr">
        <is>
          <t>global</t>
        </is>
      </c>
    </row>
    <row r="369">
      <c r="A369" t="inlineStr">
        <is>
          <t>BP MCP SS4</t>
        </is>
      </c>
      <c r="C369">
        <f>MCP!AG14</f>
        <v/>
      </c>
      <c r="D369">
        <f>MCP!AK14</f>
        <v/>
      </c>
      <c r="E369" t="inlineStr">
        <is>
          <t>global</t>
        </is>
      </c>
      <c r="F369" t="inlineStr">
        <is>
          <t>global</t>
        </is>
      </c>
    </row>
    <row r="370">
      <c r="A370" t="inlineStr">
        <is>
          <t>BP MCP SS4</t>
        </is>
      </c>
      <c r="C370">
        <f>MCP!AG15</f>
        <v/>
      </c>
      <c r="D370">
        <f>MCP!AK15</f>
        <v/>
      </c>
      <c r="E370" t="inlineStr">
        <is>
          <t>global</t>
        </is>
      </c>
      <c r="F370" t="inlineStr">
        <is>
          <t>global</t>
        </is>
      </c>
    </row>
    <row r="371">
      <c r="A371" t="inlineStr">
        <is>
          <t>BP MCP SS4</t>
        </is>
      </c>
      <c r="C371">
        <f>MCP!AG16</f>
        <v/>
      </c>
      <c r="D371">
        <f>MCP!AK16</f>
        <v/>
      </c>
      <c r="E371" t="inlineStr">
        <is>
          <t>global</t>
        </is>
      </c>
      <c r="F371" t="inlineStr">
        <is>
          <t>global</t>
        </is>
      </c>
    </row>
    <row r="372">
      <c r="A372" t="inlineStr">
        <is>
          <t>BP MCP SS4</t>
        </is>
      </c>
      <c r="C372">
        <f>MCP!AG17</f>
        <v/>
      </c>
      <c r="D372">
        <f>MCP!AK17</f>
        <v/>
      </c>
      <c r="E372" t="inlineStr">
        <is>
          <t>global</t>
        </is>
      </c>
      <c r="F372" t="inlineStr">
        <is>
          <t>global</t>
        </is>
      </c>
    </row>
    <row r="373">
      <c r="A373" t="inlineStr">
        <is>
          <t>BP MCP SS4</t>
        </is>
      </c>
      <c r="C373">
        <f>MCP!AG18</f>
        <v/>
      </c>
      <c r="D373">
        <f>MCP!AK18</f>
        <v/>
      </c>
      <c r="E373" t="inlineStr">
        <is>
          <t>global</t>
        </is>
      </c>
      <c r="F373" t="inlineStr">
        <is>
          <t>global</t>
        </is>
      </c>
    </row>
    <row r="374">
      <c r="A374" t="inlineStr">
        <is>
          <t>BP MCP SS4</t>
        </is>
      </c>
      <c r="C374">
        <f>MCP!AG19</f>
        <v/>
      </c>
      <c r="D374">
        <f>MCP!AK19</f>
        <v/>
      </c>
      <c r="E374" t="inlineStr">
        <is>
          <t>global</t>
        </is>
      </c>
      <c r="F374" t="inlineStr">
        <is>
          <t>global</t>
        </is>
      </c>
    </row>
    <row r="375">
      <c r="A375" t="inlineStr">
        <is>
          <t>BP MCP SS4</t>
        </is>
      </c>
      <c r="C375">
        <f>MCP!AG20</f>
        <v/>
      </c>
      <c r="D375">
        <f>MCP!AK20</f>
        <v/>
      </c>
      <c r="E375" t="inlineStr">
        <is>
          <t>global</t>
        </is>
      </c>
      <c r="F375" t="inlineStr">
        <is>
          <t>global</t>
        </is>
      </c>
    </row>
    <row r="376">
      <c r="A376" t="inlineStr">
        <is>
          <t>BP MCP SS4</t>
        </is>
      </c>
      <c r="C376">
        <f>MCP!AG21</f>
        <v/>
      </c>
      <c r="D376">
        <f>MCP!AK21</f>
        <v/>
      </c>
      <c r="E376" t="inlineStr">
        <is>
          <t>global</t>
        </is>
      </c>
      <c r="F376" t="inlineStr">
        <is>
          <t>global</t>
        </is>
      </c>
    </row>
    <row r="377">
      <c r="A377" t="inlineStr">
        <is>
          <t>BP MCP SS4</t>
        </is>
      </c>
      <c r="C377">
        <f>MCP!AG22</f>
        <v/>
      </c>
      <c r="D377">
        <f>MCP!AK22</f>
        <v/>
      </c>
      <c r="E377" t="inlineStr">
        <is>
          <t>global</t>
        </is>
      </c>
      <c r="F377" t="inlineStr">
        <is>
          <t>global</t>
        </is>
      </c>
    </row>
    <row r="378">
      <c r="A378" t="inlineStr">
        <is>
          <t>BP MCP SS4</t>
        </is>
      </c>
      <c r="C378">
        <f>MCP!AG23</f>
        <v/>
      </c>
      <c r="D378">
        <f>MCP!AK23</f>
        <v/>
      </c>
      <c r="E378" t="inlineStr">
        <is>
          <t>global</t>
        </is>
      </c>
      <c r="F378" t="inlineStr">
        <is>
          <t>global</t>
        </is>
      </c>
    </row>
    <row r="379">
      <c r="A379" t="inlineStr">
        <is>
          <t>BP MCP SS4</t>
        </is>
      </c>
      <c r="C379">
        <f>MCP!AG24</f>
        <v/>
      </c>
      <c r="D379">
        <f>MCP!AK24</f>
        <v/>
      </c>
      <c r="E379" t="inlineStr">
        <is>
          <t>global</t>
        </is>
      </c>
      <c r="F379" t="inlineStr">
        <is>
          <t>global</t>
        </is>
      </c>
    </row>
    <row r="380">
      <c r="A380" t="inlineStr">
        <is>
          <t>BP MCP SS4</t>
        </is>
      </c>
      <c r="C380">
        <f>MCP!AG25</f>
        <v/>
      </c>
      <c r="D380">
        <f>MCP!AK25</f>
        <v/>
      </c>
      <c r="E380" t="inlineStr">
        <is>
          <t>global</t>
        </is>
      </c>
      <c r="F380" t="inlineStr">
        <is>
          <t>global</t>
        </is>
      </c>
    </row>
    <row r="381">
      <c r="A381" t="inlineStr">
        <is>
          <t>BP MCP SS4</t>
        </is>
      </c>
      <c r="C381">
        <f>MCP!AG26</f>
        <v/>
      </c>
      <c r="D381">
        <f>MCP!AK26</f>
        <v/>
      </c>
      <c r="E381" t="inlineStr">
        <is>
          <t>global</t>
        </is>
      </c>
      <c r="F381" t="inlineStr">
        <is>
          <t>global</t>
        </is>
      </c>
    </row>
    <row r="382">
      <c r="A382" t="inlineStr">
        <is>
          <t>BP MCP SS4</t>
        </is>
      </c>
      <c r="C382">
        <f>MCP!AG27</f>
        <v/>
      </c>
      <c r="D382">
        <f>MCP!AK27</f>
        <v/>
      </c>
      <c r="E382" t="inlineStr">
        <is>
          <t>global</t>
        </is>
      </c>
      <c r="F382" t="inlineStr">
        <is>
          <t>global</t>
        </is>
      </c>
    </row>
    <row r="383">
      <c r="A383" t="inlineStr">
        <is>
          <t>BP MCP SS4</t>
        </is>
      </c>
      <c r="C383">
        <f>MCP!AG28</f>
        <v/>
      </c>
      <c r="D383">
        <f>MCP!AK28</f>
        <v/>
      </c>
      <c r="E383" t="inlineStr">
        <is>
          <t>global</t>
        </is>
      </c>
      <c r="F383" t="inlineStr">
        <is>
          <t>global</t>
        </is>
      </c>
    </row>
    <row r="384">
      <c r="A384" t="inlineStr">
        <is>
          <t>BP MCP SS4</t>
        </is>
      </c>
      <c r="C384">
        <f>MCP!AG29</f>
        <v/>
      </c>
      <c r="D384">
        <f>MCP!AK29</f>
        <v/>
      </c>
      <c r="E384" t="inlineStr">
        <is>
          <t>global</t>
        </is>
      </c>
      <c r="F384" t="inlineStr">
        <is>
          <t>global</t>
        </is>
      </c>
    </row>
    <row r="385">
      <c r="A385" t="inlineStr">
        <is>
          <t>BP MCP SS4</t>
        </is>
      </c>
      <c r="C385">
        <f>MCP!AG30</f>
        <v/>
      </c>
      <c r="D385">
        <f>MCP!AK30</f>
        <v/>
      </c>
      <c r="E385" t="inlineStr">
        <is>
          <t>global</t>
        </is>
      </c>
      <c r="F385" t="inlineStr">
        <is>
          <t>global</t>
        </is>
      </c>
    </row>
    <row r="386">
      <c r="A386" t="inlineStr">
        <is>
          <t>BP MCP SS4</t>
        </is>
      </c>
      <c r="C386">
        <f>MCP!AG31</f>
        <v/>
      </c>
      <c r="D386">
        <f>MCP!AK31</f>
        <v/>
      </c>
      <c r="E386" t="inlineStr">
        <is>
          <t>global</t>
        </is>
      </c>
      <c r="F386" t="inlineStr">
        <is>
          <t>global</t>
        </is>
      </c>
    </row>
    <row r="387">
      <c r="A387" t="inlineStr">
        <is>
          <t>BP MCP SS4</t>
        </is>
      </c>
      <c r="C387">
        <f>MCP!AG32</f>
        <v/>
      </c>
      <c r="D387">
        <f>MCP!AK32</f>
        <v/>
      </c>
      <c r="E387" t="inlineStr">
        <is>
          <t>global</t>
        </is>
      </c>
      <c r="F387" t="inlineStr">
        <is>
          <t>global</t>
        </is>
      </c>
    </row>
    <row r="388">
      <c r="A388" t="inlineStr">
        <is>
          <t>BP MCP SS4</t>
        </is>
      </c>
      <c r="C388">
        <f>MCP!AG33</f>
        <v/>
      </c>
      <c r="D388">
        <f>MCP!AK33</f>
        <v/>
      </c>
      <c r="E388" t="inlineStr">
        <is>
          <t>global</t>
        </is>
      </c>
      <c r="F388" t="inlineStr">
        <is>
          <t>global</t>
        </is>
      </c>
    </row>
    <row r="389">
      <c r="A389" t="inlineStr">
        <is>
          <t>BP MCP SS4</t>
        </is>
      </c>
      <c r="C389">
        <f>MCP!AG34</f>
        <v/>
      </c>
      <c r="D389">
        <f>MCP!AK34</f>
        <v/>
      </c>
      <c r="E389" t="inlineStr">
        <is>
          <t>global</t>
        </is>
      </c>
      <c r="F389" t="inlineStr">
        <is>
          <t>global</t>
        </is>
      </c>
    </row>
    <row r="390">
      <c r="A390" t="inlineStr">
        <is>
          <t>BP MCP SS4</t>
        </is>
      </c>
      <c r="C390">
        <f>MCP!AG35</f>
        <v/>
      </c>
      <c r="D390">
        <f>MCP!AK35</f>
        <v/>
      </c>
      <c r="E390" t="inlineStr">
        <is>
          <t>global</t>
        </is>
      </c>
      <c r="F390" t="inlineStr">
        <is>
          <t>global</t>
        </is>
      </c>
    </row>
    <row r="391">
      <c r="A391" t="inlineStr">
        <is>
          <t>BP MCP SS4</t>
        </is>
      </c>
      <c r="C391">
        <f>MCP!AG36</f>
        <v/>
      </c>
      <c r="D391">
        <f>MCP!AK36</f>
        <v/>
      </c>
      <c r="E391" t="inlineStr">
        <is>
          <t>global</t>
        </is>
      </c>
      <c r="F391" t="inlineStr">
        <is>
          <t>global</t>
        </is>
      </c>
    </row>
    <row r="392">
      <c r="A392" t="inlineStr">
        <is>
          <t>BP MCP SS4</t>
        </is>
      </c>
      <c r="C392">
        <f>MCP!AG37</f>
        <v/>
      </c>
      <c r="D392">
        <f>MCP!AK37</f>
        <v/>
      </c>
      <c r="E392" t="inlineStr">
        <is>
          <t>global</t>
        </is>
      </c>
      <c r="F392" t="inlineStr">
        <is>
          <t>global</t>
        </is>
      </c>
    </row>
    <row r="393">
      <c r="A393" t="inlineStr">
        <is>
          <t>BP MCP SS4</t>
        </is>
      </c>
      <c r="C393">
        <f>MCP!AG38</f>
        <v/>
      </c>
      <c r="D393">
        <f>MCP!AK38</f>
        <v/>
      </c>
      <c r="E393" t="inlineStr">
        <is>
          <t>global</t>
        </is>
      </c>
      <c r="F393" t="inlineStr">
        <is>
          <t>global</t>
        </is>
      </c>
    </row>
    <row r="394">
      <c r="A394" t="inlineStr">
        <is>
          <t>BP MCP SS4</t>
        </is>
      </c>
      <c r="C394">
        <f>MCP!AG39</f>
        <v/>
      </c>
      <c r="D394">
        <f>MCP!AK39</f>
        <v/>
      </c>
      <c r="E394" t="inlineStr">
        <is>
          <t>global</t>
        </is>
      </c>
      <c r="F394" t="inlineStr">
        <is>
          <t>global</t>
        </is>
      </c>
    </row>
    <row r="395">
      <c r="A395" t="inlineStr">
        <is>
          <t>BP MCP SS4</t>
        </is>
      </c>
      <c r="C395">
        <f>MCP!AG40</f>
        <v/>
      </c>
      <c r="D395">
        <f>MCP!AK40</f>
        <v/>
      </c>
      <c r="E395" t="inlineStr">
        <is>
          <t>global</t>
        </is>
      </c>
      <c r="F395" t="inlineStr">
        <is>
          <t>global</t>
        </is>
      </c>
    </row>
    <row r="396">
      <c r="A396" t="inlineStr">
        <is>
          <t>BP MCP SS4</t>
        </is>
      </c>
      <c r="C396">
        <f>MCP!AG41</f>
        <v/>
      </c>
      <c r="D396">
        <f>MCP!AK41</f>
        <v/>
      </c>
      <c r="E396" t="inlineStr">
        <is>
          <t>global</t>
        </is>
      </c>
      <c r="F396" t="inlineStr">
        <is>
          <t>global</t>
        </is>
      </c>
    </row>
    <row r="397">
      <c r="A397" t="inlineStr">
        <is>
          <t>BP MCP SS4</t>
        </is>
      </c>
      <c r="C397">
        <f>MCP!AG42</f>
        <v/>
      </c>
      <c r="D397">
        <f>MCP!AK42</f>
        <v/>
      </c>
      <c r="E397" t="inlineStr">
        <is>
          <t>global</t>
        </is>
      </c>
      <c r="F397" t="inlineStr">
        <is>
          <t>global</t>
        </is>
      </c>
    </row>
    <row r="398">
      <c r="A398" t="inlineStr">
        <is>
          <t>BP MCP SS4</t>
        </is>
      </c>
      <c r="C398">
        <f>MCP!AG43</f>
        <v/>
      </c>
      <c r="D398">
        <f>MCP!AK43</f>
        <v/>
      </c>
      <c r="E398" t="inlineStr">
        <is>
          <t>global</t>
        </is>
      </c>
      <c r="F398" t="inlineStr">
        <is>
          <t>global</t>
        </is>
      </c>
    </row>
    <row r="399">
      <c r="A399" t="inlineStr">
        <is>
          <t>BP MCP SS4</t>
        </is>
      </c>
      <c r="C399">
        <f>MCP!AG44</f>
        <v/>
      </c>
      <c r="D399">
        <f>MCP!AK44</f>
        <v/>
      </c>
      <c r="E399" t="inlineStr">
        <is>
          <t>global</t>
        </is>
      </c>
      <c r="F399" t="inlineStr">
        <is>
          <t>global</t>
        </is>
      </c>
    </row>
    <row r="400">
      <c r="A400" t="inlineStr">
        <is>
          <t>BP MCP SS4</t>
        </is>
      </c>
      <c r="C400">
        <f>MCP!AG45</f>
        <v/>
      </c>
      <c r="D400">
        <f>MCP!AK45</f>
        <v/>
      </c>
      <c r="E400" t="inlineStr">
        <is>
          <t>global</t>
        </is>
      </c>
      <c r="F400" t="inlineStr">
        <is>
          <t>global</t>
        </is>
      </c>
    </row>
    <row r="401">
      <c r="A401" t="inlineStr">
        <is>
          <t>BP MCP SS4</t>
        </is>
      </c>
      <c r="C401">
        <f>MCP!AG46</f>
        <v/>
      </c>
      <c r="D401">
        <f>MCP!AK46</f>
        <v/>
      </c>
      <c r="E401" t="inlineStr">
        <is>
          <t>global</t>
        </is>
      </c>
      <c r="F401" t="inlineStr">
        <is>
          <t>global</t>
        </is>
      </c>
    </row>
    <row r="402">
      <c r="A402" t="inlineStr">
        <is>
          <t>BP MCP SS4</t>
        </is>
      </c>
      <c r="C402">
        <f>MCP!AG47</f>
        <v/>
      </c>
      <c r="D402">
        <f>MCP!AK47</f>
        <v/>
      </c>
      <c r="E402" t="inlineStr">
        <is>
          <t>global</t>
        </is>
      </c>
      <c r="F402" t="inlineStr">
        <is>
          <t>global</t>
        </is>
      </c>
    </row>
    <row r="403">
      <c r="A403" t="inlineStr">
        <is>
          <t>BP MCP SS4</t>
        </is>
      </c>
      <c r="C403">
        <f>MCP!AG48</f>
        <v/>
      </c>
      <c r="D403">
        <f>MCP!AK48</f>
        <v/>
      </c>
      <c r="E403" t="inlineStr">
        <is>
          <t>global</t>
        </is>
      </c>
      <c r="F403" t="inlineStr">
        <is>
          <t>global</t>
        </is>
      </c>
    </row>
    <row r="404">
      <c r="A404" t="inlineStr">
        <is>
          <t>BP MCP SS4</t>
        </is>
      </c>
      <c r="C404">
        <f>MCP!AG49</f>
        <v/>
      </c>
      <c r="D404">
        <f>MCP!AK49</f>
        <v/>
      </c>
      <c r="E404" t="inlineStr">
        <is>
          <t>global</t>
        </is>
      </c>
      <c r="F404" t="inlineStr">
        <is>
          <t>global</t>
        </is>
      </c>
    </row>
    <row r="405">
      <c r="A405" t="inlineStr">
        <is>
          <t>BP MCP SS4</t>
        </is>
      </c>
      <c r="C405">
        <f>MCP!AG50</f>
        <v/>
      </c>
      <c r="D405">
        <f>MCP!AK50</f>
        <v/>
      </c>
      <c r="E405" t="inlineStr">
        <is>
          <t>global</t>
        </is>
      </c>
      <c r="F405" t="inlineStr">
        <is>
          <t>global</t>
        </is>
      </c>
    </row>
    <row r="406">
      <c r="A406" t="inlineStr">
        <is>
          <t>BP MCP SS4</t>
        </is>
      </c>
      <c r="C406">
        <f>MCP!AG51</f>
        <v/>
      </c>
      <c r="D406">
        <f>MCP!AK51</f>
        <v/>
      </c>
      <c r="E406" t="inlineStr">
        <is>
          <t>global</t>
        </is>
      </c>
      <c r="F406" t="inlineStr">
        <is>
          <t>global</t>
        </is>
      </c>
    </row>
    <row r="407">
      <c r="A407" t="inlineStr">
        <is>
          <t>BP MCP SS4</t>
        </is>
      </c>
      <c r="C407">
        <f>MCP!AG52</f>
        <v/>
      </c>
      <c r="D407">
        <f>MCP!AK52</f>
        <v/>
      </c>
      <c r="E407" t="inlineStr">
        <is>
          <t>global</t>
        </is>
      </c>
      <c r="F407" t="inlineStr">
        <is>
          <t>global</t>
        </is>
      </c>
    </row>
    <row r="408">
      <c r="A408" t="inlineStr">
        <is>
          <t>BP MCP SS4</t>
        </is>
      </c>
      <c r="C408">
        <f>MCP!AG53</f>
        <v/>
      </c>
      <c r="D408">
        <f>MCP!AK53</f>
        <v/>
      </c>
      <c r="E408" t="inlineStr">
        <is>
          <t>global</t>
        </is>
      </c>
      <c r="F408" t="inlineStr">
        <is>
          <t>global</t>
        </is>
      </c>
    </row>
    <row r="409">
      <c r="A409" t="inlineStr">
        <is>
          <t>BP MCP SS4</t>
        </is>
      </c>
      <c r="C409">
        <f>MCP!AG54</f>
        <v/>
      </c>
      <c r="D409">
        <f>MCP!AK54</f>
        <v/>
      </c>
      <c r="E409" t="inlineStr">
        <is>
          <t>global</t>
        </is>
      </c>
      <c r="F409" t="inlineStr">
        <is>
          <t>global</t>
        </is>
      </c>
    </row>
    <row r="410">
      <c r="A410" t="inlineStr">
        <is>
          <t>BP MCP SS4</t>
        </is>
      </c>
      <c r="C410">
        <f>MCP!AG55</f>
        <v/>
      </c>
      <c r="D410">
        <f>MCP!AK55</f>
        <v/>
      </c>
      <c r="E410" t="inlineStr">
        <is>
          <t>global</t>
        </is>
      </c>
      <c r="F410" t="inlineStr">
        <is>
          <t>global</t>
        </is>
      </c>
    </row>
    <row r="411">
      <c r="A411" t="inlineStr">
        <is>
          <t>BP MCP SS4</t>
        </is>
      </c>
      <c r="C411">
        <f>MCP!AG56</f>
        <v/>
      </c>
      <c r="D411">
        <f>MCP!AK56</f>
        <v/>
      </c>
      <c r="E411" t="inlineStr">
        <is>
          <t>global</t>
        </is>
      </c>
      <c r="F411" t="inlineStr">
        <is>
          <t>global</t>
        </is>
      </c>
    </row>
    <row r="412">
      <c r="A412" t="inlineStr">
        <is>
          <t>BP MCP SS4</t>
        </is>
      </c>
      <c r="C412">
        <f>MCP!AG57</f>
        <v/>
      </c>
      <c r="D412">
        <f>MCP!AK57</f>
        <v/>
      </c>
      <c r="E412" t="inlineStr">
        <is>
          <t>global</t>
        </is>
      </c>
      <c r="F412" t="inlineStr">
        <is>
          <t>global</t>
        </is>
      </c>
    </row>
    <row r="413">
      <c r="A413" t="inlineStr">
        <is>
          <t>BP MCP SS4</t>
        </is>
      </c>
      <c r="C413">
        <f>MCP!AG58</f>
        <v/>
      </c>
      <c r="D413">
        <f>MCP!AK58</f>
        <v/>
      </c>
      <c r="E413" t="inlineStr">
        <is>
          <t>global</t>
        </is>
      </c>
      <c r="F413" t="inlineStr">
        <is>
          <t>global</t>
        </is>
      </c>
    </row>
    <row r="414">
      <c r="A414" t="inlineStr">
        <is>
          <t>BP MCP SS4</t>
        </is>
      </c>
      <c r="C414">
        <f>MCP!AG59</f>
        <v/>
      </c>
      <c r="D414">
        <f>MCP!AK59</f>
        <v/>
      </c>
      <c r="E414" t="inlineStr">
        <is>
          <t>global</t>
        </is>
      </c>
      <c r="F414" t="inlineStr">
        <is>
          <t>global</t>
        </is>
      </c>
    </row>
    <row r="415">
      <c r="A415" t="inlineStr">
        <is>
          <t>BP MCP SS4</t>
        </is>
      </c>
      <c r="C415">
        <f>MCP!AG60</f>
        <v/>
      </c>
      <c r="D415">
        <f>MCP!AK60</f>
        <v/>
      </c>
      <c r="E415" t="inlineStr">
        <is>
          <t>global</t>
        </is>
      </c>
      <c r="F415" t="inlineStr">
        <is>
          <t>global</t>
        </is>
      </c>
    </row>
    <row r="416">
      <c r="A416" t="inlineStr">
        <is>
          <t>BP MCP SS4</t>
        </is>
      </c>
      <c r="C416">
        <f>MCP!AG61</f>
        <v/>
      </c>
      <c r="D416">
        <f>MCP!AK61</f>
        <v/>
      </c>
      <c r="E416" t="inlineStr">
        <is>
          <t>global</t>
        </is>
      </c>
      <c r="F416" t="inlineStr">
        <is>
          <t>global</t>
        </is>
      </c>
    </row>
    <row r="417">
      <c r="A417" t="inlineStr">
        <is>
          <t>BP MCP SS4</t>
        </is>
      </c>
      <c r="C417">
        <f>MCP!AG62</f>
        <v/>
      </c>
      <c r="D417">
        <f>MCP!AK62</f>
        <v/>
      </c>
      <c r="E417" t="inlineStr">
        <is>
          <t>global</t>
        </is>
      </c>
      <c r="F417" t="inlineStr">
        <is>
          <t>global</t>
        </is>
      </c>
    </row>
    <row r="418">
      <c r="A418" t="inlineStr">
        <is>
          <t>BP MCP SS4</t>
        </is>
      </c>
      <c r="C418">
        <f>MCP!AG63</f>
        <v/>
      </c>
      <c r="D418">
        <f>MCP!AK63</f>
        <v/>
      </c>
      <c r="E418" t="inlineStr">
        <is>
          <t>global</t>
        </is>
      </c>
      <c r="F418" t="inlineStr">
        <is>
          <t>global</t>
        </is>
      </c>
    </row>
    <row r="419">
      <c r="A419" t="inlineStr">
        <is>
          <t>BP MCP SS4</t>
        </is>
      </c>
      <c r="C419">
        <f>MCP!AG64</f>
        <v/>
      </c>
      <c r="D419">
        <f>MCP!AK64</f>
        <v/>
      </c>
      <c r="E419" t="inlineStr">
        <is>
          <t>global</t>
        </is>
      </c>
      <c r="F419" t="inlineStr">
        <is>
          <t>global</t>
        </is>
      </c>
    </row>
    <row r="420">
      <c r="A420" t="inlineStr">
        <is>
          <t>BP MCP SS4</t>
        </is>
      </c>
      <c r="C420">
        <f>MCP!AG65</f>
        <v/>
      </c>
      <c r="D420">
        <f>MCP!AK65</f>
        <v/>
      </c>
      <c r="E420" t="inlineStr">
        <is>
          <t>global</t>
        </is>
      </c>
      <c r="F420" t="inlineStr">
        <is>
          <t>global</t>
        </is>
      </c>
    </row>
    <row r="421">
      <c r="A421" t="inlineStr">
        <is>
          <t>BP MCP SS4</t>
        </is>
      </c>
      <c r="C421">
        <f>MCP!AG66</f>
        <v/>
      </c>
      <c r="D421">
        <f>MCP!AK66</f>
        <v/>
      </c>
      <c r="E421" t="inlineStr">
        <is>
          <t>global</t>
        </is>
      </c>
      <c r="F421" t="inlineStr">
        <is>
          <t>global</t>
        </is>
      </c>
    </row>
    <row r="422">
      <c r="A422" t="inlineStr">
        <is>
          <t>BP MCP SS4</t>
        </is>
      </c>
      <c r="C422">
        <f>MCP!AG67</f>
        <v/>
      </c>
      <c r="D422">
        <f>MCP!AK67</f>
        <v/>
      </c>
      <c r="E422" t="inlineStr">
        <is>
          <t>global</t>
        </is>
      </c>
      <c r="F422" t="inlineStr">
        <is>
          <t>global</t>
        </is>
      </c>
    </row>
    <row r="423">
      <c r="A423" t="inlineStr">
        <is>
          <t>BP MCP SS4</t>
        </is>
      </c>
      <c r="C423">
        <f>MCP!AG68</f>
        <v/>
      </c>
      <c r="D423">
        <f>MCP!AK68</f>
        <v/>
      </c>
      <c r="E423" t="inlineStr">
        <is>
          <t>global</t>
        </is>
      </c>
      <c r="F423" t="inlineStr">
        <is>
          <t>global</t>
        </is>
      </c>
    </row>
    <row r="424">
      <c r="A424" t="inlineStr">
        <is>
          <t>BP MCP SS4</t>
        </is>
      </c>
      <c r="C424">
        <f>MCP!AG69</f>
        <v/>
      </c>
      <c r="D424">
        <f>MCP!AK69</f>
        <v/>
      </c>
      <c r="E424" t="inlineStr">
        <is>
          <t>global</t>
        </is>
      </c>
      <c r="F424" t="inlineStr">
        <is>
          <t>global</t>
        </is>
      </c>
    </row>
    <row r="425">
      <c r="A425" t="inlineStr">
        <is>
          <t>BP MCP SS4</t>
        </is>
      </c>
      <c r="C425">
        <f>MCP!AG70</f>
        <v/>
      </c>
      <c r="D425">
        <f>MCP!AK70</f>
        <v/>
      </c>
      <c r="E425" t="inlineStr">
        <is>
          <t>global</t>
        </is>
      </c>
      <c r="F425" t="inlineStr">
        <is>
          <t>global</t>
        </is>
      </c>
    </row>
    <row r="426">
      <c r="A426" t="inlineStr">
        <is>
          <t>BP MCP SS4</t>
        </is>
      </c>
      <c r="C426">
        <f>MCP!AG71</f>
        <v/>
      </c>
      <c r="D426">
        <f>MCP!AK71</f>
        <v/>
      </c>
      <c r="E426" t="inlineStr">
        <is>
          <t>global</t>
        </is>
      </c>
      <c r="F426" t="inlineStr">
        <is>
          <t>global</t>
        </is>
      </c>
    </row>
    <row r="427">
      <c r="A427" t="inlineStr">
        <is>
          <t>BP MCP SS4</t>
        </is>
      </c>
      <c r="C427">
        <f>MCP!AG72</f>
        <v/>
      </c>
      <c r="D427">
        <f>MCP!AK72</f>
        <v/>
      </c>
      <c r="E427" t="inlineStr">
        <is>
          <t>global</t>
        </is>
      </c>
      <c r="F427" t="inlineStr">
        <is>
          <t>global</t>
        </is>
      </c>
    </row>
    <row r="428">
      <c r="A428" t="inlineStr">
        <is>
          <t>BP MCP SS4</t>
        </is>
      </c>
      <c r="C428">
        <f>MCP!AG73</f>
        <v/>
      </c>
      <c r="D428">
        <f>MCP!AK73</f>
        <v/>
      </c>
      <c r="E428" t="inlineStr">
        <is>
          <t>global</t>
        </is>
      </c>
      <c r="F428" t="inlineStr">
        <is>
          <t>global</t>
        </is>
      </c>
    </row>
    <row r="429">
      <c r="A429" t="inlineStr">
        <is>
          <t>BP MCP SS4</t>
        </is>
      </c>
      <c r="C429">
        <f>MCP!AG74</f>
        <v/>
      </c>
      <c r="D429">
        <f>MCP!AK74</f>
        <v/>
      </c>
      <c r="E429" t="inlineStr">
        <is>
          <t>global</t>
        </is>
      </c>
      <c r="F429" t="inlineStr">
        <is>
          <t>global</t>
        </is>
      </c>
    </row>
    <row r="430">
      <c r="A430" t="inlineStr">
        <is>
          <t>BP MCP SS4</t>
        </is>
      </c>
      <c r="C430">
        <f>MCP!AG75</f>
        <v/>
      </c>
      <c r="D430">
        <f>MCP!AK75</f>
        <v/>
      </c>
      <c r="E430" t="inlineStr">
        <is>
          <t>global</t>
        </is>
      </c>
      <c r="F430" t="inlineStr">
        <is>
          <t>global</t>
        </is>
      </c>
    </row>
    <row r="431">
      <c r="A431" t="inlineStr">
        <is>
          <t>BP MCP SS4</t>
        </is>
      </c>
      <c r="C431">
        <f>MCP!AG76</f>
        <v/>
      </c>
      <c r="D431">
        <f>MCP!AK76</f>
        <v/>
      </c>
      <c r="E431" t="inlineStr">
        <is>
          <t>global</t>
        </is>
      </c>
      <c r="F431" t="inlineStr">
        <is>
          <t>global</t>
        </is>
      </c>
    </row>
    <row r="432">
      <c r="A432" t="inlineStr">
        <is>
          <t>BP MCP SS4</t>
        </is>
      </c>
      <c r="C432">
        <f>MCP!AG77</f>
        <v/>
      </c>
      <c r="D432">
        <f>MCP!AK77</f>
        <v/>
      </c>
      <c r="E432" t="inlineStr">
        <is>
          <t>global</t>
        </is>
      </c>
      <c r="F432" t="inlineStr">
        <is>
          <t>global</t>
        </is>
      </c>
    </row>
    <row r="433">
      <c r="A433" t="inlineStr">
        <is>
          <t>BP MCP SS4</t>
        </is>
      </c>
      <c r="C433">
        <f>MCP!AG78</f>
        <v/>
      </c>
      <c r="D433">
        <f>MCP!AK78</f>
        <v/>
      </c>
      <c r="E433" t="inlineStr">
        <is>
          <t>global</t>
        </is>
      </c>
      <c r="F433" t="inlineStr">
        <is>
          <t>global</t>
        </is>
      </c>
    </row>
    <row r="434">
      <c r="A434" t="inlineStr">
        <is>
          <t>BP MCP SS4</t>
        </is>
      </c>
      <c r="C434">
        <f>MCP!AG79</f>
        <v/>
      </c>
      <c r="D434">
        <f>MCP!AK79</f>
        <v/>
      </c>
      <c r="E434" t="inlineStr">
        <is>
          <t>global</t>
        </is>
      </c>
      <c r="F434" t="inlineStr">
        <is>
          <t>global</t>
        </is>
      </c>
    </row>
    <row r="435">
      <c r="A435" t="inlineStr">
        <is>
          <t>BP MCP SS4</t>
        </is>
      </c>
      <c r="C435">
        <f>MCP!AG80</f>
        <v/>
      </c>
      <c r="D435">
        <f>MCP!AK80</f>
        <v/>
      </c>
      <c r="E435" t="inlineStr">
        <is>
          <t>global</t>
        </is>
      </c>
      <c r="F435" t="inlineStr">
        <is>
          <t>global</t>
        </is>
      </c>
    </row>
    <row r="436">
      <c r="A436" t="inlineStr">
        <is>
          <t>BP MCP SS4</t>
        </is>
      </c>
      <c r="C436">
        <f>MCP!AG81</f>
        <v/>
      </c>
      <c r="D436">
        <f>MCP!AK81</f>
        <v/>
      </c>
      <c r="E436" t="inlineStr">
        <is>
          <t>global</t>
        </is>
      </c>
      <c r="F436" t="inlineStr">
        <is>
          <t>global</t>
        </is>
      </c>
    </row>
    <row r="437">
      <c r="A437" t="inlineStr">
        <is>
          <t>BP MCP SS4</t>
        </is>
      </c>
      <c r="C437">
        <f>MCP!AG82</f>
        <v/>
      </c>
      <c r="D437">
        <f>MCP!AK82</f>
        <v/>
      </c>
      <c r="E437" t="inlineStr">
        <is>
          <t>global</t>
        </is>
      </c>
      <c r="F437" t="inlineStr">
        <is>
          <t>global</t>
        </is>
      </c>
    </row>
    <row r="438">
      <c r="A438" t="inlineStr">
        <is>
          <t>BP MCP SS4</t>
        </is>
      </c>
      <c r="C438">
        <f>MCP!AG83</f>
        <v/>
      </c>
      <c r="D438">
        <f>MCP!AK83</f>
        <v/>
      </c>
      <c r="E438" t="inlineStr">
        <is>
          <t>global</t>
        </is>
      </c>
      <c r="F438" t="inlineStr">
        <is>
          <t>global</t>
        </is>
      </c>
    </row>
    <row r="439">
      <c r="A439" t="inlineStr">
        <is>
          <t>BP MCP SS4</t>
        </is>
      </c>
      <c r="C439">
        <f>MCP!AG84</f>
        <v/>
      </c>
      <c r="D439">
        <f>MCP!AK84</f>
        <v/>
      </c>
      <c r="E439" t="inlineStr">
        <is>
          <t>global</t>
        </is>
      </c>
      <c r="F439" t="inlineStr">
        <is>
          <t>global</t>
        </is>
      </c>
    </row>
    <row r="440">
      <c r="A440" t="inlineStr">
        <is>
          <t>BP MCP SS4</t>
        </is>
      </c>
      <c r="C440">
        <f>MCP!AG85</f>
        <v/>
      </c>
      <c r="D440">
        <f>MCP!AK85</f>
        <v/>
      </c>
      <c r="E440" t="inlineStr">
        <is>
          <t>global</t>
        </is>
      </c>
      <c r="F440" t="inlineStr">
        <is>
          <t>global</t>
        </is>
      </c>
    </row>
    <row r="441">
      <c r="A441" t="inlineStr">
        <is>
          <t>BP MCP SS4</t>
        </is>
      </c>
      <c r="C441">
        <f>MCP!AG86</f>
        <v/>
      </c>
      <c r="D441">
        <f>MCP!AK86</f>
        <v/>
      </c>
      <c r="E441" t="inlineStr">
        <is>
          <t>global</t>
        </is>
      </c>
      <c r="F441" t="inlineStr">
        <is>
          <t>global</t>
        </is>
      </c>
    </row>
    <row r="442">
      <c r="A442" t="inlineStr">
        <is>
          <t>BP MCP SS4</t>
        </is>
      </c>
      <c r="C442">
        <f>MCP!AG87</f>
        <v/>
      </c>
      <c r="D442">
        <f>MCP!AK87</f>
        <v/>
      </c>
      <c r="E442" t="inlineStr">
        <is>
          <t>global</t>
        </is>
      </c>
      <c r="F442" t="inlineStr">
        <is>
          <t>global</t>
        </is>
      </c>
    </row>
    <row r="443">
      <c r="A443" t="inlineStr">
        <is>
          <t>BP MCP SS4</t>
        </is>
      </c>
      <c r="C443">
        <f>MCP!AG88</f>
        <v/>
      </c>
      <c r="D443">
        <f>MCP!AK88</f>
        <v/>
      </c>
      <c r="E443" t="inlineStr">
        <is>
          <t>global</t>
        </is>
      </c>
      <c r="F443" t="inlineStr">
        <is>
          <t>global</t>
        </is>
      </c>
    </row>
    <row r="444">
      <c r="A444" t="inlineStr">
        <is>
          <t>BP MCP SS4</t>
        </is>
      </c>
      <c r="C444">
        <f>MCP!AG89</f>
        <v/>
      </c>
      <c r="D444">
        <f>MCP!AK89</f>
        <v/>
      </c>
      <c r="E444" t="inlineStr">
        <is>
          <t>global</t>
        </is>
      </c>
      <c r="F444" t="inlineStr">
        <is>
          <t>global</t>
        </is>
      </c>
    </row>
    <row r="445">
      <c r="A445" t="inlineStr">
        <is>
          <t>BP MCP SS4</t>
        </is>
      </c>
      <c r="C445">
        <f>MCP!AG90</f>
        <v/>
      </c>
      <c r="D445">
        <f>MCP!AK90</f>
        <v/>
      </c>
      <c r="E445" t="inlineStr">
        <is>
          <t>global</t>
        </is>
      </c>
      <c r="F445" t="inlineStr">
        <is>
          <t>global</t>
        </is>
      </c>
    </row>
    <row r="446">
      <c r="A446" t="inlineStr">
        <is>
          <t>BP MCP SS4</t>
        </is>
      </c>
      <c r="C446">
        <f>MCP!AG91</f>
        <v/>
      </c>
      <c r="D446">
        <f>MCP!AK91</f>
        <v/>
      </c>
      <c r="E446" t="inlineStr">
        <is>
          <t>global</t>
        </is>
      </c>
      <c r="F446" t="inlineStr">
        <is>
          <t>global</t>
        </is>
      </c>
    </row>
    <row r="447">
      <c r="A447" t="inlineStr">
        <is>
          <t>BP MCP SS4</t>
        </is>
      </c>
      <c r="C447">
        <f>MCP!AG92</f>
        <v/>
      </c>
      <c r="D447">
        <f>MCP!AK92</f>
        <v/>
      </c>
      <c r="E447" t="inlineStr">
        <is>
          <t>global</t>
        </is>
      </c>
      <c r="F447" t="inlineStr">
        <is>
          <t>global</t>
        </is>
      </c>
    </row>
    <row r="448">
      <c r="A448" t="inlineStr">
        <is>
          <t>BP MCP SS4</t>
        </is>
      </c>
      <c r="C448">
        <f>MCP!AG93</f>
        <v/>
      </c>
      <c r="D448">
        <f>MCP!AK93</f>
        <v/>
      </c>
      <c r="E448" t="inlineStr">
        <is>
          <t>global</t>
        </is>
      </c>
      <c r="F448" t="inlineStr">
        <is>
          <t>global</t>
        </is>
      </c>
    </row>
    <row r="449">
      <c r="A449" t="inlineStr">
        <is>
          <t>BP MCP SS4</t>
        </is>
      </c>
      <c r="C449">
        <f>MCP!AG94</f>
        <v/>
      </c>
      <c r="D449">
        <f>MCP!AK94</f>
        <v/>
      </c>
      <c r="E449" t="inlineStr">
        <is>
          <t>global</t>
        </is>
      </c>
      <c r="F449" t="inlineStr">
        <is>
          <t>global</t>
        </is>
      </c>
    </row>
    <row r="450">
      <c r="A450" t="inlineStr">
        <is>
          <t>BP MCP SS4</t>
        </is>
      </c>
      <c r="C450">
        <f>MCP!AG95</f>
        <v/>
      </c>
      <c r="D450">
        <f>MCP!AK95</f>
        <v/>
      </c>
      <c r="E450" t="inlineStr">
        <is>
          <t>global</t>
        </is>
      </c>
      <c r="F450" t="inlineStr">
        <is>
          <t>global</t>
        </is>
      </c>
    </row>
    <row r="451">
      <c r="A451" t="inlineStr">
        <is>
          <t>BP MCP SS4</t>
        </is>
      </c>
      <c r="C451">
        <f>MCP!AG96</f>
        <v/>
      </c>
      <c r="D451">
        <f>MCP!AK96</f>
        <v/>
      </c>
      <c r="E451" t="inlineStr">
        <is>
          <t>global</t>
        </is>
      </c>
      <c r="F451" t="inlineStr">
        <is>
          <t>global</t>
        </is>
      </c>
    </row>
    <row r="452">
      <c r="A452" t="inlineStr">
        <is>
          <t>BP MCP SS4</t>
        </is>
      </c>
      <c r="C452">
        <f>MCP!AG97</f>
        <v/>
      </c>
      <c r="D452">
        <f>MCP!AK97</f>
        <v/>
      </c>
      <c r="E452" t="inlineStr">
        <is>
          <t>global</t>
        </is>
      </c>
      <c r="F452" t="inlineStr">
        <is>
          <t>global</t>
        </is>
      </c>
    </row>
    <row r="453">
      <c r="A453" t="inlineStr">
        <is>
          <t>BP MCP SS4</t>
        </is>
      </c>
      <c r="C453">
        <f>MCP!AG98</f>
        <v/>
      </c>
      <c r="D453">
        <f>MCP!AK98</f>
        <v/>
      </c>
      <c r="E453" t="inlineStr">
        <is>
          <t>global</t>
        </is>
      </c>
      <c r="F453" t="inlineStr">
        <is>
          <t>global</t>
        </is>
      </c>
    </row>
    <row r="454">
      <c r="A454" t="inlineStr">
        <is>
          <t>BP MCP SS4</t>
        </is>
      </c>
      <c r="C454">
        <f>MCP!AG99</f>
        <v/>
      </c>
      <c r="D454">
        <f>MCP!AK99</f>
        <v/>
      </c>
      <c r="E454" t="inlineStr">
        <is>
          <t>global</t>
        </is>
      </c>
      <c r="F454" t="inlineStr">
        <is>
          <t>global</t>
        </is>
      </c>
    </row>
    <row r="455">
      <c r="A455" t="inlineStr">
        <is>
          <t>BP MCP SS4</t>
        </is>
      </c>
      <c r="C455">
        <f>MCP!AG100</f>
        <v/>
      </c>
      <c r="D455">
        <f>MCP!AK100</f>
        <v/>
      </c>
      <c r="E455" t="inlineStr">
        <is>
          <t>global</t>
        </is>
      </c>
      <c r="F455" t="inlineStr">
        <is>
          <t>global</t>
        </is>
      </c>
    </row>
    <row r="456">
      <c r="A456" t="inlineStr">
        <is>
          <t>BP MCP SS4</t>
        </is>
      </c>
      <c r="C456">
        <f>MCP!AG101</f>
        <v/>
      </c>
      <c r="D456">
        <f>MCP!AK101</f>
        <v/>
      </c>
      <c r="E456" t="inlineStr">
        <is>
          <t>global</t>
        </is>
      </c>
      <c r="F456" t="inlineStr">
        <is>
          <t>global</t>
        </is>
      </c>
    </row>
    <row r="457">
      <c r="A457" t="inlineStr">
        <is>
          <t>BP MCP SS4</t>
        </is>
      </c>
      <c r="C457">
        <f>MCP!AG102</f>
        <v/>
      </c>
      <c r="D457">
        <f>MCP!AK102</f>
        <v/>
      </c>
      <c r="E457" t="inlineStr">
        <is>
          <t>global</t>
        </is>
      </c>
      <c r="F457" t="inlineStr">
        <is>
          <t>global</t>
        </is>
      </c>
    </row>
    <row r="458">
      <c r="A458" t="inlineStr">
        <is>
          <t>BP MCP SS4</t>
        </is>
      </c>
      <c r="C458">
        <f>MCP!AG103</f>
        <v/>
      </c>
      <c r="D458">
        <f>MCP!AK103</f>
        <v/>
      </c>
      <c r="E458" t="inlineStr">
        <is>
          <t>global</t>
        </is>
      </c>
      <c r="F458" t="inlineStr">
        <is>
          <t>global</t>
        </is>
      </c>
    </row>
    <row r="459">
      <c r="A459" t="inlineStr">
        <is>
          <t>BP MCP SS4</t>
        </is>
      </c>
      <c r="C459">
        <f>MCP!AG104</f>
        <v/>
      </c>
      <c r="D459">
        <f>MCP!AK104</f>
        <v/>
      </c>
      <c r="E459" t="inlineStr">
        <is>
          <t>global</t>
        </is>
      </c>
      <c r="F459" t="inlineStr">
        <is>
          <t>global</t>
        </is>
      </c>
    </row>
    <row r="460">
      <c r="A460" t="inlineStr">
        <is>
          <t>BP MCP SS4</t>
        </is>
      </c>
      <c r="C460">
        <f>MCP!AG105</f>
        <v/>
      </c>
      <c r="D460">
        <f>MCP!AK105</f>
        <v/>
      </c>
      <c r="E460" t="inlineStr">
        <is>
          <t>global</t>
        </is>
      </c>
      <c r="F460" t="inlineStr">
        <is>
          <t>global</t>
        </is>
      </c>
    </row>
    <row r="461">
      <c r="A461" t="inlineStr">
        <is>
          <t>BP MCP SS4</t>
        </is>
      </c>
      <c r="C461">
        <f>MCP!AG106</f>
        <v/>
      </c>
      <c r="D461">
        <f>MCP!AK106</f>
        <v/>
      </c>
      <c r="E461" t="inlineStr">
        <is>
          <t>global</t>
        </is>
      </c>
      <c r="F461" t="inlineStr">
        <is>
          <t>global</t>
        </is>
      </c>
    </row>
    <row r="462">
      <c r="A462" t="inlineStr">
        <is>
          <t>BP MCP SS4</t>
        </is>
      </c>
      <c r="C462">
        <f>MCP!AG107</f>
        <v/>
      </c>
      <c r="D462">
        <f>MCP!AK107</f>
        <v/>
      </c>
      <c r="E462" t="inlineStr">
        <is>
          <t>global</t>
        </is>
      </c>
      <c r="F462" t="inlineStr">
        <is>
          <t>global</t>
        </is>
      </c>
    </row>
    <row r="463">
      <c r="A463" t="inlineStr">
        <is>
          <t>BP MCP SS4</t>
        </is>
      </c>
      <c r="C463">
        <f>MCP!AG108</f>
        <v/>
      </c>
      <c r="D463">
        <f>MCP!AK108</f>
        <v/>
      </c>
      <c r="E463" t="inlineStr">
        <is>
          <t>global</t>
        </is>
      </c>
      <c r="F463" t="inlineStr">
        <is>
          <t>global</t>
        </is>
      </c>
    </row>
    <row r="464">
      <c r="A464" t="inlineStr">
        <is>
          <t>BP MCP SS4</t>
        </is>
      </c>
      <c r="C464">
        <f>MCP!AG109</f>
        <v/>
      </c>
      <c r="D464">
        <f>MCP!AK109</f>
        <v/>
      </c>
      <c r="E464" t="inlineStr">
        <is>
          <t>global</t>
        </is>
      </c>
      <c r="F464" t="inlineStr">
        <is>
          <t>global</t>
        </is>
      </c>
    </row>
    <row r="465">
      <c r="A465" t="inlineStr">
        <is>
          <t>BP MCP SS4</t>
        </is>
      </c>
      <c r="C465">
        <f>MCP!AG110</f>
        <v/>
      </c>
      <c r="D465">
        <f>MCP!AK110</f>
        <v/>
      </c>
      <c r="E465" t="inlineStr">
        <is>
          <t>global</t>
        </is>
      </c>
      <c r="F465" t="inlineStr">
        <is>
          <t>global</t>
        </is>
      </c>
    </row>
    <row r="466">
      <c r="A466" t="inlineStr">
        <is>
          <t>BP MCP SS4</t>
        </is>
      </c>
      <c r="C466">
        <f>MCP!AG111</f>
        <v/>
      </c>
      <c r="D466">
        <f>MCP!AK111</f>
        <v/>
      </c>
      <c r="E466" t="inlineStr">
        <is>
          <t>global</t>
        </is>
      </c>
      <c r="F466" t="inlineStr">
        <is>
          <t>global</t>
        </is>
      </c>
    </row>
    <row r="467">
      <c r="A467" t="inlineStr">
        <is>
          <t>BP MCP SS4</t>
        </is>
      </c>
      <c r="C467">
        <f>MCP!AG112</f>
        <v/>
      </c>
      <c r="D467">
        <f>MCP!AK112</f>
        <v/>
      </c>
      <c r="E467" t="inlineStr">
        <is>
          <t>global</t>
        </is>
      </c>
      <c r="F467" t="inlineStr">
        <is>
          <t>global</t>
        </is>
      </c>
    </row>
    <row r="468">
      <c r="A468" t="inlineStr">
        <is>
          <t>BP MCP SS4</t>
        </is>
      </c>
      <c r="C468">
        <f>MCP!AG113</f>
        <v/>
      </c>
      <c r="D468">
        <f>MCP!AK113</f>
        <v/>
      </c>
      <c r="E468" t="inlineStr">
        <is>
          <t>global</t>
        </is>
      </c>
      <c r="F468" t="inlineStr">
        <is>
          <t>global</t>
        </is>
      </c>
    </row>
    <row r="469">
      <c r="A469" t="inlineStr">
        <is>
          <t>BP MCP SS4</t>
        </is>
      </c>
      <c r="C469">
        <f>MCP!AG114</f>
        <v/>
      </c>
      <c r="D469">
        <f>MCP!AK114</f>
        <v/>
      </c>
      <c r="E469" t="inlineStr">
        <is>
          <t>global</t>
        </is>
      </c>
      <c r="F469" t="inlineStr">
        <is>
          <t>global</t>
        </is>
      </c>
    </row>
    <row r="470">
      <c r="A470" t="inlineStr">
        <is>
          <t>BP MCP SS4</t>
        </is>
      </c>
      <c r="C470">
        <f>MCP!AG115</f>
        <v/>
      </c>
      <c r="D470">
        <f>MCP!AK115</f>
        <v/>
      </c>
      <c r="E470" t="inlineStr">
        <is>
          <t>global</t>
        </is>
      </c>
      <c r="F470" t="inlineStr">
        <is>
          <t>global</t>
        </is>
      </c>
    </row>
    <row r="471">
      <c r="A471" t="inlineStr">
        <is>
          <t>BP MCP SS4</t>
        </is>
      </c>
      <c r="C471">
        <f>MCP!AG116</f>
        <v/>
      </c>
      <c r="D471">
        <f>MCP!AK116</f>
        <v/>
      </c>
      <c r="E471" t="inlineStr">
        <is>
          <t>global</t>
        </is>
      </c>
      <c r="F471" t="inlineStr">
        <is>
          <t>global</t>
        </is>
      </c>
    </row>
    <row r="472">
      <c r="A472" t="inlineStr">
        <is>
          <t>BP MCP SS4</t>
        </is>
      </c>
      <c r="C472">
        <f>MCP!AG117</f>
        <v/>
      </c>
      <c r="D472">
        <f>MCP!AK117</f>
        <v/>
      </c>
      <c r="E472" t="inlineStr">
        <is>
          <t>global</t>
        </is>
      </c>
      <c r="F472" t="inlineStr">
        <is>
          <t>global</t>
        </is>
      </c>
    </row>
    <row r="473">
      <c r="A473" t="inlineStr">
        <is>
          <t>BP MCP SS4</t>
        </is>
      </c>
      <c r="C473">
        <f>MCP!AG118</f>
        <v/>
      </c>
      <c r="D473">
        <f>MCP!AK118</f>
        <v/>
      </c>
      <c r="E473" t="inlineStr">
        <is>
          <t>global</t>
        </is>
      </c>
      <c r="F473" t="inlineStr">
        <is>
          <t>global</t>
        </is>
      </c>
    </row>
    <row r="474">
      <c r="A474" t="inlineStr">
        <is>
          <t>BP MCP SS4</t>
        </is>
      </c>
      <c r="C474">
        <f>MCP!AG119</f>
        <v/>
      </c>
      <c r="D474">
        <f>MCP!AK119</f>
        <v/>
      </c>
      <c r="E474" t="inlineStr">
        <is>
          <t>global</t>
        </is>
      </c>
      <c r="F474" t="inlineStr">
        <is>
          <t>global</t>
        </is>
      </c>
    </row>
    <row r="475">
      <c r="A475" t="inlineStr">
        <is>
          <t>BP MCP SS4</t>
        </is>
      </c>
      <c r="C475">
        <f>MCP!AG120</f>
        <v/>
      </c>
      <c r="D475">
        <f>MCP!AK120</f>
        <v/>
      </c>
      <c r="E475" t="inlineStr">
        <is>
          <t>global</t>
        </is>
      </c>
      <c r="F475" t="inlineStr">
        <is>
          <t>global</t>
        </is>
      </c>
    </row>
    <row r="476">
      <c r="A476" t="inlineStr">
        <is>
          <t>BP MCP SS5</t>
        </is>
      </c>
      <c r="C476">
        <f>MCP!AG3</f>
        <v/>
      </c>
      <c r="D476">
        <f>MCP!AL3</f>
        <v/>
      </c>
      <c r="E476" t="inlineStr">
        <is>
          <t>global</t>
        </is>
      </c>
      <c r="F476" t="inlineStr">
        <is>
          <t>global</t>
        </is>
      </c>
    </row>
    <row r="477">
      <c r="A477" t="inlineStr">
        <is>
          <t>BP MCP SS5</t>
        </is>
      </c>
      <c r="C477">
        <f>MCP!AG4</f>
        <v/>
      </c>
      <c r="D477">
        <f>MCP!AL4</f>
        <v/>
      </c>
      <c r="E477" t="inlineStr">
        <is>
          <t>global</t>
        </is>
      </c>
      <c r="F477" t="inlineStr">
        <is>
          <t>global</t>
        </is>
      </c>
    </row>
    <row r="478">
      <c r="A478" t="inlineStr">
        <is>
          <t>BP MCP SS5</t>
        </is>
      </c>
      <c r="C478">
        <f>MCP!AG5</f>
        <v/>
      </c>
      <c r="D478">
        <f>MCP!AL5</f>
        <v/>
      </c>
      <c r="E478" t="inlineStr">
        <is>
          <t>global</t>
        </is>
      </c>
      <c r="F478" t="inlineStr">
        <is>
          <t>global</t>
        </is>
      </c>
    </row>
    <row r="479">
      <c r="A479" t="inlineStr">
        <is>
          <t>BP MCP SS5</t>
        </is>
      </c>
      <c r="C479">
        <f>MCP!AG6</f>
        <v/>
      </c>
      <c r="D479">
        <f>MCP!AL6</f>
        <v/>
      </c>
      <c r="E479" t="inlineStr">
        <is>
          <t>global</t>
        </is>
      </c>
      <c r="F479" t="inlineStr">
        <is>
          <t>global</t>
        </is>
      </c>
    </row>
    <row r="480">
      <c r="A480" t="inlineStr">
        <is>
          <t>BP MCP SS5</t>
        </is>
      </c>
      <c r="C480">
        <f>MCP!AG7</f>
        <v/>
      </c>
      <c r="D480">
        <f>MCP!AL7</f>
        <v/>
      </c>
      <c r="E480" t="inlineStr">
        <is>
          <t>global</t>
        </is>
      </c>
      <c r="F480" t="inlineStr">
        <is>
          <t>global</t>
        </is>
      </c>
    </row>
    <row r="481">
      <c r="A481" t="inlineStr">
        <is>
          <t>BP MCP SS5</t>
        </is>
      </c>
      <c r="C481">
        <f>MCP!AG8</f>
        <v/>
      </c>
      <c r="D481">
        <f>MCP!AL8</f>
        <v/>
      </c>
      <c r="E481" t="inlineStr">
        <is>
          <t>global</t>
        </is>
      </c>
      <c r="F481" t="inlineStr">
        <is>
          <t>global</t>
        </is>
      </c>
    </row>
    <row r="482">
      <c r="A482" t="inlineStr">
        <is>
          <t>BP MCP SS5</t>
        </is>
      </c>
      <c r="C482">
        <f>MCP!AG9</f>
        <v/>
      </c>
      <c r="D482">
        <f>MCP!AL9</f>
        <v/>
      </c>
      <c r="E482" t="inlineStr">
        <is>
          <t>global</t>
        </is>
      </c>
      <c r="F482" t="inlineStr">
        <is>
          <t>global</t>
        </is>
      </c>
    </row>
    <row r="483">
      <c r="A483" t="inlineStr">
        <is>
          <t>BP MCP SS5</t>
        </is>
      </c>
      <c r="C483">
        <f>MCP!AG10</f>
        <v/>
      </c>
      <c r="D483">
        <f>MCP!AL10</f>
        <v/>
      </c>
      <c r="E483" t="inlineStr">
        <is>
          <t>global</t>
        </is>
      </c>
      <c r="F483" t="inlineStr">
        <is>
          <t>global</t>
        </is>
      </c>
    </row>
    <row r="484">
      <c r="A484" t="inlineStr">
        <is>
          <t>BP MCP SS5</t>
        </is>
      </c>
      <c r="C484">
        <f>MCP!AG11</f>
        <v/>
      </c>
      <c r="D484">
        <f>MCP!AL11</f>
        <v/>
      </c>
      <c r="E484" t="inlineStr">
        <is>
          <t>global</t>
        </is>
      </c>
      <c r="F484" t="inlineStr">
        <is>
          <t>global</t>
        </is>
      </c>
    </row>
    <row r="485">
      <c r="A485" t="inlineStr">
        <is>
          <t>BP MCP SS5</t>
        </is>
      </c>
      <c r="C485">
        <f>MCP!AG12</f>
        <v/>
      </c>
      <c r="D485">
        <f>MCP!AL12</f>
        <v/>
      </c>
      <c r="E485" t="inlineStr">
        <is>
          <t>global</t>
        </is>
      </c>
      <c r="F485" t="inlineStr">
        <is>
          <t>global</t>
        </is>
      </c>
    </row>
    <row r="486">
      <c r="A486" t="inlineStr">
        <is>
          <t>BP MCP SS5</t>
        </is>
      </c>
      <c r="C486">
        <f>MCP!AG13</f>
        <v/>
      </c>
      <c r="D486">
        <f>MCP!AL13</f>
        <v/>
      </c>
      <c r="E486" t="inlineStr">
        <is>
          <t>global</t>
        </is>
      </c>
      <c r="F486" t="inlineStr">
        <is>
          <t>global</t>
        </is>
      </c>
    </row>
    <row r="487">
      <c r="A487" t="inlineStr">
        <is>
          <t>BP MCP SS5</t>
        </is>
      </c>
      <c r="C487">
        <f>MCP!AG14</f>
        <v/>
      </c>
      <c r="D487">
        <f>MCP!AL14</f>
        <v/>
      </c>
      <c r="E487" t="inlineStr">
        <is>
          <t>global</t>
        </is>
      </c>
      <c r="F487" t="inlineStr">
        <is>
          <t>global</t>
        </is>
      </c>
    </row>
    <row r="488">
      <c r="A488" t="inlineStr">
        <is>
          <t>BP MCP SS5</t>
        </is>
      </c>
      <c r="C488">
        <f>MCP!AG15</f>
        <v/>
      </c>
      <c r="D488">
        <f>MCP!AL15</f>
        <v/>
      </c>
      <c r="E488" t="inlineStr">
        <is>
          <t>global</t>
        </is>
      </c>
      <c r="F488" t="inlineStr">
        <is>
          <t>global</t>
        </is>
      </c>
    </row>
    <row r="489">
      <c r="A489" t="inlineStr">
        <is>
          <t>BP MCP SS5</t>
        </is>
      </c>
      <c r="C489">
        <f>MCP!AG16</f>
        <v/>
      </c>
      <c r="D489">
        <f>MCP!AL16</f>
        <v/>
      </c>
      <c r="E489" t="inlineStr">
        <is>
          <t>global</t>
        </is>
      </c>
      <c r="F489" t="inlineStr">
        <is>
          <t>global</t>
        </is>
      </c>
    </row>
    <row r="490">
      <c r="A490" t="inlineStr">
        <is>
          <t>BP MCP SS5</t>
        </is>
      </c>
      <c r="C490">
        <f>MCP!AG17</f>
        <v/>
      </c>
      <c r="D490">
        <f>MCP!AL17</f>
        <v/>
      </c>
      <c r="E490" t="inlineStr">
        <is>
          <t>global</t>
        </is>
      </c>
      <c r="F490" t="inlineStr">
        <is>
          <t>global</t>
        </is>
      </c>
    </row>
    <row r="491">
      <c r="A491" t="inlineStr">
        <is>
          <t>BP MCP SS5</t>
        </is>
      </c>
      <c r="C491">
        <f>MCP!AG18</f>
        <v/>
      </c>
      <c r="D491">
        <f>MCP!AL18</f>
        <v/>
      </c>
      <c r="E491" t="inlineStr">
        <is>
          <t>global</t>
        </is>
      </c>
      <c r="F491" t="inlineStr">
        <is>
          <t>global</t>
        </is>
      </c>
    </row>
    <row r="492">
      <c r="A492" t="inlineStr">
        <is>
          <t>BP MCP SS5</t>
        </is>
      </c>
      <c r="C492">
        <f>MCP!AG19</f>
        <v/>
      </c>
      <c r="D492">
        <f>MCP!AL19</f>
        <v/>
      </c>
      <c r="E492" t="inlineStr">
        <is>
          <t>global</t>
        </is>
      </c>
      <c r="F492" t="inlineStr">
        <is>
          <t>global</t>
        </is>
      </c>
    </row>
    <row r="493">
      <c r="A493" t="inlineStr">
        <is>
          <t>BP MCP SS5</t>
        </is>
      </c>
      <c r="C493">
        <f>MCP!AG20</f>
        <v/>
      </c>
      <c r="D493">
        <f>MCP!AL20</f>
        <v/>
      </c>
      <c r="E493" t="inlineStr">
        <is>
          <t>global</t>
        </is>
      </c>
      <c r="F493" t="inlineStr">
        <is>
          <t>global</t>
        </is>
      </c>
    </row>
    <row r="494">
      <c r="A494" t="inlineStr">
        <is>
          <t>BP MCP SS5</t>
        </is>
      </c>
      <c r="C494">
        <f>MCP!AG21</f>
        <v/>
      </c>
      <c r="D494">
        <f>MCP!AL21</f>
        <v/>
      </c>
      <c r="E494" t="inlineStr">
        <is>
          <t>global</t>
        </is>
      </c>
      <c r="F494" t="inlineStr">
        <is>
          <t>global</t>
        </is>
      </c>
    </row>
    <row r="495">
      <c r="A495" t="inlineStr">
        <is>
          <t>BP MCP SS5</t>
        </is>
      </c>
      <c r="C495">
        <f>MCP!AG22</f>
        <v/>
      </c>
      <c r="D495">
        <f>MCP!AL22</f>
        <v/>
      </c>
      <c r="E495" t="inlineStr">
        <is>
          <t>global</t>
        </is>
      </c>
      <c r="F495" t="inlineStr">
        <is>
          <t>global</t>
        </is>
      </c>
    </row>
    <row r="496">
      <c r="A496" t="inlineStr">
        <is>
          <t>BP MCP SS5</t>
        </is>
      </c>
      <c r="C496">
        <f>MCP!AG23</f>
        <v/>
      </c>
      <c r="D496">
        <f>MCP!AL23</f>
        <v/>
      </c>
      <c r="E496" t="inlineStr">
        <is>
          <t>global</t>
        </is>
      </c>
      <c r="F496" t="inlineStr">
        <is>
          <t>global</t>
        </is>
      </c>
    </row>
    <row r="497">
      <c r="A497" t="inlineStr">
        <is>
          <t>BP MCP SS5</t>
        </is>
      </c>
      <c r="C497">
        <f>MCP!AG24</f>
        <v/>
      </c>
      <c r="D497">
        <f>MCP!AL24</f>
        <v/>
      </c>
      <c r="E497" t="inlineStr">
        <is>
          <t>global</t>
        </is>
      </c>
      <c r="F497" t="inlineStr">
        <is>
          <t>global</t>
        </is>
      </c>
    </row>
    <row r="498">
      <c r="A498" t="inlineStr">
        <is>
          <t>BP MCP SS5</t>
        </is>
      </c>
      <c r="C498">
        <f>MCP!AG25</f>
        <v/>
      </c>
      <c r="D498">
        <f>MCP!AL25</f>
        <v/>
      </c>
      <c r="E498" t="inlineStr">
        <is>
          <t>global</t>
        </is>
      </c>
      <c r="F498" t="inlineStr">
        <is>
          <t>global</t>
        </is>
      </c>
    </row>
    <row r="499">
      <c r="A499" t="inlineStr">
        <is>
          <t>BP MCP SS5</t>
        </is>
      </c>
      <c r="C499">
        <f>MCP!AG26</f>
        <v/>
      </c>
      <c r="D499">
        <f>MCP!AL26</f>
        <v/>
      </c>
      <c r="E499" t="inlineStr">
        <is>
          <t>global</t>
        </is>
      </c>
      <c r="F499" t="inlineStr">
        <is>
          <t>global</t>
        </is>
      </c>
    </row>
    <row r="500">
      <c r="A500" t="inlineStr">
        <is>
          <t>BP MCP SS5</t>
        </is>
      </c>
      <c r="C500">
        <f>MCP!AG27</f>
        <v/>
      </c>
      <c r="D500">
        <f>MCP!AL27</f>
        <v/>
      </c>
      <c r="E500" t="inlineStr">
        <is>
          <t>global</t>
        </is>
      </c>
      <c r="F500" t="inlineStr">
        <is>
          <t>global</t>
        </is>
      </c>
    </row>
    <row r="501">
      <c r="A501" t="inlineStr">
        <is>
          <t>BP MCP SS5</t>
        </is>
      </c>
      <c r="C501">
        <f>MCP!AG28</f>
        <v/>
      </c>
      <c r="D501">
        <f>MCP!AL28</f>
        <v/>
      </c>
      <c r="E501" t="inlineStr">
        <is>
          <t>global</t>
        </is>
      </c>
      <c r="F501" t="inlineStr">
        <is>
          <t>global</t>
        </is>
      </c>
    </row>
    <row r="502">
      <c r="A502" t="inlineStr">
        <is>
          <t>BP MCP SS5</t>
        </is>
      </c>
      <c r="C502">
        <f>MCP!AG29</f>
        <v/>
      </c>
      <c r="D502">
        <f>MCP!AL29</f>
        <v/>
      </c>
      <c r="E502" t="inlineStr">
        <is>
          <t>global</t>
        </is>
      </c>
      <c r="F502" t="inlineStr">
        <is>
          <t>global</t>
        </is>
      </c>
    </row>
    <row r="503">
      <c r="A503" t="inlineStr">
        <is>
          <t>BP MCP SS5</t>
        </is>
      </c>
      <c r="C503">
        <f>MCP!AG30</f>
        <v/>
      </c>
      <c r="D503">
        <f>MCP!AL30</f>
        <v/>
      </c>
      <c r="E503" t="inlineStr">
        <is>
          <t>global</t>
        </is>
      </c>
      <c r="F503" t="inlineStr">
        <is>
          <t>global</t>
        </is>
      </c>
    </row>
    <row r="504">
      <c r="A504" t="inlineStr">
        <is>
          <t>BP MCP SS5</t>
        </is>
      </c>
      <c r="C504">
        <f>MCP!AG31</f>
        <v/>
      </c>
      <c r="D504">
        <f>MCP!AL31</f>
        <v/>
      </c>
      <c r="E504" t="inlineStr">
        <is>
          <t>global</t>
        </is>
      </c>
      <c r="F504" t="inlineStr">
        <is>
          <t>global</t>
        </is>
      </c>
    </row>
    <row r="505">
      <c r="A505" t="inlineStr">
        <is>
          <t>BP MCP SS5</t>
        </is>
      </c>
      <c r="C505">
        <f>MCP!AG32</f>
        <v/>
      </c>
      <c r="D505">
        <f>MCP!AL32</f>
        <v/>
      </c>
      <c r="E505" t="inlineStr">
        <is>
          <t>global</t>
        </is>
      </c>
      <c r="F505" t="inlineStr">
        <is>
          <t>global</t>
        </is>
      </c>
    </row>
    <row r="506">
      <c r="A506" t="inlineStr">
        <is>
          <t>BP MCP SS5</t>
        </is>
      </c>
      <c r="C506">
        <f>MCP!AG33</f>
        <v/>
      </c>
      <c r="D506">
        <f>MCP!AL33</f>
        <v/>
      </c>
      <c r="E506" t="inlineStr">
        <is>
          <t>global</t>
        </is>
      </c>
      <c r="F506" t="inlineStr">
        <is>
          <t>global</t>
        </is>
      </c>
    </row>
    <row r="507">
      <c r="A507" t="inlineStr">
        <is>
          <t>BP MCP SS5</t>
        </is>
      </c>
      <c r="C507">
        <f>MCP!AG34</f>
        <v/>
      </c>
      <c r="D507">
        <f>MCP!AL34</f>
        <v/>
      </c>
      <c r="E507" t="inlineStr">
        <is>
          <t>global</t>
        </is>
      </c>
      <c r="F507" t="inlineStr">
        <is>
          <t>global</t>
        </is>
      </c>
    </row>
    <row r="508">
      <c r="A508" t="inlineStr">
        <is>
          <t>BP MCP SS5</t>
        </is>
      </c>
      <c r="C508">
        <f>MCP!AG35</f>
        <v/>
      </c>
      <c r="D508">
        <f>MCP!AL35</f>
        <v/>
      </c>
      <c r="E508" t="inlineStr">
        <is>
          <t>global</t>
        </is>
      </c>
      <c r="F508" t="inlineStr">
        <is>
          <t>global</t>
        </is>
      </c>
    </row>
    <row r="509">
      <c r="A509" t="inlineStr">
        <is>
          <t>BP MCP SS5</t>
        </is>
      </c>
      <c r="C509">
        <f>MCP!AG36</f>
        <v/>
      </c>
      <c r="D509">
        <f>MCP!AL36</f>
        <v/>
      </c>
      <c r="E509" t="inlineStr">
        <is>
          <t>global</t>
        </is>
      </c>
      <c r="F509" t="inlineStr">
        <is>
          <t>global</t>
        </is>
      </c>
    </row>
    <row r="510">
      <c r="A510" t="inlineStr">
        <is>
          <t>BP MCP SS5</t>
        </is>
      </c>
      <c r="C510">
        <f>MCP!AG37</f>
        <v/>
      </c>
      <c r="D510">
        <f>MCP!AL37</f>
        <v/>
      </c>
      <c r="E510" t="inlineStr">
        <is>
          <t>global</t>
        </is>
      </c>
      <c r="F510" t="inlineStr">
        <is>
          <t>global</t>
        </is>
      </c>
    </row>
    <row r="511">
      <c r="A511" t="inlineStr">
        <is>
          <t>BP MCP SS5</t>
        </is>
      </c>
      <c r="C511">
        <f>MCP!AG38</f>
        <v/>
      </c>
      <c r="D511">
        <f>MCP!AL38</f>
        <v/>
      </c>
      <c r="E511" t="inlineStr">
        <is>
          <t>global</t>
        </is>
      </c>
      <c r="F511" t="inlineStr">
        <is>
          <t>global</t>
        </is>
      </c>
    </row>
    <row r="512">
      <c r="A512" t="inlineStr">
        <is>
          <t>BP MCP SS5</t>
        </is>
      </c>
      <c r="C512">
        <f>MCP!AG39</f>
        <v/>
      </c>
      <c r="D512">
        <f>MCP!AL39</f>
        <v/>
      </c>
      <c r="E512" t="inlineStr">
        <is>
          <t>global</t>
        </is>
      </c>
      <c r="F512" t="inlineStr">
        <is>
          <t>global</t>
        </is>
      </c>
    </row>
    <row r="513">
      <c r="A513" t="inlineStr">
        <is>
          <t>BP MCP SS5</t>
        </is>
      </c>
      <c r="C513">
        <f>MCP!AG40</f>
        <v/>
      </c>
      <c r="D513">
        <f>MCP!AL40</f>
        <v/>
      </c>
      <c r="E513" t="inlineStr">
        <is>
          <t>global</t>
        </is>
      </c>
      <c r="F513" t="inlineStr">
        <is>
          <t>global</t>
        </is>
      </c>
    </row>
    <row r="514">
      <c r="A514" t="inlineStr">
        <is>
          <t>BP MCP SS5</t>
        </is>
      </c>
      <c r="C514">
        <f>MCP!AG41</f>
        <v/>
      </c>
      <c r="D514">
        <f>MCP!AL41</f>
        <v/>
      </c>
      <c r="E514" t="inlineStr">
        <is>
          <t>global</t>
        </is>
      </c>
      <c r="F514" t="inlineStr">
        <is>
          <t>global</t>
        </is>
      </c>
    </row>
    <row r="515">
      <c r="A515" t="inlineStr">
        <is>
          <t>BP MCP SS5</t>
        </is>
      </c>
      <c r="C515">
        <f>MCP!AG42</f>
        <v/>
      </c>
      <c r="D515">
        <f>MCP!AL42</f>
        <v/>
      </c>
      <c r="E515" t="inlineStr">
        <is>
          <t>global</t>
        </is>
      </c>
      <c r="F515" t="inlineStr">
        <is>
          <t>global</t>
        </is>
      </c>
    </row>
    <row r="516">
      <c r="A516" t="inlineStr">
        <is>
          <t>BP MCP SS5</t>
        </is>
      </c>
      <c r="C516">
        <f>MCP!AG43</f>
        <v/>
      </c>
      <c r="D516">
        <f>MCP!AL43</f>
        <v/>
      </c>
      <c r="E516" t="inlineStr">
        <is>
          <t>global</t>
        </is>
      </c>
      <c r="F516" t="inlineStr">
        <is>
          <t>global</t>
        </is>
      </c>
    </row>
    <row r="517">
      <c r="A517" t="inlineStr">
        <is>
          <t>BP MCP SS5</t>
        </is>
      </c>
      <c r="C517">
        <f>MCP!AG44</f>
        <v/>
      </c>
      <c r="D517">
        <f>MCP!AL44</f>
        <v/>
      </c>
      <c r="E517" t="inlineStr">
        <is>
          <t>global</t>
        </is>
      </c>
      <c r="F517" t="inlineStr">
        <is>
          <t>global</t>
        </is>
      </c>
    </row>
    <row r="518">
      <c r="A518" t="inlineStr">
        <is>
          <t>BP MCP SS5</t>
        </is>
      </c>
      <c r="C518">
        <f>MCP!AG45</f>
        <v/>
      </c>
      <c r="D518">
        <f>MCP!AL45</f>
        <v/>
      </c>
      <c r="E518" t="inlineStr">
        <is>
          <t>global</t>
        </is>
      </c>
      <c r="F518" t="inlineStr">
        <is>
          <t>global</t>
        </is>
      </c>
    </row>
    <row r="519">
      <c r="A519" t="inlineStr">
        <is>
          <t>BP MCP SS5</t>
        </is>
      </c>
      <c r="C519">
        <f>MCP!AG46</f>
        <v/>
      </c>
      <c r="D519">
        <f>MCP!AL46</f>
        <v/>
      </c>
      <c r="E519" t="inlineStr">
        <is>
          <t>global</t>
        </is>
      </c>
      <c r="F519" t="inlineStr">
        <is>
          <t>global</t>
        </is>
      </c>
    </row>
    <row r="520">
      <c r="A520" t="inlineStr">
        <is>
          <t>BP MCP SS5</t>
        </is>
      </c>
      <c r="C520">
        <f>MCP!AG47</f>
        <v/>
      </c>
      <c r="D520">
        <f>MCP!AL47</f>
        <v/>
      </c>
      <c r="E520" t="inlineStr">
        <is>
          <t>global</t>
        </is>
      </c>
      <c r="F520" t="inlineStr">
        <is>
          <t>global</t>
        </is>
      </c>
    </row>
    <row r="521">
      <c r="A521" t="inlineStr">
        <is>
          <t>BP MCP SS5</t>
        </is>
      </c>
      <c r="C521">
        <f>MCP!AG48</f>
        <v/>
      </c>
      <c r="D521">
        <f>MCP!AL48</f>
        <v/>
      </c>
      <c r="E521" t="inlineStr">
        <is>
          <t>global</t>
        </is>
      </c>
      <c r="F521" t="inlineStr">
        <is>
          <t>global</t>
        </is>
      </c>
    </row>
    <row r="522">
      <c r="A522" t="inlineStr">
        <is>
          <t>BP MCP SS5</t>
        </is>
      </c>
      <c r="C522">
        <f>MCP!AG49</f>
        <v/>
      </c>
      <c r="D522">
        <f>MCP!AL49</f>
        <v/>
      </c>
      <c r="E522" t="inlineStr">
        <is>
          <t>global</t>
        </is>
      </c>
      <c r="F522" t="inlineStr">
        <is>
          <t>global</t>
        </is>
      </c>
    </row>
    <row r="523">
      <c r="A523" t="inlineStr">
        <is>
          <t>BP MCP SS5</t>
        </is>
      </c>
      <c r="C523">
        <f>MCP!AG50</f>
        <v/>
      </c>
      <c r="D523">
        <f>MCP!AL50</f>
        <v/>
      </c>
      <c r="E523" t="inlineStr">
        <is>
          <t>global</t>
        </is>
      </c>
      <c r="F523" t="inlineStr">
        <is>
          <t>global</t>
        </is>
      </c>
    </row>
    <row r="524">
      <c r="A524" t="inlineStr">
        <is>
          <t>BP MCP SS5</t>
        </is>
      </c>
      <c r="C524">
        <f>MCP!AG51</f>
        <v/>
      </c>
      <c r="D524">
        <f>MCP!AL51</f>
        <v/>
      </c>
      <c r="E524" t="inlineStr">
        <is>
          <t>global</t>
        </is>
      </c>
      <c r="F524" t="inlineStr">
        <is>
          <t>global</t>
        </is>
      </c>
    </row>
    <row r="525">
      <c r="A525" t="inlineStr">
        <is>
          <t>BP MCP SS5</t>
        </is>
      </c>
      <c r="C525">
        <f>MCP!AG52</f>
        <v/>
      </c>
      <c r="D525">
        <f>MCP!AL52</f>
        <v/>
      </c>
      <c r="E525" t="inlineStr">
        <is>
          <t>global</t>
        </is>
      </c>
      <c r="F525" t="inlineStr">
        <is>
          <t>global</t>
        </is>
      </c>
    </row>
    <row r="526">
      <c r="A526" t="inlineStr">
        <is>
          <t>BP MCP SS5</t>
        </is>
      </c>
      <c r="C526">
        <f>MCP!AG53</f>
        <v/>
      </c>
      <c r="D526">
        <f>MCP!AL53</f>
        <v/>
      </c>
      <c r="E526" t="inlineStr">
        <is>
          <t>global</t>
        </is>
      </c>
      <c r="F526" t="inlineStr">
        <is>
          <t>global</t>
        </is>
      </c>
    </row>
    <row r="527">
      <c r="A527" t="inlineStr">
        <is>
          <t>BP MCP SS5</t>
        </is>
      </c>
      <c r="C527">
        <f>MCP!AG54</f>
        <v/>
      </c>
      <c r="D527">
        <f>MCP!AL54</f>
        <v/>
      </c>
      <c r="E527" t="inlineStr">
        <is>
          <t>global</t>
        </is>
      </c>
      <c r="F527" t="inlineStr">
        <is>
          <t>global</t>
        </is>
      </c>
    </row>
    <row r="528">
      <c r="A528" t="inlineStr">
        <is>
          <t>BP MCP SS5</t>
        </is>
      </c>
      <c r="C528">
        <f>MCP!AG55</f>
        <v/>
      </c>
      <c r="D528">
        <f>MCP!AL55</f>
        <v/>
      </c>
      <c r="E528" t="inlineStr">
        <is>
          <t>global</t>
        </is>
      </c>
      <c r="F528" t="inlineStr">
        <is>
          <t>global</t>
        </is>
      </c>
    </row>
    <row r="529">
      <c r="A529" t="inlineStr">
        <is>
          <t>BP MCP SS5</t>
        </is>
      </c>
      <c r="C529">
        <f>MCP!AG56</f>
        <v/>
      </c>
      <c r="D529">
        <f>MCP!AL56</f>
        <v/>
      </c>
      <c r="E529" t="inlineStr">
        <is>
          <t>global</t>
        </is>
      </c>
      <c r="F529" t="inlineStr">
        <is>
          <t>global</t>
        </is>
      </c>
    </row>
    <row r="530">
      <c r="A530" t="inlineStr">
        <is>
          <t>BP MCP SS5</t>
        </is>
      </c>
      <c r="C530">
        <f>MCP!AG57</f>
        <v/>
      </c>
      <c r="D530">
        <f>MCP!AL57</f>
        <v/>
      </c>
      <c r="E530" t="inlineStr">
        <is>
          <t>global</t>
        </is>
      </c>
      <c r="F530" t="inlineStr">
        <is>
          <t>global</t>
        </is>
      </c>
    </row>
    <row r="531">
      <c r="A531" t="inlineStr">
        <is>
          <t>BP MCP SS5</t>
        </is>
      </c>
      <c r="C531">
        <f>MCP!AG58</f>
        <v/>
      </c>
      <c r="D531">
        <f>MCP!AL58</f>
        <v/>
      </c>
      <c r="E531" t="inlineStr">
        <is>
          <t>global</t>
        </is>
      </c>
      <c r="F531" t="inlineStr">
        <is>
          <t>global</t>
        </is>
      </c>
    </row>
    <row r="532">
      <c r="A532" t="inlineStr">
        <is>
          <t>BP MCP SS5</t>
        </is>
      </c>
      <c r="C532">
        <f>MCP!AG59</f>
        <v/>
      </c>
      <c r="D532">
        <f>MCP!AL59</f>
        <v/>
      </c>
      <c r="E532" t="inlineStr">
        <is>
          <t>global</t>
        </is>
      </c>
      <c r="F532" t="inlineStr">
        <is>
          <t>global</t>
        </is>
      </c>
    </row>
    <row r="533">
      <c r="A533" t="inlineStr">
        <is>
          <t>BP MCP SS5</t>
        </is>
      </c>
      <c r="C533">
        <f>MCP!AG60</f>
        <v/>
      </c>
      <c r="D533">
        <f>MCP!AL60</f>
        <v/>
      </c>
      <c r="E533" t="inlineStr">
        <is>
          <t>global</t>
        </is>
      </c>
      <c r="F533" t="inlineStr">
        <is>
          <t>global</t>
        </is>
      </c>
    </row>
    <row r="534">
      <c r="A534" t="inlineStr">
        <is>
          <t>BP MCP SS5</t>
        </is>
      </c>
      <c r="C534">
        <f>MCP!AG61</f>
        <v/>
      </c>
      <c r="D534">
        <f>MCP!AL61</f>
        <v/>
      </c>
      <c r="E534" t="inlineStr">
        <is>
          <t>global</t>
        </is>
      </c>
      <c r="F534" t="inlineStr">
        <is>
          <t>global</t>
        </is>
      </c>
    </row>
    <row r="535">
      <c r="A535" t="inlineStr">
        <is>
          <t>BP MCP SS5</t>
        </is>
      </c>
      <c r="C535">
        <f>MCP!AG62</f>
        <v/>
      </c>
      <c r="D535">
        <f>MCP!AL62</f>
        <v/>
      </c>
      <c r="E535" t="inlineStr">
        <is>
          <t>global</t>
        </is>
      </c>
      <c r="F535" t="inlineStr">
        <is>
          <t>global</t>
        </is>
      </c>
    </row>
    <row r="536">
      <c r="A536" t="inlineStr">
        <is>
          <t>BP MCP SS5</t>
        </is>
      </c>
      <c r="C536">
        <f>MCP!AG63</f>
        <v/>
      </c>
      <c r="D536">
        <f>MCP!AL63</f>
        <v/>
      </c>
      <c r="E536" t="inlineStr">
        <is>
          <t>global</t>
        </is>
      </c>
      <c r="F536" t="inlineStr">
        <is>
          <t>global</t>
        </is>
      </c>
    </row>
    <row r="537">
      <c r="A537" t="inlineStr">
        <is>
          <t>BP MCP SS5</t>
        </is>
      </c>
      <c r="C537">
        <f>MCP!AG64</f>
        <v/>
      </c>
      <c r="D537">
        <f>MCP!AL64</f>
        <v/>
      </c>
      <c r="E537" t="inlineStr">
        <is>
          <t>global</t>
        </is>
      </c>
      <c r="F537" t="inlineStr">
        <is>
          <t>global</t>
        </is>
      </c>
    </row>
    <row r="538">
      <c r="A538" t="inlineStr">
        <is>
          <t>BP MCP SS5</t>
        </is>
      </c>
      <c r="C538">
        <f>MCP!AG65</f>
        <v/>
      </c>
      <c r="D538">
        <f>MCP!AL65</f>
        <v/>
      </c>
      <c r="E538" t="inlineStr">
        <is>
          <t>global</t>
        </is>
      </c>
      <c r="F538" t="inlineStr">
        <is>
          <t>global</t>
        </is>
      </c>
    </row>
    <row r="539">
      <c r="A539" t="inlineStr">
        <is>
          <t>BP MCP SS5</t>
        </is>
      </c>
      <c r="C539">
        <f>MCP!AG66</f>
        <v/>
      </c>
      <c r="D539">
        <f>MCP!AL66</f>
        <v/>
      </c>
      <c r="E539" t="inlineStr">
        <is>
          <t>global</t>
        </is>
      </c>
      <c r="F539" t="inlineStr">
        <is>
          <t>global</t>
        </is>
      </c>
    </row>
    <row r="540">
      <c r="A540" t="inlineStr">
        <is>
          <t>BP MCP SS5</t>
        </is>
      </c>
      <c r="C540">
        <f>MCP!AG67</f>
        <v/>
      </c>
      <c r="D540">
        <f>MCP!AL67</f>
        <v/>
      </c>
      <c r="E540" t="inlineStr">
        <is>
          <t>global</t>
        </is>
      </c>
      <c r="F540" t="inlineStr">
        <is>
          <t>global</t>
        </is>
      </c>
    </row>
    <row r="541">
      <c r="A541" t="inlineStr">
        <is>
          <t>BP MCP SS5</t>
        </is>
      </c>
      <c r="C541">
        <f>MCP!AG68</f>
        <v/>
      </c>
      <c r="D541">
        <f>MCP!AL68</f>
        <v/>
      </c>
      <c r="E541" t="inlineStr">
        <is>
          <t>global</t>
        </is>
      </c>
      <c r="F541" t="inlineStr">
        <is>
          <t>global</t>
        </is>
      </c>
    </row>
    <row r="542">
      <c r="A542" t="inlineStr">
        <is>
          <t>BP MCP SS5</t>
        </is>
      </c>
      <c r="C542">
        <f>MCP!AG69</f>
        <v/>
      </c>
      <c r="D542">
        <f>MCP!AL69</f>
        <v/>
      </c>
      <c r="E542" t="inlineStr">
        <is>
          <t>global</t>
        </is>
      </c>
      <c r="F542" t="inlineStr">
        <is>
          <t>global</t>
        </is>
      </c>
    </row>
    <row r="543">
      <c r="A543" t="inlineStr">
        <is>
          <t>BP MCP SS5</t>
        </is>
      </c>
      <c r="C543">
        <f>MCP!AG70</f>
        <v/>
      </c>
      <c r="D543">
        <f>MCP!AL70</f>
        <v/>
      </c>
      <c r="E543" t="inlineStr">
        <is>
          <t>global</t>
        </is>
      </c>
      <c r="F543" t="inlineStr">
        <is>
          <t>global</t>
        </is>
      </c>
    </row>
    <row r="544">
      <c r="A544" t="inlineStr">
        <is>
          <t>BP MCP SS5</t>
        </is>
      </c>
      <c r="C544">
        <f>MCP!AG71</f>
        <v/>
      </c>
      <c r="D544">
        <f>MCP!AL71</f>
        <v/>
      </c>
      <c r="E544" t="inlineStr">
        <is>
          <t>global</t>
        </is>
      </c>
      <c r="F544" t="inlineStr">
        <is>
          <t>global</t>
        </is>
      </c>
    </row>
    <row r="545">
      <c r="A545" t="inlineStr">
        <is>
          <t>BP MCP SS5</t>
        </is>
      </c>
      <c r="C545">
        <f>MCP!AG72</f>
        <v/>
      </c>
      <c r="D545">
        <f>MCP!AL72</f>
        <v/>
      </c>
      <c r="E545" t="inlineStr">
        <is>
          <t>global</t>
        </is>
      </c>
      <c r="F545" t="inlineStr">
        <is>
          <t>global</t>
        </is>
      </c>
    </row>
    <row r="546">
      <c r="A546" t="inlineStr">
        <is>
          <t>BP MCP SS5</t>
        </is>
      </c>
      <c r="C546">
        <f>MCP!AG73</f>
        <v/>
      </c>
      <c r="D546">
        <f>MCP!AL73</f>
        <v/>
      </c>
      <c r="E546" t="inlineStr">
        <is>
          <t>global</t>
        </is>
      </c>
      <c r="F546" t="inlineStr">
        <is>
          <t>global</t>
        </is>
      </c>
    </row>
    <row r="547">
      <c r="A547" t="inlineStr">
        <is>
          <t>BP MCP SS5</t>
        </is>
      </c>
      <c r="C547">
        <f>MCP!AG74</f>
        <v/>
      </c>
      <c r="D547">
        <f>MCP!AL74</f>
        <v/>
      </c>
      <c r="E547" t="inlineStr">
        <is>
          <t>global</t>
        </is>
      </c>
      <c r="F547" t="inlineStr">
        <is>
          <t>global</t>
        </is>
      </c>
    </row>
    <row r="548">
      <c r="A548" t="inlineStr">
        <is>
          <t>BP MCP SS5</t>
        </is>
      </c>
      <c r="C548">
        <f>MCP!AG75</f>
        <v/>
      </c>
      <c r="D548">
        <f>MCP!AL75</f>
        <v/>
      </c>
      <c r="E548" t="inlineStr">
        <is>
          <t>global</t>
        </is>
      </c>
      <c r="F548" t="inlineStr">
        <is>
          <t>global</t>
        </is>
      </c>
    </row>
    <row r="549">
      <c r="A549" t="inlineStr">
        <is>
          <t>BP MCP SS5</t>
        </is>
      </c>
      <c r="C549">
        <f>MCP!AG76</f>
        <v/>
      </c>
      <c r="D549">
        <f>MCP!AL76</f>
        <v/>
      </c>
      <c r="E549" t="inlineStr">
        <is>
          <t>global</t>
        </is>
      </c>
      <c r="F549" t="inlineStr">
        <is>
          <t>global</t>
        </is>
      </c>
    </row>
    <row r="550">
      <c r="A550" t="inlineStr">
        <is>
          <t>BP MCP SS5</t>
        </is>
      </c>
      <c r="C550">
        <f>MCP!AG77</f>
        <v/>
      </c>
      <c r="D550">
        <f>MCP!AL77</f>
        <v/>
      </c>
      <c r="E550" t="inlineStr">
        <is>
          <t>global</t>
        </is>
      </c>
      <c r="F550" t="inlineStr">
        <is>
          <t>global</t>
        </is>
      </c>
    </row>
    <row r="551">
      <c r="A551" t="inlineStr">
        <is>
          <t>BP MCP SS5</t>
        </is>
      </c>
      <c r="C551">
        <f>MCP!AG78</f>
        <v/>
      </c>
      <c r="D551">
        <f>MCP!AL78</f>
        <v/>
      </c>
      <c r="E551" t="inlineStr">
        <is>
          <t>global</t>
        </is>
      </c>
      <c r="F551" t="inlineStr">
        <is>
          <t>global</t>
        </is>
      </c>
    </row>
    <row r="552">
      <c r="A552" t="inlineStr">
        <is>
          <t>BP MCP SS5</t>
        </is>
      </c>
      <c r="C552">
        <f>MCP!AG79</f>
        <v/>
      </c>
      <c r="D552">
        <f>MCP!AL79</f>
        <v/>
      </c>
      <c r="E552" t="inlineStr">
        <is>
          <t>global</t>
        </is>
      </c>
      <c r="F552" t="inlineStr">
        <is>
          <t>global</t>
        </is>
      </c>
    </row>
    <row r="553">
      <c r="A553" t="inlineStr">
        <is>
          <t>BP MCP SS5</t>
        </is>
      </c>
      <c r="C553">
        <f>MCP!AG80</f>
        <v/>
      </c>
      <c r="D553">
        <f>MCP!AL80</f>
        <v/>
      </c>
      <c r="E553" t="inlineStr">
        <is>
          <t>global</t>
        </is>
      </c>
      <c r="F553" t="inlineStr">
        <is>
          <t>global</t>
        </is>
      </c>
    </row>
    <row r="554">
      <c r="A554" t="inlineStr">
        <is>
          <t>BP MCP SS5</t>
        </is>
      </c>
      <c r="C554">
        <f>MCP!AG81</f>
        <v/>
      </c>
      <c r="D554">
        <f>MCP!AL81</f>
        <v/>
      </c>
      <c r="E554" t="inlineStr">
        <is>
          <t>global</t>
        </is>
      </c>
      <c r="F554" t="inlineStr">
        <is>
          <t>global</t>
        </is>
      </c>
    </row>
    <row r="555">
      <c r="A555" t="inlineStr">
        <is>
          <t>BP MCP SS5</t>
        </is>
      </c>
      <c r="C555">
        <f>MCP!AG82</f>
        <v/>
      </c>
      <c r="D555">
        <f>MCP!AL82</f>
        <v/>
      </c>
      <c r="E555" t="inlineStr">
        <is>
          <t>global</t>
        </is>
      </c>
      <c r="F555" t="inlineStr">
        <is>
          <t>global</t>
        </is>
      </c>
    </row>
    <row r="556">
      <c r="A556" t="inlineStr">
        <is>
          <t>BP MCP SS5</t>
        </is>
      </c>
      <c r="C556">
        <f>MCP!AG83</f>
        <v/>
      </c>
      <c r="D556">
        <f>MCP!AL83</f>
        <v/>
      </c>
      <c r="E556" t="inlineStr">
        <is>
          <t>global</t>
        </is>
      </c>
      <c r="F556" t="inlineStr">
        <is>
          <t>global</t>
        </is>
      </c>
    </row>
    <row r="557">
      <c r="A557" t="inlineStr">
        <is>
          <t>BP MCP SS5</t>
        </is>
      </c>
      <c r="C557">
        <f>MCP!AG84</f>
        <v/>
      </c>
      <c r="D557">
        <f>MCP!AL84</f>
        <v/>
      </c>
      <c r="E557" t="inlineStr">
        <is>
          <t>global</t>
        </is>
      </c>
      <c r="F557" t="inlineStr">
        <is>
          <t>global</t>
        </is>
      </c>
    </row>
    <row r="558">
      <c r="A558" t="inlineStr">
        <is>
          <t>BP MCP SS5</t>
        </is>
      </c>
      <c r="C558">
        <f>MCP!AG85</f>
        <v/>
      </c>
      <c r="D558">
        <f>MCP!AL85</f>
        <v/>
      </c>
      <c r="E558" t="inlineStr">
        <is>
          <t>global</t>
        </is>
      </c>
      <c r="F558" t="inlineStr">
        <is>
          <t>global</t>
        </is>
      </c>
    </row>
    <row r="559">
      <c r="A559" t="inlineStr">
        <is>
          <t>BP MCP SS5</t>
        </is>
      </c>
      <c r="C559">
        <f>MCP!AG86</f>
        <v/>
      </c>
      <c r="D559">
        <f>MCP!AL86</f>
        <v/>
      </c>
      <c r="E559" t="inlineStr">
        <is>
          <t>global</t>
        </is>
      </c>
      <c r="F559" t="inlineStr">
        <is>
          <t>global</t>
        </is>
      </c>
    </row>
    <row r="560">
      <c r="A560" t="inlineStr">
        <is>
          <t>BP MCP SS5</t>
        </is>
      </c>
      <c r="C560">
        <f>MCP!AG87</f>
        <v/>
      </c>
      <c r="D560">
        <f>MCP!AL87</f>
        <v/>
      </c>
      <c r="E560" t="inlineStr">
        <is>
          <t>global</t>
        </is>
      </c>
      <c r="F560" t="inlineStr">
        <is>
          <t>global</t>
        </is>
      </c>
    </row>
    <row r="561">
      <c r="A561" t="inlineStr">
        <is>
          <t>BP MCP SS5</t>
        </is>
      </c>
      <c r="C561">
        <f>MCP!AG88</f>
        <v/>
      </c>
      <c r="D561">
        <f>MCP!AL88</f>
        <v/>
      </c>
      <c r="E561" t="inlineStr">
        <is>
          <t>global</t>
        </is>
      </c>
      <c r="F561" t="inlineStr">
        <is>
          <t>global</t>
        </is>
      </c>
    </row>
    <row r="562">
      <c r="A562" t="inlineStr">
        <is>
          <t>BP MCP SS5</t>
        </is>
      </c>
      <c r="C562">
        <f>MCP!AG89</f>
        <v/>
      </c>
      <c r="D562">
        <f>MCP!AL89</f>
        <v/>
      </c>
      <c r="E562" t="inlineStr">
        <is>
          <t>global</t>
        </is>
      </c>
      <c r="F562" t="inlineStr">
        <is>
          <t>global</t>
        </is>
      </c>
    </row>
    <row r="563">
      <c r="A563" t="inlineStr">
        <is>
          <t>BP MCP SS5</t>
        </is>
      </c>
      <c r="C563">
        <f>MCP!AG90</f>
        <v/>
      </c>
      <c r="D563">
        <f>MCP!AL90</f>
        <v/>
      </c>
      <c r="E563" t="inlineStr">
        <is>
          <t>global</t>
        </is>
      </c>
      <c r="F563" t="inlineStr">
        <is>
          <t>global</t>
        </is>
      </c>
    </row>
    <row r="564">
      <c r="A564" t="inlineStr">
        <is>
          <t>BP MCP SS5</t>
        </is>
      </c>
      <c r="C564">
        <f>MCP!AG91</f>
        <v/>
      </c>
      <c r="D564">
        <f>MCP!AL91</f>
        <v/>
      </c>
      <c r="E564" t="inlineStr">
        <is>
          <t>global</t>
        </is>
      </c>
      <c r="F564" t="inlineStr">
        <is>
          <t>global</t>
        </is>
      </c>
    </row>
    <row r="565">
      <c r="A565" t="inlineStr">
        <is>
          <t>BP MCP SS5</t>
        </is>
      </c>
      <c r="C565">
        <f>MCP!AG92</f>
        <v/>
      </c>
      <c r="D565">
        <f>MCP!AL92</f>
        <v/>
      </c>
      <c r="E565" t="inlineStr">
        <is>
          <t>global</t>
        </is>
      </c>
      <c r="F565" t="inlineStr">
        <is>
          <t>global</t>
        </is>
      </c>
    </row>
    <row r="566">
      <c r="A566" t="inlineStr">
        <is>
          <t>BP MCP SS5</t>
        </is>
      </c>
      <c r="C566">
        <f>MCP!AG93</f>
        <v/>
      </c>
      <c r="D566">
        <f>MCP!AL93</f>
        <v/>
      </c>
      <c r="E566" t="inlineStr">
        <is>
          <t>global</t>
        </is>
      </c>
      <c r="F566" t="inlineStr">
        <is>
          <t>global</t>
        </is>
      </c>
    </row>
    <row r="567">
      <c r="A567" t="inlineStr">
        <is>
          <t>BP MCP SS5</t>
        </is>
      </c>
      <c r="C567">
        <f>MCP!AG94</f>
        <v/>
      </c>
      <c r="D567">
        <f>MCP!AL94</f>
        <v/>
      </c>
      <c r="E567" t="inlineStr">
        <is>
          <t>global</t>
        </is>
      </c>
      <c r="F567" t="inlineStr">
        <is>
          <t>global</t>
        </is>
      </c>
    </row>
    <row r="568">
      <c r="A568" t="inlineStr">
        <is>
          <t>BP MCP SS5</t>
        </is>
      </c>
      <c r="C568">
        <f>MCP!AG95</f>
        <v/>
      </c>
      <c r="D568">
        <f>MCP!AL95</f>
        <v/>
      </c>
      <c r="E568" t="inlineStr">
        <is>
          <t>global</t>
        </is>
      </c>
      <c r="F568" t="inlineStr">
        <is>
          <t>global</t>
        </is>
      </c>
    </row>
    <row r="569">
      <c r="A569" t="inlineStr">
        <is>
          <t>BP MCP SS5</t>
        </is>
      </c>
      <c r="C569">
        <f>MCP!AG96</f>
        <v/>
      </c>
      <c r="D569">
        <f>MCP!AL96</f>
        <v/>
      </c>
      <c r="E569" t="inlineStr">
        <is>
          <t>global</t>
        </is>
      </c>
      <c r="F569" t="inlineStr">
        <is>
          <t>global</t>
        </is>
      </c>
    </row>
    <row r="570">
      <c r="A570" t="inlineStr">
        <is>
          <t>BP MCP SS5</t>
        </is>
      </c>
      <c r="C570">
        <f>MCP!AG97</f>
        <v/>
      </c>
      <c r="D570">
        <f>MCP!AL97</f>
        <v/>
      </c>
      <c r="E570" t="inlineStr">
        <is>
          <t>global</t>
        </is>
      </c>
      <c r="F570" t="inlineStr">
        <is>
          <t>global</t>
        </is>
      </c>
    </row>
    <row r="571">
      <c r="A571" t="inlineStr">
        <is>
          <t>BP MCP SS5</t>
        </is>
      </c>
      <c r="C571">
        <f>MCP!AG98</f>
        <v/>
      </c>
      <c r="D571">
        <f>MCP!AL98</f>
        <v/>
      </c>
      <c r="E571" t="inlineStr">
        <is>
          <t>global</t>
        </is>
      </c>
      <c r="F571" t="inlineStr">
        <is>
          <t>global</t>
        </is>
      </c>
    </row>
    <row r="572">
      <c r="A572" t="inlineStr">
        <is>
          <t>BP MCP SS5</t>
        </is>
      </c>
      <c r="C572">
        <f>MCP!AG99</f>
        <v/>
      </c>
      <c r="D572">
        <f>MCP!AL99</f>
        <v/>
      </c>
      <c r="E572" t="inlineStr">
        <is>
          <t>global</t>
        </is>
      </c>
      <c r="F572" t="inlineStr">
        <is>
          <t>global</t>
        </is>
      </c>
    </row>
    <row r="573">
      <c r="A573" t="inlineStr">
        <is>
          <t>BP MCP SS5</t>
        </is>
      </c>
      <c r="C573">
        <f>MCP!AG100</f>
        <v/>
      </c>
      <c r="D573">
        <f>MCP!AL100</f>
        <v/>
      </c>
      <c r="E573" t="inlineStr">
        <is>
          <t>global</t>
        </is>
      </c>
      <c r="F573" t="inlineStr">
        <is>
          <t>global</t>
        </is>
      </c>
    </row>
    <row r="574">
      <c r="A574" t="inlineStr">
        <is>
          <t>BP MCP SS5</t>
        </is>
      </c>
      <c r="C574">
        <f>MCP!AG101</f>
        <v/>
      </c>
      <c r="D574">
        <f>MCP!AL101</f>
        <v/>
      </c>
      <c r="E574" t="inlineStr">
        <is>
          <t>global</t>
        </is>
      </c>
      <c r="F574" t="inlineStr">
        <is>
          <t>global</t>
        </is>
      </c>
    </row>
    <row r="575">
      <c r="A575" t="inlineStr">
        <is>
          <t>BP MCP SS5</t>
        </is>
      </c>
      <c r="C575">
        <f>MCP!AG102</f>
        <v/>
      </c>
      <c r="D575">
        <f>MCP!AL102</f>
        <v/>
      </c>
      <c r="E575" t="inlineStr">
        <is>
          <t>global</t>
        </is>
      </c>
      <c r="F575" t="inlineStr">
        <is>
          <t>global</t>
        </is>
      </c>
    </row>
    <row r="576">
      <c r="A576" t="inlineStr">
        <is>
          <t>BP MCP SS5</t>
        </is>
      </c>
      <c r="C576">
        <f>MCP!AG103</f>
        <v/>
      </c>
      <c r="D576">
        <f>MCP!AL103</f>
        <v/>
      </c>
      <c r="E576" t="inlineStr">
        <is>
          <t>global</t>
        </is>
      </c>
      <c r="F576" t="inlineStr">
        <is>
          <t>global</t>
        </is>
      </c>
    </row>
    <row r="577">
      <c r="A577" t="inlineStr">
        <is>
          <t>BP MCP SS5</t>
        </is>
      </c>
      <c r="C577">
        <f>MCP!AG104</f>
        <v/>
      </c>
      <c r="D577">
        <f>MCP!AL104</f>
        <v/>
      </c>
      <c r="E577" t="inlineStr">
        <is>
          <t>global</t>
        </is>
      </c>
      <c r="F577" t="inlineStr">
        <is>
          <t>global</t>
        </is>
      </c>
    </row>
    <row r="578">
      <c r="A578" t="inlineStr">
        <is>
          <t>BP MCP SS5</t>
        </is>
      </c>
      <c r="C578">
        <f>MCP!AG105</f>
        <v/>
      </c>
      <c r="D578">
        <f>MCP!AL105</f>
        <v/>
      </c>
      <c r="E578" t="inlineStr">
        <is>
          <t>global</t>
        </is>
      </c>
      <c r="F578" t="inlineStr">
        <is>
          <t>global</t>
        </is>
      </c>
    </row>
    <row r="579">
      <c r="A579" t="inlineStr">
        <is>
          <t>BP MCP SS5</t>
        </is>
      </c>
      <c r="C579">
        <f>MCP!AG106</f>
        <v/>
      </c>
      <c r="D579">
        <f>MCP!AL106</f>
        <v/>
      </c>
      <c r="E579" t="inlineStr">
        <is>
          <t>global</t>
        </is>
      </c>
      <c r="F579" t="inlineStr">
        <is>
          <t>global</t>
        </is>
      </c>
    </row>
    <row r="580">
      <c r="A580" t="inlineStr">
        <is>
          <t>BP MCP SS5</t>
        </is>
      </c>
      <c r="C580">
        <f>MCP!AG107</f>
        <v/>
      </c>
      <c r="D580">
        <f>MCP!AL107</f>
        <v/>
      </c>
      <c r="E580" t="inlineStr">
        <is>
          <t>global</t>
        </is>
      </c>
      <c r="F580" t="inlineStr">
        <is>
          <t>global</t>
        </is>
      </c>
    </row>
    <row r="581">
      <c r="A581" t="inlineStr">
        <is>
          <t>BP MCP SS5</t>
        </is>
      </c>
      <c r="C581">
        <f>MCP!AG108</f>
        <v/>
      </c>
      <c r="D581">
        <f>MCP!AL108</f>
        <v/>
      </c>
      <c r="E581" t="inlineStr">
        <is>
          <t>global</t>
        </is>
      </c>
      <c r="F581" t="inlineStr">
        <is>
          <t>global</t>
        </is>
      </c>
    </row>
    <row r="582">
      <c r="A582" t="inlineStr">
        <is>
          <t>BP MCP SS5</t>
        </is>
      </c>
      <c r="C582">
        <f>MCP!AG109</f>
        <v/>
      </c>
      <c r="D582">
        <f>MCP!AL109</f>
        <v/>
      </c>
      <c r="E582" t="inlineStr">
        <is>
          <t>global</t>
        </is>
      </c>
      <c r="F582" t="inlineStr">
        <is>
          <t>global</t>
        </is>
      </c>
    </row>
    <row r="583">
      <c r="A583" t="inlineStr">
        <is>
          <t>BP MCP SS5</t>
        </is>
      </c>
      <c r="C583">
        <f>MCP!AG110</f>
        <v/>
      </c>
      <c r="D583">
        <f>MCP!AL110</f>
        <v/>
      </c>
      <c r="E583" t="inlineStr">
        <is>
          <t>global</t>
        </is>
      </c>
      <c r="F583" t="inlineStr">
        <is>
          <t>global</t>
        </is>
      </c>
    </row>
    <row r="584">
      <c r="A584" t="inlineStr">
        <is>
          <t>BP MCP SS5</t>
        </is>
      </c>
      <c r="C584">
        <f>MCP!AG111</f>
        <v/>
      </c>
      <c r="D584">
        <f>MCP!AL111</f>
        <v/>
      </c>
      <c r="E584" t="inlineStr">
        <is>
          <t>global</t>
        </is>
      </c>
      <c r="F584" t="inlineStr">
        <is>
          <t>global</t>
        </is>
      </c>
    </row>
    <row r="585">
      <c r="A585" t="inlineStr">
        <is>
          <t>BP MCP SS5</t>
        </is>
      </c>
      <c r="C585">
        <f>MCP!AG112</f>
        <v/>
      </c>
      <c r="D585">
        <f>MCP!AL112</f>
        <v/>
      </c>
      <c r="E585" t="inlineStr">
        <is>
          <t>global</t>
        </is>
      </c>
      <c r="F585" t="inlineStr">
        <is>
          <t>global</t>
        </is>
      </c>
    </row>
    <row r="586">
      <c r="A586" t="inlineStr">
        <is>
          <t>BP MCP SS5</t>
        </is>
      </c>
      <c r="C586">
        <f>MCP!AG113</f>
        <v/>
      </c>
      <c r="D586">
        <f>MCP!AL113</f>
        <v/>
      </c>
      <c r="E586" t="inlineStr">
        <is>
          <t>global</t>
        </is>
      </c>
      <c r="F586" t="inlineStr">
        <is>
          <t>global</t>
        </is>
      </c>
    </row>
    <row r="587">
      <c r="A587" t="inlineStr">
        <is>
          <t>BP MCP SS5</t>
        </is>
      </c>
      <c r="C587">
        <f>MCP!AG114</f>
        <v/>
      </c>
      <c r="D587">
        <f>MCP!AL114</f>
        <v/>
      </c>
      <c r="E587" t="inlineStr">
        <is>
          <t>global</t>
        </is>
      </c>
      <c r="F587" t="inlineStr">
        <is>
          <t>global</t>
        </is>
      </c>
    </row>
    <row r="588">
      <c r="A588" t="inlineStr">
        <is>
          <t>BP MCP SS5</t>
        </is>
      </c>
      <c r="C588">
        <f>MCP!AG115</f>
        <v/>
      </c>
      <c r="D588">
        <f>MCP!AL115</f>
        <v/>
      </c>
      <c r="E588" t="inlineStr">
        <is>
          <t>global</t>
        </is>
      </c>
      <c r="F588" t="inlineStr">
        <is>
          <t>global</t>
        </is>
      </c>
    </row>
    <row r="589">
      <c r="A589" t="inlineStr">
        <is>
          <t>BP MCP SS5</t>
        </is>
      </c>
      <c r="C589">
        <f>MCP!AG116</f>
        <v/>
      </c>
      <c r="D589">
        <f>MCP!AL116</f>
        <v/>
      </c>
      <c r="E589" t="inlineStr">
        <is>
          <t>global</t>
        </is>
      </c>
      <c r="F589" t="inlineStr">
        <is>
          <t>global</t>
        </is>
      </c>
    </row>
    <row r="590">
      <c r="A590" t="inlineStr">
        <is>
          <t>BP MCP SS5</t>
        </is>
      </c>
      <c r="C590">
        <f>MCP!AG117</f>
        <v/>
      </c>
      <c r="D590">
        <f>MCP!AL117</f>
        <v/>
      </c>
      <c r="E590" t="inlineStr">
        <is>
          <t>global</t>
        </is>
      </c>
      <c r="F590" t="inlineStr">
        <is>
          <t>global</t>
        </is>
      </c>
    </row>
    <row r="591">
      <c r="A591" t="inlineStr">
        <is>
          <t>BP MCP SS5</t>
        </is>
      </c>
      <c r="C591">
        <f>MCP!AG118</f>
        <v/>
      </c>
      <c r="D591">
        <f>MCP!AL118</f>
        <v/>
      </c>
      <c r="E591" t="inlineStr">
        <is>
          <t>global</t>
        </is>
      </c>
      <c r="F591" t="inlineStr">
        <is>
          <t>global</t>
        </is>
      </c>
    </row>
    <row r="592">
      <c r="A592" t="inlineStr">
        <is>
          <t>BP MCP SS5</t>
        </is>
      </c>
      <c r="C592">
        <f>MCP!AG119</f>
        <v/>
      </c>
      <c r="D592">
        <f>MCP!AL119</f>
        <v/>
      </c>
      <c r="E592" t="inlineStr">
        <is>
          <t>global</t>
        </is>
      </c>
      <c r="F592" t="inlineStr">
        <is>
          <t>global</t>
        </is>
      </c>
    </row>
    <row r="593">
      <c r="A593" t="inlineStr">
        <is>
          <t>BP MCP SS5</t>
        </is>
      </c>
      <c r="C593">
        <f>MCP!AG120</f>
        <v/>
      </c>
      <c r="D593">
        <f>MCP!AL120</f>
        <v/>
      </c>
      <c r="E593" t="inlineStr">
        <is>
          <t>global</t>
        </is>
      </c>
      <c r="F593" t="inlineStr">
        <is>
          <t>global</t>
        </is>
      </c>
    </row>
    <row r="594">
      <c r="A594" t="inlineStr">
        <is>
          <t>BP MCP SS7</t>
        </is>
      </c>
      <c r="C594">
        <f>MCP!AG3</f>
        <v/>
      </c>
      <c r="D594">
        <f>MCP!AN3</f>
        <v/>
      </c>
      <c r="E594" t="inlineStr">
        <is>
          <t>global</t>
        </is>
      </c>
      <c r="F594" t="inlineStr">
        <is>
          <t>global</t>
        </is>
      </c>
    </row>
    <row r="595">
      <c r="A595" t="inlineStr">
        <is>
          <t>BP MCP SS7</t>
        </is>
      </c>
      <c r="C595">
        <f>MCP!AG4</f>
        <v/>
      </c>
      <c r="D595">
        <f>MCP!AN4</f>
        <v/>
      </c>
      <c r="E595" t="inlineStr">
        <is>
          <t>global</t>
        </is>
      </c>
      <c r="F595" t="inlineStr">
        <is>
          <t>global</t>
        </is>
      </c>
    </row>
    <row r="596">
      <c r="A596" t="inlineStr">
        <is>
          <t>BP MCP SS7</t>
        </is>
      </c>
      <c r="C596">
        <f>MCP!AG5</f>
        <v/>
      </c>
      <c r="D596">
        <f>MCP!AN5</f>
        <v/>
      </c>
      <c r="E596" t="inlineStr">
        <is>
          <t>global</t>
        </is>
      </c>
      <c r="F596" t="inlineStr">
        <is>
          <t>global</t>
        </is>
      </c>
    </row>
    <row r="597">
      <c r="A597" t="inlineStr">
        <is>
          <t>BP MCP SS7</t>
        </is>
      </c>
      <c r="C597">
        <f>MCP!AG6</f>
        <v/>
      </c>
      <c r="D597">
        <f>MCP!AN6</f>
        <v/>
      </c>
      <c r="E597" t="inlineStr">
        <is>
          <t>global</t>
        </is>
      </c>
      <c r="F597" t="inlineStr">
        <is>
          <t>global</t>
        </is>
      </c>
    </row>
    <row r="598">
      <c r="A598" t="inlineStr">
        <is>
          <t>BP MCP SS7</t>
        </is>
      </c>
      <c r="C598">
        <f>MCP!AG7</f>
        <v/>
      </c>
      <c r="D598">
        <f>MCP!AN7</f>
        <v/>
      </c>
      <c r="E598" t="inlineStr">
        <is>
          <t>global</t>
        </is>
      </c>
      <c r="F598" t="inlineStr">
        <is>
          <t>global</t>
        </is>
      </c>
    </row>
    <row r="599">
      <c r="A599" t="inlineStr">
        <is>
          <t>BP MCP SS7</t>
        </is>
      </c>
      <c r="C599">
        <f>MCP!AG8</f>
        <v/>
      </c>
      <c r="D599">
        <f>MCP!AN8</f>
        <v/>
      </c>
      <c r="E599" t="inlineStr">
        <is>
          <t>global</t>
        </is>
      </c>
      <c r="F599" t="inlineStr">
        <is>
          <t>global</t>
        </is>
      </c>
    </row>
    <row r="600">
      <c r="A600" t="inlineStr">
        <is>
          <t>BP MCP SS7</t>
        </is>
      </c>
      <c r="C600">
        <f>MCP!AG9</f>
        <v/>
      </c>
      <c r="D600">
        <f>MCP!AN9</f>
        <v/>
      </c>
      <c r="E600" t="inlineStr">
        <is>
          <t>global</t>
        </is>
      </c>
      <c r="F600" t="inlineStr">
        <is>
          <t>global</t>
        </is>
      </c>
    </row>
    <row r="601">
      <c r="A601" t="inlineStr">
        <is>
          <t>BP MCP SS7</t>
        </is>
      </c>
      <c r="C601">
        <f>MCP!AG10</f>
        <v/>
      </c>
      <c r="D601">
        <f>MCP!AN10</f>
        <v/>
      </c>
      <c r="E601" t="inlineStr">
        <is>
          <t>global</t>
        </is>
      </c>
      <c r="F601" t="inlineStr">
        <is>
          <t>global</t>
        </is>
      </c>
    </row>
    <row r="602">
      <c r="A602" t="inlineStr">
        <is>
          <t>BP MCP SS7</t>
        </is>
      </c>
      <c r="C602">
        <f>MCP!AG11</f>
        <v/>
      </c>
      <c r="D602">
        <f>MCP!AN11</f>
        <v/>
      </c>
      <c r="E602" t="inlineStr">
        <is>
          <t>global</t>
        </is>
      </c>
      <c r="F602" t="inlineStr">
        <is>
          <t>global</t>
        </is>
      </c>
    </row>
    <row r="603">
      <c r="A603" t="inlineStr">
        <is>
          <t>BP MCP SS7</t>
        </is>
      </c>
      <c r="C603">
        <f>MCP!AG12</f>
        <v/>
      </c>
      <c r="D603">
        <f>MCP!AN12</f>
        <v/>
      </c>
      <c r="E603" t="inlineStr">
        <is>
          <t>global</t>
        </is>
      </c>
      <c r="F603" t="inlineStr">
        <is>
          <t>global</t>
        </is>
      </c>
    </row>
    <row r="604">
      <c r="A604" t="inlineStr">
        <is>
          <t>BP MCP SS7</t>
        </is>
      </c>
      <c r="C604">
        <f>MCP!AG13</f>
        <v/>
      </c>
      <c r="D604">
        <f>MCP!AN13</f>
        <v/>
      </c>
      <c r="E604" t="inlineStr">
        <is>
          <t>global</t>
        </is>
      </c>
      <c r="F604" t="inlineStr">
        <is>
          <t>global</t>
        </is>
      </c>
    </row>
    <row r="605">
      <c r="A605" t="inlineStr">
        <is>
          <t>BP MCP SS7</t>
        </is>
      </c>
      <c r="C605">
        <f>MCP!AG14</f>
        <v/>
      </c>
      <c r="D605">
        <f>MCP!AN14</f>
        <v/>
      </c>
      <c r="E605" t="inlineStr">
        <is>
          <t>global</t>
        </is>
      </c>
      <c r="F605" t="inlineStr">
        <is>
          <t>global</t>
        </is>
      </c>
    </row>
    <row r="606">
      <c r="A606" t="inlineStr">
        <is>
          <t>BP MCP SS7</t>
        </is>
      </c>
      <c r="C606">
        <f>MCP!AG15</f>
        <v/>
      </c>
      <c r="D606">
        <f>MCP!AN15</f>
        <v/>
      </c>
      <c r="E606" t="inlineStr">
        <is>
          <t>global</t>
        </is>
      </c>
      <c r="F606" t="inlineStr">
        <is>
          <t>global</t>
        </is>
      </c>
    </row>
    <row r="607">
      <c r="A607" t="inlineStr">
        <is>
          <t>BP MCP SS7</t>
        </is>
      </c>
      <c r="C607">
        <f>MCP!AG16</f>
        <v/>
      </c>
      <c r="D607">
        <f>MCP!AN16</f>
        <v/>
      </c>
      <c r="E607" t="inlineStr">
        <is>
          <t>global</t>
        </is>
      </c>
      <c r="F607" t="inlineStr">
        <is>
          <t>global</t>
        </is>
      </c>
    </row>
    <row r="608">
      <c r="A608" t="inlineStr">
        <is>
          <t>BP MCP SS7</t>
        </is>
      </c>
      <c r="C608">
        <f>MCP!AG17</f>
        <v/>
      </c>
      <c r="D608">
        <f>MCP!AN17</f>
        <v/>
      </c>
      <c r="E608" t="inlineStr">
        <is>
          <t>global</t>
        </is>
      </c>
      <c r="F608" t="inlineStr">
        <is>
          <t>global</t>
        </is>
      </c>
    </row>
    <row r="609">
      <c r="A609" t="inlineStr">
        <is>
          <t>BP MCP SS7</t>
        </is>
      </c>
      <c r="C609">
        <f>MCP!AG18</f>
        <v/>
      </c>
      <c r="D609">
        <f>MCP!AN18</f>
        <v/>
      </c>
      <c r="E609" t="inlineStr">
        <is>
          <t>global</t>
        </is>
      </c>
      <c r="F609" t="inlineStr">
        <is>
          <t>global</t>
        </is>
      </c>
    </row>
    <row r="610">
      <c r="A610" t="inlineStr">
        <is>
          <t>BP MCP SS7</t>
        </is>
      </c>
      <c r="C610">
        <f>MCP!AG19</f>
        <v/>
      </c>
      <c r="D610">
        <f>MCP!AN19</f>
        <v/>
      </c>
      <c r="E610" t="inlineStr">
        <is>
          <t>global</t>
        </is>
      </c>
      <c r="F610" t="inlineStr">
        <is>
          <t>global</t>
        </is>
      </c>
    </row>
    <row r="611">
      <c r="A611" t="inlineStr">
        <is>
          <t>BP MCP SS7</t>
        </is>
      </c>
      <c r="C611">
        <f>MCP!AG20</f>
        <v/>
      </c>
      <c r="D611">
        <f>MCP!AN20</f>
        <v/>
      </c>
      <c r="E611" t="inlineStr">
        <is>
          <t>global</t>
        </is>
      </c>
      <c r="F611" t="inlineStr">
        <is>
          <t>global</t>
        </is>
      </c>
    </row>
    <row r="612">
      <c r="A612" t="inlineStr">
        <is>
          <t>BP MCP SS7</t>
        </is>
      </c>
      <c r="C612">
        <f>MCP!AG21</f>
        <v/>
      </c>
      <c r="D612">
        <f>MCP!AN21</f>
        <v/>
      </c>
      <c r="E612" t="inlineStr">
        <is>
          <t>global</t>
        </is>
      </c>
      <c r="F612" t="inlineStr">
        <is>
          <t>global</t>
        </is>
      </c>
    </row>
    <row r="613">
      <c r="A613" t="inlineStr">
        <is>
          <t>BP MCP SS7</t>
        </is>
      </c>
      <c r="C613">
        <f>MCP!AG22</f>
        <v/>
      </c>
      <c r="D613">
        <f>MCP!AN22</f>
        <v/>
      </c>
      <c r="E613" t="inlineStr">
        <is>
          <t>global</t>
        </is>
      </c>
      <c r="F613" t="inlineStr">
        <is>
          <t>global</t>
        </is>
      </c>
    </row>
    <row r="614">
      <c r="A614" t="inlineStr">
        <is>
          <t>BP MCP SS7</t>
        </is>
      </c>
      <c r="C614">
        <f>MCP!AG23</f>
        <v/>
      </c>
      <c r="D614">
        <f>MCP!AN23</f>
        <v/>
      </c>
      <c r="E614" t="inlineStr">
        <is>
          <t>global</t>
        </is>
      </c>
      <c r="F614" t="inlineStr">
        <is>
          <t>global</t>
        </is>
      </c>
    </row>
    <row r="615">
      <c r="A615" t="inlineStr">
        <is>
          <t>BP MCP SS7</t>
        </is>
      </c>
      <c r="C615">
        <f>MCP!AG24</f>
        <v/>
      </c>
      <c r="D615">
        <f>MCP!AN24</f>
        <v/>
      </c>
      <c r="E615" t="inlineStr">
        <is>
          <t>global</t>
        </is>
      </c>
      <c r="F615" t="inlineStr">
        <is>
          <t>global</t>
        </is>
      </c>
    </row>
    <row r="616">
      <c r="A616" t="inlineStr">
        <is>
          <t>BP MCP SS7</t>
        </is>
      </c>
      <c r="C616">
        <f>MCP!AG25</f>
        <v/>
      </c>
      <c r="D616">
        <f>MCP!AN25</f>
        <v/>
      </c>
      <c r="E616" t="inlineStr">
        <is>
          <t>global</t>
        </is>
      </c>
      <c r="F616" t="inlineStr">
        <is>
          <t>global</t>
        </is>
      </c>
    </row>
    <row r="617">
      <c r="A617" t="inlineStr">
        <is>
          <t>BP MCP SS7</t>
        </is>
      </c>
      <c r="C617">
        <f>MCP!AG26</f>
        <v/>
      </c>
      <c r="D617">
        <f>MCP!AN26</f>
        <v/>
      </c>
      <c r="E617" t="inlineStr">
        <is>
          <t>global</t>
        </is>
      </c>
      <c r="F617" t="inlineStr">
        <is>
          <t>global</t>
        </is>
      </c>
    </row>
    <row r="618">
      <c r="A618" t="inlineStr">
        <is>
          <t>BP MCP SS7</t>
        </is>
      </c>
      <c r="C618">
        <f>MCP!AG27</f>
        <v/>
      </c>
      <c r="D618">
        <f>MCP!AN27</f>
        <v/>
      </c>
      <c r="E618" t="inlineStr">
        <is>
          <t>global</t>
        </is>
      </c>
      <c r="F618" t="inlineStr">
        <is>
          <t>global</t>
        </is>
      </c>
    </row>
    <row r="619">
      <c r="A619" t="inlineStr">
        <is>
          <t>BP MCP SS7</t>
        </is>
      </c>
      <c r="C619">
        <f>MCP!AG28</f>
        <v/>
      </c>
      <c r="D619">
        <f>MCP!AN28</f>
        <v/>
      </c>
      <c r="E619" t="inlineStr">
        <is>
          <t>global</t>
        </is>
      </c>
      <c r="F619" t="inlineStr">
        <is>
          <t>global</t>
        </is>
      </c>
    </row>
    <row r="620">
      <c r="A620" t="inlineStr">
        <is>
          <t>BP MCP SS7</t>
        </is>
      </c>
      <c r="C620">
        <f>MCP!AG29</f>
        <v/>
      </c>
      <c r="D620">
        <f>MCP!AN29</f>
        <v/>
      </c>
      <c r="E620" t="inlineStr">
        <is>
          <t>global</t>
        </is>
      </c>
      <c r="F620" t="inlineStr">
        <is>
          <t>global</t>
        </is>
      </c>
    </row>
    <row r="621">
      <c r="A621" t="inlineStr">
        <is>
          <t>BP MCP SS7</t>
        </is>
      </c>
      <c r="C621">
        <f>MCP!AG30</f>
        <v/>
      </c>
      <c r="D621">
        <f>MCP!AN30</f>
        <v/>
      </c>
      <c r="E621" t="inlineStr">
        <is>
          <t>global</t>
        </is>
      </c>
      <c r="F621" t="inlineStr">
        <is>
          <t>global</t>
        </is>
      </c>
    </row>
    <row r="622">
      <c r="A622" t="inlineStr">
        <is>
          <t>BP MCP SS7</t>
        </is>
      </c>
      <c r="C622">
        <f>MCP!AG31</f>
        <v/>
      </c>
      <c r="D622">
        <f>MCP!AN31</f>
        <v/>
      </c>
      <c r="E622" t="inlineStr">
        <is>
          <t>global</t>
        </is>
      </c>
      <c r="F622" t="inlineStr">
        <is>
          <t>global</t>
        </is>
      </c>
    </row>
    <row r="623">
      <c r="A623" t="inlineStr">
        <is>
          <t>BP MCP SS7</t>
        </is>
      </c>
      <c r="C623">
        <f>MCP!AG32</f>
        <v/>
      </c>
      <c r="D623">
        <f>MCP!AN32</f>
        <v/>
      </c>
      <c r="E623" t="inlineStr">
        <is>
          <t>global</t>
        </is>
      </c>
      <c r="F623" t="inlineStr">
        <is>
          <t>global</t>
        </is>
      </c>
    </row>
    <row r="624">
      <c r="A624" t="inlineStr">
        <is>
          <t>BP MCP SS7</t>
        </is>
      </c>
      <c r="C624">
        <f>MCP!AG33</f>
        <v/>
      </c>
      <c r="D624">
        <f>MCP!AN33</f>
        <v/>
      </c>
      <c r="E624" t="inlineStr">
        <is>
          <t>global</t>
        </is>
      </c>
      <c r="F624" t="inlineStr">
        <is>
          <t>global</t>
        </is>
      </c>
    </row>
    <row r="625">
      <c r="A625" t="inlineStr">
        <is>
          <t>BP MCP SS7</t>
        </is>
      </c>
      <c r="C625">
        <f>MCP!AG34</f>
        <v/>
      </c>
      <c r="D625">
        <f>MCP!AN34</f>
        <v/>
      </c>
      <c r="E625" t="inlineStr">
        <is>
          <t>global</t>
        </is>
      </c>
      <c r="F625" t="inlineStr">
        <is>
          <t>global</t>
        </is>
      </c>
    </row>
    <row r="626">
      <c r="A626" t="inlineStr">
        <is>
          <t>BP MCP SS7</t>
        </is>
      </c>
      <c r="C626">
        <f>MCP!AG35</f>
        <v/>
      </c>
      <c r="D626">
        <f>MCP!AN35</f>
        <v/>
      </c>
      <c r="E626" t="inlineStr">
        <is>
          <t>global</t>
        </is>
      </c>
      <c r="F626" t="inlineStr">
        <is>
          <t>global</t>
        </is>
      </c>
    </row>
    <row r="627">
      <c r="A627" t="inlineStr">
        <is>
          <t>BP MCP SS7</t>
        </is>
      </c>
      <c r="C627">
        <f>MCP!AG36</f>
        <v/>
      </c>
      <c r="D627">
        <f>MCP!AN36</f>
        <v/>
      </c>
      <c r="E627" t="inlineStr">
        <is>
          <t>global</t>
        </is>
      </c>
      <c r="F627" t="inlineStr">
        <is>
          <t>global</t>
        </is>
      </c>
    </row>
    <row r="628">
      <c r="A628" t="inlineStr">
        <is>
          <t>BP MCP SS7</t>
        </is>
      </c>
      <c r="C628">
        <f>MCP!AG37</f>
        <v/>
      </c>
      <c r="D628">
        <f>MCP!AN37</f>
        <v/>
      </c>
      <c r="E628" t="inlineStr">
        <is>
          <t>global</t>
        </is>
      </c>
      <c r="F628" t="inlineStr">
        <is>
          <t>global</t>
        </is>
      </c>
    </row>
    <row r="629">
      <c r="A629" t="inlineStr">
        <is>
          <t>BP MCP SS7</t>
        </is>
      </c>
      <c r="C629">
        <f>MCP!AG38</f>
        <v/>
      </c>
      <c r="D629">
        <f>MCP!AN38</f>
        <v/>
      </c>
      <c r="E629" t="inlineStr">
        <is>
          <t>global</t>
        </is>
      </c>
      <c r="F629" t="inlineStr">
        <is>
          <t>global</t>
        </is>
      </c>
    </row>
    <row r="630">
      <c r="A630" t="inlineStr">
        <is>
          <t>BP MCP SS7</t>
        </is>
      </c>
      <c r="C630">
        <f>MCP!AG39</f>
        <v/>
      </c>
      <c r="D630">
        <f>MCP!AN39</f>
        <v/>
      </c>
      <c r="E630" t="inlineStr">
        <is>
          <t>global</t>
        </is>
      </c>
      <c r="F630" t="inlineStr">
        <is>
          <t>global</t>
        </is>
      </c>
    </row>
    <row r="631">
      <c r="A631" t="inlineStr">
        <is>
          <t>BP MCP SS7</t>
        </is>
      </c>
      <c r="C631">
        <f>MCP!AG40</f>
        <v/>
      </c>
      <c r="D631">
        <f>MCP!AN40</f>
        <v/>
      </c>
      <c r="E631" t="inlineStr">
        <is>
          <t>global</t>
        </is>
      </c>
      <c r="F631" t="inlineStr">
        <is>
          <t>global</t>
        </is>
      </c>
    </row>
    <row r="632">
      <c r="A632" t="inlineStr">
        <is>
          <t>BP MCP SS7</t>
        </is>
      </c>
      <c r="C632">
        <f>MCP!AG41</f>
        <v/>
      </c>
      <c r="D632">
        <f>MCP!AN41</f>
        <v/>
      </c>
      <c r="E632" t="inlineStr">
        <is>
          <t>global</t>
        </is>
      </c>
      <c r="F632" t="inlineStr">
        <is>
          <t>global</t>
        </is>
      </c>
    </row>
    <row r="633">
      <c r="A633" t="inlineStr">
        <is>
          <t>BP MCP SS7</t>
        </is>
      </c>
      <c r="C633">
        <f>MCP!AG42</f>
        <v/>
      </c>
      <c r="D633">
        <f>MCP!AN42</f>
        <v/>
      </c>
      <c r="E633" t="inlineStr">
        <is>
          <t>global</t>
        </is>
      </c>
      <c r="F633" t="inlineStr">
        <is>
          <t>global</t>
        </is>
      </c>
    </row>
    <row r="634">
      <c r="A634" t="inlineStr">
        <is>
          <t>BP MCP SS7</t>
        </is>
      </c>
      <c r="C634">
        <f>MCP!AG43</f>
        <v/>
      </c>
      <c r="D634">
        <f>MCP!AN43</f>
        <v/>
      </c>
      <c r="E634" t="inlineStr">
        <is>
          <t>global</t>
        </is>
      </c>
      <c r="F634" t="inlineStr">
        <is>
          <t>global</t>
        </is>
      </c>
    </row>
    <row r="635">
      <c r="A635" t="inlineStr">
        <is>
          <t>BP MCP SS7</t>
        </is>
      </c>
      <c r="C635">
        <f>MCP!AG44</f>
        <v/>
      </c>
      <c r="D635">
        <f>MCP!AN44</f>
        <v/>
      </c>
      <c r="E635" t="inlineStr">
        <is>
          <t>global</t>
        </is>
      </c>
      <c r="F635" t="inlineStr">
        <is>
          <t>global</t>
        </is>
      </c>
    </row>
    <row r="636">
      <c r="A636" t="inlineStr">
        <is>
          <t>BP MCP SS7</t>
        </is>
      </c>
      <c r="C636">
        <f>MCP!AG45</f>
        <v/>
      </c>
      <c r="D636">
        <f>MCP!AN45</f>
        <v/>
      </c>
      <c r="E636" t="inlineStr">
        <is>
          <t>global</t>
        </is>
      </c>
      <c r="F636" t="inlineStr">
        <is>
          <t>global</t>
        </is>
      </c>
    </row>
    <row r="637">
      <c r="A637" t="inlineStr">
        <is>
          <t>BP MCP SS7</t>
        </is>
      </c>
      <c r="C637">
        <f>MCP!AG46</f>
        <v/>
      </c>
      <c r="D637">
        <f>MCP!AN46</f>
        <v/>
      </c>
      <c r="E637" t="inlineStr">
        <is>
          <t>global</t>
        </is>
      </c>
      <c r="F637" t="inlineStr">
        <is>
          <t>global</t>
        </is>
      </c>
    </row>
    <row r="638">
      <c r="A638" t="inlineStr">
        <is>
          <t>BP MCP SS7</t>
        </is>
      </c>
      <c r="C638">
        <f>MCP!AG47</f>
        <v/>
      </c>
      <c r="D638">
        <f>MCP!AN47</f>
        <v/>
      </c>
      <c r="E638" t="inlineStr">
        <is>
          <t>global</t>
        </is>
      </c>
      <c r="F638" t="inlineStr">
        <is>
          <t>global</t>
        </is>
      </c>
    </row>
    <row r="639">
      <c r="A639" t="inlineStr">
        <is>
          <t>BP MCP SS7</t>
        </is>
      </c>
      <c r="C639">
        <f>MCP!AG48</f>
        <v/>
      </c>
      <c r="D639">
        <f>MCP!AN48</f>
        <v/>
      </c>
      <c r="E639" t="inlineStr">
        <is>
          <t>global</t>
        </is>
      </c>
      <c r="F639" t="inlineStr">
        <is>
          <t>global</t>
        </is>
      </c>
    </row>
    <row r="640">
      <c r="A640" t="inlineStr">
        <is>
          <t>BP MCP SS7</t>
        </is>
      </c>
      <c r="C640">
        <f>MCP!AG49</f>
        <v/>
      </c>
      <c r="D640">
        <f>MCP!AN49</f>
        <v/>
      </c>
      <c r="E640" t="inlineStr">
        <is>
          <t>global</t>
        </is>
      </c>
      <c r="F640" t="inlineStr">
        <is>
          <t>global</t>
        </is>
      </c>
    </row>
    <row r="641">
      <c r="A641" t="inlineStr">
        <is>
          <t>BP MCP SS7</t>
        </is>
      </c>
      <c r="C641">
        <f>MCP!AG50</f>
        <v/>
      </c>
      <c r="D641">
        <f>MCP!AN50</f>
        <v/>
      </c>
      <c r="E641" t="inlineStr">
        <is>
          <t>global</t>
        </is>
      </c>
      <c r="F641" t="inlineStr">
        <is>
          <t>global</t>
        </is>
      </c>
    </row>
    <row r="642">
      <c r="A642" t="inlineStr">
        <is>
          <t>BP MCP SS7</t>
        </is>
      </c>
      <c r="C642">
        <f>MCP!AG51</f>
        <v/>
      </c>
      <c r="D642">
        <f>MCP!AN51</f>
        <v/>
      </c>
      <c r="E642" t="inlineStr">
        <is>
          <t>global</t>
        </is>
      </c>
      <c r="F642" t="inlineStr">
        <is>
          <t>global</t>
        </is>
      </c>
    </row>
    <row r="643">
      <c r="A643" t="inlineStr">
        <is>
          <t>BP MCP SS7</t>
        </is>
      </c>
      <c r="C643">
        <f>MCP!AG52</f>
        <v/>
      </c>
      <c r="D643">
        <f>MCP!AN52</f>
        <v/>
      </c>
      <c r="E643" t="inlineStr">
        <is>
          <t>global</t>
        </is>
      </c>
      <c r="F643" t="inlineStr">
        <is>
          <t>global</t>
        </is>
      </c>
    </row>
    <row r="644">
      <c r="A644" t="inlineStr">
        <is>
          <t>BP MCP SS7</t>
        </is>
      </c>
      <c r="C644">
        <f>MCP!AG53</f>
        <v/>
      </c>
      <c r="D644">
        <f>MCP!AN53</f>
        <v/>
      </c>
      <c r="E644" t="inlineStr">
        <is>
          <t>global</t>
        </is>
      </c>
      <c r="F644" t="inlineStr">
        <is>
          <t>global</t>
        </is>
      </c>
    </row>
    <row r="645">
      <c r="A645" t="inlineStr">
        <is>
          <t>BP MCP SS7</t>
        </is>
      </c>
      <c r="C645">
        <f>MCP!AG54</f>
        <v/>
      </c>
      <c r="D645">
        <f>MCP!AN54</f>
        <v/>
      </c>
      <c r="E645" t="inlineStr">
        <is>
          <t>global</t>
        </is>
      </c>
      <c r="F645" t="inlineStr">
        <is>
          <t>global</t>
        </is>
      </c>
    </row>
    <row r="646">
      <c r="A646" t="inlineStr">
        <is>
          <t>BP MCP SS7</t>
        </is>
      </c>
      <c r="C646">
        <f>MCP!AG55</f>
        <v/>
      </c>
      <c r="D646">
        <f>MCP!AN55</f>
        <v/>
      </c>
      <c r="E646" t="inlineStr">
        <is>
          <t>global</t>
        </is>
      </c>
      <c r="F646" t="inlineStr">
        <is>
          <t>global</t>
        </is>
      </c>
    </row>
    <row r="647">
      <c r="A647" t="inlineStr">
        <is>
          <t>BP MCP SS7</t>
        </is>
      </c>
      <c r="C647">
        <f>MCP!AG56</f>
        <v/>
      </c>
      <c r="D647">
        <f>MCP!AN56</f>
        <v/>
      </c>
      <c r="E647" t="inlineStr">
        <is>
          <t>global</t>
        </is>
      </c>
      <c r="F647" t="inlineStr">
        <is>
          <t>global</t>
        </is>
      </c>
    </row>
    <row r="648">
      <c r="A648" t="inlineStr">
        <is>
          <t>BP MCP SS7</t>
        </is>
      </c>
      <c r="C648">
        <f>MCP!AG57</f>
        <v/>
      </c>
      <c r="D648">
        <f>MCP!AN57</f>
        <v/>
      </c>
      <c r="E648" t="inlineStr">
        <is>
          <t>global</t>
        </is>
      </c>
      <c r="F648" t="inlineStr">
        <is>
          <t>global</t>
        </is>
      </c>
    </row>
    <row r="649">
      <c r="A649" t="inlineStr">
        <is>
          <t>BP MCP SS7</t>
        </is>
      </c>
      <c r="C649">
        <f>MCP!AG58</f>
        <v/>
      </c>
      <c r="D649">
        <f>MCP!AN58</f>
        <v/>
      </c>
      <c r="E649" t="inlineStr">
        <is>
          <t>global</t>
        </is>
      </c>
      <c r="F649" t="inlineStr">
        <is>
          <t>global</t>
        </is>
      </c>
    </row>
    <row r="650">
      <c r="A650" t="inlineStr">
        <is>
          <t>BP MCP SS7</t>
        </is>
      </c>
      <c r="C650">
        <f>MCP!AG59</f>
        <v/>
      </c>
      <c r="D650">
        <f>MCP!AN59</f>
        <v/>
      </c>
      <c r="E650" t="inlineStr">
        <is>
          <t>global</t>
        </is>
      </c>
      <c r="F650" t="inlineStr">
        <is>
          <t>global</t>
        </is>
      </c>
    </row>
    <row r="651">
      <c r="A651" t="inlineStr">
        <is>
          <t>BP MCP SS7</t>
        </is>
      </c>
      <c r="C651">
        <f>MCP!AG60</f>
        <v/>
      </c>
      <c r="D651">
        <f>MCP!AN60</f>
        <v/>
      </c>
      <c r="E651" t="inlineStr">
        <is>
          <t>global</t>
        </is>
      </c>
      <c r="F651" t="inlineStr">
        <is>
          <t>global</t>
        </is>
      </c>
    </row>
    <row r="652">
      <c r="A652" t="inlineStr">
        <is>
          <t>BP MCP SS7</t>
        </is>
      </c>
      <c r="C652">
        <f>MCP!AG61</f>
        <v/>
      </c>
      <c r="D652">
        <f>MCP!AN61</f>
        <v/>
      </c>
      <c r="E652" t="inlineStr">
        <is>
          <t>global</t>
        </is>
      </c>
      <c r="F652" t="inlineStr">
        <is>
          <t>global</t>
        </is>
      </c>
    </row>
    <row r="653">
      <c r="A653" t="inlineStr">
        <is>
          <t>BP MCP SS7</t>
        </is>
      </c>
      <c r="C653">
        <f>MCP!AG62</f>
        <v/>
      </c>
      <c r="D653">
        <f>MCP!AN62</f>
        <v/>
      </c>
      <c r="E653" t="inlineStr">
        <is>
          <t>global</t>
        </is>
      </c>
      <c r="F653" t="inlineStr">
        <is>
          <t>global</t>
        </is>
      </c>
    </row>
    <row r="654">
      <c r="A654" t="inlineStr">
        <is>
          <t>BP MCP SS7</t>
        </is>
      </c>
      <c r="C654">
        <f>MCP!AG63</f>
        <v/>
      </c>
      <c r="D654">
        <f>MCP!AN63</f>
        <v/>
      </c>
      <c r="E654" t="inlineStr">
        <is>
          <t>global</t>
        </is>
      </c>
      <c r="F654" t="inlineStr">
        <is>
          <t>global</t>
        </is>
      </c>
    </row>
    <row r="655">
      <c r="A655" t="inlineStr">
        <is>
          <t>BP MCP SS7</t>
        </is>
      </c>
      <c r="C655">
        <f>MCP!AG64</f>
        <v/>
      </c>
      <c r="D655">
        <f>MCP!AN64</f>
        <v/>
      </c>
      <c r="E655" t="inlineStr">
        <is>
          <t>global</t>
        </is>
      </c>
      <c r="F655" t="inlineStr">
        <is>
          <t>global</t>
        </is>
      </c>
    </row>
    <row r="656">
      <c r="A656" t="inlineStr">
        <is>
          <t>BP MCP SS7</t>
        </is>
      </c>
      <c r="C656">
        <f>MCP!AG65</f>
        <v/>
      </c>
      <c r="D656">
        <f>MCP!AN65</f>
        <v/>
      </c>
      <c r="E656" t="inlineStr">
        <is>
          <t>global</t>
        </is>
      </c>
      <c r="F656" t="inlineStr">
        <is>
          <t>global</t>
        </is>
      </c>
    </row>
    <row r="657">
      <c r="A657" t="inlineStr">
        <is>
          <t>BP MCP SS7</t>
        </is>
      </c>
      <c r="C657">
        <f>MCP!AG66</f>
        <v/>
      </c>
      <c r="D657">
        <f>MCP!AN66</f>
        <v/>
      </c>
      <c r="E657" t="inlineStr">
        <is>
          <t>global</t>
        </is>
      </c>
      <c r="F657" t="inlineStr">
        <is>
          <t>global</t>
        </is>
      </c>
    </row>
    <row r="658">
      <c r="A658" t="inlineStr">
        <is>
          <t>BP MCP SS7</t>
        </is>
      </c>
      <c r="C658">
        <f>MCP!AG67</f>
        <v/>
      </c>
      <c r="D658">
        <f>MCP!AN67</f>
        <v/>
      </c>
      <c r="E658" t="inlineStr">
        <is>
          <t>global</t>
        </is>
      </c>
      <c r="F658" t="inlineStr">
        <is>
          <t>global</t>
        </is>
      </c>
    </row>
    <row r="659">
      <c r="A659" t="inlineStr">
        <is>
          <t>BP MCP SS7</t>
        </is>
      </c>
      <c r="C659">
        <f>MCP!AG68</f>
        <v/>
      </c>
      <c r="D659">
        <f>MCP!AN68</f>
        <v/>
      </c>
      <c r="E659" t="inlineStr">
        <is>
          <t>global</t>
        </is>
      </c>
      <c r="F659" t="inlineStr">
        <is>
          <t>global</t>
        </is>
      </c>
    </row>
    <row r="660">
      <c r="A660" t="inlineStr">
        <is>
          <t>BP MCP SS7</t>
        </is>
      </c>
      <c r="C660">
        <f>MCP!AG69</f>
        <v/>
      </c>
      <c r="D660">
        <f>MCP!AN69</f>
        <v/>
      </c>
      <c r="E660" t="inlineStr">
        <is>
          <t>global</t>
        </is>
      </c>
      <c r="F660" t="inlineStr">
        <is>
          <t>global</t>
        </is>
      </c>
    </row>
    <row r="661">
      <c r="A661" t="inlineStr">
        <is>
          <t>BP MCP SS7</t>
        </is>
      </c>
      <c r="C661">
        <f>MCP!AG70</f>
        <v/>
      </c>
      <c r="D661">
        <f>MCP!AN70</f>
        <v/>
      </c>
      <c r="E661" t="inlineStr">
        <is>
          <t>global</t>
        </is>
      </c>
      <c r="F661" t="inlineStr">
        <is>
          <t>global</t>
        </is>
      </c>
    </row>
    <row r="662">
      <c r="A662" t="inlineStr">
        <is>
          <t>BP MCP SS7</t>
        </is>
      </c>
      <c r="C662">
        <f>MCP!AG71</f>
        <v/>
      </c>
      <c r="D662">
        <f>MCP!AN71</f>
        <v/>
      </c>
      <c r="E662" t="inlineStr">
        <is>
          <t>global</t>
        </is>
      </c>
      <c r="F662" t="inlineStr">
        <is>
          <t>global</t>
        </is>
      </c>
    </row>
    <row r="663">
      <c r="A663" t="inlineStr">
        <is>
          <t>BP MCP SS7</t>
        </is>
      </c>
      <c r="C663">
        <f>MCP!AG72</f>
        <v/>
      </c>
      <c r="D663">
        <f>MCP!AN72</f>
        <v/>
      </c>
      <c r="E663" t="inlineStr">
        <is>
          <t>global</t>
        </is>
      </c>
      <c r="F663" t="inlineStr">
        <is>
          <t>global</t>
        </is>
      </c>
    </row>
    <row r="664">
      <c r="A664" t="inlineStr">
        <is>
          <t>BP MCP SS7</t>
        </is>
      </c>
      <c r="C664">
        <f>MCP!AG73</f>
        <v/>
      </c>
      <c r="D664">
        <f>MCP!AN73</f>
        <v/>
      </c>
      <c r="E664" t="inlineStr">
        <is>
          <t>global</t>
        </is>
      </c>
      <c r="F664" t="inlineStr">
        <is>
          <t>global</t>
        </is>
      </c>
    </row>
    <row r="665">
      <c r="A665" t="inlineStr">
        <is>
          <t>BP MCP SS7</t>
        </is>
      </c>
      <c r="C665">
        <f>MCP!AG74</f>
        <v/>
      </c>
      <c r="D665">
        <f>MCP!AN74</f>
        <v/>
      </c>
      <c r="E665" t="inlineStr">
        <is>
          <t>global</t>
        </is>
      </c>
      <c r="F665" t="inlineStr">
        <is>
          <t>global</t>
        </is>
      </c>
    </row>
    <row r="666">
      <c r="A666" t="inlineStr">
        <is>
          <t>BP MCP SS7</t>
        </is>
      </c>
      <c r="C666">
        <f>MCP!AG75</f>
        <v/>
      </c>
      <c r="D666">
        <f>MCP!AN75</f>
        <v/>
      </c>
      <c r="E666" t="inlineStr">
        <is>
          <t>global</t>
        </is>
      </c>
      <c r="F666" t="inlineStr">
        <is>
          <t>global</t>
        </is>
      </c>
    </row>
    <row r="667">
      <c r="A667" t="inlineStr">
        <is>
          <t>BP MCP SS7</t>
        </is>
      </c>
      <c r="C667">
        <f>MCP!AG76</f>
        <v/>
      </c>
      <c r="D667">
        <f>MCP!AN76</f>
        <v/>
      </c>
      <c r="E667" t="inlineStr">
        <is>
          <t>global</t>
        </is>
      </c>
      <c r="F667" t="inlineStr">
        <is>
          <t>global</t>
        </is>
      </c>
    </row>
    <row r="668">
      <c r="A668" t="inlineStr">
        <is>
          <t>BP MCP SS7</t>
        </is>
      </c>
      <c r="C668">
        <f>MCP!AG77</f>
        <v/>
      </c>
      <c r="D668">
        <f>MCP!AN77</f>
        <v/>
      </c>
      <c r="E668" t="inlineStr">
        <is>
          <t>global</t>
        </is>
      </c>
      <c r="F668" t="inlineStr">
        <is>
          <t>global</t>
        </is>
      </c>
    </row>
    <row r="669">
      <c r="A669" t="inlineStr">
        <is>
          <t>BP MCP SS7</t>
        </is>
      </c>
      <c r="C669">
        <f>MCP!AG78</f>
        <v/>
      </c>
      <c r="D669">
        <f>MCP!AN78</f>
        <v/>
      </c>
      <c r="E669" t="inlineStr">
        <is>
          <t>global</t>
        </is>
      </c>
      <c r="F669" t="inlineStr">
        <is>
          <t>global</t>
        </is>
      </c>
    </row>
    <row r="670">
      <c r="A670" t="inlineStr">
        <is>
          <t>BP MCP SS7</t>
        </is>
      </c>
      <c r="C670">
        <f>MCP!AG79</f>
        <v/>
      </c>
      <c r="D670">
        <f>MCP!AN79</f>
        <v/>
      </c>
      <c r="E670" t="inlineStr">
        <is>
          <t>global</t>
        </is>
      </c>
      <c r="F670" t="inlineStr">
        <is>
          <t>global</t>
        </is>
      </c>
    </row>
    <row r="671">
      <c r="A671" t="inlineStr">
        <is>
          <t>BP MCP SS7</t>
        </is>
      </c>
      <c r="C671">
        <f>MCP!AG80</f>
        <v/>
      </c>
      <c r="D671">
        <f>MCP!AN80</f>
        <v/>
      </c>
      <c r="E671" t="inlineStr">
        <is>
          <t>global</t>
        </is>
      </c>
      <c r="F671" t="inlineStr">
        <is>
          <t>global</t>
        </is>
      </c>
    </row>
    <row r="672">
      <c r="A672" t="inlineStr">
        <is>
          <t>BP MCP SS7</t>
        </is>
      </c>
      <c r="C672">
        <f>MCP!AG81</f>
        <v/>
      </c>
      <c r="D672">
        <f>MCP!AN81</f>
        <v/>
      </c>
      <c r="E672" t="inlineStr">
        <is>
          <t>global</t>
        </is>
      </c>
      <c r="F672" t="inlineStr">
        <is>
          <t>global</t>
        </is>
      </c>
    </row>
    <row r="673">
      <c r="A673" t="inlineStr">
        <is>
          <t>BP MCP SS7</t>
        </is>
      </c>
      <c r="C673">
        <f>MCP!AG82</f>
        <v/>
      </c>
      <c r="D673">
        <f>MCP!AN82</f>
        <v/>
      </c>
      <c r="E673" t="inlineStr">
        <is>
          <t>global</t>
        </is>
      </c>
      <c r="F673" t="inlineStr">
        <is>
          <t>global</t>
        </is>
      </c>
    </row>
    <row r="674">
      <c r="A674" t="inlineStr">
        <is>
          <t>BP MCP SS7</t>
        </is>
      </c>
      <c r="C674">
        <f>MCP!AG83</f>
        <v/>
      </c>
      <c r="D674">
        <f>MCP!AN83</f>
        <v/>
      </c>
      <c r="E674" t="inlineStr">
        <is>
          <t>global</t>
        </is>
      </c>
      <c r="F674" t="inlineStr">
        <is>
          <t>global</t>
        </is>
      </c>
    </row>
    <row r="675">
      <c r="A675" t="inlineStr">
        <is>
          <t>BP MCP SS7</t>
        </is>
      </c>
      <c r="C675">
        <f>MCP!AG84</f>
        <v/>
      </c>
      <c r="D675">
        <f>MCP!AN84</f>
        <v/>
      </c>
      <c r="E675" t="inlineStr">
        <is>
          <t>global</t>
        </is>
      </c>
      <c r="F675" t="inlineStr">
        <is>
          <t>global</t>
        </is>
      </c>
    </row>
    <row r="676">
      <c r="A676" t="inlineStr">
        <is>
          <t>BP MCP SS7</t>
        </is>
      </c>
      <c r="C676">
        <f>MCP!AG85</f>
        <v/>
      </c>
      <c r="D676">
        <f>MCP!AN85</f>
        <v/>
      </c>
      <c r="E676" t="inlineStr">
        <is>
          <t>global</t>
        </is>
      </c>
      <c r="F676" t="inlineStr">
        <is>
          <t>global</t>
        </is>
      </c>
    </row>
    <row r="677">
      <c r="A677" t="inlineStr">
        <is>
          <t>BP MCP SS7</t>
        </is>
      </c>
      <c r="C677">
        <f>MCP!AG86</f>
        <v/>
      </c>
      <c r="D677">
        <f>MCP!AN86</f>
        <v/>
      </c>
      <c r="E677" t="inlineStr">
        <is>
          <t>global</t>
        </is>
      </c>
      <c r="F677" t="inlineStr">
        <is>
          <t>global</t>
        </is>
      </c>
    </row>
    <row r="678">
      <c r="A678" t="inlineStr">
        <is>
          <t>BP MCP SS7</t>
        </is>
      </c>
      <c r="C678">
        <f>MCP!AG87</f>
        <v/>
      </c>
      <c r="D678">
        <f>MCP!AN87</f>
        <v/>
      </c>
      <c r="E678" t="inlineStr">
        <is>
          <t>global</t>
        </is>
      </c>
      <c r="F678" t="inlineStr">
        <is>
          <t>global</t>
        </is>
      </c>
    </row>
    <row r="679">
      <c r="A679" t="inlineStr">
        <is>
          <t>BP MCP SS7</t>
        </is>
      </c>
      <c r="C679">
        <f>MCP!AG88</f>
        <v/>
      </c>
      <c r="D679">
        <f>MCP!AN88</f>
        <v/>
      </c>
      <c r="E679" t="inlineStr">
        <is>
          <t>global</t>
        </is>
      </c>
      <c r="F679" t="inlineStr">
        <is>
          <t>global</t>
        </is>
      </c>
    </row>
    <row r="680">
      <c r="A680" t="inlineStr">
        <is>
          <t>BP MCP SS7</t>
        </is>
      </c>
      <c r="C680">
        <f>MCP!AG89</f>
        <v/>
      </c>
      <c r="D680">
        <f>MCP!AN89</f>
        <v/>
      </c>
      <c r="E680" t="inlineStr">
        <is>
          <t>global</t>
        </is>
      </c>
      <c r="F680" t="inlineStr">
        <is>
          <t>global</t>
        </is>
      </c>
    </row>
    <row r="681">
      <c r="A681" t="inlineStr">
        <is>
          <t>BP MCP SS7</t>
        </is>
      </c>
      <c r="C681">
        <f>MCP!AG90</f>
        <v/>
      </c>
      <c r="D681">
        <f>MCP!AN90</f>
        <v/>
      </c>
      <c r="E681" t="inlineStr">
        <is>
          <t>global</t>
        </is>
      </c>
      <c r="F681" t="inlineStr">
        <is>
          <t>global</t>
        </is>
      </c>
    </row>
    <row r="682">
      <c r="A682" t="inlineStr">
        <is>
          <t>BP MCP SS7</t>
        </is>
      </c>
      <c r="C682">
        <f>MCP!AG91</f>
        <v/>
      </c>
      <c r="D682">
        <f>MCP!AN91</f>
        <v/>
      </c>
      <c r="E682" t="inlineStr">
        <is>
          <t>global</t>
        </is>
      </c>
      <c r="F682" t="inlineStr">
        <is>
          <t>global</t>
        </is>
      </c>
    </row>
    <row r="683">
      <c r="A683" t="inlineStr">
        <is>
          <t>BP MCP SS7</t>
        </is>
      </c>
      <c r="C683">
        <f>MCP!AG92</f>
        <v/>
      </c>
      <c r="D683">
        <f>MCP!AN92</f>
        <v/>
      </c>
      <c r="E683" t="inlineStr">
        <is>
          <t>global</t>
        </is>
      </c>
      <c r="F683" t="inlineStr">
        <is>
          <t>global</t>
        </is>
      </c>
    </row>
    <row r="684">
      <c r="A684" t="inlineStr">
        <is>
          <t>BP MCP SS7</t>
        </is>
      </c>
      <c r="C684">
        <f>MCP!AG93</f>
        <v/>
      </c>
      <c r="D684">
        <f>MCP!AN93</f>
        <v/>
      </c>
      <c r="E684" t="inlineStr">
        <is>
          <t>global</t>
        </is>
      </c>
      <c r="F684" t="inlineStr">
        <is>
          <t>global</t>
        </is>
      </c>
    </row>
    <row r="685">
      <c r="A685" t="inlineStr">
        <is>
          <t>BP MCP SS7</t>
        </is>
      </c>
      <c r="C685">
        <f>MCP!AG94</f>
        <v/>
      </c>
      <c r="D685">
        <f>MCP!AN94</f>
        <v/>
      </c>
      <c r="E685" t="inlineStr">
        <is>
          <t>global</t>
        </is>
      </c>
      <c r="F685" t="inlineStr">
        <is>
          <t>global</t>
        </is>
      </c>
    </row>
    <row r="686">
      <c r="A686" t="inlineStr">
        <is>
          <t>BP MCP SS7</t>
        </is>
      </c>
      <c r="C686">
        <f>MCP!AG95</f>
        <v/>
      </c>
      <c r="D686">
        <f>MCP!AN95</f>
        <v/>
      </c>
      <c r="E686" t="inlineStr">
        <is>
          <t>global</t>
        </is>
      </c>
      <c r="F686" t="inlineStr">
        <is>
          <t>global</t>
        </is>
      </c>
    </row>
    <row r="687">
      <c r="A687" t="inlineStr">
        <is>
          <t>BP MCP SS7</t>
        </is>
      </c>
      <c r="C687">
        <f>MCP!AG96</f>
        <v/>
      </c>
      <c r="D687">
        <f>MCP!AN96</f>
        <v/>
      </c>
      <c r="E687" t="inlineStr">
        <is>
          <t>global</t>
        </is>
      </c>
      <c r="F687" t="inlineStr">
        <is>
          <t>global</t>
        </is>
      </c>
    </row>
    <row r="688">
      <c r="A688" t="inlineStr">
        <is>
          <t>BP MCP SS7</t>
        </is>
      </c>
      <c r="C688">
        <f>MCP!AG97</f>
        <v/>
      </c>
      <c r="D688">
        <f>MCP!AN97</f>
        <v/>
      </c>
      <c r="E688" t="inlineStr">
        <is>
          <t>global</t>
        </is>
      </c>
      <c r="F688" t="inlineStr">
        <is>
          <t>global</t>
        </is>
      </c>
    </row>
    <row r="689">
      <c r="A689" t="inlineStr">
        <is>
          <t>BP MCP SS7</t>
        </is>
      </c>
      <c r="C689">
        <f>MCP!AG98</f>
        <v/>
      </c>
      <c r="D689">
        <f>MCP!AN98</f>
        <v/>
      </c>
      <c r="E689" t="inlineStr">
        <is>
          <t>global</t>
        </is>
      </c>
      <c r="F689" t="inlineStr">
        <is>
          <t>global</t>
        </is>
      </c>
    </row>
    <row r="690">
      <c r="A690" t="inlineStr">
        <is>
          <t>BP MCP SS7</t>
        </is>
      </c>
      <c r="C690">
        <f>MCP!AG99</f>
        <v/>
      </c>
      <c r="D690">
        <f>MCP!AN99</f>
        <v/>
      </c>
      <c r="E690" t="inlineStr">
        <is>
          <t>global</t>
        </is>
      </c>
      <c r="F690" t="inlineStr">
        <is>
          <t>global</t>
        </is>
      </c>
    </row>
    <row r="691">
      <c r="A691" t="inlineStr">
        <is>
          <t>BP MCP SS7</t>
        </is>
      </c>
      <c r="C691">
        <f>MCP!AG100</f>
        <v/>
      </c>
      <c r="D691">
        <f>MCP!AN100</f>
        <v/>
      </c>
      <c r="E691" t="inlineStr">
        <is>
          <t>global</t>
        </is>
      </c>
      <c r="F691" t="inlineStr">
        <is>
          <t>global</t>
        </is>
      </c>
    </row>
    <row r="692">
      <c r="A692" t="inlineStr">
        <is>
          <t>BP MCP SS7</t>
        </is>
      </c>
      <c r="C692">
        <f>MCP!AG101</f>
        <v/>
      </c>
      <c r="D692">
        <f>MCP!AN101</f>
        <v/>
      </c>
      <c r="E692" t="inlineStr">
        <is>
          <t>global</t>
        </is>
      </c>
      <c r="F692" t="inlineStr">
        <is>
          <t>global</t>
        </is>
      </c>
    </row>
    <row r="693">
      <c r="A693" t="inlineStr">
        <is>
          <t>BP MCP SS7</t>
        </is>
      </c>
      <c r="C693">
        <f>MCP!AG102</f>
        <v/>
      </c>
      <c r="D693">
        <f>MCP!AN102</f>
        <v/>
      </c>
      <c r="E693" t="inlineStr">
        <is>
          <t>global</t>
        </is>
      </c>
      <c r="F693" t="inlineStr">
        <is>
          <t>global</t>
        </is>
      </c>
    </row>
    <row r="694">
      <c r="A694" t="inlineStr">
        <is>
          <t>BP MCP SS7</t>
        </is>
      </c>
      <c r="C694">
        <f>MCP!AG103</f>
        <v/>
      </c>
      <c r="D694">
        <f>MCP!AN103</f>
        <v/>
      </c>
      <c r="E694" t="inlineStr">
        <is>
          <t>global</t>
        </is>
      </c>
      <c r="F694" t="inlineStr">
        <is>
          <t>global</t>
        </is>
      </c>
    </row>
    <row r="695">
      <c r="A695" t="inlineStr">
        <is>
          <t>BP MCP SS7</t>
        </is>
      </c>
      <c r="C695">
        <f>MCP!AG104</f>
        <v/>
      </c>
      <c r="D695">
        <f>MCP!AN104</f>
        <v/>
      </c>
      <c r="E695" t="inlineStr">
        <is>
          <t>global</t>
        </is>
      </c>
      <c r="F695" t="inlineStr">
        <is>
          <t>global</t>
        </is>
      </c>
    </row>
    <row r="696">
      <c r="A696" t="inlineStr">
        <is>
          <t>BP MCP SS7</t>
        </is>
      </c>
      <c r="C696">
        <f>MCP!AG105</f>
        <v/>
      </c>
      <c r="D696">
        <f>MCP!AN105</f>
        <v/>
      </c>
      <c r="E696" t="inlineStr">
        <is>
          <t>global</t>
        </is>
      </c>
      <c r="F696" t="inlineStr">
        <is>
          <t>global</t>
        </is>
      </c>
    </row>
    <row r="697">
      <c r="A697" t="inlineStr">
        <is>
          <t>BP MCP SS7</t>
        </is>
      </c>
      <c r="C697">
        <f>MCP!AG106</f>
        <v/>
      </c>
      <c r="D697">
        <f>MCP!AN106</f>
        <v/>
      </c>
      <c r="E697" t="inlineStr">
        <is>
          <t>global</t>
        </is>
      </c>
      <c r="F697" t="inlineStr">
        <is>
          <t>global</t>
        </is>
      </c>
    </row>
    <row r="698">
      <c r="A698" t="inlineStr">
        <is>
          <t>BP MCP SS7</t>
        </is>
      </c>
      <c r="C698">
        <f>MCP!AG107</f>
        <v/>
      </c>
      <c r="D698">
        <f>MCP!AN107</f>
        <v/>
      </c>
      <c r="E698" t="inlineStr">
        <is>
          <t>global</t>
        </is>
      </c>
      <c r="F698" t="inlineStr">
        <is>
          <t>global</t>
        </is>
      </c>
    </row>
    <row r="699">
      <c r="A699" t="inlineStr">
        <is>
          <t>BP MCP SS7</t>
        </is>
      </c>
      <c r="C699">
        <f>MCP!AG108</f>
        <v/>
      </c>
      <c r="D699">
        <f>MCP!AN108</f>
        <v/>
      </c>
      <c r="E699" t="inlineStr">
        <is>
          <t>global</t>
        </is>
      </c>
      <c r="F699" t="inlineStr">
        <is>
          <t>global</t>
        </is>
      </c>
    </row>
    <row r="700">
      <c r="A700" t="inlineStr">
        <is>
          <t>BP MCP SS7</t>
        </is>
      </c>
      <c r="C700">
        <f>MCP!AG109</f>
        <v/>
      </c>
      <c r="D700">
        <f>MCP!AN109</f>
        <v/>
      </c>
      <c r="E700" t="inlineStr">
        <is>
          <t>global</t>
        </is>
      </c>
      <c r="F700" t="inlineStr">
        <is>
          <t>global</t>
        </is>
      </c>
    </row>
    <row r="701">
      <c r="A701" t="inlineStr">
        <is>
          <t>BP MCP SS7</t>
        </is>
      </c>
      <c r="C701">
        <f>MCP!AG110</f>
        <v/>
      </c>
      <c r="D701">
        <f>MCP!AN110</f>
        <v/>
      </c>
      <c r="E701" t="inlineStr">
        <is>
          <t>global</t>
        </is>
      </c>
      <c r="F701" t="inlineStr">
        <is>
          <t>global</t>
        </is>
      </c>
    </row>
    <row r="702">
      <c r="A702" t="inlineStr">
        <is>
          <t>BP MCP SS7</t>
        </is>
      </c>
      <c r="C702">
        <f>MCP!AG111</f>
        <v/>
      </c>
      <c r="D702">
        <f>MCP!AN111</f>
        <v/>
      </c>
      <c r="E702" t="inlineStr">
        <is>
          <t>global</t>
        </is>
      </c>
      <c r="F702" t="inlineStr">
        <is>
          <t>global</t>
        </is>
      </c>
    </row>
    <row r="703">
      <c r="A703" t="inlineStr">
        <is>
          <t>BP MCP SS7</t>
        </is>
      </c>
      <c r="C703">
        <f>MCP!AG112</f>
        <v/>
      </c>
      <c r="D703">
        <f>MCP!AN112</f>
        <v/>
      </c>
      <c r="E703" t="inlineStr">
        <is>
          <t>global</t>
        </is>
      </c>
      <c r="F703" t="inlineStr">
        <is>
          <t>global</t>
        </is>
      </c>
    </row>
    <row r="704">
      <c r="A704" t="inlineStr">
        <is>
          <t>BP MCP SS7</t>
        </is>
      </c>
      <c r="C704">
        <f>MCP!AG113</f>
        <v/>
      </c>
      <c r="D704">
        <f>MCP!AN113</f>
        <v/>
      </c>
      <c r="E704" t="inlineStr">
        <is>
          <t>global</t>
        </is>
      </c>
      <c r="F704" t="inlineStr">
        <is>
          <t>global</t>
        </is>
      </c>
    </row>
    <row r="705">
      <c r="A705" t="inlineStr">
        <is>
          <t>BP MCP SS7</t>
        </is>
      </c>
      <c r="C705">
        <f>MCP!AG114</f>
        <v/>
      </c>
      <c r="D705">
        <f>MCP!AN114</f>
        <v/>
      </c>
      <c r="E705" t="inlineStr">
        <is>
          <t>global</t>
        </is>
      </c>
      <c r="F705" t="inlineStr">
        <is>
          <t>global</t>
        </is>
      </c>
    </row>
    <row r="706">
      <c r="A706" t="inlineStr">
        <is>
          <t>BP MCP SS7</t>
        </is>
      </c>
      <c r="C706">
        <f>MCP!AG115</f>
        <v/>
      </c>
      <c r="D706">
        <f>MCP!AN115</f>
        <v/>
      </c>
      <c r="E706" t="inlineStr">
        <is>
          <t>global</t>
        </is>
      </c>
      <c r="F706" t="inlineStr">
        <is>
          <t>global</t>
        </is>
      </c>
    </row>
    <row r="707">
      <c r="A707" t="inlineStr">
        <is>
          <t>BP MCP SS7</t>
        </is>
      </c>
      <c r="C707">
        <f>MCP!AG116</f>
        <v/>
      </c>
      <c r="D707">
        <f>MCP!AN116</f>
        <v/>
      </c>
      <c r="E707" t="inlineStr">
        <is>
          <t>global</t>
        </is>
      </c>
      <c r="F707" t="inlineStr">
        <is>
          <t>global</t>
        </is>
      </c>
    </row>
    <row r="708">
      <c r="A708" t="inlineStr">
        <is>
          <t>BP MCP SS7</t>
        </is>
      </c>
      <c r="C708">
        <f>MCP!AG117</f>
        <v/>
      </c>
      <c r="D708">
        <f>MCP!AN117</f>
        <v/>
      </c>
      <c r="E708" t="inlineStr">
        <is>
          <t>global</t>
        </is>
      </c>
      <c r="F708" t="inlineStr">
        <is>
          <t>global</t>
        </is>
      </c>
    </row>
    <row r="709">
      <c r="A709" t="inlineStr">
        <is>
          <t>BP MCP SS7</t>
        </is>
      </c>
      <c r="C709">
        <f>MCP!AG118</f>
        <v/>
      </c>
      <c r="D709">
        <f>MCP!AN118</f>
        <v/>
      </c>
      <c r="E709" t="inlineStr">
        <is>
          <t>global</t>
        </is>
      </c>
      <c r="F709" t="inlineStr">
        <is>
          <t>global</t>
        </is>
      </c>
    </row>
    <row r="710">
      <c r="A710" t="inlineStr">
        <is>
          <t>BP MCP SS7</t>
        </is>
      </c>
      <c r="C710">
        <f>MCP!AG119</f>
        <v/>
      </c>
      <c r="D710">
        <f>MCP!AN119</f>
        <v/>
      </c>
      <c r="E710" t="inlineStr">
        <is>
          <t>global</t>
        </is>
      </c>
      <c r="F710" t="inlineStr">
        <is>
          <t>global</t>
        </is>
      </c>
    </row>
    <row r="711">
      <c r="A711" t="inlineStr">
        <is>
          <t>BP MCP SS7</t>
        </is>
      </c>
      <c r="C711">
        <f>MCP!AG120</f>
        <v/>
      </c>
      <c r="D711">
        <f>MCP!AN120</f>
        <v/>
      </c>
      <c r="E711" t="inlineStr">
        <is>
          <t>global</t>
        </is>
      </c>
      <c r="F711" t="inlineStr">
        <is>
          <t>global</t>
        </is>
      </c>
    </row>
    <row r="712">
      <c r="A712" t="inlineStr">
        <is>
          <t>BP MCP SS8</t>
        </is>
      </c>
      <c r="C712">
        <f>MCP!AG3</f>
        <v/>
      </c>
      <c r="D712">
        <f>MCP!AO3</f>
        <v/>
      </c>
      <c r="E712" t="inlineStr">
        <is>
          <t>global</t>
        </is>
      </c>
      <c r="F712" t="inlineStr">
        <is>
          <t>global</t>
        </is>
      </c>
    </row>
    <row r="713">
      <c r="A713" t="inlineStr">
        <is>
          <t>BP MCP SS8</t>
        </is>
      </c>
      <c r="C713">
        <f>MCP!AG4</f>
        <v/>
      </c>
      <c r="D713">
        <f>MCP!AO4</f>
        <v/>
      </c>
      <c r="E713" t="inlineStr">
        <is>
          <t>global</t>
        </is>
      </c>
      <c r="F713" t="inlineStr">
        <is>
          <t>global</t>
        </is>
      </c>
    </row>
    <row r="714">
      <c r="A714" t="inlineStr">
        <is>
          <t>BP MCP SS8</t>
        </is>
      </c>
      <c r="C714">
        <f>MCP!AG5</f>
        <v/>
      </c>
      <c r="D714">
        <f>MCP!AO5</f>
        <v/>
      </c>
      <c r="E714" t="inlineStr">
        <is>
          <t>global</t>
        </is>
      </c>
      <c r="F714" t="inlineStr">
        <is>
          <t>global</t>
        </is>
      </c>
    </row>
    <row r="715">
      <c r="A715" t="inlineStr">
        <is>
          <t>BP MCP SS8</t>
        </is>
      </c>
      <c r="C715">
        <f>MCP!AG6</f>
        <v/>
      </c>
      <c r="D715">
        <f>MCP!AO6</f>
        <v/>
      </c>
      <c r="E715" t="inlineStr">
        <is>
          <t>global</t>
        </is>
      </c>
      <c r="F715" t="inlineStr">
        <is>
          <t>global</t>
        </is>
      </c>
    </row>
    <row r="716">
      <c r="A716" t="inlineStr">
        <is>
          <t>BP MCP SS8</t>
        </is>
      </c>
      <c r="C716">
        <f>MCP!AG7</f>
        <v/>
      </c>
      <c r="D716">
        <f>MCP!AO7</f>
        <v/>
      </c>
      <c r="E716" t="inlineStr">
        <is>
          <t>global</t>
        </is>
      </c>
      <c r="F716" t="inlineStr">
        <is>
          <t>global</t>
        </is>
      </c>
    </row>
    <row r="717">
      <c r="A717" t="inlineStr">
        <is>
          <t>BP MCP SS8</t>
        </is>
      </c>
      <c r="C717">
        <f>MCP!AG8</f>
        <v/>
      </c>
      <c r="D717">
        <f>MCP!AO8</f>
        <v/>
      </c>
      <c r="E717" t="inlineStr">
        <is>
          <t>global</t>
        </is>
      </c>
      <c r="F717" t="inlineStr">
        <is>
          <t>global</t>
        </is>
      </c>
    </row>
    <row r="718">
      <c r="A718" t="inlineStr">
        <is>
          <t>BP MCP SS8</t>
        </is>
      </c>
      <c r="C718">
        <f>MCP!AG9</f>
        <v/>
      </c>
      <c r="D718">
        <f>MCP!AO9</f>
        <v/>
      </c>
      <c r="E718" t="inlineStr">
        <is>
          <t>global</t>
        </is>
      </c>
      <c r="F718" t="inlineStr">
        <is>
          <t>global</t>
        </is>
      </c>
    </row>
    <row r="719">
      <c r="A719" t="inlineStr">
        <is>
          <t>BP MCP SS8</t>
        </is>
      </c>
      <c r="C719">
        <f>MCP!AG10</f>
        <v/>
      </c>
      <c r="D719">
        <f>MCP!AO10</f>
        <v/>
      </c>
      <c r="E719" t="inlineStr">
        <is>
          <t>global</t>
        </is>
      </c>
      <c r="F719" t="inlineStr">
        <is>
          <t>global</t>
        </is>
      </c>
    </row>
    <row r="720">
      <c r="A720" t="inlineStr">
        <is>
          <t>BP MCP SS8</t>
        </is>
      </c>
      <c r="C720">
        <f>MCP!AG11</f>
        <v/>
      </c>
      <c r="D720">
        <f>MCP!AO11</f>
        <v/>
      </c>
      <c r="E720" t="inlineStr">
        <is>
          <t>global</t>
        </is>
      </c>
      <c r="F720" t="inlineStr">
        <is>
          <t>global</t>
        </is>
      </c>
    </row>
    <row r="721">
      <c r="A721" t="inlineStr">
        <is>
          <t>BP MCP SS8</t>
        </is>
      </c>
      <c r="C721">
        <f>MCP!AG12</f>
        <v/>
      </c>
      <c r="D721">
        <f>MCP!AO12</f>
        <v/>
      </c>
      <c r="E721" t="inlineStr">
        <is>
          <t>global</t>
        </is>
      </c>
      <c r="F721" t="inlineStr">
        <is>
          <t>global</t>
        </is>
      </c>
    </row>
    <row r="722">
      <c r="A722" t="inlineStr">
        <is>
          <t>BP MCP SS8</t>
        </is>
      </c>
      <c r="C722">
        <f>MCP!AG13</f>
        <v/>
      </c>
      <c r="D722">
        <f>MCP!AO13</f>
        <v/>
      </c>
      <c r="E722" t="inlineStr">
        <is>
          <t>global</t>
        </is>
      </c>
      <c r="F722" t="inlineStr">
        <is>
          <t>global</t>
        </is>
      </c>
    </row>
    <row r="723">
      <c r="A723" t="inlineStr">
        <is>
          <t>BP MCP SS8</t>
        </is>
      </c>
      <c r="C723">
        <f>MCP!AG14</f>
        <v/>
      </c>
      <c r="D723">
        <f>MCP!AO14</f>
        <v/>
      </c>
      <c r="E723" t="inlineStr">
        <is>
          <t>global</t>
        </is>
      </c>
      <c r="F723" t="inlineStr">
        <is>
          <t>global</t>
        </is>
      </c>
    </row>
    <row r="724">
      <c r="A724" t="inlineStr">
        <is>
          <t>BP MCP SS8</t>
        </is>
      </c>
      <c r="C724">
        <f>MCP!AG15</f>
        <v/>
      </c>
      <c r="D724">
        <f>MCP!AO15</f>
        <v/>
      </c>
      <c r="E724" t="inlineStr">
        <is>
          <t>global</t>
        </is>
      </c>
      <c r="F724" t="inlineStr">
        <is>
          <t>global</t>
        </is>
      </c>
    </row>
    <row r="725">
      <c r="A725" t="inlineStr">
        <is>
          <t>BP MCP SS8</t>
        </is>
      </c>
      <c r="C725">
        <f>MCP!AG16</f>
        <v/>
      </c>
      <c r="D725">
        <f>MCP!AO16</f>
        <v/>
      </c>
      <c r="E725" t="inlineStr">
        <is>
          <t>global</t>
        </is>
      </c>
      <c r="F725" t="inlineStr">
        <is>
          <t>global</t>
        </is>
      </c>
    </row>
    <row r="726">
      <c r="A726" t="inlineStr">
        <is>
          <t>BP MCP SS8</t>
        </is>
      </c>
      <c r="C726">
        <f>MCP!AG17</f>
        <v/>
      </c>
      <c r="D726">
        <f>MCP!AO17</f>
        <v/>
      </c>
      <c r="E726" t="inlineStr">
        <is>
          <t>global</t>
        </is>
      </c>
      <c r="F726" t="inlineStr">
        <is>
          <t>global</t>
        </is>
      </c>
    </row>
    <row r="727">
      <c r="A727" t="inlineStr">
        <is>
          <t>BP MCP SS8</t>
        </is>
      </c>
      <c r="C727">
        <f>MCP!AG18</f>
        <v/>
      </c>
      <c r="D727">
        <f>MCP!AO18</f>
        <v/>
      </c>
      <c r="E727" t="inlineStr">
        <is>
          <t>global</t>
        </is>
      </c>
      <c r="F727" t="inlineStr">
        <is>
          <t>global</t>
        </is>
      </c>
    </row>
    <row r="728">
      <c r="A728" t="inlineStr">
        <is>
          <t>BP MCP SS8</t>
        </is>
      </c>
      <c r="C728">
        <f>MCP!AG19</f>
        <v/>
      </c>
      <c r="D728">
        <f>MCP!AO19</f>
        <v/>
      </c>
      <c r="E728" t="inlineStr">
        <is>
          <t>global</t>
        </is>
      </c>
      <c r="F728" t="inlineStr">
        <is>
          <t>global</t>
        </is>
      </c>
    </row>
    <row r="729">
      <c r="A729" t="inlineStr">
        <is>
          <t>BP MCP SS8</t>
        </is>
      </c>
      <c r="C729">
        <f>MCP!AG20</f>
        <v/>
      </c>
      <c r="D729">
        <f>MCP!AO20</f>
        <v/>
      </c>
      <c r="E729" t="inlineStr">
        <is>
          <t>global</t>
        </is>
      </c>
      <c r="F729" t="inlineStr">
        <is>
          <t>global</t>
        </is>
      </c>
    </row>
    <row r="730">
      <c r="A730" t="inlineStr">
        <is>
          <t>BP MCP SS8</t>
        </is>
      </c>
      <c r="C730">
        <f>MCP!AG21</f>
        <v/>
      </c>
      <c r="D730">
        <f>MCP!AO21</f>
        <v/>
      </c>
      <c r="E730" t="inlineStr">
        <is>
          <t>global</t>
        </is>
      </c>
      <c r="F730" t="inlineStr">
        <is>
          <t>global</t>
        </is>
      </c>
    </row>
    <row r="731">
      <c r="A731" t="inlineStr">
        <is>
          <t>BP MCP SS8</t>
        </is>
      </c>
      <c r="C731">
        <f>MCP!AG22</f>
        <v/>
      </c>
      <c r="D731">
        <f>MCP!AO22</f>
        <v/>
      </c>
      <c r="E731" t="inlineStr">
        <is>
          <t>global</t>
        </is>
      </c>
      <c r="F731" t="inlineStr">
        <is>
          <t>global</t>
        </is>
      </c>
    </row>
    <row r="732">
      <c r="A732" t="inlineStr">
        <is>
          <t>BP MCP SS8</t>
        </is>
      </c>
      <c r="C732">
        <f>MCP!AG23</f>
        <v/>
      </c>
      <c r="D732">
        <f>MCP!AO23</f>
        <v/>
      </c>
      <c r="E732" t="inlineStr">
        <is>
          <t>global</t>
        </is>
      </c>
      <c r="F732" t="inlineStr">
        <is>
          <t>global</t>
        </is>
      </c>
    </row>
    <row r="733">
      <c r="A733" t="inlineStr">
        <is>
          <t>BP MCP SS8</t>
        </is>
      </c>
      <c r="C733">
        <f>MCP!AG24</f>
        <v/>
      </c>
      <c r="D733">
        <f>MCP!AO24</f>
        <v/>
      </c>
      <c r="E733" t="inlineStr">
        <is>
          <t>global</t>
        </is>
      </c>
      <c r="F733" t="inlineStr">
        <is>
          <t>global</t>
        </is>
      </c>
    </row>
    <row r="734">
      <c r="A734" t="inlineStr">
        <is>
          <t>BP MCP SS8</t>
        </is>
      </c>
      <c r="C734">
        <f>MCP!AG25</f>
        <v/>
      </c>
      <c r="D734">
        <f>MCP!AO25</f>
        <v/>
      </c>
      <c r="E734" t="inlineStr">
        <is>
          <t>global</t>
        </is>
      </c>
      <c r="F734" t="inlineStr">
        <is>
          <t>global</t>
        </is>
      </c>
    </row>
    <row r="735">
      <c r="A735" t="inlineStr">
        <is>
          <t>BP MCP SS8</t>
        </is>
      </c>
      <c r="C735">
        <f>MCP!AG26</f>
        <v/>
      </c>
      <c r="D735">
        <f>MCP!AO26</f>
        <v/>
      </c>
      <c r="E735" t="inlineStr">
        <is>
          <t>global</t>
        </is>
      </c>
      <c r="F735" t="inlineStr">
        <is>
          <t>global</t>
        </is>
      </c>
    </row>
    <row r="736">
      <c r="A736" t="inlineStr">
        <is>
          <t>BP MCP SS8</t>
        </is>
      </c>
      <c r="C736">
        <f>MCP!AG27</f>
        <v/>
      </c>
      <c r="D736">
        <f>MCP!AO27</f>
        <v/>
      </c>
      <c r="E736" t="inlineStr">
        <is>
          <t>global</t>
        </is>
      </c>
      <c r="F736" t="inlineStr">
        <is>
          <t>global</t>
        </is>
      </c>
    </row>
    <row r="737">
      <c r="A737" t="inlineStr">
        <is>
          <t>BP MCP SS8</t>
        </is>
      </c>
      <c r="C737">
        <f>MCP!AG28</f>
        <v/>
      </c>
      <c r="D737">
        <f>MCP!AO28</f>
        <v/>
      </c>
      <c r="E737" t="inlineStr">
        <is>
          <t>global</t>
        </is>
      </c>
      <c r="F737" t="inlineStr">
        <is>
          <t>global</t>
        </is>
      </c>
    </row>
    <row r="738">
      <c r="A738" t="inlineStr">
        <is>
          <t>BP MCP SS8</t>
        </is>
      </c>
      <c r="C738">
        <f>MCP!AG29</f>
        <v/>
      </c>
      <c r="D738">
        <f>MCP!AO29</f>
        <v/>
      </c>
      <c r="E738" t="inlineStr">
        <is>
          <t>global</t>
        </is>
      </c>
      <c r="F738" t="inlineStr">
        <is>
          <t>global</t>
        </is>
      </c>
    </row>
    <row r="739">
      <c r="A739" t="inlineStr">
        <is>
          <t>BP MCP SS8</t>
        </is>
      </c>
      <c r="C739">
        <f>MCP!AG30</f>
        <v/>
      </c>
      <c r="D739">
        <f>MCP!AO30</f>
        <v/>
      </c>
      <c r="E739" t="inlineStr">
        <is>
          <t>global</t>
        </is>
      </c>
      <c r="F739" t="inlineStr">
        <is>
          <t>global</t>
        </is>
      </c>
    </row>
    <row r="740">
      <c r="A740" t="inlineStr">
        <is>
          <t>BP MCP SS8</t>
        </is>
      </c>
      <c r="C740">
        <f>MCP!AG31</f>
        <v/>
      </c>
      <c r="D740">
        <f>MCP!AO31</f>
        <v/>
      </c>
      <c r="E740" t="inlineStr">
        <is>
          <t>global</t>
        </is>
      </c>
      <c r="F740" t="inlineStr">
        <is>
          <t>global</t>
        </is>
      </c>
    </row>
    <row r="741">
      <c r="A741" t="inlineStr">
        <is>
          <t>BP MCP SS8</t>
        </is>
      </c>
      <c r="C741">
        <f>MCP!AG32</f>
        <v/>
      </c>
      <c r="D741">
        <f>MCP!AO32</f>
        <v/>
      </c>
      <c r="E741" t="inlineStr">
        <is>
          <t>global</t>
        </is>
      </c>
      <c r="F741" t="inlineStr">
        <is>
          <t>global</t>
        </is>
      </c>
    </row>
    <row r="742">
      <c r="A742" t="inlineStr">
        <is>
          <t>BP MCP SS8</t>
        </is>
      </c>
      <c r="C742">
        <f>MCP!AG33</f>
        <v/>
      </c>
      <c r="D742">
        <f>MCP!AO33</f>
        <v/>
      </c>
      <c r="E742" t="inlineStr">
        <is>
          <t>global</t>
        </is>
      </c>
      <c r="F742" t="inlineStr">
        <is>
          <t>global</t>
        </is>
      </c>
    </row>
    <row r="743">
      <c r="A743" t="inlineStr">
        <is>
          <t>BP MCP SS8</t>
        </is>
      </c>
      <c r="C743">
        <f>MCP!AG34</f>
        <v/>
      </c>
      <c r="D743">
        <f>MCP!AO34</f>
        <v/>
      </c>
      <c r="E743" t="inlineStr">
        <is>
          <t>global</t>
        </is>
      </c>
      <c r="F743" t="inlineStr">
        <is>
          <t>global</t>
        </is>
      </c>
    </row>
    <row r="744">
      <c r="A744" t="inlineStr">
        <is>
          <t>BP MCP SS8</t>
        </is>
      </c>
      <c r="C744">
        <f>MCP!AG35</f>
        <v/>
      </c>
      <c r="D744">
        <f>MCP!AO35</f>
        <v/>
      </c>
      <c r="E744" t="inlineStr">
        <is>
          <t>global</t>
        </is>
      </c>
      <c r="F744" t="inlineStr">
        <is>
          <t>global</t>
        </is>
      </c>
    </row>
    <row r="745">
      <c r="A745" t="inlineStr">
        <is>
          <t>BP MCP SS8</t>
        </is>
      </c>
      <c r="C745">
        <f>MCP!AG36</f>
        <v/>
      </c>
      <c r="D745">
        <f>MCP!AO36</f>
        <v/>
      </c>
      <c r="E745" t="inlineStr">
        <is>
          <t>global</t>
        </is>
      </c>
      <c r="F745" t="inlineStr">
        <is>
          <t>global</t>
        </is>
      </c>
    </row>
    <row r="746">
      <c r="A746" t="inlineStr">
        <is>
          <t>BP MCP SS8</t>
        </is>
      </c>
      <c r="C746">
        <f>MCP!AG37</f>
        <v/>
      </c>
      <c r="D746">
        <f>MCP!AO37</f>
        <v/>
      </c>
      <c r="E746" t="inlineStr">
        <is>
          <t>global</t>
        </is>
      </c>
      <c r="F746" t="inlineStr">
        <is>
          <t>global</t>
        </is>
      </c>
    </row>
    <row r="747">
      <c r="A747" t="inlineStr">
        <is>
          <t>BP MCP SS8</t>
        </is>
      </c>
      <c r="C747">
        <f>MCP!AG38</f>
        <v/>
      </c>
      <c r="D747">
        <f>MCP!AO38</f>
        <v/>
      </c>
      <c r="E747" t="inlineStr">
        <is>
          <t>global</t>
        </is>
      </c>
      <c r="F747" t="inlineStr">
        <is>
          <t>global</t>
        </is>
      </c>
    </row>
    <row r="748">
      <c r="A748" t="inlineStr">
        <is>
          <t>BP MCP SS8</t>
        </is>
      </c>
      <c r="C748">
        <f>MCP!AG39</f>
        <v/>
      </c>
      <c r="D748">
        <f>MCP!AO39</f>
        <v/>
      </c>
      <c r="E748" t="inlineStr">
        <is>
          <t>global</t>
        </is>
      </c>
      <c r="F748" t="inlineStr">
        <is>
          <t>global</t>
        </is>
      </c>
    </row>
    <row r="749">
      <c r="A749" t="inlineStr">
        <is>
          <t>BP MCP SS8</t>
        </is>
      </c>
      <c r="C749">
        <f>MCP!AG40</f>
        <v/>
      </c>
      <c r="D749">
        <f>MCP!AO40</f>
        <v/>
      </c>
      <c r="E749" t="inlineStr">
        <is>
          <t>global</t>
        </is>
      </c>
      <c r="F749" t="inlineStr">
        <is>
          <t>global</t>
        </is>
      </c>
    </row>
    <row r="750">
      <c r="A750" t="inlineStr">
        <is>
          <t>BP MCP SS8</t>
        </is>
      </c>
      <c r="C750">
        <f>MCP!AG41</f>
        <v/>
      </c>
      <c r="D750">
        <f>MCP!AO41</f>
        <v/>
      </c>
      <c r="E750" t="inlineStr">
        <is>
          <t>global</t>
        </is>
      </c>
      <c r="F750" t="inlineStr">
        <is>
          <t>global</t>
        </is>
      </c>
    </row>
    <row r="751">
      <c r="A751" t="inlineStr">
        <is>
          <t>BP MCP SS8</t>
        </is>
      </c>
      <c r="C751">
        <f>MCP!AG42</f>
        <v/>
      </c>
      <c r="D751">
        <f>MCP!AO42</f>
        <v/>
      </c>
      <c r="E751" t="inlineStr">
        <is>
          <t>global</t>
        </is>
      </c>
      <c r="F751" t="inlineStr">
        <is>
          <t>global</t>
        </is>
      </c>
    </row>
    <row r="752">
      <c r="A752" t="inlineStr">
        <is>
          <t>BP MCP SS8</t>
        </is>
      </c>
      <c r="C752">
        <f>MCP!AG43</f>
        <v/>
      </c>
      <c r="D752">
        <f>MCP!AO43</f>
        <v/>
      </c>
      <c r="E752" t="inlineStr">
        <is>
          <t>global</t>
        </is>
      </c>
      <c r="F752" t="inlineStr">
        <is>
          <t>global</t>
        </is>
      </c>
    </row>
    <row r="753">
      <c r="A753" t="inlineStr">
        <is>
          <t>BP MCP SS8</t>
        </is>
      </c>
      <c r="C753">
        <f>MCP!AG44</f>
        <v/>
      </c>
      <c r="D753">
        <f>MCP!AO44</f>
        <v/>
      </c>
      <c r="E753" t="inlineStr">
        <is>
          <t>global</t>
        </is>
      </c>
      <c r="F753" t="inlineStr">
        <is>
          <t>global</t>
        </is>
      </c>
    </row>
    <row r="754">
      <c r="A754" t="inlineStr">
        <is>
          <t>BP MCP SS8</t>
        </is>
      </c>
      <c r="C754">
        <f>MCP!AG45</f>
        <v/>
      </c>
      <c r="D754">
        <f>MCP!AO45</f>
        <v/>
      </c>
      <c r="E754" t="inlineStr">
        <is>
          <t>global</t>
        </is>
      </c>
      <c r="F754" t="inlineStr">
        <is>
          <t>global</t>
        </is>
      </c>
    </row>
    <row r="755">
      <c r="A755" t="inlineStr">
        <is>
          <t>BP MCP SS8</t>
        </is>
      </c>
      <c r="C755">
        <f>MCP!AG46</f>
        <v/>
      </c>
      <c r="D755">
        <f>MCP!AO46</f>
        <v/>
      </c>
      <c r="E755" t="inlineStr">
        <is>
          <t>global</t>
        </is>
      </c>
      <c r="F755" t="inlineStr">
        <is>
          <t>global</t>
        </is>
      </c>
    </row>
    <row r="756">
      <c r="A756" t="inlineStr">
        <is>
          <t>BP MCP SS8</t>
        </is>
      </c>
      <c r="C756">
        <f>MCP!AG47</f>
        <v/>
      </c>
      <c r="D756">
        <f>MCP!AO47</f>
        <v/>
      </c>
      <c r="E756" t="inlineStr">
        <is>
          <t>global</t>
        </is>
      </c>
      <c r="F756" t="inlineStr">
        <is>
          <t>global</t>
        </is>
      </c>
    </row>
    <row r="757">
      <c r="A757" t="inlineStr">
        <is>
          <t>BP MCP SS8</t>
        </is>
      </c>
      <c r="C757">
        <f>MCP!AG48</f>
        <v/>
      </c>
      <c r="D757">
        <f>MCP!AO48</f>
        <v/>
      </c>
      <c r="E757" t="inlineStr">
        <is>
          <t>global</t>
        </is>
      </c>
      <c r="F757" t="inlineStr">
        <is>
          <t>global</t>
        </is>
      </c>
    </row>
    <row r="758">
      <c r="A758" t="inlineStr">
        <is>
          <t>BP MCP SS8</t>
        </is>
      </c>
      <c r="C758">
        <f>MCP!AG49</f>
        <v/>
      </c>
      <c r="D758">
        <f>MCP!AO49</f>
        <v/>
      </c>
      <c r="E758" t="inlineStr">
        <is>
          <t>global</t>
        </is>
      </c>
      <c r="F758" t="inlineStr">
        <is>
          <t>global</t>
        </is>
      </c>
    </row>
    <row r="759">
      <c r="A759" t="inlineStr">
        <is>
          <t>BP MCP SS8</t>
        </is>
      </c>
      <c r="C759">
        <f>MCP!AG50</f>
        <v/>
      </c>
      <c r="D759">
        <f>MCP!AO50</f>
        <v/>
      </c>
      <c r="E759" t="inlineStr">
        <is>
          <t>global</t>
        </is>
      </c>
      <c r="F759" t="inlineStr">
        <is>
          <t>global</t>
        </is>
      </c>
    </row>
    <row r="760">
      <c r="A760" t="inlineStr">
        <is>
          <t>BP MCP SS8</t>
        </is>
      </c>
      <c r="C760">
        <f>MCP!AG51</f>
        <v/>
      </c>
      <c r="D760">
        <f>MCP!AO51</f>
        <v/>
      </c>
      <c r="E760" t="inlineStr">
        <is>
          <t>global</t>
        </is>
      </c>
      <c r="F760" t="inlineStr">
        <is>
          <t>global</t>
        </is>
      </c>
    </row>
    <row r="761">
      <c r="A761" t="inlineStr">
        <is>
          <t>BP MCP SS8</t>
        </is>
      </c>
      <c r="C761">
        <f>MCP!AG52</f>
        <v/>
      </c>
      <c r="D761">
        <f>MCP!AO52</f>
        <v/>
      </c>
      <c r="E761" t="inlineStr">
        <is>
          <t>global</t>
        </is>
      </c>
      <c r="F761" t="inlineStr">
        <is>
          <t>global</t>
        </is>
      </c>
    </row>
    <row r="762">
      <c r="A762" t="inlineStr">
        <is>
          <t>BP MCP SS8</t>
        </is>
      </c>
      <c r="C762">
        <f>MCP!AG53</f>
        <v/>
      </c>
      <c r="D762">
        <f>MCP!AO53</f>
        <v/>
      </c>
      <c r="E762" t="inlineStr">
        <is>
          <t>global</t>
        </is>
      </c>
      <c r="F762" t="inlineStr">
        <is>
          <t>global</t>
        </is>
      </c>
    </row>
    <row r="763">
      <c r="A763" t="inlineStr">
        <is>
          <t>BP MCP SS8</t>
        </is>
      </c>
      <c r="C763">
        <f>MCP!AG54</f>
        <v/>
      </c>
      <c r="D763">
        <f>MCP!AO54</f>
        <v/>
      </c>
      <c r="E763" t="inlineStr">
        <is>
          <t>global</t>
        </is>
      </c>
      <c r="F763" t="inlineStr">
        <is>
          <t>global</t>
        </is>
      </c>
    </row>
    <row r="764">
      <c r="A764" t="inlineStr">
        <is>
          <t>BP MCP SS8</t>
        </is>
      </c>
      <c r="C764">
        <f>MCP!AG55</f>
        <v/>
      </c>
      <c r="D764">
        <f>MCP!AO55</f>
        <v/>
      </c>
      <c r="E764" t="inlineStr">
        <is>
          <t>global</t>
        </is>
      </c>
      <c r="F764" t="inlineStr">
        <is>
          <t>global</t>
        </is>
      </c>
    </row>
    <row r="765">
      <c r="A765" t="inlineStr">
        <is>
          <t>BP MCP SS8</t>
        </is>
      </c>
      <c r="C765">
        <f>MCP!AG56</f>
        <v/>
      </c>
      <c r="D765">
        <f>MCP!AO56</f>
        <v/>
      </c>
      <c r="E765" t="inlineStr">
        <is>
          <t>global</t>
        </is>
      </c>
      <c r="F765" t="inlineStr">
        <is>
          <t>global</t>
        </is>
      </c>
    </row>
    <row r="766">
      <c r="A766" t="inlineStr">
        <is>
          <t>BP MCP SS8</t>
        </is>
      </c>
      <c r="C766">
        <f>MCP!AG57</f>
        <v/>
      </c>
      <c r="D766">
        <f>MCP!AO57</f>
        <v/>
      </c>
      <c r="E766" t="inlineStr">
        <is>
          <t>global</t>
        </is>
      </c>
      <c r="F766" t="inlineStr">
        <is>
          <t>global</t>
        </is>
      </c>
    </row>
    <row r="767">
      <c r="A767" t="inlineStr">
        <is>
          <t>BP MCP SS8</t>
        </is>
      </c>
      <c r="C767">
        <f>MCP!AG58</f>
        <v/>
      </c>
      <c r="D767">
        <f>MCP!AO58</f>
        <v/>
      </c>
      <c r="E767" t="inlineStr">
        <is>
          <t>global</t>
        </is>
      </c>
      <c r="F767" t="inlineStr">
        <is>
          <t>global</t>
        </is>
      </c>
    </row>
    <row r="768">
      <c r="A768" t="inlineStr">
        <is>
          <t>BP MCP SS8</t>
        </is>
      </c>
      <c r="C768">
        <f>MCP!AG59</f>
        <v/>
      </c>
      <c r="D768">
        <f>MCP!AO59</f>
        <v/>
      </c>
      <c r="E768" t="inlineStr">
        <is>
          <t>global</t>
        </is>
      </c>
      <c r="F768" t="inlineStr">
        <is>
          <t>global</t>
        </is>
      </c>
    </row>
    <row r="769">
      <c r="A769" t="inlineStr">
        <is>
          <t>BP MCP SS8</t>
        </is>
      </c>
      <c r="C769">
        <f>MCP!AG60</f>
        <v/>
      </c>
      <c r="D769">
        <f>MCP!AO60</f>
        <v/>
      </c>
      <c r="E769" t="inlineStr">
        <is>
          <t>global</t>
        </is>
      </c>
      <c r="F769" t="inlineStr">
        <is>
          <t>global</t>
        </is>
      </c>
    </row>
    <row r="770">
      <c r="A770" t="inlineStr">
        <is>
          <t>BP MCP SS8</t>
        </is>
      </c>
      <c r="C770">
        <f>MCP!AG61</f>
        <v/>
      </c>
      <c r="D770">
        <f>MCP!AO61</f>
        <v/>
      </c>
      <c r="E770" t="inlineStr">
        <is>
          <t>global</t>
        </is>
      </c>
      <c r="F770" t="inlineStr">
        <is>
          <t>global</t>
        </is>
      </c>
    </row>
    <row r="771">
      <c r="A771" t="inlineStr">
        <is>
          <t>BP MCP SS8</t>
        </is>
      </c>
      <c r="C771">
        <f>MCP!AG62</f>
        <v/>
      </c>
      <c r="D771">
        <f>MCP!AO62</f>
        <v/>
      </c>
      <c r="E771" t="inlineStr">
        <is>
          <t>global</t>
        </is>
      </c>
      <c r="F771" t="inlineStr">
        <is>
          <t>global</t>
        </is>
      </c>
    </row>
    <row r="772">
      <c r="A772" t="inlineStr">
        <is>
          <t>BP MCP SS8</t>
        </is>
      </c>
      <c r="C772">
        <f>MCP!AG63</f>
        <v/>
      </c>
      <c r="D772">
        <f>MCP!AO63</f>
        <v/>
      </c>
      <c r="E772" t="inlineStr">
        <is>
          <t>global</t>
        </is>
      </c>
      <c r="F772" t="inlineStr">
        <is>
          <t>global</t>
        </is>
      </c>
    </row>
    <row r="773">
      <c r="A773" t="inlineStr">
        <is>
          <t>BP MCP SS8</t>
        </is>
      </c>
      <c r="C773">
        <f>MCP!AG64</f>
        <v/>
      </c>
      <c r="D773">
        <f>MCP!AO64</f>
        <v/>
      </c>
      <c r="E773" t="inlineStr">
        <is>
          <t>global</t>
        </is>
      </c>
      <c r="F773" t="inlineStr">
        <is>
          <t>global</t>
        </is>
      </c>
    </row>
    <row r="774">
      <c r="A774" t="inlineStr">
        <is>
          <t>BP MCP SS8</t>
        </is>
      </c>
      <c r="C774">
        <f>MCP!AG65</f>
        <v/>
      </c>
      <c r="D774">
        <f>MCP!AO65</f>
        <v/>
      </c>
      <c r="E774" t="inlineStr">
        <is>
          <t>global</t>
        </is>
      </c>
      <c r="F774" t="inlineStr">
        <is>
          <t>global</t>
        </is>
      </c>
    </row>
    <row r="775">
      <c r="A775" t="inlineStr">
        <is>
          <t>BP MCP SS8</t>
        </is>
      </c>
      <c r="C775">
        <f>MCP!AG66</f>
        <v/>
      </c>
      <c r="D775">
        <f>MCP!AO66</f>
        <v/>
      </c>
      <c r="E775" t="inlineStr">
        <is>
          <t>global</t>
        </is>
      </c>
      <c r="F775" t="inlineStr">
        <is>
          <t>global</t>
        </is>
      </c>
    </row>
    <row r="776">
      <c r="A776" t="inlineStr">
        <is>
          <t>BP MCP SS8</t>
        </is>
      </c>
      <c r="C776">
        <f>MCP!AG67</f>
        <v/>
      </c>
      <c r="D776">
        <f>MCP!AO67</f>
        <v/>
      </c>
      <c r="E776" t="inlineStr">
        <is>
          <t>global</t>
        </is>
      </c>
      <c r="F776" t="inlineStr">
        <is>
          <t>global</t>
        </is>
      </c>
    </row>
    <row r="777">
      <c r="A777" t="inlineStr">
        <is>
          <t>BP MCP SS8</t>
        </is>
      </c>
      <c r="C777">
        <f>MCP!AG68</f>
        <v/>
      </c>
      <c r="D777">
        <f>MCP!AO68</f>
        <v/>
      </c>
      <c r="E777" t="inlineStr">
        <is>
          <t>global</t>
        </is>
      </c>
      <c r="F777" t="inlineStr">
        <is>
          <t>global</t>
        </is>
      </c>
    </row>
    <row r="778">
      <c r="A778" t="inlineStr">
        <is>
          <t>BP MCP SS8</t>
        </is>
      </c>
      <c r="C778">
        <f>MCP!AG69</f>
        <v/>
      </c>
      <c r="D778">
        <f>MCP!AO69</f>
        <v/>
      </c>
      <c r="E778" t="inlineStr">
        <is>
          <t>global</t>
        </is>
      </c>
      <c r="F778" t="inlineStr">
        <is>
          <t>global</t>
        </is>
      </c>
    </row>
    <row r="779">
      <c r="A779" t="inlineStr">
        <is>
          <t>BP MCP SS8</t>
        </is>
      </c>
      <c r="C779">
        <f>MCP!AG70</f>
        <v/>
      </c>
      <c r="D779">
        <f>MCP!AO70</f>
        <v/>
      </c>
      <c r="E779" t="inlineStr">
        <is>
          <t>global</t>
        </is>
      </c>
      <c r="F779" t="inlineStr">
        <is>
          <t>global</t>
        </is>
      </c>
    </row>
    <row r="780">
      <c r="A780" t="inlineStr">
        <is>
          <t>BP MCP SS8</t>
        </is>
      </c>
      <c r="C780">
        <f>MCP!AG71</f>
        <v/>
      </c>
      <c r="D780">
        <f>MCP!AO71</f>
        <v/>
      </c>
      <c r="E780" t="inlineStr">
        <is>
          <t>global</t>
        </is>
      </c>
      <c r="F780" t="inlineStr">
        <is>
          <t>global</t>
        </is>
      </c>
    </row>
    <row r="781">
      <c r="A781" t="inlineStr">
        <is>
          <t>BP MCP SS8</t>
        </is>
      </c>
      <c r="C781">
        <f>MCP!AG72</f>
        <v/>
      </c>
      <c r="D781">
        <f>MCP!AO72</f>
        <v/>
      </c>
      <c r="E781" t="inlineStr">
        <is>
          <t>global</t>
        </is>
      </c>
      <c r="F781" t="inlineStr">
        <is>
          <t>global</t>
        </is>
      </c>
    </row>
    <row r="782">
      <c r="A782" t="inlineStr">
        <is>
          <t>BP MCP SS8</t>
        </is>
      </c>
      <c r="C782">
        <f>MCP!AG73</f>
        <v/>
      </c>
      <c r="D782">
        <f>MCP!AO73</f>
        <v/>
      </c>
      <c r="E782" t="inlineStr">
        <is>
          <t>global</t>
        </is>
      </c>
      <c r="F782" t="inlineStr">
        <is>
          <t>global</t>
        </is>
      </c>
    </row>
    <row r="783">
      <c r="A783" t="inlineStr">
        <is>
          <t>BP MCP SS8</t>
        </is>
      </c>
      <c r="C783">
        <f>MCP!AG74</f>
        <v/>
      </c>
      <c r="D783">
        <f>MCP!AO74</f>
        <v/>
      </c>
      <c r="E783" t="inlineStr">
        <is>
          <t>global</t>
        </is>
      </c>
      <c r="F783" t="inlineStr">
        <is>
          <t>global</t>
        </is>
      </c>
    </row>
    <row r="784">
      <c r="A784" t="inlineStr">
        <is>
          <t>BP MCP SS8</t>
        </is>
      </c>
      <c r="C784">
        <f>MCP!AG75</f>
        <v/>
      </c>
      <c r="D784">
        <f>MCP!AO75</f>
        <v/>
      </c>
      <c r="E784" t="inlineStr">
        <is>
          <t>global</t>
        </is>
      </c>
      <c r="F784" t="inlineStr">
        <is>
          <t>global</t>
        </is>
      </c>
    </row>
    <row r="785">
      <c r="A785" t="inlineStr">
        <is>
          <t>BP MCP SS8</t>
        </is>
      </c>
      <c r="C785">
        <f>MCP!AG76</f>
        <v/>
      </c>
      <c r="D785">
        <f>MCP!AO76</f>
        <v/>
      </c>
      <c r="E785" t="inlineStr">
        <is>
          <t>global</t>
        </is>
      </c>
      <c r="F785" t="inlineStr">
        <is>
          <t>global</t>
        </is>
      </c>
    </row>
    <row r="786">
      <c r="A786" t="inlineStr">
        <is>
          <t>BP MCP SS8</t>
        </is>
      </c>
      <c r="C786">
        <f>MCP!AG77</f>
        <v/>
      </c>
      <c r="D786">
        <f>MCP!AO77</f>
        <v/>
      </c>
      <c r="E786" t="inlineStr">
        <is>
          <t>global</t>
        </is>
      </c>
      <c r="F786" t="inlineStr">
        <is>
          <t>global</t>
        </is>
      </c>
    </row>
    <row r="787">
      <c r="A787" t="inlineStr">
        <is>
          <t>BP MCP SS8</t>
        </is>
      </c>
      <c r="C787">
        <f>MCP!AG78</f>
        <v/>
      </c>
      <c r="D787">
        <f>MCP!AO78</f>
        <v/>
      </c>
      <c r="E787" t="inlineStr">
        <is>
          <t>global</t>
        </is>
      </c>
      <c r="F787" t="inlineStr">
        <is>
          <t>global</t>
        </is>
      </c>
    </row>
    <row r="788">
      <c r="A788" t="inlineStr">
        <is>
          <t>BP MCP SS8</t>
        </is>
      </c>
      <c r="C788">
        <f>MCP!AG79</f>
        <v/>
      </c>
      <c r="D788">
        <f>MCP!AO79</f>
        <v/>
      </c>
      <c r="E788" t="inlineStr">
        <is>
          <t>global</t>
        </is>
      </c>
      <c r="F788" t="inlineStr">
        <is>
          <t>global</t>
        </is>
      </c>
    </row>
    <row r="789">
      <c r="A789" t="inlineStr">
        <is>
          <t>BP MCP SS8</t>
        </is>
      </c>
      <c r="C789">
        <f>MCP!AG80</f>
        <v/>
      </c>
      <c r="D789">
        <f>MCP!AO80</f>
        <v/>
      </c>
      <c r="E789" t="inlineStr">
        <is>
          <t>global</t>
        </is>
      </c>
      <c r="F789" t="inlineStr">
        <is>
          <t>global</t>
        </is>
      </c>
    </row>
    <row r="790">
      <c r="A790" t="inlineStr">
        <is>
          <t>BP MCP SS8</t>
        </is>
      </c>
      <c r="C790">
        <f>MCP!AG81</f>
        <v/>
      </c>
      <c r="D790">
        <f>MCP!AO81</f>
        <v/>
      </c>
      <c r="E790" t="inlineStr">
        <is>
          <t>global</t>
        </is>
      </c>
      <c r="F790" t="inlineStr">
        <is>
          <t>global</t>
        </is>
      </c>
    </row>
    <row r="791">
      <c r="A791" t="inlineStr">
        <is>
          <t>BP MCP SS8</t>
        </is>
      </c>
      <c r="C791">
        <f>MCP!AG82</f>
        <v/>
      </c>
      <c r="D791">
        <f>MCP!AO82</f>
        <v/>
      </c>
      <c r="E791" t="inlineStr">
        <is>
          <t>global</t>
        </is>
      </c>
      <c r="F791" t="inlineStr">
        <is>
          <t>global</t>
        </is>
      </c>
    </row>
    <row r="792">
      <c r="A792" t="inlineStr">
        <is>
          <t>BP MCP SS8</t>
        </is>
      </c>
      <c r="C792">
        <f>MCP!AG83</f>
        <v/>
      </c>
      <c r="D792">
        <f>MCP!AO83</f>
        <v/>
      </c>
      <c r="E792" t="inlineStr">
        <is>
          <t>global</t>
        </is>
      </c>
      <c r="F792" t="inlineStr">
        <is>
          <t>global</t>
        </is>
      </c>
    </row>
    <row r="793">
      <c r="A793" t="inlineStr">
        <is>
          <t>BP MCP SS8</t>
        </is>
      </c>
      <c r="C793">
        <f>MCP!AG84</f>
        <v/>
      </c>
      <c r="D793">
        <f>MCP!AO84</f>
        <v/>
      </c>
      <c r="E793" t="inlineStr">
        <is>
          <t>global</t>
        </is>
      </c>
      <c r="F793" t="inlineStr">
        <is>
          <t>global</t>
        </is>
      </c>
    </row>
    <row r="794">
      <c r="A794" t="inlineStr">
        <is>
          <t>BP MCP SS8</t>
        </is>
      </c>
      <c r="C794">
        <f>MCP!AG85</f>
        <v/>
      </c>
      <c r="D794">
        <f>MCP!AO85</f>
        <v/>
      </c>
      <c r="E794" t="inlineStr">
        <is>
          <t>global</t>
        </is>
      </c>
      <c r="F794" t="inlineStr">
        <is>
          <t>global</t>
        </is>
      </c>
    </row>
    <row r="795">
      <c r="A795" t="inlineStr">
        <is>
          <t>BP MCP SS8</t>
        </is>
      </c>
      <c r="C795">
        <f>MCP!AG86</f>
        <v/>
      </c>
      <c r="D795">
        <f>MCP!AO86</f>
        <v/>
      </c>
      <c r="E795" t="inlineStr">
        <is>
          <t>global</t>
        </is>
      </c>
      <c r="F795" t="inlineStr">
        <is>
          <t>global</t>
        </is>
      </c>
    </row>
    <row r="796">
      <c r="A796" t="inlineStr">
        <is>
          <t>BP MCP SS8</t>
        </is>
      </c>
      <c r="C796">
        <f>MCP!AG87</f>
        <v/>
      </c>
      <c r="D796">
        <f>MCP!AO87</f>
        <v/>
      </c>
      <c r="E796" t="inlineStr">
        <is>
          <t>global</t>
        </is>
      </c>
      <c r="F796" t="inlineStr">
        <is>
          <t>global</t>
        </is>
      </c>
    </row>
    <row r="797">
      <c r="A797" t="inlineStr">
        <is>
          <t>BP MCP SS8</t>
        </is>
      </c>
      <c r="C797">
        <f>MCP!AG88</f>
        <v/>
      </c>
      <c r="D797">
        <f>MCP!AO88</f>
        <v/>
      </c>
      <c r="E797" t="inlineStr">
        <is>
          <t>global</t>
        </is>
      </c>
      <c r="F797" t="inlineStr">
        <is>
          <t>global</t>
        </is>
      </c>
    </row>
    <row r="798">
      <c r="A798" t="inlineStr">
        <is>
          <t>BP MCP SS8</t>
        </is>
      </c>
      <c r="C798">
        <f>MCP!AG89</f>
        <v/>
      </c>
      <c r="D798">
        <f>MCP!AO89</f>
        <v/>
      </c>
      <c r="E798" t="inlineStr">
        <is>
          <t>global</t>
        </is>
      </c>
      <c r="F798" t="inlineStr">
        <is>
          <t>global</t>
        </is>
      </c>
    </row>
    <row r="799">
      <c r="A799" t="inlineStr">
        <is>
          <t>BP MCP SS8</t>
        </is>
      </c>
      <c r="C799">
        <f>MCP!AG90</f>
        <v/>
      </c>
      <c r="D799">
        <f>MCP!AO90</f>
        <v/>
      </c>
      <c r="E799" t="inlineStr">
        <is>
          <t>global</t>
        </is>
      </c>
      <c r="F799" t="inlineStr">
        <is>
          <t>global</t>
        </is>
      </c>
    </row>
    <row r="800">
      <c r="A800" t="inlineStr">
        <is>
          <t>BP MCP SS8</t>
        </is>
      </c>
      <c r="C800">
        <f>MCP!AG91</f>
        <v/>
      </c>
      <c r="D800">
        <f>MCP!AO91</f>
        <v/>
      </c>
      <c r="E800" t="inlineStr">
        <is>
          <t>global</t>
        </is>
      </c>
      <c r="F800" t="inlineStr">
        <is>
          <t>global</t>
        </is>
      </c>
    </row>
    <row r="801">
      <c r="A801" t="inlineStr">
        <is>
          <t>BP MCP SS8</t>
        </is>
      </c>
      <c r="C801">
        <f>MCP!AG92</f>
        <v/>
      </c>
      <c r="D801">
        <f>MCP!AO92</f>
        <v/>
      </c>
      <c r="E801" t="inlineStr">
        <is>
          <t>global</t>
        </is>
      </c>
      <c r="F801" t="inlineStr">
        <is>
          <t>global</t>
        </is>
      </c>
    </row>
    <row r="802">
      <c r="A802" t="inlineStr">
        <is>
          <t>BP MCP SS8</t>
        </is>
      </c>
      <c r="C802">
        <f>MCP!AG93</f>
        <v/>
      </c>
      <c r="D802">
        <f>MCP!AO93</f>
        <v/>
      </c>
      <c r="E802" t="inlineStr">
        <is>
          <t>global</t>
        </is>
      </c>
      <c r="F802" t="inlineStr">
        <is>
          <t>global</t>
        </is>
      </c>
    </row>
    <row r="803">
      <c r="A803" t="inlineStr">
        <is>
          <t>BP MCP SS8</t>
        </is>
      </c>
      <c r="C803">
        <f>MCP!AG94</f>
        <v/>
      </c>
      <c r="D803">
        <f>MCP!AO94</f>
        <v/>
      </c>
      <c r="E803" t="inlineStr">
        <is>
          <t>global</t>
        </is>
      </c>
      <c r="F803" t="inlineStr">
        <is>
          <t>global</t>
        </is>
      </c>
    </row>
    <row r="804">
      <c r="A804" t="inlineStr">
        <is>
          <t>BP MCP SS8</t>
        </is>
      </c>
      <c r="C804">
        <f>MCP!AG95</f>
        <v/>
      </c>
      <c r="D804">
        <f>MCP!AO95</f>
        <v/>
      </c>
      <c r="E804" t="inlineStr">
        <is>
          <t>global</t>
        </is>
      </c>
      <c r="F804" t="inlineStr">
        <is>
          <t>global</t>
        </is>
      </c>
    </row>
    <row r="805">
      <c r="A805" t="inlineStr">
        <is>
          <t>BP MCP SS8</t>
        </is>
      </c>
      <c r="C805">
        <f>MCP!AG96</f>
        <v/>
      </c>
      <c r="D805">
        <f>MCP!AO96</f>
        <v/>
      </c>
      <c r="E805" t="inlineStr">
        <is>
          <t>global</t>
        </is>
      </c>
      <c r="F805" t="inlineStr">
        <is>
          <t>global</t>
        </is>
      </c>
    </row>
    <row r="806">
      <c r="A806" t="inlineStr">
        <is>
          <t>BP MCP SS8</t>
        </is>
      </c>
      <c r="C806">
        <f>MCP!AG97</f>
        <v/>
      </c>
      <c r="D806">
        <f>MCP!AO97</f>
        <v/>
      </c>
      <c r="E806" t="inlineStr">
        <is>
          <t>global</t>
        </is>
      </c>
      <c r="F806" t="inlineStr">
        <is>
          <t>global</t>
        </is>
      </c>
    </row>
    <row r="807">
      <c r="A807" t="inlineStr">
        <is>
          <t>BP MCP SS8</t>
        </is>
      </c>
      <c r="C807">
        <f>MCP!AG98</f>
        <v/>
      </c>
      <c r="D807">
        <f>MCP!AO98</f>
        <v/>
      </c>
      <c r="E807" t="inlineStr">
        <is>
          <t>global</t>
        </is>
      </c>
      <c r="F807" t="inlineStr">
        <is>
          <t>global</t>
        </is>
      </c>
    </row>
    <row r="808">
      <c r="A808" t="inlineStr">
        <is>
          <t>BP MCP SS8</t>
        </is>
      </c>
      <c r="C808">
        <f>MCP!AG99</f>
        <v/>
      </c>
      <c r="D808">
        <f>MCP!AO99</f>
        <v/>
      </c>
      <c r="E808" t="inlineStr">
        <is>
          <t>global</t>
        </is>
      </c>
      <c r="F808" t="inlineStr">
        <is>
          <t>global</t>
        </is>
      </c>
    </row>
    <row r="809">
      <c r="A809" t="inlineStr">
        <is>
          <t>BP MCP SS8</t>
        </is>
      </c>
      <c r="C809">
        <f>MCP!AG100</f>
        <v/>
      </c>
      <c r="D809">
        <f>MCP!AO100</f>
        <v/>
      </c>
      <c r="E809" t="inlineStr">
        <is>
          <t>global</t>
        </is>
      </c>
      <c r="F809" t="inlineStr">
        <is>
          <t>global</t>
        </is>
      </c>
    </row>
    <row r="810">
      <c r="A810" t="inlineStr">
        <is>
          <t>BP MCP SS8</t>
        </is>
      </c>
      <c r="C810">
        <f>MCP!AG101</f>
        <v/>
      </c>
      <c r="D810">
        <f>MCP!AO101</f>
        <v/>
      </c>
      <c r="E810" t="inlineStr">
        <is>
          <t>global</t>
        </is>
      </c>
      <c r="F810" t="inlineStr">
        <is>
          <t>global</t>
        </is>
      </c>
    </row>
    <row r="811">
      <c r="A811" t="inlineStr">
        <is>
          <t>BP MCP SS8</t>
        </is>
      </c>
      <c r="C811">
        <f>MCP!AG102</f>
        <v/>
      </c>
      <c r="D811">
        <f>MCP!AO102</f>
        <v/>
      </c>
      <c r="E811" t="inlineStr">
        <is>
          <t>global</t>
        </is>
      </c>
      <c r="F811" t="inlineStr">
        <is>
          <t>global</t>
        </is>
      </c>
    </row>
    <row r="812">
      <c r="A812" t="inlineStr">
        <is>
          <t>BP MCP SS8</t>
        </is>
      </c>
      <c r="C812">
        <f>MCP!AG103</f>
        <v/>
      </c>
      <c r="D812">
        <f>MCP!AO103</f>
        <v/>
      </c>
      <c r="E812" t="inlineStr">
        <is>
          <t>global</t>
        </is>
      </c>
      <c r="F812" t="inlineStr">
        <is>
          <t>global</t>
        </is>
      </c>
    </row>
    <row r="813">
      <c r="A813" t="inlineStr">
        <is>
          <t>BP MCP SS8</t>
        </is>
      </c>
      <c r="C813">
        <f>MCP!AG104</f>
        <v/>
      </c>
      <c r="D813">
        <f>MCP!AO104</f>
        <v/>
      </c>
      <c r="E813" t="inlineStr">
        <is>
          <t>global</t>
        </is>
      </c>
      <c r="F813" t="inlineStr">
        <is>
          <t>global</t>
        </is>
      </c>
    </row>
    <row r="814">
      <c r="A814" t="inlineStr">
        <is>
          <t>BP MCP SS8</t>
        </is>
      </c>
      <c r="C814">
        <f>MCP!AG105</f>
        <v/>
      </c>
      <c r="D814">
        <f>MCP!AO105</f>
        <v/>
      </c>
      <c r="E814" t="inlineStr">
        <is>
          <t>global</t>
        </is>
      </c>
      <c r="F814" t="inlineStr">
        <is>
          <t>global</t>
        </is>
      </c>
    </row>
    <row r="815">
      <c r="A815" t="inlineStr">
        <is>
          <t>BP MCP SS8</t>
        </is>
      </c>
      <c r="C815">
        <f>MCP!AG106</f>
        <v/>
      </c>
      <c r="D815">
        <f>MCP!AO106</f>
        <v/>
      </c>
      <c r="E815" t="inlineStr">
        <is>
          <t>global</t>
        </is>
      </c>
      <c r="F815" t="inlineStr">
        <is>
          <t>global</t>
        </is>
      </c>
    </row>
    <row r="816">
      <c r="A816" t="inlineStr">
        <is>
          <t>BP MCP SS8</t>
        </is>
      </c>
      <c r="C816">
        <f>MCP!AG107</f>
        <v/>
      </c>
      <c r="D816">
        <f>MCP!AO107</f>
        <v/>
      </c>
      <c r="E816" t="inlineStr">
        <is>
          <t>global</t>
        </is>
      </c>
      <c r="F816" t="inlineStr">
        <is>
          <t>global</t>
        </is>
      </c>
    </row>
    <row r="817">
      <c r="A817" t="inlineStr">
        <is>
          <t>BP MCP SS8</t>
        </is>
      </c>
      <c r="C817">
        <f>MCP!AG108</f>
        <v/>
      </c>
      <c r="D817">
        <f>MCP!AO108</f>
        <v/>
      </c>
      <c r="E817" t="inlineStr">
        <is>
          <t>global</t>
        </is>
      </c>
      <c r="F817" t="inlineStr">
        <is>
          <t>global</t>
        </is>
      </c>
    </row>
    <row r="818">
      <c r="A818" t="inlineStr">
        <is>
          <t>BP MCP SS8</t>
        </is>
      </c>
      <c r="C818">
        <f>MCP!AG109</f>
        <v/>
      </c>
      <c r="D818">
        <f>MCP!AO109</f>
        <v/>
      </c>
      <c r="E818" t="inlineStr">
        <is>
          <t>global</t>
        </is>
      </c>
      <c r="F818" t="inlineStr">
        <is>
          <t>global</t>
        </is>
      </c>
    </row>
    <row r="819">
      <c r="A819" t="inlineStr">
        <is>
          <t>BP MCP SS8</t>
        </is>
      </c>
      <c r="C819">
        <f>MCP!AG110</f>
        <v/>
      </c>
      <c r="D819">
        <f>MCP!AO110</f>
        <v/>
      </c>
      <c r="E819" t="inlineStr">
        <is>
          <t>global</t>
        </is>
      </c>
      <c r="F819" t="inlineStr">
        <is>
          <t>global</t>
        </is>
      </c>
    </row>
    <row r="820">
      <c r="A820" t="inlineStr">
        <is>
          <t>BP MCP SS8</t>
        </is>
      </c>
      <c r="C820">
        <f>MCP!AG111</f>
        <v/>
      </c>
      <c r="D820">
        <f>MCP!AO111</f>
        <v/>
      </c>
      <c r="E820" t="inlineStr">
        <is>
          <t>global</t>
        </is>
      </c>
      <c r="F820" t="inlineStr">
        <is>
          <t>global</t>
        </is>
      </c>
    </row>
    <row r="821">
      <c r="A821" t="inlineStr">
        <is>
          <t>BP MCP SS8</t>
        </is>
      </c>
      <c r="C821">
        <f>MCP!AG112</f>
        <v/>
      </c>
      <c r="D821">
        <f>MCP!AO112</f>
        <v/>
      </c>
      <c r="E821" t="inlineStr">
        <is>
          <t>global</t>
        </is>
      </c>
      <c r="F821" t="inlineStr">
        <is>
          <t>global</t>
        </is>
      </c>
    </row>
    <row r="822">
      <c r="A822" t="inlineStr">
        <is>
          <t>BP MCP SS8</t>
        </is>
      </c>
      <c r="C822">
        <f>MCP!AG113</f>
        <v/>
      </c>
      <c r="D822">
        <f>MCP!AO113</f>
        <v/>
      </c>
      <c r="E822" t="inlineStr">
        <is>
          <t>global</t>
        </is>
      </c>
      <c r="F822" t="inlineStr">
        <is>
          <t>global</t>
        </is>
      </c>
    </row>
    <row r="823">
      <c r="A823" t="inlineStr">
        <is>
          <t>BP MCP SS8</t>
        </is>
      </c>
      <c r="C823">
        <f>MCP!AG114</f>
        <v/>
      </c>
      <c r="D823">
        <f>MCP!AO114</f>
        <v/>
      </c>
      <c r="E823" t="inlineStr">
        <is>
          <t>global</t>
        </is>
      </c>
      <c r="F823" t="inlineStr">
        <is>
          <t>global</t>
        </is>
      </c>
    </row>
    <row r="824">
      <c r="A824" t="inlineStr">
        <is>
          <t>BP MCP SS8</t>
        </is>
      </c>
      <c r="C824">
        <f>MCP!AG115</f>
        <v/>
      </c>
      <c r="D824">
        <f>MCP!AO115</f>
        <v/>
      </c>
      <c r="E824" t="inlineStr">
        <is>
          <t>global</t>
        </is>
      </c>
      <c r="F824" t="inlineStr">
        <is>
          <t>global</t>
        </is>
      </c>
    </row>
    <row r="825">
      <c r="A825" t="inlineStr">
        <is>
          <t>BP MCP SS8</t>
        </is>
      </c>
      <c r="C825">
        <f>MCP!AG116</f>
        <v/>
      </c>
      <c r="D825">
        <f>MCP!AO116</f>
        <v/>
      </c>
      <c r="E825" t="inlineStr">
        <is>
          <t>global</t>
        </is>
      </c>
      <c r="F825" t="inlineStr">
        <is>
          <t>global</t>
        </is>
      </c>
    </row>
    <row r="826">
      <c r="A826" t="inlineStr">
        <is>
          <t>BP MCP SS8</t>
        </is>
      </c>
      <c r="C826">
        <f>MCP!AG117</f>
        <v/>
      </c>
      <c r="D826">
        <f>MCP!AO117</f>
        <v/>
      </c>
      <c r="E826" t="inlineStr">
        <is>
          <t>global</t>
        </is>
      </c>
      <c r="F826" t="inlineStr">
        <is>
          <t>global</t>
        </is>
      </c>
    </row>
    <row r="827">
      <c r="A827" t="inlineStr">
        <is>
          <t>BP MCP SS8</t>
        </is>
      </c>
      <c r="C827">
        <f>MCP!AG118</f>
        <v/>
      </c>
      <c r="D827">
        <f>MCP!AO118</f>
        <v/>
      </c>
      <c r="E827" t="inlineStr">
        <is>
          <t>global</t>
        </is>
      </c>
      <c r="F827" t="inlineStr">
        <is>
          <t>global</t>
        </is>
      </c>
    </row>
    <row r="828">
      <c r="A828" t="inlineStr">
        <is>
          <t>BP MCP SS8</t>
        </is>
      </c>
      <c r="C828">
        <f>MCP!AG119</f>
        <v/>
      </c>
      <c r="D828">
        <f>MCP!AO119</f>
        <v/>
      </c>
      <c r="E828" t="inlineStr">
        <is>
          <t>global</t>
        </is>
      </c>
      <c r="F828" t="inlineStr">
        <is>
          <t>global</t>
        </is>
      </c>
    </row>
    <row r="829">
      <c r="A829" t="inlineStr">
        <is>
          <t>BP MCP SS8</t>
        </is>
      </c>
      <c r="C829">
        <f>MCP!AG120</f>
        <v/>
      </c>
      <c r="D829">
        <f>MCP!AO120</f>
        <v/>
      </c>
      <c r="E829" t="inlineStr">
        <is>
          <t>global</t>
        </is>
      </c>
      <c r="F829" t="inlineStr">
        <is>
          <t>global</t>
        </is>
      </c>
    </row>
    <row r="830">
      <c r="A830" t="inlineStr">
        <is>
          <t>Cash Only</t>
        </is>
      </c>
      <c r="C830" t="inlineStr">
        <is>
          <t>$CASH</t>
        </is>
      </c>
      <c r="D830" t="n">
        <v>100</v>
      </c>
      <c r="E830" t="inlineStr">
        <is>
          <t>global</t>
        </is>
      </c>
      <c r="F830" t="inlineStr">
        <is>
          <t>global</t>
        </is>
      </c>
    </row>
    <row r="831">
      <c r="A831" t="inlineStr">
        <is>
          <t>BP MCP SS6</t>
        </is>
      </c>
      <c r="C831">
        <f>MCP!AG3</f>
        <v/>
      </c>
      <c r="D831">
        <f>MCP!AM3</f>
        <v/>
      </c>
      <c r="E831" t="inlineStr">
        <is>
          <t>global</t>
        </is>
      </c>
      <c r="F831" t="inlineStr">
        <is>
          <t>global</t>
        </is>
      </c>
    </row>
    <row r="832">
      <c r="A832" t="inlineStr">
        <is>
          <t>BP MCP SS6</t>
        </is>
      </c>
      <c r="C832">
        <f>MCP!AG4</f>
        <v/>
      </c>
      <c r="D832">
        <f>MCP!AM4</f>
        <v/>
      </c>
      <c r="E832" t="inlineStr">
        <is>
          <t>global</t>
        </is>
      </c>
      <c r="F832" t="inlineStr">
        <is>
          <t>global</t>
        </is>
      </c>
    </row>
    <row r="833">
      <c r="A833" t="inlineStr">
        <is>
          <t>BP MCP SS6</t>
        </is>
      </c>
      <c r="C833">
        <f>MCP!AG5</f>
        <v/>
      </c>
      <c r="D833">
        <f>MCP!AM5</f>
        <v/>
      </c>
      <c r="E833" t="inlineStr">
        <is>
          <t>global</t>
        </is>
      </c>
      <c r="F833" t="inlineStr">
        <is>
          <t>global</t>
        </is>
      </c>
    </row>
    <row r="834">
      <c r="A834" t="inlineStr">
        <is>
          <t>BP MCP SS6</t>
        </is>
      </c>
      <c r="C834">
        <f>MCP!AG6</f>
        <v/>
      </c>
      <c r="D834">
        <f>MCP!AM6</f>
        <v/>
      </c>
      <c r="E834" t="inlineStr">
        <is>
          <t>global</t>
        </is>
      </c>
      <c r="F834" t="inlineStr">
        <is>
          <t>global</t>
        </is>
      </c>
    </row>
    <row r="835">
      <c r="A835" t="inlineStr">
        <is>
          <t>BP MCP SS6</t>
        </is>
      </c>
      <c r="C835">
        <f>MCP!AG7</f>
        <v/>
      </c>
      <c r="D835">
        <f>MCP!AM7</f>
        <v/>
      </c>
      <c r="E835" t="inlineStr">
        <is>
          <t>global</t>
        </is>
      </c>
      <c r="F835" t="inlineStr">
        <is>
          <t>global</t>
        </is>
      </c>
    </row>
    <row r="836">
      <c r="A836" t="inlineStr">
        <is>
          <t>BP MCP SS6</t>
        </is>
      </c>
      <c r="C836">
        <f>MCP!AG8</f>
        <v/>
      </c>
      <c r="D836">
        <f>MCP!AM8</f>
        <v/>
      </c>
      <c r="E836" t="inlineStr">
        <is>
          <t>global</t>
        </is>
      </c>
      <c r="F836" t="inlineStr">
        <is>
          <t>global</t>
        </is>
      </c>
    </row>
    <row r="837">
      <c r="A837" t="inlineStr">
        <is>
          <t>BP MCP SS6</t>
        </is>
      </c>
      <c r="C837">
        <f>MCP!AG9</f>
        <v/>
      </c>
      <c r="D837">
        <f>MCP!AM9</f>
        <v/>
      </c>
      <c r="E837" t="inlineStr">
        <is>
          <t>global</t>
        </is>
      </c>
      <c r="F837" t="inlineStr">
        <is>
          <t>global</t>
        </is>
      </c>
    </row>
    <row r="838">
      <c r="A838" t="inlineStr">
        <is>
          <t>BP MCP SS6</t>
        </is>
      </c>
      <c r="C838">
        <f>MCP!AG10</f>
        <v/>
      </c>
      <c r="D838">
        <f>MCP!AM10</f>
        <v/>
      </c>
      <c r="E838" t="inlineStr">
        <is>
          <t>global</t>
        </is>
      </c>
      <c r="F838" t="inlineStr">
        <is>
          <t>global</t>
        </is>
      </c>
    </row>
    <row r="839">
      <c r="A839" t="inlineStr">
        <is>
          <t>BP MCP SS6</t>
        </is>
      </c>
      <c r="C839">
        <f>MCP!AG11</f>
        <v/>
      </c>
      <c r="D839">
        <f>MCP!AM11</f>
        <v/>
      </c>
      <c r="E839" t="inlineStr">
        <is>
          <t>global</t>
        </is>
      </c>
      <c r="F839" t="inlineStr">
        <is>
          <t>global</t>
        </is>
      </c>
    </row>
    <row r="840">
      <c r="A840" t="inlineStr">
        <is>
          <t>BP MCP SS6</t>
        </is>
      </c>
      <c r="C840">
        <f>MCP!AG12</f>
        <v/>
      </c>
      <c r="D840">
        <f>MCP!AM12</f>
        <v/>
      </c>
      <c r="E840" t="inlineStr">
        <is>
          <t>global</t>
        </is>
      </c>
      <c r="F840" t="inlineStr">
        <is>
          <t>global</t>
        </is>
      </c>
    </row>
    <row r="841">
      <c r="A841" t="inlineStr">
        <is>
          <t>BP MCP SS6</t>
        </is>
      </c>
      <c r="C841">
        <f>MCP!AG13</f>
        <v/>
      </c>
      <c r="D841">
        <f>MCP!AM13</f>
        <v/>
      </c>
      <c r="E841" t="inlineStr">
        <is>
          <t>global</t>
        </is>
      </c>
      <c r="F841" t="inlineStr">
        <is>
          <t>global</t>
        </is>
      </c>
    </row>
    <row r="842">
      <c r="A842" t="inlineStr">
        <is>
          <t>BP MCP SS6</t>
        </is>
      </c>
      <c r="C842">
        <f>MCP!AG14</f>
        <v/>
      </c>
      <c r="D842">
        <f>MCP!AM14</f>
        <v/>
      </c>
      <c r="E842" t="inlineStr">
        <is>
          <t>global</t>
        </is>
      </c>
      <c r="F842" t="inlineStr">
        <is>
          <t>global</t>
        </is>
      </c>
    </row>
    <row r="843">
      <c r="A843" t="inlineStr">
        <is>
          <t>BP MCP SS6</t>
        </is>
      </c>
      <c r="C843">
        <f>MCP!AG15</f>
        <v/>
      </c>
      <c r="D843">
        <f>MCP!AM15</f>
        <v/>
      </c>
      <c r="E843" t="inlineStr">
        <is>
          <t>global</t>
        </is>
      </c>
      <c r="F843" t="inlineStr">
        <is>
          <t>global</t>
        </is>
      </c>
    </row>
    <row r="844">
      <c r="A844" t="inlineStr">
        <is>
          <t>BP MCP SS6</t>
        </is>
      </c>
      <c r="C844">
        <f>MCP!AG16</f>
        <v/>
      </c>
      <c r="D844">
        <f>MCP!AM16</f>
        <v/>
      </c>
      <c r="E844" t="inlineStr">
        <is>
          <t>global</t>
        </is>
      </c>
      <c r="F844" t="inlineStr">
        <is>
          <t>global</t>
        </is>
      </c>
    </row>
    <row r="845">
      <c r="A845" t="inlineStr">
        <is>
          <t>BP MCP SS6</t>
        </is>
      </c>
      <c r="C845">
        <f>MCP!AG17</f>
        <v/>
      </c>
      <c r="D845">
        <f>MCP!AM17</f>
        <v/>
      </c>
      <c r="E845" t="inlineStr">
        <is>
          <t>global</t>
        </is>
      </c>
      <c r="F845" t="inlineStr">
        <is>
          <t>global</t>
        </is>
      </c>
    </row>
    <row r="846">
      <c r="A846" t="inlineStr">
        <is>
          <t>BP MCP SS6</t>
        </is>
      </c>
      <c r="C846">
        <f>MCP!AG18</f>
        <v/>
      </c>
      <c r="D846">
        <f>MCP!AM18</f>
        <v/>
      </c>
      <c r="E846" t="inlineStr">
        <is>
          <t>global</t>
        </is>
      </c>
      <c r="F846" t="inlineStr">
        <is>
          <t>global</t>
        </is>
      </c>
    </row>
    <row r="847">
      <c r="A847" t="inlineStr">
        <is>
          <t>BP MCP SS6</t>
        </is>
      </c>
      <c r="C847">
        <f>MCP!AG19</f>
        <v/>
      </c>
      <c r="D847">
        <f>MCP!AM19</f>
        <v/>
      </c>
      <c r="E847" t="inlineStr">
        <is>
          <t>global</t>
        </is>
      </c>
      <c r="F847" t="inlineStr">
        <is>
          <t>global</t>
        </is>
      </c>
    </row>
    <row r="848">
      <c r="A848" t="inlineStr">
        <is>
          <t>BP MCP SS6</t>
        </is>
      </c>
      <c r="C848">
        <f>MCP!AG20</f>
        <v/>
      </c>
      <c r="D848">
        <f>MCP!AM20</f>
        <v/>
      </c>
      <c r="E848" t="inlineStr">
        <is>
          <t>global</t>
        </is>
      </c>
      <c r="F848" t="inlineStr">
        <is>
          <t>global</t>
        </is>
      </c>
    </row>
    <row r="849">
      <c r="A849" t="inlineStr">
        <is>
          <t>BP MCP SS6</t>
        </is>
      </c>
      <c r="C849">
        <f>MCP!AG21</f>
        <v/>
      </c>
      <c r="D849">
        <f>MCP!AM21</f>
        <v/>
      </c>
      <c r="E849" t="inlineStr">
        <is>
          <t>global</t>
        </is>
      </c>
      <c r="F849" t="inlineStr">
        <is>
          <t>global</t>
        </is>
      </c>
    </row>
    <row r="850">
      <c r="A850" t="inlineStr">
        <is>
          <t>BP MCP SS6</t>
        </is>
      </c>
      <c r="C850">
        <f>MCP!AG22</f>
        <v/>
      </c>
      <c r="D850">
        <f>MCP!AM22</f>
        <v/>
      </c>
      <c r="E850" t="inlineStr">
        <is>
          <t>global</t>
        </is>
      </c>
      <c r="F850" t="inlineStr">
        <is>
          <t>global</t>
        </is>
      </c>
    </row>
    <row r="851">
      <c r="A851" t="inlineStr">
        <is>
          <t>BP MCP SS6</t>
        </is>
      </c>
      <c r="C851">
        <f>MCP!AG23</f>
        <v/>
      </c>
      <c r="D851">
        <f>MCP!AM23</f>
        <v/>
      </c>
      <c r="E851" t="inlineStr">
        <is>
          <t>global</t>
        </is>
      </c>
      <c r="F851" t="inlineStr">
        <is>
          <t>global</t>
        </is>
      </c>
    </row>
    <row r="852">
      <c r="A852" t="inlineStr">
        <is>
          <t>BP MCP SS6</t>
        </is>
      </c>
      <c r="C852">
        <f>MCP!AG24</f>
        <v/>
      </c>
      <c r="D852">
        <f>MCP!AM24</f>
        <v/>
      </c>
      <c r="E852" t="inlineStr">
        <is>
          <t>global</t>
        </is>
      </c>
      <c r="F852" t="inlineStr">
        <is>
          <t>global</t>
        </is>
      </c>
    </row>
    <row r="853">
      <c r="A853" t="inlineStr">
        <is>
          <t>BP MCP SS6</t>
        </is>
      </c>
      <c r="C853">
        <f>MCP!AG25</f>
        <v/>
      </c>
      <c r="D853">
        <f>MCP!AM25</f>
        <v/>
      </c>
      <c r="E853" t="inlineStr">
        <is>
          <t>global</t>
        </is>
      </c>
      <c r="F853" t="inlineStr">
        <is>
          <t>global</t>
        </is>
      </c>
    </row>
    <row r="854">
      <c r="A854" t="inlineStr">
        <is>
          <t>BP MCP SS6</t>
        </is>
      </c>
      <c r="C854">
        <f>MCP!AG26</f>
        <v/>
      </c>
      <c r="D854">
        <f>MCP!AM26</f>
        <v/>
      </c>
      <c r="E854" t="inlineStr">
        <is>
          <t>global</t>
        </is>
      </c>
      <c r="F854" t="inlineStr">
        <is>
          <t>global</t>
        </is>
      </c>
    </row>
    <row r="855">
      <c r="A855" t="inlineStr">
        <is>
          <t>BP MCP SS6</t>
        </is>
      </c>
      <c r="C855">
        <f>MCP!AG27</f>
        <v/>
      </c>
      <c r="D855">
        <f>MCP!AM27</f>
        <v/>
      </c>
      <c r="E855" t="inlineStr">
        <is>
          <t>global</t>
        </is>
      </c>
      <c r="F855" t="inlineStr">
        <is>
          <t>global</t>
        </is>
      </c>
    </row>
    <row r="856">
      <c r="A856" t="inlineStr">
        <is>
          <t>BP MCP SS6</t>
        </is>
      </c>
      <c r="C856">
        <f>MCP!AG28</f>
        <v/>
      </c>
      <c r="D856">
        <f>MCP!AM28</f>
        <v/>
      </c>
      <c r="E856" t="inlineStr">
        <is>
          <t>global</t>
        </is>
      </c>
      <c r="F856" t="inlineStr">
        <is>
          <t>global</t>
        </is>
      </c>
    </row>
    <row r="857">
      <c r="A857" t="inlineStr">
        <is>
          <t>BP MCP SS6</t>
        </is>
      </c>
      <c r="C857">
        <f>MCP!AG29</f>
        <v/>
      </c>
      <c r="D857">
        <f>MCP!AM29</f>
        <v/>
      </c>
      <c r="E857" t="inlineStr">
        <is>
          <t>global</t>
        </is>
      </c>
      <c r="F857" t="inlineStr">
        <is>
          <t>global</t>
        </is>
      </c>
    </row>
    <row r="858">
      <c r="A858" t="inlineStr">
        <is>
          <t>BP MCP SS6</t>
        </is>
      </c>
      <c r="C858">
        <f>MCP!AG30</f>
        <v/>
      </c>
      <c r="D858">
        <f>MCP!AM30</f>
        <v/>
      </c>
      <c r="E858" t="inlineStr">
        <is>
          <t>global</t>
        </is>
      </c>
      <c r="F858" t="inlineStr">
        <is>
          <t>global</t>
        </is>
      </c>
    </row>
    <row r="859">
      <c r="A859" t="inlineStr">
        <is>
          <t>BP MCP SS6</t>
        </is>
      </c>
      <c r="C859">
        <f>MCP!AG31</f>
        <v/>
      </c>
      <c r="D859">
        <f>MCP!AM31</f>
        <v/>
      </c>
      <c r="E859" t="inlineStr">
        <is>
          <t>global</t>
        </is>
      </c>
      <c r="F859" t="inlineStr">
        <is>
          <t>global</t>
        </is>
      </c>
    </row>
    <row r="860">
      <c r="A860" t="inlineStr">
        <is>
          <t>BP MCP SS6</t>
        </is>
      </c>
      <c r="C860">
        <f>MCP!AG32</f>
        <v/>
      </c>
      <c r="D860">
        <f>MCP!AM32</f>
        <v/>
      </c>
      <c r="E860" t="inlineStr">
        <is>
          <t>global</t>
        </is>
      </c>
      <c r="F860" t="inlineStr">
        <is>
          <t>global</t>
        </is>
      </c>
    </row>
    <row r="861">
      <c r="A861" t="inlineStr">
        <is>
          <t>BP MCP SS6</t>
        </is>
      </c>
      <c r="C861">
        <f>MCP!AG33</f>
        <v/>
      </c>
      <c r="D861">
        <f>MCP!AM33</f>
        <v/>
      </c>
      <c r="E861" t="inlineStr">
        <is>
          <t>global</t>
        </is>
      </c>
      <c r="F861" t="inlineStr">
        <is>
          <t>global</t>
        </is>
      </c>
    </row>
    <row r="862">
      <c r="A862" t="inlineStr">
        <is>
          <t>BP MCP SS6</t>
        </is>
      </c>
      <c r="C862">
        <f>MCP!AG34</f>
        <v/>
      </c>
      <c r="D862">
        <f>MCP!AM34</f>
        <v/>
      </c>
      <c r="E862" t="inlineStr">
        <is>
          <t>global</t>
        </is>
      </c>
      <c r="F862" t="inlineStr">
        <is>
          <t>global</t>
        </is>
      </c>
    </row>
    <row r="863">
      <c r="A863" t="inlineStr">
        <is>
          <t>BP MCP SS6</t>
        </is>
      </c>
      <c r="C863">
        <f>MCP!AG35</f>
        <v/>
      </c>
      <c r="D863">
        <f>MCP!AM35</f>
        <v/>
      </c>
      <c r="E863" t="inlineStr">
        <is>
          <t>global</t>
        </is>
      </c>
      <c r="F863" t="inlineStr">
        <is>
          <t>global</t>
        </is>
      </c>
    </row>
    <row r="864">
      <c r="A864" t="inlineStr">
        <is>
          <t>BP MCP SS6</t>
        </is>
      </c>
      <c r="C864">
        <f>MCP!AG36</f>
        <v/>
      </c>
      <c r="D864">
        <f>MCP!AM36</f>
        <v/>
      </c>
      <c r="E864" t="inlineStr">
        <is>
          <t>global</t>
        </is>
      </c>
      <c r="F864" t="inlineStr">
        <is>
          <t>global</t>
        </is>
      </c>
    </row>
    <row r="865">
      <c r="A865" t="inlineStr">
        <is>
          <t>BP MCP SS6</t>
        </is>
      </c>
      <c r="C865">
        <f>MCP!AG37</f>
        <v/>
      </c>
      <c r="D865">
        <f>MCP!AM37</f>
        <v/>
      </c>
      <c r="E865" t="inlineStr">
        <is>
          <t>global</t>
        </is>
      </c>
      <c r="F865" t="inlineStr">
        <is>
          <t>global</t>
        </is>
      </c>
    </row>
    <row r="866">
      <c r="A866" t="inlineStr">
        <is>
          <t>BP MCP SS6</t>
        </is>
      </c>
      <c r="C866">
        <f>MCP!AG38</f>
        <v/>
      </c>
      <c r="D866">
        <f>MCP!AM38</f>
        <v/>
      </c>
      <c r="E866" t="inlineStr">
        <is>
          <t>global</t>
        </is>
      </c>
      <c r="F866" t="inlineStr">
        <is>
          <t>global</t>
        </is>
      </c>
    </row>
    <row r="867">
      <c r="A867" t="inlineStr">
        <is>
          <t>BP MCP SS6</t>
        </is>
      </c>
      <c r="C867">
        <f>MCP!AG39</f>
        <v/>
      </c>
      <c r="D867">
        <f>MCP!AM39</f>
        <v/>
      </c>
      <c r="E867" t="inlineStr">
        <is>
          <t>global</t>
        </is>
      </c>
      <c r="F867" t="inlineStr">
        <is>
          <t>global</t>
        </is>
      </c>
    </row>
    <row r="868">
      <c r="A868" t="inlineStr">
        <is>
          <t>BP MCP SS6</t>
        </is>
      </c>
      <c r="C868">
        <f>MCP!AG40</f>
        <v/>
      </c>
      <c r="D868">
        <f>MCP!AM40</f>
        <v/>
      </c>
      <c r="E868" t="inlineStr">
        <is>
          <t>global</t>
        </is>
      </c>
      <c r="F868" t="inlineStr">
        <is>
          <t>global</t>
        </is>
      </c>
    </row>
    <row r="869">
      <c r="A869" t="inlineStr">
        <is>
          <t>BP MCP SS6</t>
        </is>
      </c>
      <c r="C869">
        <f>MCP!AG41</f>
        <v/>
      </c>
      <c r="D869">
        <f>MCP!AM41</f>
        <v/>
      </c>
      <c r="E869" t="inlineStr">
        <is>
          <t>global</t>
        </is>
      </c>
      <c r="F869" t="inlineStr">
        <is>
          <t>global</t>
        </is>
      </c>
    </row>
    <row r="870">
      <c r="A870" t="inlineStr">
        <is>
          <t>BP MCP SS6</t>
        </is>
      </c>
      <c r="C870">
        <f>MCP!AG42</f>
        <v/>
      </c>
      <c r="D870">
        <f>MCP!AM42</f>
        <v/>
      </c>
      <c r="E870" t="inlineStr">
        <is>
          <t>global</t>
        </is>
      </c>
      <c r="F870" t="inlineStr">
        <is>
          <t>global</t>
        </is>
      </c>
    </row>
    <row r="871">
      <c r="A871" t="inlineStr">
        <is>
          <t>BP MCP SS6</t>
        </is>
      </c>
      <c r="C871">
        <f>MCP!AG43</f>
        <v/>
      </c>
      <c r="D871">
        <f>MCP!AM43</f>
        <v/>
      </c>
      <c r="E871" t="inlineStr">
        <is>
          <t>global</t>
        </is>
      </c>
      <c r="F871" t="inlineStr">
        <is>
          <t>global</t>
        </is>
      </c>
    </row>
    <row r="872">
      <c r="A872" t="inlineStr">
        <is>
          <t>BP MCP SS6</t>
        </is>
      </c>
      <c r="C872">
        <f>MCP!AG44</f>
        <v/>
      </c>
      <c r="D872">
        <f>MCP!AM44</f>
        <v/>
      </c>
      <c r="E872" t="inlineStr">
        <is>
          <t>global</t>
        </is>
      </c>
      <c r="F872" t="inlineStr">
        <is>
          <t>global</t>
        </is>
      </c>
    </row>
    <row r="873">
      <c r="A873" t="inlineStr">
        <is>
          <t>BP MCP SS6</t>
        </is>
      </c>
      <c r="C873">
        <f>MCP!AG45</f>
        <v/>
      </c>
      <c r="D873">
        <f>MCP!AM45</f>
        <v/>
      </c>
      <c r="E873" t="inlineStr">
        <is>
          <t>global</t>
        </is>
      </c>
      <c r="F873" t="inlineStr">
        <is>
          <t>global</t>
        </is>
      </c>
    </row>
    <row r="874">
      <c r="A874" t="inlineStr">
        <is>
          <t>BP MCP SS6</t>
        </is>
      </c>
      <c r="C874">
        <f>MCP!AG46</f>
        <v/>
      </c>
      <c r="D874">
        <f>MCP!AM46</f>
        <v/>
      </c>
      <c r="E874" t="inlineStr">
        <is>
          <t>global</t>
        </is>
      </c>
      <c r="F874" t="inlineStr">
        <is>
          <t>global</t>
        </is>
      </c>
    </row>
    <row r="875">
      <c r="A875" t="inlineStr">
        <is>
          <t>BP MCP SS6</t>
        </is>
      </c>
      <c r="C875">
        <f>MCP!AG47</f>
        <v/>
      </c>
      <c r="D875">
        <f>MCP!AM47</f>
        <v/>
      </c>
      <c r="E875" t="inlineStr">
        <is>
          <t>global</t>
        </is>
      </c>
      <c r="F875" t="inlineStr">
        <is>
          <t>global</t>
        </is>
      </c>
    </row>
    <row r="876">
      <c r="A876" t="inlineStr">
        <is>
          <t>BP MCP SS6</t>
        </is>
      </c>
      <c r="C876">
        <f>MCP!AG48</f>
        <v/>
      </c>
      <c r="D876">
        <f>MCP!AM48</f>
        <v/>
      </c>
      <c r="E876" t="inlineStr">
        <is>
          <t>global</t>
        </is>
      </c>
      <c r="F876" t="inlineStr">
        <is>
          <t>global</t>
        </is>
      </c>
    </row>
    <row r="877">
      <c r="A877" t="inlineStr">
        <is>
          <t>BP MCP SS6</t>
        </is>
      </c>
      <c r="C877">
        <f>MCP!AG49</f>
        <v/>
      </c>
      <c r="D877">
        <f>MCP!AM49</f>
        <v/>
      </c>
      <c r="E877" t="inlineStr">
        <is>
          <t>global</t>
        </is>
      </c>
      <c r="F877" t="inlineStr">
        <is>
          <t>global</t>
        </is>
      </c>
    </row>
    <row r="878">
      <c r="A878" t="inlineStr">
        <is>
          <t>BP MCP SS6</t>
        </is>
      </c>
      <c r="C878">
        <f>MCP!AG50</f>
        <v/>
      </c>
      <c r="D878">
        <f>MCP!AM50</f>
        <v/>
      </c>
      <c r="E878" t="inlineStr">
        <is>
          <t>global</t>
        </is>
      </c>
      <c r="F878" t="inlineStr">
        <is>
          <t>global</t>
        </is>
      </c>
    </row>
    <row r="879">
      <c r="A879" t="inlineStr">
        <is>
          <t>BP MCP SS6</t>
        </is>
      </c>
      <c r="C879">
        <f>MCP!AG51</f>
        <v/>
      </c>
      <c r="D879">
        <f>MCP!AM51</f>
        <v/>
      </c>
      <c r="E879" t="inlineStr">
        <is>
          <t>global</t>
        </is>
      </c>
      <c r="F879" t="inlineStr">
        <is>
          <t>global</t>
        </is>
      </c>
    </row>
    <row r="880">
      <c r="A880" t="inlineStr">
        <is>
          <t>BP MCP SS6</t>
        </is>
      </c>
      <c r="C880">
        <f>MCP!AG52</f>
        <v/>
      </c>
      <c r="D880">
        <f>MCP!AM52</f>
        <v/>
      </c>
      <c r="E880" t="inlineStr">
        <is>
          <t>global</t>
        </is>
      </c>
      <c r="F880" t="inlineStr">
        <is>
          <t>global</t>
        </is>
      </c>
    </row>
    <row r="881">
      <c r="A881" t="inlineStr">
        <is>
          <t>BP MCP SS6</t>
        </is>
      </c>
      <c r="C881">
        <f>MCP!AG53</f>
        <v/>
      </c>
      <c r="D881">
        <f>MCP!AM53</f>
        <v/>
      </c>
      <c r="E881" t="inlineStr">
        <is>
          <t>global</t>
        </is>
      </c>
      <c r="F881" t="inlineStr">
        <is>
          <t>global</t>
        </is>
      </c>
    </row>
    <row r="882">
      <c r="A882" t="inlineStr">
        <is>
          <t>BP MCP SS6</t>
        </is>
      </c>
      <c r="C882">
        <f>MCP!AG54</f>
        <v/>
      </c>
      <c r="D882">
        <f>MCP!AM54</f>
        <v/>
      </c>
      <c r="E882" t="inlineStr">
        <is>
          <t>global</t>
        </is>
      </c>
      <c r="F882" t="inlineStr">
        <is>
          <t>global</t>
        </is>
      </c>
    </row>
    <row r="883">
      <c r="A883" t="inlineStr">
        <is>
          <t>BP MCP SS6</t>
        </is>
      </c>
      <c r="C883">
        <f>MCP!AG55</f>
        <v/>
      </c>
      <c r="D883">
        <f>MCP!AM55</f>
        <v/>
      </c>
      <c r="E883" t="inlineStr">
        <is>
          <t>global</t>
        </is>
      </c>
      <c r="F883" t="inlineStr">
        <is>
          <t>global</t>
        </is>
      </c>
    </row>
    <row r="884">
      <c r="A884" t="inlineStr">
        <is>
          <t>BP MCP SS6</t>
        </is>
      </c>
      <c r="C884">
        <f>MCP!AG56</f>
        <v/>
      </c>
      <c r="D884">
        <f>MCP!AM56</f>
        <v/>
      </c>
      <c r="E884" t="inlineStr">
        <is>
          <t>global</t>
        </is>
      </c>
      <c r="F884" t="inlineStr">
        <is>
          <t>global</t>
        </is>
      </c>
    </row>
    <row r="885">
      <c r="A885" t="inlineStr">
        <is>
          <t>BP MCP SS6</t>
        </is>
      </c>
      <c r="C885">
        <f>MCP!AG57</f>
        <v/>
      </c>
      <c r="D885">
        <f>MCP!AM57</f>
        <v/>
      </c>
      <c r="E885" t="inlineStr">
        <is>
          <t>global</t>
        </is>
      </c>
      <c r="F885" t="inlineStr">
        <is>
          <t>global</t>
        </is>
      </c>
    </row>
    <row r="886">
      <c r="A886" t="inlineStr">
        <is>
          <t>BP MCP SS6</t>
        </is>
      </c>
      <c r="C886">
        <f>MCP!AG58</f>
        <v/>
      </c>
      <c r="D886">
        <f>MCP!AM58</f>
        <v/>
      </c>
      <c r="E886" t="inlineStr">
        <is>
          <t>global</t>
        </is>
      </c>
      <c r="F886" t="inlineStr">
        <is>
          <t>global</t>
        </is>
      </c>
    </row>
    <row r="887">
      <c r="A887" t="inlineStr">
        <is>
          <t>BP MCP SS6</t>
        </is>
      </c>
      <c r="C887">
        <f>MCP!AG59</f>
        <v/>
      </c>
      <c r="D887">
        <f>MCP!AM59</f>
        <v/>
      </c>
      <c r="E887" t="inlineStr">
        <is>
          <t>global</t>
        </is>
      </c>
      <c r="F887" t="inlineStr">
        <is>
          <t>global</t>
        </is>
      </c>
    </row>
    <row r="888">
      <c r="A888" t="inlineStr">
        <is>
          <t>BP MCP SS6</t>
        </is>
      </c>
      <c r="C888">
        <f>MCP!AG60</f>
        <v/>
      </c>
      <c r="D888">
        <f>MCP!AM60</f>
        <v/>
      </c>
      <c r="E888" t="inlineStr">
        <is>
          <t>global</t>
        </is>
      </c>
      <c r="F888" t="inlineStr">
        <is>
          <t>global</t>
        </is>
      </c>
    </row>
    <row r="889">
      <c r="A889" t="inlineStr">
        <is>
          <t>BP MCP SS6</t>
        </is>
      </c>
      <c r="C889">
        <f>MCP!AG61</f>
        <v/>
      </c>
      <c r="D889">
        <f>MCP!AM61</f>
        <v/>
      </c>
      <c r="E889" t="inlineStr">
        <is>
          <t>global</t>
        </is>
      </c>
      <c r="F889" t="inlineStr">
        <is>
          <t>global</t>
        </is>
      </c>
    </row>
    <row r="890">
      <c r="A890" t="inlineStr">
        <is>
          <t>BP MCP SS6</t>
        </is>
      </c>
      <c r="C890">
        <f>MCP!AG62</f>
        <v/>
      </c>
      <c r="D890">
        <f>MCP!AM62</f>
        <v/>
      </c>
      <c r="E890" t="inlineStr">
        <is>
          <t>global</t>
        </is>
      </c>
      <c r="F890" t="inlineStr">
        <is>
          <t>global</t>
        </is>
      </c>
    </row>
    <row r="891">
      <c r="A891" t="inlineStr">
        <is>
          <t>BP MCP SS6</t>
        </is>
      </c>
      <c r="C891">
        <f>MCP!AG63</f>
        <v/>
      </c>
      <c r="D891">
        <f>MCP!AM63</f>
        <v/>
      </c>
      <c r="E891" t="inlineStr">
        <is>
          <t>global</t>
        </is>
      </c>
      <c r="F891" t="inlineStr">
        <is>
          <t>global</t>
        </is>
      </c>
    </row>
    <row r="892">
      <c r="A892" t="inlineStr">
        <is>
          <t>BP MCP SS6</t>
        </is>
      </c>
      <c r="C892">
        <f>MCP!AG64</f>
        <v/>
      </c>
      <c r="D892">
        <f>MCP!AM64</f>
        <v/>
      </c>
      <c r="E892" t="inlineStr">
        <is>
          <t>global</t>
        </is>
      </c>
      <c r="F892" t="inlineStr">
        <is>
          <t>global</t>
        </is>
      </c>
    </row>
    <row r="893">
      <c r="A893" t="inlineStr">
        <is>
          <t>BP MCP SS6</t>
        </is>
      </c>
      <c r="C893">
        <f>MCP!AG65</f>
        <v/>
      </c>
      <c r="D893">
        <f>MCP!AM65</f>
        <v/>
      </c>
      <c r="E893" t="inlineStr">
        <is>
          <t>global</t>
        </is>
      </c>
      <c r="F893" t="inlineStr">
        <is>
          <t>global</t>
        </is>
      </c>
    </row>
    <row r="894">
      <c r="A894" t="inlineStr">
        <is>
          <t>BP MCP SS6</t>
        </is>
      </c>
      <c r="C894">
        <f>MCP!AG66</f>
        <v/>
      </c>
      <c r="D894">
        <f>MCP!AM66</f>
        <v/>
      </c>
      <c r="E894" t="inlineStr">
        <is>
          <t>global</t>
        </is>
      </c>
      <c r="F894" t="inlineStr">
        <is>
          <t>global</t>
        </is>
      </c>
    </row>
    <row r="895">
      <c r="A895" t="inlineStr">
        <is>
          <t>BP MCP SS6</t>
        </is>
      </c>
      <c r="C895">
        <f>MCP!AG67</f>
        <v/>
      </c>
      <c r="D895">
        <f>MCP!AM67</f>
        <v/>
      </c>
      <c r="E895" t="inlineStr">
        <is>
          <t>global</t>
        </is>
      </c>
      <c r="F895" t="inlineStr">
        <is>
          <t>global</t>
        </is>
      </c>
    </row>
    <row r="896">
      <c r="A896" t="inlineStr">
        <is>
          <t>BP MCP SS6</t>
        </is>
      </c>
      <c r="C896">
        <f>MCP!AG68</f>
        <v/>
      </c>
      <c r="D896">
        <f>MCP!AM68</f>
        <v/>
      </c>
      <c r="E896" t="inlineStr">
        <is>
          <t>global</t>
        </is>
      </c>
      <c r="F896" t="inlineStr">
        <is>
          <t>global</t>
        </is>
      </c>
    </row>
    <row r="897">
      <c r="A897" t="inlineStr">
        <is>
          <t>BP MCP SS6</t>
        </is>
      </c>
      <c r="C897">
        <f>MCP!AG69</f>
        <v/>
      </c>
      <c r="D897">
        <f>MCP!AM69</f>
        <v/>
      </c>
      <c r="E897" t="inlineStr">
        <is>
          <t>global</t>
        </is>
      </c>
      <c r="F897" t="inlineStr">
        <is>
          <t>global</t>
        </is>
      </c>
    </row>
    <row r="898">
      <c r="A898" t="inlineStr">
        <is>
          <t>BP MCP SS6</t>
        </is>
      </c>
      <c r="C898">
        <f>MCP!AG70</f>
        <v/>
      </c>
      <c r="D898">
        <f>MCP!AM70</f>
        <v/>
      </c>
      <c r="E898" t="inlineStr">
        <is>
          <t>global</t>
        </is>
      </c>
      <c r="F898" t="inlineStr">
        <is>
          <t>global</t>
        </is>
      </c>
    </row>
    <row r="899">
      <c r="A899" t="inlineStr">
        <is>
          <t>BP MCP SS6</t>
        </is>
      </c>
      <c r="C899">
        <f>MCP!AG71</f>
        <v/>
      </c>
      <c r="D899">
        <f>MCP!AM71</f>
        <v/>
      </c>
      <c r="E899" t="inlineStr">
        <is>
          <t>global</t>
        </is>
      </c>
      <c r="F899" t="inlineStr">
        <is>
          <t>global</t>
        </is>
      </c>
    </row>
    <row r="900">
      <c r="A900" t="inlineStr">
        <is>
          <t>BP MCP SS6</t>
        </is>
      </c>
      <c r="C900">
        <f>MCP!AG72</f>
        <v/>
      </c>
      <c r="D900">
        <f>MCP!AM72</f>
        <v/>
      </c>
      <c r="E900" t="inlineStr">
        <is>
          <t>global</t>
        </is>
      </c>
      <c r="F900" t="inlineStr">
        <is>
          <t>global</t>
        </is>
      </c>
    </row>
    <row r="901">
      <c r="A901" t="inlineStr">
        <is>
          <t>BP MCP SS6</t>
        </is>
      </c>
      <c r="C901">
        <f>MCP!AG73</f>
        <v/>
      </c>
      <c r="D901">
        <f>MCP!AM73</f>
        <v/>
      </c>
      <c r="E901" t="inlineStr">
        <is>
          <t>global</t>
        </is>
      </c>
      <c r="F901" t="inlineStr">
        <is>
          <t>global</t>
        </is>
      </c>
    </row>
    <row r="902">
      <c r="A902" t="inlineStr">
        <is>
          <t>BP MCP SS6</t>
        </is>
      </c>
      <c r="C902">
        <f>MCP!AG74</f>
        <v/>
      </c>
      <c r="D902">
        <f>MCP!AM74</f>
        <v/>
      </c>
      <c r="E902" t="inlineStr">
        <is>
          <t>global</t>
        </is>
      </c>
      <c r="F902" t="inlineStr">
        <is>
          <t>global</t>
        </is>
      </c>
    </row>
    <row r="903">
      <c r="A903" t="inlineStr">
        <is>
          <t>BP MCP SS6</t>
        </is>
      </c>
      <c r="C903">
        <f>MCP!AG75</f>
        <v/>
      </c>
      <c r="D903">
        <f>MCP!AM75</f>
        <v/>
      </c>
      <c r="E903" t="inlineStr">
        <is>
          <t>global</t>
        </is>
      </c>
      <c r="F903" t="inlineStr">
        <is>
          <t>global</t>
        </is>
      </c>
    </row>
    <row r="904">
      <c r="A904" t="inlineStr">
        <is>
          <t>BP MCP SS6</t>
        </is>
      </c>
      <c r="C904">
        <f>MCP!AG76</f>
        <v/>
      </c>
      <c r="D904">
        <f>MCP!AM76</f>
        <v/>
      </c>
      <c r="E904" t="inlineStr">
        <is>
          <t>global</t>
        </is>
      </c>
      <c r="F904" t="inlineStr">
        <is>
          <t>global</t>
        </is>
      </c>
    </row>
    <row r="905">
      <c r="A905" t="inlineStr">
        <is>
          <t>BP MCP SS6</t>
        </is>
      </c>
      <c r="C905">
        <f>MCP!AG77</f>
        <v/>
      </c>
      <c r="D905">
        <f>MCP!AM77</f>
        <v/>
      </c>
      <c r="E905" t="inlineStr">
        <is>
          <t>global</t>
        </is>
      </c>
      <c r="F905" t="inlineStr">
        <is>
          <t>global</t>
        </is>
      </c>
    </row>
    <row r="906">
      <c r="A906" t="inlineStr">
        <is>
          <t>BP MCP SS6</t>
        </is>
      </c>
      <c r="C906">
        <f>MCP!AG78</f>
        <v/>
      </c>
      <c r="D906">
        <f>MCP!AM78</f>
        <v/>
      </c>
      <c r="E906" t="inlineStr">
        <is>
          <t>global</t>
        </is>
      </c>
      <c r="F906" t="inlineStr">
        <is>
          <t>global</t>
        </is>
      </c>
    </row>
    <row r="907">
      <c r="A907" t="inlineStr">
        <is>
          <t>BP MCP SS6</t>
        </is>
      </c>
      <c r="C907">
        <f>MCP!AG79</f>
        <v/>
      </c>
      <c r="D907">
        <f>MCP!AM79</f>
        <v/>
      </c>
      <c r="E907" t="inlineStr">
        <is>
          <t>global</t>
        </is>
      </c>
      <c r="F907" t="inlineStr">
        <is>
          <t>global</t>
        </is>
      </c>
    </row>
    <row r="908">
      <c r="A908" t="inlineStr">
        <is>
          <t>BP MCP SS6</t>
        </is>
      </c>
      <c r="C908">
        <f>MCP!AG80</f>
        <v/>
      </c>
      <c r="D908">
        <f>MCP!AM80</f>
        <v/>
      </c>
      <c r="E908" t="inlineStr">
        <is>
          <t>global</t>
        </is>
      </c>
      <c r="F908" t="inlineStr">
        <is>
          <t>global</t>
        </is>
      </c>
    </row>
    <row r="909">
      <c r="A909" t="inlineStr">
        <is>
          <t>BP MCP SS6</t>
        </is>
      </c>
      <c r="C909">
        <f>MCP!AG81</f>
        <v/>
      </c>
      <c r="D909">
        <f>MCP!AM81</f>
        <v/>
      </c>
      <c r="E909" t="inlineStr">
        <is>
          <t>global</t>
        </is>
      </c>
      <c r="F909" t="inlineStr">
        <is>
          <t>global</t>
        </is>
      </c>
    </row>
    <row r="910">
      <c r="A910" t="inlineStr">
        <is>
          <t>BP MCP SS6</t>
        </is>
      </c>
      <c r="C910">
        <f>MCP!AG82</f>
        <v/>
      </c>
      <c r="D910">
        <f>MCP!AM82</f>
        <v/>
      </c>
      <c r="E910" t="inlineStr">
        <is>
          <t>global</t>
        </is>
      </c>
      <c r="F910" t="inlineStr">
        <is>
          <t>global</t>
        </is>
      </c>
    </row>
    <row r="911">
      <c r="A911" t="inlineStr">
        <is>
          <t>BP MCP SS6</t>
        </is>
      </c>
      <c r="C911">
        <f>MCP!AG83</f>
        <v/>
      </c>
      <c r="D911">
        <f>MCP!AM83</f>
        <v/>
      </c>
      <c r="E911" t="inlineStr">
        <is>
          <t>global</t>
        </is>
      </c>
      <c r="F911" t="inlineStr">
        <is>
          <t>global</t>
        </is>
      </c>
    </row>
    <row r="912">
      <c r="A912" t="inlineStr">
        <is>
          <t>BP MCP SS6</t>
        </is>
      </c>
      <c r="C912">
        <f>MCP!AG84</f>
        <v/>
      </c>
      <c r="D912">
        <f>MCP!AM84</f>
        <v/>
      </c>
      <c r="E912" t="inlineStr">
        <is>
          <t>global</t>
        </is>
      </c>
      <c r="F912" t="inlineStr">
        <is>
          <t>global</t>
        </is>
      </c>
    </row>
    <row r="913">
      <c r="A913" t="inlineStr">
        <is>
          <t>BP MCP SS6</t>
        </is>
      </c>
      <c r="C913">
        <f>MCP!AG85</f>
        <v/>
      </c>
      <c r="D913">
        <f>MCP!AM85</f>
        <v/>
      </c>
      <c r="E913" t="inlineStr">
        <is>
          <t>global</t>
        </is>
      </c>
      <c r="F913" t="inlineStr">
        <is>
          <t>global</t>
        </is>
      </c>
    </row>
    <row r="914">
      <c r="A914" t="inlineStr">
        <is>
          <t>BP MCP SS6</t>
        </is>
      </c>
      <c r="C914">
        <f>MCP!AG86</f>
        <v/>
      </c>
      <c r="D914">
        <f>MCP!AM86</f>
        <v/>
      </c>
      <c r="E914" t="inlineStr">
        <is>
          <t>global</t>
        </is>
      </c>
      <c r="F914" t="inlineStr">
        <is>
          <t>global</t>
        </is>
      </c>
    </row>
    <row r="915">
      <c r="A915" t="inlineStr">
        <is>
          <t>BP MCP SS6</t>
        </is>
      </c>
      <c r="C915">
        <f>MCP!AG87</f>
        <v/>
      </c>
      <c r="D915">
        <f>MCP!AM87</f>
        <v/>
      </c>
      <c r="E915" t="inlineStr">
        <is>
          <t>global</t>
        </is>
      </c>
      <c r="F915" t="inlineStr">
        <is>
          <t>global</t>
        </is>
      </c>
    </row>
    <row r="916">
      <c r="A916" t="inlineStr">
        <is>
          <t>BP MCP SS6</t>
        </is>
      </c>
      <c r="C916">
        <f>MCP!AG88</f>
        <v/>
      </c>
      <c r="D916">
        <f>MCP!AM88</f>
        <v/>
      </c>
      <c r="E916" t="inlineStr">
        <is>
          <t>global</t>
        </is>
      </c>
      <c r="F916" t="inlineStr">
        <is>
          <t>global</t>
        </is>
      </c>
    </row>
    <row r="917">
      <c r="A917" t="inlineStr">
        <is>
          <t>BP MCP SS6</t>
        </is>
      </c>
      <c r="C917">
        <f>MCP!AG89</f>
        <v/>
      </c>
      <c r="D917">
        <f>MCP!AM89</f>
        <v/>
      </c>
      <c r="E917" t="inlineStr">
        <is>
          <t>global</t>
        </is>
      </c>
      <c r="F917" t="inlineStr">
        <is>
          <t>global</t>
        </is>
      </c>
    </row>
    <row r="918">
      <c r="A918" t="inlineStr">
        <is>
          <t>BP MCP SS6</t>
        </is>
      </c>
      <c r="C918">
        <f>MCP!AG90</f>
        <v/>
      </c>
      <c r="D918">
        <f>MCP!AM90</f>
        <v/>
      </c>
      <c r="E918" t="inlineStr">
        <is>
          <t>global</t>
        </is>
      </c>
      <c r="F918" t="inlineStr">
        <is>
          <t>global</t>
        </is>
      </c>
    </row>
    <row r="919">
      <c r="A919" t="inlineStr">
        <is>
          <t>BP MCP SS6</t>
        </is>
      </c>
      <c r="C919">
        <f>MCP!AG91</f>
        <v/>
      </c>
      <c r="D919">
        <f>MCP!AM91</f>
        <v/>
      </c>
      <c r="E919" t="inlineStr">
        <is>
          <t>global</t>
        </is>
      </c>
      <c r="F919" t="inlineStr">
        <is>
          <t>global</t>
        </is>
      </c>
    </row>
    <row r="920">
      <c r="A920" t="inlineStr">
        <is>
          <t>BP MCP SS6</t>
        </is>
      </c>
      <c r="C920">
        <f>MCP!AG92</f>
        <v/>
      </c>
      <c r="D920">
        <f>MCP!AM92</f>
        <v/>
      </c>
      <c r="E920" t="inlineStr">
        <is>
          <t>global</t>
        </is>
      </c>
      <c r="F920" t="inlineStr">
        <is>
          <t>global</t>
        </is>
      </c>
    </row>
    <row r="921">
      <c r="A921" t="inlineStr">
        <is>
          <t>BP MCP SS6</t>
        </is>
      </c>
      <c r="C921">
        <f>MCP!AG93</f>
        <v/>
      </c>
      <c r="D921">
        <f>MCP!AM93</f>
        <v/>
      </c>
      <c r="E921" t="inlineStr">
        <is>
          <t>global</t>
        </is>
      </c>
      <c r="F921" t="inlineStr">
        <is>
          <t>global</t>
        </is>
      </c>
    </row>
    <row r="922">
      <c r="A922" t="inlineStr">
        <is>
          <t>BP MCP SS6</t>
        </is>
      </c>
      <c r="C922">
        <f>MCP!AG94</f>
        <v/>
      </c>
      <c r="D922">
        <f>MCP!AM94</f>
        <v/>
      </c>
      <c r="E922" t="inlineStr">
        <is>
          <t>global</t>
        </is>
      </c>
      <c r="F922" t="inlineStr">
        <is>
          <t>global</t>
        </is>
      </c>
    </row>
    <row r="923">
      <c r="A923" t="inlineStr">
        <is>
          <t>BP MCP SS6</t>
        </is>
      </c>
      <c r="C923">
        <f>MCP!AG95</f>
        <v/>
      </c>
      <c r="D923">
        <f>MCP!AM95</f>
        <v/>
      </c>
      <c r="E923" t="inlineStr">
        <is>
          <t>global</t>
        </is>
      </c>
      <c r="F923" t="inlineStr">
        <is>
          <t>global</t>
        </is>
      </c>
    </row>
    <row r="924">
      <c r="A924" t="inlineStr">
        <is>
          <t>BP MCP SS6</t>
        </is>
      </c>
      <c r="C924">
        <f>MCP!AG96</f>
        <v/>
      </c>
      <c r="D924">
        <f>MCP!AM96</f>
        <v/>
      </c>
      <c r="E924" t="inlineStr">
        <is>
          <t>global</t>
        </is>
      </c>
      <c r="F924" t="inlineStr">
        <is>
          <t>global</t>
        </is>
      </c>
    </row>
    <row r="925">
      <c r="A925" t="inlineStr">
        <is>
          <t>BP MCP SS6</t>
        </is>
      </c>
      <c r="C925">
        <f>MCP!AG97</f>
        <v/>
      </c>
      <c r="D925">
        <f>MCP!AM97</f>
        <v/>
      </c>
      <c r="E925" t="inlineStr">
        <is>
          <t>global</t>
        </is>
      </c>
      <c r="F925" t="inlineStr">
        <is>
          <t>global</t>
        </is>
      </c>
    </row>
    <row r="926">
      <c r="A926" t="inlineStr">
        <is>
          <t>BP MCP SS6</t>
        </is>
      </c>
      <c r="C926">
        <f>MCP!AG98</f>
        <v/>
      </c>
      <c r="D926">
        <f>MCP!AM98</f>
        <v/>
      </c>
      <c r="E926" t="inlineStr">
        <is>
          <t>global</t>
        </is>
      </c>
      <c r="F926" t="inlineStr">
        <is>
          <t>global</t>
        </is>
      </c>
    </row>
    <row r="927">
      <c r="A927" t="inlineStr">
        <is>
          <t>BP MCP SS6</t>
        </is>
      </c>
      <c r="C927">
        <f>MCP!AG99</f>
        <v/>
      </c>
      <c r="D927">
        <f>MCP!AM99</f>
        <v/>
      </c>
      <c r="E927" t="inlineStr">
        <is>
          <t>global</t>
        </is>
      </c>
      <c r="F927" t="inlineStr">
        <is>
          <t>global</t>
        </is>
      </c>
    </row>
    <row r="928">
      <c r="A928" t="inlineStr">
        <is>
          <t>BP MCP SS6</t>
        </is>
      </c>
      <c r="C928">
        <f>MCP!AG100</f>
        <v/>
      </c>
      <c r="D928">
        <f>MCP!AM100</f>
        <v/>
      </c>
      <c r="E928" t="inlineStr">
        <is>
          <t>global</t>
        </is>
      </c>
      <c r="F928" t="inlineStr">
        <is>
          <t>global</t>
        </is>
      </c>
    </row>
    <row r="929">
      <c r="A929" t="inlineStr">
        <is>
          <t>BP MCP SS6</t>
        </is>
      </c>
      <c r="C929">
        <f>MCP!AG101</f>
        <v/>
      </c>
      <c r="D929">
        <f>MCP!AM101</f>
        <v/>
      </c>
      <c r="E929" t="inlineStr">
        <is>
          <t>global</t>
        </is>
      </c>
      <c r="F929" t="inlineStr">
        <is>
          <t>global</t>
        </is>
      </c>
    </row>
    <row r="930">
      <c r="A930" t="inlineStr">
        <is>
          <t>BP MCP SS6</t>
        </is>
      </c>
      <c r="C930">
        <f>MCP!AG102</f>
        <v/>
      </c>
      <c r="D930">
        <f>MCP!AM102</f>
        <v/>
      </c>
      <c r="E930" t="inlineStr">
        <is>
          <t>global</t>
        </is>
      </c>
      <c r="F930" t="inlineStr">
        <is>
          <t>global</t>
        </is>
      </c>
    </row>
    <row r="931">
      <c r="A931" t="inlineStr">
        <is>
          <t>BP MCP SS6</t>
        </is>
      </c>
      <c r="C931">
        <f>MCP!AG103</f>
        <v/>
      </c>
      <c r="D931">
        <f>MCP!AM103</f>
        <v/>
      </c>
      <c r="E931" t="inlineStr">
        <is>
          <t>global</t>
        </is>
      </c>
      <c r="F931" t="inlineStr">
        <is>
          <t>global</t>
        </is>
      </c>
    </row>
    <row r="932">
      <c r="A932" t="inlineStr">
        <is>
          <t>BP MCP SS6</t>
        </is>
      </c>
      <c r="C932">
        <f>MCP!AG104</f>
        <v/>
      </c>
      <c r="D932">
        <f>MCP!AM104</f>
        <v/>
      </c>
      <c r="E932" t="inlineStr">
        <is>
          <t>global</t>
        </is>
      </c>
      <c r="F932" t="inlineStr">
        <is>
          <t>global</t>
        </is>
      </c>
    </row>
    <row r="933">
      <c r="A933" t="inlineStr">
        <is>
          <t>BP MCP SS6</t>
        </is>
      </c>
      <c r="C933">
        <f>MCP!AG105</f>
        <v/>
      </c>
      <c r="D933">
        <f>MCP!AM105</f>
        <v/>
      </c>
      <c r="E933" t="inlineStr">
        <is>
          <t>global</t>
        </is>
      </c>
      <c r="F933" t="inlineStr">
        <is>
          <t>global</t>
        </is>
      </c>
    </row>
    <row r="934">
      <c r="A934" t="inlineStr">
        <is>
          <t>BP MCP SS6</t>
        </is>
      </c>
      <c r="C934">
        <f>MCP!AG106</f>
        <v/>
      </c>
      <c r="D934">
        <f>MCP!AM106</f>
        <v/>
      </c>
      <c r="E934" t="inlineStr">
        <is>
          <t>global</t>
        </is>
      </c>
      <c r="F934" t="inlineStr">
        <is>
          <t>global</t>
        </is>
      </c>
    </row>
    <row r="935">
      <c r="A935" t="inlineStr">
        <is>
          <t>BP MCP SS6</t>
        </is>
      </c>
      <c r="C935">
        <f>MCP!AG107</f>
        <v/>
      </c>
      <c r="D935">
        <f>MCP!AM107</f>
        <v/>
      </c>
      <c r="E935" t="inlineStr">
        <is>
          <t>global</t>
        </is>
      </c>
      <c r="F935" t="inlineStr">
        <is>
          <t>global</t>
        </is>
      </c>
    </row>
    <row r="936">
      <c r="A936" t="inlineStr">
        <is>
          <t>BP MCP SS6</t>
        </is>
      </c>
      <c r="C936">
        <f>MCP!AG108</f>
        <v/>
      </c>
      <c r="D936">
        <f>MCP!AM108</f>
        <v/>
      </c>
      <c r="E936" t="inlineStr">
        <is>
          <t>global</t>
        </is>
      </c>
      <c r="F936" t="inlineStr">
        <is>
          <t>global</t>
        </is>
      </c>
    </row>
    <row r="937">
      <c r="A937" t="inlineStr">
        <is>
          <t>BP MCP SS6</t>
        </is>
      </c>
      <c r="C937">
        <f>MCP!AG109</f>
        <v/>
      </c>
      <c r="D937">
        <f>MCP!AM109</f>
        <v/>
      </c>
      <c r="E937" t="inlineStr">
        <is>
          <t>global</t>
        </is>
      </c>
      <c r="F937" t="inlineStr">
        <is>
          <t>global</t>
        </is>
      </c>
    </row>
    <row r="938">
      <c r="A938" t="inlineStr">
        <is>
          <t>BP MCP SS6</t>
        </is>
      </c>
      <c r="C938">
        <f>MCP!AG110</f>
        <v/>
      </c>
      <c r="D938">
        <f>MCP!AM110</f>
        <v/>
      </c>
      <c r="E938" t="inlineStr">
        <is>
          <t>global</t>
        </is>
      </c>
      <c r="F938" t="inlineStr">
        <is>
          <t>global</t>
        </is>
      </c>
    </row>
    <row r="939">
      <c r="A939" t="inlineStr">
        <is>
          <t>BP MCP SS6</t>
        </is>
      </c>
      <c r="C939">
        <f>MCP!AG111</f>
        <v/>
      </c>
      <c r="D939">
        <f>MCP!AM111</f>
        <v/>
      </c>
      <c r="E939" t="inlineStr">
        <is>
          <t>global</t>
        </is>
      </c>
      <c r="F939" t="inlineStr">
        <is>
          <t>global</t>
        </is>
      </c>
    </row>
    <row r="940">
      <c r="A940" t="inlineStr">
        <is>
          <t>BP MCP SS6</t>
        </is>
      </c>
      <c r="C940">
        <f>MCP!AG112</f>
        <v/>
      </c>
      <c r="D940">
        <f>MCP!AM112</f>
        <v/>
      </c>
      <c r="E940" t="inlineStr">
        <is>
          <t>global</t>
        </is>
      </c>
      <c r="F940" t="inlineStr">
        <is>
          <t>global</t>
        </is>
      </c>
    </row>
    <row r="941">
      <c r="A941" t="inlineStr">
        <is>
          <t>BP MCP SS6</t>
        </is>
      </c>
      <c r="C941">
        <f>MCP!AG113</f>
        <v/>
      </c>
      <c r="D941">
        <f>MCP!AM113</f>
        <v/>
      </c>
      <c r="E941" t="inlineStr">
        <is>
          <t>global</t>
        </is>
      </c>
      <c r="F941" t="inlineStr">
        <is>
          <t>global</t>
        </is>
      </c>
    </row>
    <row r="942">
      <c r="A942" t="inlineStr">
        <is>
          <t>BP MCP SS6</t>
        </is>
      </c>
      <c r="C942">
        <f>MCP!AG114</f>
        <v/>
      </c>
      <c r="D942">
        <f>MCP!AM114</f>
        <v/>
      </c>
      <c r="E942" t="inlineStr">
        <is>
          <t>global</t>
        </is>
      </c>
      <c r="F942" t="inlineStr">
        <is>
          <t>global</t>
        </is>
      </c>
    </row>
    <row r="943">
      <c r="A943" t="inlineStr">
        <is>
          <t>BP MCP SS6</t>
        </is>
      </c>
      <c r="C943">
        <f>MCP!AG115</f>
        <v/>
      </c>
      <c r="D943">
        <f>MCP!AM115</f>
        <v/>
      </c>
      <c r="E943" t="inlineStr">
        <is>
          <t>global</t>
        </is>
      </c>
      <c r="F943" t="inlineStr">
        <is>
          <t>global</t>
        </is>
      </c>
    </row>
    <row r="944">
      <c r="A944" t="inlineStr">
        <is>
          <t>BP MCP SS6</t>
        </is>
      </c>
      <c r="C944">
        <f>MCP!AG116</f>
        <v/>
      </c>
      <c r="D944">
        <f>MCP!AM116</f>
        <v/>
      </c>
      <c r="E944" t="inlineStr">
        <is>
          <t>global</t>
        </is>
      </c>
      <c r="F944" t="inlineStr">
        <is>
          <t>global</t>
        </is>
      </c>
    </row>
    <row r="945">
      <c r="A945" t="inlineStr">
        <is>
          <t>BP MCP SS6</t>
        </is>
      </c>
      <c r="C945">
        <f>MCP!AG117</f>
        <v/>
      </c>
      <c r="D945">
        <f>MCP!AM117</f>
        <v/>
      </c>
      <c r="E945" t="inlineStr">
        <is>
          <t>global</t>
        </is>
      </c>
      <c r="F945" t="inlineStr">
        <is>
          <t>global</t>
        </is>
      </c>
    </row>
    <row r="946">
      <c r="A946" t="inlineStr">
        <is>
          <t>BP MCP SS6</t>
        </is>
      </c>
      <c r="C946">
        <f>MCP!AG118</f>
        <v/>
      </c>
      <c r="D946">
        <f>MCP!AM118</f>
        <v/>
      </c>
      <c r="E946" t="inlineStr">
        <is>
          <t>global</t>
        </is>
      </c>
      <c r="F946" t="inlineStr">
        <is>
          <t>global</t>
        </is>
      </c>
    </row>
    <row r="947">
      <c r="A947" t="inlineStr">
        <is>
          <t>BP MCP SS6</t>
        </is>
      </c>
      <c r="C947">
        <f>MCP!AG119</f>
        <v/>
      </c>
      <c r="D947">
        <f>MCP!AM119</f>
        <v/>
      </c>
      <c r="E947" t="inlineStr">
        <is>
          <t>global</t>
        </is>
      </c>
      <c r="F947" t="inlineStr">
        <is>
          <t>global</t>
        </is>
      </c>
    </row>
    <row r="948">
      <c r="A948" t="inlineStr">
        <is>
          <t>BP MCP SS6</t>
        </is>
      </c>
      <c r="C948">
        <f>MCP!AG120</f>
        <v/>
      </c>
      <c r="D948">
        <f>MCP!AM120</f>
        <v/>
      </c>
      <c r="E948" t="inlineStr">
        <is>
          <t>global</t>
        </is>
      </c>
      <c r="F948" t="inlineStr">
        <is>
          <t>global</t>
        </is>
      </c>
    </row>
  </sheetData>
  <autoFilter ref="A1:F948"/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tabColor rgb="FF00B050"/>
    <outlinePr summaryBelow="1" summaryRight="1"/>
    <pageSetUpPr/>
  </sheetPr>
  <dimension ref="B1:BH238"/>
  <sheetViews>
    <sheetView workbookViewId="0">
      <selection activeCell="W18" sqref="W18"/>
    </sheetView>
  </sheetViews>
  <sheetFormatPr baseColWidth="8" defaultRowHeight="14.5"/>
  <cols>
    <col width="19" customWidth="1" min="2" max="2"/>
    <col width="16.26953125" customWidth="1" min="7" max="7"/>
    <col width="25.81640625" customWidth="1" style="224" min="8" max="8"/>
    <col width="9.1796875" customWidth="1" style="224" min="13" max="13"/>
    <col width="9.1796875" customWidth="1" style="224" min="16" max="16"/>
    <col width="9.1796875" customWidth="1" style="304" min="17" max="18"/>
    <col width="9.1796875" customWidth="1" style="305" min="19" max="19"/>
    <col width="9.1796875" customWidth="1" style="304" min="20" max="21"/>
    <col width="9.1796875" customWidth="1" style="283" min="22" max="22"/>
    <col width="9.1796875" customWidth="1" style="304" min="23" max="23"/>
    <col width="21.453125" customWidth="1" style="304" min="24" max="24"/>
    <col width="9.1796875" customWidth="1" style="305" min="25" max="25"/>
    <col width="9.1796875" customWidth="1" style="304" min="26" max="26"/>
    <col width="9.1796875" customWidth="1" style="224" min="28" max="28"/>
    <col width="9.1796875" customWidth="1" style="304" min="29" max="29"/>
    <col width="9.1796875" customWidth="1" style="224" min="31" max="31"/>
    <col width="9.1796875" customWidth="1" style="304" min="32" max="32"/>
    <col width="9.1796875" customWidth="1" style="224" min="34" max="34"/>
    <col width="9.1796875" customWidth="1" style="304" min="35" max="35"/>
    <col width="9.1796875" customWidth="1" style="224" min="37" max="37"/>
    <col width="9.1796875" customWidth="1" style="304" min="38" max="39"/>
    <col width="9.1796875" customWidth="1" style="305" min="40" max="40"/>
    <col width="9.1796875" customWidth="1" style="304" min="41" max="42"/>
    <col width="9.1796875" customWidth="1" style="224" min="43" max="43"/>
    <col width="9.1796875" customWidth="1" style="304" min="44" max="44"/>
    <col hidden="1" width="9.1796875" customWidth="1" min="46" max="46"/>
    <col hidden="1" width="9.1796875" customWidth="1" style="265" min="47" max="47"/>
    <col hidden="1" width="9.1796875" customWidth="1" min="48" max="50"/>
    <col width="9.26953125" customWidth="1" min="51" max="52"/>
    <col width="42.54296875" bestFit="1" customWidth="1" min="53" max="53"/>
    <col width="9.26953125" customWidth="1" min="54" max="55"/>
    <col hidden="1" width="13" customWidth="1" min="59" max="60"/>
  </cols>
  <sheetData>
    <row r="1">
      <c r="G1" s="210" t="inlineStr">
        <is>
          <t>Holdings under 0.9% are rounded to zero; adjust to make minimum position size 0.5% in portfolios</t>
        </is>
      </c>
      <c r="H1" s="222" t="n"/>
      <c r="J1">
        <f>SUM(J4:J103)</f>
        <v/>
      </c>
      <c r="K1" s="13">
        <f>SUM(K4:K103)/(1+W2)</f>
        <v/>
      </c>
      <c r="M1" s="238" t="inlineStr">
        <is>
          <t>SPARTA OEF Equity</t>
        </is>
      </c>
      <c r="P1" s="238" t="inlineStr">
        <is>
          <t>Tactical Balanced</t>
        </is>
      </c>
      <c r="S1" s="238" t="inlineStr">
        <is>
          <t>Tactical Growth</t>
        </is>
      </c>
      <c r="V1" s="262" t="inlineStr">
        <is>
          <t>Tactical Growth MOAR OEF</t>
        </is>
      </c>
      <c r="Y1" s="238" t="inlineStr">
        <is>
          <t>Tactical Moderate Growth</t>
        </is>
      </c>
      <c r="AB1" s="238" t="inlineStr">
        <is>
          <t>Dynamic Growth</t>
        </is>
      </c>
      <c r="AE1" s="238" t="inlineStr">
        <is>
          <t>Dynamic Mod Growth</t>
        </is>
      </c>
      <c r="AH1" s="238" t="inlineStr">
        <is>
          <t>Dynamic Balanced</t>
        </is>
      </c>
      <c r="AK1" s="238" t="inlineStr">
        <is>
          <t>Dynamic Conservative</t>
        </is>
      </c>
      <c r="AN1" s="238" t="inlineStr">
        <is>
          <t>Tactical Aggressive Growth</t>
        </is>
      </c>
      <c r="AQ1" s="238" t="inlineStr">
        <is>
          <t>Dynamic Aggressive Growth</t>
        </is>
      </c>
      <c r="AT1" s="23" t="inlineStr">
        <is>
          <t>Dynamic Yield</t>
        </is>
      </c>
      <c r="AW1" s="23" t="inlineStr">
        <is>
          <t>Dynamic Yield w/ OEF</t>
        </is>
      </c>
      <c r="AZ1" s="23" t="inlineStr">
        <is>
          <t>HDV Index</t>
        </is>
      </c>
      <c r="BA1" s="256" t="inlineStr">
        <is>
          <t>UPDATED FOR OCT 2024 - NEXT UPDATE JAN 2025</t>
        </is>
      </c>
      <c r="BD1" s="23" t="inlineStr">
        <is>
          <t>NEW SS DYNAMIC YIELD w/ Static Single Stocks (Dynamic Mod Growth)</t>
        </is>
      </c>
    </row>
    <row r="2">
      <c r="B2" s="149" t="inlineStr">
        <is>
          <t>USRT WEIGHT ROLLS INTO SPTM WEIGHT</t>
        </is>
      </c>
      <c r="C2" s="149" t="n"/>
      <c r="D2" s="149" t="n"/>
      <c r="E2" s="150" t="n"/>
      <c r="G2" s="154" t="n"/>
      <c r="H2" s="223" t="n"/>
      <c r="J2" s="7">
        <f>COUNTIF(J4:J104,"&lt;&gt;0")+COUNTIF(AC6:AC17,"&lt;&gt;0")</f>
        <v/>
      </c>
      <c r="K2" s="7">
        <f>COUNTIF(K4:K104,"&lt;&gt;0")+COUNTIF(AC6:AC17,"&lt;&gt;0")</f>
        <v/>
      </c>
      <c r="P2" s="239">
        <f>COUNTIF(Q4:Q120,"&lt;&gt;0")</f>
        <v/>
      </c>
      <c r="S2" s="239">
        <f>COUNTIF(T4:T120,"&lt;&gt;0")</f>
        <v/>
      </c>
      <c r="V2" s="265">
        <f>COUNTIF(W4:W120,"&lt;&gt;0")</f>
        <v/>
      </c>
      <c r="W2" s="255">
        <f>((100-SUM(W5:W17))-(100-SUM(T5:T17)))/45</f>
        <v/>
      </c>
      <c r="Y2" s="239">
        <f>COUNTIF(Z4:Z120,"&lt;&gt;0")</f>
        <v/>
      </c>
      <c r="AB2" s="239">
        <f>COUNTIF(AC4:AC120,"&lt;&gt;0")</f>
        <v/>
      </c>
      <c r="AE2" s="239">
        <f>COUNTIF(AF4:AF120,"&lt;&gt;0")</f>
        <v/>
      </c>
      <c r="AH2" s="239">
        <f>COUNTIF(AI4:AI120,"&lt;&gt;0")</f>
        <v/>
      </c>
      <c r="AK2" s="239">
        <f>COUNTIF(AL4:AL120,"&lt;&gt;0")</f>
        <v/>
      </c>
      <c r="AN2" s="239">
        <f>COUNTIF(AO4:AO119,"&lt;&gt;0")</f>
        <v/>
      </c>
      <c r="AQ2" s="239">
        <f>COUNTIF(AR4:AR119,"&lt;&gt;0")</f>
        <v/>
      </c>
      <c r="AT2" s="265">
        <f>COUNTIF(AU4:AU118,"&lt;&gt;0")</f>
        <v/>
      </c>
      <c r="AW2" s="265">
        <f>COUNTIF(AX4:AX118,"&lt;&gt;0")</f>
        <v/>
      </c>
      <c r="BA2" s="154" t="inlineStr">
        <is>
          <t>DO NOT HOLD WFC</t>
        </is>
      </c>
      <c r="BD2" s="265">
        <f>COUNTIF(BE4:BE47,"&lt;&gt;0")</f>
        <v/>
      </c>
    </row>
    <row r="3" ht="15" customHeight="1" thickBot="1">
      <c r="B3" s="80" t="inlineStr">
        <is>
          <t>SPTM is OEF Indiv Stock Strategy</t>
        </is>
      </c>
      <c r="C3" s="12" t="n"/>
      <c r="D3" s="12" t="n"/>
      <c r="E3" s="12" t="n"/>
      <c r="G3" s="23" t="inlineStr">
        <is>
          <t>3. Latest Values from OEF EMA</t>
        </is>
      </c>
      <c r="L3" s="283" t="n"/>
      <c r="P3" s="238" t="inlineStr">
        <is>
          <t>4. Data for CSV file</t>
        </is>
      </c>
      <c r="T3" s="305" t="n"/>
      <c r="V3" s="306" t="inlineStr">
        <is>
          <t>Adjust divisor in Red Box to get right cash</t>
        </is>
      </c>
      <c r="W3" s="307" t="n"/>
      <c r="X3" s="307" t="n"/>
      <c r="AB3" s="238" t="inlineStr">
        <is>
          <t>4. Data for CSV file</t>
        </is>
      </c>
      <c r="AE3" s="238" t="inlineStr">
        <is>
          <t>4. Data for CSV file</t>
        </is>
      </c>
      <c r="AH3" s="238" t="inlineStr">
        <is>
          <t>4. Data for CSV file</t>
        </is>
      </c>
      <c r="AK3" s="238" t="inlineStr">
        <is>
          <t>4. Data for CSV file</t>
        </is>
      </c>
      <c r="AQ3" s="238" t="inlineStr">
        <is>
          <t>4. Data for CSV file</t>
        </is>
      </c>
      <c r="AT3" s="23" t="inlineStr">
        <is>
          <t>4. Data for CSV file</t>
        </is>
      </c>
      <c r="BA3" s="23" t="inlineStr">
        <is>
          <t>Weight of index represented</t>
        </is>
      </c>
      <c r="BB3">
        <f>SUM(BB4:BB40)</f>
        <v/>
      </c>
    </row>
    <row r="4" ht="15" customHeight="1" thickBot="1">
      <c r="B4" s="23" t="inlineStr">
        <is>
          <t>Dynamic Growth with Single Stocks</t>
        </is>
      </c>
      <c r="C4" s="33" t="n"/>
      <c r="D4" s="33" t="n"/>
      <c r="E4" s="33" t="n"/>
      <c r="G4" s="69">
        <f>Indexes!K4</f>
        <v/>
      </c>
      <c r="H4" s="225">
        <f>Indexes!L4</f>
        <v/>
      </c>
      <c r="I4" s="11">
        <f>Indexes!M4</f>
        <v/>
      </c>
      <c r="J4">
        <f>IF(ROUND(I4,1)&lt;0.9,0,ROUND(I4,1))</f>
        <v/>
      </c>
      <c r="K4">
        <f>IF(ROUND(I4,1)&lt;0.5,0,ROUND(I4,1))</f>
        <v/>
      </c>
      <c r="M4" s="224">
        <f>Indexes!P4</f>
        <v/>
      </c>
      <c r="N4">
        <f>100-SUM(N5:N108)</f>
        <v/>
      </c>
      <c r="P4" s="224">
        <f>AE4</f>
        <v/>
      </c>
      <c r="Q4" s="308">
        <f>100-SUM(Q5:Q117)</f>
        <v/>
      </c>
      <c r="R4" s="308" t="n"/>
      <c r="S4" s="309">
        <f>P4</f>
        <v/>
      </c>
      <c r="T4" s="308">
        <f>100-SUM(T5:T117)</f>
        <v/>
      </c>
      <c r="U4" s="308" t="n"/>
      <c r="V4" s="282">
        <f>Y4</f>
        <v/>
      </c>
      <c r="W4" s="308">
        <f>100-SUM(W5:W117)</f>
        <v/>
      </c>
      <c r="X4" s="308" t="n"/>
      <c r="Y4" s="309">
        <f>P4</f>
        <v/>
      </c>
      <c r="Z4" s="308">
        <f>100-SUM(Z5:Z117)</f>
        <v/>
      </c>
      <c r="AB4" s="224">
        <f>AH4</f>
        <v/>
      </c>
      <c r="AC4" s="308">
        <f>100-SUM(AC5:AC117)</f>
        <v/>
      </c>
      <c r="AE4" s="224">
        <f>AH4</f>
        <v/>
      </c>
      <c r="AF4" s="308">
        <f>100-SUM(AF5:AF117)</f>
        <v/>
      </c>
      <c r="AH4" s="224" t="inlineStr">
        <is>
          <t>$CASH</t>
        </is>
      </c>
      <c r="AI4" s="308">
        <f>100-SUM(AI5:AI117)</f>
        <v/>
      </c>
      <c r="AK4" s="224" t="inlineStr">
        <is>
          <t>$CASH</t>
        </is>
      </c>
      <c r="AL4" s="308">
        <f>100-SUM(AL5:AL117)</f>
        <v/>
      </c>
      <c r="AM4" s="308" t="n"/>
      <c r="AN4" s="309">
        <f>AQ4</f>
        <v/>
      </c>
      <c r="AO4" s="308">
        <f>100-SUM(AO5:AO117)</f>
        <v/>
      </c>
      <c r="AP4" s="308" t="n"/>
      <c r="AQ4" s="224" t="inlineStr">
        <is>
          <t>$CASH</t>
        </is>
      </c>
      <c r="AR4" s="308">
        <f>100-SUM(AR5:AR117)</f>
        <v/>
      </c>
      <c r="AT4" t="inlineStr">
        <is>
          <t>$CASH</t>
        </is>
      </c>
      <c r="AU4" s="265">
        <f>C129*100</f>
        <v/>
      </c>
      <c r="AW4" t="inlineStr">
        <is>
          <t>$CASH</t>
        </is>
      </c>
      <c r="AX4" s="308">
        <f>100-SUM(AX5:AX116)</f>
        <v/>
      </c>
      <c r="AY4" s="69" t="n"/>
      <c r="AZ4" s="69" t="inlineStr">
        <is>
          <t>XOM</t>
        </is>
      </c>
      <c r="BA4" s="69" t="inlineStr">
        <is>
          <t>EXXON MOBIL CORP</t>
        </is>
      </c>
      <c r="BB4" s="283" t="n">
        <v>8.210000000000001</v>
      </c>
      <c r="BD4">
        <f>AE4</f>
        <v/>
      </c>
      <c r="BE4" s="283">
        <f>100-SUM(BE5:BE47)</f>
        <v/>
      </c>
      <c r="BG4">
        <f>BD4</f>
        <v/>
      </c>
      <c r="BH4" s="283">
        <f>100-SUM(BH5:BH45)</f>
        <v/>
      </c>
    </row>
    <row r="5" ht="15" customHeight="1" thickBot="1">
      <c r="B5" t="inlineStr">
        <is>
          <t>BLUIX</t>
        </is>
      </c>
      <c r="C5" s="3" t="n">
        <v>0</v>
      </c>
      <c r="D5" s="61" t="n"/>
      <c r="E5" s="61" t="n"/>
      <c r="G5" s="69">
        <f>Indexes!K5</f>
        <v/>
      </c>
      <c r="H5" s="225">
        <f>Indexes!L5</f>
        <v/>
      </c>
      <c r="I5" s="11">
        <f>Indexes!M5</f>
        <v/>
      </c>
      <c r="J5">
        <f>IF(ROUND(I5,1)&lt;0.9,0,ROUND(I5,1))</f>
        <v/>
      </c>
      <c r="K5">
        <f>IF(ROUND(I5,1)&lt;0.5,0,ROUND(I5,1))</f>
        <v/>
      </c>
      <c r="M5" s="224">
        <f>Indexes!P5</f>
        <v/>
      </c>
      <c r="N5">
        <f>Indexes!Q5</f>
        <v/>
      </c>
      <c r="P5" s="224" t="inlineStr">
        <is>
          <t>SWVXX</t>
        </is>
      </c>
      <c r="Q5" s="310" t="n">
        <v>1</v>
      </c>
      <c r="R5" s="308" t="n"/>
      <c r="S5" s="224" t="inlineStr">
        <is>
          <t>SWVXX</t>
        </is>
      </c>
      <c r="T5" s="310" t="n">
        <v>1.5</v>
      </c>
      <c r="U5" s="308" t="n"/>
      <c r="V5" s="282">
        <f>Y5</f>
        <v/>
      </c>
      <c r="W5" s="310" t="n">
        <v>1</v>
      </c>
      <c r="X5" s="308" t="n"/>
      <c r="Y5" s="224" t="inlineStr">
        <is>
          <t>SWVXX</t>
        </is>
      </c>
      <c r="Z5" s="310" t="n">
        <v>1.5</v>
      </c>
      <c r="AB5" s="224" t="inlineStr">
        <is>
          <t>SWVXX</t>
        </is>
      </c>
      <c r="AC5" s="310" t="n">
        <v>1.5</v>
      </c>
      <c r="AE5" s="224" t="inlineStr">
        <is>
          <t>SWVXX</t>
        </is>
      </c>
      <c r="AF5" s="310" t="n">
        <v>1.5</v>
      </c>
      <c r="AH5" s="224" t="inlineStr">
        <is>
          <t>SWVXX</t>
        </is>
      </c>
      <c r="AI5" s="310" t="n">
        <v>1.5</v>
      </c>
      <c r="AK5" s="224" t="inlineStr">
        <is>
          <t>SWVXX</t>
        </is>
      </c>
      <c r="AL5" s="310" t="n">
        <v>1.5</v>
      </c>
      <c r="AM5" s="308" t="n"/>
      <c r="AN5" s="309">
        <f>AQ5</f>
        <v/>
      </c>
      <c r="AO5" s="310" t="n">
        <v>11</v>
      </c>
      <c r="AP5" s="308" t="n"/>
      <c r="AQ5" s="224">
        <f>B91</f>
        <v/>
      </c>
      <c r="AR5" s="308">
        <f>ROUND(C91*100,1)</f>
        <v/>
      </c>
      <c r="AT5">
        <f>B115</f>
        <v/>
      </c>
      <c r="AU5" s="265">
        <f>C115*100</f>
        <v/>
      </c>
      <c r="AW5">
        <f>AT5</f>
        <v/>
      </c>
      <c r="AX5" s="13">
        <f>AU5</f>
        <v/>
      </c>
      <c r="AY5" s="257" t="n"/>
      <c r="AZ5" s="69" t="inlineStr">
        <is>
          <t>VZ</t>
        </is>
      </c>
      <c r="BA5" s="69" t="inlineStr">
        <is>
          <t>VERIZON COMMUNICATIONS INC.</t>
        </is>
      </c>
      <c r="BB5" s="283" t="n">
        <v>5.92</v>
      </c>
      <c r="BD5">
        <f>AE5</f>
        <v/>
      </c>
      <c r="BE5" s="283">
        <f>AC5</f>
        <v/>
      </c>
      <c r="BG5">
        <f>BD5</f>
        <v/>
      </c>
      <c r="BH5" s="283">
        <f>AI5</f>
        <v/>
      </c>
    </row>
    <row r="6" ht="15" customHeight="1" thickBot="1">
      <c r="B6" s="14" t="inlineStr">
        <is>
          <t>SPTM</t>
        </is>
      </c>
      <c r="C6" s="115">
        <f>MODEL!RI209</f>
        <v/>
      </c>
      <c r="D6" s="61" t="n"/>
      <c r="E6" s="61" t="n"/>
      <c r="G6" s="69">
        <f>Indexes!K6</f>
        <v/>
      </c>
      <c r="H6" s="225">
        <f>Indexes!L6</f>
        <v/>
      </c>
      <c r="I6" s="11">
        <f>Indexes!M6</f>
        <v/>
      </c>
      <c r="J6">
        <f>IF(ROUND(I6,1)&lt;0.9,0,ROUND(I6,1))</f>
        <v/>
      </c>
      <c r="K6">
        <f>IF(ROUND(I6,1)&lt;0.5,0,ROUND(I6,1))</f>
        <v/>
      </c>
      <c r="M6" s="224">
        <f>Indexes!P6</f>
        <v/>
      </c>
      <c r="N6">
        <f>Indexes!Q6</f>
        <v/>
      </c>
      <c r="P6" s="224">
        <f>AE6</f>
        <v/>
      </c>
      <c r="Q6" s="304">
        <f>ROUND(C137*100/2,1)</f>
        <v/>
      </c>
      <c r="S6" s="309">
        <f>P6</f>
        <v/>
      </c>
      <c r="T6" s="304">
        <f>ROUND(C203*100/2,1)</f>
        <v/>
      </c>
      <c r="V6" s="282">
        <f>Y6</f>
        <v/>
      </c>
      <c r="W6" s="311">
        <f>ROUND(C203*100/2*0.75,1)</f>
        <v/>
      </c>
      <c r="Y6" s="309">
        <f>P6</f>
        <v/>
      </c>
      <c r="Z6" s="304">
        <f>C182*100/2</f>
        <v/>
      </c>
      <c r="AB6" s="224">
        <f>AH6</f>
        <v/>
      </c>
      <c r="AC6" s="304">
        <f>ROUND(C7*100,1)/2</f>
        <v/>
      </c>
      <c r="AE6" s="224">
        <f>AH6</f>
        <v/>
      </c>
      <c r="AF6" s="304">
        <f>ROUND(C28*100,1)/2</f>
        <v/>
      </c>
      <c r="AH6" s="224">
        <f>B49</f>
        <v/>
      </c>
      <c r="AI6" s="304">
        <f>ROUND(C49*100,1)/2</f>
        <v/>
      </c>
      <c r="AK6" s="224">
        <f>AH6</f>
        <v/>
      </c>
      <c r="AL6" s="304">
        <f>ROUND(C70*100,1)/2</f>
        <v/>
      </c>
      <c r="AN6" s="309">
        <f>AQ6</f>
        <v/>
      </c>
      <c r="AO6" s="310">
        <f>ROUND(C224*100,1)</f>
        <v/>
      </c>
      <c r="AQ6" s="224">
        <f>B92</f>
        <v/>
      </c>
      <c r="AR6" s="308">
        <f>ROUND(C92*100,1)</f>
        <v/>
      </c>
      <c r="AT6">
        <f>B116</f>
        <v/>
      </c>
      <c r="AU6" s="265">
        <f>C116*100</f>
        <v/>
      </c>
      <c r="AW6">
        <f>AT6</f>
        <v/>
      </c>
      <c r="AX6" s="13">
        <f>AU6</f>
        <v/>
      </c>
      <c r="AY6" s="69" t="n"/>
      <c r="AZ6" s="69" t="inlineStr">
        <is>
          <t>JNJ</t>
        </is>
      </c>
      <c r="BA6" s="69" t="inlineStr">
        <is>
          <t>JOHNSON &amp; JOHNSON</t>
        </is>
      </c>
      <c r="BB6" s="283" t="n">
        <v>5.46</v>
      </c>
      <c r="BD6">
        <f>AW5</f>
        <v/>
      </c>
      <c r="BE6" s="283">
        <f>AC6</f>
        <v/>
      </c>
      <c r="BG6">
        <f>BD6</f>
        <v/>
      </c>
      <c r="BH6" s="283">
        <f>BE6</f>
        <v/>
      </c>
    </row>
    <row r="7" ht="15" customHeight="1" thickBot="1">
      <c r="B7" t="inlineStr">
        <is>
          <t>SPDW</t>
        </is>
      </c>
      <c r="C7" s="115">
        <f>MODEL!RI210/3*2</f>
        <v/>
      </c>
      <c r="D7" s="61" t="n"/>
      <c r="E7" s="61" t="n"/>
      <c r="G7" s="69">
        <f>Indexes!K7</f>
        <v/>
      </c>
      <c r="H7" s="225">
        <f>Indexes!L7</f>
        <v/>
      </c>
      <c r="I7" s="11">
        <f>Indexes!M7</f>
        <v/>
      </c>
      <c r="J7">
        <f>IF(ROUND(I7,1)&lt;0.9,0,ROUND(I7,1))</f>
        <v/>
      </c>
      <c r="K7">
        <f>IF(ROUND(I7,1)&lt;0.5,0,ROUND(I7,1))</f>
        <v/>
      </c>
      <c r="M7" s="224">
        <f>Indexes!P7</f>
        <v/>
      </c>
      <c r="N7">
        <f>Indexes!Q7</f>
        <v/>
      </c>
      <c r="P7" s="224" t="inlineStr">
        <is>
          <t>CGV</t>
        </is>
      </c>
      <c r="Q7" s="304">
        <f>Q6</f>
        <v/>
      </c>
      <c r="S7" s="224" t="inlineStr">
        <is>
          <t>CGV</t>
        </is>
      </c>
      <c r="T7" s="304">
        <f>ROUND(T6,1)</f>
        <v/>
      </c>
      <c r="V7" s="282">
        <f>Y7</f>
        <v/>
      </c>
      <c r="W7" s="311">
        <f>ROUND(W6,1)</f>
        <v/>
      </c>
      <c r="Y7" s="224" t="inlineStr">
        <is>
          <t>CGV</t>
        </is>
      </c>
      <c r="Z7" s="304">
        <f>Z6</f>
        <v/>
      </c>
      <c r="AB7" s="224" t="inlineStr">
        <is>
          <t>CGV</t>
        </is>
      </c>
      <c r="AC7" s="304">
        <f>AC6</f>
        <v/>
      </c>
      <c r="AE7" s="224" t="inlineStr">
        <is>
          <t>CGV</t>
        </is>
      </c>
      <c r="AF7" s="304">
        <f>AF6</f>
        <v/>
      </c>
      <c r="AH7" s="224" t="inlineStr">
        <is>
          <t>CGV</t>
        </is>
      </c>
      <c r="AI7" s="304">
        <f>AI6</f>
        <v/>
      </c>
      <c r="AK7" s="224" t="inlineStr">
        <is>
          <t>CGV</t>
        </is>
      </c>
      <c r="AL7" s="304">
        <f>AL6</f>
        <v/>
      </c>
      <c r="AN7" s="309">
        <f>AQ7</f>
        <v/>
      </c>
      <c r="AO7" s="308">
        <f>ROUND(C225*100,1)/2</f>
        <v/>
      </c>
      <c r="AQ7" s="224">
        <f>AK6</f>
        <v/>
      </c>
      <c r="AR7" s="308">
        <f>ROUND(C93*100,1)/2</f>
        <v/>
      </c>
      <c r="AT7">
        <f>B117</f>
        <v/>
      </c>
      <c r="AU7" s="265">
        <f>C117*100</f>
        <v/>
      </c>
      <c r="AW7" t="inlineStr">
        <is>
          <t>IDGT</t>
        </is>
      </c>
      <c r="AX7" s="13">
        <f>AU7</f>
        <v/>
      </c>
      <c r="AY7" s="69" t="n"/>
      <c r="AZ7" s="69" t="inlineStr">
        <is>
          <t>ABBV</t>
        </is>
      </c>
      <c r="BA7" s="69" t="inlineStr">
        <is>
          <t>ABBVIE INC</t>
        </is>
      </c>
      <c r="BB7" s="283" t="n">
        <v>5.29</v>
      </c>
      <c r="BD7" t="inlineStr">
        <is>
          <t>CGV</t>
        </is>
      </c>
      <c r="BE7" s="283">
        <f>AC7</f>
        <v/>
      </c>
      <c r="BG7">
        <f>BD8</f>
        <v/>
      </c>
      <c r="BH7" s="283">
        <f>BE8</f>
        <v/>
      </c>
    </row>
    <row r="8" ht="26.5" customHeight="1" thickBot="1">
      <c r="B8" t="inlineStr">
        <is>
          <t>SPEM</t>
        </is>
      </c>
      <c r="C8" s="115">
        <f>MODEL!RI211/3*2</f>
        <v/>
      </c>
      <c r="D8" s="61" t="n"/>
      <c r="E8" s="61" t="n"/>
      <c r="G8" s="69">
        <f>Indexes!K8</f>
        <v/>
      </c>
      <c r="H8" s="225">
        <f>Indexes!L8</f>
        <v/>
      </c>
      <c r="I8" s="11">
        <f>Indexes!M8</f>
        <v/>
      </c>
      <c r="J8">
        <f>IF(ROUND(I8,1)&lt;0.9,0,ROUND(I8,1))+IF(ROUND(I11,1)&lt;0.9,0,ROUND(I11,1))</f>
        <v/>
      </c>
      <c r="K8">
        <f>IF(ROUND(I8,1)&lt;0.5,0,ROUND(I8,1))+IF(ROUND(I11,1)&lt;0.5,0,ROUND(I11,1))</f>
        <v/>
      </c>
      <c r="M8" s="224">
        <f>Indexes!P8</f>
        <v/>
      </c>
      <c r="N8">
        <f>Indexes!Q8</f>
        <v/>
      </c>
      <c r="P8" s="224">
        <f>AE8</f>
        <v/>
      </c>
      <c r="Q8" s="304">
        <f>ROUND(C138*100,1)</f>
        <v/>
      </c>
      <c r="S8" s="309">
        <f>P8</f>
        <v/>
      </c>
      <c r="T8" s="304">
        <f>C204*100</f>
        <v/>
      </c>
      <c r="V8" s="282">
        <f>Y8</f>
        <v/>
      </c>
      <c r="W8" s="311">
        <f>ROUND(C204*100*0.75,1)</f>
        <v/>
      </c>
      <c r="Y8" s="309">
        <f>P8</f>
        <v/>
      </c>
      <c r="Z8" s="304">
        <f>ROUND(C183*100,1)</f>
        <v/>
      </c>
      <c r="AB8" s="224">
        <f>AH8</f>
        <v/>
      </c>
      <c r="AC8" s="304">
        <f>ROUND(C8*100,1)</f>
        <v/>
      </c>
      <c r="AE8" s="224">
        <f>AH8</f>
        <v/>
      </c>
      <c r="AF8" s="304">
        <f>ROUND(C29*100,1)</f>
        <v/>
      </c>
      <c r="AH8" s="224">
        <f>B50</f>
        <v/>
      </c>
      <c r="AI8" s="304">
        <f>ROUND(C50*100,1)</f>
        <v/>
      </c>
      <c r="AK8" s="224">
        <f>AH8</f>
        <v/>
      </c>
      <c r="AL8" s="304">
        <f>ROUND(C71*100,1)</f>
        <v/>
      </c>
      <c r="AN8" s="309" t="inlineStr">
        <is>
          <t>CGV</t>
        </is>
      </c>
      <c r="AO8" s="308">
        <f>AO7</f>
        <v/>
      </c>
      <c r="AQ8" s="309" t="inlineStr">
        <is>
          <t>CGV</t>
        </is>
      </c>
      <c r="AR8" s="308">
        <f>AR7</f>
        <v/>
      </c>
      <c r="AT8">
        <f>B118</f>
        <v/>
      </c>
      <c r="AU8" s="265">
        <f>C118*100</f>
        <v/>
      </c>
      <c r="AW8">
        <f>AT8</f>
        <v/>
      </c>
      <c r="AX8" s="13">
        <f>AU8</f>
        <v/>
      </c>
      <c r="AY8" s="69" t="n"/>
      <c r="AZ8" s="69" t="inlineStr">
        <is>
          <t>PM</t>
        </is>
      </c>
      <c r="BA8" s="69" t="inlineStr">
        <is>
          <t>PHILIP MORRIS INTERNATIONAL INC.</t>
        </is>
      </c>
      <c r="BB8" s="283" t="n">
        <v>4.73</v>
      </c>
      <c r="BD8">
        <f>AW6</f>
        <v/>
      </c>
      <c r="BE8" s="283">
        <f>AC8</f>
        <v/>
      </c>
      <c r="BG8">
        <f>BD9</f>
        <v/>
      </c>
      <c r="BH8" s="283">
        <f>BE9</f>
        <v/>
      </c>
    </row>
    <row r="9" ht="15" customHeight="1" thickBot="1">
      <c r="B9" t="inlineStr">
        <is>
          <t>IDGT</t>
        </is>
      </c>
      <c r="C9" s="115">
        <f>MODEL!RI212</f>
        <v/>
      </c>
      <c r="D9" s="61" t="n"/>
      <c r="E9" s="61" t="n"/>
      <c r="G9" s="69">
        <f>Indexes!K9</f>
        <v/>
      </c>
      <c r="H9" s="225">
        <f>Indexes!L9</f>
        <v/>
      </c>
      <c r="I9" s="254">
        <f>Indexes!M9+I11</f>
        <v/>
      </c>
      <c r="J9">
        <f>IF(ROUND(I9,1)&lt;0.9,0,ROUND(I9,1))</f>
        <v/>
      </c>
      <c r="K9">
        <f>IF(ROUND(I9,1)&lt;0.5,0,ROUND(I9,1))</f>
        <v/>
      </c>
      <c r="M9" s="224">
        <f>Indexes!P9</f>
        <v/>
      </c>
      <c r="N9">
        <f>Indexes!Q9</f>
        <v/>
      </c>
      <c r="P9" s="224">
        <f>AE9</f>
        <v/>
      </c>
      <c r="Q9" s="304">
        <f>C139*100</f>
        <v/>
      </c>
      <c r="S9" s="309">
        <f>P9</f>
        <v/>
      </c>
      <c r="T9" s="304">
        <f>C205*100</f>
        <v/>
      </c>
      <c r="V9" s="282">
        <f>Y9</f>
        <v/>
      </c>
      <c r="W9" s="304">
        <f>ROUND(C205*100,1)</f>
        <v/>
      </c>
      <c r="Y9" s="309">
        <f>P9</f>
        <v/>
      </c>
      <c r="Z9" s="304">
        <f>ROUND(C184*100,1)</f>
        <v/>
      </c>
      <c r="AB9" s="224">
        <f>AH9</f>
        <v/>
      </c>
      <c r="AC9" s="304">
        <f>ROUND(C9*100,1)</f>
        <v/>
      </c>
      <c r="AE9" s="224">
        <f>AH9</f>
        <v/>
      </c>
      <c r="AF9" s="304">
        <f>ROUND(C30*100,1)</f>
        <v/>
      </c>
      <c r="AH9" s="224">
        <f>B51</f>
        <v/>
      </c>
      <c r="AI9" s="304">
        <f>ROUND(C51*100,1)</f>
        <v/>
      </c>
      <c r="AK9" s="224">
        <f>AH9</f>
        <v/>
      </c>
      <c r="AL9" s="304">
        <f>ROUND(C72*100,1)</f>
        <v/>
      </c>
      <c r="AN9" s="309">
        <f>AQ9</f>
        <v/>
      </c>
      <c r="AO9" s="308">
        <f>ROUND(C226*100,1)</f>
        <v/>
      </c>
      <c r="AQ9" s="224">
        <f>AK8</f>
        <v/>
      </c>
      <c r="AR9" s="308">
        <f>ROUND(C94*100,1)</f>
        <v/>
      </c>
      <c r="AT9">
        <f>B119</f>
        <v/>
      </c>
      <c r="AU9" s="265">
        <f>C119*100</f>
        <v/>
      </c>
      <c r="AW9">
        <f>AT9</f>
        <v/>
      </c>
      <c r="AX9" s="13">
        <f>AU9</f>
        <v/>
      </c>
      <c r="AY9" s="69" t="n"/>
      <c r="AZ9" s="69" t="inlineStr">
        <is>
          <t>MO</t>
        </is>
      </c>
      <c r="BA9" s="69" t="inlineStr">
        <is>
          <t>ALTRIA GROUP INC</t>
        </is>
      </c>
      <c r="BB9" s="283" t="n">
        <v>4.03</v>
      </c>
      <c r="BD9">
        <f>AW7</f>
        <v/>
      </c>
      <c r="BE9" s="283">
        <f>AC9</f>
        <v/>
      </c>
      <c r="BG9">
        <f>BD10</f>
        <v/>
      </c>
      <c r="BH9" s="291" t="n">
        <v>0</v>
      </c>
    </row>
    <row r="10" ht="26.5" customHeight="1" thickBot="1">
      <c r="B10" t="inlineStr">
        <is>
          <t>SPTL</t>
        </is>
      </c>
      <c r="C10" s="129" t="n">
        <v>0</v>
      </c>
      <c r="D10" s="61" t="n"/>
      <c r="E10" s="61" t="n"/>
      <c r="G10" s="69">
        <f>Indexes!K10</f>
        <v/>
      </c>
      <c r="H10" s="225">
        <f>Indexes!L10</f>
        <v/>
      </c>
      <c r="I10" s="11">
        <f>Indexes!M10</f>
        <v/>
      </c>
      <c r="J10">
        <f>IF(ROUND(I10,1)&lt;0.9,0,ROUND(I10,1))</f>
        <v/>
      </c>
      <c r="K10">
        <f>IF(ROUND(I10,1)&lt;0.5,0,ROUND(I10,1))</f>
        <v/>
      </c>
      <c r="M10" s="224">
        <f>Indexes!P10</f>
        <v/>
      </c>
      <c r="N10">
        <f>Indexes!Q10</f>
        <v/>
      </c>
      <c r="P10" s="224">
        <f>AE10</f>
        <v/>
      </c>
      <c r="Q10" s="304">
        <f>C140*100</f>
        <v/>
      </c>
      <c r="S10" s="309">
        <f>P10</f>
        <v/>
      </c>
      <c r="T10" s="304">
        <f>C206*100</f>
        <v/>
      </c>
      <c r="V10" s="282">
        <f>Y10</f>
        <v/>
      </c>
      <c r="W10" s="304">
        <f>C185*100</f>
        <v/>
      </c>
      <c r="Y10" s="309">
        <f>P10</f>
        <v/>
      </c>
      <c r="Z10" s="304">
        <f>C185*100</f>
        <v/>
      </c>
      <c r="AB10" s="224">
        <f>AH10</f>
        <v/>
      </c>
      <c r="AC10" s="304">
        <f>ROUND(C10*100,1)</f>
        <v/>
      </c>
      <c r="AE10" s="224">
        <f>AH10</f>
        <v/>
      </c>
      <c r="AF10" s="304">
        <f>ROUND(C31*100,1)</f>
        <v/>
      </c>
      <c r="AH10" s="224">
        <f>B52</f>
        <v/>
      </c>
      <c r="AI10" s="304">
        <f>ROUND(C52*100,1)</f>
        <v/>
      </c>
      <c r="AK10" s="224">
        <f>AH10</f>
        <v/>
      </c>
      <c r="AL10" s="304">
        <f>ROUND(C73*100,1)</f>
        <v/>
      </c>
      <c r="AN10" s="309">
        <f>AQ10</f>
        <v/>
      </c>
      <c r="AO10" s="308">
        <f>ROUND(C227*100,1)</f>
        <v/>
      </c>
      <c r="AQ10" s="224">
        <f>AK9</f>
        <v/>
      </c>
      <c r="AR10" s="308">
        <f>ROUND(C95*100,1)</f>
        <v/>
      </c>
      <c r="AT10">
        <f>B120</f>
        <v/>
      </c>
      <c r="AU10" s="265">
        <f>C120*100</f>
        <v/>
      </c>
      <c r="AW10">
        <f>AT10</f>
        <v/>
      </c>
      <c r="AX10" s="13">
        <f>AU10</f>
        <v/>
      </c>
      <c r="AY10" s="69" t="n"/>
      <c r="AZ10" s="69" t="inlineStr">
        <is>
          <t>KO</t>
        </is>
      </c>
      <c r="BA10" s="69" t="inlineStr">
        <is>
          <t>COCA-COLA CO</t>
        </is>
      </c>
      <c r="BB10" s="283" t="n">
        <v>4</v>
      </c>
      <c r="BD10">
        <f>AW8</f>
        <v/>
      </c>
      <c r="BE10" s="283">
        <f>AC10</f>
        <v/>
      </c>
      <c r="BG10">
        <f>BD11</f>
        <v/>
      </c>
      <c r="BH10" s="291" t="n">
        <v>0</v>
      </c>
    </row>
    <row r="11" ht="15" customHeight="1" thickBot="1">
      <c r="B11" t="inlineStr">
        <is>
          <t>GOVT</t>
        </is>
      </c>
      <c r="C11" s="129" t="n">
        <v>0</v>
      </c>
      <c r="D11" s="61" t="n"/>
      <c r="E11" s="61" t="n"/>
      <c r="G11" s="69">
        <f>Indexes!K11</f>
        <v/>
      </c>
      <c r="H11" s="225">
        <f>Indexes!L11</f>
        <v/>
      </c>
      <c r="I11" s="11">
        <f>Indexes!M11</f>
        <v/>
      </c>
      <c r="J11" s="12" t="n"/>
      <c r="K11" s="12" t="n"/>
      <c r="M11" s="224">
        <f>Indexes!P11</f>
        <v/>
      </c>
      <c r="N11">
        <f>Indexes!Q11</f>
        <v/>
      </c>
      <c r="P11" s="224">
        <f>AE11</f>
        <v/>
      </c>
      <c r="Q11" s="304">
        <f>C141*100</f>
        <v/>
      </c>
      <c r="S11" s="309">
        <f>P11</f>
        <v/>
      </c>
      <c r="T11" s="304">
        <f>C207*100</f>
        <v/>
      </c>
      <c r="V11" s="282">
        <f>Y11</f>
        <v/>
      </c>
      <c r="W11" s="304">
        <f>C186*100</f>
        <v/>
      </c>
      <c r="Y11" s="309">
        <f>P11</f>
        <v/>
      </c>
      <c r="Z11" s="304">
        <f>C186*100</f>
        <v/>
      </c>
      <c r="AB11" s="224">
        <f>AH11</f>
        <v/>
      </c>
      <c r="AC11" s="304">
        <f>ROUND(C11*100,1)</f>
        <v/>
      </c>
      <c r="AE11" s="224">
        <f>AH11</f>
        <v/>
      </c>
      <c r="AF11" s="304">
        <f>ROUND(C32*100,1)</f>
        <v/>
      </c>
      <c r="AH11" s="224" t="inlineStr">
        <is>
          <t>GOVT</t>
        </is>
      </c>
      <c r="AI11" s="304">
        <f>ROUND(C53*100,1)</f>
        <v/>
      </c>
      <c r="AK11" s="224">
        <f>AH11</f>
        <v/>
      </c>
      <c r="AL11" s="304">
        <f>ROUND(C74*100,1)</f>
        <v/>
      </c>
      <c r="AN11" s="309">
        <f>AQ11</f>
        <v/>
      </c>
      <c r="AO11" s="308">
        <f>ROUND(C228*100,1)</f>
        <v/>
      </c>
      <c r="AQ11" s="224">
        <f>AK10</f>
        <v/>
      </c>
      <c r="AR11" s="308">
        <f>ROUND(C96*100,1)</f>
        <v/>
      </c>
      <c r="AT11">
        <f>B121</f>
        <v/>
      </c>
      <c r="AU11" s="265">
        <f>C121*100</f>
        <v/>
      </c>
      <c r="AW11">
        <f>AT11</f>
        <v/>
      </c>
      <c r="AX11" s="13">
        <f>AU11</f>
        <v/>
      </c>
      <c r="AY11" s="69" t="n"/>
      <c r="AZ11" s="69" t="inlineStr">
        <is>
          <t>AVGO</t>
        </is>
      </c>
      <c r="BA11" s="69" t="inlineStr">
        <is>
          <t>BROADCOM INC</t>
        </is>
      </c>
      <c r="BB11" s="283" t="n">
        <v>3.05</v>
      </c>
      <c r="BD11">
        <f>AW9</f>
        <v/>
      </c>
      <c r="BE11" s="283">
        <f>AC11</f>
        <v/>
      </c>
      <c r="BG11">
        <f>BD12</f>
        <v/>
      </c>
      <c r="BH11" s="291" t="n">
        <v>0</v>
      </c>
    </row>
    <row r="12" ht="15" customHeight="1" thickBot="1">
      <c r="B12" t="inlineStr">
        <is>
          <t>BWX</t>
        </is>
      </c>
      <c r="C12" s="129" t="n">
        <v>0</v>
      </c>
      <c r="D12" s="61" t="n"/>
      <c r="E12" s="61" t="n"/>
      <c r="G12" s="69">
        <f>Indexes!K12</f>
        <v/>
      </c>
      <c r="H12" s="225">
        <f>Indexes!L12</f>
        <v/>
      </c>
      <c r="I12" s="11">
        <f>Indexes!M12</f>
        <v/>
      </c>
      <c r="J12">
        <f>IF(ROUND(I12,1)&lt;0.9,0,ROUND(I12,1))</f>
        <v/>
      </c>
      <c r="K12">
        <f>IF(ROUND(I12,1)&lt;0.5,0,ROUND(I12,1))</f>
        <v/>
      </c>
      <c r="M12" s="224">
        <f>Indexes!P12</f>
        <v/>
      </c>
      <c r="N12">
        <f>Indexes!Q12</f>
        <v/>
      </c>
      <c r="P12" s="224">
        <f>AE12</f>
        <v/>
      </c>
      <c r="Q12" s="304">
        <f>C142*100</f>
        <v/>
      </c>
      <c r="S12" s="309">
        <f>P12</f>
        <v/>
      </c>
      <c r="T12" s="304">
        <f>C208*100</f>
        <v/>
      </c>
      <c r="V12" s="282">
        <f>Y12</f>
        <v/>
      </c>
      <c r="W12" s="304">
        <f>C187*100</f>
        <v/>
      </c>
      <c r="Y12" s="309">
        <f>P12</f>
        <v/>
      </c>
      <c r="Z12" s="304">
        <f>C187*100</f>
        <v/>
      </c>
      <c r="AB12" s="224">
        <f>AH12</f>
        <v/>
      </c>
      <c r="AC12" s="304">
        <f>ROUND(C12*100,1)</f>
        <v/>
      </c>
      <c r="AE12" s="224">
        <f>AH12</f>
        <v/>
      </c>
      <c r="AF12" s="304">
        <f>ROUND(C33*100,1)</f>
        <v/>
      </c>
      <c r="AH12" s="224">
        <f>B54</f>
        <v/>
      </c>
      <c r="AI12" s="304">
        <f>ROUND(C54*100,1)</f>
        <v/>
      </c>
      <c r="AK12" s="224">
        <f>AH12</f>
        <v/>
      </c>
      <c r="AL12" s="304">
        <f>ROUND(C75*100,1)</f>
        <v/>
      </c>
      <c r="AN12" s="309">
        <f>AQ12</f>
        <v/>
      </c>
      <c r="AO12" s="308">
        <f>ROUND(C229*100,1)</f>
        <v/>
      </c>
      <c r="AQ12" s="309">
        <f>AK11</f>
        <v/>
      </c>
      <c r="AR12" s="308">
        <f>ROUND(C97*100,1)</f>
        <v/>
      </c>
      <c r="AT12">
        <f>B122</f>
        <v/>
      </c>
      <c r="AU12" s="265">
        <f>C122*100</f>
        <v/>
      </c>
      <c r="AW12">
        <f>AT12</f>
        <v/>
      </c>
      <c r="AX12" s="13">
        <f>AU12</f>
        <v/>
      </c>
      <c r="AY12" s="69" t="n"/>
      <c r="AZ12" s="69" t="inlineStr">
        <is>
          <t>CSCO</t>
        </is>
      </c>
      <c r="BA12" s="69" t="inlineStr">
        <is>
          <t>CISCO SYSTEMS INC</t>
        </is>
      </c>
      <c r="BB12" s="283" t="n">
        <v>3.05</v>
      </c>
      <c r="BD12">
        <f>AW10</f>
        <v/>
      </c>
      <c r="BE12" s="283">
        <f>AC12</f>
        <v/>
      </c>
      <c r="BG12">
        <f>BD13</f>
        <v/>
      </c>
      <c r="BH12" s="283">
        <f>BE13</f>
        <v/>
      </c>
    </row>
    <row r="13" ht="15" customHeight="1" thickBot="1">
      <c r="B13" t="inlineStr">
        <is>
          <t>SPIP</t>
        </is>
      </c>
      <c r="C13" s="129" t="n">
        <v>0</v>
      </c>
      <c r="D13" s="61" t="n"/>
      <c r="E13" s="61" t="n"/>
      <c r="G13" s="69">
        <f>Indexes!K13</f>
        <v/>
      </c>
      <c r="H13" s="225">
        <f>Indexes!L13</f>
        <v/>
      </c>
      <c r="I13" s="11">
        <f>Indexes!M13</f>
        <v/>
      </c>
      <c r="J13">
        <f>IF(ROUND(I13,1)&lt;0.9,0,ROUND(I13,1))</f>
        <v/>
      </c>
      <c r="K13">
        <f>IF(ROUND(I13,1)&lt;0.5,0,ROUND(I13,1))</f>
        <v/>
      </c>
      <c r="M13" s="224">
        <f>Indexes!P13</f>
        <v/>
      </c>
      <c r="N13">
        <f>Indexes!Q13</f>
        <v/>
      </c>
      <c r="P13" s="264">
        <f>AE13</f>
        <v/>
      </c>
      <c r="Q13" s="304">
        <f>ROUND($C$146/2*100,1)/2</f>
        <v/>
      </c>
      <c r="S13" s="264">
        <f>P13</f>
        <v/>
      </c>
      <c r="T13" s="304">
        <f>ROUND($C$212/2*100,1)/2</f>
        <v/>
      </c>
      <c r="V13" s="264">
        <f>Y13</f>
        <v/>
      </c>
      <c r="W13" s="304">
        <f>ROUND($C$212/2*100,1)/2</f>
        <v/>
      </c>
      <c r="Y13" s="264">
        <f>P13</f>
        <v/>
      </c>
      <c r="Z13" s="304">
        <f>ROUND($C$191/2*100,1)/2</f>
        <v/>
      </c>
      <c r="AB13" s="264">
        <f>AH13</f>
        <v/>
      </c>
      <c r="AC13" s="304">
        <f>ROUND($C$16/2*100,1)/2</f>
        <v/>
      </c>
      <c r="AE13" s="264">
        <f>AH13</f>
        <v/>
      </c>
      <c r="AF13" s="304">
        <f>ROUND($C$37/2*100,1)/2</f>
        <v/>
      </c>
      <c r="AH13" s="251" t="inlineStr">
        <is>
          <t>GBDC</t>
        </is>
      </c>
      <c r="AI13" s="304">
        <f>ROUND($C$58/2*100,1)/2</f>
        <v/>
      </c>
      <c r="AK13" s="264">
        <f>AH13</f>
        <v/>
      </c>
      <c r="AL13" s="304">
        <f>ROUND($C$79/3*100,1)/2</f>
        <v/>
      </c>
      <c r="AN13" s="309">
        <f>AQ13</f>
        <v/>
      </c>
      <c r="AO13" s="308">
        <f>ROUND(C230*100,1)</f>
        <v/>
      </c>
      <c r="AQ13" s="309">
        <f>AK12</f>
        <v/>
      </c>
      <c r="AR13" s="308">
        <f>ROUND(C98*100,1)</f>
        <v/>
      </c>
      <c r="AT13">
        <f>B123</f>
        <v/>
      </c>
      <c r="AU13" s="265">
        <f>C123*100</f>
        <v/>
      </c>
      <c r="AW13">
        <f>AT13</f>
        <v/>
      </c>
      <c r="AX13" s="13">
        <f>AU13</f>
        <v/>
      </c>
      <c r="AY13" s="69" t="n"/>
      <c r="AZ13" s="69" t="inlineStr">
        <is>
          <t>TXN</t>
        </is>
      </c>
      <c r="BA13" s="69" t="inlineStr">
        <is>
          <t>TEXAS INSTRUMENTS INC</t>
        </is>
      </c>
      <c r="BB13" s="283" t="n">
        <v>2.77</v>
      </c>
      <c r="BD13">
        <f>AW11</f>
        <v/>
      </c>
      <c r="BE13" s="283">
        <f>AC13</f>
        <v/>
      </c>
      <c r="BG13">
        <f>BD14</f>
        <v/>
      </c>
      <c r="BH13" s="291" t="n">
        <v>0</v>
      </c>
    </row>
    <row r="14" ht="15" customHeight="1" thickBot="1">
      <c r="B14" s="33" t="inlineStr">
        <is>
          <t>TFPN</t>
        </is>
      </c>
      <c r="C14" s="115">
        <f>MODEL!RI217</f>
        <v/>
      </c>
      <c r="D14" s="61" t="n"/>
      <c r="E14" s="61" t="n"/>
      <c r="G14" s="69">
        <f>Indexes!K14</f>
        <v/>
      </c>
      <c r="H14" s="225">
        <f>Indexes!L14</f>
        <v/>
      </c>
      <c r="I14" s="11">
        <f>Indexes!M14</f>
        <v/>
      </c>
      <c r="J14">
        <f>IF(ROUND(I14,1)&lt;0.9,0,ROUND(I14,1))</f>
        <v/>
      </c>
      <c r="K14">
        <f>IF(ROUND(I14,1)&lt;0.5,0,ROUND(I14,1))</f>
        <v/>
      </c>
      <c r="M14" s="224">
        <f>Indexes!P14</f>
        <v/>
      </c>
      <c r="N14">
        <f>Indexes!Q14</f>
        <v/>
      </c>
      <c r="P14" s="224">
        <f>AE14</f>
        <v/>
      </c>
      <c r="Q14" s="304">
        <f>C144*100</f>
        <v/>
      </c>
      <c r="S14" s="224">
        <f>P14</f>
        <v/>
      </c>
      <c r="T14" s="304">
        <f>C210*100</f>
        <v/>
      </c>
      <c r="V14" s="224">
        <f>Y14</f>
        <v/>
      </c>
      <c r="W14" s="304">
        <f>C210*100</f>
        <v/>
      </c>
      <c r="Y14" s="224">
        <f>P14</f>
        <v/>
      </c>
      <c r="Z14" s="304">
        <f>C189*100</f>
        <v/>
      </c>
      <c r="AB14" s="224">
        <f>AH14</f>
        <v/>
      </c>
      <c r="AC14" s="304">
        <f>ROUND(C14*100,1)</f>
        <v/>
      </c>
      <c r="AE14" s="224">
        <f>AH14</f>
        <v/>
      </c>
      <c r="AF14" s="304">
        <f>ROUND(C35*100,1)</f>
        <v/>
      </c>
      <c r="AH14" s="224">
        <f>B56</f>
        <v/>
      </c>
      <c r="AI14" s="304">
        <f>ROUND(C56*100,1)</f>
        <v/>
      </c>
      <c r="AK14" s="224">
        <f>AH14</f>
        <v/>
      </c>
      <c r="AL14" s="304">
        <f>ROUND(C77*100,1)</f>
        <v/>
      </c>
      <c r="AN14" s="264">
        <f>AQ14</f>
        <v/>
      </c>
      <c r="AO14" s="308">
        <f>ROUND(C231*100,1)</f>
        <v/>
      </c>
      <c r="AQ14" s="264">
        <f>AK13</f>
        <v/>
      </c>
      <c r="AR14" s="308">
        <f>ROUND($C$102/2*100,1)/2</f>
        <v/>
      </c>
      <c r="AT14">
        <f>B124</f>
        <v/>
      </c>
      <c r="AU14" s="265">
        <f>C124*100</f>
        <v/>
      </c>
      <c r="AW14">
        <f>AT14</f>
        <v/>
      </c>
      <c r="AX14" s="13">
        <f>AU14</f>
        <v/>
      </c>
      <c r="AY14" s="69" t="n"/>
      <c r="AZ14" s="69" t="inlineStr">
        <is>
          <t>IBM</t>
        </is>
      </c>
      <c r="BA14" s="69" t="inlineStr">
        <is>
          <t>IBM COMMON STOCK</t>
        </is>
      </c>
      <c r="BB14" s="283" t="n">
        <v>2.71</v>
      </c>
      <c r="BD14">
        <f>AW12</f>
        <v/>
      </c>
      <c r="BE14" s="283">
        <f>AC14</f>
        <v/>
      </c>
      <c r="BG14">
        <f>BD15</f>
        <v/>
      </c>
      <c r="BH14" s="283">
        <f>BE15</f>
        <v/>
      </c>
    </row>
    <row r="15" ht="15" customHeight="1" thickBot="1">
      <c r="B15" s="32" t="inlineStr">
        <is>
          <t>SHY</t>
        </is>
      </c>
      <c r="C15" s="115">
        <f>MODEL!RI218</f>
        <v/>
      </c>
      <c r="D15" s="61" t="n"/>
      <c r="E15" s="61" t="n"/>
      <c r="G15" s="69">
        <f>Indexes!K15</f>
        <v/>
      </c>
      <c r="H15" s="225">
        <f>Indexes!L15</f>
        <v/>
      </c>
      <c r="I15" s="11">
        <f>Indexes!M15</f>
        <v/>
      </c>
      <c r="J15">
        <f>IF(ROUND(I15,1)&lt;0.9,0,ROUND(I15,1))</f>
        <v/>
      </c>
      <c r="K15">
        <f>IF(ROUND(I15,1)&lt;0.5,0,ROUND(I15,1))</f>
        <v/>
      </c>
      <c r="M15" s="224">
        <f>Indexes!P15</f>
        <v/>
      </c>
      <c r="N15">
        <f>Indexes!Q15</f>
        <v/>
      </c>
      <c r="P15" s="264">
        <f>AE15</f>
        <v/>
      </c>
      <c r="Q15" s="304">
        <f>Q13</f>
        <v/>
      </c>
      <c r="S15" s="264">
        <f>P15</f>
        <v/>
      </c>
      <c r="T15" s="304">
        <f>T13</f>
        <v/>
      </c>
      <c r="V15" s="264">
        <f>Y15</f>
        <v/>
      </c>
      <c r="W15" s="304">
        <f>W13</f>
        <v/>
      </c>
      <c r="Y15" s="264">
        <f>P15</f>
        <v/>
      </c>
      <c r="Z15" s="304">
        <f>Z13</f>
        <v/>
      </c>
      <c r="AB15" s="264">
        <f>AH15</f>
        <v/>
      </c>
      <c r="AC15" s="304">
        <f>AC13</f>
        <v/>
      </c>
      <c r="AE15" s="264">
        <f>AH15</f>
        <v/>
      </c>
      <c r="AF15" s="304">
        <f>AF13</f>
        <v/>
      </c>
      <c r="AH15" s="251" t="inlineStr">
        <is>
          <t>FROPX</t>
        </is>
      </c>
      <c r="AI15" s="304">
        <f>AI13</f>
        <v/>
      </c>
      <c r="AK15" s="264">
        <f>AH15</f>
        <v/>
      </c>
      <c r="AL15" s="304">
        <f>AL13</f>
        <v/>
      </c>
      <c r="AN15" s="224">
        <f>AQ15</f>
        <v/>
      </c>
      <c r="AO15" s="308">
        <f>ROUND(C232*100,1)</f>
        <v/>
      </c>
      <c r="AQ15" s="224">
        <f>AK14</f>
        <v/>
      </c>
      <c r="AR15" s="308">
        <f>ROUND(C100*100,1)</f>
        <v/>
      </c>
      <c r="AT15">
        <f>B125</f>
        <v/>
      </c>
      <c r="AU15" s="265">
        <f>C125*100</f>
        <v/>
      </c>
      <c r="AW15">
        <f>AT15</f>
        <v/>
      </c>
      <c r="AX15" s="13">
        <f>AU15</f>
        <v/>
      </c>
      <c r="AY15" s="69" t="n"/>
      <c r="AZ15" s="69" t="inlineStr">
        <is>
          <t>AMGN</t>
        </is>
      </c>
      <c r="BA15" s="69" t="inlineStr">
        <is>
          <t>AMGEN, INC.</t>
        </is>
      </c>
      <c r="BB15" s="283" t="n">
        <v>2.04</v>
      </c>
      <c r="BD15">
        <f>AE15</f>
        <v/>
      </c>
      <c r="BE15" s="283">
        <f>AC15</f>
        <v/>
      </c>
      <c r="BG15">
        <f>BD16</f>
        <v/>
      </c>
      <c r="BH15" s="283">
        <f>BE16</f>
        <v/>
      </c>
    </row>
    <row r="16" ht="15" customHeight="1" thickBot="1">
      <c r="B16" t="inlineStr">
        <is>
          <t>U.S. Govt UST</t>
        </is>
      </c>
      <c r="C16" s="115">
        <f>0.98-SUM(C6:C15)</f>
        <v/>
      </c>
      <c r="D16" s="61" t="n"/>
      <c r="E16" s="61" t="n"/>
      <c r="G16" s="69">
        <f>Indexes!K16</f>
        <v/>
      </c>
      <c r="H16" s="225">
        <f>Indexes!L16</f>
        <v/>
      </c>
      <c r="I16" s="11">
        <f>Indexes!M16</f>
        <v/>
      </c>
      <c r="J16">
        <f>IF(ROUND(I16,1)&lt;0.9,0,ROUND(I16,1))</f>
        <v/>
      </c>
      <c r="K16">
        <f>IF(ROUND(I16,1)&lt;0.5,0,ROUND(I16,1))</f>
        <v/>
      </c>
      <c r="M16" s="224">
        <f>Indexes!P16</f>
        <v/>
      </c>
      <c r="N16">
        <f>Indexes!Q16</f>
        <v/>
      </c>
      <c r="P16" s="264">
        <f>AE16</f>
        <v/>
      </c>
      <c r="Q16" s="304">
        <f>Q17</f>
        <v/>
      </c>
      <c r="S16" s="264">
        <f>P16</f>
        <v/>
      </c>
      <c r="T16" s="304">
        <f>T17</f>
        <v/>
      </c>
      <c r="V16" s="264">
        <f>Y16</f>
        <v/>
      </c>
      <c r="W16" s="304">
        <f>W17</f>
        <v/>
      </c>
      <c r="Y16" s="264">
        <f>P16</f>
        <v/>
      </c>
      <c r="Z16" s="304">
        <f>Z17</f>
        <v/>
      </c>
      <c r="AB16" s="264">
        <f>AH16</f>
        <v/>
      </c>
      <c r="AC16" s="304">
        <f>AC17</f>
        <v/>
      </c>
      <c r="AE16" s="264">
        <f>AH16</f>
        <v/>
      </c>
      <c r="AF16" s="304">
        <f>AF17</f>
        <v/>
      </c>
      <c r="AH16" s="251" t="inlineStr">
        <is>
          <t>GPIQ</t>
        </is>
      </c>
      <c r="AI16" s="304">
        <f>AI17</f>
        <v/>
      </c>
      <c r="AK16" s="264">
        <f>AH16</f>
        <v/>
      </c>
      <c r="AL16" s="304">
        <f>AL17</f>
        <v/>
      </c>
      <c r="AN16" s="264">
        <f>AQ16</f>
        <v/>
      </c>
      <c r="AO16" s="308">
        <f>ROUND(C233*100,1)</f>
        <v/>
      </c>
      <c r="AQ16" s="264">
        <f>AK15</f>
        <v/>
      </c>
      <c r="AR16" s="308">
        <f>AR14</f>
        <v/>
      </c>
      <c r="AT16">
        <f>B126</f>
        <v/>
      </c>
      <c r="AU16" s="265">
        <f>C126*100</f>
        <v/>
      </c>
      <c r="AW16">
        <f>AT16</f>
        <v/>
      </c>
      <c r="AX16" s="13">
        <f>AU16</f>
        <v/>
      </c>
      <c r="AY16" s="69" t="n"/>
      <c r="AZ16" s="69" t="inlineStr">
        <is>
          <t>MDT</t>
        </is>
      </c>
      <c r="BA16" s="69" t="inlineStr">
        <is>
          <t>MEDTRONIC PLC</t>
        </is>
      </c>
      <c r="BB16" s="283" t="n">
        <v>1.86</v>
      </c>
      <c r="BD16">
        <f>AE16</f>
        <v/>
      </c>
      <c r="BE16" s="283">
        <f>AC16</f>
        <v/>
      </c>
      <c r="BG16">
        <f>BD17</f>
        <v/>
      </c>
      <c r="BH16" s="283">
        <f>BE17</f>
        <v/>
      </c>
    </row>
    <row r="17" ht="15" customHeight="1" thickBot="1">
      <c r="B17" s="85" t="inlineStr">
        <is>
          <t>OPER/SHV/BIL/FLOT/JPST 10% max</t>
        </is>
      </c>
      <c r="G17" s="69">
        <f>Indexes!K17</f>
        <v/>
      </c>
      <c r="H17" s="225">
        <f>Indexes!L17</f>
        <v/>
      </c>
      <c r="I17" s="11">
        <f>Indexes!M17</f>
        <v/>
      </c>
      <c r="J17">
        <f>IF(ROUND(I17,1)&lt;0.9,0,ROUND(I17,1))</f>
        <v/>
      </c>
      <c r="K17">
        <f>IF(ROUND(I17,1)&lt;0.5,0,ROUND(I17,1))</f>
        <v/>
      </c>
      <c r="M17" s="224">
        <f>Indexes!P17</f>
        <v/>
      </c>
      <c r="N17">
        <f>Indexes!Q17</f>
        <v/>
      </c>
      <c r="P17" s="264">
        <f>AE17</f>
        <v/>
      </c>
      <c r="Q17" s="304">
        <f>ROUND($C$146/2*100,1)/2</f>
        <v/>
      </c>
      <c r="S17" s="264">
        <f>P17</f>
        <v/>
      </c>
      <c r="T17" s="304">
        <f>ROUND($C$212/2*100,1)/2</f>
        <v/>
      </c>
      <c r="V17" s="264">
        <f>Y17</f>
        <v/>
      </c>
      <c r="W17" s="304">
        <f>ROUND($C$212/2*100,1)/2</f>
        <v/>
      </c>
      <c r="Y17" s="264">
        <f>P17</f>
        <v/>
      </c>
      <c r="Z17" s="304">
        <f>ROUND($C$191/2*100,1)/2</f>
        <v/>
      </c>
      <c r="AB17" s="264">
        <f>AH17</f>
        <v/>
      </c>
      <c r="AC17" s="304">
        <f>ROUND($C$16/2*100,1)/2</f>
        <v/>
      </c>
      <c r="AE17" s="264">
        <f>AH17</f>
        <v/>
      </c>
      <c r="AF17" s="304">
        <f>ROUND($C$37/2*100,1)/2</f>
        <v/>
      </c>
      <c r="AH17" s="251" t="inlineStr">
        <is>
          <t>IEI</t>
        </is>
      </c>
      <c r="AI17" s="304">
        <f>ROUND($C$58/2*100,1)/2</f>
        <v/>
      </c>
      <c r="AK17" s="264">
        <f>AH17</f>
        <v/>
      </c>
      <c r="AL17" s="304">
        <f>ROUND($C$79/3*100,1)/2</f>
        <v/>
      </c>
      <c r="AN17" s="264">
        <f>AQ17</f>
        <v/>
      </c>
      <c r="AO17" s="304">
        <f>MAX(ROUND($C$234/2*100,1),0)</f>
        <v/>
      </c>
      <c r="AQ17" s="264">
        <f>AK16</f>
        <v/>
      </c>
      <c r="AR17" s="304">
        <f>AR18</f>
        <v/>
      </c>
      <c r="AT17">
        <f>B127</f>
        <v/>
      </c>
      <c r="AU17" s="265">
        <f>C127*100</f>
        <v/>
      </c>
      <c r="AW17">
        <f>AT17</f>
        <v/>
      </c>
      <c r="AX17" s="13">
        <f>AU17</f>
        <v/>
      </c>
      <c r="AY17" s="69" t="n"/>
      <c r="AZ17" s="69" t="inlineStr">
        <is>
          <t>DUK</t>
        </is>
      </c>
      <c r="BA17" s="69" t="inlineStr">
        <is>
          <t>DUKE ENERGY CORP</t>
        </is>
      </c>
      <c r="BB17" s="283" t="n">
        <v>1.78</v>
      </c>
      <c r="BD17">
        <f>AE17</f>
        <v/>
      </c>
      <c r="BE17" s="283">
        <f>AC17</f>
        <v/>
      </c>
      <c r="BG17">
        <f>BD18</f>
        <v/>
      </c>
      <c r="BH17" s="292">
        <f>BE18</f>
        <v/>
      </c>
    </row>
    <row r="18" ht="15" customHeight="1" thickBot="1">
      <c r="B18" s="33" t="inlineStr">
        <is>
          <t>Cash</t>
        </is>
      </c>
      <c r="C18" s="114" t="n">
        <v>0.02</v>
      </c>
      <c r="D18" s="61" t="n"/>
      <c r="E18" s="61" t="n"/>
      <c r="G18" s="69">
        <f>Indexes!K18</f>
        <v/>
      </c>
      <c r="H18" s="225">
        <f>Indexes!L18</f>
        <v/>
      </c>
      <c r="I18" s="11">
        <f>Indexes!M18</f>
        <v/>
      </c>
      <c r="J18">
        <f>IF(ROUND(I18,1)&lt;0.9,0,ROUND(I18,1))</f>
        <v/>
      </c>
      <c r="K18">
        <f>IF(ROUND(I18,1)&lt;0.5,0,ROUND(I18,1))</f>
        <v/>
      </c>
      <c r="M18" s="224">
        <f>Indexes!P18</f>
        <v/>
      </c>
      <c r="N18">
        <f>Indexes!Q18</f>
        <v/>
      </c>
      <c r="P18" s="224">
        <f>AE18</f>
        <v/>
      </c>
      <c r="Q18" s="304">
        <f>ROUND(J4/$J$1*($C$136*100),1)</f>
        <v/>
      </c>
      <c r="S18" s="309">
        <f>P18</f>
        <v/>
      </c>
      <c r="T18" s="304">
        <f>ROUND(J4/$J$1*($C$202*100),1)</f>
        <v/>
      </c>
      <c r="V18" s="282">
        <f>Y18</f>
        <v/>
      </c>
      <c r="W18" s="304">
        <f>ROUND(K4/$K$1*($C$202*100),1)</f>
        <v/>
      </c>
      <c r="Y18" s="309">
        <f>P18</f>
        <v/>
      </c>
      <c r="Z18" s="304">
        <f>ROUND(J4/$J$1*($C$181*100),1)</f>
        <v/>
      </c>
      <c r="AB18" s="224">
        <f>AH18</f>
        <v/>
      </c>
      <c r="AC18" s="304">
        <f>ROUND(J4/$J$1*($C$6*100),1)</f>
        <v/>
      </c>
      <c r="AE18" s="224">
        <f>AH18</f>
        <v/>
      </c>
      <c r="AF18" s="304">
        <f>ROUND(J4/$J$1*($C$27*100),1)</f>
        <v/>
      </c>
      <c r="AH18" s="224">
        <f>G4</f>
        <v/>
      </c>
      <c r="AI18" s="304">
        <f>ROUND(J4/$J$1*($C$48*100),1)</f>
        <v/>
      </c>
      <c r="AK18" s="224" t="inlineStr">
        <is>
          <t>SGOV</t>
        </is>
      </c>
      <c r="AL18" s="304">
        <f>ROUND($C$79/3*100,1)</f>
        <v/>
      </c>
      <c r="AN18" s="264">
        <f>AQ18</f>
        <v/>
      </c>
      <c r="AO18" s="304">
        <f>MAX(ROUND($C$234/2*100,1),0)</f>
        <v/>
      </c>
      <c r="AQ18" s="264">
        <f>AK17</f>
        <v/>
      </c>
      <c r="AR18" s="304">
        <f>ROUND($C$102/2*100,1)/2</f>
        <v/>
      </c>
      <c r="AT18">
        <f>B128</f>
        <v/>
      </c>
      <c r="AU18" s="265">
        <f>C128*100</f>
        <v/>
      </c>
      <c r="AW18">
        <f>AT18</f>
        <v/>
      </c>
      <c r="AX18" s="13">
        <f>AU18</f>
        <v/>
      </c>
      <c r="AY18" s="69" t="n"/>
      <c r="AZ18" s="69" t="inlineStr">
        <is>
          <t>SO</t>
        </is>
      </c>
      <c r="BA18" s="69" t="inlineStr">
        <is>
          <t>SOUTHERN CO</t>
        </is>
      </c>
      <c r="BB18" s="283" t="n">
        <v>1.72</v>
      </c>
      <c r="BD18" t="inlineStr">
        <is>
          <t>TFPN</t>
        </is>
      </c>
      <c r="BE18" s="292" t="n">
        <v>5</v>
      </c>
      <c r="BG18">
        <f>BD19</f>
        <v/>
      </c>
      <c r="BH18" s="283">
        <f>BH19</f>
        <v/>
      </c>
    </row>
    <row r="19" ht="15" customHeight="1" thickBot="1">
      <c r="B19" s="33" t="n"/>
      <c r="C19" s="33" t="n"/>
      <c r="D19" s="33" t="n"/>
      <c r="E19" s="33" t="n"/>
      <c r="G19" s="69">
        <f>Indexes!K19</f>
        <v/>
      </c>
      <c r="H19" s="225">
        <f>Indexes!L19</f>
        <v/>
      </c>
      <c r="I19" s="11">
        <f>Indexes!M19</f>
        <v/>
      </c>
      <c r="J19">
        <f>IF(ROUND(I19,1)&lt;0.9,0,ROUND(I19,1))</f>
        <v/>
      </c>
      <c r="K19">
        <f>IF(ROUND(I19,1)&lt;0.5,0,ROUND(I19,1))</f>
        <v/>
      </c>
      <c r="M19" s="224">
        <f>Indexes!P19</f>
        <v/>
      </c>
      <c r="N19">
        <f>Indexes!Q19</f>
        <v/>
      </c>
      <c r="P19" s="224">
        <f>AE19</f>
        <v/>
      </c>
      <c r="Q19" s="304">
        <f>ROUND(J5/$J$1*($C$136*100),1)</f>
        <v/>
      </c>
      <c r="S19" s="309">
        <f>P19</f>
        <v/>
      </c>
      <c r="T19" s="304">
        <f>ROUND(J5/$J$1*($C$202*100),1)</f>
        <v/>
      </c>
      <c r="V19" s="282">
        <f>Y19</f>
        <v/>
      </c>
      <c r="W19" s="304">
        <f>ROUND(K5/$K$1*($C$202*100),1)</f>
        <v/>
      </c>
      <c r="Y19" s="309">
        <f>P19</f>
        <v/>
      </c>
      <c r="Z19" s="304">
        <f>ROUND(J5/$J$1*($C$181*100),1)</f>
        <v/>
      </c>
      <c r="AB19" s="224">
        <f>AH19</f>
        <v/>
      </c>
      <c r="AC19" s="304">
        <f>ROUND(J5/$J$1*($C$6*100),1)</f>
        <v/>
      </c>
      <c r="AE19" s="224">
        <f>AH19</f>
        <v/>
      </c>
      <c r="AF19" s="304">
        <f>ROUND(J5/$J$1*($C$27*100),1)</f>
        <v/>
      </c>
      <c r="AH19" s="224">
        <f>G5</f>
        <v/>
      </c>
      <c r="AI19" s="304">
        <f>ROUND(J5/$J$1*($C$48*100),1)</f>
        <v/>
      </c>
      <c r="AK19" s="224">
        <f>G4</f>
        <v/>
      </c>
      <c r="AL19" s="304">
        <f>ROUND(J4/$J$1*($C$69*100),1)</f>
        <v/>
      </c>
      <c r="AN19" s="309">
        <f>AQ19</f>
        <v/>
      </c>
      <c r="AO19" s="304">
        <f>ROUND(J4/$J$1*($C$222*100),1)</f>
        <v/>
      </c>
      <c r="AQ19" s="309">
        <f>G4</f>
        <v/>
      </c>
      <c r="AR19" s="304">
        <f>ROUND(J4/$J$1*($C$90*100),1)</f>
        <v/>
      </c>
      <c r="AT19">
        <f>#REF!</f>
        <v/>
      </c>
      <c r="AU19" s="265">
        <f>ROUND(#REF!/#REF!*($C$114*100),1)</f>
        <v/>
      </c>
      <c r="AW19">
        <f>G4</f>
        <v/>
      </c>
      <c r="AX19" s="13">
        <f>ROUND(J4/$J$1*($C$114*100),1)</f>
        <v/>
      </c>
      <c r="AY19" s="69" t="n"/>
      <c r="AZ19" s="69" t="inlineStr">
        <is>
          <t>JPM</t>
        </is>
      </c>
      <c r="BA19" s="69" t="inlineStr">
        <is>
          <t>JPMORGAN CHASE &amp; CO</t>
        </is>
      </c>
      <c r="BB19" s="283" t="n">
        <v>1.7</v>
      </c>
      <c r="BD19" t="inlineStr">
        <is>
          <t>VIG</t>
        </is>
      </c>
      <c r="BE19" s="292" t="n">
        <v>5</v>
      </c>
      <c r="BG19">
        <f>BD21</f>
        <v/>
      </c>
      <c r="BH19" s="283">
        <f>ROUND((99.5-SUM(BH5:BH17)-17.5)/4,1)</f>
        <v/>
      </c>
    </row>
    <row r="20" ht="26.5" customHeight="1" thickBot="1">
      <c r="B20" s="33" t="inlineStr">
        <is>
          <t>Total</t>
        </is>
      </c>
      <c r="C20" s="48">
        <f>SUM(C5:C18)</f>
        <v/>
      </c>
      <c r="D20" s="33" t="n"/>
      <c r="E20" s="46" t="n"/>
      <c r="G20" s="69">
        <f>Indexes!K20</f>
        <v/>
      </c>
      <c r="H20" s="225">
        <f>Indexes!L20</f>
        <v/>
      </c>
      <c r="I20" s="11">
        <f>Indexes!M20</f>
        <v/>
      </c>
      <c r="J20">
        <f>IF(ROUND(I20,1)&lt;0.9,0,ROUND(I20,1))</f>
        <v/>
      </c>
      <c r="K20">
        <f>IF(ROUND(I20,1)&lt;0.5,0,ROUND(I20,1))</f>
        <v/>
      </c>
      <c r="M20" s="224">
        <f>Indexes!P20</f>
        <v/>
      </c>
      <c r="N20">
        <f>Indexes!Q20</f>
        <v/>
      </c>
      <c r="P20" s="224">
        <f>AE20</f>
        <v/>
      </c>
      <c r="Q20" s="304">
        <f>ROUND(J6/$J$1*($C$136*100),1)</f>
        <v/>
      </c>
      <c r="S20" s="309">
        <f>P20</f>
        <v/>
      </c>
      <c r="T20" s="304">
        <f>ROUND(J6/$J$1*($C$202*100),1)</f>
        <v/>
      </c>
      <c r="V20" s="282">
        <f>Y20</f>
        <v/>
      </c>
      <c r="W20" s="304">
        <f>ROUND(K6/$K$1*($C$202*100),1)</f>
        <v/>
      </c>
      <c r="Y20" s="309">
        <f>P20</f>
        <v/>
      </c>
      <c r="Z20" s="304">
        <f>ROUND(J6/$J$1*($C$181*100),1)</f>
        <v/>
      </c>
      <c r="AB20" s="224">
        <f>AH20</f>
        <v/>
      </c>
      <c r="AC20" s="304">
        <f>ROUND(J6/$J$1*($C$6*100),1)</f>
        <v/>
      </c>
      <c r="AE20" s="224">
        <f>AH20</f>
        <v/>
      </c>
      <c r="AF20" s="304">
        <f>ROUND(J6/$J$1*($C$27*100),1)</f>
        <v/>
      </c>
      <c r="AH20" s="224">
        <f>G6</f>
        <v/>
      </c>
      <c r="AI20" s="304">
        <f>ROUND(J6/$J$1*($C$48*100),1)</f>
        <v/>
      </c>
      <c r="AK20" s="224">
        <f>G5</f>
        <v/>
      </c>
      <c r="AL20" s="304">
        <f>ROUND(J5/$J$1*($C$69*100),1)</f>
        <v/>
      </c>
      <c r="AN20" s="309">
        <f>AQ20</f>
        <v/>
      </c>
      <c r="AO20" s="304">
        <f>ROUND(J5/$J$1*($C$222*100),1)</f>
        <v/>
      </c>
      <c r="AQ20" s="309">
        <f>G5</f>
        <v/>
      </c>
      <c r="AR20" s="304">
        <f>ROUND(J5/$J$1*($C$90*100),1)</f>
        <v/>
      </c>
      <c r="AT20">
        <f>#REF!</f>
        <v/>
      </c>
      <c r="AU20" s="265">
        <f>ROUND(#REF!/#REF!*($C$114*100),1)</f>
        <v/>
      </c>
      <c r="AW20">
        <f>G5</f>
        <v/>
      </c>
      <c r="AX20" s="13">
        <f>ROUND(J5/$J$1*($C$114*100),1)</f>
        <v/>
      </c>
      <c r="AY20" s="69" t="n"/>
      <c r="AZ20" s="69" t="inlineStr">
        <is>
          <t>PG</t>
        </is>
      </c>
      <c r="BA20" s="69" t="inlineStr">
        <is>
          <t>PROCTER &amp; GAMBLE CO</t>
        </is>
      </c>
      <c r="BB20" s="283" t="n">
        <v>1.56</v>
      </c>
      <c r="BD20" t="inlineStr">
        <is>
          <t>VGT</t>
        </is>
      </c>
      <c r="BE20" s="292" t="n">
        <v>7</v>
      </c>
      <c r="BG20">
        <f>BD22</f>
        <v/>
      </c>
      <c r="BH20" s="283">
        <f>BH19</f>
        <v/>
      </c>
    </row>
    <row r="21" ht="15" customHeight="1" thickBot="1">
      <c r="G21" s="69">
        <f>Indexes!K21</f>
        <v/>
      </c>
      <c r="H21" s="225">
        <f>Indexes!L21</f>
        <v/>
      </c>
      <c r="I21" s="11">
        <f>Indexes!M21</f>
        <v/>
      </c>
      <c r="J21">
        <f>IF(ROUND(I21,1)&lt;0.9,0,ROUND(I21,1))</f>
        <v/>
      </c>
      <c r="K21">
        <f>IF(ROUND(I21,1)&lt;0.5,0,ROUND(I21,1))</f>
        <v/>
      </c>
      <c r="M21" s="224">
        <f>Indexes!P21</f>
        <v/>
      </c>
      <c r="N21">
        <f>Indexes!Q21</f>
        <v/>
      </c>
      <c r="P21" s="224">
        <f>AE21</f>
        <v/>
      </c>
      <c r="Q21" s="304">
        <f>ROUND(J7/$J$1*($C$136*100),1)</f>
        <v/>
      </c>
      <c r="S21" s="309">
        <f>P21</f>
        <v/>
      </c>
      <c r="T21" s="304">
        <f>ROUND(J7/$J$1*($C$202*100),1)</f>
        <v/>
      </c>
      <c r="V21" s="282">
        <f>Y21</f>
        <v/>
      </c>
      <c r="W21" s="304">
        <f>ROUND(K7/$K$1*($C$202*100),1)</f>
        <v/>
      </c>
      <c r="Y21" s="309">
        <f>P21</f>
        <v/>
      </c>
      <c r="Z21" s="304">
        <f>ROUND(J7/$J$1*($C$181*100),1)</f>
        <v/>
      </c>
      <c r="AB21" s="224">
        <f>AH21</f>
        <v/>
      </c>
      <c r="AC21" s="304">
        <f>ROUND(J7/$J$1*($C$6*100),1)</f>
        <v/>
      </c>
      <c r="AE21" s="224">
        <f>AH21</f>
        <v/>
      </c>
      <c r="AF21" s="304">
        <f>ROUND(J7/$J$1*($C$27*100),1)</f>
        <v/>
      </c>
      <c r="AH21" s="224">
        <f>G7</f>
        <v/>
      </c>
      <c r="AI21" s="304">
        <f>ROUND(J7/$J$1*($C$48*100),1)</f>
        <v/>
      </c>
      <c r="AK21" s="224">
        <f>G6</f>
        <v/>
      </c>
      <c r="AL21" s="304">
        <f>ROUND(J6/$J$1*($C$69*100),1)</f>
        <v/>
      </c>
      <c r="AN21" s="309">
        <f>AQ21</f>
        <v/>
      </c>
      <c r="AO21" s="304">
        <f>ROUND(J6/$J$1*($C$222*100),1)</f>
        <v/>
      </c>
      <c r="AQ21" s="224">
        <f>G6</f>
        <v/>
      </c>
      <c r="AR21" s="304">
        <f>ROUND(J6/$J$1*($C$90*100),1)</f>
        <v/>
      </c>
      <c r="AT21">
        <f>#REF!</f>
        <v/>
      </c>
      <c r="AU21" s="265">
        <f>ROUND(#REF!/#REF!*($C$114*100),1)</f>
        <v/>
      </c>
      <c r="AW21">
        <f>G6</f>
        <v/>
      </c>
      <c r="AX21" s="13">
        <f>ROUND(J6/$J$1*($C$114*100),1)</f>
        <v/>
      </c>
      <c r="AY21" s="69" t="n"/>
      <c r="AZ21" s="69" t="inlineStr">
        <is>
          <t>LMT</t>
        </is>
      </c>
      <c r="BA21" s="69" t="inlineStr">
        <is>
          <t>LOCKHEED MARTIN CORP</t>
        </is>
      </c>
      <c r="BB21" s="283" t="n">
        <v>1.51</v>
      </c>
      <c r="BD21" t="inlineStr">
        <is>
          <t>VUG</t>
        </is>
      </c>
      <c r="BE21" s="283">
        <f>ROUND((99.5-SUM(BE5:BE20)-17.5)/3,1)</f>
        <v/>
      </c>
      <c r="BG21">
        <f>BD23</f>
        <v/>
      </c>
      <c r="BH21" s="283">
        <f>BH19</f>
        <v/>
      </c>
    </row>
    <row r="22" ht="15" customHeight="1" thickBot="1">
      <c r="G22" s="69">
        <f>Indexes!K22</f>
        <v/>
      </c>
      <c r="H22" s="225">
        <f>Indexes!L22</f>
        <v/>
      </c>
      <c r="I22" s="11">
        <f>Indexes!M22</f>
        <v/>
      </c>
      <c r="J22">
        <f>IF(ROUND(I22,1)&lt;0.9,0,ROUND(I22,1))</f>
        <v/>
      </c>
      <c r="K22">
        <f>IF(ROUND(I22,1)&lt;0.5,0,ROUND(I22,1))</f>
        <v/>
      </c>
      <c r="M22" s="224">
        <f>Indexes!P22</f>
        <v/>
      </c>
      <c r="N22">
        <f>Indexes!Q22</f>
        <v/>
      </c>
      <c r="P22" s="224">
        <f>AE22</f>
        <v/>
      </c>
      <c r="Q22" s="304">
        <f>ROUND(J8/$J$1*($C$136*100),1)</f>
        <v/>
      </c>
      <c r="S22" s="309">
        <f>P22</f>
        <v/>
      </c>
      <c r="T22" s="304">
        <f>ROUND(J8/$J$1*($C$202*100),1)</f>
        <v/>
      </c>
      <c r="V22" s="282">
        <f>Y22</f>
        <v/>
      </c>
      <c r="W22" s="304">
        <f>ROUND(K8/$K$1*($C$202*100),1)</f>
        <v/>
      </c>
      <c r="Y22" s="309">
        <f>P22</f>
        <v/>
      </c>
      <c r="Z22" s="304">
        <f>ROUND(J8/$J$1*($C$181*100),1)</f>
        <v/>
      </c>
      <c r="AB22" s="224">
        <f>AH22</f>
        <v/>
      </c>
      <c r="AC22" s="304">
        <f>ROUND(J8/$J$1*($C$6*100),1)</f>
        <v/>
      </c>
      <c r="AE22" s="224">
        <f>AH22</f>
        <v/>
      </c>
      <c r="AF22" s="304">
        <f>ROUND(J8/$J$1*($C$27*100),1)</f>
        <v/>
      </c>
      <c r="AH22" s="224">
        <f>G8</f>
        <v/>
      </c>
      <c r="AI22" s="304">
        <f>ROUND(J8/$J$1*($C$48*100),1)</f>
        <v/>
      </c>
      <c r="AK22" s="224">
        <f>G7</f>
        <v/>
      </c>
      <c r="AL22" s="304">
        <f>ROUND(J7/$J$1*($C$69*100),1)</f>
        <v/>
      </c>
      <c r="AN22" s="309">
        <f>AQ22</f>
        <v/>
      </c>
      <c r="AO22" s="304">
        <f>ROUND(J7/$J$1*($C$222*100),1)</f>
        <v/>
      </c>
      <c r="AQ22" s="224">
        <f>G7</f>
        <v/>
      </c>
      <c r="AR22" s="304">
        <f>ROUND(J7/$J$1*($C$90*100),1)</f>
        <v/>
      </c>
      <c r="AT22">
        <f>#REF!</f>
        <v/>
      </c>
      <c r="AU22" s="265">
        <f>ROUND(#REF!/#REF!*($C$114*100),1)</f>
        <v/>
      </c>
      <c r="AW22">
        <f>G7</f>
        <v/>
      </c>
      <c r="AX22" s="13">
        <f>ROUND(J7/$J$1*($C$114*100),1)</f>
        <v/>
      </c>
      <c r="AY22" s="69" t="n"/>
      <c r="AZ22" s="69" t="inlineStr">
        <is>
          <t>BX</t>
        </is>
      </c>
      <c r="BA22" s="69" t="inlineStr">
        <is>
          <t>BLACKSTONE INC</t>
        </is>
      </c>
      <c r="BB22" s="283" t="n">
        <v>1.33</v>
      </c>
      <c r="BD22" t="inlineStr">
        <is>
          <t>VYM</t>
        </is>
      </c>
      <c r="BE22" s="283">
        <f>BE21</f>
        <v/>
      </c>
      <c r="BG22">
        <f>BD24</f>
        <v/>
      </c>
      <c r="BH22" s="292">
        <f>BE24</f>
        <v/>
      </c>
    </row>
    <row r="23" ht="15" customHeight="1" thickBot="1">
      <c r="B23" s="149" t="inlineStr">
        <is>
          <t>USRT WEIGHT ROLLS INTO SPTM WEIGHT</t>
        </is>
      </c>
      <c r="C23" s="149" t="n"/>
      <c r="D23" s="149" t="n"/>
      <c r="E23" s="150" t="n"/>
      <c r="G23" s="69">
        <f>Indexes!K23</f>
        <v/>
      </c>
      <c r="H23" s="225">
        <f>Indexes!L23</f>
        <v/>
      </c>
      <c r="I23" s="11">
        <f>Indexes!M23</f>
        <v/>
      </c>
      <c r="J23">
        <f>IF(ROUND(I23,1)&lt;0.9,0,ROUND(I23,1))</f>
        <v/>
      </c>
      <c r="K23">
        <f>IF(ROUND(I23,1)&lt;0.5,0,ROUND(I23,1))</f>
        <v/>
      </c>
      <c r="M23" s="224">
        <f>Indexes!P23</f>
        <v/>
      </c>
      <c r="N23">
        <f>Indexes!Q23</f>
        <v/>
      </c>
      <c r="P23" s="224">
        <f>AE23</f>
        <v/>
      </c>
      <c r="Q23" s="304">
        <f>ROUND(J9/$J$1*($C$136*100),1)</f>
        <v/>
      </c>
      <c r="S23" s="309">
        <f>P23</f>
        <v/>
      </c>
      <c r="T23" s="304">
        <f>ROUND(J9/$J$1*($C$202*100),1)</f>
        <v/>
      </c>
      <c r="V23" s="282">
        <f>Y23</f>
        <v/>
      </c>
      <c r="W23" s="304">
        <f>ROUND(K9/$K$1*($C$202*100),1)</f>
        <v/>
      </c>
      <c r="Y23" s="309">
        <f>P23</f>
        <v/>
      </c>
      <c r="Z23" s="304">
        <f>ROUND(J9/$J$1*($C$181*100),1)</f>
        <v/>
      </c>
      <c r="AB23" s="224">
        <f>AH23</f>
        <v/>
      </c>
      <c r="AC23" s="304">
        <f>ROUND(J9/$J$1*($C$6*100),1)</f>
        <v/>
      </c>
      <c r="AE23" s="224">
        <f>AH23</f>
        <v/>
      </c>
      <c r="AF23" s="304">
        <f>ROUND(J9/$J$1*($C$27*100),1)</f>
        <v/>
      </c>
      <c r="AH23" s="224">
        <f>G9</f>
        <v/>
      </c>
      <c r="AI23" s="304">
        <f>ROUND(J9/$J$1*($C$48*100),1)</f>
        <v/>
      </c>
      <c r="AK23" s="224">
        <f>G8</f>
        <v/>
      </c>
      <c r="AL23" s="304">
        <f>ROUND(J8/$J$1*($C$69*100),1)</f>
        <v/>
      </c>
      <c r="AN23" s="309">
        <f>AQ23</f>
        <v/>
      </c>
      <c r="AO23" s="304">
        <f>ROUND(J8/$J$1*($C$222*100),1)</f>
        <v/>
      </c>
      <c r="AQ23" s="224">
        <f>G8</f>
        <v/>
      </c>
      <c r="AR23" s="304">
        <f>ROUND(J8/$J$1*($C$90*100),1)</f>
        <v/>
      </c>
      <c r="AT23">
        <f>#REF!</f>
        <v/>
      </c>
      <c r="AU23" s="265">
        <f>ROUND(#REF!/#REF!*($C$114*100),1)</f>
        <v/>
      </c>
      <c r="AW23">
        <f>G8</f>
        <v/>
      </c>
      <c r="AX23" s="13">
        <f>ROUND(J8/$J$1*($C$114*100),1)</f>
        <v/>
      </c>
      <c r="AY23" s="69" t="n"/>
      <c r="AZ23" s="69" t="inlineStr">
        <is>
          <t>PNC</t>
        </is>
      </c>
      <c r="BA23" s="69" t="inlineStr">
        <is>
          <t>PNC FINANCIAL SERVICES GROUP INC</t>
        </is>
      </c>
      <c r="BB23" s="283" t="n">
        <v>1.32</v>
      </c>
      <c r="BD23" t="inlineStr">
        <is>
          <t>IWD</t>
        </is>
      </c>
      <c r="BE23" s="283">
        <f>BE21</f>
        <v/>
      </c>
      <c r="BG23">
        <f>BD25</f>
        <v/>
      </c>
      <c r="BH23" s="292">
        <f>BE25</f>
        <v/>
      </c>
    </row>
    <row r="24" ht="15" customHeight="1" thickBot="1">
      <c r="B24" s="80" t="inlineStr">
        <is>
          <t>SPTM is OEF Indiv Stock Strategy</t>
        </is>
      </c>
      <c r="C24" s="12" t="n"/>
      <c r="D24" s="12" t="n"/>
      <c r="E24" s="12" t="n"/>
      <c r="G24" s="69">
        <f>Indexes!K24</f>
        <v/>
      </c>
      <c r="H24" s="225">
        <f>Indexes!L24</f>
        <v/>
      </c>
      <c r="I24" s="11">
        <f>Indexes!M24</f>
        <v/>
      </c>
      <c r="J24">
        <f>IF(ROUND(I24,1)&lt;0.9,0,ROUND(I24,1))</f>
        <v/>
      </c>
      <c r="K24">
        <f>IF(ROUND(I24,1)&lt;0.5,0,ROUND(I24,1))</f>
        <v/>
      </c>
      <c r="M24" s="224">
        <f>Indexes!P24</f>
        <v/>
      </c>
      <c r="N24">
        <f>Indexes!Q24</f>
        <v/>
      </c>
      <c r="P24" s="224">
        <f>AE24</f>
        <v/>
      </c>
      <c r="Q24" s="304">
        <f>ROUND(J10/$J$1*($C$136*100),1)</f>
        <v/>
      </c>
      <c r="S24" s="309">
        <f>P24</f>
        <v/>
      </c>
      <c r="T24" s="304">
        <f>ROUND(J10/$J$1*($C$202*100),1)</f>
        <v/>
      </c>
      <c r="V24" s="282">
        <f>Y24</f>
        <v/>
      </c>
      <c r="W24" s="304">
        <f>ROUND(K10/$K$1*($C$202*100),1)</f>
        <v/>
      </c>
      <c r="Y24" s="309">
        <f>P24</f>
        <v/>
      </c>
      <c r="Z24" s="304">
        <f>ROUND(J10/$J$1*($C$181*100),1)</f>
        <v/>
      </c>
      <c r="AB24" s="224">
        <f>AH24</f>
        <v/>
      </c>
      <c r="AC24" s="304">
        <f>ROUND(J10/$J$1*($C$6*100),1)</f>
        <v/>
      </c>
      <c r="AE24" s="224">
        <f>AH24</f>
        <v/>
      </c>
      <c r="AF24" s="304">
        <f>ROUND(J10/$J$1*($C$27*100),1)</f>
        <v/>
      </c>
      <c r="AH24" s="224">
        <f>G10</f>
        <v/>
      </c>
      <c r="AI24" s="304">
        <f>ROUND(J10/$J$1*($C$48*100),1)</f>
        <v/>
      </c>
      <c r="AK24" s="224">
        <f>G9</f>
        <v/>
      </c>
      <c r="AL24" s="304">
        <f>ROUND(J9/$J$1*($C$69*100),1)</f>
        <v/>
      </c>
      <c r="AN24" s="309">
        <f>AQ24</f>
        <v/>
      </c>
      <c r="AO24" s="304">
        <f>ROUND(J9/$J$1*($C$222*100),1)</f>
        <v/>
      </c>
      <c r="AQ24" s="224">
        <f>G9</f>
        <v/>
      </c>
      <c r="AR24" s="304">
        <f>ROUND(J9/$J$1*($C$90*100),1)</f>
        <v/>
      </c>
      <c r="AT24">
        <f>#REF!</f>
        <v/>
      </c>
      <c r="AU24" s="265">
        <f>ROUND(#REF!/#REF!*($C$114*100),1)</f>
        <v/>
      </c>
      <c r="AW24">
        <f>G9</f>
        <v/>
      </c>
      <c r="AX24" s="13">
        <f>ROUND(J9/$J$1*($C$114*100),1)</f>
        <v/>
      </c>
      <c r="AY24" s="69" t="n"/>
      <c r="AZ24" s="69" t="inlineStr">
        <is>
          <t>KMI</t>
        </is>
      </c>
      <c r="BA24" s="69" t="inlineStr">
        <is>
          <t>KINDER MORGAN INC</t>
        </is>
      </c>
      <c r="BB24" s="283" t="n">
        <v>1.26</v>
      </c>
      <c r="BD24">
        <f>AZ4</f>
        <v/>
      </c>
      <c r="BE24" s="292">
        <f>ROUND(BB4/$BB$3*17.5,1)</f>
        <v/>
      </c>
      <c r="BG24">
        <f>BD26</f>
        <v/>
      </c>
      <c r="BH24" s="292">
        <f>BE26</f>
        <v/>
      </c>
    </row>
    <row r="25" ht="15" customHeight="1" thickBot="1">
      <c r="B25" s="23" t="inlineStr">
        <is>
          <t>Dynamic Mod Growth with Single Stocks</t>
        </is>
      </c>
      <c r="C25" s="33" t="n"/>
      <c r="D25" s="33" t="n"/>
      <c r="E25" s="33" t="n"/>
      <c r="G25" s="69">
        <f>Indexes!K25</f>
        <v/>
      </c>
      <c r="H25" s="225">
        <f>Indexes!L25</f>
        <v/>
      </c>
      <c r="I25" s="11">
        <f>Indexes!M25</f>
        <v/>
      </c>
      <c r="J25">
        <f>IF(ROUND(I25,1)&lt;0.9,0,ROUND(I25,1))</f>
        <v/>
      </c>
      <c r="K25">
        <f>IF(ROUND(I25,1)&lt;0.5,0,ROUND(I25,1))</f>
        <v/>
      </c>
      <c r="M25" s="224">
        <f>Indexes!P25</f>
        <v/>
      </c>
      <c r="N25">
        <f>Indexes!Q25</f>
        <v/>
      </c>
      <c r="P25" s="224">
        <f>AE25</f>
        <v/>
      </c>
      <c r="Q25" s="304">
        <f>ROUND(J11/$J$1*($C$136*100),1)</f>
        <v/>
      </c>
      <c r="S25" s="309">
        <f>P25</f>
        <v/>
      </c>
      <c r="T25" s="304">
        <f>ROUND(J11/$J$1*($C$202*100),1)</f>
        <v/>
      </c>
      <c r="V25" s="282">
        <f>Y25</f>
        <v/>
      </c>
      <c r="W25" s="304">
        <f>ROUND(K11/$K$1*($C$202*100),1)</f>
        <v/>
      </c>
      <c r="Y25" s="309">
        <f>P25</f>
        <v/>
      </c>
      <c r="Z25" s="304">
        <f>ROUND(J11/$J$1*($C$181*100),1)</f>
        <v/>
      </c>
      <c r="AB25" s="224">
        <f>AH25</f>
        <v/>
      </c>
      <c r="AC25" s="304">
        <f>ROUND(J11/$J$1*($C$6*100),1)</f>
        <v/>
      </c>
      <c r="AE25" s="224">
        <f>AH25</f>
        <v/>
      </c>
      <c r="AF25" s="304">
        <f>ROUND(J11/$J$1*($C$27*100),1)</f>
        <v/>
      </c>
      <c r="AH25" s="224">
        <f>G11</f>
        <v/>
      </c>
      <c r="AI25" s="304">
        <f>ROUND(J11/$J$1*($C$48*100),1)</f>
        <v/>
      </c>
      <c r="AK25" s="224">
        <f>G10</f>
        <v/>
      </c>
      <c r="AL25" s="304">
        <f>ROUND(J10/$J$1*($C$69*100),1)</f>
        <v/>
      </c>
      <c r="AN25" s="309">
        <f>AQ25</f>
        <v/>
      </c>
      <c r="AO25" s="304">
        <f>ROUND(J10/$J$1*($C$222*100),1)</f>
        <v/>
      </c>
      <c r="AQ25" s="224">
        <f>G10</f>
        <v/>
      </c>
      <c r="AR25" s="304">
        <f>ROUND(J10/$J$1*($C$90*100),1)</f>
        <v/>
      </c>
      <c r="AT25">
        <f>#REF!</f>
        <v/>
      </c>
      <c r="AU25" s="265">
        <f>ROUND(#REF!/#REF!*($C$114*100),1)</f>
        <v/>
      </c>
      <c r="AW25">
        <f>G10</f>
        <v/>
      </c>
      <c r="AX25" s="13">
        <f>ROUND(J10/$J$1*($C$114*100),1)</f>
        <v/>
      </c>
      <c r="AY25" s="69" t="n"/>
      <c r="AZ25" s="69" t="inlineStr">
        <is>
          <t>WMB</t>
        </is>
      </c>
      <c r="BA25" s="69" t="inlineStr">
        <is>
          <t>WILLIAMS COMPANIES INC</t>
        </is>
      </c>
      <c r="BB25" s="283" t="n">
        <v>1.25</v>
      </c>
      <c r="BD25">
        <f>AZ5</f>
        <v/>
      </c>
      <c r="BE25" s="292">
        <f>ROUND(BB5/$BB$3*17.5,1)</f>
        <v/>
      </c>
      <c r="BG25">
        <f>BD27</f>
        <v/>
      </c>
      <c r="BH25" s="292">
        <f>BE27</f>
        <v/>
      </c>
    </row>
    <row r="26" ht="15" customHeight="1" thickBot="1">
      <c r="B26" t="inlineStr">
        <is>
          <t>BLUIX</t>
        </is>
      </c>
      <c r="C26" s="3" t="n">
        <v>0</v>
      </c>
      <c r="D26" s="61" t="n"/>
      <c r="E26" s="61" t="n"/>
      <c r="G26" s="69">
        <f>Indexes!K26</f>
        <v/>
      </c>
      <c r="H26" s="225">
        <f>Indexes!L26</f>
        <v/>
      </c>
      <c r="I26" s="11">
        <f>Indexes!M26</f>
        <v/>
      </c>
      <c r="J26">
        <f>IF(ROUND(I26,1)&lt;0.9,0,ROUND(I26,1))</f>
        <v/>
      </c>
      <c r="K26">
        <f>IF(ROUND(I26,1)&lt;0.5,0,ROUND(I26,1))</f>
        <v/>
      </c>
      <c r="M26" s="224">
        <f>Indexes!P26</f>
        <v/>
      </c>
      <c r="N26">
        <f>Indexes!Q26</f>
        <v/>
      </c>
      <c r="P26" s="224">
        <f>AE26</f>
        <v/>
      </c>
      <c r="Q26" s="304">
        <f>ROUND(J12/$J$1*($C$136*100),1)</f>
        <v/>
      </c>
      <c r="S26" s="309">
        <f>P26</f>
        <v/>
      </c>
      <c r="T26" s="304">
        <f>ROUND(J12/$J$1*($C$202*100),1)</f>
        <v/>
      </c>
      <c r="V26" s="282">
        <f>Y26</f>
        <v/>
      </c>
      <c r="W26" s="304">
        <f>ROUND(K12/$K$1*($C$202*100),1)</f>
        <v/>
      </c>
      <c r="Y26" s="309">
        <f>P26</f>
        <v/>
      </c>
      <c r="Z26" s="304">
        <f>ROUND(J12/$J$1*($C$181*100),1)</f>
        <v/>
      </c>
      <c r="AB26" s="224">
        <f>AH26</f>
        <v/>
      </c>
      <c r="AC26" s="304">
        <f>ROUND(J12/$J$1*($C$6*100),1)</f>
        <v/>
      </c>
      <c r="AE26" s="224">
        <f>AH26</f>
        <v/>
      </c>
      <c r="AF26" s="304">
        <f>ROUND(J12/$J$1*($C$27*100),1)</f>
        <v/>
      </c>
      <c r="AH26" s="224">
        <f>G12</f>
        <v/>
      </c>
      <c r="AI26" s="304">
        <f>ROUND(J12/$J$1*($C$48*100),1)</f>
        <v/>
      </c>
      <c r="AK26" s="224">
        <f>G11</f>
        <v/>
      </c>
      <c r="AL26" s="304">
        <f>ROUND(J11/$J$1*($C$69*100),1)</f>
        <v/>
      </c>
      <c r="AN26" s="309">
        <f>AQ26</f>
        <v/>
      </c>
      <c r="AO26" s="304">
        <f>ROUND(J11/$J$1*($C$222*100),1)</f>
        <v/>
      </c>
      <c r="AQ26" s="224">
        <f>G11</f>
        <v/>
      </c>
      <c r="AR26" s="304">
        <f>ROUND(J11/$J$1*($C$90*100),1)</f>
        <v/>
      </c>
      <c r="AT26">
        <f>#REF!</f>
        <v/>
      </c>
      <c r="AU26" s="265">
        <f>ROUND(#REF!/#REF!*($C$114*100),1)</f>
        <v/>
      </c>
      <c r="AW26">
        <f>G11</f>
        <v/>
      </c>
      <c r="AX26" s="13">
        <f>ROUND(J11/$J$1*($C$114*100),1)</f>
        <v/>
      </c>
      <c r="AY26" s="69" t="n"/>
      <c r="AZ26" s="69" t="inlineStr">
        <is>
          <t>CMCSA</t>
        </is>
      </c>
      <c r="BA26" s="69" t="inlineStr">
        <is>
          <t>COMCAST CORP</t>
        </is>
      </c>
      <c r="BB26" s="283" t="n">
        <v>1.095</v>
      </c>
      <c r="BD26">
        <f>AZ6</f>
        <v/>
      </c>
      <c r="BE26" s="292">
        <f>ROUND(BB6/$BB$3*17.5,1)</f>
        <v/>
      </c>
      <c r="BG26">
        <f>BD28</f>
        <v/>
      </c>
      <c r="BH26" s="292">
        <f>BE28</f>
        <v/>
      </c>
    </row>
    <row r="27" ht="15" customHeight="1" thickBot="1">
      <c r="B27" s="14" t="inlineStr">
        <is>
          <t>SPTM</t>
        </is>
      </c>
      <c r="C27" s="115">
        <f>MODEL!RI226</f>
        <v/>
      </c>
      <c r="D27" s="61" t="n"/>
      <c r="E27" s="61" t="n"/>
      <c r="G27" s="69">
        <f>Indexes!K27</f>
        <v/>
      </c>
      <c r="H27" s="225">
        <f>Indexes!L27</f>
        <v/>
      </c>
      <c r="I27" s="11">
        <f>Indexes!M27</f>
        <v/>
      </c>
      <c r="J27">
        <f>IF(ROUND(I27,1)&lt;0.9,0,ROUND(I27,1))</f>
        <v/>
      </c>
      <c r="K27">
        <f>IF(ROUND(I27,1)&lt;0.5,0,ROUND(I27,1))</f>
        <v/>
      </c>
      <c r="M27" s="224">
        <f>Indexes!P27</f>
        <v/>
      </c>
      <c r="N27">
        <f>Indexes!Q27</f>
        <v/>
      </c>
      <c r="P27" s="224">
        <f>AE27</f>
        <v/>
      </c>
      <c r="Q27" s="304">
        <f>ROUND(J13/$J$1*($C$136*100),1)</f>
        <v/>
      </c>
      <c r="S27" s="309">
        <f>P27</f>
        <v/>
      </c>
      <c r="T27" s="304">
        <f>ROUND(J13/$J$1*($C$202*100),1)</f>
        <v/>
      </c>
      <c r="V27" s="282">
        <f>Y27</f>
        <v/>
      </c>
      <c r="W27" s="304">
        <f>ROUND(K13/$K$1*($C$202*100),1)</f>
        <v/>
      </c>
      <c r="Y27" s="309">
        <f>P27</f>
        <v/>
      </c>
      <c r="Z27" s="304">
        <f>ROUND(J13/$J$1*($C$181*100),1)</f>
        <v/>
      </c>
      <c r="AB27" s="224">
        <f>AH27</f>
        <v/>
      </c>
      <c r="AC27" s="304">
        <f>ROUND(J13/$J$1*($C$6*100),1)</f>
        <v/>
      </c>
      <c r="AE27" s="224">
        <f>AH27</f>
        <v/>
      </c>
      <c r="AF27" s="304">
        <f>ROUND(J13/$J$1*($C$27*100),1)</f>
        <v/>
      </c>
      <c r="AH27" s="224">
        <f>G13</f>
        <v/>
      </c>
      <c r="AI27" s="304">
        <f>ROUND(J13/$J$1*($C$48*100),1)</f>
        <v/>
      </c>
      <c r="AK27" s="224">
        <f>G12</f>
        <v/>
      </c>
      <c r="AL27" s="304">
        <f>ROUND(J12/$J$1*($C$69*100),1)</f>
        <v/>
      </c>
      <c r="AN27" s="309">
        <f>AQ27</f>
        <v/>
      </c>
      <c r="AO27" s="304">
        <f>ROUND(J12/$J$1*($C$222*100),1)</f>
        <v/>
      </c>
      <c r="AQ27" s="224">
        <f>G12</f>
        <v/>
      </c>
      <c r="AR27" s="304">
        <f>ROUND(J12/$J$1*($C$90*100),1)</f>
        <v/>
      </c>
      <c r="AT27">
        <f>#REF!</f>
        <v/>
      </c>
      <c r="AU27" s="265">
        <f>ROUND(#REF!/#REF!*($C$114*100),1)</f>
        <v/>
      </c>
      <c r="AW27">
        <f>G12</f>
        <v/>
      </c>
      <c r="AX27" s="13">
        <f>ROUND(J12/$J$1*($C$114*100),1)</f>
        <v/>
      </c>
      <c r="AY27" s="69" t="n"/>
      <c r="AZ27" s="69" t="inlineStr">
        <is>
          <t>AEP</t>
        </is>
      </c>
      <c r="BA27" s="69" t="inlineStr">
        <is>
          <t>AMERICAN ELECTRIC POWER COMPANY INC</t>
        </is>
      </c>
      <c r="BB27" s="283" t="n">
        <v>1</v>
      </c>
      <c r="BD27">
        <f>AZ7</f>
        <v/>
      </c>
      <c r="BE27" s="292">
        <f>ROUND(BB7/$BB$3*17.5,1)</f>
        <v/>
      </c>
      <c r="BG27">
        <f>BD29</f>
        <v/>
      </c>
      <c r="BH27" s="292">
        <f>BE29</f>
        <v/>
      </c>
    </row>
    <row r="28" ht="15" customHeight="1" thickBot="1">
      <c r="B28" t="inlineStr">
        <is>
          <t>SPDW</t>
        </is>
      </c>
      <c r="C28" s="115">
        <f>MODEL!RI227/3*2</f>
        <v/>
      </c>
      <c r="D28" s="61" t="n"/>
      <c r="E28" s="61" t="n"/>
      <c r="G28" s="69">
        <f>Indexes!K28</f>
        <v/>
      </c>
      <c r="H28" s="225">
        <f>Indexes!L28</f>
        <v/>
      </c>
      <c r="I28" s="11">
        <f>Indexes!M28</f>
        <v/>
      </c>
      <c r="J28">
        <f>IF(ROUND(I28,1)&lt;0.9,0,ROUND(I28,1))</f>
        <v/>
      </c>
      <c r="K28">
        <f>IF(ROUND(I28,1)&lt;0.5,0,ROUND(I28,1))</f>
        <v/>
      </c>
      <c r="M28" s="224">
        <f>Indexes!P28</f>
        <v/>
      </c>
      <c r="N28">
        <f>Indexes!Q28</f>
        <v/>
      </c>
      <c r="P28" s="224">
        <f>AE28</f>
        <v/>
      </c>
      <c r="Q28" s="304">
        <f>ROUND(J14/$J$1*($C$136*100),1)</f>
        <v/>
      </c>
      <c r="S28" s="309">
        <f>P28</f>
        <v/>
      </c>
      <c r="T28" s="304">
        <f>ROUND(J14/$J$1*($C$202*100),1)</f>
        <v/>
      </c>
      <c r="V28" s="282">
        <f>Y28</f>
        <v/>
      </c>
      <c r="W28" s="304">
        <f>ROUND(K14/$K$1*($C$202*100),1)</f>
        <v/>
      </c>
      <c r="Y28" s="309">
        <f>P28</f>
        <v/>
      </c>
      <c r="Z28" s="304">
        <f>ROUND(J14/$J$1*($C$181*100),1)</f>
        <v/>
      </c>
      <c r="AB28" s="224">
        <f>AH28</f>
        <v/>
      </c>
      <c r="AC28" s="304">
        <f>ROUND(J14/$J$1*($C$6*100),1)</f>
        <v/>
      </c>
      <c r="AE28" s="224">
        <f>AH28</f>
        <v/>
      </c>
      <c r="AF28" s="304">
        <f>ROUND(J14/$J$1*($C$27*100),1)</f>
        <v/>
      </c>
      <c r="AH28" s="224">
        <f>G14</f>
        <v/>
      </c>
      <c r="AI28" s="304">
        <f>ROUND(J14/$J$1*($C$48*100),1)</f>
        <v/>
      </c>
      <c r="AK28" s="224">
        <f>G13</f>
        <v/>
      </c>
      <c r="AL28" s="304">
        <f>ROUND(J13/$J$1*($C$69*100),1)</f>
        <v/>
      </c>
      <c r="AN28" s="309">
        <f>AQ28</f>
        <v/>
      </c>
      <c r="AO28" s="304">
        <f>ROUND(J13/$J$1*($C$222*100),1)</f>
        <v/>
      </c>
      <c r="AQ28" s="224">
        <f>G13</f>
        <v/>
      </c>
      <c r="AR28" s="304">
        <f>ROUND(J13/$J$1*($C$90*100),1)</f>
        <v/>
      </c>
      <c r="AT28">
        <f>#REF!</f>
        <v/>
      </c>
      <c r="AU28" s="265">
        <f>ROUND(#REF!/#REF!*($C$114*100),1)</f>
        <v/>
      </c>
      <c r="AW28">
        <f>G13</f>
        <v/>
      </c>
      <c r="AX28" s="13">
        <f>ROUND(J13/$J$1*($C$114*100),1)</f>
        <v/>
      </c>
      <c r="BC28" s="204" t="n"/>
      <c r="BD28">
        <f>AZ8</f>
        <v/>
      </c>
      <c r="BE28" s="292">
        <f>ROUND(BB8/$BB$3*17.5,1)</f>
        <v/>
      </c>
      <c r="BG28">
        <f>BD30</f>
        <v/>
      </c>
      <c r="BH28" s="292">
        <f>BE30</f>
        <v/>
      </c>
    </row>
    <row r="29" ht="15" customHeight="1" thickBot="1">
      <c r="B29" t="inlineStr">
        <is>
          <t>SPEM</t>
        </is>
      </c>
      <c r="C29" s="115">
        <f>MODEL!RI228/3*2</f>
        <v/>
      </c>
      <c r="D29" s="61" t="n"/>
      <c r="E29" s="61" t="n"/>
      <c r="G29" s="69">
        <f>Indexes!K29</f>
        <v/>
      </c>
      <c r="H29" s="225">
        <f>Indexes!L29</f>
        <v/>
      </c>
      <c r="I29" s="11">
        <f>Indexes!M29</f>
        <v/>
      </c>
      <c r="J29">
        <f>IF(ROUND(I29,1)&lt;0.9,0,ROUND(I29,1))</f>
        <v/>
      </c>
      <c r="K29">
        <f>IF(ROUND(I29,1)&lt;0.5,0,ROUND(I29,1))</f>
        <v/>
      </c>
      <c r="M29" s="224">
        <f>Indexes!P29</f>
        <v/>
      </c>
      <c r="N29">
        <f>Indexes!Q29</f>
        <v/>
      </c>
      <c r="P29" s="224">
        <f>AE29</f>
        <v/>
      </c>
      <c r="Q29" s="304">
        <f>ROUND(J15/$J$1*($C$136*100),1)</f>
        <v/>
      </c>
      <c r="S29" s="309">
        <f>P29</f>
        <v/>
      </c>
      <c r="T29" s="304">
        <f>ROUND(J15/$J$1*($C$202*100),1)</f>
        <v/>
      </c>
      <c r="V29" s="282">
        <f>Y29</f>
        <v/>
      </c>
      <c r="W29" s="304">
        <f>ROUND(K15/$K$1*($C$202*100),1)</f>
        <v/>
      </c>
      <c r="Y29" s="309">
        <f>P29</f>
        <v/>
      </c>
      <c r="Z29" s="304">
        <f>ROUND(J15/$J$1*($C$181*100),1)</f>
        <v/>
      </c>
      <c r="AB29" s="224">
        <f>AH29</f>
        <v/>
      </c>
      <c r="AC29" s="304">
        <f>ROUND(J15/$J$1*($C$6*100),1)</f>
        <v/>
      </c>
      <c r="AE29" s="224">
        <f>AH29</f>
        <v/>
      </c>
      <c r="AF29" s="304">
        <f>ROUND(J15/$J$1*($C$27*100),1)</f>
        <v/>
      </c>
      <c r="AH29" s="224">
        <f>G15</f>
        <v/>
      </c>
      <c r="AI29" s="304">
        <f>ROUND(J15/$J$1*($C$48*100),1)</f>
        <v/>
      </c>
      <c r="AK29" s="224">
        <f>G14</f>
        <v/>
      </c>
      <c r="AL29" s="304">
        <f>ROUND(J14/$J$1*($C$69*100),1)</f>
        <v/>
      </c>
      <c r="AN29" s="309">
        <f>AQ29</f>
        <v/>
      </c>
      <c r="AO29" s="304">
        <f>ROUND(J14/$J$1*($C$222*100),1)</f>
        <v/>
      </c>
      <c r="AQ29" s="224">
        <f>G14</f>
        <v/>
      </c>
      <c r="AR29" s="304">
        <f>ROUND(J14/$J$1*($C$90*100),1)</f>
        <v/>
      </c>
      <c r="AT29">
        <f>#REF!</f>
        <v/>
      </c>
      <c r="AU29" s="265">
        <f>ROUND(#REF!/#REF!*($C$114*100),1)</f>
        <v/>
      </c>
      <c r="AW29">
        <f>G14</f>
        <v/>
      </c>
      <c r="AX29" s="13">
        <f>ROUND(J14/$J$1*($C$114*100),1)</f>
        <v/>
      </c>
      <c r="BC29" s="204" t="n"/>
      <c r="BD29">
        <f>AZ9</f>
        <v/>
      </c>
      <c r="BE29" s="292">
        <f>ROUND(BB9/$BB$3*17.5,1)</f>
        <v/>
      </c>
      <c r="BG29">
        <f>BD31</f>
        <v/>
      </c>
      <c r="BH29" s="292">
        <f>BE31</f>
        <v/>
      </c>
    </row>
    <row r="30" ht="15" customHeight="1" thickBot="1">
      <c r="B30" t="inlineStr">
        <is>
          <t>IDGT</t>
        </is>
      </c>
      <c r="C30" s="115">
        <f>MODEL!RI229</f>
        <v/>
      </c>
      <c r="D30" s="61" t="n"/>
      <c r="E30" s="61" t="n"/>
      <c r="G30" s="69">
        <f>Indexes!K30</f>
        <v/>
      </c>
      <c r="H30" s="225">
        <f>Indexes!L30</f>
        <v/>
      </c>
      <c r="I30" s="11">
        <f>Indexes!M30</f>
        <v/>
      </c>
      <c r="J30">
        <f>IF(ROUND(I30,1)&lt;0.9,0,ROUND(I30,1))</f>
        <v/>
      </c>
      <c r="K30">
        <f>IF(ROUND(I30,1)&lt;0.5,0,ROUND(I30,1))</f>
        <v/>
      </c>
      <c r="M30" s="224">
        <f>Indexes!P30</f>
        <v/>
      </c>
      <c r="N30">
        <f>Indexes!Q30</f>
        <v/>
      </c>
      <c r="P30" s="224">
        <f>AE30</f>
        <v/>
      </c>
      <c r="Q30" s="304">
        <f>ROUND(J16/$J$1*($C$136*100),1)</f>
        <v/>
      </c>
      <c r="S30" s="309">
        <f>P30</f>
        <v/>
      </c>
      <c r="T30" s="304">
        <f>ROUND(J16/$J$1*($C$202*100),1)</f>
        <v/>
      </c>
      <c r="V30" s="282">
        <f>Y30</f>
        <v/>
      </c>
      <c r="W30" s="304">
        <f>ROUND(K16/$K$1*($C$202*100),1)</f>
        <v/>
      </c>
      <c r="Y30" s="309">
        <f>P30</f>
        <v/>
      </c>
      <c r="Z30" s="304">
        <f>ROUND(J16/$J$1*($C$181*100),1)</f>
        <v/>
      </c>
      <c r="AB30" s="224">
        <f>AH30</f>
        <v/>
      </c>
      <c r="AC30" s="304">
        <f>ROUND(J16/$J$1*($C$6*100),1)</f>
        <v/>
      </c>
      <c r="AE30" s="224">
        <f>AH30</f>
        <v/>
      </c>
      <c r="AF30" s="304">
        <f>ROUND(J16/$J$1*($C$27*100),1)</f>
        <v/>
      </c>
      <c r="AH30" s="224">
        <f>G16</f>
        <v/>
      </c>
      <c r="AI30" s="304">
        <f>ROUND(J16/$J$1*($C$48*100),1)</f>
        <v/>
      </c>
      <c r="AK30" s="224">
        <f>G15</f>
        <v/>
      </c>
      <c r="AL30" s="304">
        <f>ROUND(J15/$J$1*($C$69*100),1)</f>
        <v/>
      </c>
      <c r="AN30" s="309">
        <f>AQ30</f>
        <v/>
      </c>
      <c r="AO30" s="304">
        <f>ROUND(J15/$J$1*($C$222*100),1)</f>
        <v/>
      </c>
      <c r="AQ30" s="224">
        <f>G15</f>
        <v/>
      </c>
      <c r="AR30" s="304">
        <f>ROUND(J15/$J$1*($C$90*100),1)</f>
        <v/>
      </c>
      <c r="AT30">
        <f>#REF!</f>
        <v/>
      </c>
      <c r="AU30" s="265">
        <f>ROUND(#REF!/#REF!*($C$114*100),1)</f>
        <v/>
      </c>
      <c r="AW30">
        <f>G15</f>
        <v/>
      </c>
      <c r="AX30" s="13">
        <f>ROUND(J15/$J$1*($C$114*100),1)</f>
        <v/>
      </c>
      <c r="BC30" s="204" t="n"/>
      <c r="BD30">
        <f>AZ10</f>
        <v/>
      </c>
      <c r="BE30" s="292">
        <f>ROUND(BB10/$BB$3*17.5,1)</f>
        <v/>
      </c>
      <c r="BG30">
        <f>BD32</f>
        <v/>
      </c>
      <c r="BH30" s="292">
        <f>BE32</f>
        <v/>
      </c>
    </row>
    <row r="31" ht="15" customHeight="1" thickBot="1">
      <c r="B31" t="inlineStr">
        <is>
          <t>SPTL</t>
        </is>
      </c>
      <c r="C31" s="129" t="n">
        <v>0</v>
      </c>
      <c r="D31" s="61" t="n"/>
      <c r="E31" s="61" t="n"/>
      <c r="G31" s="69">
        <f>Indexes!K31</f>
        <v/>
      </c>
      <c r="H31" s="225">
        <f>Indexes!L31</f>
        <v/>
      </c>
      <c r="I31" s="11">
        <f>Indexes!M31</f>
        <v/>
      </c>
      <c r="J31">
        <f>IF(ROUND(I31,1)&lt;0.9,0,ROUND(I31,1))</f>
        <v/>
      </c>
      <c r="K31">
        <f>IF(ROUND(I31,1)&lt;0.5,0,ROUND(I31,1))</f>
        <v/>
      </c>
      <c r="M31" s="224">
        <f>Indexes!P31</f>
        <v/>
      </c>
      <c r="N31">
        <f>Indexes!Q31</f>
        <v/>
      </c>
      <c r="P31" s="224">
        <f>AE31</f>
        <v/>
      </c>
      <c r="Q31" s="304">
        <f>ROUND(J17/$J$1*($C$136*100),1)</f>
        <v/>
      </c>
      <c r="S31" s="309">
        <f>P31</f>
        <v/>
      </c>
      <c r="T31" s="304">
        <f>ROUND(J17/$J$1*($C$202*100),1)</f>
        <v/>
      </c>
      <c r="V31" s="282">
        <f>Y31</f>
        <v/>
      </c>
      <c r="W31" s="304">
        <f>ROUND(K17/$K$1*($C$202*100),1)</f>
        <v/>
      </c>
      <c r="Y31" s="309">
        <f>P31</f>
        <v/>
      </c>
      <c r="Z31" s="304">
        <f>ROUND(J17/$J$1*($C$181*100),1)</f>
        <v/>
      </c>
      <c r="AB31" s="224">
        <f>AH31</f>
        <v/>
      </c>
      <c r="AC31" s="304">
        <f>ROUND(J17/$J$1*($C$6*100),1)</f>
        <v/>
      </c>
      <c r="AE31" s="224">
        <f>AH31</f>
        <v/>
      </c>
      <c r="AF31" s="304">
        <f>ROUND(J17/$J$1*($C$27*100),1)</f>
        <v/>
      </c>
      <c r="AH31" s="224">
        <f>G17</f>
        <v/>
      </c>
      <c r="AI31" s="304">
        <f>ROUND(J17/$J$1*($C$48*100),1)</f>
        <v/>
      </c>
      <c r="AK31" s="224">
        <f>G16</f>
        <v/>
      </c>
      <c r="AL31" s="304">
        <f>ROUND(J16/$J$1*($C$69*100),1)</f>
        <v/>
      </c>
      <c r="AN31" s="309">
        <f>AQ31</f>
        <v/>
      </c>
      <c r="AO31" s="304">
        <f>ROUND(J16/$J$1*($C$222*100),1)</f>
        <v/>
      </c>
      <c r="AQ31" s="224">
        <f>G16</f>
        <v/>
      </c>
      <c r="AR31" s="304">
        <f>ROUND(J16/$J$1*($C$90*100),1)</f>
        <v/>
      </c>
      <c r="AT31">
        <f>#REF!</f>
        <v/>
      </c>
      <c r="AU31" s="265">
        <f>ROUND(#REF!/#REF!*($C$114*100),1)</f>
        <v/>
      </c>
      <c r="AW31">
        <f>G16</f>
        <v/>
      </c>
      <c r="AX31" s="13">
        <f>ROUND(J16/$J$1*($C$114*100),1)</f>
        <v/>
      </c>
      <c r="BC31" s="204" t="n"/>
      <c r="BD31">
        <f>AZ11</f>
        <v/>
      </c>
      <c r="BE31" s="292">
        <f>ROUND(BB11/$BB$3*17.5,1)</f>
        <v/>
      </c>
      <c r="BG31">
        <f>BD33</f>
        <v/>
      </c>
      <c r="BH31" s="292">
        <f>BE33</f>
        <v/>
      </c>
    </row>
    <row r="32" ht="15" customHeight="1" thickBot="1">
      <c r="B32" t="inlineStr">
        <is>
          <t>GOVT</t>
        </is>
      </c>
      <c r="C32" s="129" t="n">
        <v>0</v>
      </c>
      <c r="D32" s="61" t="n"/>
      <c r="E32" s="61" t="n"/>
      <c r="G32" s="69">
        <f>Indexes!K32</f>
        <v/>
      </c>
      <c r="H32" s="225">
        <f>Indexes!L32</f>
        <v/>
      </c>
      <c r="I32" s="11">
        <f>Indexes!M32</f>
        <v/>
      </c>
      <c r="J32">
        <f>IF(ROUND(I32,1)&lt;0.9,0,ROUND(I32,1))</f>
        <v/>
      </c>
      <c r="K32">
        <f>IF(ROUND(I32,1)&lt;0.5,0,ROUND(I32,1))</f>
        <v/>
      </c>
      <c r="M32" s="224">
        <f>Indexes!P32</f>
        <v/>
      </c>
      <c r="N32">
        <f>Indexes!Q32</f>
        <v/>
      </c>
      <c r="P32" s="224">
        <f>AE32</f>
        <v/>
      </c>
      <c r="Q32" s="304">
        <f>ROUND(J18/$J$1*($C$136*100),1)</f>
        <v/>
      </c>
      <c r="S32" s="309">
        <f>P32</f>
        <v/>
      </c>
      <c r="T32" s="304">
        <f>ROUND(J18/$J$1*($C$202*100),1)</f>
        <v/>
      </c>
      <c r="V32" s="282">
        <f>Y32</f>
        <v/>
      </c>
      <c r="W32" s="304">
        <f>ROUND(K18/$K$1*($C$202*100),1)</f>
        <v/>
      </c>
      <c r="Y32" s="309">
        <f>P32</f>
        <v/>
      </c>
      <c r="Z32" s="304">
        <f>ROUND(J18/$J$1*($C$181*100),1)</f>
        <v/>
      </c>
      <c r="AB32" s="224">
        <f>AH32</f>
        <v/>
      </c>
      <c r="AC32" s="304">
        <f>ROUND(J18/$J$1*($C$6*100),1)</f>
        <v/>
      </c>
      <c r="AE32" s="224">
        <f>AH32</f>
        <v/>
      </c>
      <c r="AF32" s="304">
        <f>ROUND(J18/$J$1*($C$27*100),1)</f>
        <v/>
      </c>
      <c r="AH32" s="224">
        <f>G18</f>
        <v/>
      </c>
      <c r="AI32" s="304">
        <f>ROUND(J18/$J$1*($C$48*100),1)</f>
        <v/>
      </c>
      <c r="AK32" s="224">
        <f>G17</f>
        <v/>
      </c>
      <c r="AL32" s="304">
        <f>ROUND(J17/$J$1*($C$69*100),1)</f>
        <v/>
      </c>
      <c r="AN32" s="309">
        <f>AQ32</f>
        <v/>
      </c>
      <c r="AO32" s="304">
        <f>ROUND(J17/$J$1*($C$222*100),1)</f>
        <v/>
      </c>
      <c r="AQ32" s="224">
        <f>G17</f>
        <v/>
      </c>
      <c r="AR32" s="304">
        <f>ROUND(J17/$J$1*($C$90*100),1)</f>
        <v/>
      </c>
      <c r="AT32">
        <f>#REF!</f>
        <v/>
      </c>
      <c r="AU32" s="265">
        <f>ROUND(#REF!/#REF!*($C$114*100),1)</f>
        <v/>
      </c>
      <c r="AW32">
        <f>G17</f>
        <v/>
      </c>
      <c r="AX32" s="13">
        <f>ROUND(J17/$J$1*($C$114*100),1)</f>
        <v/>
      </c>
      <c r="BC32" s="204" t="n"/>
      <c r="BD32">
        <f>AZ12</f>
        <v/>
      </c>
      <c r="BE32" s="292">
        <f>ROUND(BB12/$BB$3*17.5,1)</f>
        <v/>
      </c>
      <c r="BG32">
        <f>BD34</f>
        <v/>
      </c>
      <c r="BH32" s="292">
        <f>BE34</f>
        <v/>
      </c>
    </row>
    <row r="33" ht="15" customHeight="1" thickBot="1">
      <c r="B33" t="inlineStr">
        <is>
          <t>BWX</t>
        </is>
      </c>
      <c r="C33" s="129" t="n">
        <v>0</v>
      </c>
      <c r="D33" s="61" t="n"/>
      <c r="E33" s="61" t="n"/>
      <c r="G33" s="69">
        <f>Indexes!K33</f>
        <v/>
      </c>
      <c r="H33" s="225">
        <f>Indexes!L33</f>
        <v/>
      </c>
      <c r="I33" s="11">
        <f>Indexes!M33</f>
        <v/>
      </c>
      <c r="J33">
        <f>IF(ROUND(I33,1)&lt;0.9,0,ROUND(I33,1))</f>
        <v/>
      </c>
      <c r="K33">
        <f>IF(ROUND(I33,1)&lt;0.5,0,ROUND(I33,1))</f>
        <v/>
      </c>
      <c r="M33" s="224">
        <f>Indexes!P33</f>
        <v/>
      </c>
      <c r="N33">
        <f>Indexes!Q33</f>
        <v/>
      </c>
      <c r="P33" s="224">
        <f>AE33</f>
        <v/>
      </c>
      <c r="Q33" s="304">
        <f>ROUND(J19/$J$1*($C$136*100),1)</f>
        <v/>
      </c>
      <c r="S33" s="309">
        <f>P33</f>
        <v/>
      </c>
      <c r="T33" s="304">
        <f>ROUND(J19/$J$1*($C$202*100),1)</f>
        <v/>
      </c>
      <c r="V33" s="282">
        <f>Y33</f>
        <v/>
      </c>
      <c r="W33" s="304">
        <f>ROUND(K19/$K$1*($C$202*100),1)</f>
        <v/>
      </c>
      <c r="Y33" s="309">
        <f>P33</f>
        <v/>
      </c>
      <c r="Z33" s="304">
        <f>ROUND(J19/$J$1*($C$181*100),1)</f>
        <v/>
      </c>
      <c r="AB33" s="224">
        <f>AH33</f>
        <v/>
      </c>
      <c r="AC33" s="304">
        <f>ROUND(J19/$J$1*($C$6*100),1)</f>
        <v/>
      </c>
      <c r="AE33" s="224">
        <f>AH33</f>
        <v/>
      </c>
      <c r="AF33" s="304">
        <f>ROUND(J19/$J$1*($C$27*100),1)</f>
        <v/>
      </c>
      <c r="AH33" s="224">
        <f>G19</f>
        <v/>
      </c>
      <c r="AI33" s="304">
        <f>ROUND(J19/$J$1*($C$48*100),1)</f>
        <v/>
      </c>
      <c r="AK33" s="224">
        <f>G18</f>
        <v/>
      </c>
      <c r="AL33" s="304">
        <f>ROUND(J18/$J$1*($C$69*100),1)</f>
        <v/>
      </c>
      <c r="AN33" s="309">
        <f>AQ33</f>
        <v/>
      </c>
      <c r="AO33" s="304">
        <f>ROUND(J18/$J$1*($C$222*100),1)</f>
        <v/>
      </c>
      <c r="AQ33" s="224">
        <f>G18</f>
        <v/>
      </c>
      <c r="AR33" s="304">
        <f>ROUND(J18/$J$1*($C$90*100),1)</f>
        <v/>
      </c>
      <c r="AT33">
        <f>#REF!</f>
        <v/>
      </c>
      <c r="AU33" s="265">
        <f>ROUND(#REF!/#REF!*($C$114*100),1)</f>
        <v/>
      </c>
      <c r="AW33">
        <f>G18</f>
        <v/>
      </c>
      <c r="AX33" s="13">
        <f>ROUND(J18/$J$1*($C$114*100),1)</f>
        <v/>
      </c>
      <c r="BC33" s="204" t="n"/>
      <c r="BD33">
        <f>AZ13</f>
        <v/>
      </c>
      <c r="BE33" s="292">
        <f>ROUND(BB13/$BB$3*17.5,1)</f>
        <v/>
      </c>
      <c r="BG33">
        <f>BD35</f>
        <v/>
      </c>
      <c r="BH33" s="292">
        <f>BE35</f>
        <v/>
      </c>
    </row>
    <row r="34" ht="26.5" customHeight="1" thickBot="1">
      <c r="B34" t="inlineStr">
        <is>
          <t>SPIP</t>
        </is>
      </c>
      <c r="C34" s="129" t="n">
        <v>0</v>
      </c>
      <c r="D34" s="61" t="n"/>
      <c r="E34" s="61" t="n"/>
      <c r="G34" s="69">
        <f>Indexes!K34</f>
        <v/>
      </c>
      <c r="H34" s="225">
        <f>Indexes!L34</f>
        <v/>
      </c>
      <c r="I34" s="11">
        <f>Indexes!M34</f>
        <v/>
      </c>
      <c r="J34">
        <f>IF(ROUND(I34,1)&lt;0.9,0,ROUND(I34,1))</f>
        <v/>
      </c>
      <c r="K34">
        <f>IF(ROUND(I34,1)&lt;0.5,0,ROUND(I34,1))</f>
        <v/>
      </c>
      <c r="M34" s="224">
        <f>Indexes!P34</f>
        <v/>
      </c>
      <c r="N34">
        <f>Indexes!Q34</f>
        <v/>
      </c>
      <c r="P34" s="224">
        <f>AE34</f>
        <v/>
      </c>
      <c r="Q34" s="304">
        <f>ROUND(J20/$J$1*($C$136*100),1)</f>
        <v/>
      </c>
      <c r="S34" s="309">
        <f>P34</f>
        <v/>
      </c>
      <c r="T34" s="304">
        <f>ROUND(J20/$J$1*($C$202*100),1)</f>
        <v/>
      </c>
      <c r="V34" s="282">
        <f>Y34</f>
        <v/>
      </c>
      <c r="W34" s="304">
        <f>ROUND(K20/$K$1*($C$202*100),1)</f>
        <v/>
      </c>
      <c r="Y34" s="309">
        <f>P34</f>
        <v/>
      </c>
      <c r="Z34" s="304">
        <f>ROUND(J20/$J$1*($C$181*100),1)</f>
        <v/>
      </c>
      <c r="AB34" s="224">
        <f>AH34</f>
        <v/>
      </c>
      <c r="AC34" s="304">
        <f>ROUND(J20/$J$1*($C$6*100),1)</f>
        <v/>
      </c>
      <c r="AE34" s="224">
        <f>AH34</f>
        <v/>
      </c>
      <c r="AF34" s="304">
        <f>ROUND(J20/$J$1*($C$27*100),1)</f>
        <v/>
      </c>
      <c r="AH34" s="224">
        <f>G20</f>
        <v/>
      </c>
      <c r="AI34" s="304">
        <f>ROUND(J20/$J$1*($C$48*100),1)</f>
        <v/>
      </c>
      <c r="AK34" s="224">
        <f>G19</f>
        <v/>
      </c>
      <c r="AL34" s="304">
        <f>ROUND(J19/$J$1*($C$69*100),1)</f>
        <v/>
      </c>
      <c r="AN34" s="309">
        <f>AQ34</f>
        <v/>
      </c>
      <c r="AO34" s="304">
        <f>ROUND(J19/$J$1*($C$222*100),1)</f>
        <v/>
      </c>
      <c r="AQ34" s="224">
        <f>G19</f>
        <v/>
      </c>
      <c r="AR34" s="304">
        <f>ROUND(J19/$J$1*($C$90*100),1)</f>
        <v/>
      </c>
      <c r="AT34">
        <f>#REF!</f>
        <v/>
      </c>
      <c r="AU34" s="265">
        <f>ROUND(#REF!/#REF!*($C$114*100),1)</f>
        <v/>
      </c>
      <c r="AW34">
        <f>G19</f>
        <v/>
      </c>
      <c r="AX34" s="13">
        <f>ROUND(J19/$J$1*($C$114*100),1)</f>
        <v/>
      </c>
      <c r="BC34" s="204" t="n"/>
      <c r="BD34">
        <f>AZ14</f>
        <v/>
      </c>
      <c r="BE34" s="292">
        <f>ROUND(BB14/$BB$3*17.5,1)</f>
        <v/>
      </c>
      <c r="BG34">
        <f>BD36</f>
        <v/>
      </c>
      <c r="BH34" s="292">
        <f>BE36</f>
        <v/>
      </c>
    </row>
    <row r="35" ht="26.5" customHeight="1" thickBot="1">
      <c r="B35" s="33" t="inlineStr">
        <is>
          <t>TFPN</t>
        </is>
      </c>
      <c r="C35" s="115">
        <f>MODEL!RI234</f>
        <v/>
      </c>
      <c r="D35" s="61" t="n"/>
      <c r="E35" s="61" t="n"/>
      <c r="G35" s="69">
        <f>Indexes!K35</f>
        <v/>
      </c>
      <c r="H35" s="225">
        <f>Indexes!L35</f>
        <v/>
      </c>
      <c r="I35" s="11">
        <f>Indexes!M35</f>
        <v/>
      </c>
      <c r="J35">
        <f>IF(ROUND(I35,1)&lt;0.9,0,ROUND(I35,1))</f>
        <v/>
      </c>
      <c r="K35">
        <f>IF(ROUND(I35,1)&lt;0.5,0,ROUND(I35,1))</f>
        <v/>
      </c>
      <c r="M35" s="224">
        <f>Indexes!P35</f>
        <v/>
      </c>
      <c r="N35">
        <f>Indexes!Q35</f>
        <v/>
      </c>
      <c r="P35" s="224">
        <f>AE35</f>
        <v/>
      </c>
      <c r="Q35" s="304">
        <f>ROUND(J21/$J$1*($C$136*100),1)</f>
        <v/>
      </c>
      <c r="S35" s="309">
        <f>P35</f>
        <v/>
      </c>
      <c r="T35" s="304">
        <f>ROUND(J21/$J$1*($C$202*100),1)</f>
        <v/>
      </c>
      <c r="V35" s="282">
        <f>Y35</f>
        <v/>
      </c>
      <c r="W35" s="304">
        <f>ROUND(K21/$K$1*($C$202*100),1)</f>
        <v/>
      </c>
      <c r="Y35" s="309">
        <f>P35</f>
        <v/>
      </c>
      <c r="Z35" s="304">
        <f>ROUND(J21/$J$1*($C$181*100),1)</f>
        <v/>
      </c>
      <c r="AB35" s="224">
        <f>AH35</f>
        <v/>
      </c>
      <c r="AC35" s="304">
        <f>ROUND(J21/$J$1*($C$6*100),1)</f>
        <v/>
      </c>
      <c r="AE35" s="224">
        <f>AH35</f>
        <v/>
      </c>
      <c r="AF35" s="304">
        <f>ROUND(J21/$J$1*($C$27*100),1)</f>
        <v/>
      </c>
      <c r="AH35" s="224">
        <f>G21</f>
        <v/>
      </c>
      <c r="AI35" s="304">
        <f>ROUND(J21/$J$1*($C$48*100),1)</f>
        <v/>
      </c>
      <c r="AK35" s="224">
        <f>G20</f>
        <v/>
      </c>
      <c r="AL35" s="304">
        <f>ROUND(J20/$J$1*($C$69*100),1)</f>
        <v/>
      </c>
      <c r="AN35" s="309">
        <f>AQ35</f>
        <v/>
      </c>
      <c r="AO35" s="304">
        <f>ROUND(J20/$J$1*($C$222*100),1)</f>
        <v/>
      </c>
      <c r="AQ35" s="224">
        <f>G20</f>
        <v/>
      </c>
      <c r="AR35" s="304">
        <f>ROUND(J20/$J$1*($C$90*100),1)</f>
        <v/>
      </c>
      <c r="AT35">
        <f>#REF!</f>
        <v/>
      </c>
      <c r="AU35" s="265">
        <f>ROUND(#REF!/#REF!*($C$114*100),1)</f>
        <v/>
      </c>
      <c r="AW35">
        <f>G20</f>
        <v/>
      </c>
      <c r="AX35" s="13">
        <f>ROUND(J20/$J$1*($C$114*100),1)</f>
        <v/>
      </c>
      <c r="BC35" s="204" t="n"/>
      <c r="BD35">
        <f>AZ15</f>
        <v/>
      </c>
      <c r="BE35" s="292">
        <f>ROUND(BB15/$BB$3*17.5,1)</f>
        <v/>
      </c>
      <c r="BG35">
        <f>BD37</f>
        <v/>
      </c>
      <c r="BH35" s="292">
        <f>BE37</f>
        <v/>
      </c>
    </row>
    <row r="36" ht="15" customHeight="1" thickBot="1">
      <c r="B36" s="32" t="inlineStr">
        <is>
          <t>SHY</t>
        </is>
      </c>
      <c r="C36" s="115">
        <f>MODEL!RI235</f>
        <v/>
      </c>
      <c r="D36" s="61" t="n"/>
      <c r="E36" s="61" t="n"/>
      <c r="G36" s="69">
        <f>Indexes!K36</f>
        <v/>
      </c>
      <c r="H36" s="225">
        <f>Indexes!L36</f>
        <v/>
      </c>
      <c r="I36" s="11">
        <f>Indexes!M36</f>
        <v/>
      </c>
      <c r="J36">
        <f>IF(ROUND(I36,1)&lt;0.9,0,ROUND(I36,1))</f>
        <v/>
      </c>
      <c r="K36">
        <f>IF(ROUND(I36,1)&lt;0.5,0,ROUND(I36,1))</f>
        <v/>
      </c>
      <c r="M36" s="224">
        <f>Indexes!P36</f>
        <v/>
      </c>
      <c r="N36">
        <f>Indexes!Q36</f>
        <v/>
      </c>
      <c r="P36" s="224">
        <f>AE36</f>
        <v/>
      </c>
      <c r="Q36" s="304">
        <f>ROUND(J22/$J$1*($C$136*100),1)</f>
        <v/>
      </c>
      <c r="S36" s="309">
        <f>P36</f>
        <v/>
      </c>
      <c r="T36" s="304">
        <f>ROUND(J22/$J$1*($C$202*100),1)</f>
        <v/>
      </c>
      <c r="V36" s="282">
        <f>Y36</f>
        <v/>
      </c>
      <c r="W36" s="304">
        <f>ROUND(K22/$K$1*($C$202*100),1)</f>
        <v/>
      </c>
      <c r="Y36" s="309">
        <f>P36</f>
        <v/>
      </c>
      <c r="Z36" s="304">
        <f>ROUND(J22/$J$1*($C$181*100),1)</f>
        <v/>
      </c>
      <c r="AB36" s="224">
        <f>AH36</f>
        <v/>
      </c>
      <c r="AC36" s="304">
        <f>ROUND(J22/$J$1*($C$6*100),1)</f>
        <v/>
      </c>
      <c r="AE36" s="224">
        <f>AH36</f>
        <v/>
      </c>
      <c r="AF36" s="304">
        <f>ROUND(J22/$J$1*($C$27*100),1)</f>
        <v/>
      </c>
      <c r="AH36" s="224">
        <f>G22</f>
        <v/>
      </c>
      <c r="AI36" s="304">
        <f>ROUND(J22/$J$1*($C$48*100),1)</f>
        <v/>
      </c>
      <c r="AK36" s="224">
        <f>G21</f>
        <v/>
      </c>
      <c r="AL36" s="304">
        <f>ROUND(J21/$J$1*($C$69*100),1)</f>
        <v/>
      </c>
      <c r="AN36" s="309">
        <f>AQ36</f>
        <v/>
      </c>
      <c r="AO36" s="304">
        <f>ROUND(J21/$J$1*($C$222*100),1)</f>
        <v/>
      </c>
      <c r="AQ36" s="224">
        <f>G21</f>
        <v/>
      </c>
      <c r="AR36" s="304">
        <f>ROUND(J21/$J$1*($C$90*100),1)</f>
        <v/>
      </c>
      <c r="AT36">
        <f>#REF!</f>
        <v/>
      </c>
      <c r="AU36" s="265">
        <f>ROUND(#REF!/#REF!*($C$114*100),1)</f>
        <v/>
      </c>
      <c r="AW36">
        <f>G21</f>
        <v/>
      </c>
      <c r="AX36" s="13">
        <f>ROUND(J21/$J$1*($C$114*100),1)</f>
        <v/>
      </c>
      <c r="BC36" s="204" t="n"/>
      <c r="BD36">
        <f>AZ16</f>
        <v/>
      </c>
      <c r="BE36" s="292">
        <f>ROUND(BB16/$BB$3*17.5,1)</f>
        <v/>
      </c>
      <c r="BG36">
        <f>BD38</f>
        <v/>
      </c>
      <c r="BH36" s="292">
        <f>BE38</f>
        <v/>
      </c>
    </row>
    <row r="37" ht="15" customHeight="1" thickBot="1">
      <c r="B37" t="inlineStr">
        <is>
          <t>U.S. Govt UST</t>
        </is>
      </c>
      <c r="C37" s="115">
        <f>0.98-SUM(C27:C36)</f>
        <v/>
      </c>
      <c r="D37" s="61" t="n"/>
      <c r="E37" s="61" t="n"/>
      <c r="G37" s="69">
        <f>Indexes!K37</f>
        <v/>
      </c>
      <c r="H37" s="225">
        <f>Indexes!L37</f>
        <v/>
      </c>
      <c r="I37" s="11">
        <f>Indexes!M37</f>
        <v/>
      </c>
      <c r="J37">
        <f>IF(ROUND(I37,1)&lt;0.9,0,ROUND(I37,1))</f>
        <v/>
      </c>
      <c r="K37">
        <f>IF(ROUND(I37,1)&lt;0.5,0,ROUND(I37,1))</f>
        <v/>
      </c>
      <c r="M37" s="224">
        <f>Indexes!P37</f>
        <v/>
      </c>
      <c r="N37">
        <f>Indexes!Q37</f>
        <v/>
      </c>
      <c r="P37" s="224">
        <f>AE37</f>
        <v/>
      </c>
      <c r="Q37" s="304">
        <f>ROUND(J23/$J$1*($C$136*100),1)</f>
        <v/>
      </c>
      <c r="S37" s="309">
        <f>P37</f>
        <v/>
      </c>
      <c r="T37" s="304">
        <f>ROUND(J23/$J$1*($C$202*100),1)</f>
        <v/>
      </c>
      <c r="V37" s="282">
        <f>Y37</f>
        <v/>
      </c>
      <c r="W37" s="304">
        <f>ROUND(K23/$K$1*($C$202*100),1)</f>
        <v/>
      </c>
      <c r="Y37" s="309">
        <f>P37</f>
        <v/>
      </c>
      <c r="Z37" s="304">
        <f>ROUND(J23/$J$1*($C$181*100),1)</f>
        <v/>
      </c>
      <c r="AB37" s="224">
        <f>AH37</f>
        <v/>
      </c>
      <c r="AC37" s="304">
        <f>ROUND(J23/$J$1*($C$6*100),1)</f>
        <v/>
      </c>
      <c r="AE37" s="224">
        <f>AH37</f>
        <v/>
      </c>
      <c r="AF37" s="304">
        <f>ROUND(J23/$J$1*($C$27*100),1)</f>
        <v/>
      </c>
      <c r="AH37" s="224">
        <f>G23</f>
        <v/>
      </c>
      <c r="AI37" s="304">
        <f>ROUND(J23/$J$1*($C$48*100),1)</f>
        <v/>
      </c>
      <c r="AK37" s="224">
        <f>G22</f>
        <v/>
      </c>
      <c r="AL37" s="304">
        <f>ROUND(J22/$J$1*($C$69*100),1)</f>
        <v/>
      </c>
      <c r="AN37" s="309">
        <f>AQ37</f>
        <v/>
      </c>
      <c r="AO37" s="304">
        <f>ROUND(J22/$J$1*($C$222*100),1)</f>
        <v/>
      </c>
      <c r="AQ37" s="224">
        <f>G22</f>
        <v/>
      </c>
      <c r="AR37" s="304">
        <f>ROUND(J22/$J$1*($C$90*100),1)</f>
        <v/>
      </c>
      <c r="AT37">
        <f>#REF!</f>
        <v/>
      </c>
      <c r="AU37" s="265">
        <f>ROUND(#REF!/#REF!*($C$114*100),1)</f>
        <v/>
      </c>
      <c r="AW37">
        <f>G22</f>
        <v/>
      </c>
      <c r="AX37" s="13">
        <f>ROUND(J22/$J$1*($C$114*100),1)</f>
        <v/>
      </c>
      <c r="BC37" s="204" t="n"/>
      <c r="BD37">
        <f>AZ17</f>
        <v/>
      </c>
      <c r="BE37" s="292">
        <f>ROUND(BB17/$BB$3*17.5,1)</f>
        <v/>
      </c>
      <c r="BG37">
        <f>BD39</f>
        <v/>
      </c>
      <c r="BH37" s="292">
        <f>BE39</f>
        <v/>
      </c>
    </row>
    <row r="38" ht="15" customHeight="1" thickBot="1">
      <c r="B38" s="85" t="inlineStr">
        <is>
          <t>OPER/SHV/BIL/FLOT/JPST 10% max</t>
        </is>
      </c>
      <c r="G38" s="69">
        <f>Indexes!K38</f>
        <v/>
      </c>
      <c r="H38" s="225">
        <f>Indexes!L38</f>
        <v/>
      </c>
      <c r="I38" s="11">
        <f>Indexes!M38</f>
        <v/>
      </c>
      <c r="J38">
        <f>IF(ROUND(I38,1)&lt;0.9,0,ROUND(I38,1))</f>
        <v/>
      </c>
      <c r="K38">
        <f>IF(ROUND(I38,1)&lt;0.5,0,ROUND(I38,1))</f>
        <v/>
      </c>
      <c r="M38" s="224">
        <f>Indexes!P38</f>
        <v/>
      </c>
      <c r="N38">
        <f>Indexes!Q38</f>
        <v/>
      </c>
      <c r="P38" s="224">
        <f>AE38</f>
        <v/>
      </c>
      <c r="Q38" s="304">
        <f>ROUND(J24/$J$1*($C$136*100),1)</f>
        <v/>
      </c>
      <c r="S38" s="309">
        <f>P38</f>
        <v/>
      </c>
      <c r="T38" s="304">
        <f>ROUND(J24/$J$1*($C$202*100),1)</f>
        <v/>
      </c>
      <c r="V38" s="282">
        <f>Y38</f>
        <v/>
      </c>
      <c r="W38" s="304">
        <f>ROUND(K24/$K$1*($C$202*100),1)</f>
        <v/>
      </c>
      <c r="Y38" s="309">
        <f>P38</f>
        <v/>
      </c>
      <c r="Z38" s="304">
        <f>ROUND(J24/$J$1*($C$181*100),1)</f>
        <v/>
      </c>
      <c r="AB38" s="224">
        <f>AH38</f>
        <v/>
      </c>
      <c r="AC38" s="304">
        <f>ROUND(J24/$J$1*($C$6*100),1)</f>
        <v/>
      </c>
      <c r="AE38" s="224">
        <f>AH38</f>
        <v/>
      </c>
      <c r="AF38" s="304">
        <f>ROUND(J24/$J$1*($C$27*100),1)</f>
        <v/>
      </c>
      <c r="AH38" s="224">
        <f>G24</f>
        <v/>
      </c>
      <c r="AI38" s="304">
        <f>ROUND(J24/$J$1*($C$48*100),1)</f>
        <v/>
      </c>
      <c r="AK38" s="224">
        <f>G23</f>
        <v/>
      </c>
      <c r="AL38" s="304">
        <f>ROUND(J23/$J$1*($C$69*100),1)</f>
        <v/>
      </c>
      <c r="AN38" s="309">
        <f>AQ38</f>
        <v/>
      </c>
      <c r="AO38" s="304">
        <f>ROUND(J23/$J$1*($C$222*100),1)</f>
        <v/>
      </c>
      <c r="AQ38" s="224">
        <f>G23</f>
        <v/>
      </c>
      <c r="AR38" s="304">
        <f>ROUND(J23/$J$1*($C$90*100),1)</f>
        <v/>
      </c>
      <c r="AT38">
        <f>#REF!</f>
        <v/>
      </c>
      <c r="AU38" s="265">
        <f>ROUND(#REF!/#REF!*($C$114*100),1)</f>
        <v/>
      </c>
      <c r="AW38">
        <f>G23</f>
        <v/>
      </c>
      <c r="AX38" s="13">
        <f>ROUND(J23/$J$1*($C$114*100),1)</f>
        <v/>
      </c>
      <c r="BC38" s="204" t="n"/>
      <c r="BD38">
        <f>AZ18</f>
        <v/>
      </c>
      <c r="BE38" s="292">
        <f>ROUND(BB18/$BB$3*17.5,1)</f>
        <v/>
      </c>
      <c r="BG38">
        <f>BD40</f>
        <v/>
      </c>
      <c r="BH38" s="292">
        <f>BE40</f>
        <v/>
      </c>
    </row>
    <row r="39" ht="15" customHeight="1" thickBot="1">
      <c r="B39" s="33" t="inlineStr">
        <is>
          <t>Cash</t>
        </is>
      </c>
      <c r="C39" s="114" t="n">
        <v>0.02</v>
      </c>
      <c r="D39" s="61" t="n"/>
      <c r="E39" s="61" t="n"/>
      <c r="G39" s="69">
        <f>Indexes!K39</f>
        <v/>
      </c>
      <c r="H39" s="225">
        <f>Indexes!L39</f>
        <v/>
      </c>
      <c r="I39" s="11">
        <f>Indexes!M39</f>
        <v/>
      </c>
      <c r="J39">
        <f>IF(ROUND(I39,1)&lt;0.9,0,ROUND(I39,1))</f>
        <v/>
      </c>
      <c r="K39">
        <f>IF(ROUND(I39,1)&lt;0.5,0,ROUND(I39,1))</f>
        <v/>
      </c>
      <c r="M39" s="224">
        <f>Indexes!P39</f>
        <v/>
      </c>
      <c r="N39">
        <f>Indexes!Q39</f>
        <v/>
      </c>
      <c r="P39" s="224">
        <f>AE39</f>
        <v/>
      </c>
      <c r="Q39" s="304">
        <f>ROUND(J25/$J$1*($C$136*100),1)</f>
        <v/>
      </c>
      <c r="S39" s="309">
        <f>P39</f>
        <v/>
      </c>
      <c r="T39" s="304">
        <f>ROUND(J25/$J$1*($C$202*100),1)</f>
        <v/>
      </c>
      <c r="V39" s="282">
        <f>Y39</f>
        <v/>
      </c>
      <c r="W39" s="304">
        <f>ROUND(K25/$K$1*($C$202*100),1)</f>
        <v/>
      </c>
      <c r="Y39" s="309">
        <f>P39</f>
        <v/>
      </c>
      <c r="Z39" s="304">
        <f>ROUND(J25/$J$1*($C$181*100),1)</f>
        <v/>
      </c>
      <c r="AB39" s="224">
        <f>AH39</f>
        <v/>
      </c>
      <c r="AC39" s="304">
        <f>ROUND(J25/$J$1*($C$6*100),1)</f>
        <v/>
      </c>
      <c r="AE39" s="224">
        <f>AH39</f>
        <v/>
      </c>
      <c r="AF39" s="304">
        <f>ROUND(J25/$J$1*($C$27*100),1)</f>
        <v/>
      </c>
      <c r="AH39" s="224">
        <f>G25</f>
        <v/>
      </c>
      <c r="AI39" s="304">
        <f>ROUND(J25/$J$1*($C$48*100),1)</f>
        <v/>
      </c>
      <c r="AK39" s="224">
        <f>G24</f>
        <v/>
      </c>
      <c r="AL39" s="304">
        <f>ROUND(J24/$J$1*($C$69*100),1)</f>
        <v/>
      </c>
      <c r="AN39" s="309">
        <f>AQ39</f>
        <v/>
      </c>
      <c r="AO39" s="304">
        <f>ROUND(J24/$J$1*($C$222*100),1)</f>
        <v/>
      </c>
      <c r="AQ39" s="224">
        <f>G24</f>
        <v/>
      </c>
      <c r="AR39" s="304">
        <f>ROUND(J24/$J$1*($C$90*100),1)</f>
        <v/>
      </c>
      <c r="AT39">
        <f>#REF!</f>
        <v/>
      </c>
      <c r="AU39" s="265">
        <f>ROUND(#REF!/#REF!*($C$114*100),1)</f>
        <v/>
      </c>
      <c r="AW39">
        <f>G24</f>
        <v/>
      </c>
      <c r="AX39" s="13">
        <f>ROUND(J24/$J$1*($C$114*100),1)</f>
        <v/>
      </c>
      <c r="BC39" s="204" t="n"/>
      <c r="BD39">
        <f>AZ19</f>
        <v/>
      </c>
      <c r="BE39" s="292">
        <f>ROUND(BB19/$BB$3*17.5,1)</f>
        <v/>
      </c>
      <c r="BG39">
        <f>BD41</f>
        <v/>
      </c>
      <c r="BH39" s="292">
        <f>BE41</f>
        <v/>
      </c>
    </row>
    <row r="40" ht="15" customHeight="1" thickBot="1">
      <c r="B40" s="33" t="n"/>
      <c r="C40" s="33" t="n"/>
      <c r="D40" s="33" t="n"/>
      <c r="E40" s="33" t="n"/>
      <c r="G40" s="69">
        <f>Indexes!K40</f>
        <v/>
      </c>
      <c r="H40" s="225">
        <f>Indexes!L40</f>
        <v/>
      </c>
      <c r="I40" s="11">
        <f>Indexes!M40</f>
        <v/>
      </c>
      <c r="J40">
        <f>IF(ROUND(I40,1)&lt;0.9,0,ROUND(I40,1))</f>
        <v/>
      </c>
      <c r="K40">
        <f>IF(ROUND(I40,1)&lt;0.5,0,ROUND(I40,1))</f>
        <v/>
      </c>
      <c r="M40" s="224">
        <f>Indexes!P40</f>
        <v/>
      </c>
      <c r="N40">
        <f>Indexes!Q40</f>
        <v/>
      </c>
      <c r="P40" s="224">
        <f>AE40</f>
        <v/>
      </c>
      <c r="Q40" s="304">
        <f>ROUND(J26/$J$1*($C$136*100),1)</f>
        <v/>
      </c>
      <c r="S40" s="309">
        <f>P40</f>
        <v/>
      </c>
      <c r="T40" s="304">
        <f>ROUND(J26/$J$1*($C$202*100),1)</f>
        <v/>
      </c>
      <c r="V40" s="282">
        <f>Y40</f>
        <v/>
      </c>
      <c r="W40" s="304">
        <f>ROUND(K26/$K$1*($C$202*100),1)</f>
        <v/>
      </c>
      <c r="Y40" s="309">
        <f>P40</f>
        <v/>
      </c>
      <c r="Z40" s="304">
        <f>ROUND(J26/$J$1*($C$181*100),1)</f>
        <v/>
      </c>
      <c r="AB40" s="224">
        <f>AH40</f>
        <v/>
      </c>
      <c r="AC40" s="304">
        <f>ROUND(J26/$J$1*($C$6*100),1)</f>
        <v/>
      </c>
      <c r="AE40" s="224">
        <f>AH40</f>
        <v/>
      </c>
      <c r="AF40" s="304">
        <f>ROUND(J26/$J$1*($C$27*100),1)</f>
        <v/>
      </c>
      <c r="AH40" s="224">
        <f>G26</f>
        <v/>
      </c>
      <c r="AI40" s="304">
        <f>ROUND(J26/$J$1*($C$48*100),1)</f>
        <v/>
      </c>
      <c r="AK40" s="224">
        <f>G25</f>
        <v/>
      </c>
      <c r="AL40" s="304">
        <f>ROUND(J25/$J$1*($C$69*100),1)</f>
        <v/>
      </c>
      <c r="AN40" s="309">
        <f>AQ40</f>
        <v/>
      </c>
      <c r="AO40" s="304">
        <f>ROUND(J25/$J$1*($C$222*100),1)</f>
        <v/>
      </c>
      <c r="AQ40" s="224">
        <f>G25</f>
        <v/>
      </c>
      <c r="AR40" s="304">
        <f>ROUND(J25/$J$1*($C$90*100),1)</f>
        <v/>
      </c>
      <c r="AT40">
        <f>#REF!</f>
        <v/>
      </c>
      <c r="AU40" s="265">
        <f>ROUND(#REF!/#REF!*($C$114*100),1)</f>
        <v/>
      </c>
      <c r="AW40">
        <f>G25</f>
        <v/>
      </c>
      <c r="AX40" s="13">
        <f>ROUND(J25/$J$1*($C$114*100),1)</f>
        <v/>
      </c>
      <c r="BC40" s="204" t="n"/>
      <c r="BD40">
        <f>AZ20</f>
        <v/>
      </c>
      <c r="BE40" s="292">
        <f>ROUND(BB20/$BB$3*17.5,1)</f>
        <v/>
      </c>
      <c r="BG40">
        <f>BD42</f>
        <v/>
      </c>
      <c r="BH40" s="292">
        <f>BE42</f>
        <v/>
      </c>
    </row>
    <row r="41" ht="15" customHeight="1" thickBot="1">
      <c r="B41" s="33" t="inlineStr">
        <is>
          <t>Total</t>
        </is>
      </c>
      <c r="C41" s="48">
        <f>SUM(C26:C39)</f>
        <v/>
      </c>
      <c r="D41" s="33" t="n"/>
      <c r="E41" s="46" t="n"/>
      <c r="G41" s="69">
        <f>Indexes!K41</f>
        <v/>
      </c>
      <c r="H41" s="225">
        <f>Indexes!L41</f>
        <v/>
      </c>
      <c r="I41" s="11">
        <f>Indexes!M41</f>
        <v/>
      </c>
      <c r="J41">
        <f>IF(ROUND(I41,1)&lt;0.9,0,ROUND(I41,1))</f>
        <v/>
      </c>
      <c r="K41">
        <f>IF(ROUND(I41,1)&lt;0.5,0,ROUND(I41,1))</f>
        <v/>
      </c>
      <c r="M41" s="224">
        <f>Indexes!P41</f>
        <v/>
      </c>
      <c r="N41">
        <f>Indexes!Q41</f>
        <v/>
      </c>
      <c r="P41" s="224">
        <f>AE41</f>
        <v/>
      </c>
      <c r="Q41" s="304">
        <f>ROUND(J27/$J$1*($C$136*100),1)</f>
        <v/>
      </c>
      <c r="S41" s="309">
        <f>P41</f>
        <v/>
      </c>
      <c r="T41" s="304">
        <f>ROUND(J27/$J$1*($C$202*100),1)</f>
        <v/>
      </c>
      <c r="V41" s="282">
        <f>Y41</f>
        <v/>
      </c>
      <c r="W41" s="304">
        <f>ROUND(K27/$K$1*($C$202*100),1)</f>
        <v/>
      </c>
      <c r="Y41" s="309">
        <f>P41</f>
        <v/>
      </c>
      <c r="Z41" s="304">
        <f>ROUND(J27/$J$1*($C$181*100),1)</f>
        <v/>
      </c>
      <c r="AB41" s="224">
        <f>AH41</f>
        <v/>
      </c>
      <c r="AC41" s="304">
        <f>ROUND(J27/$J$1*($C$6*100),1)</f>
        <v/>
      </c>
      <c r="AE41" s="224">
        <f>AH41</f>
        <v/>
      </c>
      <c r="AF41" s="304">
        <f>ROUND(J27/$J$1*($C$27*100),1)</f>
        <v/>
      </c>
      <c r="AH41" s="224">
        <f>G27</f>
        <v/>
      </c>
      <c r="AI41" s="304">
        <f>ROUND(J27/$J$1*($C$48*100),1)</f>
        <v/>
      </c>
      <c r="AK41" s="224">
        <f>G26</f>
        <v/>
      </c>
      <c r="AL41" s="304">
        <f>ROUND(J26/$J$1*($C$69*100),1)</f>
        <v/>
      </c>
      <c r="AN41" s="309">
        <f>AQ41</f>
        <v/>
      </c>
      <c r="AO41" s="304">
        <f>ROUND(J26/$J$1*($C$222*100),1)</f>
        <v/>
      </c>
      <c r="AQ41" s="224">
        <f>G26</f>
        <v/>
      </c>
      <c r="AR41" s="304">
        <f>ROUND(J26/$J$1*($C$90*100),1)</f>
        <v/>
      </c>
      <c r="AT41">
        <f>#REF!</f>
        <v/>
      </c>
      <c r="AU41" s="265">
        <f>ROUND(#REF!/#REF!*($C$114*100),1)</f>
        <v/>
      </c>
      <c r="AW41">
        <f>G26</f>
        <v/>
      </c>
      <c r="AX41" s="13">
        <f>ROUND(J26/$J$1*($C$114*100),1)</f>
        <v/>
      </c>
      <c r="BD41">
        <f>AZ21</f>
        <v/>
      </c>
      <c r="BE41" s="292">
        <f>ROUND(BB21/$BB$3*17.5,1)</f>
        <v/>
      </c>
      <c r="BG41">
        <f>BD43</f>
        <v/>
      </c>
      <c r="BH41" s="292">
        <f>BE43</f>
        <v/>
      </c>
    </row>
    <row r="42" ht="15" customHeight="1" thickBot="1">
      <c r="G42" s="69">
        <f>Indexes!K42</f>
        <v/>
      </c>
      <c r="H42" s="225">
        <f>Indexes!L42</f>
        <v/>
      </c>
      <c r="I42" s="11">
        <f>Indexes!M42</f>
        <v/>
      </c>
      <c r="J42">
        <f>IF(ROUND(I42,1)&lt;0.9,0,ROUND(I42,1))</f>
        <v/>
      </c>
      <c r="K42">
        <f>IF(ROUND(I42,1)&lt;0.5,0,ROUND(I42,1))</f>
        <v/>
      </c>
      <c r="M42" s="224">
        <f>Indexes!P42</f>
        <v/>
      </c>
      <c r="N42">
        <f>Indexes!Q42</f>
        <v/>
      </c>
      <c r="P42" s="224">
        <f>AE42</f>
        <v/>
      </c>
      <c r="Q42" s="304">
        <f>ROUND(J28/$J$1*($C$136*100),1)</f>
        <v/>
      </c>
      <c r="S42" s="309">
        <f>P42</f>
        <v/>
      </c>
      <c r="T42" s="304">
        <f>ROUND(J28/$J$1*($C$202*100),1)</f>
        <v/>
      </c>
      <c r="V42" s="282">
        <f>Y42</f>
        <v/>
      </c>
      <c r="W42" s="304">
        <f>ROUND(K28/$K$1*($C$202*100),1)</f>
        <v/>
      </c>
      <c r="Y42" s="309">
        <f>P42</f>
        <v/>
      </c>
      <c r="Z42" s="304">
        <f>ROUND(J28/$J$1*($C$181*100),1)</f>
        <v/>
      </c>
      <c r="AB42" s="224">
        <f>AH42</f>
        <v/>
      </c>
      <c r="AC42" s="304">
        <f>ROUND(J28/$J$1*($C$6*100),1)</f>
        <v/>
      </c>
      <c r="AE42" s="224">
        <f>AH42</f>
        <v/>
      </c>
      <c r="AF42" s="304">
        <f>ROUND(J28/$J$1*($C$27*100),1)</f>
        <v/>
      </c>
      <c r="AH42" s="224">
        <f>G28</f>
        <v/>
      </c>
      <c r="AI42" s="304">
        <f>ROUND(J28/$J$1*($C$48*100),1)</f>
        <v/>
      </c>
      <c r="AK42" s="224">
        <f>G27</f>
        <v/>
      </c>
      <c r="AL42" s="304">
        <f>ROUND(J27/$J$1*($C$69*100),1)</f>
        <v/>
      </c>
      <c r="AN42" s="309">
        <f>AQ42</f>
        <v/>
      </c>
      <c r="AO42" s="304">
        <f>ROUND(J27/$J$1*($C$222*100),1)</f>
        <v/>
      </c>
      <c r="AQ42" s="224">
        <f>G27</f>
        <v/>
      </c>
      <c r="AR42" s="304">
        <f>ROUND(J27/$J$1*($C$90*100),1)</f>
        <v/>
      </c>
      <c r="AT42">
        <f>#REF!</f>
        <v/>
      </c>
      <c r="AU42" s="265">
        <f>ROUND(#REF!/#REF!*($C$114*100),1)</f>
        <v/>
      </c>
      <c r="AW42">
        <f>G27</f>
        <v/>
      </c>
      <c r="AX42" s="13">
        <f>ROUND(J27/$J$1*($C$114*100),1)</f>
        <v/>
      </c>
      <c r="BD42">
        <f>AZ22</f>
        <v/>
      </c>
      <c r="BE42" s="292">
        <f>ROUND(BB22/$BB$3*17.5,1)</f>
        <v/>
      </c>
      <c r="BG42">
        <f>BD44</f>
        <v/>
      </c>
      <c r="BH42" s="292">
        <f>BE44</f>
        <v/>
      </c>
    </row>
    <row r="43" ht="15" customHeight="1" thickBot="1">
      <c r="G43" s="69">
        <f>Indexes!K43</f>
        <v/>
      </c>
      <c r="H43" s="225">
        <f>Indexes!L43</f>
        <v/>
      </c>
      <c r="I43" s="11">
        <f>Indexes!M43</f>
        <v/>
      </c>
      <c r="J43">
        <f>IF(ROUND(I43,1)&lt;0.9,0,ROUND(I43,1))</f>
        <v/>
      </c>
      <c r="K43">
        <f>IF(ROUND(I43,1)&lt;0.5,0,ROUND(I43,1))</f>
        <v/>
      </c>
      <c r="M43" s="224">
        <f>Indexes!P43</f>
        <v/>
      </c>
      <c r="N43">
        <f>Indexes!Q43</f>
        <v/>
      </c>
      <c r="P43" s="224">
        <f>AE43</f>
        <v/>
      </c>
      <c r="Q43" s="304">
        <f>ROUND(J29/$J$1*($C$136*100),1)</f>
        <v/>
      </c>
      <c r="S43" s="309">
        <f>P43</f>
        <v/>
      </c>
      <c r="T43" s="304">
        <f>ROUND(J29/$J$1*($C$202*100),1)</f>
        <v/>
      </c>
      <c r="V43" s="282">
        <f>Y43</f>
        <v/>
      </c>
      <c r="W43" s="304">
        <f>ROUND(K29/$K$1*($C$202*100),1)</f>
        <v/>
      </c>
      <c r="Y43" s="309">
        <f>P43</f>
        <v/>
      </c>
      <c r="Z43" s="304">
        <f>ROUND(J29/$J$1*($C$181*100),1)</f>
        <v/>
      </c>
      <c r="AB43" s="224">
        <f>AH43</f>
        <v/>
      </c>
      <c r="AC43" s="304">
        <f>ROUND(J29/$J$1*($C$6*100),1)</f>
        <v/>
      </c>
      <c r="AE43" s="224">
        <f>AH43</f>
        <v/>
      </c>
      <c r="AF43" s="304">
        <f>ROUND(J29/$J$1*($C$27*100),1)</f>
        <v/>
      </c>
      <c r="AH43" s="224">
        <f>G29</f>
        <v/>
      </c>
      <c r="AI43" s="304">
        <f>ROUND(J29/$J$1*($C$48*100),1)</f>
        <v/>
      </c>
      <c r="AK43" s="224">
        <f>G28</f>
        <v/>
      </c>
      <c r="AL43" s="304">
        <f>ROUND(J28/$J$1*($C$69*100),1)</f>
        <v/>
      </c>
      <c r="AN43" s="309">
        <f>AQ43</f>
        <v/>
      </c>
      <c r="AO43" s="304">
        <f>ROUND(J28/$J$1*($C$222*100),1)</f>
        <v/>
      </c>
      <c r="AQ43" s="224">
        <f>G28</f>
        <v/>
      </c>
      <c r="AR43" s="304">
        <f>ROUND(J28/$J$1*($C$90*100),1)</f>
        <v/>
      </c>
      <c r="AT43">
        <f>#REF!</f>
        <v/>
      </c>
      <c r="AU43" s="265">
        <f>ROUND(#REF!/#REF!*($C$114*100),1)</f>
        <v/>
      </c>
      <c r="AW43">
        <f>G28</f>
        <v/>
      </c>
      <c r="AX43" s="13">
        <f>ROUND(J28/$J$1*($C$114*100),1)</f>
        <v/>
      </c>
      <c r="BD43">
        <f>AZ23</f>
        <v/>
      </c>
      <c r="BE43" s="292">
        <f>ROUND(BB23/$BB$3*17.5,1)</f>
        <v/>
      </c>
      <c r="BG43">
        <f>BD45</f>
        <v/>
      </c>
      <c r="BH43" s="292">
        <f>BE45</f>
        <v/>
      </c>
    </row>
    <row r="44" ht="15" customHeight="1" thickBot="1">
      <c r="B44" s="149" t="inlineStr">
        <is>
          <t>USRT WEIGHT ROLLS INTO SPTM WEIGHT</t>
        </is>
      </c>
      <c r="C44" s="149" t="n"/>
      <c r="D44" s="149" t="n"/>
      <c r="E44" s="150" t="n"/>
      <c r="G44" s="69">
        <f>Indexes!K44</f>
        <v/>
      </c>
      <c r="H44" s="225">
        <f>Indexes!L44</f>
        <v/>
      </c>
      <c r="I44" s="11">
        <f>Indexes!M44</f>
        <v/>
      </c>
      <c r="J44">
        <f>IF(ROUND(I44,1)&lt;0.9,0,ROUND(I44,1))</f>
        <v/>
      </c>
      <c r="K44">
        <f>IF(ROUND(I44,1)&lt;0.5,0,ROUND(I44,1))</f>
        <v/>
      </c>
      <c r="M44" s="224">
        <f>Indexes!P44</f>
        <v/>
      </c>
      <c r="N44">
        <f>Indexes!Q44</f>
        <v/>
      </c>
      <c r="P44" s="224">
        <f>AE44</f>
        <v/>
      </c>
      <c r="Q44" s="304">
        <f>ROUND(J30/$J$1*($C$136*100),1)</f>
        <v/>
      </c>
      <c r="S44" s="309">
        <f>P44</f>
        <v/>
      </c>
      <c r="T44" s="304">
        <f>ROUND(J30/$J$1*($C$202*100),1)</f>
        <v/>
      </c>
      <c r="V44" s="282">
        <f>Y44</f>
        <v/>
      </c>
      <c r="W44" s="304">
        <f>ROUND(K30/$K$1*($C$202*100),1)</f>
        <v/>
      </c>
      <c r="Y44" s="309">
        <f>P44</f>
        <v/>
      </c>
      <c r="Z44" s="304">
        <f>ROUND(J30/$J$1*($C$181*100),1)</f>
        <v/>
      </c>
      <c r="AB44" s="224">
        <f>AH44</f>
        <v/>
      </c>
      <c r="AC44" s="304">
        <f>ROUND(J30/$J$1*($C$6*100),1)</f>
        <v/>
      </c>
      <c r="AE44" s="224">
        <f>AH44</f>
        <v/>
      </c>
      <c r="AF44" s="304">
        <f>ROUND(J30/$J$1*($C$27*100),1)</f>
        <v/>
      </c>
      <c r="AH44" s="224">
        <f>G30</f>
        <v/>
      </c>
      <c r="AI44" s="304">
        <f>ROUND(J30/$J$1*($C$48*100),1)</f>
        <v/>
      </c>
      <c r="AK44" s="224">
        <f>G29</f>
        <v/>
      </c>
      <c r="AL44" s="304">
        <f>ROUND(J29/$J$1*($C$69*100),1)</f>
        <v/>
      </c>
      <c r="AN44" s="309">
        <f>AQ44</f>
        <v/>
      </c>
      <c r="AO44" s="304">
        <f>ROUND(J29/$J$1*($C$222*100),1)</f>
        <v/>
      </c>
      <c r="AQ44" s="224">
        <f>G29</f>
        <v/>
      </c>
      <c r="AR44" s="304">
        <f>ROUND(J29/$J$1*($C$90*100),1)</f>
        <v/>
      </c>
      <c r="AT44">
        <f>#REF!</f>
        <v/>
      </c>
      <c r="AU44" s="265">
        <f>ROUND(#REF!/#REF!*($C$114*100),1)</f>
        <v/>
      </c>
      <c r="AW44">
        <f>G29</f>
        <v/>
      </c>
      <c r="AX44" s="13">
        <f>ROUND(J29/$J$1*($C$114*100),1)</f>
        <v/>
      </c>
      <c r="BD44">
        <f>AZ24</f>
        <v/>
      </c>
      <c r="BE44" s="292">
        <f>ROUND(BB24/$BB$3*17.5,1)</f>
        <v/>
      </c>
      <c r="BG44">
        <f>BD46</f>
        <v/>
      </c>
      <c r="BH44" s="292">
        <f>BE46</f>
        <v/>
      </c>
    </row>
    <row r="45" ht="26.5" customHeight="1" thickBot="1">
      <c r="B45" s="80" t="inlineStr">
        <is>
          <t>SPTM is OEF Indiv Stock Strategy</t>
        </is>
      </c>
      <c r="C45" s="12" t="n"/>
      <c r="D45" s="12" t="n"/>
      <c r="E45" s="12" t="n"/>
      <c r="G45" s="69">
        <f>Indexes!K45</f>
        <v/>
      </c>
      <c r="H45" s="225">
        <f>Indexes!L45</f>
        <v/>
      </c>
      <c r="I45" s="11">
        <f>Indexes!M45</f>
        <v/>
      </c>
      <c r="J45">
        <f>IF(ROUND(I45,1)&lt;0.9,0,ROUND(I45,1))</f>
        <v/>
      </c>
      <c r="K45">
        <f>IF(ROUND(I45,1)&lt;0.5,0,ROUND(I45,1))</f>
        <v/>
      </c>
      <c r="M45" s="224">
        <f>Indexes!P45</f>
        <v/>
      </c>
      <c r="N45">
        <f>Indexes!Q45</f>
        <v/>
      </c>
      <c r="P45" s="224">
        <f>AE45</f>
        <v/>
      </c>
      <c r="Q45" s="304">
        <f>ROUND(J31/$J$1*($C$136*100),1)</f>
        <v/>
      </c>
      <c r="S45" s="309">
        <f>P45</f>
        <v/>
      </c>
      <c r="T45" s="304">
        <f>ROUND(J31/$J$1*($C$202*100),1)</f>
        <v/>
      </c>
      <c r="V45" s="282">
        <f>Y45</f>
        <v/>
      </c>
      <c r="W45" s="304">
        <f>ROUND(K31/$K$1*($C$202*100),1)</f>
        <v/>
      </c>
      <c r="Y45" s="309">
        <f>P45</f>
        <v/>
      </c>
      <c r="Z45" s="304">
        <f>ROUND(J31/$J$1*($C$181*100),1)</f>
        <v/>
      </c>
      <c r="AB45" s="224">
        <f>AH45</f>
        <v/>
      </c>
      <c r="AC45" s="304">
        <f>ROUND(J31/$J$1*($C$6*100),1)</f>
        <v/>
      </c>
      <c r="AE45" s="224">
        <f>AH45</f>
        <v/>
      </c>
      <c r="AF45" s="304">
        <f>ROUND(J31/$J$1*($C$27*100),1)</f>
        <v/>
      </c>
      <c r="AH45" s="224">
        <f>G31</f>
        <v/>
      </c>
      <c r="AI45" s="304">
        <f>ROUND(J31/$J$1*($C$48*100),1)</f>
        <v/>
      </c>
      <c r="AK45" s="224">
        <f>G30</f>
        <v/>
      </c>
      <c r="AL45" s="304">
        <f>ROUND(J30/$J$1*($C$69*100),1)</f>
        <v/>
      </c>
      <c r="AN45" s="309">
        <f>AQ45</f>
        <v/>
      </c>
      <c r="AO45" s="304">
        <f>ROUND(J30/$J$1*($C$222*100),1)</f>
        <v/>
      </c>
      <c r="AQ45" s="224">
        <f>G30</f>
        <v/>
      </c>
      <c r="AR45" s="304">
        <f>ROUND(J30/$J$1*($C$90*100),1)</f>
        <v/>
      </c>
      <c r="AT45">
        <f>#REF!</f>
        <v/>
      </c>
      <c r="AU45" s="265">
        <f>ROUND(#REF!/#REF!*($C$114*100),1)</f>
        <v/>
      </c>
      <c r="AW45">
        <f>G30</f>
        <v/>
      </c>
      <c r="AX45" s="13">
        <f>ROUND(J30/$J$1*($C$114*100),1)</f>
        <v/>
      </c>
      <c r="BD45">
        <f>AZ25</f>
        <v/>
      </c>
      <c r="BE45" s="292">
        <f>ROUND(BB25/$BB$3*17.5,1)</f>
        <v/>
      </c>
      <c r="BG45">
        <f>BD47</f>
        <v/>
      </c>
      <c r="BH45" s="292">
        <f>BE47</f>
        <v/>
      </c>
    </row>
    <row r="46" ht="15" customHeight="1" thickBot="1">
      <c r="B46" s="23" t="inlineStr">
        <is>
          <t>Dynamic Balanced with Single Stocks</t>
        </is>
      </c>
      <c r="C46" s="33" t="n"/>
      <c r="D46" s="33" t="n"/>
      <c r="E46" s="33" t="n"/>
      <c r="G46" s="69">
        <f>Indexes!K46</f>
        <v/>
      </c>
      <c r="H46" s="225">
        <f>Indexes!L46</f>
        <v/>
      </c>
      <c r="I46" s="11">
        <f>Indexes!M46</f>
        <v/>
      </c>
      <c r="J46">
        <f>IF(ROUND(I46,1)&lt;0.9,0,ROUND(I46,1))</f>
        <v/>
      </c>
      <c r="K46">
        <f>IF(ROUND(I46,1)&lt;0.5,0,ROUND(I46,1))</f>
        <v/>
      </c>
      <c r="M46" s="224">
        <f>Indexes!P46</f>
        <v/>
      </c>
      <c r="N46">
        <f>Indexes!Q46</f>
        <v/>
      </c>
      <c r="P46" s="224">
        <f>AE46</f>
        <v/>
      </c>
      <c r="Q46" s="304">
        <f>ROUND(J32/$J$1*($C$136*100),1)</f>
        <v/>
      </c>
      <c r="S46" s="309">
        <f>P46</f>
        <v/>
      </c>
      <c r="T46" s="304">
        <f>ROUND(J32/$J$1*($C$202*100),1)</f>
        <v/>
      </c>
      <c r="V46" s="282">
        <f>Y46</f>
        <v/>
      </c>
      <c r="W46" s="304">
        <f>ROUND(K32/$K$1*($C$202*100),1)</f>
        <v/>
      </c>
      <c r="Y46" s="309">
        <f>P46</f>
        <v/>
      </c>
      <c r="Z46" s="304">
        <f>ROUND(J32/$J$1*($C$181*100),1)</f>
        <v/>
      </c>
      <c r="AB46" s="224">
        <f>AH46</f>
        <v/>
      </c>
      <c r="AC46" s="304">
        <f>ROUND(J32/$J$1*($C$6*100),1)</f>
        <v/>
      </c>
      <c r="AE46" s="224">
        <f>AH46</f>
        <v/>
      </c>
      <c r="AF46" s="304">
        <f>ROUND(J32/$J$1*($C$27*100),1)</f>
        <v/>
      </c>
      <c r="AH46" s="224">
        <f>G32</f>
        <v/>
      </c>
      <c r="AI46" s="304">
        <f>ROUND(J32/$J$1*($C$48*100),1)</f>
        <v/>
      </c>
      <c r="AK46" s="224">
        <f>G31</f>
        <v/>
      </c>
      <c r="AL46" s="304">
        <f>ROUND(J31/$J$1*($C$69*100),1)</f>
        <v/>
      </c>
      <c r="AN46" s="309">
        <f>AQ46</f>
        <v/>
      </c>
      <c r="AO46" s="304">
        <f>ROUND(J31/$J$1*($C$222*100),1)</f>
        <v/>
      </c>
      <c r="AQ46" s="224">
        <f>G31</f>
        <v/>
      </c>
      <c r="AR46" s="304">
        <f>ROUND(J31/$J$1*($C$90*100),1)</f>
        <v/>
      </c>
      <c r="AT46">
        <f>#REF!</f>
        <v/>
      </c>
      <c r="AU46" s="265">
        <f>ROUND(#REF!/#REF!*($C$114*100),1)</f>
        <v/>
      </c>
      <c r="AW46">
        <f>G31</f>
        <v/>
      </c>
      <c r="AX46" s="13">
        <f>ROUND(J31/$J$1*($C$114*100),1)</f>
        <v/>
      </c>
      <c r="BD46">
        <f>AZ26</f>
        <v/>
      </c>
      <c r="BE46" s="292">
        <f>ROUND(BB26/$BB$3*17.5,1)</f>
        <v/>
      </c>
      <c r="BH46" s="283" t="n"/>
    </row>
    <row r="47" ht="15" customHeight="1" thickBot="1">
      <c r="B47" t="inlineStr">
        <is>
          <t>BLUIX</t>
        </is>
      </c>
      <c r="C47" s="3" t="n">
        <v>0</v>
      </c>
      <c r="D47" s="61" t="n"/>
      <c r="E47" s="61" t="n"/>
      <c r="G47" s="69">
        <f>Indexes!K47</f>
        <v/>
      </c>
      <c r="H47" s="225">
        <f>Indexes!L47</f>
        <v/>
      </c>
      <c r="I47" s="11">
        <f>Indexes!M47</f>
        <v/>
      </c>
      <c r="J47">
        <f>IF(ROUND(I47,1)&lt;0.9,0,ROUND(I47,1))</f>
        <v/>
      </c>
      <c r="K47">
        <f>IF(ROUND(I47,1)&lt;0.5,0,ROUND(I47,1))</f>
        <v/>
      </c>
      <c r="M47" s="224">
        <f>Indexes!P47</f>
        <v/>
      </c>
      <c r="N47" s="12" t="n">
        <v>0</v>
      </c>
      <c r="P47" s="224">
        <f>AE47</f>
        <v/>
      </c>
      <c r="Q47" s="304">
        <f>ROUND(J33/$J$1*($C$136*100),1)</f>
        <v/>
      </c>
      <c r="S47" s="309">
        <f>P47</f>
        <v/>
      </c>
      <c r="T47" s="304">
        <f>ROUND(J33/$J$1*($C$202*100),1)</f>
        <v/>
      </c>
      <c r="V47" s="282">
        <f>Y47</f>
        <v/>
      </c>
      <c r="W47" s="304">
        <f>ROUND(K33/$K$1*($C$202*100),1)</f>
        <v/>
      </c>
      <c r="Y47" s="309">
        <f>P47</f>
        <v/>
      </c>
      <c r="Z47" s="304">
        <f>ROUND(J33/$J$1*($C$181*100),1)</f>
        <v/>
      </c>
      <c r="AB47" s="224">
        <f>AH47</f>
        <v/>
      </c>
      <c r="AC47" s="304">
        <f>ROUND(J33/$J$1*($C$6*100),1)</f>
        <v/>
      </c>
      <c r="AE47" s="224">
        <f>AH47</f>
        <v/>
      </c>
      <c r="AF47" s="304">
        <f>ROUND(J33/$J$1*($C$27*100),1)</f>
        <v/>
      </c>
      <c r="AH47" s="224">
        <f>G33</f>
        <v/>
      </c>
      <c r="AI47" s="304">
        <f>ROUND(J33/$J$1*($C$48*100),1)</f>
        <v/>
      </c>
      <c r="AK47" s="224">
        <f>G32</f>
        <v/>
      </c>
      <c r="AL47" s="304">
        <f>ROUND(J32/$J$1*($C$69*100),1)</f>
        <v/>
      </c>
      <c r="AN47" s="309">
        <f>AQ47</f>
        <v/>
      </c>
      <c r="AO47" s="304">
        <f>ROUND(J32/$J$1*($C$222*100),1)</f>
        <v/>
      </c>
      <c r="AQ47" s="224">
        <f>G32</f>
        <v/>
      </c>
      <c r="AR47" s="304">
        <f>ROUND(J32/$J$1*($C$90*100),1)</f>
        <v/>
      </c>
      <c r="AT47">
        <f>#REF!</f>
        <v/>
      </c>
      <c r="AU47" s="265">
        <f>ROUND(#REF!/#REF!*($C$114*100),1)</f>
        <v/>
      </c>
      <c r="AW47">
        <f>G32</f>
        <v/>
      </c>
      <c r="AX47" s="13">
        <f>ROUND(J32/$J$1*($C$114*100),1)</f>
        <v/>
      </c>
      <c r="BD47">
        <f>AZ27</f>
        <v/>
      </c>
      <c r="BE47" s="292">
        <f>ROUND(BB27/$BB$3*17.5,1)</f>
        <v/>
      </c>
      <c r="BH47" s="283" t="n"/>
    </row>
    <row r="48" ht="15" customHeight="1" thickBot="1">
      <c r="B48" s="14" t="inlineStr">
        <is>
          <t>SPTM</t>
        </is>
      </c>
      <c r="C48" s="115">
        <f>MODEL!$RI243</f>
        <v/>
      </c>
      <c r="D48" s="61" t="n"/>
      <c r="E48" s="61" t="n"/>
      <c r="G48" s="69">
        <f>Indexes!K48</f>
        <v/>
      </c>
      <c r="H48" s="225">
        <f>Indexes!L48</f>
        <v/>
      </c>
      <c r="I48" s="11">
        <f>Indexes!M48</f>
        <v/>
      </c>
      <c r="J48">
        <f>IF(ROUND(I48,1)&lt;0.9,0,ROUND(I48,1))</f>
        <v/>
      </c>
      <c r="K48">
        <f>IF(ROUND(I48,1)&lt;0.5,0,ROUND(I48,1))</f>
        <v/>
      </c>
      <c r="M48" s="224">
        <f>Indexes!P48</f>
        <v/>
      </c>
      <c r="N48">
        <f>Indexes!Q48</f>
        <v/>
      </c>
      <c r="P48" s="224">
        <f>AE48</f>
        <v/>
      </c>
      <c r="Q48" s="304">
        <f>ROUND(J34/$J$1*($C$136*100),1)</f>
        <v/>
      </c>
      <c r="S48" s="309">
        <f>P48</f>
        <v/>
      </c>
      <c r="T48" s="304">
        <f>ROUND(J34/$J$1*($C$202*100),1)</f>
        <v/>
      </c>
      <c r="V48" s="282">
        <f>Y48</f>
        <v/>
      </c>
      <c r="W48" s="304">
        <f>ROUND(K34/$K$1*($C$202*100),1)</f>
        <v/>
      </c>
      <c r="Y48" s="309">
        <f>P48</f>
        <v/>
      </c>
      <c r="Z48" s="304">
        <f>ROUND(J34/$J$1*($C$181*100),1)</f>
        <v/>
      </c>
      <c r="AB48" s="224">
        <f>AH48</f>
        <v/>
      </c>
      <c r="AC48" s="304">
        <f>ROUND(J34/$J$1*($C$6*100),1)</f>
        <v/>
      </c>
      <c r="AE48" s="224">
        <f>AH48</f>
        <v/>
      </c>
      <c r="AF48" s="304">
        <f>ROUND(J34/$J$1*($C$27*100),1)</f>
        <v/>
      </c>
      <c r="AH48" s="224">
        <f>G34</f>
        <v/>
      </c>
      <c r="AI48" s="304">
        <f>ROUND(J34/$J$1*($C$48*100),1)</f>
        <v/>
      </c>
      <c r="AK48" s="224">
        <f>G33</f>
        <v/>
      </c>
      <c r="AL48" s="304">
        <f>ROUND(J33/$J$1*($C$69*100),1)</f>
        <v/>
      </c>
      <c r="AN48" s="309">
        <f>AQ48</f>
        <v/>
      </c>
      <c r="AO48" s="304">
        <f>ROUND(J33/$J$1*($C$222*100),1)</f>
        <v/>
      </c>
      <c r="AQ48" s="224">
        <f>G33</f>
        <v/>
      </c>
      <c r="AR48" s="304">
        <f>ROUND(J33/$J$1*($C$90*100),1)</f>
        <v/>
      </c>
      <c r="AT48">
        <f>#REF!</f>
        <v/>
      </c>
      <c r="AU48" s="265">
        <f>ROUND(#REF!/#REF!*($C$114*100),1)</f>
        <v/>
      </c>
      <c r="AW48">
        <f>G33</f>
        <v/>
      </c>
      <c r="AX48" s="13">
        <f>ROUND(J33/$J$1*($C$114*100),1)</f>
        <v/>
      </c>
      <c r="BE48" s="283" t="n"/>
      <c r="BH48" s="283" t="n"/>
    </row>
    <row r="49" ht="26.5" customHeight="1" thickBot="1">
      <c r="B49" t="inlineStr">
        <is>
          <t>SPDW</t>
        </is>
      </c>
      <c r="C49" s="115">
        <f>MODEL!$RI244/3*2</f>
        <v/>
      </c>
      <c r="D49" s="61" t="n"/>
      <c r="E49" s="61" t="n"/>
      <c r="G49" s="69">
        <f>Indexes!K49</f>
        <v/>
      </c>
      <c r="H49" s="225">
        <f>Indexes!L49</f>
        <v/>
      </c>
      <c r="I49" s="11">
        <f>Indexes!M49</f>
        <v/>
      </c>
      <c r="J49">
        <f>IF(ROUND(I49,1)&lt;0.9,0,ROUND(I49,1))</f>
        <v/>
      </c>
      <c r="K49">
        <f>IF(ROUND(I49,1)&lt;0.5,0,ROUND(I49,1))</f>
        <v/>
      </c>
      <c r="M49" s="224">
        <f>Indexes!P49</f>
        <v/>
      </c>
      <c r="N49">
        <f>Indexes!Q49</f>
        <v/>
      </c>
      <c r="P49" s="224">
        <f>AE49</f>
        <v/>
      </c>
      <c r="Q49" s="304">
        <f>ROUND(J35/$J$1*($C$136*100),1)</f>
        <v/>
      </c>
      <c r="S49" s="309">
        <f>P49</f>
        <v/>
      </c>
      <c r="T49" s="304">
        <f>ROUND(J35/$J$1*($C$202*100),1)</f>
        <v/>
      </c>
      <c r="V49" s="282">
        <f>Y49</f>
        <v/>
      </c>
      <c r="W49" s="304">
        <f>ROUND(K35/$K$1*($C$202*100),1)</f>
        <v/>
      </c>
      <c r="Y49" s="309">
        <f>P49</f>
        <v/>
      </c>
      <c r="Z49" s="304">
        <f>ROUND(J35/$J$1*($C$181*100),1)</f>
        <v/>
      </c>
      <c r="AB49" s="224">
        <f>AH49</f>
        <v/>
      </c>
      <c r="AC49" s="304">
        <f>ROUND(J35/$J$1*($C$6*100),1)</f>
        <v/>
      </c>
      <c r="AE49" s="224">
        <f>AH49</f>
        <v/>
      </c>
      <c r="AF49" s="304">
        <f>ROUND(J35/$J$1*($C$27*100),1)</f>
        <v/>
      </c>
      <c r="AH49" s="224">
        <f>G35</f>
        <v/>
      </c>
      <c r="AI49" s="304">
        <f>ROUND(J35/$J$1*($C$48*100),1)</f>
        <v/>
      </c>
      <c r="AK49" s="224">
        <f>G34</f>
        <v/>
      </c>
      <c r="AL49" s="304">
        <f>ROUND(J34/$J$1*($C$69*100),1)</f>
        <v/>
      </c>
      <c r="AN49" s="309">
        <f>AQ49</f>
        <v/>
      </c>
      <c r="AO49" s="304">
        <f>ROUND(J34/$J$1*($C$222*100),1)</f>
        <v/>
      </c>
      <c r="AQ49" s="224">
        <f>G34</f>
        <v/>
      </c>
      <c r="AR49" s="304">
        <f>ROUND(J34/$J$1*($C$90*100),1)</f>
        <v/>
      </c>
      <c r="AT49">
        <f>#REF!</f>
        <v/>
      </c>
      <c r="AU49" s="265">
        <f>ROUND(#REF!/#REF!*($C$114*100),1)</f>
        <v/>
      </c>
      <c r="AW49">
        <f>G34</f>
        <v/>
      </c>
      <c r="AX49" s="13">
        <f>ROUND(J34/$J$1*($C$114*100),1)</f>
        <v/>
      </c>
      <c r="BE49" s="283" t="n"/>
      <c r="BH49" s="283" t="n"/>
    </row>
    <row r="50" ht="15" customHeight="1" thickBot="1">
      <c r="B50" t="inlineStr">
        <is>
          <t>SPEM</t>
        </is>
      </c>
      <c r="C50" s="115">
        <f>MODEL!$RI245/3*2</f>
        <v/>
      </c>
      <c r="D50" s="61" t="n"/>
      <c r="E50" s="61" t="n"/>
      <c r="G50" s="69">
        <f>Indexes!K50</f>
        <v/>
      </c>
      <c r="H50" s="225">
        <f>Indexes!L50</f>
        <v/>
      </c>
      <c r="I50" s="11">
        <f>Indexes!M50</f>
        <v/>
      </c>
      <c r="J50">
        <f>IF(ROUND(I50,1)&lt;0.9,0,ROUND(I50,1))</f>
        <v/>
      </c>
      <c r="K50">
        <f>IF(ROUND(I50,1)&lt;0.5,0,ROUND(I50,1))</f>
        <v/>
      </c>
      <c r="M50" s="224">
        <f>Indexes!P50</f>
        <v/>
      </c>
      <c r="N50">
        <f>Indexes!Q50</f>
        <v/>
      </c>
      <c r="P50" s="224">
        <f>AE50</f>
        <v/>
      </c>
      <c r="Q50" s="304">
        <f>ROUND(J36/$J$1*($C$136*100),1)</f>
        <v/>
      </c>
      <c r="S50" s="309">
        <f>P50</f>
        <v/>
      </c>
      <c r="T50" s="304">
        <f>ROUND(J36/$J$1*($C$202*100),1)</f>
        <v/>
      </c>
      <c r="V50" s="282">
        <f>Y50</f>
        <v/>
      </c>
      <c r="W50" s="304">
        <f>ROUND(K36/$K$1*($C$202*100),1)</f>
        <v/>
      </c>
      <c r="Y50" s="309">
        <f>P50</f>
        <v/>
      </c>
      <c r="Z50" s="304">
        <f>ROUND(J36/$J$1*($C$181*100),1)</f>
        <v/>
      </c>
      <c r="AB50" s="224">
        <f>AH50</f>
        <v/>
      </c>
      <c r="AC50" s="304">
        <f>ROUND(J36/$J$1*($C$6*100),1)</f>
        <v/>
      </c>
      <c r="AE50" s="224">
        <f>AH50</f>
        <v/>
      </c>
      <c r="AF50" s="304">
        <f>ROUND(J36/$J$1*($C$27*100),1)</f>
        <v/>
      </c>
      <c r="AH50" s="224">
        <f>G36</f>
        <v/>
      </c>
      <c r="AI50" s="304">
        <f>ROUND(J36/$J$1*($C$48*100),1)</f>
        <v/>
      </c>
      <c r="AK50" s="224">
        <f>G35</f>
        <v/>
      </c>
      <c r="AL50" s="304">
        <f>ROUND(J35/$J$1*($C$69*100),1)</f>
        <v/>
      </c>
      <c r="AN50" s="309">
        <f>AQ50</f>
        <v/>
      </c>
      <c r="AO50" s="304">
        <f>ROUND(J35/$J$1*($C$222*100),1)</f>
        <v/>
      </c>
      <c r="AQ50" s="224">
        <f>G35</f>
        <v/>
      </c>
      <c r="AR50" s="304">
        <f>ROUND(J35/$J$1*($C$90*100),1)</f>
        <v/>
      </c>
      <c r="AT50">
        <f>#REF!</f>
        <v/>
      </c>
      <c r="AU50" s="265">
        <f>ROUND(#REF!/#REF!*($C$114*100),1)</f>
        <v/>
      </c>
      <c r="AW50">
        <f>G35</f>
        <v/>
      </c>
      <c r="AX50" s="13">
        <f>ROUND(J35/$J$1*($C$114*100),1)</f>
        <v/>
      </c>
      <c r="BE50" s="283" t="n"/>
      <c r="BH50" s="283" t="n"/>
    </row>
    <row r="51" ht="26.5" customHeight="1" thickBot="1">
      <c r="B51" t="inlineStr">
        <is>
          <t>IDGT</t>
        </is>
      </c>
      <c r="C51" s="115">
        <f>MODEL!$RI246</f>
        <v/>
      </c>
      <c r="D51" s="61" t="n"/>
      <c r="E51" s="61" t="n"/>
      <c r="G51" s="69">
        <f>Indexes!K51</f>
        <v/>
      </c>
      <c r="H51" s="225">
        <f>Indexes!L51</f>
        <v/>
      </c>
      <c r="I51" s="11">
        <f>Indexes!M51</f>
        <v/>
      </c>
      <c r="J51">
        <f>IF(ROUND(I51,1)&lt;0.9,0,ROUND(I51,1))</f>
        <v/>
      </c>
      <c r="K51">
        <f>IF(ROUND(I51,1)&lt;0.5,0,ROUND(I51,1))</f>
        <v/>
      </c>
      <c r="M51" s="224">
        <f>Indexes!P51</f>
        <v/>
      </c>
      <c r="N51">
        <f>Indexes!Q51</f>
        <v/>
      </c>
      <c r="P51" s="224">
        <f>AE51</f>
        <v/>
      </c>
      <c r="Q51" s="304">
        <f>ROUND(J37/$J$1*($C$136*100),1)</f>
        <v/>
      </c>
      <c r="S51" s="309">
        <f>P51</f>
        <v/>
      </c>
      <c r="T51" s="304">
        <f>ROUND(J37/$J$1*($C$202*100),1)</f>
        <v/>
      </c>
      <c r="V51" s="282">
        <f>Y51</f>
        <v/>
      </c>
      <c r="W51" s="304">
        <f>ROUND(K37/$K$1*($C$202*100),1)</f>
        <v/>
      </c>
      <c r="Y51" s="309">
        <f>P51</f>
        <v/>
      </c>
      <c r="Z51" s="304">
        <f>ROUND(J37/$J$1*($C$181*100),1)</f>
        <v/>
      </c>
      <c r="AB51" s="224">
        <f>AH51</f>
        <v/>
      </c>
      <c r="AC51" s="304">
        <f>ROUND(J37/$J$1*($C$6*100),1)</f>
        <v/>
      </c>
      <c r="AE51" s="224">
        <f>AH51</f>
        <v/>
      </c>
      <c r="AF51" s="304">
        <f>ROUND(J37/$J$1*($C$27*100),1)</f>
        <v/>
      </c>
      <c r="AH51" s="224">
        <f>G37</f>
        <v/>
      </c>
      <c r="AI51" s="304">
        <f>ROUND(J37/$J$1*($C$48*100),1)</f>
        <v/>
      </c>
      <c r="AK51" s="224">
        <f>G36</f>
        <v/>
      </c>
      <c r="AL51" s="304">
        <f>ROUND(J36/$J$1*($C$69*100),1)</f>
        <v/>
      </c>
      <c r="AN51" s="309">
        <f>AQ51</f>
        <v/>
      </c>
      <c r="AO51" s="304">
        <f>ROUND(J36/$J$1*($C$222*100),1)</f>
        <v/>
      </c>
      <c r="AQ51" s="224">
        <f>G36</f>
        <v/>
      </c>
      <c r="AR51" s="304">
        <f>ROUND(J36/$J$1*($C$90*100),1)</f>
        <v/>
      </c>
      <c r="AT51">
        <f>#REF!</f>
        <v/>
      </c>
      <c r="AU51" s="265">
        <f>ROUND(#REF!/#REF!*($C$114*100),1)</f>
        <v/>
      </c>
      <c r="AW51">
        <f>G36</f>
        <v/>
      </c>
      <c r="AX51" s="13">
        <f>ROUND(J36/$J$1*($C$114*100),1)</f>
        <v/>
      </c>
      <c r="BE51" s="283" t="n"/>
      <c r="BH51" s="283" t="n"/>
    </row>
    <row r="52" ht="15" customHeight="1" thickBot="1">
      <c r="B52" t="inlineStr">
        <is>
          <t>SPTL</t>
        </is>
      </c>
      <c r="C52" s="129" t="n">
        <v>0</v>
      </c>
      <c r="D52" s="61" t="n"/>
      <c r="E52" s="61" t="n"/>
      <c r="G52" s="69">
        <f>Indexes!K52</f>
        <v/>
      </c>
      <c r="H52" s="225">
        <f>Indexes!L52</f>
        <v/>
      </c>
      <c r="I52" s="11">
        <f>Indexes!M52</f>
        <v/>
      </c>
      <c r="J52">
        <f>IF(ROUND(I52,1)&lt;0.9,0,ROUND(I52,1))</f>
        <v/>
      </c>
      <c r="K52">
        <f>IF(ROUND(I52,1)&lt;0.5,0,ROUND(I52,1))</f>
        <v/>
      </c>
      <c r="M52" s="224">
        <f>Indexes!P52</f>
        <v/>
      </c>
      <c r="N52">
        <f>Indexes!Q52</f>
        <v/>
      </c>
      <c r="P52" s="224">
        <f>AE52</f>
        <v/>
      </c>
      <c r="Q52" s="304">
        <f>ROUND(J38/$J$1*($C$136*100),1)</f>
        <v/>
      </c>
      <c r="S52" s="309">
        <f>P52</f>
        <v/>
      </c>
      <c r="T52" s="304">
        <f>ROUND(J38/$J$1*($C$202*100),1)</f>
        <v/>
      </c>
      <c r="V52" s="282">
        <f>Y52</f>
        <v/>
      </c>
      <c r="W52" s="304">
        <f>ROUND(K38/$K$1*($C$202*100),1)</f>
        <v/>
      </c>
      <c r="Y52" s="309">
        <f>P52</f>
        <v/>
      </c>
      <c r="Z52" s="304">
        <f>ROUND(J38/$J$1*($C$181*100),1)</f>
        <v/>
      </c>
      <c r="AB52" s="224">
        <f>AH52</f>
        <v/>
      </c>
      <c r="AC52" s="304">
        <f>ROUND(J38/$J$1*($C$6*100),1)</f>
        <v/>
      </c>
      <c r="AE52" s="224">
        <f>AH52</f>
        <v/>
      </c>
      <c r="AF52" s="304">
        <f>ROUND(J38/$J$1*($C$27*100),1)</f>
        <v/>
      </c>
      <c r="AH52" s="224">
        <f>G38</f>
        <v/>
      </c>
      <c r="AI52" s="304">
        <f>ROUND(J38/$J$1*($C$48*100),1)</f>
        <v/>
      </c>
      <c r="AK52" s="224">
        <f>G37</f>
        <v/>
      </c>
      <c r="AL52" s="304">
        <f>ROUND(J37/$J$1*($C$69*100),1)</f>
        <v/>
      </c>
      <c r="AN52" s="309">
        <f>AQ52</f>
        <v/>
      </c>
      <c r="AO52" s="304">
        <f>ROUND(J37/$J$1*($C$222*100),1)</f>
        <v/>
      </c>
      <c r="AQ52" s="224">
        <f>G37</f>
        <v/>
      </c>
      <c r="AR52" s="304">
        <f>ROUND(J37/$J$1*($C$90*100),1)</f>
        <v/>
      </c>
      <c r="AT52">
        <f>#REF!</f>
        <v/>
      </c>
      <c r="AU52" s="265">
        <f>ROUND(#REF!/#REF!*($C$114*100),1)</f>
        <v/>
      </c>
      <c r="AW52">
        <f>G37</f>
        <v/>
      </c>
      <c r="AX52" s="13">
        <f>ROUND(J37/$J$1*($C$114*100),1)</f>
        <v/>
      </c>
      <c r="BE52" s="283" t="n"/>
      <c r="BH52" s="283" t="n"/>
    </row>
    <row r="53" ht="15" customHeight="1" thickBot="1">
      <c r="B53" t="inlineStr">
        <is>
          <t>GOVT</t>
        </is>
      </c>
      <c r="C53" s="129" t="n">
        <v>0</v>
      </c>
      <c r="D53" s="61" t="n"/>
      <c r="E53" s="61" t="n"/>
      <c r="G53" s="69">
        <f>Indexes!K53</f>
        <v/>
      </c>
      <c r="H53" s="225">
        <f>Indexes!L53</f>
        <v/>
      </c>
      <c r="I53" s="11">
        <f>Indexes!M53</f>
        <v/>
      </c>
      <c r="J53">
        <f>IF(ROUND(I53,1)&lt;0.9,0,ROUND(I53,1))</f>
        <v/>
      </c>
      <c r="K53">
        <f>IF(ROUND(I53,1)&lt;0.5,0,ROUND(I53,1))</f>
        <v/>
      </c>
      <c r="M53" s="224">
        <f>Indexes!P53</f>
        <v/>
      </c>
      <c r="N53">
        <f>Indexes!Q53</f>
        <v/>
      </c>
      <c r="P53" s="224">
        <f>AE53</f>
        <v/>
      </c>
      <c r="Q53" s="304">
        <f>ROUND(J39/$J$1*($C$136*100),1)</f>
        <v/>
      </c>
      <c r="S53" s="309">
        <f>P53</f>
        <v/>
      </c>
      <c r="T53" s="304">
        <f>ROUND(J39/$J$1*($C$202*100),1)</f>
        <v/>
      </c>
      <c r="V53" s="282">
        <f>Y53</f>
        <v/>
      </c>
      <c r="W53" s="304">
        <f>ROUND(K39/$K$1*($C$202*100),1)</f>
        <v/>
      </c>
      <c r="Y53" s="309">
        <f>P53</f>
        <v/>
      </c>
      <c r="Z53" s="304">
        <f>ROUND(J39/$J$1*($C$181*100),1)</f>
        <v/>
      </c>
      <c r="AB53" s="224">
        <f>AH53</f>
        <v/>
      </c>
      <c r="AC53" s="304">
        <f>ROUND(J39/$J$1*($C$6*100),1)</f>
        <v/>
      </c>
      <c r="AE53" s="224">
        <f>AH53</f>
        <v/>
      </c>
      <c r="AF53" s="304">
        <f>ROUND(J39/$J$1*($C$27*100),1)</f>
        <v/>
      </c>
      <c r="AH53" s="224">
        <f>G39</f>
        <v/>
      </c>
      <c r="AI53" s="304">
        <f>ROUND(J39/$J$1*($C$48*100),1)</f>
        <v/>
      </c>
      <c r="AK53" s="224">
        <f>G38</f>
        <v/>
      </c>
      <c r="AL53" s="304">
        <f>ROUND(J38/$J$1*($C$69*100),1)</f>
        <v/>
      </c>
      <c r="AN53" s="309">
        <f>AQ53</f>
        <v/>
      </c>
      <c r="AO53" s="304">
        <f>ROUND(J38/$J$1*($C$222*100),1)</f>
        <v/>
      </c>
      <c r="AQ53" s="224">
        <f>G38</f>
        <v/>
      </c>
      <c r="AR53" s="304">
        <f>ROUND(J38/$J$1*($C$90*100),1)</f>
        <v/>
      </c>
      <c r="AT53">
        <f>#REF!</f>
        <v/>
      </c>
      <c r="AU53" s="265">
        <f>ROUND(#REF!/#REF!*($C$114*100),1)</f>
        <v/>
      </c>
      <c r="AW53">
        <f>G38</f>
        <v/>
      </c>
      <c r="AX53" s="13">
        <f>ROUND(J38/$J$1*($C$114*100),1)</f>
        <v/>
      </c>
      <c r="BE53" s="283" t="n"/>
      <c r="BH53" s="283" t="n"/>
    </row>
    <row r="54" ht="26.5" customHeight="1" thickBot="1">
      <c r="B54" t="inlineStr">
        <is>
          <t>BWX</t>
        </is>
      </c>
      <c r="C54" s="129" t="n">
        <v>0</v>
      </c>
      <c r="D54" s="61" t="n"/>
      <c r="E54" s="61" t="n"/>
      <c r="G54" s="69">
        <f>Indexes!K54</f>
        <v/>
      </c>
      <c r="H54" s="225">
        <f>Indexes!L54</f>
        <v/>
      </c>
      <c r="I54" s="11">
        <f>Indexes!M54</f>
        <v/>
      </c>
      <c r="J54">
        <f>IF(ROUND(I54,1)&lt;0.9,0,ROUND(I54,1))</f>
        <v/>
      </c>
      <c r="K54">
        <f>IF(ROUND(I54,1)&lt;0.5,0,ROUND(I54,1))</f>
        <v/>
      </c>
      <c r="M54" s="224">
        <f>Indexes!P54</f>
        <v/>
      </c>
      <c r="N54">
        <f>Indexes!Q54</f>
        <v/>
      </c>
      <c r="P54" s="224">
        <f>AE54</f>
        <v/>
      </c>
      <c r="Q54" s="304">
        <f>ROUND(J40/$J$1*($C$136*100),1)</f>
        <v/>
      </c>
      <c r="S54" s="309">
        <f>P54</f>
        <v/>
      </c>
      <c r="T54" s="304">
        <f>ROUND(J40/$J$1*($C$202*100),1)</f>
        <v/>
      </c>
      <c r="V54" s="282">
        <f>Y54</f>
        <v/>
      </c>
      <c r="W54" s="304">
        <f>ROUND(K40/$K$1*($C$202*100),1)</f>
        <v/>
      </c>
      <c r="Y54" s="309">
        <f>P54</f>
        <v/>
      </c>
      <c r="Z54" s="304">
        <f>ROUND(J40/$J$1*($C$181*100),1)</f>
        <v/>
      </c>
      <c r="AB54" s="224">
        <f>AH54</f>
        <v/>
      </c>
      <c r="AC54" s="304">
        <f>ROUND(J40/$J$1*($C$6*100),1)</f>
        <v/>
      </c>
      <c r="AE54" s="224">
        <f>AH54</f>
        <v/>
      </c>
      <c r="AF54" s="304">
        <f>ROUND(J40/$J$1*($C$27*100),1)</f>
        <v/>
      </c>
      <c r="AH54" s="224">
        <f>G40</f>
        <v/>
      </c>
      <c r="AI54" s="304">
        <f>ROUND(J40/$J$1*($C$48*100),1)</f>
        <v/>
      </c>
      <c r="AK54" s="224">
        <f>G39</f>
        <v/>
      </c>
      <c r="AL54" s="304">
        <f>ROUND(J39/$J$1*($C$69*100),1)</f>
        <v/>
      </c>
      <c r="AN54" s="309">
        <f>AQ54</f>
        <v/>
      </c>
      <c r="AO54" s="304">
        <f>ROUND(J39/$J$1*($C$222*100),1)</f>
        <v/>
      </c>
      <c r="AQ54" s="224">
        <f>G39</f>
        <v/>
      </c>
      <c r="AR54" s="304">
        <f>ROUND(J39/$J$1*($C$90*100),1)</f>
        <v/>
      </c>
      <c r="AT54">
        <f>#REF!</f>
        <v/>
      </c>
      <c r="AU54" s="265">
        <f>ROUND(#REF!/#REF!*($C$114*100),1)</f>
        <v/>
      </c>
      <c r="AW54">
        <f>G39</f>
        <v/>
      </c>
      <c r="AX54" s="13">
        <f>ROUND(J39/$J$1*($C$114*100),1)</f>
        <v/>
      </c>
      <c r="BE54" s="283" t="n"/>
      <c r="BH54" s="283" t="n"/>
    </row>
    <row r="55" ht="15" customHeight="1" thickBot="1">
      <c r="B55" t="inlineStr">
        <is>
          <t>SPIP</t>
        </is>
      </c>
      <c r="C55" s="129" t="n">
        <v>0</v>
      </c>
      <c r="D55" s="61" t="n"/>
      <c r="E55" s="61" t="n"/>
      <c r="G55" s="69">
        <f>Indexes!K55</f>
        <v/>
      </c>
      <c r="H55" s="225">
        <f>Indexes!L55</f>
        <v/>
      </c>
      <c r="I55" s="11">
        <f>Indexes!M55</f>
        <v/>
      </c>
      <c r="J55">
        <f>IF(ROUND(I55,1)&lt;0.9,0,ROUND(I55,1))</f>
        <v/>
      </c>
      <c r="K55">
        <f>IF(ROUND(I55,1)&lt;0.5,0,ROUND(I55,1))</f>
        <v/>
      </c>
      <c r="M55" s="224">
        <f>Indexes!P55</f>
        <v/>
      </c>
      <c r="N55">
        <f>Indexes!Q55</f>
        <v/>
      </c>
      <c r="P55" s="224">
        <f>AE55</f>
        <v/>
      </c>
      <c r="Q55" s="304">
        <f>ROUND(J41/$J$1*($C$136*100),1)</f>
        <v/>
      </c>
      <c r="S55" s="309">
        <f>P55</f>
        <v/>
      </c>
      <c r="T55" s="304">
        <f>ROUND(J41/$J$1*($C$202*100),1)</f>
        <v/>
      </c>
      <c r="V55" s="282">
        <f>Y55</f>
        <v/>
      </c>
      <c r="W55" s="304">
        <f>ROUND(K41/$K$1*($C$202*100),1)</f>
        <v/>
      </c>
      <c r="Y55" s="309">
        <f>P55</f>
        <v/>
      </c>
      <c r="Z55" s="304">
        <f>ROUND(J41/$J$1*($C$181*100),1)</f>
        <v/>
      </c>
      <c r="AB55" s="224">
        <f>AH55</f>
        <v/>
      </c>
      <c r="AC55" s="304">
        <f>ROUND(J41/$J$1*($C$6*100),1)</f>
        <v/>
      </c>
      <c r="AE55" s="224">
        <f>AH55</f>
        <v/>
      </c>
      <c r="AF55" s="304">
        <f>ROUND(J41/$J$1*($C$27*100),1)</f>
        <v/>
      </c>
      <c r="AH55" s="224">
        <f>G41</f>
        <v/>
      </c>
      <c r="AI55" s="304">
        <f>ROUND(J41/$J$1*($C$48*100),1)</f>
        <v/>
      </c>
      <c r="AK55" s="224">
        <f>G40</f>
        <v/>
      </c>
      <c r="AL55" s="304">
        <f>ROUND(J40/$J$1*($C$69*100),1)</f>
        <v/>
      </c>
      <c r="AN55" s="309">
        <f>AQ55</f>
        <v/>
      </c>
      <c r="AO55" s="304">
        <f>ROUND(J40/$J$1*($C$222*100),1)</f>
        <v/>
      </c>
      <c r="AQ55" s="224">
        <f>G40</f>
        <v/>
      </c>
      <c r="AR55" s="304">
        <f>ROUND(J40/$J$1*($C$90*100),1)</f>
        <v/>
      </c>
      <c r="AT55">
        <f>#REF!</f>
        <v/>
      </c>
      <c r="AU55" s="265">
        <f>ROUND(#REF!/#REF!*($C$114*100),1)</f>
        <v/>
      </c>
      <c r="AW55">
        <f>G40</f>
        <v/>
      </c>
      <c r="AX55" s="13">
        <f>ROUND(J40/$J$1*($C$114*100),1)</f>
        <v/>
      </c>
      <c r="BE55" s="283" t="n"/>
      <c r="BH55" s="283" t="n"/>
    </row>
    <row r="56" ht="15" customHeight="1" thickBot="1">
      <c r="B56" s="33" t="inlineStr">
        <is>
          <t>TFPN</t>
        </is>
      </c>
      <c r="C56" s="115">
        <f>MODEL!$RI251</f>
        <v/>
      </c>
      <c r="D56" s="61" t="n"/>
      <c r="E56" s="61" t="n"/>
      <c r="G56" s="69">
        <f>Indexes!K56</f>
        <v/>
      </c>
      <c r="H56" s="225">
        <f>Indexes!L56</f>
        <v/>
      </c>
      <c r="I56" s="11">
        <f>Indexes!M56</f>
        <v/>
      </c>
      <c r="J56">
        <f>IF(ROUND(I56,1)&lt;0.9,0,ROUND(I56,1))</f>
        <v/>
      </c>
      <c r="K56">
        <f>IF(ROUND(I56,1)&lt;0.5,0,ROUND(I56,1))</f>
        <v/>
      </c>
      <c r="M56" s="224">
        <f>Indexes!P56</f>
        <v/>
      </c>
      <c r="N56">
        <f>Indexes!Q56</f>
        <v/>
      </c>
      <c r="P56" s="224">
        <f>AE56</f>
        <v/>
      </c>
      <c r="Q56" s="304">
        <f>ROUND(J42/$J$1*($C$136*100),1)</f>
        <v/>
      </c>
      <c r="S56" s="309">
        <f>P56</f>
        <v/>
      </c>
      <c r="T56" s="304">
        <f>ROUND(J42/$J$1*($C$202*100),1)</f>
        <v/>
      </c>
      <c r="V56" s="282">
        <f>Y56</f>
        <v/>
      </c>
      <c r="W56" s="304">
        <f>ROUND(K42/$K$1*($C$202*100),1)</f>
        <v/>
      </c>
      <c r="Y56" s="309">
        <f>P56</f>
        <v/>
      </c>
      <c r="Z56" s="304">
        <f>ROUND(J42/$J$1*($C$181*100),1)</f>
        <v/>
      </c>
      <c r="AB56" s="224">
        <f>AH56</f>
        <v/>
      </c>
      <c r="AC56" s="304">
        <f>ROUND(J42/$J$1*($C$6*100),1)</f>
        <v/>
      </c>
      <c r="AE56" s="224">
        <f>AH56</f>
        <v/>
      </c>
      <c r="AF56" s="304">
        <f>ROUND(J42/$J$1*($C$27*100),1)</f>
        <v/>
      </c>
      <c r="AH56" s="224">
        <f>G42</f>
        <v/>
      </c>
      <c r="AI56" s="304">
        <f>ROUND(J42/$J$1*($C$48*100),1)</f>
        <v/>
      </c>
      <c r="AK56" s="224">
        <f>G41</f>
        <v/>
      </c>
      <c r="AL56" s="304">
        <f>ROUND(J41/$J$1*($C$69*100),1)</f>
        <v/>
      </c>
      <c r="AN56" s="309">
        <f>AQ56</f>
        <v/>
      </c>
      <c r="AO56" s="304">
        <f>ROUND(J41/$J$1*($C$222*100),1)</f>
        <v/>
      </c>
      <c r="AQ56" s="224">
        <f>G41</f>
        <v/>
      </c>
      <c r="AR56" s="304">
        <f>ROUND(J41/$J$1*($C$90*100),1)</f>
        <v/>
      </c>
      <c r="AT56">
        <f>#REF!</f>
        <v/>
      </c>
      <c r="AU56" s="265">
        <f>ROUND(#REF!/#REF!*($C$114*100),1)</f>
        <v/>
      </c>
      <c r="AW56">
        <f>G41</f>
        <v/>
      </c>
      <c r="AX56" s="13">
        <f>ROUND(J41/$J$1*($C$114*100),1)</f>
        <v/>
      </c>
      <c r="BE56" s="283" t="n"/>
      <c r="BH56" s="283" t="n"/>
    </row>
    <row r="57" ht="15" customHeight="1" thickBot="1">
      <c r="B57" s="32" t="inlineStr">
        <is>
          <t>SHY</t>
        </is>
      </c>
      <c r="C57" s="115">
        <f>MODEL!$RI252</f>
        <v/>
      </c>
      <c r="D57" s="61" t="n"/>
      <c r="E57" s="61" t="n"/>
      <c r="G57" s="69">
        <f>Indexes!K57</f>
        <v/>
      </c>
      <c r="H57" s="225">
        <f>Indexes!L57</f>
        <v/>
      </c>
      <c r="I57" s="11">
        <f>Indexes!M57</f>
        <v/>
      </c>
      <c r="J57">
        <f>IF(ROUND(I57,1)&lt;0.9,0,ROUND(I57,1))</f>
        <v/>
      </c>
      <c r="K57">
        <f>IF(ROUND(I57,1)&lt;0.5,0,ROUND(I57,1))</f>
        <v/>
      </c>
      <c r="M57" s="224">
        <f>Indexes!P57</f>
        <v/>
      </c>
      <c r="N57">
        <f>Indexes!Q57</f>
        <v/>
      </c>
      <c r="P57" s="224">
        <f>AE57</f>
        <v/>
      </c>
      <c r="Q57" s="304">
        <f>ROUND(J43/$J$1*($C$136*100),1)</f>
        <v/>
      </c>
      <c r="S57" s="309">
        <f>P57</f>
        <v/>
      </c>
      <c r="T57" s="304">
        <f>ROUND(J43/$J$1*($C$202*100),1)</f>
        <v/>
      </c>
      <c r="V57" s="282">
        <f>Y57</f>
        <v/>
      </c>
      <c r="W57" s="304">
        <f>ROUND(K43/$K$1*($C$202*100),1)</f>
        <v/>
      </c>
      <c r="Y57" s="309">
        <f>P57</f>
        <v/>
      </c>
      <c r="Z57" s="304">
        <f>ROUND(J43/$J$1*($C$181*100),1)</f>
        <v/>
      </c>
      <c r="AB57" s="224">
        <f>AH57</f>
        <v/>
      </c>
      <c r="AC57" s="304">
        <f>ROUND(J43/$J$1*($C$6*100),1)</f>
        <v/>
      </c>
      <c r="AE57" s="224">
        <f>AH57</f>
        <v/>
      </c>
      <c r="AF57" s="304">
        <f>ROUND(J43/$J$1*($C$27*100),1)</f>
        <v/>
      </c>
      <c r="AH57" s="224">
        <f>G43</f>
        <v/>
      </c>
      <c r="AI57" s="304">
        <f>ROUND(J43/$J$1*($C$48*100),1)</f>
        <v/>
      </c>
      <c r="AK57" s="224">
        <f>G42</f>
        <v/>
      </c>
      <c r="AL57" s="304">
        <f>ROUND(J42/$J$1*($C$69*100),1)</f>
        <v/>
      </c>
      <c r="AN57" s="309">
        <f>AQ57</f>
        <v/>
      </c>
      <c r="AO57" s="304">
        <f>ROUND(J42/$J$1*($C$222*100),1)</f>
        <v/>
      </c>
      <c r="AQ57" s="224">
        <f>G42</f>
        <v/>
      </c>
      <c r="AR57" s="304">
        <f>ROUND(J42/$J$1*($C$90*100),1)</f>
        <v/>
      </c>
      <c r="AT57">
        <f>#REF!</f>
        <v/>
      </c>
      <c r="AU57" s="265">
        <f>ROUND(#REF!/#REF!*($C$114*100),1)</f>
        <v/>
      </c>
      <c r="AW57">
        <f>G42</f>
        <v/>
      </c>
      <c r="AX57" s="13">
        <f>ROUND(J42/$J$1*($C$114*100),1)</f>
        <v/>
      </c>
      <c r="BE57" s="283" t="n"/>
      <c r="BH57" s="283" t="n"/>
    </row>
    <row r="58" ht="15" customHeight="1" thickBot="1">
      <c r="B58" t="inlineStr">
        <is>
          <t>U.S. Govt UST</t>
        </is>
      </c>
      <c r="C58" s="115">
        <f>0.98-SUM(C48:C57)</f>
        <v/>
      </c>
      <c r="D58" s="61" t="n"/>
      <c r="E58" s="61" t="n"/>
      <c r="G58" s="69">
        <f>Indexes!K58</f>
        <v/>
      </c>
      <c r="H58" s="225">
        <f>Indexes!L58</f>
        <v/>
      </c>
      <c r="I58" s="11">
        <f>Indexes!M58</f>
        <v/>
      </c>
      <c r="J58">
        <f>IF(ROUND(I58,1)&lt;0.9,0,ROUND(I58,1))</f>
        <v/>
      </c>
      <c r="K58">
        <f>IF(ROUND(I58,1)&lt;0.5,0,ROUND(I58,1))</f>
        <v/>
      </c>
      <c r="M58" s="224">
        <f>Indexes!P58</f>
        <v/>
      </c>
      <c r="N58">
        <f>Indexes!Q58</f>
        <v/>
      </c>
      <c r="P58" s="224">
        <f>AE58</f>
        <v/>
      </c>
      <c r="Q58" s="304">
        <f>ROUND(J44/$J$1*($C$136*100),1)</f>
        <v/>
      </c>
      <c r="S58" s="309">
        <f>P58</f>
        <v/>
      </c>
      <c r="T58" s="304">
        <f>ROUND(J44/$J$1*($C$202*100),1)</f>
        <v/>
      </c>
      <c r="V58" s="282">
        <f>Y58</f>
        <v/>
      </c>
      <c r="W58" s="304">
        <f>ROUND(K44/$K$1*($C$202*100),1)</f>
        <v/>
      </c>
      <c r="Y58" s="309">
        <f>P58</f>
        <v/>
      </c>
      <c r="Z58" s="304">
        <f>ROUND(J44/$J$1*($C$181*100),1)</f>
        <v/>
      </c>
      <c r="AB58" s="224">
        <f>AH58</f>
        <v/>
      </c>
      <c r="AC58" s="304">
        <f>ROUND(J44/$J$1*($C$6*100),1)</f>
        <v/>
      </c>
      <c r="AE58" s="224">
        <f>AH58</f>
        <v/>
      </c>
      <c r="AF58" s="304">
        <f>ROUND(J44/$J$1*($C$27*100),1)</f>
        <v/>
      </c>
      <c r="AH58" s="224">
        <f>G44</f>
        <v/>
      </c>
      <c r="AI58" s="304">
        <f>ROUND(J44/$J$1*($C$48*100),1)</f>
        <v/>
      </c>
      <c r="AK58" s="224">
        <f>G43</f>
        <v/>
      </c>
      <c r="AL58" s="304">
        <f>ROUND(J43/$J$1*($C$69*100),1)</f>
        <v/>
      </c>
      <c r="AN58" s="309">
        <f>AQ58</f>
        <v/>
      </c>
      <c r="AO58" s="304">
        <f>ROUND(J43/$J$1*($C$222*100),1)</f>
        <v/>
      </c>
      <c r="AQ58" s="224">
        <f>G43</f>
        <v/>
      </c>
      <c r="AR58" s="304">
        <f>ROUND(J43/$J$1*($C$90*100),1)</f>
        <v/>
      </c>
      <c r="AT58">
        <f>#REF!</f>
        <v/>
      </c>
      <c r="AU58" s="265">
        <f>ROUND(#REF!/#REF!*($C$114*100),1)</f>
        <v/>
      </c>
      <c r="AW58">
        <f>G43</f>
        <v/>
      </c>
      <c r="AX58" s="13">
        <f>ROUND(J43/$J$1*($C$114*100),1)</f>
        <v/>
      </c>
      <c r="BE58" s="283" t="n"/>
      <c r="BH58" s="283" t="n"/>
    </row>
    <row r="59" ht="15" customHeight="1" thickBot="1">
      <c r="B59" s="85" t="inlineStr">
        <is>
          <t>OPER/SHV/BIL/FLOT/JPST 10% max</t>
        </is>
      </c>
      <c r="G59" s="69">
        <f>Indexes!K59</f>
        <v/>
      </c>
      <c r="H59" s="225">
        <f>Indexes!L59</f>
        <v/>
      </c>
      <c r="I59" s="11">
        <f>Indexes!M59</f>
        <v/>
      </c>
      <c r="J59">
        <f>IF(ROUND(I59,1)&lt;0.9,0,ROUND(I59,1))</f>
        <v/>
      </c>
      <c r="K59">
        <f>IF(ROUND(I59,1)&lt;0.5,0,ROUND(I59,1))</f>
        <v/>
      </c>
      <c r="M59" s="224">
        <f>Indexes!P59</f>
        <v/>
      </c>
      <c r="N59">
        <f>Indexes!Q59</f>
        <v/>
      </c>
      <c r="P59" s="224">
        <f>AE59</f>
        <v/>
      </c>
      <c r="Q59" s="304">
        <f>ROUND(J45/$J$1*($C$136*100),1)</f>
        <v/>
      </c>
      <c r="S59" s="309">
        <f>P59</f>
        <v/>
      </c>
      <c r="T59" s="304">
        <f>ROUND(J45/$J$1*($C$202*100),1)</f>
        <v/>
      </c>
      <c r="V59" s="282">
        <f>Y59</f>
        <v/>
      </c>
      <c r="W59" s="304">
        <f>ROUND(K45/$K$1*($C$202*100),1)</f>
        <v/>
      </c>
      <c r="Y59" s="309">
        <f>P59</f>
        <v/>
      </c>
      <c r="Z59" s="304">
        <f>ROUND(J45/$J$1*($C$181*100),1)</f>
        <v/>
      </c>
      <c r="AB59" s="224">
        <f>AH59</f>
        <v/>
      </c>
      <c r="AC59" s="304">
        <f>ROUND(J45/$J$1*($C$6*100),1)</f>
        <v/>
      </c>
      <c r="AE59" s="224">
        <f>AH59</f>
        <v/>
      </c>
      <c r="AF59" s="304">
        <f>ROUND(J45/$J$1*($C$27*100),1)</f>
        <v/>
      </c>
      <c r="AH59" s="224">
        <f>G45</f>
        <v/>
      </c>
      <c r="AI59" s="304">
        <f>ROUND(J45/$J$1*($C$48*100),1)</f>
        <v/>
      </c>
      <c r="AK59" s="224">
        <f>G44</f>
        <v/>
      </c>
      <c r="AL59" s="304">
        <f>ROUND(J44/$J$1*($C$69*100),1)</f>
        <v/>
      </c>
      <c r="AN59" s="309">
        <f>AQ59</f>
        <v/>
      </c>
      <c r="AO59" s="304">
        <f>ROUND(J44/$J$1*($C$222*100),1)</f>
        <v/>
      </c>
      <c r="AQ59" s="224">
        <f>G44</f>
        <v/>
      </c>
      <c r="AR59" s="304">
        <f>ROUND(J44/$J$1*($C$90*100),1)</f>
        <v/>
      </c>
      <c r="AT59">
        <f>#REF!</f>
        <v/>
      </c>
      <c r="AU59" s="265">
        <f>ROUND(#REF!/#REF!*($C$114*100),1)</f>
        <v/>
      </c>
      <c r="AW59">
        <f>G44</f>
        <v/>
      </c>
      <c r="AX59" s="13">
        <f>ROUND(J44/$J$1*($C$114*100),1)</f>
        <v/>
      </c>
      <c r="BE59" s="283" t="n"/>
    </row>
    <row r="60" ht="15" customHeight="1" thickBot="1">
      <c r="B60" s="33" t="inlineStr">
        <is>
          <t>Cash</t>
        </is>
      </c>
      <c r="C60" s="114" t="n">
        <v>0.02</v>
      </c>
      <c r="D60" s="61" t="n"/>
      <c r="E60" s="61" t="n"/>
      <c r="G60" s="69">
        <f>Indexes!K60</f>
        <v/>
      </c>
      <c r="H60" s="225">
        <f>Indexes!L60</f>
        <v/>
      </c>
      <c r="I60" s="11">
        <f>Indexes!M60</f>
        <v/>
      </c>
      <c r="J60">
        <f>IF(ROUND(I60,1)&lt;0.9,0,ROUND(I60,1))</f>
        <v/>
      </c>
      <c r="K60">
        <f>IF(ROUND(I60,1)&lt;0.5,0,ROUND(I60,1))</f>
        <v/>
      </c>
      <c r="M60" s="224">
        <f>Indexes!P60</f>
        <v/>
      </c>
      <c r="N60">
        <f>Indexes!Q60</f>
        <v/>
      </c>
      <c r="P60" s="224">
        <f>AE60</f>
        <v/>
      </c>
      <c r="Q60" s="304">
        <f>ROUND(J46/$J$1*($C$136*100),1)</f>
        <v/>
      </c>
      <c r="S60" s="309">
        <f>P60</f>
        <v/>
      </c>
      <c r="T60" s="304">
        <f>ROUND(J46/$J$1*($C$202*100),1)</f>
        <v/>
      </c>
      <c r="V60" s="282">
        <f>Y60</f>
        <v/>
      </c>
      <c r="W60" s="304">
        <f>ROUND(K46/$K$1*($C$202*100),1)</f>
        <v/>
      </c>
      <c r="Y60" s="309">
        <f>P60</f>
        <v/>
      </c>
      <c r="Z60" s="304">
        <f>ROUND(J46/$J$1*($C$181*100),1)</f>
        <v/>
      </c>
      <c r="AB60" s="224">
        <f>AH60</f>
        <v/>
      </c>
      <c r="AC60" s="304">
        <f>ROUND(J46/$J$1*($C$6*100),1)</f>
        <v/>
      </c>
      <c r="AE60" s="224">
        <f>AH60</f>
        <v/>
      </c>
      <c r="AF60" s="304">
        <f>ROUND(J46/$J$1*($C$27*100),1)</f>
        <v/>
      </c>
      <c r="AH60" s="224">
        <f>G46</f>
        <v/>
      </c>
      <c r="AI60" s="304">
        <f>ROUND(J46/$J$1*($C$48*100),1)</f>
        <v/>
      </c>
      <c r="AK60" s="224">
        <f>G45</f>
        <v/>
      </c>
      <c r="AL60" s="304">
        <f>ROUND(J45/$J$1*($C$69*100),1)</f>
        <v/>
      </c>
      <c r="AN60" s="309">
        <f>AQ60</f>
        <v/>
      </c>
      <c r="AO60" s="304">
        <f>ROUND(J45/$J$1*($C$222*100),1)</f>
        <v/>
      </c>
      <c r="AQ60" s="224">
        <f>G45</f>
        <v/>
      </c>
      <c r="AR60" s="304">
        <f>ROUND(J45/$J$1*($C$90*100),1)</f>
        <v/>
      </c>
      <c r="AT60">
        <f>#REF!</f>
        <v/>
      </c>
      <c r="AU60" s="265">
        <f>ROUND(#REF!/#REF!*($C$114*100),1)</f>
        <v/>
      </c>
      <c r="AW60">
        <f>G45</f>
        <v/>
      </c>
      <c r="AX60" s="13">
        <f>ROUND(J45/$J$1*($C$114*100),1)</f>
        <v/>
      </c>
      <c r="BE60" s="283" t="n"/>
    </row>
    <row r="61" ht="15" customHeight="1" thickBot="1">
      <c r="B61" s="33" t="n"/>
      <c r="C61" s="33" t="n"/>
      <c r="D61" s="33" t="n"/>
      <c r="E61" s="33" t="n"/>
      <c r="G61" s="69">
        <f>Indexes!K61</f>
        <v/>
      </c>
      <c r="H61" s="225">
        <f>Indexes!L61</f>
        <v/>
      </c>
      <c r="I61" s="11">
        <f>Indexes!M61</f>
        <v/>
      </c>
      <c r="J61">
        <f>IF(ROUND(I61,1)&lt;0.9,0,ROUND(I61,1))</f>
        <v/>
      </c>
      <c r="K61">
        <f>IF(ROUND(I61,1)&lt;0.5,0,ROUND(I61,1))</f>
        <v/>
      </c>
      <c r="M61" s="224">
        <f>Indexes!P61</f>
        <v/>
      </c>
      <c r="N61">
        <f>Indexes!Q61</f>
        <v/>
      </c>
      <c r="P61" s="224">
        <f>AE61</f>
        <v/>
      </c>
      <c r="Q61" s="304">
        <f>ROUND(J47/$J$1*($C$136*100),1)</f>
        <v/>
      </c>
      <c r="S61" s="309">
        <f>P61</f>
        <v/>
      </c>
      <c r="T61" s="304">
        <f>ROUND(J47/$J$1*($C$202*100),1)</f>
        <v/>
      </c>
      <c r="V61" s="282">
        <f>Y61</f>
        <v/>
      </c>
      <c r="W61" s="304">
        <f>ROUND(K47/$K$1*($C$202*100),1)</f>
        <v/>
      </c>
      <c r="Y61" s="309">
        <f>P61</f>
        <v/>
      </c>
      <c r="Z61" s="304">
        <f>ROUND(J47/$J$1*($C$181*100),1)</f>
        <v/>
      </c>
      <c r="AB61" s="224">
        <f>AH61</f>
        <v/>
      </c>
      <c r="AC61" s="304">
        <f>ROUND(J47/$J$1*($C$6*100),1)</f>
        <v/>
      </c>
      <c r="AE61" s="224">
        <f>AH61</f>
        <v/>
      </c>
      <c r="AF61" s="304">
        <f>ROUND(J47/$J$1*($C$27*100),1)</f>
        <v/>
      </c>
      <c r="AH61" s="224">
        <f>G47</f>
        <v/>
      </c>
      <c r="AI61" s="304">
        <f>ROUND(J47/$J$1*($C$48*100),1)</f>
        <v/>
      </c>
      <c r="AK61" s="224">
        <f>G46</f>
        <v/>
      </c>
      <c r="AL61" s="304">
        <f>ROUND(J46/$J$1*($C$69*100),1)</f>
        <v/>
      </c>
      <c r="AN61" s="309">
        <f>AQ61</f>
        <v/>
      </c>
      <c r="AO61" s="304">
        <f>ROUND(J46/$J$1*($C$222*100),1)</f>
        <v/>
      </c>
      <c r="AQ61" s="224">
        <f>G46</f>
        <v/>
      </c>
      <c r="AR61" s="304">
        <f>ROUND(J46/$J$1*($C$90*100),1)</f>
        <v/>
      </c>
      <c r="AT61">
        <f>#REF!</f>
        <v/>
      </c>
      <c r="AU61" s="265">
        <f>ROUND(#REF!/#REF!*($C$114*100),1)</f>
        <v/>
      </c>
      <c r="AW61">
        <f>G46</f>
        <v/>
      </c>
      <c r="AX61" s="13">
        <f>ROUND(J46/$J$1*($C$114*100),1)</f>
        <v/>
      </c>
    </row>
    <row r="62" ht="15" customHeight="1" thickBot="1">
      <c r="B62" s="33" t="inlineStr">
        <is>
          <t>Total</t>
        </is>
      </c>
      <c r="C62" s="48">
        <f>SUM(C47:C60)</f>
        <v/>
      </c>
      <c r="D62" s="33" t="n"/>
      <c r="E62" s="46" t="n"/>
      <c r="G62" s="69">
        <f>Indexes!K62</f>
        <v/>
      </c>
      <c r="H62" s="225">
        <f>Indexes!L62</f>
        <v/>
      </c>
      <c r="I62" s="11">
        <f>Indexes!M62</f>
        <v/>
      </c>
      <c r="J62">
        <f>IF(ROUND(I62,1)&lt;0.9,0,ROUND(I62,1))</f>
        <v/>
      </c>
      <c r="K62">
        <f>IF(ROUND(I62,1)&lt;0.5,0,ROUND(I62,1))</f>
        <v/>
      </c>
      <c r="M62" s="224">
        <f>Indexes!P62</f>
        <v/>
      </c>
      <c r="N62">
        <f>Indexes!Q62</f>
        <v/>
      </c>
      <c r="P62" s="224">
        <f>AE62</f>
        <v/>
      </c>
      <c r="Q62" s="304">
        <f>ROUND(J48/$J$1*($C$136*100),1)</f>
        <v/>
      </c>
      <c r="S62" s="309">
        <f>P62</f>
        <v/>
      </c>
      <c r="T62" s="304">
        <f>ROUND(J48/$J$1*($C$202*100),1)</f>
        <v/>
      </c>
      <c r="V62" s="282">
        <f>Y62</f>
        <v/>
      </c>
      <c r="W62" s="304">
        <f>ROUND(K48/$K$1*($C$202*100),1)</f>
        <v/>
      </c>
      <c r="Y62" s="309">
        <f>P62</f>
        <v/>
      </c>
      <c r="Z62" s="304">
        <f>ROUND(J48/$J$1*($C$181*100),1)</f>
        <v/>
      </c>
      <c r="AB62" s="224">
        <f>AH62</f>
        <v/>
      </c>
      <c r="AC62" s="304">
        <f>ROUND(J48/$J$1*($C$6*100),1)</f>
        <v/>
      </c>
      <c r="AE62" s="224">
        <f>AH62</f>
        <v/>
      </c>
      <c r="AF62" s="304">
        <f>ROUND(J48/$J$1*($C$27*100),1)</f>
        <v/>
      </c>
      <c r="AH62" s="224">
        <f>G48</f>
        <v/>
      </c>
      <c r="AI62" s="304">
        <f>ROUND(J48/$J$1*($C$48*100),1)</f>
        <v/>
      </c>
      <c r="AK62" s="224">
        <f>G47</f>
        <v/>
      </c>
      <c r="AL62" s="304">
        <f>ROUND(J47/$J$1*($C$69*100),1)</f>
        <v/>
      </c>
      <c r="AN62" s="309">
        <f>AQ62</f>
        <v/>
      </c>
      <c r="AO62" s="304">
        <f>ROUND(J47/$J$1*($C$222*100),1)</f>
        <v/>
      </c>
      <c r="AQ62" s="224">
        <f>G47</f>
        <v/>
      </c>
      <c r="AR62" s="304">
        <f>ROUND(J47/$J$1*($C$90*100),1)</f>
        <v/>
      </c>
      <c r="AT62">
        <f>#REF!</f>
        <v/>
      </c>
      <c r="AU62" s="265">
        <f>ROUND(#REF!/#REF!*($C$114*100),1)</f>
        <v/>
      </c>
      <c r="AW62">
        <f>G47</f>
        <v/>
      </c>
      <c r="AX62" s="13">
        <f>ROUND(J47/$J$1*($C$114*100),1)</f>
        <v/>
      </c>
    </row>
    <row r="63" ht="26.5" customHeight="1" thickBot="1">
      <c r="G63" s="69">
        <f>Indexes!K63</f>
        <v/>
      </c>
      <c r="H63" s="225">
        <f>Indexes!L63</f>
        <v/>
      </c>
      <c r="I63" s="11">
        <f>Indexes!M63</f>
        <v/>
      </c>
      <c r="J63">
        <f>IF(ROUND(I63,1)&lt;0.9,0,ROUND(I63,1))</f>
        <v/>
      </c>
      <c r="K63">
        <f>IF(ROUND(I63,1)&lt;0.5,0,ROUND(I63,1))</f>
        <v/>
      </c>
      <c r="M63" s="224">
        <f>Indexes!P63</f>
        <v/>
      </c>
      <c r="N63">
        <f>Indexes!Q63</f>
        <v/>
      </c>
      <c r="P63" s="224">
        <f>AE63</f>
        <v/>
      </c>
      <c r="Q63" s="304">
        <f>ROUND(J49/$J$1*($C$136*100),1)</f>
        <v/>
      </c>
      <c r="S63" s="309">
        <f>P63</f>
        <v/>
      </c>
      <c r="T63" s="304">
        <f>ROUND(J49/$J$1*($C$202*100),1)</f>
        <v/>
      </c>
      <c r="V63" s="282">
        <f>Y63</f>
        <v/>
      </c>
      <c r="W63" s="304">
        <f>ROUND(K49/$K$1*($C$202*100),1)</f>
        <v/>
      </c>
      <c r="Y63" s="309">
        <f>P63</f>
        <v/>
      </c>
      <c r="Z63" s="304">
        <f>ROUND(J49/$J$1*($C$181*100),1)</f>
        <v/>
      </c>
      <c r="AB63" s="224">
        <f>AH63</f>
        <v/>
      </c>
      <c r="AC63" s="304">
        <f>ROUND(J49/$J$1*($C$6*100),1)</f>
        <v/>
      </c>
      <c r="AE63" s="224">
        <f>AH63</f>
        <v/>
      </c>
      <c r="AF63" s="304">
        <f>ROUND(J49/$J$1*($C$27*100),1)</f>
        <v/>
      </c>
      <c r="AH63" s="224">
        <f>G49</f>
        <v/>
      </c>
      <c r="AI63" s="304">
        <f>ROUND(J49/$J$1*($C$48*100),1)</f>
        <v/>
      </c>
      <c r="AK63" s="224">
        <f>G48</f>
        <v/>
      </c>
      <c r="AL63" s="304">
        <f>ROUND(J48/$J$1*($C$69*100),1)</f>
        <v/>
      </c>
      <c r="AN63" s="309">
        <f>AQ63</f>
        <v/>
      </c>
      <c r="AO63" s="304">
        <f>ROUND(J48/$J$1*($C$222*100),1)</f>
        <v/>
      </c>
      <c r="AQ63" s="224">
        <f>G48</f>
        <v/>
      </c>
      <c r="AR63" s="304">
        <f>ROUND(J48/$J$1*($C$90*100),1)</f>
        <v/>
      </c>
      <c r="AT63">
        <f>#REF!</f>
        <v/>
      </c>
      <c r="AU63" s="265">
        <f>ROUND(#REF!/#REF!*($C$114*100),1)</f>
        <v/>
      </c>
      <c r="AW63">
        <f>G48</f>
        <v/>
      </c>
      <c r="AX63" s="13">
        <f>ROUND(J48/$J$1*($C$114*100),1)</f>
        <v/>
      </c>
    </row>
    <row r="64" ht="15" customHeight="1" thickBot="1">
      <c r="G64" s="69">
        <f>Indexes!K64</f>
        <v/>
      </c>
      <c r="H64" s="225">
        <f>Indexes!L64</f>
        <v/>
      </c>
      <c r="I64" s="11">
        <f>Indexes!M64</f>
        <v/>
      </c>
      <c r="J64">
        <f>IF(ROUND(I64,1)&lt;0.9,0,ROUND(I64,1))</f>
        <v/>
      </c>
      <c r="K64">
        <f>IF(ROUND(I64,1)&lt;0.5,0,ROUND(I64,1))</f>
        <v/>
      </c>
      <c r="M64" s="224">
        <f>Indexes!P64</f>
        <v/>
      </c>
      <c r="N64">
        <f>Indexes!Q64</f>
        <v/>
      </c>
      <c r="P64" s="224">
        <f>AE64</f>
        <v/>
      </c>
      <c r="Q64" s="304">
        <f>ROUND(J50/$J$1*($C$136*100),1)</f>
        <v/>
      </c>
      <c r="S64" s="309">
        <f>P64</f>
        <v/>
      </c>
      <c r="T64" s="304">
        <f>ROUND(J50/$J$1*($C$202*100),1)</f>
        <v/>
      </c>
      <c r="V64" s="282">
        <f>Y64</f>
        <v/>
      </c>
      <c r="W64" s="304">
        <f>ROUND(K50/$K$1*($C$202*100),1)</f>
        <v/>
      </c>
      <c r="Y64" s="309">
        <f>P64</f>
        <v/>
      </c>
      <c r="Z64" s="304">
        <f>ROUND(J50/$J$1*($C$181*100),1)</f>
        <v/>
      </c>
      <c r="AB64" s="224">
        <f>AH64</f>
        <v/>
      </c>
      <c r="AC64" s="304">
        <f>ROUND(J50/$J$1*($C$6*100),1)</f>
        <v/>
      </c>
      <c r="AE64" s="224">
        <f>AH64</f>
        <v/>
      </c>
      <c r="AF64" s="304">
        <f>ROUND(J50/$J$1*($C$27*100),1)</f>
        <v/>
      </c>
      <c r="AH64" s="224">
        <f>G50</f>
        <v/>
      </c>
      <c r="AI64" s="304">
        <f>ROUND(J50/$J$1*($C$48*100),1)</f>
        <v/>
      </c>
      <c r="AK64" s="224">
        <f>G49</f>
        <v/>
      </c>
      <c r="AL64" s="304">
        <f>ROUND(J49/$J$1*($C$69*100),1)</f>
        <v/>
      </c>
      <c r="AN64" s="309">
        <f>AQ64</f>
        <v/>
      </c>
      <c r="AO64" s="304">
        <f>ROUND(J49/$J$1*($C$222*100),1)</f>
        <v/>
      </c>
      <c r="AQ64" s="224">
        <f>G49</f>
        <v/>
      </c>
      <c r="AR64" s="304">
        <f>ROUND(J49/$J$1*($C$90*100),1)</f>
        <v/>
      </c>
      <c r="AT64">
        <f>#REF!</f>
        <v/>
      </c>
      <c r="AU64" s="265">
        <f>ROUND(#REF!/#REF!*($C$114*100),1)</f>
        <v/>
      </c>
      <c r="AW64">
        <f>G49</f>
        <v/>
      </c>
      <c r="AX64" s="13">
        <f>ROUND(J49/$J$1*($C$114*100),1)</f>
        <v/>
      </c>
    </row>
    <row r="65" ht="15" customHeight="1" thickBot="1">
      <c r="B65" s="149" t="inlineStr">
        <is>
          <t>USRT WEIGHT ROLLS INTO SPTM WEIGHT</t>
        </is>
      </c>
      <c r="C65" s="149" t="n"/>
      <c r="D65" s="149" t="n"/>
      <c r="E65" s="150" t="n"/>
      <c r="G65" s="69">
        <f>Indexes!K65</f>
        <v/>
      </c>
      <c r="H65" s="225">
        <f>Indexes!L65</f>
        <v/>
      </c>
      <c r="I65" s="11">
        <f>Indexes!M65</f>
        <v/>
      </c>
      <c r="J65">
        <f>IF(ROUND(I65,1)&lt;0.9,0,ROUND(I65,1))</f>
        <v/>
      </c>
      <c r="K65">
        <f>IF(ROUND(I65,1)&lt;0.5,0,ROUND(I65,1))</f>
        <v/>
      </c>
      <c r="M65" s="224">
        <f>Indexes!P65</f>
        <v/>
      </c>
      <c r="N65">
        <f>Indexes!Q65</f>
        <v/>
      </c>
      <c r="P65" s="224">
        <f>AE65</f>
        <v/>
      </c>
      <c r="Q65" s="304">
        <f>ROUND(J51/$J$1*($C$136*100),1)</f>
        <v/>
      </c>
      <c r="S65" s="309">
        <f>P65</f>
        <v/>
      </c>
      <c r="T65" s="304">
        <f>ROUND(J51/$J$1*($C$202*100),1)</f>
        <v/>
      </c>
      <c r="V65" s="282">
        <f>Y65</f>
        <v/>
      </c>
      <c r="W65" s="304">
        <f>ROUND(K51/$K$1*($C$202*100),1)</f>
        <v/>
      </c>
      <c r="Y65" s="309">
        <f>P65</f>
        <v/>
      </c>
      <c r="Z65" s="304">
        <f>ROUND(J51/$J$1*($C$181*100),1)</f>
        <v/>
      </c>
      <c r="AB65" s="224">
        <f>AH65</f>
        <v/>
      </c>
      <c r="AC65" s="304">
        <f>ROUND(J51/$J$1*($C$6*100),1)</f>
        <v/>
      </c>
      <c r="AE65" s="224">
        <f>AH65</f>
        <v/>
      </c>
      <c r="AF65" s="304">
        <f>ROUND(J51/$J$1*($C$27*100),1)</f>
        <v/>
      </c>
      <c r="AH65" s="224">
        <f>G51</f>
        <v/>
      </c>
      <c r="AI65" s="304">
        <f>ROUND(J51/$J$1*($C$48*100),1)</f>
        <v/>
      </c>
      <c r="AK65" s="224">
        <f>G50</f>
        <v/>
      </c>
      <c r="AL65" s="304">
        <f>ROUND(J50/$J$1*($C$69*100),1)</f>
        <v/>
      </c>
      <c r="AN65" s="309">
        <f>AQ65</f>
        <v/>
      </c>
      <c r="AO65" s="304">
        <f>ROUND(J50/$J$1*($C$222*100),1)</f>
        <v/>
      </c>
      <c r="AQ65" s="224">
        <f>G50</f>
        <v/>
      </c>
      <c r="AR65" s="304">
        <f>ROUND(J50/$J$1*($C$90*100),1)</f>
        <v/>
      </c>
      <c r="AT65">
        <f>#REF!</f>
        <v/>
      </c>
      <c r="AU65" s="265">
        <f>ROUND(#REF!/#REF!*($C$114*100),1)</f>
        <v/>
      </c>
      <c r="AW65">
        <f>G50</f>
        <v/>
      </c>
      <c r="AX65" s="13">
        <f>ROUND(J50/$J$1*($C$114*100),1)</f>
        <v/>
      </c>
    </row>
    <row r="66" ht="15" customHeight="1" thickBot="1">
      <c r="B66" s="80" t="inlineStr">
        <is>
          <t>SPTM is OEF Indiv Stock Strategy</t>
        </is>
      </c>
      <c r="C66" s="12" t="n"/>
      <c r="D66" s="12" t="n"/>
      <c r="E66" s="12" t="n"/>
      <c r="G66" s="69">
        <f>Indexes!K66</f>
        <v/>
      </c>
      <c r="H66" s="225">
        <f>Indexes!L66</f>
        <v/>
      </c>
      <c r="I66" s="11">
        <f>Indexes!M66</f>
        <v/>
      </c>
      <c r="J66">
        <f>IF(ROUND(I66,1)&lt;0.9,0,ROUND(I66,1))</f>
        <v/>
      </c>
      <c r="K66">
        <f>IF(ROUND(I66,1)&lt;0.5,0,ROUND(I66,1))</f>
        <v/>
      </c>
      <c r="M66" s="224">
        <f>Indexes!P66</f>
        <v/>
      </c>
      <c r="N66">
        <f>Indexes!Q66</f>
        <v/>
      </c>
      <c r="P66" s="224">
        <f>AE66</f>
        <v/>
      </c>
      <c r="Q66" s="304">
        <f>ROUND(J52/$J$1*($C$136*100),1)</f>
        <v/>
      </c>
      <c r="S66" s="309">
        <f>P66</f>
        <v/>
      </c>
      <c r="T66" s="304">
        <f>ROUND(J52/$J$1*($C$202*100),1)</f>
        <v/>
      </c>
      <c r="V66" s="282">
        <f>Y66</f>
        <v/>
      </c>
      <c r="W66" s="304">
        <f>ROUND(K52/$K$1*($C$202*100),1)</f>
        <v/>
      </c>
      <c r="Y66" s="309">
        <f>P66</f>
        <v/>
      </c>
      <c r="Z66" s="304">
        <f>ROUND(J52/$J$1*($C$181*100),1)</f>
        <v/>
      </c>
      <c r="AB66" s="224">
        <f>AH66</f>
        <v/>
      </c>
      <c r="AC66" s="304">
        <f>ROUND(J52/$J$1*($C$6*100),1)</f>
        <v/>
      </c>
      <c r="AE66" s="224">
        <f>AH66</f>
        <v/>
      </c>
      <c r="AF66" s="304">
        <f>ROUND(J52/$J$1*($C$27*100),1)</f>
        <v/>
      </c>
      <c r="AH66" s="224">
        <f>G52</f>
        <v/>
      </c>
      <c r="AI66" s="304">
        <f>ROUND(J52/$J$1*($C$48*100),1)</f>
        <v/>
      </c>
      <c r="AK66" s="224">
        <f>G51</f>
        <v/>
      </c>
      <c r="AL66" s="304">
        <f>ROUND(J51/$J$1*($C$69*100),1)</f>
        <v/>
      </c>
      <c r="AN66" s="309">
        <f>AQ66</f>
        <v/>
      </c>
      <c r="AO66" s="304">
        <f>ROUND(J51/$J$1*($C$222*100),1)</f>
        <v/>
      </c>
      <c r="AQ66" s="224">
        <f>G51</f>
        <v/>
      </c>
      <c r="AR66" s="304">
        <f>ROUND(J51/$J$1*($C$90*100),1)</f>
        <v/>
      </c>
      <c r="AT66">
        <f>#REF!</f>
        <v/>
      </c>
      <c r="AU66" s="265">
        <f>ROUND(#REF!/#REF!*($C$114*100),1)</f>
        <v/>
      </c>
      <c r="AW66">
        <f>G51</f>
        <v/>
      </c>
      <c r="AX66" s="13">
        <f>ROUND(J51/$J$1*($C$114*100),1)</f>
        <v/>
      </c>
    </row>
    <row r="67" ht="15" customHeight="1" thickBot="1">
      <c r="B67" s="23" t="inlineStr">
        <is>
          <t>Dynamic Conservative with Single Stocks</t>
        </is>
      </c>
      <c r="C67" s="33" t="n"/>
      <c r="D67" s="33" t="n"/>
      <c r="E67" s="33" t="n"/>
      <c r="G67" s="69">
        <f>Indexes!K67</f>
        <v/>
      </c>
      <c r="H67" s="225">
        <f>Indexes!L67</f>
        <v/>
      </c>
      <c r="I67" s="11">
        <f>Indexes!M67</f>
        <v/>
      </c>
      <c r="J67">
        <f>IF(ROUND(I67,1)&lt;0.9,0,ROUND(I67,1))</f>
        <v/>
      </c>
      <c r="K67">
        <f>IF(ROUND(I67,1)&lt;0.5,0,ROUND(I67,1))</f>
        <v/>
      </c>
      <c r="M67" s="224">
        <f>Indexes!P67</f>
        <v/>
      </c>
      <c r="N67">
        <f>Indexes!Q67</f>
        <v/>
      </c>
      <c r="P67" s="224">
        <f>AE67</f>
        <v/>
      </c>
      <c r="Q67" s="304">
        <f>ROUND(J53/$J$1*($C$136*100),1)</f>
        <v/>
      </c>
      <c r="S67" s="309">
        <f>P67</f>
        <v/>
      </c>
      <c r="T67" s="304">
        <f>ROUND(J53/$J$1*($C$202*100),1)</f>
        <v/>
      </c>
      <c r="V67" s="282">
        <f>Y67</f>
        <v/>
      </c>
      <c r="W67" s="304">
        <f>ROUND(K53/$K$1*($C$202*100),1)</f>
        <v/>
      </c>
      <c r="Y67" s="309">
        <f>P67</f>
        <v/>
      </c>
      <c r="Z67" s="304">
        <f>ROUND(J53/$J$1*($C$181*100),1)</f>
        <v/>
      </c>
      <c r="AB67" s="224">
        <f>AH67</f>
        <v/>
      </c>
      <c r="AC67" s="304">
        <f>ROUND(J53/$J$1*($C$6*100),1)</f>
        <v/>
      </c>
      <c r="AE67" s="224">
        <f>AH67</f>
        <v/>
      </c>
      <c r="AF67" s="304">
        <f>ROUND(J53/$J$1*($C$27*100),1)</f>
        <v/>
      </c>
      <c r="AH67" s="224">
        <f>G53</f>
        <v/>
      </c>
      <c r="AI67" s="304">
        <f>ROUND(J53/$J$1*($C$48*100),1)</f>
        <v/>
      </c>
      <c r="AK67" s="224">
        <f>G52</f>
        <v/>
      </c>
      <c r="AL67" s="304">
        <f>ROUND(J52/$J$1*($C$69*100),1)</f>
        <v/>
      </c>
      <c r="AN67" s="309">
        <f>AQ67</f>
        <v/>
      </c>
      <c r="AO67" s="304">
        <f>ROUND(J52/$J$1*($C$222*100),1)</f>
        <v/>
      </c>
      <c r="AQ67" s="224">
        <f>G52</f>
        <v/>
      </c>
      <c r="AR67" s="304">
        <f>ROUND(J52/$J$1*($C$90*100),1)</f>
        <v/>
      </c>
      <c r="AT67">
        <f>#REF!</f>
        <v/>
      </c>
      <c r="AU67" s="265">
        <f>ROUND(#REF!/#REF!*($C$114*100),1)</f>
        <v/>
      </c>
      <c r="AW67">
        <f>G52</f>
        <v/>
      </c>
      <c r="AX67" s="13">
        <f>ROUND(J52/$J$1*($C$114*100),1)</f>
        <v/>
      </c>
    </row>
    <row r="68" ht="15" customHeight="1" thickBot="1">
      <c r="B68" t="inlineStr">
        <is>
          <t>BLUIX</t>
        </is>
      </c>
      <c r="C68" s="3" t="n">
        <v>0</v>
      </c>
      <c r="D68" s="61" t="n"/>
      <c r="E68" s="61" t="n"/>
      <c r="G68" s="69">
        <f>Indexes!K68</f>
        <v/>
      </c>
      <c r="H68" s="225">
        <f>Indexes!L68</f>
        <v/>
      </c>
      <c r="I68" s="11">
        <f>Indexes!M68</f>
        <v/>
      </c>
      <c r="J68">
        <f>IF(ROUND(I68,1)&lt;0.9,0,ROUND(I68,1))</f>
        <v/>
      </c>
      <c r="K68">
        <f>IF(ROUND(I68,1)&lt;0.5,0,ROUND(I68,1))</f>
        <v/>
      </c>
      <c r="M68" s="224">
        <f>Indexes!P68</f>
        <v/>
      </c>
      <c r="N68">
        <f>Indexes!Q68</f>
        <v/>
      </c>
      <c r="P68" s="224">
        <f>AE68</f>
        <v/>
      </c>
      <c r="Q68" s="304">
        <f>ROUND(J54/$J$1*($C$136*100),1)</f>
        <v/>
      </c>
      <c r="S68" s="309">
        <f>P68</f>
        <v/>
      </c>
      <c r="T68" s="304">
        <f>ROUND(J54/$J$1*($C$202*100),1)</f>
        <v/>
      </c>
      <c r="V68" s="282">
        <f>Y68</f>
        <v/>
      </c>
      <c r="W68" s="304">
        <f>ROUND(K54/$K$1*($C$202*100),1)</f>
        <v/>
      </c>
      <c r="Y68" s="309">
        <f>P68</f>
        <v/>
      </c>
      <c r="Z68" s="304">
        <f>ROUND(J54/$J$1*($C$181*100),1)</f>
        <v/>
      </c>
      <c r="AB68" s="224">
        <f>AH68</f>
        <v/>
      </c>
      <c r="AC68" s="304">
        <f>ROUND(J54/$J$1*($C$6*100),1)</f>
        <v/>
      </c>
      <c r="AE68" s="224">
        <f>AH68</f>
        <v/>
      </c>
      <c r="AF68" s="304">
        <f>ROUND(J54/$J$1*($C$27*100),1)</f>
        <v/>
      </c>
      <c r="AH68" s="224">
        <f>G54</f>
        <v/>
      </c>
      <c r="AI68" s="304">
        <f>ROUND(J54/$J$1*($C$48*100),1)</f>
        <v/>
      </c>
      <c r="AK68" s="224">
        <f>G53</f>
        <v/>
      </c>
      <c r="AL68" s="304">
        <f>ROUND(J53/$J$1*($C$69*100),1)</f>
        <v/>
      </c>
      <c r="AN68" s="309">
        <f>AQ68</f>
        <v/>
      </c>
      <c r="AO68" s="304">
        <f>ROUND(J53/$J$1*($C$222*100),1)</f>
        <v/>
      </c>
      <c r="AQ68" s="224">
        <f>G53</f>
        <v/>
      </c>
      <c r="AR68" s="304">
        <f>ROUND(J53/$J$1*($C$90*100),1)</f>
        <v/>
      </c>
      <c r="AT68">
        <f>#REF!</f>
        <v/>
      </c>
      <c r="AU68" s="265">
        <f>ROUND(#REF!/#REF!*($C$114*100),1)</f>
        <v/>
      </c>
      <c r="AW68">
        <f>G53</f>
        <v/>
      </c>
      <c r="AX68" s="13">
        <f>ROUND(J53/$J$1*($C$114*100),1)</f>
        <v/>
      </c>
    </row>
    <row r="69" ht="15" customHeight="1" thickBot="1">
      <c r="B69" s="14" t="inlineStr">
        <is>
          <t>SPTM</t>
        </is>
      </c>
      <c r="C69" s="115">
        <f>MODEL!RI260</f>
        <v/>
      </c>
      <c r="D69" s="61" t="n"/>
      <c r="E69" s="61" t="n"/>
      <c r="G69" s="69">
        <f>Indexes!K69</f>
        <v/>
      </c>
      <c r="H69" s="225">
        <f>Indexes!L69</f>
        <v/>
      </c>
      <c r="I69" s="11">
        <f>Indexes!M69</f>
        <v/>
      </c>
      <c r="J69">
        <f>IF(ROUND(I69,1)&lt;0.9,0,ROUND(I69,1))</f>
        <v/>
      </c>
      <c r="K69">
        <f>IF(ROUND(I69,1)&lt;0.5,0,ROUND(I69,1))</f>
        <v/>
      </c>
      <c r="M69" s="224">
        <f>Indexes!P69</f>
        <v/>
      </c>
      <c r="N69">
        <f>Indexes!Q69</f>
        <v/>
      </c>
      <c r="P69" s="224">
        <f>AE69</f>
        <v/>
      </c>
      <c r="Q69" s="304">
        <f>ROUND(J55/$J$1*($C$136*100),1)</f>
        <v/>
      </c>
      <c r="S69" s="309">
        <f>P69</f>
        <v/>
      </c>
      <c r="T69" s="304">
        <f>ROUND(J55/$J$1*($C$202*100),1)</f>
        <v/>
      </c>
      <c r="V69" s="282">
        <f>Y69</f>
        <v/>
      </c>
      <c r="W69" s="304">
        <f>ROUND(K55/$K$1*($C$202*100),1)</f>
        <v/>
      </c>
      <c r="Y69" s="309">
        <f>P69</f>
        <v/>
      </c>
      <c r="Z69" s="304">
        <f>ROUND(J55/$J$1*($C$181*100),1)</f>
        <v/>
      </c>
      <c r="AB69" s="224">
        <f>AH69</f>
        <v/>
      </c>
      <c r="AC69" s="304">
        <f>ROUND(J55/$J$1*($C$6*100),1)</f>
        <v/>
      </c>
      <c r="AE69" s="224">
        <f>AH69</f>
        <v/>
      </c>
      <c r="AF69" s="304">
        <f>ROUND(J55/$J$1*($C$27*100),1)</f>
        <v/>
      </c>
      <c r="AH69" s="224">
        <f>G55</f>
        <v/>
      </c>
      <c r="AI69" s="304">
        <f>ROUND(J55/$J$1*($C$48*100),1)</f>
        <v/>
      </c>
      <c r="AK69" s="224">
        <f>G54</f>
        <v/>
      </c>
      <c r="AL69" s="304">
        <f>ROUND(J54/$J$1*($C$69*100),1)</f>
        <v/>
      </c>
      <c r="AN69" s="309">
        <f>AQ69</f>
        <v/>
      </c>
      <c r="AO69" s="304">
        <f>ROUND(J54/$J$1*($C$222*100),1)</f>
        <v/>
      </c>
      <c r="AQ69" s="224">
        <f>G54</f>
        <v/>
      </c>
      <c r="AR69" s="304">
        <f>ROUND(J54/$J$1*($C$90*100),1)</f>
        <v/>
      </c>
      <c r="AT69">
        <f>#REF!</f>
        <v/>
      </c>
      <c r="AU69" s="265">
        <f>ROUND(#REF!/#REF!*($C$114*100),1)</f>
        <v/>
      </c>
      <c r="AW69">
        <f>G54</f>
        <v/>
      </c>
      <c r="AX69" s="13">
        <f>ROUND(J54/$J$1*($C$114*100),1)</f>
        <v/>
      </c>
    </row>
    <row r="70" ht="15" customHeight="1" thickBot="1">
      <c r="B70" t="inlineStr">
        <is>
          <t>SPDW</t>
        </is>
      </c>
      <c r="C70" s="115">
        <f>MODEL!RI261/3*2</f>
        <v/>
      </c>
      <c r="D70" s="61" t="n"/>
      <c r="E70" s="61" t="n"/>
      <c r="G70" s="69">
        <f>Indexes!K70</f>
        <v/>
      </c>
      <c r="H70" s="225">
        <f>Indexes!L70</f>
        <v/>
      </c>
      <c r="I70" s="11">
        <f>Indexes!M70</f>
        <v/>
      </c>
      <c r="J70">
        <f>IF(ROUND(I70,1)&lt;0.9,0,ROUND(I70,1))</f>
        <v/>
      </c>
      <c r="K70">
        <f>IF(ROUND(I70,1)&lt;0.5,0,ROUND(I70,1))</f>
        <v/>
      </c>
      <c r="M70" s="224">
        <f>Indexes!P70</f>
        <v/>
      </c>
      <c r="N70">
        <f>Indexes!Q70</f>
        <v/>
      </c>
      <c r="P70" s="224">
        <f>AE70</f>
        <v/>
      </c>
      <c r="Q70" s="304">
        <f>ROUND(J56/$J$1*($C$136*100),1)</f>
        <v/>
      </c>
      <c r="S70" s="309">
        <f>P70</f>
        <v/>
      </c>
      <c r="T70" s="304">
        <f>ROUND(J56/$J$1*($C$202*100),1)</f>
        <v/>
      </c>
      <c r="V70" s="282">
        <f>Y70</f>
        <v/>
      </c>
      <c r="W70" s="304">
        <f>ROUND(K56/$K$1*($C$202*100),1)</f>
        <v/>
      </c>
      <c r="Y70" s="309">
        <f>P70</f>
        <v/>
      </c>
      <c r="Z70" s="304">
        <f>ROUND(J56/$J$1*($C$181*100),1)</f>
        <v/>
      </c>
      <c r="AB70" s="224">
        <f>AH70</f>
        <v/>
      </c>
      <c r="AC70" s="304">
        <f>ROUND(J56/$J$1*($C$6*100),1)</f>
        <v/>
      </c>
      <c r="AE70" s="224">
        <f>AH70</f>
        <v/>
      </c>
      <c r="AF70" s="304">
        <f>ROUND(J56/$J$1*($C$27*100),1)</f>
        <v/>
      </c>
      <c r="AH70" s="224">
        <f>G56</f>
        <v/>
      </c>
      <c r="AI70" s="304">
        <f>ROUND(J56/$J$1*($C$48*100),1)</f>
        <v/>
      </c>
      <c r="AK70" s="224">
        <f>G55</f>
        <v/>
      </c>
      <c r="AL70" s="304">
        <f>ROUND(J55/$J$1*($C$69*100),1)</f>
        <v/>
      </c>
      <c r="AN70" s="309">
        <f>AQ70</f>
        <v/>
      </c>
      <c r="AO70" s="304">
        <f>ROUND(J55/$J$1*($C$222*100),1)</f>
        <v/>
      </c>
      <c r="AQ70" s="224">
        <f>G55</f>
        <v/>
      </c>
      <c r="AR70" s="304">
        <f>ROUND(J55/$J$1*($C$90*100),1)</f>
        <v/>
      </c>
      <c r="AT70">
        <f>#REF!</f>
        <v/>
      </c>
      <c r="AU70" s="265">
        <f>ROUND(#REF!/#REF!*($C$114*100),1)</f>
        <v/>
      </c>
      <c r="AW70">
        <f>G55</f>
        <v/>
      </c>
      <c r="AX70" s="13">
        <f>ROUND(J55/$J$1*($C$114*100),1)</f>
        <v/>
      </c>
    </row>
    <row r="71" ht="15" customHeight="1" thickBot="1">
      <c r="B71" t="inlineStr">
        <is>
          <t>SPEM</t>
        </is>
      </c>
      <c r="C71" s="115">
        <f>MODEL!RI262/3*2</f>
        <v/>
      </c>
      <c r="D71" s="61" t="n"/>
      <c r="E71" s="61" t="n"/>
      <c r="G71" s="69">
        <f>Indexes!K71</f>
        <v/>
      </c>
      <c r="H71" s="225">
        <f>Indexes!L71</f>
        <v/>
      </c>
      <c r="I71" s="11">
        <f>Indexes!M71</f>
        <v/>
      </c>
      <c r="J71">
        <f>IF(ROUND(I71,1)&lt;0.9,0,ROUND(I71,1))</f>
        <v/>
      </c>
      <c r="K71">
        <f>IF(ROUND(I71,1)&lt;0.5,0,ROUND(I71,1))</f>
        <v/>
      </c>
      <c r="M71" s="224">
        <f>Indexes!P71</f>
        <v/>
      </c>
      <c r="N71">
        <f>Indexes!Q71</f>
        <v/>
      </c>
      <c r="P71" s="224">
        <f>AE71</f>
        <v/>
      </c>
      <c r="Q71" s="304">
        <f>ROUND(J57/$J$1*($C$136*100),1)</f>
        <v/>
      </c>
      <c r="S71" s="309">
        <f>P71</f>
        <v/>
      </c>
      <c r="T71" s="304">
        <f>ROUND(J57/$J$1*($C$202*100),1)</f>
        <v/>
      </c>
      <c r="V71" s="282">
        <f>Y71</f>
        <v/>
      </c>
      <c r="W71" s="304">
        <f>ROUND(K57/$K$1*($C$202*100),1)</f>
        <v/>
      </c>
      <c r="Y71" s="309">
        <f>P71</f>
        <v/>
      </c>
      <c r="Z71" s="304">
        <f>ROUND(J57/$J$1*($C$181*100),1)</f>
        <v/>
      </c>
      <c r="AB71" s="224">
        <f>AH71</f>
        <v/>
      </c>
      <c r="AC71" s="304">
        <f>ROUND(J57/$J$1*($C$6*100),1)</f>
        <v/>
      </c>
      <c r="AE71" s="224">
        <f>AH71</f>
        <v/>
      </c>
      <c r="AF71" s="304">
        <f>ROUND(J57/$J$1*($C$27*100),1)</f>
        <v/>
      </c>
      <c r="AH71" s="224">
        <f>G57</f>
        <v/>
      </c>
      <c r="AI71" s="304">
        <f>ROUND(J57/$J$1*($C$48*100),1)</f>
        <v/>
      </c>
      <c r="AK71" s="224">
        <f>G56</f>
        <v/>
      </c>
      <c r="AL71" s="304">
        <f>ROUND(J56/$J$1*($C$69*100),1)</f>
        <v/>
      </c>
      <c r="AN71" s="309">
        <f>AQ71</f>
        <v/>
      </c>
      <c r="AO71" s="304">
        <f>ROUND(J56/$J$1*($C$222*100),1)</f>
        <v/>
      </c>
      <c r="AQ71" s="224">
        <f>G56</f>
        <v/>
      </c>
      <c r="AR71" s="304">
        <f>ROUND(J56/$J$1*($C$90*100),1)</f>
        <v/>
      </c>
      <c r="AT71">
        <f>#REF!</f>
        <v/>
      </c>
      <c r="AU71" s="265">
        <f>ROUND(#REF!/#REF!*($C$114*100),1)</f>
        <v/>
      </c>
      <c r="AW71">
        <f>G56</f>
        <v/>
      </c>
      <c r="AX71" s="13">
        <f>ROUND(J56/$J$1*($C$114*100),1)</f>
        <v/>
      </c>
    </row>
    <row r="72" ht="26.5" customHeight="1" thickBot="1">
      <c r="B72" t="inlineStr">
        <is>
          <t>IDGT</t>
        </is>
      </c>
      <c r="C72" s="115">
        <f>MODEL!RI263</f>
        <v/>
      </c>
      <c r="D72" s="61" t="n"/>
      <c r="E72" s="61" t="n"/>
      <c r="G72" s="69">
        <f>Indexes!K72</f>
        <v/>
      </c>
      <c r="H72" s="225">
        <f>Indexes!L72</f>
        <v/>
      </c>
      <c r="I72" s="11">
        <f>Indexes!M72</f>
        <v/>
      </c>
      <c r="J72">
        <f>IF(ROUND(I72,1)&lt;0.9,0,ROUND(I72,1))</f>
        <v/>
      </c>
      <c r="K72">
        <f>IF(ROUND(I72,1)&lt;0.5,0,ROUND(I72,1))</f>
        <v/>
      </c>
      <c r="M72" s="224">
        <f>Indexes!P72</f>
        <v/>
      </c>
      <c r="N72">
        <f>Indexes!Q72</f>
        <v/>
      </c>
      <c r="P72" s="224">
        <f>AE72</f>
        <v/>
      </c>
      <c r="Q72" s="304">
        <f>ROUND(J58/$J$1*($C$136*100),1)</f>
        <v/>
      </c>
      <c r="S72" s="309">
        <f>P72</f>
        <v/>
      </c>
      <c r="T72" s="304">
        <f>ROUND(J58/$J$1*($C$202*100),1)</f>
        <v/>
      </c>
      <c r="V72" s="282">
        <f>Y72</f>
        <v/>
      </c>
      <c r="W72" s="304">
        <f>ROUND(K58/$K$1*($C$202*100),1)</f>
        <v/>
      </c>
      <c r="Y72" s="309">
        <f>P72</f>
        <v/>
      </c>
      <c r="Z72" s="304">
        <f>ROUND(J58/$J$1*($C$181*100),1)</f>
        <v/>
      </c>
      <c r="AB72" s="224">
        <f>AH72</f>
        <v/>
      </c>
      <c r="AC72" s="304">
        <f>ROUND(J58/$J$1*($C$6*100),1)</f>
        <v/>
      </c>
      <c r="AE72" s="224">
        <f>AH72</f>
        <v/>
      </c>
      <c r="AF72" s="304">
        <f>ROUND(J58/$J$1*($C$27*100),1)</f>
        <v/>
      </c>
      <c r="AH72" s="224">
        <f>G58</f>
        <v/>
      </c>
      <c r="AI72" s="304">
        <f>ROUND(J58/$J$1*($C$48*100),1)</f>
        <v/>
      </c>
      <c r="AK72" s="224">
        <f>G57</f>
        <v/>
      </c>
      <c r="AL72" s="304">
        <f>ROUND(J57/$J$1*($C$69*100),1)</f>
        <v/>
      </c>
      <c r="AN72" s="309">
        <f>AQ72</f>
        <v/>
      </c>
      <c r="AO72" s="304">
        <f>ROUND(J57/$J$1*($C$222*100),1)</f>
        <v/>
      </c>
      <c r="AQ72" s="224">
        <f>G57</f>
        <v/>
      </c>
      <c r="AR72" s="304">
        <f>ROUND(J57/$J$1*($C$90*100),1)</f>
        <v/>
      </c>
      <c r="AT72">
        <f>#REF!</f>
        <v/>
      </c>
      <c r="AU72" s="265">
        <f>ROUND(#REF!/#REF!*($C$114*100),1)</f>
        <v/>
      </c>
      <c r="AW72">
        <f>G57</f>
        <v/>
      </c>
      <c r="AX72" s="13">
        <f>ROUND(J57/$J$1*($C$114*100),1)</f>
        <v/>
      </c>
    </row>
    <row r="73" ht="15" customHeight="1" thickBot="1">
      <c r="B73" t="inlineStr">
        <is>
          <t>SPTL</t>
        </is>
      </c>
      <c r="C73" s="129" t="n">
        <v>0</v>
      </c>
      <c r="D73" s="61" t="n"/>
      <c r="E73" s="61" t="n"/>
      <c r="G73" s="69">
        <f>Indexes!K73</f>
        <v/>
      </c>
      <c r="H73" s="225">
        <f>Indexes!L73</f>
        <v/>
      </c>
      <c r="I73" s="11">
        <f>Indexes!M73</f>
        <v/>
      </c>
      <c r="J73">
        <f>IF(ROUND(I73,1)&lt;0.9,0,ROUND(I73,1))</f>
        <v/>
      </c>
      <c r="K73">
        <f>IF(ROUND(I73,1)&lt;0.5,0,ROUND(I73,1))</f>
        <v/>
      </c>
      <c r="M73" s="224">
        <f>Indexes!P73</f>
        <v/>
      </c>
      <c r="N73">
        <f>Indexes!Q73</f>
        <v/>
      </c>
      <c r="P73" s="224">
        <f>AE73</f>
        <v/>
      </c>
      <c r="Q73" s="304">
        <f>ROUND(J59/$J$1*($C$136*100),1)</f>
        <v/>
      </c>
      <c r="S73" s="309">
        <f>P73</f>
        <v/>
      </c>
      <c r="T73" s="304">
        <f>ROUND(J59/$J$1*($C$202*100),1)</f>
        <v/>
      </c>
      <c r="V73" s="282">
        <f>Y73</f>
        <v/>
      </c>
      <c r="W73" s="304">
        <f>ROUND(K59/$K$1*($C$202*100),1)</f>
        <v/>
      </c>
      <c r="Y73" s="309">
        <f>P73</f>
        <v/>
      </c>
      <c r="Z73" s="304">
        <f>ROUND(J59/$J$1*($C$181*100),1)</f>
        <v/>
      </c>
      <c r="AB73" s="224">
        <f>AH73</f>
        <v/>
      </c>
      <c r="AC73" s="304">
        <f>ROUND(J59/$J$1*($C$6*100),1)</f>
        <v/>
      </c>
      <c r="AE73" s="224">
        <f>AH73</f>
        <v/>
      </c>
      <c r="AF73" s="304">
        <f>ROUND(J59/$J$1*($C$27*100),1)</f>
        <v/>
      </c>
      <c r="AH73" s="224">
        <f>G59</f>
        <v/>
      </c>
      <c r="AI73" s="304">
        <f>ROUND(J59/$J$1*($C$48*100),1)</f>
        <v/>
      </c>
      <c r="AK73" s="224">
        <f>G58</f>
        <v/>
      </c>
      <c r="AL73" s="304">
        <f>ROUND(J58/$J$1*($C$69*100),1)</f>
        <v/>
      </c>
      <c r="AN73" s="309">
        <f>AQ73</f>
        <v/>
      </c>
      <c r="AO73" s="304">
        <f>ROUND(J58/$J$1*($C$222*100),1)</f>
        <v/>
      </c>
      <c r="AQ73" s="224">
        <f>G58</f>
        <v/>
      </c>
      <c r="AR73" s="304">
        <f>ROUND(J58/$J$1*($C$90*100),1)</f>
        <v/>
      </c>
      <c r="AT73">
        <f>#REF!</f>
        <v/>
      </c>
      <c r="AU73" s="265">
        <f>ROUND(#REF!/#REF!*($C$114*100),1)</f>
        <v/>
      </c>
      <c r="AW73">
        <f>G58</f>
        <v/>
      </c>
      <c r="AX73" s="13">
        <f>ROUND(J58/$J$1*($C$114*100),1)</f>
        <v/>
      </c>
    </row>
    <row r="74" ht="15" customHeight="1" thickBot="1">
      <c r="B74" t="inlineStr">
        <is>
          <t>GOVT</t>
        </is>
      </c>
      <c r="C74" s="129" t="n">
        <v>0</v>
      </c>
      <c r="D74" s="61" t="n"/>
      <c r="E74" s="61" t="n"/>
      <c r="G74" s="69">
        <f>Indexes!K74</f>
        <v/>
      </c>
      <c r="H74" s="225">
        <f>Indexes!L74</f>
        <v/>
      </c>
      <c r="I74" s="11">
        <f>Indexes!M74</f>
        <v/>
      </c>
      <c r="J74">
        <f>IF(ROUND(I74,1)&lt;0.9,0,ROUND(I74,1))</f>
        <v/>
      </c>
      <c r="K74">
        <f>IF(ROUND(I74,1)&lt;0.5,0,ROUND(I74,1))</f>
        <v/>
      </c>
      <c r="M74" s="224">
        <f>Indexes!P74</f>
        <v/>
      </c>
      <c r="N74">
        <f>Indexes!Q74</f>
        <v/>
      </c>
      <c r="P74" s="224">
        <f>AE74</f>
        <v/>
      </c>
      <c r="Q74" s="304">
        <f>ROUND(J60/$J$1*($C$136*100),1)</f>
        <v/>
      </c>
      <c r="S74" s="309">
        <f>P74</f>
        <v/>
      </c>
      <c r="T74" s="304">
        <f>ROUND(J60/$J$1*($C$202*100),1)</f>
        <v/>
      </c>
      <c r="V74" s="282">
        <f>Y74</f>
        <v/>
      </c>
      <c r="W74" s="304">
        <f>ROUND(K60/$K$1*($C$202*100),1)</f>
        <v/>
      </c>
      <c r="Y74" s="309">
        <f>P74</f>
        <v/>
      </c>
      <c r="Z74" s="304">
        <f>ROUND(J60/$J$1*($C$181*100),1)</f>
        <v/>
      </c>
      <c r="AB74" s="224">
        <f>AH74</f>
        <v/>
      </c>
      <c r="AC74" s="304">
        <f>ROUND(J60/$J$1*($C$6*100),1)</f>
        <v/>
      </c>
      <c r="AE74" s="224">
        <f>AH74</f>
        <v/>
      </c>
      <c r="AF74" s="304">
        <f>ROUND(J60/$J$1*($C$27*100),1)</f>
        <v/>
      </c>
      <c r="AH74" s="224">
        <f>G60</f>
        <v/>
      </c>
      <c r="AI74" s="304">
        <f>ROUND(J60/$J$1*($C$48*100),1)</f>
        <v/>
      </c>
      <c r="AK74" s="224">
        <f>G59</f>
        <v/>
      </c>
      <c r="AL74" s="304">
        <f>ROUND(J59/$J$1*($C$69*100),1)</f>
        <v/>
      </c>
      <c r="AN74" s="309">
        <f>AQ74</f>
        <v/>
      </c>
      <c r="AO74" s="304">
        <f>ROUND(J59/$J$1*($C$222*100),1)</f>
        <v/>
      </c>
      <c r="AQ74" s="224">
        <f>G59</f>
        <v/>
      </c>
      <c r="AR74" s="304">
        <f>ROUND(J59/$J$1*($C$90*100),1)</f>
        <v/>
      </c>
      <c r="AT74">
        <f>#REF!</f>
        <v/>
      </c>
      <c r="AU74" s="265">
        <f>ROUND(#REF!/#REF!*($C$114*100),1)</f>
        <v/>
      </c>
      <c r="AW74">
        <f>G59</f>
        <v/>
      </c>
      <c r="AX74" s="13">
        <f>ROUND(J59/$J$1*($C$114*100),1)</f>
        <v/>
      </c>
    </row>
    <row r="75" ht="15" customHeight="1" thickBot="1">
      <c r="B75" t="inlineStr">
        <is>
          <t>BWX</t>
        </is>
      </c>
      <c r="C75" s="129" t="n">
        <v>0</v>
      </c>
      <c r="D75" s="61" t="n"/>
      <c r="E75" s="61" t="n"/>
      <c r="G75" s="69">
        <f>Indexes!K75</f>
        <v/>
      </c>
      <c r="H75" s="225">
        <f>Indexes!L75</f>
        <v/>
      </c>
      <c r="I75" s="11">
        <f>Indexes!M75</f>
        <v/>
      </c>
      <c r="J75">
        <f>IF(ROUND(I75,1)&lt;0.9,0,ROUND(I75,1))</f>
        <v/>
      </c>
      <c r="K75">
        <f>IF(ROUND(I75,1)&lt;0.5,0,ROUND(I75,1))</f>
        <v/>
      </c>
      <c r="M75" s="224">
        <f>Indexes!P75</f>
        <v/>
      </c>
      <c r="N75">
        <f>Indexes!Q75</f>
        <v/>
      </c>
      <c r="P75" s="224">
        <f>AE75</f>
        <v/>
      </c>
      <c r="Q75" s="304">
        <f>ROUND(J61/$J$1*($C$136*100),1)</f>
        <v/>
      </c>
      <c r="S75" s="309">
        <f>P75</f>
        <v/>
      </c>
      <c r="T75" s="304">
        <f>ROUND(J61/$J$1*($C$202*100),1)</f>
        <v/>
      </c>
      <c r="V75" s="282">
        <f>Y75</f>
        <v/>
      </c>
      <c r="W75" s="304">
        <f>ROUND(K61/$K$1*($C$202*100),1)</f>
        <v/>
      </c>
      <c r="Y75" s="309">
        <f>P75</f>
        <v/>
      </c>
      <c r="Z75" s="304">
        <f>ROUND(J61/$J$1*($C$181*100),1)</f>
        <v/>
      </c>
      <c r="AB75" s="224">
        <f>AH75</f>
        <v/>
      </c>
      <c r="AC75" s="304">
        <f>ROUND(J61/$J$1*($C$6*100),1)</f>
        <v/>
      </c>
      <c r="AE75" s="224">
        <f>AH75</f>
        <v/>
      </c>
      <c r="AF75" s="304">
        <f>ROUND(J61/$J$1*($C$27*100),1)</f>
        <v/>
      </c>
      <c r="AH75" s="224">
        <f>G61</f>
        <v/>
      </c>
      <c r="AI75" s="304">
        <f>ROUND(J61/$J$1*($C$48*100),1)</f>
        <v/>
      </c>
      <c r="AK75" s="224">
        <f>G60</f>
        <v/>
      </c>
      <c r="AL75" s="304">
        <f>ROUND(J60/$J$1*($C$69*100),1)</f>
        <v/>
      </c>
      <c r="AN75" s="309">
        <f>AQ75</f>
        <v/>
      </c>
      <c r="AO75" s="304">
        <f>ROUND(J60/$J$1*($C$222*100),1)</f>
        <v/>
      </c>
      <c r="AQ75" s="224">
        <f>G60</f>
        <v/>
      </c>
      <c r="AR75" s="304">
        <f>ROUND(J60/$J$1*($C$90*100),1)</f>
        <v/>
      </c>
      <c r="AT75">
        <f>#REF!</f>
        <v/>
      </c>
      <c r="AU75" s="265">
        <f>ROUND(#REF!/#REF!*($C$114*100),1)</f>
        <v/>
      </c>
      <c r="AW75">
        <f>G60</f>
        <v/>
      </c>
      <c r="AX75" s="13">
        <f>ROUND(J60/$J$1*($C$114*100),1)</f>
        <v/>
      </c>
    </row>
    <row r="76" ht="15" customHeight="1" thickBot="1">
      <c r="B76" t="inlineStr">
        <is>
          <t>SPIP</t>
        </is>
      </c>
      <c r="C76" s="129" t="n">
        <v>0</v>
      </c>
      <c r="D76" s="61" t="n"/>
      <c r="E76" s="61" t="n"/>
      <c r="G76" s="69">
        <f>Indexes!K76</f>
        <v/>
      </c>
      <c r="H76" s="225">
        <f>Indexes!L76</f>
        <v/>
      </c>
      <c r="I76" s="11">
        <f>Indexes!M76</f>
        <v/>
      </c>
      <c r="J76">
        <f>IF(ROUND(I76,1)&lt;0.9,0,ROUND(I76,1))</f>
        <v/>
      </c>
      <c r="K76">
        <f>IF(ROUND(I76,1)&lt;0.5,0,ROUND(I76,1))</f>
        <v/>
      </c>
      <c r="M76" s="224">
        <f>Indexes!P76</f>
        <v/>
      </c>
      <c r="N76">
        <f>Indexes!Q76</f>
        <v/>
      </c>
      <c r="P76" s="224">
        <f>AE76</f>
        <v/>
      </c>
      <c r="Q76" s="304">
        <f>ROUND(J62/$J$1*($C$136*100),1)</f>
        <v/>
      </c>
      <c r="S76" s="309">
        <f>P76</f>
        <v/>
      </c>
      <c r="T76" s="304">
        <f>ROUND(J62/$J$1*($C$202*100),1)</f>
        <v/>
      </c>
      <c r="V76" s="282">
        <f>Y76</f>
        <v/>
      </c>
      <c r="W76" s="304">
        <f>ROUND(K62/$K$1*($C$202*100),1)</f>
        <v/>
      </c>
      <c r="Y76" s="309">
        <f>P76</f>
        <v/>
      </c>
      <c r="Z76" s="304">
        <f>ROUND(J62/$J$1*($C$181*100),1)</f>
        <v/>
      </c>
      <c r="AB76" s="224">
        <f>AH76</f>
        <v/>
      </c>
      <c r="AC76" s="304">
        <f>ROUND(J62/$J$1*($C$6*100),1)</f>
        <v/>
      </c>
      <c r="AE76" s="224">
        <f>AH76</f>
        <v/>
      </c>
      <c r="AF76" s="304">
        <f>ROUND(J62/$J$1*($C$27*100),1)</f>
        <v/>
      </c>
      <c r="AH76" s="224">
        <f>G62</f>
        <v/>
      </c>
      <c r="AI76" s="304">
        <f>ROUND(J62/$J$1*($C$48*100),1)</f>
        <v/>
      </c>
      <c r="AK76" s="224">
        <f>G61</f>
        <v/>
      </c>
      <c r="AL76" s="304">
        <f>ROUND(J61/$J$1*($C$69*100),1)</f>
        <v/>
      </c>
      <c r="AN76" s="309">
        <f>AQ76</f>
        <v/>
      </c>
      <c r="AO76" s="304">
        <f>ROUND(J61/$J$1*($C$222*100),1)</f>
        <v/>
      </c>
      <c r="AQ76" s="224">
        <f>G61</f>
        <v/>
      </c>
      <c r="AR76" s="304">
        <f>ROUND(J61/$J$1*($C$90*100),1)</f>
        <v/>
      </c>
      <c r="AT76">
        <f>#REF!</f>
        <v/>
      </c>
      <c r="AU76" s="265">
        <f>ROUND(#REF!/#REF!*($C$114*100),1)</f>
        <v/>
      </c>
      <c r="AW76">
        <f>G61</f>
        <v/>
      </c>
      <c r="AX76" s="13">
        <f>ROUND(J61/$J$1*($C$114*100),1)</f>
        <v/>
      </c>
    </row>
    <row r="77" ht="26.5" customHeight="1" thickBot="1">
      <c r="B77" s="33" t="inlineStr">
        <is>
          <t>TFPN</t>
        </is>
      </c>
      <c r="C77" s="115">
        <f>MODEL!RI268</f>
        <v/>
      </c>
      <c r="D77" s="61" t="n"/>
      <c r="E77" s="61" t="n"/>
      <c r="G77" s="69">
        <f>Indexes!K77</f>
        <v/>
      </c>
      <c r="H77" s="225">
        <f>Indexes!L77</f>
        <v/>
      </c>
      <c r="I77" s="11">
        <f>Indexes!M77</f>
        <v/>
      </c>
      <c r="J77">
        <f>IF(ROUND(I77,1)&lt;0.9,0,ROUND(I77,1))</f>
        <v/>
      </c>
      <c r="K77">
        <f>IF(ROUND(I77,1)&lt;0.5,0,ROUND(I77,1))</f>
        <v/>
      </c>
      <c r="M77" s="224">
        <f>Indexes!P77</f>
        <v/>
      </c>
      <c r="N77">
        <f>Indexes!Q77</f>
        <v/>
      </c>
      <c r="P77" s="224">
        <f>AE77</f>
        <v/>
      </c>
      <c r="Q77" s="304">
        <f>ROUND(J63/$J$1*($C$136*100),1)</f>
        <v/>
      </c>
      <c r="S77" s="309">
        <f>P77</f>
        <v/>
      </c>
      <c r="T77" s="304">
        <f>ROUND(J63/$J$1*($C$202*100),1)</f>
        <v/>
      </c>
      <c r="V77" s="282">
        <f>Y77</f>
        <v/>
      </c>
      <c r="W77" s="304">
        <f>ROUND(K63/$K$1*($C$202*100),1)</f>
        <v/>
      </c>
      <c r="Y77" s="309">
        <f>P77</f>
        <v/>
      </c>
      <c r="Z77" s="304">
        <f>ROUND(J63/$J$1*($C$181*100),1)</f>
        <v/>
      </c>
      <c r="AB77" s="224">
        <f>AH77</f>
        <v/>
      </c>
      <c r="AC77" s="304">
        <f>ROUND(J63/$J$1*($C$6*100),1)</f>
        <v/>
      </c>
      <c r="AE77" s="224">
        <f>AH77</f>
        <v/>
      </c>
      <c r="AF77" s="304">
        <f>ROUND(J63/$J$1*($C$27*100),1)</f>
        <v/>
      </c>
      <c r="AH77" s="224">
        <f>G63</f>
        <v/>
      </c>
      <c r="AI77" s="304">
        <f>ROUND(J63/$J$1*($C$48*100),1)</f>
        <v/>
      </c>
      <c r="AK77" s="224">
        <f>G62</f>
        <v/>
      </c>
      <c r="AL77" s="304">
        <f>ROUND(J62/$J$1*($C$69*100),1)</f>
        <v/>
      </c>
      <c r="AN77" s="309">
        <f>AQ77</f>
        <v/>
      </c>
      <c r="AO77" s="304">
        <f>ROUND(J62/$J$1*($C$222*100),1)</f>
        <v/>
      </c>
      <c r="AQ77" s="224">
        <f>G62</f>
        <v/>
      </c>
      <c r="AR77" s="304">
        <f>ROUND(J62/$J$1*($C$90*100),1)</f>
        <v/>
      </c>
      <c r="AT77">
        <f>#REF!</f>
        <v/>
      </c>
      <c r="AU77" s="265">
        <f>ROUND(#REF!/#REF!*($C$114*100),1)</f>
        <v/>
      </c>
      <c r="AW77">
        <f>G62</f>
        <v/>
      </c>
      <c r="AX77" s="13">
        <f>ROUND(J62/$J$1*($C$114*100),1)</f>
        <v/>
      </c>
    </row>
    <row r="78" ht="15" customHeight="1" thickBot="1">
      <c r="B78" s="32" t="inlineStr">
        <is>
          <t>SHY</t>
        </is>
      </c>
      <c r="C78" s="115">
        <f>MODEL!RI269</f>
        <v/>
      </c>
      <c r="D78" s="61" t="n"/>
      <c r="E78" s="61" t="n"/>
      <c r="G78" s="69">
        <f>Indexes!K78</f>
        <v/>
      </c>
      <c r="H78" s="225">
        <f>Indexes!L78</f>
        <v/>
      </c>
      <c r="I78" s="11">
        <f>Indexes!M78</f>
        <v/>
      </c>
      <c r="J78">
        <f>IF(ROUND(I78,1)&lt;0.9,0,ROUND(I78,1))</f>
        <v/>
      </c>
      <c r="K78">
        <f>IF(ROUND(I78,1)&lt;0.5,0,ROUND(I78,1))</f>
        <v/>
      </c>
      <c r="M78" s="224">
        <f>Indexes!P78</f>
        <v/>
      </c>
      <c r="N78">
        <f>Indexes!Q78</f>
        <v/>
      </c>
      <c r="P78" s="224">
        <f>AE78</f>
        <v/>
      </c>
      <c r="Q78" s="304">
        <f>ROUND(J64/$J$1*($C$136*100),1)</f>
        <v/>
      </c>
      <c r="S78" s="309">
        <f>P78</f>
        <v/>
      </c>
      <c r="T78" s="304">
        <f>ROUND(J64/$J$1*($C$202*100),1)</f>
        <v/>
      </c>
      <c r="V78" s="282">
        <f>Y78</f>
        <v/>
      </c>
      <c r="W78" s="304">
        <f>ROUND(K64/$K$1*($C$202*100),1)</f>
        <v/>
      </c>
      <c r="Y78" s="309">
        <f>P78</f>
        <v/>
      </c>
      <c r="Z78" s="304">
        <f>ROUND(J64/$J$1*($C$181*100),1)</f>
        <v/>
      </c>
      <c r="AB78" s="224">
        <f>AH78</f>
        <v/>
      </c>
      <c r="AC78" s="304">
        <f>ROUND(J64/$J$1*($C$6*100),1)</f>
        <v/>
      </c>
      <c r="AE78" s="224">
        <f>AH78</f>
        <v/>
      </c>
      <c r="AF78" s="304">
        <f>ROUND(J64/$J$1*($C$27*100),1)</f>
        <v/>
      </c>
      <c r="AH78" s="224">
        <f>G64</f>
        <v/>
      </c>
      <c r="AI78" s="304">
        <f>ROUND(J64/$J$1*($C$48*100),1)</f>
        <v/>
      </c>
      <c r="AK78" s="224">
        <f>G63</f>
        <v/>
      </c>
      <c r="AL78" s="304">
        <f>ROUND(J63/$J$1*($C$69*100),1)</f>
        <v/>
      </c>
      <c r="AN78" s="309">
        <f>AQ78</f>
        <v/>
      </c>
      <c r="AO78" s="304">
        <f>ROUND(J63/$J$1*($C$222*100),1)</f>
        <v/>
      </c>
      <c r="AQ78" s="224">
        <f>G63</f>
        <v/>
      </c>
      <c r="AR78" s="304">
        <f>ROUND(J63/$J$1*($C$90*100),1)</f>
        <v/>
      </c>
      <c r="AT78">
        <f>#REF!</f>
        <v/>
      </c>
      <c r="AU78" s="265">
        <f>ROUND(#REF!/#REF!*($C$114*100),1)</f>
        <v/>
      </c>
      <c r="AW78">
        <f>G63</f>
        <v/>
      </c>
      <c r="AX78" s="13">
        <f>ROUND(J63/$J$1*($C$114*100),1)</f>
        <v/>
      </c>
    </row>
    <row r="79" ht="15" customHeight="1" thickBot="1">
      <c r="B79" t="inlineStr">
        <is>
          <t>U.S. Govt UST</t>
        </is>
      </c>
      <c r="C79" s="115">
        <f>0.98-SUM(C69:C78)</f>
        <v/>
      </c>
      <c r="D79" s="61" t="n"/>
      <c r="E79" s="61" t="n"/>
      <c r="G79" s="69">
        <f>Indexes!K79</f>
        <v/>
      </c>
      <c r="H79" s="225">
        <f>Indexes!L79</f>
        <v/>
      </c>
      <c r="I79" s="11">
        <f>Indexes!M79</f>
        <v/>
      </c>
      <c r="J79">
        <f>IF(ROUND(I79,1)&lt;0.9,0,ROUND(I79,1))</f>
        <v/>
      </c>
      <c r="K79">
        <f>IF(ROUND(I79,1)&lt;0.5,0,ROUND(I79,1))</f>
        <v/>
      </c>
      <c r="M79" s="224">
        <f>Indexes!P79</f>
        <v/>
      </c>
      <c r="N79">
        <f>Indexes!Q79</f>
        <v/>
      </c>
      <c r="P79" s="224">
        <f>AE79</f>
        <v/>
      </c>
      <c r="Q79" s="304">
        <f>ROUND(J65/$J$1*($C$136*100),1)</f>
        <v/>
      </c>
      <c r="S79" s="309">
        <f>P79</f>
        <v/>
      </c>
      <c r="T79" s="304">
        <f>ROUND(J65/$J$1*($C$202*100),1)</f>
        <v/>
      </c>
      <c r="V79" s="282">
        <f>Y79</f>
        <v/>
      </c>
      <c r="W79" s="304">
        <f>ROUND(K65/$K$1*($C$202*100),1)</f>
        <v/>
      </c>
      <c r="Y79" s="309">
        <f>P79</f>
        <v/>
      </c>
      <c r="Z79" s="304">
        <f>ROUND(J65/$J$1*($C$181*100),1)</f>
        <v/>
      </c>
      <c r="AB79" s="224">
        <f>AH79</f>
        <v/>
      </c>
      <c r="AC79" s="304">
        <f>ROUND(J65/$J$1*($C$6*100),1)</f>
        <v/>
      </c>
      <c r="AE79" s="224">
        <f>AH79</f>
        <v/>
      </c>
      <c r="AF79" s="304">
        <f>ROUND(J65/$J$1*($C$27*100),1)</f>
        <v/>
      </c>
      <c r="AH79" s="224">
        <f>G65</f>
        <v/>
      </c>
      <c r="AI79" s="304">
        <f>ROUND(J65/$J$1*($C$48*100),1)</f>
        <v/>
      </c>
      <c r="AK79" s="224">
        <f>G64</f>
        <v/>
      </c>
      <c r="AL79" s="304">
        <f>ROUND(J64/$J$1*($C$69*100),1)</f>
        <v/>
      </c>
      <c r="AN79" s="309">
        <f>AQ79</f>
        <v/>
      </c>
      <c r="AO79" s="304">
        <f>ROUND(J64/$J$1*($C$222*100),1)</f>
        <v/>
      </c>
      <c r="AQ79" s="224">
        <f>G64</f>
        <v/>
      </c>
      <c r="AR79" s="304">
        <f>ROUND(J64/$J$1*($C$90*100),1)</f>
        <v/>
      </c>
      <c r="AT79">
        <f>#REF!</f>
        <v/>
      </c>
      <c r="AU79" s="265">
        <f>ROUND(#REF!/#REF!*($C$114*100),1)</f>
        <v/>
      </c>
      <c r="AW79">
        <f>G64</f>
        <v/>
      </c>
      <c r="AX79" s="13">
        <f>ROUND(J64/$J$1*($C$114*100),1)</f>
        <v/>
      </c>
    </row>
    <row r="80" ht="15" customHeight="1" thickBot="1">
      <c r="B80" s="85" t="inlineStr">
        <is>
          <t>OPER/SHV/BIL/FLOT/JPST 10% max</t>
        </is>
      </c>
      <c r="G80" s="69">
        <f>Indexes!K80</f>
        <v/>
      </c>
      <c r="H80" s="225">
        <f>Indexes!L80</f>
        <v/>
      </c>
      <c r="I80" s="11">
        <f>Indexes!M80</f>
        <v/>
      </c>
      <c r="J80">
        <f>IF(ROUND(I80,1)&lt;0.9,0,ROUND(I80,1))</f>
        <v/>
      </c>
      <c r="K80">
        <f>IF(ROUND(I80,1)&lt;0.5,0,ROUND(I80,1))</f>
        <v/>
      </c>
      <c r="M80" s="224">
        <f>Indexes!P80</f>
        <v/>
      </c>
      <c r="N80">
        <f>Indexes!Q80</f>
        <v/>
      </c>
      <c r="P80" s="224">
        <f>AE80</f>
        <v/>
      </c>
      <c r="Q80" s="304">
        <f>ROUND(J66/$J$1*($C$136*100),1)</f>
        <v/>
      </c>
      <c r="S80" s="309">
        <f>P80</f>
        <v/>
      </c>
      <c r="T80" s="304">
        <f>ROUND(J66/$J$1*($C$202*100),1)</f>
        <v/>
      </c>
      <c r="V80" s="282">
        <f>Y80</f>
        <v/>
      </c>
      <c r="W80" s="304">
        <f>ROUND(K66/$K$1*($C$202*100),1)</f>
        <v/>
      </c>
      <c r="Y80" s="309">
        <f>P80</f>
        <v/>
      </c>
      <c r="Z80" s="304">
        <f>ROUND(J66/$J$1*($C$181*100),1)</f>
        <v/>
      </c>
      <c r="AB80" s="224">
        <f>AH80</f>
        <v/>
      </c>
      <c r="AC80" s="304">
        <f>ROUND(J66/$J$1*($C$6*100),1)</f>
        <v/>
      </c>
      <c r="AE80" s="224">
        <f>AH80</f>
        <v/>
      </c>
      <c r="AF80" s="304">
        <f>ROUND(J66/$J$1*($C$27*100),1)</f>
        <v/>
      </c>
      <c r="AH80" s="224">
        <f>G66</f>
        <v/>
      </c>
      <c r="AI80" s="304">
        <f>ROUND(J66/$J$1*($C$48*100),1)</f>
        <v/>
      </c>
      <c r="AK80" s="224">
        <f>G65</f>
        <v/>
      </c>
      <c r="AL80" s="304">
        <f>ROUND(J65/$J$1*($C$69*100),1)</f>
        <v/>
      </c>
      <c r="AN80" s="309">
        <f>AQ80</f>
        <v/>
      </c>
      <c r="AO80" s="304">
        <f>ROUND(J65/$J$1*($C$222*100),1)</f>
        <v/>
      </c>
      <c r="AQ80" s="224">
        <f>G65</f>
        <v/>
      </c>
      <c r="AR80" s="304">
        <f>ROUND(J65/$J$1*($C$90*100),1)</f>
        <v/>
      </c>
      <c r="AT80">
        <f>#REF!</f>
        <v/>
      </c>
      <c r="AU80" s="265">
        <f>ROUND(#REF!/#REF!*($C$114*100),1)</f>
        <v/>
      </c>
      <c r="AW80">
        <f>G65</f>
        <v/>
      </c>
      <c r="AX80" s="13">
        <f>ROUND(J65/$J$1*($C$114*100),1)</f>
        <v/>
      </c>
    </row>
    <row r="81" ht="26.5" customHeight="1" thickBot="1">
      <c r="B81" s="33" t="inlineStr">
        <is>
          <t>Cash</t>
        </is>
      </c>
      <c r="C81" s="114" t="n">
        <v>0.02</v>
      </c>
      <c r="D81" s="61" t="n"/>
      <c r="E81" s="61" t="n"/>
      <c r="G81" s="69">
        <f>Indexes!K81</f>
        <v/>
      </c>
      <c r="H81" s="225">
        <f>Indexes!L81</f>
        <v/>
      </c>
      <c r="I81" s="11">
        <f>Indexes!M81</f>
        <v/>
      </c>
      <c r="J81">
        <f>IF(ROUND(I81,1)&lt;0.9,0,ROUND(I81,1))</f>
        <v/>
      </c>
      <c r="K81">
        <f>IF(ROUND(I81,1)&lt;0.5,0,ROUND(I81,1))</f>
        <v/>
      </c>
      <c r="M81" s="224">
        <f>Indexes!P81</f>
        <v/>
      </c>
      <c r="N81">
        <f>Indexes!Q81</f>
        <v/>
      </c>
      <c r="P81" s="224">
        <f>AE81</f>
        <v/>
      </c>
      <c r="Q81" s="304">
        <f>ROUND(J67/$J$1*($C$136*100),1)</f>
        <v/>
      </c>
      <c r="S81" s="309">
        <f>P81</f>
        <v/>
      </c>
      <c r="T81" s="304">
        <f>ROUND(J67/$J$1*($C$202*100),1)</f>
        <v/>
      </c>
      <c r="V81" s="282">
        <f>Y81</f>
        <v/>
      </c>
      <c r="W81" s="304">
        <f>ROUND(K67/$K$1*($C$202*100),1)</f>
        <v/>
      </c>
      <c r="Y81" s="309">
        <f>P81</f>
        <v/>
      </c>
      <c r="Z81" s="304">
        <f>ROUND(J67/$J$1*($C$181*100),1)</f>
        <v/>
      </c>
      <c r="AB81" s="224">
        <f>AH81</f>
        <v/>
      </c>
      <c r="AC81" s="304">
        <f>ROUND(J67/$J$1*($C$6*100),1)</f>
        <v/>
      </c>
      <c r="AE81" s="224">
        <f>AH81</f>
        <v/>
      </c>
      <c r="AF81" s="304">
        <f>ROUND(J67/$J$1*($C$27*100),1)</f>
        <v/>
      </c>
      <c r="AH81" s="224">
        <f>G67</f>
        <v/>
      </c>
      <c r="AI81" s="304">
        <f>ROUND(J67/$J$1*($C$48*100),1)</f>
        <v/>
      </c>
      <c r="AK81" s="224">
        <f>G66</f>
        <v/>
      </c>
      <c r="AL81" s="304">
        <f>ROUND(J66/$J$1*($C$69*100),1)</f>
        <v/>
      </c>
      <c r="AN81" s="309">
        <f>AQ81</f>
        <v/>
      </c>
      <c r="AO81" s="304">
        <f>ROUND(J66/$J$1*($C$222*100),1)</f>
        <v/>
      </c>
      <c r="AQ81" s="224">
        <f>G66</f>
        <v/>
      </c>
      <c r="AR81" s="304">
        <f>ROUND(J66/$J$1*($C$90*100),1)</f>
        <v/>
      </c>
      <c r="AT81">
        <f>#REF!</f>
        <v/>
      </c>
      <c r="AU81" s="265">
        <f>ROUND(#REF!/#REF!*($C$114*100),1)</f>
        <v/>
      </c>
      <c r="AW81">
        <f>G66</f>
        <v/>
      </c>
      <c r="AX81" s="13">
        <f>ROUND(J66/$J$1*($C$114*100),1)</f>
        <v/>
      </c>
    </row>
    <row r="82" ht="15" customHeight="1" thickBot="1">
      <c r="B82" s="33" t="n"/>
      <c r="C82" s="33" t="n"/>
      <c r="D82" s="33" t="n"/>
      <c r="E82" s="33" t="n"/>
      <c r="G82" s="69">
        <f>Indexes!K82</f>
        <v/>
      </c>
      <c r="H82" s="225">
        <f>Indexes!L82</f>
        <v/>
      </c>
      <c r="I82" s="11">
        <f>Indexes!M82</f>
        <v/>
      </c>
      <c r="J82">
        <f>IF(ROUND(I82,1)&lt;0.9,0,ROUND(I82,1))</f>
        <v/>
      </c>
      <c r="K82">
        <f>IF(ROUND(I82,1)&lt;0.5,0,ROUND(I82,1))</f>
        <v/>
      </c>
      <c r="M82" s="224">
        <f>Indexes!P82</f>
        <v/>
      </c>
      <c r="N82">
        <f>Indexes!Q82</f>
        <v/>
      </c>
      <c r="P82" s="224">
        <f>AE82</f>
        <v/>
      </c>
      <c r="Q82" s="304">
        <f>ROUND(J68/$J$1*($C$136*100),1)</f>
        <v/>
      </c>
      <c r="S82" s="309">
        <f>P82</f>
        <v/>
      </c>
      <c r="T82" s="304">
        <f>ROUND(J68/$J$1*($C$202*100),1)</f>
        <v/>
      </c>
      <c r="V82" s="282">
        <f>Y82</f>
        <v/>
      </c>
      <c r="W82" s="304">
        <f>ROUND(K68/$K$1*($C$202*100),1)</f>
        <v/>
      </c>
      <c r="Y82" s="309">
        <f>P82</f>
        <v/>
      </c>
      <c r="Z82" s="304">
        <f>ROUND(J68/$J$1*($C$181*100),1)</f>
        <v/>
      </c>
      <c r="AB82" s="224">
        <f>AH82</f>
        <v/>
      </c>
      <c r="AC82" s="304">
        <f>ROUND(J68/$J$1*($C$6*100),1)</f>
        <v/>
      </c>
      <c r="AE82" s="224">
        <f>AH82</f>
        <v/>
      </c>
      <c r="AF82" s="304">
        <f>ROUND(J68/$J$1*($C$27*100),1)</f>
        <v/>
      </c>
      <c r="AH82" s="224">
        <f>G68</f>
        <v/>
      </c>
      <c r="AI82" s="304">
        <f>ROUND(J68/$J$1*($C$48*100),1)</f>
        <v/>
      </c>
      <c r="AK82" s="224">
        <f>G67</f>
        <v/>
      </c>
      <c r="AL82" s="304">
        <f>ROUND(J67/$J$1*($C$69*100),1)</f>
        <v/>
      </c>
      <c r="AN82" s="309">
        <f>AQ82</f>
        <v/>
      </c>
      <c r="AO82" s="304">
        <f>ROUND(J67/$J$1*($C$222*100),1)</f>
        <v/>
      </c>
      <c r="AQ82" s="224">
        <f>G67</f>
        <v/>
      </c>
      <c r="AR82" s="304">
        <f>ROUND(J67/$J$1*($C$90*100),1)</f>
        <v/>
      </c>
      <c r="AT82">
        <f>#REF!</f>
        <v/>
      </c>
      <c r="AU82" s="265">
        <f>ROUND(#REF!/#REF!*($C$114*100),1)</f>
        <v/>
      </c>
      <c r="AW82">
        <f>G67</f>
        <v/>
      </c>
      <c r="AX82" s="13">
        <f>ROUND(J67/$J$1*($C$114*100),1)</f>
        <v/>
      </c>
    </row>
    <row r="83" ht="15" customHeight="1" thickBot="1">
      <c r="B83" s="33" t="inlineStr">
        <is>
          <t>Total</t>
        </is>
      </c>
      <c r="C83" s="48">
        <f>SUM(C68:C81)</f>
        <v/>
      </c>
      <c r="D83" s="33" t="n"/>
      <c r="E83" s="46" t="n"/>
      <c r="G83" s="69">
        <f>Indexes!K83</f>
        <v/>
      </c>
      <c r="H83" s="225">
        <f>Indexes!L83</f>
        <v/>
      </c>
      <c r="I83" s="11">
        <f>Indexes!M83</f>
        <v/>
      </c>
      <c r="J83">
        <f>IF(ROUND(I83,1)&lt;0.9,0,ROUND(I83,1))</f>
        <v/>
      </c>
      <c r="K83">
        <f>IF(ROUND(I83,1)&lt;0.5,0,ROUND(I83,1))</f>
        <v/>
      </c>
      <c r="M83" s="224">
        <f>Indexes!P83</f>
        <v/>
      </c>
      <c r="N83">
        <f>Indexes!Q83</f>
        <v/>
      </c>
      <c r="P83" s="224">
        <f>AE83</f>
        <v/>
      </c>
      <c r="Q83" s="304">
        <f>ROUND(J69/$J$1*($C$136*100),1)</f>
        <v/>
      </c>
      <c r="S83" s="309">
        <f>P83</f>
        <v/>
      </c>
      <c r="T83" s="304">
        <f>ROUND(J69/$J$1*($C$202*100),1)</f>
        <v/>
      </c>
      <c r="V83" s="282">
        <f>Y83</f>
        <v/>
      </c>
      <c r="W83" s="304">
        <f>ROUND(K69/$K$1*($C$202*100),1)</f>
        <v/>
      </c>
      <c r="Y83" s="309">
        <f>P83</f>
        <v/>
      </c>
      <c r="Z83" s="304">
        <f>ROUND(J69/$J$1*($C$181*100),1)</f>
        <v/>
      </c>
      <c r="AB83" s="224">
        <f>AH83</f>
        <v/>
      </c>
      <c r="AC83" s="304">
        <f>ROUND(J69/$J$1*($C$6*100),1)</f>
        <v/>
      </c>
      <c r="AE83" s="224">
        <f>AH83</f>
        <v/>
      </c>
      <c r="AF83" s="304">
        <f>ROUND(J69/$J$1*($C$27*100),1)</f>
        <v/>
      </c>
      <c r="AH83" s="224">
        <f>G69</f>
        <v/>
      </c>
      <c r="AI83" s="304">
        <f>ROUND(J69/$J$1*($C$48*100),1)</f>
        <v/>
      </c>
      <c r="AK83" s="224">
        <f>G68</f>
        <v/>
      </c>
      <c r="AL83" s="304">
        <f>ROUND(J68/$J$1*($C$69*100),1)</f>
        <v/>
      </c>
      <c r="AN83" s="309">
        <f>AQ83</f>
        <v/>
      </c>
      <c r="AO83" s="304">
        <f>ROUND(J68/$J$1*($C$222*100),1)</f>
        <v/>
      </c>
      <c r="AQ83" s="224">
        <f>G68</f>
        <v/>
      </c>
      <c r="AR83" s="304">
        <f>ROUND(J68/$J$1*($C$90*100),1)</f>
        <v/>
      </c>
      <c r="AT83">
        <f>#REF!</f>
        <v/>
      </c>
      <c r="AU83" s="265">
        <f>ROUND(#REF!/#REF!*($C$114*100),1)</f>
        <v/>
      </c>
      <c r="AW83">
        <f>G68</f>
        <v/>
      </c>
      <c r="AX83" s="13">
        <f>ROUND(J68/$J$1*($C$114*100),1)</f>
        <v/>
      </c>
    </row>
    <row r="84" ht="15" customHeight="1" thickBot="1">
      <c r="G84" s="69">
        <f>Indexes!K84</f>
        <v/>
      </c>
      <c r="H84" s="225">
        <f>Indexes!L84</f>
        <v/>
      </c>
      <c r="I84" s="11">
        <f>Indexes!M84</f>
        <v/>
      </c>
      <c r="J84">
        <f>IF(ROUND(I84,1)&lt;0.9,0,ROUND(I84,1))</f>
        <v/>
      </c>
      <c r="K84">
        <f>IF(ROUND(I84,1)&lt;0.5,0,ROUND(I84,1))</f>
        <v/>
      </c>
      <c r="M84" s="224">
        <f>Indexes!P84</f>
        <v/>
      </c>
      <c r="N84">
        <f>Indexes!Q84</f>
        <v/>
      </c>
      <c r="P84" s="224">
        <f>AE84</f>
        <v/>
      </c>
      <c r="Q84" s="304">
        <f>ROUND(J70/$J$1*($C$136*100),1)</f>
        <v/>
      </c>
      <c r="S84" s="309">
        <f>P84</f>
        <v/>
      </c>
      <c r="T84" s="304">
        <f>ROUND(J70/$J$1*($C$202*100),1)</f>
        <v/>
      </c>
      <c r="V84" s="282">
        <f>Y84</f>
        <v/>
      </c>
      <c r="W84" s="304">
        <f>ROUND(K70/$K$1*($C$202*100),1)</f>
        <v/>
      </c>
      <c r="Y84" s="309">
        <f>P84</f>
        <v/>
      </c>
      <c r="Z84" s="304">
        <f>ROUND(J70/$J$1*($C$181*100),1)</f>
        <v/>
      </c>
      <c r="AB84" s="224">
        <f>AH84</f>
        <v/>
      </c>
      <c r="AC84" s="304">
        <f>ROUND(J70/$J$1*($C$6*100),1)</f>
        <v/>
      </c>
      <c r="AE84" s="224">
        <f>AH84</f>
        <v/>
      </c>
      <c r="AF84" s="304">
        <f>ROUND(J70/$J$1*($C$27*100),1)</f>
        <v/>
      </c>
      <c r="AH84" s="224">
        <f>G70</f>
        <v/>
      </c>
      <c r="AI84" s="304">
        <f>ROUND(J70/$J$1*($C$48*100),1)</f>
        <v/>
      </c>
      <c r="AK84" s="224">
        <f>G69</f>
        <v/>
      </c>
      <c r="AL84" s="304">
        <f>ROUND(J69/$J$1*($C$69*100),1)</f>
        <v/>
      </c>
      <c r="AN84" s="309">
        <f>AQ84</f>
        <v/>
      </c>
      <c r="AO84" s="304">
        <f>ROUND(J69/$J$1*($C$222*100),1)</f>
        <v/>
      </c>
      <c r="AQ84" s="224">
        <f>G69</f>
        <v/>
      </c>
      <c r="AR84" s="304">
        <f>ROUND(J69/$J$1*($C$90*100),1)</f>
        <v/>
      </c>
      <c r="AT84">
        <f>#REF!</f>
        <v/>
      </c>
      <c r="AU84" s="265">
        <f>ROUND(#REF!/#REF!*($C$114*100),1)</f>
        <v/>
      </c>
      <c r="AW84">
        <f>G69</f>
        <v/>
      </c>
      <c r="AX84" s="13">
        <f>ROUND(J69/$J$1*($C$114*100),1)</f>
        <v/>
      </c>
    </row>
    <row r="85" ht="15" customHeight="1" thickBot="1">
      <c r="G85" s="69">
        <f>Indexes!K85</f>
        <v/>
      </c>
      <c r="H85" s="225">
        <f>Indexes!L85</f>
        <v/>
      </c>
      <c r="I85" s="11">
        <f>Indexes!M85</f>
        <v/>
      </c>
      <c r="J85">
        <f>IF(ROUND(I85,1)&lt;0.9,0,ROUND(I85,1))</f>
        <v/>
      </c>
      <c r="K85">
        <f>IF(ROUND(I85,1)&lt;0.5,0,ROUND(I85,1))</f>
        <v/>
      </c>
      <c r="M85" s="224">
        <f>Indexes!P85</f>
        <v/>
      </c>
      <c r="N85">
        <f>Indexes!Q85</f>
        <v/>
      </c>
      <c r="P85" s="224">
        <f>AE85</f>
        <v/>
      </c>
      <c r="Q85" s="304">
        <f>ROUND(J71/$J$1*($C$136*100),1)</f>
        <v/>
      </c>
      <c r="S85" s="309">
        <f>P85</f>
        <v/>
      </c>
      <c r="T85" s="304">
        <f>ROUND(J71/$J$1*($C$202*100),1)</f>
        <v/>
      </c>
      <c r="V85" s="282">
        <f>Y85</f>
        <v/>
      </c>
      <c r="W85" s="304">
        <f>ROUND(K71/$K$1*($C$202*100),1)</f>
        <v/>
      </c>
      <c r="Y85" s="309">
        <f>P85</f>
        <v/>
      </c>
      <c r="Z85" s="304">
        <f>ROUND(J71/$J$1*($C$181*100),1)</f>
        <v/>
      </c>
      <c r="AB85" s="224">
        <f>AH85</f>
        <v/>
      </c>
      <c r="AC85" s="304">
        <f>ROUND(J71/$J$1*($C$6*100),1)</f>
        <v/>
      </c>
      <c r="AE85" s="224">
        <f>AH85</f>
        <v/>
      </c>
      <c r="AF85" s="304">
        <f>ROUND(J71/$J$1*($C$27*100),1)</f>
        <v/>
      </c>
      <c r="AH85" s="224">
        <f>G71</f>
        <v/>
      </c>
      <c r="AI85" s="304">
        <f>ROUND(J71/$J$1*($C$48*100),1)</f>
        <v/>
      </c>
      <c r="AK85" s="224">
        <f>G70</f>
        <v/>
      </c>
      <c r="AL85" s="304">
        <f>ROUND(J70/$J$1*($C$69*100),1)</f>
        <v/>
      </c>
      <c r="AN85" s="309">
        <f>AQ85</f>
        <v/>
      </c>
      <c r="AO85" s="304">
        <f>ROUND(J70/$J$1*($C$222*100),1)</f>
        <v/>
      </c>
      <c r="AQ85" s="224">
        <f>G70</f>
        <v/>
      </c>
      <c r="AR85" s="304">
        <f>ROUND(J70/$J$1*($C$90*100),1)</f>
        <v/>
      </c>
      <c r="AT85">
        <f>#REF!</f>
        <v/>
      </c>
      <c r="AU85" s="265">
        <f>ROUND(#REF!/#REF!*($C$114*100),1)</f>
        <v/>
      </c>
      <c r="AW85">
        <f>G70</f>
        <v/>
      </c>
      <c r="AX85" s="13">
        <f>ROUND(J70/$J$1*($C$114*100),1)</f>
        <v/>
      </c>
    </row>
    <row r="86" ht="15" customHeight="1" thickBot="1">
      <c r="B86" s="149" t="n"/>
      <c r="C86" s="149" t="n"/>
      <c r="D86" s="149" t="n"/>
      <c r="E86" s="150" t="n"/>
      <c r="G86" s="69">
        <f>Indexes!K86</f>
        <v/>
      </c>
      <c r="H86" s="225">
        <f>Indexes!L86</f>
        <v/>
      </c>
      <c r="I86" s="11">
        <f>Indexes!M86</f>
        <v/>
      </c>
      <c r="J86">
        <f>IF(ROUND(I86,1)&lt;0.9,0,ROUND(I86,1))</f>
        <v/>
      </c>
      <c r="K86">
        <f>IF(ROUND(I86,1)&lt;0.5,0,ROUND(I86,1))</f>
        <v/>
      </c>
      <c r="M86" s="224">
        <f>Indexes!P86</f>
        <v/>
      </c>
      <c r="N86">
        <f>Indexes!Q86</f>
        <v/>
      </c>
      <c r="P86" s="224">
        <f>AE86</f>
        <v/>
      </c>
      <c r="Q86" s="304">
        <f>ROUND(J72/$J$1*($C$136*100),1)</f>
        <v/>
      </c>
      <c r="S86" s="309">
        <f>P86</f>
        <v/>
      </c>
      <c r="T86" s="304">
        <f>ROUND(J72/$J$1*($C$202*100),1)</f>
        <v/>
      </c>
      <c r="V86" s="282">
        <f>Y86</f>
        <v/>
      </c>
      <c r="W86" s="304">
        <f>ROUND(K72/$K$1*($C$202*100),1)</f>
        <v/>
      </c>
      <c r="Y86" s="309">
        <f>P86</f>
        <v/>
      </c>
      <c r="Z86" s="304">
        <f>ROUND(J72/$J$1*($C$181*100),1)</f>
        <v/>
      </c>
      <c r="AB86" s="224">
        <f>AH86</f>
        <v/>
      </c>
      <c r="AC86" s="304">
        <f>ROUND(J72/$J$1*($C$6*100),1)</f>
        <v/>
      </c>
      <c r="AE86" s="224">
        <f>AH86</f>
        <v/>
      </c>
      <c r="AF86" s="304">
        <f>ROUND(J72/$J$1*($C$27*100),1)</f>
        <v/>
      </c>
      <c r="AH86" s="224">
        <f>G72</f>
        <v/>
      </c>
      <c r="AI86" s="304">
        <f>ROUND(J72/$J$1*($C$48*100),1)</f>
        <v/>
      </c>
      <c r="AK86" s="224">
        <f>G71</f>
        <v/>
      </c>
      <c r="AL86" s="304">
        <f>ROUND(J71/$J$1*($C$69*100),1)</f>
        <v/>
      </c>
      <c r="AN86" s="309">
        <f>AQ86</f>
        <v/>
      </c>
      <c r="AO86" s="304">
        <f>ROUND(J71/$J$1*($C$222*100),1)</f>
        <v/>
      </c>
      <c r="AQ86" s="224">
        <f>G71</f>
        <v/>
      </c>
      <c r="AR86" s="304">
        <f>ROUND(J71/$J$1*($C$90*100),1)</f>
        <v/>
      </c>
      <c r="AT86">
        <f>#REF!</f>
        <v/>
      </c>
      <c r="AU86" s="265">
        <f>ROUND(#REF!/#REF!*($C$114*100),1)</f>
        <v/>
      </c>
      <c r="AW86">
        <f>G71</f>
        <v/>
      </c>
      <c r="AX86" s="13">
        <f>ROUND(J71/$J$1*($C$114*100),1)</f>
        <v/>
      </c>
    </row>
    <row r="87" ht="15" customHeight="1" thickBot="1">
      <c r="B87" s="80" t="inlineStr">
        <is>
          <t>SPTM is OEF Indiv Stock Strategy</t>
        </is>
      </c>
      <c r="C87" s="12" t="n"/>
      <c r="D87" s="12" t="n"/>
      <c r="E87" s="12" t="n"/>
      <c r="G87" s="69">
        <f>Indexes!K87</f>
        <v/>
      </c>
      <c r="H87" s="225">
        <f>Indexes!L87</f>
        <v/>
      </c>
      <c r="I87" s="11">
        <f>Indexes!M87</f>
        <v/>
      </c>
      <c r="J87">
        <f>IF(ROUND(I87,1)&lt;0.9,0,ROUND(I87,1))</f>
        <v/>
      </c>
      <c r="K87">
        <f>IF(ROUND(I87,1)&lt;0.5,0,ROUND(I87,1))</f>
        <v/>
      </c>
      <c r="M87" s="224">
        <f>Indexes!P87</f>
        <v/>
      </c>
      <c r="N87">
        <f>Indexes!Q87</f>
        <v/>
      </c>
      <c r="P87" s="224">
        <f>AE87</f>
        <v/>
      </c>
      <c r="Q87" s="304">
        <f>ROUND(J73/$J$1*($C$136*100),1)</f>
        <v/>
      </c>
      <c r="S87" s="309">
        <f>P87</f>
        <v/>
      </c>
      <c r="T87" s="304">
        <f>ROUND(J73/$J$1*($C$202*100),1)</f>
        <v/>
      </c>
      <c r="V87" s="282">
        <f>Y87</f>
        <v/>
      </c>
      <c r="W87" s="304">
        <f>ROUND(K73/$K$1*($C$202*100),1)</f>
        <v/>
      </c>
      <c r="Y87" s="309">
        <f>P87</f>
        <v/>
      </c>
      <c r="Z87" s="304">
        <f>ROUND(J73/$J$1*($C$181*100),1)</f>
        <v/>
      </c>
      <c r="AB87" s="224">
        <f>AH87</f>
        <v/>
      </c>
      <c r="AC87" s="304">
        <f>ROUND(J73/$J$1*($C$6*100),1)</f>
        <v/>
      </c>
      <c r="AE87" s="224">
        <f>AH87</f>
        <v/>
      </c>
      <c r="AF87" s="304">
        <f>ROUND(J73/$J$1*($C$27*100),1)</f>
        <v/>
      </c>
      <c r="AH87" s="224">
        <f>G73</f>
        <v/>
      </c>
      <c r="AI87" s="304">
        <f>ROUND(J73/$J$1*($C$48*100),1)</f>
        <v/>
      </c>
      <c r="AK87" s="224">
        <f>G72</f>
        <v/>
      </c>
      <c r="AL87" s="304">
        <f>ROUND(J72/$J$1*($C$69*100),1)</f>
        <v/>
      </c>
      <c r="AN87" s="309">
        <f>AQ87</f>
        <v/>
      </c>
      <c r="AO87" s="304">
        <f>ROUND(J72/$J$1*($C$222*100),1)</f>
        <v/>
      </c>
      <c r="AQ87" s="224">
        <f>G72</f>
        <v/>
      </c>
      <c r="AR87" s="304">
        <f>ROUND(J72/$J$1*($C$90*100),1)</f>
        <v/>
      </c>
      <c r="AT87">
        <f>#REF!</f>
        <v/>
      </c>
      <c r="AU87" s="265">
        <f>ROUND(#REF!/#REF!*($C$114*100),1)</f>
        <v/>
      </c>
      <c r="AW87">
        <f>G72</f>
        <v/>
      </c>
      <c r="AX87" s="13">
        <f>ROUND(J72/$J$1*($C$114*100),1)</f>
        <v/>
      </c>
    </row>
    <row r="88" ht="15" customHeight="1" thickBot="1">
      <c r="B88" s="23" t="inlineStr">
        <is>
          <t>Dynamic Aggressive Growth with Single Stocks</t>
        </is>
      </c>
      <c r="C88" s="33" t="n"/>
      <c r="D88" s="33" t="n"/>
      <c r="E88" s="33" t="n"/>
      <c r="G88" s="69">
        <f>Indexes!K88</f>
        <v/>
      </c>
      <c r="H88" s="225">
        <f>Indexes!L88</f>
        <v/>
      </c>
      <c r="I88" s="11">
        <f>Indexes!M88</f>
        <v/>
      </c>
      <c r="J88">
        <f>IF(ROUND(I88,1)&lt;0.9,0,ROUND(I88,1))</f>
        <v/>
      </c>
      <c r="K88">
        <f>IF(ROUND(I88,1)&lt;0.5,0,ROUND(I88,1))</f>
        <v/>
      </c>
      <c r="M88" s="224">
        <f>Indexes!P88</f>
        <v/>
      </c>
      <c r="N88">
        <f>Indexes!Q88</f>
        <v/>
      </c>
      <c r="P88" s="224">
        <f>AE88</f>
        <v/>
      </c>
      <c r="Q88" s="304">
        <f>ROUND(J74/$J$1*($C$136*100),1)</f>
        <v/>
      </c>
      <c r="S88" s="309">
        <f>P88</f>
        <v/>
      </c>
      <c r="T88" s="304">
        <f>ROUND(J74/$J$1*($C$202*100),1)</f>
        <v/>
      </c>
      <c r="V88" s="282">
        <f>Y88</f>
        <v/>
      </c>
      <c r="W88" s="304">
        <f>ROUND(K74/$K$1*($C$202*100),1)</f>
        <v/>
      </c>
      <c r="Y88" s="309">
        <f>P88</f>
        <v/>
      </c>
      <c r="Z88" s="304">
        <f>ROUND(J74/$J$1*($C$181*100),1)</f>
        <v/>
      </c>
      <c r="AB88" s="224">
        <f>AH88</f>
        <v/>
      </c>
      <c r="AC88" s="304">
        <f>ROUND(J74/$J$1*($C$6*100),1)</f>
        <v/>
      </c>
      <c r="AE88" s="224">
        <f>AH88</f>
        <v/>
      </c>
      <c r="AF88" s="304">
        <f>ROUND(J74/$J$1*($C$27*100),1)</f>
        <v/>
      </c>
      <c r="AH88" s="224">
        <f>G74</f>
        <v/>
      </c>
      <c r="AI88" s="304">
        <f>ROUND(J74/$J$1*($C$48*100),1)</f>
        <v/>
      </c>
      <c r="AK88" s="224">
        <f>G73</f>
        <v/>
      </c>
      <c r="AL88" s="304">
        <f>ROUND(J73/$J$1*($C$69*100),1)</f>
        <v/>
      </c>
      <c r="AN88" s="309">
        <f>AQ88</f>
        <v/>
      </c>
      <c r="AO88" s="304">
        <f>ROUND(J73/$J$1*($C$222*100),1)</f>
        <v/>
      </c>
      <c r="AQ88" s="224">
        <f>G73</f>
        <v/>
      </c>
      <c r="AR88" s="304">
        <f>ROUND(J73/$J$1*($C$90*100),1)</f>
        <v/>
      </c>
      <c r="AT88">
        <f>#REF!</f>
        <v/>
      </c>
      <c r="AU88" s="265">
        <f>ROUND(#REF!/#REF!*($C$114*100),1)</f>
        <v/>
      </c>
      <c r="AW88">
        <f>G73</f>
        <v/>
      </c>
      <c r="AX88" s="13">
        <f>ROUND(J73/$J$1*($C$114*100),1)</f>
        <v/>
      </c>
    </row>
    <row r="89" ht="15" customHeight="1" thickBot="1">
      <c r="B89" t="inlineStr">
        <is>
          <t>BLUIX</t>
        </is>
      </c>
      <c r="C89" s="3" t="n">
        <v>0</v>
      </c>
      <c r="D89" s="61" t="n"/>
      <c r="E89" s="61" t="n"/>
      <c r="G89" s="69">
        <f>Indexes!K89</f>
        <v/>
      </c>
      <c r="H89" s="225">
        <f>Indexes!L89</f>
        <v/>
      </c>
      <c r="I89" s="11">
        <f>Indexes!M89</f>
        <v/>
      </c>
      <c r="J89">
        <f>IF(ROUND(I89,1)&lt;0.9,0,ROUND(I89,1))</f>
        <v/>
      </c>
      <c r="K89">
        <f>IF(ROUND(I89,1)&lt;0.5,0,ROUND(I89,1))</f>
        <v/>
      </c>
      <c r="M89" s="224">
        <f>Indexes!P89</f>
        <v/>
      </c>
      <c r="N89">
        <f>Indexes!Q89</f>
        <v/>
      </c>
      <c r="P89" s="224">
        <f>AE89</f>
        <v/>
      </c>
      <c r="Q89" s="304">
        <f>ROUND(J75/$J$1*($C$136*100),1)</f>
        <v/>
      </c>
      <c r="S89" s="309">
        <f>P89</f>
        <v/>
      </c>
      <c r="T89" s="304">
        <f>ROUND(J75/$J$1*($C$202*100),1)</f>
        <v/>
      </c>
      <c r="V89" s="282">
        <f>Y89</f>
        <v/>
      </c>
      <c r="W89" s="304">
        <f>ROUND(K75/$K$1*($C$202*100),1)</f>
        <v/>
      </c>
      <c r="Y89" s="309">
        <f>P89</f>
        <v/>
      </c>
      <c r="Z89" s="304">
        <f>ROUND(J75/$J$1*($C$181*100),1)</f>
        <v/>
      </c>
      <c r="AB89" s="224">
        <f>AH89</f>
        <v/>
      </c>
      <c r="AC89" s="304">
        <f>ROUND(J75/$J$1*($C$6*100),1)</f>
        <v/>
      </c>
      <c r="AE89" s="224">
        <f>AH89</f>
        <v/>
      </c>
      <c r="AF89" s="304">
        <f>ROUND(J75/$J$1*($C$27*100),1)</f>
        <v/>
      </c>
      <c r="AH89" s="224">
        <f>G75</f>
        <v/>
      </c>
      <c r="AI89" s="304">
        <f>ROUND(J75/$J$1*($C$48*100),1)</f>
        <v/>
      </c>
      <c r="AK89" s="224">
        <f>G74</f>
        <v/>
      </c>
      <c r="AL89" s="304">
        <f>ROUND(J74/$J$1*($C$69*100),1)</f>
        <v/>
      </c>
      <c r="AN89" s="309">
        <f>AQ89</f>
        <v/>
      </c>
      <c r="AO89" s="304">
        <f>ROUND(J74/$J$1*($C$222*100),1)</f>
        <v/>
      </c>
      <c r="AQ89" s="224">
        <f>G74</f>
        <v/>
      </c>
      <c r="AR89" s="304">
        <f>ROUND(J74/$J$1*($C$90*100),1)</f>
        <v/>
      </c>
      <c r="AT89">
        <f>#REF!</f>
        <v/>
      </c>
      <c r="AU89" s="265">
        <f>ROUND(#REF!/#REF!*($C$114*100),1)</f>
        <v/>
      </c>
      <c r="AW89">
        <f>G74</f>
        <v/>
      </c>
      <c r="AX89" s="13">
        <f>ROUND(J74/$J$1*($C$114*100),1)</f>
        <v/>
      </c>
    </row>
    <row r="90" ht="15" customHeight="1" thickBot="1">
      <c r="B90" s="14" t="inlineStr">
        <is>
          <t>SPTM</t>
        </is>
      </c>
      <c r="C90" s="115">
        <f>MODEL!RI296+MODEL!RI298</f>
        <v/>
      </c>
      <c r="D90" s="61" t="n"/>
      <c r="E90" s="61" t="n"/>
      <c r="G90" s="69">
        <f>Indexes!K90</f>
        <v/>
      </c>
      <c r="H90" s="225">
        <f>Indexes!L90</f>
        <v/>
      </c>
      <c r="I90" s="11">
        <f>Indexes!M90</f>
        <v/>
      </c>
      <c r="J90">
        <f>IF(ROUND(I90,1)&lt;0.9,0,ROUND(I90,1))</f>
        <v/>
      </c>
      <c r="K90">
        <f>IF(ROUND(I90,1)&lt;0.5,0,ROUND(I90,1))</f>
        <v/>
      </c>
      <c r="M90" s="224">
        <f>Indexes!P90</f>
        <v/>
      </c>
      <c r="N90">
        <f>Indexes!Q90</f>
        <v/>
      </c>
      <c r="P90" s="224">
        <f>AE90</f>
        <v/>
      </c>
      <c r="Q90" s="304">
        <f>ROUND(J76/$J$1*($C$136*100),1)</f>
        <v/>
      </c>
      <c r="S90" s="309">
        <f>P90</f>
        <v/>
      </c>
      <c r="T90" s="304">
        <f>ROUND(J76/$J$1*($C$202*100),1)</f>
        <v/>
      </c>
      <c r="V90" s="282">
        <f>Y90</f>
        <v/>
      </c>
      <c r="W90" s="304">
        <f>ROUND(K76/$K$1*($C$202*100),1)</f>
        <v/>
      </c>
      <c r="Y90" s="309">
        <f>P90</f>
        <v/>
      </c>
      <c r="Z90" s="304">
        <f>ROUND(J76/$J$1*($C$181*100),1)</f>
        <v/>
      </c>
      <c r="AB90" s="224">
        <f>AH90</f>
        <v/>
      </c>
      <c r="AC90" s="304">
        <f>ROUND(J76/$J$1*($C$6*100),1)</f>
        <v/>
      </c>
      <c r="AE90" s="224">
        <f>AH90</f>
        <v/>
      </c>
      <c r="AF90" s="304">
        <f>ROUND(J76/$J$1*($C$27*100),1)</f>
        <v/>
      </c>
      <c r="AH90" s="224">
        <f>G76</f>
        <v/>
      </c>
      <c r="AI90" s="304">
        <f>ROUND(J76/$J$1*($C$48*100),1)</f>
        <v/>
      </c>
      <c r="AK90" s="224">
        <f>G75</f>
        <v/>
      </c>
      <c r="AL90" s="304">
        <f>ROUND(J75/$J$1*($C$69*100),1)</f>
        <v/>
      </c>
      <c r="AN90" s="309">
        <f>AQ90</f>
        <v/>
      </c>
      <c r="AO90" s="304">
        <f>ROUND(J75/$J$1*($C$222*100),1)</f>
        <v/>
      </c>
      <c r="AQ90" s="224">
        <f>G75</f>
        <v/>
      </c>
      <c r="AR90" s="304">
        <f>ROUND(J75/$J$1*($C$90*100),1)</f>
        <v/>
      </c>
      <c r="AT90">
        <f>#REF!</f>
        <v/>
      </c>
      <c r="AU90" s="265">
        <f>ROUND(#REF!/#REF!*($C$114*100),1)</f>
        <v/>
      </c>
      <c r="AW90">
        <f>G75</f>
        <v/>
      </c>
      <c r="AX90" s="13">
        <f>ROUND(J75/$J$1*($C$114*100),1)</f>
        <v/>
      </c>
    </row>
    <row r="91" ht="15" customHeight="1" thickBot="1">
      <c r="B91" t="inlineStr">
        <is>
          <t>SPMD</t>
        </is>
      </c>
      <c r="C91" s="115">
        <f>MODEL!RI297</f>
        <v/>
      </c>
      <c r="D91" s="61" t="n"/>
      <c r="E91" s="61" t="n"/>
      <c r="G91" s="69">
        <f>Indexes!K91</f>
        <v/>
      </c>
      <c r="H91" s="225">
        <f>Indexes!L91</f>
        <v/>
      </c>
      <c r="I91" s="11">
        <f>Indexes!M91</f>
        <v/>
      </c>
      <c r="J91">
        <f>IF(ROUND(I91,1)&lt;0.9,0,ROUND(I91,1))</f>
        <v/>
      </c>
      <c r="K91">
        <f>IF(ROUND(I91,1)&lt;0.5,0,ROUND(I91,1))</f>
        <v/>
      </c>
      <c r="M91" s="224">
        <f>Indexes!P91</f>
        <v/>
      </c>
      <c r="N91">
        <f>Indexes!Q91</f>
        <v/>
      </c>
      <c r="P91" s="224">
        <f>AE91</f>
        <v/>
      </c>
      <c r="Q91" s="304">
        <f>ROUND(J77/$J$1*($C$136*100),1)</f>
        <v/>
      </c>
      <c r="S91" s="309">
        <f>P91</f>
        <v/>
      </c>
      <c r="T91" s="304">
        <f>ROUND(J77/$J$1*($C$202*100),1)</f>
        <v/>
      </c>
      <c r="V91" s="282">
        <f>Y91</f>
        <v/>
      </c>
      <c r="W91" s="304">
        <f>ROUND(K77/$K$1*($C$202*100),1)</f>
        <v/>
      </c>
      <c r="Y91" s="309">
        <f>P91</f>
        <v/>
      </c>
      <c r="Z91" s="304">
        <f>ROUND(J77/$J$1*($C$181*100),1)</f>
        <v/>
      </c>
      <c r="AB91" s="224">
        <f>AH91</f>
        <v/>
      </c>
      <c r="AC91" s="304">
        <f>ROUND(J77/$J$1*($C$6*100),1)</f>
        <v/>
      </c>
      <c r="AE91" s="224">
        <f>AH91</f>
        <v/>
      </c>
      <c r="AF91" s="304">
        <f>ROUND(J77/$J$1*($C$27*100),1)</f>
        <v/>
      </c>
      <c r="AH91" s="224">
        <f>G77</f>
        <v/>
      </c>
      <c r="AI91" s="304">
        <f>ROUND(J77/$J$1*($C$48*100),1)</f>
        <v/>
      </c>
      <c r="AK91" s="224">
        <f>G76</f>
        <v/>
      </c>
      <c r="AL91" s="304">
        <f>ROUND(J76/$J$1*($C$69*100),1)</f>
        <v/>
      </c>
      <c r="AN91" s="309">
        <f>AQ91</f>
        <v/>
      </c>
      <c r="AO91" s="304">
        <f>ROUND(J76/$J$1*($C$222*100),1)</f>
        <v/>
      </c>
      <c r="AQ91" s="224">
        <f>G76</f>
        <v/>
      </c>
      <c r="AR91" s="304">
        <f>ROUND(J76/$J$1*($C$90*100),1)</f>
        <v/>
      </c>
      <c r="AT91">
        <f>#REF!</f>
        <v/>
      </c>
      <c r="AU91" s="265">
        <f>ROUND(#REF!/#REF!*($C$114*100),1)</f>
        <v/>
      </c>
      <c r="AW91">
        <f>G76</f>
        <v/>
      </c>
      <c r="AX91" s="13">
        <f>ROUND(J76/$J$1*($C$114*100),1)</f>
        <v/>
      </c>
    </row>
    <row r="92" ht="15" customHeight="1" thickBot="1">
      <c r="B92" t="inlineStr">
        <is>
          <t>SPSM</t>
        </is>
      </c>
      <c r="C92" s="60" t="n">
        <v>0</v>
      </c>
      <c r="D92" s="61" t="n"/>
      <c r="E92" s="61" t="n"/>
      <c r="G92" s="69">
        <f>Indexes!K92</f>
        <v/>
      </c>
      <c r="H92" s="225">
        <f>Indexes!L92</f>
        <v/>
      </c>
      <c r="I92" s="11">
        <f>Indexes!M92</f>
        <v/>
      </c>
      <c r="J92">
        <f>IF(ROUND(I92,1)&lt;0.9,0,ROUND(I92,1))</f>
        <v/>
      </c>
      <c r="K92">
        <f>IF(ROUND(I92,1)&lt;0.5,0,ROUND(I92,1))</f>
        <v/>
      </c>
      <c r="M92" s="224">
        <f>Indexes!P92</f>
        <v/>
      </c>
      <c r="N92">
        <f>Indexes!Q92</f>
        <v/>
      </c>
      <c r="P92" s="224">
        <f>AE92</f>
        <v/>
      </c>
      <c r="Q92" s="304">
        <f>ROUND(J78/$J$1*($C$136*100),1)</f>
        <v/>
      </c>
      <c r="S92" s="309">
        <f>P92</f>
        <v/>
      </c>
      <c r="T92" s="304">
        <f>ROUND(J78/$J$1*($C$202*100),1)</f>
        <v/>
      </c>
      <c r="V92" s="282">
        <f>Y92</f>
        <v/>
      </c>
      <c r="W92" s="304">
        <f>ROUND(K78/$K$1*($C$202*100),1)</f>
        <v/>
      </c>
      <c r="Y92" s="309">
        <f>P92</f>
        <v/>
      </c>
      <c r="Z92" s="304">
        <f>ROUND(J78/$J$1*($C$181*100),1)</f>
        <v/>
      </c>
      <c r="AB92" s="224">
        <f>AH92</f>
        <v/>
      </c>
      <c r="AC92" s="304">
        <f>ROUND(J78/$J$1*($C$6*100),1)</f>
        <v/>
      </c>
      <c r="AE92" s="224">
        <f>AH92</f>
        <v/>
      </c>
      <c r="AF92" s="304">
        <f>ROUND(J78/$J$1*($C$27*100),1)</f>
        <v/>
      </c>
      <c r="AH92" s="224">
        <f>G78</f>
        <v/>
      </c>
      <c r="AI92" s="304">
        <f>ROUND(J78/$J$1*($C$48*100),1)</f>
        <v/>
      </c>
      <c r="AK92" s="224">
        <f>G77</f>
        <v/>
      </c>
      <c r="AL92" s="304">
        <f>ROUND(J77/$J$1*($C$69*100),1)</f>
        <v/>
      </c>
      <c r="AN92" s="309">
        <f>AQ92</f>
        <v/>
      </c>
      <c r="AO92" s="304">
        <f>ROUND(J77/$J$1*($C$222*100),1)</f>
        <v/>
      </c>
      <c r="AQ92" s="224">
        <f>G77</f>
        <v/>
      </c>
      <c r="AR92" s="304">
        <f>ROUND(J77/$J$1*($C$90*100),1)</f>
        <v/>
      </c>
      <c r="AT92">
        <f>#REF!</f>
        <v/>
      </c>
      <c r="AU92" s="265">
        <f>ROUND(#REF!/#REF!*($C$114*100),1)</f>
        <v/>
      </c>
      <c r="AW92">
        <f>G77</f>
        <v/>
      </c>
      <c r="AX92" s="13">
        <f>ROUND(J77/$J$1*($C$114*100),1)</f>
        <v/>
      </c>
    </row>
    <row r="93" ht="15" customHeight="1" thickBot="1">
      <c r="B93" t="inlineStr">
        <is>
          <t>SPDW</t>
        </is>
      </c>
      <c r="C93" s="115">
        <f>MODEL!RI299/3*2</f>
        <v/>
      </c>
      <c r="D93" s="61" t="n"/>
      <c r="E93" s="61" t="n"/>
      <c r="G93" s="69">
        <f>Indexes!K93</f>
        <v/>
      </c>
      <c r="H93" s="225">
        <f>Indexes!L93</f>
        <v/>
      </c>
      <c r="I93" s="11">
        <f>Indexes!M93</f>
        <v/>
      </c>
      <c r="J93">
        <f>IF(ROUND(I93,1)&lt;0.9,0,ROUND(I93,1))</f>
        <v/>
      </c>
      <c r="K93">
        <f>IF(ROUND(I93,1)&lt;0.5,0,ROUND(I93,1))</f>
        <v/>
      </c>
      <c r="M93" s="224">
        <f>Indexes!P93</f>
        <v/>
      </c>
      <c r="N93">
        <f>Indexes!Q93</f>
        <v/>
      </c>
      <c r="P93" s="224">
        <f>AE93</f>
        <v/>
      </c>
      <c r="Q93" s="304">
        <f>ROUND(J79/$J$1*($C$136*100),1)</f>
        <v/>
      </c>
      <c r="S93" s="309">
        <f>P93</f>
        <v/>
      </c>
      <c r="T93" s="304">
        <f>ROUND(J79/$J$1*($C$202*100),1)</f>
        <v/>
      </c>
      <c r="V93" s="282">
        <f>Y93</f>
        <v/>
      </c>
      <c r="W93" s="304">
        <f>ROUND(K79/$K$1*($C$202*100),1)</f>
        <v/>
      </c>
      <c r="Y93" s="309">
        <f>P93</f>
        <v/>
      </c>
      <c r="Z93" s="304">
        <f>ROUND(J79/$J$1*($C$181*100),1)</f>
        <v/>
      </c>
      <c r="AB93" s="224">
        <f>AH93</f>
        <v/>
      </c>
      <c r="AC93" s="304">
        <f>ROUND(J79/$J$1*($C$6*100),1)</f>
        <v/>
      </c>
      <c r="AE93" s="224">
        <f>AH93</f>
        <v/>
      </c>
      <c r="AF93" s="304">
        <f>ROUND(J79/$J$1*($C$27*100),1)</f>
        <v/>
      </c>
      <c r="AH93" s="224">
        <f>G79</f>
        <v/>
      </c>
      <c r="AI93" s="304">
        <f>ROUND(J79/$J$1*($C$48*100),1)</f>
        <v/>
      </c>
      <c r="AK93" s="224">
        <f>G78</f>
        <v/>
      </c>
      <c r="AL93" s="304">
        <f>ROUND(J78/$J$1*($C$69*100),1)</f>
        <v/>
      </c>
      <c r="AN93" s="309">
        <f>AQ93</f>
        <v/>
      </c>
      <c r="AO93" s="304">
        <f>ROUND(J78/$J$1*($C$222*100),1)</f>
        <v/>
      </c>
      <c r="AQ93" s="224">
        <f>G78</f>
        <v/>
      </c>
      <c r="AR93" s="304">
        <f>ROUND(J78/$J$1*($C$90*100),1)</f>
        <v/>
      </c>
      <c r="AT93">
        <f>#REF!</f>
        <v/>
      </c>
      <c r="AU93" s="265">
        <f>ROUND(#REF!/#REF!*($C$114*100),1)</f>
        <v/>
      </c>
      <c r="AW93">
        <f>G78</f>
        <v/>
      </c>
      <c r="AX93" s="13">
        <f>ROUND(J78/$J$1*($C$114*100),1)</f>
        <v/>
      </c>
    </row>
    <row r="94" ht="15" customHeight="1" thickBot="1">
      <c r="B94" t="inlineStr">
        <is>
          <t>SPEM</t>
        </is>
      </c>
      <c r="C94" s="115">
        <f>MODEL!RI300/3*2</f>
        <v/>
      </c>
      <c r="D94" s="61" t="n"/>
      <c r="E94" s="61" t="n"/>
      <c r="G94" s="69">
        <f>Indexes!K94</f>
        <v/>
      </c>
      <c r="H94" s="225">
        <f>Indexes!L94</f>
        <v/>
      </c>
      <c r="I94" s="11">
        <f>Indexes!M94</f>
        <v/>
      </c>
      <c r="J94">
        <f>IF(ROUND(I94,1)&lt;0.9,0,ROUND(I94,1))</f>
        <v/>
      </c>
      <c r="K94">
        <f>IF(ROUND(I94,1)&lt;0.5,0,ROUND(I94,1))</f>
        <v/>
      </c>
      <c r="M94" s="224">
        <f>Indexes!P94</f>
        <v/>
      </c>
      <c r="N94">
        <f>Indexes!Q94</f>
        <v/>
      </c>
      <c r="P94" s="224">
        <f>AE94</f>
        <v/>
      </c>
      <c r="Q94" s="304">
        <f>ROUND(J80/$J$1*($C$136*100),1)</f>
        <v/>
      </c>
      <c r="S94" s="309">
        <f>P94</f>
        <v/>
      </c>
      <c r="T94" s="304">
        <f>ROUND(J80/$J$1*($C$202*100),1)</f>
        <v/>
      </c>
      <c r="V94" s="282">
        <f>Y94</f>
        <v/>
      </c>
      <c r="W94" s="304">
        <f>ROUND(K80/$K$1*($C$202*100),1)</f>
        <v/>
      </c>
      <c r="Y94" s="309">
        <f>P94</f>
        <v/>
      </c>
      <c r="Z94" s="304">
        <f>ROUND(J80/$J$1*($C$181*100),1)</f>
        <v/>
      </c>
      <c r="AB94" s="224">
        <f>AH94</f>
        <v/>
      </c>
      <c r="AC94" s="304">
        <f>ROUND(J80/$J$1*($C$6*100),1)</f>
        <v/>
      </c>
      <c r="AE94" s="224">
        <f>AH94</f>
        <v/>
      </c>
      <c r="AF94" s="304">
        <f>ROUND(J80/$J$1*($C$27*100),1)</f>
        <v/>
      </c>
      <c r="AH94" s="224">
        <f>G80</f>
        <v/>
      </c>
      <c r="AI94" s="304">
        <f>ROUND(J80/$J$1*($C$48*100),1)</f>
        <v/>
      </c>
      <c r="AK94" s="224">
        <f>G79</f>
        <v/>
      </c>
      <c r="AL94" s="304">
        <f>ROUND(J79/$J$1*($C$69*100),1)</f>
        <v/>
      </c>
      <c r="AN94" s="309">
        <f>AQ94</f>
        <v/>
      </c>
      <c r="AO94" s="304">
        <f>ROUND(J79/$J$1*($C$222*100),1)</f>
        <v/>
      </c>
      <c r="AQ94" s="224">
        <f>G79</f>
        <v/>
      </c>
      <c r="AR94" s="304">
        <f>ROUND(J79/$J$1*($C$90*100),1)</f>
        <v/>
      </c>
      <c r="AT94">
        <f>#REF!</f>
        <v/>
      </c>
      <c r="AU94" s="265">
        <f>ROUND(#REF!/#REF!*($C$114*100),1)</f>
        <v/>
      </c>
      <c r="AW94">
        <f>G79</f>
        <v/>
      </c>
      <c r="AX94" s="13">
        <f>ROUND(J79/$J$1*($C$114*100),1)</f>
        <v/>
      </c>
    </row>
    <row r="95" ht="26.5" customHeight="1" thickBot="1">
      <c r="B95" t="inlineStr">
        <is>
          <t>IDGT</t>
        </is>
      </c>
      <c r="C95" s="115">
        <f>MODEL!RI301</f>
        <v/>
      </c>
      <c r="D95" s="61" t="n"/>
      <c r="E95" s="61" t="n"/>
      <c r="G95" s="69">
        <f>Indexes!K95</f>
        <v/>
      </c>
      <c r="H95" s="225">
        <f>Indexes!L95</f>
        <v/>
      </c>
      <c r="I95" s="11">
        <f>Indexes!M95</f>
        <v/>
      </c>
      <c r="J95">
        <f>IF(ROUND(I95,1)&lt;0.9,0,ROUND(I95,1))</f>
        <v/>
      </c>
      <c r="K95">
        <f>IF(ROUND(I95,1)&lt;0.5,0,ROUND(I95,1))</f>
        <v/>
      </c>
      <c r="M95" s="224">
        <f>Indexes!P95</f>
        <v/>
      </c>
      <c r="N95">
        <f>Indexes!Q95</f>
        <v/>
      </c>
      <c r="P95" s="224">
        <f>AE95</f>
        <v/>
      </c>
      <c r="Q95" s="304">
        <f>ROUND(J81/$J$1*($C$136*100),1)</f>
        <v/>
      </c>
      <c r="S95" s="309">
        <f>P95</f>
        <v/>
      </c>
      <c r="T95" s="304">
        <f>ROUND(J81/$J$1*($C$202*100),1)</f>
        <v/>
      </c>
      <c r="V95" s="282">
        <f>Y95</f>
        <v/>
      </c>
      <c r="W95" s="304">
        <f>ROUND(K81/$K$1*($C$202*100),1)</f>
        <v/>
      </c>
      <c r="Y95" s="309">
        <f>P95</f>
        <v/>
      </c>
      <c r="Z95" s="304">
        <f>ROUND(J81/$J$1*($C$181*100),1)</f>
        <v/>
      </c>
      <c r="AB95" s="224">
        <f>AH95</f>
        <v/>
      </c>
      <c r="AC95" s="304">
        <f>ROUND(J81/$J$1*($C$6*100),1)</f>
        <v/>
      </c>
      <c r="AE95" s="224">
        <f>AH95</f>
        <v/>
      </c>
      <c r="AF95" s="304">
        <f>ROUND(J81/$J$1*($C$27*100),1)</f>
        <v/>
      </c>
      <c r="AH95" s="224">
        <f>G81</f>
        <v/>
      </c>
      <c r="AI95" s="304">
        <f>ROUND(J81/$J$1*($C$48*100),1)</f>
        <v/>
      </c>
      <c r="AK95" s="224">
        <f>G80</f>
        <v/>
      </c>
      <c r="AL95" s="304">
        <f>ROUND(J80/$J$1*($C$69*100),1)</f>
        <v/>
      </c>
      <c r="AN95" s="309">
        <f>AQ95</f>
        <v/>
      </c>
      <c r="AO95" s="304">
        <f>ROUND(J80/$J$1*($C$222*100),1)</f>
        <v/>
      </c>
      <c r="AQ95" s="224">
        <f>G80</f>
        <v/>
      </c>
      <c r="AR95" s="304">
        <f>ROUND(J80/$J$1*($C$90*100),1)</f>
        <v/>
      </c>
      <c r="AT95">
        <f>#REF!</f>
        <v/>
      </c>
      <c r="AU95" s="265">
        <f>ROUND(#REF!/#REF!*($C$114*100),1)</f>
        <v/>
      </c>
      <c r="AW95">
        <f>G80</f>
        <v/>
      </c>
      <c r="AX95" s="13">
        <f>ROUND(J80/$J$1*($C$114*100),1)</f>
        <v/>
      </c>
    </row>
    <row r="96" ht="26.5" customHeight="1" thickBot="1">
      <c r="B96" t="inlineStr">
        <is>
          <t>SPTL</t>
        </is>
      </c>
      <c r="C96" s="129" t="n">
        <v>0</v>
      </c>
      <c r="D96" s="61" t="n"/>
      <c r="E96" s="61" t="n"/>
      <c r="G96" s="69">
        <f>Indexes!K96</f>
        <v/>
      </c>
      <c r="H96" s="225">
        <f>Indexes!L96</f>
        <v/>
      </c>
      <c r="I96" s="11">
        <f>Indexes!M96</f>
        <v/>
      </c>
      <c r="J96">
        <f>IF(ROUND(I96,1)&lt;0.9,0,ROUND(I96,1))</f>
        <v/>
      </c>
      <c r="K96">
        <f>IF(ROUND(I96,1)&lt;0.5,0,ROUND(I96,1))</f>
        <v/>
      </c>
      <c r="M96" s="224">
        <f>Indexes!P96</f>
        <v/>
      </c>
      <c r="N96">
        <f>Indexes!Q96</f>
        <v/>
      </c>
      <c r="P96" s="224">
        <f>AE96</f>
        <v/>
      </c>
      <c r="Q96" s="304">
        <f>ROUND(J82/$J$1*($C$136*100),1)</f>
        <v/>
      </c>
      <c r="S96" s="309">
        <f>P96</f>
        <v/>
      </c>
      <c r="T96" s="304">
        <f>ROUND(J82/$J$1*($C$202*100),1)</f>
        <v/>
      </c>
      <c r="V96" s="282">
        <f>Y96</f>
        <v/>
      </c>
      <c r="W96" s="304">
        <f>ROUND(K82/$K$1*($C$202*100),1)</f>
        <v/>
      </c>
      <c r="Y96" s="309">
        <f>P96</f>
        <v/>
      </c>
      <c r="Z96" s="304">
        <f>ROUND(J82/$J$1*($C$181*100),1)</f>
        <v/>
      </c>
      <c r="AB96" s="224">
        <f>AH96</f>
        <v/>
      </c>
      <c r="AC96" s="304">
        <f>ROUND(J82/$J$1*($C$6*100),1)</f>
        <v/>
      </c>
      <c r="AE96" s="224">
        <f>AH96</f>
        <v/>
      </c>
      <c r="AF96" s="304">
        <f>ROUND(J82/$J$1*($C$27*100),1)</f>
        <v/>
      </c>
      <c r="AH96" s="224">
        <f>G82</f>
        <v/>
      </c>
      <c r="AI96" s="304">
        <f>ROUND(J82/$J$1*($C$48*100),1)</f>
        <v/>
      </c>
      <c r="AK96" s="224">
        <f>G81</f>
        <v/>
      </c>
      <c r="AL96" s="304">
        <f>ROUND(J81/$J$1*($C$69*100),1)</f>
        <v/>
      </c>
      <c r="AN96" s="309">
        <f>AQ96</f>
        <v/>
      </c>
      <c r="AO96" s="304">
        <f>ROUND(J81/$J$1*($C$222*100),1)</f>
        <v/>
      </c>
      <c r="AQ96" s="224">
        <f>G81</f>
        <v/>
      </c>
      <c r="AR96" s="304">
        <f>ROUND(J81/$J$1*($C$90*100),1)</f>
        <v/>
      </c>
      <c r="AT96">
        <f>#REF!</f>
        <v/>
      </c>
      <c r="AU96" s="265">
        <f>ROUND(#REF!/#REF!*($C$114*100),1)</f>
        <v/>
      </c>
      <c r="AW96">
        <f>G81</f>
        <v/>
      </c>
      <c r="AX96" s="13">
        <f>ROUND(J81/$J$1*($C$114*100),1)</f>
        <v/>
      </c>
    </row>
    <row r="97" ht="15" customHeight="1" thickBot="1">
      <c r="B97" t="inlineStr">
        <is>
          <t>GOVT</t>
        </is>
      </c>
      <c r="C97" s="129" t="n">
        <v>0</v>
      </c>
      <c r="D97" s="61" t="n"/>
      <c r="E97" s="61" t="n"/>
      <c r="G97" s="69">
        <f>Indexes!K97</f>
        <v/>
      </c>
      <c r="H97" s="225">
        <f>Indexes!L97</f>
        <v/>
      </c>
      <c r="I97" s="11">
        <f>Indexes!M97</f>
        <v/>
      </c>
      <c r="J97">
        <f>IF(ROUND(I97,1)&lt;0.9,0,ROUND(I97,1))</f>
        <v/>
      </c>
      <c r="K97">
        <f>IF(ROUND(I97,1)&lt;0.5,0,ROUND(I97,1))</f>
        <v/>
      </c>
      <c r="M97" s="224">
        <f>Indexes!P97</f>
        <v/>
      </c>
      <c r="N97">
        <f>Indexes!Q97</f>
        <v/>
      </c>
      <c r="P97" s="224">
        <f>AE97</f>
        <v/>
      </c>
      <c r="Q97" s="304">
        <f>ROUND(J83/$J$1*($C$136*100),1)</f>
        <v/>
      </c>
      <c r="S97" s="309">
        <f>P97</f>
        <v/>
      </c>
      <c r="T97" s="304">
        <f>ROUND(J83/$J$1*($C$202*100),1)</f>
        <v/>
      </c>
      <c r="V97" s="282">
        <f>Y97</f>
        <v/>
      </c>
      <c r="W97" s="304">
        <f>ROUND(K83/$K$1*($C$202*100),1)</f>
        <v/>
      </c>
      <c r="Y97" s="309">
        <f>P97</f>
        <v/>
      </c>
      <c r="Z97" s="304">
        <f>ROUND(J83/$J$1*($C$181*100),1)</f>
        <v/>
      </c>
      <c r="AB97" s="224">
        <f>AH97</f>
        <v/>
      </c>
      <c r="AC97" s="304">
        <f>ROUND(J83/$J$1*($C$6*100),1)</f>
        <v/>
      </c>
      <c r="AE97" s="224">
        <f>AH97</f>
        <v/>
      </c>
      <c r="AF97" s="304">
        <f>ROUND(J83/$J$1*($C$27*100),1)</f>
        <v/>
      </c>
      <c r="AH97" s="224">
        <f>G83</f>
        <v/>
      </c>
      <c r="AI97" s="304">
        <f>ROUND(J83/$J$1*($C$48*100),1)</f>
        <v/>
      </c>
      <c r="AK97" s="224">
        <f>G82</f>
        <v/>
      </c>
      <c r="AL97" s="304">
        <f>ROUND(J82/$J$1*($C$69*100),1)</f>
        <v/>
      </c>
      <c r="AN97" s="309">
        <f>AQ97</f>
        <v/>
      </c>
      <c r="AO97" s="304">
        <f>ROUND(J82/$J$1*($C$222*100),1)</f>
        <v/>
      </c>
      <c r="AQ97" s="224">
        <f>G82</f>
        <v/>
      </c>
      <c r="AR97" s="304">
        <f>ROUND(J82/$J$1*($C$90*100),1)</f>
        <v/>
      </c>
      <c r="AT97">
        <f>#REF!</f>
        <v/>
      </c>
      <c r="AU97" s="265">
        <f>ROUND(#REF!/#REF!*($C$114*100),1)</f>
        <v/>
      </c>
      <c r="AW97">
        <f>G82</f>
        <v/>
      </c>
      <c r="AX97" s="13">
        <f>ROUND(J82/$J$1*($C$114*100),1)</f>
        <v/>
      </c>
    </row>
    <row r="98" ht="26.5" customHeight="1" thickBot="1">
      <c r="B98" t="inlineStr">
        <is>
          <t>BWX</t>
        </is>
      </c>
      <c r="C98" s="129" t="n">
        <v>0</v>
      </c>
      <c r="D98" s="61" t="n"/>
      <c r="E98" s="61" t="n"/>
      <c r="G98" s="69">
        <f>Indexes!K98</f>
        <v/>
      </c>
      <c r="H98" s="225">
        <f>Indexes!L98</f>
        <v/>
      </c>
      <c r="I98" s="11">
        <f>Indexes!M98</f>
        <v/>
      </c>
      <c r="J98">
        <f>IF(ROUND(I98,1)&lt;0.9,0,ROUND(I98,1))</f>
        <v/>
      </c>
      <c r="K98">
        <f>IF(ROUND(I98,1)&lt;0.5,0,ROUND(I98,1))</f>
        <v/>
      </c>
      <c r="M98" s="224">
        <f>Indexes!P98</f>
        <v/>
      </c>
      <c r="N98">
        <f>Indexes!Q98</f>
        <v/>
      </c>
      <c r="P98" s="224">
        <f>AE98</f>
        <v/>
      </c>
      <c r="Q98" s="304">
        <f>ROUND(J84/$J$1*($C$136*100),1)</f>
        <v/>
      </c>
      <c r="S98" s="309">
        <f>P98</f>
        <v/>
      </c>
      <c r="T98" s="304">
        <f>ROUND(J84/$J$1*($C$202*100),1)</f>
        <v/>
      </c>
      <c r="V98" s="282">
        <f>Y98</f>
        <v/>
      </c>
      <c r="W98" s="304">
        <f>ROUND(K84/$K$1*($C$202*100),1)</f>
        <v/>
      </c>
      <c r="Y98" s="309">
        <f>P98</f>
        <v/>
      </c>
      <c r="Z98" s="304">
        <f>ROUND(J84/$J$1*($C$181*100),1)</f>
        <v/>
      </c>
      <c r="AB98" s="224">
        <f>AH98</f>
        <v/>
      </c>
      <c r="AC98" s="304">
        <f>ROUND(J84/$J$1*($C$6*100),1)</f>
        <v/>
      </c>
      <c r="AE98" s="224">
        <f>AH98</f>
        <v/>
      </c>
      <c r="AF98" s="304">
        <f>ROUND(J84/$J$1*($C$27*100),1)</f>
        <v/>
      </c>
      <c r="AH98" s="224">
        <f>G84</f>
        <v/>
      </c>
      <c r="AI98" s="304">
        <f>ROUND(J84/$J$1*($C$48*100),1)</f>
        <v/>
      </c>
      <c r="AK98" s="224">
        <f>G83</f>
        <v/>
      </c>
      <c r="AL98" s="304">
        <f>ROUND(J83/$J$1*($C$69*100),1)</f>
        <v/>
      </c>
      <c r="AN98" s="309">
        <f>AQ98</f>
        <v/>
      </c>
      <c r="AO98" s="304">
        <f>ROUND(J83/$J$1*($C$222*100),1)</f>
        <v/>
      </c>
      <c r="AQ98" s="224">
        <f>G83</f>
        <v/>
      </c>
      <c r="AR98" s="304">
        <f>ROUND(J83/$J$1*($C$90*100),1)</f>
        <v/>
      </c>
      <c r="AT98">
        <f>#REF!</f>
        <v/>
      </c>
      <c r="AU98" s="265">
        <f>ROUND(#REF!/#REF!*($C$114*100),1)</f>
        <v/>
      </c>
      <c r="AW98">
        <f>G83</f>
        <v/>
      </c>
      <c r="AX98" s="13">
        <f>ROUND(J83/$J$1*($C$114*100),1)</f>
        <v/>
      </c>
    </row>
    <row r="99" ht="26.5" customHeight="1" thickBot="1">
      <c r="B99" t="inlineStr">
        <is>
          <t>SPIP</t>
        </is>
      </c>
      <c r="C99" s="129" t="n">
        <v>0</v>
      </c>
      <c r="D99" s="61" t="n"/>
      <c r="E99" s="61" t="n"/>
      <c r="G99" s="69">
        <f>Indexes!K99</f>
        <v/>
      </c>
      <c r="H99" s="225">
        <f>Indexes!L99</f>
        <v/>
      </c>
      <c r="I99" s="11">
        <f>Indexes!M99</f>
        <v/>
      </c>
      <c r="J99">
        <f>IF(ROUND(I99,1)&lt;0.9,0,ROUND(I99,1))</f>
        <v/>
      </c>
      <c r="K99">
        <f>IF(ROUND(I99,1)&lt;0.5,0,ROUND(I99,1))</f>
        <v/>
      </c>
      <c r="M99" s="224">
        <f>Indexes!P99</f>
        <v/>
      </c>
      <c r="N99">
        <f>Indexes!Q99</f>
        <v/>
      </c>
      <c r="P99" s="224">
        <f>AE99</f>
        <v/>
      </c>
      <c r="Q99" s="304">
        <f>ROUND(J85/$J$1*($C$136*100),1)</f>
        <v/>
      </c>
      <c r="S99" s="309">
        <f>P99</f>
        <v/>
      </c>
      <c r="T99" s="304">
        <f>ROUND(J85/$J$1*($C$202*100),1)</f>
        <v/>
      </c>
      <c r="V99" s="282">
        <f>Y99</f>
        <v/>
      </c>
      <c r="W99" s="304">
        <f>ROUND(K85/$K$1*($C$202*100),1)</f>
        <v/>
      </c>
      <c r="Y99" s="309">
        <f>P99</f>
        <v/>
      </c>
      <c r="Z99" s="304">
        <f>ROUND(J85/$J$1*($C$181*100),1)</f>
        <v/>
      </c>
      <c r="AB99" s="224">
        <f>AH99</f>
        <v/>
      </c>
      <c r="AC99" s="304">
        <f>ROUND(J85/$J$1*($C$6*100),1)</f>
        <v/>
      </c>
      <c r="AE99" s="224">
        <f>AH99</f>
        <v/>
      </c>
      <c r="AF99" s="304">
        <f>ROUND(J85/$J$1*($C$27*100),1)</f>
        <v/>
      </c>
      <c r="AH99" s="224">
        <f>G85</f>
        <v/>
      </c>
      <c r="AI99" s="304">
        <f>ROUND(J85/$J$1*($C$48*100),1)</f>
        <v/>
      </c>
      <c r="AK99" s="224">
        <f>G84</f>
        <v/>
      </c>
      <c r="AL99" s="304">
        <f>ROUND(J84/$J$1*($C$69*100),1)</f>
        <v/>
      </c>
      <c r="AN99" s="309">
        <f>AQ99</f>
        <v/>
      </c>
      <c r="AO99" s="304">
        <f>ROUND(J84/$J$1*($C$222*100),1)</f>
        <v/>
      </c>
      <c r="AQ99" s="224">
        <f>G84</f>
        <v/>
      </c>
      <c r="AR99" s="304">
        <f>ROUND(J84/$J$1*($C$90*100),1)</f>
        <v/>
      </c>
      <c r="AT99">
        <f>#REF!</f>
        <v/>
      </c>
      <c r="AU99" s="265">
        <f>ROUND(#REF!/#REF!*($C$114*100),1)</f>
        <v/>
      </c>
      <c r="AW99">
        <f>G84</f>
        <v/>
      </c>
      <c r="AX99" s="13">
        <f>ROUND(J84/$J$1*($C$114*100),1)</f>
        <v/>
      </c>
    </row>
    <row r="100" ht="15" customHeight="1" thickBot="1">
      <c r="B100" s="33" t="inlineStr">
        <is>
          <t>TFPN</t>
        </is>
      </c>
      <c r="C100" s="115">
        <f>MODEL!RI306</f>
        <v/>
      </c>
      <c r="D100" s="61" t="n"/>
      <c r="E100" s="61" t="n"/>
      <c r="G100" s="69">
        <f>Indexes!K100</f>
        <v/>
      </c>
      <c r="H100" s="225">
        <f>Indexes!L100</f>
        <v/>
      </c>
      <c r="I100" s="11">
        <f>Indexes!M100</f>
        <v/>
      </c>
      <c r="J100">
        <f>IF(ROUND(I100,1)&lt;0.9,0,ROUND(I100,1))</f>
        <v/>
      </c>
      <c r="K100">
        <f>IF(ROUND(I100,1)&lt;0.5,0,ROUND(I100,1))</f>
        <v/>
      </c>
      <c r="M100" s="224">
        <f>Indexes!P100</f>
        <v/>
      </c>
      <c r="N100">
        <f>Indexes!Q100</f>
        <v/>
      </c>
      <c r="P100" s="224">
        <f>AE100</f>
        <v/>
      </c>
      <c r="Q100" s="304">
        <f>ROUND(J86/$J$1*($C$136*100),1)</f>
        <v/>
      </c>
      <c r="S100" s="309">
        <f>P100</f>
        <v/>
      </c>
      <c r="T100" s="304">
        <f>ROUND(J86/$J$1*($C$202*100),1)</f>
        <v/>
      </c>
      <c r="V100" s="282">
        <f>Y100</f>
        <v/>
      </c>
      <c r="W100" s="304">
        <f>ROUND(K86/$K$1*($C$202*100),1)</f>
        <v/>
      </c>
      <c r="Y100" s="309">
        <f>P100</f>
        <v/>
      </c>
      <c r="Z100" s="304">
        <f>ROUND(J86/$J$1*($C$181*100),1)</f>
        <v/>
      </c>
      <c r="AB100" s="224">
        <f>AH100</f>
        <v/>
      </c>
      <c r="AC100" s="304">
        <f>ROUND(J86/$J$1*($C$6*100),1)</f>
        <v/>
      </c>
      <c r="AE100" s="224">
        <f>AH100</f>
        <v/>
      </c>
      <c r="AF100" s="304">
        <f>ROUND(J86/$J$1*($C$27*100),1)</f>
        <v/>
      </c>
      <c r="AH100" s="224">
        <f>G86</f>
        <v/>
      </c>
      <c r="AI100" s="304">
        <f>ROUND(J86/$J$1*($C$48*100),1)</f>
        <v/>
      </c>
      <c r="AK100" s="224">
        <f>G85</f>
        <v/>
      </c>
      <c r="AL100" s="304">
        <f>ROUND(J85/$J$1*($C$69*100),1)</f>
        <v/>
      </c>
      <c r="AN100" s="309">
        <f>AQ100</f>
        <v/>
      </c>
      <c r="AO100" s="304">
        <f>ROUND(J85/$J$1*($C$222*100),1)</f>
        <v/>
      </c>
      <c r="AQ100" s="224">
        <f>G85</f>
        <v/>
      </c>
      <c r="AR100" s="304">
        <f>ROUND(J85/$J$1*($C$90*100),1)</f>
        <v/>
      </c>
      <c r="AT100">
        <f>#REF!</f>
        <v/>
      </c>
      <c r="AU100" s="265">
        <f>ROUND(#REF!/#REF!*($C$114*100),1)</f>
        <v/>
      </c>
      <c r="AW100">
        <f>G85</f>
        <v/>
      </c>
      <c r="AX100" s="13">
        <f>ROUND(J85/$J$1*($C$114*100),1)</f>
        <v/>
      </c>
    </row>
    <row r="101" ht="15" customHeight="1" thickBot="1">
      <c r="B101" s="32" t="inlineStr">
        <is>
          <t>SHY</t>
        </is>
      </c>
      <c r="C101" s="115">
        <f>MODEL!RI307</f>
        <v/>
      </c>
      <c r="D101" s="61" t="n"/>
      <c r="E101" s="61" t="n"/>
      <c r="G101" s="69">
        <f>Indexes!K101</f>
        <v/>
      </c>
      <c r="H101" s="225">
        <f>Indexes!L101</f>
        <v/>
      </c>
      <c r="I101" s="11">
        <f>Indexes!M101</f>
        <v/>
      </c>
      <c r="J101">
        <f>IF(ROUND(I101,1)&lt;0.9,0,ROUND(I101,1))</f>
        <v/>
      </c>
      <c r="K101">
        <f>IF(ROUND(I101,1)&lt;0.5,0,ROUND(I101,1))</f>
        <v/>
      </c>
      <c r="M101" s="224">
        <f>Indexes!P101</f>
        <v/>
      </c>
      <c r="N101">
        <f>Indexes!Q101</f>
        <v/>
      </c>
      <c r="P101" s="224">
        <f>AE101</f>
        <v/>
      </c>
      <c r="Q101" s="304">
        <f>ROUND(J87/$J$1*($C$136*100),1)</f>
        <v/>
      </c>
      <c r="S101" s="309">
        <f>P101</f>
        <v/>
      </c>
      <c r="T101" s="304">
        <f>ROUND(J87/$J$1*($C$202*100),1)</f>
        <v/>
      </c>
      <c r="V101" s="282">
        <f>Y101</f>
        <v/>
      </c>
      <c r="W101" s="304">
        <f>ROUND(K87/$K$1*($C$202*100),1)</f>
        <v/>
      </c>
      <c r="Y101" s="309">
        <f>P101</f>
        <v/>
      </c>
      <c r="Z101" s="304">
        <f>ROUND(J87/$J$1*($C$181*100),1)</f>
        <v/>
      </c>
      <c r="AB101" s="224">
        <f>AH101</f>
        <v/>
      </c>
      <c r="AC101" s="304">
        <f>ROUND(J87/$J$1*($C$6*100),1)</f>
        <v/>
      </c>
      <c r="AE101" s="224">
        <f>AH101</f>
        <v/>
      </c>
      <c r="AF101" s="304">
        <f>ROUND(J87/$J$1*($C$27*100),1)</f>
        <v/>
      </c>
      <c r="AH101" s="224">
        <f>G87</f>
        <v/>
      </c>
      <c r="AI101" s="304">
        <f>ROUND(J87/$J$1*($C$48*100),1)</f>
        <v/>
      </c>
      <c r="AK101" s="224">
        <f>G86</f>
        <v/>
      </c>
      <c r="AL101" s="304">
        <f>ROUND(J86/$J$1*($C$69*100),1)</f>
        <v/>
      </c>
      <c r="AN101" s="309">
        <f>AQ101</f>
        <v/>
      </c>
      <c r="AO101" s="304">
        <f>ROUND(J86/$J$1*($C$222*100),1)</f>
        <v/>
      </c>
      <c r="AQ101" s="224">
        <f>G86</f>
        <v/>
      </c>
      <c r="AR101" s="304">
        <f>ROUND(J86/$J$1*($C$90*100),1)</f>
        <v/>
      </c>
      <c r="AT101">
        <f>#REF!</f>
        <v/>
      </c>
      <c r="AU101" s="265">
        <f>ROUND(#REF!/#REF!*($C$114*100),1)</f>
        <v/>
      </c>
      <c r="AW101">
        <f>G86</f>
        <v/>
      </c>
      <c r="AX101" s="13">
        <f>ROUND(J86/$J$1*($C$114*100),1)</f>
        <v/>
      </c>
    </row>
    <row r="102" ht="15" customHeight="1" thickBot="1">
      <c r="B102" t="inlineStr">
        <is>
          <t>U.S. Govt UST</t>
        </is>
      </c>
      <c r="C102" s="115">
        <f>0.98-SUM(C90:C101)</f>
        <v/>
      </c>
      <c r="D102" s="61" t="n"/>
      <c r="E102" s="61" t="n"/>
      <c r="G102" s="69">
        <f>Indexes!K102</f>
        <v/>
      </c>
      <c r="H102" s="225">
        <f>Indexes!L102</f>
        <v/>
      </c>
      <c r="I102" s="11">
        <f>Indexes!M102</f>
        <v/>
      </c>
      <c r="J102">
        <f>IF(ROUND(I102,1)&lt;0.9,0,ROUND(I102,1))</f>
        <v/>
      </c>
      <c r="K102">
        <f>IF(ROUND(I102,1)&lt;0.5,0,ROUND(I102,1))</f>
        <v/>
      </c>
      <c r="M102" s="224">
        <f>Indexes!P102</f>
        <v/>
      </c>
      <c r="N102">
        <f>Indexes!Q102</f>
        <v/>
      </c>
      <c r="P102" s="224">
        <f>AE102</f>
        <v/>
      </c>
      <c r="Q102" s="304">
        <f>ROUND(J88/$J$1*($C$136*100),1)</f>
        <v/>
      </c>
      <c r="S102" s="309">
        <f>P102</f>
        <v/>
      </c>
      <c r="T102" s="304">
        <f>ROUND(J88/$J$1*($C$202*100),1)</f>
        <v/>
      </c>
      <c r="V102" s="282">
        <f>Y102</f>
        <v/>
      </c>
      <c r="W102" s="304">
        <f>ROUND(K88/$K$1*($C$202*100),1)</f>
        <v/>
      </c>
      <c r="Y102" s="309">
        <f>P102</f>
        <v/>
      </c>
      <c r="Z102" s="304">
        <f>ROUND(J88/$J$1*($C$181*100),1)</f>
        <v/>
      </c>
      <c r="AB102" s="224">
        <f>AH102</f>
        <v/>
      </c>
      <c r="AC102" s="304">
        <f>ROUND(J88/$J$1*($C$6*100),1)</f>
        <v/>
      </c>
      <c r="AE102" s="224">
        <f>AH102</f>
        <v/>
      </c>
      <c r="AF102" s="304">
        <f>ROUND(J88/$J$1*($C$27*100),1)</f>
        <v/>
      </c>
      <c r="AH102" s="224">
        <f>G88</f>
        <v/>
      </c>
      <c r="AI102" s="304">
        <f>ROUND(J88/$J$1*($C$48*100),1)</f>
        <v/>
      </c>
      <c r="AK102" s="224">
        <f>G87</f>
        <v/>
      </c>
      <c r="AL102" s="304">
        <f>ROUND(J87/$J$1*($C$69*100),1)</f>
        <v/>
      </c>
      <c r="AN102" s="309">
        <f>AQ102</f>
        <v/>
      </c>
      <c r="AO102" s="304">
        <f>ROUND(J87/$J$1*($C$222*100),1)</f>
        <v/>
      </c>
      <c r="AQ102" s="224">
        <f>G87</f>
        <v/>
      </c>
      <c r="AR102" s="304">
        <f>ROUND(J87/$J$1*($C$90*100),1)</f>
        <v/>
      </c>
      <c r="AT102">
        <f>#REF!</f>
        <v/>
      </c>
      <c r="AU102" s="265">
        <f>ROUND(#REF!/#REF!*($C$114*100),1)</f>
        <v/>
      </c>
      <c r="AW102">
        <f>G87</f>
        <v/>
      </c>
      <c r="AX102" s="13">
        <f>ROUND(J87/$J$1*($C$114*100),1)</f>
        <v/>
      </c>
    </row>
    <row r="103" ht="39" customHeight="1" thickBot="1">
      <c r="B103" s="85" t="inlineStr">
        <is>
          <t>OPER/SHV/BIL/FLOT/JPST 10% max</t>
        </is>
      </c>
      <c r="G103" s="69">
        <f>Indexes!K103</f>
        <v/>
      </c>
      <c r="H103" s="225">
        <f>Indexes!L103</f>
        <v/>
      </c>
      <c r="I103" s="11">
        <f>Indexes!M103</f>
        <v/>
      </c>
      <c r="J103">
        <f>IF(ROUND(I103,1)&lt;0.9,0,ROUND(I103,1))</f>
        <v/>
      </c>
      <c r="K103">
        <f>IF(ROUND(I103,1)&lt;0.5,0,ROUND(I103,1))</f>
        <v/>
      </c>
      <c r="M103" s="224">
        <f>Indexes!P103</f>
        <v/>
      </c>
      <c r="N103">
        <f>Indexes!Q103</f>
        <v/>
      </c>
      <c r="P103" s="224">
        <f>AE103</f>
        <v/>
      </c>
      <c r="Q103" s="304">
        <f>ROUND(J89/$J$1*($C$136*100),1)</f>
        <v/>
      </c>
      <c r="S103" s="309">
        <f>P103</f>
        <v/>
      </c>
      <c r="T103" s="304">
        <f>ROUND(J89/$J$1*($C$202*100),1)</f>
        <v/>
      </c>
      <c r="V103" s="282">
        <f>Y103</f>
        <v/>
      </c>
      <c r="W103" s="304">
        <f>ROUND(K89/$K$1*($C$202*100),1)</f>
        <v/>
      </c>
      <c r="Y103" s="309">
        <f>P103</f>
        <v/>
      </c>
      <c r="Z103" s="304">
        <f>ROUND(J89/$J$1*($C$181*100),1)</f>
        <v/>
      </c>
      <c r="AB103" s="224">
        <f>AH103</f>
        <v/>
      </c>
      <c r="AC103" s="304">
        <f>ROUND(J89/$J$1*($C$6*100),1)</f>
        <v/>
      </c>
      <c r="AE103" s="224">
        <f>AH103</f>
        <v/>
      </c>
      <c r="AF103" s="304">
        <f>ROUND(J89/$J$1*($C$27*100),1)</f>
        <v/>
      </c>
      <c r="AH103" s="224">
        <f>G89</f>
        <v/>
      </c>
      <c r="AI103" s="304">
        <f>ROUND(J89/$J$1*($C$48*100),1)</f>
        <v/>
      </c>
      <c r="AK103" s="224">
        <f>G88</f>
        <v/>
      </c>
      <c r="AL103" s="304">
        <f>ROUND(J88/$J$1*($C$69*100),1)</f>
        <v/>
      </c>
      <c r="AN103" s="309">
        <f>AQ103</f>
        <v/>
      </c>
      <c r="AO103" s="304">
        <f>ROUND(J88/$J$1*($C$222*100),1)</f>
        <v/>
      </c>
      <c r="AQ103" s="224">
        <f>G88</f>
        <v/>
      </c>
      <c r="AR103" s="304">
        <f>ROUND(J88/$J$1*($C$90*100),1)</f>
        <v/>
      </c>
      <c r="AT103">
        <f>#REF!</f>
        <v/>
      </c>
      <c r="AU103" s="265">
        <f>ROUND(#REF!/#REF!*($C$114*100),1)</f>
        <v/>
      </c>
      <c r="AW103">
        <f>G88</f>
        <v/>
      </c>
      <c r="AX103" s="13">
        <f>ROUND(J88/$J$1*($C$114*100),1)</f>
        <v/>
      </c>
    </row>
    <row r="104" ht="15" customHeight="1" thickBot="1">
      <c r="B104" s="33" t="inlineStr">
        <is>
          <t>Cash</t>
        </is>
      </c>
      <c r="C104" s="114" t="n">
        <v>0.02</v>
      </c>
      <c r="D104" s="61" t="n"/>
      <c r="E104" s="61" t="n"/>
      <c r="G104" s="69">
        <f>Indexes!K104</f>
        <v/>
      </c>
      <c r="H104" s="225">
        <f>Indexes!L104</f>
        <v/>
      </c>
      <c r="I104" s="11">
        <f>Indexes!M104</f>
        <v/>
      </c>
      <c r="J104">
        <f>IF(ROUND(I104,1)&lt;0.9,0,ROUND(I104,1))</f>
        <v/>
      </c>
      <c r="K104">
        <f>IF(ROUND(I104,1)&lt;0.5,0,ROUND(I104,1))</f>
        <v/>
      </c>
      <c r="M104" s="224">
        <f>Indexes!P104</f>
        <v/>
      </c>
      <c r="N104">
        <f>Indexes!Q104</f>
        <v/>
      </c>
      <c r="P104" s="224">
        <f>AE104</f>
        <v/>
      </c>
      <c r="Q104" s="304">
        <f>ROUND(J90/$J$1*($C$136*100),1)</f>
        <v/>
      </c>
      <c r="S104" s="309">
        <f>P104</f>
        <v/>
      </c>
      <c r="T104" s="304">
        <f>ROUND(J90/$J$1*($C$202*100),1)</f>
        <v/>
      </c>
      <c r="V104" s="282">
        <f>Y104</f>
        <v/>
      </c>
      <c r="W104" s="304">
        <f>ROUND(K90/$K$1*($C$202*100),1)</f>
        <v/>
      </c>
      <c r="Y104" s="309">
        <f>P104</f>
        <v/>
      </c>
      <c r="Z104" s="304">
        <f>ROUND(J90/$J$1*($C$181*100),1)</f>
        <v/>
      </c>
      <c r="AB104" s="224">
        <f>AH104</f>
        <v/>
      </c>
      <c r="AC104" s="304">
        <f>ROUND(J90/$J$1*($C$6*100),1)</f>
        <v/>
      </c>
      <c r="AE104" s="224">
        <f>AH104</f>
        <v/>
      </c>
      <c r="AF104" s="304">
        <f>ROUND(J90/$J$1*($C$27*100),1)</f>
        <v/>
      </c>
      <c r="AH104" s="224">
        <f>G90</f>
        <v/>
      </c>
      <c r="AI104" s="304">
        <f>ROUND(J90/$J$1*($C$48*100),1)</f>
        <v/>
      </c>
      <c r="AK104" s="224">
        <f>G89</f>
        <v/>
      </c>
      <c r="AL104" s="304">
        <f>ROUND(J89/$J$1*($C$69*100),1)</f>
        <v/>
      </c>
      <c r="AN104" s="309">
        <f>AQ104</f>
        <v/>
      </c>
      <c r="AO104" s="304">
        <f>ROUND(J89/$J$1*($C$222*100),1)</f>
        <v/>
      </c>
      <c r="AQ104" s="224">
        <f>G89</f>
        <v/>
      </c>
      <c r="AR104" s="304">
        <f>ROUND(J89/$J$1*($C$90*100),1)</f>
        <v/>
      </c>
      <c r="AT104">
        <f>#REF!</f>
        <v/>
      </c>
      <c r="AU104" s="265">
        <f>ROUND(#REF!/#REF!*($C$114*100),1)</f>
        <v/>
      </c>
      <c r="AW104">
        <f>G89</f>
        <v/>
      </c>
      <c r="AX104" s="13">
        <f>ROUND(J89/$J$1*($C$114*100),1)</f>
        <v/>
      </c>
    </row>
    <row r="105">
      <c r="B105" s="33" t="n"/>
      <c r="C105" s="33" t="n"/>
      <c r="D105" s="33" t="n"/>
      <c r="E105" s="33" t="n"/>
      <c r="M105" s="224">
        <f>Indexes!P105</f>
        <v/>
      </c>
      <c r="N105">
        <f>Indexes!Q105</f>
        <v/>
      </c>
      <c r="P105" s="224">
        <f>AE105</f>
        <v/>
      </c>
      <c r="Q105" s="304">
        <f>ROUND(J91/$J$1*($C$136*100),1)</f>
        <v/>
      </c>
      <c r="S105" s="309">
        <f>P105</f>
        <v/>
      </c>
      <c r="T105" s="304">
        <f>ROUND(J91/$J$1*($C$202*100),1)</f>
        <v/>
      </c>
      <c r="V105" s="282">
        <f>Y105</f>
        <v/>
      </c>
      <c r="W105" s="304">
        <f>ROUND(K91/$K$1*($C$202*100),1)</f>
        <v/>
      </c>
      <c r="Y105" s="309">
        <f>P105</f>
        <v/>
      </c>
      <c r="Z105" s="304">
        <f>ROUND(J91/$J$1*($C$181*100),1)</f>
        <v/>
      </c>
      <c r="AB105" s="224">
        <f>AH105</f>
        <v/>
      </c>
      <c r="AC105" s="304">
        <f>ROUND(J91/$J$1*($C$6*100),1)</f>
        <v/>
      </c>
      <c r="AE105" s="224">
        <f>AH105</f>
        <v/>
      </c>
      <c r="AF105" s="304">
        <f>ROUND(J91/$J$1*($C$27*100),1)</f>
        <v/>
      </c>
      <c r="AH105" s="224">
        <f>G91</f>
        <v/>
      </c>
      <c r="AI105" s="304">
        <f>ROUND(J91/$J$1*($C$48*100),1)</f>
        <v/>
      </c>
      <c r="AK105" s="224">
        <f>G90</f>
        <v/>
      </c>
      <c r="AL105" s="304">
        <f>ROUND(J90/$J$1*($C$69*100),1)</f>
        <v/>
      </c>
      <c r="AN105" s="309">
        <f>AQ105</f>
        <v/>
      </c>
      <c r="AO105" s="304">
        <f>ROUND(J90/$J$1*($C$222*100),1)</f>
        <v/>
      </c>
      <c r="AQ105" s="224">
        <f>G90</f>
        <v/>
      </c>
      <c r="AR105" s="304">
        <f>ROUND(J90/$J$1*($C$90*100),1)</f>
        <v/>
      </c>
      <c r="AT105">
        <f>#REF!</f>
        <v/>
      </c>
      <c r="AU105" s="265">
        <f>ROUND(#REF!/#REF!*($C$114*100),1)</f>
        <v/>
      </c>
      <c r="AW105">
        <f>G90</f>
        <v/>
      </c>
      <c r="AX105" s="13">
        <f>ROUND(J90/$J$1*($C$114*100),1)</f>
        <v/>
      </c>
    </row>
    <row r="106">
      <c r="B106" s="33" t="inlineStr">
        <is>
          <t>Total</t>
        </is>
      </c>
      <c r="C106" s="48">
        <f>SUM(C89:C104)</f>
        <v/>
      </c>
      <c r="D106" s="33" t="n"/>
      <c r="E106" s="46" t="n"/>
      <c r="M106" s="224">
        <f>Indexes!P106</f>
        <v/>
      </c>
      <c r="N106">
        <f>Indexes!Q106</f>
        <v/>
      </c>
      <c r="P106" s="224">
        <f>AE106</f>
        <v/>
      </c>
      <c r="Q106" s="304">
        <f>ROUND(J92/$J$1*($C$136*100),1)</f>
        <v/>
      </c>
      <c r="S106" s="309">
        <f>P106</f>
        <v/>
      </c>
      <c r="T106" s="304">
        <f>ROUND(J92/$J$1*($C$202*100),1)</f>
        <v/>
      </c>
      <c r="V106" s="282">
        <f>Y106</f>
        <v/>
      </c>
      <c r="W106" s="304">
        <f>ROUND(K92/$K$1*($C$202*100),1)</f>
        <v/>
      </c>
      <c r="Y106" s="309">
        <f>P106</f>
        <v/>
      </c>
      <c r="Z106" s="304">
        <f>ROUND(J92/$J$1*($C$181*100),1)</f>
        <v/>
      </c>
      <c r="AB106" s="224">
        <f>AH106</f>
        <v/>
      </c>
      <c r="AC106" s="304">
        <f>ROUND(J92/$J$1*($C$6*100),1)</f>
        <v/>
      </c>
      <c r="AE106" s="224">
        <f>AH106</f>
        <v/>
      </c>
      <c r="AF106" s="304">
        <f>ROUND(J92/$J$1*($C$27*100),1)</f>
        <v/>
      </c>
      <c r="AH106" s="224">
        <f>G92</f>
        <v/>
      </c>
      <c r="AI106" s="304">
        <f>ROUND(J92/$J$1*($C$48*100),1)</f>
        <v/>
      </c>
      <c r="AK106" s="224">
        <f>G91</f>
        <v/>
      </c>
      <c r="AL106" s="304">
        <f>ROUND(J91/$J$1*($C$69*100),1)</f>
        <v/>
      </c>
      <c r="AN106" s="309">
        <f>AQ106</f>
        <v/>
      </c>
      <c r="AO106" s="304">
        <f>ROUND(J91/$J$1*($C$222*100),1)</f>
        <v/>
      </c>
      <c r="AQ106" s="224">
        <f>G91</f>
        <v/>
      </c>
      <c r="AR106" s="304">
        <f>ROUND(J91/$J$1*($C$90*100),1)</f>
        <v/>
      </c>
      <c r="AT106">
        <f>#REF!</f>
        <v/>
      </c>
      <c r="AU106" s="265">
        <f>ROUND(#REF!/#REF!*($C$114*100),1)</f>
        <v/>
      </c>
      <c r="AW106">
        <f>G91</f>
        <v/>
      </c>
      <c r="AX106" s="13">
        <f>ROUND(J91/$J$1*($C$114*100),1)</f>
        <v/>
      </c>
    </row>
    <row r="107">
      <c r="M107" s="224">
        <f>Indexes!P107</f>
        <v/>
      </c>
      <c r="N107">
        <f>Indexes!Q107</f>
        <v/>
      </c>
      <c r="P107" s="224">
        <f>AE107</f>
        <v/>
      </c>
      <c r="Q107" s="304">
        <f>ROUND(J93/$J$1*($C$136*100),1)</f>
        <v/>
      </c>
      <c r="S107" s="309">
        <f>P107</f>
        <v/>
      </c>
      <c r="T107" s="304">
        <f>ROUND(J93/$J$1*($C$202*100),1)</f>
        <v/>
      </c>
      <c r="V107" s="282">
        <f>Y107</f>
        <v/>
      </c>
      <c r="W107" s="304">
        <f>ROUND(K93/$K$1*($C$202*100),1)</f>
        <v/>
      </c>
      <c r="Y107" s="309">
        <f>P107</f>
        <v/>
      </c>
      <c r="Z107" s="304">
        <f>ROUND(J93/$J$1*($C$181*100),1)</f>
        <v/>
      </c>
      <c r="AB107" s="224">
        <f>AH107</f>
        <v/>
      </c>
      <c r="AC107" s="304">
        <f>ROUND(J93/$J$1*($C$6*100),1)</f>
        <v/>
      </c>
      <c r="AE107" s="224">
        <f>AH107</f>
        <v/>
      </c>
      <c r="AF107" s="304">
        <f>ROUND(J93/$J$1*($C$27*100),1)</f>
        <v/>
      </c>
      <c r="AH107" s="224">
        <f>G93</f>
        <v/>
      </c>
      <c r="AI107" s="304">
        <f>ROUND(J93/$J$1*($C$48*100),1)</f>
        <v/>
      </c>
      <c r="AK107" s="224">
        <f>G92</f>
        <v/>
      </c>
      <c r="AL107" s="304">
        <f>ROUND(J92/$J$1*($C$69*100),1)</f>
        <v/>
      </c>
      <c r="AN107" s="309">
        <f>AQ107</f>
        <v/>
      </c>
      <c r="AO107" s="304">
        <f>ROUND(J92/$J$1*($C$222*100),1)</f>
        <v/>
      </c>
      <c r="AQ107" s="224">
        <f>G92</f>
        <v/>
      </c>
      <c r="AR107" s="304">
        <f>ROUND(J92/$J$1*($C$90*100),1)</f>
        <v/>
      </c>
      <c r="AT107">
        <f>#REF!</f>
        <v/>
      </c>
      <c r="AU107" s="265">
        <f>ROUND(#REF!/#REF!*($C$114*100),1)</f>
        <v/>
      </c>
      <c r="AW107">
        <f>G92</f>
        <v/>
      </c>
      <c r="AX107" s="13">
        <f>ROUND(J92/$J$1*($C$114*100),1)</f>
        <v/>
      </c>
    </row>
    <row r="108">
      <c r="M108" s="224">
        <f>Indexes!P108</f>
        <v/>
      </c>
      <c r="N108">
        <f>Indexes!Q108</f>
        <v/>
      </c>
      <c r="P108" s="224">
        <f>AE108</f>
        <v/>
      </c>
      <c r="Q108" s="304">
        <f>ROUND(J94/$J$1*($C$136*100),1)</f>
        <v/>
      </c>
      <c r="S108" s="309">
        <f>P108</f>
        <v/>
      </c>
      <c r="T108" s="304">
        <f>ROUND(J94/$J$1*($C$202*100),1)</f>
        <v/>
      </c>
      <c r="V108" s="282">
        <f>Y108</f>
        <v/>
      </c>
      <c r="W108" s="304">
        <f>ROUND(K94/$K$1*($C$202*100),1)</f>
        <v/>
      </c>
      <c r="Y108" s="309">
        <f>P108</f>
        <v/>
      </c>
      <c r="Z108" s="304">
        <f>ROUND(J94/$J$1*($C$181*100),1)</f>
        <v/>
      </c>
      <c r="AB108" s="224">
        <f>AH108</f>
        <v/>
      </c>
      <c r="AC108" s="304">
        <f>ROUND(J94/$J$1*($C$6*100),1)</f>
        <v/>
      </c>
      <c r="AE108" s="224">
        <f>AH108</f>
        <v/>
      </c>
      <c r="AF108" s="304">
        <f>ROUND(J94/$J$1*($C$27*100),1)</f>
        <v/>
      </c>
      <c r="AH108" s="224">
        <f>G94</f>
        <v/>
      </c>
      <c r="AI108" s="304">
        <f>ROUND(J94/$J$1*($C$48*100),1)</f>
        <v/>
      </c>
      <c r="AK108" s="224">
        <f>G93</f>
        <v/>
      </c>
      <c r="AL108" s="304">
        <f>ROUND(J93/$J$1*($C$69*100),1)</f>
        <v/>
      </c>
      <c r="AN108" s="309">
        <f>AQ108</f>
        <v/>
      </c>
      <c r="AO108" s="304">
        <f>ROUND(J93/$J$1*($C$222*100),1)</f>
        <v/>
      </c>
      <c r="AQ108" s="224">
        <f>G93</f>
        <v/>
      </c>
      <c r="AR108" s="304">
        <f>ROUND(J93/$J$1*($C$90*100),1)</f>
        <v/>
      </c>
      <c r="AT108">
        <f>#REF!</f>
        <v/>
      </c>
      <c r="AU108" s="265">
        <f>ROUND(#REF!/#REF!*($C$114*100),1)</f>
        <v/>
      </c>
      <c r="AW108">
        <f>G93</f>
        <v/>
      </c>
      <c r="AX108" s="13">
        <f>ROUND(J93/$J$1*($C$114*100),1)</f>
        <v/>
      </c>
    </row>
    <row r="109">
      <c r="B109" s="149" t="inlineStr">
        <is>
          <t>USRT WEIGHT ROLLS INTO SPTM WEIGHT</t>
        </is>
      </c>
      <c r="P109" s="224">
        <f>AE109</f>
        <v/>
      </c>
      <c r="Q109" s="304">
        <f>ROUND(J95/$J$1*($C$136*100),1)</f>
        <v/>
      </c>
      <c r="S109" s="309">
        <f>P109</f>
        <v/>
      </c>
      <c r="T109" s="304">
        <f>ROUND(J95/$J$1*($C$202*100),1)</f>
        <v/>
      </c>
      <c r="V109" s="282">
        <f>Y109</f>
        <v/>
      </c>
      <c r="W109" s="304">
        <f>ROUND(K95/$K$1*($C$202*100),1)</f>
        <v/>
      </c>
      <c r="Y109" s="309">
        <f>P109</f>
        <v/>
      </c>
      <c r="Z109" s="304">
        <f>ROUND(J95/$J$1*($C$181*100),1)</f>
        <v/>
      </c>
      <c r="AB109" s="224">
        <f>AH109</f>
        <v/>
      </c>
      <c r="AC109" s="304">
        <f>ROUND(J95/$J$1*($C$6*100),1)</f>
        <v/>
      </c>
      <c r="AE109" s="224">
        <f>AH109</f>
        <v/>
      </c>
      <c r="AF109" s="304">
        <f>ROUND(J95/$J$1*($C$27*100),1)</f>
        <v/>
      </c>
      <c r="AH109" s="224">
        <f>G95</f>
        <v/>
      </c>
      <c r="AI109" s="304">
        <f>ROUND(J95/$J$1*($C$48*100),1)</f>
        <v/>
      </c>
      <c r="AK109" s="224">
        <f>G94</f>
        <v/>
      </c>
      <c r="AL109" s="304">
        <f>ROUND(J94/$J$1*($C$69*100),1)</f>
        <v/>
      </c>
      <c r="AN109" s="309">
        <f>AQ109</f>
        <v/>
      </c>
      <c r="AO109" s="304">
        <f>ROUND(J94/$J$1*($C$222*100),1)</f>
        <v/>
      </c>
      <c r="AQ109" s="224">
        <f>G94</f>
        <v/>
      </c>
      <c r="AR109" s="304">
        <f>ROUND(J94/$J$1*($C$90*100),1)</f>
        <v/>
      </c>
      <c r="AT109">
        <f>#REF!</f>
        <v/>
      </c>
      <c r="AU109" s="265">
        <f>ROUND(#REF!/#REF!*($C$114*100),1)</f>
        <v/>
      </c>
      <c r="AW109">
        <f>G94</f>
        <v/>
      </c>
      <c r="AX109" s="13">
        <f>ROUND(J94/$J$1*($C$114*100),1)</f>
        <v/>
      </c>
    </row>
    <row r="110">
      <c r="B110" s="80" t="inlineStr">
        <is>
          <t>HDV is OEF Indiv Stock Strategy</t>
        </is>
      </c>
      <c r="D110" s="9" t="inlineStr">
        <is>
          <t>Yield</t>
        </is>
      </c>
      <c r="E110" t="inlineStr">
        <is>
          <t>SEC Yield</t>
        </is>
      </c>
      <c r="F110" t="inlineStr">
        <is>
          <t>Tax Adj Yield</t>
        </is>
      </c>
      <c r="P110" s="224">
        <f>AE110</f>
        <v/>
      </c>
      <c r="Q110" s="304">
        <f>ROUND(J96/$J$1*($C$136*100),1)</f>
        <v/>
      </c>
      <c r="S110" s="309">
        <f>P110</f>
        <v/>
      </c>
      <c r="T110" s="304">
        <f>ROUND(J96/$J$1*($C$202*100),1)</f>
        <v/>
      </c>
      <c r="V110" s="282">
        <f>Y110</f>
        <v/>
      </c>
      <c r="W110" s="304">
        <f>ROUND(K96/$K$1*($C$202*100),1)</f>
        <v/>
      </c>
      <c r="Y110" s="309">
        <f>P110</f>
        <v/>
      </c>
      <c r="Z110" s="304">
        <f>ROUND(J96/$J$1*($C$181*100),1)</f>
        <v/>
      </c>
      <c r="AB110" s="224">
        <f>AH110</f>
        <v/>
      </c>
      <c r="AC110" s="304">
        <f>ROUND(J96/$J$1*($C$6*100),1)</f>
        <v/>
      </c>
      <c r="AE110" s="224">
        <f>AH110</f>
        <v/>
      </c>
      <c r="AF110" s="304">
        <f>ROUND(J96/$J$1*($C$27*100),1)</f>
        <v/>
      </c>
      <c r="AH110" s="224">
        <f>G96</f>
        <v/>
      </c>
      <c r="AI110" s="304">
        <f>ROUND(J96/$J$1*($C$48*100),1)</f>
        <v/>
      </c>
      <c r="AK110" s="224">
        <f>G95</f>
        <v/>
      </c>
      <c r="AL110" s="304">
        <f>ROUND(J95/$J$1*($C$69*100),1)</f>
        <v/>
      </c>
      <c r="AN110" s="309">
        <f>AQ110</f>
        <v/>
      </c>
      <c r="AO110" s="304">
        <f>ROUND(J95/$J$1*($C$222*100),1)</f>
        <v/>
      </c>
      <c r="AQ110" s="224">
        <f>G95</f>
        <v/>
      </c>
      <c r="AR110" s="304">
        <f>ROUND(J95/$J$1*($C$90*100),1)</f>
        <v/>
      </c>
      <c r="AT110">
        <f>#REF!</f>
        <v/>
      </c>
      <c r="AU110" s="265">
        <f>ROUND(#REF!/#REF!*($C$114*100),1)</f>
        <v/>
      </c>
      <c r="AW110">
        <f>G95</f>
        <v/>
      </c>
      <c r="AX110" s="13">
        <f>ROUND(J95/$J$1*($C$114*100),1)</f>
        <v/>
      </c>
    </row>
    <row r="111">
      <c r="B111" s="23" t="inlineStr">
        <is>
          <t>Dynamic Yield</t>
        </is>
      </c>
      <c r="D111" s="143">
        <f>SUMPRODUCT(C112:C129,D112:D129)</f>
        <v/>
      </c>
      <c r="E111" s="32">
        <f>SUMPRODUCT(C112:C129,E112:E129)</f>
        <v/>
      </c>
      <c r="F111" s="32">
        <f>SUMPRODUCT(C112:C129,F112:F129)</f>
        <v/>
      </c>
      <c r="P111" s="224">
        <f>AE111</f>
        <v/>
      </c>
      <c r="Q111" s="304">
        <f>ROUND(J97/$J$1*($C$136*100),1)</f>
        <v/>
      </c>
      <c r="S111" s="309">
        <f>P111</f>
        <v/>
      </c>
      <c r="T111" s="304">
        <f>ROUND(J97/$J$1*($C$202*100),1)</f>
        <v/>
      </c>
      <c r="V111" s="282">
        <f>Y111</f>
        <v/>
      </c>
      <c r="W111" s="304">
        <f>ROUND(K97/$K$1*($C$202*100),1)</f>
        <v/>
      </c>
      <c r="Y111" s="309">
        <f>P111</f>
        <v/>
      </c>
      <c r="Z111" s="304">
        <f>ROUND(J97/$J$1*($C$181*100),1)</f>
        <v/>
      </c>
      <c r="AB111" s="224">
        <f>AH111</f>
        <v/>
      </c>
      <c r="AC111" s="304">
        <f>ROUND(J97/$J$1*($C$6*100),1)</f>
        <v/>
      </c>
      <c r="AE111" s="224">
        <f>AH111</f>
        <v/>
      </c>
      <c r="AF111" s="304">
        <f>ROUND(J97/$J$1*($C$27*100),1)</f>
        <v/>
      </c>
      <c r="AH111" s="224">
        <f>G97</f>
        <v/>
      </c>
      <c r="AI111" s="304">
        <f>ROUND(J97/$J$1*($C$48*100),1)</f>
        <v/>
      </c>
      <c r="AK111" s="224">
        <f>G96</f>
        <v/>
      </c>
      <c r="AL111" s="304">
        <f>ROUND(J96/$J$1*($C$69*100),1)</f>
        <v/>
      </c>
      <c r="AN111" s="309">
        <f>AQ111</f>
        <v/>
      </c>
      <c r="AO111" s="304">
        <f>ROUND(J96/$J$1*($C$222*100),1)</f>
        <v/>
      </c>
      <c r="AQ111" s="224">
        <f>G96</f>
        <v/>
      </c>
      <c r="AR111" s="304">
        <f>ROUND(J96/$J$1*($C$90*100),1)</f>
        <v/>
      </c>
      <c r="AT111">
        <f>#REF!</f>
        <v/>
      </c>
      <c r="AU111" s="265">
        <f>ROUND(#REF!/#REF!*($C$114*100),1)</f>
        <v/>
      </c>
      <c r="AW111">
        <f>G96</f>
        <v/>
      </c>
      <c r="AX111" s="13">
        <f>ROUND(J96/$J$1*($C$114*100),1)</f>
        <v/>
      </c>
    </row>
    <row r="112">
      <c r="B112" t="inlineStr">
        <is>
          <t>BLUIX</t>
        </is>
      </c>
      <c r="C112" s="143" t="n">
        <v>0</v>
      </c>
      <c r="D112" s="9" t="n"/>
      <c r="P112" s="224">
        <f>AE112</f>
        <v/>
      </c>
      <c r="Q112" s="304">
        <f>ROUND(J98/$J$1*($C$136*100),1)</f>
        <v/>
      </c>
      <c r="S112" s="309">
        <f>P112</f>
        <v/>
      </c>
      <c r="T112" s="304">
        <f>ROUND(J98/$J$1*($C$202*100),1)</f>
        <v/>
      </c>
      <c r="V112" s="282">
        <f>Y112</f>
        <v/>
      </c>
      <c r="W112" s="304">
        <f>ROUND(K98/$K$1*($C$202*100),1)</f>
        <v/>
      </c>
      <c r="Y112" s="309">
        <f>P112</f>
        <v/>
      </c>
      <c r="Z112" s="304">
        <f>ROUND(J98/$J$1*($C$181*100),1)</f>
        <v/>
      </c>
      <c r="AB112" s="224">
        <f>AH112</f>
        <v/>
      </c>
      <c r="AC112" s="304">
        <f>ROUND(J98/$J$1*($C$6*100),1)</f>
        <v/>
      </c>
      <c r="AE112" s="224">
        <f>AH112</f>
        <v/>
      </c>
      <c r="AF112" s="304">
        <f>ROUND(J98/$J$1*($C$27*100),1)</f>
        <v/>
      </c>
      <c r="AH112" s="224">
        <f>G98</f>
        <v/>
      </c>
      <c r="AI112" s="304">
        <f>ROUND(J98/$J$1*($C$48*100),1)</f>
        <v/>
      </c>
      <c r="AK112" s="224">
        <f>G97</f>
        <v/>
      </c>
      <c r="AL112" s="304">
        <f>ROUND(J97/$J$1*($C$69*100),1)</f>
        <v/>
      </c>
      <c r="AN112" s="309">
        <f>AQ112</f>
        <v/>
      </c>
      <c r="AO112" s="304">
        <f>ROUND(J97/$J$1*($C$222*100),1)</f>
        <v/>
      </c>
      <c r="AQ112" s="224">
        <f>G97</f>
        <v/>
      </c>
      <c r="AR112" s="304">
        <f>ROUND(J97/$J$1*($C$90*100),1)</f>
        <v/>
      </c>
      <c r="AT112">
        <f>#REF!</f>
        <v/>
      </c>
      <c r="AU112" s="265">
        <f>ROUND(#REF!/#REF!*($C$114*100),1)</f>
        <v/>
      </c>
      <c r="AW112">
        <f>G97</f>
        <v/>
      </c>
      <c r="AX112" s="13">
        <f>ROUND(J97/$J$1*($C$114*100),1)</f>
        <v/>
      </c>
    </row>
    <row r="113">
      <c r="B113" t="inlineStr">
        <is>
          <t>OCIO</t>
        </is>
      </c>
      <c r="C113" s="143" t="n">
        <v>0</v>
      </c>
      <c r="D113" s="9" t="n"/>
      <c r="P113" s="224">
        <f>AE113</f>
        <v/>
      </c>
      <c r="Q113" s="304">
        <f>ROUND(J99/$J$1*($C$136*100),1)</f>
        <v/>
      </c>
      <c r="S113" s="309">
        <f>P113</f>
        <v/>
      </c>
      <c r="T113" s="304">
        <f>ROUND(J99/$J$1*($C$202*100),1)</f>
        <v/>
      </c>
      <c r="V113" s="282">
        <f>Y113</f>
        <v/>
      </c>
      <c r="W113" s="304">
        <f>ROUND(K99/$K$1*($C$202*100),1)</f>
        <v/>
      </c>
      <c r="Y113" s="309">
        <f>P113</f>
        <v/>
      </c>
      <c r="Z113" s="304">
        <f>ROUND(J99/$J$1*($C$181*100),1)</f>
        <v/>
      </c>
      <c r="AB113" s="224">
        <f>AH113</f>
        <v/>
      </c>
      <c r="AC113" s="304">
        <f>ROUND(J99/$J$1*($C$6*100),1)</f>
        <v/>
      </c>
      <c r="AE113" s="224">
        <f>AH113</f>
        <v/>
      </c>
      <c r="AF113" s="304">
        <f>ROUND(J99/$J$1*($C$27*100),1)</f>
        <v/>
      </c>
      <c r="AH113" s="224">
        <f>G99</f>
        <v/>
      </c>
      <c r="AI113" s="304">
        <f>ROUND(J99/$J$1*($C$48*100),1)</f>
        <v/>
      </c>
      <c r="AK113" s="224">
        <f>G98</f>
        <v/>
      </c>
      <c r="AL113" s="304">
        <f>ROUND(J98/$J$1*($C$69*100),1)</f>
        <v/>
      </c>
      <c r="AN113" s="309">
        <f>AQ113</f>
        <v/>
      </c>
      <c r="AO113" s="304">
        <f>ROUND(J98/$J$1*($C$222*100),1)</f>
        <v/>
      </c>
      <c r="AQ113" s="224">
        <f>G98</f>
        <v/>
      </c>
      <c r="AR113" s="304">
        <f>ROUND(J98/$J$1*($C$90*100),1)</f>
        <v/>
      </c>
      <c r="AT113">
        <f>#REF!</f>
        <v/>
      </c>
      <c r="AU113" s="265">
        <f>ROUND(#REF!/#REF!*($C$114*100),1)</f>
        <v/>
      </c>
      <c r="AW113">
        <f>G98</f>
        <v/>
      </c>
      <c r="AX113" s="13">
        <f>ROUND(J98/$J$1*($C$114*100),1)</f>
        <v/>
      </c>
    </row>
    <row r="114">
      <c r="B114" s="12" t="inlineStr">
        <is>
          <t>HDV</t>
        </is>
      </c>
      <c r="C114" s="143">
        <f>MODEL!$RI260+MODEL!$RI263</f>
        <v/>
      </c>
      <c r="D114" s="9" t="n">
        <v>0.0296</v>
      </c>
      <c r="E114" s="3">
        <f>#REF!/100</f>
        <v/>
      </c>
      <c r="F114" s="203">
        <f>E114*1.5</f>
        <v/>
      </c>
      <c r="P114" s="224">
        <f>AE114</f>
        <v/>
      </c>
      <c r="Q114" s="304">
        <f>ROUND(J100/$J$1*($C$136*100),1)</f>
        <v/>
      </c>
      <c r="S114" s="309">
        <f>P114</f>
        <v/>
      </c>
      <c r="T114" s="304">
        <f>ROUND(J100/$J$1*($C$202*100),1)</f>
        <v/>
      </c>
      <c r="V114" s="282">
        <f>Y114</f>
        <v/>
      </c>
      <c r="W114" s="304">
        <f>ROUND(K100/$K$1*($C$202*100),1)</f>
        <v/>
      </c>
      <c r="Y114" s="309">
        <f>P114</f>
        <v/>
      </c>
      <c r="Z114" s="304">
        <f>ROUND(J100/$J$1*($C$181*100),1)</f>
        <v/>
      </c>
      <c r="AB114" s="224">
        <f>AH114</f>
        <v/>
      </c>
      <c r="AC114" s="304">
        <f>ROUND(J100/$J$1*($C$6*100),1)</f>
        <v/>
      </c>
      <c r="AE114" s="224">
        <f>AH114</f>
        <v/>
      </c>
      <c r="AF114" s="304">
        <f>ROUND(J100/$J$1*($C$27*100),1)</f>
        <v/>
      </c>
      <c r="AH114" s="224">
        <f>G100</f>
        <v/>
      </c>
      <c r="AI114" s="304">
        <f>ROUND(J100/$J$1*($C$48*100),1)</f>
        <v/>
      </c>
      <c r="AK114" s="224">
        <f>G99</f>
        <v/>
      </c>
      <c r="AL114" s="304">
        <f>ROUND(J99/$J$1*($C$69*100),1)</f>
        <v/>
      </c>
      <c r="AN114" s="309">
        <f>AQ114</f>
        <v/>
      </c>
      <c r="AO114" s="304">
        <f>ROUND(J99/$J$1*($C$222*100),1)</f>
        <v/>
      </c>
      <c r="AQ114" s="224">
        <f>G99</f>
        <v/>
      </c>
      <c r="AR114" s="304">
        <f>ROUND(J99/$J$1*($C$90*100),1)</f>
        <v/>
      </c>
      <c r="AT114">
        <f>#REF!</f>
        <v/>
      </c>
      <c r="AU114" s="265">
        <f>ROUND(#REF!/#REF!*($C$114*100),1)</f>
        <v/>
      </c>
      <c r="AW114">
        <f>G99</f>
        <v/>
      </c>
      <c r="AX114" s="13">
        <f>ROUND(J99/$J$1*($C$114*100),1)</f>
        <v/>
      </c>
    </row>
    <row r="115">
      <c r="B115" t="inlineStr">
        <is>
          <t>IDV</t>
        </is>
      </c>
      <c r="C115" s="143">
        <f>MODEL!RI261/3*2</f>
        <v/>
      </c>
      <c r="D115" s="9" t="n">
        <v>0.06560000000000001</v>
      </c>
      <c r="E115" s="3" t="n">
        <v>0.0665</v>
      </c>
      <c r="F115" s="203">
        <f>(E115*0.75*11%)+(1.5*89%*E115)</f>
        <v/>
      </c>
      <c r="P115" s="224">
        <f>AE115</f>
        <v/>
      </c>
      <c r="Q115" s="304">
        <f>ROUND(J101/$J$1*($C$136*100),1)</f>
        <v/>
      </c>
      <c r="S115" s="309">
        <f>P115</f>
        <v/>
      </c>
      <c r="T115" s="304">
        <f>ROUND(J101/$J$1*($C$202*100),1)</f>
        <v/>
      </c>
      <c r="V115" s="282">
        <f>Y115</f>
        <v/>
      </c>
      <c r="W115" s="304">
        <f>ROUND(K101/$K$1*($C$202*100),1)</f>
        <v/>
      </c>
      <c r="Y115" s="309">
        <f>P115</f>
        <v/>
      </c>
      <c r="Z115" s="304">
        <f>ROUND(J101/$J$1*($C$181*100),1)</f>
        <v/>
      </c>
      <c r="AB115" s="224">
        <f>AH115</f>
        <v/>
      </c>
      <c r="AC115" s="304">
        <f>ROUND(J101/$J$1*($C$6*100),1)</f>
        <v/>
      </c>
      <c r="AE115" s="224">
        <f>AH115</f>
        <v/>
      </c>
      <c r="AF115" s="304">
        <f>ROUND(J101/$J$1*($C$27*100),1)</f>
        <v/>
      </c>
      <c r="AH115" s="224">
        <f>G101</f>
        <v/>
      </c>
      <c r="AI115" s="304">
        <f>ROUND(J101/$J$1*($C$48*100),1)</f>
        <v/>
      </c>
      <c r="AK115" s="224">
        <f>G100</f>
        <v/>
      </c>
      <c r="AL115" s="304">
        <f>ROUND(J100/$J$1*($C$69*100),1)</f>
        <v/>
      </c>
      <c r="AN115" s="309">
        <f>AQ115</f>
        <v/>
      </c>
      <c r="AO115" s="304">
        <f>ROUND(J100/$J$1*($C$222*100),1)</f>
        <v/>
      </c>
      <c r="AQ115" s="224">
        <f>G100</f>
        <v/>
      </c>
      <c r="AR115" s="304">
        <f>ROUND(J100/$J$1*($C$90*100),1)</f>
        <v/>
      </c>
      <c r="AT115">
        <f>#REF!</f>
        <v/>
      </c>
      <c r="AU115" s="265">
        <f>ROUND(#REF!/#REF!*($C$114*100),1)</f>
        <v/>
      </c>
      <c r="AW115">
        <f>G100</f>
        <v/>
      </c>
      <c r="AX115" s="13">
        <f>ROUND(J100/$J$1*($C$114*100),1)</f>
        <v/>
      </c>
    </row>
    <row r="116">
      <c r="B116" t="inlineStr">
        <is>
          <t>DEM</t>
        </is>
      </c>
      <c r="C116" s="143">
        <f>MODEL!RI262/3*2</f>
        <v/>
      </c>
      <c r="D116" s="9" t="n">
        <v>0.0805</v>
      </c>
      <c r="E116" s="3" t="n">
        <v>0.0731</v>
      </c>
      <c r="F116" s="203">
        <f>(E116*0.75*57%)+(1.5*E116*43%)</f>
        <v/>
      </c>
      <c r="P116" s="224">
        <f>AE116</f>
        <v/>
      </c>
      <c r="Q116" s="304">
        <f>ROUND(J102/$J$1*($C$136*100),1)</f>
        <v/>
      </c>
      <c r="S116" s="309">
        <f>P116</f>
        <v/>
      </c>
      <c r="T116" s="304">
        <f>ROUND(J102/$J$1*($C$202*100),1)</f>
        <v/>
      </c>
      <c r="V116" s="282">
        <f>Y116</f>
        <v/>
      </c>
      <c r="W116" s="304">
        <f>ROUND(K102/$K$1*($C$202*100),1)</f>
        <v/>
      </c>
      <c r="Y116" s="309">
        <f>P116</f>
        <v/>
      </c>
      <c r="Z116" s="304">
        <f>ROUND(J102/$J$1*($C$181*100),1)</f>
        <v/>
      </c>
      <c r="AB116" s="224">
        <f>AH116</f>
        <v/>
      </c>
      <c r="AC116" s="304">
        <f>ROUND(J102/$J$1*($C$6*100),1)</f>
        <v/>
      </c>
      <c r="AE116" s="224">
        <f>AH116</f>
        <v/>
      </c>
      <c r="AF116" s="304">
        <f>ROUND(J102/$J$1*($C$27*100),1)</f>
        <v/>
      </c>
      <c r="AH116" s="224">
        <f>G102</f>
        <v/>
      </c>
      <c r="AI116" s="304">
        <f>ROUND(J102/$J$1*($C$48*100),1)</f>
        <v/>
      </c>
      <c r="AK116" s="224">
        <f>G101</f>
        <v/>
      </c>
      <c r="AL116" s="304">
        <f>ROUND(J101/$J$1*($C$69*100),1)</f>
        <v/>
      </c>
      <c r="AN116" s="309">
        <f>AQ116</f>
        <v/>
      </c>
      <c r="AO116" s="304">
        <f>ROUND(J101/$J$1*($C$222*100),1)</f>
        <v/>
      </c>
      <c r="AQ116" s="224">
        <f>G101</f>
        <v/>
      </c>
      <c r="AR116" s="304">
        <f>ROUND(J101/$J$1*($C$90*100),1)</f>
        <v/>
      </c>
      <c r="AT116">
        <f>#REF!</f>
        <v/>
      </c>
      <c r="AU116" s="265">
        <f>ROUND(#REF!/#REF!*($C$114*100),1)</f>
        <v/>
      </c>
      <c r="AW116">
        <f>G101</f>
        <v/>
      </c>
      <c r="AX116" s="13">
        <f>ROUND(J101/$J$1*($C$114*100),1)</f>
        <v/>
      </c>
    </row>
    <row r="117">
      <c r="B117" t="inlineStr">
        <is>
          <t>VNQ</t>
        </is>
      </c>
      <c r="C117" s="271" t="n">
        <v>0</v>
      </c>
      <c r="D117" s="9" t="n">
        <v>0.0427</v>
      </c>
      <c r="P117" s="224">
        <f>AE117</f>
        <v/>
      </c>
      <c r="Q117" s="304">
        <f>ROUND(J103/$J$1*($C$136*100),1)</f>
        <v/>
      </c>
      <c r="S117" s="309">
        <f>P117</f>
        <v/>
      </c>
      <c r="T117" s="304">
        <f>ROUND(J103/$J$1*($C$202*100),1)</f>
        <v/>
      </c>
      <c r="V117" s="282">
        <f>Y117</f>
        <v/>
      </c>
      <c r="W117" s="304">
        <f>ROUND(K103/$K$1*($C$202*100),1)</f>
        <v/>
      </c>
      <c r="Y117" s="309">
        <f>P117</f>
        <v/>
      </c>
      <c r="Z117" s="304">
        <f>ROUND(J103/$J$1*($C$181*100),1)</f>
        <v/>
      </c>
      <c r="AB117" s="224">
        <f>AH117</f>
        <v/>
      </c>
      <c r="AC117" s="304">
        <f>ROUND(J103/$J$1*($C$6*100),1)</f>
        <v/>
      </c>
      <c r="AE117" s="224">
        <f>AH117</f>
        <v/>
      </c>
      <c r="AF117" s="304">
        <f>ROUND(J103/$J$1*($C$27*100),1)</f>
        <v/>
      </c>
      <c r="AH117" s="224">
        <f>G103</f>
        <v/>
      </c>
      <c r="AI117" s="304">
        <f>ROUND(J103/$J$1*($C$48*100),1)</f>
        <v/>
      </c>
      <c r="AK117" s="224">
        <f>G102</f>
        <v/>
      </c>
      <c r="AL117" s="304">
        <f>ROUND(J102/$J$1*($C$69*100),1)</f>
        <v/>
      </c>
      <c r="AN117" s="309">
        <f>AQ117</f>
        <v/>
      </c>
      <c r="AO117" s="304">
        <f>ROUND(J102/$J$1*($C$222*100),1)</f>
        <v/>
      </c>
      <c r="AQ117" s="224">
        <f>G102</f>
        <v/>
      </c>
      <c r="AR117" s="304">
        <f>ROUND(J102/$J$1*($C$90*100),1)</f>
        <v/>
      </c>
      <c r="AT117">
        <f>#REF!</f>
        <v/>
      </c>
      <c r="AU117" s="265">
        <f>ROUND(#REF!/#REF!*($C$114*100),1)</f>
        <v/>
      </c>
      <c r="AW117">
        <f>G102</f>
        <v/>
      </c>
      <c r="AX117" s="13">
        <f>ROUND(J102/$J$1*($C$114*100),1)</f>
        <v/>
      </c>
    </row>
    <row r="118">
      <c r="B118" t="inlineStr">
        <is>
          <t>TYA</t>
        </is>
      </c>
      <c r="C118" s="143">
        <f>MODEL!RI264</f>
        <v/>
      </c>
      <c r="D118" s="9" t="n">
        <v>0.0368</v>
      </c>
      <c r="AK118" s="224">
        <f>G103</f>
        <v/>
      </c>
      <c r="AL118" s="304">
        <f>ROUND(J103/$J$1*($C$69*100),1)</f>
        <v/>
      </c>
      <c r="AN118" s="309" t="n"/>
      <c r="AT118">
        <f>#REF!</f>
        <v/>
      </c>
      <c r="AU118" s="265">
        <f>ROUND(#REF!/#REF!*($C$114*100),1)</f>
        <v/>
      </c>
      <c r="AW118">
        <f>G103</f>
        <v/>
      </c>
      <c r="AX118" s="13">
        <f>ROUND(J103/$J$1*($C$114*100),1)</f>
        <v/>
      </c>
    </row>
    <row r="119">
      <c r="B119" t="inlineStr">
        <is>
          <t>TOTL</t>
        </is>
      </c>
      <c r="C119" s="143">
        <f>MODEL!RI265</f>
        <v/>
      </c>
      <c r="D119" s="9" t="n">
        <v>0.0543</v>
      </c>
      <c r="E119" s="3" t="n">
        <v>0.0543</v>
      </c>
      <c r="F119" s="202">
        <f>E119*0.75</f>
        <v/>
      </c>
    </row>
    <row r="120">
      <c r="B120" t="inlineStr">
        <is>
          <t>BNDX</t>
        </is>
      </c>
      <c r="C120" s="143">
        <f>MODEL!RI266</f>
        <v/>
      </c>
      <c r="D120" s="9" t="n">
        <v>0.0302</v>
      </c>
      <c r="E120" s="3" t="n">
        <v>0.0329</v>
      </c>
      <c r="F120" s="202">
        <f>E120*0.75</f>
        <v/>
      </c>
    </row>
    <row r="121">
      <c r="B121" t="inlineStr">
        <is>
          <t>HYG</t>
        </is>
      </c>
      <c r="C121" s="143">
        <f>MODEL!RI267</f>
        <v/>
      </c>
      <c r="D121" s="9" t="n">
        <v>0.0785</v>
      </c>
      <c r="E121" s="3" t="n">
        <v>0.0803</v>
      </c>
      <c r="F121" s="202">
        <f>E121*0.75</f>
        <v/>
      </c>
    </row>
    <row r="122">
      <c r="B122" t="inlineStr">
        <is>
          <t>MLPX</t>
        </is>
      </c>
      <c r="C122" s="143">
        <f>MODEL!RI268</f>
        <v/>
      </c>
      <c r="D122" s="9" t="n">
        <v>0.06610000000000001</v>
      </c>
      <c r="E122" s="3" t="n">
        <v>0.0624</v>
      </c>
      <c r="F122" s="202">
        <f>E122*0.75</f>
        <v/>
      </c>
    </row>
    <row r="123">
      <c r="B123" t="inlineStr">
        <is>
          <t>BKLN</t>
        </is>
      </c>
      <c r="C123" s="41" t="n">
        <v>0.05</v>
      </c>
      <c r="D123" s="9" t="n">
        <v>0.06469999999999999</v>
      </c>
      <c r="E123" s="3" t="n">
        <v>0.08649999999999999</v>
      </c>
      <c r="F123" s="202">
        <f>E123*0.75</f>
        <v/>
      </c>
    </row>
    <row r="124">
      <c r="B124" t="inlineStr">
        <is>
          <t>HIGH</t>
        </is>
      </c>
      <c r="C124" s="41" t="n">
        <v>0.05</v>
      </c>
      <c r="D124" s="9" t="n">
        <v>0.09619999999999999</v>
      </c>
      <c r="E124" s="32">
        <f>0.2/24.96*12</f>
        <v/>
      </c>
      <c r="F124" s="202">
        <f>E124*0.75</f>
        <v/>
      </c>
    </row>
    <row r="125">
      <c r="B125" t="inlineStr">
        <is>
          <t>SHY</t>
        </is>
      </c>
      <c r="C125" s="143" t="n">
        <v>0.025</v>
      </c>
      <c r="D125" s="9" t="n">
        <v>0.0421</v>
      </c>
    </row>
    <row r="126">
      <c r="B126" t="inlineStr">
        <is>
          <t>OPER</t>
        </is>
      </c>
      <c r="C126" s="143" t="n">
        <v>0.025</v>
      </c>
      <c r="D126" s="9" t="n">
        <v>0.0473</v>
      </c>
      <c r="E126" s="3" t="n">
        <v>0.0503</v>
      </c>
      <c r="F126" s="202">
        <f>E126*0.75</f>
        <v/>
      </c>
    </row>
    <row r="127">
      <c r="B127" t="inlineStr">
        <is>
          <t>BIL</t>
        </is>
      </c>
      <c r="C127" s="143">
        <f>1-(SUM(C112:C126)+C129+C128)</f>
        <v/>
      </c>
      <c r="D127" s="9" t="n">
        <v>0.0472</v>
      </c>
      <c r="E127" s="3" t="n">
        <v>0.0518</v>
      </c>
      <c r="F127" s="202">
        <f>E127*0.75</f>
        <v/>
      </c>
    </row>
    <row r="128">
      <c r="B128" t="inlineStr">
        <is>
          <t>SWVXX</t>
        </is>
      </c>
      <c r="C128" s="143" t="n">
        <v>0.015</v>
      </c>
      <c r="D128" s="9" t="n">
        <v>0.0492</v>
      </c>
      <c r="E128" s="3" t="n">
        <v>0.0492</v>
      </c>
      <c r="F128" s="202">
        <f>E128*0.75</f>
        <v/>
      </c>
    </row>
    <row r="129">
      <c r="B129" t="inlineStr">
        <is>
          <t>$CASH</t>
        </is>
      </c>
      <c r="C129" s="143" t="n">
        <v>0.005</v>
      </c>
      <c r="D129" s="9" t="n">
        <v>0</v>
      </c>
      <c r="E129" s="23" t="n"/>
    </row>
    <row r="132">
      <c r="B132" s="149" t="inlineStr">
        <is>
          <t>USRT WEIGHT ROLLS INTO SPTM WEIGHT</t>
        </is>
      </c>
      <c r="C132" s="149" t="n"/>
      <c r="D132" s="149" t="n"/>
      <c r="E132" s="150" t="n"/>
    </row>
    <row r="133">
      <c r="B133" s="80" t="inlineStr">
        <is>
          <t>SPTM is OEF Indiv Stock Strategy</t>
        </is>
      </c>
      <c r="C133" s="12" t="n"/>
      <c r="D133" s="12" t="n"/>
      <c r="E133" s="12" t="n"/>
    </row>
    <row r="134">
      <c r="B134" s="23" t="inlineStr">
        <is>
          <t>Tactical Balanced with Single Stocks</t>
        </is>
      </c>
      <c r="C134" s="33" t="n"/>
      <c r="D134" s="33" t="n"/>
      <c r="E134" s="33" t="n"/>
    </row>
    <row r="135">
      <c r="B135" t="inlineStr">
        <is>
          <t>BLUIX</t>
        </is>
      </c>
      <c r="C135" s="3" t="n">
        <v>0</v>
      </c>
      <c r="D135" s="61" t="n"/>
      <c r="E135" s="61" t="n"/>
    </row>
    <row r="136">
      <c r="B136" s="14" t="inlineStr">
        <is>
          <t>SPTM</t>
        </is>
      </c>
      <c r="C136" s="115">
        <f>MODEL!RI39</f>
        <v/>
      </c>
      <c r="D136" s="61" t="n"/>
      <c r="E136" s="61" t="n"/>
    </row>
    <row r="137">
      <c r="B137" t="inlineStr">
        <is>
          <t>SPDW</t>
        </is>
      </c>
      <c r="C137" s="115">
        <f>MODEL!RI40/3*2</f>
        <v/>
      </c>
      <c r="D137" s="61" t="n"/>
      <c r="E137" s="61" t="n"/>
    </row>
    <row r="138">
      <c r="B138" t="inlineStr">
        <is>
          <t>SPEM</t>
        </is>
      </c>
      <c r="C138" s="115">
        <f>MODEL!RI41/3*2</f>
        <v/>
      </c>
      <c r="D138" s="61" t="n"/>
      <c r="E138" s="61" t="n"/>
    </row>
    <row r="139">
      <c r="B139" t="inlineStr">
        <is>
          <t>IDGT</t>
        </is>
      </c>
      <c r="C139" s="115">
        <f>MODEL!RI42</f>
        <v/>
      </c>
      <c r="D139" s="61" t="n"/>
      <c r="E139" s="61" t="n"/>
    </row>
    <row r="140">
      <c r="B140" t="inlineStr">
        <is>
          <t>SPTL</t>
        </is>
      </c>
      <c r="C140" s="129" t="n">
        <v>0</v>
      </c>
      <c r="D140" s="61" t="n"/>
      <c r="E140" s="61" t="n"/>
    </row>
    <row r="141">
      <c r="B141" t="inlineStr">
        <is>
          <t>GOVT</t>
        </is>
      </c>
      <c r="C141" s="129" t="n">
        <v>0</v>
      </c>
      <c r="D141" s="61" t="n"/>
      <c r="E141" s="61" t="n"/>
    </row>
    <row r="142">
      <c r="B142" t="inlineStr">
        <is>
          <t>BWX</t>
        </is>
      </c>
      <c r="C142" s="129" t="n">
        <v>0</v>
      </c>
      <c r="D142" s="61" t="n"/>
      <c r="E142" s="61" t="n"/>
    </row>
    <row r="143">
      <c r="B143" t="inlineStr">
        <is>
          <t>SPIP</t>
        </is>
      </c>
      <c r="C143" s="129" t="n">
        <v>0</v>
      </c>
      <c r="D143" s="61" t="n"/>
      <c r="E143" s="61" t="n"/>
    </row>
    <row r="144">
      <c r="B144" s="33" t="inlineStr">
        <is>
          <t>TFPN</t>
        </is>
      </c>
      <c r="C144" s="115">
        <f>MODEL!RI47</f>
        <v/>
      </c>
      <c r="D144" s="61" t="n"/>
      <c r="E144" s="61" t="n"/>
    </row>
    <row r="145">
      <c r="B145" s="32" t="inlineStr">
        <is>
          <t>SHY</t>
        </is>
      </c>
      <c r="C145" s="115">
        <f>MODEL!RI48</f>
        <v/>
      </c>
      <c r="D145" s="61" t="n"/>
      <c r="E145" s="61" t="n"/>
    </row>
    <row r="146">
      <c r="B146" t="inlineStr">
        <is>
          <t>U.S. Govt UST</t>
        </is>
      </c>
      <c r="C146" s="115">
        <f>0.98-SUM(C136:C145)</f>
        <v/>
      </c>
      <c r="D146" s="61" t="n"/>
      <c r="E146" s="61" t="n"/>
    </row>
    <row r="147">
      <c r="B147" s="85" t="inlineStr">
        <is>
          <t>OPER/SHV/BIL/FLOT/JPST 10% max</t>
        </is>
      </c>
    </row>
    <row r="148">
      <c r="B148" s="33" t="inlineStr">
        <is>
          <t>Cash</t>
        </is>
      </c>
      <c r="C148" s="114" t="n">
        <v>0.02</v>
      </c>
      <c r="D148" s="61" t="n"/>
      <c r="E148" s="61" t="n"/>
    </row>
    <row r="149">
      <c r="B149" s="33" t="n"/>
      <c r="C149" s="33" t="n"/>
      <c r="D149" s="33" t="n"/>
      <c r="E149" s="33" t="n"/>
    </row>
    <row r="150">
      <c r="B150" s="33" t="inlineStr">
        <is>
          <t>Total</t>
        </is>
      </c>
      <c r="C150" s="48">
        <f>SUM(C135:C148)</f>
        <v/>
      </c>
      <c r="D150" s="33" t="n"/>
      <c r="E150" s="46" t="n"/>
    </row>
    <row r="155">
      <c r="B155" s="23" t="inlineStr">
        <is>
          <t>Dynamic Stability</t>
        </is>
      </c>
      <c r="D155" s="9" t="inlineStr">
        <is>
          <t>Yield</t>
        </is>
      </c>
      <c r="E155" s="143">
        <f>SUMPRODUCT(C156:C174,D156:D174)</f>
        <v/>
      </c>
    </row>
    <row r="156">
      <c r="B156" t="inlineStr">
        <is>
          <t>BLUIX</t>
        </is>
      </c>
      <c r="C156" s="143" t="n">
        <v>0</v>
      </c>
      <c r="D156" s="9" t="n"/>
    </row>
    <row r="157">
      <c r="B157" t="inlineStr">
        <is>
          <t>OCIO</t>
        </is>
      </c>
      <c r="C157" s="143" t="n">
        <v>0</v>
      </c>
      <c r="D157" s="9" t="n"/>
    </row>
    <row r="158">
      <c r="B158" s="201" t="inlineStr">
        <is>
          <t>VCSH</t>
        </is>
      </c>
      <c r="C158" s="143">
        <f>C114/2</f>
        <v/>
      </c>
      <c r="D158" s="200" t="n">
        <v>0.0545</v>
      </c>
      <c r="F158" t="inlineStr">
        <is>
          <t>Watchlist</t>
        </is>
      </c>
      <c r="G158" t="inlineStr">
        <is>
          <t>Yield</t>
        </is>
      </c>
    </row>
    <row r="159">
      <c r="B159" s="201" t="inlineStr">
        <is>
          <t>SCHJ</t>
        </is>
      </c>
      <c r="C159" s="143">
        <f>C114/2</f>
        <v/>
      </c>
      <c r="D159" s="200" t="n">
        <v>0.0541</v>
      </c>
    </row>
    <row r="160">
      <c r="B160" s="201" t="inlineStr">
        <is>
          <t>IGSB</t>
        </is>
      </c>
      <c r="C160" s="143">
        <f>C115</f>
        <v/>
      </c>
      <c r="D160" s="200" t="n">
        <v>0.055</v>
      </c>
      <c r="F160" t="inlineStr">
        <is>
          <t>JEPI</t>
        </is>
      </c>
      <c r="G160" s="143" t="n">
        <v>0.077</v>
      </c>
    </row>
    <row r="161">
      <c r="B161" s="201" t="inlineStr">
        <is>
          <t>FLRN</t>
        </is>
      </c>
      <c r="C161" s="143">
        <f>C116</f>
        <v/>
      </c>
      <c r="D161" s="200" t="n">
        <v>0.0582</v>
      </c>
      <c r="F161" t="inlineStr">
        <is>
          <t>PFF</t>
        </is>
      </c>
      <c r="G161" s="9" t="n">
        <v>0.0636</v>
      </c>
    </row>
    <row r="162">
      <c r="B162" t="inlineStr">
        <is>
          <t>VNQ</t>
        </is>
      </c>
      <c r="C162" s="143">
        <f>C117</f>
        <v/>
      </c>
      <c r="D162" s="200">
        <f>D117</f>
        <v/>
      </c>
      <c r="F162" t="inlineStr">
        <is>
          <t>VRP</t>
        </is>
      </c>
      <c r="G162" s="9" t="n">
        <v>0.0609</v>
      </c>
    </row>
    <row r="163">
      <c r="B163" t="inlineStr">
        <is>
          <t>TYA</t>
        </is>
      </c>
      <c r="C163" s="143">
        <f>C118</f>
        <v/>
      </c>
      <c r="D163" s="200">
        <f>D118</f>
        <v/>
      </c>
      <c r="F163" t="inlineStr">
        <is>
          <t>BIZD</t>
        </is>
      </c>
      <c r="G163" s="9" t="n">
        <v>0.1112</v>
      </c>
    </row>
    <row r="164">
      <c r="B164" t="inlineStr">
        <is>
          <t>TOTL</t>
        </is>
      </c>
      <c r="C164" s="143">
        <f>C119</f>
        <v/>
      </c>
      <c r="D164" s="200">
        <f>D119</f>
        <v/>
      </c>
      <c r="F164" t="inlineStr">
        <is>
          <t>BKLN</t>
        </is>
      </c>
      <c r="G164" s="9" t="n">
        <v>0.08790000000000001</v>
      </c>
    </row>
    <row r="165">
      <c r="B165" t="inlineStr">
        <is>
          <t>BNDX</t>
        </is>
      </c>
      <c r="C165" s="143">
        <f>C120</f>
        <v/>
      </c>
      <c r="D165" s="200">
        <f>D120</f>
        <v/>
      </c>
      <c r="F165" t="inlineStr">
        <is>
          <t>SHYG</t>
        </is>
      </c>
      <c r="G165" s="9" t="n">
        <v>0.0833</v>
      </c>
    </row>
    <row r="166">
      <c r="B166" s="201" t="inlineStr">
        <is>
          <t>SHYG</t>
        </is>
      </c>
      <c r="C166" s="143">
        <f>C121</f>
        <v/>
      </c>
      <c r="D166" s="200" t="n">
        <v>0.0798</v>
      </c>
      <c r="F166" t="inlineStr">
        <is>
          <t>ANGL</t>
        </is>
      </c>
      <c r="G166" s="9" t="n">
        <v>0.0713</v>
      </c>
    </row>
    <row r="167">
      <c r="B167" s="201" t="inlineStr">
        <is>
          <t>JEPI</t>
        </is>
      </c>
      <c r="C167" s="143">
        <f>C122</f>
        <v/>
      </c>
      <c r="D167" s="200" t="n">
        <v>0.077</v>
      </c>
      <c r="F167" t="inlineStr">
        <is>
          <t>PZA</t>
        </is>
      </c>
      <c r="G167" s="9" t="n">
        <v>0.0357</v>
      </c>
    </row>
    <row r="168">
      <c r="B168" t="inlineStr">
        <is>
          <t>BKLN</t>
        </is>
      </c>
      <c r="C168" s="143">
        <f>C123</f>
        <v/>
      </c>
      <c r="D168" s="200" t="n">
        <v>0.06469999999999999</v>
      </c>
      <c r="F168" t="inlineStr">
        <is>
          <t>MUB</t>
        </is>
      </c>
      <c r="G168" s="9" t="n">
        <v>0.033</v>
      </c>
    </row>
    <row r="169">
      <c r="B169" t="inlineStr">
        <is>
          <t>HIGH</t>
        </is>
      </c>
      <c r="C169" s="143">
        <f>C124</f>
        <v/>
      </c>
      <c r="D169" s="200">
        <f>D124</f>
        <v/>
      </c>
      <c r="F169" s="80" t="inlineStr">
        <is>
          <t>SWAP SVOL OUT until VIX spikes</t>
        </is>
      </c>
      <c r="G169" s="12" t="n"/>
    </row>
    <row r="170">
      <c r="B170" t="inlineStr">
        <is>
          <t>SHY</t>
        </is>
      </c>
      <c r="C170" s="143">
        <f>C125</f>
        <v/>
      </c>
      <c r="D170" s="200">
        <f>D125</f>
        <v/>
      </c>
      <c r="F170" t="inlineStr">
        <is>
          <t>IGSB</t>
        </is>
      </c>
      <c r="G170" s="3" t="n">
        <v>0.055</v>
      </c>
    </row>
    <row r="171">
      <c r="B171" t="inlineStr">
        <is>
          <t>OPER</t>
        </is>
      </c>
      <c r="C171" s="143">
        <f>C126</f>
        <v/>
      </c>
      <c r="D171" s="200">
        <f>D126</f>
        <v/>
      </c>
      <c r="F171" t="inlineStr">
        <is>
          <t>VCSH</t>
        </is>
      </c>
      <c r="G171" s="3" t="n">
        <v>0.0545</v>
      </c>
    </row>
    <row r="172">
      <c r="B172" t="inlineStr">
        <is>
          <t>BIL</t>
        </is>
      </c>
      <c r="C172" s="143">
        <f>C127</f>
        <v/>
      </c>
      <c r="D172" s="200">
        <f>D127</f>
        <v/>
      </c>
      <c r="F172" t="inlineStr">
        <is>
          <t>FLRN</t>
        </is>
      </c>
      <c r="G172" s="3" t="n">
        <v>0.0582</v>
      </c>
    </row>
    <row r="173">
      <c r="B173" t="inlineStr">
        <is>
          <t>SWVXX</t>
        </is>
      </c>
      <c r="C173" s="143">
        <f>C128</f>
        <v/>
      </c>
      <c r="D173" s="200">
        <f>D128</f>
        <v/>
      </c>
    </row>
    <row r="174">
      <c r="B174" t="inlineStr">
        <is>
          <t>$CASH</t>
        </is>
      </c>
      <c r="C174" s="143">
        <f>C129</f>
        <v/>
      </c>
      <c r="D174" s="200">
        <f>D129</f>
        <v/>
      </c>
    </row>
    <row r="177">
      <c r="B177" s="149" t="inlineStr">
        <is>
          <t>USRT WEIGHT ROLLS INTO SPTM WEIGHT</t>
        </is>
      </c>
      <c r="C177" s="149" t="n"/>
    </row>
    <row r="178">
      <c r="B178" s="80" t="inlineStr">
        <is>
          <t>SPTM is OEF Indiv Stock Strategy</t>
        </is>
      </c>
      <c r="C178" s="12" t="n"/>
    </row>
    <row r="179">
      <c r="B179" s="23" t="inlineStr">
        <is>
          <t>Tactical Moderate Growth with Single Stocks</t>
        </is>
      </c>
      <c r="C179" s="33" t="n"/>
    </row>
    <row r="180">
      <c r="B180" t="inlineStr">
        <is>
          <t>BLUIX</t>
        </is>
      </c>
      <c r="C180" s="3" t="n">
        <v>0</v>
      </c>
    </row>
    <row r="181">
      <c r="B181" s="14" t="inlineStr">
        <is>
          <t>SPTM</t>
        </is>
      </c>
      <c r="C181" s="115">
        <f>MODEL!RI22</f>
        <v/>
      </c>
      <c r="E181" s="143" t="n"/>
    </row>
    <row r="182">
      <c r="B182" t="inlineStr">
        <is>
          <t>SPDW</t>
        </is>
      </c>
      <c r="C182" s="115">
        <f>MODEL!RI23</f>
        <v/>
      </c>
      <c r="E182" s="143" t="n"/>
    </row>
    <row r="183">
      <c r="B183" t="inlineStr">
        <is>
          <t>SPEM</t>
        </is>
      </c>
      <c r="C183" s="115">
        <f>MODEL!RI24/3*2</f>
        <v/>
      </c>
      <c r="E183" s="143" t="n"/>
    </row>
    <row r="184">
      <c r="B184" t="inlineStr">
        <is>
          <t>IDGT</t>
        </is>
      </c>
      <c r="C184" s="115">
        <f>MODEL!RI25/3*2</f>
        <v/>
      </c>
      <c r="E184" s="143" t="n"/>
    </row>
    <row r="185">
      <c r="B185" t="inlineStr">
        <is>
          <t>SPTL</t>
        </is>
      </c>
      <c r="C185" s="129" t="n">
        <v>0</v>
      </c>
      <c r="E185" s="143" t="n"/>
    </row>
    <row r="186">
      <c r="B186" t="inlineStr">
        <is>
          <t>GOVT</t>
        </is>
      </c>
      <c r="C186" s="129" t="n">
        <v>0</v>
      </c>
      <c r="E186" s="143" t="n"/>
    </row>
    <row r="187">
      <c r="B187" t="inlineStr">
        <is>
          <t>BWX</t>
        </is>
      </c>
      <c r="C187" s="129" t="n">
        <v>0</v>
      </c>
      <c r="E187" s="143" t="n"/>
    </row>
    <row r="188">
      <c r="B188" t="inlineStr">
        <is>
          <t>SPIP</t>
        </is>
      </c>
      <c r="C188" s="129" t="n">
        <v>0</v>
      </c>
      <c r="E188" s="143" t="n"/>
    </row>
    <row r="189">
      <c r="B189" s="33" t="inlineStr">
        <is>
          <t>TFPN</t>
        </is>
      </c>
      <c r="C189" s="115" t="n">
        <v>0.05</v>
      </c>
      <c r="E189" s="143" t="n"/>
    </row>
    <row r="190">
      <c r="B190" s="32" t="inlineStr">
        <is>
          <t>SHY</t>
        </is>
      </c>
      <c r="C190" s="115">
        <f>MODEL!RI31</f>
        <v/>
      </c>
      <c r="E190" s="143" t="n"/>
    </row>
    <row r="191">
      <c r="B191" t="inlineStr">
        <is>
          <t>U.S. Govt UST</t>
        </is>
      </c>
      <c r="C191" s="115">
        <f>0.98-SUM(C181:C190)</f>
        <v/>
      </c>
      <c r="E191" s="143" t="n"/>
    </row>
    <row r="192">
      <c r="B192" s="85" t="inlineStr">
        <is>
          <t>OPER/SHV/BIL/FLOT/JPST 10% max</t>
        </is>
      </c>
    </row>
    <row r="193">
      <c r="B193" s="33" t="inlineStr">
        <is>
          <t>Cash</t>
        </is>
      </c>
      <c r="C193" s="114" t="n">
        <v>0.02</v>
      </c>
    </row>
    <row r="194">
      <c r="B194" s="33" t="n"/>
      <c r="C194" s="33" t="n"/>
    </row>
    <row r="195">
      <c r="B195" s="33" t="inlineStr">
        <is>
          <t>Total</t>
        </is>
      </c>
      <c r="C195" s="48">
        <f>SUM(C180:C193)</f>
        <v/>
      </c>
    </row>
    <row r="198">
      <c r="B198" s="149" t="inlineStr">
        <is>
          <t>USRT WEIGHT ROLLS INTO SPTM WEIGHT</t>
        </is>
      </c>
      <c r="C198" s="149" t="n"/>
    </row>
    <row r="199">
      <c r="B199" s="80" t="inlineStr">
        <is>
          <t>SPTM is OEF Indiv Stock Strategy</t>
        </is>
      </c>
      <c r="C199" s="12" t="n"/>
    </row>
    <row r="200">
      <c r="B200" s="23" t="inlineStr">
        <is>
          <t>Tactical Growth with Single Stocks</t>
        </is>
      </c>
      <c r="C200" s="33" t="n"/>
    </row>
    <row r="201">
      <c r="B201" t="inlineStr">
        <is>
          <t>BLUIX</t>
        </is>
      </c>
      <c r="C201" s="3" t="n">
        <v>0</v>
      </c>
    </row>
    <row r="202">
      <c r="B202" s="14" t="inlineStr">
        <is>
          <t>SPTM</t>
        </is>
      </c>
      <c r="C202" s="115">
        <f>MODEL!RI5</f>
        <v/>
      </c>
      <c r="E202" s="143" t="n"/>
    </row>
    <row r="203">
      <c r="B203" t="inlineStr">
        <is>
          <t>SPDW</t>
        </is>
      </c>
      <c r="C203" s="115">
        <f>MODEL!RI6/3*2</f>
        <v/>
      </c>
      <c r="E203" s="143" t="n"/>
    </row>
    <row r="204">
      <c r="B204" t="inlineStr">
        <is>
          <t>SPEM</t>
        </is>
      </c>
      <c r="C204" s="115">
        <f>MODEL!RI7/3*2</f>
        <v/>
      </c>
      <c r="E204" s="143" t="n"/>
    </row>
    <row r="205">
      <c r="B205" t="inlineStr">
        <is>
          <t>DCTR</t>
        </is>
      </c>
      <c r="C205" s="115">
        <f>MODEL!RI8</f>
        <v/>
      </c>
      <c r="E205" s="143" t="n"/>
    </row>
    <row r="206">
      <c r="B206" t="inlineStr">
        <is>
          <t>SPTL</t>
        </is>
      </c>
      <c r="C206" s="129" t="n">
        <v>0</v>
      </c>
      <c r="E206" s="143" t="n"/>
    </row>
    <row r="207">
      <c r="B207" t="inlineStr">
        <is>
          <t>GOVT</t>
        </is>
      </c>
      <c r="C207" s="129" t="n">
        <v>0</v>
      </c>
      <c r="E207" s="143" t="n"/>
    </row>
    <row r="208">
      <c r="B208" t="inlineStr">
        <is>
          <t>BWX</t>
        </is>
      </c>
      <c r="C208" s="129" t="n">
        <v>0</v>
      </c>
      <c r="E208" s="143" t="n"/>
    </row>
    <row r="209">
      <c r="B209" t="inlineStr">
        <is>
          <t>SPIP</t>
        </is>
      </c>
      <c r="C209" s="129" t="n">
        <v>0</v>
      </c>
      <c r="E209" s="143" t="n"/>
    </row>
    <row r="210">
      <c r="B210" s="33" t="inlineStr">
        <is>
          <t>TFPN</t>
        </is>
      </c>
      <c r="C210" s="115">
        <f>MODEL!RI13</f>
        <v/>
      </c>
      <c r="E210" s="143" t="n"/>
    </row>
    <row r="211">
      <c r="B211" s="32" t="inlineStr">
        <is>
          <t>SHY</t>
        </is>
      </c>
      <c r="C211" s="115">
        <f>MODEL!RI14</f>
        <v/>
      </c>
      <c r="E211" s="143" t="n"/>
    </row>
    <row r="212">
      <c r="B212" t="inlineStr">
        <is>
          <t>U.S. Govt UST</t>
        </is>
      </c>
      <c r="C212" s="115">
        <f>0.98-SUM(C202:C211)</f>
        <v/>
      </c>
      <c r="E212" s="143" t="n"/>
    </row>
    <row r="213">
      <c r="B213" s="85" t="inlineStr">
        <is>
          <t>OPER/SHV/BIL/FLOT/JPST 10% max</t>
        </is>
      </c>
    </row>
    <row r="214">
      <c r="B214" s="33" t="inlineStr">
        <is>
          <t>Cash</t>
        </is>
      </c>
      <c r="C214" s="114" t="n">
        <v>0.02</v>
      </c>
    </row>
    <row r="215">
      <c r="B215" s="33" t="n"/>
      <c r="C215" s="33" t="n"/>
    </row>
    <row r="216">
      <c r="B216" s="33" t="inlineStr">
        <is>
          <t>Total</t>
        </is>
      </c>
      <c r="C216" s="48">
        <f>SUM(C201:C214)</f>
        <v/>
      </c>
    </row>
    <row r="219">
      <c r="B219" s="80" t="inlineStr">
        <is>
          <t>SPTM is OEF Indiv Stock Strategy</t>
        </is>
      </c>
      <c r="C219" s="12" t="n"/>
    </row>
    <row r="220">
      <c r="B220" s="23" t="inlineStr">
        <is>
          <t>Tactical Aggressive Growth with Single Stocks</t>
        </is>
      </c>
      <c r="C220" s="33" t="n"/>
    </row>
    <row r="221">
      <c r="B221" t="inlineStr">
        <is>
          <t>BLUIX</t>
        </is>
      </c>
      <c r="C221" s="3" t="n">
        <v>0</v>
      </c>
    </row>
    <row r="222">
      <c r="B222" s="14" t="inlineStr">
        <is>
          <t>SPTM</t>
        </is>
      </c>
      <c r="C222" s="115">
        <f>1-SUM(C223:C236)</f>
        <v/>
      </c>
    </row>
    <row r="223">
      <c r="B223" t="inlineStr">
        <is>
          <t>SPMD</t>
        </is>
      </c>
      <c r="C223" s="115">
        <f>MODEL!RI278</f>
        <v/>
      </c>
    </row>
    <row r="224">
      <c r="B224" t="inlineStr">
        <is>
          <t>SPSM</t>
        </is>
      </c>
      <c r="C224" s="60" t="n">
        <v>0</v>
      </c>
    </row>
    <row r="225">
      <c r="B225" t="inlineStr">
        <is>
          <t>SPDW</t>
        </is>
      </c>
      <c r="C225" s="115">
        <f>MODEL!RI280/3*2</f>
        <v/>
      </c>
    </row>
    <row r="226">
      <c r="B226" t="inlineStr">
        <is>
          <t>SPEM</t>
        </is>
      </c>
      <c r="C226" s="115">
        <f>MODEL!RI281/3*2</f>
        <v/>
      </c>
    </row>
    <row r="227">
      <c r="B227" t="inlineStr">
        <is>
          <t>IDGT</t>
        </is>
      </c>
      <c r="C227" s="115">
        <f>MODEL!RI282</f>
        <v/>
      </c>
    </row>
    <row r="228">
      <c r="B228" t="inlineStr">
        <is>
          <t>SPTL</t>
        </is>
      </c>
      <c r="C228" s="115">
        <f>MODEL!RI283</f>
        <v/>
      </c>
    </row>
    <row r="229">
      <c r="B229" t="inlineStr">
        <is>
          <t>GOVT</t>
        </is>
      </c>
      <c r="C229" s="115">
        <f>MODEL!RI284</f>
        <v/>
      </c>
    </row>
    <row r="230">
      <c r="B230" t="inlineStr">
        <is>
          <t>BWX</t>
        </is>
      </c>
      <c r="C230" s="115">
        <f>MODEL!RI285</f>
        <v/>
      </c>
    </row>
    <row r="231">
      <c r="B231" t="inlineStr">
        <is>
          <t>SPIP</t>
        </is>
      </c>
      <c r="C231" s="115">
        <f>MODEL!RI286</f>
        <v/>
      </c>
    </row>
    <row r="232">
      <c r="B232" s="33" t="inlineStr">
        <is>
          <t>TFPN</t>
        </is>
      </c>
      <c r="C232" s="115">
        <f>MODEL!RI287</f>
        <v/>
      </c>
    </row>
    <row r="233">
      <c r="B233" s="32" t="inlineStr">
        <is>
          <t>SHY</t>
        </is>
      </c>
      <c r="C233" s="115">
        <f>MODEL!RI288</f>
        <v/>
      </c>
    </row>
    <row r="234">
      <c r="B234" t="inlineStr">
        <is>
          <t>U.S. Govt UST</t>
        </is>
      </c>
      <c r="C234" s="115">
        <f>MODEL!RI289</f>
        <v/>
      </c>
    </row>
    <row r="235">
      <c r="B235" s="85" t="inlineStr">
        <is>
          <t>OPER/SHV/BIL/FLOT/JPST 10% max</t>
        </is>
      </c>
    </row>
    <row r="236">
      <c r="B236" s="33" t="inlineStr">
        <is>
          <t>Cash</t>
        </is>
      </c>
      <c r="C236" s="114" t="n">
        <v>0.02</v>
      </c>
    </row>
    <row r="237">
      <c r="B237" s="33" t="n"/>
      <c r="C237" s="33" t="n"/>
    </row>
    <row r="238">
      <c r="B238" s="33" t="inlineStr">
        <is>
          <t>Total</t>
        </is>
      </c>
      <c r="C238" s="48">
        <f>SUM(C221:C236)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B050"/>
    <outlinePr summaryBelow="1" summaryRight="1"/>
    <pageSetUpPr/>
  </sheetPr>
  <dimension ref="A4:E200"/>
  <sheetViews>
    <sheetView zoomScaleNormal="100" workbookViewId="0">
      <pane ySplit="4" topLeftCell="A5" activePane="bottomLeft" state="frozen"/>
      <selection activeCell="D71" sqref="D71"/>
      <selection pane="bottomLeft" activeCell="I19" sqref="I19"/>
    </sheetView>
  </sheetViews>
  <sheetFormatPr baseColWidth="8" defaultColWidth="9.1796875" defaultRowHeight="14.5"/>
  <cols>
    <col width="26.26953125" bestFit="1" customWidth="1" min="1" max="1"/>
    <col width="14.26953125" bestFit="1" customWidth="1" style="143" min="2" max="2"/>
    <col width="13.26953125" customWidth="1" min="5" max="5"/>
    <col width="26.26953125" bestFit="1" customWidth="1" min="7" max="7"/>
    <col width="9.1796875" customWidth="1" style="143" min="8" max="8"/>
  </cols>
  <sheetData>
    <row r="4">
      <c r="A4" s="23" t="inlineStr">
        <is>
          <t>VUG WEIGHT</t>
        </is>
      </c>
      <c r="B4" s="131" t="n">
        <v>0.2</v>
      </c>
      <c r="C4" s="23" t="n"/>
    </row>
    <row r="5">
      <c r="A5" s="33" t="inlineStr">
        <is>
          <t>Tactical Growth</t>
        </is>
      </c>
      <c r="B5" s="49" t="inlineStr">
        <is>
          <t>Alloc</t>
        </is>
      </c>
      <c r="C5" s="33" t="n"/>
      <c r="D5">
        <f>A5</f>
        <v/>
      </c>
    </row>
    <row r="6">
      <c r="A6" t="inlineStr">
        <is>
          <t>VUG</t>
        </is>
      </c>
      <c r="B6" s="143">
        <f>$B$4</f>
        <v/>
      </c>
      <c r="C6" s="61" t="n"/>
      <c r="D6">
        <f>A6</f>
        <v/>
      </c>
      <c r="E6" s="9">
        <f>B6</f>
        <v/>
      </c>
    </row>
    <row r="7">
      <c r="A7" s="32" t="inlineStr">
        <is>
          <t>SPTM</t>
        </is>
      </c>
      <c r="B7" s="129">
        <f>0.78-SUM(B8:B19)</f>
        <v/>
      </c>
      <c r="C7" s="61" t="n"/>
      <c r="D7">
        <f>A7</f>
        <v/>
      </c>
      <c r="E7" s="9">
        <f>B7</f>
        <v/>
      </c>
    </row>
    <row r="8">
      <c r="A8" t="inlineStr">
        <is>
          <t>SPDW</t>
        </is>
      </c>
      <c r="B8" s="49">
        <f>ROUND((0.99-B$6)*MODEL!$RI6,3)/3*2</f>
        <v/>
      </c>
      <c r="C8" s="61" t="n"/>
      <c r="D8">
        <f>A8</f>
        <v/>
      </c>
      <c r="E8" s="9">
        <f>B8</f>
        <v/>
      </c>
    </row>
    <row r="9">
      <c r="A9" t="inlineStr">
        <is>
          <t>SPEM</t>
        </is>
      </c>
      <c r="B9" s="49">
        <f>ROUND((0.99-B$6)*MODEL!$RI7,3)/3*2</f>
        <v/>
      </c>
      <c r="C9" s="61" t="n"/>
      <c r="D9">
        <f>A9</f>
        <v/>
      </c>
      <c r="E9" s="9">
        <f>B9/2</f>
        <v/>
      </c>
    </row>
    <row r="10">
      <c r="A10" s="12" t="inlineStr">
        <is>
          <t>USRT</t>
        </is>
      </c>
      <c r="B10" s="49">
        <f>ROUND((0.99-B$6)*MODEL!$RI8,3)</f>
        <v/>
      </c>
      <c r="C10" s="61" t="n"/>
      <c r="D10" t="inlineStr">
        <is>
          <t>CGV</t>
        </is>
      </c>
      <c r="E10" s="9">
        <f>E9</f>
        <v/>
      </c>
    </row>
    <row r="11">
      <c r="A11" s="12" t="inlineStr">
        <is>
          <t>SPTL</t>
        </is>
      </c>
      <c r="B11" s="49">
        <f>ROUND((0.99-B$6)*MODEL!$RI9,3)</f>
        <v/>
      </c>
      <c r="C11" s="61" t="n"/>
      <c r="D11" t="inlineStr">
        <is>
          <t>IDGT</t>
        </is>
      </c>
      <c r="E11" s="9">
        <f>B10</f>
        <v/>
      </c>
    </row>
    <row r="12">
      <c r="A12" s="12" t="inlineStr">
        <is>
          <t>GBDC</t>
        </is>
      </c>
      <c r="B12" s="49">
        <f>ROUND((0.99-B$6)*MODEL!$RI10,3)</f>
        <v/>
      </c>
      <c r="C12" s="61" t="n"/>
      <c r="D12" t="inlineStr">
        <is>
          <t>GBDC</t>
        </is>
      </c>
      <c r="E12" s="9">
        <f>SUM(B11:B14)</f>
        <v/>
      </c>
    </row>
    <row r="13">
      <c r="A13" s="12" t="inlineStr">
        <is>
          <t>BWX</t>
        </is>
      </c>
      <c r="B13" s="49">
        <f>ROUND((0.99-B$6)*MODEL!$RI11,3)</f>
        <v/>
      </c>
      <c r="C13" s="61" t="n"/>
      <c r="D13">
        <f>A15</f>
        <v/>
      </c>
      <c r="E13" s="9">
        <f>B15</f>
        <v/>
      </c>
    </row>
    <row r="14">
      <c r="A14" s="12" t="inlineStr">
        <is>
          <t>SPIP</t>
        </is>
      </c>
      <c r="B14" s="49">
        <f>ROUND((0.99-B$6)*MODEL!$RI12,3)</f>
        <v/>
      </c>
      <c r="C14" s="61" t="n"/>
      <c r="D14">
        <f>A16</f>
        <v/>
      </c>
      <c r="E14" s="9">
        <f>B16</f>
        <v/>
      </c>
    </row>
    <row r="15">
      <c r="A15" s="33" t="inlineStr">
        <is>
          <t>TFPN</t>
        </is>
      </c>
      <c r="B15" s="49">
        <f>ROUND((0.99-B$6)*MODEL!$RI13,3)</f>
        <v/>
      </c>
      <c r="C15" s="61" t="n"/>
      <c r="D15">
        <f>A17</f>
        <v/>
      </c>
      <c r="E15" s="9">
        <f>B17</f>
        <v/>
      </c>
    </row>
    <row r="16">
      <c r="A16" s="32" t="inlineStr">
        <is>
          <t>SHY</t>
        </is>
      </c>
      <c r="B16" s="49">
        <f>ROUND((0.99-B$6)*MODEL!$RI14,3)</f>
        <v/>
      </c>
      <c r="C16" s="61" t="n"/>
      <c r="D16">
        <f>A18</f>
        <v/>
      </c>
      <c r="E16" s="9">
        <f>B18</f>
        <v/>
      </c>
    </row>
    <row r="17">
      <c r="A17" t="inlineStr">
        <is>
          <t>IEI</t>
        </is>
      </c>
      <c r="B17" s="49">
        <f>ROUND((1-B$6)*MODEL!$RI15,2)/2</f>
        <v/>
      </c>
      <c r="C17" s="61" t="n"/>
      <c r="D17">
        <f>A19</f>
        <v/>
      </c>
      <c r="E17" s="9">
        <f>B19</f>
        <v/>
      </c>
    </row>
    <row r="18">
      <c r="A18" t="inlineStr">
        <is>
          <t>GPIQ</t>
        </is>
      </c>
      <c r="B18" s="49">
        <f>B17</f>
        <v/>
      </c>
      <c r="C18" s="61" t="n"/>
      <c r="D18">
        <f>A20</f>
        <v/>
      </c>
      <c r="E18" s="9">
        <f>B20</f>
        <v/>
      </c>
    </row>
    <row r="19">
      <c r="A19" t="inlineStr">
        <is>
          <t>SHV</t>
        </is>
      </c>
      <c r="B19" s="49" t="n">
        <v>0</v>
      </c>
      <c r="C19" s="61" t="n"/>
    </row>
    <row r="20">
      <c r="A20" s="33" t="inlineStr">
        <is>
          <t>Cash</t>
        </is>
      </c>
      <c r="B20" s="49">
        <f>1-SUM(B6:B19)</f>
        <v/>
      </c>
      <c r="C20" s="61" t="n"/>
      <c r="D20" s="33" t="inlineStr">
        <is>
          <t>Total</t>
        </is>
      </c>
      <c r="E20" s="49">
        <f>SUM(E6:E18)</f>
        <v/>
      </c>
    </row>
    <row r="21">
      <c r="A21" s="33" t="n"/>
      <c r="B21" s="49" t="n"/>
      <c r="C21" s="33" t="n"/>
    </row>
    <row r="22">
      <c r="A22" s="33" t="inlineStr">
        <is>
          <t>Total</t>
        </is>
      </c>
      <c r="B22" s="49">
        <f>SUM(B6:B20)</f>
        <v/>
      </c>
      <c r="C22" s="33" t="n"/>
      <c r="D22">
        <f>A24</f>
        <v/>
      </c>
    </row>
    <row r="23">
      <c r="A23" s="33" t="n"/>
      <c r="B23" s="49" t="n"/>
      <c r="C23" s="33" t="n"/>
      <c r="D23">
        <f>A25</f>
        <v/>
      </c>
      <c r="E23" s="9">
        <f>B25</f>
        <v/>
      </c>
    </row>
    <row r="24">
      <c r="A24" s="33" t="inlineStr">
        <is>
          <t>Tactical Mod Growth</t>
        </is>
      </c>
      <c r="B24" s="49" t="n"/>
      <c r="C24" s="33" t="n"/>
      <c r="D24">
        <f>A26</f>
        <v/>
      </c>
      <c r="E24" s="9">
        <f>B26</f>
        <v/>
      </c>
    </row>
    <row r="25">
      <c r="A25" t="inlineStr">
        <is>
          <t>VUG</t>
        </is>
      </c>
      <c r="B25" s="143">
        <f>$B$4</f>
        <v/>
      </c>
      <c r="C25" s="61" t="n"/>
      <c r="D25">
        <f>A27</f>
        <v/>
      </c>
      <c r="E25" s="9">
        <f>B27</f>
        <v/>
      </c>
    </row>
    <row r="26">
      <c r="A26" s="32" t="inlineStr">
        <is>
          <t>SPTM</t>
        </is>
      </c>
      <c r="B26" s="129">
        <f>0.78-SUM(B27:B38)</f>
        <v/>
      </c>
      <c r="C26" s="61" t="n"/>
      <c r="D26">
        <f>A28</f>
        <v/>
      </c>
      <c r="E26" s="9">
        <f>B28/2</f>
        <v/>
      </c>
    </row>
    <row r="27">
      <c r="A27" t="inlineStr">
        <is>
          <t>SPDW</t>
        </is>
      </c>
      <c r="B27" s="49">
        <f>ROUND((0.99-B$25)*MODEL!$RI23,3)/3*2</f>
        <v/>
      </c>
      <c r="C27" s="61" t="n"/>
      <c r="D27" t="inlineStr">
        <is>
          <t>CGV</t>
        </is>
      </c>
      <c r="E27" s="9">
        <f>E26</f>
        <v/>
      </c>
    </row>
    <row r="28">
      <c r="A28" t="inlineStr">
        <is>
          <t>SPEM</t>
        </is>
      </c>
      <c r="B28" s="49">
        <f>ROUND((0.99-B$25)*MODEL!$RI24,3)/3*2</f>
        <v/>
      </c>
      <c r="C28" s="61" t="n"/>
      <c r="D28" t="inlineStr">
        <is>
          <t>IDGT</t>
        </is>
      </c>
      <c r="E28" s="9">
        <f>B29</f>
        <v/>
      </c>
    </row>
    <row r="29">
      <c r="A29" s="12" t="inlineStr">
        <is>
          <t>USRT</t>
        </is>
      </c>
      <c r="B29" s="49">
        <f>ROUND((0.99-B$25)*MODEL!$RI25,3)</f>
        <v/>
      </c>
      <c r="C29" s="61" t="n"/>
      <c r="D29" t="inlineStr">
        <is>
          <t>GBDC</t>
        </is>
      </c>
      <c r="E29" s="9">
        <f>SUM(B30:B33)</f>
        <v/>
      </c>
    </row>
    <row r="30">
      <c r="A30" s="12" t="inlineStr">
        <is>
          <t>SPTL</t>
        </is>
      </c>
      <c r="B30" s="49">
        <f>ROUND((0.99-B$25)*MODEL!$RI26,3)</f>
        <v/>
      </c>
      <c r="C30" s="61" t="n"/>
      <c r="D30">
        <f>A34</f>
        <v/>
      </c>
      <c r="E30" s="9">
        <f>B34</f>
        <v/>
      </c>
    </row>
    <row r="31">
      <c r="A31" s="12" t="inlineStr">
        <is>
          <t>GBDC</t>
        </is>
      </c>
      <c r="B31" s="49">
        <f>ROUND((0.99-B$25)*MODEL!$RI27,3)</f>
        <v/>
      </c>
      <c r="C31" s="61" t="n"/>
      <c r="D31">
        <f>A35</f>
        <v/>
      </c>
      <c r="E31" s="9">
        <f>B35</f>
        <v/>
      </c>
    </row>
    <row r="32">
      <c r="A32" s="12" t="inlineStr">
        <is>
          <t>BWX</t>
        </is>
      </c>
      <c r="B32" s="49">
        <f>ROUND((0.99-B$25)*MODEL!$RI28,3)</f>
        <v/>
      </c>
      <c r="C32" s="61" t="n"/>
      <c r="D32">
        <f>A36</f>
        <v/>
      </c>
      <c r="E32" s="9">
        <f>B36</f>
        <v/>
      </c>
    </row>
    <row r="33">
      <c r="A33" s="12" t="inlineStr">
        <is>
          <t>SPIP</t>
        </is>
      </c>
      <c r="B33" s="49">
        <f>ROUND((0.99-B$25)*MODEL!$RI29,3)</f>
        <v/>
      </c>
      <c r="C33" s="61" t="n"/>
      <c r="D33">
        <f>A37</f>
        <v/>
      </c>
      <c r="E33" s="9">
        <f>B37</f>
        <v/>
      </c>
    </row>
    <row r="34">
      <c r="A34" s="33" t="inlineStr">
        <is>
          <t>TFPN</t>
        </is>
      </c>
      <c r="B34" s="49">
        <f>ROUND((0.99-B$25)*MODEL!$RI30,3)</f>
        <v/>
      </c>
      <c r="C34" s="61" t="n"/>
      <c r="D34">
        <f>A38</f>
        <v/>
      </c>
      <c r="E34" s="9">
        <f>B38</f>
        <v/>
      </c>
    </row>
    <row r="35">
      <c r="A35" s="61" t="inlineStr">
        <is>
          <t>SHY</t>
        </is>
      </c>
      <c r="B35" s="49">
        <f>ROUND((0.99-B$25)*MODEL!$RI31,3)</f>
        <v/>
      </c>
      <c r="C35" s="61" t="n"/>
      <c r="D35">
        <f>A39</f>
        <v/>
      </c>
      <c r="E35" s="9">
        <f>B39</f>
        <v/>
      </c>
    </row>
    <row r="36">
      <c r="A36" t="inlineStr">
        <is>
          <t>IEI</t>
        </is>
      </c>
      <c r="B36" s="49">
        <f>ROUND((1-B$25)*MODEL!$RI32/2,3)</f>
        <v/>
      </c>
      <c r="C36" s="61" t="n"/>
    </row>
    <row r="37">
      <c r="A37" t="inlineStr">
        <is>
          <t>GPIQ</t>
        </is>
      </c>
      <c r="B37" s="49">
        <f>B36</f>
        <v/>
      </c>
      <c r="C37" s="61" t="n"/>
      <c r="D37" s="33" t="inlineStr">
        <is>
          <t>Total</t>
        </is>
      </c>
      <c r="E37" s="49">
        <f>SUM(E23:E35)</f>
        <v/>
      </c>
    </row>
    <row r="38">
      <c r="A38" t="inlineStr">
        <is>
          <t>SHV</t>
        </is>
      </c>
      <c r="B38" s="49" t="n">
        <v>0</v>
      </c>
      <c r="C38" s="61" t="n"/>
    </row>
    <row r="39">
      <c r="A39" s="33" t="inlineStr">
        <is>
          <t>Cash</t>
        </is>
      </c>
      <c r="B39" s="49">
        <f>1-SUM(B25:B38)</f>
        <v/>
      </c>
      <c r="C39" s="61" t="n"/>
      <c r="D39">
        <f>A43</f>
        <v/>
      </c>
    </row>
    <row r="40">
      <c r="A40" s="33" t="n"/>
      <c r="B40" s="49" t="n"/>
      <c r="C40" s="33" t="n"/>
      <c r="D40">
        <f>A44</f>
        <v/>
      </c>
      <c r="E40" s="9">
        <f>B44</f>
        <v/>
      </c>
    </row>
    <row r="41">
      <c r="A41" s="33" t="inlineStr">
        <is>
          <t>Total</t>
        </is>
      </c>
      <c r="B41" s="49">
        <f>SUM(B25:B40)</f>
        <v/>
      </c>
      <c r="C41" s="33" t="n"/>
      <c r="D41">
        <f>A45</f>
        <v/>
      </c>
      <c r="E41" s="9">
        <f>B45</f>
        <v/>
      </c>
    </row>
    <row r="42">
      <c r="D42">
        <f>A46</f>
        <v/>
      </c>
      <c r="E42" s="9">
        <f>B46</f>
        <v/>
      </c>
    </row>
    <row r="43">
      <c r="A43" s="33" t="inlineStr">
        <is>
          <t xml:space="preserve">Tactical Balanced </t>
        </is>
      </c>
      <c r="B43" s="49" t="n"/>
      <c r="C43" s="33" t="n"/>
      <c r="D43">
        <f>A47</f>
        <v/>
      </c>
      <c r="E43" s="9">
        <f>B47/2</f>
        <v/>
      </c>
    </row>
    <row r="44">
      <c r="A44" t="inlineStr">
        <is>
          <t>VUG</t>
        </is>
      </c>
      <c r="B44" s="143">
        <f>$B$4</f>
        <v/>
      </c>
      <c r="C44" s="61" t="n"/>
      <c r="D44" t="inlineStr">
        <is>
          <t>CGV</t>
        </is>
      </c>
      <c r="E44" s="9">
        <f>E43</f>
        <v/>
      </c>
    </row>
    <row r="45">
      <c r="A45" s="32" t="inlineStr">
        <is>
          <t>SPTM</t>
        </is>
      </c>
      <c r="B45" s="129">
        <f>0.78-SUM(B46:B57)</f>
        <v/>
      </c>
      <c r="C45" s="61" t="n"/>
      <c r="D45" t="inlineStr">
        <is>
          <t>IDGT</t>
        </is>
      </c>
      <c r="E45" s="9">
        <f>B48</f>
        <v/>
      </c>
    </row>
    <row r="46">
      <c r="A46" t="inlineStr">
        <is>
          <t>SPDW</t>
        </is>
      </c>
      <c r="B46" s="49">
        <f>ROUND((0.99-B$44)*MODEL!$RI40,3)/3*2</f>
        <v/>
      </c>
      <c r="C46" s="61" t="n"/>
      <c r="D46" t="inlineStr">
        <is>
          <t>GBDC</t>
        </is>
      </c>
      <c r="E46" s="9">
        <f>SUM(B49:B52)</f>
        <v/>
      </c>
    </row>
    <row r="47">
      <c r="A47" t="inlineStr">
        <is>
          <t>SPEM</t>
        </is>
      </c>
      <c r="B47" s="49">
        <f>ROUND((0.99-B$44)*MODEL!$RI41,3)/3*2</f>
        <v/>
      </c>
      <c r="C47" s="61" t="n"/>
      <c r="D47">
        <f>A53</f>
        <v/>
      </c>
      <c r="E47" s="9">
        <f>B53</f>
        <v/>
      </c>
    </row>
    <row r="48">
      <c r="A48" s="12" t="inlineStr">
        <is>
          <t>USRT</t>
        </is>
      </c>
      <c r="B48" s="49">
        <f>ROUND((0.99-B$44)*MODEL!$RI42,3)</f>
        <v/>
      </c>
      <c r="C48" s="61" t="n"/>
      <c r="D48">
        <f>A54</f>
        <v/>
      </c>
      <c r="E48" s="9">
        <f>B54</f>
        <v/>
      </c>
    </row>
    <row r="49">
      <c r="A49" s="12" t="inlineStr">
        <is>
          <t>SPTL</t>
        </is>
      </c>
      <c r="B49" s="49">
        <f>ROUND((0.99-B$44)*MODEL!$RI43,3)</f>
        <v/>
      </c>
      <c r="C49" s="61" t="n"/>
      <c r="D49">
        <f>A55</f>
        <v/>
      </c>
      <c r="E49" s="9">
        <f>B55</f>
        <v/>
      </c>
    </row>
    <row r="50">
      <c r="A50" s="12" t="inlineStr">
        <is>
          <t>GBDC</t>
        </is>
      </c>
      <c r="B50" s="49">
        <f>ROUND((0.99-B$44)*MODEL!$RI44,3)</f>
        <v/>
      </c>
      <c r="C50" s="61" t="n"/>
      <c r="D50">
        <f>A56</f>
        <v/>
      </c>
      <c r="E50" s="9">
        <f>B56</f>
        <v/>
      </c>
    </row>
    <row r="51">
      <c r="A51" s="12" t="inlineStr">
        <is>
          <t>BWX</t>
        </is>
      </c>
      <c r="B51" s="49">
        <f>ROUND((0.99-B$44)*MODEL!$RI45,3)</f>
        <v/>
      </c>
      <c r="C51" s="61" t="n"/>
      <c r="D51">
        <f>A57</f>
        <v/>
      </c>
      <c r="E51" s="9">
        <f>B57</f>
        <v/>
      </c>
    </row>
    <row r="52">
      <c r="A52" s="12" t="inlineStr">
        <is>
          <t>SPIP</t>
        </is>
      </c>
      <c r="B52" s="49">
        <f>ROUND((0.99-B$44)*MODEL!$RI46,3)</f>
        <v/>
      </c>
      <c r="C52" s="61" t="n"/>
      <c r="D52">
        <f>A58</f>
        <v/>
      </c>
      <c r="E52" s="9">
        <f>B58</f>
        <v/>
      </c>
    </row>
    <row r="53">
      <c r="A53" s="33" t="inlineStr">
        <is>
          <t>TFPN</t>
        </is>
      </c>
      <c r="B53" s="49">
        <f>ROUND((0.99-B$44)*MODEL!$RI47,3)</f>
        <v/>
      </c>
      <c r="C53" s="61" t="n"/>
    </row>
    <row r="54">
      <c r="A54" s="33" t="inlineStr">
        <is>
          <t>SHY</t>
        </is>
      </c>
      <c r="B54" s="49">
        <f>ROUND((0.99-B$44)*MODEL!$RI48,3)</f>
        <v/>
      </c>
      <c r="C54" s="61" t="n"/>
      <c r="D54" s="33" t="inlineStr">
        <is>
          <t>Total</t>
        </is>
      </c>
      <c r="E54" s="49">
        <f>SUM(E40:E52)</f>
        <v/>
      </c>
    </row>
    <row r="55">
      <c r="A55" t="inlineStr">
        <is>
          <t>IEI</t>
        </is>
      </c>
      <c r="B55" s="49">
        <f>ROUND((1-B$44)*MODEL!$RI49/2,3)</f>
        <v/>
      </c>
      <c r="C55" s="61" t="n"/>
    </row>
    <row r="56">
      <c r="A56" t="inlineStr">
        <is>
          <t>GPIQ</t>
        </is>
      </c>
      <c r="B56" s="49">
        <f>B55</f>
        <v/>
      </c>
      <c r="C56" s="61" t="n"/>
      <c r="D56">
        <f>A62</f>
        <v/>
      </c>
    </row>
    <row r="57">
      <c r="A57" t="inlineStr">
        <is>
          <t>SHV</t>
        </is>
      </c>
      <c r="B57" s="49" t="n">
        <v>0</v>
      </c>
      <c r="C57" s="61" t="n"/>
      <c r="D57">
        <f>A63</f>
        <v/>
      </c>
      <c r="E57" s="9">
        <f>B63</f>
        <v/>
      </c>
    </row>
    <row r="58">
      <c r="A58" s="33" t="inlineStr">
        <is>
          <t>Cash</t>
        </is>
      </c>
      <c r="B58" s="49">
        <f>1-SUM(B44:B57)</f>
        <v/>
      </c>
      <c r="C58" s="61" t="n"/>
      <c r="D58">
        <f>A64</f>
        <v/>
      </c>
      <c r="E58" s="9">
        <f>B64</f>
        <v/>
      </c>
    </row>
    <row r="59">
      <c r="A59" s="33" t="n"/>
      <c r="B59" s="49" t="n"/>
      <c r="C59" s="33" t="n"/>
      <c r="D59">
        <f>A65</f>
        <v/>
      </c>
      <c r="E59" s="9">
        <f>B65</f>
        <v/>
      </c>
    </row>
    <row r="60">
      <c r="A60" s="33" t="inlineStr">
        <is>
          <t>Total</t>
        </is>
      </c>
      <c r="B60" s="49">
        <f>SUM(B44:B59)</f>
        <v/>
      </c>
      <c r="C60" s="33" t="n"/>
      <c r="D60">
        <f>A66</f>
        <v/>
      </c>
      <c r="E60" s="9">
        <f>B66/2</f>
        <v/>
      </c>
    </row>
    <row r="61">
      <c r="D61" t="inlineStr">
        <is>
          <t>CGV</t>
        </is>
      </c>
      <c r="E61" s="9">
        <f>E60</f>
        <v/>
      </c>
    </row>
    <row r="62">
      <c r="A62" s="33" t="inlineStr">
        <is>
          <t xml:space="preserve">Tactical Conservative </t>
        </is>
      </c>
      <c r="B62" s="49" t="n"/>
      <c r="C62" s="33" t="n"/>
      <c r="D62" t="inlineStr">
        <is>
          <t>IDGT</t>
        </is>
      </c>
      <c r="E62" s="9">
        <f>B67</f>
        <v/>
      </c>
    </row>
    <row r="63">
      <c r="A63" t="inlineStr">
        <is>
          <t>VUG</t>
        </is>
      </c>
      <c r="B63" s="143">
        <f>$B$4</f>
        <v/>
      </c>
      <c r="C63" s="61" t="n"/>
      <c r="D63" t="inlineStr">
        <is>
          <t>GBDC</t>
        </is>
      </c>
      <c r="E63" s="9">
        <f>SUM(B68:B71)</f>
        <v/>
      </c>
    </row>
    <row r="64">
      <c r="A64" s="32" t="inlineStr">
        <is>
          <t>SPTM</t>
        </is>
      </c>
      <c r="B64" s="129">
        <f>0.78-SUM(B65:B76)</f>
        <v/>
      </c>
      <c r="C64" s="61" t="n"/>
      <c r="D64">
        <f>A72</f>
        <v/>
      </c>
      <c r="E64" s="9">
        <f>B72</f>
        <v/>
      </c>
    </row>
    <row r="65">
      <c r="A65" t="inlineStr">
        <is>
          <t>SPDW</t>
        </is>
      </c>
      <c r="B65" s="49">
        <f>ROUND((0.99-B$63)*MODEL!$RI57,3)/3*2</f>
        <v/>
      </c>
      <c r="C65" s="61" t="n"/>
      <c r="D65">
        <f>A73</f>
        <v/>
      </c>
      <c r="E65" s="9">
        <f>B73</f>
        <v/>
      </c>
    </row>
    <row r="66">
      <c r="A66" t="inlineStr">
        <is>
          <t>SPEM</t>
        </is>
      </c>
      <c r="B66" s="49">
        <f>ROUND((0.99-B$63)*MODEL!$RI58,3)/3*2</f>
        <v/>
      </c>
      <c r="C66" s="61" t="n"/>
      <c r="D66">
        <f>A74</f>
        <v/>
      </c>
      <c r="E66" s="9">
        <f>B74</f>
        <v/>
      </c>
    </row>
    <row r="67">
      <c r="A67" s="12" t="inlineStr">
        <is>
          <t>USRT</t>
        </is>
      </c>
      <c r="B67" s="49">
        <f>ROUND((0.99-B$63)*MODEL!$RI59,3)</f>
        <v/>
      </c>
      <c r="C67" s="61" t="n"/>
      <c r="D67">
        <f>A75</f>
        <v/>
      </c>
      <c r="E67" s="9">
        <f>B75</f>
        <v/>
      </c>
    </row>
    <row r="68">
      <c r="A68" s="12" t="inlineStr">
        <is>
          <t>SPTL</t>
        </is>
      </c>
      <c r="B68" s="49">
        <f>ROUND((0.99-B$63)*MODEL!$RI60,3)</f>
        <v/>
      </c>
      <c r="C68" s="61" t="n"/>
      <c r="D68">
        <f>A76</f>
        <v/>
      </c>
      <c r="E68" s="9">
        <f>B76</f>
        <v/>
      </c>
    </row>
    <row r="69">
      <c r="A69" s="12" t="inlineStr">
        <is>
          <t>GBDC</t>
        </is>
      </c>
      <c r="B69" s="49">
        <f>ROUND((0.99-B$63)*MODEL!$RI61,3)</f>
        <v/>
      </c>
      <c r="C69" s="61" t="n"/>
      <c r="D69">
        <f>A77</f>
        <v/>
      </c>
      <c r="E69" s="9">
        <f>B77</f>
        <v/>
      </c>
    </row>
    <row r="70">
      <c r="A70" s="12" t="inlineStr">
        <is>
          <t>BWX</t>
        </is>
      </c>
      <c r="B70" s="49">
        <f>ROUND((0.99-B$63)*MODEL!$RI62,3)</f>
        <v/>
      </c>
      <c r="C70" s="61" t="n"/>
    </row>
    <row r="71">
      <c r="A71" s="12" t="inlineStr">
        <is>
          <t>SPIP</t>
        </is>
      </c>
      <c r="B71" s="49">
        <f>ROUND((0.99-B$63)*MODEL!$RI63,3)</f>
        <v/>
      </c>
      <c r="C71" s="61" t="n"/>
      <c r="D71" s="33" t="inlineStr">
        <is>
          <t>Total</t>
        </is>
      </c>
      <c r="E71" s="49">
        <f>SUM(E57:E69)</f>
        <v/>
      </c>
    </row>
    <row r="72">
      <c r="A72" s="33" t="inlineStr">
        <is>
          <t>TFPN</t>
        </is>
      </c>
      <c r="B72" s="49">
        <f>ROUND((0.99-B$63)*MODEL!$RI64,3)</f>
        <v/>
      </c>
      <c r="C72" s="61" t="n"/>
    </row>
    <row r="73">
      <c r="A73" s="33" t="inlineStr">
        <is>
          <t>SHY</t>
        </is>
      </c>
      <c r="B73" s="49">
        <f>ROUND((0.99-B$63)*MODEL!$RI65,3)</f>
        <v/>
      </c>
      <c r="C73" s="61" t="n"/>
    </row>
    <row r="74">
      <c r="A74" t="inlineStr">
        <is>
          <t>IEI</t>
        </is>
      </c>
      <c r="B74" s="49">
        <f>ROUND((1-B$63)*MODEL!$RI66/2,3)</f>
        <v/>
      </c>
      <c r="C74" s="61" t="n"/>
      <c r="D74">
        <f>A82</f>
        <v/>
      </c>
    </row>
    <row r="75">
      <c r="A75" t="inlineStr">
        <is>
          <t>GPIQ</t>
        </is>
      </c>
      <c r="B75" s="49">
        <f>B74</f>
        <v/>
      </c>
      <c r="C75" s="61" t="n"/>
      <c r="D75">
        <f>A83</f>
        <v/>
      </c>
      <c r="E75" s="9">
        <f>B83</f>
        <v/>
      </c>
    </row>
    <row r="76">
      <c r="A76" t="inlineStr">
        <is>
          <t>SHV</t>
        </is>
      </c>
      <c r="B76" s="49" t="n">
        <v>0</v>
      </c>
      <c r="C76" s="61" t="n"/>
      <c r="D76">
        <f>A84</f>
        <v/>
      </c>
      <c r="E76" s="9">
        <f>B84</f>
        <v/>
      </c>
    </row>
    <row r="77">
      <c r="A77" s="33" t="inlineStr">
        <is>
          <t>Cash</t>
        </is>
      </c>
      <c r="B77" s="49">
        <f>1-SUM(B63:B76)</f>
        <v/>
      </c>
      <c r="C77" s="61" t="n"/>
      <c r="D77">
        <f>A85</f>
        <v/>
      </c>
      <c r="E77" s="9">
        <f>B85</f>
        <v/>
      </c>
    </row>
    <row r="78">
      <c r="A78" s="33" t="n"/>
      <c r="B78" s="49" t="n"/>
      <c r="C78" s="33" t="n"/>
      <c r="D78">
        <f>A86</f>
        <v/>
      </c>
      <c r="E78" s="9">
        <f>B86/2</f>
        <v/>
      </c>
    </row>
    <row r="79">
      <c r="A79" s="33" t="inlineStr">
        <is>
          <t>Total</t>
        </is>
      </c>
      <c r="B79" s="49">
        <f>SUM(B63:B78)</f>
        <v/>
      </c>
      <c r="C79" s="33" t="n"/>
      <c r="D79" t="inlineStr">
        <is>
          <t>CGV</t>
        </is>
      </c>
      <c r="E79" s="9">
        <f>E78</f>
        <v/>
      </c>
    </row>
    <row r="80">
      <c r="D80" t="inlineStr">
        <is>
          <t>IDGT</t>
        </is>
      </c>
      <c r="E80" s="9">
        <f>B87</f>
        <v/>
      </c>
    </row>
    <row r="81">
      <c r="D81" t="inlineStr">
        <is>
          <t>GBDC</t>
        </is>
      </c>
      <c r="E81" s="9">
        <f>SUM(B88:B91)</f>
        <v/>
      </c>
    </row>
    <row r="82">
      <c r="A82" s="33" t="inlineStr">
        <is>
          <t>Dynamic Growth</t>
        </is>
      </c>
      <c r="B82" s="49" t="n"/>
      <c r="C82" s="33" t="n"/>
      <c r="D82">
        <f>A92</f>
        <v/>
      </c>
      <c r="E82" s="9">
        <f>B92</f>
        <v/>
      </c>
    </row>
    <row r="83">
      <c r="A83" t="inlineStr">
        <is>
          <t>VUG</t>
        </is>
      </c>
      <c r="B83" s="143">
        <f>$B$4</f>
        <v/>
      </c>
      <c r="C83" s="61" t="n"/>
      <c r="D83">
        <f>A93</f>
        <v/>
      </c>
      <c r="E83" s="9">
        <f>B93</f>
        <v/>
      </c>
    </row>
    <row r="84">
      <c r="A84" s="32" t="inlineStr">
        <is>
          <t>SPTM</t>
        </is>
      </c>
      <c r="B84" s="129">
        <f>0.78-SUM(B85:B96)</f>
        <v/>
      </c>
      <c r="C84" s="61" t="n"/>
      <c r="D84">
        <f>A94</f>
        <v/>
      </c>
      <c r="E84" s="9">
        <f>B94</f>
        <v/>
      </c>
    </row>
    <row r="85">
      <c r="A85" t="inlineStr">
        <is>
          <t>SPDW</t>
        </is>
      </c>
      <c r="B85" s="49">
        <f>ROUND((0.99-B$83)*MODEL!$RI210,3)/3*2</f>
        <v/>
      </c>
      <c r="C85" s="61" t="n"/>
      <c r="D85">
        <f>A95</f>
        <v/>
      </c>
      <c r="E85" s="9">
        <f>B95</f>
        <v/>
      </c>
    </row>
    <row r="86">
      <c r="A86" t="inlineStr">
        <is>
          <t>SPEM</t>
        </is>
      </c>
      <c r="B86" s="49">
        <f>ROUND((0.99-B$83)*MODEL!$RI211,3)/3*2</f>
        <v/>
      </c>
      <c r="C86" s="61" t="n"/>
      <c r="D86">
        <f>A96</f>
        <v/>
      </c>
      <c r="E86" s="9">
        <f>B96</f>
        <v/>
      </c>
    </row>
    <row r="87">
      <c r="A87" s="12" t="inlineStr">
        <is>
          <t>USRT</t>
        </is>
      </c>
      <c r="B87" s="49">
        <f>ROUND((0.99-B$83)*MODEL!$RI212,3)</f>
        <v/>
      </c>
      <c r="C87" s="61" t="n"/>
      <c r="D87">
        <f>A97</f>
        <v/>
      </c>
      <c r="E87" s="9">
        <f>B97</f>
        <v/>
      </c>
    </row>
    <row r="88">
      <c r="A88" s="12" t="inlineStr">
        <is>
          <t>SPTL</t>
        </is>
      </c>
      <c r="B88" s="49">
        <f>ROUND((0.99-B$83)*MODEL!$RI213,3)</f>
        <v/>
      </c>
      <c r="C88" s="61" t="n"/>
    </row>
    <row r="89">
      <c r="A89" s="12" t="inlineStr">
        <is>
          <t>GBDC</t>
        </is>
      </c>
      <c r="B89" s="49">
        <f>ROUND((0.99-B$83)*MODEL!$RI214,3)</f>
        <v/>
      </c>
      <c r="C89" s="61" t="n"/>
      <c r="D89" s="33" t="inlineStr">
        <is>
          <t>Total</t>
        </is>
      </c>
      <c r="E89" s="49">
        <f>SUM(E75:E87)</f>
        <v/>
      </c>
    </row>
    <row r="90">
      <c r="A90" s="12" t="inlineStr">
        <is>
          <t>BWX</t>
        </is>
      </c>
      <c r="B90" s="49">
        <f>ROUND((0.99-B$83)*MODEL!$RI215,3)</f>
        <v/>
      </c>
      <c r="C90" s="61" t="n"/>
    </row>
    <row r="91">
      <c r="A91" s="12" t="inlineStr">
        <is>
          <t>SPIP</t>
        </is>
      </c>
      <c r="B91" s="49">
        <f>ROUND((0.99-B$83)*MODEL!$RI216,3)</f>
        <v/>
      </c>
      <c r="C91" s="61" t="n"/>
      <c r="D91">
        <f>A101</f>
        <v/>
      </c>
    </row>
    <row r="92">
      <c r="A92" s="33" t="inlineStr">
        <is>
          <t>TFPN</t>
        </is>
      </c>
      <c r="B92" s="49">
        <f>ROUND((0.99-B$83)*MODEL!$RI217,3)</f>
        <v/>
      </c>
      <c r="C92" s="61" t="n"/>
      <c r="D92">
        <f>A102</f>
        <v/>
      </c>
      <c r="E92" s="9">
        <f>B102</f>
        <v/>
      </c>
    </row>
    <row r="93">
      <c r="A93" s="32" t="inlineStr">
        <is>
          <t>SHY</t>
        </is>
      </c>
      <c r="B93" s="49">
        <f>ROUND((0.99-B$83)*MODEL!$RI218,3)</f>
        <v/>
      </c>
      <c r="C93" s="61" t="n"/>
      <c r="D93">
        <f>A103</f>
        <v/>
      </c>
      <c r="E93" s="9">
        <f>B103</f>
        <v/>
      </c>
    </row>
    <row r="94">
      <c r="A94" t="inlineStr">
        <is>
          <t>IEI</t>
        </is>
      </c>
      <c r="B94" s="49">
        <f>ROUND((1-B$83)*MODEL!$RI219/2,3)</f>
        <v/>
      </c>
      <c r="C94" s="61" t="n"/>
      <c r="D94">
        <f>A104</f>
        <v/>
      </c>
      <c r="E94" s="9">
        <f>B104</f>
        <v/>
      </c>
    </row>
    <row r="95">
      <c r="A95" t="inlineStr">
        <is>
          <t>GPIQ</t>
        </is>
      </c>
      <c r="B95" s="49">
        <f>B94</f>
        <v/>
      </c>
      <c r="C95" s="61" t="n"/>
      <c r="D95">
        <f>A105</f>
        <v/>
      </c>
      <c r="E95" s="9">
        <f>B105/2</f>
        <v/>
      </c>
    </row>
    <row r="96">
      <c r="A96" t="inlineStr">
        <is>
          <t>SHV</t>
        </is>
      </c>
      <c r="B96" s="49" t="n">
        <v>0</v>
      </c>
      <c r="C96" s="61" t="n"/>
      <c r="D96" t="inlineStr">
        <is>
          <t>CGV</t>
        </is>
      </c>
      <c r="E96" s="9">
        <f>E95</f>
        <v/>
      </c>
    </row>
    <row r="97">
      <c r="A97" s="33" t="inlineStr">
        <is>
          <t>Cash</t>
        </is>
      </c>
      <c r="B97" s="49">
        <f>1-SUM(B83:B96)</f>
        <v/>
      </c>
      <c r="C97" s="61" t="n"/>
      <c r="D97" t="inlineStr">
        <is>
          <t>IDGT</t>
        </is>
      </c>
      <c r="E97" s="9">
        <f>B106</f>
        <v/>
      </c>
    </row>
    <row r="98">
      <c r="A98" s="33" t="n"/>
      <c r="B98" s="49" t="n"/>
      <c r="C98" s="33" t="n"/>
      <c r="D98" t="inlineStr">
        <is>
          <t>GBDC</t>
        </is>
      </c>
      <c r="E98" s="9">
        <f>SUM(B107:B110)</f>
        <v/>
      </c>
    </row>
    <row r="99">
      <c r="A99" s="33" t="inlineStr">
        <is>
          <t>Total</t>
        </is>
      </c>
      <c r="B99" s="49">
        <f>SUM(B83:B98)</f>
        <v/>
      </c>
      <c r="C99" s="33" t="n"/>
      <c r="D99">
        <f>A111</f>
        <v/>
      </c>
      <c r="E99" s="9">
        <f>B111</f>
        <v/>
      </c>
    </row>
    <row r="100">
      <c r="A100" s="33" t="n"/>
      <c r="B100" s="49" t="n"/>
      <c r="C100" s="33" t="n"/>
      <c r="D100">
        <f>A112</f>
        <v/>
      </c>
      <c r="E100" s="9">
        <f>B112</f>
        <v/>
      </c>
    </row>
    <row r="101">
      <c r="A101" t="inlineStr">
        <is>
          <t>Dynamic Mod Growth</t>
        </is>
      </c>
      <c r="B101" s="49" t="n"/>
      <c r="C101" s="33" t="n"/>
      <c r="D101">
        <f>A113</f>
        <v/>
      </c>
      <c r="E101" s="9">
        <f>B113</f>
        <v/>
      </c>
    </row>
    <row r="102">
      <c r="A102" t="inlineStr">
        <is>
          <t>VUG</t>
        </is>
      </c>
      <c r="B102" s="143">
        <f>$B$4</f>
        <v/>
      </c>
      <c r="C102" s="61" t="n"/>
      <c r="D102">
        <f>A114</f>
        <v/>
      </c>
      <c r="E102" s="9">
        <f>B114</f>
        <v/>
      </c>
    </row>
    <row r="103">
      <c r="A103" s="32" t="inlineStr">
        <is>
          <t>SPTM</t>
        </is>
      </c>
      <c r="B103" s="129">
        <f>0.78-SUM(B104:B115)</f>
        <v/>
      </c>
      <c r="C103" s="61" t="n"/>
      <c r="D103">
        <f>A115</f>
        <v/>
      </c>
      <c r="E103" s="9">
        <f>B115</f>
        <v/>
      </c>
    </row>
    <row r="104">
      <c r="A104" t="inlineStr">
        <is>
          <t>SPDW</t>
        </is>
      </c>
      <c r="B104" s="49">
        <f>ROUND((0.99-B$102)*MODEL!$RI227,3)/3*2</f>
        <v/>
      </c>
      <c r="C104" s="61" t="n"/>
      <c r="D104">
        <f>A116</f>
        <v/>
      </c>
      <c r="E104" s="9">
        <f>B116</f>
        <v/>
      </c>
    </row>
    <row r="105">
      <c r="A105" t="inlineStr">
        <is>
          <t>SPEM</t>
        </is>
      </c>
      <c r="B105" s="49">
        <f>ROUND((0.99-B$102)*MODEL!$RI228,3)/3*2</f>
        <v/>
      </c>
      <c r="C105" s="61" t="n"/>
    </row>
    <row r="106">
      <c r="A106" s="12" t="inlineStr">
        <is>
          <t>USRT</t>
        </is>
      </c>
      <c r="B106" s="49">
        <f>ROUND((0.99-B$102)*MODEL!$RI229,3)</f>
        <v/>
      </c>
      <c r="C106" s="61" t="n"/>
      <c r="D106" s="33" t="inlineStr">
        <is>
          <t>Total</t>
        </is>
      </c>
      <c r="E106" s="49">
        <f>SUM(E92:E104)</f>
        <v/>
      </c>
    </row>
    <row r="107">
      <c r="A107" s="12" t="inlineStr">
        <is>
          <t>SPTL</t>
        </is>
      </c>
      <c r="B107" s="49">
        <f>ROUND((0.99-B$102)*MODEL!$RI230,3)</f>
        <v/>
      </c>
      <c r="C107" s="61" t="n"/>
    </row>
    <row r="108">
      <c r="A108" s="12" t="inlineStr">
        <is>
          <t>GBDC</t>
        </is>
      </c>
      <c r="B108" s="49">
        <f>ROUND((0.99-B$102)*MODEL!$RI231,3)</f>
        <v/>
      </c>
      <c r="C108" s="61" t="n"/>
      <c r="D108">
        <f>A120</f>
        <v/>
      </c>
    </row>
    <row r="109">
      <c r="A109" s="12" t="inlineStr">
        <is>
          <t>BWX</t>
        </is>
      </c>
      <c r="B109" s="49">
        <f>ROUND((0.99-B$102)*MODEL!$RI232,3)</f>
        <v/>
      </c>
      <c r="C109" s="61" t="n"/>
      <c r="D109">
        <f>A121</f>
        <v/>
      </c>
      <c r="E109" s="9">
        <f>B121</f>
        <v/>
      </c>
    </row>
    <row r="110">
      <c r="A110" s="12" t="inlineStr">
        <is>
          <t>SPIP</t>
        </is>
      </c>
      <c r="B110" s="49">
        <f>ROUND((0.99-B$102)*MODEL!$RI233,3)</f>
        <v/>
      </c>
      <c r="C110" s="61" t="n"/>
      <c r="D110">
        <f>A122</f>
        <v/>
      </c>
      <c r="E110" s="9">
        <f>B122</f>
        <v/>
      </c>
    </row>
    <row r="111">
      <c r="A111" s="33" t="inlineStr">
        <is>
          <t>TFPN</t>
        </is>
      </c>
      <c r="B111" s="49">
        <f>ROUND((0.99-B$102)*MODEL!$RI234,3)</f>
        <v/>
      </c>
      <c r="C111" s="61" t="n"/>
      <c r="D111">
        <f>A123</f>
        <v/>
      </c>
      <c r="E111" s="9">
        <f>B123</f>
        <v/>
      </c>
    </row>
    <row r="112">
      <c r="A112" s="32" t="inlineStr">
        <is>
          <t>SHY</t>
        </is>
      </c>
      <c r="B112" s="49">
        <f>ROUND((0.99-B$102)*MODEL!$RI235,3)</f>
        <v/>
      </c>
      <c r="C112" s="61" t="n"/>
      <c r="D112">
        <f>A124</f>
        <v/>
      </c>
      <c r="E112" s="9">
        <f>B124/2</f>
        <v/>
      </c>
    </row>
    <row r="113">
      <c r="A113" t="inlineStr">
        <is>
          <t>IEI</t>
        </is>
      </c>
      <c r="B113" s="49">
        <f>ROUND((1-B$102)*MODEL!$RI236/2,3)</f>
        <v/>
      </c>
      <c r="C113" s="61" t="n"/>
      <c r="D113" t="inlineStr">
        <is>
          <t>CGV</t>
        </is>
      </c>
      <c r="E113" s="9">
        <f>E112</f>
        <v/>
      </c>
    </row>
    <row r="114">
      <c r="A114" t="inlineStr">
        <is>
          <t>GPIQ</t>
        </is>
      </c>
      <c r="B114" s="49">
        <f>B113</f>
        <v/>
      </c>
      <c r="C114" s="61" t="n"/>
      <c r="D114" t="inlineStr">
        <is>
          <t>IDGT</t>
        </is>
      </c>
      <c r="E114" s="9">
        <f>B125</f>
        <v/>
      </c>
    </row>
    <row r="115">
      <c r="A115" t="inlineStr">
        <is>
          <t>SHV</t>
        </is>
      </c>
      <c r="B115" s="49" t="n">
        <v>0</v>
      </c>
      <c r="C115" s="61" t="n"/>
      <c r="D115" t="inlineStr">
        <is>
          <t>GBDC</t>
        </is>
      </c>
      <c r="E115" s="9">
        <f>SUM(B126:B129)</f>
        <v/>
      </c>
    </row>
    <row r="116">
      <c r="A116" s="33" t="inlineStr">
        <is>
          <t>Cash</t>
        </is>
      </c>
      <c r="B116" s="49">
        <f>1-SUM(B102:B115)</f>
        <v/>
      </c>
      <c r="C116" s="61" t="n"/>
      <c r="D116">
        <f>A130</f>
        <v/>
      </c>
      <c r="E116" s="9">
        <f>B130</f>
        <v/>
      </c>
    </row>
    <row r="117">
      <c r="A117" s="33" t="n"/>
      <c r="B117" s="49" t="n"/>
      <c r="C117" s="33" t="n"/>
      <c r="D117">
        <f>A131</f>
        <v/>
      </c>
      <c r="E117" s="9">
        <f>B131</f>
        <v/>
      </c>
    </row>
    <row r="118">
      <c r="A118" s="33" t="inlineStr">
        <is>
          <t>Total</t>
        </is>
      </c>
      <c r="B118" s="49">
        <f>SUM(B102:B117)</f>
        <v/>
      </c>
      <c r="C118" s="33" t="n"/>
      <c r="D118">
        <f>A132</f>
        <v/>
      </c>
      <c r="E118" s="9">
        <f>B132</f>
        <v/>
      </c>
    </row>
    <row r="119">
      <c r="D119">
        <f>A133</f>
        <v/>
      </c>
      <c r="E119" s="9">
        <f>B133</f>
        <v/>
      </c>
    </row>
    <row r="120">
      <c r="A120" s="33" t="inlineStr">
        <is>
          <t xml:space="preserve">Dynamic Balanced </t>
        </is>
      </c>
      <c r="B120" s="49" t="n"/>
      <c r="C120" s="33" t="n"/>
      <c r="D120">
        <f>A134</f>
        <v/>
      </c>
      <c r="E120" s="9">
        <f>B134</f>
        <v/>
      </c>
    </row>
    <row r="121">
      <c r="A121" t="inlineStr">
        <is>
          <t>VUG</t>
        </is>
      </c>
      <c r="B121" s="143">
        <f>$B$4</f>
        <v/>
      </c>
      <c r="C121" s="61" t="n"/>
      <c r="D121">
        <f>A135</f>
        <v/>
      </c>
      <c r="E121" s="9">
        <f>B135</f>
        <v/>
      </c>
    </row>
    <row r="122">
      <c r="A122" s="32" t="inlineStr">
        <is>
          <t>SPTM</t>
        </is>
      </c>
      <c r="B122" s="129">
        <f>0.78-SUM(B123:B134)</f>
        <v/>
      </c>
      <c r="C122" s="61" t="n"/>
    </row>
    <row r="123">
      <c r="A123" t="inlineStr">
        <is>
          <t>SPDW</t>
        </is>
      </c>
      <c r="B123" s="49">
        <f>ROUND((0.99-B$121)*MODEL!$RI244,3)/3*2</f>
        <v/>
      </c>
      <c r="C123" s="61" t="n"/>
      <c r="D123" s="33" t="inlineStr">
        <is>
          <t>Total</t>
        </is>
      </c>
      <c r="E123" s="49">
        <f>SUM(E109:E121)</f>
        <v/>
      </c>
    </row>
    <row r="124">
      <c r="A124" t="inlineStr">
        <is>
          <t>SPEM</t>
        </is>
      </c>
      <c r="B124" s="49">
        <f>ROUND((0.99-B$121)*MODEL!$RI245,3)/3*2</f>
        <v/>
      </c>
      <c r="C124" s="61" t="n"/>
    </row>
    <row r="125">
      <c r="A125" s="12" t="inlineStr">
        <is>
          <t>USRT</t>
        </is>
      </c>
      <c r="B125" s="49">
        <f>ROUND((0.99-B$121)*MODEL!$RI246,3)</f>
        <v/>
      </c>
      <c r="C125" s="61" t="n"/>
      <c r="D125">
        <f>A139</f>
        <v/>
      </c>
    </row>
    <row r="126">
      <c r="A126" s="12" t="inlineStr">
        <is>
          <t>SPTL</t>
        </is>
      </c>
      <c r="B126" s="49">
        <f>ROUND((0.99-B$121)*MODEL!$RI247,3)</f>
        <v/>
      </c>
      <c r="C126" s="61" t="n"/>
      <c r="D126">
        <f>A140</f>
        <v/>
      </c>
      <c r="E126" s="9">
        <f>B140</f>
        <v/>
      </c>
    </row>
    <row r="127">
      <c r="A127" s="12" t="inlineStr">
        <is>
          <t>GBDC</t>
        </is>
      </c>
      <c r="B127" s="49">
        <f>ROUND((0.99-B$121)*MODEL!$RI248,3)</f>
        <v/>
      </c>
      <c r="C127" s="61" t="n"/>
      <c r="D127">
        <f>A141</f>
        <v/>
      </c>
      <c r="E127" s="9">
        <f>B141</f>
        <v/>
      </c>
    </row>
    <row r="128">
      <c r="A128" s="12" t="inlineStr">
        <is>
          <t>BWX</t>
        </is>
      </c>
      <c r="B128" s="49">
        <f>ROUND((0.99-B$121)*MODEL!$RI249,3)</f>
        <v/>
      </c>
      <c r="C128" s="61" t="n"/>
      <c r="D128">
        <f>A142</f>
        <v/>
      </c>
      <c r="E128" s="9">
        <f>B142</f>
        <v/>
      </c>
    </row>
    <row r="129">
      <c r="A129" s="12" t="inlineStr">
        <is>
          <t>SPIP</t>
        </is>
      </c>
      <c r="B129" s="49">
        <f>ROUND((0.99-B$121)*MODEL!$RI250,3)</f>
        <v/>
      </c>
      <c r="C129" s="61" t="n"/>
      <c r="D129">
        <f>A143</f>
        <v/>
      </c>
      <c r="E129" s="9">
        <f>B143/2</f>
        <v/>
      </c>
    </row>
    <row r="130">
      <c r="A130" s="33" t="inlineStr">
        <is>
          <t>TFPN</t>
        </is>
      </c>
      <c r="B130" s="49">
        <f>ROUND((0.99-B$121)*MODEL!$RI251,3)</f>
        <v/>
      </c>
      <c r="C130" s="61" t="n"/>
      <c r="D130" t="inlineStr">
        <is>
          <t>CGV</t>
        </is>
      </c>
      <c r="E130" s="9">
        <f>E129</f>
        <v/>
      </c>
    </row>
    <row r="131">
      <c r="A131" s="32" t="inlineStr">
        <is>
          <t>SHY</t>
        </is>
      </c>
      <c r="B131" s="49">
        <f>ROUND((0.99-B$121)*MODEL!$RI252,3)</f>
        <v/>
      </c>
      <c r="C131" s="61" t="n"/>
      <c r="D131" t="inlineStr">
        <is>
          <t>IDGT</t>
        </is>
      </c>
      <c r="E131" s="9">
        <f>B144</f>
        <v/>
      </c>
    </row>
    <row r="132">
      <c r="A132" t="inlineStr">
        <is>
          <t>IEI</t>
        </is>
      </c>
      <c r="B132" s="49">
        <f>ROUND((1-B$121)*MODEL!$RI253/2,3)</f>
        <v/>
      </c>
      <c r="C132" s="61" t="n"/>
      <c r="D132" t="inlineStr">
        <is>
          <t>GBDC</t>
        </is>
      </c>
      <c r="E132" s="9">
        <f>SUM(B145:B148)</f>
        <v/>
      </c>
    </row>
    <row r="133">
      <c r="A133" t="inlineStr">
        <is>
          <t>GPIQ</t>
        </is>
      </c>
      <c r="B133" s="49">
        <f>B132</f>
        <v/>
      </c>
      <c r="C133" s="61" t="n"/>
      <c r="D133">
        <f>A149</f>
        <v/>
      </c>
      <c r="E133" s="9">
        <f>B149</f>
        <v/>
      </c>
    </row>
    <row r="134">
      <c r="A134" t="inlineStr">
        <is>
          <t>SHV</t>
        </is>
      </c>
      <c r="B134" s="49" t="n">
        <v>0</v>
      </c>
      <c r="C134" s="61" t="n"/>
      <c r="D134">
        <f>A150</f>
        <v/>
      </c>
      <c r="E134" s="9">
        <f>B150</f>
        <v/>
      </c>
    </row>
    <row r="135">
      <c r="A135" s="33" t="inlineStr">
        <is>
          <t>Cash</t>
        </is>
      </c>
      <c r="B135" s="49">
        <f>1-SUM(B121:B134)</f>
        <v/>
      </c>
      <c r="C135" s="61" t="n"/>
      <c r="D135">
        <f>A151</f>
        <v/>
      </c>
      <c r="E135" s="9">
        <f>B151</f>
        <v/>
      </c>
    </row>
    <row r="136">
      <c r="A136" s="33" t="n"/>
      <c r="B136" s="49" t="n"/>
      <c r="C136" s="33" t="n"/>
      <c r="D136">
        <f>A152</f>
        <v/>
      </c>
      <c r="E136" s="9">
        <f>B152</f>
        <v/>
      </c>
    </row>
    <row r="137">
      <c r="A137" s="33" t="inlineStr">
        <is>
          <t>Total</t>
        </is>
      </c>
      <c r="B137" s="49">
        <f>SUM(B121:B136)</f>
        <v/>
      </c>
      <c r="C137" s="33" t="n"/>
      <c r="D137">
        <f>A153</f>
        <v/>
      </c>
      <c r="E137" s="9">
        <f>B153</f>
        <v/>
      </c>
    </row>
    <row r="138">
      <c r="D138">
        <f>A154</f>
        <v/>
      </c>
      <c r="E138" s="9">
        <f>B154</f>
        <v/>
      </c>
    </row>
    <row r="139">
      <c r="A139" s="33" t="inlineStr">
        <is>
          <t xml:space="preserve">Dynamic Conservative </t>
        </is>
      </c>
      <c r="B139" s="49" t="n"/>
      <c r="C139" s="33" t="n"/>
    </row>
    <row r="140">
      <c r="A140" t="inlineStr">
        <is>
          <t>VUG</t>
        </is>
      </c>
      <c r="B140" s="143">
        <f>$B$4</f>
        <v/>
      </c>
      <c r="C140" s="61" t="n"/>
      <c r="D140" s="33" t="inlineStr">
        <is>
          <t>Total</t>
        </is>
      </c>
      <c r="E140" s="49">
        <f>SUM(E126:E138)</f>
        <v/>
      </c>
    </row>
    <row r="141">
      <c r="A141" s="32" t="inlineStr">
        <is>
          <t>SPTM</t>
        </is>
      </c>
      <c r="B141" s="129">
        <f>0.78-SUM(B142:B153)</f>
        <v/>
      </c>
      <c r="C141" s="61" t="n"/>
    </row>
    <row r="142">
      <c r="A142" t="inlineStr">
        <is>
          <t>SPDW</t>
        </is>
      </c>
      <c r="B142" s="49">
        <f>(0.99-B$140)*MODEL!$RI261/3*2</f>
        <v/>
      </c>
      <c r="C142" s="61" t="n"/>
    </row>
    <row r="143">
      <c r="A143" t="inlineStr">
        <is>
          <t>SPEM</t>
        </is>
      </c>
      <c r="B143" s="49">
        <f>(0.99-B$140)*MODEL!$RI262/3*2</f>
        <v/>
      </c>
      <c r="C143" s="61" t="n"/>
      <c r="D143">
        <f>A159</f>
        <v/>
      </c>
    </row>
    <row r="144">
      <c r="A144" s="12" t="inlineStr">
        <is>
          <t>USRT</t>
        </is>
      </c>
      <c r="B144" s="49">
        <f>(0.99-B$140)*MODEL!$RI263</f>
        <v/>
      </c>
      <c r="C144" s="61" t="n"/>
      <c r="D144">
        <f>A160</f>
        <v/>
      </c>
      <c r="E144" s="9">
        <f>B160</f>
        <v/>
      </c>
    </row>
    <row r="145">
      <c r="A145" s="12" t="inlineStr">
        <is>
          <t>SPTL</t>
        </is>
      </c>
      <c r="B145" s="49">
        <f>(0.99-B$140)*MODEL!$RI264</f>
        <v/>
      </c>
      <c r="C145" s="61" t="n"/>
      <c r="D145">
        <f>A161</f>
        <v/>
      </c>
      <c r="E145" s="9">
        <f>B161+B163</f>
        <v/>
      </c>
    </row>
    <row r="146">
      <c r="A146" s="12" t="inlineStr">
        <is>
          <t>GBDC</t>
        </is>
      </c>
      <c r="B146" s="49">
        <f>(0.99-B$140)*MODEL!$RI265</f>
        <v/>
      </c>
      <c r="C146" s="61" t="n"/>
      <c r="D146">
        <f>A162</f>
        <v/>
      </c>
      <c r="E146" s="9">
        <f>B162</f>
        <v/>
      </c>
    </row>
    <row r="147">
      <c r="A147" s="12" t="inlineStr">
        <is>
          <t>BWX</t>
        </is>
      </c>
      <c r="B147" s="49">
        <f>(0.99-B$140)*MODEL!$RI266</f>
        <v/>
      </c>
      <c r="C147" s="61" t="n"/>
      <c r="D147">
        <f>A163</f>
        <v/>
      </c>
      <c r="E147" s="248" t="n">
        <v>0</v>
      </c>
    </row>
    <row r="148">
      <c r="A148" s="12" t="inlineStr">
        <is>
          <t>SPIP</t>
        </is>
      </c>
      <c r="B148" s="49">
        <f>(0.99-B$140)*MODEL!$RI267</f>
        <v/>
      </c>
      <c r="C148" s="61" t="n"/>
      <c r="D148">
        <f>A164</f>
        <v/>
      </c>
      <c r="E148" s="9">
        <f>B164</f>
        <v/>
      </c>
    </row>
    <row r="149">
      <c r="A149" t="inlineStr">
        <is>
          <t>TFPN</t>
        </is>
      </c>
      <c r="B149" s="49">
        <f>(0.99-B$140)*MODEL!$RI268</f>
        <v/>
      </c>
      <c r="C149" s="61" t="n"/>
      <c r="D149">
        <f>A165</f>
        <v/>
      </c>
      <c r="E149" s="9">
        <f>B165/2</f>
        <v/>
      </c>
    </row>
    <row r="150">
      <c r="A150" s="32" t="inlineStr">
        <is>
          <t>SHY</t>
        </is>
      </c>
      <c r="B150" s="49">
        <f>(0.99-B$140)*MODEL!$RI269</f>
        <v/>
      </c>
      <c r="C150" s="61" t="n"/>
      <c r="D150" t="inlineStr">
        <is>
          <t>CGV</t>
        </is>
      </c>
      <c r="E150" s="9">
        <f>E149</f>
        <v/>
      </c>
    </row>
    <row r="151">
      <c r="A151" t="inlineStr">
        <is>
          <t>IEI</t>
        </is>
      </c>
      <c r="B151" s="49">
        <f>(1-B$140)*MODEL!$RI270/2</f>
        <v/>
      </c>
      <c r="C151" s="61" t="n"/>
      <c r="D151" t="inlineStr">
        <is>
          <t>IDGT</t>
        </is>
      </c>
      <c r="E151" s="9">
        <f>B166</f>
        <v/>
      </c>
    </row>
    <row r="152">
      <c r="A152" t="inlineStr">
        <is>
          <t>GPIQ</t>
        </is>
      </c>
      <c r="B152" s="49">
        <f>B151</f>
        <v/>
      </c>
      <c r="C152" s="61" t="n"/>
      <c r="D152" t="inlineStr">
        <is>
          <t>GBDC</t>
        </is>
      </c>
      <c r="E152" s="9">
        <f>SUM(B167:B170)</f>
        <v/>
      </c>
    </row>
    <row r="153">
      <c r="A153" t="inlineStr">
        <is>
          <t>SHV</t>
        </is>
      </c>
      <c r="B153" s="49" t="n">
        <v>0</v>
      </c>
      <c r="C153" s="61" t="n"/>
      <c r="D153">
        <f>A171</f>
        <v/>
      </c>
      <c r="E153" s="9">
        <f>B171</f>
        <v/>
      </c>
    </row>
    <row r="154">
      <c r="A154" s="33" t="inlineStr">
        <is>
          <t>Cash</t>
        </is>
      </c>
      <c r="B154" s="49">
        <f>1-SUM(B140:B153)</f>
        <v/>
      </c>
      <c r="C154" s="61" t="n"/>
      <c r="D154">
        <f>A172</f>
        <v/>
      </c>
      <c r="E154" s="9">
        <f>B172</f>
        <v/>
      </c>
    </row>
    <row r="155">
      <c r="A155" s="33" t="n"/>
      <c r="B155" s="49" t="n"/>
      <c r="C155" s="33" t="n"/>
      <c r="D155">
        <f>A173</f>
        <v/>
      </c>
      <c r="E155" s="9">
        <f>B173</f>
        <v/>
      </c>
    </row>
    <row r="156">
      <c r="A156" s="33" t="inlineStr">
        <is>
          <t>Total</t>
        </is>
      </c>
      <c r="B156" s="49">
        <f>SUM(B140:B155)</f>
        <v/>
      </c>
      <c r="C156" s="33" t="n"/>
      <c r="D156">
        <f>A174</f>
        <v/>
      </c>
      <c r="E156" s="9">
        <f>B174</f>
        <v/>
      </c>
    </row>
    <row r="157">
      <c r="D157">
        <f>A175</f>
        <v/>
      </c>
      <c r="E157" s="9">
        <f>B175</f>
        <v/>
      </c>
    </row>
    <row r="158">
      <c r="D158">
        <f>A176</f>
        <v/>
      </c>
      <c r="E158" s="9">
        <f>B176</f>
        <v/>
      </c>
    </row>
    <row r="159">
      <c r="A159" t="inlineStr">
        <is>
          <t>Tactical Aggressive Growth</t>
        </is>
      </c>
      <c r="B159" s="49" t="n"/>
      <c r="C159" s="33" t="n"/>
    </row>
    <row r="160">
      <c r="A160" t="inlineStr">
        <is>
          <t>VUG</t>
        </is>
      </c>
      <c r="B160" s="143">
        <f>$B$4</f>
        <v/>
      </c>
      <c r="C160" s="61" t="n"/>
      <c r="D160" s="33" t="inlineStr">
        <is>
          <t>Total</t>
        </is>
      </c>
      <c r="E160" s="49">
        <f>SUM(E144:E158)</f>
        <v/>
      </c>
    </row>
    <row r="161">
      <c r="A161" s="32" t="inlineStr">
        <is>
          <t>SPTM</t>
        </is>
      </c>
      <c r="B161" s="129">
        <f>0.78-SUM(B162:B173)</f>
        <v/>
      </c>
      <c r="C161" s="61" t="n"/>
    </row>
    <row r="162">
      <c r="A162" t="inlineStr">
        <is>
          <t>SPMD</t>
        </is>
      </c>
      <c r="B162" s="49">
        <f>(1-B$160)*MODEL!$RI278</f>
        <v/>
      </c>
      <c r="C162" s="32" t="n"/>
    </row>
    <row r="163">
      <c r="A163" t="inlineStr">
        <is>
          <t>SPSM</t>
        </is>
      </c>
      <c r="B163" s="49">
        <f>(1-B$160)*MODEL!$RI279</f>
        <v/>
      </c>
      <c r="C163" s="32" t="n"/>
      <c r="D163">
        <f>A181</f>
        <v/>
      </c>
    </row>
    <row r="164">
      <c r="A164" t="inlineStr">
        <is>
          <t>SPDW</t>
        </is>
      </c>
      <c r="B164" s="49">
        <f>(0.99-B$160)*MODEL!$RI280/3*2</f>
        <v/>
      </c>
      <c r="C164" s="61" t="n"/>
      <c r="D164">
        <f>A182</f>
        <v/>
      </c>
      <c r="E164" s="9">
        <f>B182</f>
        <v/>
      </c>
    </row>
    <row r="165">
      <c r="A165" t="inlineStr">
        <is>
          <t>SPEM</t>
        </is>
      </c>
      <c r="B165" s="49">
        <f>(1-B$160)*MODEL!$RI281/3*2</f>
        <v/>
      </c>
      <c r="C165" s="61" t="n"/>
      <c r="D165">
        <f>A183</f>
        <v/>
      </c>
      <c r="E165" s="9">
        <f>B183+B185</f>
        <v/>
      </c>
    </row>
    <row r="166">
      <c r="A166" s="12" t="inlineStr">
        <is>
          <t>USRT</t>
        </is>
      </c>
      <c r="B166" s="49">
        <f>(0.99-B$160)*MODEL!$RI282</f>
        <v/>
      </c>
      <c r="C166" s="61" t="n"/>
      <c r="D166">
        <f>A184</f>
        <v/>
      </c>
      <c r="E166" s="9">
        <f>B184</f>
        <v/>
      </c>
    </row>
    <row r="167">
      <c r="A167" s="12" t="inlineStr">
        <is>
          <t>SPTL</t>
        </is>
      </c>
      <c r="B167" s="49">
        <f>(0.99-B$160)*MODEL!$RI283</f>
        <v/>
      </c>
      <c r="C167" s="61" t="n"/>
      <c r="D167">
        <f>A185</f>
        <v/>
      </c>
      <c r="E167" s="248" t="n">
        <v>0</v>
      </c>
    </row>
    <row r="168">
      <c r="A168" s="12" t="inlineStr">
        <is>
          <t>GBDC</t>
        </is>
      </c>
      <c r="B168" s="49">
        <f>(0.99-B$160)*MODEL!$RI284</f>
        <v/>
      </c>
      <c r="C168" s="61" t="n"/>
      <c r="D168">
        <f>A186</f>
        <v/>
      </c>
      <c r="E168" s="9">
        <f>B186</f>
        <v/>
      </c>
    </row>
    <row r="169">
      <c r="A169" s="12" t="inlineStr">
        <is>
          <t>BWX</t>
        </is>
      </c>
      <c r="B169" s="49">
        <f>(0.99-B$160)*MODEL!$RI285</f>
        <v/>
      </c>
      <c r="C169" s="61" t="n"/>
      <c r="D169">
        <f>A187</f>
        <v/>
      </c>
      <c r="E169" s="9">
        <f>B187/2</f>
        <v/>
      </c>
    </row>
    <row r="170">
      <c r="A170" s="12" t="inlineStr">
        <is>
          <t>SPIP</t>
        </is>
      </c>
      <c r="B170" s="49">
        <f>(0.99-B$160)*MODEL!$RI286</f>
        <v/>
      </c>
      <c r="C170" s="61" t="n"/>
      <c r="D170" t="inlineStr">
        <is>
          <t>CGV</t>
        </is>
      </c>
      <c r="E170" s="9">
        <f>E169</f>
        <v/>
      </c>
    </row>
    <row r="171">
      <c r="A171" s="33" t="inlineStr">
        <is>
          <t>TFPN</t>
        </is>
      </c>
      <c r="B171" s="49">
        <f>(0.99-B$160)*MODEL!$RI287</f>
        <v/>
      </c>
      <c r="C171" s="61" t="n"/>
      <c r="D171" t="inlineStr">
        <is>
          <t>IDGT</t>
        </is>
      </c>
      <c r="E171" s="9">
        <f>B188</f>
        <v/>
      </c>
    </row>
    <row r="172">
      <c r="A172" s="32" t="inlineStr">
        <is>
          <t>SHY</t>
        </is>
      </c>
      <c r="B172" s="49">
        <f>(0.99-B$160)*MODEL!$RI288</f>
        <v/>
      </c>
      <c r="C172" s="61" t="n"/>
      <c r="D172" t="inlineStr">
        <is>
          <t>GBDC</t>
        </is>
      </c>
      <c r="E172" s="9">
        <f>SUM(B189:B192)</f>
        <v/>
      </c>
    </row>
    <row r="173">
      <c r="A173" t="inlineStr">
        <is>
          <t>IEI</t>
        </is>
      </c>
      <c r="B173" s="60" t="n">
        <v>0</v>
      </c>
      <c r="C173" s="61" t="n"/>
      <c r="D173">
        <f>A193</f>
        <v/>
      </c>
      <c r="E173" s="9">
        <f>B193</f>
        <v/>
      </c>
    </row>
    <row r="174">
      <c r="A174" t="inlineStr">
        <is>
          <t>GPIQ</t>
        </is>
      </c>
      <c r="B174" s="60" t="n">
        <v>0</v>
      </c>
      <c r="C174" s="61" t="n"/>
      <c r="D174">
        <f>A194</f>
        <v/>
      </c>
      <c r="E174" s="9">
        <f>B194</f>
        <v/>
      </c>
    </row>
    <row r="175">
      <c r="A175" t="inlineStr">
        <is>
          <t>SHV</t>
        </is>
      </c>
      <c r="B175" s="60" t="n">
        <v>0</v>
      </c>
      <c r="C175" s="61" t="n"/>
      <c r="D175">
        <f>A195</f>
        <v/>
      </c>
      <c r="E175" s="9">
        <f>B195</f>
        <v/>
      </c>
    </row>
    <row r="176">
      <c r="A176" s="33" t="inlineStr">
        <is>
          <t>Cash</t>
        </is>
      </c>
      <c r="B176" s="49">
        <f>1-SUM(B160:B175)</f>
        <v/>
      </c>
      <c r="C176" s="61" t="n"/>
      <c r="D176">
        <f>A196</f>
        <v/>
      </c>
      <c r="E176" s="9">
        <f>B196</f>
        <v/>
      </c>
    </row>
    <row r="177">
      <c r="A177" s="33" t="n"/>
      <c r="B177" s="49" t="n"/>
      <c r="C177" s="33" t="n"/>
      <c r="D177">
        <f>A197</f>
        <v/>
      </c>
      <c r="E177" s="9">
        <f>B197</f>
        <v/>
      </c>
    </row>
    <row r="178">
      <c r="A178" s="33" t="inlineStr">
        <is>
          <t>Total</t>
        </is>
      </c>
      <c r="B178" s="49">
        <f>SUM(B160:B176)</f>
        <v/>
      </c>
      <c r="C178" s="33" t="n"/>
      <c r="D178">
        <f>A198</f>
        <v/>
      </c>
      <c r="E178" s="9">
        <f>B198</f>
        <v/>
      </c>
    </row>
    <row r="180">
      <c r="D180" s="33" t="inlineStr">
        <is>
          <t>Total</t>
        </is>
      </c>
      <c r="E180" s="49">
        <f>SUM(E164:E178)</f>
        <v/>
      </c>
    </row>
    <row r="181">
      <c r="A181" t="inlineStr">
        <is>
          <t>Dynamic Aggressive Growth</t>
        </is>
      </c>
      <c r="B181" s="49" t="n"/>
      <c r="C181" s="33" t="n"/>
    </row>
    <row r="182">
      <c r="A182" t="inlineStr">
        <is>
          <t>VUG</t>
        </is>
      </c>
      <c r="B182" s="143">
        <f>$B$4</f>
        <v/>
      </c>
      <c r="C182" s="61" t="n"/>
    </row>
    <row r="183">
      <c r="A183" s="32" t="inlineStr">
        <is>
          <t>SPTM</t>
        </is>
      </c>
      <c r="B183" s="129">
        <f>0.78-SUM(B184:B195)</f>
        <v/>
      </c>
      <c r="C183" s="61" t="n"/>
    </row>
    <row r="184">
      <c r="A184" t="inlineStr">
        <is>
          <t>SPMD</t>
        </is>
      </c>
      <c r="B184" s="49">
        <f>ROUND((0.99-B$182)*MODEL!$RI297,3)</f>
        <v/>
      </c>
      <c r="C184" s="32" t="n"/>
    </row>
    <row r="185">
      <c r="A185" t="inlineStr">
        <is>
          <t>SPSM</t>
        </is>
      </c>
      <c r="B185" s="49">
        <f>ROUND((0.99-B$182)*MODEL!$RI298,3)</f>
        <v/>
      </c>
      <c r="C185" s="32" t="n"/>
    </row>
    <row r="186">
      <c r="A186" t="inlineStr">
        <is>
          <t>SPDW</t>
        </is>
      </c>
      <c r="B186" s="49">
        <f>ROUND((0.99-B$182)*MODEL!$RI299,3)/3*2</f>
        <v/>
      </c>
      <c r="C186" s="61" t="n"/>
    </row>
    <row r="187">
      <c r="A187" t="inlineStr">
        <is>
          <t>SPEM</t>
        </is>
      </c>
      <c r="B187" s="49">
        <f>ROUND((0.99-B$182)*MODEL!$RI300,3)/3*2</f>
        <v/>
      </c>
      <c r="C187" s="61" t="n"/>
    </row>
    <row r="188">
      <c r="A188" s="12" t="inlineStr">
        <is>
          <t>USRT</t>
        </is>
      </c>
      <c r="B188" s="49">
        <f>ROUND((0.99-B$182)*MODEL!$RI301,3)</f>
        <v/>
      </c>
      <c r="C188" s="61" t="n"/>
    </row>
    <row r="189">
      <c r="A189" s="12" t="inlineStr">
        <is>
          <t>SPTL</t>
        </is>
      </c>
      <c r="B189" s="49">
        <f>ROUND((0.99-B$182)*MODEL!$RI302,3)</f>
        <v/>
      </c>
      <c r="C189" s="61" t="n"/>
    </row>
    <row r="190">
      <c r="A190" s="12" t="inlineStr">
        <is>
          <t>GBDC</t>
        </is>
      </c>
      <c r="B190" s="49">
        <f>ROUND((0.99-B$182)*MODEL!$RI303,3)</f>
        <v/>
      </c>
      <c r="C190" s="61" t="n"/>
    </row>
    <row r="191">
      <c r="A191" s="12" t="inlineStr">
        <is>
          <t>BWX</t>
        </is>
      </c>
      <c r="B191" s="49">
        <f>ROUND((0.99-B$182)*MODEL!$RI304,3)</f>
        <v/>
      </c>
      <c r="C191" s="61" t="n"/>
    </row>
    <row r="192">
      <c r="A192" s="12" t="inlineStr">
        <is>
          <t>SPIP</t>
        </is>
      </c>
      <c r="B192" s="49">
        <f>ROUND((0.99-B$182)*MODEL!$RI305,3)</f>
        <v/>
      </c>
      <c r="C192" s="61" t="n"/>
    </row>
    <row r="193">
      <c r="A193" s="33" t="inlineStr">
        <is>
          <t>TFPN</t>
        </is>
      </c>
      <c r="B193" s="49">
        <f>ROUND((0.99-B$182)*MODEL!$RI306,3)</f>
        <v/>
      </c>
      <c r="C193" s="61" t="n"/>
    </row>
    <row r="194">
      <c r="A194" s="32" t="inlineStr">
        <is>
          <t>SHY</t>
        </is>
      </c>
      <c r="B194" s="49">
        <f>ROUND((0.99-B$182)*MODEL!$RI307,3)</f>
        <v/>
      </c>
      <c r="C194" s="61" t="n"/>
    </row>
    <row r="195">
      <c r="A195" t="inlineStr">
        <is>
          <t>IEI</t>
        </is>
      </c>
      <c r="B195" s="60" t="n">
        <v>0</v>
      </c>
      <c r="C195" s="61" t="n"/>
    </row>
    <row r="196">
      <c r="A196" t="inlineStr">
        <is>
          <t>GPIQ</t>
        </is>
      </c>
      <c r="B196" s="60" t="n">
        <v>0</v>
      </c>
      <c r="C196" s="61" t="n"/>
    </row>
    <row r="197">
      <c r="A197" t="inlineStr">
        <is>
          <t>SHV</t>
        </is>
      </c>
      <c r="B197" s="60" t="n">
        <v>0</v>
      </c>
      <c r="C197" s="61" t="n"/>
    </row>
    <row r="198">
      <c r="A198" s="33" t="inlineStr">
        <is>
          <t>Cash</t>
        </is>
      </c>
      <c r="B198" s="49">
        <f>1-SUM(B182:B197)</f>
        <v/>
      </c>
      <c r="C198" s="61" t="n"/>
    </row>
    <row r="199">
      <c r="A199" s="33" t="n"/>
      <c r="B199" s="49" t="n"/>
      <c r="C199" s="33" t="n"/>
    </row>
    <row r="200">
      <c r="A200" s="33" t="inlineStr">
        <is>
          <t>Total</t>
        </is>
      </c>
      <c r="B200" s="49">
        <f>SUM(B182:B198)</f>
        <v/>
      </c>
      <c r="C200" s="33" t="n"/>
    </row>
  </sheetData>
  <conditionalFormatting sqref="B1:B1048576">
    <cfRule type="cellIs" priority="14" operator="lessThan" dxfId="1">
      <formula>0</formula>
    </cfRule>
  </conditionalFormatting>
  <conditionalFormatting sqref="E20">
    <cfRule type="cellIs" priority="13" operator="lessThan" dxfId="1">
      <formula>0</formula>
    </cfRule>
  </conditionalFormatting>
  <conditionalFormatting sqref="E37">
    <cfRule type="cellIs" priority="12" operator="lessThan" dxfId="1">
      <formula>0</formula>
    </cfRule>
  </conditionalFormatting>
  <conditionalFormatting sqref="E54">
    <cfRule type="cellIs" priority="11" operator="lessThan" dxfId="1">
      <formula>0</formula>
    </cfRule>
  </conditionalFormatting>
  <conditionalFormatting sqref="E71">
    <cfRule type="cellIs" priority="10" operator="lessThan" dxfId="1">
      <formula>0</formula>
    </cfRule>
  </conditionalFormatting>
  <conditionalFormatting sqref="E89">
    <cfRule type="cellIs" priority="9" operator="lessThan" dxfId="1">
      <formula>0</formula>
    </cfRule>
  </conditionalFormatting>
  <conditionalFormatting sqref="E106">
    <cfRule type="cellIs" priority="8" operator="lessThan" dxfId="1">
      <formula>0</formula>
    </cfRule>
  </conditionalFormatting>
  <conditionalFormatting sqref="E123">
    <cfRule type="cellIs" priority="7" operator="lessThan" dxfId="1">
      <formula>0</formula>
    </cfRule>
  </conditionalFormatting>
  <conditionalFormatting sqref="E140">
    <cfRule type="cellIs" priority="6" operator="lessThan" dxfId="1">
      <formula>0</formula>
    </cfRule>
  </conditionalFormatting>
  <conditionalFormatting sqref="E158">
    <cfRule type="cellIs" priority="5" operator="lessThan" dxfId="1">
      <formula>0</formula>
    </cfRule>
  </conditionalFormatting>
  <conditionalFormatting sqref="E160">
    <cfRule type="cellIs" priority="3" operator="lessThan" dxfId="1">
      <formula>0</formula>
    </cfRule>
  </conditionalFormatting>
  <conditionalFormatting sqref="E178">
    <cfRule type="cellIs" priority="2" operator="lessThan" dxfId="1">
      <formula>0</formula>
    </cfRule>
  </conditionalFormatting>
  <conditionalFormatting sqref="E180">
    <cfRule type="cellIs" priority="1" operator="lessThan" dxfId="1">
      <formula>0</formula>
    </cfRule>
  </conditionalFormatting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 filterMode="1">
    <tabColor theme="4"/>
    <outlinePr summaryBelow="1" summaryRight="1"/>
    <pageSetUpPr/>
  </sheetPr>
  <dimension ref="A1:CA1407"/>
  <sheetViews>
    <sheetView workbookViewId="0">
      <pane ySplit="1" topLeftCell="A1381" activePane="bottomLeft" state="frozen"/>
      <selection pane="bottomLeft" activeCell="B1389" sqref="B1389"/>
    </sheetView>
  </sheetViews>
  <sheetFormatPr baseColWidth="8" defaultRowHeight="14.5"/>
  <cols>
    <col width="37.54296875" bestFit="1" customWidth="1" min="2" max="2"/>
    <col width="10.81640625" customWidth="1" min="3" max="3"/>
  </cols>
  <sheetData>
    <row r="1">
      <c r="A1" t="inlineStr">
        <is>
          <t>Security Set ID</t>
        </is>
      </c>
      <c r="B1" t="inlineStr">
        <is>
          <t>Name</t>
        </is>
      </c>
      <c r="C1" t="inlineStr">
        <is>
          <t>Team ID</t>
        </is>
      </c>
      <c r="D1" t="inlineStr">
        <is>
          <t>Security Set Do Not TLH</t>
        </is>
      </c>
      <c r="E1" t="inlineStr">
        <is>
          <t>Security Do Not TLH</t>
        </is>
      </c>
      <c r="F1" t="inlineStr">
        <is>
          <t>Equivalent Of(symbol)</t>
        </is>
      </c>
      <c r="G1" t="inlineStr">
        <is>
          <t>Dynamic</t>
        </is>
      </c>
      <c r="H1" t="inlineStr">
        <is>
          <t>Description</t>
        </is>
      </c>
      <c r="I1" t="inlineStr">
        <is>
          <t>Symbol</t>
        </is>
      </c>
      <c r="J1" t="inlineStr">
        <is>
          <t>Rank</t>
        </is>
      </c>
      <c r="K1" t="inlineStr">
        <is>
          <t>Allocation %</t>
        </is>
      </c>
      <c r="L1" t="inlineStr">
        <is>
          <t>Range</t>
        </is>
      </c>
      <c r="M1" t="inlineStr">
        <is>
          <t>Fix Band %</t>
        </is>
      </c>
      <c r="N1" t="inlineStr">
        <is>
          <t>Lower Tol %</t>
        </is>
      </c>
      <c r="O1" t="inlineStr">
        <is>
          <t>Upper Tol %</t>
        </is>
      </c>
      <c r="P1" t="inlineStr">
        <is>
          <t>Min Trade Amt</t>
        </is>
      </c>
      <c r="Q1" t="inlineStr">
        <is>
          <t>Min Initial Buy $</t>
        </is>
      </c>
      <c r="R1" t="inlineStr">
        <is>
          <t>Alternate Custodian 1</t>
        </is>
      </c>
      <c r="S1" t="inlineStr">
        <is>
          <t>T - Alternate 1</t>
        </is>
      </c>
      <c r="T1" t="inlineStr">
        <is>
          <t>T - Min Trade Amt 1</t>
        </is>
      </c>
      <c r="U1" t="inlineStr">
        <is>
          <t>T - Min Initial Buy Amt 1</t>
        </is>
      </c>
      <c r="V1" t="inlineStr">
        <is>
          <t>TD - Alternate 1</t>
        </is>
      </c>
      <c r="W1" t="inlineStr">
        <is>
          <t>TD - Min Trade Amt 1</t>
        </is>
      </c>
      <c r="X1" t="inlineStr">
        <is>
          <t>TD - Min Initial Buy Amt 1</t>
        </is>
      </c>
      <c r="Y1" t="inlineStr">
        <is>
          <t>TE - Alternate 1</t>
        </is>
      </c>
      <c r="Z1" t="inlineStr">
        <is>
          <t>TE - Min Trade Amt 1</t>
        </is>
      </c>
      <c r="AA1" t="inlineStr">
        <is>
          <t>TE - Min Initial Buy Amt 1</t>
        </is>
      </c>
      <c r="AB1" t="inlineStr">
        <is>
          <t>Alternate Custodian 2</t>
        </is>
      </c>
      <c r="AC1" t="inlineStr">
        <is>
          <t>T - Alternate 2</t>
        </is>
      </c>
      <c r="AD1" t="inlineStr">
        <is>
          <t>T - Min Trade Amt 2</t>
        </is>
      </c>
      <c r="AE1" t="inlineStr">
        <is>
          <t>T - Min Initial Buy Amt 2</t>
        </is>
      </c>
      <c r="AF1" t="inlineStr">
        <is>
          <t>TD - Alternate 2</t>
        </is>
      </c>
      <c r="AG1" t="inlineStr">
        <is>
          <t>TD - Min Trade Amt 2</t>
        </is>
      </c>
      <c r="AH1" t="inlineStr">
        <is>
          <t>TD - Min Initial Buy Amt 2</t>
        </is>
      </c>
      <c r="AI1" t="inlineStr">
        <is>
          <t>TE - Alternate 2</t>
        </is>
      </c>
      <c r="AJ1" t="inlineStr">
        <is>
          <t>TE - Min Trade Amt 2</t>
        </is>
      </c>
      <c r="AK1" t="inlineStr">
        <is>
          <t>TE - Min Initial Buy Amt 2</t>
        </is>
      </c>
      <c r="AL1" t="inlineStr">
        <is>
          <t>Alternate Custodian 3</t>
        </is>
      </c>
      <c r="AM1" t="inlineStr">
        <is>
          <t>T - Alternate 3</t>
        </is>
      </c>
      <c r="AN1" t="inlineStr">
        <is>
          <t>T - Min Trade Amt 3</t>
        </is>
      </c>
      <c r="AO1" t="inlineStr">
        <is>
          <t>T - Min Initial Buy Amt 3</t>
        </is>
      </c>
      <c r="AP1" t="inlineStr">
        <is>
          <t>TD - Alternate 3</t>
        </is>
      </c>
      <c r="AQ1" t="inlineStr">
        <is>
          <t>TD - Min Trade Amt 3</t>
        </is>
      </c>
      <c r="AR1" t="inlineStr">
        <is>
          <t>TD - Min Initial Buy Amt 3</t>
        </is>
      </c>
      <c r="AS1" t="inlineStr">
        <is>
          <t>TE - Alternate 3</t>
        </is>
      </c>
      <c r="AT1" t="inlineStr">
        <is>
          <t>TE - Min Trade Amt 3</t>
        </is>
      </c>
      <c r="AU1" t="inlineStr">
        <is>
          <t>TE - Min Initial Buy Amt 3</t>
        </is>
      </c>
      <c r="AV1" t="inlineStr">
        <is>
          <t>Buy Priority</t>
        </is>
      </c>
      <c r="AW1" t="inlineStr">
        <is>
          <t>Sell Priority</t>
        </is>
      </c>
      <c r="AX1" t="inlineStr">
        <is>
          <t>Security Set TLH Symbol 1</t>
        </is>
      </c>
      <c r="AY1" t="inlineStr">
        <is>
          <t>Security Set TLH Custodian 1</t>
        </is>
      </c>
      <c r="AZ1" t="inlineStr">
        <is>
          <t>Security Set TLH Priority 1</t>
        </is>
      </c>
      <c r="BA1" t="inlineStr">
        <is>
          <t>Security Set TLH Symbol 2</t>
        </is>
      </c>
      <c r="BB1" t="inlineStr">
        <is>
          <t>Security Set TLH Custodian 2</t>
        </is>
      </c>
      <c r="BC1" t="inlineStr">
        <is>
          <t>Security Set TLH Priority 2</t>
        </is>
      </c>
      <c r="BD1" t="inlineStr">
        <is>
          <t>Security Set TLH Symbol 3</t>
        </is>
      </c>
      <c r="BE1" t="inlineStr">
        <is>
          <t>Security Set TLH Custodian 3</t>
        </is>
      </c>
      <c r="BF1" t="inlineStr">
        <is>
          <t>Security Set TLH Priority 3</t>
        </is>
      </c>
      <c r="BG1" t="inlineStr">
        <is>
          <t>TLH Symbol 1</t>
        </is>
      </c>
      <c r="BH1" t="inlineStr">
        <is>
          <t>TLH Custodian 1</t>
        </is>
      </c>
      <c r="BI1" t="inlineStr">
        <is>
          <t>TLH Priority 1</t>
        </is>
      </c>
      <c r="BJ1" t="inlineStr">
        <is>
          <t>TLH Symbol 2</t>
        </is>
      </c>
      <c r="BK1" t="inlineStr">
        <is>
          <t>TLH Custodian 2</t>
        </is>
      </c>
      <c r="BL1" t="inlineStr">
        <is>
          <t>TLH Priority 2</t>
        </is>
      </c>
      <c r="BM1" t="inlineStr">
        <is>
          <t>TLH Symbol 3</t>
        </is>
      </c>
      <c r="BN1" t="inlineStr">
        <is>
          <t>TLH Custodian 3</t>
        </is>
      </c>
      <c r="BO1" t="inlineStr">
        <is>
          <t>TLH Priority 3</t>
        </is>
      </c>
      <c r="BP1" t="inlineStr">
        <is>
          <t>Group Equivalence Type 1</t>
        </is>
      </c>
      <c r="BQ1" t="inlineStr">
        <is>
          <t>Group Equivalent 1</t>
        </is>
      </c>
      <c r="BR1" t="inlineStr">
        <is>
          <t>Group Buy Priority 1</t>
        </is>
      </c>
      <c r="BS1" t="inlineStr">
        <is>
          <t>Group Sell Priority 1</t>
        </is>
      </c>
      <c r="BT1" t="inlineStr">
        <is>
          <t>Group Equivalence Type 2</t>
        </is>
      </c>
      <c r="BU1" t="inlineStr">
        <is>
          <t>Group Equivalent 2</t>
        </is>
      </c>
      <c r="BV1" t="inlineStr">
        <is>
          <t>Group Buy Priority 2</t>
        </is>
      </c>
      <c r="BW1" t="inlineStr">
        <is>
          <t>Group Sell Priority 2</t>
        </is>
      </c>
      <c r="BX1" t="inlineStr">
        <is>
          <t>Group Equivalence Type 3</t>
        </is>
      </c>
      <c r="BY1" t="inlineStr">
        <is>
          <t>Group Equivalent 3</t>
        </is>
      </c>
      <c r="BZ1" t="inlineStr">
        <is>
          <t>Group Buy Priority 3</t>
        </is>
      </c>
      <c r="CA1" t="inlineStr">
        <is>
          <t>Group Sell Priority 3</t>
        </is>
      </c>
    </row>
    <row r="2" hidden="1">
      <c r="A2" t="n">
        <v>134</v>
      </c>
      <c r="B2" t="inlineStr">
        <is>
          <t>SPARTA Tactical Mod Growth OEF</t>
        </is>
      </c>
      <c r="C2" t="inlineStr">
        <is>
          <t>1</t>
        </is>
      </c>
      <c r="D2" t="inlineStr">
        <is>
          <t>false</t>
        </is>
      </c>
      <c r="E2" t="inlineStr">
        <is>
          <t>false</t>
        </is>
      </c>
      <c r="G2" t="n">
        <v>0</v>
      </c>
      <c r="I2" t="inlineStr">
        <is>
          <t>CUSTODIAL_CASH</t>
        </is>
      </c>
      <c r="K2">
        <f>100-SUM(K3:K115)</f>
        <v/>
      </c>
      <c r="M2" t="n">
        <v>20</v>
      </c>
      <c r="AV2" t="inlineStr">
        <is>
          <t>Default</t>
        </is>
      </c>
      <c r="AW2" t="inlineStr">
        <is>
          <t>Default</t>
        </is>
      </c>
    </row>
    <row r="3" hidden="1">
      <c r="A3" t="n">
        <v>134</v>
      </c>
      <c r="B3" t="inlineStr">
        <is>
          <t>SPARTA Tactical Mod Growth OEF</t>
        </is>
      </c>
      <c r="C3" t="inlineStr">
        <is>
          <t>1</t>
        </is>
      </c>
      <c r="D3" t="inlineStr">
        <is>
          <t>false</t>
        </is>
      </c>
      <c r="E3" t="inlineStr">
        <is>
          <t>false</t>
        </is>
      </c>
      <c r="G3" t="n">
        <v>0</v>
      </c>
      <c r="I3">
        <f>Sparta!Y5</f>
        <v/>
      </c>
      <c r="K3">
        <f>Sparta!Z5</f>
        <v/>
      </c>
      <c r="M3" t="n">
        <v>20</v>
      </c>
      <c r="AV3" t="inlineStr">
        <is>
          <t>Default</t>
        </is>
      </c>
      <c r="AW3" t="inlineStr">
        <is>
          <t>Default</t>
        </is>
      </c>
    </row>
    <row r="4" hidden="1">
      <c r="A4" t="n">
        <v>134</v>
      </c>
      <c r="B4" t="inlineStr">
        <is>
          <t>SPARTA Tactical Mod Growth OEF</t>
        </is>
      </c>
      <c r="C4" t="inlineStr">
        <is>
          <t>1</t>
        </is>
      </c>
      <c r="D4" t="inlineStr">
        <is>
          <t>false</t>
        </is>
      </c>
      <c r="E4" t="inlineStr">
        <is>
          <t>false</t>
        </is>
      </c>
      <c r="G4" t="n">
        <v>0</v>
      </c>
      <c r="I4">
        <f>Sparta!Y6</f>
        <v/>
      </c>
      <c r="K4">
        <f>Sparta!Z6</f>
        <v/>
      </c>
      <c r="M4" t="n">
        <v>20</v>
      </c>
      <c r="AV4" t="inlineStr">
        <is>
          <t>Default</t>
        </is>
      </c>
      <c r="AW4" t="inlineStr">
        <is>
          <t>Default</t>
        </is>
      </c>
    </row>
    <row r="5" hidden="1">
      <c r="A5" t="n">
        <v>134</v>
      </c>
      <c r="B5" t="inlineStr">
        <is>
          <t>SPARTA Tactical Mod Growth OEF</t>
        </is>
      </c>
      <c r="C5" t="inlineStr">
        <is>
          <t>1</t>
        </is>
      </c>
      <c r="D5" t="inlineStr">
        <is>
          <t>false</t>
        </is>
      </c>
      <c r="E5" t="inlineStr">
        <is>
          <t>false</t>
        </is>
      </c>
      <c r="G5" t="n">
        <v>0</v>
      </c>
      <c r="I5">
        <f>Sparta!Y7</f>
        <v/>
      </c>
      <c r="K5">
        <f>Sparta!Z7</f>
        <v/>
      </c>
      <c r="M5" t="n">
        <v>20</v>
      </c>
      <c r="AV5" t="inlineStr">
        <is>
          <t>Default</t>
        </is>
      </c>
      <c r="AW5" t="inlineStr">
        <is>
          <t>Default</t>
        </is>
      </c>
    </row>
    <row r="6" hidden="1">
      <c r="A6" t="n">
        <v>134</v>
      </c>
      <c r="B6" t="inlineStr">
        <is>
          <t>SPARTA Tactical Mod Growth OEF</t>
        </is>
      </c>
      <c r="C6" t="inlineStr">
        <is>
          <t>1</t>
        </is>
      </c>
      <c r="D6" t="inlineStr">
        <is>
          <t>false</t>
        </is>
      </c>
      <c r="E6" t="inlineStr">
        <is>
          <t>false</t>
        </is>
      </c>
      <c r="G6" t="n">
        <v>0</v>
      </c>
      <c r="I6">
        <f>Sparta!Y8</f>
        <v/>
      </c>
      <c r="K6">
        <f>Sparta!Z8</f>
        <v/>
      </c>
      <c r="M6" t="n">
        <v>20</v>
      </c>
      <c r="AV6" t="inlineStr">
        <is>
          <t>Default</t>
        </is>
      </c>
      <c r="AW6" t="inlineStr">
        <is>
          <t>Default</t>
        </is>
      </c>
    </row>
    <row r="7" hidden="1">
      <c r="A7" t="n">
        <v>134</v>
      </c>
      <c r="B7" t="inlineStr">
        <is>
          <t>SPARTA Tactical Mod Growth OEF</t>
        </is>
      </c>
      <c r="C7" t="inlineStr">
        <is>
          <t>1</t>
        </is>
      </c>
      <c r="D7" t="inlineStr">
        <is>
          <t>false</t>
        </is>
      </c>
      <c r="E7" t="inlineStr">
        <is>
          <t>false</t>
        </is>
      </c>
      <c r="G7" t="n">
        <v>0</v>
      </c>
      <c r="I7">
        <f>Sparta!Y9</f>
        <v/>
      </c>
      <c r="K7">
        <f>Sparta!Z9</f>
        <v/>
      </c>
      <c r="M7" t="n">
        <v>20</v>
      </c>
      <c r="AV7" t="inlineStr">
        <is>
          <t>Default</t>
        </is>
      </c>
      <c r="AW7" t="inlineStr">
        <is>
          <t>Default</t>
        </is>
      </c>
    </row>
    <row r="8" hidden="1">
      <c r="A8" t="n">
        <v>134</v>
      </c>
      <c r="B8" t="inlineStr">
        <is>
          <t>SPARTA Tactical Mod Growth OEF</t>
        </is>
      </c>
      <c r="C8" t="inlineStr">
        <is>
          <t>1</t>
        </is>
      </c>
      <c r="D8" t="inlineStr">
        <is>
          <t>false</t>
        </is>
      </c>
      <c r="E8" t="inlineStr">
        <is>
          <t>false</t>
        </is>
      </c>
      <c r="G8" t="n">
        <v>0</v>
      </c>
      <c r="I8">
        <f>Sparta!Y10</f>
        <v/>
      </c>
      <c r="K8">
        <f>Sparta!Z10</f>
        <v/>
      </c>
      <c r="M8" t="n">
        <v>20</v>
      </c>
      <c r="AV8" t="inlineStr">
        <is>
          <t>Default</t>
        </is>
      </c>
      <c r="AW8" t="inlineStr">
        <is>
          <t>Default</t>
        </is>
      </c>
    </row>
    <row r="9" hidden="1">
      <c r="A9" t="n">
        <v>134</v>
      </c>
      <c r="B9" t="inlineStr">
        <is>
          <t>SPARTA Tactical Mod Growth OEF</t>
        </is>
      </c>
      <c r="C9" t="inlineStr">
        <is>
          <t>1</t>
        </is>
      </c>
      <c r="D9" t="inlineStr">
        <is>
          <t>false</t>
        </is>
      </c>
      <c r="E9" t="inlineStr">
        <is>
          <t>false</t>
        </is>
      </c>
      <c r="G9" t="n">
        <v>0</v>
      </c>
      <c r="I9">
        <f>Sparta!Y11</f>
        <v/>
      </c>
      <c r="K9">
        <f>Sparta!Z11</f>
        <v/>
      </c>
      <c r="M9" t="n">
        <v>20</v>
      </c>
      <c r="AV9" t="inlineStr">
        <is>
          <t>Default</t>
        </is>
      </c>
      <c r="AW9" t="inlineStr">
        <is>
          <t>Default</t>
        </is>
      </c>
    </row>
    <row r="10" hidden="1">
      <c r="A10" t="n">
        <v>134</v>
      </c>
      <c r="B10" t="inlineStr">
        <is>
          <t>SPARTA Tactical Mod Growth OEF</t>
        </is>
      </c>
      <c r="C10" t="inlineStr">
        <is>
          <t>1</t>
        </is>
      </c>
      <c r="D10" t="inlineStr">
        <is>
          <t>false</t>
        </is>
      </c>
      <c r="E10" t="inlineStr">
        <is>
          <t>false</t>
        </is>
      </c>
      <c r="G10" t="n">
        <v>0</v>
      </c>
      <c r="I10">
        <f>Sparta!Y12</f>
        <v/>
      </c>
      <c r="K10">
        <f>Sparta!Z12</f>
        <v/>
      </c>
      <c r="M10" t="n">
        <v>20</v>
      </c>
      <c r="AV10" t="inlineStr">
        <is>
          <t>Default</t>
        </is>
      </c>
      <c r="AW10" t="inlineStr">
        <is>
          <t>Default</t>
        </is>
      </c>
    </row>
    <row r="11" hidden="1">
      <c r="A11" t="n">
        <v>134</v>
      </c>
      <c r="B11" t="inlineStr">
        <is>
          <t>SPARTA Tactical Mod Growth OEF</t>
        </is>
      </c>
      <c r="C11" t="inlineStr">
        <is>
          <t>1</t>
        </is>
      </c>
      <c r="D11" t="inlineStr">
        <is>
          <t>false</t>
        </is>
      </c>
      <c r="E11" t="inlineStr">
        <is>
          <t>false</t>
        </is>
      </c>
      <c r="G11" t="n">
        <v>0</v>
      </c>
      <c r="I11">
        <f>Sparta!Y13</f>
        <v/>
      </c>
      <c r="K11">
        <f>Sparta!Z13</f>
        <v/>
      </c>
      <c r="M11" t="n">
        <v>20</v>
      </c>
      <c r="AV11" t="inlineStr">
        <is>
          <t>Default</t>
        </is>
      </c>
      <c r="AW11" t="inlineStr">
        <is>
          <t>Default</t>
        </is>
      </c>
    </row>
    <row r="12" hidden="1">
      <c r="A12" t="n">
        <v>134</v>
      </c>
      <c r="B12" t="inlineStr">
        <is>
          <t>SPARTA Tactical Mod Growth OEF</t>
        </is>
      </c>
      <c r="C12" t="inlineStr">
        <is>
          <t>1</t>
        </is>
      </c>
      <c r="D12" t="inlineStr">
        <is>
          <t>false</t>
        </is>
      </c>
      <c r="E12" t="inlineStr">
        <is>
          <t>false</t>
        </is>
      </c>
      <c r="G12" t="n">
        <v>0</v>
      </c>
      <c r="I12">
        <f>Sparta!Y14</f>
        <v/>
      </c>
      <c r="K12">
        <f>Sparta!Z14</f>
        <v/>
      </c>
      <c r="M12" t="n">
        <v>20</v>
      </c>
      <c r="AV12" t="inlineStr">
        <is>
          <t>Default</t>
        </is>
      </c>
      <c r="AW12" t="inlineStr">
        <is>
          <t>Default</t>
        </is>
      </c>
    </row>
    <row r="13" hidden="1">
      <c r="A13" t="n">
        <v>134</v>
      </c>
      <c r="B13" t="inlineStr">
        <is>
          <t>SPARTA Tactical Mod Growth OEF</t>
        </is>
      </c>
      <c r="C13" t="inlineStr">
        <is>
          <t>1</t>
        </is>
      </c>
      <c r="D13" t="inlineStr">
        <is>
          <t>false</t>
        </is>
      </c>
      <c r="E13" t="inlineStr">
        <is>
          <t>false</t>
        </is>
      </c>
      <c r="G13" t="n">
        <v>0</v>
      </c>
      <c r="I13">
        <f>Sparta!Y15</f>
        <v/>
      </c>
      <c r="K13">
        <f>Sparta!Z15</f>
        <v/>
      </c>
      <c r="M13" t="n">
        <v>20</v>
      </c>
      <c r="AV13" t="inlineStr">
        <is>
          <t>Default</t>
        </is>
      </c>
      <c r="AW13" t="inlineStr">
        <is>
          <t>Default</t>
        </is>
      </c>
    </row>
    <row r="14" hidden="1">
      <c r="A14" t="n">
        <v>134</v>
      </c>
      <c r="B14" t="inlineStr">
        <is>
          <t>SPARTA Tactical Mod Growth OEF</t>
        </is>
      </c>
      <c r="C14" t="inlineStr">
        <is>
          <t>1</t>
        </is>
      </c>
      <c r="D14" t="inlineStr">
        <is>
          <t>false</t>
        </is>
      </c>
      <c r="E14" t="inlineStr">
        <is>
          <t>false</t>
        </is>
      </c>
      <c r="G14" t="n">
        <v>0</v>
      </c>
      <c r="I14">
        <f>Sparta!Y16</f>
        <v/>
      </c>
      <c r="K14">
        <f>Sparta!Z16</f>
        <v/>
      </c>
      <c r="M14" t="n">
        <v>20</v>
      </c>
      <c r="AV14" t="inlineStr">
        <is>
          <t>Default</t>
        </is>
      </c>
      <c r="AW14" t="inlineStr">
        <is>
          <t>Default</t>
        </is>
      </c>
    </row>
    <row r="15" hidden="1">
      <c r="A15" t="n">
        <v>134</v>
      </c>
      <c r="B15" t="inlineStr">
        <is>
          <t>SPARTA Tactical Mod Growth OEF</t>
        </is>
      </c>
      <c r="C15" t="inlineStr">
        <is>
          <t>1</t>
        </is>
      </c>
      <c r="D15" t="inlineStr">
        <is>
          <t>false</t>
        </is>
      </c>
      <c r="E15" t="inlineStr">
        <is>
          <t>false</t>
        </is>
      </c>
      <c r="G15" t="n">
        <v>0</v>
      </c>
      <c r="I15">
        <f>Sparta!Y17</f>
        <v/>
      </c>
      <c r="K15">
        <f>Sparta!Z17</f>
        <v/>
      </c>
      <c r="M15" t="n">
        <v>20</v>
      </c>
      <c r="R15" t="inlineStr">
        <is>
          <t>ALL</t>
        </is>
      </c>
      <c r="S15" t="inlineStr">
        <is>
          <t>MUNI</t>
        </is>
      </c>
      <c r="AV15" t="inlineStr">
        <is>
          <t>Default</t>
        </is>
      </c>
      <c r="AW15" t="inlineStr">
        <is>
          <t>Default</t>
        </is>
      </c>
    </row>
    <row r="16" hidden="1">
      <c r="A16" t="n">
        <v>134</v>
      </c>
      <c r="B16" t="inlineStr">
        <is>
          <t>SPARTA Tactical Mod Growth OEF</t>
        </is>
      </c>
      <c r="C16" t="inlineStr">
        <is>
          <t>1</t>
        </is>
      </c>
      <c r="D16" t="inlineStr">
        <is>
          <t>false</t>
        </is>
      </c>
      <c r="E16" t="inlineStr">
        <is>
          <t>false</t>
        </is>
      </c>
      <c r="G16" t="n">
        <v>0</v>
      </c>
      <c r="I16">
        <f>Sparta!Y18</f>
        <v/>
      </c>
      <c r="K16">
        <f>Sparta!Z18</f>
        <v/>
      </c>
      <c r="M16" t="n">
        <v>20</v>
      </c>
      <c r="AV16" t="inlineStr">
        <is>
          <t>Default</t>
        </is>
      </c>
      <c r="AW16" t="inlineStr">
        <is>
          <t>Default</t>
        </is>
      </c>
    </row>
    <row r="17" hidden="1">
      <c r="A17" t="n">
        <v>134</v>
      </c>
      <c r="B17" t="inlineStr">
        <is>
          <t>SPARTA Tactical Mod Growth OEF</t>
        </is>
      </c>
      <c r="C17" t="inlineStr">
        <is>
          <t>1</t>
        </is>
      </c>
      <c r="D17" t="inlineStr">
        <is>
          <t>false</t>
        </is>
      </c>
      <c r="E17" t="inlineStr">
        <is>
          <t>false</t>
        </is>
      </c>
      <c r="G17" t="n">
        <v>0</v>
      </c>
      <c r="I17">
        <f>Sparta!Y19</f>
        <v/>
      </c>
      <c r="K17">
        <f>Sparta!Z19</f>
        <v/>
      </c>
      <c r="M17" t="n">
        <v>20</v>
      </c>
      <c r="AV17" t="inlineStr">
        <is>
          <t>Default</t>
        </is>
      </c>
      <c r="AW17" t="inlineStr">
        <is>
          <t>Default</t>
        </is>
      </c>
    </row>
    <row r="18" hidden="1">
      <c r="A18" t="n">
        <v>134</v>
      </c>
      <c r="B18" t="inlineStr">
        <is>
          <t>SPARTA Tactical Mod Growth OEF</t>
        </is>
      </c>
      <c r="C18" t="inlineStr">
        <is>
          <t>1</t>
        </is>
      </c>
      <c r="D18" t="inlineStr">
        <is>
          <t>false</t>
        </is>
      </c>
      <c r="E18" t="inlineStr">
        <is>
          <t>false</t>
        </is>
      </c>
      <c r="G18" t="n">
        <v>0</v>
      </c>
      <c r="I18">
        <f>Sparta!Y20</f>
        <v/>
      </c>
      <c r="K18">
        <f>Sparta!Z20</f>
        <v/>
      </c>
      <c r="M18" t="n">
        <v>20</v>
      </c>
      <c r="AV18" t="inlineStr">
        <is>
          <t>Default</t>
        </is>
      </c>
      <c r="AW18" t="inlineStr">
        <is>
          <t>Default</t>
        </is>
      </c>
    </row>
    <row r="19" hidden="1">
      <c r="A19" t="n">
        <v>134</v>
      </c>
      <c r="B19" t="inlineStr">
        <is>
          <t>SPARTA Tactical Mod Growth OEF</t>
        </is>
      </c>
      <c r="C19" t="inlineStr">
        <is>
          <t>1</t>
        </is>
      </c>
      <c r="D19" t="inlineStr">
        <is>
          <t>false</t>
        </is>
      </c>
      <c r="E19" t="inlineStr">
        <is>
          <t>false</t>
        </is>
      </c>
      <c r="G19" t="n">
        <v>0</v>
      </c>
      <c r="I19">
        <f>Sparta!Y21</f>
        <v/>
      </c>
      <c r="K19">
        <f>Sparta!Z21</f>
        <v/>
      </c>
      <c r="M19" t="n">
        <v>20</v>
      </c>
      <c r="AV19" t="inlineStr">
        <is>
          <t>Default</t>
        </is>
      </c>
      <c r="AW19" t="inlineStr">
        <is>
          <t>Default</t>
        </is>
      </c>
    </row>
    <row r="20" hidden="1">
      <c r="A20" t="n">
        <v>134</v>
      </c>
      <c r="B20" t="inlineStr">
        <is>
          <t>SPARTA Tactical Mod Growth OEF</t>
        </is>
      </c>
      <c r="C20" t="inlineStr">
        <is>
          <t>1</t>
        </is>
      </c>
      <c r="D20" t="inlineStr">
        <is>
          <t>false</t>
        </is>
      </c>
      <c r="E20" t="inlineStr">
        <is>
          <t>false</t>
        </is>
      </c>
      <c r="G20" t="n">
        <v>0</v>
      </c>
      <c r="I20">
        <f>Sparta!Y22</f>
        <v/>
      </c>
      <c r="K20">
        <f>Sparta!Z22</f>
        <v/>
      </c>
      <c r="M20" t="n">
        <v>20</v>
      </c>
      <c r="AV20" t="inlineStr">
        <is>
          <t>Default</t>
        </is>
      </c>
      <c r="AW20" t="inlineStr">
        <is>
          <t>Default</t>
        </is>
      </c>
    </row>
    <row r="21" hidden="1">
      <c r="A21" t="n">
        <v>134</v>
      </c>
      <c r="B21" t="inlineStr">
        <is>
          <t>SPARTA Tactical Mod Growth OEF</t>
        </is>
      </c>
      <c r="C21" t="inlineStr">
        <is>
          <t>1</t>
        </is>
      </c>
      <c r="D21" t="inlineStr">
        <is>
          <t>false</t>
        </is>
      </c>
      <c r="E21" t="inlineStr">
        <is>
          <t>false</t>
        </is>
      </c>
      <c r="G21" t="n">
        <v>0</v>
      </c>
      <c r="I21">
        <f>Sparta!Y23</f>
        <v/>
      </c>
      <c r="K21">
        <f>Sparta!Z23</f>
        <v/>
      </c>
      <c r="M21" t="n">
        <v>20</v>
      </c>
      <c r="AV21" t="inlineStr">
        <is>
          <t>Default</t>
        </is>
      </c>
      <c r="AW21" t="inlineStr">
        <is>
          <t>Default</t>
        </is>
      </c>
    </row>
    <row r="22" hidden="1">
      <c r="A22" t="n">
        <v>134</v>
      </c>
      <c r="B22" t="inlineStr">
        <is>
          <t>SPARTA Tactical Mod Growth OEF</t>
        </is>
      </c>
      <c r="C22" t="inlineStr">
        <is>
          <t>1</t>
        </is>
      </c>
      <c r="D22" t="inlineStr">
        <is>
          <t>false</t>
        </is>
      </c>
      <c r="E22" t="inlineStr">
        <is>
          <t>false</t>
        </is>
      </c>
      <c r="G22" t="n">
        <v>0</v>
      </c>
      <c r="I22">
        <f>Sparta!Y24</f>
        <v/>
      </c>
      <c r="K22">
        <f>Sparta!Z24</f>
        <v/>
      </c>
      <c r="M22" t="n">
        <v>20</v>
      </c>
      <c r="AV22" t="inlineStr">
        <is>
          <t>Default</t>
        </is>
      </c>
      <c r="AW22" t="inlineStr">
        <is>
          <t>Default</t>
        </is>
      </c>
    </row>
    <row r="23" hidden="1">
      <c r="A23" t="n">
        <v>134</v>
      </c>
      <c r="B23" t="inlineStr">
        <is>
          <t>SPARTA Tactical Mod Growth OEF</t>
        </is>
      </c>
      <c r="C23" t="inlineStr">
        <is>
          <t>1</t>
        </is>
      </c>
      <c r="D23" t="inlineStr">
        <is>
          <t>false</t>
        </is>
      </c>
      <c r="E23" t="inlineStr">
        <is>
          <t>false</t>
        </is>
      </c>
      <c r="G23" t="n">
        <v>0</v>
      </c>
      <c r="I23">
        <f>Sparta!Y25</f>
        <v/>
      </c>
      <c r="K23">
        <f>Sparta!Z25</f>
        <v/>
      </c>
      <c r="M23" t="n">
        <v>20</v>
      </c>
      <c r="AV23" t="inlineStr">
        <is>
          <t>Default</t>
        </is>
      </c>
      <c r="AW23" t="inlineStr">
        <is>
          <t>Default</t>
        </is>
      </c>
    </row>
    <row r="24" hidden="1">
      <c r="A24" t="n">
        <v>134</v>
      </c>
      <c r="B24" t="inlineStr">
        <is>
          <t>SPARTA Tactical Mod Growth OEF</t>
        </is>
      </c>
      <c r="C24" t="inlineStr">
        <is>
          <t>1</t>
        </is>
      </c>
      <c r="D24" t="inlineStr">
        <is>
          <t>false</t>
        </is>
      </c>
      <c r="E24" t="inlineStr">
        <is>
          <t>false</t>
        </is>
      </c>
      <c r="G24" t="n">
        <v>0</v>
      </c>
      <c r="I24">
        <f>Sparta!Y26</f>
        <v/>
      </c>
      <c r="K24">
        <f>Sparta!Z26</f>
        <v/>
      </c>
      <c r="M24" t="n">
        <v>20</v>
      </c>
      <c r="AV24" t="inlineStr">
        <is>
          <t>Default</t>
        </is>
      </c>
      <c r="AW24" t="inlineStr">
        <is>
          <t>Default</t>
        </is>
      </c>
    </row>
    <row r="25" hidden="1">
      <c r="A25" t="n">
        <v>134</v>
      </c>
      <c r="B25" t="inlineStr">
        <is>
          <t>SPARTA Tactical Mod Growth OEF</t>
        </is>
      </c>
      <c r="C25" t="inlineStr">
        <is>
          <t>1</t>
        </is>
      </c>
      <c r="D25" t="inlineStr">
        <is>
          <t>false</t>
        </is>
      </c>
      <c r="E25" t="inlineStr">
        <is>
          <t>false</t>
        </is>
      </c>
      <c r="G25" t="n">
        <v>0</v>
      </c>
      <c r="I25">
        <f>Sparta!Y27</f>
        <v/>
      </c>
      <c r="K25">
        <f>Sparta!Z27</f>
        <v/>
      </c>
      <c r="M25" t="n">
        <v>20</v>
      </c>
      <c r="AV25" t="inlineStr">
        <is>
          <t>Default</t>
        </is>
      </c>
      <c r="AW25" t="inlineStr">
        <is>
          <t>Default</t>
        </is>
      </c>
    </row>
    <row r="26" hidden="1">
      <c r="A26" t="n">
        <v>134</v>
      </c>
      <c r="B26" t="inlineStr">
        <is>
          <t>SPARTA Tactical Mod Growth OEF</t>
        </is>
      </c>
      <c r="C26" t="inlineStr">
        <is>
          <t>1</t>
        </is>
      </c>
      <c r="D26" t="inlineStr">
        <is>
          <t>false</t>
        </is>
      </c>
      <c r="E26" t="inlineStr">
        <is>
          <t>false</t>
        </is>
      </c>
      <c r="G26" t="n">
        <v>0</v>
      </c>
      <c r="I26">
        <f>Sparta!Y28</f>
        <v/>
      </c>
      <c r="K26">
        <f>Sparta!Z28</f>
        <v/>
      </c>
      <c r="M26" t="n">
        <v>20</v>
      </c>
      <c r="AV26" t="inlineStr">
        <is>
          <t>Default</t>
        </is>
      </c>
      <c r="AW26" t="inlineStr">
        <is>
          <t>Default</t>
        </is>
      </c>
    </row>
    <row r="27" hidden="1">
      <c r="A27" t="n">
        <v>134</v>
      </c>
      <c r="B27" t="inlineStr">
        <is>
          <t>SPARTA Tactical Mod Growth OEF</t>
        </is>
      </c>
      <c r="C27" t="inlineStr">
        <is>
          <t>1</t>
        </is>
      </c>
      <c r="D27" t="inlineStr">
        <is>
          <t>false</t>
        </is>
      </c>
      <c r="E27" t="inlineStr">
        <is>
          <t>false</t>
        </is>
      </c>
      <c r="G27" t="n">
        <v>0</v>
      </c>
      <c r="I27">
        <f>Sparta!Y29</f>
        <v/>
      </c>
      <c r="K27">
        <f>Sparta!Z29</f>
        <v/>
      </c>
      <c r="M27" t="n">
        <v>20</v>
      </c>
      <c r="AV27" t="inlineStr">
        <is>
          <t>Default</t>
        </is>
      </c>
      <c r="AW27" t="inlineStr">
        <is>
          <t>Default</t>
        </is>
      </c>
    </row>
    <row r="28" hidden="1">
      <c r="A28" t="n">
        <v>134</v>
      </c>
      <c r="B28" t="inlineStr">
        <is>
          <t>SPARTA Tactical Mod Growth OEF</t>
        </is>
      </c>
      <c r="C28" t="inlineStr">
        <is>
          <t>1</t>
        </is>
      </c>
      <c r="D28" t="inlineStr">
        <is>
          <t>false</t>
        </is>
      </c>
      <c r="E28" t="inlineStr">
        <is>
          <t>false</t>
        </is>
      </c>
      <c r="G28" t="n">
        <v>0</v>
      </c>
      <c r="I28">
        <f>Sparta!Y30</f>
        <v/>
      </c>
      <c r="K28">
        <f>Sparta!Z30</f>
        <v/>
      </c>
      <c r="M28" t="n">
        <v>20</v>
      </c>
      <c r="AV28" t="inlineStr">
        <is>
          <t>Default</t>
        </is>
      </c>
      <c r="AW28" t="inlineStr">
        <is>
          <t>Default</t>
        </is>
      </c>
    </row>
    <row r="29" hidden="1">
      <c r="A29" t="n">
        <v>134</v>
      </c>
      <c r="B29" t="inlineStr">
        <is>
          <t>SPARTA Tactical Mod Growth OEF</t>
        </is>
      </c>
      <c r="C29" t="inlineStr">
        <is>
          <t>1</t>
        </is>
      </c>
      <c r="D29" t="inlineStr">
        <is>
          <t>false</t>
        </is>
      </c>
      <c r="E29" t="inlineStr">
        <is>
          <t>false</t>
        </is>
      </c>
      <c r="G29" t="n">
        <v>0</v>
      </c>
      <c r="I29">
        <f>Sparta!Y31</f>
        <v/>
      </c>
      <c r="K29">
        <f>Sparta!Z31</f>
        <v/>
      </c>
      <c r="M29" t="n">
        <v>20</v>
      </c>
      <c r="AV29" t="inlineStr">
        <is>
          <t>Default</t>
        </is>
      </c>
      <c r="AW29" t="inlineStr">
        <is>
          <t>Default</t>
        </is>
      </c>
    </row>
    <row r="30" hidden="1">
      <c r="A30" t="n">
        <v>134</v>
      </c>
      <c r="B30" t="inlineStr">
        <is>
          <t>SPARTA Tactical Mod Growth OEF</t>
        </is>
      </c>
      <c r="C30" t="inlineStr">
        <is>
          <t>1</t>
        </is>
      </c>
      <c r="D30" t="inlineStr">
        <is>
          <t>false</t>
        </is>
      </c>
      <c r="E30" t="inlineStr">
        <is>
          <t>false</t>
        </is>
      </c>
      <c r="G30" t="n">
        <v>0</v>
      </c>
      <c r="I30">
        <f>Sparta!Y32</f>
        <v/>
      </c>
      <c r="K30">
        <f>Sparta!Z32</f>
        <v/>
      </c>
      <c r="M30" t="n">
        <v>20</v>
      </c>
      <c r="AV30" t="inlineStr">
        <is>
          <t>Default</t>
        </is>
      </c>
      <c r="AW30" t="inlineStr">
        <is>
          <t>Default</t>
        </is>
      </c>
    </row>
    <row r="31" hidden="1">
      <c r="A31" t="n">
        <v>134</v>
      </c>
      <c r="B31" t="inlineStr">
        <is>
          <t>SPARTA Tactical Mod Growth OEF</t>
        </is>
      </c>
      <c r="C31" t="inlineStr">
        <is>
          <t>1</t>
        </is>
      </c>
      <c r="D31" t="inlineStr">
        <is>
          <t>false</t>
        </is>
      </c>
      <c r="E31" t="inlineStr">
        <is>
          <t>false</t>
        </is>
      </c>
      <c r="G31" t="n">
        <v>0</v>
      </c>
      <c r="I31">
        <f>Sparta!Y33</f>
        <v/>
      </c>
      <c r="K31">
        <f>Sparta!Z33</f>
        <v/>
      </c>
      <c r="M31" t="n">
        <v>20</v>
      </c>
      <c r="AV31" t="inlineStr">
        <is>
          <t>Default</t>
        </is>
      </c>
      <c r="AW31" t="inlineStr">
        <is>
          <t>Default</t>
        </is>
      </c>
    </row>
    <row r="32" hidden="1">
      <c r="A32" t="n">
        <v>134</v>
      </c>
      <c r="B32" t="inlineStr">
        <is>
          <t>SPARTA Tactical Mod Growth OEF</t>
        </is>
      </c>
      <c r="C32" t="inlineStr">
        <is>
          <t>1</t>
        </is>
      </c>
      <c r="D32" t="inlineStr">
        <is>
          <t>false</t>
        </is>
      </c>
      <c r="E32" t="inlineStr">
        <is>
          <t>false</t>
        </is>
      </c>
      <c r="G32" t="n">
        <v>0</v>
      </c>
      <c r="I32">
        <f>Sparta!Y34</f>
        <v/>
      </c>
      <c r="K32">
        <f>Sparta!Z34</f>
        <v/>
      </c>
      <c r="M32" t="n">
        <v>20</v>
      </c>
      <c r="AV32" t="inlineStr">
        <is>
          <t>Default</t>
        </is>
      </c>
      <c r="AW32" t="inlineStr">
        <is>
          <t>Default</t>
        </is>
      </c>
    </row>
    <row r="33" hidden="1">
      <c r="A33" t="n">
        <v>134</v>
      </c>
      <c r="B33" t="inlineStr">
        <is>
          <t>SPARTA Tactical Mod Growth OEF</t>
        </is>
      </c>
      <c r="C33" t="inlineStr">
        <is>
          <t>1</t>
        </is>
      </c>
      <c r="D33" t="inlineStr">
        <is>
          <t>false</t>
        </is>
      </c>
      <c r="E33" t="inlineStr">
        <is>
          <t>false</t>
        </is>
      </c>
      <c r="G33" t="n">
        <v>0</v>
      </c>
      <c r="I33">
        <f>Sparta!Y35</f>
        <v/>
      </c>
      <c r="K33">
        <f>Sparta!Z35</f>
        <v/>
      </c>
      <c r="M33" t="n">
        <v>20</v>
      </c>
      <c r="AV33" t="inlineStr">
        <is>
          <t>Default</t>
        </is>
      </c>
      <c r="AW33" t="inlineStr">
        <is>
          <t>Default</t>
        </is>
      </c>
    </row>
    <row r="34" hidden="1">
      <c r="A34" t="n">
        <v>134</v>
      </c>
      <c r="B34" t="inlineStr">
        <is>
          <t>SPARTA Tactical Mod Growth OEF</t>
        </is>
      </c>
      <c r="C34" t="inlineStr">
        <is>
          <t>1</t>
        </is>
      </c>
      <c r="D34" t="inlineStr">
        <is>
          <t>false</t>
        </is>
      </c>
      <c r="E34" t="inlineStr">
        <is>
          <t>false</t>
        </is>
      </c>
      <c r="G34" t="n">
        <v>0</v>
      </c>
      <c r="I34">
        <f>Sparta!Y36</f>
        <v/>
      </c>
      <c r="K34">
        <f>Sparta!Z36</f>
        <v/>
      </c>
      <c r="M34" t="n">
        <v>20</v>
      </c>
      <c r="AV34" t="inlineStr">
        <is>
          <t>Default</t>
        </is>
      </c>
      <c r="AW34" t="inlineStr">
        <is>
          <t>Default</t>
        </is>
      </c>
    </row>
    <row r="35" hidden="1">
      <c r="A35" t="n">
        <v>134</v>
      </c>
      <c r="B35" t="inlineStr">
        <is>
          <t>SPARTA Tactical Mod Growth OEF</t>
        </is>
      </c>
      <c r="C35" t="inlineStr">
        <is>
          <t>1</t>
        </is>
      </c>
      <c r="D35" t="inlineStr">
        <is>
          <t>false</t>
        </is>
      </c>
      <c r="E35" t="inlineStr">
        <is>
          <t>false</t>
        </is>
      </c>
      <c r="G35" t="n">
        <v>0</v>
      </c>
      <c r="I35">
        <f>Sparta!Y37</f>
        <v/>
      </c>
      <c r="K35">
        <f>Sparta!Z37</f>
        <v/>
      </c>
      <c r="M35" t="n">
        <v>20</v>
      </c>
      <c r="AV35" t="inlineStr">
        <is>
          <t>Default</t>
        </is>
      </c>
      <c r="AW35" t="inlineStr">
        <is>
          <t>Default</t>
        </is>
      </c>
    </row>
    <row r="36" hidden="1">
      <c r="A36" t="n">
        <v>134</v>
      </c>
      <c r="B36" t="inlineStr">
        <is>
          <t>SPARTA Tactical Mod Growth OEF</t>
        </is>
      </c>
      <c r="C36" t="inlineStr">
        <is>
          <t>1</t>
        </is>
      </c>
      <c r="D36" t="inlineStr">
        <is>
          <t>false</t>
        </is>
      </c>
      <c r="E36" t="inlineStr">
        <is>
          <t>false</t>
        </is>
      </c>
      <c r="G36" t="n">
        <v>0</v>
      </c>
      <c r="I36">
        <f>Sparta!Y38</f>
        <v/>
      </c>
      <c r="K36">
        <f>Sparta!Z38</f>
        <v/>
      </c>
      <c r="M36" t="n">
        <v>20</v>
      </c>
      <c r="AV36" t="inlineStr">
        <is>
          <t>Default</t>
        </is>
      </c>
      <c r="AW36" t="inlineStr">
        <is>
          <t>Default</t>
        </is>
      </c>
    </row>
    <row r="37" hidden="1">
      <c r="A37" t="n">
        <v>134</v>
      </c>
      <c r="B37" t="inlineStr">
        <is>
          <t>SPARTA Tactical Mod Growth OEF</t>
        </is>
      </c>
      <c r="C37" t="inlineStr">
        <is>
          <t>1</t>
        </is>
      </c>
      <c r="D37" t="inlineStr">
        <is>
          <t>false</t>
        </is>
      </c>
      <c r="E37" t="inlineStr">
        <is>
          <t>false</t>
        </is>
      </c>
      <c r="G37" t="n">
        <v>0</v>
      </c>
      <c r="I37">
        <f>Sparta!Y39</f>
        <v/>
      </c>
      <c r="K37">
        <f>Sparta!Z39</f>
        <v/>
      </c>
      <c r="M37" t="n">
        <v>20</v>
      </c>
      <c r="AV37" t="inlineStr">
        <is>
          <t>Default</t>
        </is>
      </c>
      <c r="AW37" t="inlineStr">
        <is>
          <t>Default</t>
        </is>
      </c>
    </row>
    <row r="38" hidden="1">
      <c r="A38" t="n">
        <v>134</v>
      </c>
      <c r="B38" t="inlineStr">
        <is>
          <t>SPARTA Tactical Mod Growth OEF</t>
        </is>
      </c>
      <c r="C38" t="inlineStr">
        <is>
          <t>1</t>
        </is>
      </c>
      <c r="D38" t="inlineStr">
        <is>
          <t>false</t>
        </is>
      </c>
      <c r="E38" t="inlineStr">
        <is>
          <t>false</t>
        </is>
      </c>
      <c r="G38" t="n">
        <v>0</v>
      </c>
      <c r="I38">
        <f>Sparta!Y40</f>
        <v/>
      </c>
      <c r="K38">
        <f>Sparta!Z40</f>
        <v/>
      </c>
      <c r="M38" t="n">
        <v>20</v>
      </c>
      <c r="AV38" t="inlineStr">
        <is>
          <t>Default</t>
        </is>
      </c>
      <c r="AW38" t="inlineStr">
        <is>
          <t>Default</t>
        </is>
      </c>
    </row>
    <row r="39" hidden="1">
      <c r="A39" t="n">
        <v>134</v>
      </c>
      <c r="B39" t="inlineStr">
        <is>
          <t>SPARTA Tactical Mod Growth OEF</t>
        </is>
      </c>
      <c r="C39" t="inlineStr">
        <is>
          <t>1</t>
        </is>
      </c>
      <c r="D39" t="inlineStr">
        <is>
          <t>false</t>
        </is>
      </c>
      <c r="E39" t="inlineStr">
        <is>
          <t>false</t>
        </is>
      </c>
      <c r="G39" t="n">
        <v>0</v>
      </c>
      <c r="I39">
        <f>Sparta!Y41</f>
        <v/>
      </c>
      <c r="K39">
        <f>Sparta!Z41</f>
        <v/>
      </c>
      <c r="M39" t="n">
        <v>20</v>
      </c>
      <c r="AV39" t="inlineStr">
        <is>
          <t>Default</t>
        </is>
      </c>
      <c r="AW39" t="inlineStr">
        <is>
          <t>Default</t>
        </is>
      </c>
    </row>
    <row r="40" hidden="1">
      <c r="A40" t="n">
        <v>134</v>
      </c>
      <c r="B40" t="inlineStr">
        <is>
          <t>SPARTA Tactical Mod Growth OEF</t>
        </is>
      </c>
      <c r="C40" t="inlineStr">
        <is>
          <t>1</t>
        </is>
      </c>
      <c r="D40" t="inlineStr">
        <is>
          <t>false</t>
        </is>
      </c>
      <c r="E40" t="inlineStr">
        <is>
          <t>false</t>
        </is>
      </c>
      <c r="G40" t="n">
        <v>0</v>
      </c>
      <c r="I40">
        <f>Sparta!Y42</f>
        <v/>
      </c>
      <c r="K40">
        <f>Sparta!Z42</f>
        <v/>
      </c>
      <c r="M40" t="n">
        <v>20</v>
      </c>
      <c r="AV40" t="inlineStr">
        <is>
          <t>Default</t>
        </is>
      </c>
      <c r="AW40" t="inlineStr">
        <is>
          <t>Default</t>
        </is>
      </c>
    </row>
    <row r="41" hidden="1">
      <c r="A41" t="n">
        <v>134</v>
      </c>
      <c r="B41" t="inlineStr">
        <is>
          <t>SPARTA Tactical Mod Growth OEF</t>
        </is>
      </c>
      <c r="C41" t="inlineStr">
        <is>
          <t>1</t>
        </is>
      </c>
      <c r="D41" t="inlineStr">
        <is>
          <t>false</t>
        </is>
      </c>
      <c r="E41" t="inlineStr">
        <is>
          <t>false</t>
        </is>
      </c>
      <c r="G41" t="n">
        <v>0</v>
      </c>
      <c r="I41">
        <f>Sparta!Y43</f>
        <v/>
      </c>
      <c r="K41">
        <f>Sparta!Z43</f>
        <v/>
      </c>
      <c r="M41" t="n">
        <v>20</v>
      </c>
      <c r="AV41" t="inlineStr">
        <is>
          <t>Default</t>
        </is>
      </c>
      <c r="AW41" t="inlineStr">
        <is>
          <t>Default</t>
        </is>
      </c>
    </row>
    <row r="42" hidden="1">
      <c r="A42" t="n">
        <v>134</v>
      </c>
      <c r="B42" t="inlineStr">
        <is>
          <t>SPARTA Tactical Mod Growth OEF</t>
        </is>
      </c>
      <c r="C42" t="inlineStr">
        <is>
          <t>1</t>
        </is>
      </c>
      <c r="D42" t="inlineStr">
        <is>
          <t>false</t>
        </is>
      </c>
      <c r="E42" t="inlineStr">
        <is>
          <t>false</t>
        </is>
      </c>
      <c r="G42" t="n">
        <v>0</v>
      </c>
      <c r="I42">
        <f>Sparta!Y44</f>
        <v/>
      </c>
      <c r="K42">
        <f>Sparta!Z44</f>
        <v/>
      </c>
      <c r="M42" t="n">
        <v>20</v>
      </c>
      <c r="AV42" t="inlineStr">
        <is>
          <t>Default</t>
        </is>
      </c>
      <c r="AW42" t="inlineStr">
        <is>
          <t>Default</t>
        </is>
      </c>
    </row>
    <row r="43" hidden="1">
      <c r="A43" t="n">
        <v>134</v>
      </c>
      <c r="B43" t="inlineStr">
        <is>
          <t>SPARTA Tactical Mod Growth OEF</t>
        </is>
      </c>
      <c r="C43" t="inlineStr">
        <is>
          <t>1</t>
        </is>
      </c>
      <c r="D43" t="inlineStr">
        <is>
          <t>false</t>
        </is>
      </c>
      <c r="E43" t="inlineStr">
        <is>
          <t>false</t>
        </is>
      </c>
      <c r="G43" t="n">
        <v>0</v>
      </c>
      <c r="I43">
        <f>Sparta!Y45</f>
        <v/>
      </c>
      <c r="K43">
        <f>Sparta!Z45</f>
        <v/>
      </c>
      <c r="M43" t="n">
        <v>20</v>
      </c>
      <c r="AV43" t="inlineStr">
        <is>
          <t>Default</t>
        </is>
      </c>
      <c r="AW43" t="inlineStr">
        <is>
          <t>Default</t>
        </is>
      </c>
    </row>
    <row r="44" hidden="1">
      <c r="A44" t="n">
        <v>134</v>
      </c>
      <c r="B44" t="inlineStr">
        <is>
          <t>SPARTA Tactical Mod Growth OEF</t>
        </is>
      </c>
      <c r="C44" t="inlineStr">
        <is>
          <t>1</t>
        </is>
      </c>
      <c r="D44" t="inlineStr">
        <is>
          <t>false</t>
        </is>
      </c>
      <c r="E44" t="inlineStr">
        <is>
          <t>false</t>
        </is>
      </c>
      <c r="G44" t="n">
        <v>0</v>
      </c>
      <c r="I44">
        <f>Sparta!Y46</f>
        <v/>
      </c>
      <c r="K44">
        <f>Sparta!Z46</f>
        <v/>
      </c>
      <c r="M44" t="n">
        <v>20</v>
      </c>
      <c r="AV44" t="inlineStr">
        <is>
          <t>Default</t>
        </is>
      </c>
      <c r="AW44" t="inlineStr">
        <is>
          <t>Default</t>
        </is>
      </c>
    </row>
    <row r="45" hidden="1">
      <c r="A45" t="n">
        <v>134</v>
      </c>
      <c r="B45" t="inlineStr">
        <is>
          <t>SPARTA Tactical Mod Growth OEF</t>
        </is>
      </c>
      <c r="C45" t="inlineStr">
        <is>
          <t>1</t>
        </is>
      </c>
      <c r="D45" t="inlineStr">
        <is>
          <t>false</t>
        </is>
      </c>
      <c r="E45" t="inlineStr">
        <is>
          <t>false</t>
        </is>
      </c>
      <c r="G45" t="n">
        <v>0</v>
      </c>
      <c r="I45">
        <f>Sparta!Y47</f>
        <v/>
      </c>
      <c r="K45">
        <f>Sparta!Z47</f>
        <v/>
      </c>
      <c r="M45" t="n">
        <v>20</v>
      </c>
      <c r="AV45" t="inlineStr">
        <is>
          <t>Default</t>
        </is>
      </c>
      <c r="AW45" t="inlineStr">
        <is>
          <t>Default</t>
        </is>
      </c>
    </row>
    <row r="46" hidden="1">
      <c r="A46" t="n">
        <v>134</v>
      </c>
      <c r="B46" t="inlineStr">
        <is>
          <t>SPARTA Tactical Mod Growth OEF</t>
        </is>
      </c>
      <c r="C46" t="inlineStr">
        <is>
          <t>1</t>
        </is>
      </c>
      <c r="D46" t="inlineStr">
        <is>
          <t>false</t>
        </is>
      </c>
      <c r="E46" t="inlineStr">
        <is>
          <t>false</t>
        </is>
      </c>
      <c r="G46" t="n">
        <v>0</v>
      </c>
      <c r="I46">
        <f>Sparta!Y48</f>
        <v/>
      </c>
      <c r="K46">
        <f>Sparta!Z48</f>
        <v/>
      </c>
      <c r="M46" t="n">
        <v>20</v>
      </c>
      <c r="AV46" t="inlineStr">
        <is>
          <t>Default</t>
        </is>
      </c>
      <c r="AW46" t="inlineStr">
        <is>
          <t>Default</t>
        </is>
      </c>
    </row>
    <row r="47" hidden="1">
      <c r="A47" t="n">
        <v>134</v>
      </c>
      <c r="B47" t="inlineStr">
        <is>
          <t>SPARTA Tactical Mod Growth OEF</t>
        </is>
      </c>
      <c r="C47" t="inlineStr">
        <is>
          <t>1</t>
        </is>
      </c>
      <c r="D47" t="inlineStr">
        <is>
          <t>false</t>
        </is>
      </c>
      <c r="E47" t="inlineStr">
        <is>
          <t>false</t>
        </is>
      </c>
      <c r="G47" t="n">
        <v>0</v>
      </c>
      <c r="I47">
        <f>Sparta!Y49</f>
        <v/>
      </c>
      <c r="K47">
        <f>Sparta!Z49</f>
        <v/>
      </c>
      <c r="M47" t="n">
        <v>20</v>
      </c>
      <c r="AV47" t="inlineStr">
        <is>
          <t>Default</t>
        </is>
      </c>
      <c r="AW47" t="inlineStr">
        <is>
          <t>Default</t>
        </is>
      </c>
    </row>
    <row r="48" hidden="1">
      <c r="A48" t="n">
        <v>134</v>
      </c>
      <c r="B48" t="inlineStr">
        <is>
          <t>SPARTA Tactical Mod Growth OEF</t>
        </is>
      </c>
      <c r="C48" t="inlineStr">
        <is>
          <t>1</t>
        </is>
      </c>
      <c r="D48" t="inlineStr">
        <is>
          <t>false</t>
        </is>
      </c>
      <c r="E48" t="inlineStr">
        <is>
          <t>false</t>
        </is>
      </c>
      <c r="G48" t="n">
        <v>0</v>
      </c>
      <c r="I48">
        <f>Sparta!Y50</f>
        <v/>
      </c>
      <c r="K48">
        <f>Sparta!Z50</f>
        <v/>
      </c>
      <c r="M48" t="n">
        <v>20</v>
      </c>
      <c r="AV48" t="inlineStr">
        <is>
          <t>Default</t>
        </is>
      </c>
      <c r="AW48" t="inlineStr">
        <is>
          <t>Default</t>
        </is>
      </c>
    </row>
    <row r="49" hidden="1">
      <c r="A49" t="n">
        <v>134</v>
      </c>
      <c r="B49" t="inlineStr">
        <is>
          <t>SPARTA Tactical Mod Growth OEF</t>
        </is>
      </c>
      <c r="C49" t="inlineStr">
        <is>
          <t>1</t>
        </is>
      </c>
      <c r="D49" t="inlineStr">
        <is>
          <t>false</t>
        </is>
      </c>
      <c r="E49" t="inlineStr">
        <is>
          <t>false</t>
        </is>
      </c>
      <c r="G49" t="n">
        <v>0</v>
      </c>
      <c r="I49">
        <f>Sparta!Y51</f>
        <v/>
      </c>
      <c r="K49">
        <f>Sparta!Z51</f>
        <v/>
      </c>
      <c r="M49" t="n">
        <v>20</v>
      </c>
      <c r="AV49" t="inlineStr">
        <is>
          <t>Default</t>
        </is>
      </c>
      <c r="AW49" t="inlineStr">
        <is>
          <t>Default</t>
        </is>
      </c>
    </row>
    <row r="50" hidden="1">
      <c r="A50" t="n">
        <v>134</v>
      </c>
      <c r="B50" t="inlineStr">
        <is>
          <t>SPARTA Tactical Mod Growth OEF</t>
        </is>
      </c>
      <c r="C50" t="inlineStr">
        <is>
          <t>1</t>
        </is>
      </c>
      <c r="D50" t="inlineStr">
        <is>
          <t>false</t>
        </is>
      </c>
      <c r="E50" t="inlineStr">
        <is>
          <t>false</t>
        </is>
      </c>
      <c r="G50" t="n">
        <v>0</v>
      </c>
      <c r="I50">
        <f>Sparta!Y52</f>
        <v/>
      </c>
      <c r="K50">
        <f>Sparta!Z52</f>
        <v/>
      </c>
      <c r="M50" t="n">
        <v>20</v>
      </c>
      <c r="AV50" t="inlineStr">
        <is>
          <t>Default</t>
        </is>
      </c>
      <c r="AW50" t="inlineStr">
        <is>
          <t>Default</t>
        </is>
      </c>
    </row>
    <row r="51" hidden="1">
      <c r="A51" t="n">
        <v>134</v>
      </c>
      <c r="B51" t="inlineStr">
        <is>
          <t>SPARTA Tactical Mod Growth OEF</t>
        </is>
      </c>
      <c r="C51" t="inlineStr">
        <is>
          <t>1</t>
        </is>
      </c>
      <c r="D51" t="inlineStr">
        <is>
          <t>false</t>
        </is>
      </c>
      <c r="E51" t="inlineStr">
        <is>
          <t>false</t>
        </is>
      </c>
      <c r="G51" t="n">
        <v>0</v>
      </c>
      <c r="I51">
        <f>Sparta!Y53</f>
        <v/>
      </c>
      <c r="K51">
        <f>Sparta!Z53</f>
        <v/>
      </c>
      <c r="M51" t="n">
        <v>20</v>
      </c>
      <c r="AV51" t="inlineStr">
        <is>
          <t>Default</t>
        </is>
      </c>
      <c r="AW51" t="inlineStr">
        <is>
          <t>Default</t>
        </is>
      </c>
    </row>
    <row r="52" hidden="1">
      <c r="A52" t="n">
        <v>134</v>
      </c>
      <c r="B52" t="inlineStr">
        <is>
          <t>SPARTA Tactical Mod Growth OEF</t>
        </is>
      </c>
      <c r="C52" t="inlineStr">
        <is>
          <t>1</t>
        </is>
      </c>
      <c r="D52" t="inlineStr">
        <is>
          <t>false</t>
        </is>
      </c>
      <c r="E52" t="inlineStr">
        <is>
          <t>false</t>
        </is>
      </c>
      <c r="G52" t="n">
        <v>0</v>
      </c>
      <c r="I52">
        <f>Sparta!Y54</f>
        <v/>
      </c>
      <c r="K52">
        <f>Sparta!Z54</f>
        <v/>
      </c>
      <c r="M52" t="n">
        <v>20</v>
      </c>
      <c r="AV52" t="inlineStr">
        <is>
          <t>Default</t>
        </is>
      </c>
      <c r="AW52" t="inlineStr">
        <is>
          <t>Default</t>
        </is>
      </c>
    </row>
    <row r="53" hidden="1">
      <c r="A53" t="n">
        <v>134</v>
      </c>
      <c r="B53" t="inlineStr">
        <is>
          <t>SPARTA Tactical Mod Growth OEF</t>
        </is>
      </c>
      <c r="C53" t="inlineStr">
        <is>
          <t>1</t>
        </is>
      </c>
      <c r="D53" t="inlineStr">
        <is>
          <t>false</t>
        </is>
      </c>
      <c r="E53" t="inlineStr">
        <is>
          <t>false</t>
        </is>
      </c>
      <c r="G53" t="n">
        <v>0</v>
      </c>
      <c r="I53">
        <f>Sparta!Y55</f>
        <v/>
      </c>
      <c r="K53">
        <f>Sparta!Z55</f>
        <v/>
      </c>
      <c r="M53" t="n">
        <v>20</v>
      </c>
      <c r="AV53" t="inlineStr">
        <is>
          <t>Default</t>
        </is>
      </c>
      <c r="AW53" t="inlineStr">
        <is>
          <t>Default</t>
        </is>
      </c>
    </row>
    <row r="54" hidden="1">
      <c r="A54" t="n">
        <v>134</v>
      </c>
      <c r="B54" t="inlineStr">
        <is>
          <t>SPARTA Tactical Mod Growth OEF</t>
        </is>
      </c>
      <c r="C54" t="inlineStr">
        <is>
          <t>1</t>
        </is>
      </c>
      <c r="D54" t="inlineStr">
        <is>
          <t>false</t>
        </is>
      </c>
      <c r="E54" t="inlineStr">
        <is>
          <t>false</t>
        </is>
      </c>
      <c r="G54" t="n">
        <v>0</v>
      </c>
      <c r="I54">
        <f>Sparta!Y56</f>
        <v/>
      </c>
      <c r="K54">
        <f>Sparta!Z56</f>
        <v/>
      </c>
      <c r="M54" t="n">
        <v>20</v>
      </c>
      <c r="AV54" t="inlineStr">
        <is>
          <t>Default</t>
        </is>
      </c>
      <c r="AW54" t="inlineStr">
        <is>
          <t>Default</t>
        </is>
      </c>
    </row>
    <row r="55" hidden="1">
      <c r="A55" t="n">
        <v>134</v>
      </c>
      <c r="B55" t="inlineStr">
        <is>
          <t>SPARTA Tactical Mod Growth OEF</t>
        </is>
      </c>
      <c r="C55" t="inlineStr">
        <is>
          <t>1</t>
        </is>
      </c>
      <c r="D55" t="inlineStr">
        <is>
          <t>false</t>
        </is>
      </c>
      <c r="E55" t="inlineStr">
        <is>
          <t>false</t>
        </is>
      </c>
      <c r="G55" t="n">
        <v>0</v>
      </c>
      <c r="I55">
        <f>Sparta!Y57</f>
        <v/>
      </c>
      <c r="K55">
        <f>Sparta!Z57</f>
        <v/>
      </c>
      <c r="M55" t="n">
        <v>20</v>
      </c>
      <c r="AV55" t="inlineStr">
        <is>
          <t>Default</t>
        </is>
      </c>
      <c r="AW55" t="inlineStr">
        <is>
          <t>Default</t>
        </is>
      </c>
    </row>
    <row r="56" hidden="1">
      <c r="A56" t="n">
        <v>134</v>
      </c>
      <c r="B56" t="inlineStr">
        <is>
          <t>SPARTA Tactical Mod Growth OEF</t>
        </is>
      </c>
      <c r="C56" t="inlineStr">
        <is>
          <t>1</t>
        </is>
      </c>
      <c r="D56" t="inlineStr">
        <is>
          <t>false</t>
        </is>
      </c>
      <c r="E56" t="inlineStr">
        <is>
          <t>false</t>
        </is>
      </c>
      <c r="G56" t="n">
        <v>0</v>
      </c>
      <c r="I56">
        <f>Sparta!Y58</f>
        <v/>
      </c>
      <c r="K56">
        <f>Sparta!Z58</f>
        <v/>
      </c>
      <c r="M56" t="n">
        <v>20</v>
      </c>
      <c r="AV56" t="inlineStr">
        <is>
          <t>Default</t>
        </is>
      </c>
      <c r="AW56" t="inlineStr">
        <is>
          <t>Default</t>
        </is>
      </c>
    </row>
    <row r="57" hidden="1">
      <c r="A57" t="n">
        <v>134</v>
      </c>
      <c r="B57" t="inlineStr">
        <is>
          <t>SPARTA Tactical Mod Growth OEF</t>
        </is>
      </c>
      <c r="C57" t="inlineStr">
        <is>
          <t>1</t>
        </is>
      </c>
      <c r="D57" t="inlineStr">
        <is>
          <t>false</t>
        </is>
      </c>
      <c r="E57" t="inlineStr">
        <is>
          <t>false</t>
        </is>
      </c>
      <c r="G57" t="n">
        <v>0</v>
      </c>
      <c r="I57">
        <f>Sparta!Y59</f>
        <v/>
      </c>
      <c r="K57">
        <f>Sparta!Z59</f>
        <v/>
      </c>
      <c r="M57" t="n">
        <v>20</v>
      </c>
      <c r="AV57" t="inlineStr">
        <is>
          <t>Default</t>
        </is>
      </c>
      <c r="AW57" t="inlineStr">
        <is>
          <t>Default</t>
        </is>
      </c>
    </row>
    <row r="58" hidden="1">
      <c r="A58" t="n">
        <v>134</v>
      </c>
      <c r="B58" t="inlineStr">
        <is>
          <t>SPARTA Tactical Mod Growth OEF</t>
        </is>
      </c>
      <c r="C58" t="inlineStr">
        <is>
          <t>1</t>
        </is>
      </c>
      <c r="D58" t="inlineStr">
        <is>
          <t>false</t>
        </is>
      </c>
      <c r="E58" t="inlineStr">
        <is>
          <t>false</t>
        </is>
      </c>
      <c r="G58" t="n">
        <v>0</v>
      </c>
      <c r="I58">
        <f>Sparta!Y60</f>
        <v/>
      </c>
      <c r="K58">
        <f>Sparta!Z60</f>
        <v/>
      </c>
      <c r="M58" t="n">
        <v>20</v>
      </c>
      <c r="AV58" t="inlineStr">
        <is>
          <t>Default</t>
        </is>
      </c>
      <c r="AW58" t="inlineStr">
        <is>
          <t>Default</t>
        </is>
      </c>
    </row>
    <row r="59" hidden="1">
      <c r="A59" t="n">
        <v>134</v>
      </c>
      <c r="B59" t="inlineStr">
        <is>
          <t>SPARTA Tactical Mod Growth OEF</t>
        </is>
      </c>
      <c r="C59" t="inlineStr">
        <is>
          <t>1</t>
        </is>
      </c>
      <c r="D59" t="inlineStr">
        <is>
          <t>false</t>
        </is>
      </c>
      <c r="E59" t="inlineStr">
        <is>
          <t>false</t>
        </is>
      </c>
      <c r="G59" t="n">
        <v>0</v>
      </c>
      <c r="I59">
        <f>Sparta!Y61</f>
        <v/>
      </c>
      <c r="K59">
        <f>Sparta!Z61</f>
        <v/>
      </c>
      <c r="M59" t="n">
        <v>20</v>
      </c>
      <c r="AV59" t="inlineStr">
        <is>
          <t>Default</t>
        </is>
      </c>
      <c r="AW59" t="inlineStr">
        <is>
          <t>Default</t>
        </is>
      </c>
    </row>
    <row r="60" hidden="1">
      <c r="A60" t="n">
        <v>134</v>
      </c>
      <c r="B60" t="inlineStr">
        <is>
          <t>SPARTA Tactical Mod Growth OEF</t>
        </is>
      </c>
      <c r="C60" t="inlineStr">
        <is>
          <t>1</t>
        </is>
      </c>
      <c r="D60" t="inlineStr">
        <is>
          <t>false</t>
        </is>
      </c>
      <c r="E60" t="inlineStr">
        <is>
          <t>false</t>
        </is>
      </c>
      <c r="G60" t="n">
        <v>0</v>
      </c>
      <c r="I60">
        <f>Sparta!Y62</f>
        <v/>
      </c>
      <c r="K60">
        <f>Sparta!Z62</f>
        <v/>
      </c>
      <c r="M60" t="n">
        <v>20</v>
      </c>
      <c r="AV60" t="inlineStr">
        <is>
          <t>Default</t>
        </is>
      </c>
      <c r="AW60" t="inlineStr">
        <is>
          <t>Default</t>
        </is>
      </c>
    </row>
    <row r="61" hidden="1">
      <c r="A61" t="n">
        <v>134</v>
      </c>
      <c r="B61" t="inlineStr">
        <is>
          <t>SPARTA Tactical Mod Growth OEF</t>
        </is>
      </c>
      <c r="C61" t="inlineStr">
        <is>
          <t>1</t>
        </is>
      </c>
      <c r="D61" t="inlineStr">
        <is>
          <t>false</t>
        </is>
      </c>
      <c r="E61" t="inlineStr">
        <is>
          <t>false</t>
        </is>
      </c>
      <c r="G61" t="n">
        <v>0</v>
      </c>
      <c r="I61">
        <f>Sparta!Y63</f>
        <v/>
      </c>
      <c r="K61">
        <f>Sparta!Z63</f>
        <v/>
      </c>
      <c r="M61" t="n">
        <v>20</v>
      </c>
      <c r="AV61" t="inlineStr">
        <is>
          <t>Default</t>
        </is>
      </c>
      <c r="AW61" t="inlineStr">
        <is>
          <t>Default</t>
        </is>
      </c>
    </row>
    <row r="62" hidden="1">
      <c r="A62" t="n">
        <v>134</v>
      </c>
      <c r="B62" t="inlineStr">
        <is>
          <t>SPARTA Tactical Mod Growth OEF</t>
        </is>
      </c>
      <c r="C62" t="inlineStr">
        <is>
          <t>1</t>
        </is>
      </c>
      <c r="D62" t="inlineStr">
        <is>
          <t>false</t>
        </is>
      </c>
      <c r="E62" t="inlineStr">
        <is>
          <t>false</t>
        </is>
      </c>
      <c r="G62" t="n">
        <v>0</v>
      </c>
      <c r="I62">
        <f>Sparta!Y64</f>
        <v/>
      </c>
      <c r="K62">
        <f>Sparta!Z64</f>
        <v/>
      </c>
      <c r="M62" t="n">
        <v>20</v>
      </c>
      <c r="AV62" t="inlineStr">
        <is>
          <t>Default</t>
        </is>
      </c>
      <c r="AW62" t="inlineStr">
        <is>
          <t>Default</t>
        </is>
      </c>
    </row>
    <row r="63" hidden="1">
      <c r="A63" t="n">
        <v>134</v>
      </c>
      <c r="B63" t="inlineStr">
        <is>
          <t>SPARTA Tactical Mod Growth OEF</t>
        </is>
      </c>
      <c r="C63" t="inlineStr">
        <is>
          <t>1</t>
        </is>
      </c>
      <c r="D63" t="inlineStr">
        <is>
          <t>false</t>
        </is>
      </c>
      <c r="E63" t="inlineStr">
        <is>
          <t>false</t>
        </is>
      </c>
      <c r="G63" t="n">
        <v>0</v>
      </c>
      <c r="I63">
        <f>Sparta!Y65</f>
        <v/>
      </c>
      <c r="K63">
        <f>Sparta!Z65</f>
        <v/>
      </c>
      <c r="M63" t="n">
        <v>20</v>
      </c>
      <c r="AV63" t="inlineStr">
        <is>
          <t>Default</t>
        </is>
      </c>
      <c r="AW63" t="inlineStr">
        <is>
          <t>Default</t>
        </is>
      </c>
    </row>
    <row r="64" hidden="1">
      <c r="A64" t="n">
        <v>134</v>
      </c>
      <c r="B64" t="inlineStr">
        <is>
          <t>SPARTA Tactical Mod Growth OEF</t>
        </is>
      </c>
      <c r="C64" t="inlineStr">
        <is>
          <t>1</t>
        </is>
      </c>
      <c r="D64" t="inlineStr">
        <is>
          <t>false</t>
        </is>
      </c>
      <c r="E64" t="inlineStr">
        <is>
          <t>false</t>
        </is>
      </c>
      <c r="G64" t="n">
        <v>0</v>
      </c>
      <c r="I64">
        <f>Sparta!Y66</f>
        <v/>
      </c>
      <c r="K64">
        <f>Sparta!Z66</f>
        <v/>
      </c>
      <c r="M64" t="n">
        <v>20</v>
      </c>
      <c r="AV64" t="inlineStr">
        <is>
          <t>Default</t>
        </is>
      </c>
      <c r="AW64" t="inlineStr">
        <is>
          <t>Default</t>
        </is>
      </c>
    </row>
    <row r="65" hidden="1">
      <c r="A65" t="n">
        <v>134</v>
      </c>
      <c r="B65" t="inlineStr">
        <is>
          <t>SPARTA Tactical Mod Growth OEF</t>
        </is>
      </c>
      <c r="C65" t="inlineStr">
        <is>
          <t>1</t>
        </is>
      </c>
      <c r="D65" t="inlineStr">
        <is>
          <t>false</t>
        </is>
      </c>
      <c r="E65" t="inlineStr">
        <is>
          <t>false</t>
        </is>
      </c>
      <c r="G65" t="n">
        <v>0</v>
      </c>
      <c r="I65">
        <f>Sparta!Y67</f>
        <v/>
      </c>
      <c r="K65">
        <f>Sparta!Z67</f>
        <v/>
      </c>
      <c r="M65" t="n">
        <v>20</v>
      </c>
      <c r="AV65" t="inlineStr">
        <is>
          <t>Default</t>
        </is>
      </c>
      <c r="AW65" t="inlineStr">
        <is>
          <t>Default</t>
        </is>
      </c>
    </row>
    <row r="66" hidden="1">
      <c r="A66" t="n">
        <v>134</v>
      </c>
      <c r="B66" t="inlineStr">
        <is>
          <t>SPARTA Tactical Mod Growth OEF</t>
        </is>
      </c>
      <c r="C66" t="inlineStr">
        <is>
          <t>1</t>
        </is>
      </c>
      <c r="D66" t="inlineStr">
        <is>
          <t>false</t>
        </is>
      </c>
      <c r="E66" t="inlineStr">
        <is>
          <t>false</t>
        </is>
      </c>
      <c r="G66" t="n">
        <v>0</v>
      </c>
      <c r="I66">
        <f>Sparta!Y68</f>
        <v/>
      </c>
      <c r="K66">
        <f>Sparta!Z68</f>
        <v/>
      </c>
      <c r="M66" t="n">
        <v>20</v>
      </c>
      <c r="AV66" t="inlineStr">
        <is>
          <t>Default</t>
        </is>
      </c>
      <c r="AW66" t="inlineStr">
        <is>
          <t>Default</t>
        </is>
      </c>
    </row>
    <row r="67" hidden="1">
      <c r="A67" t="n">
        <v>134</v>
      </c>
      <c r="B67" t="inlineStr">
        <is>
          <t>SPARTA Tactical Mod Growth OEF</t>
        </is>
      </c>
      <c r="C67" t="inlineStr">
        <is>
          <t>1</t>
        </is>
      </c>
      <c r="D67" t="inlineStr">
        <is>
          <t>false</t>
        </is>
      </c>
      <c r="E67" t="inlineStr">
        <is>
          <t>false</t>
        </is>
      </c>
      <c r="G67" t="n">
        <v>0</v>
      </c>
      <c r="I67">
        <f>Sparta!Y69</f>
        <v/>
      </c>
      <c r="K67">
        <f>Sparta!Z69</f>
        <v/>
      </c>
      <c r="M67" t="n">
        <v>20</v>
      </c>
      <c r="AV67" t="inlineStr">
        <is>
          <t>Default</t>
        </is>
      </c>
      <c r="AW67" t="inlineStr">
        <is>
          <t>Default</t>
        </is>
      </c>
    </row>
    <row r="68" hidden="1">
      <c r="A68" t="n">
        <v>134</v>
      </c>
      <c r="B68" t="inlineStr">
        <is>
          <t>SPARTA Tactical Mod Growth OEF</t>
        </is>
      </c>
      <c r="C68" t="inlineStr">
        <is>
          <t>1</t>
        </is>
      </c>
      <c r="D68" t="inlineStr">
        <is>
          <t>false</t>
        </is>
      </c>
      <c r="E68" t="inlineStr">
        <is>
          <t>false</t>
        </is>
      </c>
      <c r="G68" t="n">
        <v>0</v>
      </c>
      <c r="I68">
        <f>Sparta!Y70</f>
        <v/>
      </c>
      <c r="K68">
        <f>Sparta!Z70</f>
        <v/>
      </c>
      <c r="M68" t="n">
        <v>20</v>
      </c>
      <c r="AV68" t="inlineStr">
        <is>
          <t>Default</t>
        </is>
      </c>
      <c r="AW68" t="inlineStr">
        <is>
          <t>Default</t>
        </is>
      </c>
    </row>
    <row r="69" hidden="1">
      <c r="A69" t="n">
        <v>134</v>
      </c>
      <c r="B69" t="inlineStr">
        <is>
          <t>SPARTA Tactical Mod Growth OEF</t>
        </is>
      </c>
      <c r="C69" t="inlineStr">
        <is>
          <t>1</t>
        </is>
      </c>
      <c r="D69" t="inlineStr">
        <is>
          <t>false</t>
        </is>
      </c>
      <c r="E69" t="inlineStr">
        <is>
          <t>false</t>
        </is>
      </c>
      <c r="G69" t="n">
        <v>0</v>
      </c>
      <c r="I69">
        <f>Sparta!Y71</f>
        <v/>
      </c>
      <c r="K69">
        <f>Sparta!Z71</f>
        <v/>
      </c>
      <c r="M69" t="n">
        <v>20</v>
      </c>
      <c r="AV69" t="inlineStr">
        <is>
          <t>Default</t>
        </is>
      </c>
      <c r="AW69" t="inlineStr">
        <is>
          <t>Default</t>
        </is>
      </c>
    </row>
    <row r="70" hidden="1">
      <c r="A70" t="n">
        <v>134</v>
      </c>
      <c r="B70" t="inlineStr">
        <is>
          <t>SPARTA Tactical Mod Growth OEF</t>
        </is>
      </c>
      <c r="C70" t="inlineStr">
        <is>
          <t>1</t>
        </is>
      </c>
      <c r="D70" t="inlineStr">
        <is>
          <t>false</t>
        </is>
      </c>
      <c r="E70" t="inlineStr">
        <is>
          <t>false</t>
        </is>
      </c>
      <c r="G70" t="n">
        <v>0</v>
      </c>
      <c r="I70">
        <f>Sparta!Y72</f>
        <v/>
      </c>
      <c r="K70">
        <f>Sparta!Z72</f>
        <v/>
      </c>
      <c r="M70" t="n">
        <v>20</v>
      </c>
      <c r="AV70" t="inlineStr">
        <is>
          <t>Default</t>
        </is>
      </c>
      <c r="AW70" t="inlineStr">
        <is>
          <t>Default</t>
        </is>
      </c>
    </row>
    <row r="71" hidden="1">
      <c r="A71" t="n">
        <v>134</v>
      </c>
      <c r="B71" t="inlineStr">
        <is>
          <t>SPARTA Tactical Mod Growth OEF</t>
        </is>
      </c>
      <c r="C71" t="inlineStr">
        <is>
          <t>1</t>
        </is>
      </c>
      <c r="D71" t="inlineStr">
        <is>
          <t>false</t>
        </is>
      </c>
      <c r="E71" t="inlineStr">
        <is>
          <t>false</t>
        </is>
      </c>
      <c r="G71" t="n">
        <v>0</v>
      </c>
      <c r="I71">
        <f>Sparta!Y73</f>
        <v/>
      </c>
      <c r="K71">
        <f>Sparta!Z73</f>
        <v/>
      </c>
      <c r="M71" t="n">
        <v>20</v>
      </c>
      <c r="AV71" t="inlineStr">
        <is>
          <t>Default</t>
        </is>
      </c>
      <c r="AW71" t="inlineStr">
        <is>
          <t>Default</t>
        </is>
      </c>
    </row>
    <row r="72" hidden="1">
      <c r="A72" t="n">
        <v>134</v>
      </c>
      <c r="B72" t="inlineStr">
        <is>
          <t>SPARTA Tactical Mod Growth OEF</t>
        </is>
      </c>
      <c r="C72" t="inlineStr">
        <is>
          <t>1</t>
        </is>
      </c>
      <c r="D72" t="inlineStr">
        <is>
          <t>false</t>
        </is>
      </c>
      <c r="E72" t="inlineStr">
        <is>
          <t>false</t>
        </is>
      </c>
      <c r="G72" t="n">
        <v>0</v>
      </c>
      <c r="I72">
        <f>Sparta!Y74</f>
        <v/>
      </c>
      <c r="K72">
        <f>Sparta!Z74</f>
        <v/>
      </c>
      <c r="M72" t="n">
        <v>20</v>
      </c>
      <c r="AV72" t="inlineStr">
        <is>
          <t>Default</t>
        </is>
      </c>
      <c r="AW72" t="inlineStr">
        <is>
          <t>Default</t>
        </is>
      </c>
    </row>
    <row r="73" hidden="1">
      <c r="A73" t="n">
        <v>134</v>
      </c>
      <c r="B73" t="inlineStr">
        <is>
          <t>SPARTA Tactical Mod Growth OEF</t>
        </is>
      </c>
      <c r="C73" t="inlineStr">
        <is>
          <t>1</t>
        </is>
      </c>
      <c r="D73" t="inlineStr">
        <is>
          <t>false</t>
        </is>
      </c>
      <c r="E73" t="inlineStr">
        <is>
          <t>false</t>
        </is>
      </c>
      <c r="G73" t="n">
        <v>0</v>
      </c>
      <c r="I73">
        <f>Sparta!Y75</f>
        <v/>
      </c>
      <c r="K73">
        <f>Sparta!Z75</f>
        <v/>
      </c>
      <c r="M73" t="n">
        <v>20</v>
      </c>
      <c r="AV73" t="inlineStr">
        <is>
          <t>Default</t>
        </is>
      </c>
      <c r="AW73" t="inlineStr">
        <is>
          <t>Default</t>
        </is>
      </c>
    </row>
    <row r="74" hidden="1">
      <c r="A74" t="n">
        <v>134</v>
      </c>
      <c r="B74" t="inlineStr">
        <is>
          <t>SPARTA Tactical Mod Growth OEF</t>
        </is>
      </c>
      <c r="C74" t="inlineStr">
        <is>
          <t>1</t>
        </is>
      </c>
      <c r="D74" t="inlineStr">
        <is>
          <t>false</t>
        </is>
      </c>
      <c r="E74" t="inlineStr">
        <is>
          <t>false</t>
        </is>
      </c>
      <c r="G74" t="n">
        <v>0</v>
      </c>
      <c r="I74">
        <f>Sparta!Y76</f>
        <v/>
      </c>
      <c r="K74">
        <f>Sparta!Z76</f>
        <v/>
      </c>
      <c r="M74" t="n">
        <v>20</v>
      </c>
      <c r="AV74" t="inlineStr">
        <is>
          <t>Default</t>
        </is>
      </c>
      <c r="AW74" t="inlineStr">
        <is>
          <t>Default</t>
        </is>
      </c>
    </row>
    <row r="75" hidden="1">
      <c r="A75" t="n">
        <v>134</v>
      </c>
      <c r="B75" t="inlineStr">
        <is>
          <t>SPARTA Tactical Mod Growth OEF</t>
        </is>
      </c>
      <c r="C75" t="inlineStr">
        <is>
          <t>1</t>
        </is>
      </c>
      <c r="D75" t="inlineStr">
        <is>
          <t>false</t>
        </is>
      </c>
      <c r="E75" t="inlineStr">
        <is>
          <t>false</t>
        </is>
      </c>
      <c r="G75" t="n">
        <v>0</v>
      </c>
      <c r="I75">
        <f>Sparta!Y77</f>
        <v/>
      </c>
      <c r="K75">
        <f>Sparta!Z77</f>
        <v/>
      </c>
      <c r="M75" t="n">
        <v>20</v>
      </c>
      <c r="AV75" t="inlineStr">
        <is>
          <t>Default</t>
        </is>
      </c>
      <c r="AW75" t="inlineStr">
        <is>
          <t>Default</t>
        </is>
      </c>
    </row>
    <row r="76" hidden="1">
      <c r="A76" t="n">
        <v>134</v>
      </c>
      <c r="B76" t="inlineStr">
        <is>
          <t>SPARTA Tactical Mod Growth OEF</t>
        </is>
      </c>
      <c r="C76" t="inlineStr">
        <is>
          <t>1</t>
        </is>
      </c>
      <c r="D76" t="inlineStr">
        <is>
          <t>false</t>
        </is>
      </c>
      <c r="E76" t="inlineStr">
        <is>
          <t>false</t>
        </is>
      </c>
      <c r="G76" t="n">
        <v>0</v>
      </c>
      <c r="I76">
        <f>Sparta!Y78</f>
        <v/>
      </c>
      <c r="K76">
        <f>Sparta!Z78</f>
        <v/>
      </c>
      <c r="M76" t="n">
        <v>20</v>
      </c>
      <c r="AV76" t="inlineStr">
        <is>
          <t>Default</t>
        </is>
      </c>
      <c r="AW76" t="inlineStr">
        <is>
          <t>Default</t>
        </is>
      </c>
    </row>
    <row r="77" hidden="1">
      <c r="A77" t="n">
        <v>134</v>
      </c>
      <c r="B77" t="inlineStr">
        <is>
          <t>SPARTA Tactical Mod Growth OEF</t>
        </is>
      </c>
      <c r="C77" t="inlineStr">
        <is>
          <t>1</t>
        </is>
      </c>
      <c r="D77" t="inlineStr">
        <is>
          <t>false</t>
        </is>
      </c>
      <c r="E77" t="inlineStr">
        <is>
          <t>false</t>
        </is>
      </c>
      <c r="G77" t="n">
        <v>0</v>
      </c>
      <c r="I77">
        <f>Sparta!Y79</f>
        <v/>
      </c>
      <c r="K77">
        <f>Sparta!Z79</f>
        <v/>
      </c>
      <c r="M77" t="n">
        <v>20</v>
      </c>
      <c r="AV77" t="inlineStr">
        <is>
          <t>Default</t>
        </is>
      </c>
      <c r="AW77" t="inlineStr">
        <is>
          <t>Default</t>
        </is>
      </c>
    </row>
    <row r="78" hidden="1">
      <c r="A78" t="n">
        <v>134</v>
      </c>
      <c r="B78" t="inlineStr">
        <is>
          <t>SPARTA Tactical Mod Growth OEF</t>
        </is>
      </c>
      <c r="C78" t="inlineStr">
        <is>
          <t>1</t>
        </is>
      </c>
      <c r="D78" t="inlineStr">
        <is>
          <t>false</t>
        </is>
      </c>
      <c r="E78" t="inlineStr">
        <is>
          <t>false</t>
        </is>
      </c>
      <c r="G78" t="n">
        <v>0</v>
      </c>
      <c r="I78">
        <f>Sparta!Y80</f>
        <v/>
      </c>
      <c r="K78">
        <f>Sparta!Z80</f>
        <v/>
      </c>
      <c r="M78" t="n">
        <v>20</v>
      </c>
      <c r="AV78" t="inlineStr">
        <is>
          <t>Default</t>
        </is>
      </c>
      <c r="AW78" t="inlineStr">
        <is>
          <t>Default</t>
        </is>
      </c>
    </row>
    <row r="79" hidden="1">
      <c r="A79" t="n">
        <v>134</v>
      </c>
      <c r="B79" t="inlineStr">
        <is>
          <t>SPARTA Tactical Mod Growth OEF</t>
        </is>
      </c>
      <c r="C79" t="inlineStr">
        <is>
          <t>1</t>
        </is>
      </c>
      <c r="D79" t="inlineStr">
        <is>
          <t>false</t>
        </is>
      </c>
      <c r="E79" t="inlineStr">
        <is>
          <t>false</t>
        </is>
      </c>
      <c r="G79" t="n">
        <v>0</v>
      </c>
      <c r="I79">
        <f>Sparta!Y81</f>
        <v/>
      </c>
      <c r="K79">
        <f>Sparta!Z81</f>
        <v/>
      </c>
      <c r="M79" t="n">
        <v>20</v>
      </c>
      <c r="AV79" t="inlineStr">
        <is>
          <t>Default</t>
        </is>
      </c>
      <c r="AW79" t="inlineStr">
        <is>
          <t>Default</t>
        </is>
      </c>
    </row>
    <row r="80" hidden="1">
      <c r="A80" t="n">
        <v>134</v>
      </c>
      <c r="B80" t="inlineStr">
        <is>
          <t>SPARTA Tactical Mod Growth OEF</t>
        </is>
      </c>
      <c r="C80" t="inlineStr">
        <is>
          <t>1</t>
        </is>
      </c>
      <c r="D80" t="inlineStr">
        <is>
          <t>false</t>
        </is>
      </c>
      <c r="E80" t="inlineStr">
        <is>
          <t>false</t>
        </is>
      </c>
      <c r="G80" t="n">
        <v>0</v>
      </c>
      <c r="I80">
        <f>Sparta!Y82</f>
        <v/>
      </c>
      <c r="K80">
        <f>Sparta!Z82</f>
        <v/>
      </c>
      <c r="M80" t="n">
        <v>20</v>
      </c>
      <c r="AV80" t="inlineStr">
        <is>
          <t>Default</t>
        </is>
      </c>
      <c r="AW80" t="inlineStr">
        <is>
          <t>Default</t>
        </is>
      </c>
    </row>
    <row r="81" hidden="1">
      <c r="A81" t="n">
        <v>134</v>
      </c>
      <c r="B81" t="inlineStr">
        <is>
          <t>SPARTA Tactical Mod Growth OEF</t>
        </is>
      </c>
      <c r="C81" t="inlineStr">
        <is>
          <t>1</t>
        </is>
      </c>
      <c r="D81" t="inlineStr">
        <is>
          <t>false</t>
        </is>
      </c>
      <c r="E81" t="inlineStr">
        <is>
          <t>false</t>
        </is>
      </c>
      <c r="G81" t="n">
        <v>0</v>
      </c>
      <c r="I81">
        <f>Sparta!Y83</f>
        <v/>
      </c>
      <c r="K81">
        <f>Sparta!Z83</f>
        <v/>
      </c>
      <c r="M81" t="n">
        <v>20</v>
      </c>
      <c r="AV81" t="inlineStr">
        <is>
          <t>Default</t>
        </is>
      </c>
      <c r="AW81" t="inlineStr">
        <is>
          <t>Default</t>
        </is>
      </c>
    </row>
    <row r="82" hidden="1">
      <c r="A82" t="n">
        <v>134</v>
      </c>
      <c r="B82" t="inlineStr">
        <is>
          <t>SPARTA Tactical Mod Growth OEF</t>
        </is>
      </c>
      <c r="C82" t="inlineStr">
        <is>
          <t>1</t>
        </is>
      </c>
      <c r="D82" t="inlineStr">
        <is>
          <t>false</t>
        </is>
      </c>
      <c r="E82" t="inlineStr">
        <is>
          <t>false</t>
        </is>
      </c>
      <c r="G82" t="n">
        <v>0</v>
      </c>
      <c r="I82">
        <f>Sparta!Y84</f>
        <v/>
      </c>
      <c r="K82">
        <f>Sparta!Z84</f>
        <v/>
      </c>
      <c r="M82" t="n">
        <v>20</v>
      </c>
      <c r="AV82" t="inlineStr">
        <is>
          <t>Default</t>
        </is>
      </c>
      <c r="AW82" t="inlineStr">
        <is>
          <t>Default</t>
        </is>
      </c>
    </row>
    <row r="83" hidden="1">
      <c r="A83" t="n">
        <v>134</v>
      </c>
      <c r="B83" t="inlineStr">
        <is>
          <t>SPARTA Tactical Mod Growth OEF</t>
        </is>
      </c>
      <c r="C83" t="inlineStr">
        <is>
          <t>1</t>
        </is>
      </c>
      <c r="D83" t="inlineStr">
        <is>
          <t>false</t>
        </is>
      </c>
      <c r="E83" t="inlineStr">
        <is>
          <t>false</t>
        </is>
      </c>
      <c r="G83" t="n">
        <v>0</v>
      </c>
      <c r="I83">
        <f>Sparta!Y85</f>
        <v/>
      </c>
      <c r="K83">
        <f>Sparta!Z85</f>
        <v/>
      </c>
      <c r="M83" t="n">
        <v>20</v>
      </c>
      <c r="AV83" t="inlineStr">
        <is>
          <t>Default</t>
        </is>
      </c>
      <c r="AW83" t="inlineStr">
        <is>
          <t>Default</t>
        </is>
      </c>
    </row>
    <row r="84" hidden="1">
      <c r="A84" t="n">
        <v>134</v>
      </c>
      <c r="B84" t="inlineStr">
        <is>
          <t>SPARTA Tactical Mod Growth OEF</t>
        </is>
      </c>
      <c r="C84" t="inlineStr">
        <is>
          <t>1</t>
        </is>
      </c>
      <c r="D84" t="inlineStr">
        <is>
          <t>false</t>
        </is>
      </c>
      <c r="E84" t="inlineStr">
        <is>
          <t>false</t>
        </is>
      </c>
      <c r="G84" t="n">
        <v>0</v>
      </c>
      <c r="I84">
        <f>Sparta!Y86</f>
        <v/>
      </c>
      <c r="K84">
        <f>Sparta!Z86</f>
        <v/>
      </c>
      <c r="M84" t="n">
        <v>20</v>
      </c>
      <c r="AV84" t="inlineStr">
        <is>
          <t>Default</t>
        </is>
      </c>
      <c r="AW84" t="inlineStr">
        <is>
          <t>Default</t>
        </is>
      </c>
    </row>
    <row r="85" hidden="1">
      <c r="A85" t="n">
        <v>134</v>
      </c>
      <c r="B85" t="inlineStr">
        <is>
          <t>SPARTA Tactical Mod Growth OEF</t>
        </is>
      </c>
      <c r="C85" t="inlineStr">
        <is>
          <t>1</t>
        </is>
      </c>
      <c r="D85" t="inlineStr">
        <is>
          <t>false</t>
        </is>
      </c>
      <c r="E85" t="inlineStr">
        <is>
          <t>false</t>
        </is>
      </c>
      <c r="G85" t="n">
        <v>0</v>
      </c>
      <c r="I85">
        <f>Sparta!Y87</f>
        <v/>
      </c>
      <c r="K85">
        <f>Sparta!Z87</f>
        <v/>
      </c>
      <c r="M85" t="n">
        <v>20</v>
      </c>
      <c r="AV85" t="inlineStr">
        <is>
          <t>Default</t>
        </is>
      </c>
      <c r="AW85" t="inlineStr">
        <is>
          <t>Default</t>
        </is>
      </c>
    </row>
    <row r="86" hidden="1">
      <c r="A86" t="n">
        <v>134</v>
      </c>
      <c r="B86" t="inlineStr">
        <is>
          <t>SPARTA Tactical Mod Growth OEF</t>
        </is>
      </c>
      <c r="C86" t="inlineStr">
        <is>
          <t>1</t>
        </is>
      </c>
      <c r="D86" t="inlineStr">
        <is>
          <t>false</t>
        </is>
      </c>
      <c r="E86" t="inlineStr">
        <is>
          <t>false</t>
        </is>
      </c>
      <c r="G86" t="n">
        <v>0</v>
      </c>
      <c r="I86">
        <f>Sparta!Y88</f>
        <v/>
      </c>
      <c r="K86">
        <f>Sparta!Z88</f>
        <v/>
      </c>
      <c r="M86" t="n">
        <v>20</v>
      </c>
      <c r="AV86" t="inlineStr">
        <is>
          <t>Default</t>
        </is>
      </c>
      <c r="AW86" t="inlineStr">
        <is>
          <t>Default</t>
        </is>
      </c>
    </row>
    <row r="87" hidden="1">
      <c r="A87" t="n">
        <v>134</v>
      </c>
      <c r="B87" t="inlineStr">
        <is>
          <t>SPARTA Tactical Mod Growth OEF</t>
        </is>
      </c>
      <c r="C87" t="inlineStr">
        <is>
          <t>1</t>
        </is>
      </c>
      <c r="D87" t="inlineStr">
        <is>
          <t>false</t>
        </is>
      </c>
      <c r="E87" t="inlineStr">
        <is>
          <t>false</t>
        </is>
      </c>
      <c r="G87" t="n">
        <v>0</v>
      </c>
      <c r="I87">
        <f>Sparta!Y89</f>
        <v/>
      </c>
      <c r="K87">
        <f>Sparta!Z89</f>
        <v/>
      </c>
      <c r="M87" t="n">
        <v>20</v>
      </c>
      <c r="AV87" t="inlineStr">
        <is>
          <t>Default</t>
        </is>
      </c>
      <c r="AW87" t="inlineStr">
        <is>
          <t>Default</t>
        </is>
      </c>
    </row>
    <row r="88" hidden="1">
      <c r="A88" t="n">
        <v>134</v>
      </c>
      <c r="B88" t="inlineStr">
        <is>
          <t>SPARTA Tactical Mod Growth OEF</t>
        </is>
      </c>
      <c r="C88" t="inlineStr">
        <is>
          <t>1</t>
        </is>
      </c>
      <c r="D88" t="inlineStr">
        <is>
          <t>false</t>
        </is>
      </c>
      <c r="E88" t="inlineStr">
        <is>
          <t>false</t>
        </is>
      </c>
      <c r="G88" t="n">
        <v>0</v>
      </c>
      <c r="I88">
        <f>Sparta!Y90</f>
        <v/>
      </c>
      <c r="K88">
        <f>Sparta!Z90</f>
        <v/>
      </c>
      <c r="M88" t="n">
        <v>20</v>
      </c>
      <c r="AV88" t="inlineStr">
        <is>
          <t>Default</t>
        </is>
      </c>
      <c r="AW88" t="inlineStr">
        <is>
          <t>Default</t>
        </is>
      </c>
    </row>
    <row r="89" hidden="1">
      <c r="A89" t="n">
        <v>134</v>
      </c>
      <c r="B89" t="inlineStr">
        <is>
          <t>SPARTA Tactical Mod Growth OEF</t>
        </is>
      </c>
      <c r="C89" t="inlineStr">
        <is>
          <t>1</t>
        </is>
      </c>
      <c r="D89" t="inlineStr">
        <is>
          <t>false</t>
        </is>
      </c>
      <c r="E89" t="inlineStr">
        <is>
          <t>false</t>
        </is>
      </c>
      <c r="G89" t="n">
        <v>0</v>
      </c>
      <c r="I89">
        <f>Sparta!Y91</f>
        <v/>
      </c>
      <c r="K89">
        <f>Sparta!Z91</f>
        <v/>
      </c>
      <c r="M89" t="n">
        <v>20</v>
      </c>
      <c r="AV89" t="inlineStr">
        <is>
          <t>Default</t>
        </is>
      </c>
      <c r="AW89" t="inlineStr">
        <is>
          <t>Default</t>
        </is>
      </c>
    </row>
    <row r="90" hidden="1">
      <c r="A90" t="n">
        <v>134</v>
      </c>
      <c r="B90" t="inlineStr">
        <is>
          <t>SPARTA Tactical Mod Growth OEF</t>
        </is>
      </c>
      <c r="C90" t="inlineStr">
        <is>
          <t>1</t>
        </is>
      </c>
      <c r="D90" t="inlineStr">
        <is>
          <t>false</t>
        </is>
      </c>
      <c r="E90" t="inlineStr">
        <is>
          <t>false</t>
        </is>
      </c>
      <c r="G90" t="n">
        <v>0</v>
      </c>
      <c r="I90">
        <f>Sparta!Y92</f>
        <v/>
      </c>
      <c r="K90">
        <f>Sparta!Z92</f>
        <v/>
      </c>
      <c r="M90" t="n">
        <v>20</v>
      </c>
      <c r="AV90" t="inlineStr">
        <is>
          <t>Default</t>
        </is>
      </c>
      <c r="AW90" t="inlineStr">
        <is>
          <t>Default</t>
        </is>
      </c>
    </row>
    <row r="91" hidden="1">
      <c r="A91" t="n">
        <v>134</v>
      </c>
      <c r="B91" t="inlineStr">
        <is>
          <t>SPARTA Tactical Mod Growth OEF</t>
        </is>
      </c>
      <c r="C91" t="inlineStr">
        <is>
          <t>1</t>
        </is>
      </c>
      <c r="D91" t="inlineStr">
        <is>
          <t>false</t>
        </is>
      </c>
      <c r="E91" t="inlineStr">
        <is>
          <t>false</t>
        </is>
      </c>
      <c r="G91" t="n">
        <v>0</v>
      </c>
      <c r="I91">
        <f>Sparta!Y93</f>
        <v/>
      </c>
      <c r="K91">
        <f>Sparta!Z93</f>
        <v/>
      </c>
      <c r="M91" t="n">
        <v>20</v>
      </c>
      <c r="AV91" t="inlineStr">
        <is>
          <t>Default</t>
        </is>
      </c>
      <c r="AW91" t="inlineStr">
        <is>
          <t>Default</t>
        </is>
      </c>
    </row>
    <row r="92" hidden="1">
      <c r="A92" t="n">
        <v>134</v>
      </c>
      <c r="B92" t="inlineStr">
        <is>
          <t>SPARTA Tactical Mod Growth OEF</t>
        </is>
      </c>
      <c r="C92" t="inlineStr">
        <is>
          <t>1</t>
        </is>
      </c>
      <c r="D92" t="inlineStr">
        <is>
          <t>false</t>
        </is>
      </c>
      <c r="E92" t="inlineStr">
        <is>
          <t>false</t>
        </is>
      </c>
      <c r="G92" t="n">
        <v>0</v>
      </c>
      <c r="I92">
        <f>Sparta!Y94</f>
        <v/>
      </c>
      <c r="K92">
        <f>Sparta!Z94</f>
        <v/>
      </c>
      <c r="M92" t="n">
        <v>20</v>
      </c>
      <c r="AV92" t="inlineStr">
        <is>
          <t>Default</t>
        </is>
      </c>
      <c r="AW92" t="inlineStr">
        <is>
          <t>Default</t>
        </is>
      </c>
    </row>
    <row r="93" hidden="1">
      <c r="A93" t="n">
        <v>134</v>
      </c>
      <c r="B93" t="inlineStr">
        <is>
          <t>SPARTA Tactical Mod Growth OEF</t>
        </is>
      </c>
      <c r="C93" t="inlineStr">
        <is>
          <t>1</t>
        </is>
      </c>
      <c r="D93" t="inlineStr">
        <is>
          <t>false</t>
        </is>
      </c>
      <c r="E93" t="inlineStr">
        <is>
          <t>false</t>
        </is>
      </c>
      <c r="G93" t="n">
        <v>0</v>
      </c>
      <c r="I93">
        <f>Sparta!Y95</f>
        <v/>
      </c>
      <c r="K93">
        <f>Sparta!Z95</f>
        <v/>
      </c>
      <c r="M93" t="n">
        <v>20</v>
      </c>
      <c r="AV93" t="inlineStr">
        <is>
          <t>Default</t>
        </is>
      </c>
      <c r="AW93" t="inlineStr">
        <is>
          <t>Default</t>
        </is>
      </c>
    </row>
    <row r="94" hidden="1">
      <c r="A94" t="n">
        <v>134</v>
      </c>
      <c r="B94" t="inlineStr">
        <is>
          <t>SPARTA Tactical Mod Growth OEF</t>
        </is>
      </c>
      <c r="C94" t="inlineStr">
        <is>
          <t>1</t>
        </is>
      </c>
      <c r="D94" t="inlineStr">
        <is>
          <t>false</t>
        </is>
      </c>
      <c r="E94" t="inlineStr">
        <is>
          <t>false</t>
        </is>
      </c>
      <c r="G94" t="n">
        <v>0</v>
      </c>
      <c r="I94">
        <f>Sparta!Y96</f>
        <v/>
      </c>
      <c r="K94">
        <f>Sparta!Z96</f>
        <v/>
      </c>
      <c r="M94" t="n">
        <v>20</v>
      </c>
      <c r="AV94" t="inlineStr">
        <is>
          <t>Default</t>
        </is>
      </c>
      <c r="AW94" t="inlineStr">
        <is>
          <t>Default</t>
        </is>
      </c>
    </row>
    <row r="95" hidden="1">
      <c r="A95" t="n">
        <v>134</v>
      </c>
      <c r="B95" t="inlineStr">
        <is>
          <t>SPARTA Tactical Mod Growth OEF</t>
        </is>
      </c>
      <c r="C95" t="inlineStr">
        <is>
          <t>1</t>
        </is>
      </c>
      <c r="D95" t="inlineStr">
        <is>
          <t>false</t>
        </is>
      </c>
      <c r="E95" t="inlineStr">
        <is>
          <t>false</t>
        </is>
      </c>
      <c r="G95" t="n">
        <v>0</v>
      </c>
      <c r="I95">
        <f>Sparta!Y97</f>
        <v/>
      </c>
      <c r="K95">
        <f>Sparta!Z97</f>
        <v/>
      </c>
      <c r="M95" t="n">
        <v>20</v>
      </c>
      <c r="AV95" t="inlineStr">
        <is>
          <t>Default</t>
        </is>
      </c>
      <c r="AW95" t="inlineStr">
        <is>
          <t>Default</t>
        </is>
      </c>
    </row>
    <row r="96" hidden="1">
      <c r="A96" t="n">
        <v>134</v>
      </c>
      <c r="B96" t="inlineStr">
        <is>
          <t>SPARTA Tactical Mod Growth OEF</t>
        </is>
      </c>
      <c r="C96" t="inlineStr">
        <is>
          <t>1</t>
        </is>
      </c>
      <c r="D96" t="inlineStr">
        <is>
          <t>false</t>
        </is>
      </c>
      <c r="E96" t="inlineStr">
        <is>
          <t>false</t>
        </is>
      </c>
      <c r="G96" t="n">
        <v>0</v>
      </c>
      <c r="I96">
        <f>Sparta!Y98</f>
        <v/>
      </c>
      <c r="K96">
        <f>Sparta!Z98</f>
        <v/>
      </c>
      <c r="M96" t="n">
        <v>20</v>
      </c>
      <c r="AV96" t="inlineStr">
        <is>
          <t>Default</t>
        </is>
      </c>
      <c r="AW96" t="inlineStr">
        <is>
          <t>Default</t>
        </is>
      </c>
    </row>
    <row r="97" hidden="1">
      <c r="A97" t="n">
        <v>134</v>
      </c>
      <c r="B97" t="inlineStr">
        <is>
          <t>SPARTA Tactical Mod Growth OEF</t>
        </is>
      </c>
      <c r="C97" t="inlineStr">
        <is>
          <t>1</t>
        </is>
      </c>
      <c r="D97" t="inlineStr">
        <is>
          <t>false</t>
        </is>
      </c>
      <c r="E97" t="inlineStr">
        <is>
          <t>false</t>
        </is>
      </c>
      <c r="G97" t="n">
        <v>0</v>
      </c>
      <c r="I97">
        <f>Sparta!Y99</f>
        <v/>
      </c>
      <c r="K97">
        <f>Sparta!Z99</f>
        <v/>
      </c>
      <c r="M97" t="n">
        <v>20</v>
      </c>
      <c r="AV97" t="inlineStr">
        <is>
          <t>Default</t>
        </is>
      </c>
      <c r="AW97" t="inlineStr">
        <is>
          <t>Default</t>
        </is>
      </c>
    </row>
    <row r="98" hidden="1">
      <c r="A98" t="n">
        <v>134</v>
      </c>
      <c r="B98" t="inlineStr">
        <is>
          <t>SPARTA Tactical Mod Growth OEF</t>
        </is>
      </c>
      <c r="C98" t="inlineStr">
        <is>
          <t>1</t>
        </is>
      </c>
      <c r="D98" t="inlineStr">
        <is>
          <t>false</t>
        </is>
      </c>
      <c r="E98" t="inlineStr">
        <is>
          <t>false</t>
        </is>
      </c>
      <c r="G98" t="n">
        <v>0</v>
      </c>
      <c r="I98">
        <f>Sparta!Y100</f>
        <v/>
      </c>
      <c r="K98">
        <f>Sparta!Z100</f>
        <v/>
      </c>
      <c r="M98" t="n">
        <v>20</v>
      </c>
      <c r="AV98" t="inlineStr">
        <is>
          <t>Default</t>
        </is>
      </c>
      <c r="AW98" t="inlineStr">
        <is>
          <t>Default</t>
        </is>
      </c>
    </row>
    <row r="99" hidden="1">
      <c r="A99" t="n">
        <v>134</v>
      </c>
      <c r="B99" t="inlineStr">
        <is>
          <t>SPARTA Tactical Mod Growth OEF</t>
        </is>
      </c>
      <c r="C99" t="inlineStr">
        <is>
          <t>1</t>
        </is>
      </c>
      <c r="D99" t="inlineStr">
        <is>
          <t>false</t>
        </is>
      </c>
      <c r="E99" t="inlineStr">
        <is>
          <t>false</t>
        </is>
      </c>
      <c r="G99" t="n">
        <v>0</v>
      </c>
      <c r="I99">
        <f>Sparta!Y101</f>
        <v/>
      </c>
      <c r="K99">
        <f>Sparta!Z101</f>
        <v/>
      </c>
      <c r="M99" t="n">
        <v>20</v>
      </c>
      <c r="AV99" t="inlineStr">
        <is>
          <t>Default</t>
        </is>
      </c>
      <c r="AW99" t="inlineStr">
        <is>
          <t>Default</t>
        </is>
      </c>
    </row>
    <row r="100" hidden="1">
      <c r="A100" t="n">
        <v>134</v>
      </c>
      <c r="B100" t="inlineStr">
        <is>
          <t>SPARTA Tactical Mod Growth OEF</t>
        </is>
      </c>
      <c r="C100" t="inlineStr">
        <is>
          <t>1</t>
        </is>
      </c>
      <c r="D100" t="inlineStr">
        <is>
          <t>false</t>
        </is>
      </c>
      <c r="E100" t="inlineStr">
        <is>
          <t>false</t>
        </is>
      </c>
      <c r="G100" t="n">
        <v>0</v>
      </c>
      <c r="I100">
        <f>Sparta!Y102</f>
        <v/>
      </c>
      <c r="K100">
        <f>Sparta!Z102</f>
        <v/>
      </c>
      <c r="M100" t="n">
        <v>20</v>
      </c>
      <c r="AV100" t="inlineStr">
        <is>
          <t>Default</t>
        </is>
      </c>
      <c r="AW100" t="inlineStr">
        <is>
          <t>Default</t>
        </is>
      </c>
    </row>
    <row r="101" hidden="1">
      <c r="A101" t="n">
        <v>134</v>
      </c>
      <c r="B101" t="inlineStr">
        <is>
          <t>SPARTA Tactical Mod Growth OEF</t>
        </is>
      </c>
      <c r="C101" t="inlineStr">
        <is>
          <t>1</t>
        </is>
      </c>
      <c r="D101" t="inlineStr">
        <is>
          <t>false</t>
        </is>
      </c>
      <c r="E101" t="inlineStr">
        <is>
          <t>false</t>
        </is>
      </c>
      <c r="G101" t="n">
        <v>0</v>
      </c>
      <c r="I101">
        <f>Sparta!Y103</f>
        <v/>
      </c>
      <c r="K101">
        <f>Sparta!Z103</f>
        <v/>
      </c>
      <c r="M101" t="n">
        <v>20</v>
      </c>
      <c r="AV101" t="inlineStr">
        <is>
          <t>Default</t>
        </is>
      </c>
      <c r="AW101" t="inlineStr">
        <is>
          <t>Default</t>
        </is>
      </c>
    </row>
    <row r="102" hidden="1">
      <c r="A102" t="n">
        <v>134</v>
      </c>
      <c r="B102" t="inlineStr">
        <is>
          <t>SPARTA Tactical Mod Growth OEF</t>
        </is>
      </c>
      <c r="C102" t="inlineStr">
        <is>
          <t>1</t>
        </is>
      </c>
      <c r="D102" t="inlineStr">
        <is>
          <t>false</t>
        </is>
      </c>
      <c r="E102" t="inlineStr">
        <is>
          <t>false</t>
        </is>
      </c>
      <c r="G102" t="n">
        <v>0</v>
      </c>
      <c r="I102">
        <f>Sparta!Y104</f>
        <v/>
      </c>
      <c r="K102">
        <f>Sparta!Z104</f>
        <v/>
      </c>
      <c r="M102" t="n">
        <v>20</v>
      </c>
      <c r="AV102" t="inlineStr">
        <is>
          <t>Default</t>
        </is>
      </c>
      <c r="AW102" t="inlineStr">
        <is>
          <t>Default</t>
        </is>
      </c>
    </row>
    <row r="103" hidden="1">
      <c r="A103" t="n">
        <v>134</v>
      </c>
      <c r="B103" t="inlineStr">
        <is>
          <t>SPARTA Tactical Mod Growth OEF</t>
        </is>
      </c>
      <c r="C103" t="inlineStr">
        <is>
          <t>1</t>
        </is>
      </c>
      <c r="D103" t="inlineStr">
        <is>
          <t>false</t>
        </is>
      </c>
      <c r="E103" t="inlineStr">
        <is>
          <t>false</t>
        </is>
      </c>
      <c r="G103" t="n">
        <v>0</v>
      </c>
      <c r="I103">
        <f>Sparta!Y105</f>
        <v/>
      </c>
      <c r="K103">
        <f>Sparta!Z105</f>
        <v/>
      </c>
      <c r="M103" t="n">
        <v>20</v>
      </c>
      <c r="AV103" t="inlineStr">
        <is>
          <t>Default</t>
        </is>
      </c>
      <c r="AW103" t="inlineStr">
        <is>
          <t>Default</t>
        </is>
      </c>
    </row>
    <row r="104" hidden="1">
      <c r="A104" t="n">
        <v>134</v>
      </c>
      <c r="B104" t="inlineStr">
        <is>
          <t>SPARTA Tactical Mod Growth OEF</t>
        </is>
      </c>
      <c r="C104" t="inlineStr">
        <is>
          <t>1</t>
        </is>
      </c>
      <c r="D104" t="inlineStr">
        <is>
          <t>false</t>
        </is>
      </c>
      <c r="E104" t="inlineStr">
        <is>
          <t>false</t>
        </is>
      </c>
      <c r="G104" t="n">
        <v>0</v>
      </c>
      <c r="I104">
        <f>Sparta!Y106</f>
        <v/>
      </c>
      <c r="K104">
        <f>Sparta!Z106</f>
        <v/>
      </c>
      <c r="M104" t="n">
        <v>20</v>
      </c>
      <c r="AV104" t="inlineStr">
        <is>
          <t>Default</t>
        </is>
      </c>
      <c r="AW104" t="inlineStr">
        <is>
          <t>Default</t>
        </is>
      </c>
    </row>
    <row r="105" hidden="1">
      <c r="A105" t="n">
        <v>134</v>
      </c>
      <c r="B105" t="inlineStr">
        <is>
          <t>SPARTA Tactical Mod Growth OEF</t>
        </is>
      </c>
      <c r="C105" t="inlineStr">
        <is>
          <t>1</t>
        </is>
      </c>
      <c r="D105" t="inlineStr">
        <is>
          <t>false</t>
        </is>
      </c>
      <c r="E105" t="inlineStr">
        <is>
          <t>false</t>
        </is>
      </c>
      <c r="G105" t="n">
        <v>0</v>
      </c>
      <c r="I105">
        <f>Sparta!Y107</f>
        <v/>
      </c>
      <c r="K105">
        <f>Sparta!Z107</f>
        <v/>
      </c>
      <c r="M105" t="n">
        <v>20</v>
      </c>
      <c r="AV105" t="inlineStr">
        <is>
          <t>Default</t>
        </is>
      </c>
      <c r="AW105" t="inlineStr">
        <is>
          <t>Default</t>
        </is>
      </c>
    </row>
    <row r="106" hidden="1">
      <c r="A106" t="n">
        <v>134</v>
      </c>
      <c r="B106" t="inlineStr">
        <is>
          <t>SPARTA Tactical Mod Growth OEF</t>
        </is>
      </c>
      <c r="C106" t="inlineStr">
        <is>
          <t>1</t>
        </is>
      </c>
      <c r="D106" t="inlineStr">
        <is>
          <t>false</t>
        </is>
      </c>
      <c r="E106" t="inlineStr">
        <is>
          <t>false</t>
        </is>
      </c>
      <c r="G106" t="n">
        <v>0</v>
      </c>
      <c r="I106">
        <f>Sparta!Y108</f>
        <v/>
      </c>
      <c r="K106">
        <f>Sparta!Z108</f>
        <v/>
      </c>
      <c r="M106" t="n">
        <v>20</v>
      </c>
      <c r="AV106" t="inlineStr">
        <is>
          <t>Default</t>
        </is>
      </c>
      <c r="AW106" t="inlineStr">
        <is>
          <t>Default</t>
        </is>
      </c>
    </row>
    <row r="107" hidden="1">
      <c r="A107" t="n">
        <v>134</v>
      </c>
      <c r="B107" t="inlineStr">
        <is>
          <t>SPARTA Tactical Mod Growth OEF</t>
        </is>
      </c>
      <c r="C107" t="inlineStr">
        <is>
          <t>1</t>
        </is>
      </c>
      <c r="D107" t="inlineStr">
        <is>
          <t>false</t>
        </is>
      </c>
      <c r="E107" t="inlineStr">
        <is>
          <t>false</t>
        </is>
      </c>
      <c r="G107" t="n">
        <v>0</v>
      </c>
      <c r="I107">
        <f>Sparta!Y109</f>
        <v/>
      </c>
      <c r="K107">
        <f>Sparta!Z109</f>
        <v/>
      </c>
      <c r="M107" t="n">
        <v>20</v>
      </c>
      <c r="AV107" t="inlineStr">
        <is>
          <t>Default</t>
        </is>
      </c>
      <c r="AW107" t="inlineStr">
        <is>
          <t>Default</t>
        </is>
      </c>
    </row>
    <row r="108" hidden="1">
      <c r="A108" t="n">
        <v>134</v>
      </c>
      <c r="B108" t="inlineStr">
        <is>
          <t>SPARTA Tactical Mod Growth OEF</t>
        </is>
      </c>
      <c r="C108" t="inlineStr">
        <is>
          <t>1</t>
        </is>
      </c>
      <c r="D108" t="inlineStr">
        <is>
          <t>false</t>
        </is>
      </c>
      <c r="E108" t="inlineStr">
        <is>
          <t>false</t>
        </is>
      </c>
      <c r="G108" t="n">
        <v>0</v>
      </c>
      <c r="I108">
        <f>Sparta!Y110</f>
        <v/>
      </c>
      <c r="K108">
        <f>Sparta!Z110</f>
        <v/>
      </c>
      <c r="M108" t="n">
        <v>20</v>
      </c>
      <c r="AV108" t="inlineStr">
        <is>
          <t>Default</t>
        </is>
      </c>
      <c r="AW108" t="inlineStr">
        <is>
          <t>Default</t>
        </is>
      </c>
    </row>
    <row r="109" hidden="1">
      <c r="A109" t="n">
        <v>134</v>
      </c>
      <c r="B109" t="inlineStr">
        <is>
          <t>SPARTA Tactical Mod Growth OEF</t>
        </is>
      </c>
      <c r="C109" t="inlineStr">
        <is>
          <t>1</t>
        </is>
      </c>
      <c r="D109" t="inlineStr">
        <is>
          <t>false</t>
        </is>
      </c>
      <c r="E109" t="inlineStr">
        <is>
          <t>false</t>
        </is>
      </c>
      <c r="G109" t="n">
        <v>0</v>
      </c>
      <c r="I109">
        <f>Sparta!Y111</f>
        <v/>
      </c>
      <c r="K109">
        <f>Sparta!Z111</f>
        <v/>
      </c>
      <c r="M109" t="n">
        <v>20</v>
      </c>
      <c r="AV109" t="inlineStr">
        <is>
          <t>Default</t>
        </is>
      </c>
      <c r="AW109" t="inlineStr">
        <is>
          <t>Default</t>
        </is>
      </c>
    </row>
    <row r="110" hidden="1">
      <c r="A110" t="n">
        <v>134</v>
      </c>
      <c r="B110" t="inlineStr">
        <is>
          <t>SPARTA Tactical Mod Growth OEF</t>
        </is>
      </c>
      <c r="C110" t="inlineStr">
        <is>
          <t>1</t>
        </is>
      </c>
      <c r="D110" t="inlineStr">
        <is>
          <t>false</t>
        </is>
      </c>
      <c r="E110" t="inlineStr">
        <is>
          <t>false</t>
        </is>
      </c>
      <c r="G110" t="n">
        <v>0</v>
      </c>
      <c r="I110">
        <f>Sparta!Y112</f>
        <v/>
      </c>
      <c r="K110">
        <f>Sparta!Z112</f>
        <v/>
      </c>
      <c r="M110" t="n">
        <v>20</v>
      </c>
      <c r="AV110" t="inlineStr">
        <is>
          <t>Default</t>
        </is>
      </c>
      <c r="AW110" t="inlineStr">
        <is>
          <t>Default</t>
        </is>
      </c>
    </row>
    <row r="111" hidden="1">
      <c r="A111" t="n">
        <v>134</v>
      </c>
      <c r="B111" t="inlineStr">
        <is>
          <t>SPARTA Tactical Mod Growth OEF</t>
        </is>
      </c>
      <c r="C111" t="inlineStr">
        <is>
          <t>1</t>
        </is>
      </c>
      <c r="D111" t="inlineStr">
        <is>
          <t>false</t>
        </is>
      </c>
      <c r="E111" t="inlineStr">
        <is>
          <t>false</t>
        </is>
      </c>
      <c r="G111" t="n">
        <v>0</v>
      </c>
      <c r="I111">
        <f>Sparta!Y113</f>
        <v/>
      </c>
      <c r="K111">
        <f>Sparta!Z113</f>
        <v/>
      </c>
      <c r="M111" t="n">
        <v>20</v>
      </c>
      <c r="AV111" t="inlineStr">
        <is>
          <t>Default</t>
        </is>
      </c>
      <c r="AW111" t="inlineStr">
        <is>
          <t>Default</t>
        </is>
      </c>
    </row>
    <row r="112" hidden="1">
      <c r="A112" t="n">
        <v>134</v>
      </c>
      <c r="B112" t="inlineStr">
        <is>
          <t>SPARTA Tactical Mod Growth OEF</t>
        </is>
      </c>
      <c r="C112" t="inlineStr">
        <is>
          <t>1</t>
        </is>
      </c>
      <c r="D112" t="inlineStr">
        <is>
          <t>false</t>
        </is>
      </c>
      <c r="E112" t="inlineStr">
        <is>
          <t>false</t>
        </is>
      </c>
      <c r="G112" t="n">
        <v>0</v>
      </c>
      <c r="I112">
        <f>Sparta!Y114</f>
        <v/>
      </c>
      <c r="K112">
        <f>Sparta!Z114</f>
        <v/>
      </c>
      <c r="M112" t="n">
        <v>20</v>
      </c>
      <c r="AV112" t="inlineStr">
        <is>
          <t>Default</t>
        </is>
      </c>
      <c r="AW112" t="inlineStr">
        <is>
          <t>Default</t>
        </is>
      </c>
    </row>
    <row r="113" hidden="1">
      <c r="A113" t="n">
        <v>134</v>
      </c>
      <c r="B113" t="inlineStr">
        <is>
          <t>SPARTA Tactical Mod Growth OEF</t>
        </is>
      </c>
      <c r="C113" t="inlineStr">
        <is>
          <t>1</t>
        </is>
      </c>
      <c r="D113" t="inlineStr">
        <is>
          <t>false</t>
        </is>
      </c>
      <c r="E113" t="inlineStr">
        <is>
          <t>false</t>
        </is>
      </c>
      <c r="G113" t="n">
        <v>0</v>
      </c>
      <c r="I113">
        <f>Sparta!Y115</f>
        <v/>
      </c>
      <c r="K113">
        <f>Sparta!Z115</f>
        <v/>
      </c>
      <c r="M113" t="n">
        <v>20</v>
      </c>
      <c r="AV113" t="inlineStr">
        <is>
          <t>Default</t>
        </is>
      </c>
      <c r="AW113" t="inlineStr">
        <is>
          <t>Default</t>
        </is>
      </c>
    </row>
    <row r="114" hidden="1">
      <c r="A114" t="n">
        <v>134</v>
      </c>
      <c r="B114" t="inlineStr">
        <is>
          <t>SPARTA Tactical Mod Growth OEF</t>
        </is>
      </c>
      <c r="C114" t="inlineStr">
        <is>
          <t>1</t>
        </is>
      </c>
      <c r="D114" t="inlineStr">
        <is>
          <t>false</t>
        </is>
      </c>
      <c r="E114" t="inlineStr">
        <is>
          <t>false</t>
        </is>
      </c>
      <c r="G114" t="n">
        <v>0</v>
      </c>
      <c r="I114">
        <f>Sparta!Y116</f>
        <v/>
      </c>
      <c r="K114">
        <f>Sparta!Z116</f>
        <v/>
      </c>
      <c r="M114" t="n">
        <v>20</v>
      </c>
      <c r="AV114" t="inlineStr">
        <is>
          <t>Default</t>
        </is>
      </c>
      <c r="AW114" t="inlineStr">
        <is>
          <t>Default</t>
        </is>
      </c>
    </row>
    <row r="115" hidden="1">
      <c r="A115" t="n">
        <v>134</v>
      </c>
      <c r="B115" t="inlineStr">
        <is>
          <t>SPARTA Tactical Mod Growth OEF</t>
        </is>
      </c>
      <c r="C115" t="inlineStr">
        <is>
          <t>1</t>
        </is>
      </c>
      <c r="D115" t="inlineStr">
        <is>
          <t>false</t>
        </is>
      </c>
      <c r="E115" t="inlineStr">
        <is>
          <t>false</t>
        </is>
      </c>
      <c r="G115" t="n">
        <v>0</v>
      </c>
      <c r="I115">
        <f>Sparta!Y117</f>
        <v/>
      </c>
      <c r="K115">
        <f>Sparta!Z117</f>
        <v/>
      </c>
      <c r="M115" t="n">
        <v>20</v>
      </c>
      <c r="AV115" t="inlineStr">
        <is>
          <t>Default</t>
        </is>
      </c>
      <c r="AW115" t="inlineStr">
        <is>
          <t>Default</t>
        </is>
      </c>
    </row>
    <row r="116" hidden="1">
      <c r="A116" t="n">
        <v>135</v>
      </c>
      <c r="B116" t="inlineStr">
        <is>
          <t>SPARTA Tactical Growth OEF</t>
        </is>
      </c>
      <c r="C116" t="inlineStr">
        <is>
          <t>1</t>
        </is>
      </c>
      <c r="D116" t="inlineStr">
        <is>
          <t>false</t>
        </is>
      </c>
      <c r="E116" t="inlineStr">
        <is>
          <t>false</t>
        </is>
      </c>
      <c r="G116" t="n">
        <v>0</v>
      </c>
      <c r="I116" t="inlineStr">
        <is>
          <t>CUSTODIAL_CASH</t>
        </is>
      </c>
      <c r="K116">
        <f>100-SUM(K117:K229)</f>
        <v/>
      </c>
      <c r="M116" t="n">
        <v>20</v>
      </c>
      <c r="AV116" t="inlineStr">
        <is>
          <t>Default</t>
        </is>
      </c>
      <c r="AW116" t="inlineStr">
        <is>
          <t>Default</t>
        </is>
      </c>
    </row>
    <row r="117" hidden="1">
      <c r="A117" t="n">
        <v>135</v>
      </c>
      <c r="B117" t="inlineStr">
        <is>
          <t>SPARTA Tactical Growth OEF</t>
        </is>
      </c>
      <c r="C117" t="inlineStr">
        <is>
          <t>1</t>
        </is>
      </c>
      <c r="D117" t="inlineStr">
        <is>
          <t>false</t>
        </is>
      </c>
      <c r="E117" t="inlineStr">
        <is>
          <t>false</t>
        </is>
      </c>
      <c r="G117" t="n">
        <v>0</v>
      </c>
      <c r="I117">
        <f>Sparta!S5</f>
        <v/>
      </c>
      <c r="K117">
        <f>Sparta!T5</f>
        <v/>
      </c>
      <c r="M117" t="n">
        <v>20</v>
      </c>
      <c r="AV117" t="inlineStr">
        <is>
          <t>Default</t>
        </is>
      </c>
      <c r="AW117" t="inlineStr">
        <is>
          <t>Default</t>
        </is>
      </c>
    </row>
    <row r="118" hidden="1">
      <c r="A118" t="n">
        <v>135</v>
      </c>
      <c r="B118" t="inlineStr">
        <is>
          <t>SPARTA Tactical Growth OEF</t>
        </is>
      </c>
      <c r="C118" t="inlineStr">
        <is>
          <t>1</t>
        </is>
      </c>
      <c r="D118" t="inlineStr">
        <is>
          <t>false</t>
        </is>
      </c>
      <c r="E118" t="inlineStr">
        <is>
          <t>false</t>
        </is>
      </c>
      <c r="G118" t="n">
        <v>0</v>
      </c>
      <c r="I118">
        <f>Sparta!S6</f>
        <v/>
      </c>
      <c r="K118">
        <f>Sparta!T6</f>
        <v/>
      </c>
      <c r="M118" t="n">
        <v>20</v>
      </c>
      <c r="AV118" t="inlineStr">
        <is>
          <t>Default</t>
        </is>
      </c>
      <c r="AW118" t="inlineStr">
        <is>
          <t>Default</t>
        </is>
      </c>
    </row>
    <row r="119" hidden="1">
      <c r="A119" t="n">
        <v>135</v>
      </c>
      <c r="B119" t="inlineStr">
        <is>
          <t>SPARTA Tactical Growth OEF</t>
        </is>
      </c>
      <c r="C119" t="inlineStr">
        <is>
          <t>1</t>
        </is>
      </c>
      <c r="D119" t="inlineStr">
        <is>
          <t>false</t>
        </is>
      </c>
      <c r="E119" t="inlineStr">
        <is>
          <t>false</t>
        </is>
      </c>
      <c r="G119" t="n">
        <v>0</v>
      </c>
      <c r="I119">
        <f>Sparta!S7</f>
        <v/>
      </c>
      <c r="K119">
        <f>Sparta!T7</f>
        <v/>
      </c>
      <c r="M119" t="n">
        <v>20</v>
      </c>
      <c r="AV119" t="inlineStr">
        <is>
          <t>Default</t>
        </is>
      </c>
      <c r="AW119" t="inlineStr">
        <is>
          <t>Default</t>
        </is>
      </c>
    </row>
    <row r="120" hidden="1">
      <c r="A120" t="n">
        <v>135</v>
      </c>
      <c r="B120" t="inlineStr">
        <is>
          <t>SPARTA Tactical Growth OEF</t>
        </is>
      </c>
      <c r="C120" t="inlineStr">
        <is>
          <t>1</t>
        </is>
      </c>
      <c r="D120" t="inlineStr">
        <is>
          <t>false</t>
        </is>
      </c>
      <c r="E120" t="inlineStr">
        <is>
          <t>false</t>
        </is>
      </c>
      <c r="G120" t="n">
        <v>0</v>
      </c>
      <c r="I120">
        <f>Sparta!S8</f>
        <v/>
      </c>
      <c r="K120">
        <f>Sparta!T8</f>
        <v/>
      </c>
      <c r="M120" t="n">
        <v>20</v>
      </c>
      <c r="AV120" t="inlineStr">
        <is>
          <t>Default</t>
        </is>
      </c>
      <c r="AW120" t="inlineStr">
        <is>
          <t>Default</t>
        </is>
      </c>
    </row>
    <row r="121" hidden="1">
      <c r="A121" t="n">
        <v>135</v>
      </c>
      <c r="B121" t="inlineStr">
        <is>
          <t>SPARTA Tactical Growth OEF</t>
        </is>
      </c>
      <c r="C121" t="inlineStr">
        <is>
          <t>1</t>
        </is>
      </c>
      <c r="D121" t="inlineStr">
        <is>
          <t>false</t>
        </is>
      </c>
      <c r="E121" t="inlineStr">
        <is>
          <t>false</t>
        </is>
      </c>
      <c r="G121" t="n">
        <v>0</v>
      </c>
      <c r="I121">
        <f>Sparta!S9</f>
        <v/>
      </c>
      <c r="K121">
        <f>Sparta!T9</f>
        <v/>
      </c>
      <c r="M121" t="n">
        <v>20</v>
      </c>
      <c r="AV121" t="inlineStr">
        <is>
          <t>Default</t>
        </is>
      </c>
      <c r="AW121" t="inlineStr">
        <is>
          <t>Default</t>
        </is>
      </c>
    </row>
    <row r="122" hidden="1">
      <c r="A122" t="n">
        <v>135</v>
      </c>
      <c r="B122" t="inlineStr">
        <is>
          <t>SPARTA Tactical Growth OEF</t>
        </is>
      </c>
      <c r="C122" t="inlineStr">
        <is>
          <t>1</t>
        </is>
      </c>
      <c r="D122" t="inlineStr">
        <is>
          <t>false</t>
        </is>
      </c>
      <c r="E122" t="inlineStr">
        <is>
          <t>false</t>
        </is>
      </c>
      <c r="G122" t="n">
        <v>0</v>
      </c>
      <c r="I122">
        <f>Sparta!S10</f>
        <v/>
      </c>
      <c r="K122">
        <f>Sparta!T10</f>
        <v/>
      </c>
      <c r="M122" t="n">
        <v>20</v>
      </c>
      <c r="AV122" t="inlineStr">
        <is>
          <t>Default</t>
        </is>
      </c>
      <c r="AW122" t="inlineStr">
        <is>
          <t>Default</t>
        </is>
      </c>
    </row>
    <row r="123" hidden="1">
      <c r="A123" t="n">
        <v>135</v>
      </c>
      <c r="B123" t="inlineStr">
        <is>
          <t>SPARTA Tactical Growth OEF</t>
        </is>
      </c>
      <c r="C123" t="inlineStr">
        <is>
          <t>1</t>
        </is>
      </c>
      <c r="D123" t="inlineStr">
        <is>
          <t>false</t>
        </is>
      </c>
      <c r="E123" t="inlineStr">
        <is>
          <t>false</t>
        </is>
      </c>
      <c r="G123" t="n">
        <v>0</v>
      </c>
      <c r="I123">
        <f>Sparta!S11</f>
        <v/>
      </c>
      <c r="K123">
        <f>Sparta!T11</f>
        <v/>
      </c>
      <c r="M123" t="n">
        <v>20</v>
      </c>
      <c r="AV123" t="inlineStr">
        <is>
          <t>Default</t>
        </is>
      </c>
      <c r="AW123" t="inlineStr">
        <is>
          <t>Default</t>
        </is>
      </c>
    </row>
    <row r="124" hidden="1">
      <c r="A124" t="n">
        <v>135</v>
      </c>
      <c r="B124" t="inlineStr">
        <is>
          <t>SPARTA Tactical Growth OEF</t>
        </is>
      </c>
      <c r="C124" t="inlineStr">
        <is>
          <t>1</t>
        </is>
      </c>
      <c r="D124" t="inlineStr">
        <is>
          <t>false</t>
        </is>
      </c>
      <c r="E124" t="inlineStr">
        <is>
          <t>false</t>
        </is>
      </c>
      <c r="G124" t="n">
        <v>0</v>
      </c>
      <c r="I124">
        <f>Sparta!S12</f>
        <v/>
      </c>
      <c r="K124">
        <f>Sparta!T12</f>
        <v/>
      </c>
      <c r="M124" t="n">
        <v>20</v>
      </c>
      <c r="AV124" t="inlineStr">
        <is>
          <t>Default</t>
        </is>
      </c>
      <c r="AW124" t="inlineStr">
        <is>
          <t>Default</t>
        </is>
      </c>
    </row>
    <row r="125" hidden="1">
      <c r="A125" t="n">
        <v>135</v>
      </c>
      <c r="B125" t="inlineStr">
        <is>
          <t>SPARTA Tactical Growth OEF</t>
        </is>
      </c>
      <c r="C125" t="inlineStr">
        <is>
          <t>1</t>
        </is>
      </c>
      <c r="D125" t="inlineStr">
        <is>
          <t>false</t>
        </is>
      </c>
      <c r="E125" t="inlineStr">
        <is>
          <t>false</t>
        </is>
      </c>
      <c r="G125" t="n">
        <v>0</v>
      </c>
      <c r="I125">
        <f>Sparta!S13</f>
        <v/>
      </c>
      <c r="K125">
        <f>Sparta!T13</f>
        <v/>
      </c>
      <c r="M125" t="n">
        <v>20</v>
      </c>
      <c r="AV125" t="inlineStr">
        <is>
          <t>Default</t>
        </is>
      </c>
      <c r="AW125" t="inlineStr">
        <is>
          <t>Default</t>
        </is>
      </c>
    </row>
    <row r="126" hidden="1">
      <c r="A126" t="n">
        <v>135</v>
      </c>
      <c r="B126" t="inlineStr">
        <is>
          <t>SPARTA Tactical Growth OEF</t>
        </is>
      </c>
      <c r="C126" t="inlineStr">
        <is>
          <t>1</t>
        </is>
      </c>
      <c r="D126" t="inlineStr">
        <is>
          <t>false</t>
        </is>
      </c>
      <c r="E126" t="inlineStr">
        <is>
          <t>false</t>
        </is>
      </c>
      <c r="G126" t="n">
        <v>0</v>
      </c>
      <c r="I126">
        <f>Sparta!S14</f>
        <v/>
      </c>
      <c r="K126">
        <f>Sparta!T14</f>
        <v/>
      </c>
      <c r="M126" t="n">
        <v>20</v>
      </c>
      <c r="AV126" t="inlineStr">
        <is>
          <t>Default</t>
        </is>
      </c>
      <c r="AW126" t="inlineStr">
        <is>
          <t>Default</t>
        </is>
      </c>
    </row>
    <row r="127" hidden="1">
      <c r="A127" t="n">
        <v>135</v>
      </c>
      <c r="B127" t="inlineStr">
        <is>
          <t>SPARTA Tactical Growth OEF</t>
        </is>
      </c>
      <c r="C127" t="inlineStr">
        <is>
          <t>1</t>
        </is>
      </c>
      <c r="D127" t="inlineStr">
        <is>
          <t>false</t>
        </is>
      </c>
      <c r="E127" t="inlineStr">
        <is>
          <t>false</t>
        </is>
      </c>
      <c r="G127" t="n">
        <v>0</v>
      </c>
      <c r="I127">
        <f>Sparta!S15</f>
        <v/>
      </c>
      <c r="K127">
        <f>Sparta!T15</f>
        <v/>
      </c>
      <c r="M127" t="n">
        <v>20</v>
      </c>
      <c r="AV127" t="inlineStr">
        <is>
          <t>Default</t>
        </is>
      </c>
      <c r="AW127" t="inlineStr">
        <is>
          <t>Default</t>
        </is>
      </c>
    </row>
    <row r="128" hidden="1">
      <c r="A128" t="n">
        <v>135</v>
      </c>
      <c r="B128" t="inlineStr">
        <is>
          <t>SPARTA Tactical Growth OEF</t>
        </is>
      </c>
      <c r="C128" t="inlineStr">
        <is>
          <t>1</t>
        </is>
      </c>
      <c r="D128" t="inlineStr">
        <is>
          <t>false</t>
        </is>
      </c>
      <c r="E128" t="inlineStr">
        <is>
          <t>false</t>
        </is>
      </c>
      <c r="G128" t="n">
        <v>0</v>
      </c>
      <c r="I128">
        <f>Sparta!S16</f>
        <v/>
      </c>
      <c r="K128">
        <f>Sparta!T16</f>
        <v/>
      </c>
      <c r="M128" t="n">
        <v>20</v>
      </c>
      <c r="AV128" t="inlineStr">
        <is>
          <t>Default</t>
        </is>
      </c>
      <c r="AW128" t="inlineStr">
        <is>
          <t>Default</t>
        </is>
      </c>
    </row>
    <row r="129" hidden="1">
      <c r="A129" t="n">
        <v>135</v>
      </c>
      <c r="B129" t="inlineStr">
        <is>
          <t>SPARTA Tactical Growth OEF</t>
        </is>
      </c>
      <c r="C129" t="inlineStr">
        <is>
          <t>1</t>
        </is>
      </c>
      <c r="D129" t="inlineStr">
        <is>
          <t>false</t>
        </is>
      </c>
      <c r="E129" t="inlineStr">
        <is>
          <t>false</t>
        </is>
      </c>
      <c r="G129" t="n">
        <v>0</v>
      </c>
      <c r="I129">
        <f>Sparta!S17</f>
        <v/>
      </c>
      <c r="K129">
        <f>Sparta!T17</f>
        <v/>
      </c>
      <c r="M129" t="n">
        <v>20</v>
      </c>
      <c r="R129" t="inlineStr">
        <is>
          <t>ALL</t>
        </is>
      </c>
      <c r="S129" t="inlineStr">
        <is>
          <t>MUNI</t>
        </is>
      </c>
      <c r="AV129" t="inlineStr">
        <is>
          <t>Default</t>
        </is>
      </c>
      <c r="AW129" t="inlineStr">
        <is>
          <t>Default</t>
        </is>
      </c>
    </row>
    <row r="130" hidden="1">
      <c r="A130" t="n">
        <v>135</v>
      </c>
      <c r="B130" t="inlineStr">
        <is>
          <t>SPARTA Tactical Growth OEF</t>
        </is>
      </c>
      <c r="C130" t="inlineStr">
        <is>
          <t>1</t>
        </is>
      </c>
      <c r="D130" t="inlineStr">
        <is>
          <t>false</t>
        </is>
      </c>
      <c r="E130" t="inlineStr">
        <is>
          <t>false</t>
        </is>
      </c>
      <c r="G130" t="n">
        <v>0</v>
      </c>
      <c r="I130">
        <f>Sparta!S18</f>
        <v/>
      </c>
      <c r="K130">
        <f>Sparta!T18</f>
        <v/>
      </c>
      <c r="M130" t="n">
        <v>20</v>
      </c>
      <c r="AV130" t="inlineStr">
        <is>
          <t>Default</t>
        </is>
      </c>
      <c r="AW130" t="inlineStr">
        <is>
          <t>Default</t>
        </is>
      </c>
    </row>
    <row r="131" hidden="1">
      <c r="A131" t="n">
        <v>135</v>
      </c>
      <c r="B131" t="inlineStr">
        <is>
          <t>SPARTA Tactical Growth OEF</t>
        </is>
      </c>
      <c r="C131" t="inlineStr">
        <is>
          <t>1</t>
        </is>
      </c>
      <c r="D131" t="inlineStr">
        <is>
          <t>false</t>
        </is>
      </c>
      <c r="E131" t="inlineStr">
        <is>
          <t>false</t>
        </is>
      </c>
      <c r="G131" t="n">
        <v>0</v>
      </c>
      <c r="I131">
        <f>Sparta!S19</f>
        <v/>
      </c>
      <c r="K131">
        <f>Sparta!T19</f>
        <v/>
      </c>
      <c r="M131" t="n">
        <v>20</v>
      </c>
      <c r="AV131" t="inlineStr">
        <is>
          <t>Default</t>
        </is>
      </c>
      <c r="AW131" t="inlineStr">
        <is>
          <t>Default</t>
        </is>
      </c>
    </row>
    <row r="132" hidden="1">
      <c r="A132" t="n">
        <v>135</v>
      </c>
      <c r="B132" t="inlineStr">
        <is>
          <t>SPARTA Tactical Growth OEF</t>
        </is>
      </c>
      <c r="C132" t="inlineStr">
        <is>
          <t>1</t>
        </is>
      </c>
      <c r="D132" t="inlineStr">
        <is>
          <t>false</t>
        </is>
      </c>
      <c r="E132" t="inlineStr">
        <is>
          <t>false</t>
        </is>
      </c>
      <c r="G132" t="n">
        <v>0</v>
      </c>
      <c r="I132">
        <f>Sparta!S20</f>
        <v/>
      </c>
      <c r="K132">
        <f>Sparta!T20</f>
        <v/>
      </c>
      <c r="M132" t="n">
        <v>20</v>
      </c>
      <c r="AV132" t="inlineStr">
        <is>
          <t>Default</t>
        </is>
      </c>
      <c r="AW132" t="inlineStr">
        <is>
          <t>Default</t>
        </is>
      </c>
    </row>
    <row r="133" hidden="1">
      <c r="A133" t="n">
        <v>135</v>
      </c>
      <c r="B133" t="inlineStr">
        <is>
          <t>SPARTA Tactical Growth OEF</t>
        </is>
      </c>
      <c r="C133" t="inlineStr">
        <is>
          <t>1</t>
        </is>
      </c>
      <c r="D133" t="inlineStr">
        <is>
          <t>false</t>
        </is>
      </c>
      <c r="E133" t="inlineStr">
        <is>
          <t>false</t>
        </is>
      </c>
      <c r="G133" t="n">
        <v>0</v>
      </c>
      <c r="I133">
        <f>Sparta!S21</f>
        <v/>
      </c>
      <c r="K133">
        <f>Sparta!T21</f>
        <v/>
      </c>
      <c r="M133" t="n">
        <v>20</v>
      </c>
      <c r="AV133" t="inlineStr">
        <is>
          <t>Default</t>
        </is>
      </c>
      <c r="AW133" t="inlineStr">
        <is>
          <t>Default</t>
        </is>
      </c>
    </row>
    <row r="134" hidden="1">
      <c r="A134" t="n">
        <v>135</v>
      </c>
      <c r="B134" t="inlineStr">
        <is>
          <t>SPARTA Tactical Growth OEF</t>
        </is>
      </c>
      <c r="C134" t="inlineStr">
        <is>
          <t>1</t>
        </is>
      </c>
      <c r="D134" t="inlineStr">
        <is>
          <t>false</t>
        </is>
      </c>
      <c r="E134" t="inlineStr">
        <is>
          <t>false</t>
        </is>
      </c>
      <c r="G134" t="n">
        <v>0</v>
      </c>
      <c r="I134">
        <f>Sparta!S22</f>
        <v/>
      </c>
      <c r="K134">
        <f>Sparta!T22</f>
        <v/>
      </c>
      <c r="M134" t="n">
        <v>20</v>
      </c>
      <c r="AV134" t="inlineStr">
        <is>
          <t>Default</t>
        </is>
      </c>
      <c r="AW134" t="inlineStr">
        <is>
          <t>Default</t>
        </is>
      </c>
    </row>
    <row r="135" hidden="1">
      <c r="A135" t="n">
        <v>135</v>
      </c>
      <c r="B135" t="inlineStr">
        <is>
          <t>SPARTA Tactical Growth OEF</t>
        </is>
      </c>
      <c r="C135" t="inlineStr">
        <is>
          <t>1</t>
        </is>
      </c>
      <c r="D135" t="inlineStr">
        <is>
          <t>false</t>
        </is>
      </c>
      <c r="E135" t="inlineStr">
        <is>
          <t>false</t>
        </is>
      </c>
      <c r="G135" t="n">
        <v>0</v>
      </c>
      <c r="I135">
        <f>Sparta!S23</f>
        <v/>
      </c>
      <c r="K135">
        <f>Sparta!T23</f>
        <v/>
      </c>
      <c r="M135" t="n">
        <v>20</v>
      </c>
      <c r="AV135" t="inlineStr">
        <is>
          <t>Default</t>
        </is>
      </c>
      <c r="AW135" t="inlineStr">
        <is>
          <t>Default</t>
        </is>
      </c>
    </row>
    <row r="136" hidden="1">
      <c r="A136" t="n">
        <v>135</v>
      </c>
      <c r="B136" t="inlineStr">
        <is>
          <t>SPARTA Tactical Growth OEF</t>
        </is>
      </c>
      <c r="C136" t="inlineStr">
        <is>
          <t>1</t>
        </is>
      </c>
      <c r="D136" t="inlineStr">
        <is>
          <t>false</t>
        </is>
      </c>
      <c r="E136" t="inlineStr">
        <is>
          <t>false</t>
        </is>
      </c>
      <c r="G136" t="n">
        <v>0</v>
      </c>
      <c r="I136">
        <f>Sparta!S24</f>
        <v/>
      </c>
      <c r="K136">
        <f>Sparta!T24</f>
        <v/>
      </c>
      <c r="M136" t="n">
        <v>20</v>
      </c>
      <c r="AV136" t="inlineStr">
        <is>
          <t>Default</t>
        </is>
      </c>
      <c r="AW136" t="inlineStr">
        <is>
          <t>Default</t>
        </is>
      </c>
    </row>
    <row r="137" hidden="1">
      <c r="A137" t="n">
        <v>135</v>
      </c>
      <c r="B137" t="inlineStr">
        <is>
          <t>SPARTA Tactical Growth OEF</t>
        </is>
      </c>
      <c r="C137" t="inlineStr">
        <is>
          <t>1</t>
        </is>
      </c>
      <c r="D137" t="inlineStr">
        <is>
          <t>false</t>
        </is>
      </c>
      <c r="E137" t="inlineStr">
        <is>
          <t>false</t>
        </is>
      </c>
      <c r="G137" t="n">
        <v>0</v>
      </c>
      <c r="I137">
        <f>Sparta!S25</f>
        <v/>
      </c>
      <c r="K137">
        <f>Sparta!T25</f>
        <v/>
      </c>
      <c r="M137" t="n">
        <v>20</v>
      </c>
      <c r="AV137" t="inlineStr">
        <is>
          <t>Default</t>
        </is>
      </c>
      <c r="AW137" t="inlineStr">
        <is>
          <t>Default</t>
        </is>
      </c>
    </row>
    <row r="138" hidden="1">
      <c r="A138" t="n">
        <v>135</v>
      </c>
      <c r="B138" t="inlineStr">
        <is>
          <t>SPARTA Tactical Growth OEF</t>
        </is>
      </c>
      <c r="C138" t="inlineStr">
        <is>
          <t>1</t>
        </is>
      </c>
      <c r="D138" t="inlineStr">
        <is>
          <t>false</t>
        </is>
      </c>
      <c r="E138" t="inlineStr">
        <is>
          <t>false</t>
        </is>
      </c>
      <c r="G138" t="n">
        <v>0</v>
      </c>
      <c r="I138">
        <f>Sparta!S26</f>
        <v/>
      </c>
      <c r="K138">
        <f>Sparta!T26</f>
        <v/>
      </c>
      <c r="M138" t="n">
        <v>20</v>
      </c>
      <c r="AV138" t="inlineStr">
        <is>
          <t>Default</t>
        </is>
      </c>
      <c r="AW138" t="inlineStr">
        <is>
          <t>Default</t>
        </is>
      </c>
    </row>
    <row r="139" hidden="1">
      <c r="A139" t="n">
        <v>135</v>
      </c>
      <c r="B139" t="inlineStr">
        <is>
          <t>SPARTA Tactical Growth OEF</t>
        </is>
      </c>
      <c r="C139" t="inlineStr">
        <is>
          <t>1</t>
        </is>
      </c>
      <c r="D139" t="inlineStr">
        <is>
          <t>false</t>
        </is>
      </c>
      <c r="E139" t="inlineStr">
        <is>
          <t>false</t>
        </is>
      </c>
      <c r="G139" t="n">
        <v>0</v>
      </c>
      <c r="I139">
        <f>Sparta!S27</f>
        <v/>
      </c>
      <c r="K139">
        <f>Sparta!T27</f>
        <v/>
      </c>
      <c r="M139" t="n">
        <v>20</v>
      </c>
      <c r="AV139" t="inlineStr">
        <is>
          <t>Default</t>
        </is>
      </c>
      <c r="AW139" t="inlineStr">
        <is>
          <t>Default</t>
        </is>
      </c>
    </row>
    <row r="140" hidden="1">
      <c r="A140" t="n">
        <v>135</v>
      </c>
      <c r="B140" t="inlineStr">
        <is>
          <t>SPARTA Tactical Growth OEF</t>
        </is>
      </c>
      <c r="C140" t="inlineStr">
        <is>
          <t>1</t>
        </is>
      </c>
      <c r="D140" t="inlineStr">
        <is>
          <t>false</t>
        </is>
      </c>
      <c r="E140" t="inlineStr">
        <is>
          <t>false</t>
        </is>
      </c>
      <c r="G140" t="n">
        <v>0</v>
      </c>
      <c r="I140">
        <f>Sparta!S28</f>
        <v/>
      </c>
      <c r="K140">
        <f>Sparta!T28</f>
        <v/>
      </c>
      <c r="M140" t="n">
        <v>20</v>
      </c>
      <c r="AV140" t="inlineStr">
        <is>
          <t>Default</t>
        </is>
      </c>
      <c r="AW140" t="inlineStr">
        <is>
          <t>Default</t>
        </is>
      </c>
    </row>
    <row r="141" hidden="1">
      <c r="A141" t="n">
        <v>135</v>
      </c>
      <c r="B141" t="inlineStr">
        <is>
          <t>SPARTA Tactical Growth OEF</t>
        </is>
      </c>
      <c r="C141" t="inlineStr">
        <is>
          <t>1</t>
        </is>
      </c>
      <c r="D141" t="inlineStr">
        <is>
          <t>false</t>
        </is>
      </c>
      <c r="E141" t="inlineStr">
        <is>
          <t>false</t>
        </is>
      </c>
      <c r="G141" t="n">
        <v>0</v>
      </c>
      <c r="I141">
        <f>Sparta!S29</f>
        <v/>
      </c>
      <c r="K141">
        <f>Sparta!T29</f>
        <v/>
      </c>
      <c r="M141" t="n">
        <v>20</v>
      </c>
      <c r="AV141" t="inlineStr">
        <is>
          <t>Default</t>
        </is>
      </c>
      <c r="AW141" t="inlineStr">
        <is>
          <t>Default</t>
        </is>
      </c>
    </row>
    <row r="142" hidden="1">
      <c r="A142" t="n">
        <v>135</v>
      </c>
      <c r="B142" t="inlineStr">
        <is>
          <t>SPARTA Tactical Growth OEF</t>
        </is>
      </c>
      <c r="C142" t="inlineStr">
        <is>
          <t>1</t>
        </is>
      </c>
      <c r="D142" t="inlineStr">
        <is>
          <t>false</t>
        </is>
      </c>
      <c r="E142" t="inlineStr">
        <is>
          <t>false</t>
        </is>
      </c>
      <c r="G142" t="n">
        <v>0</v>
      </c>
      <c r="I142">
        <f>Sparta!S30</f>
        <v/>
      </c>
      <c r="K142">
        <f>Sparta!T30</f>
        <v/>
      </c>
      <c r="M142" t="n">
        <v>20</v>
      </c>
      <c r="AV142" t="inlineStr">
        <is>
          <t>Default</t>
        </is>
      </c>
      <c r="AW142" t="inlineStr">
        <is>
          <t>Default</t>
        </is>
      </c>
    </row>
    <row r="143" hidden="1">
      <c r="A143" t="n">
        <v>135</v>
      </c>
      <c r="B143" t="inlineStr">
        <is>
          <t>SPARTA Tactical Growth OEF</t>
        </is>
      </c>
      <c r="C143" t="inlineStr">
        <is>
          <t>1</t>
        </is>
      </c>
      <c r="D143" t="inlineStr">
        <is>
          <t>false</t>
        </is>
      </c>
      <c r="E143" t="inlineStr">
        <is>
          <t>false</t>
        </is>
      </c>
      <c r="G143" t="n">
        <v>0</v>
      </c>
      <c r="I143">
        <f>Sparta!S31</f>
        <v/>
      </c>
      <c r="K143">
        <f>Sparta!T31</f>
        <v/>
      </c>
      <c r="M143" t="n">
        <v>20</v>
      </c>
      <c r="AV143" t="inlineStr">
        <is>
          <t>Default</t>
        </is>
      </c>
      <c r="AW143" t="inlineStr">
        <is>
          <t>Default</t>
        </is>
      </c>
    </row>
    <row r="144" hidden="1">
      <c r="A144" t="n">
        <v>135</v>
      </c>
      <c r="B144" t="inlineStr">
        <is>
          <t>SPARTA Tactical Growth OEF</t>
        </is>
      </c>
      <c r="C144" t="inlineStr">
        <is>
          <t>1</t>
        </is>
      </c>
      <c r="D144" t="inlineStr">
        <is>
          <t>false</t>
        </is>
      </c>
      <c r="E144" t="inlineStr">
        <is>
          <t>false</t>
        </is>
      </c>
      <c r="G144" t="n">
        <v>0</v>
      </c>
      <c r="I144">
        <f>Sparta!S32</f>
        <v/>
      </c>
      <c r="K144">
        <f>Sparta!T32</f>
        <v/>
      </c>
      <c r="M144" t="n">
        <v>20</v>
      </c>
      <c r="AV144" t="inlineStr">
        <is>
          <t>Default</t>
        </is>
      </c>
      <c r="AW144" t="inlineStr">
        <is>
          <t>Default</t>
        </is>
      </c>
    </row>
    <row r="145" hidden="1">
      <c r="A145" t="n">
        <v>135</v>
      </c>
      <c r="B145" t="inlineStr">
        <is>
          <t>SPARTA Tactical Growth OEF</t>
        </is>
      </c>
      <c r="C145" t="inlineStr">
        <is>
          <t>1</t>
        </is>
      </c>
      <c r="D145" t="inlineStr">
        <is>
          <t>false</t>
        </is>
      </c>
      <c r="E145" t="inlineStr">
        <is>
          <t>false</t>
        </is>
      </c>
      <c r="G145" t="n">
        <v>0</v>
      </c>
      <c r="I145">
        <f>Sparta!S33</f>
        <v/>
      </c>
      <c r="K145">
        <f>Sparta!T33</f>
        <v/>
      </c>
      <c r="M145" t="n">
        <v>20</v>
      </c>
      <c r="AV145" t="inlineStr">
        <is>
          <t>Default</t>
        </is>
      </c>
      <c r="AW145" t="inlineStr">
        <is>
          <t>Default</t>
        </is>
      </c>
    </row>
    <row r="146" hidden="1">
      <c r="A146" t="n">
        <v>135</v>
      </c>
      <c r="B146" t="inlineStr">
        <is>
          <t>SPARTA Tactical Growth OEF</t>
        </is>
      </c>
      <c r="C146" t="inlineStr">
        <is>
          <t>1</t>
        </is>
      </c>
      <c r="D146" t="inlineStr">
        <is>
          <t>false</t>
        </is>
      </c>
      <c r="E146" t="inlineStr">
        <is>
          <t>false</t>
        </is>
      </c>
      <c r="G146" t="n">
        <v>0</v>
      </c>
      <c r="I146">
        <f>Sparta!S34</f>
        <v/>
      </c>
      <c r="K146">
        <f>Sparta!T34</f>
        <v/>
      </c>
      <c r="M146" t="n">
        <v>20</v>
      </c>
      <c r="AV146" t="inlineStr">
        <is>
          <t>Default</t>
        </is>
      </c>
      <c r="AW146" t="inlineStr">
        <is>
          <t>Default</t>
        </is>
      </c>
    </row>
    <row r="147" hidden="1">
      <c r="A147" t="n">
        <v>135</v>
      </c>
      <c r="B147" t="inlineStr">
        <is>
          <t>SPARTA Tactical Growth OEF</t>
        </is>
      </c>
      <c r="C147" t="inlineStr">
        <is>
          <t>1</t>
        </is>
      </c>
      <c r="D147" t="inlineStr">
        <is>
          <t>false</t>
        </is>
      </c>
      <c r="E147" t="inlineStr">
        <is>
          <t>false</t>
        </is>
      </c>
      <c r="G147" t="n">
        <v>0</v>
      </c>
      <c r="I147">
        <f>Sparta!S35</f>
        <v/>
      </c>
      <c r="K147">
        <f>Sparta!T35</f>
        <v/>
      </c>
      <c r="M147" t="n">
        <v>20</v>
      </c>
      <c r="AV147" t="inlineStr">
        <is>
          <t>Default</t>
        </is>
      </c>
      <c r="AW147" t="inlineStr">
        <is>
          <t>Default</t>
        </is>
      </c>
    </row>
    <row r="148" hidden="1">
      <c r="A148" t="n">
        <v>135</v>
      </c>
      <c r="B148" t="inlineStr">
        <is>
          <t>SPARTA Tactical Growth OEF</t>
        </is>
      </c>
      <c r="C148" t="inlineStr">
        <is>
          <t>1</t>
        </is>
      </c>
      <c r="D148" t="inlineStr">
        <is>
          <t>false</t>
        </is>
      </c>
      <c r="E148" t="inlineStr">
        <is>
          <t>false</t>
        </is>
      </c>
      <c r="G148" t="n">
        <v>0</v>
      </c>
      <c r="I148">
        <f>Sparta!S36</f>
        <v/>
      </c>
      <c r="K148">
        <f>Sparta!T36</f>
        <v/>
      </c>
      <c r="M148" t="n">
        <v>20</v>
      </c>
      <c r="AV148" t="inlineStr">
        <is>
          <t>Default</t>
        </is>
      </c>
      <c r="AW148" t="inlineStr">
        <is>
          <t>Default</t>
        </is>
      </c>
    </row>
    <row r="149" hidden="1">
      <c r="A149" t="n">
        <v>135</v>
      </c>
      <c r="B149" t="inlineStr">
        <is>
          <t>SPARTA Tactical Growth OEF</t>
        </is>
      </c>
      <c r="C149" t="inlineStr">
        <is>
          <t>1</t>
        </is>
      </c>
      <c r="D149" t="inlineStr">
        <is>
          <t>false</t>
        </is>
      </c>
      <c r="E149" t="inlineStr">
        <is>
          <t>false</t>
        </is>
      </c>
      <c r="G149" t="n">
        <v>0</v>
      </c>
      <c r="I149">
        <f>Sparta!S37</f>
        <v/>
      </c>
      <c r="K149">
        <f>Sparta!T37</f>
        <v/>
      </c>
      <c r="M149" t="n">
        <v>20</v>
      </c>
      <c r="AV149" t="inlineStr">
        <is>
          <t>Default</t>
        </is>
      </c>
      <c r="AW149" t="inlineStr">
        <is>
          <t>Default</t>
        </is>
      </c>
    </row>
    <row r="150" hidden="1">
      <c r="A150" t="n">
        <v>135</v>
      </c>
      <c r="B150" t="inlineStr">
        <is>
          <t>SPARTA Tactical Growth OEF</t>
        </is>
      </c>
      <c r="C150" t="inlineStr">
        <is>
          <t>1</t>
        </is>
      </c>
      <c r="D150" t="inlineStr">
        <is>
          <t>false</t>
        </is>
      </c>
      <c r="E150" t="inlineStr">
        <is>
          <t>false</t>
        </is>
      </c>
      <c r="G150" t="n">
        <v>0</v>
      </c>
      <c r="I150">
        <f>Sparta!S38</f>
        <v/>
      </c>
      <c r="K150">
        <f>Sparta!T38</f>
        <v/>
      </c>
      <c r="M150" t="n">
        <v>20</v>
      </c>
      <c r="AV150" t="inlineStr">
        <is>
          <t>Default</t>
        </is>
      </c>
      <c r="AW150" t="inlineStr">
        <is>
          <t>Default</t>
        </is>
      </c>
    </row>
    <row r="151" hidden="1">
      <c r="A151" t="n">
        <v>135</v>
      </c>
      <c r="B151" t="inlineStr">
        <is>
          <t>SPARTA Tactical Growth OEF</t>
        </is>
      </c>
      <c r="C151" t="inlineStr">
        <is>
          <t>1</t>
        </is>
      </c>
      <c r="D151" t="inlineStr">
        <is>
          <t>false</t>
        </is>
      </c>
      <c r="E151" t="inlineStr">
        <is>
          <t>false</t>
        </is>
      </c>
      <c r="G151" t="n">
        <v>0</v>
      </c>
      <c r="I151">
        <f>Sparta!S39</f>
        <v/>
      </c>
      <c r="K151">
        <f>Sparta!T39</f>
        <v/>
      </c>
      <c r="M151" t="n">
        <v>20</v>
      </c>
      <c r="AV151" t="inlineStr">
        <is>
          <t>Default</t>
        </is>
      </c>
      <c r="AW151" t="inlineStr">
        <is>
          <t>Default</t>
        </is>
      </c>
    </row>
    <row r="152" hidden="1">
      <c r="A152" t="n">
        <v>135</v>
      </c>
      <c r="B152" t="inlineStr">
        <is>
          <t>SPARTA Tactical Growth OEF</t>
        </is>
      </c>
      <c r="C152" t="inlineStr">
        <is>
          <t>1</t>
        </is>
      </c>
      <c r="D152" t="inlineStr">
        <is>
          <t>false</t>
        </is>
      </c>
      <c r="E152" t="inlineStr">
        <is>
          <t>false</t>
        </is>
      </c>
      <c r="G152" t="n">
        <v>0</v>
      </c>
      <c r="I152">
        <f>Sparta!S40</f>
        <v/>
      </c>
      <c r="K152">
        <f>Sparta!T40</f>
        <v/>
      </c>
      <c r="M152" t="n">
        <v>20</v>
      </c>
      <c r="AV152" t="inlineStr">
        <is>
          <t>Default</t>
        </is>
      </c>
      <c r="AW152" t="inlineStr">
        <is>
          <t>Default</t>
        </is>
      </c>
    </row>
    <row r="153" hidden="1">
      <c r="A153" t="n">
        <v>135</v>
      </c>
      <c r="B153" t="inlineStr">
        <is>
          <t>SPARTA Tactical Growth OEF</t>
        </is>
      </c>
      <c r="C153" t="inlineStr">
        <is>
          <t>1</t>
        </is>
      </c>
      <c r="D153" t="inlineStr">
        <is>
          <t>false</t>
        </is>
      </c>
      <c r="E153" t="inlineStr">
        <is>
          <t>false</t>
        </is>
      </c>
      <c r="G153" t="n">
        <v>0</v>
      </c>
      <c r="I153">
        <f>Sparta!S41</f>
        <v/>
      </c>
      <c r="K153">
        <f>Sparta!T41</f>
        <v/>
      </c>
      <c r="M153" t="n">
        <v>20</v>
      </c>
      <c r="AV153" t="inlineStr">
        <is>
          <t>Default</t>
        </is>
      </c>
      <c r="AW153" t="inlineStr">
        <is>
          <t>Default</t>
        </is>
      </c>
    </row>
    <row r="154" hidden="1">
      <c r="A154" t="n">
        <v>135</v>
      </c>
      <c r="B154" t="inlineStr">
        <is>
          <t>SPARTA Tactical Growth OEF</t>
        </is>
      </c>
      <c r="C154" t="inlineStr">
        <is>
          <t>1</t>
        </is>
      </c>
      <c r="D154" t="inlineStr">
        <is>
          <t>false</t>
        </is>
      </c>
      <c r="E154" t="inlineStr">
        <is>
          <t>false</t>
        </is>
      </c>
      <c r="G154" t="n">
        <v>0</v>
      </c>
      <c r="I154">
        <f>Sparta!S42</f>
        <v/>
      </c>
      <c r="K154">
        <f>Sparta!T42</f>
        <v/>
      </c>
      <c r="M154" t="n">
        <v>20</v>
      </c>
      <c r="AV154" t="inlineStr">
        <is>
          <t>Default</t>
        </is>
      </c>
      <c r="AW154" t="inlineStr">
        <is>
          <t>Default</t>
        </is>
      </c>
    </row>
    <row r="155" hidden="1">
      <c r="A155" t="n">
        <v>135</v>
      </c>
      <c r="B155" t="inlineStr">
        <is>
          <t>SPARTA Tactical Growth OEF</t>
        </is>
      </c>
      <c r="C155" t="inlineStr">
        <is>
          <t>1</t>
        </is>
      </c>
      <c r="D155" t="inlineStr">
        <is>
          <t>false</t>
        </is>
      </c>
      <c r="E155" t="inlineStr">
        <is>
          <t>false</t>
        </is>
      </c>
      <c r="G155" t="n">
        <v>0</v>
      </c>
      <c r="I155">
        <f>Sparta!S43</f>
        <v/>
      </c>
      <c r="K155">
        <f>Sparta!T43</f>
        <v/>
      </c>
      <c r="M155" t="n">
        <v>20</v>
      </c>
      <c r="AV155" t="inlineStr">
        <is>
          <t>Default</t>
        </is>
      </c>
      <c r="AW155" t="inlineStr">
        <is>
          <t>Default</t>
        </is>
      </c>
    </row>
    <row r="156" hidden="1">
      <c r="A156" t="n">
        <v>135</v>
      </c>
      <c r="B156" t="inlineStr">
        <is>
          <t>SPARTA Tactical Growth OEF</t>
        </is>
      </c>
      <c r="C156" t="inlineStr">
        <is>
          <t>1</t>
        </is>
      </c>
      <c r="D156" t="inlineStr">
        <is>
          <t>false</t>
        </is>
      </c>
      <c r="E156" t="inlineStr">
        <is>
          <t>false</t>
        </is>
      </c>
      <c r="G156" t="n">
        <v>0</v>
      </c>
      <c r="I156">
        <f>Sparta!S44</f>
        <v/>
      </c>
      <c r="K156">
        <f>Sparta!T44</f>
        <v/>
      </c>
      <c r="M156" t="n">
        <v>20</v>
      </c>
      <c r="AV156" t="inlineStr">
        <is>
          <t>Default</t>
        </is>
      </c>
      <c r="AW156" t="inlineStr">
        <is>
          <t>Default</t>
        </is>
      </c>
    </row>
    <row r="157" hidden="1">
      <c r="A157" t="n">
        <v>135</v>
      </c>
      <c r="B157" t="inlineStr">
        <is>
          <t>SPARTA Tactical Growth OEF</t>
        </is>
      </c>
      <c r="C157" t="inlineStr">
        <is>
          <t>1</t>
        </is>
      </c>
      <c r="D157" t="inlineStr">
        <is>
          <t>false</t>
        </is>
      </c>
      <c r="E157" t="inlineStr">
        <is>
          <t>false</t>
        </is>
      </c>
      <c r="G157" t="n">
        <v>0</v>
      </c>
      <c r="I157">
        <f>Sparta!S45</f>
        <v/>
      </c>
      <c r="K157">
        <f>Sparta!T45</f>
        <v/>
      </c>
      <c r="M157" t="n">
        <v>20</v>
      </c>
      <c r="AV157" t="inlineStr">
        <is>
          <t>Default</t>
        </is>
      </c>
      <c r="AW157" t="inlineStr">
        <is>
          <t>Default</t>
        </is>
      </c>
    </row>
    <row r="158" hidden="1">
      <c r="A158" t="n">
        <v>135</v>
      </c>
      <c r="B158" t="inlineStr">
        <is>
          <t>SPARTA Tactical Growth OEF</t>
        </is>
      </c>
      <c r="C158" t="inlineStr">
        <is>
          <t>1</t>
        </is>
      </c>
      <c r="D158" t="inlineStr">
        <is>
          <t>false</t>
        </is>
      </c>
      <c r="E158" t="inlineStr">
        <is>
          <t>false</t>
        </is>
      </c>
      <c r="G158" t="n">
        <v>0</v>
      </c>
      <c r="I158">
        <f>Sparta!S46</f>
        <v/>
      </c>
      <c r="K158">
        <f>Sparta!T46</f>
        <v/>
      </c>
      <c r="M158" t="n">
        <v>20</v>
      </c>
      <c r="AV158" t="inlineStr">
        <is>
          <t>Default</t>
        </is>
      </c>
      <c r="AW158" t="inlineStr">
        <is>
          <t>Default</t>
        </is>
      </c>
    </row>
    <row r="159" hidden="1">
      <c r="A159" t="n">
        <v>135</v>
      </c>
      <c r="B159" t="inlineStr">
        <is>
          <t>SPARTA Tactical Growth OEF</t>
        </is>
      </c>
      <c r="C159" t="inlineStr">
        <is>
          <t>1</t>
        </is>
      </c>
      <c r="D159" t="inlineStr">
        <is>
          <t>false</t>
        </is>
      </c>
      <c r="E159" t="inlineStr">
        <is>
          <t>false</t>
        </is>
      </c>
      <c r="G159" t="n">
        <v>0</v>
      </c>
      <c r="I159">
        <f>Sparta!S47</f>
        <v/>
      </c>
      <c r="K159">
        <f>Sparta!T47</f>
        <v/>
      </c>
      <c r="M159" t="n">
        <v>20</v>
      </c>
      <c r="AV159" t="inlineStr">
        <is>
          <t>Default</t>
        </is>
      </c>
      <c r="AW159" t="inlineStr">
        <is>
          <t>Default</t>
        </is>
      </c>
    </row>
    <row r="160" hidden="1">
      <c r="A160" t="n">
        <v>135</v>
      </c>
      <c r="B160" t="inlineStr">
        <is>
          <t>SPARTA Tactical Growth OEF</t>
        </is>
      </c>
      <c r="C160" t="inlineStr">
        <is>
          <t>1</t>
        </is>
      </c>
      <c r="D160" t="inlineStr">
        <is>
          <t>false</t>
        </is>
      </c>
      <c r="E160" t="inlineStr">
        <is>
          <t>false</t>
        </is>
      </c>
      <c r="G160" t="n">
        <v>0</v>
      </c>
      <c r="I160">
        <f>Sparta!S48</f>
        <v/>
      </c>
      <c r="K160">
        <f>Sparta!T48</f>
        <v/>
      </c>
      <c r="M160" t="n">
        <v>20</v>
      </c>
      <c r="AV160" t="inlineStr">
        <is>
          <t>Default</t>
        </is>
      </c>
      <c r="AW160" t="inlineStr">
        <is>
          <t>Default</t>
        </is>
      </c>
    </row>
    <row r="161" hidden="1">
      <c r="A161" t="n">
        <v>135</v>
      </c>
      <c r="B161" t="inlineStr">
        <is>
          <t>SPARTA Tactical Growth OEF</t>
        </is>
      </c>
      <c r="C161" t="inlineStr">
        <is>
          <t>1</t>
        </is>
      </c>
      <c r="D161" t="inlineStr">
        <is>
          <t>false</t>
        </is>
      </c>
      <c r="E161" t="inlineStr">
        <is>
          <t>false</t>
        </is>
      </c>
      <c r="G161" t="n">
        <v>0</v>
      </c>
      <c r="I161">
        <f>Sparta!S49</f>
        <v/>
      </c>
      <c r="K161">
        <f>Sparta!T49</f>
        <v/>
      </c>
      <c r="M161" t="n">
        <v>20</v>
      </c>
      <c r="AV161" t="inlineStr">
        <is>
          <t>Default</t>
        </is>
      </c>
      <c r="AW161" t="inlineStr">
        <is>
          <t>Default</t>
        </is>
      </c>
    </row>
    <row r="162" hidden="1">
      <c r="A162" t="n">
        <v>135</v>
      </c>
      <c r="B162" t="inlineStr">
        <is>
          <t>SPARTA Tactical Growth OEF</t>
        </is>
      </c>
      <c r="C162" t="inlineStr">
        <is>
          <t>1</t>
        </is>
      </c>
      <c r="D162" t="inlineStr">
        <is>
          <t>false</t>
        </is>
      </c>
      <c r="E162" t="inlineStr">
        <is>
          <t>false</t>
        </is>
      </c>
      <c r="G162" t="n">
        <v>0</v>
      </c>
      <c r="I162">
        <f>Sparta!S50</f>
        <v/>
      </c>
      <c r="K162">
        <f>Sparta!T50</f>
        <v/>
      </c>
      <c r="M162" t="n">
        <v>20</v>
      </c>
      <c r="AV162" t="inlineStr">
        <is>
          <t>Default</t>
        </is>
      </c>
      <c r="AW162" t="inlineStr">
        <is>
          <t>Default</t>
        </is>
      </c>
    </row>
    <row r="163" hidden="1">
      <c r="A163" t="n">
        <v>135</v>
      </c>
      <c r="B163" t="inlineStr">
        <is>
          <t>SPARTA Tactical Growth OEF</t>
        </is>
      </c>
      <c r="C163" t="inlineStr">
        <is>
          <t>1</t>
        </is>
      </c>
      <c r="D163" t="inlineStr">
        <is>
          <t>false</t>
        </is>
      </c>
      <c r="E163" t="inlineStr">
        <is>
          <t>false</t>
        </is>
      </c>
      <c r="G163" t="n">
        <v>0</v>
      </c>
      <c r="I163">
        <f>Sparta!S51</f>
        <v/>
      </c>
      <c r="K163">
        <f>Sparta!T51</f>
        <v/>
      </c>
      <c r="M163" t="n">
        <v>20</v>
      </c>
      <c r="AV163" t="inlineStr">
        <is>
          <t>Default</t>
        </is>
      </c>
      <c r="AW163" t="inlineStr">
        <is>
          <t>Default</t>
        </is>
      </c>
    </row>
    <row r="164" hidden="1">
      <c r="A164" t="n">
        <v>135</v>
      </c>
      <c r="B164" t="inlineStr">
        <is>
          <t>SPARTA Tactical Growth OEF</t>
        </is>
      </c>
      <c r="C164" t="inlineStr">
        <is>
          <t>1</t>
        </is>
      </c>
      <c r="D164" t="inlineStr">
        <is>
          <t>false</t>
        </is>
      </c>
      <c r="E164" t="inlineStr">
        <is>
          <t>false</t>
        </is>
      </c>
      <c r="G164" t="n">
        <v>0</v>
      </c>
      <c r="I164">
        <f>Sparta!S52</f>
        <v/>
      </c>
      <c r="K164">
        <f>Sparta!T52</f>
        <v/>
      </c>
      <c r="M164" t="n">
        <v>20</v>
      </c>
      <c r="AV164" t="inlineStr">
        <is>
          <t>Default</t>
        </is>
      </c>
      <c r="AW164" t="inlineStr">
        <is>
          <t>Default</t>
        </is>
      </c>
    </row>
    <row r="165" hidden="1">
      <c r="A165" t="n">
        <v>135</v>
      </c>
      <c r="B165" t="inlineStr">
        <is>
          <t>SPARTA Tactical Growth OEF</t>
        </is>
      </c>
      <c r="C165" t="inlineStr">
        <is>
          <t>1</t>
        </is>
      </c>
      <c r="D165" t="inlineStr">
        <is>
          <t>false</t>
        </is>
      </c>
      <c r="E165" t="inlineStr">
        <is>
          <t>false</t>
        </is>
      </c>
      <c r="G165" t="n">
        <v>0</v>
      </c>
      <c r="I165">
        <f>Sparta!S53</f>
        <v/>
      </c>
      <c r="K165">
        <f>Sparta!T53</f>
        <v/>
      </c>
      <c r="M165" t="n">
        <v>20</v>
      </c>
      <c r="AV165" t="inlineStr">
        <is>
          <t>Default</t>
        </is>
      </c>
      <c r="AW165" t="inlineStr">
        <is>
          <t>Default</t>
        </is>
      </c>
    </row>
    <row r="166" hidden="1">
      <c r="A166" t="n">
        <v>135</v>
      </c>
      <c r="B166" t="inlineStr">
        <is>
          <t>SPARTA Tactical Growth OEF</t>
        </is>
      </c>
      <c r="C166" t="inlineStr">
        <is>
          <t>1</t>
        </is>
      </c>
      <c r="D166" t="inlineStr">
        <is>
          <t>false</t>
        </is>
      </c>
      <c r="E166" t="inlineStr">
        <is>
          <t>false</t>
        </is>
      </c>
      <c r="G166" t="n">
        <v>0</v>
      </c>
      <c r="I166">
        <f>Sparta!S54</f>
        <v/>
      </c>
      <c r="K166">
        <f>Sparta!T54</f>
        <v/>
      </c>
      <c r="M166" t="n">
        <v>20</v>
      </c>
      <c r="AV166" t="inlineStr">
        <is>
          <t>Default</t>
        </is>
      </c>
      <c r="AW166" t="inlineStr">
        <is>
          <t>Default</t>
        </is>
      </c>
    </row>
    <row r="167" hidden="1">
      <c r="A167" t="n">
        <v>135</v>
      </c>
      <c r="B167" t="inlineStr">
        <is>
          <t>SPARTA Tactical Growth OEF</t>
        </is>
      </c>
      <c r="C167" t="inlineStr">
        <is>
          <t>1</t>
        </is>
      </c>
      <c r="D167" t="inlineStr">
        <is>
          <t>false</t>
        </is>
      </c>
      <c r="E167" t="inlineStr">
        <is>
          <t>false</t>
        </is>
      </c>
      <c r="G167" t="n">
        <v>0</v>
      </c>
      <c r="I167">
        <f>Sparta!S55</f>
        <v/>
      </c>
      <c r="K167">
        <f>Sparta!T55</f>
        <v/>
      </c>
      <c r="M167" t="n">
        <v>20</v>
      </c>
      <c r="AV167" t="inlineStr">
        <is>
          <t>Default</t>
        </is>
      </c>
      <c r="AW167" t="inlineStr">
        <is>
          <t>Default</t>
        </is>
      </c>
    </row>
    <row r="168" hidden="1">
      <c r="A168" t="n">
        <v>135</v>
      </c>
      <c r="B168" t="inlineStr">
        <is>
          <t>SPARTA Tactical Growth OEF</t>
        </is>
      </c>
      <c r="C168" t="inlineStr">
        <is>
          <t>1</t>
        </is>
      </c>
      <c r="D168" t="inlineStr">
        <is>
          <t>false</t>
        </is>
      </c>
      <c r="E168" t="inlineStr">
        <is>
          <t>false</t>
        </is>
      </c>
      <c r="G168" t="n">
        <v>0</v>
      </c>
      <c r="I168">
        <f>Sparta!S56</f>
        <v/>
      </c>
      <c r="K168">
        <f>Sparta!T56</f>
        <v/>
      </c>
      <c r="M168" t="n">
        <v>20</v>
      </c>
      <c r="AV168" t="inlineStr">
        <is>
          <t>Default</t>
        </is>
      </c>
      <c r="AW168" t="inlineStr">
        <is>
          <t>Default</t>
        </is>
      </c>
    </row>
    <row r="169" hidden="1">
      <c r="A169" t="n">
        <v>135</v>
      </c>
      <c r="B169" t="inlineStr">
        <is>
          <t>SPARTA Tactical Growth OEF</t>
        </is>
      </c>
      <c r="C169" t="inlineStr">
        <is>
          <t>1</t>
        </is>
      </c>
      <c r="D169" t="inlineStr">
        <is>
          <t>false</t>
        </is>
      </c>
      <c r="E169" t="inlineStr">
        <is>
          <t>false</t>
        </is>
      </c>
      <c r="G169" t="n">
        <v>0</v>
      </c>
      <c r="I169">
        <f>Sparta!S57</f>
        <v/>
      </c>
      <c r="K169">
        <f>Sparta!T57</f>
        <v/>
      </c>
      <c r="M169" t="n">
        <v>20</v>
      </c>
      <c r="AV169" t="inlineStr">
        <is>
          <t>Default</t>
        </is>
      </c>
      <c r="AW169" t="inlineStr">
        <is>
          <t>Default</t>
        </is>
      </c>
    </row>
    <row r="170" hidden="1">
      <c r="A170" t="n">
        <v>135</v>
      </c>
      <c r="B170" t="inlineStr">
        <is>
          <t>SPARTA Tactical Growth OEF</t>
        </is>
      </c>
      <c r="C170" t="inlineStr">
        <is>
          <t>1</t>
        </is>
      </c>
      <c r="D170" t="inlineStr">
        <is>
          <t>false</t>
        </is>
      </c>
      <c r="E170" t="inlineStr">
        <is>
          <t>false</t>
        </is>
      </c>
      <c r="G170" t="n">
        <v>0</v>
      </c>
      <c r="I170">
        <f>Sparta!S58</f>
        <v/>
      </c>
      <c r="K170">
        <f>Sparta!T58</f>
        <v/>
      </c>
      <c r="M170" t="n">
        <v>20</v>
      </c>
      <c r="AV170" t="inlineStr">
        <is>
          <t>Default</t>
        </is>
      </c>
      <c r="AW170" t="inlineStr">
        <is>
          <t>Default</t>
        </is>
      </c>
    </row>
    <row r="171" hidden="1">
      <c r="A171" t="n">
        <v>135</v>
      </c>
      <c r="B171" t="inlineStr">
        <is>
          <t>SPARTA Tactical Growth OEF</t>
        </is>
      </c>
      <c r="C171" t="inlineStr">
        <is>
          <t>1</t>
        </is>
      </c>
      <c r="D171" t="inlineStr">
        <is>
          <t>false</t>
        </is>
      </c>
      <c r="E171" t="inlineStr">
        <is>
          <t>false</t>
        </is>
      </c>
      <c r="G171" t="n">
        <v>0</v>
      </c>
      <c r="I171">
        <f>Sparta!S59</f>
        <v/>
      </c>
      <c r="K171">
        <f>Sparta!T59</f>
        <v/>
      </c>
      <c r="M171" t="n">
        <v>20</v>
      </c>
      <c r="AV171" t="inlineStr">
        <is>
          <t>Default</t>
        </is>
      </c>
      <c r="AW171" t="inlineStr">
        <is>
          <t>Default</t>
        </is>
      </c>
    </row>
    <row r="172" hidden="1">
      <c r="A172" t="n">
        <v>135</v>
      </c>
      <c r="B172" t="inlineStr">
        <is>
          <t>SPARTA Tactical Growth OEF</t>
        </is>
      </c>
      <c r="C172" t="inlineStr">
        <is>
          <t>1</t>
        </is>
      </c>
      <c r="D172" t="inlineStr">
        <is>
          <t>false</t>
        </is>
      </c>
      <c r="E172" t="inlineStr">
        <is>
          <t>false</t>
        </is>
      </c>
      <c r="G172" t="n">
        <v>0</v>
      </c>
      <c r="I172">
        <f>Sparta!S60</f>
        <v/>
      </c>
      <c r="K172">
        <f>Sparta!T60</f>
        <v/>
      </c>
      <c r="M172" t="n">
        <v>20</v>
      </c>
      <c r="AV172" t="inlineStr">
        <is>
          <t>Default</t>
        </is>
      </c>
      <c r="AW172" t="inlineStr">
        <is>
          <t>Default</t>
        </is>
      </c>
    </row>
    <row r="173" hidden="1">
      <c r="A173" t="n">
        <v>135</v>
      </c>
      <c r="B173" t="inlineStr">
        <is>
          <t>SPARTA Tactical Growth OEF</t>
        </is>
      </c>
      <c r="C173" t="inlineStr">
        <is>
          <t>1</t>
        </is>
      </c>
      <c r="D173" t="inlineStr">
        <is>
          <t>false</t>
        </is>
      </c>
      <c r="E173" t="inlineStr">
        <is>
          <t>false</t>
        </is>
      </c>
      <c r="G173" t="n">
        <v>0</v>
      </c>
      <c r="I173">
        <f>Sparta!S61</f>
        <v/>
      </c>
      <c r="K173">
        <f>Sparta!T61</f>
        <v/>
      </c>
      <c r="M173" t="n">
        <v>20</v>
      </c>
      <c r="AV173" t="inlineStr">
        <is>
          <t>Default</t>
        </is>
      </c>
      <c r="AW173" t="inlineStr">
        <is>
          <t>Default</t>
        </is>
      </c>
    </row>
    <row r="174" hidden="1">
      <c r="A174" t="n">
        <v>135</v>
      </c>
      <c r="B174" t="inlineStr">
        <is>
          <t>SPARTA Tactical Growth OEF</t>
        </is>
      </c>
      <c r="C174" t="inlineStr">
        <is>
          <t>1</t>
        </is>
      </c>
      <c r="D174" t="inlineStr">
        <is>
          <t>false</t>
        </is>
      </c>
      <c r="E174" t="inlineStr">
        <is>
          <t>false</t>
        </is>
      </c>
      <c r="G174" t="n">
        <v>0</v>
      </c>
      <c r="I174">
        <f>Sparta!S62</f>
        <v/>
      </c>
      <c r="K174">
        <f>Sparta!T62</f>
        <v/>
      </c>
      <c r="M174" t="n">
        <v>20</v>
      </c>
      <c r="AV174" t="inlineStr">
        <is>
          <t>Default</t>
        </is>
      </c>
      <c r="AW174" t="inlineStr">
        <is>
          <t>Default</t>
        </is>
      </c>
    </row>
    <row r="175" hidden="1">
      <c r="A175" t="n">
        <v>135</v>
      </c>
      <c r="B175" t="inlineStr">
        <is>
          <t>SPARTA Tactical Growth OEF</t>
        </is>
      </c>
      <c r="C175" t="inlineStr">
        <is>
          <t>1</t>
        </is>
      </c>
      <c r="D175" t="inlineStr">
        <is>
          <t>false</t>
        </is>
      </c>
      <c r="E175" t="inlineStr">
        <is>
          <t>false</t>
        </is>
      </c>
      <c r="G175" t="n">
        <v>0</v>
      </c>
      <c r="I175">
        <f>Sparta!S63</f>
        <v/>
      </c>
      <c r="K175">
        <f>Sparta!T63</f>
        <v/>
      </c>
      <c r="M175" t="n">
        <v>20</v>
      </c>
      <c r="AV175" t="inlineStr">
        <is>
          <t>Default</t>
        </is>
      </c>
      <c r="AW175" t="inlineStr">
        <is>
          <t>Default</t>
        </is>
      </c>
    </row>
    <row r="176" hidden="1">
      <c r="A176" t="n">
        <v>135</v>
      </c>
      <c r="B176" t="inlineStr">
        <is>
          <t>SPARTA Tactical Growth OEF</t>
        </is>
      </c>
      <c r="C176" t="inlineStr">
        <is>
          <t>1</t>
        </is>
      </c>
      <c r="D176" t="inlineStr">
        <is>
          <t>false</t>
        </is>
      </c>
      <c r="E176" t="inlineStr">
        <is>
          <t>false</t>
        </is>
      </c>
      <c r="G176" t="n">
        <v>0</v>
      </c>
      <c r="I176">
        <f>Sparta!S64</f>
        <v/>
      </c>
      <c r="K176">
        <f>Sparta!T64</f>
        <v/>
      </c>
      <c r="M176" t="n">
        <v>20</v>
      </c>
      <c r="AV176" t="inlineStr">
        <is>
          <t>Default</t>
        </is>
      </c>
      <c r="AW176" t="inlineStr">
        <is>
          <t>Default</t>
        </is>
      </c>
    </row>
    <row r="177" hidden="1">
      <c r="A177" t="n">
        <v>135</v>
      </c>
      <c r="B177" t="inlineStr">
        <is>
          <t>SPARTA Tactical Growth OEF</t>
        </is>
      </c>
      <c r="C177" t="inlineStr">
        <is>
          <t>1</t>
        </is>
      </c>
      <c r="D177" t="inlineStr">
        <is>
          <t>false</t>
        </is>
      </c>
      <c r="E177" t="inlineStr">
        <is>
          <t>false</t>
        </is>
      </c>
      <c r="G177" t="n">
        <v>0</v>
      </c>
      <c r="I177">
        <f>Sparta!S65</f>
        <v/>
      </c>
      <c r="K177">
        <f>Sparta!T65</f>
        <v/>
      </c>
      <c r="M177" t="n">
        <v>20</v>
      </c>
      <c r="AV177" t="inlineStr">
        <is>
          <t>Default</t>
        </is>
      </c>
      <c r="AW177" t="inlineStr">
        <is>
          <t>Default</t>
        </is>
      </c>
    </row>
    <row r="178" hidden="1">
      <c r="A178" t="n">
        <v>135</v>
      </c>
      <c r="B178" t="inlineStr">
        <is>
          <t>SPARTA Tactical Growth OEF</t>
        </is>
      </c>
      <c r="C178" t="inlineStr">
        <is>
          <t>1</t>
        </is>
      </c>
      <c r="D178" t="inlineStr">
        <is>
          <t>false</t>
        </is>
      </c>
      <c r="E178" t="inlineStr">
        <is>
          <t>false</t>
        </is>
      </c>
      <c r="G178" t="n">
        <v>0</v>
      </c>
      <c r="I178">
        <f>Sparta!S66</f>
        <v/>
      </c>
      <c r="K178">
        <f>Sparta!T66</f>
        <v/>
      </c>
      <c r="M178" t="n">
        <v>20</v>
      </c>
      <c r="AV178" t="inlineStr">
        <is>
          <t>Default</t>
        </is>
      </c>
      <c r="AW178" t="inlineStr">
        <is>
          <t>Default</t>
        </is>
      </c>
    </row>
    <row r="179" hidden="1">
      <c r="A179" t="n">
        <v>135</v>
      </c>
      <c r="B179" t="inlineStr">
        <is>
          <t>SPARTA Tactical Growth OEF</t>
        </is>
      </c>
      <c r="C179" t="inlineStr">
        <is>
          <t>1</t>
        </is>
      </c>
      <c r="D179" t="inlineStr">
        <is>
          <t>false</t>
        </is>
      </c>
      <c r="E179" t="inlineStr">
        <is>
          <t>false</t>
        </is>
      </c>
      <c r="G179" t="n">
        <v>0</v>
      </c>
      <c r="I179">
        <f>Sparta!S67</f>
        <v/>
      </c>
      <c r="K179">
        <f>Sparta!T67</f>
        <v/>
      </c>
      <c r="M179" t="n">
        <v>20</v>
      </c>
      <c r="AV179" t="inlineStr">
        <is>
          <t>Default</t>
        </is>
      </c>
      <c r="AW179" t="inlineStr">
        <is>
          <t>Default</t>
        </is>
      </c>
    </row>
    <row r="180" hidden="1">
      <c r="A180" t="n">
        <v>135</v>
      </c>
      <c r="B180" t="inlineStr">
        <is>
          <t>SPARTA Tactical Growth OEF</t>
        </is>
      </c>
      <c r="C180" t="inlineStr">
        <is>
          <t>1</t>
        </is>
      </c>
      <c r="D180" t="inlineStr">
        <is>
          <t>false</t>
        </is>
      </c>
      <c r="E180" t="inlineStr">
        <is>
          <t>false</t>
        </is>
      </c>
      <c r="G180" t="n">
        <v>0</v>
      </c>
      <c r="I180">
        <f>Sparta!S68</f>
        <v/>
      </c>
      <c r="K180">
        <f>Sparta!T68</f>
        <v/>
      </c>
      <c r="M180" t="n">
        <v>20</v>
      </c>
      <c r="AV180" t="inlineStr">
        <is>
          <t>Default</t>
        </is>
      </c>
      <c r="AW180" t="inlineStr">
        <is>
          <t>Default</t>
        </is>
      </c>
    </row>
    <row r="181" hidden="1">
      <c r="A181" t="n">
        <v>135</v>
      </c>
      <c r="B181" t="inlineStr">
        <is>
          <t>SPARTA Tactical Growth OEF</t>
        </is>
      </c>
      <c r="C181" t="inlineStr">
        <is>
          <t>1</t>
        </is>
      </c>
      <c r="D181" t="inlineStr">
        <is>
          <t>false</t>
        </is>
      </c>
      <c r="E181" t="inlineStr">
        <is>
          <t>false</t>
        </is>
      </c>
      <c r="G181" t="n">
        <v>0</v>
      </c>
      <c r="I181">
        <f>Sparta!S69</f>
        <v/>
      </c>
      <c r="K181">
        <f>Sparta!T69</f>
        <v/>
      </c>
      <c r="M181" t="n">
        <v>20</v>
      </c>
      <c r="AV181" t="inlineStr">
        <is>
          <t>Default</t>
        </is>
      </c>
      <c r="AW181" t="inlineStr">
        <is>
          <t>Default</t>
        </is>
      </c>
    </row>
    <row r="182" hidden="1">
      <c r="A182" t="n">
        <v>135</v>
      </c>
      <c r="B182" t="inlineStr">
        <is>
          <t>SPARTA Tactical Growth OEF</t>
        </is>
      </c>
      <c r="C182" t="inlineStr">
        <is>
          <t>1</t>
        </is>
      </c>
      <c r="D182" t="inlineStr">
        <is>
          <t>false</t>
        </is>
      </c>
      <c r="E182" t="inlineStr">
        <is>
          <t>false</t>
        </is>
      </c>
      <c r="G182" t="n">
        <v>0</v>
      </c>
      <c r="I182">
        <f>Sparta!S70</f>
        <v/>
      </c>
      <c r="K182">
        <f>Sparta!T70</f>
        <v/>
      </c>
      <c r="M182" t="n">
        <v>20</v>
      </c>
      <c r="AV182" t="inlineStr">
        <is>
          <t>Default</t>
        </is>
      </c>
      <c r="AW182" t="inlineStr">
        <is>
          <t>Default</t>
        </is>
      </c>
    </row>
    <row r="183" hidden="1">
      <c r="A183" t="n">
        <v>135</v>
      </c>
      <c r="B183" t="inlineStr">
        <is>
          <t>SPARTA Tactical Growth OEF</t>
        </is>
      </c>
      <c r="C183" t="inlineStr">
        <is>
          <t>1</t>
        </is>
      </c>
      <c r="D183" t="inlineStr">
        <is>
          <t>false</t>
        </is>
      </c>
      <c r="E183" t="inlineStr">
        <is>
          <t>false</t>
        </is>
      </c>
      <c r="G183" t="n">
        <v>0</v>
      </c>
      <c r="I183">
        <f>Sparta!S71</f>
        <v/>
      </c>
      <c r="K183">
        <f>Sparta!T71</f>
        <v/>
      </c>
      <c r="M183" t="n">
        <v>20</v>
      </c>
      <c r="AV183" t="inlineStr">
        <is>
          <t>Default</t>
        </is>
      </c>
      <c r="AW183" t="inlineStr">
        <is>
          <t>Default</t>
        </is>
      </c>
    </row>
    <row r="184" hidden="1">
      <c r="A184" t="n">
        <v>135</v>
      </c>
      <c r="B184" t="inlineStr">
        <is>
          <t>SPARTA Tactical Growth OEF</t>
        </is>
      </c>
      <c r="C184" t="inlineStr">
        <is>
          <t>1</t>
        </is>
      </c>
      <c r="D184" t="inlineStr">
        <is>
          <t>false</t>
        </is>
      </c>
      <c r="E184" t="inlineStr">
        <is>
          <t>false</t>
        </is>
      </c>
      <c r="G184" t="n">
        <v>0</v>
      </c>
      <c r="I184">
        <f>Sparta!S72</f>
        <v/>
      </c>
      <c r="K184">
        <f>Sparta!T72</f>
        <v/>
      </c>
      <c r="M184" t="n">
        <v>20</v>
      </c>
      <c r="AV184" t="inlineStr">
        <is>
          <t>Default</t>
        </is>
      </c>
      <c r="AW184" t="inlineStr">
        <is>
          <t>Default</t>
        </is>
      </c>
    </row>
    <row r="185" hidden="1">
      <c r="A185" t="n">
        <v>135</v>
      </c>
      <c r="B185" t="inlineStr">
        <is>
          <t>SPARTA Tactical Growth OEF</t>
        </is>
      </c>
      <c r="C185" t="inlineStr">
        <is>
          <t>1</t>
        </is>
      </c>
      <c r="D185" t="inlineStr">
        <is>
          <t>false</t>
        </is>
      </c>
      <c r="E185" t="inlineStr">
        <is>
          <t>false</t>
        </is>
      </c>
      <c r="G185" t="n">
        <v>0</v>
      </c>
      <c r="I185">
        <f>Sparta!S73</f>
        <v/>
      </c>
      <c r="K185">
        <f>Sparta!T73</f>
        <v/>
      </c>
      <c r="M185" t="n">
        <v>20</v>
      </c>
      <c r="AV185" t="inlineStr">
        <is>
          <t>Default</t>
        </is>
      </c>
      <c r="AW185" t="inlineStr">
        <is>
          <t>Default</t>
        </is>
      </c>
    </row>
    <row r="186" hidden="1">
      <c r="A186" t="n">
        <v>135</v>
      </c>
      <c r="B186" t="inlineStr">
        <is>
          <t>SPARTA Tactical Growth OEF</t>
        </is>
      </c>
      <c r="C186" t="inlineStr">
        <is>
          <t>1</t>
        </is>
      </c>
      <c r="D186" t="inlineStr">
        <is>
          <t>false</t>
        </is>
      </c>
      <c r="E186" t="inlineStr">
        <is>
          <t>false</t>
        </is>
      </c>
      <c r="G186" t="n">
        <v>0</v>
      </c>
      <c r="I186">
        <f>Sparta!S74</f>
        <v/>
      </c>
      <c r="K186">
        <f>Sparta!T74</f>
        <v/>
      </c>
      <c r="M186" t="n">
        <v>20</v>
      </c>
      <c r="AV186" t="inlineStr">
        <is>
          <t>Default</t>
        </is>
      </c>
      <c r="AW186" t="inlineStr">
        <is>
          <t>Default</t>
        </is>
      </c>
    </row>
    <row r="187" hidden="1">
      <c r="A187" t="n">
        <v>135</v>
      </c>
      <c r="B187" t="inlineStr">
        <is>
          <t>SPARTA Tactical Growth OEF</t>
        </is>
      </c>
      <c r="C187" t="inlineStr">
        <is>
          <t>1</t>
        </is>
      </c>
      <c r="D187" t="inlineStr">
        <is>
          <t>false</t>
        </is>
      </c>
      <c r="E187" t="inlineStr">
        <is>
          <t>false</t>
        </is>
      </c>
      <c r="G187" t="n">
        <v>0</v>
      </c>
      <c r="I187">
        <f>Sparta!S75</f>
        <v/>
      </c>
      <c r="K187">
        <f>Sparta!T75</f>
        <v/>
      </c>
      <c r="M187" t="n">
        <v>20</v>
      </c>
      <c r="AV187" t="inlineStr">
        <is>
          <t>Default</t>
        </is>
      </c>
      <c r="AW187" t="inlineStr">
        <is>
          <t>Default</t>
        </is>
      </c>
    </row>
    <row r="188" hidden="1">
      <c r="A188" t="n">
        <v>135</v>
      </c>
      <c r="B188" t="inlineStr">
        <is>
          <t>SPARTA Tactical Growth OEF</t>
        </is>
      </c>
      <c r="C188" t="inlineStr">
        <is>
          <t>1</t>
        </is>
      </c>
      <c r="D188" t="inlineStr">
        <is>
          <t>false</t>
        </is>
      </c>
      <c r="E188" t="inlineStr">
        <is>
          <t>false</t>
        </is>
      </c>
      <c r="G188" t="n">
        <v>0</v>
      </c>
      <c r="I188">
        <f>Sparta!S76</f>
        <v/>
      </c>
      <c r="K188">
        <f>Sparta!T76</f>
        <v/>
      </c>
      <c r="M188" t="n">
        <v>20</v>
      </c>
      <c r="AV188" t="inlineStr">
        <is>
          <t>Default</t>
        </is>
      </c>
      <c r="AW188" t="inlineStr">
        <is>
          <t>Default</t>
        </is>
      </c>
    </row>
    <row r="189" hidden="1">
      <c r="A189" t="n">
        <v>135</v>
      </c>
      <c r="B189" t="inlineStr">
        <is>
          <t>SPARTA Tactical Growth OEF</t>
        </is>
      </c>
      <c r="C189" t="inlineStr">
        <is>
          <t>1</t>
        </is>
      </c>
      <c r="D189" t="inlineStr">
        <is>
          <t>false</t>
        </is>
      </c>
      <c r="E189" t="inlineStr">
        <is>
          <t>false</t>
        </is>
      </c>
      <c r="G189" t="n">
        <v>0</v>
      </c>
      <c r="I189">
        <f>Sparta!S77</f>
        <v/>
      </c>
      <c r="K189">
        <f>Sparta!T77</f>
        <v/>
      </c>
      <c r="M189" t="n">
        <v>20</v>
      </c>
      <c r="AV189" t="inlineStr">
        <is>
          <t>Default</t>
        </is>
      </c>
      <c r="AW189" t="inlineStr">
        <is>
          <t>Default</t>
        </is>
      </c>
    </row>
    <row r="190" hidden="1">
      <c r="A190" t="n">
        <v>135</v>
      </c>
      <c r="B190" t="inlineStr">
        <is>
          <t>SPARTA Tactical Growth OEF</t>
        </is>
      </c>
      <c r="C190" t="inlineStr">
        <is>
          <t>1</t>
        </is>
      </c>
      <c r="D190" t="inlineStr">
        <is>
          <t>false</t>
        </is>
      </c>
      <c r="E190" t="inlineStr">
        <is>
          <t>false</t>
        </is>
      </c>
      <c r="G190" t="n">
        <v>0</v>
      </c>
      <c r="I190">
        <f>Sparta!S78</f>
        <v/>
      </c>
      <c r="K190">
        <f>Sparta!T78</f>
        <v/>
      </c>
      <c r="M190" t="n">
        <v>20</v>
      </c>
      <c r="AV190" t="inlineStr">
        <is>
          <t>Default</t>
        </is>
      </c>
      <c r="AW190" t="inlineStr">
        <is>
          <t>Default</t>
        </is>
      </c>
    </row>
    <row r="191" hidden="1">
      <c r="A191" t="n">
        <v>135</v>
      </c>
      <c r="B191" t="inlineStr">
        <is>
          <t>SPARTA Tactical Growth OEF</t>
        </is>
      </c>
      <c r="C191" t="inlineStr">
        <is>
          <t>1</t>
        </is>
      </c>
      <c r="D191" t="inlineStr">
        <is>
          <t>false</t>
        </is>
      </c>
      <c r="E191" t="inlineStr">
        <is>
          <t>false</t>
        </is>
      </c>
      <c r="G191" t="n">
        <v>0</v>
      </c>
      <c r="I191">
        <f>Sparta!S79</f>
        <v/>
      </c>
      <c r="K191">
        <f>Sparta!T79</f>
        <v/>
      </c>
      <c r="M191" t="n">
        <v>20</v>
      </c>
      <c r="AV191" t="inlineStr">
        <is>
          <t>Default</t>
        </is>
      </c>
      <c r="AW191" t="inlineStr">
        <is>
          <t>Default</t>
        </is>
      </c>
    </row>
    <row r="192" hidden="1">
      <c r="A192" t="n">
        <v>135</v>
      </c>
      <c r="B192" t="inlineStr">
        <is>
          <t>SPARTA Tactical Growth OEF</t>
        </is>
      </c>
      <c r="C192" t="inlineStr">
        <is>
          <t>1</t>
        </is>
      </c>
      <c r="D192" t="inlineStr">
        <is>
          <t>false</t>
        </is>
      </c>
      <c r="E192" t="inlineStr">
        <is>
          <t>false</t>
        </is>
      </c>
      <c r="G192" t="n">
        <v>0</v>
      </c>
      <c r="I192">
        <f>Sparta!S80</f>
        <v/>
      </c>
      <c r="K192">
        <f>Sparta!T80</f>
        <v/>
      </c>
      <c r="M192" t="n">
        <v>20</v>
      </c>
      <c r="AV192" t="inlineStr">
        <is>
          <t>Default</t>
        </is>
      </c>
      <c r="AW192" t="inlineStr">
        <is>
          <t>Default</t>
        </is>
      </c>
    </row>
    <row r="193" hidden="1">
      <c r="A193" t="n">
        <v>135</v>
      </c>
      <c r="B193" t="inlineStr">
        <is>
          <t>SPARTA Tactical Growth OEF</t>
        </is>
      </c>
      <c r="C193" t="inlineStr">
        <is>
          <t>1</t>
        </is>
      </c>
      <c r="D193" t="inlineStr">
        <is>
          <t>false</t>
        </is>
      </c>
      <c r="E193" t="inlineStr">
        <is>
          <t>false</t>
        </is>
      </c>
      <c r="G193" t="n">
        <v>0</v>
      </c>
      <c r="I193">
        <f>Sparta!S81</f>
        <v/>
      </c>
      <c r="K193">
        <f>Sparta!T81</f>
        <v/>
      </c>
      <c r="M193" t="n">
        <v>20</v>
      </c>
      <c r="AV193" t="inlineStr">
        <is>
          <t>Default</t>
        </is>
      </c>
      <c r="AW193" t="inlineStr">
        <is>
          <t>Default</t>
        </is>
      </c>
    </row>
    <row r="194" hidden="1">
      <c r="A194" t="n">
        <v>135</v>
      </c>
      <c r="B194" t="inlineStr">
        <is>
          <t>SPARTA Tactical Growth OEF</t>
        </is>
      </c>
      <c r="C194" t="inlineStr">
        <is>
          <t>1</t>
        </is>
      </c>
      <c r="D194" t="inlineStr">
        <is>
          <t>false</t>
        </is>
      </c>
      <c r="E194" t="inlineStr">
        <is>
          <t>false</t>
        </is>
      </c>
      <c r="G194" t="n">
        <v>0</v>
      </c>
      <c r="I194">
        <f>Sparta!S82</f>
        <v/>
      </c>
      <c r="K194">
        <f>Sparta!T82</f>
        <v/>
      </c>
      <c r="M194" t="n">
        <v>20</v>
      </c>
      <c r="AV194" t="inlineStr">
        <is>
          <t>Default</t>
        </is>
      </c>
      <c r="AW194" t="inlineStr">
        <is>
          <t>Default</t>
        </is>
      </c>
    </row>
    <row r="195" hidden="1">
      <c r="A195" t="n">
        <v>135</v>
      </c>
      <c r="B195" t="inlineStr">
        <is>
          <t>SPARTA Tactical Growth OEF</t>
        </is>
      </c>
      <c r="C195" t="inlineStr">
        <is>
          <t>1</t>
        </is>
      </c>
      <c r="D195" t="inlineStr">
        <is>
          <t>false</t>
        </is>
      </c>
      <c r="E195" t="inlineStr">
        <is>
          <t>false</t>
        </is>
      </c>
      <c r="G195" t="n">
        <v>0</v>
      </c>
      <c r="I195">
        <f>Sparta!S83</f>
        <v/>
      </c>
      <c r="K195">
        <f>Sparta!T83</f>
        <v/>
      </c>
      <c r="M195" t="n">
        <v>20</v>
      </c>
      <c r="AV195" t="inlineStr">
        <is>
          <t>Default</t>
        </is>
      </c>
      <c r="AW195" t="inlineStr">
        <is>
          <t>Default</t>
        </is>
      </c>
    </row>
    <row r="196" hidden="1">
      <c r="A196" t="n">
        <v>135</v>
      </c>
      <c r="B196" t="inlineStr">
        <is>
          <t>SPARTA Tactical Growth OEF</t>
        </is>
      </c>
      <c r="C196" t="inlineStr">
        <is>
          <t>1</t>
        </is>
      </c>
      <c r="D196" t="inlineStr">
        <is>
          <t>false</t>
        </is>
      </c>
      <c r="E196" t="inlineStr">
        <is>
          <t>false</t>
        </is>
      </c>
      <c r="G196" t="n">
        <v>0</v>
      </c>
      <c r="I196">
        <f>Sparta!S84</f>
        <v/>
      </c>
      <c r="K196">
        <f>Sparta!T84</f>
        <v/>
      </c>
      <c r="M196" t="n">
        <v>20</v>
      </c>
      <c r="AV196" t="inlineStr">
        <is>
          <t>Default</t>
        </is>
      </c>
      <c r="AW196" t="inlineStr">
        <is>
          <t>Default</t>
        </is>
      </c>
    </row>
    <row r="197" hidden="1">
      <c r="A197" t="n">
        <v>135</v>
      </c>
      <c r="B197" t="inlineStr">
        <is>
          <t>SPARTA Tactical Growth OEF</t>
        </is>
      </c>
      <c r="C197" t="inlineStr">
        <is>
          <t>1</t>
        </is>
      </c>
      <c r="D197" t="inlineStr">
        <is>
          <t>false</t>
        </is>
      </c>
      <c r="E197" t="inlineStr">
        <is>
          <t>false</t>
        </is>
      </c>
      <c r="G197" t="n">
        <v>0</v>
      </c>
      <c r="I197">
        <f>Sparta!S85</f>
        <v/>
      </c>
      <c r="K197">
        <f>Sparta!T85</f>
        <v/>
      </c>
      <c r="M197" t="n">
        <v>20</v>
      </c>
      <c r="AV197" t="inlineStr">
        <is>
          <t>Default</t>
        </is>
      </c>
      <c r="AW197" t="inlineStr">
        <is>
          <t>Default</t>
        </is>
      </c>
    </row>
    <row r="198" hidden="1">
      <c r="A198" t="n">
        <v>135</v>
      </c>
      <c r="B198" t="inlineStr">
        <is>
          <t>SPARTA Tactical Growth OEF</t>
        </is>
      </c>
      <c r="C198" t="inlineStr">
        <is>
          <t>1</t>
        </is>
      </c>
      <c r="D198" t="inlineStr">
        <is>
          <t>false</t>
        </is>
      </c>
      <c r="E198" t="inlineStr">
        <is>
          <t>false</t>
        </is>
      </c>
      <c r="G198" t="n">
        <v>0</v>
      </c>
      <c r="I198">
        <f>Sparta!S86</f>
        <v/>
      </c>
      <c r="K198">
        <f>Sparta!T86</f>
        <v/>
      </c>
      <c r="M198" t="n">
        <v>20</v>
      </c>
      <c r="AV198" t="inlineStr">
        <is>
          <t>Default</t>
        </is>
      </c>
      <c r="AW198" t="inlineStr">
        <is>
          <t>Default</t>
        </is>
      </c>
    </row>
    <row r="199" hidden="1">
      <c r="A199" t="n">
        <v>135</v>
      </c>
      <c r="B199" t="inlineStr">
        <is>
          <t>SPARTA Tactical Growth OEF</t>
        </is>
      </c>
      <c r="C199" t="inlineStr">
        <is>
          <t>1</t>
        </is>
      </c>
      <c r="D199" t="inlineStr">
        <is>
          <t>false</t>
        </is>
      </c>
      <c r="E199" t="inlineStr">
        <is>
          <t>false</t>
        </is>
      </c>
      <c r="G199" t="n">
        <v>0</v>
      </c>
      <c r="I199">
        <f>Sparta!S87</f>
        <v/>
      </c>
      <c r="K199">
        <f>Sparta!T87</f>
        <v/>
      </c>
      <c r="M199" t="n">
        <v>20</v>
      </c>
      <c r="AV199" t="inlineStr">
        <is>
          <t>Default</t>
        </is>
      </c>
      <c r="AW199" t="inlineStr">
        <is>
          <t>Default</t>
        </is>
      </c>
    </row>
    <row r="200" hidden="1">
      <c r="A200" t="n">
        <v>135</v>
      </c>
      <c r="B200" t="inlineStr">
        <is>
          <t>SPARTA Tactical Growth OEF</t>
        </is>
      </c>
      <c r="C200" t="inlineStr">
        <is>
          <t>1</t>
        </is>
      </c>
      <c r="D200" t="inlineStr">
        <is>
          <t>false</t>
        </is>
      </c>
      <c r="E200" t="inlineStr">
        <is>
          <t>false</t>
        </is>
      </c>
      <c r="G200" t="n">
        <v>0</v>
      </c>
      <c r="I200">
        <f>Sparta!S88</f>
        <v/>
      </c>
      <c r="K200">
        <f>Sparta!T88</f>
        <v/>
      </c>
      <c r="M200" t="n">
        <v>20</v>
      </c>
      <c r="AV200" t="inlineStr">
        <is>
          <t>Default</t>
        </is>
      </c>
      <c r="AW200" t="inlineStr">
        <is>
          <t>Default</t>
        </is>
      </c>
    </row>
    <row r="201" hidden="1">
      <c r="A201" t="n">
        <v>135</v>
      </c>
      <c r="B201" t="inlineStr">
        <is>
          <t>SPARTA Tactical Growth OEF</t>
        </is>
      </c>
      <c r="C201" t="inlineStr">
        <is>
          <t>1</t>
        </is>
      </c>
      <c r="D201" t="inlineStr">
        <is>
          <t>false</t>
        </is>
      </c>
      <c r="E201" t="inlineStr">
        <is>
          <t>false</t>
        </is>
      </c>
      <c r="G201" t="n">
        <v>0</v>
      </c>
      <c r="I201">
        <f>Sparta!S89</f>
        <v/>
      </c>
      <c r="K201">
        <f>Sparta!T89</f>
        <v/>
      </c>
      <c r="M201" t="n">
        <v>20</v>
      </c>
      <c r="AV201" t="inlineStr">
        <is>
          <t>Default</t>
        </is>
      </c>
      <c r="AW201" t="inlineStr">
        <is>
          <t>Default</t>
        </is>
      </c>
    </row>
    <row r="202" hidden="1">
      <c r="A202" t="n">
        <v>135</v>
      </c>
      <c r="B202" t="inlineStr">
        <is>
          <t>SPARTA Tactical Growth OEF</t>
        </is>
      </c>
      <c r="C202" t="inlineStr">
        <is>
          <t>1</t>
        </is>
      </c>
      <c r="D202" t="inlineStr">
        <is>
          <t>false</t>
        </is>
      </c>
      <c r="E202" t="inlineStr">
        <is>
          <t>false</t>
        </is>
      </c>
      <c r="G202" t="n">
        <v>0</v>
      </c>
      <c r="I202">
        <f>Sparta!S90</f>
        <v/>
      </c>
      <c r="K202">
        <f>Sparta!T90</f>
        <v/>
      </c>
      <c r="M202" t="n">
        <v>20</v>
      </c>
      <c r="AV202" t="inlineStr">
        <is>
          <t>Default</t>
        </is>
      </c>
      <c r="AW202" t="inlineStr">
        <is>
          <t>Default</t>
        </is>
      </c>
    </row>
    <row r="203" hidden="1">
      <c r="A203" t="n">
        <v>135</v>
      </c>
      <c r="B203" t="inlineStr">
        <is>
          <t>SPARTA Tactical Growth OEF</t>
        </is>
      </c>
      <c r="C203" t="inlineStr">
        <is>
          <t>1</t>
        </is>
      </c>
      <c r="D203" t="inlineStr">
        <is>
          <t>false</t>
        </is>
      </c>
      <c r="E203" t="inlineStr">
        <is>
          <t>false</t>
        </is>
      </c>
      <c r="G203" t="n">
        <v>0</v>
      </c>
      <c r="I203">
        <f>Sparta!S91</f>
        <v/>
      </c>
      <c r="K203">
        <f>Sparta!T91</f>
        <v/>
      </c>
      <c r="M203" t="n">
        <v>20</v>
      </c>
      <c r="AV203" t="inlineStr">
        <is>
          <t>Default</t>
        </is>
      </c>
      <c r="AW203" t="inlineStr">
        <is>
          <t>Default</t>
        </is>
      </c>
    </row>
    <row r="204" hidden="1">
      <c r="A204" t="n">
        <v>135</v>
      </c>
      <c r="B204" t="inlineStr">
        <is>
          <t>SPARTA Tactical Growth OEF</t>
        </is>
      </c>
      <c r="C204" t="inlineStr">
        <is>
          <t>1</t>
        </is>
      </c>
      <c r="D204" t="inlineStr">
        <is>
          <t>false</t>
        </is>
      </c>
      <c r="E204" t="inlineStr">
        <is>
          <t>false</t>
        </is>
      </c>
      <c r="G204" t="n">
        <v>0</v>
      </c>
      <c r="I204">
        <f>Sparta!S92</f>
        <v/>
      </c>
      <c r="K204">
        <f>Sparta!T92</f>
        <v/>
      </c>
      <c r="M204" t="n">
        <v>20</v>
      </c>
      <c r="AV204" t="inlineStr">
        <is>
          <t>Default</t>
        </is>
      </c>
      <c r="AW204" t="inlineStr">
        <is>
          <t>Default</t>
        </is>
      </c>
    </row>
    <row r="205" hidden="1">
      <c r="A205" t="n">
        <v>135</v>
      </c>
      <c r="B205" t="inlineStr">
        <is>
          <t>SPARTA Tactical Growth OEF</t>
        </is>
      </c>
      <c r="C205" t="inlineStr">
        <is>
          <t>1</t>
        </is>
      </c>
      <c r="D205" t="inlineStr">
        <is>
          <t>false</t>
        </is>
      </c>
      <c r="E205" t="inlineStr">
        <is>
          <t>false</t>
        </is>
      </c>
      <c r="G205" t="n">
        <v>0</v>
      </c>
      <c r="I205">
        <f>Sparta!S93</f>
        <v/>
      </c>
      <c r="K205">
        <f>Sparta!T93</f>
        <v/>
      </c>
      <c r="M205" t="n">
        <v>20</v>
      </c>
      <c r="AV205" t="inlineStr">
        <is>
          <t>Default</t>
        </is>
      </c>
      <c r="AW205" t="inlineStr">
        <is>
          <t>Default</t>
        </is>
      </c>
    </row>
    <row r="206" hidden="1">
      <c r="A206" t="n">
        <v>135</v>
      </c>
      <c r="B206" t="inlineStr">
        <is>
          <t>SPARTA Tactical Growth OEF</t>
        </is>
      </c>
      <c r="C206" t="inlineStr">
        <is>
          <t>1</t>
        </is>
      </c>
      <c r="D206" t="inlineStr">
        <is>
          <t>false</t>
        </is>
      </c>
      <c r="E206" t="inlineStr">
        <is>
          <t>false</t>
        </is>
      </c>
      <c r="G206" t="n">
        <v>0</v>
      </c>
      <c r="I206">
        <f>Sparta!S94</f>
        <v/>
      </c>
      <c r="K206">
        <f>Sparta!T94</f>
        <v/>
      </c>
      <c r="M206" t="n">
        <v>20</v>
      </c>
      <c r="AV206" t="inlineStr">
        <is>
          <t>Default</t>
        </is>
      </c>
      <c r="AW206" t="inlineStr">
        <is>
          <t>Default</t>
        </is>
      </c>
    </row>
    <row r="207" hidden="1">
      <c r="A207" t="n">
        <v>135</v>
      </c>
      <c r="B207" t="inlineStr">
        <is>
          <t>SPARTA Tactical Growth OEF</t>
        </is>
      </c>
      <c r="C207" t="inlineStr">
        <is>
          <t>1</t>
        </is>
      </c>
      <c r="D207" t="inlineStr">
        <is>
          <t>false</t>
        </is>
      </c>
      <c r="E207" t="inlineStr">
        <is>
          <t>false</t>
        </is>
      </c>
      <c r="G207" t="n">
        <v>0</v>
      </c>
      <c r="I207">
        <f>Sparta!S95</f>
        <v/>
      </c>
      <c r="K207">
        <f>Sparta!T95</f>
        <v/>
      </c>
      <c r="M207" t="n">
        <v>20</v>
      </c>
      <c r="AV207" t="inlineStr">
        <is>
          <t>Default</t>
        </is>
      </c>
      <c r="AW207" t="inlineStr">
        <is>
          <t>Default</t>
        </is>
      </c>
    </row>
    <row r="208" hidden="1">
      <c r="A208" t="n">
        <v>135</v>
      </c>
      <c r="B208" t="inlineStr">
        <is>
          <t>SPARTA Tactical Growth OEF</t>
        </is>
      </c>
      <c r="C208" t="inlineStr">
        <is>
          <t>1</t>
        </is>
      </c>
      <c r="D208" t="inlineStr">
        <is>
          <t>false</t>
        </is>
      </c>
      <c r="E208" t="inlineStr">
        <is>
          <t>false</t>
        </is>
      </c>
      <c r="G208" t="n">
        <v>0</v>
      </c>
      <c r="I208">
        <f>Sparta!S96</f>
        <v/>
      </c>
      <c r="K208">
        <f>Sparta!T96</f>
        <v/>
      </c>
      <c r="M208" t="n">
        <v>20</v>
      </c>
      <c r="AV208" t="inlineStr">
        <is>
          <t>Default</t>
        </is>
      </c>
      <c r="AW208" t="inlineStr">
        <is>
          <t>Default</t>
        </is>
      </c>
    </row>
    <row r="209" hidden="1">
      <c r="A209" t="n">
        <v>135</v>
      </c>
      <c r="B209" t="inlineStr">
        <is>
          <t>SPARTA Tactical Growth OEF</t>
        </is>
      </c>
      <c r="C209" t="inlineStr">
        <is>
          <t>1</t>
        </is>
      </c>
      <c r="D209" t="inlineStr">
        <is>
          <t>false</t>
        </is>
      </c>
      <c r="E209" t="inlineStr">
        <is>
          <t>false</t>
        </is>
      </c>
      <c r="G209" t="n">
        <v>0</v>
      </c>
      <c r="I209">
        <f>Sparta!S97</f>
        <v/>
      </c>
      <c r="K209">
        <f>Sparta!T97</f>
        <v/>
      </c>
      <c r="M209" t="n">
        <v>20</v>
      </c>
      <c r="AV209" t="inlineStr">
        <is>
          <t>Default</t>
        </is>
      </c>
      <c r="AW209" t="inlineStr">
        <is>
          <t>Default</t>
        </is>
      </c>
    </row>
    <row r="210" hidden="1">
      <c r="A210" t="n">
        <v>135</v>
      </c>
      <c r="B210" t="inlineStr">
        <is>
          <t>SPARTA Tactical Growth OEF</t>
        </is>
      </c>
      <c r="C210" t="inlineStr">
        <is>
          <t>1</t>
        </is>
      </c>
      <c r="D210" t="inlineStr">
        <is>
          <t>false</t>
        </is>
      </c>
      <c r="E210" t="inlineStr">
        <is>
          <t>false</t>
        </is>
      </c>
      <c r="G210" t="n">
        <v>0</v>
      </c>
      <c r="I210">
        <f>Sparta!S98</f>
        <v/>
      </c>
      <c r="K210">
        <f>Sparta!T98</f>
        <v/>
      </c>
      <c r="M210" t="n">
        <v>20</v>
      </c>
      <c r="AV210" t="inlineStr">
        <is>
          <t>Default</t>
        </is>
      </c>
      <c r="AW210" t="inlineStr">
        <is>
          <t>Default</t>
        </is>
      </c>
    </row>
    <row r="211" hidden="1">
      <c r="A211" t="n">
        <v>135</v>
      </c>
      <c r="B211" t="inlineStr">
        <is>
          <t>SPARTA Tactical Growth OEF</t>
        </is>
      </c>
      <c r="C211" t="inlineStr">
        <is>
          <t>1</t>
        </is>
      </c>
      <c r="D211" t="inlineStr">
        <is>
          <t>false</t>
        </is>
      </c>
      <c r="E211" t="inlineStr">
        <is>
          <t>false</t>
        </is>
      </c>
      <c r="G211" t="n">
        <v>0</v>
      </c>
      <c r="I211">
        <f>Sparta!S99</f>
        <v/>
      </c>
      <c r="K211">
        <f>Sparta!T99</f>
        <v/>
      </c>
      <c r="M211" t="n">
        <v>20</v>
      </c>
      <c r="AV211" t="inlineStr">
        <is>
          <t>Default</t>
        </is>
      </c>
      <c r="AW211" t="inlineStr">
        <is>
          <t>Default</t>
        </is>
      </c>
    </row>
    <row r="212" hidden="1">
      <c r="A212" t="n">
        <v>135</v>
      </c>
      <c r="B212" t="inlineStr">
        <is>
          <t>SPARTA Tactical Growth OEF</t>
        </is>
      </c>
      <c r="C212" t="inlineStr">
        <is>
          <t>1</t>
        </is>
      </c>
      <c r="D212" t="inlineStr">
        <is>
          <t>false</t>
        </is>
      </c>
      <c r="E212" t="inlineStr">
        <is>
          <t>false</t>
        </is>
      </c>
      <c r="G212" t="n">
        <v>0</v>
      </c>
      <c r="I212">
        <f>Sparta!S100</f>
        <v/>
      </c>
      <c r="K212">
        <f>Sparta!T100</f>
        <v/>
      </c>
      <c r="M212" t="n">
        <v>20</v>
      </c>
      <c r="AV212" t="inlineStr">
        <is>
          <t>Default</t>
        </is>
      </c>
      <c r="AW212" t="inlineStr">
        <is>
          <t>Default</t>
        </is>
      </c>
    </row>
    <row r="213" hidden="1">
      <c r="A213" t="n">
        <v>135</v>
      </c>
      <c r="B213" t="inlineStr">
        <is>
          <t>SPARTA Tactical Growth OEF</t>
        </is>
      </c>
      <c r="C213" t="inlineStr">
        <is>
          <t>1</t>
        </is>
      </c>
      <c r="D213" t="inlineStr">
        <is>
          <t>false</t>
        </is>
      </c>
      <c r="E213" t="inlineStr">
        <is>
          <t>false</t>
        </is>
      </c>
      <c r="G213" t="n">
        <v>0</v>
      </c>
      <c r="I213">
        <f>Sparta!S101</f>
        <v/>
      </c>
      <c r="K213">
        <f>Sparta!T101</f>
        <v/>
      </c>
      <c r="M213" t="n">
        <v>20</v>
      </c>
      <c r="AV213" t="inlineStr">
        <is>
          <t>Default</t>
        </is>
      </c>
      <c r="AW213" t="inlineStr">
        <is>
          <t>Default</t>
        </is>
      </c>
    </row>
    <row r="214" hidden="1">
      <c r="A214" t="n">
        <v>135</v>
      </c>
      <c r="B214" t="inlineStr">
        <is>
          <t>SPARTA Tactical Growth OEF</t>
        </is>
      </c>
      <c r="C214" t="inlineStr">
        <is>
          <t>1</t>
        </is>
      </c>
      <c r="D214" t="inlineStr">
        <is>
          <t>false</t>
        </is>
      </c>
      <c r="E214" t="inlineStr">
        <is>
          <t>false</t>
        </is>
      </c>
      <c r="G214" t="n">
        <v>0</v>
      </c>
      <c r="I214">
        <f>Sparta!S102</f>
        <v/>
      </c>
      <c r="K214">
        <f>Sparta!T102</f>
        <v/>
      </c>
      <c r="M214" t="n">
        <v>20</v>
      </c>
      <c r="AV214" t="inlineStr">
        <is>
          <t>Default</t>
        </is>
      </c>
      <c r="AW214" t="inlineStr">
        <is>
          <t>Default</t>
        </is>
      </c>
    </row>
    <row r="215" hidden="1">
      <c r="A215" t="n">
        <v>135</v>
      </c>
      <c r="B215" t="inlineStr">
        <is>
          <t>SPARTA Tactical Growth OEF</t>
        </is>
      </c>
      <c r="C215" t="inlineStr">
        <is>
          <t>1</t>
        </is>
      </c>
      <c r="D215" t="inlineStr">
        <is>
          <t>false</t>
        </is>
      </c>
      <c r="E215" t="inlineStr">
        <is>
          <t>false</t>
        </is>
      </c>
      <c r="G215" t="n">
        <v>0</v>
      </c>
      <c r="I215">
        <f>Sparta!S103</f>
        <v/>
      </c>
      <c r="K215">
        <f>Sparta!T103</f>
        <v/>
      </c>
      <c r="M215" t="n">
        <v>20</v>
      </c>
      <c r="AV215" t="inlineStr">
        <is>
          <t>Default</t>
        </is>
      </c>
      <c r="AW215" t="inlineStr">
        <is>
          <t>Default</t>
        </is>
      </c>
    </row>
    <row r="216" hidden="1">
      <c r="A216" t="n">
        <v>135</v>
      </c>
      <c r="B216" t="inlineStr">
        <is>
          <t>SPARTA Tactical Growth OEF</t>
        </is>
      </c>
      <c r="C216" t="inlineStr">
        <is>
          <t>1</t>
        </is>
      </c>
      <c r="D216" t="inlineStr">
        <is>
          <t>false</t>
        </is>
      </c>
      <c r="E216" t="inlineStr">
        <is>
          <t>false</t>
        </is>
      </c>
      <c r="G216" t="n">
        <v>0</v>
      </c>
      <c r="I216">
        <f>Sparta!S104</f>
        <v/>
      </c>
      <c r="K216">
        <f>Sparta!T104</f>
        <v/>
      </c>
      <c r="M216" t="n">
        <v>20</v>
      </c>
      <c r="AV216" t="inlineStr">
        <is>
          <t>Default</t>
        </is>
      </c>
      <c r="AW216" t="inlineStr">
        <is>
          <t>Default</t>
        </is>
      </c>
    </row>
    <row r="217" hidden="1">
      <c r="A217" t="n">
        <v>135</v>
      </c>
      <c r="B217" t="inlineStr">
        <is>
          <t>SPARTA Tactical Growth OEF</t>
        </is>
      </c>
      <c r="C217" t="inlineStr">
        <is>
          <t>1</t>
        </is>
      </c>
      <c r="D217" t="inlineStr">
        <is>
          <t>false</t>
        </is>
      </c>
      <c r="E217" t="inlineStr">
        <is>
          <t>false</t>
        </is>
      </c>
      <c r="G217" t="n">
        <v>0</v>
      </c>
      <c r="I217">
        <f>Sparta!S105</f>
        <v/>
      </c>
      <c r="K217">
        <f>Sparta!T105</f>
        <v/>
      </c>
      <c r="M217" t="n">
        <v>20</v>
      </c>
      <c r="AV217" t="inlineStr">
        <is>
          <t>Default</t>
        </is>
      </c>
      <c r="AW217" t="inlineStr">
        <is>
          <t>Default</t>
        </is>
      </c>
    </row>
    <row r="218" hidden="1">
      <c r="A218" t="n">
        <v>135</v>
      </c>
      <c r="B218" t="inlineStr">
        <is>
          <t>SPARTA Tactical Growth OEF</t>
        </is>
      </c>
      <c r="C218" t="inlineStr">
        <is>
          <t>1</t>
        </is>
      </c>
      <c r="D218" t="inlineStr">
        <is>
          <t>false</t>
        </is>
      </c>
      <c r="E218" t="inlineStr">
        <is>
          <t>false</t>
        </is>
      </c>
      <c r="G218" t="n">
        <v>0</v>
      </c>
      <c r="I218">
        <f>Sparta!S106</f>
        <v/>
      </c>
      <c r="K218">
        <f>Sparta!T106</f>
        <v/>
      </c>
      <c r="M218" t="n">
        <v>20</v>
      </c>
      <c r="AV218" t="inlineStr">
        <is>
          <t>Default</t>
        </is>
      </c>
      <c r="AW218" t="inlineStr">
        <is>
          <t>Default</t>
        </is>
      </c>
    </row>
    <row r="219" hidden="1">
      <c r="A219" t="n">
        <v>135</v>
      </c>
      <c r="B219" t="inlineStr">
        <is>
          <t>SPARTA Tactical Growth OEF</t>
        </is>
      </c>
      <c r="C219" t="inlineStr">
        <is>
          <t>1</t>
        </is>
      </c>
      <c r="D219" t="inlineStr">
        <is>
          <t>false</t>
        </is>
      </c>
      <c r="E219" t="inlineStr">
        <is>
          <t>false</t>
        </is>
      </c>
      <c r="G219" t="n">
        <v>0</v>
      </c>
      <c r="I219">
        <f>Sparta!S107</f>
        <v/>
      </c>
      <c r="K219">
        <f>Sparta!T107</f>
        <v/>
      </c>
      <c r="M219" t="n">
        <v>20</v>
      </c>
      <c r="AV219" t="inlineStr">
        <is>
          <t>Default</t>
        </is>
      </c>
      <c r="AW219" t="inlineStr">
        <is>
          <t>Default</t>
        </is>
      </c>
    </row>
    <row r="220" hidden="1">
      <c r="A220" t="n">
        <v>135</v>
      </c>
      <c r="B220" t="inlineStr">
        <is>
          <t>SPARTA Tactical Growth OEF</t>
        </is>
      </c>
      <c r="C220" t="inlineStr">
        <is>
          <t>1</t>
        </is>
      </c>
      <c r="D220" t="inlineStr">
        <is>
          <t>false</t>
        </is>
      </c>
      <c r="E220" t="inlineStr">
        <is>
          <t>false</t>
        </is>
      </c>
      <c r="G220" t="n">
        <v>0</v>
      </c>
      <c r="I220">
        <f>Sparta!S108</f>
        <v/>
      </c>
      <c r="K220">
        <f>Sparta!T108</f>
        <v/>
      </c>
      <c r="M220" t="n">
        <v>20</v>
      </c>
      <c r="AV220" t="inlineStr">
        <is>
          <t>Default</t>
        </is>
      </c>
      <c r="AW220" t="inlineStr">
        <is>
          <t>Default</t>
        </is>
      </c>
    </row>
    <row r="221" hidden="1">
      <c r="A221" t="n">
        <v>135</v>
      </c>
      <c r="B221" t="inlineStr">
        <is>
          <t>SPARTA Tactical Growth OEF</t>
        </is>
      </c>
      <c r="C221" t="inlineStr">
        <is>
          <t>1</t>
        </is>
      </c>
      <c r="D221" t="inlineStr">
        <is>
          <t>false</t>
        </is>
      </c>
      <c r="E221" t="inlineStr">
        <is>
          <t>false</t>
        </is>
      </c>
      <c r="G221" t="n">
        <v>0</v>
      </c>
      <c r="I221">
        <f>Sparta!S109</f>
        <v/>
      </c>
      <c r="K221">
        <f>Sparta!T109</f>
        <v/>
      </c>
      <c r="M221" t="n">
        <v>20</v>
      </c>
      <c r="AV221" t="inlineStr">
        <is>
          <t>Default</t>
        </is>
      </c>
      <c r="AW221" t="inlineStr">
        <is>
          <t>Default</t>
        </is>
      </c>
    </row>
    <row r="222" hidden="1">
      <c r="A222" t="n">
        <v>135</v>
      </c>
      <c r="B222" t="inlineStr">
        <is>
          <t>SPARTA Tactical Growth OEF</t>
        </is>
      </c>
      <c r="C222" t="inlineStr">
        <is>
          <t>1</t>
        </is>
      </c>
      <c r="D222" t="inlineStr">
        <is>
          <t>false</t>
        </is>
      </c>
      <c r="E222" t="inlineStr">
        <is>
          <t>false</t>
        </is>
      </c>
      <c r="G222" t="n">
        <v>0</v>
      </c>
      <c r="I222">
        <f>Sparta!S110</f>
        <v/>
      </c>
      <c r="K222">
        <f>Sparta!T110</f>
        <v/>
      </c>
      <c r="M222" t="n">
        <v>20</v>
      </c>
      <c r="AV222" t="inlineStr">
        <is>
          <t>Default</t>
        </is>
      </c>
      <c r="AW222" t="inlineStr">
        <is>
          <t>Default</t>
        </is>
      </c>
    </row>
    <row r="223" hidden="1">
      <c r="A223" t="n">
        <v>135</v>
      </c>
      <c r="B223" t="inlineStr">
        <is>
          <t>SPARTA Tactical Growth OEF</t>
        </is>
      </c>
      <c r="C223" t="inlineStr">
        <is>
          <t>1</t>
        </is>
      </c>
      <c r="D223" t="inlineStr">
        <is>
          <t>false</t>
        </is>
      </c>
      <c r="E223" t="inlineStr">
        <is>
          <t>false</t>
        </is>
      </c>
      <c r="G223" t="n">
        <v>0</v>
      </c>
      <c r="I223">
        <f>Sparta!S111</f>
        <v/>
      </c>
      <c r="K223">
        <f>Sparta!T111</f>
        <v/>
      </c>
      <c r="M223" t="n">
        <v>20</v>
      </c>
      <c r="AV223" t="inlineStr">
        <is>
          <t>Default</t>
        </is>
      </c>
      <c r="AW223" t="inlineStr">
        <is>
          <t>Default</t>
        </is>
      </c>
    </row>
    <row r="224" hidden="1">
      <c r="A224" t="n">
        <v>135</v>
      </c>
      <c r="B224" t="inlineStr">
        <is>
          <t>SPARTA Tactical Growth OEF</t>
        </is>
      </c>
      <c r="C224" t="inlineStr">
        <is>
          <t>1</t>
        </is>
      </c>
      <c r="D224" t="inlineStr">
        <is>
          <t>false</t>
        </is>
      </c>
      <c r="E224" t="inlineStr">
        <is>
          <t>false</t>
        </is>
      </c>
      <c r="G224" t="n">
        <v>0</v>
      </c>
      <c r="I224">
        <f>Sparta!S112</f>
        <v/>
      </c>
      <c r="K224">
        <f>Sparta!T112</f>
        <v/>
      </c>
      <c r="M224" t="n">
        <v>20</v>
      </c>
      <c r="AV224" t="inlineStr">
        <is>
          <t>Default</t>
        </is>
      </c>
      <c r="AW224" t="inlineStr">
        <is>
          <t>Default</t>
        </is>
      </c>
    </row>
    <row r="225" hidden="1">
      <c r="A225" t="n">
        <v>135</v>
      </c>
      <c r="B225" t="inlineStr">
        <is>
          <t>SPARTA Tactical Growth OEF</t>
        </is>
      </c>
      <c r="C225" t="inlineStr">
        <is>
          <t>1</t>
        </is>
      </c>
      <c r="D225" t="inlineStr">
        <is>
          <t>false</t>
        </is>
      </c>
      <c r="E225" t="inlineStr">
        <is>
          <t>false</t>
        </is>
      </c>
      <c r="G225" t="n">
        <v>0</v>
      </c>
      <c r="I225">
        <f>Sparta!S113</f>
        <v/>
      </c>
      <c r="K225">
        <f>Sparta!T113</f>
        <v/>
      </c>
      <c r="M225" t="n">
        <v>20</v>
      </c>
      <c r="AV225" t="inlineStr">
        <is>
          <t>Default</t>
        </is>
      </c>
      <c r="AW225" t="inlineStr">
        <is>
          <t>Default</t>
        </is>
      </c>
    </row>
    <row r="226" hidden="1">
      <c r="A226" t="n">
        <v>135</v>
      </c>
      <c r="B226" t="inlineStr">
        <is>
          <t>SPARTA Tactical Growth OEF</t>
        </is>
      </c>
      <c r="C226" t="inlineStr">
        <is>
          <t>1</t>
        </is>
      </c>
      <c r="D226" t="inlineStr">
        <is>
          <t>false</t>
        </is>
      </c>
      <c r="E226" t="inlineStr">
        <is>
          <t>false</t>
        </is>
      </c>
      <c r="G226" t="n">
        <v>0</v>
      </c>
      <c r="I226">
        <f>Sparta!S114</f>
        <v/>
      </c>
      <c r="K226">
        <f>Sparta!T114</f>
        <v/>
      </c>
      <c r="M226" t="n">
        <v>20</v>
      </c>
      <c r="AV226" t="inlineStr">
        <is>
          <t>Default</t>
        </is>
      </c>
      <c r="AW226" t="inlineStr">
        <is>
          <t>Default</t>
        </is>
      </c>
    </row>
    <row r="227" hidden="1">
      <c r="A227" t="n">
        <v>135</v>
      </c>
      <c r="B227" t="inlineStr">
        <is>
          <t>SPARTA Tactical Growth OEF</t>
        </is>
      </c>
      <c r="C227" t="inlineStr">
        <is>
          <t>1</t>
        </is>
      </c>
      <c r="D227" t="inlineStr">
        <is>
          <t>false</t>
        </is>
      </c>
      <c r="E227" t="inlineStr">
        <is>
          <t>false</t>
        </is>
      </c>
      <c r="G227" t="n">
        <v>0</v>
      </c>
      <c r="I227">
        <f>Sparta!S115</f>
        <v/>
      </c>
      <c r="K227">
        <f>Sparta!T115</f>
        <v/>
      </c>
      <c r="M227" t="n">
        <v>20</v>
      </c>
      <c r="AV227" t="inlineStr">
        <is>
          <t>Default</t>
        </is>
      </c>
      <c r="AW227" t="inlineStr">
        <is>
          <t>Default</t>
        </is>
      </c>
    </row>
    <row r="228" hidden="1">
      <c r="A228" t="n">
        <v>135</v>
      </c>
      <c r="B228" t="inlineStr">
        <is>
          <t>SPARTA Tactical Growth OEF</t>
        </is>
      </c>
      <c r="C228" t="inlineStr">
        <is>
          <t>1</t>
        </is>
      </c>
      <c r="D228" t="inlineStr">
        <is>
          <t>false</t>
        </is>
      </c>
      <c r="E228" t="inlineStr">
        <is>
          <t>false</t>
        </is>
      </c>
      <c r="G228" t="n">
        <v>0</v>
      </c>
      <c r="I228">
        <f>Sparta!S116</f>
        <v/>
      </c>
      <c r="K228">
        <f>Sparta!T116</f>
        <v/>
      </c>
      <c r="M228" t="n">
        <v>20</v>
      </c>
      <c r="AV228" t="inlineStr">
        <is>
          <t>Default</t>
        </is>
      </c>
      <c r="AW228" t="inlineStr">
        <is>
          <t>Default</t>
        </is>
      </c>
    </row>
    <row r="229" hidden="1">
      <c r="A229" t="n">
        <v>135</v>
      </c>
      <c r="B229" t="inlineStr">
        <is>
          <t>SPARTA Tactical Growth OEF</t>
        </is>
      </c>
      <c r="C229" t="inlineStr">
        <is>
          <t>1</t>
        </is>
      </c>
      <c r="D229" t="inlineStr">
        <is>
          <t>false</t>
        </is>
      </c>
      <c r="E229" t="inlineStr">
        <is>
          <t>false</t>
        </is>
      </c>
      <c r="G229" t="n">
        <v>0</v>
      </c>
      <c r="I229">
        <f>Sparta!S117</f>
        <v/>
      </c>
      <c r="K229">
        <f>Sparta!T117</f>
        <v/>
      </c>
      <c r="M229" t="n">
        <v>20</v>
      </c>
      <c r="AV229" t="inlineStr">
        <is>
          <t>Default</t>
        </is>
      </c>
      <c r="AW229" t="inlineStr">
        <is>
          <t>Default</t>
        </is>
      </c>
    </row>
    <row r="230" hidden="1">
      <c r="A230" t="n">
        <v>136</v>
      </c>
      <c r="B230" t="inlineStr">
        <is>
          <t>SPARTA Tactical Balanced OEF</t>
        </is>
      </c>
      <c r="C230" t="inlineStr">
        <is>
          <t>1</t>
        </is>
      </c>
      <c r="D230" t="inlineStr">
        <is>
          <t>false</t>
        </is>
      </c>
      <c r="E230" t="inlineStr">
        <is>
          <t>false</t>
        </is>
      </c>
      <c r="G230" t="n">
        <v>0</v>
      </c>
      <c r="I230" t="inlineStr">
        <is>
          <t>CUSTODIAL_CASH</t>
        </is>
      </c>
      <c r="K230">
        <f>100-SUM(K231:K343)</f>
        <v/>
      </c>
      <c r="M230" t="n">
        <v>20</v>
      </c>
      <c r="AV230" t="inlineStr">
        <is>
          <t>Default</t>
        </is>
      </c>
      <c r="AW230" t="inlineStr">
        <is>
          <t>Default</t>
        </is>
      </c>
    </row>
    <row r="231" hidden="1">
      <c r="A231" t="n">
        <v>136</v>
      </c>
      <c r="B231" t="inlineStr">
        <is>
          <t>SPARTA Tactical Balanced OEF</t>
        </is>
      </c>
      <c r="C231" t="inlineStr">
        <is>
          <t>1</t>
        </is>
      </c>
      <c r="D231" t="inlineStr">
        <is>
          <t>false</t>
        </is>
      </c>
      <c r="E231" t="inlineStr">
        <is>
          <t>false</t>
        </is>
      </c>
      <c r="G231" t="n">
        <v>0</v>
      </c>
      <c r="I231">
        <f>Sparta!P5</f>
        <v/>
      </c>
      <c r="K231">
        <f>Sparta!Q5</f>
        <v/>
      </c>
      <c r="M231" t="n">
        <v>20</v>
      </c>
      <c r="AV231" t="inlineStr">
        <is>
          <t>Default</t>
        </is>
      </c>
      <c r="AW231" t="inlineStr">
        <is>
          <t>Default</t>
        </is>
      </c>
    </row>
    <row r="232" hidden="1">
      <c r="A232" t="n">
        <v>136</v>
      </c>
      <c r="B232" t="inlineStr">
        <is>
          <t>SPARTA Tactical Balanced OEF</t>
        </is>
      </c>
      <c r="C232" t="inlineStr">
        <is>
          <t>1</t>
        </is>
      </c>
      <c r="D232" t="inlineStr">
        <is>
          <t>false</t>
        </is>
      </c>
      <c r="E232" t="inlineStr">
        <is>
          <t>false</t>
        </is>
      </c>
      <c r="G232" t="n">
        <v>0</v>
      </c>
      <c r="I232">
        <f>Sparta!P6</f>
        <v/>
      </c>
      <c r="K232">
        <f>Sparta!Q6</f>
        <v/>
      </c>
      <c r="M232" t="n">
        <v>20</v>
      </c>
      <c r="AV232" t="inlineStr">
        <is>
          <t>Default</t>
        </is>
      </c>
      <c r="AW232" t="inlineStr">
        <is>
          <t>Default</t>
        </is>
      </c>
    </row>
    <row r="233" hidden="1">
      <c r="A233" t="n">
        <v>136</v>
      </c>
      <c r="B233" t="inlineStr">
        <is>
          <t>SPARTA Tactical Balanced OEF</t>
        </is>
      </c>
      <c r="C233" t="inlineStr">
        <is>
          <t>1</t>
        </is>
      </c>
      <c r="D233" t="inlineStr">
        <is>
          <t>false</t>
        </is>
      </c>
      <c r="E233" t="inlineStr">
        <is>
          <t>false</t>
        </is>
      </c>
      <c r="G233" t="n">
        <v>0</v>
      </c>
      <c r="I233">
        <f>Sparta!P7</f>
        <v/>
      </c>
      <c r="K233">
        <f>Sparta!Q7</f>
        <v/>
      </c>
      <c r="M233" t="n">
        <v>20</v>
      </c>
      <c r="AV233" t="inlineStr">
        <is>
          <t>Default</t>
        </is>
      </c>
      <c r="AW233" t="inlineStr">
        <is>
          <t>Default</t>
        </is>
      </c>
    </row>
    <row r="234" hidden="1">
      <c r="A234" t="n">
        <v>136</v>
      </c>
      <c r="B234" t="inlineStr">
        <is>
          <t>SPARTA Tactical Balanced OEF</t>
        </is>
      </c>
      <c r="C234" t="inlineStr">
        <is>
          <t>1</t>
        </is>
      </c>
      <c r="D234" t="inlineStr">
        <is>
          <t>false</t>
        </is>
      </c>
      <c r="E234" t="inlineStr">
        <is>
          <t>false</t>
        </is>
      </c>
      <c r="G234" t="n">
        <v>0</v>
      </c>
      <c r="I234">
        <f>Sparta!P8</f>
        <v/>
      </c>
      <c r="K234">
        <f>Sparta!Q8</f>
        <v/>
      </c>
      <c r="M234" t="n">
        <v>20</v>
      </c>
      <c r="AV234" t="inlineStr">
        <is>
          <t>Default</t>
        </is>
      </c>
      <c r="AW234" t="inlineStr">
        <is>
          <t>Default</t>
        </is>
      </c>
    </row>
    <row r="235" hidden="1">
      <c r="A235" t="n">
        <v>136</v>
      </c>
      <c r="B235" t="inlineStr">
        <is>
          <t>SPARTA Tactical Balanced OEF</t>
        </is>
      </c>
      <c r="C235" t="inlineStr">
        <is>
          <t>1</t>
        </is>
      </c>
      <c r="D235" t="inlineStr">
        <is>
          <t>false</t>
        </is>
      </c>
      <c r="E235" t="inlineStr">
        <is>
          <t>false</t>
        </is>
      </c>
      <c r="G235" t="n">
        <v>0</v>
      </c>
      <c r="I235">
        <f>Sparta!P9</f>
        <v/>
      </c>
      <c r="K235">
        <f>Sparta!Q9</f>
        <v/>
      </c>
      <c r="M235" t="n">
        <v>20</v>
      </c>
      <c r="AV235" t="inlineStr">
        <is>
          <t>Default</t>
        </is>
      </c>
      <c r="AW235" t="inlineStr">
        <is>
          <t>Default</t>
        </is>
      </c>
    </row>
    <row r="236" hidden="1">
      <c r="A236" t="n">
        <v>136</v>
      </c>
      <c r="B236" t="inlineStr">
        <is>
          <t>SPARTA Tactical Balanced OEF</t>
        </is>
      </c>
      <c r="C236" t="inlineStr">
        <is>
          <t>1</t>
        </is>
      </c>
      <c r="D236" t="inlineStr">
        <is>
          <t>false</t>
        </is>
      </c>
      <c r="E236" t="inlineStr">
        <is>
          <t>false</t>
        </is>
      </c>
      <c r="G236" t="n">
        <v>0</v>
      </c>
      <c r="I236">
        <f>Sparta!P10</f>
        <v/>
      </c>
      <c r="K236">
        <f>Sparta!Q10</f>
        <v/>
      </c>
      <c r="M236" t="n">
        <v>20</v>
      </c>
      <c r="AV236" t="inlineStr">
        <is>
          <t>Default</t>
        </is>
      </c>
      <c r="AW236" t="inlineStr">
        <is>
          <t>Default</t>
        </is>
      </c>
    </row>
    <row r="237" hidden="1">
      <c r="A237" t="n">
        <v>136</v>
      </c>
      <c r="B237" t="inlineStr">
        <is>
          <t>SPARTA Tactical Balanced OEF</t>
        </is>
      </c>
      <c r="C237" t="inlineStr">
        <is>
          <t>1</t>
        </is>
      </c>
      <c r="D237" t="inlineStr">
        <is>
          <t>false</t>
        </is>
      </c>
      <c r="E237" t="inlineStr">
        <is>
          <t>false</t>
        </is>
      </c>
      <c r="G237" t="n">
        <v>0</v>
      </c>
      <c r="I237">
        <f>Sparta!P11</f>
        <v/>
      </c>
      <c r="K237">
        <f>Sparta!Q11</f>
        <v/>
      </c>
      <c r="M237" t="n">
        <v>20</v>
      </c>
      <c r="AV237" t="inlineStr">
        <is>
          <t>Default</t>
        </is>
      </c>
      <c r="AW237" t="inlineStr">
        <is>
          <t>Default</t>
        </is>
      </c>
    </row>
    <row r="238" hidden="1">
      <c r="A238" t="n">
        <v>136</v>
      </c>
      <c r="B238" t="inlineStr">
        <is>
          <t>SPARTA Tactical Balanced OEF</t>
        </is>
      </c>
      <c r="C238" t="inlineStr">
        <is>
          <t>1</t>
        </is>
      </c>
      <c r="D238" t="inlineStr">
        <is>
          <t>false</t>
        </is>
      </c>
      <c r="E238" t="inlineStr">
        <is>
          <t>false</t>
        </is>
      </c>
      <c r="G238" t="n">
        <v>0</v>
      </c>
      <c r="I238">
        <f>Sparta!P12</f>
        <v/>
      </c>
      <c r="K238">
        <f>Sparta!Q12</f>
        <v/>
      </c>
      <c r="M238" t="n">
        <v>20</v>
      </c>
      <c r="AV238" t="inlineStr">
        <is>
          <t>Default</t>
        </is>
      </c>
      <c r="AW238" t="inlineStr">
        <is>
          <t>Default</t>
        </is>
      </c>
    </row>
    <row r="239" hidden="1">
      <c r="A239" t="n">
        <v>136</v>
      </c>
      <c r="B239" t="inlineStr">
        <is>
          <t>SPARTA Tactical Balanced OEF</t>
        </is>
      </c>
      <c r="C239" t="inlineStr">
        <is>
          <t>1</t>
        </is>
      </c>
      <c r="D239" t="inlineStr">
        <is>
          <t>false</t>
        </is>
      </c>
      <c r="E239" t="inlineStr">
        <is>
          <t>false</t>
        </is>
      </c>
      <c r="G239" t="n">
        <v>0</v>
      </c>
      <c r="I239">
        <f>Sparta!P13</f>
        <v/>
      </c>
      <c r="K239">
        <f>Sparta!Q13</f>
        <v/>
      </c>
      <c r="M239" t="n">
        <v>20</v>
      </c>
      <c r="AV239" t="inlineStr">
        <is>
          <t>Default</t>
        </is>
      </c>
      <c r="AW239" t="inlineStr">
        <is>
          <t>Default</t>
        </is>
      </c>
    </row>
    <row r="240" hidden="1">
      <c r="A240" t="n">
        <v>136</v>
      </c>
      <c r="B240" t="inlineStr">
        <is>
          <t>SPARTA Tactical Balanced OEF</t>
        </is>
      </c>
      <c r="C240" t="inlineStr">
        <is>
          <t>1</t>
        </is>
      </c>
      <c r="D240" t="inlineStr">
        <is>
          <t>false</t>
        </is>
      </c>
      <c r="E240" t="inlineStr">
        <is>
          <t>false</t>
        </is>
      </c>
      <c r="G240" t="n">
        <v>0</v>
      </c>
      <c r="I240">
        <f>Sparta!P14</f>
        <v/>
      </c>
      <c r="K240">
        <f>Sparta!Q14</f>
        <v/>
      </c>
      <c r="M240" t="n">
        <v>20</v>
      </c>
      <c r="AV240" t="inlineStr">
        <is>
          <t>Default</t>
        </is>
      </c>
      <c r="AW240" t="inlineStr">
        <is>
          <t>Default</t>
        </is>
      </c>
    </row>
    <row r="241" hidden="1">
      <c r="A241" t="n">
        <v>136</v>
      </c>
      <c r="B241" t="inlineStr">
        <is>
          <t>SPARTA Tactical Balanced OEF</t>
        </is>
      </c>
      <c r="C241" t="inlineStr">
        <is>
          <t>1</t>
        </is>
      </c>
      <c r="D241" t="inlineStr">
        <is>
          <t>false</t>
        </is>
      </c>
      <c r="E241" t="inlineStr">
        <is>
          <t>false</t>
        </is>
      </c>
      <c r="G241" t="n">
        <v>0</v>
      </c>
      <c r="I241">
        <f>Sparta!P15</f>
        <v/>
      </c>
      <c r="K241">
        <f>Sparta!Q15</f>
        <v/>
      </c>
      <c r="M241" t="n">
        <v>20</v>
      </c>
      <c r="AV241" t="inlineStr">
        <is>
          <t>Default</t>
        </is>
      </c>
      <c r="AW241" t="inlineStr">
        <is>
          <t>Default</t>
        </is>
      </c>
    </row>
    <row r="242" hidden="1">
      <c r="A242" t="n">
        <v>136</v>
      </c>
      <c r="B242" t="inlineStr">
        <is>
          <t>SPARTA Tactical Balanced OEF</t>
        </is>
      </c>
      <c r="C242" t="inlineStr">
        <is>
          <t>1</t>
        </is>
      </c>
      <c r="D242" t="inlineStr">
        <is>
          <t>false</t>
        </is>
      </c>
      <c r="E242" t="inlineStr">
        <is>
          <t>false</t>
        </is>
      </c>
      <c r="G242" t="n">
        <v>0</v>
      </c>
      <c r="I242">
        <f>Sparta!P16</f>
        <v/>
      </c>
      <c r="K242">
        <f>Sparta!Q16</f>
        <v/>
      </c>
      <c r="M242" t="n">
        <v>20</v>
      </c>
      <c r="AV242" t="inlineStr">
        <is>
          <t>Default</t>
        </is>
      </c>
      <c r="AW242" t="inlineStr">
        <is>
          <t>Default</t>
        </is>
      </c>
    </row>
    <row r="243" hidden="1">
      <c r="A243" t="n">
        <v>136</v>
      </c>
      <c r="B243" t="inlineStr">
        <is>
          <t>SPARTA Tactical Balanced OEF</t>
        </is>
      </c>
      <c r="C243" t="inlineStr">
        <is>
          <t>1</t>
        </is>
      </c>
      <c r="D243" t="inlineStr">
        <is>
          <t>false</t>
        </is>
      </c>
      <c r="E243" t="inlineStr">
        <is>
          <t>false</t>
        </is>
      </c>
      <c r="G243" t="n">
        <v>0</v>
      </c>
      <c r="I243">
        <f>Sparta!P17</f>
        <v/>
      </c>
      <c r="K243">
        <f>Sparta!Q17</f>
        <v/>
      </c>
      <c r="M243" t="n">
        <v>20</v>
      </c>
      <c r="R243" t="inlineStr">
        <is>
          <t>ALL</t>
        </is>
      </c>
      <c r="S243" t="inlineStr">
        <is>
          <t>MUNI</t>
        </is>
      </c>
      <c r="AV243" t="inlineStr">
        <is>
          <t>Default</t>
        </is>
      </c>
      <c r="AW243" t="inlineStr">
        <is>
          <t>Default</t>
        </is>
      </c>
    </row>
    <row r="244" hidden="1">
      <c r="A244" t="n">
        <v>136</v>
      </c>
      <c r="B244" t="inlineStr">
        <is>
          <t>SPARTA Tactical Balanced OEF</t>
        </is>
      </c>
      <c r="C244" t="inlineStr">
        <is>
          <t>1</t>
        </is>
      </c>
      <c r="D244" t="inlineStr">
        <is>
          <t>false</t>
        </is>
      </c>
      <c r="E244" t="inlineStr">
        <is>
          <t>false</t>
        </is>
      </c>
      <c r="G244" t="n">
        <v>0</v>
      </c>
      <c r="I244">
        <f>Sparta!P18</f>
        <v/>
      </c>
      <c r="K244">
        <f>Sparta!Q18</f>
        <v/>
      </c>
      <c r="M244" t="n">
        <v>20</v>
      </c>
      <c r="AV244" t="inlineStr">
        <is>
          <t>Default</t>
        </is>
      </c>
      <c r="AW244" t="inlineStr">
        <is>
          <t>Default</t>
        </is>
      </c>
    </row>
    <row r="245" hidden="1">
      <c r="A245" t="n">
        <v>136</v>
      </c>
      <c r="B245" t="inlineStr">
        <is>
          <t>SPARTA Tactical Balanced OEF</t>
        </is>
      </c>
      <c r="C245" t="inlineStr">
        <is>
          <t>1</t>
        </is>
      </c>
      <c r="D245" t="inlineStr">
        <is>
          <t>false</t>
        </is>
      </c>
      <c r="E245" t="inlineStr">
        <is>
          <t>false</t>
        </is>
      </c>
      <c r="G245" t="n">
        <v>0</v>
      </c>
      <c r="I245">
        <f>Sparta!P19</f>
        <v/>
      </c>
      <c r="K245">
        <f>Sparta!Q19</f>
        <v/>
      </c>
      <c r="M245" t="n">
        <v>20</v>
      </c>
      <c r="AV245" t="inlineStr">
        <is>
          <t>Default</t>
        </is>
      </c>
      <c r="AW245" t="inlineStr">
        <is>
          <t>Default</t>
        </is>
      </c>
    </row>
    <row r="246" hidden="1">
      <c r="A246" t="n">
        <v>136</v>
      </c>
      <c r="B246" t="inlineStr">
        <is>
          <t>SPARTA Tactical Balanced OEF</t>
        </is>
      </c>
      <c r="C246" t="inlineStr">
        <is>
          <t>1</t>
        </is>
      </c>
      <c r="D246" t="inlineStr">
        <is>
          <t>false</t>
        </is>
      </c>
      <c r="E246" t="inlineStr">
        <is>
          <t>false</t>
        </is>
      </c>
      <c r="G246" t="n">
        <v>0</v>
      </c>
      <c r="I246">
        <f>Sparta!P20</f>
        <v/>
      </c>
      <c r="K246">
        <f>Sparta!Q20</f>
        <v/>
      </c>
      <c r="M246" t="n">
        <v>20</v>
      </c>
      <c r="AV246" t="inlineStr">
        <is>
          <t>Default</t>
        </is>
      </c>
      <c r="AW246" t="inlineStr">
        <is>
          <t>Default</t>
        </is>
      </c>
    </row>
    <row r="247" hidden="1">
      <c r="A247" t="n">
        <v>136</v>
      </c>
      <c r="B247" t="inlineStr">
        <is>
          <t>SPARTA Tactical Balanced OEF</t>
        </is>
      </c>
      <c r="C247" t="inlineStr">
        <is>
          <t>1</t>
        </is>
      </c>
      <c r="D247" t="inlineStr">
        <is>
          <t>false</t>
        </is>
      </c>
      <c r="E247" t="inlineStr">
        <is>
          <t>false</t>
        </is>
      </c>
      <c r="G247" t="n">
        <v>0</v>
      </c>
      <c r="I247">
        <f>Sparta!P21</f>
        <v/>
      </c>
      <c r="K247">
        <f>Sparta!Q21</f>
        <v/>
      </c>
      <c r="M247" t="n">
        <v>20</v>
      </c>
      <c r="AV247" t="inlineStr">
        <is>
          <t>Default</t>
        </is>
      </c>
      <c r="AW247" t="inlineStr">
        <is>
          <t>Default</t>
        </is>
      </c>
    </row>
    <row r="248" hidden="1">
      <c r="A248" t="n">
        <v>136</v>
      </c>
      <c r="B248" t="inlineStr">
        <is>
          <t>SPARTA Tactical Balanced OEF</t>
        </is>
      </c>
      <c r="C248" t="inlineStr">
        <is>
          <t>1</t>
        </is>
      </c>
      <c r="D248" t="inlineStr">
        <is>
          <t>false</t>
        </is>
      </c>
      <c r="E248" t="inlineStr">
        <is>
          <t>false</t>
        </is>
      </c>
      <c r="G248" t="n">
        <v>0</v>
      </c>
      <c r="I248">
        <f>Sparta!P22</f>
        <v/>
      </c>
      <c r="K248">
        <f>Sparta!Q22</f>
        <v/>
      </c>
      <c r="M248" t="n">
        <v>20</v>
      </c>
      <c r="AV248" t="inlineStr">
        <is>
          <t>Default</t>
        </is>
      </c>
      <c r="AW248" t="inlineStr">
        <is>
          <t>Default</t>
        </is>
      </c>
    </row>
    <row r="249" hidden="1">
      <c r="A249" t="n">
        <v>136</v>
      </c>
      <c r="B249" t="inlineStr">
        <is>
          <t>SPARTA Tactical Balanced OEF</t>
        </is>
      </c>
      <c r="C249" t="inlineStr">
        <is>
          <t>1</t>
        </is>
      </c>
      <c r="D249" t="inlineStr">
        <is>
          <t>false</t>
        </is>
      </c>
      <c r="E249" t="inlineStr">
        <is>
          <t>false</t>
        </is>
      </c>
      <c r="G249" t="n">
        <v>0</v>
      </c>
      <c r="I249">
        <f>Sparta!P23</f>
        <v/>
      </c>
      <c r="K249">
        <f>Sparta!Q23</f>
        <v/>
      </c>
      <c r="M249" t="n">
        <v>20</v>
      </c>
      <c r="AV249" t="inlineStr">
        <is>
          <t>Default</t>
        </is>
      </c>
      <c r="AW249" t="inlineStr">
        <is>
          <t>Default</t>
        </is>
      </c>
    </row>
    <row r="250" hidden="1">
      <c r="A250" t="n">
        <v>136</v>
      </c>
      <c r="B250" t="inlineStr">
        <is>
          <t>SPARTA Tactical Balanced OEF</t>
        </is>
      </c>
      <c r="C250" t="inlineStr">
        <is>
          <t>1</t>
        </is>
      </c>
      <c r="D250" t="inlineStr">
        <is>
          <t>false</t>
        </is>
      </c>
      <c r="E250" t="inlineStr">
        <is>
          <t>false</t>
        </is>
      </c>
      <c r="G250" t="n">
        <v>0</v>
      </c>
      <c r="I250">
        <f>Sparta!P24</f>
        <v/>
      </c>
      <c r="K250">
        <f>Sparta!Q24</f>
        <v/>
      </c>
      <c r="M250" t="n">
        <v>20</v>
      </c>
      <c r="AV250" t="inlineStr">
        <is>
          <t>Default</t>
        </is>
      </c>
      <c r="AW250" t="inlineStr">
        <is>
          <t>Default</t>
        </is>
      </c>
    </row>
    <row r="251" hidden="1">
      <c r="A251" t="n">
        <v>136</v>
      </c>
      <c r="B251" t="inlineStr">
        <is>
          <t>SPARTA Tactical Balanced OEF</t>
        </is>
      </c>
      <c r="C251" t="inlineStr">
        <is>
          <t>1</t>
        </is>
      </c>
      <c r="D251" t="inlineStr">
        <is>
          <t>false</t>
        </is>
      </c>
      <c r="E251" t="inlineStr">
        <is>
          <t>false</t>
        </is>
      </c>
      <c r="G251" t="n">
        <v>0</v>
      </c>
      <c r="I251">
        <f>Sparta!P25</f>
        <v/>
      </c>
      <c r="K251">
        <f>Sparta!Q25</f>
        <v/>
      </c>
      <c r="M251" t="n">
        <v>20</v>
      </c>
      <c r="AV251" t="inlineStr">
        <is>
          <t>Default</t>
        </is>
      </c>
      <c r="AW251" t="inlineStr">
        <is>
          <t>Default</t>
        </is>
      </c>
    </row>
    <row r="252" hidden="1">
      <c r="A252" t="n">
        <v>136</v>
      </c>
      <c r="B252" t="inlineStr">
        <is>
          <t>SPARTA Tactical Balanced OEF</t>
        </is>
      </c>
      <c r="C252" t="inlineStr">
        <is>
          <t>1</t>
        </is>
      </c>
      <c r="D252" t="inlineStr">
        <is>
          <t>false</t>
        </is>
      </c>
      <c r="E252" t="inlineStr">
        <is>
          <t>false</t>
        </is>
      </c>
      <c r="G252" t="n">
        <v>0</v>
      </c>
      <c r="I252">
        <f>Sparta!P26</f>
        <v/>
      </c>
      <c r="K252">
        <f>Sparta!Q26</f>
        <v/>
      </c>
      <c r="M252" t="n">
        <v>20</v>
      </c>
      <c r="AV252" t="inlineStr">
        <is>
          <t>Default</t>
        </is>
      </c>
      <c r="AW252" t="inlineStr">
        <is>
          <t>Default</t>
        </is>
      </c>
    </row>
    <row r="253" hidden="1">
      <c r="A253" t="n">
        <v>136</v>
      </c>
      <c r="B253" t="inlineStr">
        <is>
          <t>SPARTA Tactical Balanced OEF</t>
        </is>
      </c>
      <c r="C253" t="inlineStr">
        <is>
          <t>1</t>
        </is>
      </c>
      <c r="D253" t="inlineStr">
        <is>
          <t>false</t>
        </is>
      </c>
      <c r="E253" t="inlineStr">
        <is>
          <t>false</t>
        </is>
      </c>
      <c r="G253" t="n">
        <v>0</v>
      </c>
      <c r="I253">
        <f>Sparta!P27</f>
        <v/>
      </c>
      <c r="K253">
        <f>Sparta!Q27</f>
        <v/>
      </c>
      <c r="M253" t="n">
        <v>20</v>
      </c>
      <c r="AV253" t="inlineStr">
        <is>
          <t>Default</t>
        </is>
      </c>
      <c r="AW253" t="inlineStr">
        <is>
          <t>Default</t>
        </is>
      </c>
    </row>
    <row r="254" hidden="1">
      <c r="A254" t="n">
        <v>136</v>
      </c>
      <c r="B254" t="inlineStr">
        <is>
          <t>SPARTA Tactical Balanced OEF</t>
        </is>
      </c>
      <c r="C254" t="inlineStr">
        <is>
          <t>1</t>
        </is>
      </c>
      <c r="D254" t="inlineStr">
        <is>
          <t>false</t>
        </is>
      </c>
      <c r="E254" t="inlineStr">
        <is>
          <t>false</t>
        </is>
      </c>
      <c r="G254" t="n">
        <v>0</v>
      </c>
      <c r="I254">
        <f>Sparta!P28</f>
        <v/>
      </c>
      <c r="K254">
        <f>Sparta!Q28</f>
        <v/>
      </c>
      <c r="M254" t="n">
        <v>20</v>
      </c>
      <c r="AV254" t="inlineStr">
        <is>
          <t>Default</t>
        </is>
      </c>
      <c r="AW254" t="inlineStr">
        <is>
          <t>Default</t>
        </is>
      </c>
    </row>
    <row r="255" hidden="1">
      <c r="A255" t="n">
        <v>136</v>
      </c>
      <c r="B255" t="inlineStr">
        <is>
          <t>SPARTA Tactical Balanced OEF</t>
        </is>
      </c>
      <c r="C255" t="inlineStr">
        <is>
          <t>1</t>
        </is>
      </c>
      <c r="D255" t="inlineStr">
        <is>
          <t>false</t>
        </is>
      </c>
      <c r="E255" t="inlineStr">
        <is>
          <t>false</t>
        </is>
      </c>
      <c r="G255" t="n">
        <v>0</v>
      </c>
      <c r="I255">
        <f>Sparta!P29</f>
        <v/>
      </c>
      <c r="K255">
        <f>Sparta!Q29</f>
        <v/>
      </c>
      <c r="M255" t="n">
        <v>20</v>
      </c>
      <c r="AV255" t="inlineStr">
        <is>
          <t>Default</t>
        </is>
      </c>
      <c r="AW255" t="inlineStr">
        <is>
          <t>Default</t>
        </is>
      </c>
    </row>
    <row r="256" hidden="1">
      <c r="A256" t="n">
        <v>136</v>
      </c>
      <c r="B256" t="inlineStr">
        <is>
          <t>SPARTA Tactical Balanced OEF</t>
        </is>
      </c>
      <c r="C256" t="inlineStr">
        <is>
          <t>1</t>
        </is>
      </c>
      <c r="D256" t="inlineStr">
        <is>
          <t>false</t>
        </is>
      </c>
      <c r="E256" t="inlineStr">
        <is>
          <t>false</t>
        </is>
      </c>
      <c r="G256" t="n">
        <v>0</v>
      </c>
      <c r="I256">
        <f>Sparta!P30</f>
        <v/>
      </c>
      <c r="K256">
        <f>Sparta!Q30</f>
        <v/>
      </c>
      <c r="M256" t="n">
        <v>20</v>
      </c>
      <c r="AV256" t="inlineStr">
        <is>
          <t>Default</t>
        </is>
      </c>
      <c r="AW256" t="inlineStr">
        <is>
          <t>Default</t>
        </is>
      </c>
    </row>
    <row r="257" hidden="1">
      <c r="A257" t="n">
        <v>136</v>
      </c>
      <c r="B257" t="inlineStr">
        <is>
          <t>SPARTA Tactical Balanced OEF</t>
        </is>
      </c>
      <c r="C257" t="inlineStr">
        <is>
          <t>1</t>
        </is>
      </c>
      <c r="D257" t="inlineStr">
        <is>
          <t>false</t>
        </is>
      </c>
      <c r="E257" t="inlineStr">
        <is>
          <t>false</t>
        </is>
      </c>
      <c r="G257" t="n">
        <v>0</v>
      </c>
      <c r="I257">
        <f>Sparta!P31</f>
        <v/>
      </c>
      <c r="K257">
        <f>Sparta!Q31</f>
        <v/>
      </c>
      <c r="M257" t="n">
        <v>20</v>
      </c>
      <c r="AV257" t="inlineStr">
        <is>
          <t>Default</t>
        </is>
      </c>
      <c r="AW257" t="inlineStr">
        <is>
          <t>Default</t>
        </is>
      </c>
    </row>
    <row r="258" hidden="1">
      <c r="A258" t="n">
        <v>136</v>
      </c>
      <c r="B258" t="inlineStr">
        <is>
          <t>SPARTA Tactical Balanced OEF</t>
        </is>
      </c>
      <c r="C258" t="inlineStr">
        <is>
          <t>1</t>
        </is>
      </c>
      <c r="D258" t="inlineStr">
        <is>
          <t>false</t>
        </is>
      </c>
      <c r="E258" t="inlineStr">
        <is>
          <t>false</t>
        </is>
      </c>
      <c r="G258" t="n">
        <v>0</v>
      </c>
      <c r="I258">
        <f>Sparta!P32</f>
        <v/>
      </c>
      <c r="K258">
        <f>Sparta!Q32</f>
        <v/>
      </c>
      <c r="M258" t="n">
        <v>20</v>
      </c>
      <c r="AV258" t="inlineStr">
        <is>
          <t>Default</t>
        </is>
      </c>
      <c r="AW258" t="inlineStr">
        <is>
          <t>Default</t>
        </is>
      </c>
    </row>
    <row r="259" hidden="1">
      <c r="A259" t="n">
        <v>136</v>
      </c>
      <c r="B259" t="inlineStr">
        <is>
          <t>SPARTA Tactical Balanced OEF</t>
        </is>
      </c>
      <c r="C259" t="inlineStr">
        <is>
          <t>1</t>
        </is>
      </c>
      <c r="D259" t="inlineStr">
        <is>
          <t>false</t>
        </is>
      </c>
      <c r="E259" t="inlineStr">
        <is>
          <t>false</t>
        </is>
      </c>
      <c r="G259" t="n">
        <v>0</v>
      </c>
      <c r="I259">
        <f>Sparta!P33</f>
        <v/>
      </c>
      <c r="K259">
        <f>Sparta!Q33</f>
        <v/>
      </c>
      <c r="M259" t="n">
        <v>20</v>
      </c>
      <c r="AV259" t="inlineStr">
        <is>
          <t>Default</t>
        </is>
      </c>
      <c r="AW259" t="inlineStr">
        <is>
          <t>Default</t>
        </is>
      </c>
    </row>
    <row r="260" hidden="1">
      <c r="A260" t="n">
        <v>136</v>
      </c>
      <c r="B260" t="inlineStr">
        <is>
          <t>SPARTA Tactical Balanced OEF</t>
        </is>
      </c>
      <c r="C260" t="inlineStr">
        <is>
          <t>1</t>
        </is>
      </c>
      <c r="D260" t="inlineStr">
        <is>
          <t>false</t>
        </is>
      </c>
      <c r="E260" t="inlineStr">
        <is>
          <t>false</t>
        </is>
      </c>
      <c r="G260" t="n">
        <v>0</v>
      </c>
      <c r="I260">
        <f>Sparta!P34</f>
        <v/>
      </c>
      <c r="K260">
        <f>Sparta!Q34</f>
        <v/>
      </c>
      <c r="M260" t="n">
        <v>20</v>
      </c>
      <c r="AV260" t="inlineStr">
        <is>
          <t>Default</t>
        </is>
      </c>
      <c r="AW260" t="inlineStr">
        <is>
          <t>Default</t>
        </is>
      </c>
    </row>
    <row r="261" hidden="1">
      <c r="A261" t="n">
        <v>136</v>
      </c>
      <c r="B261" t="inlineStr">
        <is>
          <t>SPARTA Tactical Balanced OEF</t>
        </is>
      </c>
      <c r="C261" t="inlineStr">
        <is>
          <t>1</t>
        </is>
      </c>
      <c r="D261" t="inlineStr">
        <is>
          <t>false</t>
        </is>
      </c>
      <c r="E261" t="inlineStr">
        <is>
          <t>false</t>
        </is>
      </c>
      <c r="G261" t="n">
        <v>0</v>
      </c>
      <c r="I261">
        <f>Sparta!P35</f>
        <v/>
      </c>
      <c r="K261">
        <f>Sparta!Q35</f>
        <v/>
      </c>
      <c r="M261" t="n">
        <v>20</v>
      </c>
      <c r="AV261" t="inlineStr">
        <is>
          <t>Default</t>
        </is>
      </c>
      <c r="AW261" t="inlineStr">
        <is>
          <t>Default</t>
        </is>
      </c>
    </row>
    <row r="262" hidden="1">
      <c r="A262" t="n">
        <v>136</v>
      </c>
      <c r="B262" t="inlineStr">
        <is>
          <t>SPARTA Tactical Balanced OEF</t>
        </is>
      </c>
      <c r="C262" t="inlineStr">
        <is>
          <t>1</t>
        </is>
      </c>
      <c r="D262" t="inlineStr">
        <is>
          <t>false</t>
        </is>
      </c>
      <c r="E262" t="inlineStr">
        <is>
          <t>false</t>
        </is>
      </c>
      <c r="G262" t="n">
        <v>0</v>
      </c>
      <c r="I262">
        <f>Sparta!P36</f>
        <v/>
      </c>
      <c r="K262">
        <f>Sparta!Q36</f>
        <v/>
      </c>
      <c r="M262" t="n">
        <v>20</v>
      </c>
      <c r="AV262" t="inlineStr">
        <is>
          <t>Default</t>
        </is>
      </c>
      <c r="AW262" t="inlineStr">
        <is>
          <t>Default</t>
        </is>
      </c>
    </row>
    <row r="263" hidden="1">
      <c r="A263" t="n">
        <v>136</v>
      </c>
      <c r="B263" t="inlineStr">
        <is>
          <t>SPARTA Tactical Balanced OEF</t>
        </is>
      </c>
      <c r="C263" t="inlineStr">
        <is>
          <t>1</t>
        </is>
      </c>
      <c r="D263" t="inlineStr">
        <is>
          <t>false</t>
        </is>
      </c>
      <c r="E263" t="inlineStr">
        <is>
          <t>false</t>
        </is>
      </c>
      <c r="G263" t="n">
        <v>0</v>
      </c>
      <c r="I263">
        <f>Sparta!P37</f>
        <v/>
      </c>
      <c r="K263">
        <f>Sparta!Q37</f>
        <v/>
      </c>
      <c r="M263" t="n">
        <v>20</v>
      </c>
      <c r="AV263" t="inlineStr">
        <is>
          <t>Default</t>
        </is>
      </c>
      <c r="AW263" t="inlineStr">
        <is>
          <t>Default</t>
        </is>
      </c>
    </row>
    <row r="264" hidden="1">
      <c r="A264" t="n">
        <v>136</v>
      </c>
      <c r="B264" t="inlineStr">
        <is>
          <t>SPARTA Tactical Balanced OEF</t>
        </is>
      </c>
      <c r="C264" t="inlineStr">
        <is>
          <t>1</t>
        </is>
      </c>
      <c r="D264" t="inlineStr">
        <is>
          <t>false</t>
        </is>
      </c>
      <c r="E264" t="inlineStr">
        <is>
          <t>false</t>
        </is>
      </c>
      <c r="G264" t="n">
        <v>0</v>
      </c>
      <c r="I264">
        <f>Sparta!P38</f>
        <v/>
      </c>
      <c r="K264">
        <f>Sparta!Q38</f>
        <v/>
      </c>
      <c r="M264" t="n">
        <v>20</v>
      </c>
      <c r="AV264" t="inlineStr">
        <is>
          <t>Default</t>
        </is>
      </c>
      <c r="AW264" t="inlineStr">
        <is>
          <t>Default</t>
        </is>
      </c>
    </row>
    <row r="265" hidden="1">
      <c r="A265" t="n">
        <v>136</v>
      </c>
      <c r="B265" t="inlineStr">
        <is>
          <t>SPARTA Tactical Balanced OEF</t>
        </is>
      </c>
      <c r="C265" t="inlineStr">
        <is>
          <t>1</t>
        </is>
      </c>
      <c r="D265" t="inlineStr">
        <is>
          <t>false</t>
        </is>
      </c>
      <c r="E265" t="inlineStr">
        <is>
          <t>false</t>
        </is>
      </c>
      <c r="G265" t="n">
        <v>0</v>
      </c>
      <c r="I265">
        <f>Sparta!P39</f>
        <v/>
      </c>
      <c r="K265">
        <f>Sparta!Q39</f>
        <v/>
      </c>
      <c r="M265" t="n">
        <v>20</v>
      </c>
      <c r="AV265" t="inlineStr">
        <is>
          <t>Default</t>
        </is>
      </c>
      <c r="AW265" t="inlineStr">
        <is>
          <t>Default</t>
        </is>
      </c>
    </row>
    <row r="266" hidden="1">
      <c r="A266" t="n">
        <v>136</v>
      </c>
      <c r="B266" t="inlineStr">
        <is>
          <t>SPARTA Tactical Balanced OEF</t>
        </is>
      </c>
      <c r="C266" t="inlineStr">
        <is>
          <t>1</t>
        </is>
      </c>
      <c r="D266" t="inlineStr">
        <is>
          <t>false</t>
        </is>
      </c>
      <c r="E266" t="inlineStr">
        <is>
          <t>false</t>
        </is>
      </c>
      <c r="G266" t="n">
        <v>0</v>
      </c>
      <c r="I266">
        <f>Sparta!P40</f>
        <v/>
      </c>
      <c r="K266">
        <f>Sparta!Q40</f>
        <v/>
      </c>
      <c r="M266" t="n">
        <v>20</v>
      </c>
      <c r="AV266" t="inlineStr">
        <is>
          <t>Default</t>
        </is>
      </c>
      <c r="AW266" t="inlineStr">
        <is>
          <t>Default</t>
        </is>
      </c>
    </row>
    <row r="267" hidden="1">
      <c r="A267" t="n">
        <v>136</v>
      </c>
      <c r="B267" t="inlineStr">
        <is>
          <t>SPARTA Tactical Balanced OEF</t>
        </is>
      </c>
      <c r="C267" t="inlineStr">
        <is>
          <t>1</t>
        </is>
      </c>
      <c r="D267" t="inlineStr">
        <is>
          <t>false</t>
        </is>
      </c>
      <c r="E267" t="inlineStr">
        <is>
          <t>false</t>
        </is>
      </c>
      <c r="G267" t="n">
        <v>0</v>
      </c>
      <c r="I267">
        <f>Sparta!P41</f>
        <v/>
      </c>
      <c r="K267">
        <f>Sparta!Q41</f>
        <v/>
      </c>
      <c r="M267" t="n">
        <v>20</v>
      </c>
      <c r="AV267" t="inlineStr">
        <is>
          <t>Default</t>
        </is>
      </c>
      <c r="AW267" t="inlineStr">
        <is>
          <t>Default</t>
        </is>
      </c>
    </row>
    <row r="268" hidden="1">
      <c r="A268" t="n">
        <v>136</v>
      </c>
      <c r="B268" t="inlineStr">
        <is>
          <t>SPARTA Tactical Balanced OEF</t>
        </is>
      </c>
      <c r="C268" t="inlineStr">
        <is>
          <t>1</t>
        </is>
      </c>
      <c r="D268" t="inlineStr">
        <is>
          <t>false</t>
        </is>
      </c>
      <c r="E268" t="inlineStr">
        <is>
          <t>false</t>
        </is>
      </c>
      <c r="G268" t="n">
        <v>0</v>
      </c>
      <c r="I268">
        <f>Sparta!P42</f>
        <v/>
      </c>
      <c r="K268">
        <f>Sparta!Q42</f>
        <v/>
      </c>
      <c r="M268" t="n">
        <v>20</v>
      </c>
      <c r="AV268" t="inlineStr">
        <is>
          <t>Default</t>
        </is>
      </c>
      <c r="AW268" t="inlineStr">
        <is>
          <t>Default</t>
        </is>
      </c>
    </row>
    <row r="269" hidden="1">
      <c r="A269" t="n">
        <v>136</v>
      </c>
      <c r="B269" t="inlineStr">
        <is>
          <t>SPARTA Tactical Balanced OEF</t>
        </is>
      </c>
      <c r="C269" t="inlineStr">
        <is>
          <t>1</t>
        </is>
      </c>
      <c r="D269" t="inlineStr">
        <is>
          <t>false</t>
        </is>
      </c>
      <c r="E269" t="inlineStr">
        <is>
          <t>false</t>
        </is>
      </c>
      <c r="G269" t="n">
        <v>0</v>
      </c>
      <c r="I269">
        <f>Sparta!P43</f>
        <v/>
      </c>
      <c r="K269">
        <f>Sparta!Q43</f>
        <v/>
      </c>
      <c r="M269" t="n">
        <v>20</v>
      </c>
      <c r="AV269" t="inlineStr">
        <is>
          <t>Default</t>
        </is>
      </c>
      <c r="AW269" t="inlineStr">
        <is>
          <t>Default</t>
        </is>
      </c>
    </row>
    <row r="270" hidden="1">
      <c r="A270" t="n">
        <v>136</v>
      </c>
      <c r="B270" t="inlineStr">
        <is>
          <t>SPARTA Tactical Balanced OEF</t>
        </is>
      </c>
      <c r="C270" t="inlineStr">
        <is>
          <t>1</t>
        </is>
      </c>
      <c r="D270" t="inlineStr">
        <is>
          <t>false</t>
        </is>
      </c>
      <c r="E270" t="inlineStr">
        <is>
          <t>false</t>
        </is>
      </c>
      <c r="G270" t="n">
        <v>0</v>
      </c>
      <c r="I270">
        <f>Sparta!P44</f>
        <v/>
      </c>
      <c r="K270">
        <f>Sparta!Q44</f>
        <v/>
      </c>
      <c r="M270" t="n">
        <v>20</v>
      </c>
      <c r="AV270" t="inlineStr">
        <is>
          <t>Default</t>
        </is>
      </c>
      <c r="AW270" t="inlineStr">
        <is>
          <t>Default</t>
        </is>
      </c>
    </row>
    <row r="271" hidden="1">
      <c r="A271" t="n">
        <v>136</v>
      </c>
      <c r="B271" t="inlineStr">
        <is>
          <t>SPARTA Tactical Balanced OEF</t>
        </is>
      </c>
      <c r="C271" t="inlineStr">
        <is>
          <t>1</t>
        </is>
      </c>
      <c r="D271" t="inlineStr">
        <is>
          <t>false</t>
        </is>
      </c>
      <c r="E271" t="inlineStr">
        <is>
          <t>false</t>
        </is>
      </c>
      <c r="G271" t="n">
        <v>0</v>
      </c>
      <c r="I271">
        <f>Sparta!P45</f>
        <v/>
      </c>
      <c r="K271">
        <f>Sparta!Q45</f>
        <v/>
      </c>
      <c r="M271" t="n">
        <v>20</v>
      </c>
      <c r="AV271" t="inlineStr">
        <is>
          <t>Default</t>
        </is>
      </c>
      <c r="AW271" t="inlineStr">
        <is>
          <t>Default</t>
        </is>
      </c>
    </row>
    <row r="272" hidden="1">
      <c r="A272" t="n">
        <v>136</v>
      </c>
      <c r="B272" t="inlineStr">
        <is>
          <t>SPARTA Tactical Balanced OEF</t>
        </is>
      </c>
      <c r="C272" t="inlineStr">
        <is>
          <t>1</t>
        </is>
      </c>
      <c r="D272" t="inlineStr">
        <is>
          <t>false</t>
        </is>
      </c>
      <c r="E272" t="inlineStr">
        <is>
          <t>false</t>
        </is>
      </c>
      <c r="G272" t="n">
        <v>0</v>
      </c>
      <c r="I272">
        <f>Sparta!P46</f>
        <v/>
      </c>
      <c r="K272">
        <f>Sparta!Q46</f>
        <v/>
      </c>
      <c r="M272" t="n">
        <v>20</v>
      </c>
      <c r="AV272" t="inlineStr">
        <is>
          <t>Default</t>
        </is>
      </c>
      <c r="AW272" t="inlineStr">
        <is>
          <t>Default</t>
        </is>
      </c>
    </row>
    <row r="273" hidden="1">
      <c r="A273" t="n">
        <v>136</v>
      </c>
      <c r="B273" t="inlineStr">
        <is>
          <t>SPARTA Tactical Balanced OEF</t>
        </is>
      </c>
      <c r="C273" t="inlineStr">
        <is>
          <t>1</t>
        </is>
      </c>
      <c r="D273" t="inlineStr">
        <is>
          <t>false</t>
        </is>
      </c>
      <c r="E273" t="inlineStr">
        <is>
          <t>false</t>
        </is>
      </c>
      <c r="G273" t="n">
        <v>0</v>
      </c>
      <c r="I273">
        <f>Sparta!P47</f>
        <v/>
      </c>
      <c r="K273">
        <f>Sparta!Q47</f>
        <v/>
      </c>
      <c r="M273" t="n">
        <v>20</v>
      </c>
      <c r="AV273" t="inlineStr">
        <is>
          <t>Default</t>
        </is>
      </c>
      <c r="AW273" t="inlineStr">
        <is>
          <t>Default</t>
        </is>
      </c>
    </row>
    <row r="274" hidden="1">
      <c r="A274" t="n">
        <v>136</v>
      </c>
      <c r="B274" t="inlineStr">
        <is>
          <t>SPARTA Tactical Balanced OEF</t>
        </is>
      </c>
      <c r="C274" t="inlineStr">
        <is>
          <t>1</t>
        </is>
      </c>
      <c r="D274" t="inlineStr">
        <is>
          <t>false</t>
        </is>
      </c>
      <c r="E274" t="inlineStr">
        <is>
          <t>false</t>
        </is>
      </c>
      <c r="G274" t="n">
        <v>0</v>
      </c>
      <c r="I274">
        <f>Sparta!P48</f>
        <v/>
      </c>
      <c r="K274">
        <f>Sparta!Q48</f>
        <v/>
      </c>
      <c r="M274" t="n">
        <v>20</v>
      </c>
      <c r="AV274" t="inlineStr">
        <is>
          <t>Default</t>
        </is>
      </c>
      <c r="AW274" t="inlineStr">
        <is>
          <t>Default</t>
        </is>
      </c>
    </row>
    <row r="275" hidden="1">
      <c r="A275" t="n">
        <v>136</v>
      </c>
      <c r="B275" t="inlineStr">
        <is>
          <t>SPARTA Tactical Balanced OEF</t>
        </is>
      </c>
      <c r="C275" t="inlineStr">
        <is>
          <t>1</t>
        </is>
      </c>
      <c r="D275" t="inlineStr">
        <is>
          <t>false</t>
        </is>
      </c>
      <c r="E275" t="inlineStr">
        <is>
          <t>false</t>
        </is>
      </c>
      <c r="G275" t="n">
        <v>0</v>
      </c>
      <c r="I275">
        <f>Sparta!P49</f>
        <v/>
      </c>
      <c r="K275">
        <f>Sparta!Q49</f>
        <v/>
      </c>
      <c r="M275" t="n">
        <v>20</v>
      </c>
      <c r="AV275" t="inlineStr">
        <is>
          <t>Default</t>
        </is>
      </c>
      <c r="AW275" t="inlineStr">
        <is>
          <t>Default</t>
        </is>
      </c>
    </row>
    <row r="276" hidden="1">
      <c r="A276" t="n">
        <v>136</v>
      </c>
      <c r="B276" t="inlineStr">
        <is>
          <t>SPARTA Tactical Balanced OEF</t>
        </is>
      </c>
      <c r="C276" t="inlineStr">
        <is>
          <t>1</t>
        </is>
      </c>
      <c r="D276" t="inlineStr">
        <is>
          <t>false</t>
        </is>
      </c>
      <c r="E276" t="inlineStr">
        <is>
          <t>false</t>
        </is>
      </c>
      <c r="G276" t="n">
        <v>0</v>
      </c>
      <c r="I276">
        <f>Sparta!P50</f>
        <v/>
      </c>
      <c r="K276">
        <f>Sparta!Q50</f>
        <v/>
      </c>
      <c r="M276" t="n">
        <v>20</v>
      </c>
      <c r="AV276" t="inlineStr">
        <is>
          <t>Default</t>
        </is>
      </c>
      <c r="AW276" t="inlineStr">
        <is>
          <t>Default</t>
        </is>
      </c>
    </row>
    <row r="277" hidden="1">
      <c r="A277" t="n">
        <v>136</v>
      </c>
      <c r="B277" t="inlineStr">
        <is>
          <t>SPARTA Tactical Balanced OEF</t>
        </is>
      </c>
      <c r="C277" t="inlineStr">
        <is>
          <t>1</t>
        </is>
      </c>
      <c r="D277" t="inlineStr">
        <is>
          <t>false</t>
        </is>
      </c>
      <c r="E277" t="inlineStr">
        <is>
          <t>false</t>
        </is>
      </c>
      <c r="G277" t="n">
        <v>0</v>
      </c>
      <c r="I277">
        <f>Sparta!P51</f>
        <v/>
      </c>
      <c r="K277">
        <f>Sparta!Q51</f>
        <v/>
      </c>
      <c r="M277" t="n">
        <v>20</v>
      </c>
      <c r="AV277" t="inlineStr">
        <is>
          <t>Default</t>
        </is>
      </c>
      <c r="AW277" t="inlineStr">
        <is>
          <t>Default</t>
        </is>
      </c>
    </row>
    <row r="278" hidden="1">
      <c r="A278" t="n">
        <v>136</v>
      </c>
      <c r="B278" t="inlineStr">
        <is>
          <t>SPARTA Tactical Balanced OEF</t>
        </is>
      </c>
      <c r="C278" t="inlineStr">
        <is>
          <t>1</t>
        </is>
      </c>
      <c r="D278" t="inlineStr">
        <is>
          <t>false</t>
        </is>
      </c>
      <c r="E278" t="inlineStr">
        <is>
          <t>false</t>
        </is>
      </c>
      <c r="G278" t="n">
        <v>0</v>
      </c>
      <c r="I278">
        <f>Sparta!P52</f>
        <v/>
      </c>
      <c r="K278">
        <f>Sparta!Q52</f>
        <v/>
      </c>
      <c r="M278" t="n">
        <v>20</v>
      </c>
      <c r="AV278" t="inlineStr">
        <is>
          <t>Default</t>
        </is>
      </c>
      <c r="AW278" t="inlineStr">
        <is>
          <t>Default</t>
        </is>
      </c>
    </row>
    <row r="279" hidden="1">
      <c r="A279" t="n">
        <v>136</v>
      </c>
      <c r="B279" t="inlineStr">
        <is>
          <t>SPARTA Tactical Balanced OEF</t>
        </is>
      </c>
      <c r="C279" t="inlineStr">
        <is>
          <t>1</t>
        </is>
      </c>
      <c r="D279" t="inlineStr">
        <is>
          <t>false</t>
        </is>
      </c>
      <c r="E279" t="inlineStr">
        <is>
          <t>false</t>
        </is>
      </c>
      <c r="G279" t="n">
        <v>0</v>
      </c>
      <c r="I279">
        <f>Sparta!P53</f>
        <v/>
      </c>
      <c r="K279">
        <f>Sparta!Q53</f>
        <v/>
      </c>
      <c r="M279" t="n">
        <v>20</v>
      </c>
      <c r="AV279" t="inlineStr">
        <is>
          <t>Default</t>
        </is>
      </c>
      <c r="AW279" t="inlineStr">
        <is>
          <t>Default</t>
        </is>
      </c>
    </row>
    <row r="280" hidden="1">
      <c r="A280" t="n">
        <v>136</v>
      </c>
      <c r="B280" t="inlineStr">
        <is>
          <t>SPARTA Tactical Balanced OEF</t>
        </is>
      </c>
      <c r="C280" t="inlineStr">
        <is>
          <t>1</t>
        </is>
      </c>
      <c r="D280" t="inlineStr">
        <is>
          <t>false</t>
        </is>
      </c>
      <c r="E280" t="inlineStr">
        <is>
          <t>false</t>
        </is>
      </c>
      <c r="G280" t="n">
        <v>0</v>
      </c>
      <c r="I280">
        <f>Sparta!P54</f>
        <v/>
      </c>
      <c r="K280">
        <f>Sparta!Q54</f>
        <v/>
      </c>
      <c r="M280" t="n">
        <v>20</v>
      </c>
      <c r="AV280" t="inlineStr">
        <is>
          <t>Default</t>
        </is>
      </c>
      <c r="AW280" t="inlineStr">
        <is>
          <t>Default</t>
        </is>
      </c>
    </row>
    <row r="281" hidden="1">
      <c r="A281" t="n">
        <v>136</v>
      </c>
      <c r="B281" t="inlineStr">
        <is>
          <t>SPARTA Tactical Balanced OEF</t>
        </is>
      </c>
      <c r="C281" t="inlineStr">
        <is>
          <t>1</t>
        </is>
      </c>
      <c r="D281" t="inlineStr">
        <is>
          <t>false</t>
        </is>
      </c>
      <c r="E281" t="inlineStr">
        <is>
          <t>false</t>
        </is>
      </c>
      <c r="G281" t="n">
        <v>0</v>
      </c>
      <c r="I281">
        <f>Sparta!P55</f>
        <v/>
      </c>
      <c r="K281">
        <f>Sparta!Q55</f>
        <v/>
      </c>
      <c r="M281" t="n">
        <v>20</v>
      </c>
      <c r="AV281" t="inlineStr">
        <is>
          <t>Default</t>
        </is>
      </c>
      <c r="AW281" t="inlineStr">
        <is>
          <t>Default</t>
        </is>
      </c>
    </row>
    <row r="282" hidden="1">
      <c r="A282" t="n">
        <v>136</v>
      </c>
      <c r="B282" t="inlineStr">
        <is>
          <t>SPARTA Tactical Balanced OEF</t>
        </is>
      </c>
      <c r="C282" t="inlineStr">
        <is>
          <t>1</t>
        </is>
      </c>
      <c r="D282" t="inlineStr">
        <is>
          <t>false</t>
        </is>
      </c>
      <c r="E282" t="inlineStr">
        <is>
          <t>false</t>
        </is>
      </c>
      <c r="G282" t="n">
        <v>0</v>
      </c>
      <c r="I282">
        <f>Sparta!P56</f>
        <v/>
      </c>
      <c r="K282">
        <f>Sparta!Q56</f>
        <v/>
      </c>
      <c r="M282" t="n">
        <v>20</v>
      </c>
      <c r="AV282" t="inlineStr">
        <is>
          <t>Default</t>
        </is>
      </c>
      <c r="AW282" t="inlineStr">
        <is>
          <t>Default</t>
        </is>
      </c>
    </row>
    <row r="283" hidden="1">
      <c r="A283" t="n">
        <v>136</v>
      </c>
      <c r="B283" t="inlineStr">
        <is>
          <t>SPARTA Tactical Balanced OEF</t>
        </is>
      </c>
      <c r="C283" t="inlineStr">
        <is>
          <t>1</t>
        </is>
      </c>
      <c r="D283" t="inlineStr">
        <is>
          <t>false</t>
        </is>
      </c>
      <c r="E283" t="inlineStr">
        <is>
          <t>false</t>
        </is>
      </c>
      <c r="G283" t="n">
        <v>0</v>
      </c>
      <c r="I283">
        <f>Sparta!P57</f>
        <v/>
      </c>
      <c r="K283">
        <f>Sparta!Q57</f>
        <v/>
      </c>
      <c r="M283" t="n">
        <v>20</v>
      </c>
      <c r="AV283" t="inlineStr">
        <is>
          <t>Default</t>
        </is>
      </c>
      <c r="AW283" t="inlineStr">
        <is>
          <t>Default</t>
        </is>
      </c>
    </row>
    <row r="284" hidden="1">
      <c r="A284" t="n">
        <v>136</v>
      </c>
      <c r="B284" t="inlineStr">
        <is>
          <t>SPARTA Tactical Balanced OEF</t>
        </is>
      </c>
      <c r="C284" t="inlineStr">
        <is>
          <t>1</t>
        </is>
      </c>
      <c r="D284" t="inlineStr">
        <is>
          <t>false</t>
        </is>
      </c>
      <c r="E284" t="inlineStr">
        <is>
          <t>false</t>
        </is>
      </c>
      <c r="G284" t="n">
        <v>0</v>
      </c>
      <c r="I284">
        <f>Sparta!P58</f>
        <v/>
      </c>
      <c r="K284">
        <f>Sparta!Q58</f>
        <v/>
      </c>
      <c r="M284" t="n">
        <v>20</v>
      </c>
      <c r="AV284" t="inlineStr">
        <is>
          <t>Default</t>
        </is>
      </c>
      <c r="AW284" t="inlineStr">
        <is>
          <t>Default</t>
        </is>
      </c>
    </row>
    <row r="285" hidden="1">
      <c r="A285" t="n">
        <v>136</v>
      </c>
      <c r="B285" t="inlineStr">
        <is>
          <t>SPARTA Tactical Balanced OEF</t>
        </is>
      </c>
      <c r="C285" t="inlineStr">
        <is>
          <t>1</t>
        </is>
      </c>
      <c r="D285" t="inlineStr">
        <is>
          <t>false</t>
        </is>
      </c>
      <c r="E285" t="inlineStr">
        <is>
          <t>false</t>
        </is>
      </c>
      <c r="G285" t="n">
        <v>0</v>
      </c>
      <c r="I285">
        <f>Sparta!P59</f>
        <v/>
      </c>
      <c r="K285">
        <f>Sparta!Q59</f>
        <v/>
      </c>
      <c r="M285" t="n">
        <v>20</v>
      </c>
      <c r="AV285" t="inlineStr">
        <is>
          <t>Default</t>
        </is>
      </c>
      <c r="AW285" t="inlineStr">
        <is>
          <t>Default</t>
        </is>
      </c>
    </row>
    <row r="286" hidden="1">
      <c r="A286" t="n">
        <v>136</v>
      </c>
      <c r="B286" t="inlineStr">
        <is>
          <t>SPARTA Tactical Balanced OEF</t>
        </is>
      </c>
      <c r="C286" t="inlineStr">
        <is>
          <t>1</t>
        </is>
      </c>
      <c r="D286" t="inlineStr">
        <is>
          <t>false</t>
        </is>
      </c>
      <c r="E286" t="inlineStr">
        <is>
          <t>false</t>
        </is>
      </c>
      <c r="G286" t="n">
        <v>0</v>
      </c>
      <c r="I286">
        <f>Sparta!P60</f>
        <v/>
      </c>
      <c r="K286">
        <f>Sparta!Q60</f>
        <v/>
      </c>
      <c r="M286" t="n">
        <v>20</v>
      </c>
      <c r="AV286" t="inlineStr">
        <is>
          <t>Default</t>
        </is>
      </c>
      <c r="AW286" t="inlineStr">
        <is>
          <t>Default</t>
        </is>
      </c>
    </row>
    <row r="287" hidden="1">
      <c r="A287" t="n">
        <v>136</v>
      </c>
      <c r="B287" t="inlineStr">
        <is>
          <t>SPARTA Tactical Balanced OEF</t>
        </is>
      </c>
      <c r="C287" t="inlineStr">
        <is>
          <t>1</t>
        </is>
      </c>
      <c r="D287" t="inlineStr">
        <is>
          <t>false</t>
        </is>
      </c>
      <c r="E287" t="inlineStr">
        <is>
          <t>false</t>
        </is>
      </c>
      <c r="G287" t="n">
        <v>0</v>
      </c>
      <c r="I287">
        <f>Sparta!P61</f>
        <v/>
      </c>
      <c r="K287">
        <f>Sparta!Q61</f>
        <v/>
      </c>
      <c r="M287" t="n">
        <v>20</v>
      </c>
      <c r="AV287" t="inlineStr">
        <is>
          <t>Default</t>
        </is>
      </c>
      <c r="AW287" t="inlineStr">
        <is>
          <t>Default</t>
        </is>
      </c>
    </row>
    <row r="288" hidden="1">
      <c r="A288" t="n">
        <v>136</v>
      </c>
      <c r="B288" t="inlineStr">
        <is>
          <t>SPARTA Tactical Balanced OEF</t>
        </is>
      </c>
      <c r="C288" t="inlineStr">
        <is>
          <t>1</t>
        </is>
      </c>
      <c r="D288" t="inlineStr">
        <is>
          <t>false</t>
        </is>
      </c>
      <c r="E288" t="inlineStr">
        <is>
          <t>false</t>
        </is>
      </c>
      <c r="G288" t="n">
        <v>0</v>
      </c>
      <c r="I288">
        <f>Sparta!P62</f>
        <v/>
      </c>
      <c r="K288">
        <f>Sparta!Q62</f>
        <v/>
      </c>
      <c r="M288" t="n">
        <v>20</v>
      </c>
      <c r="AV288" t="inlineStr">
        <is>
          <t>Default</t>
        </is>
      </c>
      <c r="AW288" t="inlineStr">
        <is>
          <t>Default</t>
        </is>
      </c>
    </row>
    <row r="289" hidden="1">
      <c r="A289" t="n">
        <v>136</v>
      </c>
      <c r="B289" t="inlineStr">
        <is>
          <t>SPARTA Tactical Balanced OEF</t>
        </is>
      </c>
      <c r="C289" t="inlineStr">
        <is>
          <t>1</t>
        </is>
      </c>
      <c r="D289" t="inlineStr">
        <is>
          <t>false</t>
        </is>
      </c>
      <c r="E289" t="inlineStr">
        <is>
          <t>false</t>
        </is>
      </c>
      <c r="G289" t="n">
        <v>0</v>
      </c>
      <c r="I289">
        <f>Sparta!P63</f>
        <v/>
      </c>
      <c r="K289">
        <f>Sparta!Q63</f>
        <v/>
      </c>
      <c r="M289" t="n">
        <v>20</v>
      </c>
      <c r="AV289" t="inlineStr">
        <is>
          <t>Default</t>
        </is>
      </c>
      <c r="AW289" t="inlineStr">
        <is>
          <t>Default</t>
        </is>
      </c>
    </row>
    <row r="290" hidden="1">
      <c r="A290" t="n">
        <v>136</v>
      </c>
      <c r="B290" t="inlineStr">
        <is>
          <t>SPARTA Tactical Balanced OEF</t>
        </is>
      </c>
      <c r="C290" t="inlineStr">
        <is>
          <t>1</t>
        </is>
      </c>
      <c r="D290" t="inlineStr">
        <is>
          <t>false</t>
        </is>
      </c>
      <c r="E290" t="inlineStr">
        <is>
          <t>false</t>
        </is>
      </c>
      <c r="G290" t="n">
        <v>0</v>
      </c>
      <c r="I290">
        <f>Sparta!P64</f>
        <v/>
      </c>
      <c r="K290">
        <f>Sparta!Q64</f>
        <v/>
      </c>
      <c r="M290" t="n">
        <v>20</v>
      </c>
      <c r="AV290" t="inlineStr">
        <is>
          <t>Default</t>
        </is>
      </c>
      <c r="AW290" t="inlineStr">
        <is>
          <t>Default</t>
        </is>
      </c>
    </row>
    <row r="291" hidden="1">
      <c r="A291" t="n">
        <v>136</v>
      </c>
      <c r="B291" t="inlineStr">
        <is>
          <t>SPARTA Tactical Balanced OEF</t>
        </is>
      </c>
      <c r="C291" t="inlineStr">
        <is>
          <t>1</t>
        </is>
      </c>
      <c r="D291" t="inlineStr">
        <is>
          <t>false</t>
        </is>
      </c>
      <c r="E291" t="inlineStr">
        <is>
          <t>false</t>
        </is>
      </c>
      <c r="G291" t="n">
        <v>0</v>
      </c>
      <c r="I291">
        <f>Sparta!P65</f>
        <v/>
      </c>
      <c r="K291">
        <f>Sparta!Q65</f>
        <v/>
      </c>
      <c r="M291" t="n">
        <v>20</v>
      </c>
      <c r="AV291" t="inlineStr">
        <is>
          <t>Default</t>
        </is>
      </c>
      <c r="AW291" t="inlineStr">
        <is>
          <t>Default</t>
        </is>
      </c>
    </row>
    <row r="292" hidden="1">
      <c r="A292" t="n">
        <v>136</v>
      </c>
      <c r="B292" t="inlineStr">
        <is>
          <t>SPARTA Tactical Balanced OEF</t>
        </is>
      </c>
      <c r="C292" t="inlineStr">
        <is>
          <t>1</t>
        </is>
      </c>
      <c r="D292" t="inlineStr">
        <is>
          <t>false</t>
        </is>
      </c>
      <c r="E292" t="inlineStr">
        <is>
          <t>false</t>
        </is>
      </c>
      <c r="G292" t="n">
        <v>0</v>
      </c>
      <c r="I292">
        <f>Sparta!P66</f>
        <v/>
      </c>
      <c r="K292">
        <f>Sparta!Q66</f>
        <v/>
      </c>
      <c r="M292" t="n">
        <v>20</v>
      </c>
      <c r="AV292" t="inlineStr">
        <is>
          <t>Default</t>
        </is>
      </c>
      <c r="AW292" t="inlineStr">
        <is>
          <t>Default</t>
        </is>
      </c>
    </row>
    <row r="293" hidden="1">
      <c r="A293" t="n">
        <v>136</v>
      </c>
      <c r="B293" t="inlineStr">
        <is>
          <t>SPARTA Tactical Balanced OEF</t>
        </is>
      </c>
      <c r="C293" t="inlineStr">
        <is>
          <t>1</t>
        </is>
      </c>
      <c r="D293" t="inlineStr">
        <is>
          <t>false</t>
        </is>
      </c>
      <c r="E293" t="inlineStr">
        <is>
          <t>false</t>
        </is>
      </c>
      <c r="G293" t="n">
        <v>0</v>
      </c>
      <c r="I293">
        <f>Sparta!P67</f>
        <v/>
      </c>
      <c r="K293">
        <f>Sparta!Q67</f>
        <v/>
      </c>
      <c r="M293" t="n">
        <v>20</v>
      </c>
      <c r="AV293" t="inlineStr">
        <is>
          <t>Default</t>
        </is>
      </c>
      <c r="AW293" t="inlineStr">
        <is>
          <t>Default</t>
        </is>
      </c>
    </row>
    <row r="294" hidden="1">
      <c r="A294" t="n">
        <v>136</v>
      </c>
      <c r="B294" t="inlineStr">
        <is>
          <t>SPARTA Tactical Balanced OEF</t>
        </is>
      </c>
      <c r="C294" t="inlineStr">
        <is>
          <t>1</t>
        </is>
      </c>
      <c r="D294" t="inlineStr">
        <is>
          <t>false</t>
        </is>
      </c>
      <c r="E294" t="inlineStr">
        <is>
          <t>false</t>
        </is>
      </c>
      <c r="G294" t="n">
        <v>0</v>
      </c>
      <c r="I294">
        <f>Sparta!P68</f>
        <v/>
      </c>
      <c r="K294">
        <f>Sparta!Q68</f>
        <v/>
      </c>
      <c r="M294" t="n">
        <v>20</v>
      </c>
      <c r="AV294" t="inlineStr">
        <is>
          <t>Default</t>
        </is>
      </c>
      <c r="AW294" t="inlineStr">
        <is>
          <t>Default</t>
        </is>
      </c>
    </row>
    <row r="295" hidden="1">
      <c r="A295" t="n">
        <v>136</v>
      </c>
      <c r="B295" t="inlineStr">
        <is>
          <t>SPARTA Tactical Balanced OEF</t>
        </is>
      </c>
      <c r="C295" t="inlineStr">
        <is>
          <t>1</t>
        </is>
      </c>
      <c r="D295" t="inlineStr">
        <is>
          <t>false</t>
        </is>
      </c>
      <c r="E295" t="inlineStr">
        <is>
          <t>false</t>
        </is>
      </c>
      <c r="G295" t="n">
        <v>0</v>
      </c>
      <c r="I295">
        <f>Sparta!P69</f>
        <v/>
      </c>
      <c r="K295">
        <f>Sparta!Q69</f>
        <v/>
      </c>
      <c r="M295" t="n">
        <v>20</v>
      </c>
      <c r="AV295" t="inlineStr">
        <is>
          <t>Default</t>
        </is>
      </c>
      <c r="AW295" t="inlineStr">
        <is>
          <t>Default</t>
        </is>
      </c>
    </row>
    <row r="296" hidden="1">
      <c r="A296" t="n">
        <v>136</v>
      </c>
      <c r="B296" t="inlineStr">
        <is>
          <t>SPARTA Tactical Balanced OEF</t>
        </is>
      </c>
      <c r="C296" t="inlineStr">
        <is>
          <t>1</t>
        </is>
      </c>
      <c r="D296" t="inlineStr">
        <is>
          <t>false</t>
        </is>
      </c>
      <c r="E296" t="inlineStr">
        <is>
          <t>false</t>
        </is>
      </c>
      <c r="G296" t="n">
        <v>0</v>
      </c>
      <c r="I296">
        <f>Sparta!P70</f>
        <v/>
      </c>
      <c r="K296">
        <f>Sparta!Q70</f>
        <v/>
      </c>
      <c r="M296" t="n">
        <v>20</v>
      </c>
      <c r="AV296" t="inlineStr">
        <is>
          <t>Default</t>
        </is>
      </c>
      <c r="AW296" t="inlineStr">
        <is>
          <t>Default</t>
        </is>
      </c>
    </row>
    <row r="297" hidden="1">
      <c r="A297" t="n">
        <v>136</v>
      </c>
      <c r="B297" t="inlineStr">
        <is>
          <t>SPARTA Tactical Balanced OEF</t>
        </is>
      </c>
      <c r="C297" t="inlineStr">
        <is>
          <t>1</t>
        </is>
      </c>
      <c r="D297" t="inlineStr">
        <is>
          <t>false</t>
        </is>
      </c>
      <c r="E297" t="inlineStr">
        <is>
          <t>false</t>
        </is>
      </c>
      <c r="G297" t="n">
        <v>0</v>
      </c>
      <c r="I297">
        <f>Sparta!P71</f>
        <v/>
      </c>
      <c r="K297">
        <f>Sparta!Q71</f>
        <v/>
      </c>
      <c r="M297" t="n">
        <v>20</v>
      </c>
      <c r="AV297" t="inlineStr">
        <is>
          <t>Default</t>
        </is>
      </c>
      <c r="AW297" t="inlineStr">
        <is>
          <t>Default</t>
        </is>
      </c>
    </row>
    <row r="298" hidden="1">
      <c r="A298" t="n">
        <v>136</v>
      </c>
      <c r="B298" t="inlineStr">
        <is>
          <t>SPARTA Tactical Balanced OEF</t>
        </is>
      </c>
      <c r="C298" t="inlineStr">
        <is>
          <t>1</t>
        </is>
      </c>
      <c r="D298" t="inlineStr">
        <is>
          <t>false</t>
        </is>
      </c>
      <c r="E298" t="inlineStr">
        <is>
          <t>false</t>
        </is>
      </c>
      <c r="G298" t="n">
        <v>0</v>
      </c>
      <c r="I298">
        <f>Sparta!P72</f>
        <v/>
      </c>
      <c r="K298">
        <f>Sparta!Q72</f>
        <v/>
      </c>
      <c r="M298" t="n">
        <v>20</v>
      </c>
      <c r="AV298" t="inlineStr">
        <is>
          <t>Default</t>
        </is>
      </c>
      <c r="AW298" t="inlineStr">
        <is>
          <t>Default</t>
        </is>
      </c>
    </row>
    <row r="299" hidden="1">
      <c r="A299" t="n">
        <v>136</v>
      </c>
      <c r="B299" t="inlineStr">
        <is>
          <t>SPARTA Tactical Balanced OEF</t>
        </is>
      </c>
      <c r="C299" t="inlineStr">
        <is>
          <t>1</t>
        </is>
      </c>
      <c r="D299" t="inlineStr">
        <is>
          <t>false</t>
        </is>
      </c>
      <c r="E299" t="inlineStr">
        <is>
          <t>false</t>
        </is>
      </c>
      <c r="G299" t="n">
        <v>0</v>
      </c>
      <c r="I299">
        <f>Sparta!P73</f>
        <v/>
      </c>
      <c r="K299">
        <f>Sparta!Q73</f>
        <v/>
      </c>
      <c r="M299" t="n">
        <v>20</v>
      </c>
      <c r="AV299" t="inlineStr">
        <is>
          <t>Default</t>
        </is>
      </c>
      <c r="AW299" t="inlineStr">
        <is>
          <t>Default</t>
        </is>
      </c>
    </row>
    <row r="300" hidden="1">
      <c r="A300" t="n">
        <v>136</v>
      </c>
      <c r="B300" t="inlineStr">
        <is>
          <t>SPARTA Tactical Balanced OEF</t>
        </is>
      </c>
      <c r="C300" t="inlineStr">
        <is>
          <t>1</t>
        </is>
      </c>
      <c r="D300" t="inlineStr">
        <is>
          <t>false</t>
        </is>
      </c>
      <c r="E300" t="inlineStr">
        <is>
          <t>false</t>
        </is>
      </c>
      <c r="G300" t="n">
        <v>0</v>
      </c>
      <c r="I300">
        <f>Sparta!P74</f>
        <v/>
      </c>
      <c r="K300">
        <f>Sparta!Q74</f>
        <v/>
      </c>
      <c r="M300" t="n">
        <v>20</v>
      </c>
      <c r="AV300" t="inlineStr">
        <is>
          <t>Default</t>
        </is>
      </c>
      <c r="AW300" t="inlineStr">
        <is>
          <t>Default</t>
        </is>
      </c>
    </row>
    <row r="301" hidden="1">
      <c r="A301" t="n">
        <v>136</v>
      </c>
      <c r="B301" t="inlineStr">
        <is>
          <t>SPARTA Tactical Balanced OEF</t>
        </is>
      </c>
      <c r="C301" t="inlineStr">
        <is>
          <t>1</t>
        </is>
      </c>
      <c r="D301" t="inlineStr">
        <is>
          <t>false</t>
        </is>
      </c>
      <c r="E301" t="inlineStr">
        <is>
          <t>false</t>
        </is>
      </c>
      <c r="G301" t="n">
        <v>0</v>
      </c>
      <c r="I301">
        <f>Sparta!P75</f>
        <v/>
      </c>
      <c r="K301">
        <f>Sparta!Q75</f>
        <v/>
      </c>
      <c r="M301" t="n">
        <v>20</v>
      </c>
      <c r="AV301" t="inlineStr">
        <is>
          <t>Default</t>
        </is>
      </c>
      <c r="AW301" t="inlineStr">
        <is>
          <t>Default</t>
        </is>
      </c>
    </row>
    <row r="302" hidden="1">
      <c r="A302" t="n">
        <v>136</v>
      </c>
      <c r="B302" t="inlineStr">
        <is>
          <t>SPARTA Tactical Balanced OEF</t>
        </is>
      </c>
      <c r="C302" t="inlineStr">
        <is>
          <t>1</t>
        </is>
      </c>
      <c r="D302" t="inlineStr">
        <is>
          <t>false</t>
        </is>
      </c>
      <c r="E302" t="inlineStr">
        <is>
          <t>false</t>
        </is>
      </c>
      <c r="G302" t="n">
        <v>0</v>
      </c>
      <c r="I302">
        <f>Sparta!P76</f>
        <v/>
      </c>
      <c r="K302">
        <f>Sparta!Q76</f>
        <v/>
      </c>
      <c r="M302" t="n">
        <v>20</v>
      </c>
      <c r="AV302" t="inlineStr">
        <is>
          <t>Default</t>
        </is>
      </c>
      <c r="AW302" t="inlineStr">
        <is>
          <t>Default</t>
        </is>
      </c>
    </row>
    <row r="303" hidden="1">
      <c r="A303" t="n">
        <v>136</v>
      </c>
      <c r="B303" t="inlineStr">
        <is>
          <t>SPARTA Tactical Balanced OEF</t>
        </is>
      </c>
      <c r="C303" t="inlineStr">
        <is>
          <t>1</t>
        </is>
      </c>
      <c r="D303" t="inlineStr">
        <is>
          <t>false</t>
        </is>
      </c>
      <c r="E303" t="inlineStr">
        <is>
          <t>false</t>
        </is>
      </c>
      <c r="G303" t="n">
        <v>0</v>
      </c>
      <c r="I303">
        <f>Sparta!P77</f>
        <v/>
      </c>
      <c r="K303">
        <f>Sparta!Q77</f>
        <v/>
      </c>
      <c r="M303" t="n">
        <v>20</v>
      </c>
      <c r="AV303" t="inlineStr">
        <is>
          <t>Default</t>
        </is>
      </c>
      <c r="AW303" t="inlineStr">
        <is>
          <t>Default</t>
        </is>
      </c>
    </row>
    <row r="304" hidden="1">
      <c r="A304" t="n">
        <v>136</v>
      </c>
      <c r="B304" t="inlineStr">
        <is>
          <t>SPARTA Tactical Balanced OEF</t>
        </is>
      </c>
      <c r="C304" t="inlineStr">
        <is>
          <t>1</t>
        </is>
      </c>
      <c r="D304" t="inlineStr">
        <is>
          <t>false</t>
        </is>
      </c>
      <c r="E304" t="inlineStr">
        <is>
          <t>false</t>
        </is>
      </c>
      <c r="G304" t="n">
        <v>0</v>
      </c>
      <c r="I304">
        <f>Sparta!P78</f>
        <v/>
      </c>
      <c r="K304">
        <f>Sparta!Q78</f>
        <v/>
      </c>
      <c r="M304" t="n">
        <v>20</v>
      </c>
      <c r="AV304" t="inlineStr">
        <is>
          <t>Default</t>
        </is>
      </c>
      <c r="AW304" t="inlineStr">
        <is>
          <t>Default</t>
        </is>
      </c>
    </row>
    <row r="305" hidden="1">
      <c r="A305" t="n">
        <v>136</v>
      </c>
      <c r="B305" t="inlineStr">
        <is>
          <t>SPARTA Tactical Balanced OEF</t>
        </is>
      </c>
      <c r="C305" t="inlineStr">
        <is>
          <t>1</t>
        </is>
      </c>
      <c r="D305" t="inlineStr">
        <is>
          <t>false</t>
        </is>
      </c>
      <c r="E305" t="inlineStr">
        <is>
          <t>false</t>
        </is>
      </c>
      <c r="G305" t="n">
        <v>0</v>
      </c>
      <c r="I305">
        <f>Sparta!P79</f>
        <v/>
      </c>
      <c r="K305">
        <f>Sparta!Q79</f>
        <v/>
      </c>
      <c r="M305" t="n">
        <v>20</v>
      </c>
      <c r="AV305" t="inlineStr">
        <is>
          <t>Default</t>
        </is>
      </c>
      <c r="AW305" t="inlineStr">
        <is>
          <t>Default</t>
        </is>
      </c>
    </row>
    <row r="306" hidden="1">
      <c r="A306" t="n">
        <v>136</v>
      </c>
      <c r="B306" t="inlineStr">
        <is>
          <t>SPARTA Tactical Balanced OEF</t>
        </is>
      </c>
      <c r="C306" t="inlineStr">
        <is>
          <t>1</t>
        </is>
      </c>
      <c r="D306" t="inlineStr">
        <is>
          <t>false</t>
        </is>
      </c>
      <c r="E306" t="inlineStr">
        <is>
          <t>false</t>
        </is>
      </c>
      <c r="G306" t="n">
        <v>0</v>
      </c>
      <c r="I306">
        <f>Sparta!P80</f>
        <v/>
      </c>
      <c r="K306">
        <f>Sparta!Q80</f>
        <v/>
      </c>
      <c r="M306" t="n">
        <v>20</v>
      </c>
      <c r="AV306" t="inlineStr">
        <is>
          <t>Default</t>
        </is>
      </c>
      <c r="AW306" t="inlineStr">
        <is>
          <t>Default</t>
        </is>
      </c>
    </row>
    <row r="307" hidden="1">
      <c r="A307" t="n">
        <v>136</v>
      </c>
      <c r="B307" t="inlineStr">
        <is>
          <t>SPARTA Tactical Balanced OEF</t>
        </is>
      </c>
      <c r="C307" t="inlineStr">
        <is>
          <t>1</t>
        </is>
      </c>
      <c r="D307" t="inlineStr">
        <is>
          <t>false</t>
        </is>
      </c>
      <c r="E307" t="inlineStr">
        <is>
          <t>false</t>
        </is>
      </c>
      <c r="G307" t="n">
        <v>0</v>
      </c>
      <c r="I307">
        <f>Sparta!P81</f>
        <v/>
      </c>
      <c r="K307">
        <f>Sparta!Q81</f>
        <v/>
      </c>
      <c r="M307" t="n">
        <v>20</v>
      </c>
      <c r="AV307" t="inlineStr">
        <is>
          <t>Default</t>
        </is>
      </c>
      <c r="AW307" t="inlineStr">
        <is>
          <t>Default</t>
        </is>
      </c>
    </row>
    <row r="308" hidden="1">
      <c r="A308" t="n">
        <v>136</v>
      </c>
      <c r="B308" t="inlineStr">
        <is>
          <t>SPARTA Tactical Balanced OEF</t>
        </is>
      </c>
      <c r="C308" t="inlineStr">
        <is>
          <t>1</t>
        </is>
      </c>
      <c r="D308" t="inlineStr">
        <is>
          <t>false</t>
        </is>
      </c>
      <c r="E308" t="inlineStr">
        <is>
          <t>false</t>
        </is>
      </c>
      <c r="G308" t="n">
        <v>0</v>
      </c>
      <c r="I308">
        <f>Sparta!P82</f>
        <v/>
      </c>
      <c r="K308">
        <f>Sparta!Q82</f>
        <v/>
      </c>
      <c r="M308" t="n">
        <v>20</v>
      </c>
      <c r="AV308" t="inlineStr">
        <is>
          <t>Default</t>
        </is>
      </c>
      <c r="AW308" t="inlineStr">
        <is>
          <t>Default</t>
        </is>
      </c>
    </row>
    <row r="309" hidden="1">
      <c r="A309" t="n">
        <v>136</v>
      </c>
      <c r="B309" t="inlineStr">
        <is>
          <t>SPARTA Tactical Balanced OEF</t>
        </is>
      </c>
      <c r="C309" t="inlineStr">
        <is>
          <t>1</t>
        </is>
      </c>
      <c r="D309" t="inlineStr">
        <is>
          <t>false</t>
        </is>
      </c>
      <c r="E309" t="inlineStr">
        <is>
          <t>false</t>
        </is>
      </c>
      <c r="G309" t="n">
        <v>0</v>
      </c>
      <c r="I309">
        <f>Sparta!P83</f>
        <v/>
      </c>
      <c r="K309">
        <f>Sparta!Q83</f>
        <v/>
      </c>
      <c r="M309" t="n">
        <v>20</v>
      </c>
      <c r="AV309" t="inlineStr">
        <is>
          <t>Default</t>
        </is>
      </c>
      <c r="AW309" t="inlineStr">
        <is>
          <t>Default</t>
        </is>
      </c>
    </row>
    <row r="310" hidden="1">
      <c r="A310" t="n">
        <v>136</v>
      </c>
      <c r="B310" t="inlineStr">
        <is>
          <t>SPARTA Tactical Balanced OEF</t>
        </is>
      </c>
      <c r="C310" t="inlineStr">
        <is>
          <t>1</t>
        </is>
      </c>
      <c r="D310" t="inlineStr">
        <is>
          <t>false</t>
        </is>
      </c>
      <c r="E310" t="inlineStr">
        <is>
          <t>false</t>
        </is>
      </c>
      <c r="G310" t="n">
        <v>0</v>
      </c>
      <c r="I310">
        <f>Sparta!P84</f>
        <v/>
      </c>
      <c r="K310">
        <f>Sparta!Q84</f>
        <v/>
      </c>
      <c r="M310" t="n">
        <v>20</v>
      </c>
      <c r="AV310" t="inlineStr">
        <is>
          <t>Default</t>
        </is>
      </c>
      <c r="AW310" t="inlineStr">
        <is>
          <t>Default</t>
        </is>
      </c>
    </row>
    <row r="311" hidden="1">
      <c r="A311" t="n">
        <v>136</v>
      </c>
      <c r="B311" t="inlineStr">
        <is>
          <t>SPARTA Tactical Balanced OEF</t>
        </is>
      </c>
      <c r="C311" t="inlineStr">
        <is>
          <t>1</t>
        </is>
      </c>
      <c r="D311" t="inlineStr">
        <is>
          <t>false</t>
        </is>
      </c>
      <c r="E311" t="inlineStr">
        <is>
          <t>false</t>
        </is>
      </c>
      <c r="G311" t="n">
        <v>0</v>
      </c>
      <c r="I311">
        <f>Sparta!P85</f>
        <v/>
      </c>
      <c r="K311">
        <f>Sparta!Q85</f>
        <v/>
      </c>
      <c r="M311" t="n">
        <v>20</v>
      </c>
      <c r="AV311" t="inlineStr">
        <is>
          <t>Default</t>
        </is>
      </c>
      <c r="AW311" t="inlineStr">
        <is>
          <t>Default</t>
        </is>
      </c>
    </row>
    <row r="312" hidden="1">
      <c r="A312" t="n">
        <v>136</v>
      </c>
      <c r="B312" t="inlineStr">
        <is>
          <t>SPARTA Tactical Balanced OEF</t>
        </is>
      </c>
      <c r="C312" t="inlineStr">
        <is>
          <t>1</t>
        </is>
      </c>
      <c r="D312" t="inlineStr">
        <is>
          <t>false</t>
        </is>
      </c>
      <c r="E312" t="inlineStr">
        <is>
          <t>false</t>
        </is>
      </c>
      <c r="G312" t="n">
        <v>0</v>
      </c>
      <c r="I312">
        <f>Sparta!P86</f>
        <v/>
      </c>
      <c r="K312">
        <f>Sparta!Q86</f>
        <v/>
      </c>
      <c r="M312" t="n">
        <v>20</v>
      </c>
      <c r="AV312" t="inlineStr">
        <is>
          <t>Default</t>
        </is>
      </c>
      <c r="AW312" t="inlineStr">
        <is>
          <t>Default</t>
        </is>
      </c>
    </row>
    <row r="313" hidden="1">
      <c r="A313" t="n">
        <v>136</v>
      </c>
      <c r="B313" t="inlineStr">
        <is>
          <t>SPARTA Tactical Balanced OEF</t>
        </is>
      </c>
      <c r="C313" t="inlineStr">
        <is>
          <t>1</t>
        </is>
      </c>
      <c r="D313" t="inlineStr">
        <is>
          <t>false</t>
        </is>
      </c>
      <c r="E313" t="inlineStr">
        <is>
          <t>false</t>
        </is>
      </c>
      <c r="G313" t="n">
        <v>0</v>
      </c>
      <c r="I313">
        <f>Sparta!P87</f>
        <v/>
      </c>
      <c r="K313">
        <f>Sparta!Q87</f>
        <v/>
      </c>
      <c r="M313" t="n">
        <v>20</v>
      </c>
      <c r="AV313" t="inlineStr">
        <is>
          <t>Default</t>
        </is>
      </c>
      <c r="AW313" t="inlineStr">
        <is>
          <t>Default</t>
        </is>
      </c>
    </row>
    <row r="314" hidden="1">
      <c r="A314" t="n">
        <v>136</v>
      </c>
      <c r="B314" t="inlineStr">
        <is>
          <t>SPARTA Tactical Balanced OEF</t>
        </is>
      </c>
      <c r="C314" t="inlineStr">
        <is>
          <t>1</t>
        </is>
      </c>
      <c r="D314" t="inlineStr">
        <is>
          <t>false</t>
        </is>
      </c>
      <c r="E314" t="inlineStr">
        <is>
          <t>false</t>
        </is>
      </c>
      <c r="G314" t="n">
        <v>0</v>
      </c>
      <c r="I314">
        <f>Sparta!P88</f>
        <v/>
      </c>
      <c r="K314">
        <f>Sparta!Q88</f>
        <v/>
      </c>
      <c r="M314" t="n">
        <v>20</v>
      </c>
      <c r="AV314" t="inlineStr">
        <is>
          <t>Default</t>
        </is>
      </c>
      <c r="AW314" t="inlineStr">
        <is>
          <t>Default</t>
        </is>
      </c>
    </row>
    <row r="315" hidden="1">
      <c r="A315" t="n">
        <v>136</v>
      </c>
      <c r="B315" t="inlineStr">
        <is>
          <t>SPARTA Tactical Balanced OEF</t>
        </is>
      </c>
      <c r="C315" t="inlineStr">
        <is>
          <t>1</t>
        </is>
      </c>
      <c r="D315" t="inlineStr">
        <is>
          <t>false</t>
        </is>
      </c>
      <c r="E315" t="inlineStr">
        <is>
          <t>false</t>
        </is>
      </c>
      <c r="G315" t="n">
        <v>0</v>
      </c>
      <c r="I315">
        <f>Sparta!P89</f>
        <v/>
      </c>
      <c r="K315">
        <f>Sparta!Q89</f>
        <v/>
      </c>
      <c r="M315" t="n">
        <v>20</v>
      </c>
      <c r="AV315" t="inlineStr">
        <is>
          <t>Default</t>
        </is>
      </c>
      <c r="AW315" t="inlineStr">
        <is>
          <t>Default</t>
        </is>
      </c>
    </row>
    <row r="316" hidden="1">
      <c r="A316" t="n">
        <v>136</v>
      </c>
      <c r="B316" t="inlineStr">
        <is>
          <t>SPARTA Tactical Balanced OEF</t>
        </is>
      </c>
      <c r="C316" t="inlineStr">
        <is>
          <t>1</t>
        </is>
      </c>
      <c r="D316" t="inlineStr">
        <is>
          <t>false</t>
        </is>
      </c>
      <c r="E316" t="inlineStr">
        <is>
          <t>false</t>
        </is>
      </c>
      <c r="G316" t="n">
        <v>0</v>
      </c>
      <c r="I316">
        <f>Sparta!P90</f>
        <v/>
      </c>
      <c r="K316">
        <f>Sparta!Q90</f>
        <v/>
      </c>
      <c r="M316" t="n">
        <v>20</v>
      </c>
      <c r="AV316" t="inlineStr">
        <is>
          <t>Default</t>
        </is>
      </c>
      <c r="AW316" t="inlineStr">
        <is>
          <t>Default</t>
        </is>
      </c>
    </row>
    <row r="317" hidden="1">
      <c r="A317" t="n">
        <v>136</v>
      </c>
      <c r="B317" t="inlineStr">
        <is>
          <t>SPARTA Tactical Balanced OEF</t>
        </is>
      </c>
      <c r="C317" t="inlineStr">
        <is>
          <t>1</t>
        </is>
      </c>
      <c r="D317" t="inlineStr">
        <is>
          <t>false</t>
        </is>
      </c>
      <c r="E317" t="inlineStr">
        <is>
          <t>false</t>
        </is>
      </c>
      <c r="G317" t="n">
        <v>0</v>
      </c>
      <c r="I317">
        <f>Sparta!P91</f>
        <v/>
      </c>
      <c r="K317">
        <f>Sparta!Q91</f>
        <v/>
      </c>
      <c r="M317" t="n">
        <v>20</v>
      </c>
      <c r="AV317" t="inlineStr">
        <is>
          <t>Default</t>
        </is>
      </c>
      <c r="AW317" t="inlineStr">
        <is>
          <t>Default</t>
        </is>
      </c>
    </row>
    <row r="318" hidden="1">
      <c r="A318" t="n">
        <v>136</v>
      </c>
      <c r="B318" t="inlineStr">
        <is>
          <t>SPARTA Tactical Balanced OEF</t>
        </is>
      </c>
      <c r="C318" t="inlineStr">
        <is>
          <t>1</t>
        </is>
      </c>
      <c r="D318" t="inlineStr">
        <is>
          <t>false</t>
        </is>
      </c>
      <c r="E318" t="inlineStr">
        <is>
          <t>false</t>
        </is>
      </c>
      <c r="G318" t="n">
        <v>0</v>
      </c>
      <c r="I318">
        <f>Sparta!P92</f>
        <v/>
      </c>
      <c r="K318">
        <f>Sparta!Q92</f>
        <v/>
      </c>
      <c r="M318" t="n">
        <v>20</v>
      </c>
      <c r="AV318" t="inlineStr">
        <is>
          <t>Default</t>
        </is>
      </c>
      <c r="AW318" t="inlineStr">
        <is>
          <t>Default</t>
        </is>
      </c>
    </row>
    <row r="319" hidden="1">
      <c r="A319" t="n">
        <v>136</v>
      </c>
      <c r="B319" t="inlineStr">
        <is>
          <t>SPARTA Tactical Balanced OEF</t>
        </is>
      </c>
      <c r="C319" t="inlineStr">
        <is>
          <t>1</t>
        </is>
      </c>
      <c r="D319" t="inlineStr">
        <is>
          <t>false</t>
        </is>
      </c>
      <c r="E319" t="inlineStr">
        <is>
          <t>false</t>
        </is>
      </c>
      <c r="G319" t="n">
        <v>0</v>
      </c>
      <c r="I319">
        <f>Sparta!P93</f>
        <v/>
      </c>
      <c r="K319">
        <f>Sparta!Q93</f>
        <v/>
      </c>
      <c r="M319" t="n">
        <v>20</v>
      </c>
      <c r="AV319" t="inlineStr">
        <is>
          <t>Default</t>
        </is>
      </c>
      <c r="AW319" t="inlineStr">
        <is>
          <t>Default</t>
        </is>
      </c>
    </row>
    <row r="320" hidden="1">
      <c r="A320" t="n">
        <v>136</v>
      </c>
      <c r="B320" t="inlineStr">
        <is>
          <t>SPARTA Tactical Balanced OEF</t>
        </is>
      </c>
      <c r="C320" t="inlineStr">
        <is>
          <t>1</t>
        </is>
      </c>
      <c r="D320" t="inlineStr">
        <is>
          <t>false</t>
        </is>
      </c>
      <c r="E320" t="inlineStr">
        <is>
          <t>false</t>
        </is>
      </c>
      <c r="G320" t="n">
        <v>0</v>
      </c>
      <c r="I320">
        <f>Sparta!P94</f>
        <v/>
      </c>
      <c r="K320">
        <f>Sparta!Q94</f>
        <v/>
      </c>
      <c r="M320" t="n">
        <v>20</v>
      </c>
      <c r="AV320" t="inlineStr">
        <is>
          <t>Default</t>
        </is>
      </c>
      <c r="AW320" t="inlineStr">
        <is>
          <t>Default</t>
        </is>
      </c>
    </row>
    <row r="321" hidden="1">
      <c r="A321" t="n">
        <v>136</v>
      </c>
      <c r="B321" t="inlineStr">
        <is>
          <t>SPARTA Tactical Balanced OEF</t>
        </is>
      </c>
      <c r="C321" t="inlineStr">
        <is>
          <t>1</t>
        </is>
      </c>
      <c r="D321" t="inlineStr">
        <is>
          <t>false</t>
        </is>
      </c>
      <c r="E321" t="inlineStr">
        <is>
          <t>false</t>
        </is>
      </c>
      <c r="G321" t="n">
        <v>0</v>
      </c>
      <c r="I321">
        <f>Sparta!P95</f>
        <v/>
      </c>
      <c r="K321">
        <f>Sparta!Q95</f>
        <v/>
      </c>
      <c r="M321" t="n">
        <v>20</v>
      </c>
      <c r="AV321" t="inlineStr">
        <is>
          <t>Default</t>
        </is>
      </c>
      <c r="AW321" t="inlineStr">
        <is>
          <t>Default</t>
        </is>
      </c>
    </row>
    <row r="322" hidden="1">
      <c r="A322" t="n">
        <v>136</v>
      </c>
      <c r="B322" t="inlineStr">
        <is>
          <t>SPARTA Tactical Balanced OEF</t>
        </is>
      </c>
      <c r="C322" t="inlineStr">
        <is>
          <t>1</t>
        </is>
      </c>
      <c r="D322" t="inlineStr">
        <is>
          <t>false</t>
        </is>
      </c>
      <c r="E322" t="inlineStr">
        <is>
          <t>false</t>
        </is>
      </c>
      <c r="G322" t="n">
        <v>0</v>
      </c>
      <c r="I322">
        <f>Sparta!P96</f>
        <v/>
      </c>
      <c r="K322">
        <f>Sparta!Q96</f>
        <v/>
      </c>
      <c r="M322" t="n">
        <v>20</v>
      </c>
      <c r="AV322" t="inlineStr">
        <is>
          <t>Default</t>
        </is>
      </c>
      <c r="AW322" t="inlineStr">
        <is>
          <t>Default</t>
        </is>
      </c>
    </row>
    <row r="323" hidden="1">
      <c r="A323" t="n">
        <v>136</v>
      </c>
      <c r="B323" t="inlineStr">
        <is>
          <t>SPARTA Tactical Balanced OEF</t>
        </is>
      </c>
      <c r="C323" t="inlineStr">
        <is>
          <t>1</t>
        </is>
      </c>
      <c r="D323" t="inlineStr">
        <is>
          <t>false</t>
        </is>
      </c>
      <c r="E323" t="inlineStr">
        <is>
          <t>false</t>
        </is>
      </c>
      <c r="G323" t="n">
        <v>0</v>
      </c>
      <c r="I323">
        <f>Sparta!P97</f>
        <v/>
      </c>
      <c r="K323">
        <f>Sparta!Q97</f>
        <v/>
      </c>
      <c r="M323" t="n">
        <v>20</v>
      </c>
      <c r="AV323" t="inlineStr">
        <is>
          <t>Default</t>
        </is>
      </c>
      <c r="AW323" t="inlineStr">
        <is>
          <t>Default</t>
        </is>
      </c>
    </row>
    <row r="324" hidden="1">
      <c r="A324" t="n">
        <v>136</v>
      </c>
      <c r="B324" t="inlineStr">
        <is>
          <t>SPARTA Tactical Balanced OEF</t>
        </is>
      </c>
      <c r="C324" t="inlineStr">
        <is>
          <t>1</t>
        </is>
      </c>
      <c r="D324" t="inlineStr">
        <is>
          <t>false</t>
        </is>
      </c>
      <c r="E324" t="inlineStr">
        <is>
          <t>false</t>
        </is>
      </c>
      <c r="G324" t="n">
        <v>0</v>
      </c>
      <c r="I324">
        <f>Sparta!P98</f>
        <v/>
      </c>
      <c r="K324">
        <f>Sparta!Q98</f>
        <v/>
      </c>
      <c r="M324" t="n">
        <v>20</v>
      </c>
      <c r="AV324" t="inlineStr">
        <is>
          <t>Default</t>
        </is>
      </c>
      <c r="AW324" t="inlineStr">
        <is>
          <t>Default</t>
        </is>
      </c>
    </row>
    <row r="325" hidden="1">
      <c r="A325" t="n">
        <v>136</v>
      </c>
      <c r="B325" t="inlineStr">
        <is>
          <t>SPARTA Tactical Balanced OEF</t>
        </is>
      </c>
      <c r="C325" t="inlineStr">
        <is>
          <t>1</t>
        </is>
      </c>
      <c r="D325" t="inlineStr">
        <is>
          <t>false</t>
        </is>
      </c>
      <c r="E325" t="inlineStr">
        <is>
          <t>false</t>
        </is>
      </c>
      <c r="G325" t="n">
        <v>0</v>
      </c>
      <c r="I325">
        <f>Sparta!P99</f>
        <v/>
      </c>
      <c r="K325">
        <f>Sparta!Q99</f>
        <v/>
      </c>
      <c r="M325" t="n">
        <v>20</v>
      </c>
      <c r="AV325" t="inlineStr">
        <is>
          <t>Default</t>
        </is>
      </c>
      <c r="AW325" t="inlineStr">
        <is>
          <t>Default</t>
        </is>
      </c>
    </row>
    <row r="326" hidden="1">
      <c r="A326" t="n">
        <v>136</v>
      </c>
      <c r="B326" t="inlineStr">
        <is>
          <t>SPARTA Tactical Balanced OEF</t>
        </is>
      </c>
      <c r="C326" t="inlineStr">
        <is>
          <t>1</t>
        </is>
      </c>
      <c r="D326" t="inlineStr">
        <is>
          <t>false</t>
        </is>
      </c>
      <c r="E326" t="inlineStr">
        <is>
          <t>false</t>
        </is>
      </c>
      <c r="G326" t="n">
        <v>0</v>
      </c>
      <c r="I326">
        <f>Sparta!P100</f>
        <v/>
      </c>
      <c r="K326">
        <f>Sparta!Q100</f>
        <v/>
      </c>
      <c r="M326" t="n">
        <v>20</v>
      </c>
      <c r="AV326" t="inlineStr">
        <is>
          <t>Default</t>
        </is>
      </c>
      <c r="AW326" t="inlineStr">
        <is>
          <t>Default</t>
        </is>
      </c>
    </row>
    <row r="327" hidden="1">
      <c r="A327" t="n">
        <v>136</v>
      </c>
      <c r="B327" t="inlineStr">
        <is>
          <t>SPARTA Tactical Balanced OEF</t>
        </is>
      </c>
      <c r="C327" t="inlineStr">
        <is>
          <t>1</t>
        </is>
      </c>
      <c r="D327" t="inlineStr">
        <is>
          <t>false</t>
        </is>
      </c>
      <c r="E327" t="inlineStr">
        <is>
          <t>false</t>
        </is>
      </c>
      <c r="G327" t="n">
        <v>0</v>
      </c>
      <c r="I327">
        <f>Sparta!P101</f>
        <v/>
      </c>
      <c r="K327">
        <f>Sparta!Q101</f>
        <v/>
      </c>
      <c r="M327" t="n">
        <v>20</v>
      </c>
      <c r="AV327" t="inlineStr">
        <is>
          <t>Default</t>
        </is>
      </c>
      <c r="AW327" t="inlineStr">
        <is>
          <t>Default</t>
        </is>
      </c>
    </row>
    <row r="328" hidden="1">
      <c r="A328" t="n">
        <v>136</v>
      </c>
      <c r="B328" t="inlineStr">
        <is>
          <t>SPARTA Tactical Balanced OEF</t>
        </is>
      </c>
      <c r="C328" t="inlineStr">
        <is>
          <t>1</t>
        </is>
      </c>
      <c r="D328" t="inlineStr">
        <is>
          <t>false</t>
        </is>
      </c>
      <c r="E328" t="inlineStr">
        <is>
          <t>false</t>
        </is>
      </c>
      <c r="G328" t="n">
        <v>0</v>
      </c>
      <c r="I328">
        <f>Sparta!P102</f>
        <v/>
      </c>
      <c r="K328">
        <f>Sparta!Q102</f>
        <v/>
      </c>
      <c r="M328" t="n">
        <v>20</v>
      </c>
      <c r="AV328" t="inlineStr">
        <is>
          <t>Default</t>
        </is>
      </c>
      <c r="AW328" t="inlineStr">
        <is>
          <t>Default</t>
        </is>
      </c>
    </row>
    <row r="329" hidden="1">
      <c r="A329" t="n">
        <v>136</v>
      </c>
      <c r="B329" t="inlineStr">
        <is>
          <t>SPARTA Tactical Balanced OEF</t>
        </is>
      </c>
      <c r="C329" t="inlineStr">
        <is>
          <t>1</t>
        </is>
      </c>
      <c r="D329" t="inlineStr">
        <is>
          <t>false</t>
        </is>
      </c>
      <c r="E329" t="inlineStr">
        <is>
          <t>false</t>
        </is>
      </c>
      <c r="G329" t="n">
        <v>0</v>
      </c>
      <c r="I329">
        <f>Sparta!P103</f>
        <v/>
      </c>
      <c r="K329">
        <f>Sparta!Q103</f>
        <v/>
      </c>
      <c r="M329" t="n">
        <v>20</v>
      </c>
      <c r="AV329" t="inlineStr">
        <is>
          <t>Default</t>
        </is>
      </c>
      <c r="AW329" t="inlineStr">
        <is>
          <t>Default</t>
        </is>
      </c>
    </row>
    <row r="330" hidden="1">
      <c r="A330" t="n">
        <v>136</v>
      </c>
      <c r="B330" t="inlineStr">
        <is>
          <t>SPARTA Tactical Balanced OEF</t>
        </is>
      </c>
      <c r="C330" t="inlineStr">
        <is>
          <t>1</t>
        </is>
      </c>
      <c r="D330" t="inlineStr">
        <is>
          <t>false</t>
        </is>
      </c>
      <c r="E330" t="inlineStr">
        <is>
          <t>false</t>
        </is>
      </c>
      <c r="G330" t="n">
        <v>0</v>
      </c>
      <c r="I330">
        <f>Sparta!P104</f>
        <v/>
      </c>
      <c r="K330">
        <f>Sparta!Q104</f>
        <v/>
      </c>
      <c r="M330" t="n">
        <v>20</v>
      </c>
      <c r="AV330" t="inlineStr">
        <is>
          <t>Default</t>
        </is>
      </c>
      <c r="AW330" t="inlineStr">
        <is>
          <t>Default</t>
        </is>
      </c>
    </row>
    <row r="331" hidden="1">
      <c r="A331" t="n">
        <v>136</v>
      </c>
      <c r="B331" t="inlineStr">
        <is>
          <t>SPARTA Tactical Balanced OEF</t>
        </is>
      </c>
      <c r="C331" t="inlineStr">
        <is>
          <t>1</t>
        </is>
      </c>
      <c r="D331" t="inlineStr">
        <is>
          <t>false</t>
        </is>
      </c>
      <c r="E331" t="inlineStr">
        <is>
          <t>false</t>
        </is>
      </c>
      <c r="G331" t="n">
        <v>0</v>
      </c>
      <c r="I331">
        <f>Sparta!P105</f>
        <v/>
      </c>
      <c r="K331">
        <f>Sparta!Q105</f>
        <v/>
      </c>
      <c r="M331" t="n">
        <v>20</v>
      </c>
      <c r="AV331" t="inlineStr">
        <is>
          <t>Default</t>
        </is>
      </c>
      <c r="AW331" t="inlineStr">
        <is>
          <t>Default</t>
        </is>
      </c>
    </row>
    <row r="332" hidden="1">
      <c r="A332" t="n">
        <v>136</v>
      </c>
      <c r="B332" t="inlineStr">
        <is>
          <t>SPARTA Tactical Balanced OEF</t>
        </is>
      </c>
      <c r="C332" t="inlineStr">
        <is>
          <t>1</t>
        </is>
      </c>
      <c r="D332" t="inlineStr">
        <is>
          <t>false</t>
        </is>
      </c>
      <c r="E332" t="inlineStr">
        <is>
          <t>false</t>
        </is>
      </c>
      <c r="G332" t="n">
        <v>0</v>
      </c>
      <c r="I332">
        <f>Sparta!P106</f>
        <v/>
      </c>
      <c r="K332">
        <f>Sparta!Q106</f>
        <v/>
      </c>
      <c r="M332" t="n">
        <v>20</v>
      </c>
      <c r="AV332" t="inlineStr">
        <is>
          <t>Default</t>
        </is>
      </c>
      <c r="AW332" t="inlineStr">
        <is>
          <t>Default</t>
        </is>
      </c>
    </row>
    <row r="333" hidden="1">
      <c r="A333" t="n">
        <v>136</v>
      </c>
      <c r="B333" t="inlineStr">
        <is>
          <t>SPARTA Tactical Balanced OEF</t>
        </is>
      </c>
      <c r="C333" t="inlineStr">
        <is>
          <t>1</t>
        </is>
      </c>
      <c r="D333" t="inlineStr">
        <is>
          <t>false</t>
        </is>
      </c>
      <c r="E333" t="inlineStr">
        <is>
          <t>false</t>
        </is>
      </c>
      <c r="G333" t="n">
        <v>0</v>
      </c>
      <c r="I333">
        <f>Sparta!P107</f>
        <v/>
      </c>
      <c r="K333">
        <f>Sparta!Q107</f>
        <v/>
      </c>
      <c r="M333" t="n">
        <v>20</v>
      </c>
      <c r="AV333" t="inlineStr">
        <is>
          <t>Default</t>
        </is>
      </c>
      <c r="AW333" t="inlineStr">
        <is>
          <t>Default</t>
        </is>
      </c>
    </row>
    <row r="334" hidden="1">
      <c r="A334" t="n">
        <v>136</v>
      </c>
      <c r="B334" t="inlineStr">
        <is>
          <t>SPARTA Tactical Balanced OEF</t>
        </is>
      </c>
      <c r="C334" t="inlineStr">
        <is>
          <t>1</t>
        </is>
      </c>
      <c r="D334" t="inlineStr">
        <is>
          <t>false</t>
        </is>
      </c>
      <c r="E334" t="inlineStr">
        <is>
          <t>false</t>
        </is>
      </c>
      <c r="G334" t="n">
        <v>0</v>
      </c>
      <c r="I334">
        <f>Sparta!P108</f>
        <v/>
      </c>
      <c r="K334">
        <f>Sparta!Q108</f>
        <v/>
      </c>
      <c r="M334" t="n">
        <v>20</v>
      </c>
      <c r="AV334" t="inlineStr">
        <is>
          <t>Default</t>
        </is>
      </c>
      <c r="AW334" t="inlineStr">
        <is>
          <t>Default</t>
        </is>
      </c>
    </row>
    <row r="335" hidden="1">
      <c r="A335" t="n">
        <v>136</v>
      </c>
      <c r="B335" t="inlineStr">
        <is>
          <t>SPARTA Tactical Balanced OEF</t>
        </is>
      </c>
      <c r="C335" t="inlineStr">
        <is>
          <t>1</t>
        </is>
      </c>
      <c r="D335" t="inlineStr">
        <is>
          <t>false</t>
        </is>
      </c>
      <c r="E335" t="inlineStr">
        <is>
          <t>false</t>
        </is>
      </c>
      <c r="G335" t="n">
        <v>0</v>
      </c>
      <c r="I335">
        <f>Sparta!P109</f>
        <v/>
      </c>
      <c r="K335">
        <f>Sparta!Q109</f>
        <v/>
      </c>
      <c r="M335" t="n">
        <v>20</v>
      </c>
      <c r="AV335" t="inlineStr">
        <is>
          <t>Default</t>
        </is>
      </c>
      <c r="AW335" t="inlineStr">
        <is>
          <t>Default</t>
        </is>
      </c>
    </row>
    <row r="336" hidden="1">
      <c r="A336" t="n">
        <v>136</v>
      </c>
      <c r="B336" t="inlineStr">
        <is>
          <t>SPARTA Tactical Balanced OEF</t>
        </is>
      </c>
      <c r="C336" t="inlineStr">
        <is>
          <t>1</t>
        </is>
      </c>
      <c r="D336" t="inlineStr">
        <is>
          <t>false</t>
        </is>
      </c>
      <c r="E336" t="inlineStr">
        <is>
          <t>false</t>
        </is>
      </c>
      <c r="G336" t="n">
        <v>0</v>
      </c>
      <c r="I336">
        <f>Sparta!P110</f>
        <v/>
      </c>
      <c r="K336">
        <f>Sparta!Q110</f>
        <v/>
      </c>
      <c r="M336" t="n">
        <v>20</v>
      </c>
      <c r="AV336" t="inlineStr">
        <is>
          <t>Default</t>
        </is>
      </c>
      <c r="AW336" t="inlineStr">
        <is>
          <t>Default</t>
        </is>
      </c>
    </row>
    <row r="337" hidden="1">
      <c r="A337" t="n">
        <v>136</v>
      </c>
      <c r="B337" t="inlineStr">
        <is>
          <t>SPARTA Tactical Balanced OEF</t>
        </is>
      </c>
      <c r="C337" t="inlineStr">
        <is>
          <t>1</t>
        </is>
      </c>
      <c r="D337" t="inlineStr">
        <is>
          <t>false</t>
        </is>
      </c>
      <c r="E337" t="inlineStr">
        <is>
          <t>false</t>
        </is>
      </c>
      <c r="G337" t="n">
        <v>0</v>
      </c>
      <c r="I337">
        <f>Sparta!P111</f>
        <v/>
      </c>
      <c r="K337">
        <f>Sparta!Q111</f>
        <v/>
      </c>
      <c r="M337" t="n">
        <v>20</v>
      </c>
      <c r="AV337" t="inlineStr">
        <is>
          <t>Default</t>
        </is>
      </c>
      <c r="AW337" t="inlineStr">
        <is>
          <t>Default</t>
        </is>
      </c>
    </row>
    <row r="338" hidden="1">
      <c r="A338" t="n">
        <v>136</v>
      </c>
      <c r="B338" t="inlineStr">
        <is>
          <t>SPARTA Tactical Balanced OEF</t>
        </is>
      </c>
      <c r="C338" t="inlineStr">
        <is>
          <t>1</t>
        </is>
      </c>
      <c r="D338" t="inlineStr">
        <is>
          <t>false</t>
        </is>
      </c>
      <c r="E338" t="inlineStr">
        <is>
          <t>false</t>
        </is>
      </c>
      <c r="G338" t="n">
        <v>0</v>
      </c>
      <c r="I338">
        <f>Sparta!P112</f>
        <v/>
      </c>
      <c r="K338">
        <f>Sparta!Q112</f>
        <v/>
      </c>
      <c r="M338" t="n">
        <v>20</v>
      </c>
      <c r="AV338" t="inlineStr">
        <is>
          <t>Default</t>
        </is>
      </c>
      <c r="AW338" t="inlineStr">
        <is>
          <t>Default</t>
        </is>
      </c>
    </row>
    <row r="339" hidden="1">
      <c r="A339" t="n">
        <v>136</v>
      </c>
      <c r="B339" t="inlineStr">
        <is>
          <t>SPARTA Tactical Balanced OEF</t>
        </is>
      </c>
      <c r="C339" t="inlineStr">
        <is>
          <t>1</t>
        </is>
      </c>
      <c r="D339" t="inlineStr">
        <is>
          <t>false</t>
        </is>
      </c>
      <c r="E339" t="inlineStr">
        <is>
          <t>false</t>
        </is>
      </c>
      <c r="G339" t="n">
        <v>0</v>
      </c>
      <c r="I339">
        <f>Sparta!P113</f>
        <v/>
      </c>
      <c r="K339">
        <f>Sparta!Q113</f>
        <v/>
      </c>
      <c r="M339" t="n">
        <v>20</v>
      </c>
      <c r="AV339" t="inlineStr">
        <is>
          <t>Default</t>
        </is>
      </c>
      <c r="AW339" t="inlineStr">
        <is>
          <t>Default</t>
        </is>
      </c>
    </row>
    <row r="340" hidden="1">
      <c r="A340" t="n">
        <v>136</v>
      </c>
      <c r="B340" t="inlineStr">
        <is>
          <t>SPARTA Tactical Balanced OEF</t>
        </is>
      </c>
      <c r="C340" t="inlineStr">
        <is>
          <t>1</t>
        </is>
      </c>
      <c r="D340" t="inlineStr">
        <is>
          <t>false</t>
        </is>
      </c>
      <c r="E340" t="inlineStr">
        <is>
          <t>false</t>
        </is>
      </c>
      <c r="G340" t="n">
        <v>0</v>
      </c>
      <c r="I340">
        <f>Sparta!P114</f>
        <v/>
      </c>
      <c r="K340">
        <f>Sparta!Q114</f>
        <v/>
      </c>
      <c r="M340" t="n">
        <v>20</v>
      </c>
      <c r="AV340" t="inlineStr">
        <is>
          <t>Default</t>
        </is>
      </c>
      <c r="AW340" t="inlineStr">
        <is>
          <t>Default</t>
        </is>
      </c>
    </row>
    <row r="341" hidden="1">
      <c r="A341" t="n">
        <v>136</v>
      </c>
      <c r="B341" t="inlineStr">
        <is>
          <t>SPARTA Tactical Balanced OEF</t>
        </is>
      </c>
      <c r="C341" t="inlineStr">
        <is>
          <t>1</t>
        </is>
      </c>
      <c r="D341" t="inlineStr">
        <is>
          <t>false</t>
        </is>
      </c>
      <c r="E341" t="inlineStr">
        <is>
          <t>false</t>
        </is>
      </c>
      <c r="G341" t="n">
        <v>0</v>
      </c>
      <c r="I341">
        <f>Sparta!P115</f>
        <v/>
      </c>
      <c r="K341">
        <f>Sparta!Q115</f>
        <v/>
      </c>
      <c r="M341" t="n">
        <v>20</v>
      </c>
      <c r="AV341" t="inlineStr">
        <is>
          <t>Default</t>
        </is>
      </c>
      <c r="AW341" t="inlineStr">
        <is>
          <t>Default</t>
        </is>
      </c>
    </row>
    <row r="342" hidden="1">
      <c r="A342" t="n">
        <v>136</v>
      </c>
      <c r="B342" t="inlineStr">
        <is>
          <t>SPARTA Tactical Balanced OEF</t>
        </is>
      </c>
      <c r="C342" t="inlineStr">
        <is>
          <t>1</t>
        </is>
      </c>
      <c r="D342" t="inlineStr">
        <is>
          <t>false</t>
        </is>
      </c>
      <c r="E342" t="inlineStr">
        <is>
          <t>false</t>
        </is>
      </c>
      <c r="G342" t="n">
        <v>0</v>
      </c>
      <c r="I342">
        <f>Sparta!P116</f>
        <v/>
      </c>
      <c r="K342">
        <f>Sparta!Q116</f>
        <v/>
      </c>
      <c r="M342" t="n">
        <v>20</v>
      </c>
      <c r="AV342" t="inlineStr">
        <is>
          <t>Default</t>
        </is>
      </c>
      <c r="AW342" t="inlineStr">
        <is>
          <t>Default</t>
        </is>
      </c>
    </row>
    <row r="343" hidden="1">
      <c r="A343" t="n">
        <v>136</v>
      </c>
      <c r="B343" t="inlineStr">
        <is>
          <t>SPARTA Tactical Balanced OEF</t>
        </is>
      </c>
      <c r="C343" t="inlineStr">
        <is>
          <t>1</t>
        </is>
      </c>
      <c r="D343" t="inlineStr">
        <is>
          <t>false</t>
        </is>
      </c>
      <c r="E343" t="inlineStr">
        <is>
          <t>false</t>
        </is>
      </c>
      <c r="G343" t="n">
        <v>0</v>
      </c>
      <c r="I343">
        <f>Sparta!P117</f>
        <v/>
      </c>
      <c r="K343">
        <f>Sparta!Q117</f>
        <v/>
      </c>
      <c r="M343" t="n">
        <v>20</v>
      </c>
      <c r="AV343" t="inlineStr">
        <is>
          <t>Default</t>
        </is>
      </c>
      <c r="AW343" t="inlineStr">
        <is>
          <t>Default</t>
        </is>
      </c>
    </row>
    <row r="344" hidden="1">
      <c r="A344" t="n">
        <v>137</v>
      </c>
      <c r="B344" t="inlineStr">
        <is>
          <t>SPARTA Dynamic Yield HDV</t>
        </is>
      </c>
      <c r="C344" t="inlineStr">
        <is>
          <t>1</t>
        </is>
      </c>
      <c r="D344" t="inlineStr">
        <is>
          <t>false</t>
        </is>
      </c>
      <c r="E344" t="inlineStr">
        <is>
          <t>false</t>
        </is>
      </c>
      <c r="G344" t="n">
        <v>0</v>
      </c>
      <c r="I344" t="inlineStr">
        <is>
          <t>CUSTODIAL_CASH</t>
        </is>
      </c>
      <c r="K344" s="13">
        <f>100-SUM(K345:K387)</f>
        <v/>
      </c>
      <c r="M344" t="n">
        <v>20</v>
      </c>
      <c r="AV344" t="inlineStr">
        <is>
          <t>Default</t>
        </is>
      </c>
      <c r="AW344" t="inlineStr">
        <is>
          <t>Default</t>
        </is>
      </c>
    </row>
    <row r="345" hidden="1">
      <c r="A345" t="n">
        <v>137</v>
      </c>
      <c r="B345" t="inlineStr">
        <is>
          <t>SPARTA Dynamic Yield HDV</t>
        </is>
      </c>
      <c r="C345" t="inlineStr">
        <is>
          <t>1</t>
        </is>
      </c>
      <c r="D345" t="inlineStr">
        <is>
          <t>false</t>
        </is>
      </c>
      <c r="E345" t="inlineStr">
        <is>
          <t>false</t>
        </is>
      </c>
      <c r="G345" t="n">
        <v>0</v>
      </c>
      <c r="I345">
        <f>Sparta!BD5</f>
        <v/>
      </c>
      <c r="K345" s="13">
        <f>Sparta!BE5</f>
        <v/>
      </c>
      <c r="M345" t="n">
        <v>20</v>
      </c>
      <c r="AV345" t="inlineStr">
        <is>
          <t>Default</t>
        </is>
      </c>
      <c r="AW345" t="inlineStr">
        <is>
          <t>Default</t>
        </is>
      </c>
    </row>
    <row r="346" hidden="1">
      <c r="A346" t="n">
        <v>137</v>
      </c>
      <c r="B346" t="inlineStr">
        <is>
          <t>SPARTA Dynamic Yield HDV</t>
        </is>
      </c>
      <c r="C346" t="inlineStr">
        <is>
          <t>1</t>
        </is>
      </c>
      <c r="D346" t="inlineStr">
        <is>
          <t>false</t>
        </is>
      </c>
      <c r="E346" t="inlineStr">
        <is>
          <t>false</t>
        </is>
      </c>
      <c r="G346" t="n">
        <v>0</v>
      </c>
      <c r="I346">
        <f>Sparta!BD6</f>
        <v/>
      </c>
      <c r="K346" s="13">
        <f>Sparta!BE6</f>
        <v/>
      </c>
      <c r="M346" t="n">
        <v>20</v>
      </c>
      <c r="AV346" t="inlineStr">
        <is>
          <t>Default</t>
        </is>
      </c>
      <c r="AW346" t="inlineStr">
        <is>
          <t>Default</t>
        </is>
      </c>
    </row>
    <row r="347" hidden="1">
      <c r="A347" t="n">
        <v>137</v>
      </c>
      <c r="B347" t="inlineStr">
        <is>
          <t>SPARTA Dynamic Yield HDV</t>
        </is>
      </c>
      <c r="C347" t="inlineStr">
        <is>
          <t>1</t>
        </is>
      </c>
      <c r="D347" t="inlineStr">
        <is>
          <t>false</t>
        </is>
      </c>
      <c r="E347" t="inlineStr">
        <is>
          <t>false</t>
        </is>
      </c>
      <c r="G347" t="n">
        <v>0</v>
      </c>
      <c r="I347">
        <f>Sparta!BD7</f>
        <v/>
      </c>
      <c r="K347" s="13">
        <f>Sparta!BE7</f>
        <v/>
      </c>
      <c r="M347" t="n">
        <v>20</v>
      </c>
      <c r="AV347" t="inlineStr">
        <is>
          <t>Default</t>
        </is>
      </c>
      <c r="AW347" t="inlineStr">
        <is>
          <t>Default</t>
        </is>
      </c>
    </row>
    <row r="348" hidden="1">
      <c r="A348" t="n">
        <v>137</v>
      </c>
      <c r="B348" t="inlineStr">
        <is>
          <t>SPARTA Dynamic Yield HDV</t>
        </is>
      </c>
      <c r="C348" t="inlineStr">
        <is>
          <t>1</t>
        </is>
      </c>
      <c r="D348" t="inlineStr">
        <is>
          <t>false</t>
        </is>
      </c>
      <c r="E348" t="inlineStr">
        <is>
          <t>false</t>
        </is>
      </c>
      <c r="G348" t="n">
        <v>0</v>
      </c>
      <c r="I348">
        <f>Sparta!BD8</f>
        <v/>
      </c>
      <c r="K348" s="13">
        <f>Sparta!BE8</f>
        <v/>
      </c>
      <c r="M348" t="n">
        <v>20</v>
      </c>
      <c r="AV348" t="inlineStr">
        <is>
          <t>Default</t>
        </is>
      </c>
      <c r="AW348" t="inlineStr">
        <is>
          <t>Default</t>
        </is>
      </c>
    </row>
    <row r="349" hidden="1">
      <c r="A349" t="n">
        <v>137</v>
      </c>
      <c r="B349" t="inlineStr">
        <is>
          <t>SPARTA Dynamic Yield HDV</t>
        </is>
      </c>
      <c r="C349" t="inlineStr">
        <is>
          <t>1</t>
        </is>
      </c>
      <c r="D349" t="inlineStr">
        <is>
          <t>false</t>
        </is>
      </c>
      <c r="E349" t="inlineStr">
        <is>
          <t>false</t>
        </is>
      </c>
      <c r="G349" t="n">
        <v>0</v>
      </c>
      <c r="I349">
        <f>Sparta!BD9</f>
        <v/>
      </c>
      <c r="K349" s="13">
        <f>Sparta!BE9</f>
        <v/>
      </c>
      <c r="M349" t="n">
        <v>20</v>
      </c>
      <c r="AV349" t="inlineStr">
        <is>
          <t>Default</t>
        </is>
      </c>
      <c r="AW349" t="inlineStr">
        <is>
          <t>Default</t>
        </is>
      </c>
    </row>
    <row r="350" hidden="1">
      <c r="A350" t="n">
        <v>137</v>
      </c>
      <c r="B350" t="inlineStr">
        <is>
          <t>SPARTA Dynamic Yield HDV</t>
        </is>
      </c>
      <c r="C350" t="inlineStr">
        <is>
          <t>1</t>
        </is>
      </c>
      <c r="D350" t="inlineStr">
        <is>
          <t>false</t>
        </is>
      </c>
      <c r="E350" t="inlineStr">
        <is>
          <t>false</t>
        </is>
      </c>
      <c r="G350" t="n">
        <v>0</v>
      </c>
      <c r="I350">
        <f>Sparta!BD10</f>
        <v/>
      </c>
      <c r="K350" s="13">
        <f>Sparta!BE10</f>
        <v/>
      </c>
      <c r="M350" t="n">
        <v>20</v>
      </c>
      <c r="AV350" t="inlineStr">
        <is>
          <t>Default</t>
        </is>
      </c>
      <c r="AW350" t="inlineStr">
        <is>
          <t>Default</t>
        </is>
      </c>
    </row>
    <row r="351" hidden="1">
      <c r="A351" t="n">
        <v>137</v>
      </c>
      <c r="B351" t="inlineStr">
        <is>
          <t>SPARTA Dynamic Yield HDV</t>
        </is>
      </c>
      <c r="C351" t="inlineStr">
        <is>
          <t>1</t>
        </is>
      </c>
      <c r="D351" t="inlineStr">
        <is>
          <t>false</t>
        </is>
      </c>
      <c r="E351" t="inlineStr">
        <is>
          <t>false</t>
        </is>
      </c>
      <c r="G351" t="n">
        <v>0</v>
      </c>
      <c r="I351">
        <f>Sparta!BD11</f>
        <v/>
      </c>
      <c r="K351" s="13">
        <f>Sparta!BE11</f>
        <v/>
      </c>
      <c r="M351" t="n">
        <v>20</v>
      </c>
      <c r="AV351" t="inlineStr">
        <is>
          <t>Default</t>
        </is>
      </c>
      <c r="AW351" t="inlineStr">
        <is>
          <t>Default</t>
        </is>
      </c>
    </row>
    <row r="352" hidden="1">
      <c r="A352" t="n">
        <v>137</v>
      </c>
      <c r="B352" t="inlineStr">
        <is>
          <t>SPARTA Dynamic Yield HDV</t>
        </is>
      </c>
      <c r="C352" t="inlineStr">
        <is>
          <t>1</t>
        </is>
      </c>
      <c r="D352" t="inlineStr">
        <is>
          <t>false</t>
        </is>
      </c>
      <c r="E352" t="inlineStr">
        <is>
          <t>false</t>
        </is>
      </c>
      <c r="G352" t="n">
        <v>0</v>
      </c>
      <c r="I352">
        <f>Sparta!BD12</f>
        <v/>
      </c>
      <c r="K352" s="13">
        <f>Sparta!BE12</f>
        <v/>
      </c>
      <c r="M352" t="n">
        <v>20</v>
      </c>
      <c r="AV352" t="inlineStr">
        <is>
          <t>Default</t>
        </is>
      </c>
      <c r="AW352" t="inlineStr">
        <is>
          <t>Default</t>
        </is>
      </c>
    </row>
    <row r="353" hidden="1">
      <c r="A353" t="n">
        <v>137</v>
      </c>
      <c r="B353" t="inlineStr">
        <is>
          <t>SPARTA Dynamic Yield HDV</t>
        </is>
      </c>
      <c r="C353" t="inlineStr">
        <is>
          <t>1</t>
        </is>
      </c>
      <c r="D353" t="inlineStr">
        <is>
          <t>false</t>
        </is>
      </c>
      <c r="E353" t="inlineStr">
        <is>
          <t>false</t>
        </is>
      </c>
      <c r="G353" t="n">
        <v>0</v>
      </c>
      <c r="I353">
        <f>Sparta!BD13</f>
        <v/>
      </c>
      <c r="K353" s="13">
        <f>Sparta!BE13</f>
        <v/>
      </c>
      <c r="M353" t="n">
        <v>20</v>
      </c>
      <c r="AV353" t="inlineStr">
        <is>
          <t>Default</t>
        </is>
      </c>
      <c r="AW353" t="inlineStr">
        <is>
          <t>Default</t>
        </is>
      </c>
    </row>
    <row r="354" hidden="1">
      <c r="A354" t="n">
        <v>137</v>
      </c>
      <c r="B354" t="inlineStr">
        <is>
          <t>SPARTA Dynamic Yield HDV</t>
        </is>
      </c>
      <c r="C354" t="inlineStr">
        <is>
          <t>1</t>
        </is>
      </c>
      <c r="D354" t="inlineStr">
        <is>
          <t>false</t>
        </is>
      </c>
      <c r="E354" t="inlineStr">
        <is>
          <t>false</t>
        </is>
      </c>
      <c r="G354" t="n">
        <v>0</v>
      </c>
      <c r="I354">
        <f>Sparta!BD14</f>
        <v/>
      </c>
      <c r="K354" s="13">
        <f>Sparta!BE14</f>
        <v/>
      </c>
      <c r="M354" t="n">
        <v>20</v>
      </c>
      <c r="AV354" t="inlineStr">
        <is>
          <t>Default</t>
        </is>
      </c>
      <c r="AW354" t="inlineStr">
        <is>
          <t>Default</t>
        </is>
      </c>
    </row>
    <row r="355" hidden="1">
      <c r="A355" t="n">
        <v>137</v>
      </c>
      <c r="B355" t="inlineStr">
        <is>
          <t>SPARTA Dynamic Yield HDV</t>
        </is>
      </c>
      <c r="C355" t="inlineStr">
        <is>
          <t>1</t>
        </is>
      </c>
      <c r="D355" t="inlineStr">
        <is>
          <t>false</t>
        </is>
      </c>
      <c r="E355" t="inlineStr">
        <is>
          <t>false</t>
        </is>
      </c>
      <c r="G355" t="n">
        <v>0</v>
      </c>
      <c r="I355">
        <f>Sparta!BD15</f>
        <v/>
      </c>
      <c r="K355" s="13">
        <f>Sparta!BE15</f>
        <v/>
      </c>
      <c r="M355" t="n">
        <v>20</v>
      </c>
      <c r="AV355" t="inlineStr">
        <is>
          <t>Default</t>
        </is>
      </c>
      <c r="AW355" t="inlineStr">
        <is>
          <t>Default</t>
        </is>
      </c>
    </row>
    <row r="356" hidden="1">
      <c r="A356" t="n">
        <v>137</v>
      </c>
      <c r="B356" t="inlineStr">
        <is>
          <t>SPARTA Dynamic Yield HDV</t>
        </is>
      </c>
      <c r="C356" t="inlineStr">
        <is>
          <t>1</t>
        </is>
      </c>
      <c r="D356" t="inlineStr">
        <is>
          <t>false</t>
        </is>
      </c>
      <c r="E356" t="inlineStr">
        <is>
          <t>false</t>
        </is>
      </c>
      <c r="G356" t="n">
        <v>0</v>
      </c>
      <c r="I356">
        <f>Sparta!BD16</f>
        <v/>
      </c>
      <c r="K356" s="13">
        <f>Sparta!BE16</f>
        <v/>
      </c>
      <c r="M356" t="n">
        <v>20</v>
      </c>
      <c r="AV356" t="inlineStr">
        <is>
          <t>Default</t>
        </is>
      </c>
      <c r="AW356" t="inlineStr">
        <is>
          <t>Default</t>
        </is>
      </c>
    </row>
    <row r="357" hidden="1">
      <c r="A357" t="n">
        <v>137</v>
      </c>
      <c r="B357" t="inlineStr">
        <is>
          <t>SPARTA Dynamic Yield HDV</t>
        </is>
      </c>
      <c r="C357" t="inlineStr">
        <is>
          <t>1</t>
        </is>
      </c>
      <c r="D357" t="inlineStr">
        <is>
          <t>false</t>
        </is>
      </c>
      <c r="E357" t="inlineStr">
        <is>
          <t>false</t>
        </is>
      </c>
      <c r="G357" t="n">
        <v>0</v>
      </c>
      <c r="I357">
        <f>Sparta!BD17</f>
        <v/>
      </c>
      <c r="K357" s="13">
        <f>Sparta!BE17</f>
        <v/>
      </c>
      <c r="M357" t="n">
        <v>20</v>
      </c>
      <c r="R357" t="inlineStr">
        <is>
          <t>ALL</t>
        </is>
      </c>
      <c r="S357" t="inlineStr">
        <is>
          <t>MUNI</t>
        </is>
      </c>
      <c r="AV357" t="inlineStr">
        <is>
          <t>Default</t>
        </is>
      </c>
      <c r="AW357" t="inlineStr">
        <is>
          <t>Default</t>
        </is>
      </c>
    </row>
    <row r="358" hidden="1">
      <c r="A358" t="n">
        <v>137</v>
      </c>
      <c r="B358" t="inlineStr">
        <is>
          <t>SPARTA Dynamic Yield HDV</t>
        </is>
      </c>
      <c r="C358" t="inlineStr">
        <is>
          <t>1</t>
        </is>
      </c>
      <c r="D358" t="inlineStr">
        <is>
          <t>false</t>
        </is>
      </c>
      <c r="E358" t="inlineStr">
        <is>
          <t>false</t>
        </is>
      </c>
      <c r="G358" t="n">
        <v>0</v>
      </c>
      <c r="I358">
        <f>Sparta!BD18</f>
        <v/>
      </c>
      <c r="K358" s="13">
        <f>Sparta!BE18</f>
        <v/>
      </c>
      <c r="M358" t="n">
        <v>20</v>
      </c>
      <c r="AV358" t="inlineStr">
        <is>
          <t>Default</t>
        </is>
      </c>
      <c r="AW358" t="inlineStr">
        <is>
          <t>Default</t>
        </is>
      </c>
    </row>
    <row r="359" hidden="1">
      <c r="A359" t="n">
        <v>137</v>
      </c>
      <c r="B359" t="inlineStr">
        <is>
          <t>SPARTA Dynamic Yield HDV</t>
        </is>
      </c>
      <c r="C359" t="inlineStr">
        <is>
          <t>1</t>
        </is>
      </c>
      <c r="D359" t="inlineStr">
        <is>
          <t>false</t>
        </is>
      </c>
      <c r="E359" t="inlineStr">
        <is>
          <t>false</t>
        </is>
      </c>
      <c r="G359" t="n">
        <v>0</v>
      </c>
      <c r="I359">
        <f>Sparta!BD19</f>
        <v/>
      </c>
      <c r="K359" s="13">
        <f>Sparta!BE19</f>
        <v/>
      </c>
      <c r="M359" t="n">
        <v>20</v>
      </c>
      <c r="AV359" t="inlineStr">
        <is>
          <t>Default</t>
        </is>
      </c>
      <c r="AW359" t="inlineStr">
        <is>
          <t>Default</t>
        </is>
      </c>
    </row>
    <row r="360" hidden="1">
      <c r="A360" t="n">
        <v>137</v>
      </c>
      <c r="B360" t="inlineStr">
        <is>
          <t>SPARTA Dynamic Yield HDV</t>
        </is>
      </c>
      <c r="C360" t="inlineStr">
        <is>
          <t>1</t>
        </is>
      </c>
      <c r="D360" t="inlineStr">
        <is>
          <t>false</t>
        </is>
      </c>
      <c r="E360" t="inlineStr">
        <is>
          <t>false</t>
        </is>
      </c>
      <c r="G360" t="n">
        <v>0</v>
      </c>
      <c r="I360">
        <f>Sparta!BD20</f>
        <v/>
      </c>
      <c r="K360" s="13">
        <f>Sparta!BE20</f>
        <v/>
      </c>
      <c r="M360" t="n">
        <v>20</v>
      </c>
      <c r="AV360" t="inlineStr">
        <is>
          <t>Default</t>
        </is>
      </c>
      <c r="AW360" t="inlineStr">
        <is>
          <t>Default</t>
        </is>
      </c>
    </row>
    <row r="361" hidden="1">
      <c r="A361" t="n">
        <v>137</v>
      </c>
      <c r="B361" t="inlineStr">
        <is>
          <t>SPARTA Dynamic Yield HDV</t>
        </is>
      </c>
      <c r="C361" t="inlineStr">
        <is>
          <t>1</t>
        </is>
      </c>
      <c r="D361" t="inlineStr">
        <is>
          <t>false</t>
        </is>
      </c>
      <c r="E361" t="inlineStr">
        <is>
          <t>false</t>
        </is>
      </c>
      <c r="G361" t="n">
        <v>0</v>
      </c>
      <c r="I361">
        <f>Sparta!BD21</f>
        <v/>
      </c>
      <c r="K361" s="13">
        <f>Sparta!BE21</f>
        <v/>
      </c>
      <c r="M361" t="n">
        <v>20</v>
      </c>
      <c r="AV361" t="inlineStr">
        <is>
          <t>Default</t>
        </is>
      </c>
      <c r="AW361" t="inlineStr">
        <is>
          <t>Default</t>
        </is>
      </c>
    </row>
    <row r="362" hidden="1">
      <c r="A362" t="n">
        <v>137</v>
      </c>
      <c r="B362" t="inlineStr">
        <is>
          <t>SPARTA Dynamic Yield HDV</t>
        </is>
      </c>
      <c r="C362" t="inlineStr">
        <is>
          <t>1</t>
        </is>
      </c>
      <c r="D362" t="inlineStr">
        <is>
          <t>false</t>
        </is>
      </c>
      <c r="E362" t="inlineStr">
        <is>
          <t>false</t>
        </is>
      </c>
      <c r="G362" t="n">
        <v>0</v>
      </c>
      <c r="I362">
        <f>Sparta!BD22</f>
        <v/>
      </c>
      <c r="K362" s="13">
        <f>Sparta!BE22</f>
        <v/>
      </c>
      <c r="M362" t="n">
        <v>20</v>
      </c>
      <c r="AV362" t="inlineStr">
        <is>
          <t>Default</t>
        </is>
      </c>
      <c r="AW362" t="inlineStr">
        <is>
          <t>Default</t>
        </is>
      </c>
    </row>
    <row r="363" hidden="1">
      <c r="A363" t="n">
        <v>137</v>
      </c>
      <c r="B363" t="inlineStr">
        <is>
          <t>SPARTA Dynamic Yield HDV</t>
        </is>
      </c>
      <c r="C363" t="inlineStr">
        <is>
          <t>1</t>
        </is>
      </c>
      <c r="D363" t="inlineStr">
        <is>
          <t>false</t>
        </is>
      </c>
      <c r="E363" t="inlineStr">
        <is>
          <t>false</t>
        </is>
      </c>
      <c r="G363" t="n">
        <v>0</v>
      </c>
      <c r="I363">
        <f>Sparta!BD23</f>
        <v/>
      </c>
      <c r="K363" s="13">
        <f>Sparta!BE23</f>
        <v/>
      </c>
      <c r="M363" t="n">
        <v>20</v>
      </c>
      <c r="AV363" t="inlineStr">
        <is>
          <t>Default</t>
        </is>
      </c>
      <c r="AW363" t="inlineStr">
        <is>
          <t>Default</t>
        </is>
      </c>
    </row>
    <row r="364" hidden="1">
      <c r="A364" t="n">
        <v>137</v>
      </c>
      <c r="B364" t="inlineStr">
        <is>
          <t>SPARTA Dynamic Yield HDV</t>
        </is>
      </c>
      <c r="C364" t="inlineStr">
        <is>
          <t>1</t>
        </is>
      </c>
      <c r="D364" t="inlineStr">
        <is>
          <t>false</t>
        </is>
      </c>
      <c r="E364" t="inlineStr">
        <is>
          <t>false</t>
        </is>
      </c>
      <c r="G364" t="n">
        <v>0</v>
      </c>
      <c r="I364">
        <f>Sparta!BD24</f>
        <v/>
      </c>
      <c r="K364" s="13">
        <f>Sparta!BE24</f>
        <v/>
      </c>
      <c r="M364" t="n">
        <v>20</v>
      </c>
      <c r="AV364" t="inlineStr">
        <is>
          <t>Default</t>
        </is>
      </c>
      <c r="AW364" t="inlineStr">
        <is>
          <t>Default</t>
        </is>
      </c>
    </row>
    <row r="365" hidden="1">
      <c r="A365" t="n">
        <v>137</v>
      </c>
      <c r="B365" t="inlineStr">
        <is>
          <t>SPARTA Dynamic Yield HDV</t>
        </is>
      </c>
      <c r="C365" t="inlineStr">
        <is>
          <t>1</t>
        </is>
      </c>
      <c r="D365" t="inlineStr">
        <is>
          <t>false</t>
        </is>
      </c>
      <c r="E365" t="inlineStr">
        <is>
          <t>false</t>
        </is>
      </c>
      <c r="G365" t="n">
        <v>0</v>
      </c>
      <c r="I365">
        <f>Sparta!BD25</f>
        <v/>
      </c>
      <c r="K365" s="13">
        <f>Sparta!BE25</f>
        <v/>
      </c>
      <c r="M365" t="n">
        <v>20</v>
      </c>
      <c r="AV365" t="inlineStr">
        <is>
          <t>Default</t>
        </is>
      </c>
      <c r="AW365" t="inlineStr">
        <is>
          <t>Default</t>
        </is>
      </c>
    </row>
    <row r="366" hidden="1">
      <c r="A366" t="n">
        <v>137</v>
      </c>
      <c r="B366" t="inlineStr">
        <is>
          <t>SPARTA Dynamic Yield HDV</t>
        </is>
      </c>
      <c r="C366" t="inlineStr">
        <is>
          <t>1</t>
        </is>
      </c>
      <c r="D366" t="inlineStr">
        <is>
          <t>false</t>
        </is>
      </c>
      <c r="E366" t="inlineStr">
        <is>
          <t>false</t>
        </is>
      </c>
      <c r="G366" t="n">
        <v>0</v>
      </c>
      <c r="I366">
        <f>Sparta!BD26</f>
        <v/>
      </c>
      <c r="K366" s="13">
        <f>Sparta!BE26</f>
        <v/>
      </c>
      <c r="M366" t="n">
        <v>20</v>
      </c>
      <c r="AV366" t="inlineStr">
        <is>
          <t>Default</t>
        </is>
      </c>
      <c r="AW366" t="inlineStr">
        <is>
          <t>Default</t>
        </is>
      </c>
    </row>
    <row r="367" hidden="1">
      <c r="A367" t="n">
        <v>137</v>
      </c>
      <c r="B367" t="inlineStr">
        <is>
          <t>SPARTA Dynamic Yield HDV</t>
        </is>
      </c>
      <c r="C367" t="inlineStr">
        <is>
          <t>1</t>
        </is>
      </c>
      <c r="D367" t="inlineStr">
        <is>
          <t>false</t>
        </is>
      </c>
      <c r="E367" t="inlineStr">
        <is>
          <t>false</t>
        </is>
      </c>
      <c r="G367" t="n">
        <v>0</v>
      </c>
      <c r="I367">
        <f>Sparta!BD27</f>
        <v/>
      </c>
      <c r="K367" s="13">
        <f>Sparta!BE27</f>
        <v/>
      </c>
      <c r="M367" t="n">
        <v>20</v>
      </c>
      <c r="AV367" t="inlineStr">
        <is>
          <t>Default</t>
        </is>
      </c>
      <c r="AW367" t="inlineStr">
        <is>
          <t>Default</t>
        </is>
      </c>
    </row>
    <row r="368" hidden="1">
      <c r="A368" t="n">
        <v>137</v>
      </c>
      <c r="B368" t="inlineStr">
        <is>
          <t>SPARTA Dynamic Yield HDV</t>
        </is>
      </c>
      <c r="C368" t="inlineStr">
        <is>
          <t>1</t>
        </is>
      </c>
      <c r="D368" t="inlineStr">
        <is>
          <t>false</t>
        </is>
      </c>
      <c r="E368" t="inlineStr">
        <is>
          <t>false</t>
        </is>
      </c>
      <c r="G368" t="n">
        <v>0</v>
      </c>
      <c r="I368">
        <f>Sparta!BD28</f>
        <v/>
      </c>
      <c r="K368" s="13">
        <f>Sparta!BE28</f>
        <v/>
      </c>
      <c r="M368" t="n">
        <v>20</v>
      </c>
      <c r="AV368" t="inlineStr">
        <is>
          <t>Default</t>
        </is>
      </c>
      <c r="AW368" t="inlineStr">
        <is>
          <t>Default</t>
        </is>
      </c>
    </row>
    <row r="369" hidden="1">
      <c r="A369" t="n">
        <v>137</v>
      </c>
      <c r="B369" t="inlineStr">
        <is>
          <t>SPARTA Dynamic Yield HDV</t>
        </is>
      </c>
      <c r="C369" t="inlineStr">
        <is>
          <t>1</t>
        </is>
      </c>
      <c r="D369" t="inlineStr">
        <is>
          <t>false</t>
        </is>
      </c>
      <c r="E369" t="inlineStr">
        <is>
          <t>false</t>
        </is>
      </c>
      <c r="G369" t="n">
        <v>0</v>
      </c>
      <c r="I369">
        <f>Sparta!BD29</f>
        <v/>
      </c>
      <c r="K369" s="13">
        <f>Sparta!BE29</f>
        <v/>
      </c>
      <c r="M369" t="n">
        <v>20</v>
      </c>
      <c r="AV369" t="inlineStr">
        <is>
          <t>Default</t>
        </is>
      </c>
      <c r="AW369" t="inlineStr">
        <is>
          <t>Default</t>
        </is>
      </c>
    </row>
    <row r="370" hidden="1">
      <c r="A370" t="n">
        <v>137</v>
      </c>
      <c r="B370" t="inlineStr">
        <is>
          <t>SPARTA Dynamic Yield HDV</t>
        </is>
      </c>
      <c r="C370" t="inlineStr">
        <is>
          <t>1</t>
        </is>
      </c>
      <c r="D370" t="inlineStr">
        <is>
          <t>false</t>
        </is>
      </c>
      <c r="E370" t="inlineStr">
        <is>
          <t>false</t>
        </is>
      </c>
      <c r="G370" t="n">
        <v>0</v>
      </c>
      <c r="I370">
        <f>Sparta!BD30</f>
        <v/>
      </c>
      <c r="K370" s="13">
        <f>Sparta!BE30</f>
        <v/>
      </c>
      <c r="M370" t="n">
        <v>20</v>
      </c>
      <c r="AV370" t="inlineStr">
        <is>
          <t>Default</t>
        </is>
      </c>
      <c r="AW370" t="inlineStr">
        <is>
          <t>Default</t>
        </is>
      </c>
    </row>
    <row r="371" hidden="1">
      <c r="A371" t="n">
        <v>137</v>
      </c>
      <c r="B371" t="inlineStr">
        <is>
          <t>SPARTA Dynamic Yield HDV</t>
        </is>
      </c>
      <c r="C371" t="inlineStr">
        <is>
          <t>1</t>
        </is>
      </c>
      <c r="D371" t="inlineStr">
        <is>
          <t>false</t>
        </is>
      </c>
      <c r="E371" t="inlineStr">
        <is>
          <t>false</t>
        </is>
      </c>
      <c r="G371" t="n">
        <v>0</v>
      </c>
      <c r="I371">
        <f>Sparta!BD31</f>
        <v/>
      </c>
      <c r="K371" s="13">
        <f>Sparta!BE31</f>
        <v/>
      </c>
      <c r="M371" t="n">
        <v>20</v>
      </c>
      <c r="AV371" t="inlineStr">
        <is>
          <t>Default</t>
        </is>
      </c>
      <c r="AW371" t="inlineStr">
        <is>
          <t>Default</t>
        </is>
      </c>
    </row>
    <row r="372" hidden="1">
      <c r="A372" t="n">
        <v>137</v>
      </c>
      <c r="B372" t="inlineStr">
        <is>
          <t>SPARTA Dynamic Yield HDV</t>
        </is>
      </c>
      <c r="C372" t="inlineStr">
        <is>
          <t>1</t>
        </is>
      </c>
      <c r="D372" t="inlineStr">
        <is>
          <t>false</t>
        </is>
      </c>
      <c r="E372" t="inlineStr">
        <is>
          <t>false</t>
        </is>
      </c>
      <c r="G372" t="n">
        <v>0</v>
      </c>
      <c r="I372">
        <f>Sparta!BD32</f>
        <v/>
      </c>
      <c r="K372" s="13">
        <f>Sparta!BE32</f>
        <v/>
      </c>
      <c r="M372" t="n">
        <v>20</v>
      </c>
      <c r="AV372" t="inlineStr">
        <is>
          <t>Default</t>
        </is>
      </c>
      <c r="AW372" t="inlineStr">
        <is>
          <t>Default</t>
        </is>
      </c>
    </row>
    <row r="373" hidden="1">
      <c r="A373" t="n">
        <v>137</v>
      </c>
      <c r="B373" t="inlineStr">
        <is>
          <t>SPARTA Dynamic Yield HDV</t>
        </is>
      </c>
      <c r="C373" t="inlineStr">
        <is>
          <t>1</t>
        </is>
      </c>
      <c r="D373" t="inlineStr">
        <is>
          <t>false</t>
        </is>
      </c>
      <c r="E373" t="inlineStr">
        <is>
          <t>false</t>
        </is>
      </c>
      <c r="G373" t="n">
        <v>0</v>
      </c>
      <c r="I373">
        <f>Sparta!BD33</f>
        <v/>
      </c>
      <c r="K373" s="13">
        <f>Sparta!BE33</f>
        <v/>
      </c>
      <c r="M373" t="n">
        <v>20</v>
      </c>
      <c r="AV373" t="inlineStr">
        <is>
          <t>Default</t>
        </is>
      </c>
      <c r="AW373" t="inlineStr">
        <is>
          <t>Default</t>
        </is>
      </c>
    </row>
    <row r="374" hidden="1">
      <c r="A374" t="n">
        <v>137</v>
      </c>
      <c r="B374" t="inlineStr">
        <is>
          <t>SPARTA Dynamic Yield HDV</t>
        </is>
      </c>
      <c r="C374" t="inlineStr">
        <is>
          <t>1</t>
        </is>
      </c>
      <c r="D374" t="inlineStr">
        <is>
          <t>false</t>
        </is>
      </c>
      <c r="E374" t="inlineStr">
        <is>
          <t>false</t>
        </is>
      </c>
      <c r="G374" t="n">
        <v>0</v>
      </c>
      <c r="I374">
        <f>Sparta!BD34</f>
        <v/>
      </c>
      <c r="K374" s="13">
        <f>Sparta!BE34</f>
        <v/>
      </c>
      <c r="M374" t="n">
        <v>20</v>
      </c>
      <c r="AV374" t="inlineStr">
        <is>
          <t>Default</t>
        </is>
      </c>
      <c r="AW374" t="inlineStr">
        <is>
          <t>Default</t>
        </is>
      </c>
    </row>
    <row r="375" hidden="1">
      <c r="A375" t="n">
        <v>137</v>
      </c>
      <c r="B375" t="inlineStr">
        <is>
          <t>SPARTA Dynamic Yield HDV</t>
        </is>
      </c>
      <c r="C375" t="inlineStr">
        <is>
          <t>1</t>
        </is>
      </c>
      <c r="D375" t="inlineStr">
        <is>
          <t>false</t>
        </is>
      </c>
      <c r="E375" t="inlineStr">
        <is>
          <t>false</t>
        </is>
      </c>
      <c r="G375" t="n">
        <v>0</v>
      </c>
      <c r="I375">
        <f>Sparta!BD35</f>
        <v/>
      </c>
      <c r="K375" s="13">
        <f>Sparta!BE35</f>
        <v/>
      </c>
      <c r="M375" t="n">
        <v>20</v>
      </c>
      <c r="AV375" t="inlineStr">
        <is>
          <t>Default</t>
        </is>
      </c>
      <c r="AW375" t="inlineStr">
        <is>
          <t>Default</t>
        </is>
      </c>
    </row>
    <row r="376" hidden="1">
      <c r="A376" t="n">
        <v>137</v>
      </c>
      <c r="B376" t="inlineStr">
        <is>
          <t>SPARTA Dynamic Yield HDV</t>
        </is>
      </c>
      <c r="C376" t="inlineStr">
        <is>
          <t>1</t>
        </is>
      </c>
      <c r="D376" t="inlineStr">
        <is>
          <t>false</t>
        </is>
      </c>
      <c r="E376" t="inlineStr">
        <is>
          <t>false</t>
        </is>
      </c>
      <c r="G376" t="n">
        <v>0</v>
      </c>
      <c r="I376">
        <f>Sparta!BD36</f>
        <v/>
      </c>
      <c r="K376" s="13">
        <f>Sparta!BE36</f>
        <v/>
      </c>
      <c r="M376" t="n">
        <v>20</v>
      </c>
      <c r="AV376" t="inlineStr">
        <is>
          <t>Default</t>
        </is>
      </c>
      <c r="AW376" t="inlineStr">
        <is>
          <t>Default</t>
        </is>
      </c>
    </row>
    <row r="377" hidden="1">
      <c r="A377" t="n">
        <v>137</v>
      </c>
      <c r="B377" t="inlineStr">
        <is>
          <t>SPARTA Dynamic Yield HDV</t>
        </is>
      </c>
      <c r="C377" t="inlineStr">
        <is>
          <t>1</t>
        </is>
      </c>
      <c r="D377" t="inlineStr">
        <is>
          <t>false</t>
        </is>
      </c>
      <c r="E377" t="inlineStr">
        <is>
          <t>false</t>
        </is>
      </c>
      <c r="G377" t="n">
        <v>0</v>
      </c>
      <c r="I377">
        <f>Sparta!BD37</f>
        <v/>
      </c>
      <c r="K377" s="13">
        <f>Sparta!BE37</f>
        <v/>
      </c>
      <c r="M377" t="n">
        <v>20</v>
      </c>
      <c r="AV377" t="inlineStr">
        <is>
          <t>Default</t>
        </is>
      </c>
      <c r="AW377" t="inlineStr">
        <is>
          <t>Default</t>
        </is>
      </c>
    </row>
    <row r="378" hidden="1">
      <c r="A378" t="n">
        <v>137</v>
      </c>
      <c r="B378" t="inlineStr">
        <is>
          <t>SPARTA Dynamic Yield HDV</t>
        </is>
      </c>
      <c r="C378" t="inlineStr">
        <is>
          <t>1</t>
        </is>
      </c>
      <c r="D378" t="inlineStr">
        <is>
          <t>false</t>
        </is>
      </c>
      <c r="E378" t="inlineStr">
        <is>
          <t>false</t>
        </is>
      </c>
      <c r="G378" t="n">
        <v>0</v>
      </c>
      <c r="I378">
        <f>Sparta!BD38</f>
        <v/>
      </c>
      <c r="K378" s="13">
        <f>Sparta!BE38</f>
        <v/>
      </c>
      <c r="M378" t="n">
        <v>20</v>
      </c>
      <c r="AV378" t="inlineStr">
        <is>
          <t>Default</t>
        </is>
      </c>
      <c r="AW378" t="inlineStr">
        <is>
          <t>Default</t>
        </is>
      </c>
    </row>
    <row r="379" hidden="1">
      <c r="A379" t="n">
        <v>137</v>
      </c>
      <c r="B379" t="inlineStr">
        <is>
          <t>SPARTA Dynamic Yield HDV</t>
        </is>
      </c>
      <c r="C379" t="inlineStr">
        <is>
          <t>1</t>
        </is>
      </c>
      <c r="D379" t="inlineStr">
        <is>
          <t>false</t>
        </is>
      </c>
      <c r="E379" t="inlineStr">
        <is>
          <t>false</t>
        </is>
      </c>
      <c r="G379" t="n">
        <v>0</v>
      </c>
      <c r="I379">
        <f>Sparta!BD39</f>
        <v/>
      </c>
      <c r="K379" s="13">
        <f>Sparta!BE39</f>
        <v/>
      </c>
      <c r="M379" t="n">
        <v>20</v>
      </c>
      <c r="AV379" t="inlineStr">
        <is>
          <t>Default</t>
        </is>
      </c>
      <c r="AW379" t="inlineStr">
        <is>
          <t>Default</t>
        </is>
      </c>
    </row>
    <row r="380" hidden="1">
      <c r="A380" t="n">
        <v>137</v>
      </c>
      <c r="B380" t="inlineStr">
        <is>
          <t>SPARTA Dynamic Yield HDV</t>
        </is>
      </c>
      <c r="C380" t="inlineStr">
        <is>
          <t>1</t>
        </is>
      </c>
      <c r="D380" t="inlineStr">
        <is>
          <t>false</t>
        </is>
      </c>
      <c r="E380" t="inlineStr">
        <is>
          <t>false</t>
        </is>
      </c>
      <c r="G380" t="n">
        <v>0</v>
      </c>
      <c r="I380">
        <f>Sparta!BD40</f>
        <v/>
      </c>
      <c r="K380" s="13">
        <f>Sparta!BE40</f>
        <v/>
      </c>
      <c r="M380" t="n">
        <v>20</v>
      </c>
      <c r="AV380" t="inlineStr">
        <is>
          <t>Default</t>
        </is>
      </c>
      <c r="AW380" t="inlineStr">
        <is>
          <t>Default</t>
        </is>
      </c>
    </row>
    <row r="381" hidden="1">
      <c r="A381" t="n">
        <v>137</v>
      </c>
      <c r="B381" t="inlineStr">
        <is>
          <t>SPARTA Dynamic Yield HDV</t>
        </is>
      </c>
      <c r="C381" t="inlineStr">
        <is>
          <t>1</t>
        </is>
      </c>
      <c r="D381" t="inlineStr">
        <is>
          <t>false</t>
        </is>
      </c>
      <c r="E381" t="inlineStr">
        <is>
          <t>false</t>
        </is>
      </c>
      <c r="G381" t="n">
        <v>0</v>
      </c>
      <c r="I381">
        <f>Sparta!BD41</f>
        <v/>
      </c>
      <c r="K381" s="13">
        <f>Sparta!BE41</f>
        <v/>
      </c>
      <c r="M381" t="n">
        <v>20</v>
      </c>
      <c r="AV381" t="inlineStr">
        <is>
          <t>Default</t>
        </is>
      </c>
      <c r="AW381" t="inlineStr">
        <is>
          <t>Default</t>
        </is>
      </c>
    </row>
    <row r="382" hidden="1">
      <c r="A382" t="n">
        <v>137</v>
      </c>
      <c r="B382" t="inlineStr">
        <is>
          <t>SPARTA Dynamic Yield HDV</t>
        </is>
      </c>
      <c r="C382" t="inlineStr">
        <is>
          <t>1</t>
        </is>
      </c>
      <c r="D382" t="inlineStr">
        <is>
          <t>false</t>
        </is>
      </c>
      <c r="E382" t="inlineStr">
        <is>
          <t>false</t>
        </is>
      </c>
      <c r="G382" t="n">
        <v>0</v>
      </c>
      <c r="I382">
        <f>Sparta!BD42</f>
        <v/>
      </c>
      <c r="K382" s="13">
        <f>Sparta!BE42</f>
        <v/>
      </c>
      <c r="M382" t="n">
        <v>20</v>
      </c>
      <c r="AV382" t="inlineStr">
        <is>
          <t>Default</t>
        </is>
      </c>
      <c r="AW382" t="inlineStr">
        <is>
          <t>Default</t>
        </is>
      </c>
    </row>
    <row r="383" hidden="1">
      <c r="A383" t="n">
        <v>137</v>
      </c>
      <c r="B383" t="inlineStr">
        <is>
          <t>SPARTA Dynamic Yield HDV</t>
        </is>
      </c>
      <c r="C383" t="inlineStr">
        <is>
          <t>1</t>
        </is>
      </c>
      <c r="D383" t="inlineStr">
        <is>
          <t>false</t>
        </is>
      </c>
      <c r="E383" t="inlineStr">
        <is>
          <t>false</t>
        </is>
      </c>
      <c r="G383" t="n">
        <v>0</v>
      </c>
      <c r="I383">
        <f>Sparta!BD43</f>
        <v/>
      </c>
      <c r="K383" s="13">
        <f>Sparta!BE43</f>
        <v/>
      </c>
      <c r="M383" t="n">
        <v>20</v>
      </c>
      <c r="AV383" t="inlineStr">
        <is>
          <t>Default</t>
        </is>
      </c>
      <c r="AW383" t="inlineStr">
        <is>
          <t>Default</t>
        </is>
      </c>
    </row>
    <row r="384" hidden="1">
      <c r="A384" t="n">
        <v>137</v>
      </c>
      <c r="B384" t="inlineStr">
        <is>
          <t>SPARTA Dynamic Yield HDV</t>
        </is>
      </c>
      <c r="C384" t="inlineStr">
        <is>
          <t>1</t>
        </is>
      </c>
      <c r="D384" t="inlineStr">
        <is>
          <t>false</t>
        </is>
      </c>
      <c r="E384" t="inlineStr">
        <is>
          <t>false</t>
        </is>
      </c>
      <c r="G384" t="n">
        <v>0</v>
      </c>
      <c r="I384">
        <f>Sparta!BD44</f>
        <v/>
      </c>
      <c r="K384" s="13">
        <f>Sparta!BE44</f>
        <v/>
      </c>
      <c r="M384" t="n">
        <v>20</v>
      </c>
      <c r="AV384" t="inlineStr">
        <is>
          <t>Default</t>
        </is>
      </c>
      <c r="AW384" t="inlineStr">
        <is>
          <t>Default</t>
        </is>
      </c>
    </row>
    <row r="385" hidden="1">
      <c r="A385" t="n">
        <v>137</v>
      </c>
      <c r="B385" t="inlineStr">
        <is>
          <t>SPARTA Dynamic Yield HDV</t>
        </is>
      </c>
      <c r="C385" t="inlineStr">
        <is>
          <t>1</t>
        </is>
      </c>
      <c r="D385" t="inlineStr">
        <is>
          <t>false</t>
        </is>
      </c>
      <c r="E385" t="inlineStr">
        <is>
          <t>false</t>
        </is>
      </c>
      <c r="G385" t="n">
        <v>0</v>
      </c>
      <c r="I385">
        <f>Sparta!BD45</f>
        <v/>
      </c>
      <c r="K385" s="13">
        <f>Sparta!BE45</f>
        <v/>
      </c>
      <c r="M385" t="n">
        <v>20</v>
      </c>
      <c r="AV385" t="inlineStr">
        <is>
          <t>Default</t>
        </is>
      </c>
      <c r="AW385" t="inlineStr">
        <is>
          <t>Default</t>
        </is>
      </c>
    </row>
    <row r="386" hidden="1">
      <c r="A386" t="n">
        <v>137</v>
      </c>
      <c r="B386" t="inlineStr">
        <is>
          <t>SPARTA Dynamic Yield HDV</t>
        </is>
      </c>
      <c r="C386" t="inlineStr">
        <is>
          <t>1</t>
        </is>
      </c>
      <c r="D386" t="inlineStr">
        <is>
          <t>false</t>
        </is>
      </c>
      <c r="E386" t="inlineStr">
        <is>
          <t>false</t>
        </is>
      </c>
      <c r="G386" t="n">
        <v>0</v>
      </c>
      <c r="I386">
        <f>Sparta!BD46</f>
        <v/>
      </c>
      <c r="K386" s="13">
        <f>Sparta!BE46</f>
        <v/>
      </c>
      <c r="M386" t="n">
        <v>20</v>
      </c>
      <c r="AV386" t="inlineStr">
        <is>
          <t>Default</t>
        </is>
      </c>
      <c r="AW386" t="inlineStr">
        <is>
          <t>Default</t>
        </is>
      </c>
    </row>
    <row r="387" hidden="1">
      <c r="A387" t="n">
        <v>137</v>
      </c>
      <c r="B387" t="inlineStr">
        <is>
          <t>SPARTA Dynamic Yield HDV</t>
        </is>
      </c>
      <c r="C387" t="inlineStr">
        <is>
          <t>1</t>
        </is>
      </c>
      <c r="D387" t="inlineStr">
        <is>
          <t>false</t>
        </is>
      </c>
      <c r="E387" t="inlineStr">
        <is>
          <t>false</t>
        </is>
      </c>
      <c r="G387" t="n">
        <v>0</v>
      </c>
      <c r="I387">
        <f>Sparta!BD47</f>
        <v/>
      </c>
      <c r="K387" s="13">
        <f>Sparta!BE47</f>
        <v/>
      </c>
      <c r="M387" t="n">
        <v>20</v>
      </c>
      <c r="AV387" t="inlineStr">
        <is>
          <t>Default</t>
        </is>
      </c>
      <c r="AW387" t="inlineStr">
        <is>
          <t>Default</t>
        </is>
      </c>
    </row>
    <row r="388" hidden="1">
      <c r="A388" t="n">
        <v>138</v>
      </c>
      <c r="B388" t="inlineStr">
        <is>
          <t>SPARTA Dynamic Mod Growth OEF</t>
        </is>
      </c>
      <c r="C388" t="inlineStr">
        <is>
          <t>1</t>
        </is>
      </c>
      <c r="D388" t="inlineStr">
        <is>
          <t>false</t>
        </is>
      </c>
      <c r="E388" t="inlineStr">
        <is>
          <t>false</t>
        </is>
      </c>
      <c r="G388" t="n">
        <v>0</v>
      </c>
      <c r="I388" t="inlineStr">
        <is>
          <t>CUSTODIAL_CASH</t>
        </is>
      </c>
      <c r="K388">
        <f>100-SUM(K389:K501)</f>
        <v/>
      </c>
      <c r="M388" t="n">
        <v>20</v>
      </c>
      <c r="AV388" t="inlineStr">
        <is>
          <t>Default</t>
        </is>
      </c>
      <c r="AW388" t="inlineStr">
        <is>
          <t>Default</t>
        </is>
      </c>
    </row>
    <row r="389" hidden="1">
      <c r="A389" t="n">
        <v>138</v>
      </c>
      <c r="B389" t="inlineStr">
        <is>
          <t>SPARTA Dynamic Mod Growth OEF</t>
        </is>
      </c>
      <c r="C389" t="inlineStr">
        <is>
          <t>1</t>
        </is>
      </c>
      <c r="D389" t="inlineStr">
        <is>
          <t>false</t>
        </is>
      </c>
      <c r="E389" t="inlineStr">
        <is>
          <t>false</t>
        </is>
      </c>
      <c r="G389" t="n">
        <v>0</v>
      </c>
      <c r="I389">
        <f>Sparta!AE5</f>
        <v/>
      </c>
      <c r="K389">
        <f>Sparta!AF5</f>
        <v/>
      </c>
      <c r="M389" t="n">
        <v>20</v>
      </c>
      <c r="AV389" t="inlineStr">
        <is>
          <t>Default</t>
        </is>
      </c>
      <c r="AW389" t="inlineStr">
        <is>
          <t>Default</t>
        </is>
      </c>
    </row>
    <row r="390" hidden="1">
      <c r="A390" t="n">
        <v>138</v>
      </c>
      <c r="B390" t="inlineStr">
        <is>
          <t>SPARTA Dynamic Mod Growth OEF</t>
        </is>
      </c>
      <c r="C390" t="inlineStr">
        <is>
          <t>1</t>
        </is>
      </c>
      <c r="D390" t="inlineStr">
        <is>
          <t>false</t>
        </is>
      </c>
      <c r="E390" t="inlineStr">
        <is>
          <t>false</t>
        </is>
      </c>
      <c r="G390" t="n">
        <v>0</v>
      </c>
      <c r="I390">
        <f>Sparta!AE6</f>
        <v/>
      </c>
      <c r="K390">
        <f>Sparta!AF6</f>
        <v/>
      </c>
      <c r="M390" t="n">
        <v>20</v>
      </c>
      <c r="AV390" t="inlineStr">
        <is>
          <t>Default</t>
        </is>
      </c>
      <c r="AW390" t="inlineStr">
        <is>
          <t>Default</t>
        </is>
      </c>
    </row>
    <row r="391" hidden="1">
      <c r="A391" t="n">
        <v>138</v>
      </c>
      <c r="B391" t="inlineStr">
        <is>
          <t>SPARTA Dynamic Mod Growth OEF</t>
        </is>
      </c>
      <c r="C391" t="inlineStr">
        <is>
          <t>1</t>
        </is>
      </c>
      <c r="D391" t="inlineStr">
        <is>
          <t>false</t>
        </is>
      </c>
      <c r="E391" t="inlineStr">
        <is>
          <t>false</t>
        </is>
      </c>
      <c r="G391" t="n">
        <v>0</v>
      </c>
      <c r="I391">
        <f>Sparta!AE7</f>
        <v/>
      </c>
      <c r="K391">
        <f>Sparta!AF7</f>
        <v/>
      </c>
      <c r="M391" t="n">
        <v>20</v>
      </c>
      <c r="AV391" t="inlineStr">
        <is>
          <t>Default</t>
        </is>
      </c>
      <c r="AW391" t="inlineStr">
        <is>
          <t>Default</t>
        </is>
      </c>
    </row>
    <row r="392" hidden="1">
      <c r="A392" t="n">
        <v>138</v>
      </c>
      <c r="B392" t="inlineStr">
        <is>
          <t>SPARTA Dynamic Mod Growth OEF</t>
        </is>
      </c>
      <c r="C392" t="inlineStr">
        <is>
          <t>1</t>
        </is>
      </c>
      <c r="D392" t="inlineStr">
        <is>
          <t>false</t>
        </is>
      </c>
      <c r="E392" t="inlineStr">
        <is>
          <t>false</t>
        </is>
      </c>
      <c r="G392" t="n">
        <v>0</v>
      </c>
      <c r="I392">
        <f>Sparta!AE8</f>
        <v/>
      </c>
      <c r="K392">
        <f>Sparta!AF8</f>
        <v/>
      </c>
      <c r="M392" t="n">
        <v>20</v>
      </c>
      <c r="AV392" t="inlineStr">
        <is>
          <t>Default</t>
        </is>
      </c>
      <c r="AW392" t="inlineStr">
        <is>
          <t>Default</t>
        </is>
      </c>
    </row>
    <row r="393" hidden="1">
      <c r="A393" t="n">
        <v>138</v>
      </c>
      <c r="B393" t="inlineStr">
        <is>
          <t>SPARTA Dynamic Mod Growth OEF</t>
        </is>
      </c>
      <c r="C393" t="inlineStr">
        <is>
          <t>1</t>
        </is>
      </c>
      <c r="D393" t="inlineStr">
        <is>
          <t>false</t>
        </is>
      </c>
      <c r="E393" t="inlineStr">
        <is>
          <t>false</t>
        </is>
      </c>
      <c r="G393" t="n">
        <v>0</v>
      </c>
      <c r="I393">
        <f>Sparta!AE9</f>
        <v/>
      </c>
      <c r="K393">
        <f>Sparta!AF9</f>
        <v/>
      </c>
      <c r="M393" t="n">
        <v>20</v>
      </c>
      <c r="AV393" t="inlineStr">
        <is>
          <t>Default</t>
        </is>
      </c>
      <c r="AW393" t="inlineStr">
        <is>
          <t>Default</t>
        </is>
      </c>
    </row>
    <row r="394" hidden="1">
      <c r="A394" t="n">
        <v>138</v>
      </c>
      <c r="B394" t="inlineStr">
        <is>
          <t>SPARTA Dynamic Mod Growth OEF</t>
        </is>
      </c>
      <c r="C394" t="inlineStr">
        <is>
          <t>1</t>
        </is>
      </c>
      <c r="D394" t="inlineStr">
        <is>
          <t>false</t>
        </is>
      </c>
      <c r="E394" t="inlineStr">
        <is>
          <t>false</t>
        </is>
      </c>
      <c r="G394" t="n">
        <v>0</v>
      </c>
      <c r="I394">
        <f>Sparta!AE10</f>
        <v/>
      </c>
      <c r="K394">
        <f>Sparta!AF10</f>
        <v/>
      </c>
      <c r="M394" t="n">
        <v>20</v>
      </c>
      <c r="AV394" t="inlineStr">
        <is>
          <t>Default</t>
        </is>
      </c>
      <c r="AW394" t="inlineStr">
        <is>
          <t>Default</t>
        </is>
      </c>
    </row>
    <row r="395" hidden="1">
      <c r="A395" t="n">
        <v>138</v>
      </c>
      <c r="B395" t="inlineStr">
        <is>
          <t>SPARTA Dynamic Mod Growth OEF</t>
        </is>
      </c>
      <c r="C395" t="inlineStr">
        <is>
          <t>1</t>
        </is>
      </c>
      <c r="D395" t="inlineStr">
        <is>
          <t>false</t>
        </is>
      </c>
      <c r="E395" t="inlineStr">
        <is>
          <t>false</t>
        </is>
      </c>
      <c r="G395" t="n">
        <v>0</v>
      </c>
      <c r="I395">
        <f>Sparta!AE11</f>
        <v/>
      </c>
      <c r="K395">
        <f>Sparta!AF11</f>
        <v/>
      </c>
      <c r="M395" t="n">
        <v>20</v>
      </c>
      <c r="AV395" t="inlineStr">
        <is>
          <t>Default</t>
        </is>
      </c>
      <c r="AW395" t="inlineStr">
        <is>
          <t>Default</t>
        </is>
      </c>
    </row>
    <row r="396" hidden="1">
      <c r="A396" t="n">
        <v>138</v>
      </c>
      <c r="B396" t="inlineStr">
        <is>
          <t>SPARTA Dynamic Mod Growth OEF</t>
        </is>
      </c>
      <c r="C396" t="inlineStr">
        <is>
          <t>1</t>
        </is>
      </c>
      <c r="D396" t="inlineStr">
        <is>
          <t>false</t>
        </is>
      </c>
      <c r="E396" t="inlineStr">
        <is>
          <t>false</t>
        </is>
      </c>
      <c r="G396" t="n">
        <v>0</v>
      </c>
      <c r="I396">
        <f>Sparta!AE12</f>
        <v/>
      </c>
      <c r="K396">
        <f>Sparta!AF12</f>
        <v/>
      </c>
      <c r="M396" t="n">
        <v>20</v>
      </c>
      <c r="AV396" t="inlineStr">
        <is>
          <t>Default</t>
        </is>
      </c>
      <c r="AW396" t="inlineStr">
        <is>
          <t>Default</t>
        </is>
      </c>
    </row>
    <row r="397" hidden="1">
      <c r="A397" t="n">
        <v>138</v>
      </c>
      <c r="B397" t="inlineStr">
        <is>
          <t>SPARTA Dynamic Mod Growth OEF</t>
        </is>
      </c>
      <c r="C397" t="inlineStr">
        <is>
          <t>1</t>
        </is>
      </c>
      <c r="D397" t="inlineStr">
        <is>
          <t>false</t>
        </is>
      </c>
      <c r="E397" t="inlineStr">
        <is>
          <t>false</t>
        </is>
      </c>
      <c r="G397" t="n">
        <v>0</v>
      </c>
      <c r="I397">
        <f>Sparta!AE13</f>
        <v/>
      </c>
      <c r="K397">
        <f>Sparta!AF13</f>
        <v/>
      </c>
      <c r="M397" t="n">
        <v>20</v>
      </c>
      <c r="AV397" t="inlineStr">
        <is>
          <t>Default</t>
        </is>
      </c>
      <c r="AW397" t="inlineStr">
        <is>
          <t>Default</t>
        </is>
      </c>
    </row>
    <row r="398" hidden="1">
      <c r="A398" t="n">
        <v>138</v>
      </c>
      <c r="B398" t="inlineStr">
        <is>
          <t>SPARTA Dynamic Mod Growth OEF</t>
        </is>
      </c>
      <c r="C398" t="inlineStr">
        <is>
          <t>1</t>
        </is>
      </c>
      <c r="D398" t="inlineStr">
        <is>
          <t>false</t>
        </is>
      </c>
      <c r="E398" t="inlineStr">
        <is>
          <t>false</t>
        </is>
      </c>
      <c r="G398" t="n">
        <v>0</v>
      </c>
      <c r="I398">
        <f>Sparta!AE14</f>
        <v/>
      </c>
      <c r="K398">
        <f>Sparta!AF14</f>
        <v/>
      </c>
      <c r="M398" t="n">
        <v>20</v>
      </c>
      <c r="AV398" t="inlineStr">
        <is>
          <t>Default</t>
        </is>
      </c>
      <c r="AW398" t="inlineStr">
        <is>
          <t>Default</t>
        </is>
      </c>
    </row>
    <row r="399" hidden="1">
      <c r="A399" t="n">
        <v>138</v>
      </c>
      <c r="B399" t="inlineStr">
        <is>
          <t>SPARTA Dynamic Mod Growth OEF</t>
        </is>
      </c>
      <c r="C399" t="inlineStr">
        <is>
          <t>1</t>
        </is>
      </c>
      <c r="D399" t="inlineStr">
        <is>
          <t>false</t>
        </is>
      </c>
      <c r="E399" t="inlineStr">
        <is>
          <t>false</t>
        </is>
      </c>
      <c r="G399" t="n">
        <v>0</v>
      </c>
      <c r="I399">
        <f>Sparta!AE15</f>
        <v/>
      </c>
      <c r="K399">
        <f>Sparta!AF15</f>
        <v/>
      </c>
      <c r="M399" t="n">
        <v>20</v>
      </c>
      <c r="AV399" t="inlineStr">
        <is>
          <t>Default</t>
        </is>
      </c>
      <c r="AW399" t="inlineStr">
        <is>
          <t>Default</t>
        </is>
      </c>
    </row>
    <row r="400" hidden="1">
      <c r="A400" t="n">
        <v>138</v>
      </c>
      <c r="B400" t="inlineStr">
        <is>
          <t>SPARTA Dynamic Mod Growth OEF</t>
        </is>
      </c>
      <c r="C400" t="inlineStr">
        <is>
          <t>1</t>
        </is>
      </c>
      <c r="D400" t="inlineStr">
        <is>
          <t>false</t>
        </is>
      </c>
      <c r="E400" t="inlineStr">
        <is>
          <t>false</t>
        </is>
      </c>
      <c r="G400" t="n">
        <v>0</v>
      </c>
      <c r="I400">
        <f>Sparta!AE16</f>
        <v/>
      </c>
      <c r="K400">
        <f>Sparta!AF16</f>
        <v/>
      </c>
      <c r="M400" t="n">
        <v>20</v>
      </c>
      <c r="AV400" t="inlineStr">
        <is>
          <t>Default</t>
        </is>
      </c>
      <c r="AW400" t="inlineStr">
        <is>
          <t>Default</t>
        </is>
      </c>
    </row>
    <row r="401" hidden="1">
      <c r="A401" t="n">
        <v>138</v>
      </c>
      <c r="B401" t="inlineStr">
        <is>
          <t>SPARTA Dynamic Mod Growth OEF</t>
        </is>
      </c>
      <c r="C401" t="inlineStr">
        <is>
          <t>1</t>
        </is>
      </c>
      <c r="D401" t="inlineStr">
        <is>
          <t>false</t>
        </is>
      </c>
      <c r="E401" t="inlineStr">
        <is>
          <t>false</t>
        </is>
      </c>
      <c r="G401" t="n">
        <v>0</v>
      </c>
      <c r="I401">
        <f>Sparta!AE17</f>
        <v/>
      </c>
      <c r="K401">
        <f>Sparta!AF17</f>
        <v/>
      </c>
      <c r="M401" t="n">
        <v>20</v>
      </c>
      <c r="R401" t="inlineStr">
        <is>
          <t>ALL</t>
        </is>
      </c>
      <c r="S401" t="inlineStr">
        <is>
          <t>MUNI</t>
        </is>
      </c>
      <c r="AV401" t="inlineStr">
        <is>
          <t>Default</t>
        </is>
      </c>
      <c r="AW401" t="inlineStr">
        <is>
          <t>Default</t>
        </is>
      </c>
    </row>
    <row r="402" hidden="1">
      <c r="A402" t="n">
        <v>138</v>
      </c>
      <c r="B402" t="inlineStr">
        <is>
          <t>SPARTA Dynamic Mod Growth OEF</t>
        </is>
      </c>
      <c r="C402" t="inlineStr">
        <is>
          <t>1</t>
        </is>
      </c>
      <c r="D402" t="inlineStr">
        <is>
          <t>false</t>
        </is>
      </c>
      <c r="E402" t="inlineStr">
        <is>
          <t>false</t>
        </is>
      </c>
      <c r="G402" t="n">
        <v>0</v>
      </c>
      <c r="I402">
        <f>Sparta!AE18</f>
        <v/>
      </c>
      <c r="K402">
        <f>Sparta!AF18</f>
        <v/>
      </c>
      <c r="M402" t="n">
        <v>20</v>
      </c>
      <c r="AV402" t="inlineStr">
        <is>
          <t>Default</t>
        </is>
      </c>
      <c r="AW402" t="inlineStr">
        <is>
          <t>Default</t>
        </is>
      </c>
    </row>
    <row r="403" hidden="1">
      <c r="A403" t="n">
        <v>138</v>
      </c>
      <c r="B403" t="inlineStr">
        <is>
          <t>SPARTA Dynamic Mod Growth OEF</t>
        </is>
      </c>
      <c r="C403" t="inlineStr">
        <is>
          <t>1</t>
        </is>
      </c>
      <c r="D403" t="inlineStr">
        <is>
          <t>false</t>
        </is>
      </c>
      <c r="E403" t="inlineStr">
        <is>
          <t>false</t>
        </is>
      </c>
      <c r="G403" t="n">
        <v>0</v>
      </c>
      <c r="I403">
        <f>Sparta!AE19</f>
        <v/>
      </c>
      <c r="K403">
        <f>Sparta!AF19</f>
        <v/>
      </c>
      <c r="M403" t="n">
        <v>20</v>
      </c>
      <c r="AV403" t="inlineStr">
        <is>
          <t>Default</t>
        </is>
      </c>
      <c r="AW403" t="inlineStr">
        <is>
          <t>Default</t>
        </is>
      </c>
    </row>
    <row r="404" hidden="1">
      <c r="A404" t="n">
        <v>138</v>
      </c>
      <c r="B404" t="inlineStr">
        <is>
          <t>SPARTA Dynamic Mod Growth OEF</t>
        </is>
      </c>
      <c r="C404" t="inlineStr">
        <is>
          <t>1</t>
        </is>
      </c>
      <c r="D404" t="inlineStr">
        <is>
          <t>false</t>
        </is>
      </c>
      <c r="E404" t="inlineStr">
        <is>
          <t>false</t>
        </is>
      </c>
      <c r="G404" t="n">
        <v>0</v>
      </c>
      <c r="I404">
        <f>Sparta!AE20</f>
        <v/>
      </c>
      <c r="K404">
        <f>Sparta!AF20</f>
        <v/>
      </c>
      <c r="M404" t="n">
        <v>20</v>
      </c>
      <c r="AV404" t="inlineStr">
        <is>
          <t>Default</t>
        </is>
      </c>
      <c r="AW404" t="inlineStr">
        <is>
          <t>Default</t>
        </is>
      </c>
    </row>
    <row r="405" hidden="1">
      <c r="A405" t="n">
        <v>138</v>
      </c>
      <c r="B405" t="inlineStr">
        <is>
          <t>SPARTA Dynamic Mod Growth OEF</t>
        </is>
      </c>
      <c r="C405" t="inlineStr">
        <is>
          <t>1</t>
        </is>
      </c>
      <c r="D405" t="inlineStr">
        <is>
          <t>false</t>
        </is>
      </c>
      <c r="E405" t="inlineStr">
        <is>
          <t>false</t>
        </is>
      </c>
      <c r="G405" t="n">
        <v>0</v>
      </c>
      <c r="I405">
        <f>Sparta!AE21</f>
        <v/>
      </c>
      <c r="K405">
        <f>Sparta!AF21</f>
        <v/>
      </c>
      <c r="M405" t="n">
        <v>20</v>
      </c>
      <c r="AV405" t="inlineStr">
        <is>
          <t>Default</t>
        </is>
      </c>
      <c r="AW405" t="inlineStr">
        <is>
          <t>Default</t>
        </is>
      </c>
    </row>
    <row r="406" hidden="1">
      <c r="A406" t="n">
        <v>138</v>
      </c>
      <c r="B406" t="inlineStr">
        <is>
          <t>SPARTA Dynamic Mod Growth OEF</t>
        </is>
      </c>
      <c r="C406" t="inlineStr">
        <is>
          <t>1</t>
        </is>
      </c>
      <c r="D406" t="inlineStr">
        <is>
          <t>false</t>
        </is>
      </c>
      <c r="E406" t="inlineStr">
        <is>
          <t>false</t>
        </is>
      </c>
      <c r="G406" t="n">
        <v>0</v>
      </c>
      <c r="I406">
        <f>Sparta!AE22</f>
        <v/>
      </c>
      <c r="K406">
        <f>Sparta!AF22</f>
        <v/>
      </c>
      <c r="M406" t="n">
        <v>20</v>
      </c>
      <c r="AV406" t="inlineStr">
        <is>
          <t>Default</t>
        </is>
      </c>
      <c r="AW406" t="inlineStr">
        <is>
          <t>Default</t>
        </is>
      </c>
    </row>
    <row r="407" hidden="1">
      <c r="A407" t="n">
        <v>138</v>
      </c>
      <c r="B407" t="inlineStr">
        <is>
          <t>SPARTA Dynamic Mod Growth OEF</t>
        </is>
      </c>
      <c r="C407" t="inlineStr">
        <is>
          <t>1</t>
        </is>
      </c>
      <c r="D407" t="inlineStr">
        <is>
          <t>false</t>
        </is>
      </c>
      <c r="E407" t="inlineStr">
        <is>
          <t>false</t>
        </is>
      </c>
      <c r="G407" t="n">
        <v>0</v>
      </c>
      <c r="I407">
        <f>Sparta!AE23</f>
        <v/>
      </c>
      <c r="K407">
        <f>Sparta!AF23</f>
        <v/>
      </c>
      <c r="M407" t="n">
        <v>20</v>
      </c>
      <c r="AV407" t="inlineStr">
        <is>
          <t>Default</t>
        </is>
      </c>
      <c r="AW407" t="inlineStr">
        <is>
          <t>Default</t>
        </is>
      </c>
    </row>
    <row r="408" hidden="1">
      <c r="A408" t="n">
        <v>138</v>
      </c>
      <c r="B408" t="inlineStr">
        <is>
          <t>SPARTA Dynamic Mod Growth OEF</t>
        </is>
      </c>
      <c r="C408" t="inlineStr">
        <is>
          <t>1</t>
        </is>
      </c>
      <c r="D408" t="inlineStr">
        <is>
          <t>false</t>
        </is>
      </c>
      <c r="E408" t="inlineStr">
        <is>
          <t>false</t>
        </is>
      </c>
      <c r="G408" t="n">
        <v>0</v>
      </c>
      <c r="I408">
        <f>Sparta!AE24</f>
        <v/>
      </c>
      <c r="K408">
        <f>Sparta!AF24</f>
        <v/>
      </c>
      <c r="M408" t="n">
        <v>20</v>
      </c>
      <c r="AV408" t="inlineStr">
        <is>
          <t>Default</t>
        </is>
      </c>
      <c r="AW408" t="inlineStr">
        <is>
          <t>Default</t>
        </is>
      </c>
    </row>
    <row r="409" hidden="1">
      <c r="A409" t="n">
        <v>138</v>
      </c>
      <c r="B409" t="inlineStr">
        <is>
          <t>SPARTA Dynamic Mod Growth OEF</t>
        </is>
      </c>
      <c r="C409" t="inlineStr">
        <is>
          <t>1</t>
        </is>
      </c>
      <c r="D409" t="inlineStr">
        <is>
          <t>false</t>
        </is>
      </c>
      <c r="E409" t="inlineStr">
        <is>
          <t>false</t>
        </is>
      </c>
      <c r="G409" t="n">
        <v>0</v>
      </c>
      <c r="I409">
        <f>Sparta!AE25</f>
        <v/>
      </c>
      <c r="K409">
        <f>Sparta!AF25</f>
        <v/>
      </c>
      <c r="M409" t="n">
        <v>20</v>
      </c>
      <c r="AV409" t="inlineStr">
        <is>
          <t>Default</t>
        </is>
      </c>
      <c r="AW409" t="inlineStr">
        <is>
          <t>Default</t>
        </is>
      </c>
    </row>
    <row r="410" hidden="1">
      <c r="A410" t="n">
        <v>138</v>
      </c>
      <c r="B410" t="inlineStr">
        <is>
          <t>SPARTA Dynamic Mod Growth OEF</t>
        </is>
      </c>
      <c r="C410" t="inlineStr">
        <is>
          <t>1</t>
        </is>
      </c>
      <c r="D410" t="inlineStr">
        <is>
          <t>false</t>
        </is>
      </c>
      <c r="E410" t="inlineStr">
        <is>
          <t>false</t>
        </is>
      </c>
      <c r="G410" t="n">
        <v>0</v>
      </c>
      <c r="I410">
        <f>Sparta!AE26</f>
        <v/>
      </c>
      <c r="K410">
        <f>Sparta!AF26</f>
        <v/>
      </c>
      <c r="M410" t="n">
        <v>20</v>
      </c>
      <c r="AV410" t="inlineStr">
        <is>
          <t>Default</t>
        </is>
      </c>
      <c r="AW410" t="inlineStr">
        <is>
          <t>Default</t>
        </is>
      </c>
    </row>
    <row r="411" hidden="1">
      <c r="A411" t="n">
        <v>138</v>
      </c>
      <c r="B411" t="inlineStr">
        <is>
          <t>SPARTA Dynamic Mod Growth OEF</t>
        </is>
      </c>
      <c r="C411" t="inlineStr">
        <is>
          <t>1</t>
        </is>
      </c>
      <c r="D411" t="inlineStr">
        <is>
          <t>false</t>
        </is>
      </c>
      <c r="E411" t="inlineStr">
        <is>
          <t>false</t>
        </is>
      </c>
      <c r="G411" t="n">
        <v>0</v>
      </c>
      <c r="I411">
        <f>Sparta!AE27</f>
        <v/>
      </c>
      <c r="K411">
        <f>Sparta!AF27</f>
        <v/>
      </c>
      <c r="M411" t="n">
        <v>20</v>
      </c>
      <c r="AV411" t="inlineStr">
        <is>
          <t>Default</t>
        </is>
      </c>
      <c r="AW411" t="inlineStr">
        <is>
          <t>Default</t>
        </is>
      </c>
    </row>
    <row r="412" hidden="1">
      <c r="A412" t="n">
        <v>138</v>
      </c>
      <c r="B412" t="inlineStr">
        <is>
          <t>SPARTA Dynamic Mod Growth OEF</t>
        </is>
      </c>
      <c r="C412" t="inlineStr">
        <is>
          <t>1</t>
        </is>
      </c>
      <c r="D412" t="inlineStr">
        <is>
          <t>false</t>
        </is>
      </c>
      <c r="E412" t="inlineStr">
        <is>
          <t>false</t>
        </is>
      </c>
      <c r="G412" t="n">
        <v>0</v>
      </c>
      <c r="I412">
        <f>Sparta!AE28</f>
        <v/>
      </c>
      <c r="K412">
        <f>Sparta!AF28</f>
        <v/>
      </c>
      <c r="M412" t="n">
        <v>20</v>
      </c>
      <c r="AV412" t="inlineStr">
        <is>
          <t>Default</t>
        </is>
      </c>
      <c r="AW412" t="inlineStr">
        <is>
          <t>Default</t>
        </is>
      </c>
    </row>
    <row r="413" hidden="1">
      <c r="A413" t="n">
        <v>138</v>
      </c>
      <c r="B413" t="inlineStr">
        <is>
          <t>SPARTA Dynamic Mod Growth OEF</t>
        </is>
      </c>
      <c r="C413" t="inlineStr">
        <is>
          <t>1</t>
        </is>
      </c>
      <c r="D413" t="inlineStr">
        <is>
          <t>false</t>
        </is>
      </c>
      <c r="E413" t="inlineStr">
        <is>
          <t>false</t>
        </is>
      </c>
      <c r="G413" t="n">
        <v>0</v>
      </c>
      <c r="I413">
        <f>Sparta!AE29</f>
        <v/>
      </c>
      <c r="K413">
        <f>Sparta!AF29</f>
        <v/>
      </c>
      <c r="M413" t="n">
        <v>20</v>
      </c>
      <c r="AV413" t="inlineStr">
        <is>
          <t>Default</t>
        </is>
      </c>
      <c r="AW413" t="inlineStr">
        <is>
          <t>Default</t>
        </is>
      </c>
    </row>
    <row r="414" hidden="1">
      <c r="A414" t="n">
        <v>138</v>
      </c>
      <c r="B414" t="inlineStr">
        <is>
          <t>SPARTA Dynamic Mod Growth OEF</t>
        </is>
      </c>
      <c r="C414" t="inlineStr">
        <is>
          <t>1</t>
        </is>
      </c>
      <c r="D414" t="inlineStr">
        <is>
          <t>false</t>
        </is>
      </c>
      <c r="E414" t="inlineStr">
        <is>
          <t>false</t>
        </is>
      </c>
      <c r="G414" t="n">
        <v>0</v>
      </c>
      <c r="I414">
        <f>Sparta!AE30</f>
        <v/>
      </c>
      <c r="K414">
        <f>Sparta!AF30</f>
        <v/>
      </c>
      <c r="M414" t="n">
        <v>20</v>
      </c>
      <c r="AV414" t="inlineStr">
        <is>
          <t>Default</t>
        </is>
      </c>
      <c r="AW414" t="inlineStr">
        <is>
          <t>Default</t>
        </is>
      </c>
    </row>
    <row r="415" hidden="1">
      <c r="A415" t="n">
        <v>138</v>
      </c>
      <c r="B415" t="inlineStr">
        <is>
          <t>SPARTA Dynamic Mod Growth OEF</t>
        </is>
      </c>
      <c r="C415" t="inlineStr">
        <is>
          <t>1</t>
        </is>
      </c>
      <c r="D415" t="inlineStr">
        <is>
          <t>false</t>
        </is>
      </c>
      <c r="E415" t="inlineStr">
        <is>
          <t>false</t>
        </is>
      </c>
      <c r="G415" t="n">
        <v>0</v>
      </c>
      <c r="I415">
        <f>Sparta!AE31</f>
        <v/>
      </c>
      <c r="K415">
        <f>Sparta!AF31</f>
        <v/>
      </c>
      <c r="M415" t="n">
        <v>20</v>
      </c>
      <c r="AV415" t="inlineStr">
        <is>
          <t>Default</t>
        </is>
      </c>
      <c r="AW415" t="inlineStr">
        <is>
          <t>Default</t>
        </is>
      </c>
    </row>
    <row r="416" hidden="1">
      <c r="A416" t="n">
        <v>138</v>
      </c>
      <c r="B416" t="inlineStr">
        <is>
          <t>SPARTA Dynamic Mod Growth OEF</t>
        </is>
      </c>
      <c r="C416" t="inlineStr">
        <is>
          <t>1</t>
        </is>
      </c>
      <c r="D416" t="inlineStr">
        <is>
          <t>false</t>
        </is>
      </c>
      <c r="E416" t="inlineStr">
        <is>
          <t>false</t>
        </is>
      </c>
      <c r="G416" t="n">
        <v>0</v>
      </c>
      <c r="I416">
        <f>Sparta!AE32</f>
        <v/>
      </c>
      <c r="K416">
        <f>Sparta!AF32</f>
        <v/>
      </c>
      <c r="M416" t="n">
        <v>20</v>
      </c>
      <c r="AV416" t="inlineStr">
        <is>
          <t>Default</t>
        </is>
      </c>
      <c r="AW416" t="inlineStr">
        <is>
          <t>Default</t>
        </is>
      </c>
    </row>
    <row r="417" hidden="1">
      <c r="A417" t="n">
        <v>138</v>
      </c>
      <c r="B417" t="inlineStr">
        <is>
          <t>SPARTA Dynamic Mod Growth OEF</t>
        </is>
      </c>
      <c r="C417" t="inlineStr">
        <is>
          <t>1</t>
        </is>
      </c>
      <c r="D417" t="inlineStr">
        <is>
          <t>false</t>
        </is>
      </c>
      <c r="E417" t="inlineStr">
        <is>
          <t>false</t>
        </is>
      </c>
      <c r="G417" t="n">
        <v>0</v>
      </c>
      <c r="I417">
        <f>Sparta!AE33</f>
        <v/>
      </c>
      <c r="K417">
        <f>Sparta!AF33</f>
        <v/>
      </c>
      <c r="M417" t="n">
        <v>20</v>
      </c>
      <c r="AV417" t="inlineStr">
        <is>
          <t>Default</t>
        </is>
      </c>
      <c r="AW417" t="inlineStr">
        <is>
          <t>Default</t>
        </is>
      </c>
    </row>
    <row r="418" hidden="1">
      <c r="A418" t="n">
        <v>138</v>
      </c>
      <c r="B418" t="inlineStr">
        <is>
          <t>SPARTA Dynamic Mod Growth OEF</t>
        </is>
      </c>
      <c r="C418" t="inlineStr">
        <is>
          <t>1</t>
        </is>
      </c>
      <c r="D418" t="inlineStr">
        <is>
          <t>false</t>
        </is>
      </c>
      <c r="E418" t="inlineStr">
        <is>
          <t>false</t>
        </is>
      </c>
      <c r="G418" t="n">
        <v>0</v>
      </c>
      <c r="I418">
        <f>Sparta!AE34</f>
        <v/>
      </c>
      <c r="K418">
        <f>Sparta!AF34</f>
        <v/>
      </c>
      <c r="M418" t="n">
        <v>20</v>
      </c>
      <c r="AV418" t="inlineStr">
        <is>
          <t>Default</t>
        </is>
      </c>
      <c r="AW418" t="inlineStr">
        <is>
          <t>Default</t>
        </is>
      </c>
    </row>
    <row r="419" hidden="1">
      <c r="A419" t="n">
        <v>138</v>
      </c>
      <c r="B419" t="inlineStr">
        <is>
          <t>SPARTA Dynamic Mod Growth OEF</t>
        </is>
      </c>
      <c r="C419" t="inlineStr">
        <is>
          <t>1</t>
        </is>
      </c>
      <c r="D419" t="inlineStr">
        <is>
          <t>false</t>
        </is>
      </c>
      <c r="E419" t="inlineStr">
        <is>
          <t>false</t>
        </is>
      </c>
      <c r="G419" t="n">
        <v>0</v>
      </c>
      <c r="I419">
        <f>Sparta!AE35</f>
        <v/>
      </c>
      <c r="K419">
        <f>Sparta!AF35</f>
        <v/>
      </c>
      <c r="M419" t="n">
        <v>20</v>
      </c>
      <c r="AV419" t="inlineStr">
        <is>
          <t>Default</t>
        </is>
      </c>
      <c r="AW419" t="inlineStr">
        <is>
          <t>Default</t>
        </is>
      </c>
    </row>
    <row r="420" hidden="1">
      <c r="A420" t="n">
        <v>138</v>
      </c>
      <c r="B420" t="inlineStr">
        <is>
          <t>SPARTA Dynamic Mod Growth OEF</t>
        </is>
      </c>
      <c r="C420" t="inlineStr">
        <is>
          <t>1</t>
        </is>
      </c>
      <c r="D420" t="inlineStr">
        <is>
          <t>false</t>
        </is>
      </c>
      <c r="E420" t="inlineStr">
        <is>
          <t>false</t>
        </is>
      </c>
      <c r="G420" t="n">
        <v>0</v>
      </c>
      <c r="I420">
        <f>Sparta!AE36</f>
        <v/>
      </c>
      <c r="K420">
        <f>Sparta!AF36</f>
        <v/>
      </c>
      <c r="M420" t="n">
        <v>20</v>
      </c>
      <c r="AV420" t="inlineStr">
        <is>
          <t>Default</t>
        </is>
      </c>
      <c r="AW420" t="inlineStr">
        <is>
          <t>Default</t>
        </is>
      </c>
    </row>
    <row r="421" hidden="1">
      <c r="A421" t="n">
        <v>138</v>
      </c>
      <c r="B421" t="inlineStr">
        <is>
          <t>SPARTA Dynamic Mod Growth OEF</t>
        </is>
      </c>
      <c r="C421" t="inlineStr">
        <is>
          <t>1</t>
        </is>
      </c>
      <c r="D421" t="inlineStr">
        <is>
          <t>false</t>
        </is>
      </c>
      <c r="E421" t="inlineStr">
        <is>
          <t>false</t>
        </is>
      </c>
      <c r="G421" t="n">
        <v>0</v>
      </c>
      <c r="I421">
        <f>Sparta!AE37</f>
        <v/>
      </c>
      <c r="K421">
        <f>Sparta!AF37</f>
        <v/>
      </c>
      <c r="M421" t="n">
        <v>20</v>
      </c>
      <c r="AV421" t="inlineStr">
        <is>
          <t>Default</t>
        </is>
      </c>
      <c r="AW421" t="inlineStr">
        <is>
          <t>Default</t>
        </is>
      </c>
    </row>
    <row r="422" hidden="1">
      <c r="A422" t="n">
        <v>138</v>
      </c>
      <c r="B422" t="inlineStr">
        <is>
          <t>SPARTA Dynamic Mod Growth OEF</t>
        </is>
      </c>
      <c r="C422" t="inlineStr">
        <is>
          <t>1</t>
        </is>
      </c>
      <c r="D422" t="inlineStr">
        <is>
          <t>false</t>
        </is>
      </c>
      <c r="E422" t="inlineStr">
        <is>
          <t>false</t>
        </is>
      </c>
      <c r="G422" t="n">
        <v>0</v>
      </c>
      <c r="I422">
        <f>Sparta!AE38</f>
        <v/>
      </c>
      <c r="K422">
        <f>Sparta!AF38</f>
        <v/>
      </c>
      <c r="M422" t="n">
        <v>20</v>
      </c>
      <c r="AV422" t="inlineStr">
        <is>
          <t>Default</t>
        </is>
      </c>
      <c r="AW422" t="inlineStr">
        <is>
          <t>Default</t>
        </is>
      </c>
    </row>
    <row r="423" hidden="1">
      <c r="A423" t="n">
        <v>138</v>
      </c>
      <c r="B423" t="inlineStr">
        <is>
          <t>SPARTA Dynamic Mod Growth OEF</t>
        </is>
      </c>
      <c r="C423" t="inlineStr">
        <is>
          <t>1</t>
        </is>
      </c>
      <c r="D423" t="inlineStr">
        <is>
          <t>false</t>
        </is>
      </c>
      <c r="E423" t="inlineStr">
        <is>
          <t>false</t>
        </is>
      </c>
      <c r="G423" t="n">
        <v>0</v>
      </c>
      <c r="I423">
        <f>Sparta!AE39</f>
        <v/>
      </c>
      <c r="K423">
        <f>Sparta!AF39</f>
        <v/>
      </c>
      <c r="M423" t="n">
        <v>20</v>
      </c>
      <c r="AV423" t="inlineStr">
        <is>
          <t>Default</t>
        </is>
      </c>
      <c r="AW423" t="inlineStr">
        <is>
          <t>Default</t>
        </is>
      </c>
    </row>
    <row r="424" hidden="1">
      <c r="A424" t="n">
        <v>138</v>
      </c>
      <c r="B424" t="inlineStr">
        <is>
          <t>SPARTA Dynamic Mod Growth OEF</t>
        </is>
      </c>
      <c r="C424" t="inlineStr">
        <is>
          <t>1</t>
        </is>
      </c>
      <c r="D424" t="inlineStr">
        <is>
          <t>false</t>
        </is>
      </c>
      <c r="E424" t="inlineStr">
        <is>
          <t>false</t>
        </is>
      </c>
      <c r="G424" t="n">
        <v>0</v>
      </c>
      <c r="I424">
        <f>Sparta!AE40</f>
        <v/>
      </c>
      <c r="K424">
        <f>Sparta!AF40</f>
        <v/>
      </c>
      <c r="M424" t="n">
        <v>20</v>
      </c>
      <c r="AV424" t="inlineStr">
        <is>
          <t>Default</t>
        </is>
      </c>
      <c r="AW424" t="inlineStr">
        <is>
          <t>Default</t>
        </is>
      </c>
    </row>
    <row r="425" hidden="1">
      <c r="A425" t="n">
        <v>138</v>
      </c>
      <c r="B425" t="inlineStr">
        <is>
          <t>SPARTA Dynamic Mod Growth OEF</t>
        </is>
      </c>
      <c r="C425" t="inlineStr">
        <is>
          <t>1</t>
        </is>
      </c>
      <c r="D425" t="inlineStr">
        <is>
          <t>false</t>
        </is>
      </c>
      <c r="E425" t="inlineStr">
        <is>
          <t>false</t>
        </is>
      </c>
      <c r="G425" t="n">
        <v>0</v>
      </c>
      <c r="I425">
        <f>Sparta!AE41</f>
        <v/>
      </c>
      <c r="K425">
        <f>Sparta!AF41</f>
        <v/>
      </c>
      <c r="M425" t="n">
        <v>20</v>
      </c>
      <c r="AV425" t="inlineStr">
        <is>
          <t>Default</t>
        </is>
      </c>
      <c r="AW425" t="inlineStr">
        <is>
          <t>Default</t>
        </is>
      </c>
    </row>
    <row r="426" hidden="1">
      <c r="A426" t="n">
        <v>138</v>
      </c>
      <c r="B426" t="inlineStr">
        <is>
          <t>SPARTA Dynamic Mod Growth OEF</t>
        </is>
      </c>
      <c r="C426" t="inlineStr">
        <is>
          <t>1</t>
        </is>
      </c>
      <c r="D426" t="inlineStr">
        <is>
          <t>false</t>
        </is>
      </c>
      <c r="E426" t="inlineStr">
        <is>
          <t>false</t>
        </is>
      </c>
      <c r="G426" t="n">
        <v>0</v>
      </c>
      <c r="I426">
        <f>Sparta!AE42</f>
        <v/>
      </c>
      <c r="K426">
        <f>Sparta!AF42</f>
        <v/>
      </c>
      <c r="M426" t="n">
        <v>20</v>
      </c>
      <c r="AV426" t="inlineStr">
        <is>
          <t>Default</t>
        </is>
      </c>
      <c r="AW426" t="inlineStr">
        <is>
          <t>Default</t>
        </is>
      </c>
    </row>
    <row r="427" hidden="1">
      <c r="A427" t="n">
        <v>138</v>
      </c>
      <c r="B427" t="inlineStr">
        <is>
          <t>SPARTA Dynamic Mod Growth OEF</t>
        </is>
      </c>
      <c r="C427" t="inlineStr">
        <is>
          <t>1</t>
        </is>
      </c>
      <c r="D427" t="inlineStr">
        <is>
          <t>false</t>
        </is>
      </c>
      <c r="E427" t="inlineStr">
        <is>
          <t>false</t>
        </is>
      </c>
      <c r="G427" t="n">
        <v>0</v>
      </c>
      <c r="I427">
        <f>Sparta!AE43</f>
        <v/>
      </c>
      <c r="K427">
        <f>Sparta!AF43</f>
        <v/>
      </c>
      <c r="M427" t="n">
        <v>20</v>
      </c>
      <c r="AV427" t="inlineStr">
        <is>
          <t>Default</t>
        </is>
      </c>
      <c r="AW427" t="inlineStr">
        <is>
          <t>Default</t>
        </is>
      </c>
    </row>
    <row r="428" hidden="1">
      <c r="A428" t="n">
        <v>138</v>
      </c>
      <c r="B428" t="inlineStr">
        <is>
          <t>SPARTA Dynamic Mod Growth OEF</t>
        </is>
      </c>
      <c r="C428" t="inlineStr">
        <is>
          <t>1</t>
        </is>
      </c>
      <c r="D428" t="inlineStr">
        <is>
          <t>false</t>
        </is>
      </c>
      <c r="E428" t="inlineStr">
        <is>
          <t>false</t>
        </is>
      </c>
      <c r="G428" t="n">
        <v>0</v>
      </c>
      <c r="I428">
        <f>Sparta!AE44</f>
        <v/>
      </c>
      <c r="K428">
        <f>Sparta!AF44</f>
        <v/>
      </c>
      <c r="M428" t="n">
        <v>20</v>
      </c>
      <c r="AV428" t="inlineStr">
        <is>
          <t>Default</t>
        </is>
      </c>
      <c r="AW428" t="inlineStr">
        <is>
          <t>Default</t>
        </is>
      </c>
    </row>
    <row r="429" hidden="1">
      <c r="A429" t="n">
        <v>138</v>
      </c>
      <c r="B429" t="inlineStr">
        <is>
          <t>SPARTA Dynamic Mod Growth OEF</t>
        </is>
      </c>
      <c r="C429" t="inlineStr">
        <is>
          <t>1</t>
        </is>
      </c>
      <c r="D429" t="inlineStr">
        <is>
          <t>false</t>
        </is>
      </c>
      <c r="E429" t="inlineStr">
        <is>
          <t>false</t>
        </is>
      </c>
      <c r="G429" t="n">
        <v>0</v>
      </c>
      <c r="I429">
        <f>Sparta!AE45</f>
        <v/>
      </c>
      <c r="K429">
        <f>Sparta!AF45</f>
        <v/>
      </c>
      <c r="M429" t="n">
        <v>20</v>
      </c>
      <c r="AV429" t="inlineStr">
        <is>
          <t>Default</t>
        </is>
      </c>
      <c r="AW429" t="inlineStr">
        <is>
          <t>Default</t>
        </is>
      </c>
    </row>
    <row r="430" hidden="1">
      <c r="A430" t="n">
        <v>138</v>
      </c>
      <c r="B430" t="inlineStr">
        <is>
          <t>SPARTA Dynamic Mod Growth OEF</t>
        </is>
      </c>
      <c r="C430" t="inlineStr">
        <is>
          <t>1</t>
        </is>
      </c>
      <c r="D430" t="inlineStr">
        <is>
          <t>false</t>
        </is>
      </c>
      <c r="E430" t="inlineStr">
        <is>
          <t>false</t>
        </is>
      </c>
      <c r="G430" t="n">
        <v>0</v>
      </c>
      <c r="I430">
        <f>Sparta!AE46</f>
        <v/>
      </c>
      <c r="K430">
        <f>Sparta!AF46</f>
        <v/>
      </c>
      <c r="M430" t="n">
        <v>20</v>
      </c>
      <c r="AV430" t="inlineStr">
        <is>
          <t>Default</t>
        </is>
      </c>
      <c r="AW430" t="inlineStr">
        <is>
          <t>Default</t>
        </is>
      </c>
    </row>
    <row r="431" hidden="1">
      <c r="A431" t="n">
        <v>138</v>
      </c>
      <c r="B431" t="inlineStr">
        <is>
          <t>SPARTA Dynamic Mod Growth OEF</t>
        </is>
      </c>
      <c r="C431" t="inlineStr">
        <is>
          <t>1</t>
        </is>
      </c>
      <c r="D431" t="inlineStr">
        <is>
          <t>false</t>
        </is>
      </c>
      <c r="E431" t="inlineStr">
        <is>
          <t>false</t>
        </is>
      </c>
      <c r="G431" t="n">
        <v>0</v>
      </c>
      <c r="I431">
        <f>Sparta!AE47</f>
        <v/>
      </c>
      <c r="K431">
        <f>Sparta!AF47</f>
        <v/>
      </c>
      <c r="M431" t="n">
        <v>20</v>
      </c>
      <c r="AV431" t="inlineStr">
        <is>
          <t>Default</t>
        </is>
      </c>
      <c r="AW431" t="inlineStr">
        <is>
          <t>Default</t>
        </is>
      </c>
    </row>
    <row r="432" hidden="1">
      <c r="A432" t="n">
        <v>138</v>
      </c>
      <c r="B432" t="inlineStr">
        <is>
          <t>SPARTA Dynamic Mod Growth OEF</t>
        </is>
      </c>
      <c r="C432" t="inlineStr">
        <is>
          <t>1</t>
        </is>
      </c>
      <c r="D432" t="inlineStr">
        <is>
          <t>false</t>
        </is>
      </c>
      <c r="E432" t="inlineStr">
        <is>
          <t>false</t>
        </is>
      </c>
      <c r="G432" t="n">
        <v>0</v>
      </c>
      <c r="I432">
        <f>Sparta!AE48</f>
        <v/>
      </c>
      <c r="K432">
        <f>Sparta!AF48</f>
        <v/>
      </c>
      <c r="M432" t="n">
        <v>20</v>
      </c>
      <c r="AV432" t="inlineStr">
        <is>
          <t>Default</t>
        </is>
      </c>
      <c r="AW432" t="inlineStr">
        <is>
          <t>Default</t>
        </is>
      </c>
    </row>
    <row r="433" hidden="1">
      <c r="A433" t="n">
        <v>138</v>
      </c>
      <c r="B433" t="inlineStr">
        <is>
          <t>SPARTA Dynamic Mod Growth OEF</t>
        </is>
      </c>
      <c r="C433" t="inlineStr">
        <is>
          <t>1</t>
        </is>
      </c>
      <c r="D433" t="inlineStr">
        <is>
          <t>false</t>
        </is>
      </c>
      <c r="E433" t="inlineStr">
        <is>
          <t>false</t>
        </is>
      </c>
      <c r="G433" t="n">
        <v>0</v>
      </c>
      <c r="I433">
        <f>Sparta!AE49</f>
        <v/>
      </c>
      <c r="K433">
        <f>Sparta!AF49</f>
        <v/>
      </c>
      <c r="M433" t="n">
        <v>20</v>
      </c>
      <c r="AV433" t="inlineStr">
        <is>
          <t>Default</t>
        </is>
      </c>
      <c r="AW433" t="inlineStr">
        <is>
          <t>Default</t>
        </is>
      </c>
    </row>
    <row r="434" hidden="1">
      <c r="A434" t="n">
        <v>138</v>
      </c>
      <c r="B434" t="inlineStr">
        <is>
          <t>SPARTA Dynamic Mod Growth OEF</t>
        </is>
      </c>
      <c r="C434" t="inlineStr">
        <is>
          <t>1</t>
        </is>
      </c>
      <c r="D434" t="inlineStr">
        <is>
          <t>false</t>
        </is>
      </c>
      <c r="E434" t="inlineStr">
        <is>
          <t>false</t>
        </is>
      </c>
      <c r="G434" t="n">
        <v>0</v>
      </c>
      <c r="I434">
        <f>Sparta!AE50</f>
        <v/>
      </c>
      <c r="K434">
        <f>Sparta!AF50</f>
        <v/>
      </c>
      <c r="M434" t="n">
        <v>20</v>
      </c>
      <c r="AV434" t="inlineStr">
        <is>
          <t>Default</t>
        </is>
      </c>
      <c r="AW434" t="inlineStr">
        <is>
          <t>Default</t>
        </is>
      </c>
    </row>
    <row r="435" hidden="1">
      <c r="A435" t="n">
        <v>138</v>
      </c>
      <c r="B435" t="inlineStr">
        <is>
          <t>SPARTA Dynamic Mod Growth OEF</t>
        </is>
      </c>
      <c r="C435" t="inlineStr">
        <is>
          <t>1</t>
        </is>
      </c>
      <c r="D435" t="inlineStr">
        <is>
          <t>false</t>
        </is>
      </c>
      <c r="E435" t="inlineStr">
        <is>
          <t>false</t>
        </is>
      </c>
      <c r="G435" t="n">
        <v>0</v>
      </c>
      <c r="I435">
        <f>Sparta!AE51</f>
        <v/>
      </c>
      <c r="K435">
        <f>Sparta!AF51</f>
        <v/>
      </c>
      <c r="M435" t="n">
        <v>20</v>
      </c>
      <c r="AV435" t="inlineStr">
        <is>
          <t>Default</t>
        </is>
      </c>
      <c r="AW435" t="inlineStr">
        <is>
          <t>Default</t>
        </is>
      </c>
    </row>
    <row r="436" hidden="1">
      <c r="A436" t="n">
        <v>138</v>
      </c>
      <c r="B436" t="inlineStr">
        <is>
          <t>SPARTA Dynamic Mod Growth OEF</t>
        </is>
      </c>
      <c r="C436" t="inlineStr">
        <is>
          <t>1</t>
        </is>
      </c>
      <c r="D436" t="inlineStr">
        <is>
          <t>false</t>
        </is>
      </c>
      <c r="E436" t="inlineStr">
        <is>
          <t>false</t>
        </is>
      </c>
      <c r="G436" t="n">
        <v>0</v>
      </c>
      <c r="I436">
        <f>Sparta!AE52</f>
        <v/>
      </c>
      <c r="K436">
        <f>Sparta!AF52</f>
        <v/>
      </c>
      <c r="M436" t="n">
        <v>20</v>
      </c>
      <c r="AV436" t="inlineStr">
        <is>
          <t>Default</t>
        </is>
      </c>
      <c r="AW436" t="inlineStr">
        <is>
          <t>Default</t>
        </is>
      </c>
    </row>
    <row r="437" hidden="1">
      <c r="A437" t="n">
        <v>138</v>
      </c>
      <c r="B437" t="inlineStr">
        <is>
          <t>SPARTA Dynamic Mod Growth OEF</t>
        </is>
      </c>
      <c r="C437" t="inlineStr">
        <is>
          <t>1</t>
        </is>
      </c>
      <c r="D437" t="inlineStr">
        <is>
          <t>false</t>
        </is>
      </c>
      <c r="E437" t="inlineStr">
        <is>
          <t>false</t>
        </is>
      </c>
      <c r="G437" t="n">
        <v>0</v>
      </c>
      <c r="I437">
        <f>Sparta!AE53</f>
        <v/>
      </c>
      <c r="K437">
        <f>Sparta!AF53</f>
        <v/>
      </c>
      <c r="M437" t="n">
        <v>20</v>
      </c>
      <c r="AV437" t="inlineStr">
        <is>
          <t>Default</t>
        </is>
      </c>
      <c r="AW437" t="inlineStr">
        <is>
          <t>Default</t>
        </is>
      </c>
    </row>
    <row r="438" hidden="1">
      <c r="A438" t="n">
        <v>138</v>
      </c>
      <c r="B438" t="inlineStr">
        <is>
          <t>SPARTA Dynamic Mod Growth OEF</t>
        </is>
      </c>
      <c r="C438" t="inlineStr">
        <is>
          <t>1</t>
        </is>
      </c>
      <c r="D438" t="inlineStr">
        <is>
          <t>false</t>
        </is>
      </c>
      <c r="E438" t="inlineStr">
        <is>
          <t>false</t>
        </is>
      </c>
      <c r="G438" t="n">
        <v>0</v>
      </c>
      <c r="I438">
        <f>Sparta!AE54</f>
        <v/>
      </c>
      <c r="K438">
        <f>Sparta!AF54</f>
        <v/>
      </c>
      <c r="M438" t="n">
        <v>20</v>
      </c>
      <c r="AV438" t="inlineStr">
        <is>
          <t>Default</t>
        </is>
      </c>
      <c r="AW438" t="inlineStr">
        <is>
          <t>Default</t>
        </is>
      </c>
    </row>
    <row r="439" hidden="1">
      <c r="A439" t="n">
        <v>138</v>
      </c>
      <c r="B439" t="inlineStr">
        <is>
          <t>SPARTA Dynamic Mod Growth OEF</t>
        </is>
      </c>
      <c r="C439" t="inlineStr">
        <is>
          <t>1</t>
        </is>
      </c>
      <c r="D439" t="inlineStr">
        <is>
          <t>false</t>
        </is>
      </c>
      <c r="E439" t="inlineStr">
        <is>
          <t>false</t>
        </is>
      </c>
      <c r="G439" t="n">
        <v>0</v>
      </c>
      <c r="I439">
        <f>Sparta!AE55</f>
        <v/>
      </c>
      <c r="K439">
        <f>Sparta!AF55</f>
        <v/>
      </c>
      <c r="M439" t="n">
        <v>20</v>
      </c>
      <c r="AV439" t="inlineStr">
        <is>
          <t>Default</t>
        </is>
      </c>
      <c r="AW439" t="inlineStr">
        <is>
          <t>Default</t>
        </is>
      </c>
    </row>
    <row r="440" hidden="1">
      <c r="A440" t="n">
        <v>138</v>
      </c>
      <c r="B440" t="inlineStr">
        <is>
          <t>SPARTA Dynamic Mod Growth OEF</t>
        </is>
      </c>
      <c r="C440" t="inlineStr">
        <is>
          <t>1</t>
        </is>
      </c>
      <c r="D440" t="inlineStr">
        <is>
          <t>false</t>
        </is>
      </c>
      <c r="E440" t="inlineStr">
        <is>
          <t>false</t>
        </is>
      </c>
      <c r="G440" t="n">
        <v>0</v>
      </c>
      <c r="I440">
        <f>Sparta!AE56</f>
        <v/>
      </c>
      <c r="K440">
        <f>Sparta!AF56</f>
        <v/>
      </c>
      <c r="M440" t="n">
        <v>20</v>
      </c>
      <c r="AV440" t="inlineStr">
        <is>
          <t>Default</t>
        </is>
      </c>
      <c r="AW440" t="inlineStr">
        <is>
          <t>Default</t>
        </is>
      </c>
    </row>
    <row r="441" hidden="1">
      <c r="A441" t="n">
        <v>138</v>
      </c>
      <c r="B441" t="inlineStr">
        <is>
          <t>SPARTA Dynamic Mod Growth OEF</t>
        </is>
      </c>
      <c r="C441" t="inlineStr">
        <is>
          <t>1</t>
        </is>
      </c>
      <c r="D441" t="inlineStr">
        <is>
          <t>false</t>
        </is>
      </c>
      <c r="E441" t="inlineStr">
        <is>
          <t>false</t>
        </is>
      </c>
      <c r="G441" t="n">
        <v>0</v>
      </c>
      <c r="I441">
        <f>Sparta!AE57</f>
        <v/>
      </c>
      <c r="K441">
        <f>Sparta!AF57</f>
        <v/>
      </c>
      <c r="M441" t="n">
        <v>20</v>
      </c>
      <c r="AV441" t="inlineStr">
        <is>
          <t>Default</t>
        </is>
      </c>
      <c r="AW441" t="inlineStr">
        <is>
          <t>Default</t>
        </is>
      </c>
    </row>
    <row r="442" hidden="1">
      <c r="A442" t="n">
        <v>138</v>
      </c>
      <c r="B442" t="inlineStr">
        <is>
          <t>SPARTA Dynamic Mod Growth OEF</t>
        </is>
      </c>
      <c r="C442" t="inlineStr">
        <is>
          <t>1</t>
        </is>
      </c>
      <c r="D442" t="inlineStr">
        <is>
          <t>false</t>
        </is>
      </c>
      <c r="E442" t="inlineStr">
        <is>
          <t>false</t>
        </is>
      </c>
      <c r="G442" t="n">
        <v>0</v>
      </c>
      <c r="I442">
        <f>Sparta!AE58</f>
        <v/>
      </c>
      <c r="K442">
        <f>Sparta!AF58</f>
        <v/>
      </c>
      <c r="M442" t="n">
        <v>20</v>
      </c>
      <c r="AV442" t="inlineStr">
        <is>
          <t>Default</t>
        </is>
      </c>
      <c r="AW442" t="inlineStr">
        <is>
          <t>Default</t>
        </is>
      </c>
    </row>
    <row r="443" hidden="1">
      <c r="A443" t="n">
        <v>138</v>
      </c>
      <c r="B443" t="inlineStr">
        <is>
          <t>SPARTA Dynamic Mod Growth OEF</t>
        </is>
      </c>
      <c r="C443" t="inlineStr">
        <is>
          <t>1</t>
        </is>
      </c>
      <c r="D443" t="inlineStr">
        <is>
          <t>false</t>
        </is>
      </c>
      <c r="E443" t="inlineStr">
        <is>
          <t>false</t>
        </is>
      </c>
      <c r="G443" t="n">
        <v>0</v>
      </c>
      <c r="I443">
        <f>Sparta!AE59</f>
        <v/>
      </c>
      <c r="K443">
        <f>Sparta!AF59</f>
        <v/>
      </c>
      <c r="M443" t="n">
        <v>20</v>
      </c>
      <c r="AV443" t="inlineStr">
        <is>
          <t>Default</t>
        </is>
      </c>
      <c r="AW443" t="inlineStr">
        <is>
          <t>Default</t>
        </is>
      </c>
    </row>
    <row r="444" hidden="1">
      <c r="A444" t="n">
        <v>138</v>
      </c>
      <c r="B444" t="inlineStr">
        <is>
          <t>SPARTA Dynamic Mod Growth OEF</t>
        </is>
      </c>
      <c r="C444" t="inlineStr">
        <is>
          <t>1</t>
        </is>
      </c>
      <c r="D444" t="inlineStr">
        <is>
          <t>false</t>
        </is>
      </c>
      <c r="E444" t="inlineStr">
        <is>
          <t>false</t>
        </is>
      </c>
      <c r="G444" t="n">
        <v>0</v>
      </c>
      <c r="I444">
        <f>Sparta!AE60</f>
        <v/>
      </c>
      <c r="K444">
        <f>Sparta!AF60</f>
        <v/>
      </c>
      <c r="M444" t="n">
        <v>20</v>
      </c>
      <c r="AV444" t="inlineStr">
        <is>
          <t>Default</t>
        </is>
      </c>
      <c r="AW444" t="inlineStr">
        <is>
          <t>Default</t>
        </is>
      </c>
    </row>
    <row r="445" hidden="1">
      <c r="A445" t="n">
        <v>138</v>
      </c>
      <c r="B445" t="inlineStr">
        <is>
          <t>SPARTA Dynamic Mod Growth OEF</t>
        </is>
      </c>
      <c r="C445" t="inlineStr">
        <is>
          <t>1</t>
        </is>
      </c>
      <c r="D445" t="inlineStr">
        <is>
          <t>false</t>
        </is>
      </c>
      <c r="E445" t="inlineStr">
        <is>
          <t>false</t>
        </is>
      </c>
      <c r="G445" t="n">
        <v>0</v>
      </c>
      <c r="I445">
        <f>Sparta!AE61</f>
        <v/>
      </c>
      <c r="K445">
        <f>Sparta!AF61</f>
        <v/>
      </c>
      <c r="M445" t="n">
        <v>20</v>
      </c>
      <c r="AV445" t="inlineStr">
        <is>
          <t>Default</t>
        </is>
      </c>
      <c r="AW445" t="inlineStr">
        <is>
          <t>Default</t>
        </is>
      </c>
    </row>
    <row r="446" hidden="1">
      <c r="A446" t="n">
        <v>138</v>
      </c>
      <c r="B446" t="inlineStr">
        <is>
          <t>SPARTA Dynamic Mod Growth OEF</t>
        </is>
      </c>
      <c r="C446" t="inlineStr">
        <is>
          <t>1</t>
        </is>
      </c>
      <c r="D446" t="inlineStr">
        <is>
          <t>false</t>
        </is>
      </c>
      <c r="E446" t="inlineStr">
        <is>
          <t>false</t>
        </is>
      </c>
      <c r="G446" t="n">
        <v>0</v>
      </c>
      <c r="I446">
        <f>Sparta!AE62</f>
        <v/>
      </c>
      <c r="K446">
        <f>Sparta!AF62</f>
        <v/>
      </c>
      <c r="M446" t="n">
        <v>20</v>
      </c>
      <c r="AV446" t="inlineStr">
        <is>
          <t>Default</t>
        </is>
      </c>
      <c r="AW446" t="inlineStr">
        <is>
          <t>Default</t>
        </is>
      </c>
    </row>
    <row r="447" hidden="1">
      <c r="A447" t="n">
        <v>138</v>
      </c>
      <c r="B447" t="inlineStr">
        <is>
          <t>SPARTA Dynamic Mod Growth OEF</t>
        </is>
      </c>
      <c r="C447" t="inlineStr">
        <is>
          <t>1</t>
        </is>
      </c>
      <c r="D447" t="inlineStr">
        <is>
          <t>false</t>
        </is>
      </c>
      <c r="E447" t="inlineStr">
        <is>
          <t>false</t>
        </is>
      </c>
      <c r="G447" t="n">
        <v>0</v>
      </c>
      <c r="I447">
        <f>Sparta!AE63</f>
        <v/>
      </c>
      <c r="K447">
        <f>Sparta!AF63</f>
        <v/>
      </c>
      <c r="M447" t="n">
        <v>20</v>
      </c>
      <c r="AV447" t="inlineStr">
        <is>
          <t>Default</t>
        </is>
      </c>
      <c r="AW447" t="inlineStr">
        <is>
          <t>Default</t>
        </is>
      </c>
    </row>
    <row r="448" hidden="1">
      <c r="A448" t="n">
        <v>138</v>
      </c>
      <c r="B448" t="inlineStr">
        <is>
          <t>SPARTA Dynamic Mod Growth OEF</t>
        </is>
      </c>
      <c r="C448" t="inlineStr">
        <is>
          <t>1</t>
        </is>
      </c>
      <c r="D448" t="inlineStr">
        <is>
          <t>false</t>
        </is>
      </c>
      <c r="E448" t="inlineStr">
        <is>
          <t>false</t>
        </is>
      </c>
      <c r="G448" t="n">
        <v>0</v>
      </c>
      <c r="I448">
        <f>Sparta!AE64</f>
        <v/>
      </c>
      <c r="K448">
        <f>Sparta!AF64</f>
        <v/>
      </c>
      <c r="M448" t="n">
        <v>20</v>
      </c>
      <c r="AV448" t="inlineStr">
        <is>
          <t>Default</t>
        </is>
      </c>
      <c r="AW448" t="inlineStr">
        <is>
          <t>Default</t>
        </is>
      </c>
    </row>
    <row r="449" hidden="1">
      <c r="A449" t="n">
        <v>138</v>
      </c>
      <c r="B449" t="inlineStr">
        <is>
          <t>SPARTA Dynamic Mod Growth OEF</t>
        </is>
      </c>
      <c r="C449" t="inlineStr">
        <is>
          <t>1</t>
        </is>
      </c>
      <c r="D449" t="inlineStr">
        <is>
          <t>false</t>
        </is>
      </c>
      <c r="E449" t="inlineStr">
        <is>
          <t>false</t>
        </is>
      </c>
      <c r="G449" t="n">
        <v>0</v>
      </c>
      <c r="I449">
        <f>Sparta!AE65</f>
        <v/>
      </c>
      <c r="K449">
        <f>Sparta!AF65</f>
        <v/>
      </c>
      <c r="M449" t="n">
        <v>20</v>
      </c>
      <c r="AV449" t="inlineStr">
        <is>
          <t>Default</t>
        </is>
      </c>
      <c r="AW449" t="inlineStr">
        <is>
          <t>Default</t>
        </is>
      </c>
    </row>
    <row r="450" hidden="1">
      <c r="A450" t="n">
        <v>138</v>
      </c>
      <c r="B450" t="inlineStr">
        <is>
          <t>SPARTA Dynamic Mod Growth OEF</t>
        </is>
      </c>
      <c r="C450" t="inlineStr">
        <is>
          <t>1</t>
        </is>
      </c>
      <c r="D450" t="inlineStr">
        <is>
          <t>false</t>
        </is>
      </c>
      <c r="E450" t="inlineStr">
        <is>
          <t>false</t>
        </is>
      </c>
      <c r="G450" t="n">
        <v>0</v>
      </c>
      <c r="I450">
        <f>Sparta!AE66</f>
        <v/>
      </c>
      <c r="K450">
        <f>Sparta!AF66</f>
        <v/>
      </c>
      <c r="M450" t="n">
        <v>20</v>
      </c>
      <c r="AV450" t="inlineStr">
        <is>
          <t>Default</t>
        </is>
      </c>
      <c r="AW450" t="inlineStr">
        <is>
          <t>Default</t>
        </is>
      </c>
    </row>
    <row r="451" hidden="1">
      <c r="A451" t="n">
        <v>138</v>
      </c>
      <c r="B451" t="inlineStr">
        <is>
          <t>SPARTA Dynamic Mod Growth OEF</t>
        </is>
      </c>
      <c r="C451" t="inlineStr">
        <is>
          <t>1</t>
        </is>
      </c>
      <c r="D451" t="inlineStr">
        <is>
          <t>false</t>
        </is>
      </c>
      <c r="E451" t="inlineStr">
        <is>
          <t>false</t>
        </is>
      </c>
      <c r="G451" t="n">
        <v>0</v>
      </c>
      <c r="I451">
        <f>Sparta!AE67</f>
        <v/>
      </c>
      <c r="K451">
        <f>Sparta!AF67</f>
        <v/>
      </c>
      <c r="M451" t="n">
        <v>20</v>
      </c>
      <c r="AV451" t="inlineStr">
        <is>
          <t>Default</t>
        </is>
      </c>
      <c r="AW451" t="inlineStr">
        <is>
          <t>Default</t>
        </is>
      </c>
    </row>
    <row r="452" hidden="1">
      <c r="A452" t="n">
        <v>138</v>
      </c>
      <c r="B452" t="inlineStr">
        <is>
          <t>SPARTA Dynamic Mod Growth OEF</t>
        </is>
      </c>
      <c r="C452" t="inlineStr">
        <is>
          <t>1</t>
        </is>
      </c>
      <c r="D452" t="inlineStr">
        <is>
          <t>false</t>
        </is>
      </c>
      <c r="E452" t="inlineStr">
        <is>
          <t>false</t>
        </is>
      </c>
      <c r="G452" t="n">
        <v>0</v>
      </c>
      <c r="I452">
        <f>Sparta!AE68</f>
        <v/>
      </c>
      <c r="K452">
        <f>Sparta!AF68</f>
        <v/>
      </c>
      <c r="M452" t="n">
        <v>20</v>
      </c>
      <c r="AV452" t="inlineStr">
        <is>
          <t>Default</t>
        </is>
      </c>
      <c r="AW452" t="inlineStr">
        <is>
          <t>Default</t>
        </is>
      </c>
    </row>
    <row r="453" hidden="1">
      <c r="A453" t="n">
        <v>138</v>
      </c>
      <c r="B453" t="inlineStr">
        <is>
          <t>SPARTA Dynamic Mod Growth OEF</t>
        </is>
      </c>
      <c r="C453" t="inlineStr">
        <is>
          <t>1</t>
        </is>
      </c>
      <c r="D453" t="inlineStr">
        <is>
          <t>false</t>
        </is>
      </c>
      <c r="E453" t="inlineStr">
        <is>
          <t>false</t>
        </is>
      </c>
      <c r="G453" t="n">
        <v>0</v>
      </c>
      <c r="I453">
        <f>Sparta!AE69</f>
        <v/>
      </c>
      <c r="K453">
        <f>Sparta!AF69</f>
        <v/>
      </c>
      <c r="M453" t="n">
        <v>20</v>
      </c>
      <c r="AV453" t="inlineStr">
        <is>
          <t>Default</t>
        </is>
      </c>
      <c r="AW453" t="inlineStr">
        <is>
          <t>Default</t>
        </is>
      </c>
    </row>
    <row r="454" hidden="1">
      <c r="A454" t="n">
        <v>138</v>
      </c>
      <c r="B454" t="inlineStr">
        <is>
          <t>SPARTA Dynamic Mod Growth OEF</t>
        </is>
      </c>
      <c r="C454" t="inlineStr">
        <is>
          <t>1</t>
        </is>
      </c>
      <c r="D454" t="inlineStr">
        <is>
          <t>false</t>
        </is>
      </c>
      <c r="E454" t="inlineStr">
        <is>
          <t>false</t>
        </is>
      </c>
      <c r="G454" t="n">
        <v>0</v>
      </c>
      <c r="I454">
        <f>Sparta!AE70</f>
        <v/>
      </c>
      <c r="K454">
        <f>Sparta!AF70</f>
        <v/>
      </c>
      <c r="M454" t="n">
        <v>20</v>
      </c>
      <c r="AV454" t="inlineStr">
        <is>
          <t>Default</t>
        </is>
      </c>
      <c r="AW454" t="inlineStr">
        <is>
          <t>Default</t>
        </is>
      </c>
    </row>
    <row r="455" hidden="1">
      <c r="A455" t="n">
        <v>138</v>
      </c>
      <c r="B455" t="inlineStr">
        <is>
          <t>SPARTA Dynamic Mod Growth OEF</t>
        </is>
      </c>
      <c r="C455" t="inlineStr">
        <is>
          <t>1</t>
        </is>
      </c>
      <c r="D455" t="inlineStr">
        <is>
          <t>false</t>
        </is>
      </c>
      <c r="E455" t="inlineStr">
        <is>
          <t>false</t>
        </is>
      </c>
      <c r="G455" t="n">
        <v>0</v>
      </c>
      <c r="I455">
        <f>Sparta!AE71</f>
        <v/>
      </c>
      <c r="K455">
        <f>Sparta!AF71</f>
        <v/>
      </c>
      <c r="M455" t="n">
        <v>20</v>
      </c>
      <c r="AV455" t="inlineStr">
        <is>
          <t>Default</t>
        </is>
      </c>
      <c r="AW455" t="inlineStr">
        <is>
          <t>Default</t>
        </is>
      </c>
    </row>
    <row r="456" hidden="1">
      <c r="A456" t="n">
        <v>138</v>
      </c>
      <c r="B456" t="inlineStr">
        <is>
          <t>SPARTA Dynamic Mod Growth OEF</t>
        </is>
      </c>
      <c r="C456" t="inlineStr">
        <is>
          <t>1</t>
        </is>
      </c>
      <c r="D456" t="inlineStr">
        <is>
          <t>false</t>
        </is>
      </c>
      <c r="E456" t="inlineStr">
        <is>
          <t>false</t>
        </is>
      </c>
      <c r="G456" t="n">
        <v>0</v>
      </c>
      <c r="I456">
        <f>Sparta!AE72</f>
        <v/>
      </c>
      <c r="K456">
        <f>Sparta!AF72</f>
        <v/>
      </c>
      <c r="M456" t="n">
        <v>20</v>
      </c>
      <c r="AV456" t="inlineStr">
        <is>
          <t>Default</t>
        </is>
      </c>
      <c r="AW456" t="inlineStr">
        <is>
          <t>Default</t>
        </is>
      </c>
    </row>
    <row r="457" hidden="1">
      <c r="A457" t="n">
        <v>138</v>
      </c>
      <c r="B457" t="inlineStr">
        <is>
          <t>SPARTA Dynamic Mod Growth OEF</t>
        </is>
      </c>
      <c r="C457" t="inlineStr">
        <is>
          <t>1</t>
        </is>
      </c>
      <c r="D457" t="inlineStr">
        <is>
          <t>false</t>
        </is>
      </c>
      <c r="E457" t="inlineStr">
        <is>
          <t>false</t>
        </is>
      </c>
      <c r="G457" t="n">
        <v>0</v>
      </c>
      <c r="I457">
        <f>Sparta!AE73</f>
        <v/>
      </c>
      <c r="K457">
        <f>Sparta!AF73</f>
        <v/>
      </c>
      <c r="M457" t="n">
        <v>20</v>
      </c>
      <c r="AV457" t="inlineStr">
        <is>
          <t>Default</t>
        </is>
      </c>
      <c r="AW457" t="inlineStr">
        <is>
          <t>Default</t>
        </is>
      </c>
    </row>
    <row r="458" hidden="1">
      <c r="A458" t="n">
        <v>138</v>
      </c>
      <c r="B458" t="inlineStr">
        <is>
          <t>SPARTA Dynamic Mod Growth OEF</t>
        </is>
      </c>
      <c r="C458" t="inlineStr">
        <is>
          <t>1</t>
        </is>
      </c>
      <c r="D458" t="inlineStr">
        <is>
          <t>false</t>
        </is>
      </c>
      <c r="E458" t="inlineStr">
        <is>
          <t>false</t>
        </is>
      </c>
      <c r="G458" t="n">
        <v>0</v>
      </c>
      <c r="I458">
        <f>Sparta!AE74</f>
        <v/>
      </c>
      <c r="K458">
        <f>Sparta!AF74</f>
        <v/>
      </c>
      <c r="M458" t="n">
        <v>20</v>
      </c>
      <c r="AV458" t="inlineStr">
        <is>
          <t>Default</t>
        </is>
      </c>
      <c r="AW458" t="inlineStr">
        <is>
          <t>Default</t>
        </is>
      </c>
    </row>
    <row r="459" hidden="1">
      <c r="A459" t="n">
        <v>138</v>
      </c>
      <c r="B459" t="inlineStr">
        <is>
          <t>SPARTA Dynamic Mod Growth OEF</t>
        </is>
      </c>
      <c r="C459" t="inlineStr">
        <is>
          <t>1</t>
        </is>
      </c>
      <c r="D459" t="inlineStr">
        <is>
          <t>false</t>
        </is>
      </c>
      <c r="E459" t="inlineStr">
        <is>
          <t>false</t>
        </is>
      </c>
      <c r="G459" t="n">
        <v>0</v>
      </c>
      <c r="I459">
        <f>Sparta!AE75</f>
        <v/>
      </c>
      <c r="K459">
        <f>Sparta!AF75</f>
        <v/>
      </c>
      <c r="M459" t="n">
        <v>20</v>
      </c>
      <c r="AV459" t="inlineStr">
        <is>
          <t>Default</t>
        </is>
      </c>
      <c r="AW459" t="inlineStr">
        <is>
          <t>Default</t>
        </is>
      </c>
    </row>
    <row r="460" hidden="1">
      <c r="A460" t="n">
        <v>138</v>
      </c>
      <c r="B460" t="inlineStr">
        <is>
          <t>SPARTA Dynamic Mod Growth OEF</t>
        </is>
      </c>
      <c r="C460" t="inlineStr">
        <is>
          <t>1</t>
        </is>
      </c>
      <c r="D460" t="inlineStr">
        <is>
          <t>false</t>
        </is>
      </c>
      <c r="E460" t="inlineStr">
        <is>
          <t>false</t>
        </is>
      </c>
      <c r="G460" t="n">
        <v>0</v>
      </c>
      <c r="I460">
        <f>Sparta!AE76</f>
        <v/>
      </c>
      <c r="K460">
        <f>Sparta!AF76</f>
        <v/>
      </c>
      <c r="M460" t="n">
        <v>20</v>
      </c>
      <c r="AV460" t="inlineStr">
        <is>
          <t>Default</t>
        </is>
      </c>
      <c r="AW460" t="inlineStr">
        <is>
          <t>Default</t>
        </is>
      </c>
    </row>
    <row r="461" hidden="1">
      <c r="A461" t="n">
        <v>138</v>
      </c>
      <c r="B461" t="inlineStr">
        <is>
          <t>SPARTA Dynamic Mod Growth OEF</t>
        </is>
      </c>
      <c r="C461" t="inlineStr">
        <is>
          <t>1</t>
        </is>
      </c>
      <c r="D461" t="inlineStr">
        <is>
          <t>false</t>
        </is>
      </c>
      <c r="E461" t="inlineStr">
        <is>
          <t>false</t>
        </is>
      </c>
      <c r="G461" t="n">
        <v>0</v>
      </c>
      <c r="I461">
        <f>Sparta!AE77</f>
        <v/>
      </c>
      <c r="K461">
        <f>Sparta!AF77</f>
        <v/>
      </c>
      <c r="M461" t="n">
        <v>20</v>
      </c>
      <c r="AV461" t="inlineStr">
        <is>
          <t>Default</t>
        </is>
      </c>
      <c r="AW461" t="inlineStr">
        <is>
          <t>Default</t>
        </is>
      </c>
    </row>
    <row r="462" hidden="1">
      <c r="A462" t="n">
        <v>138</v>
      </c>
      <c r="B462" t="inlineStr">
        <is>
          <t>SPARTA Dynamic Mod Growth OEF</t>
        </is>
      </c>
      <c r="C462" t="inlineStr">
        <is>
          <t>1</t>
        </is>
      </c>
      <c r="D462" t="inlineStr">
        <is>
          <t>false</t>
        </is>
      </c>
      <c r="E462" t="inlineStr">
        <is>
          <t>false</t>
        </is>
      </c>
      <c r="G462" t="n">
        <v>0</v>
      </c>
      <c r="I462">
        <f>Sparta!AE78</f>
        <v/>
      </c>
      <c r="K462">
        <f>Sparta!AF78</f>
        <v/>
      </c>
      <c r="M462" t="n">
        <v>20</v>
      </c>
      <c r="AV462" t="inlineStr">
        <is>
          <t>Default</t>
        </is>
      </c>
      <c r="AW462" t="inlineStr">
        <is>
          <t>Default</t>
        </is>
      </c>
    </row>
    <row r="463" hidden="1">
      <c r="A463" t="n">
        <v>138</v>
      </c>
      <c r="B463" t="inlineStr">
        <is>
          <t>SPARTA Dynamic Mod Growth OEF</t>
        </is>
      </c>
      <c r="C463" t="inlineStr">
        <is>
          <t>1</t>
        </is>
      </c>
      <c r="D463" t="inlineStr">
        <is>
          <t>false</t>
        </is>
      </c>
      <c r="E463" t="inlineStr">
        <is>
          <t>false</t>
        </is>
      </c>
      <c r="G463" t="n">
        <v>0</v>
      </c>
      <c r="I463">
        <f>Sparta!AE79</f>
        <v/>
      </c>
      <c r="K463">
        <f>Sparta!AF79</f>
        <v/>
      </c>
      <c r="M463" t="n">
        <v>20</v>
      </c>
      <c r="AV463" t="inlineStr">
        <is>
          <t>Default</t>
        </is>
      </c>
      <c r="AW463" t="inlineStr">
        <is>
          <t>Default</t>
        </is>
      </c>
    </row>
    <row r="464" hidden="1">
      <c r="A464" t="n">
        <v>138</v>
      </c>
      <c r="B464" t="inlineStr">
        <is>
          <t>SPARTA Dynamic Mod Growth OEF</t>
        </is>
      </c>
      <c r="C464" t="inlineStr">
        <is>
          <t>1</t>
        </is>
      </c>
      <c r="D464" t="inlineStr">
        <is>
          <t>false</t>
        </is>
      </c>
      <c r="E464" t="inlineStr">
        <is>
          <t>false</t>
        </is>
      </c>
      <c r="G464" t="n">
        <v>0</v>
      </c>
      <c r="I464">
        <f>Sparta!AE80</f>
        <v/>
      </c>
      <c r="K464">
        <f>Sparta!AF80</f>
        <v/>
      </c>
      <c r="M464" t="n">
        <v>20</v>
      </c>
      <c r="AV464" t="inlineStr">
        <is>
          <t>Default</t>
        </is>
      </c>
      <c r="AW464" t="inlineStr">
        <is>
          <t>Default</t>
        </is>
      </c>
    </row>
    <row r="465" hidden="1">
      <c r="A465" t="n">
        <v>138</v>
      </c>
      <c r="B465" t="inlineStr">
        <is>
          <t>SPARTA Dynamic Mod Growth OEF</t>
        </is>
      </c>
      <c r="C465" t="inlineStr">
        <is>
          <t>1</t>
        </is>
      </c>
      <c r="D465" t="inlineStr">
        <is>
          <t>false</t>
        </is>
      </c>
      <c r="E465" t="inlineStr">
        <is>
          <t>false</t>
        </is>
      </c>
      <c r="G465" t="n">
        <v>0</v>
      </c>
      <c r="I465">
        <f>Sparta!AE81</f>
        <v/>
      </c>
      <c r="K465">
        <f>Sparta!AF81</f>
        <v/>
      </c>
      <c r="M465" t="n">
        <v>20</v>
      </c>
      <c r="AV465" t="inlineStr">
        <is>
          <t>Default</t>
        </is>
      </c>
      <c r="AW465" t="inlineStr">
        <is>
          <t>Default</t>
        </is>
      </c>
    </row>
    <row r="466" hidden="1">
      <c r="A466" t="n">
        <v>138</v>
      </c>
      <c r="B466" t="inlineStr">
        <is>
          <t>SPARTA Dynamic Mod Growth OEF</t>
        </is>
      </c>
      <c r="C466" t="inlineStr">
        <is>
          <t>1</t>
        </is>
      </c>
      <c r="D466" t="inlineStr">
        <is>
          <t>false</t>
        </is>
      </c>
      <c r="E466" t="inlineStr">
        <is>
          <t>false</t>
        </is>
      </c>
      <c r="G466" t="n">
        <v>0</v>
      </c>
      <c r="I466">
        <f>Sparta!AE82</f>
        <v/>
      </c>
      <c r="K466">
        <f>Sparta!AF82</f>
        <v/>
      </c>
      <c r="M466" t="n">
        <v>20</v>
      </c>
      <c r="AV466" t="inlineStr">
        <is>
          <t>Default</t>
        </is>
      </c>
      <c r="AW466" t="inlineStr">
        <is>
          <t>Default</t>
        </is>
      </c>
    </row>
    <row r="467" hidden="1">
      <c r="A467" t="n">
        <v>138</v>
      </c>
      <c r="B467" t="inlineStr">
        <is>
          <t>SPARTA Dynamic Mod Growth OEF</t>
        </is>
      </c>
      <c r="C467" t="inlineStr">
        <is>
          <t>1</t>
        </is>
      </c>
      <c r="D467" t="inlineStr">
        <is>
          <t>false</t>
        </is>
      </c>
      <c r="E467" t="inlineStr">
        <is>
          <t>false</t>
        </is>
      </c>
      <c r="G467" t="n">
        <v>0</v>
      </c>
      <c r="I467">
        <f>Sparta!AE83</f>
        <v/>
      </c>
      <c r="K467">
        <f>Sparta!AF83</f>
        <v/>
      </c>
      <c r="M467" t="n">
        <v>20</v>
      </c>
      <c r="AV467" t="inlineStr">
        <is>
          <t>Default</t>
        </is>
      </c>
      <c r="AW467" t="inlineStr">
        <is>
          <t>Default</t>
        </is>
      </c>
    </row>
    <row r="468" hidden="1">
      <c r="A468" t="n">
        <v>138</v>
      </c>
      <c r="B468" t="inlineStr">
        <is>
          <t>SPARTA Dynamic Mod Growth OEF</t>
        </is>
      </c>
      <c r="C468" t="inlineStr">
        <is>
          <t>1</t>
        </is>
      </c>
      <c r="D468" t="inlineStr">
        <is>
          <t>false</t>
        </is>
      </c>
      <c r="E468" t="inlineStr">
        <is>
          <t>false</t>
        </is>
      </c>
      <c r="G468" t="n">
        <v>0</v>
      </c>
      <c r="I468">
        <f>Sparta!AE84</f>
        <v/>
      </c>
      <c r="K468">
        <f>Sparta!AF84</f>
        <v/>
      </c>
      <c r="M468" t="n">
        <v>20</v>
      </c>
      <c r="AV468" t="inlineStr">
        <is>
          <t>Default</t>
        </is>
      </c>
      <c r="AW468" t="inlineStr">
        <is>
          <t>Default</t>
        </is>
      </c>
    </row>
    <row r="469" hidden="1">
      <c r="A469" t="n">
        <v>138</v>
      </c>
      <c r="B469" t="inlineStr">
        <is>
          <t>SPARTA Dynamic Mod Growth OEF</t>
        </is>
      </c>
      <c r="C469" t="inlineStr">
        <is>
          <t>1</t>
        </is>
      </c>
      <c r="D469" t="inlineStr">
        <is>
          <t>false</t>
        </is>
      </c>
      <c r="E469" t="inlineStr">
        <is>
          <t>false</t>
        </is>
      </c>
      <c r="G469" t="n">
        <v>0</v>
      </c>
      <c r="I469">
        <f>Sparta!AE85</f>
        <v/>
      </c>
      <c r="K469">
        <f>Sparta!AF85</f>
        <v/>
      </c>
      <c r="M469" t="n">
        <v>20</v>
      </c>
      <c r="AV469" t="inlineStr">
        <is>
          <t>Default</t>
        </is>
      </c>
      <c r="AW469" t="inlineStr">
        <is>
          <t>Default</t>
        </is>
      </c>
    </row>
    <row r="470" hidden="1">
      <c r="A470" t="n">
        <v>138</v>
      </c>
      <c r="B470" t="inlineStr">
        <is>
          <t>SPARTA Dynamic Mod Growth OEF</t>
        </is>
      </c>
      <c r="C470" t="inlineStr">
        <is>
          <t>1</t>
        </is>
      </c>
      <c r="D470" t="inlineStr">
        <is>
          <t>false</t>
        </is>
      </c>
      <c r="E470" t="inlineStr">
        <is>
          <t>false</t>
        </is>
      </c>
      <c r="G470" t="n">
        <v>0</v>
      </c>
      <c r="I470">
        <f>Sparta!AE86</f>
        <v/>
      </c>
      <c r="K470">
        <f>Sparta!AF86</f>
        <v/>
      </c>
      <c r="M470" t="n">
        <v>20</v>
      </c>
      <c r="AV470" t="inlineStr">
        <is>
          <t>Default</t>
        </is>
      </c>
      <c r="AW470" t="inlineStr">
        <is>
          <t>Default</t>
        </is>
      </c>
    </row>
    <row r="471" hidden="1">
      <c r="A471" t="n">
        <v>138</v>
      </c>
      <c r="B471" t="inlineStr">
        <is>
          <t>SPARTA Dynamic Mod Growth OEF</t>
        </is>
      </c>
      <c r="C471" t="inlineStr">
        <is>
          <t>1</t>
        </is>
      </c>
      <c r="D471" t="inlineStr">
        <is>
          <t>false</t>
        </is>
      </c>
      <c r="E471" t="inlineStr">
        <is>
          <t>false</t>
        </is>
      </c>
      <c r="G471" t="n">
        <v>0</v>
      </c>
      <c r="I471">
        <f>Sparta!AE87</f>
        <v/>
      </c>
      <c r="K471">
        <f>Sparta!AF87</f>
        <v/>
      </c>
      <c r="M471" t="n">
        <v>20</v>
      </c>
      <c r="AV471" t="inlineStr">
        <is>
          <t>Default</t>
        </is>
      </c>
      <c r="AW471" t="inlineStr">
        <is>
          <t>Default</t>
        </is>
      </c>
    </row>
    <row r="472" hidden="1">
      <c r="A472" t="n">
        <v>138</v>
      </c>
      <c r="B472" t="inlineStr">
        <is>
          <t>SPARTA Dynamic Mod Growth OEF</t>
        </is>
      </c>
      <c r="C472" t="inlineStr">
        <is>
          <t>1</t>
        </is>
      </c>
      <c r="D472" t="inlineStr">
        <is>
          <t>false</t>
        </is>
      </c>
      <c r="E472" t="inlineStr">
        <is>
          <t>false</t>
        </is>
      </c>
      <c r="G472" t="n">
        <v>0</v>
      </c>
      <c r="I472">
        <f>Sparta!AE88</f>
        <v/>
      </c>
      <c r="K472">
        <f>Sparta!AF88</f>
        <v/>
      </c>
      <c r="M472" t="n">
        <v>20</v>
      </c>
      <c r="AV472" t="inlineStr">
        <is>
          <t>Default</t>
        </is>
      </c>
      <c r="AW472" t="inlineStr">
        <is>
          <t>Default</t>
        </is>
      </c>
    </row>
    <row r="473" hidden="1">
      <c r="A473" t="n">
        <v>138</v>
      </c>
      <c r="B473" t="inlineStr">
        <is>
          <t>SPARTA Dynamic Mod Growth OEF</t>
        </is>
      </c>
      <c r="C473" t="inlineStr">
        <is>
          <t>1</t>
        </is>
      </c>
      <c r="D473" t="inlineStr">
        <is>
          <t>false</t>
        </is>
      </c>
      <c r="E473" t="inlineStr">
        <is>
          <t>false</t>
        </is>
      </c>
      <c r="G473" t="n">
        <v>0</v>
      </c>
      <c r="I473">
        <f>Sparta!AE89</f>
        <v/>
      </c>
      <c r="K473">
        <f>Sparta!AF89</f>
        <v/>
      </c>
      <c r="M473" t="n">
        <v>20</v>
      </c>
      <c r="AV473" t="inlineStr">
        <is>
          <t>Default</t>
        </is>
      </c>
      <c r="AW473" t="inlineStr">
        <is>
          <t>Default</t>
        </is>
      </c>
    </row>
    <row r="474" hidden="1">
      <c r="A474" t="n">
        <v>138</v>
      </c>
      <c r="B474" t="inlineStr">
        <is>
          <t>SPARTA Dynamic Mod Growth OEF</t>
        </is>
      </c>
      <c r="C474" t="inlineStr">
        <is>
          <t>1</t>
        </is>
      </c>
      <c r="D474" t="inlineStr">
        <is>
          <t>false</t>
        </is>
      </c>
      <c r="E474" t="inlineStr">
        <is>
          <t>false</t>
        </is>
      </c>
      <c r="G474" t="n">
        <v>0</v>
      </c>
      <c r="I474">
        <f>Sparta!AE90</f>
        <v/>
      </c>
      <c r="K474">
        <f>Sparta!AF90</f>
        <v/>
      </c>
      <c r="M474" t="n">
        <v>20</v>
      </c>
      <c r="AV474" t="inlineStr">
        <is>
          <t>Default</t>
        </is>
      </c>
      <c r="AW474" t="inlineStr">
        <is>
          <t>Default</t>
        </is>
      </c>
    </row>
    <row r="475" hidden="1">
      <c r="A475" t="n">
        <v>138</v>
      </c>
      <c r="B475" t="inlineStr">
        <is>
          <t>SPARTA Dynamic Mod Growth OEF</t>
        </is>
      </c>
      <c r="C475" t="inlineStr">
        <is>
          <t>1</t>
        </is>
      </c>
      <c r="D475" t="inlineStr">
        <is>
          <t>false</t>
        </is>
      </c>
      <c r="E475" t="inlineStr">
        <is>
          <t>false</t>
        </is>
      </c>
      <c r="G475" t="n">
        <v>0</v>
      </c>
      <c r="I475">
        <f>Sparta!AE91</f>
        <v/>
      </c>
      <c r="K475">
        <f>Sparta!AF91</f>
        <v/>
      </c>
      <c r="M475" t="n">
        <v>20</v>
      </c>
      <c r="AV475" t="inlineStr">
        <is>
          <t>Default</t>
        </is>
      </c>
      <c r="AW475" t="inlineStr">
        <is>
          <t>Default</t>
        </is>
      </c>
    </row>
    <row r="476" hidden="1">
      <c r="A476" t="n">
        <v>138</v>
      </c>
      <c r="B476" t="inlineStr">
        <is>
          <t>SPARTA Dynamic Mod Growth OEF</t>
        </is>
      </c>
      <c r="C476" t="inlineStr">
        <is>
          <t>1</t>
        </is>
      </c>
      <c r="D476" t="inlineStr">
        <is>
          <t>false</t>
        </is>
      </c>
      <c r="E476" t="inlineStr">
        <is>
          <t>false</t>
        </is>
      </c>
      <c r="G476" t="n">
        <v>0</v>
      </c>
      <c r="I476">
        <f>Sparta!AE92</f>
        <v/>
      </c>
      <c r="K476">
        <f>Sparta!AF92</f>
        <v/>
      </c>
      <c r="M476" t="n">
        <v>20</v>
      </c>
      <c r="AV476" t="inlineStr">
        <is>
          <t>Default</t>
        </is>
      </c>
      <c r="AW476" t="inlineStr">
        <is>
          <t>Default</t>
        </is>
      </c>
    </row>
    <row r="477" hidden="1">
      <c r="A477" t="n">
        <v>138</v>
      </c>
      <c r="B477" t="inlineStr">
        <is>
          <t>SPARTA Dynamic Mod Growth OEF</t>
        </is>
      </c>
      <c r="C477" t="inlineStr">
        <is>
          <t>1</t>
        </is>
      </c>
      <c r="D477" t="inlineStr">
        <is>
          <t>false</t>
        </is>
      </c>
      <c r="E477" t="inlineStr">
        <is>
          <t>false</t>
        </is>
      </c>
      <c r="G477" t="n">
        <v>0</v>
      </c>
      <c r="I477">
        <f>Sparta!AE93</f>
        <v/>
      </c>
      <c r="K477">
        <f>Sparta!AF93</f>
        <v/>
      </c>
      <c r="M477" t="n">
        <v>20</v>
      </c>
      <c r="AV477" t="inlineStr">
        <is>
          <t>Default</t>
        </is>
      </c>
      <c r="AW477" t="inlineStr">
        <is>
          <t>Default</t>
        </is>
      </c>
    </row>
    <row r="478" hidden="1">
      <c r="A478" t="n">
        <v>138</v>
      </c>
      <c r="B478" t="inlineStr">
        <is>
          <t>SPARTA Dynamic Mod Growth OEF</t>
        </is>
      </c>
      <c r="C478" t="inlineStr">
        <is>
          <t>1</t>
        </is>
      </c>
      <c r="D478" t="inlineStr">
        <is>
          <t>false</t>
        </is>
      </c>
      <c r="E478" t="inlineStr">
        <is>
          <t>false</t>
        </is>
      </c>
      <c r="G478" t="n">
        <v>0</v>
      </c>
      <c r="I478">
        <f>Sparta!AE94</f>
        <v/>
      </c>
      <c r="K478">
        <f>Sparta!AF94</f>
        <v/>
      </c>
      <c r="M478" t="n">
        <v>20</v>
      </c>
      <c r="AV478" t="inlineStr">
        <is>
          <t>Default</t>
        </is>
      </c>
      <c r="AW478" t="inlineStr">
        <is>
          <t>Default</t>
        </is>
      </c>
    </row>
    <row r="479" hidden="1">
      <c r="A479" t="n">
        <v>138</v>
      </c>
      <c r="B479" t="inlineStr">
        <is>
          <t>SPARTA Dynamic Mod Growth OEF</t>
        </is>
      </c>
      <c r="C479" t="inlineStr">
        <is>
          <t>1</t>
        </is>
      </c>
      <c r="D479" t="inlineStr">
        <is>
          <t>false</t>
        </is>
      </c>
      <c r="E479" t="inlineStr">
        <is>
          <t>false</t>
        </is>
      </c>
      <c r="G479" t="n">
        <v>0</v>
      </c>
      <c r="I479">
        <f>Sparta!AE95</f>
        <v/>
      </c>
      <c r="K479">
        <f>Sparta!AF95</f>
        <v/>
      </c>
      <c r="M479" t="n">
        <v>20</v>
      </c>
      <c r="AV479" t="inlineStr">
        <is>
          <t>Default</t>
        </is>
      </c>
      <c r="AW479" t="inlineStr">
        <is>
          <t>Default</t>
        </is>
      </c>
    </row>
    <row r="480" hidden="1">
      <c r="A480" t="n">
        <v>138</v>
      </c>
      <c r="B480" t="inlineStr">
        <is>
          <t>SPARTA Dynamic Mod Growth OEF</t>
        </is>
      </c>
      <c r="C480" t="inlineStr">
        <is>
          <t>1</t>
        </is>
      </c>
      <c r="D480" t="inlineStr">
        <is>
          <t>false</t>
        </is>
      </c>
      <c r="E480" t="inlineStr">
        <is>
          <t>false</t>
        </is>
      </c>
      <c r="G480" t="n">
        <v>0</v>
      </c>
      <c r="I480">
        <f>Sparta!AE96</f>
        <v/>
      </c>
      <c r="K480">
        <f>Sparta!AF96</f>
        <v/>
      </c>
      <c r="M480" t="n">
        <v>20</v>
      </c>
      <c r="AV480" t="inlineStr">
        <is>
          <t>Default</t>
        </is>
      </c>
      <c r="AW480" t="inlineStr">
        <is>
          <t>Default</t>
        </is>
      </c>
    </row>
    <row r="481" hidden="1">
      <c r="A481" t="n">
        <v>138</v>
      </c>
      <c r="B481" t="inlineStr">
        <is>
          <t>SPARTA Dynamic Mod Growth OEF</t>
        </is>
      </c>
      <c r="C481" t="inlineStr">
        <is>
          <t>1</t>
        </is>
      </c>
      <c r="D481" t="inlineStr">
        <is>
          <t>false</t>
        </is>
      </c>
      <c r="E481" t="inlineStr">
        <is>
          <t>false</t>
        </is>
      </c>
      <c r="G481" t="n">
        <v>0</v>
      </c>
      <c r="I481">
        <f>Sparta!AE97</f>
        <v/>
      </c>
      <c r="K481">
        <f>Sparta!AF97</f>
        <v/>
      </c>
      <c r="M481" t="n">
        <v>20</v>
      </c>
      <c r="AV481" t="inlineStr">
        <is>
          <t>Default</t>
        </is>
      </c>
      <c r="AW481" t="inlineStr">
        <is>
          <t>Default</t>
        </is>
      </c>
    </row>
    <row r="482" hidden="1">
      <c r="A482" t="n">
        <v>138</v>
      </c>
      <c r="B482" t="inlineStr">
        <is>
          <t>SPARTA Dynamic Mod Growth OEF</t>
        </is>
      </c>
      <c r="C482" t="inlineStr">
        <is>
          <t>1</t>
        </is>
      </c>
      <c r="D482" t="inlineStr">
        <is>
          <t>false</t>
        </is>
      </c>
      <c r="E482" t="inlineStr">
        <is>
          <t>false</t>
        </is>
      </c>
      <c r="G482" t="n">
        <v>0</v>
      </c>
      <c r="I482">
        <f>Sparta!AE98</f>
        <v/>
      </c>
      <c r="K482">
        <f>Sparta!AF98</f>
        <v/>
      </c>
      <c r="M482" t="n">
        <v>20</v>
      </c>
      <c r="AV482" t="inlineStr">
        <is>
          <t>Default</t>
        </is>
      </c>
      <c r="AW482" t="inlineStr">
        <is>
          <t>Default</t>
        </is>
      </c>
    </row>
    <row r="483" hidden="1">
      <c r="A483" t="n">
        <v>138</v>
      </c>
      <c r="B483" t="inlineStr">
        <is>
          <t>SPARTA Dynamic Mod Growth OEF</t>
        </is>
      </c>
      <c r="C483" t="inlineStr">
        <is>
          <t>1</t>
        </is>
      </c>
      <c r="D483" t="inlineStr">
        <is>
          <t>false</t>
        </is>
      </c>
      <c r="E483" t="inlineStr">
        <is>
          <t>false</t>
        </is>
      </c>
      <c r="G483" t="n">
        <v>0</v>
      </c>
      <c r="I483">
        <f>Sparta!AE99</f>
        <v/>
      </c>
      <c r="K483">
        <f>Sparta!AF99</f>
        <v/>
      </c>
      <c r="M483" t="n">
        <v>20</v>
      </c>
      <c r="AV483" t="inlineStr">
        <is>
          <t>Default</t>
        </is>
      </c>
      <c r="AW483" t="inlineStr">
        <is>
          <t>Default</t>
        </is>
      </c>
    </row>
    <row r="484" hidden="1">
      <c r="A484" t="n">
        <v>138</v>
      </c>
      <c r="B484" t="inlineStr">
        <is>
          <t>SPARTA Dynamic Mod Growth OEF</t>
        </is>
      </c>
      <c r="C484" t="inlineStr">
        <is>
          <t>1</t>
        </is>
      </c>
      <c r="D484" t="inlineStr">
        <is>
          <t>false</t>
        </is>
      </c>
      <c r="E484" t="inlineStr">
        <is>
          <t>false</t>
        </is>
      </c>
      <c r="G484" t="n">
        <v>0</v>
      </c>
      <c r="I484">
        <f>Sparta!AE100</f>
        <v/>
      </c>
      <c r="K484">
        <f>Sparta!AF100</f>
        <v/>
      </c>
      <c r="M484" t="n">
        <v>20</v>
      </c>
      <c r="AV484" t="inlineStr">
        <is>
          <t>Default</t>
        </is>
      </c>
      <c r="AW484" t="inlineStr">
        <is>
          <t>Default</t>
        </is>
      </c>
    </row>
    <row r="485" hidden="1">
      <c r="A485" t="n">
        <v>138</v>
      </c>
      <c r="B485" t="inlineStr">
        <is>
          <t>SPARTA Dynamic Mod Growth OEF</t>
        </is>
      </c>
      <c r="C485" t="inlineStr">
        <is>
          <t>1</t>
        </is>
      </c>
      <c r="D485" t="inlineStr">
        <is>
          <t>false</t>
        </is>
      </c>
      <c r="E485" t="inlineStr">
        <is>
          <t>false</t>
        </is>
      </c>
      <c r="G485" t="n">
        <v>0</v>
      </c>
      <c r="I485">
        <f>Sparta!AE101</f>
        <v/>
      </c>
      <c r="K485">
        <f>Sparta!AF101</f>
        <v/>
      </c>
      <c r="M485" t="n">
        <v>20</v>
      </c>
      <c r="AV485" t="inlineStr">
        <is>
          <t>Default</t>
        </is>
      </c>
      <c r="AW485" t="inlineStr">
        <is>
          <t>Default</t>
        </is>
      </c>
    </row>
    <row r="486" hidden="1">
      <c r="A486" t="n">
        <v>138</v>
      </c>
      <c r="B486" t="inlineStr">
        <is>
          <t>SPARTA Dynamic Mod Growth OEF</t>
        </is>
      </c>
      <c r="C486" t="inlineStr">
        <is>
          <t>1</t>
        </is>
      </c>
      <c r="D486" t="inlineStr">
        <is>
          <t>false</t>
        </is>
      </c>
      <c r="E486" t="inlineStr">
        <is>
          <t>false</t>
        </is>
      </c>
      <c r="G486" t="n">
        <v>0</v>
      </c>
      <c r="I486">
        <f>Sparta!AE102</f>
        <v/>
      </c>
      <c r="K486">
        <f>Sparta!AF102</f>
        <v/>
      </c>
      <c r="M486" t="n">
        <v>20</v>
      </c>
      <c r="AV486" t="inlineStr">
        <is>
          <t>Default</t>
        </is>
      </c>
      <c r="AW486" t="inlineStr">
        <is>
          <t>Default</t>
        </is>
      </c>
    </row>
    <row r="487" hidden="1">
      <c r="A487" t="n">
        <v>138</v>
      </c>
      <c r="B487" t="inlineStr">
        <is>
          <t>SPARTA Dynamic Mod Growth OEF</t>
        </is>
      </c>
      <c r="C487" t="inlineStr">
        <is>
          <t>1</t>
        </is>
      </c>
      <c r="D487" t="inlineStr">
        <is>
          <t>false</t>
        </is>
      </c>
      <c r="E487" t="inlineStr">
        <is>
          <t>false</t>
        </is>
      </c>
      <c r="G487" t="n">
        <v>0</v>
      </c>
      <c r="I487">
        <f>Sparta!AE103</f>
        <v/>
      </c>
      <c r="K487">
        <f>Sparta!AF103</f>
        <v/>
      </c>
      <c r="M487" t="n">
        <v>20</v>
      </c>
      <c r="AV487" t="inlineStr">
        <is>
          <t>Default</t>
        </is>
      </c>
      <c r="AW487" t="inlineStr">
        <is>
          <t>Default</t>
        </is>
      </c>
    </row>
    <row r="488" hidden="1">
      <c r="A488" t="n">
        <v>138</v>
      </c>
      <c r="B488" t="inlineStr">
        <is>
          <t>SPARTA Dynamic Mod Growth OEF</t>
        </is>
      </c>
      <c r="C488" t="inlineStr">
        <is>
          <t>1</t>
        </is>
      </c>
      <c r="D488" t="inlineStr">
        <is>
          <t>false</t>
        </is>
      </c>
      <c r="E488" t="inlineStr">
        <is>
          <t>false</t>
        </is>
      </c>
      <c r="G488" t="n">
        <v>0</v>
      </c>
      <c r="I488">
        <f>Sparta!AE104</f>
        <v/>
      </c>
      <c r="K488">
        <f>Sparta!AF104</f>
        <v/>
      </c>
      <c r="M488" t="n">
        <v>20</v>
      </c>
      <c r="AV488" t="inlineStr">
        <is>
          <t>Default</t>
        </is>
      </c>
      <c r="AW488" t="inlineStr">
        <is>
          <t>Default</t>
        </is>
      </c>
    </row>
    <row r="489" hidden="1">
      <c r="A489" t="n">
        <v>138</v>
      </c>
      <c r="B489" t="inlineStr">
        <is>
          <t>SPARTA Dynamic Mod Growth OEF</t>
        </is>
      </c>
      <c r="C489" t="inlineStr">
        <is>
          <t>1</t>
        </is>
      </c>
      <c r="D489" t="inlineStr">
        <is>
          <t>false</t>
        </is>
      </c>
      <c r="E489" t="inlineStr">
        <is>
          <t>false</t>
        </is>
      </c>
      <c r="G489" t="n">
        <v>0</v>
      </c>
      <c r="I489">
        <f>Sparta!AE105</f>
        <v/>
      </c>
      <c r="K489">
        <f>Sparta!AF105</f>
        <v/>
      </c>
      <c r="M489" t="n">
        <v>20</v>
      </c>
      <c r="AV489" t="inlineStr">
        <is>
          <t>Default</t>
        </is>
      </c>
      <c r="AW489" t="inlineStr">
        <is>
          <t>Default</t>
        </is>
      </c>
    </row>
    <row r="490" hidden="1">
      <c r="A490" t="n">
        <v>138</v>
      </c>
      <c r="B490" t="inlineStr">
        <is>
          <t>SPARTA Dynamic Mod Growth OEF</t>
        </is>
      </c>
      <c r="C490" t="inlineStr">
        <is>
          <t>1</t>
        </is>
      </c>
      <c r="D490" t="inlineStr">
        <is>
          <t>false</t>
        </is>
      </c>
      <c r="E490" t="inlineStr">
        <is>
          <t>false</t>
        </is>
      </c>
      <c r="G490" t="n">
        <v>0</v>
      </c>
      <c r="I490">
        <f>Sparta!AE106</f>
        <v/>
      </c>
      <c r="K490">
        <f>Sparta!AF106</f>
        <v/>
      </c>
      <c r="M490" t="n">
        <v>20</v>
      </c>
      <c r="AV490" t="inlineStr">
        <is>
          <t>Default</t>
        </is>
      </c>
      <c r="AW490" t="inlineStr">
        <is>
          <t>Default</t>
        </is>
      </c>
    </row>
    <row r="491" hidden="1">
      <c r="A491" t="n">
        <v>138</v>
      </c>
      <c r="B491" t="inlineStr">
        <is>
          <t>SPARTA Dynamic Mod Growth OEF</t>
        </is>
      </c>
      <c r="C491" t="inlineStr">
        <is>
          <t>1</t>
        </is>
      </c>
      <c r="D491" t="inlineStr">
        <is>
          <t>false</t>
        </is>
      </c>
      <c r="E491" t="inlineStr">
        <is>
          <t>false</t>
        </is>
      </c>
      <c r="G491" t="n">
        <v>0</v>
      </c>
      <c r="I491">
        <f>Sparta!AE107</f>
        <v/>
      </c>
      <c r="K491">
        <f>Sparta!AF107</f>
        <v/>
      </c>
      <c r="M491" t="n">
        <v>20</v>
      </c>
      <c r="AV491" t="inlineStr">
        <is>
          <t>Default</t>
        </is>
      </c>
      <c r="AW491" t="inlineStr">
        <is>
          <t>Default</t>
        </is>
      </c>
    </row>
    <row r="492" hidden="1">
      <c r="A492" t="n">
        <v>138</v>
      </c>
      <c r="B492" t="inlineStr">
        <is>
          <t>SPARTA Dynamic Mod Growth OEF</t>
        </is>
      </c>
      <c r="C492" t="inlineStr">
        <is>
          <t>1</t>
        </is>
      </c>
      <c r="D492" t="inlineStr">
        <is>
          <t>false</t>
        </is>
      </c>
      <c r="E492" t="inlineStr">
        <is>
          <t>false</t>
        </is>
      </c>
      <c r="G492" t="n">
        <v>0</v>
      </c>
      <c r="I492">
        <f>Sparta!AE108</f>
        <v/>
      </c>
      <c r="K492">
        <f>Sparta!AF108</f>
        <v/>
      </c>
      <c r="M492" t="n">
        <v>20</v>
      </c>
      <c r="AV492" t="inlineStr">
        <is>
          <t>Default</t>
        </is>
      </c>
      <c r="AW492" t="inlineStr">
        <is>
          <t>Default</t>
        </is>
      </c>
    </row>
    <row r="493" hidden="1">
      <c r="A493" t="n">
        <v>138</v>
      </c>
      <c r="B493" t="inlineStr">
        <is>
          <t>SPARTA Dynamic Mod Growth OEF</t>
        </is>
      </c>
      <c r="C493" t="inlineStr">
        <is>
          <t>1</t>
        </is>
      </c>
      <c r="D493" t="inlineStr">
        <is>
          <t>false</t>
        </is>
      </c>
      <c r="E493" t="inlineStr">
        <is>
          <t>false</t>
        </is>
      </c>
      <c r="G493" t="n">
        <v>0</v>
      </c>
      <c r="I493">
        <f>Sparta!AE109</f>
        <v/>
      </c>
      <c r="K493">
        <f>Sparta!AF109</f>
        <v/>
      </c>
      <c r="M493" t="n">
        <v>20</v>
      </c>
      <c r="AV493" t="inlineStr">
        <is>
          <t>Default</t>
        </is>
      </c>
      <c r="AW493" t="inlineStr">
        <is>
          <t>Default</t>
        </is>
      </c>
    </row>
    <row r="494" hidden="1">
      <c r="A494" t="n">
        <v>138</v>
      </c>
      <c r="B494" t="inlineStr">
        <is>
          <t>SPARTA Dynamic Mod Growth OEF</t>
        </is>
      </c>
      <c r="C494" t="inlineStr">
        <is>
          <t>1</t>
        </is>
      </c>
      <c r="D494" t="inlineStr">
        <is>
          <t>false</t>
        </is>
      </c>
      <c r="E494" t="inlineStr">
        <is>
          <t>false</t>
        </is>
      </c>
      <c r="G494" t="n">
        <v>0</v>
      </c>
      <c r="I494">
        <f>Sparta!AE110</f>
        <v/>
      </c>
      <c r="K494">
        <f>Sparta!AF110</f>
        <v/>
      </c>
      <c r="M494" t="n">
        <v>20</v>
      </c>
      <c r="AV494" t="inlineStr">
        <is>
          <t>Default</t>
        </is>
      </c>
      <c r="AW494" t="inlineStr">
        <is>
          <t>Default</t>
        </is>
      </c>
    </row>
    <row r="495" hidden="1">
      <c r="A495" t="n">
        <v>138</v>
      </c>
      <c r="B495" t="inlineStr">
        <is>
          <t>SPARTA Dynamic Mod Growth OEF</t>
        </is>
      </c>
      <c r="C495" t="inlineStr">
        <is>
          <t>1</t>
        </is>
      </c>
      <c r="D495" t="inlineStr">
        <is>
          <t>false</t>
        </is>
      </c>
      <c r="E495" t="inlineStr">
        <is>
          <t>false</t>
        </is>
      </c>
      <c r="G495" t="n">
        <v>0</v>
      </c>
      <c r="I495">
        <f>Sparta!AE111</f>
        <v/>
      </c>
      <c r="K495">
        <f>Sparta!AF111</f>
        <v/>
      </c>
      <c r="M495" t="n">
        <v>20</v>
      </c>
      <c r="AV495" t="inlineStr">
        <is>
          <t>Default</t>
        </is>
      </c>
      <c r="AW495" t="inlineStr">
        <is>
          <t>Default</t>
        </is>
      </c>
    </row>
    <row r="496" hidden="1">
      <c r="A496" t="n">
        <v>138</v>
      </c>
      <c r="B496" t="inlineStr">
        <is>
          <t>SPARTA Dynamic Mod Growth OEF</t>
        </is>
      </c>
      <c r="C496" t="inlineStr">
        <is>
          <t>1</t>
        </is>
      </c>
      <c r="D496" t="inlineStr">
        <is>
          <t>false</t>
        </is>
      </c>
      <c r="E496" t="inlineStr">
        <is>
          <t>false</t>
        </is>
      </c>
      <c r="G496" t="n">
        <v>0</v>
      </c>
      <c r="I496">
        <f>Sparta!AE112</f>
        <v/>
      </c>
      <c r="K496">
        <f>Sparta!AF112</f>
        <v/>
      </c>
      <c r="M496" t="n">
        <v>20</v>
      </c>
      <c r="AV496" t="inlineStr">
        <is>
          <t>Default</t>
        </is>
      </c>
      <c r="AW496" t="inlineStr">
        <is>
          <t>Default</t>
        </is>
      </c>
    </row>
    <row r="497" hidden="1">
      <c r="A497" t="n">
        <v>138</v>
      </c>
      <c r="B497" t="inlineStr">
        <is>
          <t>SPARTA Dynamic Mod Growth OEF</t>
        </is>
      </c>
      <c r="C497" t="inlineStr">
        <is>
          <t>1</t>
        </is>
      </c>
      <c r="D497" t="inlineStr">
        <is>
          <t>false</t>
        </is>
      </c>
      <c r="E497" t="inlineStr">
        <is>
          <t>false</t>
        </is>
      </c>
      <c r="G497" t="n">
        <v>0</v>
      </c>
      <c r="I497">
        <f>Sparta!AE113</f>
        <v/>
      </c>
      <c r="K497">
        <f>Sparta!AF113</f>
        <v/>
      </c>
      <c r="M497" t="n">
        <v>20</v>
      </c>
      <c r="AV497" t="inlineStr">
        <is>
          <t>Default</t>
        </is>
      </c>
      <c r="AW497" t="inlineStr">
        <is>
          <t>Default</t>
        </is>
      </c>
    </row>
    <row r="498" hidden="1">
      <c r="A498" t="n">
        <v>138</v>
      </c>
      <c r="B498" t="inlineStr">
        <is>
          <t>SPARTA Dynamic Mod Growth OEF</t>
        </is>
      </c>
      <c r="C498" t="inlineStr">
        <is>
          <t>1</t>
        </is>
      </c>
      <c r="D498" t="inlineStr">
        <is>
          <t>false</t>
        </is>
      </c>
      <c r="E498" t="inlineStr">
        <is>
          <t>false</t>
        </is>
      </c>
      <c r="G498" t="n">
        <v>0</v>
      </c>
      <c r="I498">
        <f>Sparta!AE114</f>
        <v/>
      </c>
      <c r="K498">
        <f>Sparta!AF114</f>
        <v/>
      </c>
      <c r="M498" t="n">
        <v>20</v>
      </c>
      <c r="AV498" t="inlineStr">
        <is>
          <t>Default</t>
        </is>
      </c>
      <c r="AW498" t="inlineStr">
        <is>
          <t>Default</t>
        </is>
      </c>
    </row>
    <row r="499" hidden="1">
      <c r="A499" t="n">
        <v>138</v>
      </c>
      <c r="B499" t="inlineStr">
        <is>
          <t>SPARTA Dynamic Mod Growth OEF</t>
        </is>
      </c>
      <c r="C499" t="inlineStr">
        <is>
          <t>1</t>
        </is>
      </c>
      <c r="D499" t="inlineStr">
        <is>
          <t>false</t>
        </is>
      </c>
      <c r="E499" t="inlineStr">
        <is>
          <t>false</t>
        </is>
      </c>
      <c r="G499" t="n">
        <v>0</v>
      </c>
      <c r="I499">
        <f>Sparta!AE115</f>
        <v/>
      </c>
      <c r="K499">
        <f>Sparta!AF115</f>
        <v/>
      </c>
      <c r="M499" t="n">
        <v>20</v>
      </c>
      <c r="AV499" t="inlineStr">
        <is>
          <t>Default</t>
        </is>
      </c>
      <c r="AW499" t="inlineStr">
        <is>
          <t>Default</t>
        </is>
      </c>
    </row>
    <row r="500" hidden="1">
      <c r="A500" t="n">
        <v>138</v>
      </c>
      <c r="B500" t="inlineStr">
        <is>
          <t>SPARTA Dynamic Mod Growth OEF</t>
        </is>
      </c>
      <c r="C500" t="inlineStr">
        <is>
          <t>1</t>
        </is>
      </c>
      <c r="D500" t="inlineStr">
        <is>
          <t>false</t>
        </is>
      </c>
      <c r="E500" t="inlineStr">
        <is>
          <t>false</t>
        </is>
      </c>
      <c r="G500" t="n">
        <v>0</v>
      </c>
      <c r="I500">
        <f>Sparta!AE116</f>
        <v/>
      </c>
      <c r="K500">
        <f>Sparta!AF116</f>
        <v/>
      </c>
      <c r="M500" t="n">
        <v>20</v>
      </c>
      <c r="AV500" t="inlineStr">
        <is>
          <t>Default</t>
        </is>
      </c>
      <c r="AW500" t="inlineStr">
        <is>
          <t>Default</t>
        </is>
      </c>
    </row>
    <row r="501" hidden="1">
      <c r="A501" t="n">
        <v>138</v>
      </c>
      <c r="B501" t="inlineStr">
        <is>
          <t>SPARTA Dynamic Mod Growth OEF</t>
        </is>
      </c>
      <c r="C501" t="inlineStr">
        <is>
          <t>1</t>
        </is>
      </c>
      <c r="D501" t="inlineStr">
        <is>
          <t>false</t>
        </is>
      </c>
      <c r="E501" t="inlineStr">
        <is>
          <t>false</t>
        </is>
      </c>
      <c r="G501" t="n">
        <v>0</v>
      </c>
      <c r="I501">
        <f>Sparta!AE117</f>
        <v/>
      </c>
      <c r="K501">
        <f>Sparta!AF117</f>
        <v/>
      </c>
      <c r="M501" t="n">
        <v>20</v>
      </c>
      <c r="AV501" t="inlineStr">
        <is>
          <t>Default</t>
        </is>
      </c>
      <c r="AW501" t="inlineStr">
        <is>
          <t>Default</t>
        </is>
      </c>
    </row>
    <row r="502" hidden="1">
      <c r="A502" t="n">
        <v>139</v>
      </c>
      <c r="B502" t="inlineStr">
        <is>
          <t>SPARTA Dynamic Growth OEF</t>
        </is>
      </c>
      <c r="C502" t="inlineStr">
        <is>
          <t>1</t>
        </is>
      </c>
      <c r="D502" t="inlineStr">
        <is>
          <t>false</t>
        </is>
      </c>
      <c r="E502" t="inlineStr">
        <is>
          <t>false</t>
        </is>
      </c>
      <c r="G502" t="n">
        <v>0</v>
      </c>
      <c r="I502" t="inlineStr">
        <is>
          <t>CUSTODIAL_CASH</t>
        </is>
      </c>
      <c r="K502">
        <f>100-SUM(K503:K615)</f>
        <v/>
      </c>
      <c r="M502" t="n">
        <v>20</v>
      </c>
      <c r="AV502" t="inlineStr">
        <is>
          <t>Default</t>
        </is>
      </c>
      <c r="AW502" t="inlineStr">
        <is>
          <t>Default</t>
        </is>
      </c>
    </row>
    <row r="503" hidden="1">
      <c r="A503" t="n">
        <v>139</v>
      </c>
      <c r="B503" t="inlineStr">
        <is>
          <t>SPARTA Dynamic Growth OEF</t>
        </is>
      </c>
      <c r="C503" t="inlineStr">
        <is>
          <t>1</t>
        </is>
      </c>
      <c r="D503" t="inlineStr">
        <is>
          <t>false</t>
        </is>
      </c>
      <c r="E503" t="inlineStr">
        <is>
          <t>false</t>
        </is>
      </c>
      <c r="G503" t="n">
        <v>0</v>
      </c>
      <c r="I503">
        <f>Sparta!AB5</f>
        <v/>
      </c>
      <c r="K503">
        <f>Sparta!AC5</f>
        <v/>
      </c>
      <c r="M503" t="n">
        <v>20</v>
      </c>
      <c r="AV503" t="inlineStr">
        <is>
          <t>Default</t>
        </is>
      </c>
      <c r="AW503" t="inlineStr">
        <is>
          <t>Default</t>
        </is>
      </c>
    </row>
    <row r="504" hidden="1">
      <c r="A504" t="n">
        <v>139</v>
      </c>
      <c r="B504" t="inlineStr">
        <is>
          <t>SPARTA Dynamic Growth OEF</t>
        </is>
      </c>
      <c r="C504" t="inlineStr">
        <is>
          <t>1</t>
        </is>
      </c>
      <c r="D504" t="inlineStr">
        <is>
          <t>false</t>
        </is>
      </c>
      <c r="E504" t="inlineStr">
        <is>
          <t>false</t>
        </is>
      </c>
      <c r="G504" t="n">
        <v>0</v>
      </c>
      <c r="I504">
        <f>Sparta!AB6</f>
        <v/>
      </c>
      <c r="K504">
        <f>Sparta!AC6</f>
        <v/>
      </c>
      <c r="M504" t="n">
        <v>20</v>
      </c>
      <c r="AV504" t="inlineStr">
        <is>
          <t>Default</t>
        </is>
      </c>
      <c r="AW504" t="inlineStr">
        <is>
          <t>Default</t>
        </is>
      </c>
    </row>
    <row r="505" hidden="1">
      <c r="A505" t="n">
        <v>139</v>
      </c>
      <c r="B505" t="inlineStr">
        <is>
          <t>SPARTA Dynamic Growth OEF</t>
        </is>
      </c>
      <c r="C505" t="inlineStr">
        <is>
          <t>1</t>
        </is>
      </c>
      <c r="D505" t="inlineStr">
        <is>
          <t>false</t>
        </is>
      </c>
      <c r="E505" t="inlineStr">
        <is>
          <t>false</t>
        </is>
      </c>
      <c r="G505" t="n">
        <v>0</v>
      </c>
      <c r="I505">
        <f>Sparta!AB7</f>
        <v/>
      </c>
      <c r="K505">
        <f>Sparta!AC7</f>
        <v/>
      </c>
      <c r="M505" t="n">
        <v>20</v>
      </c>
      <c r="AV505" t="inlineStr">
        <is>
          <t>Default</t>
        </is>
      </c>
      <c r="AW505" t="inlineStr">
        <is>
          <t>Default</t>
        </is>
      </c>
    </row>
    <row r="506" hidden="1">
      <c r="A506" t="n">
        <v>139</v>
      </c>
      <c r="B506" t="inlineStr">
        <is>
          <t>SPARTA Dynamic Growth OEF</t>
        </is>
      </c>
      <c r="C506" t="inlineStr">
        <is>
          <t>1</t>
        </is>
      </c>
      <c r="D506" t="inlineStr">
        <is>
          <t>false</t>
        </is>
      </c>
      <c r="E506" t="inlineStr">
        <is>
          <t>false</t>
        </is>
      </c>
      <c r="G506" t="n">
        <v>0</v>
      </c>
      <c r="I506">
        <f>Sparta!AB8</f>
        <v/>
      </c>
      <c r="K506">
        <f>Sparta!AC8</f>
        <v/>
      </c>
      <c r="M506" t="n">
        <v>20</v>
      </c>
      <c r="AV506" t="inlineStr">
        <is>
          <t>Default</t>
        </is>
      </c>
      <c r="AW506" t="inlineStr">
        <is>
          <t>Default</t>
        </is>
      </c>
    </row>
    <row r="507" hidden="1">
      <c r="A507" t="n">
        <v>139</v>
      </c>
      <c r="B507" t="inlineStr">
        <is>
          <t>SPARTA Dynamic Growth OEF</t>
        </is>
      </c>
      <c r="C507" t="inlineStr">
        <is>
          <t>1</t>
        </is>
      </c>
      <c r="D507" t="inlineStr">
        <is>
          <t>false</t>
        </is>
      </c>
      <c r="E507" t="inlineStr">
        <is>
          <t>false</t>
        </is>
      </c>
      <c r="G507" t="n">
        <v>0</v>
      </c>
      <c r="I507">
        <f>Sparta!AB9</f>
        <v/>
      </c>
      <c r="K507">
        <f>Sparta!AC9</f>
        <v/>
      </c>
      <c r="M507" t="n">
        <v>20</v>
      </c>
      <c r="AV507" t="inlineStr">
        <is>
          <t>Default</t>
        </is>
      </c>
      <c r="AW507" t="inlineStr">
        <is>
          <t>Default</t>
        </is>
      </c>
    </row>
    <row r="508" hidden="1">
      <c r="A508" t="n">
        <v>139</v>
      </c>
      <c r="B508" t="inlineStr">
        <is>
          <t>SPARTA Dynamic Growth OEF</t>
        </is>
      </c>
      <c r="C508" t="inlineStr">
        <is>
          <t>1</t>
        </is>
      </c>
      <c r="D508" t="inlineStr">
        <is>
          <t>false</t>
        </is>
      </c>
      <c r="E508" t="inlineStr">
        <is>
          <t>false</t>
        </is>
      </c>
      <c r="G508" t="n">
        <v>0</v>
      </c>
      <c r="I508">
        <f>Sparta!AB10</f>
        <v/>
      </c>
      <c r="K508">
        <f>Sparta!AC10</f>
        <v/>
      </c>
      <c r="M508" t="n">
        <v>20</v>
      </c>
      <c r="AV508" t="inlineStr">
        <is>
          <t>Default</t>
        </is>
      </c>
      <c r="AW508" t="inlineStr">
        <is>
          <t>Default</t>
        </is>
      </c>
    </row>
    <row r="509" hidden="1">
      <c r="A509" t="n">
        <v>139</v>
      </c>
      <c r="B509" t="inlineStr">
        <is>
          <t>SPARTA Dynamic Growth OEF</t>
        </is>
      </c>
      <c r="C509" t="inlineStr">
        <is>
          <t>1</t>
        </is>
      </c>
      <c r="D509" t="inlineStr">
        <is>
          <t>false</t>
        </is>
      </c>
      <c r="E509" t="inlineStr">
        <is>
          <t>false</t>
        </is>
      </c>
      <c r="G509" t="n">
        <v>0</v>
      </c>
      <c r="I509">
        <f>Sparta!AB11</f>
        <v/>
      </c>
      <c r="K509">
        <f>Sparta!AC11</f>
        <v/>
      </c>
      <c r="M509" t="n">
        <v>20</v>
      </c>
      <c r="AV509" t="inlineStr">
        <is>
          <t>Default</t>
        </is>
      </c>
      <c r="AW509" t="inlineStr">
        <is>
          <t>Default</t>
        </is>
      </c>
    </row>
    <row r="510" hidden="1">
      <c r="A510" t="n">
        <v>139</v>
      </c>
      <c r="B510" t="inlineStr">
        <is>
          <t>SPARTA Dynamic Growth OEF</t>
        </is>
      </c>
      <c r="C510" t="inlineStr">
        <is>
          <t>1</t>
        </is>
      </c>
      <c r="D510" t="inlineStr">
        <is>
          <t>false</t>
        </is>
      </c>
      <c r="E510" t="inlineStr">
        <is>
          <t>false</t>
        </is>
      </c>
      <c r="G510" t="n">
        <v>0</v>
      </c>
      <c r="I510">
        <f>Sparta!AB12</f>
        <v/>
      </c>
      <c r="K510">
        <f>Sparta!AC12</f>
        <v/>
      </c>
      <c r="M510" t="n">
        <v>20</v>
      </c>
      <c r="AV510" t="inlineStr">
        <is>
          <t>Default</t>
        </is>
      </c>
      <c r="AW510" t="inlineStr">
        <is>
          <t>Default</t>
        </is>
      </c>
    </row>
    <row r="511" hidden="1">
      <c r="A511" t="n">
        <v>139</v>
      </c>
      <c r="B511" t="inlineStr">
        <is>
          <t>SPARTA Dynamic Growth OEF</t>
        </is>
      </c>
      <c r="C511" t="inlineStr">
        <is>
          <t>1</t>
        </is>
      </c>
      <c r="D511" t="inlineStr">
        <is>
          <t>false</t>
        </is>
      </c>
      <c r="E511" t="inlineStr">
        <is>
          <t>false</t>
        </is>
      </c>
      <c r="G511" t="n">
        <v>0</v>
      </c>
      <c r="I511">
        <f>Sparta!AB13</f>
        <v/>
      </c>
      <c r="K511">
        <f>Sparta!AC13</f>
        <v/>
      </c>
      <c r="M511" t="n">
        <v>20</v>
      </c>
      <c r="AV511" t="inlineStr">
        <is>
          <t>Default</t>
        </is>
      </c>
      <c r="AW511" t="inlineStr">
        <is>
          <t>Default</t>
        </is>
      </c>
    </row>
    <row r="512" hidden="1">
      <c r="A512" t="n">
        <v>139</v>
      </c>
      <c r="B512" t="inlineStr">
        <is>
          <t>SPARTA Dynamic Growth OEF</t>
        </is>
      </c>
      <c r="C512" t="inlineStr">
        <is>
          <t>1</t>
        </is>
      </c>
      <c r="D512" t="inlineStr">
        <is>
          <t>false</t>
        </is>
      </c>
      <c r="E512" t="inlineStr">
        <is>
          <t>false</t>
        </is>
      </c>
      <c r="G512" t="n">
        <v>0</v>
      </c>
      <c r="I512">
        <f>Sparta!AB14</f>
        <v/>
      </c>
      <c r="K512">
        <f>Sparta!AC14</f>
        <v/>
      </c>
      <c r="M512" t="n">
        <v>20</v>
      </c>
      <c r="AV512" t="inlineStr">
        <is>
          <t>Default</t>
        </is>
      </c>
      <c r="AW512" t="inlineStr">
        <is>
          <t>Default</t>
        </is>
      </c>
    </row>
    <row r="513" hidden="1">
      <c r="A513" t="n">
        <v>139</v>
      </c>
      <c r="B513" t="inlineStr">
        <is>
          <t>SPARTA Dynamic Growth OEF</t>
        </is>
      </c>
      <c r="C513" t="inlineStr">
        <is>
          <t>1</t>
        </is>
      </c>
      <c r="D513" t="inlineStr">
        <is>
          <t>false</t>
        </is>
      </c>
      <c r="E513" t="inlineStr">
        <is>
          <t>false</t>
        </is>
      </c>
      <c r="G513" t="n">
        <v>0</v>
      </c>
      <c r="I513">
        <f>Sparta!AB15</f>
        <v/>
      </c>
      <c r="K513">
        <f>Sparta!AC15</f>
        <v/>
      </c>
      <c r="M513" t="n">
        <v>20</v>
      </c>
      <c r="AV513" t="inlineStr">
        <is>
          <t>Default</t>
        </is>
      </c>
      <c r="AW513" t="inlineStr">
        <is>
          <t>Default</t>
        </is>
      </c>
    </row>
    <row r="514" hidden="1">
      <c r="A514" t="n">
        <v>139</v>
      </c>
      <c r="B514" t="inlineStr">
        <is>
          <t>SPARTA Dynamic Growth OEF</t>
        </is>
      </c>
      <c r="C514" t="inlineStr">
        <is>
          <t>1</t>
        </is>
      </c>
      <c r="D514" t="inlineStr">
        <is>
          <t>false</t>
        </is>
      </c>
      <c r="E514" t="inlineStr">
        <is>
          <t>false</t>
        </is>
      </c>
      <c r="G514" t="n">
        <v>0</v>
      </c>
      <c r="I514">
        <f>Sparta!AB16</f>
        <v/>
      </c>
      <c r="K514">
        <f>Sparta!AC16</f>
        <v/>
      </c>
      <c r="M514" t="n">
        <v>20</v>
      </c>
      <c r="AV514" t="inlineStr">
        <is>
          <t>Default</t>
        </is>
      </c>
      <c r="AW514" t="inlineStr">
        <is>
          <t>Default</t>
        </is>
      </c>
    </row>
    <row r="515" hidden="1">
      <c r="A515" t="n">
        <v>139</v>
      </c>
      <c r="B515" t="inlineStr">
        <is>
          <t>SPARTA Dynamic Growth OEF</t>
        </is>
      </c>
      <c r="C515" t="inlineStr">
        <is>
          <t>1</t>
        </is>
      </c>
      <c r="D515" t="inlineStr">
        <is>
          <t>false</t>
        </is>
      </c>
      <c r="E515" t="inlineStr">
        <is>
          <t>false</t>
        </is>
      </c>
      <c r="G515" t="n">
        <v>0</v>
      </c>
      <c r="I515">
        <f>Sparta!AB17</f>
        <v/>
      </c>
      <c r="K515">
        <f>Sparta!AC17</f>
        <v/>
      </c>
      <c r="M515" t="n">
        <v>20</v>
      </c>
      <c r="R515" t="inlineStr">
        <is>
          <t>ALL</t>
        </is>
      </c>
      <c r="S515" t="inlineStr">
        <is>
          <t>MUNI</t>
        </is>
      </c>
      <c r="AV515" t="inlineStr">
        <is>
          <t>Default</t>
        </is>
      </c>
      <c r="AW515" t="inlineStr">
        <is>
          <t>Default</t>
        </is>
      </c>
    </row>
    <row r="516" hidden="1">
      <c r="A516" t="n">
        <v>139</v>
      </c>
      <c r="B516" t="inlineStr">
        <is>
          <t>SPARTA Dynamic Growth OEF</t>
        </is>
      </c>
      <c r="C516" t="inlineStr">
        <is>
          <t>1</t>
        </is>
      </c>
      <c r="D516" t="inlineStr">
        <is>
          <t>false</t>
        </is>
      </c>
      <c r="E516" t="inlineStr">
        <is>
          <t>false</t>
        </is>
      </c>
      <c r="G516" t="n">
        <v>0</v>
      </c>
      <c r="I516">
        <f>Sparta!AB18</f>
        <v/>
      </c>
      <c r="K516">
        <f>Sparta!AC18</f>
        <v/>
      </c>
      <c r="M516" t="n">
        <v>20</v>
      </c>
      <c r="AV516" t="inlineStr">
        <is>
          <t>Default</t>
        </is>
      </c>
      <c r="AW516" t="inlineStr">
        <is>
          <t>Default</t>
        </is>
      </c>
    </row>
    <row r="517" hidden="1">
      <c r="A517" t="n">
        <v>139</v>
      </c>
      <c r="B517" t="inlineStr">
        <is>
          <t>SPARTA Dynamic Growth OEF</t>
        </is>
      </c>
      <c r="C517" t="inlineStr">
        <is>
          <t>1</t>
        </is>
      </c>
      <c r="D517" t="inlineStr">
        <is>
          <t>false</t>
        </is>
      </c>
      <c r="E517" t="inlineStr">
        <is>
          <t>false</t>
        </is>
      </c>
      <c r="G517" t="n">
        <v>0</v>
      </c>
      <c r="I517">
        <f>Sparta!AB19</f>
        <v/>
      </c>
      <c r="K517">
        <f>Sparta!AC19</f>
        <v/>
      </c>
      <c r="M517" t="n">
        <v>20</v>
      </c>
      <c r="AV517" t="inlineStr">
        <is>
          <t>Default</t>
        </is>
      </c>
      <c r="AW517" t="inlineStr">
        <is>
          <t>Default</t>
        </is>
      </c>
    </row>
    <row r="518" hidden="1">
      <c r="A518" t="n">
        <v>139</v>
      </c>
      <c r="B518" t="inlineStr">
        <is>
          <t>SPARTA Dynamic Growth OEF</t>
        </is>
      </c>
      <c r="C518" t="inlineStr">
        <is>
          <t>1</t>
        </is>
      </c>
      <c r="D518" t="inlineStr">
        <is>
          <t>false</t>
        </is>
      </c>
      <c r="E518" t="inlineStr">
        <is>
          <t>false</t>
        </is>
      </c>
      <c r="G518" t="n">
        <v>0</v>
      </c>
      <c r="I518">
        <f>Sparta!AB20</f>
        <v/>
      </c>
      <c r="K518">
        <f>Sparta!AC20</f>
        <v/>
      </c>
      <c r="M518" t="n">
        <v>20</v>
      </c>
      <c r="AV518" t="inlineStr">
        <is>
          <t>Default</t>
        </is>
      </c>
      <c r="AW518" t="inlineStr">
        <is>
          <t>Default</t>
        </is>
      </c>
    </row>
    <row r="519" hidden="1">
      <c r="A519" t="n">
        <v>139</v>
      </c>
      <c r="B519" t="inlineStr">
        <is>
          <t>SPARTA Dynamic Growth OEF</t>
        </is>
      </c>
      <c r="C519" t="inlineStr">
        <is>
          <t>1</t>
        </is>
      </c>
      <c r="D519" t="inlineStr">
        <is>
          <t>false</t>
        </is>
      </c>
      <c r="E519" t="inlineStr">
        <is>
          <t>false</t>
        </is>
      </c>
      <c r="G519" t="n">
        <v>0</v>
      </c>
      <c r="I519">
        <f>Sparta!AB21</f>
        <v/>
      </c>
      <c r="K519">
        <f>Sparta!AC21</f>
        <v/>
      </c>
      <c r="M519" t="n">
        <v>20</v>
      </c>
      <c r="AV519" t="inlineStr">
        <is>
          <t>Default</t>
        </is>
      </c>
      <c r="AW519" t="inlineStr">
        <is>
          <t>Default</t>
        </is>
      </c>
    </row>
    <row r="520" hidden="1">
      <c r="A520" t="n">
        <v>139</v>
      </c>
      <c r="B520" t="inlineStr">
        <is>
          <t>SPARTA Dynamic Growth OEF</t>
        </is>
      </c>
      <c r="C520" t="inlineStr">
        <is>
          <t>1</t>
        </is>
      </c>
      <c r="D520" t="inlineStr">
        <is>
          <t>false</t>
        </is>
      </c>
      <c r="E520" t="inlineStr">
        <is>
          <t>false</t>
        </is>
      </c>
      <c r="G520" t="n">
        <v>0</v>
      </c>
      <c r="I520">
        <f>Sparta!AB22</f>
        <v/>
      </c>
      <c r="K520">
        <f>Sparta!AC22</f>
        <v/>
      </c>
      <c r="M520" t="n">
        <v>20</v>
      </c>
      <c r="AV520" t="inlineStr">
        <is>
          <t>Default</t>
        </is>
      </c>
      <c r="AW520" t="inlineStr">
        <is>
          <t>Default</t>
        </is>
      </c>
    </row>
    <row r="521" hidden="1">
      <c r="A521" t="n">
        <v>139</v>
      </c>
      <c r="B521" t="inlineStr">
        <is>
          <t>SPARTA Dynamic Growth OEF</t>
        </is>
      </c>
      <c r="C521" t="inlineStr">
        <is>
          <t>1</t>
        </is>
      </c>
      <c r="D521" t="inlineStr">
        <is>
          <t>false</t>
        </is>
      </c>
      <c r="E521" t="inlineStr">
        <is>
          <t>false</t>
        </is>
      </c>
      <c r="G521" t="n">
        <v>0</v>
      </c>
      <c r="I521">
        <f>Sparta!AB23</f>
        <v/>
      </c>
      <c r="K521">
        <f>Sparta!AC23</f>
        <v/>
      </c>
      <c r="M521" t="n">
        <v>20</v>
      </c>
      <c r="AV521" t="inlineStr">
        <is>
          <t>Default</t>
        </is>
      </c>
      <c r="AW521" t="inlineStr">
        <is>
          <t>Default</t>
        </is>
      </c>
    </row>
    <row r="522" hidden="1">
      <c r="A522" t="n">
        <v>139</v>
      </c>
      <c r="B522" t="inlineStr">
        <is>
          <t>SPARTA Dynamic Growth OEF</t>
        </is>
      </c>
      <c r="C522" t="inlineStr">
        <is>
          <t>1</t>
        </is>
      </c>
      <c r="D522" t="inlineStr">
        <is>
          <t>false</t>
        </is>
      </c>
      <c r="E522" t="inlineStr">
        <is>
          <t>false</t>
        </is>
      </c>
      <c r="G522" t="n">
        <v>0</v>
      </c>
      <c r="I522">
        <f>Sparta!AB24</f>
        <v/>
      </c>
      <c r="K522">
        <f>Sparta!AC24</f>
        <v/>
      </c>
      <c r="M522" t="n">
        <v>20</v>
      </c>
      <c r="AV522" t="inlineStr">
        <is>
          <t>Default</t>
        </is>
      </c>
      <c r="AW522" t="inlineStr">
        <is>
          <t>Default</t>
        </is>
      </c>
    </row>
    <row r="523" hidden="1">
      <c r="A523" t="n">
        <v>139</v>
      </c>
      <c r="B523" t="inlineStr">
        <is>
          <t>SPARTA Dynamic Growth OEF</t>
        </is>
      </c>
      <c r="C523" t="inlineStr">
        <is>
          <t>1</t>
        </is>
      </c>
      <c r="D523" t="inlineStr">
        <is>
          <t>false</t>
        </is>
      </c>
      <c r="E523" t="inlineStr">
        <is>
          <t>false</t>
        </is>
      </c>
      <c r="G523" t="n">
        <v>0</v>
      </c>
      <c r="I523">
        <f>Sparta!AB25</f>
        <v/>
      </c>
      <c r="K523">
        <f>Sparta!AC25</f>
        <v/>
      </c>
      <c r="M523" t="n">
        <v>20</v>
      </c>
      <c r="AV523" t="inlineStr">
        <is>
          <t>Default</t>
        </is>
      </c>
      <c r="AW523" t="inlineStr">
        <is>
          <t>Default</t>
        </is>
      </c>
    </row>
    <row r="524" hidden="1">
      <c r="A524" t="n">
        <v>139</v>
      </c>
      <c r="B524" t="inlineStr">
        <is>
          <t>SPARTA Dynamic Growth OEF</t>
        </is>
      </c>
      <c r="C524" t="inlineStr">
        <is>
          <t>1</t>
        </is>
      </c>
      <c r="D524" t="inlineStr">
        <is>
          <t>false</t>
        </is>
      </c>
      <c r="E524" t="inlineStr">
        <is>
          <t>false</t>
        </is>
      </c>
      <c r="G524" t="n">
        <v>0</v>
      </c>
      <c r="I524">
        <f>Sparta!AB26</f>
        <v/>
      </c>
      <c r="K524">
        <f>Sparta!AC26</f>
        <v/>
      </c>
      <c r="M524" t="n">
        <v>20</v>
      </c>
      <c r="AV524" t="inlineStr">
        <is>
          <t>Default</t>
        </is>
      </c>
      <c r="AW524" t="inlineStr">
        <is>
          <t>Default</t>
        </is>
      </c>
    </row>
    <row r="525" hidden="1">
      <c r="A525" t="n">
        <v>139</v>
      </c>
      <c r="B525" t="inlineStr">
        <is>
          <t>SPARTA Dynamic Growth OEF</t>
        </is>
      </c>
      <c r="C525" t="inlineStr">
        <is>
          <t>1</t>
        </is>
      </c>
      <c r="D525" t="inlineStr">
        <is>
          <t>false</t>
        </is>
      </c>
      <c r="E525" t="inlineStr">
        <is>
          <t>false</t>
        </is>
      </c>
      <c r="G525" t="n">
        <v>0</v>
      </c>
      <c r="I525">
        <f>Sparta!AB27</f>
        <v/>
      </c>
      <c r="K525">
        <f>Sparta!AC27</f>
        <v/>
      </c>
      <c r="M525" t="n">
        <v>20</v>
      </c>
      <c r="AV525" t="inlineStr">
        <is>
          <t>Default</t>
        </is>
      </c>
      <c r="AW525" t="inlineStr">
        <is>
          <t>Default</t>
        </is>
      </c>
    </row>
    <row r="526" hidden="1">
      <c r="A526" t="n">
        <v>139</v>
      </c>
      <c r="B526" t="inlineStr">
        <is>
          <t>SPARTA Dynamic Growth OEF</t>
        </is>
      </c>
      <c r="C526" t="inlineStr">
        <is>
          <t>1</t>
        </is>
      </c>
      <c r="D526" t="inlineStr">
        <is>
          <t>false</t>
        </is>
      </c>
      <c r="E526" t="inlineStr">
        <is>
          <t>false</t>
        </is>
      </c>
      <c r="G526" t="n">
        <v>0</v>
      </c>
      <c r="I526">
        <f>Sparta!AB28</f>
        <v/>
      </c>
      <c r="K526">
        <f>Sparta!AC28</f>
        <v/>
      </c>
      <c r="M526" t="n">
        <v>20</v>
      </c>
      <c r="AV526" t="inlineStr">
        <is>
          <t>Default</t>
        </is>
      </c>
      <c r="AW526" t="inlineStr">
        <is>
          <t>Default</t>
        </is>
      </c>
    </row>
    <row r="527" hidden="1">
      <c r="A527" t="n">
        <v>139</v>
      </c>
      <c r="B527" t="inlineStr">
        <is>
          <t>SPARTA Dynamic Growth OEF</t>
        </is>
      </c>
      <c r="C527" t="inlineStr">
        <is>
          <t>1</t>
        </is>
      </c>
      <c r="D527" t="inlineStr">
        <is>
          <t>false</t>
        </is>
      </c>
      <c r="E527" t="inlineStr">
        <is>
          <t>false</t>
        </is>
      </c>
      <c r="G527" t="n">
        <v>0</v>
      </c>
      <c r="I527">
        <f>Sparta!AB29</f>
        <v/>
      </c>
      <c r="K527">
        <f>Sparta!AC29</f>
        <v/>
      </c>
      <c r="M527" t="n">
        <v>20</v>
      </c>
      <c r="AV527" t="inlineStr">
        <is>
          <t>Default</t>
        </is>
      </c>
      <c r="AW527" t="inlineStr">
        <is>
          <t>Default</t>
        </is>
      </c>
    </row>
    <row r="528" hidden="1">
      <c r="A528" t="n">
        <v>139</v>
      </c>
      <c r="B528" t="inlineStr">
        <is>
          <t>SPARTA Dynamic Growth OEF</t>
        </is>
      </c>
      <c r="C528" t="inlineStr">
        <is>
          <t>1</t>
        </is>
      </c>
      <c r="D528" t="inlineStr">
        <is>
          <t>false</t>
        </is>
      </c>
      <c r="E528" t="inlineStr">
        <is>
          <t>false</t>
        </is>
      </c>
      <c r="G528" t="n">
        <v>0</v>
      </c>
      <c r="I528">
        <f>Sparta!AB30</f>
        <v/>
      </c>
      <c r="K528">
        <f>Sparta!AC30</f>
        <v/>
      </c>
      <c r="M528" t="n">
        <v>20</v>
      </c>
      <c r="AV528" t="inlineStr">
        <is>
          <t>Default</t>
        </is>
      </c>
      <c r="AW528" t="inlineStr">
        <is>
          <t>Default</t>
        </is>
      </c>
    </row>
    <row r="529" hidden="1">
      <c r="A529" t="n">
        <v>139</v>
      </c>
      <c r="B529" t="inlineStr">
        <is>
          <t>SPARTA Dynamic Growth OEF</t>
        </is>
      </c>
      <c r="C529" t="inlineStr">
        <is>
          <t>1</t>
        </is>
      </c>
      <c r="D529" t="inlineStr">
        <is>
          <t>false</t>
        </is>
      </c>
      <c r="E529" t="inlineStr">
        <is>
          <t>false</t>
        </is>
      </c>
      <c r="G529" t="n">
        <v>0</v>
      </c>
      <c r="I529">
        <f>Sparta!AB31</f>
        <v/>
      </c>
      <c r="K529">
        <f>Sparta!AC31</f>
        <v/>
      </c>
      <c r="M529" t="n">
        <v>20</v>
      </c>
      <c r="AV529" t="inlineStr">
        <is>
          <t>Default</t>
        </is>
      </c>
      <c r="AW529" t="inlineStr">
        <is>
          <t>Default</t>
        </is>
      </c>
    </row>
    <row r="530" hidden="1">
      <c r="A530" t="n">
        <v>139</v>
      </c>
      <c r="B530" t="inlineStr">
        <is>
          <t>SPARTA Dynamic Growth OEF</t>
        </is>
      </c>
      <c r="C530" t="inlineStr">
        <is>
          <t>1</t>
        </is>
      </c>
      <c r="D530" t="inlineStr">
        <is>
          <t>false</t>
        </is>
      </c>
      <c r="E530" t="inlineStr">
        <is>
          <t>false</t>
        </is>
      </c>
      <c r="G530" t="n">
        <v>0</v>
      </c>
      <c r="I530">
        <f>Sparta!AB32</f>
        <v/>
      </c>
      <c r="K530">
        <f>Sparta!AC32</f>
        <v/>
      </c>
      <c r="M530" t="n">
        <v>20</v>
      </c>
      <c r="AV530" t="inlineStr">
        <is>
          <t>Default</t>
        </is>
      </c>
      <c r="AW530" t="inlineStr">
        <is>
          <t>Default</t>
        </is>
      </c>
    </row>
    <row r="531" hidden="1">
      <c r="A531" t="n">
        <v>139</v>
      </c>
      <c r="B531" t="inlineStr">
        <is>
          <t>SPARTA Dynamic Growth OEF</t>
        </is>
      </c>
      <c r="C531" t="inlineStr">
        <is>
          <t>1</t>
        </is>
      </c>
      <c r="D531" t="inlineStr">
        <is>
          <t>false</t>
        </is>
      </c>
      <c r="E531" t="inlineStr">
        <is>
          <t>false</t>
        </is>
      </c>
      <c r="G531" t="n">
        <v>0</v>
      </c>
      <c r="I531">
        <f>Sparta!AB33</f>
        <v/>
      </c>
      <c r="K531">
        <f>Sparta!AC33</f>
        <v/>
      </c>
      <c r="M531" t="n">
        <v>20</v>
      </c>
      <c r="AV531" t="inlineStr">
        <is>
          <t>Default</t>
        </is>
      </c>
      <c r="AW531" t="inlineStr">
        <is>
          <t>Default</t>
        </is>
      </c>
    </row>
    <row r="532" hidden="1">
      <c r="A532" t="n">
        <v>139</v>
      </c>
      <c r="B532" t="inlineStr">
        <is>
          <t>SPARTA Dynamic Growth OEF</t>
        </is>
      </c>
      <c r="C532" t="inlineStr">
        <is>
          <t>1</t>
        </is>
      </c>
      <c r="D532" t="inlineStr">
        <is>
          <t>false</t>
        </is>
      </c>
      <c r="E532" t="inlineStr">
        <is>
          <t>false</t>
        </is>
      </c>
      <c r="G532" t="n">
        <v>0</v>
      </c>
      <c r="I532">
        <f>Sparta!AB34</f>
        <v/>
      </c>
      <c r="K532">
        <f>Sparta!AC34</f>
        <v/>
      </c>
      <c r="M532" t="n">
        <v>20</v>
      </c>
      <c r="AV532" t="inlineStr">
        <is>
          <t>Default</t>
        </is>
      </c>
      <c r="AW532" t="inlineStr">
        <is>
          <t>Default</t>
        </is>
      </c>
    </row>
    <row r="533" hidden="1">
      <c r="A533" t="n">
        <v>139</v>
      </c>
      <c r="B533" t="inlineStr">
        <is>
          <t>SPARTA Dynamic Growth OEF</t>
        </is>
      </c>
      <c r="C533" t="inlineStr">
        <is>
          <t>1</t>
        </is>
      </c>
      <c r="D533" t="inlineStr">
        <is>
          <t>false</t>
        </is>
      </c>
      <c r="E533" t="inlineStr">
        <is>
          <t>false</t>
        </is>
      </c>
      <c r="G533" t="n">
        <v>0</v>
      </c>
      <c r="I533">
        <f>Sparta!AB35</f>
        <v/>
      </c>
      <c r="K533">
        <f>Sparta!AC35</f>
        <v/>
      </c>
      <c r="M533" t="n">
        <v>20</v>
      </c>
      <c r="AV533" t="inlineStr">
        <is>
          <t>Default</t>
        </is>
      </c>
      <c r="AW533" t="inlineStr">
        <is>
          <t>Default</t>
        </is>
      </c>
    </row>
    <row r="534" hidden="1">
      <c r="A534" t="n">
        <v>139</v>
      </c>
      <c r="B534" t="inlineStr">
        <is>
          <t>SPARTA Dynamic Growth OEF</t>
        </is>
      </c>
      <c r="C534" t="inlineStr">
        <is>
          <t>1</t>
        </is>
      </c>
      <c r="D534" t="inlineStr">
        <is>
          <t>false</t>
        </is>
      </c>
      <c r="E534" t="inlineStr">
        <is>
          <t>false</t>
        </is>
      </c>
      <c r="G534" t="n">
        <v>0</v>
      </c>
      <c r="I534">
        <f>Sparta!AB36</f>
        <v/>
      </c>
      <c r="K534">
        <f>Sparta!AC36</f>
        <v/>
      </c>
      <c r="M534" t="n">
        <v>20</v>
      </c>
      <c r="AV534" t="inlineStr">
        <is>
          <t>Default</t>
        </is>
      </c>
      <c r="AW534" t="inlineStr">
        <is>
          <t>Default</t>
        </is>
      </c>
    </row>
    <row r="535" hidden="1">
      <c r="A535" t="n">
        <v>139</v>
      </c>
      <c r="B535" t="inlineStr">
        <is>
          <t>SPARTA Dynamic Growth OEF</t>
        </is>
      </c>
      <c r="C535" t="inlineStr">
        <is>
          <t>1</t>
        </is>
      </c>
      <c r="D535" t="inlineStr">
        <is>
          <t>false</t>
        </is>
      </c>
      <c r="E535" t="inlineStr">
        <is>
          <t>false</t>
        </is>
      </c>
      <c r="G535" t="n">
        <v>0</v>
      </c>
      <c r="I535">
        <f>Sparta!AB37</f>
        <v/>
      </c>
      <c r="K535">
        <f>Sparta!AC37</f>
        <v/>
      </c>
      <c r="M535" t="n">
        <v>20</v>
      </c>
      <c r="AV535" t="inlineStr">
        <is>
          <t>Default</t>
        </is>
      </c>
      <c r="AW535" t="inlineStr">
        <is>
          <t>Default</t>
        </is>
      </c>
    </row>
    <row r="536" hidden="1">
      <c r="A536" t="n">
        <v>139</v>
      </c>
      <c r="B536" t="inlineStr">
        <is>
          <t>SPARTA Dynamic Growth OEF</t>
        </is>
      </c>
      <c r="C536" t="inlineStr">
        <is>
          <t>1</t>
        </is>
      </c>
      <c r="D536" t="inlineStr">
        <is>
          <t>false</t>
        </is>
      </c>
      <c r="E536" t="inlineStr">
        <is>
          <t>false</t>
        </is>
      </c>
      <c r="G536" t="n">
        <v>0</v>
      </c>
      <c r="I536">
        <f>Sparta!AB38</f>
        <v/>
      </c>
      <c r="K536">
        <f>Sparta!AC38</f>
        <v/>
      </c>
      <c r="M536" t="n">
        <v>20</v>
      </c>
      <c r="AV536" t="inlineStr">
        <is>
          <t>Default</t>
        </is>
      </c>
      <c r="AW536" t="inlineStr">
        <is>
          <t>Default</t>
        </is>
      </c>
    </row>
    <row r="537" hidden="1">
      <c r="A537" t="n">
        <v>139</v>
      </c>
      <c r="B537" t="inlineStr">
        <is>
          <t>SPARTA Dynamic Growth OEF</t>
        </is>
      </c>
      <c r="C537" t="inlineStr">
        <is>
          <t>1</t>
        </is>
      </c>
      <c r="D537" t="inlineStr">
        <is>
          <t>false</t>
        </is>
      </c>
      <c r="E537" t="inlineStr">
        <is>
          <t>false</t>
        </is>
      </c>
      <c r="G537" t="n">
        <v>0</v>
      </c>
      <c r="I537">
        <f>Sparta!AB39</f>
        <v/>
      </c>
      <c r="K537">
        <f>Sparta!AC39</f>
        <v/>
      </c>
      <c r="M537" t="n">
        <v>20</v>
      </c>
      <c r="AV537" t="inlineStr">
        <is>
          <t>Default</t>
        </is>
      </c>
      <c r="AW537" t="inlineStr">
        <is>
          <t>Default</t>
        </is>
      </c>
    </row>
    <row r="538" hidden="1">
      <c r="A538" t="n">
        <v>139</v>
      </c>
      <c r="B538" t="inlineStr">
        <is>
          <t>SPARTA Dynamic Growth OEF</t>
        </is>
      </c>
      <c r="C538" t="inlineStr">
        <is>
          <t>1</t>
        </is>
      </c>
      <c r="D538" t="inlineStr">
        <is>
          <t>false</t>
        </is>
      </c>
      <c r="E538" t="inlineStr">
        <is>
          <t>false</t>
        </is>
      </c>
      <c r="G538" t="n">
        <v>0</v>
      </c>
      <c r="I538">
        <f>Sparta!AB40</f>
        <v/>
      </c>
      <c r="K538">
        <f>Sparta!AC40</f>
        <v/>
      </c>
      <c r="M538" t="n">
        <v>20</v>
      </c>
      <c r="AV538" t="inlineStr">
        <is>
          <t>Default</t>
        </is>
      </c>
      <c r="AW538" t="inlineStr">
        <is>
          <t>Default</t>
        </is>
      </c>
    </row>
    <row r="539" hidden="1">
      <c r="A539" t="n">
        <v>139</v>
      </c>
      <c r="B539" t="inlineStr">
        <is>
          <t>SPARTA Dynamic Growth OEF</t>
        </is>
      </c>
      <c r="C539" t="inlineStr">
        <is>
          <t>1</t>
        </is>
      </c>
      <c r="D539" t="inlineStr">
        <is>
          <t>false</t>
        </is>
      </c>
      <c r="E539" t="inlineStr">
        <is>
          <t>false</t>
        </is>
      </c>
      <c r="G539" t="n">
        <v>0</v>
      </c>
      <c r="I539">
        <f>Sparta!AB41</f>
        <v/>
      </c>
      <c r="K539">
        <f>Sparta!AC41</f>
        <v/>
      </c>
      <c r="M539" t="n">
        <v>20</v>
      </c>
      <c r="AV539" t="inlineStr">
        <is>
          <t>Default</t>
        </is>
      </c>
      <c r="AW539" t="inlineStr">
        <is>
          <t>Default</t>
        </is>
      </c>
    </row>
    <row r="540" hidden="1">
      <c r="A540" t="n">
        <v>139</v>
      </c>
      <c r="B540" t="inlineStr">
        <is>
          <t>SPARTA Dynamic Growth OEF</t>
        </is>
      </c>
      <c r="C540" t="inlineStr">
        <is>
          <t>1</t>
        </is>
      </c>
      <c r="D540" t="inlineStr">
        <is>
          <t>false</t>
        </is>
      </c>
      <c r="E540" t="inlineStr">
        <is>
          <t>false</t>
        </is>
      </c>
      <c r="G540" t="n">
        <v>0</v>
      </c>
      <c r="I540">
        <f>Sparta!AB42</f>
        <v/>
      </c>
      <c r="K540">
        <f>Sparta!AC42</f>
        <v/>
      </c>
      <c r="M540" t="n">
        <v>20</v>
      </c>
      <c r="AV540" t="inlineStr">
        <is>
          <t>Default</t>
        </is>
      </c>
      <c r="AW540" t="inlineStr">
        <is>
          <t>Default</t>
        </is>
      </c>
    </row>
    <row r="541" hidden="1">
      <c r="A541" t="n">
        <v>139</v>
      </c>
      <c r="B541" t="inlineStr">
        <is>
          <t>SPARTA Dynamic Growth OEF</t>
        </is>
      </c>
      <c r="C541" t="inlineStr">
        <is>
          <t>1</t>
        </is>
      </c>
      <c r="D541" t="inlineStr">
        <is>
          <t>false</t>
        </is>
      </c>
      <c r="E541" t="inlineStr">
        <is>
          <t>false</t>
        </is>
      </c>
      <c r="G541" t="n">
        <v>0</v>
      </c>
      <c r="I541">
        <f>Sparta!AB43</f>
        <v/>
      </c>
      <c r="K541">
        <f>Sparta!AC43</f>
        <v/>
      </c>
      <c r="M541" t="n">
        <v>20</v>
      </c>
      <c r="AV541" t="inlineStr">
        <is>
          <t>Default</t>
        </is>
      </c>
      <c r="AW541" t="inlineStr">
        <is>
          <t>Default</t>
        </is>
      </c>
    </row>
    <row r="542" hidden="1">
      <c r="A542" t="n">
        <v>139</v>
      </c>
      <c r="B542" t="inlineStr">
        <is>
          <t>SPARTA Dynamic Growth OEF</t>
        </is>
      </c>
      <c r="C542" t="inlineStr">
        <is>
          <t>1</t>
        </is>
      </c>
      <c r="D542" t="inlineStr">
        <is>
          <t>false</t>
        </is>
      </c>
      <c r="E542" t="inlineStr">
        <is>
          <t>false</t>
        </is>
      </c>
      <c r="G542" t="n">
        <v>0</v>
      </c>
      <c r="I542">
        <f>Sparta!AB44</f>
        <v/>
      </c>
      <c r="K542">
        <f>Sparta!AC44</f>
        <v/>
      </c>
      <c r="M542" t="n">
        <v>20</v>
      </c>
      <c r="AV542" t="inlineStr">
        <is>
          <t>Default</t>
        </is>
      </c>
      <c r="AW542" t="inlineStr">
        <is>
          <t>Default</t>
        </is>
      </c>
    </row>
    <row r="543" hidden="1">
      <c r="A543" t="n">
        <v>139</v>
      </c>
      <c r="B543" t="inlineStr">
        <is>
          <t>SPARTA Dynamic Growth OEF</t>
        </is>
      </c>
      <c r="C543" t="inlineStr">
        <is>
          <t>1</t>
        </is>
      </c>
      <c r="D543" t="inlineStr">
        <is>
          <t>false</t>
        </is>
      </c>
      <c r="E543" t="inlineStr">
        <is>
          <t>false</t>
        </is>
      </c>
      <c r="G543" t="n">
        <v>0</v>
      </c>
      <c r="I543">
        <f>Sparta!AB45</f>
        <v/>
      </c>
      <c r="K543">
        <f>Sparta!AC45</f>
        <v/>
      </c>
      <c r="M543" t="n">
        <v>20</v>
      </c>
      <c r="AV543" t="inlineStr">
        <is>
          <t>Default</t>
        </is>
      </c>
      <c r="AW543" t="inlineStr">
        <is>
          <t>Default</t>
        </is>
      </c>
    </row>
    <row r="544" hidden="1">
      <c r="A544" t="n">
        <v>139</v>
      </c>
      <c r="B544" t="inlineStr">
        <is>
          <t>SPARTA Dynamic Growth OEF</t>
        </is>
      </c>
      <c r="C544" t="inlineStr">
        <is>
          <t>1</t>
        </is>
      </c>
      <c r="D544" t="inlineStr">
        <is>
          <t>false</t>
        </is>
      </c>
      <c r="E544" t="inlineStr">
        <is>
          <t>false</t>
        </is>
      </c>
      <c r="G544" t="n">
        <v>0</v>
      </c>
      <c r="I544">
        <f>Sparta!AB46</f>
        <v/>
      </c>
      <c r="K544">
        <f>Sparta!AC46</f>
        <v/>
      </c>
      <c r="M544" t="n">
        <v>20</v>
      </c>
      <c r="AV544" t="inlineStr">
        <is>
          <t>Default</t>
        </is>
      </c>
      <c r="AW544" t="inlineStr">
        <is>
          <t>Default</t>
        </is>
      </c>
    </row>
    <row r="545" hidden="1">
      <c r="A545" t="n">
        <v>139</v>
      </c>
      <c r="B545" t="inlineStr">
        <is>
          <t>SPARTA Dynamic Growth OEF</t>
        </is>
      </c>
      <c r="C545" t="inlineStr">
        <is>
          <t>1</t>
        </is>
      </c>
      <c r="D545" t="inlineStr">
        <is>
          <t>false</t>
        </is>
      </c>
      <c r="E545" t="inlineStr">
        <is>
          <t>false</t>
        </is>
      </c>
      <c r="G545" t="n">
        <v>0</v>
      </c>
      <c r="I545">
        <f>Sparta!AB47</f>
        <v/>
      </c>
      <c r="K545">
        <f>Sparta!AC47</f>
        <v/>
      </c>
      <c r="M545" t="n">
        <v>20</v>
      </c>
      <c r="AV545" t="inlineStr">
        <is>
          <t>Default</t>
        </is>
      </c>
      <c r="AW545" t="inlineStr">
        <is>
          <t>Default</t>
        </is>
      </c>
    </row>
    <row r="546" hidden="1">
      <c r="A546" t="n">
        <v>139</v>
      </c>
      <c r="B546" t="inlineStr">
        <is>
          <t>SPARTA Dynamic Growth OEF</t>
        </is>
      </c>
      <c r="C546" t="inlineStr">
        <is>
          <t>1</t>
        </is>
      </c>
      <c r="D546" t="inlineStr">
        <is>
          <t>false</t>
        </is>
      </c>
      <c r="E546" t="inlineStr">
        <is>
          <t>false</t>
        </is>
      </c>
      <c r="G546" t="n">
        <v>0</v>
      </c>
      <c r="I546">
        <f>Sparta!AB48</f>
        <v/>
      </c>
      <c r="K546">
        <f>Sparta!AC48</f>
        <v/>
      </c>
      <c r="M546" t="n">
        <v>20</v>
      </c>
      <c r="AV546" t="inlineStr">
        <is>
          <t>Default</t>
        </is>
      </c>
      <c r="AW546" t="inlineStr">
        <is>
          <t>Default</t>
        </is>
      </c>
    </row>
    <row r="547" hidden="1">
      <c r="A547" t="n">
        <v>139</v>
      </c>
      <c r="B547" t="inlineStr">
        <is>
          <t>SPARTA Dynamic Growth OEF</t>
        </is>
      </c>
      <c r="C547" t="inlineStr">
        <is>
          <t>1</t>
        </is>
      </c>
      <c r="D547" t="inlineStr">
        <is>
          <t>false</t>
        </is>
      </c>
      <c r="E547" t="inlineStr">
        <is>
          <t>false</t>
        </is>
      </c>
      <c r="G547" t="n">
        <v>0</v>
      </c>
      <c r="I547">
        <f>Sparta!AB49</f>
        <v/>
      </c>
      <c r="K547">
        <f>Sparta!AC49</f>
        <v/>
      </c>
      <c r="M547" t="n">
        <v>20</v>
      </c>
      <c r="AV547" t="inlineStr">
        <is>
          <t>Default</t>
        </is>
      </c>
      <c r="AW547" t="inlineStr">
        <is>
          <t>Default</t>
        </is>
      </c>
    </row>
    <row r="548" hidden="1">
      <c r="A548" t="n">
        <v>139</v>
      </c>
      <c r="B548" t="inlineStr">
        <is>
          <t>SPARTA Dynamic Growth OEF</t>
        </is>
      </c>
      <c r="C548" t="inlineStr">
        <is>
          <t>1</t>
        </is>
      </c>
      <c r="D548" t="inlineStr">
        <is>
          <t>false</t>
        </is>
      </c>
      <c r="E548" t="inlineStr">
        <is>
          <t>false</t>
        </is>
      </c>
      <c r="G548" t="n">
        <v>0</v>
      </c>
      <c r="I548">
        <f>Sparta!AB50</f>
        <v/>
      </c>
      <c r="K548">
        <f>Sparta!AC50</f>
        <v/>
      </c>
      <c r="M548" t="n">
        <v>20</v>
      </c>
      <c r="AV548" t="inlineStr">
        <is>
          <t>Default</t>
        </is>
      </c>
      <c r="AW548" t="inlineStr">
        <is>
          <t>Default</t>
        </is>
      </c>
    </row>
    <row r="549" hidden="1">
      <c r="A549" t="n">
        <v>139</v>
      </c>
      <c r="B549" t="inlineStr">
        <is>
          <t>SPARTA Dynamic Growth OEF</t>
        </is>
      </c>
      <c r="C549" t="inlineStr">
        <is>
          <t>1</t>
        </is>
      </c>
      <c r="D549" t="inlineStr">
        <is>
          <t>false</t>
        </is>
      </c>
      <c r="E549" t="inlineStr">
        <is>
          <t>false</t>
        </is>
      </c>
      <c r="G549" t="n">
        <v>0</v>
      </c>
      <c r="I549">
        <f>Sparta!AB51</f>
        <v/>
      </c>
      <c r="K549">
        <f>Sparta!AC51</f>
        <v/>
      </c>
      <c r="M549" t="n">
        <v>20</v>
      </c>
      <c r="AV549" t="inlineStr">
        <is>
          <t>Default</t>
        </is>
      </c>
      <c r="AW549" t="inlineStr">
        <is>
          <t>Default</t>
        </is>
      </c>
    </row>
    <row r="550" hidden="1">
      <c r="A550" t="n">
        <v>139</v>
      </c>
      <c r="B550" t="inlineStr">
        <is>
          <t>SPARTA Dynamic Growth OEF</t>
        </is>
      </c>
      <c r="C550" t="inlineStr">
        <is>
          <t>1</t>
        </is>
      </c>
      <c r="D550" t="inlineStr">
        <is>
          <t>false</t>
        </is>
      </c>
      <c r="E550" t="inlineStr">
        <is>
          <t>false</t>
        </is>
      </c>
      <c r="G550" t="n">
        <v>0</v>
      </c>
      <c r="I550">
        <f>Sparta!AB52</f>
        <v/>
      </c>
      <c r="K550">
        <f>Sparta!AC52</f>
        <v/>
      </c>
      <c r="M550" t="n">
        <v>20</v>
      </c>
      <c r="AV550" t="inlineStr">
        <is>
          <t>Default</t>
        </is>
      </c>
      <c r="AW550" t="inlineStr">
        <is>
          <t>Default</t>
        </is>
      </c>
    </row>
    <row r="551" hidden="1">
      <c r="A551" t="n">
        <v>139</v>
      </c>
      <c r="B551" t="inlineStr">
        <is>
          <t>SPARTA Dynamic Growth OEF</t>
        </is>
      </c>
      <c r="C551" t="inlineStr">
        <is>
          <t>1</t>
        </is>
      </c>
      <c r="D551" t="inlineStr">
        <is>
          <t>false</t>
        </is>
      </c>
      <c r="E551" t="inlineStr">
        <is>
          <t>false</t>
        </is>
      </c>
      <c r="G551" t="n">
        <v>0</v>
      </c>
      <c r="I551">
        <f>Sparta!AB53</f>
        <v/>
      </c>
      <c r="K551">
        <f>Sparta!AC53</f>
        <v/>
      </c>
      <c r="M551" t="n">
        <v>20</v>
      </c>
      <c r="AV551" t="inlineStr">
        <is>
          <t>Default</t>
        </is>
      </c>
      <c r="AW551" t="inlineStr">
        <is>
          <t>Default</t>
        </is>
      </c>
    </row>
    <row r="552" hidden="1">
      <c r="A552" t="n">
        <v>139</v>
      </c>
      <c r="B552" t="inlineStr">
        <is>
          <t>SPARTA Dynamic Growth OEF</t>
        </is>
      </c>
      <c r="C552" t="inlineStr">
        <is>
          <t>1</t>
        </is>
      </c>
      <c r="D552" t="inlineStr">
        <is>
          <t>false</t>
        </is>
      </c>
      <c r="E552" t="inlineStr">
        <is>
          <t>false</t>
        </is>
      </c>
      <c r="G552" t="n">
        <v>0</v>
      </c>
      <c r="I552">
        <f>Sparta!AB54</f>
        <v/>
      </c>
      <c r="K552">
        <f>Sparta!AC54</f>
        <v/>
      </c>
      <c r="M552" t="n">
        <v>20</v>
      </c>
      <c r="AV552" t="inlineStr">
        <is>
          <t>Default</t>
        </is>
      </c>
      <c r="AW552" t="inlineStr">
        <is>
          <t>Default</t>
        </is>
      </c>
    </row>
    <row r="553" hidden="1">
      <c r="A553" t="n">
        <v>139</v>
      </c>
      <c r="B553" t="inlineStr">
        <is>
          <t>SPARTA Dynamic Growth OEF</t>
        </is>
      </c>
      <c r="C553" t="inlineStr">
        <is>
          <t>1</t>
        </is>
      </c>
      <c r="D553" t="inlineStr">
        <is>
          <t>false</t>
        </is>
      </c>
      <c r="E553" t="inlineStr">
        <is>
          <t>false</t>
        </is>
      </c>
      <c r="G553" t="n">
        <v>0</v>
      </c>
      <c r="I553">
        <f>Sparta!AB55</f>
        <v/>
      </c>
      <c r="K553">
        <f>Sparta!AC55</f>
        <v/>
      </c>
      <c r="M553" t="n">
        <v>20</v>
      </c>
      <c r="AV553" t="inlineStr">
        <is>
          <t>Default</t>
        </is>
      </c>
      <c r="AW553" t="inlineStr">
        <is>
          <t>Default</t>
        </is>
      </c>
    </row>
    <row r="554" hidden="1">
      <c r="A554" t="n">
        <v>139</v>
      </c>
      <c r="B554" t="inlineStr">
        <is>
          <t>SPARTA Dynamic Growth OEF</t>
        </is>
      </c>
      <c r="C554" t="inlineStr">
        <is>
          <t>1</t>
        </is>
      </c>
      <c r="D554" t="inlineStr">
        <is>
          <t>false</t>
        </is>
      </c>
      <c r="E554" t="inlineStr">
        <is>
          <t>false</t>
        </is>
      </c>
      <c r="G554" t="n">
        <v>0</v>
      </c>
      <c r="I554">
        <f>Sparta!AB56</f>
        <v/>
      </c>
      <c r="K554">
        <f>Sparta!AC56</f>
        <v/>
      </c>
      <c r="M554" t="n">
        <v>20</v>
      </c>
      <c r="AV554" t="inlineStr">
        <is>
          <t>Default</t>
        </is>
      </c>
      <c r="AW554" t="inlineStr">
        <is>
          <t>Default</t>
        </is>
      </c>
    </row>
    <row r="555" hidden="1">
      <c r="A555" t="n">
        <v>139</v>
      </c>
      <c r="B555" t="inlineStr">
        <is>
          <t>SPARTA Dynamic Growth OEF</t>
        </is>
      </c>
      <c r="C555" t="inlineStr">
        <is>
          <t>1</t>
        </is>
      </c>
      <c r="D555" t="inlineStr">
        <is>
          <t>false</t>
        </is>
      </c>
      <c r="E555" t="inlineStr">
        <is>
          <t>false</t>
        </is>
      </c>
      <c r="G555" t="n">
        <v>0</v>
      </c>
      <c r="I555">
        <f>Sparta!AB57</f>
        <v/>
      </c>
      <c r="K555">
        <f>Sparta!AC57</f>
        <v/>
      </c>
      <c r="M555" t="n">
        <v>20</v>
      </c>
      <c r="AV555" t="inlineStr">
        <is>
          <t>Default</t>
        </is>
      </c>
      <c r="AW555" t="inlineStr">
        <is>
          <t>Default</t>
        </is>
      </c>
    </row>
    <row r="556" hidden="1">
      <c r="A556" t="n">
        <v>139</v>
      </c>
      <c r="B556" t="inlineStr">
        <is>
          <t>SPARTA Dynamic Growth OEF</t>
        </is>
      </c>
      <c r="C556" t="inlineStr">
        <is>
          <t>1</t>
        </is>
      </c>
      <c r="D556" t="inlineStr">
        <is>
          <t>false</t>
        </is>
      </c>
      <c r="E556" t="inlineStr">
        <is>
          <t>false</t>
        </is>
      </c>
      <c r="G556" t="n">
        <v>0</v>
      </c>
      <c r="I556">
        <f>Sparta!AB58</f>
        <v/>
      </c>
      <c r="K556">
        <f>Sparta!AC58</f>
        <v/>
      </c>
      <c r="M556" t="n">
        <v>20</v>
      </c>
      <c r="AV556" t="inlineStr">
        <is>
          <t>Default</t>
        </is>
      </c>
      <c r="AW556" t="inlineStr">
        <is>
          <t>Default</t>
        </is>
      </c>
    </row>
    <row r="557" hidden="1">
      <c r="A557" t="n">
        <v>139</v>
      </c>
      <c r="B557" t="inlineStr">
        <is>
          <t>SPARTA Dynamic Growth OEF</t>
        </is>
      </c>
      <c r="C557" t="inlineStr">
        <is>
          <t>1</t>
        </is>
      </c>
      <c r="D557" t="inlineStr">
        <is>
          <t>false</t>
        </is>
      </c>
      <c r="E557" t="inlineStr">
        <is>
          <t>false</t>
        </is>
      </c>
      <c r="G557" t="n">
        <v>0</v>
      </c>
      <c r="I557">
        <f>Sparta!AB59</f>
        <v/>
      </c>
      <c r="K557">
        <f>Sparta!AC59</f>
        <v/>
      </c>
      <c r="M557" t="n">
        <v>20</v>
      </c>
      <c r="AV557" t="inlineStr">
        <is>
          <t>Default</t>
        </is>
      </c>
      <c r="AW557" t="inlineStr">
        <is>
          <t>Default</t>
        </is>
      </c>
    </row>
    <row r="558" hidden="1">
      <c r="A558" t="n">
        <v>139</v>
      </c>
      <c r="B558" t="inlineStr">
        <is>
          <t>SPARTA Dynamic Growth OEF</t>
        </is>
      </c>
      <c r="C558" t="inlineStr">
        <is>
          <t>1</t>
        </is>
      </c>
      <c r="D558" t="inlineStr">
        <is>
          <t>false</t>
        </is>
      </c>
      <c r="E558" t="inlineStr">
        <is>
          <t>false</t>
        </is>
      </c>
      <c r="G558" t="n">
        <v>0</v>
      </c>
      <c r="I558">
        <f>Sparta!AB60</f>
        <v/>
      </c>
      <c r="K558">
        <f>Sparta!AC60</f>
        <v/>
      </c>
      <c r="M558" t="n">
        <v>20</v>
      </c>
      <c r="AV558" t="inlineStr">
        <is>
          <t>Default</t>
        </is>
      </c>
      <c r="AW558" t="inlineStr">
        <is>
          <t>Default</t>
        </is>
      </c>
    </row>
    <row r="559" hidden="1">
      <c r="A559" t="n">
        <v>139</v>
      </c>
      <c r="B559" t="inlineStr">
        <is>
          <t>SPARTA Dynamic Growth OEF</t>
        </is>
      </c>
      <c r="C559" t="inlineStr">
        <is>
          <t>1</t>
        </is>
      </c>
      <c r="D559" t="inlineStr">
        <is>
          <t>false</t>
        </is>
      </c>
      <c r="E559" t="inlineStr">
        <is>
          <t>false</t>
        </is>
      </c>
      <c r="G559" t="n">
        <v>0</v>
      </c>
      <c r="I559">
        <f>Sparta!AB61</f>
        <v/>
      </c>
      <c r="K559">
        <f>Sparta!AC61</f>
        <v/>
      </c>
      <c r="M559" t="n">
        <v>20</v>
      </c>
      <c r="AV559" t="inlineStr">
        <is>
          <t>Default</t>
        </is>
      </c>
      <c r="AW559" t="inlineStr">
        <is>
          <t>Default</t>
        </is>
      </c>
    </row>
    <row r="560" hidden="1">
      <c r="A560" t="n">
        <v>139</v>
      </c>
      <c r="B560" t="inlineStr">
        <is>
          <t>SPARTA Dynamic Growth OEF</t>
        </is>
      </c>
      <c r="C560" t="inlineStr">
        <is>
          <t>1</t>
        </is>
      </c>
      <c r="D560" t="inlineStr">
        <is>
          <t>false</t>
        </is>
      </c>
      <c r="E560" t="inlineStr">
        <is>
          <t>false</t>
        </is>
      </c>
      <c r="G560" t="n">
        <v>0</v>
      </c>
      <c r="I560">
        <f>Sparta!AB62</f>
        <v/>
      </c>
      <c r="K560">
        <f>Sparta!AC62</f>
        <v/>
      </c>
      <c r="M560" t="n">
        <v>20</v>
      </c>
      <c r="AV560" t="inlineStr">
        <is>
          <t>Default</t>
        </is>
      </c>
      <c r="AW560" t="inlineStr">
        <is>
          <t>Default</t>
        </is>
      </c>
    </row>
    <row r="561" hidden="1">
      <c r="A561" t="n">
        <v>139</v>
      </c>
      <c r="B561" t="inlineStr">
        <is>
          <t>SPARTA Dynamic Growth OEF</t>
        </is>
      </c>
      <c r="C561" t="inlineStr">
        <is>
          <t>1</t>
        </is>
      </c>
      <c r="D561" t="inlineStr">
        <is>
          <t>false</t>
        </is>
      </c>
      <c r="E561" t="inlineStr">
        <is>
          <t>false</t>
        </is>
      </c>
      <c r="G561" t="n">
        <v>0</v>
      </c>
      <c r="I561">
        <f>Sparta!AB63</f>
        <v/>
      </c>
      <c r="K561">
        <f>Sparta!AC63</f>
        <v/>
      </c>
      <c r="M561" t="n">
        <v>20</v>
      </c>
      <c r="AV561" t="inlineStr">
        <is>
          <t>Default</t>
        </is>
      </c>
      <c r="AW561" t="inlineStr">
        <is>
          <t>Default</t>
        </is>
      </c>
    </row>
    <row r="562" hidden="1">
      <c r="A562" t="n">
        <v>139</v>
      </c>
      <c r="B562" t="inlineStr">
        <is>
          <t>SPARTA Dynamic Growth OEF</t>
        </is>
      </c>
      <c r="C562" t="inlineStr">
        <is>
          <t>1</t>
        </is>
      </c>
      <c r="D562" t="inlineStr">
        <is>
          <t>false</t>
        </is>
      </c>
      <c r="E562" t="inlineStr">
        <is>
          <t>false</t>
        </is>
      </c>
      <c r="G562" t="n">
        <v>0</v>
      </c>
      <c r="I562">
        <f>Sparta!AB64</f>
        <v/>
      </c>
      <c r="K562">
        <f>Sparta!AC64</f>
        <v/>
      </c>
      <c r="M562" t="n">
        <v>20</v>
      </c>
      <c r="AV562" t="inlineStr">
        <is>
          <t>Default</t>
        </is>
      </c>
      <c r="AW562" t="inlineStr">
        <is>
          <t>Default</t>
        </is>
      </c>
    </row>
    <row r="563" hidden="1">
      <c r="A563" t="n">
        <v>139</v>
      </c>
      <c r="B563" t="inlineStr">
        <is>
          <t>SPARTA Dynamic Growth OEF</t>
        </is>
      </c>
      <c r="C563" t="inlineStr">
        <is>
          <t>1</t>
        </is>
      </c>
      <c r="D563" t="inlineStr">
        <is>
          <t>false</t>
        </is>
      </c>
      <c r="E563" t="inlineStr">
        <is>
          <t>false</t>
        </is>
      </c>
      <c r="G563" t="n">
        <v>0</v>
      </c>
      <c r="I563">
        <f>Sparta!AB65</f>
        <v/>
      </c>
      <c r="K563">
        <f>Sparta!AC65</f>
        <v/>
      </c>
      <c r="M563" t="n">
        <v>20</v>
      </c>
      <c r="AV563" t="inlineStr">
        <is>
          <t>Default</t>
        </is>
      </c>
      <c r="AW563" t="inlineStr">
        <is>
          <t>Default</t>
        </is>
      </c>
    </row>
    <row r="564" hidden="1">
      <c r="A564" t="n">
        <v>139</v>
      </c>
      <c r="B564" t="inlineStr">
        <is>
          <t>SPARTA Dynamic Growth OEF</t>
        </is>
      </c>
      <c r="C564" t="inlineStr">
        <is>
          <t>1</t>
        </is>
      </c>
      <c r="D564" t="inlineStr">
        <is>
          <t>false</t>
        </is>
      </c>
      <c r="E564" t="inlineStr">
        <is>
          <t>false</t>
        </is>
      </c>
      <c r="G564" t="n">
        <v>0</v>
      </c>
      <c r="I564">
        <f>Sparta!AB66</f>
        <v/>
      </c>
      <c r="K564">
        <f>Sparta!AC66</f>
        <v/>
      </c>
      <c r="M564" t="n">
        <v>20</v>
      </c>
      <c r="AV564" t="inlineStr">
        <is>
          <t>Default</t>
        </is>
      </c>
      <c r="AW564" t="inlineStr">
        <is>
          <t>Default</t>
        </is>
      </c>
    </row>
    <row r="565" hidden="1">
      <c r="A565" t="n">
        <v>139</v>
      </c>
      <c r="B565" t="inlineStr">
        <is>
          <t>SPARTA Dynamic Growth OEF</t>
        </is>
      </c>
      <c r="C565" t="inlineStr">
        <is>
          <t>1</t>
        </is>
      </c>
      <c r="D565" t="inlineStr">
        <is>
          <t>false</t>
        </is>
      </c>
      <c r="E565" t="inlineStr">
        <is>
          <t>false</t>
        </is>
      </c>
      <c r="G565" t="n">
        <v>0</v>
      </c>
      <c r="I565">
        <f>Sparta!AB67</f>
        <v/>
      </c>
      <c r="K565">
        <f>Sparta!AC67</f>
        <v/>
      </c>
      <c r="M565" t="n">
        <v>20</v>
      </c>
      <c r="AV565" t="inlineStr">
        <is>
          <t>Default</t>
        </is>
      </c>
      <c r="AW565" t="inlineStr">
        <is>
          <t>Default</t>
        </is>
      </c>
    </row>
    <row r="566" hidden="1">
      <c r="A566" t="n">
        <v>139</v>
      </c>
      <c r="B566" t="inlineStr">
        <is>
          <t>SPARTA Dynamic Growth OEF</t>
        </is>
      </c>
      <c r="C566" t="inlineStr">
        <is>
          <t>1</t>
        </is>
      </c>
      <c r="D566" t="inlineStr">
        <is>
          <t>false</t>
        </is>
      </c>
      <c r="E566" t="inlineStr">
        <is>
          <t>false</t>
        </is>
      </c>
      <c r="G566" t="n">
        <v>0</v>
      </c>
      <c r="I566">
        <f>Sparta!AB68</f>
        <v/>
      </c>
      <c r="K566">
        <f>Sparta!AC68</f>
        <v/>
      </c>
      <c r="M566" t="n">
        <v>20</v>
      </c>
      <c r="AV566" t="inlineStr">
        <is>
          <t>Default</t>
        </is>
      </c>
      <c r="AW566" t="inlineStr">
        <is>
          <t>Default</t>
        </is>
      </c>
    </row>
    <row r="567" hidden="1">
      <c r="A567" t="n">
        <v>139</v>
      </c>
      <c r="B567" t="inlineStr">
        <is>
          <t>SPARTA Dynamic Growth OEF</t>
        </is>
      </c>
      <c r="C567" t="inlineStr">
        <is>
          <t>1</t>
        </is>
      </c>
      <c r="D567" t="inlineStr">
        <is>
          <t>false</t>
        </is>
      </c>
      <c r="E567" t="inlineStr">
        <is>
          <t>false</t>
        </is>
      </c>
      <c r="G567" t="n">
        <v>0</v>
      </c>
      <c r="I567">
        <f>Sparta!AB69</f>
        <v/>
      </c>
      <c r="K567">
        <f>Sparta!AC69</f>
        <v/>
      </c>
      <c r="M567" t="n">
        <v>20</v>
      </c>
      <c r="AV567" t="inlineStr">
        <is>
          <t>Default</t>
        </is>
      </c>
      <c r="AW567" t="inlineStr">
        <is>
          <t>Default</t>
        </is>
      </c>
    </row>
    <row r="568" hidden="1">
      <c r="A568" t="n">
        <v>139</v>
      </c>
      <c r="B568" t="inlineStr">
        <is>
          <t>SPARTA Dynamic Growth OEF</t>
        </is>
      </c>
      <c r="C568" t="inlineStr">
        <is>
          <t>1</t>
        </is>
      </c>
      <c r="D568" t="inlineStr">
        <is>
          <t>false</t>
        </is>
      </c>
      <c r="E568" t="inlineStr">
        <is>
          <t>false</t>
        </is>
      </c>
      <c r="G568" t="n">
        <v>0</v>
      </c>
      <c r="I568">
        <f>Sparta!AB70</f>
        <v/>
      </c>
      <c r="K568">
        <f>Sparta!AC70</f>
        <v/>
      </c>
      <c r="M568" t="n">
        <v>20</v>
      </c>
      <c r="AV568" t="inlineStr">
        <is>
          <t>Default</t>
        </is>
      </c>
      <c r="AW568" t="inlineStr">
        <is>
          <t>Default</t>
        </is>
      </c>
    </row>
    <row r="569" hidden="1">
      <c r="A569" t="n">
        <v>139</v>
      </c>
      <c r="B569" t="inlineStr">
        <is>
          <t>SPARTA Dynamic Growth OEF</t>
        </is>
      </c>
      <c r="C569" t="inlineStr">
        <is>
          <t>1</t>
        </is>
      </c>
      <c r="D569" t="inlineStr">
        <is>
          <t>false</t>
        </is>
      </c>
      <c r="E569" t="inlineStr">
        <is>
          <t>false</t>
        </is>
      </c>
      <c r="G569" t="n">
        <v>0</v>
      </c>
      <c r="I569">
        <f>Sparta!AB71</f>
        <v/>
      </c>
      <c r="K569">
        <f>Sparta!AC71</f>
        <v/>
      </c>
      <c r="M569" t="n">
        <v>20</v>
      </c>
      <c r="AV569" t="inlineStr">
        <is>
          <t>Default</t>
        </is>
      </c>
      <c r="AW569" t="inlineStr">
        <is>
          <t>Default</t>
        </is>
      </c>
    </row>
    <row r="570" hidden="1">
      <c r="A570" t="n">
        <v>139</v>
      </c>
      <c r="B570" t="inlineStr">
        <is>
          <t>SPARTA Dynamic Growth OEF</t>
        </is>
      </c>
      <c r="C570" t="inlineStr">
        <is>
          <t>1</t>
        </is>
      </c>
      <c r="D570" t="inlineStr">
        <is>
          <t>false</t>
        </is>
      </c>
      <c r="E570" t="inlineStr">
        <is>
          <t>false</t>
        </is>
      </c>
      <c r="G570" t="n">
        <v>0</v>
      </c>
      <c r="I570">
        <f>Sparta!AB72</f>
        <v/>
      </c>
      <c r="K570">
        <f>Sparta!AC72</f>
        <v/>
      </c>
      <c r="M570" t="n">
        <v>20</v>
      </c>
      <c r="AV570" t="inlineStr">
        <is>
          <t>Default</t>
        </is>
      </c>
      <c r="AW570" t="inlineStr">
        <is>
          <t>Default</t>
        </is>
      </c>
    </row>
    <row r="571" hidden="1">
      <c r="A571" t="n">
        <v>139</v>
      </c>
      <c r="B571" t="inlineStr">
        <is>
          <t>SPARTA Dynamic Growth OEF</t>
        </is>
      </c>
      <c r="C571" t="inlineStr">
        <is>
          <t>1</t>
        </is>
      </c>
      <c r="D571" t="inlineStr">
        <is>
          <t>false</t>
        </is>
      </c>
      <c r="E571" t="inlineStr">
        <is>
          <t>false</t>
        </is>
      </c>
      <c r="G571" t="n">
        <v>0</v>
      </c>
      <c r="I571">
        <f>Sparta!AB73</f>
        <v/>
      </c>
      <c r="K571">
        <f>Sparta!AC73</f>
        <v/>
      </c>
      <c r="M571" t="n">
        <v>20</v>
      </c>
      <c r="AV571" t="inlineStr">
        <is>
          <t>Default</t>
        </is>
      </c>
      <c r="AW571" t="inlineStr">
        <is>
          <t>Default</t>
        </is>
      </c>
    </row>
    <row r="572" hidden="1">
      <c r="A572" t="n">
        <v>139</v>
      </c>
      <c r="B572" t="inlineStr">
        <is>
          <t>SPARTA Dynamic Growth OEF</t>
        </is>
      </c>
      <c r="C572" t="inlineStr">
        <is>
          <t>1</t>
        </is>
      </c>
      <c r="D572" t="inlineStr">
        <is>
          <t>false</t>
        </is>
      </c>
      <c r="E572" t="inlineStr">
        <is>
          <t>false</t>
        </is>
      </c>
      <c r="G572" t="n">
        <v>0</v>
      </c>
      <c r="I572">
        <f>Sparta!AB74</f>
        <v/>
      </c>
      <c r="K572">
        <f>Sparta!AC74</f>
        <v/>
      </c>
      <c r="M572" t="n">
        <v>20</v>
      </c>
      <c r="AV572" t="inlineStr">
        <is>
          <t>Default</t>
        </is>
      </c>
      <c r="AW572" t="inlineStr">
        <is>
          <t>Default</t>
        </is>
      </c>
    </row>
    <row r="573" hidden="1">
      <c r="A573" t="n">
        <v>139</v>
      </c>
      <c r="B573" t="inlineStr">
        <is>
          <t>SPARTA Dynamic Growth OEF</t>
        </is>
      </c>
      <c r="C573" t="inlineStr">
        <is>
          <t>1</t>
        </is>
      </c>
      <c r="D573" t="inlineStr">
        <is>
          <t>false</t>
        </is>
      </c>
      <c r="E573" t="inlineStr">
        <is>
          <t>false</t>
        </is>
      </c>
      <c r="G573" t="n">
        <v>0</v>
      </c>
      <c r="I573">
        <f>Sparta!AB75</f>
        <v/>
      </c>
      <c r="K573">
        <f>Sparta!AC75</f>
        <v/>
      </c>
      <c r="M573" t="n">
        <v>20</v>
      </c>
      <c r="AV573" t="inlineStr">
        <is>
          <t>Default</t>
        </is>
      </c>
      <c r="AW573" t="inlineStr">
        <is>
          <t>Default</t>
        </is>
      </c>
    </row>
    <row r="574" hidden="1">
      <c r="A574" t="n">
        <v>139</v>
      </c>
      <c r="B574" t="inlineStr">
        <is>
          <t>SPARTA Dynamic Growth OEF</t>
        </is>
      </c>
      <c r="C574" t="inlineStr">
        <is>
          <t>1</t>
        </is>
      </c>
      <c r="D574" t="inlineStr">
        <is>
          <t>false</t>
        </is>
      </c>
      <c r="E574" t="inlineStr">
        <is>
          <t>false</t>
        </is>
      </c>
      <c r="G574" t="n">
        <v>0</v>
      </c>
      <c r="I574">
        <f>Sparta!AB76</f>
        <v/>
      </c>
      <c r="K574">
        <f>Sparta!AC76</f>
        <v/>
      </c>
      <c r="M574" t="n">
        <v>20</v>
      </c>
      <c r="AV574" t="inlineStr">
        <is>
          <t>Default</t>
        </is>
      </c>
      <c r="AW574" t="inlineStr">
        <is>
          <t>Default</t>
        </is>
      </c>
    </row>
    <row r="575" hidden="1">
      <c r="A575" t="n">
        <v>139</v>
      </c>
      <c r="B575" t="inlineStr">
        <is>
          <t>SPARTA Dynamic Growth OEF</t>
        </is>
      </c>
      <c r="C575" t="inlineStr">
        <is>
          <t>1</t>
        </is>
      </c>
      <c r="D575" t="inlineStr">
        <is>
          <t>false</t>
        </is>
      </c>
      <c r="E575" t="inlineStr">
        <is>
          <t>false</t>
        </is>
      </c>
      <c r="G575" t="n">
        <v>0</v>
      </c>
      <c r="I575">
        <f>Sparta!AB77</f>
        <v/>
      </c>
      <c r="K575">
        <f>Sparta!AC77</f>
        <v/>
      </c>
      <c r="M575" t="n">
        <v>20</v>
      </c>
      <c r="AV575" t="inlineStr">
        <is>
          <t>Default</t>
        </is>
      </c>
      <c r="AW575" t="inlineStr">
        <is>
          <t>Default</t>
        </is>
      </c>
    </row>
    <row r="576" hidden="1">
      <c r="A576" t="n">
        <v>139</v>
      </c>
      <c r="B576" t="inlineStr">
        <is>
          <t>SPARTA Dynamic Growth OEF</t>
        </is>
      </c>
      <c r="C576" t="inlineStr">
        <is>
          <t>1</t>
        </is>
      </c>
      <c r="D576" t="inlineStr">
        <is>
          <t>false</t>
        </is>
      </c>
      <c r="E576" t="inlineStr">
        <is>
          <t>false</t>
        </is>
      </c>
      <c r="G576" t="n">
        <v>0</v>
      </c>
      <c r="I576">
        <f>Sparta!AB78</f>
        <v/>
      </c>
      <c r="K576">
        <f>Sparta!AC78</f>
        <v/>
      </c>
      <c r="M576" t="n">
        <v>20</v>
      </c>
      <c r="AV576" t="inlineStr">
        <is>
          <t>Default</t>
        </is>
      </c>
      <c r="AW576" t="inlineStr">
        <is>
          <t>Default</t>
        </is>
      </c>
    </row>
    <row r="577" hidden="1">
      <c r="A577" t="n">
        <v>139</v>
      </c>
      <c r="B577" t="inlineStr">
        <is>
          <t>SPARTA Dynamic Growth OEF</t>
        </is>
      </c>
      <c r="C577" t="inlineStr">
        <is>
          <t>1</t>
        </is>
      </c>
      <c r="D577" t="inlineStr">
        <is>
          <t>false</t>
        </is>
      </c>
      <c r="E577" t="inlineStr">
        <is>
          <t>false</t>
        </is>
      </c>
      <c r="G577" t="n">
        <v>0</v>
      </c>
      <c r="I577">
        <f>Sparta!AB79</f>
        <v/>
      </c>
      <c r="K577">
        <f>Sparta!AC79</f>
        <v/>
      </c>
      <c r="M577" t="n">
        <v>20</v>
      </c>
      <c r="AV577" t="inlineStr">
        <is>
          <t>Default</t>
        </is>
      </c>
      <c r="AW577" t="inlineStr">
        <is>
          <t>Default</t>
        </is>
      </c>
    </row>
    <row r="578" hidden="1">
      <c r="A578" t="n">
        <v>139</v>
      </c>
      <c r="B578" t="inlineStr">
        <is>
          <t>SPARTA Dynamic Growth OEF</t>
        </is>
      </c>
      <c r="C578" t="inlineStr">
        <is>
          <t>1</t>
        </is>
      </c>
      <c r="D578" t="inlineStr">
        <is>
          <t>false</t>
        </is>
      </c>
      <c r="E578" t="inlineStr">
        <is>
          <t>false</t>
        </is>
      </c>
      <c r="G578" t="n">
        <v>0</v>
      </c>
      <c r="I578">
        <f>Sparta!AB80</f>
        <v/>
      </c>
      <c r="K578">
        <f>Sparta!AC80</f>
        <v/>
      </c>
      <c r="M578" t="n">
        <v>20</v>
      </c>
      <c r="AV578" t="inlineStr">
        <is>
          <t>Default</t>
        </is>
      </c>
      <c r="AW578" t="inlineStr">
        <is>
          <t>Default</t>
        </is>
      </c>
    </row>
    <row r="579" hidden="1">
      <c r="A579" t="n">
        <v>139</v>
      </c>
      <c r="B579" t="inlineStr">
        <is>
          <t>SPARTA Dynamic Growth OEF</t>
        </is>
      </c>
      <c r="C579" t="inlineStr">
        <is>
          <t>1</t>
        </is>
      </c>
      <c r="D579" t="inlineStr">
        <is>
          <t>false</t>
        </is>
      </c>
      <c r="E579" t="inlineStr">
        <is>
          <t>false</t>
        </is>
      </c>
      <c r="G579" t="n">
        <v>0</v>
      </c>
      <c r="I579">
        <f>Sparta!AB81</f>
        <v/>
      </c>
      <c r="K579">
        <f>Sparta!AC81</f>
        <v/>
      </c>
      <c r="M579" t="n">
        <v>20</v>
      </c>
      <c r="AV579" t="inlineStr">
        <is>
          <t>Default</t>
        </is>
      </c>
      <c r="AW579" t="inlineStr">
        <is>
          <t>Default</t>
        </is>
      </c>
    </row>
    <row r="580" hidden="1">
      <c r="A580" t="n">
        <v>139</v>
      </c>
      <c r="B580" t="inlineStr">
        <is>
          <t>SPARTA Dynamic Growth OEF</t>
        </is>
      </c>
      <c r="C580" t="inlineStr">
        <is>
          <t>1</t>
        </is>
      </c>
      <c r="D580" t="inlineStr">
        <is>
          <t>false</t>
        </is>
      </c>
      <c r="E580" t="inlineStr">
        <is>
          <t>false</t>
        </is>
      </c>
      <c r="G580" t="n">
        <v>0</v>
      </c>
      <c r="I580">
        <f>Sparta!AB82</f>
        <v/>
      </c>
      <c r="K580">
        <f>Sparta!AC82</f>
        <v/>
      </c>
      <c r="M580" t="n">
        <v>20</v>
      </c>
      <c r="AV580" t="inlineStr">
        <is>
          <t>Default</t>
        </is>
      </c>
      <c r="AW580" t="inlineStr">
        <is>
          <t>Default</t>
        </is>
      </c>
    </row>
    <row r="581" hidden="1">
      <c r="A581" t="n">
        <v>139</v>
      </c>
      <c r="B581" t="inlineStr">
        <is>
          <t>SPARTA Dynamic Growth OEF</t>
        </is>
      </c>
      <c r="C581" t="inlineStr">
        <is>
          <t>1</t>
        </is>
      </c>
      <c r="D581" t="inlineStr">
        <is>
          <t>false</t>
        </is>
      </c>
      <c r="E581" t="inlineStr">
        <is>
          <t>false</t>
        </is>
      </c>
      <c r="G581" t="n">
        <v>0</v>
      </c>
      <c r="I581">
        <f>Sparta!AB83</f>
        <v/>
      </c>
      <c r="K581">
        <f>Sparta!AC83</f>
        <v/>
      </c>
      <c r="M581" t="n">
        <v>20</v>
      </c>
      <c r="AV581" t="inlineStr">
        <is>
          <t>Default</t>
        </is>
      </c>
      <c r="AW581" t="inlineStr">
        <is>
          <t>Default</t>
        </is>
      </c>
    </row>
    <row r="582" hidden="1">
      <c r="A582" t="n">
        <v>139</v>
      </c>
      <c r="B582" t="inlineStr">
        <is>
          <t>SPARTA Dynamic Growth OEF</t>
        </is>
      </c>
      <c r="C582" t="inlineStr">
        <is>
          <t>1</t>
        </is>
      </c>
      <c r="D582" t="inlineStr">
        <is>
          <t>false</t>
        </is>
      </c>
      <c r="E582" t="inlineStr">
        <is>
          <t>false</t>
        </is>
      </c>
      <c r="G582" t="n">
        <v>0</v>
      </c>
      <c r="I582">
        <f>Sparta!AB84</f>
        <v/>
      </c>
      <c r="K582">
        <f>Sparta!AC84</f>
        <v/>
      </c>
      <c r="M582" t="n">
        <v>20</v>
      </c>
      <c r="AV582" t="inlineStr">
        <is>
          <t>Default</t>
        </is>
      </c>
      <c r="AW582" t="inlineStr">
        <is>
          <t>Default</t>
        </is>
      </c>
    </row>
    <row r="583" hidden="1">
      <c r="A583" t="n">
        <v>139</v>
      </c>
      <c r="B583" t="inlineStr">
        <is>
          <t>SPARTA Dynamic Growth OEF</t>
        </is>
      </c>
      <c r="C583" t="inlineStr">
        <is>
          <t>1</t>
        </is>
      </c>
      <c r="D583" t="inlineStr">
        <is>
          <t>false</t>
        </is>
      </c>
      <c r="E583" t="inlineStr">
        <is>
          <t>false</t>
        </is>
      </c>
      <c r="G583" t="n">
        <v>0</v>
      </c>
      <c r="I583">
        <f>Sparta!AB85</f>
        <v/>
      </c>
      <c r="K583">
        <f>Sparta!AC85</f>
        <v/>
      </c>
      <c r="M583" t="n">
        <v>20</v>
      </c>
      <c r="AV583" t="inlineStr">
        <is>
          <t>Default</t>
        </is>
      </c>
      <c r="AW583" t="inlineStr">
        <is>
          <t>Default</t>
        </is>
      </c>
    </row>
    <row r="584" hidden="1">
      <c r="A584" t="n">
        <v>139</v>
      </c>
      <c r="B584" t="inlineStr">
        <is>
          <t>SPARTA Dynamic Growth OEF</t>
        </is>
      </c>
      <c r="C584" t="inlineStr">
        <is>
          <t>1</t>
        </is>
      </c>
      <c r="D584" t="inlineStr">
        <is>
          <t>false</t>
        </is>
      </c>
      <c r="E584" t="inlineStr">
        <is>
          <t>false</t>
        </is>
      </c>
      <c r="G584" t="n">
        <v>0</v>
      </c>
      <c r="I584">
        <f>Sparta!AB86</f>
        <v/>
      </c>
      <c r="K584">
        <f>Sparta!AC86</f>
        <v/>
      </c>
      <c r="M584" t="n">
        <v>20</v>
      </c>
      <c r="AV584" t="inlineStr">
        <is>
          <t>Default</t>
        </is>
      </c>
      <c r="AW584" t="inlineStr">
        <is>
          <t>Default</t>
        </is>
      </c>
    </row>
    <row r="585" hidden="1">
      <c r="A585" t="n">
        <v>139</v>
      </c>
      <c r="B585" t="inlineStr">
        <is>
          <t>SPARTA Dynamic Growth OEF</t>
        </is>
      </c>
      <c r="C585" t="inlineStr">
        <is>
          <t>1</t>
        </is>
      </c>
      <c r="D585" t="inlineStr">
        <is>
          <t>false</t>
        </is>
      </c>
      <c r="E585" t="inlineStr">
        <is>
          <t>false</t>
        </is>
      </c>
      <c r="G585" t="n">
        <v>0</v>
      </c>
      <c r="I585">
        <f>Sparta!AB87</f>
        <v/>
      </c>
      <c r="K585">
        <f>Sparta!AC87</f>
        <v/>
      </c>
      <c r="M585" t="n">
        <v>20</v>
      </c>
      <c r="AV585" t="inlineStr">
        <is>
          <t>Default</t>
        </is>
      </c>
      <c r="AW585" t="inlineStr">
        <is>
          <t>Default</t>
        </is>
      </c>
    </row>
    <row r="586" hidden="1">
      <c r="A586" t="n">
        <v>139</v>
      </c>
      <c r="B586" t="inlineStr">
        <is>
          <t>SPARTA Dynamic Growth OEF</t>
        </is>
      </c>
      <c r="C586" t="inlineStr">
        <is>
          <t>1</t>
        </is>
      </c>
      <c r="D586" t="inlineStr">
        <is>
          <t>false</t>
        </is>
      </c>
      <c r="E586" t="inlineStr">
        <is>
          <t>false</t>
        </is>
      </c>
      <c r="G586" t="n">
        <v>0</v>
      </c>
      <c r="I586">
        <f>Sparta!AB88</f>
        <v/>
      </c>
      <c r="K586">
        <f>Sparta!AC88</f>
        <v/>
      </c>
      <c r="M586" t="n">
        <v>20</v>
      </c>
      <c r="AV586" t="inlineStr">
        <is>
          <t>Default</t>
        </is>
      </c>
      <c r="AW586" t="inlineStr">
        <is>
          <t>Default</t>
        </is>
      </c>
    </row>
    <row r="587" hidden="1">
      <c r="A587" t="n">
        <v>139</v>
      </c>
      <c r="B587" t="inlineStr">
        <is>
          <t>SPARTA Dynamic Growth OEF</t>
        </is>
      </c>
      <c r="C587" t="inlineStr">
        <is>
          <t>1</t>
        </is>
      </c>
      <c r="D587" t="inlineStr">
        <is>
          <t>false</t>
        </is>
      </c>
      <c r="E587" t="inlineStr">
        <is>
          <t>false</t>
        </is>
      </c>
      <c r="G587" t="n">
        <v>0</v>
      </c>
      <c r="I587">
        <f>Sparta!AB89</f>
        <v/>
      </c>
      <c r="K587">
        <f>Sparta!AC89</f>
        <v/>
      </c>
      <c r="M587" t="n">
        <v>20</v>
      </c>
      <c r="AV587" t="inlineStr">
        <is>
          <t>Default</t>
        </is>
      </c>
      <c r="AW587" t="inlineStr">
        <is>
          <t>Default</t>
        </is>
      </c>
    </row>
    <row r="588" hidden="1">
      <c r="A588" t="n">
        <v>139</v>
      </c>
      <c r="B588" t="inlineStr">
        <is>
          <t>SPARTA Dynamic Growth OEF</t>
        </is>
      </c>
      <c r="C588" t="inlineStr">
        <is>
          <t>1</t>
        </is>
      </c>
      <c r="D588" t="inlineStr">
        <is>
          <t>false</t>
        </is>
      </c>
      <c r="E588" t="inlineStr">
        <is>
          <t>false</t>
        </is>
      </c>
      <c r="G588" t="n">
        <v>0</v>
      </c>
      <c r="I588">
        <f>Sparta!AB90</f>
        <v/>
      </c>
      <c r="K588">
        <f>Sparta!AC90</f>
        <v/>
      </c>
      <c r="M588" t="n">
        <v>20</v>
      </c>
      <c r="AV588" t="inlineStr">
        <is>
          <t>Default</t>
        </is>
      </c>
      <c r="AW588" t="inlineStr">
        <is>
          <t>Default</t>
        </is>
      </c>
    </row>
    <row r="589" hidden="1">
      <c r="A589" t="n">
        <v>139</v>
      </c>
      <c r="B589" t="inlineStr">
        <is>
          <t>SPARTA Dynamic Growth OEF</t>
        </is>
      </c>
      <c r="C589" t="inlineStr">
        <is>
          <t>1</t>
        </is>
      </c>
      <c r="D589" t="inlineStr">
        <is>
          <t>false</t>
        </is>
      </c>
      <c r="E589" t="inlineStr">
        <is>
          <t>false</t>
        </is>
      </c>
      <c r="G589" t="n">
        <v>0</v>
      </c>
      <c r="I589">
        <f>Sparta!AB91</f>
        <v/>
      </c>
      <c r="K589">
        <f>Sparta!AC91</f>
        <v/>
      </c>
      <c r="M589" t="n">
        <v>20</v>
      </c>
      <c r="AV589" t="inlineStr">
        <is>
          <t>Default</t>
        </is>
      </c>
      <c r="AW589" t="inlineStr">
        <is>
          <t>Default</t>
        </is>
      </c>
    </row>
    <row r="590" hidden="1">
      <c r="A590" t="n">
        <v>139</v>
      </c>
      <c r="B590" t="inlineStr">
        <is>
          <t>SPARTA Dynamic Growth OEF</t>
        </is>
      </c>
      <c r="C590" t="inlineStr">
        <is>
          <t>1</t>
        </is>
      </c>
      <c r="D590" t="inlineStr">
        <is>
          <t>false</t>
        </is>
      </c>
      <c r="E590" t="inlineStr">
        <is>
          <t>false</t>
        </is>
      </c>
      <c r="G590" t="n">
        <v>0</v>
      </c>
      <c r="I590">
        <f>Sparta!AB92</f>
        <v/>
      </c>
      <c r="K590">
        <f>Sparta!AC92</f>
        <v/>
      </c>
      <c r="M590" t="n">
        <v>20</v>
      </c>
      <c r="AV590" t="inlineStr">
        <is>
          <t>Default</t>
        </is>
      </c>
      <c r="AW590" t="inlineStr">
        <is>
          <t>Default</t>
        </is>
      </c>
    </row>
    <row r="591" hidden="1">
      <c r="A591" t="n">
        <v>139</v>
      </c>
      <c r="B591" t="inlineStr">
        <is>
          <t>SPARTA Dynamic Growth OEF</t>
        </is>
      </c>
      <c r="C591" t="inlineStr">
        <is>
          <t>1</t>
        </is>
      </c>
      <c r="D591" t="inlineStr">
        <is>
          <t>false</t>
        </is>
      </c>
      <c r="E591" t="inlineStr">
        <is>
          <t>false</t>
        </is>
      </c>
      <c r="G591" t="n">
        <v>0</v>
      </c>
      <c r="I591">
        <f>Sparta!AB93</f>
        <v/>
      </c>
      <c r="K591">
        <f>Sparta!AC93</f>
        <v/>
      </c>
      <c r="M591" t="n">
        <v>20</v>
      </c>
      <c r="AV591" t="inlineStr">
        <is>
          <t>Default</t>
        </is>
      </c>
      <c r="AW591" t="inlineStr">
        <is>
          <t>Default</t>
        </is>
      </c>
    </row>
    <row r="592" hidden="1">
      <c r="A592" t="n">
        <v>139</v>
      </c>
      <c r="B592" t="inlineStr">
        <is>
          <t>SPARTA Dynamic Growth OEF</t>
        </is>
      </c>
      <c r="C592" t="inlineStr">
        <is>
          <t>1</t>
        </is>
      </c>
      <c r="D592" t="inlineStr">
        <is>
          <t>false</t>
        </is>
      </c>
      <c r="E592" t="inlineStr">
        <is>
          <t>false</t>
        </is>
      </c>
      <c r="G592" t="n">
        <v>0</v>
      </c>
      <c r="I592">
        <f>Sparta!AB94</f>
        <v/>
      </c>
      <c r="K592">
        <f>Sparta!AC94</f>
        <v/>
      </c>
      <c r="M592" t="n">
        <v>20</v>
      </c>
      <c r="AV592" t="inlineStr">
        <is>
          <t>Default</t>
        </is>
      </c>
      <c r="AW592" t="inlineStr">
        <is>
          <t>Default</t>
        </is>
      </c>
    </row>
    <row r="593" hidden="1">
      <c r="A593" t="n">
        <v>139</v>
      </c>
      <c r="B593" t="inlineStr">
        <is>
          <t>SPARTA Dynamic Growth OEF</t>
        </is>
      </c>
      <c r="C593" t="inlineStr">
        <is>
          <t>1</t>
        </is>
      </c>
      <c r="D593" t="inlineStr">
        <is>
          <t>false</t>
        </is>
      </c>
      <c r="E593" t="inlineStr">
        <is>
          <t>false</t>
        </is>
      </c>
      <c r="G593" t="n">
        <v>0</v>
      </c>
      <c r="I593">
        <f>Sparta!AB95</f>
        <v/>
      </c>
      <c r="K593">
        <f>Sparta!AC95</f>
        <v/>
      </c>
      <c r="M593" t="n">
        <v>20</v>
      </c>
      <c r="AV593" t="inlineStr">
        <is>
          <t>Default</t>
        </is>
      </c>
      <c r="AW593" t="inlineStr">
        <is>
          <t>Default</t>
        </is>
      </c>
    </row>
    <row r="594" hidden="1">
      <c r="A594" t="n">
        <v>139</v>
      </c>
      <c r="B594" t="inlineStr">
        <is>
          <t>SPARTA Dynamic Growth OEF</t>
        </is>
      </c>
      <c r="C594" t="inlineStr">
        <is>
          <t>1</t>
        </is>
      </c>
      <c r="D594" t="inlineStr">
        <is>
          <t>false</t>
        </is>
      </c>
      <c r="E594" t="inlineStr">
        <is>
          <t>false</t>
        </is>
      </c>
      <c r="G594" t="n">
        <v>0</v>
      </c>
      <c r="I594">
        <f>Sparta!AB96</f>
        <v/>
      </c>
      <c r="K594">
        <f>Sparta!AC96</f>
        <v/>
      </c>
      <c r="M594" t="n">
        <v>20</v>
      </c>
      <c r="AV594" t="inlineStr">
        <is>
          <t>Default</t>
        </is>
      </c>
      <c r="AW594" t="inlineStr">
        <is>
          <t>Default</t>
        </is>
      </c>
    </row>
    <row r="595" hidden="1">
      <c r="A595" t="n">
        <v>139</v>
      </c>
      <c r="B595" t="inlineStr">
        <is>
          <t>SPARTA Dynamic Growth OEF</t>
        </is>
      </c>
      <c r="C595" t="inlineStr">
        <is>
          <t>1</t>
        </is>
      </c>
      <c r="D595" t="inlineStr">
        <is>
          <t>false</t>
        </is>
      </c>
      <c r="E595" t="inlineStr">
        <is>
          <t>false</t>
        </is>
      </c>
      <c r="G595" t="n">
        <v>0</v>
      </c>
      <c r="I595">
        <f>Sparta!AB97</f>
        <v/>
      </c>
      <c r="K595">
        <f>Sparta!AC97</f>
        <v/>
      </c>
      <c r="M595" t="n">
        <v>20</v>
      </c>
      <c r="AV595" t="inlineStr">
        <is>
          <t>Default</t>
        </is>
      </c>
      <c r="AW595" t="inlineStr">
        <is>
          <t>Default</t>
        </is>
      </c>
    </row>
    <row r="596" hidden="1">
      <c r="A596" t="n">
        <v>139</v>
      </c>
      <c r="B596" t="inlineStr">
        <is>
          <t>SPARTA Dynamic Growth OEF</t>
        </is>
      </c>
      <c r="C596" t="inlineStr">
        <is>
          <t>1</t>
        </is>
      </c>
      <c r="D596" t="inlineStr">
        <is>
          <t>false</t>
        </is>
      </c>
      <c r="E596" t="inlineStr">
        <is>
          <t>false</t>
        </is>
      </c>
      <c r="G596" t="n">
        <v>0</v>
      </c>
      <c r="I596">
        <f>Sparta!AB98</f>
        <v/>
      </c>
      <c r="K596">
        <f>Sparta!AC98</f>
        <v/>
      </c>
      <c r="M596" t="n">
        <v>20</v>
      </c>
      <c r="AV596" t="inlineStr">
        <is>
          <t>Default</t>
        </is>
      </c>
      <c r="AW596" t="inlineStr">
        <is>
          <t>Default</t>
        </is>
      </c>
    </row>
    <row r="597" hidden="1">
      <c r="A597" t="n">
        <v>139</v>
      </c>
      <c r="B597" t="inlineStr">
        <is>
          <t>SPARTA Dynamic Growth OEF</t>
        </is>
      </c>
      <c r="C597" t="inlineStr">
        <is>
          <t>1</t>
        </is>
      </c>
      <c r="D597" t="inlineStr">
        <is>
          <t>false</t>
        </is>
      </c>
      <c r="E597" t="inlineStr">
        <is>
          <t>false</t>
        </is>
      </c>
      <c r="G597" t="n">
        <v>0</v>
      </c>
      <c r="I597">
        <f>Sparta!AB99</f>
        <v/>
      </c>
      <c r="K597">
        <f>Sparta!AC99</f>
        <v/>
      </c>
      <c r="M597" t="n">
        <v>20</v>
      </c>
      <c r="AV597" t="inlineStr">
        <is>
          <t>Default</t>
        </is>
      </c>
      <c r="AW597" t="inlineStr">
        <is>
          <t>Default</t>
        </is>
      </c>
    </row>
    <row r="598" hidden="1">
      <c r="A598" t="n">
        <v>139</v>
      </c>
      <c r="B598" t="inlineStr">
        <is>
          <t>SPARTA Dynamic Growth OEF</t>
        </is>
      </c>
      <c r="C598" t="inlineStr">
        <is>
          <t>1</t>
        </is>
      </c>
      <c r="D598" t="inlineStr">
        <is>
          <t>false</t>
        </is>
      </c>
      <c r="E598" t="inlineStr">
        <is>
          <t>false</t>
        </is>
      </c>
      <c r="G598" t="n">
        <v>0</v>
      </c>
      <c r="I598">
        <f>Sparta!AB100</f>
        <v/>
      </c>
      <c r="K598">
        <f>Sparta!AC100</f>
        <v/>
      </c>
      <c r="M598" t="n">
        <v>20</v>
      </c>
      <c r="AV598" t="inlineStr">
        <is>
          <t>Default</t>
        </is>
      </c>
      <c r="AW598" t="inlineStr">
        <is>
          <t>Default</t>
        </is>
      </c>
    </row>
    <row r="599" hidden="1">
      <c r="A599" t="n">
        <v>139</v>
      </c>
      <c r="B599" t="inlineStr">
        <is>
          <t>SPARTA Dynamic Growth OEF</t>
        </is>
      </c>
      <c r="C599" t="inlineStr">
        <is>
          <t>1</t>
        </is>
      </c>
      <c r="D599" t="inlineStr">
        <is>
          <t>false</t>
        </is>
      </c>
      <c r="E599" t="inlineStr">
        <is>
          <t>false</t>
        </is>
      </c>
      <c r="G599" t="n">
        <v>0</v>
      </c>
      <c r="I599">
        <f>Sparta!AB101</f>
        <v/>
      </c>
      <c r="K599">
        <f>Sparta!AC101</f>
        <v/>
      </c>
      <c r="M599" t="n">
        <v>20</v>
      </c>
      <c r="AV599" t="inlineStr">
        <is>
          <t>Default</t>
        </is>
      </c>
      <c r="AW599" t="inlineStr">
        <is>
          <t>Default</t>
        </is>
      </c>
    </row>
    <row r="600" hidden="1">
      <c r="A600" t="n">
        <v>139</v>
      </c>
      <c r="B600" t="inlineStr">
        <is>
          <t>SPARTA Dynamic Growth OEF</t>
        </is>
      </c>
      <c r="C600" t="inlineStr">
        <is>
          <t>1</t>
        </is>
      </c>
      <c r="D600" t="inlineStr">
        <is>
          <t>false</t>
        </is>
      </c>
      <c r="E600" t="inlineStr">
        <is>
          <t>false</t>
        </is>
      </c>
      <c r="G600" t="n">
        <v>0</v>
      </c>
      <c r="I600">
        <f>Sparta!AB102</f>
        <v/>
      </c>
      <c r="K600">
        <f>Sparta!AC102</f>
        <v/>
      </c>
      <c r="M600" t="n">
        <v>20</v>
      </c>
      <c r="AV600" t="inlineStr">
        <is>
          <t>Default</t>
        </is>
      </c>
      <c r="AW600" t="inlineStr">
        <is>
          <t>Default</t>
        </is>
      </c>
    </row>
    <row r="601" hidden="1">
      <c r="A601" t="n">
        <v>139</v>
      </c>
      <c r="B601" t="inlineStr">
        <is>
          <t>SPARTA Dynamic Growth OEF</t>
        </is>
      </c>
      <c r="C601" t="inlineStr">
        <is>
          <t>1</t>
        </is>
      </c>
      <c r="D601" t="inlineStr">
        <is>
          <t>false</t>
        </is>
      </c>
      <c r="E601" t="inlineStr">
        <is>
          <t>false</t>
        </is>
      </c>
      <c r="G601" t="n">
        <v>0</v>
      </c>
      <c r="I601">
        <f>Sparta!AB103</f>
        <v/>
      </c>
      <c r="K601">
        <f>Sparta!AC103</f>
        <v/>
      </c>
      <c r="M601" t="n">
        <v>20</v>
      </c>
      <c r="AV601" t="inlineStr">
        <is>
          <t>Default</t>
        </is>
      </c>
      <c r="AW601" t="inlineStr">
        <is>
          <t>Default</t>
        </is>
      </c>
    </row>
    <row r="602" hidden="1">
      <c r="A602" t="n">
        <v>139</v>
      </c>
      <c r="B602" t="inlineStr">
        <is>
          <t>SPARTA Dynamic Growth OEF</t>
        </is>
      </c>
      <c r="C602" t="inlineStr">
        <is>
          <t>1</t>
        </is>
      </c>
      <c r="D602" t="inlineStr">
        <is>
          <t>false</t>
        </is>
      </c>
      <c r="E602" t="inlineStr">
        <is>
          <t>false</t>
        </is>
      </c>
      <c r="G602" t="n">
        <v>0</v>
      </c>
      <c r="I602">
        <f>Sparta!AB104</f>
        <v/>
      </c>
      <c r="K602">
        <f>Sparta!AC104</f>
        <v/>
      </c>
      <c r="M602" t="n">
        <v>20</v>
      </c>
      <c r="AV602" t="inlineStr">
        <is>
          <t>Default</t>
        </is>
      </c>
      <c r="AW602" t="inlineStr">
        <is>
          <t>Default</t>
        </is>
      </c>
    </row>
    <row r="603" hidden="1">
      <c r="A603" t="n">
        <v>139</v>
      </c>
      <c r="B603" t="inlineStr">
        <is>
          <t>SPARTA Dynamic Growth OEF</t>
        </is>
      </c>
      <c r="C603" t="inlineStr">
        <is>
          <t>1</t>
        </is>
      </c>
      <c r="D603" t="inlineStr">
        <is>
          <t>false</t>
        </is>
      </c>
      <c r="E603" t="inlineStr">
        <is>
          <t>false</t>
        </is>
      </c>
      <c r="G603" t="n">
        <v>0</v>
      </c>
      <c r="I603">
        <f>Sparta!AB105</f>
        <v/>
      </c>
      <c r="K603">
        <f>Sparta!AC105</f>
        <v/>
      </c>
      <c r="M603" t="n">
        <v>20</v>
      </c>
      <c r="AV603" t="inlineStr">
        <is>
          <t>Default</t>
        </is>
      </c>
      <c r="AW603" t="inlineStr">
        <is>
          <t>Default</t>
        </is>
      </c>
    </row>
    <row r="604" hidden="1">
      <c r="A604" t="n">
        <v>139</v>
      </c>
      <c r="B604" t="inlineStr">
        <is>
          <t>SPARTA Dynamic Growth OEF</t>
        </is>
      </c>
      <c r="C604" t="inlineStr">
        <is>
          <t>1</t>
        </is>
      </c>
      <c r="D604" t="inlineStr">
        <is>
          <t>false</t>
        </is>
      </c>
      <c r="E604" t="inlineStr">
        <is>
          <t>false</t>
        </is>
      </c>
      <c r="G604" t="n">
        <v>0</v>
      </c>
      <c r="I604">
        <f>Sparta!AB106</f>
        <v/>
      </c>
      <c r="K604">
        <f>Sparta!AC106</f>
        <v/>
      </c>
      <c r="M604" t="n">
        <v>20</v>
      </c>
      <c r="AV604" t="inlineStr">
        <is>
          <t>Default</t>
        </is>
      </c>
      <c r="AW604" t="inlineStr">
        <is>
          <t>Default</t>
        </is>
      </c>
    </row>
    <row r="605" hidden="1">
      <c r="A605" t="n">
        <v>139</v>
      </c>
      <c r="B605" t="inlineStr">
        <is>
          <t>SPARTA Dynamic Growth OEF</t>
        </is>
      </c>
      <c r="C605" t="inlineStr">
        <is>
          <t>1</t>
        </is>
      </c>
      <c r="D605" t="inlineStr">
        <is>
          <t>false</t>
        </is>
      </c>
      <c r="E605" t="inlineStr">
        <is>
          <t>false</t>
        </is>
      </c>
      <c r="G605" t="n">
        <v>0</v>
      </c>
      <c r="I605">
        <f>Sparta!AB107</f>
        <v/>
      </c>
      <c r="K605">
        <f>Sparta!AC107</f>
        <v/>
      </c>
      <c r="M605" t="n">
        <v>20</v>
      </c>
      <c r="AV605" t="inlineStr">
        <is>
          <t>Default</t>
        </is>
      </c>
      <c r="AW605" t="inlineStr">
        <is>
          <t>Default</t>
        </is>
      </c>
    </row>
    <row r="606" hidden="1">
      <c r="A606" t="n">
        <v>139</v>
      </c>
      <c r="B606" t="inlineStr">
        <is>
          <t>SPARTA Dynamic Growth OEF</t>
        </is>
      </c>
      <c r="C606" t="inlineStr">
        <is>
          <t>1</t>
        </is>
      </c>
      <c r="D606" t="inlineStr">
        <is>
          <t>false</t>
        </is>
      </c>
      <c r="E606" t="inlineStr">
        <is>
          <t>false</t>
        </is>
      </c>
      <c r="G606" t="n">
        <v>0</v>
      </c>
      <c r="I606">
        <f>Sparta!AB108</f>
        <v/>
      </c>
      <c r="K606">
        <f>Sparta!AC108</f>
        <v/>
      </c>
      <c r="M606" t="n">
        <v>20</v>
      </c>
      <c r="AV606" t="inlineStr">
        <is>
          <t>Default</t>
        </is>
      </c>
      <c r="AW606" t="inlineStr">
        <is>
          <t>Default</t>
        </is>
      </c>
    </row>
    <row r="607" hidden="1">
      <c r="A607" t="n">
        <v>139</v>
      </c>
      <c r="B607" t="inlineStr">
        <is>
          <t>SPARTA Dynamic Growth OEF</t>
        </is>
      </c>
      <c r="C607" t="inlineStr">
        <is>
          <t>1</t>
        </is>
      </c>
      <c r="D607" t="inlineStr">
        <is>
          <t>false</t>
        </is>
      </c>
      <c r="E607" t="inlineStr">
        <is>
          <t>false</t>
        </is>
      </c>
      <c r="G607" t="n">
        <v>0</v>
      </c>
      <c r="I607">
        <f>Sparta!AB109</f>
        <v/>
      </c>
      <c r="K607">
        <f>Sparta!AC109</f>
        <v/>
      </c>
      <c r="M607" t="n">
        <v>20</v>
      </c>
      <c r="AV607" t="inlineStr">
        <is>
          <t>Default</t>
        </is>
      </c>
      <c r="AW607" t="inlineStr">
        <is>
          <t>Default</t>
        </is>
      </c>
    </row>
    <row r="608" hidden="1">
      <c r="A608" t="n">
        <v>139</v>
      </c>
      <c r="B608" t="inlineStr">
        <is>
          <t>SPARTA Dynamic Growth OEF</t>
        </is>
      </c>
      <c r="C608" t="inlineStr">
        <is>
          <t>1</t>
        </is>
      </c>
      <c r="D608" t="inlineStr">
        <is>
          <t>false</t>
        </is>
      </c>
      <c r="E608" t="inlineStr">
        <is>
          <t>false</t>
        </is>
      </c>
      <c r="G608" t="n">
        <v>0</v>
      </c>
      <c r="I608">
        <f>Sparta!AB110</f>
        <v/>
      </c>
      <c r="K608">
        <f>Sparta!AC110</f>
        <v/>
      </c>
      <c r="M608" t="n">
        <v>20</v>
      </c>
      <c r="AV608" t="inlineStr">
        <is>
          <t>Default</t>
        </is>
      </c>
      <c r="AW608" t="inlineStr">
        <is>
          <t>Default</t>
        </is>
      </c>
    </row>
    <row r="609" hidden="1">
      <c r="A609" t="n">
        <v>139</v>
      </c>
      <c r="B609" t="inlineStr">
        <is>
          <t>SPARTA Dynamic Growth OEF</t>
        </is>
      </c>
      <c r="C609" t="inlineStr">
        <is>
          <t>1</t>
        </is>
      </c>
      <c r="D609" t="inlineStr">
        <is>
          <t>false</t>
        </is>
      </c>
      <c r="E609" t="inlineStr">
        <is>
          <t>false</t>
        </is>
      </c>
      <c r="G609" t="n">
        <v>0</v>
      </c>
      <c r="I609">
        <f>Sparta!AB111</f>
        <v/>
      </c>
      <c r="K609">
        <f>Sparta!AC111</f>
        <v/>
      </c>
      <c r="M609" t="n">
        <v>20</v>
      </c>
      <c r="AV609" t="inlineStr">
        <is>
          <t>Default</t>
        </is>
      </c>
      <c r="AW609" t="inlineStr">
        <is>
          <t>Default</t>
        </is>
      </c>
    </row>
    <row r="610" hidden="1">
      <c r="A610" t="n">
        <v>139</v>
      </c>
      <c r="B610" t="inlineStr">
        <is>
          <t>SPARTA Dynamic Growth OEF</t>
        </is>
      </c>
      <c r="C610" t="inlineStr">
        <is>
          <t>1</t>
        </is>
      </c>
      <c r="D610" t="inlineStr">
        <is>
          <t>false</t>
        </is>
      </c>
      <c r="E610" t="inlineStr">
        <is>
          <t>false</t>
        </is>
      </c>
      <c r="G610" t="n">
        <v>0</v>
      </c>
      <c r="I610">
        <f>Sparta!AB112</f>
        <v/>
      </c>
      <c r="K610">
        <f>Sparta!AC112</f>
        <v/>
      </c>
      <c r="M610" t="n">
        <v>20</v>
      </c>
      <c r="AV610" t="inlineStr">
        <is>
          <t>Default</t>
        </is>
      </c>
      <c r="AW610" t="inlineStr">
        <is>
          <t>Default</t>
        </is>
      </c>
    </row>
    <row r="611" hidden="1">
      <c r="A611" t="n">
        <v>139</v>
      </c>
      <c r="B611" t="inlineStr">
        <is>
          <t>SPARTA Dynamic Growth OEF</t>
        </is>
      </c>
      <c r="C611" t="inlineStr">
        <is>
          <t>1</t>
        </is>
      </c>
      <c r="D611" t="inlineStr">
        <is>
          <t>false</t>
        </is>
      </c>
      <c r="E611" t="inlineStr">
        <is>
          <t>false</t>
        </is>
      </c>
      <c r="G611" t="n">
        <v>0</v>
      </c>
      <c r="I611">
        <f>Sparta!AB113</f>
        <v/>
      </c>
      <c r="K611">
        <f>Sparta!AC113</f>
        <v/>
      </c>
      <c r="M611" t="n">
        <v>20</v>
      </c>
      <c r="AV611" t="inlineStr">
        <is>
          <t>Default</t>
        </is>
      </c>
      <c r="AW611" t="inlineStr">
        <is>
          <t>Default</t>
        </is>
      </c>
    </row>
    <row r="612" hidden="1">
      <c r="A612" t="n">
        <v>139</v>
      </c>
      <c r="B612" t="inlineStr">
        <is>
          <t>SPARTA Dynamic Growth OEF</t>
        </is>
      </c>
      <c r="C612" t="inlineStr">
        <is>
          <t>1</t>
        </is>
      </c>
      <c r="D612" t="inlineStr">
        <is>
          <t>false</t>
        </is>
      </c>
      <c r="E612" t="inlineStr">
        <is>
          <t>false</t>
        </is>
      </c>
      <c r="G612" t="n">
        <v>0</v>
      </c>
      <c r="I612">
        <f>Sparta!AB114</f>
        <v/>
      </c>
      <c r="K612">
        <f>Sparta!AC114</f>
        <v/>
      </c>
      <c r="M612" t="n">
        <v>20</v>
      </c>
      <c r="AV612" t="inlineStr">
        <is>
          <t>Default</t>
        </is>
      </c>
      <c r="AW612" t="inlineStr">
        <is>
          <t>Default</t>
        </is>
      </c>
    </row>
    <row r="613" hidden="1">
      <c r="A613" t="n">
        <v>139</v>
      </c>
      <c r="B613" t="inlineStr">
        <is>
          <t>SPARTA Dynamic Growth OEF</t>
        </is>
      </c>
      <c r="C613" t="inlineStr">
        <is>
          <t>1</t>
        </is>
      </c>
      <c r="D613" t="inlineStr">
        <is>
          <t>false</t>
        </is>
      </c>
      <c r="E613" t="inlineStr">
        <is>
          <t>false</t>
        </is>
      </c>
      <c r="G613" t="n">
        <v>0</v>
      </c>
      <c r="I613">
        <f>Sparta!AB115</f>
        <v/>
      </c>
      <c r="K613">
        <f>Sparta!AC115</f>
        <v/>
      </c>
      <c r="M613" t="n">
        <v>20</v>
      </c>
      <c r="AV613" t="inlineStr">
        <is>
          <t>Default</t>
        </is>
      </c>
      <c r="AW613" t="inlineStr">
        <is>
          <t>Default</t>
        </is>
      </c>
    </row>
    <row r="614" hidden="1">
      <c r="A614" t="n">
        <v>139</v>
      </c>
      <c r="B614" t="inlineStr">
        <is>
          <t>SPARTA Dynamic Growth OEF</t>
        </is>
      </c>
      <c r="C614" t="inlineStr">
        <is>
          <t>1</t>
        </is>
      </c>
      <c r="D614" t="inlineStr">
        <is>
          <t>false</t>
        </is>
      </c>
      <c r="E614" t="inlineStr">
        <is>
          <t>false</t>
        </is>
      </c>
      <c r="G614" t="n">
        <v>0</v>
      </c>
      <c r="I614">
        <f>Sparta!AB116</f>
        <v/>
      </c>
      <c r="K614">
        <f>Sparta!AC116</f>
        <v/>
      </c>
      <c r="M614" t="n">
        <v>20</v>
      </c>
      <c r="AV614" t="inlineStr">
        <is>
          <t>Default</t>
        </is>
      </c>
      <c r="AW614" t="inlineStr">
        <is>
          <t>Default</t>
        </is>
      </c>
    </row>
    <row r="615" hidden="1">
      <c r="A615" t="n">
        <v>139</v>
      </c>
      <c r="B615" t="inlineStr">
        <is>
          <t>SPARTA Dynamic Growth OEF</t>
        </is>
      </c>
      <c r="C615" t="inlineStr">
        <is>
          <t>1</t>
        </is>
      </c>
      <c r="D615" t="inlineStr">
        <is>
          <t>false</t>
        </is>
      </c>
      <c r="E615" t="inlineStr">
        <is>
          <t>false</t>
        </is>
      </c>
      <c r="G615" t="n">
        <v>0</v>
      </c>
      <c r="I615">
        <f>Sparta!AB117</f>
        <v/>
      </c>
      <c r="K615">
        <f>Sparta!AC117</f>
        <v/>
      </c>
      <c r="M615" t="n">
        <v>20</v>
      </c>
      <c r="AV615" t="inlineStr">
        <is>
          <t>Default</t>
        </is>
      </c>
      <c r="AW615" t="inlineStr">
        <is>
          <t>Default</t>
        </is>
      </c>
    </row>
    <row r="616" hidden="1">
      <c r="A616" t="n">
        <v>140</v>
      </c>
      <c r="B616" t="inlineStr">
        <is>
          <t>SPARTA Dynamic Conservative OEF</t>
        </is>
      </c>
      <c r="C616" t="inlineStr">
        <is>
          <t>1</t>
        </is>
      </c>
      <c r="D616" t="inlineStr">
        <is>
          <t>false</t>
        </is>
      </c>
      <c r="E616" t="inlineStr">
        <is>
          <t>false</t>
        </is>
      </c>
      <c r="G616" t="n">
        <v>0</v>
      </c>
      <c r="I616" t="inlineStr">
        <is>
          <t>CUSTODIAL_CASH</t>
        </is>
      </c>
      <c r="K616">
        <f>100-SUM(K617:K730)</f>
        <v/>
      </c>
      <c r="M616" t="n">
        <v>20</v>
      </c>
      <c r="AV616" t="inlineStr">
        <is>
          <t>Default</t>
        </is>
      </c>
      <c r="AW616" t="inlineStr">
        <is>
          <t>Default</t>
        </is>
      </c>
    </row>
    <row r="617" hidden="1">
      <c r="A617" t="n">
        <v>140</v>
      </c>
      <c r="B617" t="inlineStr">
        <is>
          <t>SPARTA Dynamic Conservative OEF</t>
        </is>
      </c>
      <c r="C617" t="inlineStr">
        <is>
          <t>1</t>
        </is>
      </c>
      <c r="D617" t="inlineStr">
        <is>
          <t>false</t>
        </is>
      </c>
      <c r="E617" t="inlineStr">
        <is>
          <t>false</t>
        </is>
      </c>
      <c r="G617" t="n">
        <v>0</v>
      </c>
      <c r="I617">
        <f>Sparta!AK5</f>
        <v/>
      </c>
      <c r="K617">
        <f>Sparta!AL5</f>
        <v/>
      </c>
      <c r="M617" t="n">
        <v>20</v>
      </c>
      <c r="AV617" t="inlineStr">
        <is>
          <t>Default</t>
        </is>
      </c>
      <c r="AW617" t="inlineStr">
        <is>
          <t>Default</t>
        </is>
      </c>
    </row>
    <row r="618" hidden="1">
      <c r="A618" t="n">
        <v>140</v>
      </c>
      <c r="B618" t="inlineStr">
        <is>
          <t>SPARTA Dynamic Conservative OEF</t>
        </is>
      </c>
      <c r="C618" t="inlineStr">
        <is>
          <t>1</t>
        </is>
      </c>
      <c r="D618" t="inlineStr">
        <is>
          <t>false</t>
        </is>
      </c>
      <c r="E618" t="inlineStr">
        <is>
          <t>false</t>
        </is>
      </c>
      <c r="G618" t="n">
        <v>0</v>
      </c>
      <c r="I618">
        <f>Sparta!AK6</f>
        <v/>
      </c>
      <c r="K618">
        <f>Sparta!AL6</f>
        <v/>
      </c>
      <c r="M618" t="n">
        <v>20</v>
      </c>
      <c r="AV618" t="inlineStr">
        <is>
          <t>Default</t>
        </is>
      </c>
      <c r="AW618" t="inlineStr">
        <is>
          <t>Default</t>
        </is>
      </c>
    </row>
    <row r="619" hidden="1">
      <c r="A619" t="n">
        <v>140</v>
      </c>
      <c r="B619" t="inlineStr">
        <is>
          <t>SPARTA Dynamic Conservative OEF</t>
        </is>
      </c>
      <c r="C619" t="inlineStr">
        <is>
          <t>1</t>
        </is>
      </c>
      <c r="D619" t="inlineStr">
        <is>
          <t>false</t>
        </is>
      </c>
      <c r="E619" t="inlineStr">
        <is>
          <t>false</t>
        </is>
      </c>
      <c r="G619" t="n">
        <v>0</v>
      </c>
      <c r="I619">
        <f>Sparta!AK7</f>
        <v/>
      </c>
      <c r="K619">
        <f>Sparta!AL7</f>
        <v/>
      </c>
      <c r="M619" t="n">
        <v>20</v>
      </c>
      <c r="AV619" t="inlineStr">
        <is>
          <t>Default</t>
        </is>
      </c>
      <c r="AW619" t="inlineStr">
        <is>
          <t>Default</t>
        </is>
      </c>
    </row>
    <row r="620" hidden="1">
      <c r="A620" t="n">
        <v>140</v>
      </c>
      <c r="B620" t="inlineStr">
        <is>
          <t>SPARTA Dynamic Conservative OEF</t>
        </is>
      </c>
      <c r="C620" t="inlineStr">
        <is>
          <t>1</t>
        </is>
      </c>
      <c r="D620" t="inlineStr">
        <is>
          <t>false</t>
        </is>
      </c>
      <c r="E620" t="inlineStr">
        <is>
          <t>false</t>
        </is>
      </c>
      <c r="G620" t="n">
        <v>0</v>
      </c>
      <c r="I620">
        <f>Sparta!AK8</f>
        <v/>
      </c>
      <c r="K620">
        <f>Sparta!AL8</f>
        <v/>
      </c>
      <c r="M620" t="n">
        <v>20</v>
      </c>
      <c r="AV620" t="inlineStr">
        <is>
          <t>Default</t>
        </is>
      </c>
      <c r="AW620" t="inlineStr">
        <is>
          <t>Default</t>
        </is>
      </c>
    </row>
    <row r="621" hidden="1">
      <c r="A621" t="n">
        <v>140</v>
      </c>
      <c r="B621" t="inlineStr">
        <is>
          <t>SPARTA Dynamic Conservative OEF</t>
        </is>
      </c>
      <c r="C621" t="inlineStr">
        <is>
          <t>1</t>
        </is>
      </c>
      <c r="D621" t="inlineStr">
        <is>
          <t>false</t>
        </is>
      </c>
      <c r="E621" t="inlineStr">
        <is>
          <t>false</t>
        </is>
      </c>
      <c r="G621" t="n">
        <v>0</v>
      </c>
      <c r="I621">
        <f>Sparta!AK9</f>
        <v/>
      </c>
      <c r="K621">
        <f>Sparta!AL9</f>
        <v/>
      </c>
      <c r="M621" t="n">
        <v>20</v>
      </c>
      <c r="AV621" t="inlineStr">
        <is>
          <t>Default</t>
        </is>
      </c>
      <c r="AW621" t="inlineStr">
        <is>
          <t>Default</t>
        </is>
      </c>
    </row>
    <row r="622" hidden="1">
      <c r="A622" t="n">
        <v>140</v>
      </c>
      <c r="B622" t="inlineStr">
        <is>
          <t>SPARTA Dynamic Conservative OEF</t>
        </is>
      </c>
      <c r="C622" t="inlineStr">
        <is>
          <t>1</t>
        </is>
      </c>
      <c r="D622" t="inlineStr">
        <is>
          <t>false</t>
        </is>
      </c>
      <c r="E622" t="inlineStr">
        <is>
          <t>false</t>
        </is>
      </c>
      <c r="G622" t="n">
        <v>0</v>
      </c>
      <c r="I622">
        <f>Sparta!AK10</f>
        <v/>
      </c>
      <c r="K622">
        <f>Sparta!AL10</f>
        <v/>
      </c>
      <c r="M622" t="n">
        <v>20</v>
      </c>
      <c r="AV622" t="inlineStr">
        <is>
          <t>Default</t>
        </is>
      </c>
      <c r="AW622" t="inlineStr">
        <is>
          <t>Default</t>
        </is>
      </c>
    </row>
    <row r="623" hidden="1">
      <c r="A623" t="n">
        <v>140</v>
      </c>
      <c r="B623" t="inlineStr">
        <is>
          <t>SPARTA Dynamic Conservative OEF</t>
        </is>
      </c>
      <c r="C623" t="inlineStr">
        <is>
          <t>1</t>
        </is>
      </c>
      <c r="D623" t="inlineStr">
        <is>
          <t>false</t>
        </is>
      </c>
      <c r="E623" t="inlineStr">
        <is>
          <t>false</t>
        </is>
      </c>
      <c r="G623" t="n">
        <v>0</v>
      </c>
      <c r="I623">
        <f>Sparta!AK11</f>
        <v/>
      </c>
      <c r="K623">
        <f>Sparta!AL11</f>
        <v/>
      </c>
      <c r="M623" t="n">
        <v>20</v>
      </c>
      <c r="AV623" t="inlineStr">
        <is>
          <t>Default</t>
        </is>
      </c>
      <c r="AW623" t="inlineStr">
        <is>
          <t>Default</t>
        </is>
      </c>
    </row>
    <row r="624" hidden="1">
      <c r="A624" t="n">
        <v>140</v>
      </c>
      <c r="B624" t="inlineStr">
        <is>
          <t>SPARTA Dynamic Conservative OEF</t>
        </is>
      </c>
      <c r="C624" t="inlineStr">
        <is>
          <t>1</t>
        </is>
      </c>
      <c r="D624" t="inlineStr">
        <is>
          <t>false</t>
        </is>
      </c>
      <c r="E624" t="inlineStr">
        <is>
          <t>false</t>
        </is>
      </c>
      <c r="G624" t="n">
        <v>0</v>
      </c>
      <c r="I624">
        <f>Sparta!AK12</f>
        <v/>
      </c>
      <c r="K624">
        <f>Sparta!AL12</f>
        <v/>
      </c>
      <c r="M624" t="n">
        <v>20</v>
      </c>
      <c r="AV624" t="inlineStr">
        <is>
          <t>Default</t>
        </is>
      </c>
      <c r="AW624" t="inlineStr">
        <is>
          <t>Default</t>
        </is>
      </c>
    </row>
    <row r="625" hidden="1">
      <c r="A625" t="n">
        <v>140</v>
      </c>
      <c r="B625" t="inlineStr">
        <is>
          <t>SPARTA Dynamic Conservative OEF</t>
        </is>
      </c>
      <c r="C625" t="inlineStr">
        <is>
          <t>1</t>
        </is>
      </c>
      <c r="D625" t="inlineStr">
        <is>
          <t>false</t>
        </is>
      </c>
      <c r="E625" t="inlineStr">
        <is>
          <t>false</t>
        </is>
      </c>
      <c r="G625" t="n">
        <v>0</v>
      </c>
      <c r="I625">
        <f>Sparta!AK13</f>
        <v/>
      </c>
      <c r="K625">
        <f>Sparta!AL13</f>
        <v/>
      </c>
      <c r="M625" t="n">
        <v>20</v>
      </c>
      <c r="AV625" t="inlineStr">
        <is>
          <t>Default</t>
        </is>
      </c>
      <c r="AW625" t="inlineStr">
        <is>
          <t>Default</t>
        </is>
      </c>
    </row>
    <row r="626" hidden="1">
      <c r="A626" t="n">
        <v>140</v>
      </c>
      <c r="B626" t="inlineStr">
        <is>
          <t>SPARTA Dynamic Conservative OEF</t>
        </is>
      </c>
      <c r="C626" t="inlineStr">
        <is>
          <t>1</t>
        </is>
      </c>
      <c r="D626" t="inlineStr">
        <is>
          <t>false</t>
        </is>
      </c>
      <c r="E626" t="inlineStr">
        <is>
          <t>false</t>
        </is>
      </c>
      <c r="G626" t="n">
        <v>0</v>
      </c>
      <c r="I626">
        <f>Sparta!AK14</f>
        <v/>
      </c>
      <c r="K626">
        <f>Sparta!AL14</f>
        <v/>
      </c>
      <c r="M626" t="n">
        <v>20</v>
      </c>
      <c r="AV626" t="inlineStr">
        <is>
          <t>Default</t>
        </is>
      </c>
      <c r="AW626" t="inlineStr">
        <is>
          <t>Default</t>
        </is>
      </c>
    </row>
    <row r="627" hidden="1">
      <c r="A627" t="n">
        <v>140</v>
      </c>
      <c r="B627" t="inlineStr">
        <is>
          <t>SPARTA Dynamic Conservative OEF</t>
        </is>
      </c>
      <c r="C627" t="inlineStr">
        <is>
          <t>1</t>
        </is>
      </c>
      <c r="D627" t="inlineStr">
        <is>
          <t>false</t>
        </is>
      </c>
      <c r="E627" t="inlineStr">
        <is>
          <t>false</t>
        </is>
      </c>
      <c r="G627" t="n">
        <v>0</v>
      </c>
      <c r="I627">
        <f>Sparta!AK15</f>
        <v/>
      </c>
      <c r="K627">
        <f>Sparta!AL15</f>
        <v/>
      </c>
      <c r="M627" t="n">
        <v>20</v>
      </c>
      <c r="AV627" t="inlineStr">
        <is>
          <t>Default</t>
        </is>
      </c>
      <c r="AW627" t="inlineStr">
        <is>
          <t>Default</t>
        </is>
      </c>
    </row>
    <row r="628" hidden="1">
      <c r="A628" t="n">
        <v>140</v>
      </c>
      <c r="B628" t="inlineStr">
        <is>
          <t>SPARTA Dynamic Conservative OEF</t>
        </is>
      </c>
      <c r="C628" t="inlineStr">
        <is>
          <t>1</t>
        </is>
      </c>
      <c r="D628" t="inlineStr">
        <is>
          <t>false</t>
        </is>
      </c>
      <c r="E628" t="inlineStr">
        <is>
          <t>false</t>
        </is>
      </c>
      <c r="G628" t="n">
        <v>0</v>
      </c>
      <c r="I628">
        <f>Sparta!AK16</f>
        <v/>
      </c>
      <c r="K628">
        <f>Sparta!AL16</f>
        <v/>
      </c>
      <c r="M628" t="n">
        <v>20</v>
      </c>
      <c r="AV628" t="inlineStr">
        <is>
          <t>Default</t>
        </is>
      </c>
      <c r="AW628" t="inlineStr">
        <is>
          <t>Default</t>
        </is>
      </c>
    </row>
    <row r="629" hidden="1">
      <c r="A629" t="n">
        <v>140</v>
      </c>
      <c r="B629" t="inlineStr">
        <is>
          <t>SPARTA Dynamic Conservative OEF</t>
        </is>
      </c>
      <c r="C629" t="inlineStr">
        <is>
          <t>1</t>
        </is>
      </c>
      <c r="D629" t="inlineStr">
        <is>
          <t>false</t>
        </is>
      </c>
      <c r="E629" t="inlineStr">
        <is>
          <t>false</t>
        </is>
      </c>
      <c r="G629" t="n">
        <v>0</v>
      </c>
      <c r="I629">
        <f>Sparta!AK17</f>
        <v/>
      </c>
      <c r="K629">
        <f>Sparta!AL17</f>
        <v/>
      </c>
      <c r="M629" t="n">
        <v>20</v>
      </c>
      <c r="R629" t="inlineStr">
        <is>
          <t>ALL</t>
        </is>
      </c>
      <c r="S629" t="inlineStr">
        <is>
          <t>MUNI</t>
        </is>
      </c>
      <c r="AV629" t="inlineStr">
        <is>
          <t>Default</t>
        </is>
      </c>
      <c r="AW629" t="inlineStr">
        <is>
          <t>Default</t>
        </is>
      </c>
    </row>
    <row r="630" hidden="1">
      <c r="A630" t="n">
        <v>140</v>
      </c>
      <c r="B630" t="inlineStr">
        <is>
          <t>SPARTA Dynamic Conservative OEF</t>
        </is>
      </c>
      <c r="C630" t="inlineStr">
        <is>
          <t>1</t>
        </is>
      </c>
      <c r="D630" t="inlineStr">
        <is>
          <t>false</t>
        </is>
      </c>
      <c r="E630" t="inlineStr">
        <is>
          <t>false</t>
        </is>
      </c>
      <c r="G630" t="n">
        <v>0</v>
      </c>
      <c r="I630">
        <f>Sparta!AK18</f>
        <v/>
      </c>
      <c r="K630">
        <f>Sparta!AL18</f>
        <v/>
      </c>
      <c r="M630" t="n">
        <v>20</v>
      </c>
      <c r="AV630" t="inlineStr">
        <is>
          <t>Default</t>
        </is>
      </c>
      <c r="AW630" t="inlineStr">
        <is>
          <t>Default</t>
        </is>
      </c>
    </row>
    <row r="631" hidden="1">
      <c r="A631" t="n">
        <v>140</v>
      </c>
      <c r="B631" t="inlineStr">
        <is>
          <t>SPARTA Dynamic Conservative OEF</t>
        </is>
      </c>
      <c r="C631" t="inlineStr">
        <is>
          <t>1</t>
        </is>
      </c>
      <c r="D631" t="inlineStr">
        <is>
          <t>false</t>
        </is>
      </c>
      <c r="E631" t="inlineStr">
        <is>
          <t>false</t>
        </is>
      </c>
      <c r="G631" t="n">
        <v>0</v>
      </c>
      <c r="I631">
        <f>Sparta!AK19</f>
        <v/>
      </c>
      <c r="K631">
        <f>Sparta!AL19</f>
        <v/>
      </c>
      <c r="M631" t="n">
        <v>20</v>
      </c>
      <c r="AV631" t="inlineStr">
        <is>
          <t>Default</t>
        </is>
      </c>
      <c r="AW631" t="inlineStr">
        <is>
          <t>Default</t>
        </is>
      </c>
    </row>
    <row r="632" hidden="1">
      <c r="A632" t="n">
        <v>140</v>
      </c>
      <c r="B632" t="inlineStr">
        <is>
          <t>SPARTA Dynamic Conservative OEF</t>
        </is>
      </c>
      <c r="C632" t="inlineStr">
        <is>
          <t>1</t>
        </is>
      </c>
      <c r="D632" t="inlineStr">
        <is>
          <t>false</t>
        </is>
      </c>
      <c r="E632" t="inlineStr">
        <is>
          <t>false</t>
        </is>
      </c>
      <c r="G632" t="n">
        <v>0</v>
      </c>
      <c r="I632">
        <f>Sparta!AK20</f>
        <v/>
      </c>
      <c r="K632">
        <f>Sparta!AL20</f>
        <v/>
      </c>
      <c r="M632" t="n">
        <v>20</v>
      </c>
      <c r="AV632" t="inlineStr">
        <is>
          <t>Default</t>
        </is>
      </c>
      <c r="AW632" t="inlineStr">
        <is>
          <t>Default</t>
        </is>
      </c>
    </row>
    <row r="633" hidden="1">
      <c r="A633" t="n">
        <v>140</v>
      </c>
      <c r="B633" t="inlineStr">
        <is>
          <t>SPARTA Dynamic Conservative OEF</t>
        </is>
      </c>
      <c r="C633" t="inlineStr">
        <is>
          <t>1</t>
        </is>
      </c>
      <c r="D633" t="inlineStr">
        <is>
          <t>false</t>
        </is>
      </c>
      <c r="E633" t="inlineStr">
        <is>
          <t>false</t>
        </is>
      </c>
      <c r="G633" t="n">
        <v>0</v>
      </c>
      <c r="I633">
        <f>Sparta!AK21</f>
        <v/>
      </c>
      <c r="K633">
        <f>Sparta!AL21</f>
        <v/>
      </c>
      <c r="M633" t="n">
        <v>20</v>
      </c>
      <c r="AV633" t="inlineStr">
        <is>
          <t>Default</t>
        </is>
      </c>
      <c r="AW633" t="inlineStr">
        <is>
          <t>Default</t>
        </is>
      </c>
    </row>
    <row r="634" hidden="1">
      <c r="A634" t="n">
        <v>140</v>
      </c>
      <c r="B634" t="inlineStr">
        <is>
          <t>SPARTA Dynamic Conservative OEF</t>
        </is>
      </c>
      <c r="C634" t="inlineStr">
        <is>
          <t>1</t>
        </is>
      </c>
      <c r="D634" t="inlineStr">
        <is>
          <t>false</t>
        </is>
      </c>
      <c r="E634" t="inlineStr">
        <is>
          <t>false</t>
        </is>
      </c>
      <c r="G634" t="n">
        <v>0</v>
      </c>
      <c r="I634">
        <f>Sparta!AK22</f>
        <v/>
      </c>
      <c r="K634">
        <f>Sparta!AL22</f>
        <v/>
      </c>
      <c r="M634" t="n">
        <v>20</v>
      </c>
      <c r="AV634" t="inlineStr">
        <is>
          <t>Default</t>
        </is>
      </c>
      <c r="AW634" t="inlineStr">
        <is>
          <t>Default</t>
        </is>
      </c>
    </row>
    <row r="635" hidden="1">
      <c r="A635" t="n">
        <v>140</v>
      </c>
      <c r="B635" t="inlineStr">
        <is>
          <t>SPARTA Dynamic Conservative OEF</t>
        </is>
      </c>
      <c r="C635" t="inlineStr">
        <is>
          <t>1</t>
        </is>
      </c>
      <c r="D635" t="inlineStr">
        <is>
          <t>false</t>
        </is>
      </c>
      <c r="E635" t="inlineStr">
        <is>
          <t>false</t>
        </is>
      </c>
      <c r="G635" t="n">
        <v>0</v>
      </c>
      <c r="I635">
        <f>Sparta!AK23</f>
        <v/>
      </c>
      <c r="K635">
        <f>Sparta!AL23</f>
        <v/>
      </c>
      <c r="M635" t="n">
        <v>20</v>
      </c>
      <c r="AV635" t="inlineStr">
        <is>
          <t>Default</t>
        </is>
      </c>
      <c r="AW635" t="inlineStr">
        <is>
          <t>Default</t>
        </is>
      </c>
    </row>
    <row r="636" hidden="1">
      <c r="A636" t="n">
        <v>140</v>
      </c>
      <c r="B636" t="inlineStr">
        <is>
          <t>SPARTA Dynamic Conservative OEF</t>
        </is>
      </c>
      <c r="C636" t="inlineStr">
        <is>
          <t>1</t>
        </is>
      </c>
      <c r="D636" t="inlineStr">
        <is>
          <t>false</t>
        </is>
      </c>
      <c r="E636" t="inlineStr">
        <is>
          <t>false</t>
        </is>
      </c>
      <c r="G636" t="n">
        <v>0</v>
      </c>
      <c r="I636">
        <f>Sparta!AK24</f>
        <v/>
      </c>
      <c r="K636">
        <f>Sparta!AL24</f>
        <v/>
      </c>
      <c r="M636" t="n">
        <v>20</v>
      </c>
      <c r="AV636" t="inlineStr">
        <is>
          <t>Default</t>
        </is>
      </c>
      <c r="AW636" t="inlineStr">
        <is>
          <t>Default</t>
        </is>
      </c>
    </row>
    <row r="637" hidden="1">
      <c r="A637" t="n">
        <v>140</v>
      </c>
      <c r="B637" t="inlineStr">
        <is>
          <t>SPARTA Dynamic Conservative OEF</t>
        </is>
      </c>
      <c r="C637" t="inlineStr">
        <is>
          <t>1</t>
        </is>
      </c>
      <c r="D637" t="inlineStr">
        <is>
          <t>false</t>
        </is>
      </c>
      <c r="E637" t="inlineStr">
        <is>
          <t>false</t>
        </is>
      </c>
      <c r="G637" t="n">
        <v>0</v>
      </c>
      <c r="I637">
        <f>Sparta!AK25</f>
        <v/>
      </c>
      <c r="K637">
        <f>Sparta!AL25</f>
        <v/>
      </c>
      <c r="M637" t="n">
        <v>20</v>
      </c>
      <c r="AV637" t="inlineStr">
        <is>
          <t>Default</t>
        </is>
      </c>
      <c r="AW637" t="inlineStr">
        <is>
          <t>Default</t>
        </is>
      </c>
    </row>
    <row r="638" hidden="1">
      <c r="A638" t="n">
        <v>140</v>
      </c>
      <c r="B638" t="inlineStr">
        <is>
          <t>SPARTA Dynamic Conservative OEF</t>
        </is>
      </c>
      <c r="C638" t="inlineStr">
        <is>
          <t>1</t>
        </is>
      </c>
      <c r="D638" t="inlineStr">
        <is>
          <t>false</t>
        </is>
      </c>
      <c r="E638" t="inlineStr">
        <is>
          <t>false</t>
        </is>
      </c>
      <c r="G638" t="n">
        <v>0</v>
      </c>
      <c r="I638">
        <f>Sparta!AK26</f>
        <v/>
      </c>
      <c r="K638">
        <f>Sparta!AL26</f>
        <v/>
      </c>
      <c r="M638" t="n">
        <v>20</v>
      </c>
      <c r="AV638" t="inlineStr">
        <is>
          <t>Default</t>
        </is>
      </c>
      <c r="AW638" t="inlineStr">
        <is>
          <t>Default</t>
        </is>
      </c>
    </row>
    <row r="639" hidden="1">
      <c r="A639" t="n">
        <v>140</v>
      </c>
      <c r="B639" t="inlineStr">
        <is>
          <t>SPARTA Dynamic Conservative OEF</t>
        </is>
      </c>
      <c r="C639" t="inlineStr">
        <is>
          <t>1</t>
        </is>
      </c>
      <c r="D639" t="inlineStr">
        <is>
          <t>false</t>
        </is>
      </c>
      <c r="E639" t="inlineStr">
        <is>
          <t>false</t>
        </is>
      </c>
      <c r="G639" t="n">
        <v>0</v>
      </c>
      <c r="I639">
        <f>Sparta!AK27</f>
        <v/>
      </c>
      <c r="K639">
        <f>Sparta!AL27</f>
        <v/>
      </c>
      <c r="M639" t="n">
        <v>20</v>
      </c>
      <c r="AV639" t="inlineStr">
        <is>
          <t>Default</t>
        </is>
      </c>
      <c r="AW639" t="inlineStr">
        <is>
          <t>Default</t>
        </is>
      </c>
    </row>
    <row r="640" hidden="1">
      <c r="A640" t="n">
        <v>140</v>
      </c>
      <c r="B640" t="inlineStr">
        <is>
          <t>SPARTA Dynamic Conservative OEF</t>
        </is>
      </c>
      <c r="C640" t="inlineStr">
        <is>
          <t>1</t>
        </is>
      </c>
      <c r="D640" t="inlineStr">
        <is>
          <t>false</t>
        </is>
      </c>
      <c r="E640" t="inlineStr">
        <is>
          <t>false</t>
        </is>
      </c>
      <c r="G640" t="n">
        <v>0</v>
      </c>
      <c r="I640">
        <f>Sparta!AK28</f>
        <v/>
      </c>
      <c r="K640">
        <f>Sparta!AL28</f>
        <v/>
      </c>
      <c r="M640" t="n">
        <v>20</v>
      </c>
      <c r="AV640" t="inlineStr">
        <is>
          <t>Default</t>
        </is>
      </c>
      <c r="AW640" t="inlineStr">
        <is>
          <t>Default</t>
        </is>
      </c>
    </row>
    <row r="641" hidden="1">
      <c r="A641" t="n">
        <v>140</v>
      </c>
      <c r="B641" t="inlineStr">
        <is>
          <t>SPARTA Dynamic Conservative OEF</t>
        </is>
      </c>
      <c r="C641" t="inlineStr">
        <is>
          <t>1</t>
        </is>
      </c>
      <c r="D641" t="inlineStr">
        <is>
          <t>false</t>
        </is>
      </c>
      <c r="E641" t="inlineStr">
        <is>
          <t>false</t>
        </is>
      </c>
      <c r="G641" t="n">
        <v>0</v>
      </c>
      <c r="I641">
        <f>Sparta!AK29</f>
        <v/>
      </c>
      <c r="K641">
        <f>Sparta!AL29</f>
        <v/>
      </c>
      <c r="M641" t="n">
        <v>20</v>
      </c>
      <c r="AV641" t="inlineStr">
        <is>
          <t>Default</t>
        </is>
      </c>
      <c r="AW641" t="inlineStr">
        <is>
          <t>Default</t>
        </is>
      </c>
    </row>
    <row r="642" hidden="1">
      <c r="A642" t="n">
        <v>140</v>
      </c>
      <c r="B642" t="inlineStr">
        <is>
          <t>SPARTA Dynamic Conservative OEF</t>
        </is>
      </c>
      <c r="C642" t="inlineStr">
        <is>
          <t>1</t>
        </is>
      </c>
      <c r="D642" t="inlineStr">
        <is>
          <t>false</t>
        </is>
      </c>
      <c r="E642" t="inlineStr">
        <is>
          <t>false</t>
        </is>
      </c>
      <c r="G642" t="n">
        <v>0</v>
      </c>
      <c r="I642">
        <f>Sparta!AK30</f>
        <v/>
      </c>
      <c r="K642">
        <f>Sparta!AL30</f>
        <v/>
      </c>
      <c r="M642" t="n">
        <v>20</v>
      </c>
      <c r="AV642" t="inlineStr">
        <is>
          <t>Default</t>
        </is>
      </c>
      <c r="AW642" t="inlineStr">
        <is>
          <t>Default</t>
        </is>
      </c>
    </row>
    <row r="643" hidden="1">
      <c r="A643" t="n">
        <v>140</v>
      </c>
      <c r="B643" t="inlineStr">
        <is>
          <t>SPARTA Dynamic Conservative OEF</t>
        </is>
      </c>
      <c r="C643" t="inlineStr">
        <is>
          <t>1</t>
        </is>
      </c>
      <c r="D643" t="inlineStr">
        <is>
          <t>false</t>
        </is>
      </c>
      <c r="E643" t="inlineStr">
        <is>
          <t>false</t>
        </is>
      </c>
      <c r="G643" t="n">
        <v>0</v>
      </c>
      <c r="I643">
        <f>Sparta!AK31</f>
        <v/>
      </c>
      <c r="K643">
        <f>Sparta!AL31</f>
        <v/>
      </c>
      <c r="M643" t="n">
        <v>20</v>
      </c>
      <c r="AV643" t="inlineStr">
        <is>
          <t>Default</t>
        </is>
      </c>
      <c r="AW643" t="inlineStr">
        <is>
          <t>Default</t>
        </is>
      </c>
    </row>
    <row r="644" hidden="1">
      <c r="A644" t="n">
        <v>140</v>
      </c>
      <c r="B644" t="inlineStr">
        <is>
          <t>SPARTA Dynamic Conservative OEF</t>
        </is>
      </c>
      <c r="C644" t="inlineStr">
        <is>
          <t>1</t>
        </is>
      </c>
      <c r="D644" t="inlineStr">
        <is>
          <t>false</t>
        </is>
      </c>
      <c r="E644" t="inlineStr">
        <is>
          <t>false</t>
        </is>
      </c>
      <c r="G644" t="n">
        <v>0</v>
      </c>
      <c r="I644">
        <f>Sparta!AK32</f>
        <v/>
      </c>
      <c r="K644">
        <f>Sparta!AL32</f>
        <v/>
      </c>
      <c r="M644" t="n">
        <v>20</v>
      </c>
      <c r="AV644" t="inlineStr">
        <is>
          <t>Default</t>
        </is>
      </c>
      <c r="AW644" t="inlineStr">
        <is>
          <t>Default</t>
        </is>
      </c>
    </row>
    <row r="645" hidden="1">
      <c r="A645" t="n">
        <v>140</v>
      </c>
      <c r="B645" t="inlineStr">
        <is>
          <t>SPARTA Dynamic Conservative OEF</t>
        </is>
      </c>
      <c r="C645" t="inlineStr">
        <is>
          <t>1</t>
        </is>
      </c>
      <c r="D645" t="inlineStr">
        <is>
          <t>false</t>
        </is>
      </c>
      <c r="E645" t="inlineStr">
        <is>
          <t>false</t>
        </is>
      </c>
      <c r="G645" t="n">
        <v>0</v>
      </c>
      <c r="I645">
        <f>Sparta!AK33</f>
        <v/>
      </c>
      <c r="K645">
        <f>Sparta!AL33</f>
        <v/>
      </c>
      <c r="M645" t="n">
        <v>20</v>
      </c>
      <c r="AV645" t="inlineStr">
        <is>
          <t>Default</t>
        </is>
      </c>
      <c r="AW645" t="inlineStr">
        <is>
          <t>Default</t>
        </is>
      </c>
    </row>
    <row r="646" hidden="1">
      <c r="A646" t="n">
        <v>140</v>
      </c>
      <c r="B646" t="inlineStr">
        <is>
          <t>SPARTA Dynamic Conservative OEF</t>
        </is>
      </c>
      <c r="C646" t="inlineStr">
        <is>
          <t>1</t>
        </is>
      </c>
      <c r="D646" t="inlineStr">
        <is>
          <t>false</t>
        </is>
      </c>
      <c r="E646" t="inlineStr">
        <is>
          <t>false</t>
        </is>
      </c>
      <c r="G646" t="n">
        <v>0</v>
      </c>
      <c r="I646">
        <f>Sparta!AK34</f>
        <v/>
      </c>
      <c r="K646">
        <f>Sparta!AL34</f>
        <v/>
      </c>
      <c r="M646" t="n">
        <v>20</v>
      </c>
      <c r="AV646" t="inlineStr">
        <is>
          <t>Default</t>
        </is>
      </c>
      <c r="AW646" t="inlineStr">
        <is>
          <t>Default</t>
        </is>
      </c>
    </row>
    <row r="647" hidden="1">
      <c r="A647" t="n">
        <v>140</v>
      </c>
      <c r="B647" t="inlineStr">
        <is>
          <t>SPARTA Dynamic Conservative OEF</t>
        </is>
      </c>
      <c r="C647" t="inlineStr">
        <is>
          <t>1</t>
        </is>
      </c>
      <c r="D647" t="inlineStr">
        <is>
          <t>false</t>
        </is>
      </c>
      <c r="E647" t="inlineStr">
        <is>
          <t>false</t>
        </is>
      </c>
      <c r="G647" t="n">
        <v>0</v>
      </c>
      <c r="I647">
        <f>Sparta!AK35</f>
        <v/>
      </c>
      <c r="K647">
        <f>Sparta!AL35</f>
        <v/>
      </c>
      <c r="M647" t="n">
        <v>20</v>
      </c>
      <c r="AV647" t="inlineStr">
        <is>
          <t>Default</t>
        </is>
      </c>
      <c r="AW647" t="inlineStr">
        <is>
          <t>Default</t>
        </is>
      </c>
    </row>
    <row r="648" hidden="1">
      <c r="A648" t="n">
        <v>140</v>
      </c>
      <c r="B648" t="inlineStr">
        <is>
          <t>SPARTA Dynamic Conservative OEF</t>
        </is>
      </c>
      <c r="C648" t="inlineStr">
        <is>
          <t>1</t>
        </is>
      </c>
      <c r="D648" t="inlineStr">
        <is>
          <t>false</t>
        </is>
      </c>
      <c r="E648" t="inlineStr">
        <is>
          <t>false</t>
        </is>
      </c>
      <c r="G648" t="n">
        <v>0</v>
      </c>
      <c r="I648">
        <f>Sparta!AK36</f>
        <v/>
      </c>
      <c r="K648">
        <f>Sparta!AL36</f>
        <v/>
      </c>
      <c r="M648" t="n">
        <v>20</v>
      </c>
      <c r="AV648" t="inlineStr">
        <is>
          <t>Default</t>
        </is>
      </c>
      <c r="AW648" t="inlineStr">
        <is>
          <t>Default</t>
        </is>
      </c>
    </row>
    <row r="649" hidden="1">
      <c r="A649" t="n">
        <v>140</v>
      </c>
      <c r="B649" t="inlineStr">
        <is>
          <t>SPARTA Dynamic Conservative OEF</t>
        </is>
      </c>
      <c r="C649" t="inlineStr">
        <is>
          <t>1</t>
        </is>
      </c>
      <c r="D649" t="inlineStr">
        <is>
          <t>false</t>
        </is>
      </c>
      <c r="E649" t="inlineStr">
        <is>
          <t>false</t>
        </is>
      </c>
      <c r="G649" t="n">
        <v>0</v>
      </c>
      <c r="I649">
        <f>Sparta!AK37</f>
        <v/>
      </c>
      <c r="K649">
        <f>Sparta!AL37</f>
        <v/>
      </c>
      <c r="M649" t="n">
        <v>20</v>
      </c>
      <c r="AV649" t="inlineStr">
        <is>
          <t>Default</t>
        </is>
      </c>
      <c r="AW649" t="inlineStr">
        <is>
          <t>Default</t>
        </is>
      </c>
    </row>
    <row r="650" hidden="1">
      <c r="A650" t="n">
        <v>140</v>
      </c>
      <c r="B650" t="inlineStr">
        <is>
          <t>SPARTA Dynamic Conservative OEF</t>
        </is>
      </c>
      <c r="C650" t="inlineStr">
        <is>
          <t>1</t>
        </is>
      </c>
      <c r="D650" t="inlineStr">
        <is>
          <t>false</t>
        </is>
      </c>
      <c r="E650" t="inlineStr">
        <is>
          <t>false</t>
        </is>
      </c>
      <c r="G650" t="n">
        <v>0</v>
      </c>
      <c r="I650">
        <f>Sparta!AK38</f>
        <v/>
      </c>
      <c r="K650">
        <f>Sparta!AL38</f>
        <v/>
      </c>
      <c r="M650" t="n">
        <v>20</v>
      </c>
      <c r="AV650" t="inlineStr">
        <is>
          <t>Default</t>
        </is>
      </c>
      <c r="AW650" t="inlineStr">
        <is>
          <t>Default</t>
        </is>
      </c>
    </row>
    <row r="651" hidden="1">
      <c r="A651" t="n">
        <v>140</v>
      </c>
      <c r="B651" t="inlineStr">
        <is>
          <t>SPARTA Dynamic Conservative OEF</t>
        </is>
      </c>
      <c r="C651" t="inlineStr">
        <is>
          <t>1</t>
        </is>
      </c>
      <c r="D651" t="inlineStr">
        <is>
          <t>false</t>
        </is>
      </c>
      <c r="E651" t="inlineStr">
        <is>
          <t>false</t>
        </is>
      </c>
      <c r="G651" t="n">
        <v>0</v>
      </c>
      <c r="I651">
        <f>Sparta!AK39</f>
        <v/>
      </c>
      <c r="K651">
        <f>Sparta!AL39</f>
        <v/>
      </c>
      <c r="M651" t="n">
        <v>20</v>
      </c>
      <c r="AV651" t="inlineStr">
        <is>
          <t>Default</t>
        </is>
      </c>
      <c r="AW651" t="inlineStr">
        <is>
          <t>Default</t>
        </is>
      </c>
    </row>
    <row r="652" hidden="1">
      <c r="A652" t="n">
        <v>140</v>
      </c>
      <c r="B652" t="inlineStr">
        <is>
          <t>SPARTA Dynamic Conservative OEF</t>
        </is>
      </c>
      <c r="C652" t="inlineStr">
        <is>
          <t>1</t>
        </is>
      </c>
      <c r="D652" t="inlineStr">
        <is>
          <t>false</t>
        </is>
      </c>
      <c r="E652" t="inlineStr">
        <is>
          <t>false</t>
        </is>
      </c>
      <c r="G652" t="n">
        <v>0</v>
      </c>
      <c r="I652">
        <f>Sparta!AK40</f>
        <v/>
      </c>
      <c r="K652">
        <f>Sparta!AL40</f>
        <v/>
      </c>
      <c r="M652" t="n">
        <v>20</v>
      </c>
      <c r="AV652" t="inlineStr">
        <is>
          <t>Default</t>
        </is>
      </c>
      <c r="AW652" t="inlineStr">
        <is>
          <t>Default</t>
        </is>
      </c>
    </row>
    <row r="653" hidden="1">
      <c r="A653" t="n">
        <v>140</v>
      </c>
      <c r="B653" t="inlineStr">
        <is>
          <t>SPARTA Dynamic Conservative OEF</t>
        </is>
      </c>
      <c r="C653" t="inlineStr">
        <is>
          <t>1</t>
        </is>
      </c>
      <c r="D653" t="inlineStr">
        <is>
          <t>false</t>
        </is>
      </c>
      <c r="E653" t="inlineStr">
        <is>
          <t>false</t>
        </is>
      </c>
      <c r="G653" t="n">
        <v>0</v>
      </c>
      <c r="I653">
        <f>Sparta!AK41</f>
        <v/>
      </c>
      <c r="K653">
        <f>Sparta!AL41</f>
        <v/>
      </c>
      <c r="M653" t="n">
        <v>20</v>
      </c>
      <c r="AV653" t="inlineStr">
        <is>
          <t>Default</t>
        </is>
      </c>
      <c r="AW653" t="inlineStr">
        <is>
          <t>Default</t>
        </is>
      </c>
    </row>
    <row r="654" hidden="1">
      <c r="A654" t="n">
        <v>140</v>
      </c>
      <c r="B654" t="inlineStr">
        <is>
          <t>SPARTA Dynamic Conservative OEF</t>
        </is>
      </c>
      <c r="C654" t="inlineStr">
        <is>
          <t>1</t>
        </is>
      </c>
      <c r="D654" t="inlineStr">
        <is>
          <t>false</t>
        </is>
      </c>
      <c r="E654" t="inlineStr">
        <is>
          <t>false</t>
        </is>
      </c>
      <c r="G654" t="n">
        <v>0</v>
      </c>
      <c r="I654">
        <f>Sparta!AK42</f>
        <v/>
      </c>
      <c r="K654">
        <f>Sparta!AL42</f>
        <v/>
      </c>
      <c r="M654" t="n">
        <v>20</v>
      </c>
      <c r="AV654" t="inlineStr">
        <is>
          <t>Default</t>
        </is>
      </c>
      <c r="AW654" t="inlineStr">
        <is>
          <t>Default</t>
        </is>
      </c>
    </row>
    <row r="655" hidden="1">
      <c r="A655" t="n">
        <v>140</v>
      </c>
      <c r="B655" t="inlineStr">
        <is>
          <t>SPARTA Dynamic Conservative OEF</t>
        </is>
      </c>
      <c r="C655" t="inlineStr">
        <is>
          <t>1</t>
        </is>
      </c>
      <c r="D655" t="inlineStr">
        <is>
          <t>false</t>
        </is>
      </c>
      <c r="E655" t="inlineStr">
        <is>
          <t>false</t>
        </is>
      </c>
      <c r="G655" t="n">
        <v>0</v>
      </c>
      <c r="I655">
        <f>Sparta!AK43</f>
        <v/>
      </c>
      <c r="K655">
        <f>Sparta!AL43</f>
        <v/>
      </c>
      <c r="M655" t="n">
        <v>20</v>
      </c>
      <c r="AV655" t="inlineStr">
        <is>
          <t>Default</t>
        </is>
      </c>
      <c r="AW655" t="inlineStr">
        <is>
          <t>Default</t>
        </is>
      </c>
    </row>
    <row r="656" hidden="1">
      <c r="A656" t="n">
        <v>140</v>
      </c>
      <c r="B656" t="inlineStr">
        <is>
          <t>SPARTA Dynamic Conservative OEF</t>
        </is>
      </c>
      <c r="C656" t="inlineStr">
        <is>
          <t>1</t>
        </is>
      </c>
      <c r="D656" t="inlineStr">
        <is>
          <t>false</t>
        </is>
      </c>
      <c r="E656" t="inlineStr">
        <is>
          <t>false</t>
        </is>
      </c>
      <c r="G656" t="n">
        <v>0</v>
      </c>
      <c r="I656">
        <f>Sparta!AK44</f>
        <v/>
      </c>
      <c r="K656">
        <f>Sparta!AL44</f>
        <v/>
      </c>
      <c r="M656" t="n">
        <v>20</v>
      </c>
      <c r="AV656" t="inlineStr">
        <is>
          <t>Default</t>
        </is>
      </c>
      <c r="AW656" t="inlineStr">
        <is>
          <t>Default</t>
        </is>
      </c>
    </row>
    <row r="657" hidden="1">
      <c r="A657" t="n">
        <v>140</v>
      </c>
      <c r="B657" t="inlineStr">
        <is>
          <t>SPARTA Dynamic Conservative OEF</t>
        </is>
      </c>
      <c r="C657" t="inlineStr">
        <is>
          <t>1</t>
        </is>
      </c>
      <c r="D657" t="inlineStr">
        <is>
          <t>false</t>
        </is>
      </c>
      <c r="E657" t="inlineStr">
        <is>
          <t>false</t>
        </is>
      </c>
      <c r="G657" t="n">
        <v>0</v>
      </c>
      <c r="I657">
        <f>Sparta!AK45</f>
        <v/>
      </c>
      <c r="K657">
        <f>Sparta!AL45</f>
        <v/>
      </c>
      <c r="M657" t="n">
        <v>20</v>
      </c>
      <c r="AV657" t="inlineStr">
        <is>
          <t>Default</t>
        </is>
      </c>
      <c r="AW657" t="inlineStr">
        <is>
          <t>Default</t>
        </is>
      </c>
    </row>
    <row r="658" hidden="1">
      <c r="A658" t="n">
        <v>140</v>
      </c>
      <c r="B658" t="inlineStr">
        <is>
          <t>SPARTA Dynamic Conservative OEF</t>
        </is>
      </c>
      <c r="C658" t="inlineStr">
        <is>
          <t>1</t>
        </is>
      </c>
      <c r="D658" t="inlineStr">
        <is>
          <t>false</t>
        </is>
      </c>
      <c r="E658" t="inlineStr">
        <is>
          <t>false</t>
        </is>
      </c>
      <c r="G658" t="n">
        <v>0</v>
      </c>
      <c r="I658">
        <f>Sparta!AK46</f>
        <v/>
      </c>
      <c r="K658">
        <f>Sparta!AL46</f>
        <v/>
      </c>
      <c r="M658" t="n">
        <v>20</v>
      </c>
      <c r="AV658" t="inlineStr">
        <is>
          <t>Default</t>
        </is>
      </c>
      <c r="AW658" t="inlineStr">
        <is>
          <t>Default</t>
        </is>
      </c>
    </row>
    <row r="659" hidden="1">
      <c r="A659" t="n">
        <v>140</v>
      </c>
      <c r="B659" t="inlineStr">
        <is>
          <t>SPARTA Dynamic Conservative OEF</t>
        </is>
      </c>
      <c r="C659" t="inlineStr">
        <is>
          <t>1</t>
        </is>
      </c>
      <c r="D659" t="inlineStr">
        <is>
          <t>false</t>
        </is>
      </c>
      <c r="E659" t="inlineStr">
        <is>
          <t>false</t>
        </is>
      </c>
      <c r="G659" t="n">
        <v>0</v>
      </c>
      <c r="I659">
        <f>Sparta!AK47</f>
        <v/>
      </c>
      <c r="K659">
        <f>Sparta!AL47</f>
        <v/>
      </c>
      <c r="M659" t="n">
        <v>20</v>
      </c>
      <c r="AV659" t="inlineStr">
        <is>
          <t>Default</t>
        </is>
      </c>
      <c r="AW659" t="inlineStr">
        <is>
          <t>Default</t>
        </is>
      </c>
    </row>
    <row r="660" hidden="1">
      <c r="A660" t="n">
        <v>140</v>
      </c>
      <c r="B660" t="inlineStr">
        <is>
          <t>SPARTA Dynamic Conservative OEF</t>
        </is>
      </c>
      <c r="C660" t="inlineStr">
        <is>
          <t>1</t>
        </is>
      </c>
      <c r="D660" t="inlineStr">
        <is>
          <t>false</t>
        </is>
      </c>
      <c r="E660" t="inlineStr">
        <is>
          <t>false</t>
        </is>
      </c>
      <c r="G660" t="n">
        <v>0</v>
      </c>
      <c r="I660">
        <f>Sparta!AK48</f>
        <v/>
      </c>
      <c r="K660">
        <f>Sparta!AL48</f>
        <v/>
      </c>
      <c r="M660" t="n">
        <v>20</v>
      </c>
      <c r="AV660" t="inlineStr">
        <is>
          <t>Default</t>
        </is>
      </c>
      <c r="AW660" t="inlineStr">
        <is>
          <t>Default</t>
        </is>
      </c>
    </row>
    <row r="661" hidden="1">
      <c r="A661" t="n">
        <v>140</v>
      </c>
      <c r="B661" t="inlineStr">
        <is>
          <t>SPARTA Dynamic Conservative OEF</t>
        </is>
      </c>
      <c r="C661" t="inlineStr">
        <is>
          <t>1</t>
        </is>
      </c>
      <c r="D661" t="inlineStr">
        <is>
          <t>false</t>
        </is>
      </c>
      <c r="E661" t="inlineStr">
        <is>
          <t>false</t>
        </is>
      </c>
      <c r="G661" t="n">
        <v>0</v>
      </c>
      <c r="I661">
        <f>Sparta!AK49</f>
        <v/>
      </c>
      <c r="K661">
        <f>Sparta!AL49</f>
        <v/>
      </c>
      <c r="M661" t="n">
        <v>20</v>
      </c>
      <c r="AV661" t="inlineStr">
        <is>
          <t>Default</t>
        </is>
      </c>
      <c r="AW661" t="inlineStr">
        <is>
          <t>Default</t>
        </is>
      </c>
    </row>
    <row r="662" hidden="1">
      <c r="A662" t="n">
        <v>140</v>
      </c>
      <c r="B662" t="inlineStr">
        <is>
          <t>SPARTA Dynamic Conservative OEF</t>
        </is>
      </c>
      <c r="C662" t="inlineStr">
        <is>
          <t>1</t>
        </is>
      </c>
      <c r="D662" t="inlineStr">
        <is>
          <t>false</t>
        </is>
      </c>
      <c r="E662" t="inlineStr">
        <is>
          <t>false</t>
        </is>
      </c>
      <c r="G662" t="n">
        <v>0</v>
      </c>
      <c r="I662">
        <f>Sparta!AK50</f>
        <v/>
      </c>
      <c r="K662">
        <f>Sparta!AL50</f>
        <v/>
      </c>
      <c r="M662" t="n">
        <v>20</v>
      </c>
      <c r="AV662" t="inlineStr">
        <is>
          <t>Default</t>
        </is>
      </c>
      <c r="AW662" t="inlineStr">
        <is>
          <t>Default</t>
        </is>
      </c>
    </row>
    <row r="663" hidden="1">
      <c r="A663" t="n">
        <v>140</v>
      </c>
      <c r="B663" t="inlineStr">
        <is>
          <t>SPARTA Dynamic Conservative OEF</t>
        </is>
      </c>
      <c r="C663" t="inlineStr">
        <is>
          <t>1</t>
        </is>
      </c>
      <c r="D663" t="inlineStr">
        <is>
          <t>false</t>
        </is>
      </c>
      <c r="E663" t="inlineStr">
        <is>
          <t>false</t>
        </is>
      </c>
      <c r="G663" t="n">
        <v>0</v>
      </c>
      <c r="I663">
        <f>Sparta!AK51</f>
        <v/>
      </c>
      <c r="K663">
        <f>Sparta!AL51</f>
        <v/>
      </c>
      <c r="M663" t="n">
        <v>20</v>
      </c>
      <c r="AV663" t="inlineStr">
        <is>
          <t>Default</t>
        </is>
      </c>
      <c r="AW663" t="inlineStr">
        <is>
          <t>Default</t>
        </is>
      </c>
    </row>
    <row r="664" hidden="1">
      <c r="A664" t="n">
        <v>140</v>
      </c>
      <c r="B664" t="inlineStr">
        <is>
          <t>SPARTA Dynamic Conservative OEF</t>
        </is>
      </c>
      <c r="C664" t="inlineStr">
        <is>
          <t>1</t>
        </is>
      </c>
      <c r="D664" t="inlineStr">
        <is>
          <t>false</t>
        </is>
      </c>
      <c r="E664" t="inlineStr">
        <is>
          <t>false</t>
        </is>
      </c>
      <c r="G664" t="n">
        <v>0</v>
      </c>
      <c r="I664">
        <f>Sparta!AK52</f>
        <v/>
      </c>
      <c r="K664">
        <f>Sparta!AL52</f>
        <v/>
      </c>
      <c r="M664" t="n">
        <v>20</v>
      </c>
      <c r="AV664" t="inlineStr">
        <is>
          <t>Default</t>
        </is>
      </c>
      <c r="AW664" t="inlineStr">
        <is>
          <t>Default</t>
        </is>
      </c>
    </row>
    <row r="665" hidden="1">
      <c r="A665" t="n">
        <v>140</v>
      </c>
      <c r="B665" t="inlineStr">
        <is>
          <t>SPARTA Dynamic Conservative OEF</t>
        </is>
      </c>
      <c r="C665" t="inlineStr">
        <is>
          <t>1</t>
        </is>
      </c>
      <c r="D665" t="inlineStr">
        <is>
          <t>false</t>
        </is>
      </c>
      <c r="E665" t="inlineStr">
        <is>
          <t>false</t>
        </is>
      </c>
      <c r="G665" t="n">
        <v>0</v>
      </c>
      <c r="I665">
        <f>Sparta!AK53</f>
        <v/>
      </c>
      <c r="K665">
        <f>Sparta!AL53</f>
        <v/>
      </c>
      <c r="M665" t="n">
        <v>20</v>
      </c>
      <c r="AV665" t="inlineStr">
        <is>
          <t>Default</t>
        </is>
      </c>
      <c r="AW665" t="inlineStr">
        <is>
          <t>Default</t>
        </is>
      </c>
    </row>
    <row r="666" hidden="1">
      <c r="A666" t="n">
        <v>140</v>
      </c>
      <c r="B666" t="inlineStr">
        <is>
          <t>SPARTA Dynamic Conservative OEF</t>
        </is>
      </c>
      <c r="C666" t="inlineStr">
        <is>
          <t>1</t>
        </is>
      </c>
      <c r="D666" t="inlineStr">
        <is>
          <t>false</t>
        </is>
      </c>
      <c r="E666" t="inlineStr">
        <is>
          <t>false</t>
        </is>
      </c>
      <c r="G666" t="n">
        <v>0</v>
      </c>
      <c r="I666">
        <f>Sparta!AK54</f>
        <v/>
      </c>
      <c r="K666">
        <f>Sparta!AL54</f>
        <v/>
      </c>
      <c r="M666" t="n">
        <v>20</v>
      </c>
      <c r="AV666" t="inlineStr">
        <is>
          <t>Default</t>
        </is>
      </c>
      <c r="AW666" t="inlineStr">
        <is>
          <t>Default</t>
        </is>
      </c>
    </row>
    <row r="667" hidden="1">
      <c r="A667" t="n">
        <v>140</v>
      </c>
      <c r="B667" t="inlineStr">
        <is>
          <t>SPARTA Dynamic Conservative OEF</t>
        </is>
      </c>
      <c r="C667" t="inlineStr">
        <is>
          <t>1</t>
        </is>
      </c>
      <c r="D667" t="inlineStr">
        <is>
          <t>false</t>
        </is>
      </c>
      <c r="E667" t="inlineStr">
        <is>
          <t>false</t>
        </is>
      </c>
      <c r="G667" t="n">
        <v>0</v>
      </c>
      <c r="I667">
        <f>Sparta!AK55</f>
        <v/>
      </c>
      <c r="K667">
        <f>Sparta!AL55</f>
        <v/>
      </c>
      <c r="M667" t="n">
        <v>20</v>
      </c>
      <c r="AV667" t="inlineStr">
        <is>
          <t>Default</t>
        </is>
      </c>
      <c r="AW667" t="inlineStr">
        <is>
          <t>Default</t>
        </is>
      </c>
    </row>
    <row r="668" hidden="1">
      <c r="A668" t="n">
        <v>140</v>
      </c>
      <c r="B668" t="inlineStr">
        <is>
          <t>SPARTA Dynamic Conservative OEF</t>
        </is>
      </c>
      <c r="C668" t="inlineStr">
        <is>
          <t>1</t>
        </is>
      </c>
      <c r="D668" t="inlineStr">
        <is>
          <t>false</t>
        </is>
      </c>
      <c r="E668" t="inlineStr">
        <is>
          <t>false</t>
        </is>
      </c>
      <c r="G668" t="n">
        <v>0</v>
      </c>
      <c r="I668">
        <f>Sparta!AK56</f>
        <v/>
      </c>
      <c r="K668">
        <f>Sparta!AL56</f>
        <v/>
      </c>
      <c r="M668" t="n">
        <v>20</v>
      </c>
      <c r="AV668" t="inlineStr">
        <is>
          <t>Default</t>
        </is>
      </c>
      <c r="AW668" t="inlineStr">
        <is>
          <t>Default</t>
        </is>
      </c>
    </row>
    <row r="669" hidden="1">
      <c r="A669" t="n">
        <v>140</v>
      </c>
      <c r="B669" t="inlineStr">
        <is>
          <t>SPARTA Dynamic Conservative OEF</t>
        </is>
      </c>
      <c r="C669" t="inlineStr">
        <is>
          <t>1</t>
        </is>
      </c>
      <c r="D669" t="inlineStr">
        <is>
          <t>false</t>
        </is>
      </c>
      <c r="E669" t="inlineStr">
        <is>
          <t>false</t>
        </is>
      </c>
      <c r="G669" t="n">
        <v>0</v>
      </c>
      <c r="I669">
        <f>Sparta!AK57</f>
        <v/>
      </c>
      <c r="K669">
        <f>Sparta!AL57</f>
        <v/>
      </c>
      <c r="M669" t="n">
        <v>20</v>
      </c>
      <c r="AV669" t="inlineStr">
        <is>
          <t>Default</t>
        </is>
      </c>
      <c r="AW669" t="inlineStr">
        <is>
          <t>Default</t>
        </is>
      </c>
    </row>
    <row r="670" hidden="1">
      <c r="A670" t="n">
        <v>140</v>
      </c>
      <c r="B670" t="inlineStr">
        <is>
          <t>SPARTA Dynamic Conservative OEF</t>
        </is>
      </c>
      <c r="C670" t="inlineStr">
        <is>
          <t>1</t>
        </is>
      </c>
      <c r="D670" t="inlineStr">
        <is>
          <t>false</t>
        </is>
      </c>
      <c r="E670" t="inlineStr">
        <is>
          <t>false</t>
        </is>
      </c>
      <c r="G670" t="n">
        <v>0</v>
      </c>
      <c r="I670">
        <f>Sparta!AK58</f>
        <v/>
      </c>
      <c r="K670">
        <f>Sparta!AL58</f>
        <v/>
      </c>
      <c r="M670" t="n">
        <v>20</v>
      </c>
      <c r="AV670" t="inlineStr">
        <is>
          <t>Default</t>
        </is>
      </c>
      <c r="AW670" t="inlineStr">
        <is>
          <t>Default</t>
        </is>
      </c>
    </row>
    <row r="671" hidden="1">
      <c r="A671" t="n">
        <v>140</v>
      </c>
      <c r="B671" t="inlineStr">
        <is>
          <t>SPARTA Dynamic Conservative OEF</t>
        </is>
      </c>
      <c r="C671" t="inlineStr">
        <is>
          <t>1</t>
        </is>
      </c>
      <c r="D671" t="inlineStr">
        <is>
          <t>false</t>
        </is>
      </c>
      <c r="E671" t="inlineStr">
        <is>
          <t>false</t>
        </is>
      </c>
      <c r="G671" t="n">
        <v>0</v>
      </c>
      <c r="I671">
        <f>Sparta!AK59</f>
        <v/>
      </c>
      <c r="K671">
        <f>Sparta!AL59</f>
        <v/>
      </c>
      <c r="M671" t="n">
        <v>20</v>
      </c>
      <c r="AV671" t="inlineStr">
        <is>
          <t>Default</t>
        </is>
      </c>
      <c r="AW671" t="inlineStr">
        <is>
          <t>Default</t>
        </is>
      </c>
    </row>
    <row r="672" hidden="1">
      <c r="A672" t="n">
        <v>140</v>
      </c>
      <c r="B672" t="inlineStr">
        <is>
          <t>SPARTA Dynamic Conservative OEF</t>
        </is>
      </c>
      <c r="C672" t="inlineStr">
        <is>
          <t>1</t>
        </is>
      </c>
      <c r="D672" t="inlineStr">
        <is>
          <t>false</t>
        </is>
      </c>
      <c r="E672" t="inlineStr">
        <is>
          <t>false</t>
        </is>
      </c>
      <c r="G672" t="n">
        <v>0</v>
      </c>
      <c r="I672">
        <f>Sparta!AK60</f>
        <v/>
      </c>
      <c r="K672">
        <f>Sparta!AL60</f>
        <v/>
      </c>
      <c r="M672" t="n">
        <v>20</v>
      </c>
      <c r="AV672" t="inlineStr">
        <is>
          <t>Default</t>
        </is>
      </c>
      <c r="AW672" t="inlineStr">
        <is>
          <t>Default</t>
        </is>
      </c>
    </row>
    <row r="673" hidden="1">
      <c r="A673" t="n">
        <v>140</v>
      </c>
      <c r="B673" t="inlineStr">
        <is>
          <t>SPARTA Dynamic Conservative OEF</t>
        </is>
      </c>
      <c r="C673" t="inlineStr">
        <is>
          <t>1</t>
        </is>
      </c>
      <c r="D673" t="inlineStr">
        <is>
          <t>false</t>
        </is>
      </c>
      <c r="E673" t="inlineStr">
        <is>
          <t>false</t>
        </is>
      </c>
      <c r="G673" t="n">
        <v>0</v>
      </c>
      <c r="I673">
        <f>Sparta!AK61</f>
        <v/>
      </c>
      <c r="K673">
        <f>Sparta!AL61</f>
        <v/>
      </c>
      <c r="M673" t="n">
        <v>20</v>
      </c>
      <c r="AV673" t="inlineStr">
        <is>
          <t>Default</t>
        </is>
      </c>
      <c r="AW673" t="inlineStr">
        <is>
          <t>Default</t>
        </is>
      </c>
    </row>
    <row r="674" hidden="1">
      <c r="A674" t="n">
        <v>140</v>
      </c>
      <c r="B674" t="inlineStr">
        <is>
          <t>SPARTA Dynamic Conservative OEF</t>
        </is>
      </c>
      <c r="C674" t="inlineStr">
        <is>
          <t>1</t>
        </is>
      </c>
      <c r="D674" t="inlineStr">
        <is>
          <t>false</t>
        </is>
      </c>
      <c r="E674" t="inlineStr">
        <is>
          <t>false</t>
        </is>
      </c>
      <c r="G674" t="n">
        <v>0</v>
      </c>
      <c r="I674">
        <f>Sparta!AK62</f>
        <v/>
      </c>
      <c r="K674">
        <f>Sparta!AL62</f>
        <v/>
      </c>
      <c r="M674" t="n">
        <v>20</v>
      </c>
      <c r="AV674" t="inlineStr">
        <is>
          <t>Default</t>
        </is>
      </c>
      <c r="AW674" t="inlineStr">
        <is>
          <t>Default</t>
        </is>
      </c>
    </row>
    <row r="675" hidden="1">
      <c r="A675" t="n">
        <v>140</v>
      </c>
      <c r="B675" t="inlineStr">
        <is>
          <t>SPARTA Dynamic Conservative OEF</t>
        </is>
      </c>
      <c r="C675" t="inlineStr">
        <is>
          <t>1</t>
        </is>
      </c>
      <c r="D675" t="inlineStr">
        <is>
          <t>false</t>
        </is>
      </c>
      <c r="E675" t="inlineStr">
        <is>
          <t>false</t>
        </is>
      </c>
      <c r="G675" t="n">
        <v>0</v>
      </c>
      <c r="I675">
        <f>Sparta!AK63</f>
        <v/>
      </c>
      <c r="K675">
        <f>Sparta!AL63</f>
        <v/>
      </c>
      <c r="M675" t="n">
        <v>20</v>
      </c>
      <c r="AV675" t="inlineStr">
        <is>
          <t>Default</t>
        </is>
      </c>
      <c r="AW675" t="inlineStr">
        <is>
          <t>Default</t>
        </is>
      </c>
    </row>
    <row r="676" hidden="1">
      <c r="A676" t="n">
        <v>140</v>
      </c>
      <c r="B676" t="inlineStr">
        <is>
          <t>SPARTA Dynamic Conservative OEF</t>
        </is>
      </c>
      <c r="C676" t="inlineStr">
        <is>
          <t>1</t>
        </is>
      </c>
      <c r="D676" t="inlineStr">
        <is>
          <t>false</t>
        </is>
      </c>
      <c r="E676" t="inlineStr">
        <is>
          <t>false</t>
        </is>
      </c>
      <c r="G676" t="n">
        <v>0</v>
      </c>
      <c r="I676">
        <f>Sparta!AK64</f>
        <v/>
      </c>
      <c r="K676">
        <f>Sparta!AL64</f>
        <v/>
      </c>
      <c r="M676" t="n">
        <v>20</v>
      </c>
      <c r="AV676" t="inlineStr">
        <is>
          <t>Default</t>
        </is>
      </c>
      <c r="AW676" t="inlineStr">
        <is>
          <t>Default</t>
        </is>
      </c>
    </row>
    <row r="677" hidden="1">
      <c r="A677" t="n">
        <v>140</v>
      </c>
      <c r="B677" t="inlineStr">
        <is>
          <t>SPARTA Dynamic Conservative OEF</t>
        </is>
      </c>
      <c r="C677" t="inlineStr">
        <is>
          <t>1</t>
        </is>
      </c>
      <c r="D677" t="inlineStr">
        <is>
          <t>false</t>
        </is>
      </c>
      <c r="E677" t="inlineStr">
        <is>
          <t>false</t>
        </is>
      </c>
      <c r="G677" t="n">
        <v>0</v>
      </c>
      <c r="I677">
        <f>Sparta!AK65</f>
        <v/>
      </c>
      <c r="K677">
        <f>Sparta!AL65</f>
        <v/>
      </c>
      <c r="M677" t="n">
        <v>20</v>
      </c>
      <c r="AV677" t="inlineStr">
        <is>
          <t>Default</t>
        </is>
      </c>
      <c r="AW677" t="inlineStr">
        <is>
          <t>Default</t>
        </is>
      </c>
    </row>
    <row r="678" hidden="1">
      <c r="A678" t="n">
        <v>140</v>
      </c>
      <c r="B678" t="inlineStr">
        <is>
          <t>SPARTA Dynamic Conservative OEF</t>
        </is>
      </c>
      <c r="C678" t="inlineStr">
        <is>
          <t>1</t>
        </is>
      </c>
      <c r="D678" t="inlineStr">
        <is>
          <t>false</t>
        </is>
      </c>
      <c r="E678" t="inlineStr">
        <is>
          <t>false</t>
        </is>
      </c>
      <c r="G678" t="n">
        <v>0</v>
      </c>
      <c r="I678">
        <f>Sparta!AK66</f>
        <v/>
      </c>
      <c r="K678">
        <f>Sparta!AL66</f>
        <v/>
      </c>
      <c r="M678" t="n">
        <v>20</v>
      </c>
      <c r="AV678" t="inlineStr">
        <is>
          <t>Default</t>
        </is>
      </c>
      <c r="AW678" t="inlineStr">
        <is>
          <t>Default</t>
        </is>
      </c>
    </row>
    <row r="679" hidden="1">
      <c r="A679" t="n">
        <v>140</v>
      </c>
      <c r="B679" t="inlineStr">
        <is>
          <t>SPARTA Dynamic Conservative OEF</t>
        </is>
      </c>
      <c r="C679" t="inlineStr">
        <is>
          <t>1</t>
        </is>
      </c>
      <c r="D679" t="inlineStr">
        <is>
          <t>false</t>
        </is>
      </c>
      <c r="E679" t="inlineStr">
        <is>
          <t>false</t>
        </is>
      </c>
      <c r="G679" t="n">
        <v>0</v>
      </c>
      <c r="I679">
        <f>Sparta!AK67</f>
        <v/>
      </c>
      <c r="K679">
        <f>Sparta!AL67</f>
        <v/>
      </c>
      <c r="M679" t="n">
        <v>20</v>
      </c>
      <c r="AV679" t="inlineStr">
        <is>
          <t>Default</t>
        </is>
      </c>
      <c r="AW679" t="inlineStr">
        <is>
          <t>Default</t>
        </is>
      </c>
    </row>
    <row r="680" hidden="1">
      <c r="A680" t="n">
        <v>140</v>
      </c>
      <c r="B680" t="inlineStr">
        <is>
          <t>SPARTA Dynamic Conservative OEF</t>
        </is>
      </c>
      <c r="C680" t="inlineStr">
        <is>
          <t>1</t>
        </is>
      </c>
      <c r="D680" t="inlineStr">
        <is>
          <t>false</t>
        </is>
      </c>
      <c r="E680" t="inlineStr">
        <is>
          <t>false</t>
        </is>
      </c>
      <c r="G680" t="n">
        <v>0</v>
      </c>
      <c r="I680">
        <f>Sparta!AK68</f>
        <v/>
      </c>
      <c r="K680">
        <f>Sparta!AL68</f>
        <v/>
      </c>
      <c r="M680" t="n">
        <v>20</v>
      </c>
      <c r="AV680" t="inlineStr">
        <is>
          <t>Default</t>
        </is>
      </c>
      <c r="AW680" t="inlineStr">
        <is>
          <t>Default</t>
        </is>
      </c>
    </row>
    <row r="681" hidden="1">
      <c r="A681" t="n">
        <v>140</v>
      </c>
      <c r="B681" t="inlineStr">
        <is>
          <t>SPARTA Dynamic Conservative OEF</t>
        </is>
      </c>
      <c r="C681" t="inlineStr">
        <is>
          <t>1</t>
        </is>
      </c>
      <c r="D681" t="inlineStr">
        <is>
          <t>false</t>
        </is>
      </c>
      <c r="E681" t="inlineStr">
        <is>
          <t>false</t>
        </is>
      </c>
      <c r="G681" t="n">
        <v>0</v>
      </c>
      <c r="I681">
        <f>Sparta!AK69</f>
        <v/>
      </c>
      <c r="K681">
        <f>Sparta!AL69</f>
        <v/>
      </c>
      <c r="M681" t="n">
        <v>20</v>
      </c>
      <c r="AV681" t="inlineStr">
        <is>
          <t>Default</t>
        </is>
      </c>
      <c r="AW681" t="inlineStr">
        <is>
          <t>Default</t>
        </is>
      </c>
    </row>
    <row r="682" hidden="1">
      <c r="A682" t="n">
        <v>140</v>
      </c>
      <c r="B682" t="inlineStr">
        <is>
          <t>SPARTA Dynamic Conservative OEF</t>
        </is>
      </c>
      <c r="C682" t="inlineStr">
        <is>
          <t>1</t>
        </is>
      </c>
      <c r="D682" t="inlineStr">
        <is>
          <t>false</t>
        </is>
      </c>
      <c r="E682" t="inlineStr">
        <is>
          <t>false</t>
        </is>
      </c>
      <c r="G682" t="n">
        <v>0</v>
      </c>
      <c r="I682">
        <f>Sparta!AK70</f>
        <v/>
      </c>
      <c r="K682">
        <f>Sparta!AL70</f>
        <v/>
      </c>
      <c r="M682" t="n">
        <v>20</v>
      </c>
      <c r="AV682" t="inlineStr">
        <is>
          <t>Default</t>
        </is>
      </c>
      <c r="AW682" t="inlineStr">
        <is>
          <t>Default</t>
        </is>
      </c>
    </row>
    <row r="683" hidden="1">
      <c r="A683" t="n">
        <v>140</v>
      </c>
      <c r="B683" t="inlineStr">
        <is>
          <t>SPARTA Dynamic Conservative OEF</t>
        </is>
      </c>
      <c r="C683" t="inlineStr">
        <is>
          <t>1</t>
        </is>
      </c>
      <c r="D683" t="inlineStr">
        <is>
          <t>false</t>
        </is>
      </c>
      <c r="E683" t="inlineStr">
        <is>
          <t>false</t>
        </is>
      </c>
      <c r="G683" t="n">
        <v>0</v>
      </c>
      <c r="I683">
        <f>Sparta!AK71</f>
        <v/>
      </c>
      <c r="K683">
        <f>Sparta!AL71</f>
        <v/>
      </c>
      <c r="M683" t="n">
        <v>20</v>
      </c>
      <c r="AV683" t="inlineStr">
        <is>
          <t>Default</t>
        </is>
      </c>
      <c r="AW683" t="inlineStr">
        <is>
          <t>Default</t>
        </is>
      </c>
    </row>
    <row r="684" hidden="1">
      <c r="A684" t="n">
        <v>140</v>
      </c>
      <c r="B684" t="inlineStr">
        <is>
          <t>SPARTA Dynamic Conservative OEF</t>
        </is>
      </c>
      <c r="C684" t="inlineStr">
        <is>
          <t>1</t>
        </is>
      </c>
      <c r="D684" t="inlineStr">
        <is>
          <t>false</t>
        </is>
      </c>
      <c r="E684" t="inlineStr">
        <is>
          <t>false</t>
        </is>
      </c>
      <c r="G684" t="n">
        <v>0</v>
      </c>
      <c r="I684">
        <f>Sparta!AK72</f>
        <v/>
      </c>
      <c r="K684">
        <f>Sparta!AL72</f>
        <v/>
      </c>
      <c r="M684" t="n">
        <v>20</v>
      </c>
      <c r="AV684" t="inlineStr">
        <is>
          <t>Default</t>
        </is>
      </c>
      <c r="AW684" t="inlineStr">
        <is>
          <t>Default</t>
        </is>
      </c>
    </row>
    <row r="685" hidden="1">
      <c r="A685" t="n">
        <v>140</v>
      </c>
      <c r="B685" t="inlineStr">
        <is>
          <t>SPARTA Dynamic Conservative OEF</t>
        </is>
      </c>
      <c r="C685" t="inlineStr">
        <is>
          <t>1</t>
        </is>
      </c>
      <c r="D685" t="inlineStr">
        <is>
          <t>false</t>
        </is>
      </c>
      <c r="E685" t="inlineStr">
        <is>
          <t>false</t>
        </is>
      </c>
      <c r="G685" t="n">
        <v>0</v>
      </c>
      <c r="I685">
        <f>Sparta!AK73</f>
        <v/>
      </c>
      <c r="K685">
        <f>Sparta!AL73</f>
        <v/>
      </c>
      <c r="M685" t="n">
        <v>20</v>
      </c>
      <c r="AV685" t="inlineStr">
        <is>
          <t>Default</t>
        </is>
      </c>
      <c r="AW685" t="inlineStr">
        <is>
          <t>Default</t>
        </is>
      </c>
    </row>
    <row r="686" hidden="1">
      <c r="A686" t="n">
        <v>140</v>
      </c>
      <c r="B686" t="inlineStr">
        <is>
          <t>SPARTA Dynamic Conservative OEF</t>
        </is>
      </c>
      <c r="C686" t="inlineStr">
        <is>
          <t>1</t>
        </is>
      </c>
      <c r="D686" t="inlineStr">
        <is>
          <t>false</t>
        </is>
      </c>
      <c r="E686" t="inlineStr">
        <is>
          <t>false</t>
        </is>
      </c>
      <c r="G686" t="n">
        <v>0</v>
      </c>
      <c r="I686">
        <f>Sparta!AK74</f>
        <v/>
      </c>
      <c r="K686">
        <f>Sparta!AL74</f>
        <v/>
      </c>
      <c r="M686" t="n">
        <v>20</v>
      </c>
      <c r="AV686" t="inlineStr">
        <is>
          <t>Default</t>
        </is>
      </c>
      <c r="AW686" t="inlineStr">
        <is>
          <t>Default</t>
        </is>
      </c>
    </row>
    <row r="687" hidden="1">
      <c r="A687" t="n">
        <v>140</v>
      </c>
      <c r="B687" t="inlineStr">
        <is>
          <t>SPARTA Dynamic Conservative OEF</t>
        </is>
      </c>
      <c r="C687" t="inlineStr">
        <is>
          <t>1</t>
        </is>
      </c>
      <c r="D687" t="inlineStr">
        <is>
          <t>false</t>
        </is>
      </c>
      <c r="E687" t="inlineStr">
        <is>
          <t>false</t>
        </is>
      </c>
      <c r="G687" t="n">
        <v>0</v>
      </c>
      <c r="I687">
        <f>Sparta!AK75</f>
        <v/>
      </c>
      <c r="K687">
        <f>Sparta!AL75</f>
        <v/>
      </c>
      <c r="M687" t="n">
        <v>20</v>
      </c>
      <c r="AV687" t="inlineStr">
        <is>
          <t>Default</t>
        </is>
      </c>
      <c r="AW687" t="inlineStr">
        <is>
          <t>Default</t>
        </is>
      </c>
    </row>
    <row r="688" hidden="1">
      <c r="A688" t="n">
        <v>140</v>
      </c>
      <c r="B688" t="inlineStr">
        <is>
          <t>SPARTA Dynamic Conservative OEF</t>
        </is>
      </c>
      <c r="C688" t="inlineStr">
        <is>
          <t>1</t>
        </is>
      </c>
      <c r="D688" t="inlineStr">
        <is>
          <t>false</t>
        </is>
      </c>
      <c r="E688" t="inlineStr">
        <is>
          <t>false</t>
        </is>
      </c>
      <c r="G688" t="n">
        <v>0</v>
      </c>
      <c r="I688">
        <f>Sparta!AK76</f>
        <v/>
      </c>
      <c r="K688">
        <f>Sparta!AL76</f>
        <v/>
      </c>
      <c r="M688" t="n">
        <v>20</v>
      </c>
      <c r="AV688" t="inlineStr">
        <is>
          <t>Default</t>
        </is>
      </c>
      <c r="AW688" t="inlineStr">
        <is>
          <t>Default</t>
        </is>
      </c>
    </row>
    <row r="689" hidden="1">
      <c r="A689" t="n">
        <v>140</v>
      </c>
      <c r="B689" t="inlineStr">
        <is>
          <t>SPARTA Dynamic Conservative OEF</t>
        </is>
      </c>
      <c r="C689" t="inlineStr">
        <is>
          <t>1</t>
        </is>
      </c>
      <c r="D689" t="inlineStr">
        <is>
          <t>false</t>
        </is>
      </c>
      <c r="E689" t="inlineStr">
        <is>
          <t>false</t>
        </is>
      </c>
      <c r="G689" t="n">
        <v>0</v>
      </c>
      <c r="I689">
        <f>Sparta!AK77</f>
        <v/>
      </c>
      <c r="K689">
        <f>Sparta!AL77</f>
        <v/>
      </c>
      <c r="M689" t="n">
        <v>20</v>
      </c>
      <c r="AV689" t="inlineStr">
        <is>
          <t>Default</t>
        </is>
      </c>
      <c r="AW689" t="inlineStr">
        <is>
          <t>Default</t>
        </is>
      </c>
    </row>
    <row r="690" hidden="1">
      <c r="A690" t="n">
        <v>140</v>
      </c>
      <c r="B690" t="inlineStr">
        <is>
          <t>SPARTA Dynamic Conservative OEF</t>
        </is>
      </c>
      <c r="C690" t="inlineStr">
        <is>
          <t>1</t>
        </is>
      </c>
      <c r="D690" t="inlineStr">
        <is>
          <t>false</t>
        </is>
      </c>
      <c r="E690" t="inlineStr">
        <is>
          <t>false</t>
        </is>
      </c>
      <c r="G690" t="n">
        <v>0</v>
      </c>
      <c r="I690">
        <f>Sparta!AK78</f>
        <v/>
      </c>
      <c r="K690">
        <f>Sparta!AL78</f>
        <v/>
      </c>
      <c r="M690" t="n">
        <v>20</v>
      </c>
      <c r="AV690" t="inlineStr">
        <is>
          <t>Default</t>
        </is>
      </c>
      <c r="AW690" t="inlineStr">
        <is>
          <t>Default</t>
        </is>
      </c>
    </row>
    <row r="691" hidden="1">
      <c r="A691" t="n">
        <v>140</v>
      </c>
      <c r="B691" t="inlineStr">
        <is>
          <t>SPARTA Dynamic Conservative OEF</t>
        </is>
      </c>
      <c r="C691" t="inlineStr">
        <is>
          <t>1</t>
        </is>
      </c>
      <c r="D691" t="inlineStr">
        <is>
          <t>false</t>
        </is>
      </c>
      <c r="E691" t="inlineStr">
        <is>
          <t>false</t>
        </is>
      </c>
      <c r="G691" t="n">
        <v>0</v>
      </c>
      <c r="I691">
        <f>Sparta!AK79</f>
        <v/>
      </c>
      <c r="K691">
        <f>Sparta!AL79</f>
        <v/>
      </c>
      <c r="M691" t="n">
        <v>20</v>
      </c>
      <c r="AV691" t="inlineStr">
        <is>
          <t>Default</t>
        </is>
      </c>
      <c r="AW691" t="inlineStr">
        <is>
          <t>Default</t>
        </is>
      </c>
    </row>
    <row r="692" hidden="1">
      <c r="A692" t="n">
        <v>140</v>
      </c>
      <c r="B692" t="inlineStr">
        <is>
          <t>SPARTA Dynamic Conservative OEF</t>
        </is>
      </c>
      <c r="C692" t="inlineStr">
        <is>
          <t>1</t>
        </is>
      </c>
      <c r="D692" t="inlineStr">
        <is>
          <t>false</t>
        </is>
      </c>
      <c r="E692" t="inlineStr">
        <is>
          <t>false</t>
        </is>
      </c>
      <c r="G692" t="n">
        <v>0</v>
      </c>
      <c r="I692">
        <f>Sparta!AK80</f>
        <v/>
      </c>
      <c r="K692">
        <f>Sparta!AL80</f>
        <v/>
      </c>
      <c r="M692" t="n">
        <v>20</v>
      </c>
      <c r="AV692" t="inlineStr">
        <is>
          <t>Default</t>
        </is>
      </c>
      <c r="AW692" t="inlineStr">
        <is>
          <t>Default</t>
        </is>
      </c>
    </row>
    <row r="693" hidden="1">
      <c r="A693" t="n">
        <v>140</v>
      </c>
      <c r="B693" t="inlineStr">
        <is>
          <t>SPARTA Dynamic Conservative OEF</t>
        </is>
      </c>
      <c r="C693" t="inlineStr">
        <is>
          <t>1</t>
        </is>
      </c>
      <c r="D693" t="inlineStr">
        <is>
          <t>false</t>
        </is>
      </c>
      <c r="E693" t="inlineStr">
        <is>
          <t>false</t>
        </is>
      </c>
      <c r="G693" t="n">
        <v>0</v>
      </c>
      <c r="I693">
        <f>Sparta!AK81</f>
        <v/>
      </c>
      <c r="K693">
        <f>Sparta!AL81</f>
        <v/>
      </c>
      <c r="M693" t="n">
        <v>20</v>
      </c>
      <c r="AV693" t="inlineStr">
        <is>
          <t>Default</t>
        </is>
      </c>
      <c r="AW693" t="inlineStr">
        <is>
          <t>Default</t>
        </is>
      </c>
    </row>
    <row r="694" hidden="1">
      <c r="A694" t="n">
        <v>140</v>
      </c>
      <c r="B694" t="inlineStr">
        <is>
          <t>SPARTA Dynamic Conservative OEF</t>
        </is>
      </c>
      <c r="C694" t="inlineStr">
        <is>
          <t>1</t>
        </is>
      </c>
      <c r="D694" t="inlineStr">
        <is>
          <t>false</t>
        </is>
      </c>
      <c r="E694" t="inlineStr">
        <is>
          <t>false</t>
        </is>
      </c>
      <c r="G694" t="n">
        <v>0</v>
      </c>
      <c r="I694">
        <f>Sparta!AK82</f>
        <v/>
      </c>
      <c r="K694">
        <f>Sparta!AL82</f>
        <v/>
      </c>
      <c r="M694" t="n">
        <v>20</v>
      </c>
      <c r="AV694" t="inlineStr">
        <is>
          <t>Default</t>
        </is>
      </c>
      <c r="AW694" t="inlineStr">
        <is>
          <t>Default</t>
        </is>
      </c>
    </row>
    <row r="695" hidden="1">
      <c r="A695" t="n">
        <v>140</v>
      </c>
      <c r="B695" t="inlineStr">
        <is>
          <t>SPARTA Dynamic Conservative OEF</t>
        </is>
      </c>
      <c r="C695" t="inlineStr">
        <is>
          <t>1</t>
        </is>
      </c>
      <c r="D695" t="inlineStr">
        <is>
          <t>false</t>
        </is>
      </c>
      <c r="E695" t="inlineStr">
        <is>
          <t>false</t>
        </is>
      </c>
      <c r="G695" t="n">
        <v>0</v>
      </c>
      <c r="I695">
        <f>Sparta!AK83</f>
        <v/>
      </c>
      <c r="K695">
        <f>Sparta!AL83</f>
        <v/>
      </c>
      <c r="M695" t="n">
        <v>20</v>
      </c>
      <c r="AV695" t="inlineStr">
        <is>
          <t>Default</t>
        </is>
      </c>
      <c r="AW695" t="inlineStr">
        <is>
          <t>Default</t>
        </is>
      </c>
    </row>
    <row r="696" hidden="1">
      <c r="A696" t="n">
        <v>140</v>
      </c>
      <c r="B696" t="inlineStr">
        <is>
          <t>SPARTA Dynamic Conservative OEF</t>
        </is>
      </c>
      <c r="C696" t="inlineStr">
        <is>
          <t>1</t>
        </is>
      </c>
      <c r="D696" t="inlineStr">
        <is>
          <t>false</t>
        </is>
      </c>
      <c r="E696" t="inlineStr">
        <is>
          <t>false</t>
        </is>
      </c>
      <c r="G696" t="n">
        <v>0</v>
      </c>
      <c r="I696">
        <f>Sparta!AK84</f>
        <v/>
      </c>
      <c r="K696">
        <f>Sparta!AL84</f>
        <v/>
      </c>
      <c r="M696" t="n">
        <v>20</v>
      </c>
      <c r="AV696" t="inlineStr">
        <is>
          <t>Default</t>
        </is>
      </c>
      <c r="AW696" t="inlineStr">
        <is>
          <t>Default</t>
        </is>
      </c>
    </row>
    <row r="697" hidden="1">
      <c r="A697" t="n">
        <v>140</v>
      </c>
      <c r="B697" t="inlineStr">
        <is>
          <t>SPARTA Dynamic Conservative OEF</t>
        </is>
      </c>
      <c r="C697" t="inlineStr">
        <is>
          <t>1</t>
        </is>
      </c>
      <c r="D697" t="inlineStr">
        <is>
          <t>false</t>
        </is>
      </c>
      <c r="E697" t="inlineStr">
        <is>
          <t>false</t>
        </is>
      </c>
      <c r="G697" t="n">
        <v>0</v>
      </c>
      <c r="I697">
        <f>Sparta!AK85</f>
        <v/>
      </c>
      <c r="K697">
        <f>Sparta!AL85</f>
        <v/>
      </c>
      <c r="M697" t="n">
        <v>20</v>
      </c>
      <c r="AV697" t="inlineStr">
        <is>
          <t>Default</t>
        </is>
      </c>
      <c r="AW697" t="inlineStr">
        <is>
          <t>Default</t>
        </is>
      </c>
    </row>
    <row r="698" hidden="1">
      <c r="A698" t="n">
        <v>140</v>
      </c>
      <c r="B698" t="inlineStr">
        <is>
          <t>SPARTA Dynamic Conservative OEF</t>
        </is>
      </c>
      <c r="C698" t="inlineStr">
        <is>
          <t>1</t>
        </is>
      </c>
      <c r="D698" t="inlineStr">
        <is>
          <t>false</t>
        </is>
      </c>
      <c r="E698" t="inlineStr">
        <is>
          <t>false</t>
        </is>
      </c>
      <c r="G698" t="n">
        <v>0</v>
      </c>
      <c r="I698">
        <f>Sparta!AK86</f>
        <v/>
      </c>
      <c r="K698">
        <f>Sparta!AL86</f>
        <v/>
      </c>
      <c r="M698" t="n">
        <v>20</v>
      </c>
      <c r="AV698" t="inlineStr">
        <is>
          <t>Default</t>
        </is>
      </c>
      <c r="AW698" t="inlineStr">
        <is>
          <t>Default</t>
        </is>
      </c>
    </row>
    <row r="699" hidden="1">
      <c r="A699" t="n">
        <v>140</v>
      </c>
      <c r="B699" t="inlineStr">
        <is>
          <t>SPARTA Dynamic Conservative OEF</t>
        </is>
      </c>
      <c r="C699" t="inlineStr">
        <is>
          <t>1</t>
        </is>
      </c>
      <c r="D699" t="inlineStr">
        <is>
          <t>false</t>
        </is>
      </c>
      <c r="E699" t="inlineStr">
        <is>
          <t>false</t>
        </is>
      </c>
      <c r="G699" t="n">
        <v>0</v>
      </c>
      <c r="I699">
        <f>Sparta!AK87</f>
        <v/>
      </c>
      <c r="K699">
        <f>Sparta!AL87</f>
        <v/>
      </c>
      <c r="M699" t="n">
        <v>20</v>
      </c>
      <c r="AV699" t="inlineStr">
        <is>
          <t>Default</t>
        </is>
      </c>
      <c r="AW699" t="inlineStr">
        <is>
          <t>Default</t>
        </is>
      </c>
    </row>
    <row r="700" hidden="1">
      <c r="A700" t="n">
        <v>140</v>
      </c>
      <c r="B700" t="inlineStr">
        <is>
          <t>SPARTA Dynamic Conservative OEF</t>
        </is>
      </c>
      <c r="C700" t="inlineStr">
        <is>
          <t>1</t>
        </is>
      </c>
      <c r="D700" t="inlineStr">
        <is>
          <t>false</t>
        </is>
      </c>
      <c r="E700" t="inlineStr">
        <is>
          <t>false</t>
        </is>
      </c>
      <c r="G700" t="n">
        <v>0</v>
      </c>
      <c r="I700">
        <f>Sparta!AK88</f>
        <v/>
      </c>
      <c r="K700">
        <f>Sparta!AL88</f>
        <v/>
      </c>
      <c r="M700" t="n">
        <v>20</v>
      </c>
      <c r="AV700" t="inlineStr">
        <is>
          <t>Default</t>
        </is>
      </c>
      <c r="AW700" t="inlineStr">
        <is>
          <t>Default</t>
        </is>
      </c>
    </row>
    <row r="701" hidden="1">
      <c r="A701" t="n">
        <v>140</v>
      </c>
      <c r="B701" t="inlineStr">
        <is>
          <t>SPARTA Dynamic Conservative OEF</t>
        </is>
      </c>
      <c r="C701" t="inlineStr">
        <is>
          <t>1</t>
        </is>
      </c>
      <c r="D701" t="inlineStr">
        <is>
          <t>false</t>
        </is>
      </c>
      <c r="E701" t="inlineStr">
        <is>
          <t>false</t>
        </is>
      </c>
      <c r="G701" t="n">
        <v>0</v>
      </c>
      <c r="I701">
        <f>Sparta!AK89</f>
        <v/>
      </c>
      <c r="K701">
        <f>Sparta!AL89</f>
        <v/>
      </c>
      <c r="M701" t="n">
        <v>20</v>
      </c>
      <c r="AV701" t="inlineStr">
        <is>
          <t>Default</t>
        </is>
      </c>
      <c r="AW701" t="inlineStr">
        <is>
          <t>Default</t>
        </is>
      </c>
    </row>
    <row r="702" hidden="1">
      <c r="A702" t="n">
        <v>140</v>
      </c>
      <c r="B702" t="inlineStr">
        <is>
          <t>SPARTA Dynamic Conservative OEF</t>
        </is>
      </c>
      <c r="C702" t="inlineStr">
        <is>
          <t>1</t>
        </is>
      </c>
      <c r="D702" t="inlineStr">
        <is>
          <t>false</t>
        </is>
      </c>
      <c r="E702" t="inlineStr">
        <is>
          <t>false</t>
        </is>
      </c>
      <c r="G702" t="n">
        <v>0</v>
      </c>
      <c r="I702">
        <f>Sparta!AK90</f>
        <v/>
      </c>
      <c r="K702">
        <f>Sparta!AL90</f>
        <v/>
      </c>
      <c r="M702" t="n">
        <v>20</v>
      </c>
      <c r="AV702" t="inlineStr">
        <is>
          <t>Default</t>
        </is>
      </c>
      <c r="AW702" t="inlineStr">
        <is>
          <t>Default</t>
        </is>
      </c>
    </row>
    <row r="703" hidden="1">
      <c r="A703" t="n">
        <v>140</v>
      </c>
      <c r="B703" t="inlineStr">
        <is>
          <t>SPARTA Dynamic Conservative OEF</t>
        </is>
      </c>
      <c r="C703" t="inlineStr">
        <is>
          <t>1</t>
        </is>
      </c>
      <c r="D703" t="inlineStr">
        <is>
          <t>false</t>
        </is>
      </c>
      <c r="E703" t="inlineStr">
        <is>
          <t>false</t>
        </is>
      </c>
      <c r="G703" t="n">
        <v>0</v>
      </c>
      <c r="I703">
        <f>Sparta!AK91</f>
        <v/>
      </c>
      <c r="K703">
        <f>Sparta!AL91</f>
        <v/>
      </c>
      <c r="M703" t="n">
        <v>20</v>
      </c>
      <c r="AV703" t="inlineStr">
        <is>
          <t>Default</t>
        </is>
      </c>
      <c r="AW703" t="inlineStr">
        <is>
          <t>Default</t>
        </is>
      </c>
    </row>
    <row r="704" hidden="1">
      <c r="A704" t="n">
        <v>140</v>
      </c>
      <c r="B704" t="inlineStr">
        <is>
          <t>SPARTA Dynamic Conservative OEF</t>
        </is>
      </c>
      <c r="C704" t="inlineStr">
        <is>
          <t>1</t>
        </is>
      </c>
      <c r="D704" t="inlineStr">
        <is>
          <t>false</t>
        </is>
      </c>
      <c r="E704" t="inlineStr">
        <is>
          <t>false</t>
        </is>
      </c>
      <c r="G704" t="n">
        <v>0</v>
      </c>
      <c r="I704">
        <f>Sparta!AK92</f>
        <v/>
      </c>
      <c r="K704">
        <f>Sparta!AL92</f>
        <v/>
      </c>
      <c r="M704" t="n">
        <v>20</v>
      </c>
      <c r="AV704" t="inlineStr">
        <is>
          <t>Default</t>
        </is>
      </c>
      <c r="AW704" t="inlineStr">
        <is>
          <t>Default</t>
        </is>
      </c>
    </row>
    <row r="705" hidden="1">
      <c r="A705" t="n">
        <v>140</v>
      </c>
      <c r="B705" t="inlineStr">
        <is>
          <t>SPARTA Dynamic Conservative OEF</t>
        </is>
      </c>
      <c r="C705" t="inlineStr">
        <is>
          <t>1</t>
        </is>
      </c>
      <c r="D705" t="inlineStr">
        <is>
          <t>false</t>
        </is>
      </c>
      <c r="E705" t="inlineStr">
        <is>
          <t>false</t>
        </is>
      </c>
      <c r="G705" t="n">
        <v>0</v>
      </c>
      <c r="I705">
        <f>Sparta!AK93</f>
        <v/>
      </c>
      <c r="K705">
        <f>Sparta!AL93</f>
        <v/>
      </c>
      <c r="M705" t="n">
        <v>20</v>
      </c>
      <c r="AV705" t="inlineStr">
        <is>
          <t>Default</t>
        </is>
      </c>
      <c r="AW705" t="inlineStr">
        <is>
          <t>Default</t>
        </is>
      </c>
    </row>
    <row r="706" hidden="1">
      <c r="A706" t="n">
        <v>140</v>
      </c>
      <c r="B706" t="inlineStr">
        <is>
          <t>SPARTA Dynamic Conservative OEF</t>
        </is>
      </c>
      <c r="C706" t="inlineStr">
        <is>
          <t>1</t>
        </is>
      </c>
      <c r="D706" t="inlineStr">
        <is>
          <t>false</t>
        </is>
      </c>
      <c r="E706" t="inlineStr">
        <is>
          <t>false</t>
        </is>
      </c>
      <c r="G706" t="n">
        <v>0</v>
      </c>
      <c r="I706">
        <f>Sparta!AK94</f>
        <v/>
      </c>
      <c r="K706">
        <f>Sparta!AL94</f>
        <v/>
      </c>
      <c r="M706" t="n">
        <v>20</v>
      </c>
      <c r="AV706" t="inlineStr">
        <is>
          <t>Default</t>
        </is>
      </c>
      <c r="AW706" t="inlineStr">
        <is>
          <t>Default</t>
        </is>
      </c>
    </row>
    <row r="707" hidden="1">
      <c r="A707" t="n">
        <v>140</v>
      </c>
      <c r="B707" t="inlineStr">
        <is>
          <t>SPARTA Dynamic Conservative OEF</t>
        </is>
      </c>
      <c r="C707" t="inlineStr">
        <is>
          <t>1</t>
        </is>
      </c>
      <c r="D707" t="inlineStr">
        <is>
          <t>false</t>
        </is>
      </c>
      <c r="E707" t="inlineStr">
        <is>
          <t>false</t>
        </is>
      </c>
      <c r="G707" t="n">
        <v>0</v>
      </c>
      <c r="I707">
        <f>Sparta!AK95</f>
        <v/>
      </c>
      <c r="K707">
        <f>Sparta!AL95</f>
        <v/>
      </c>
      <c r="M707" t="n">
        <v>20</v>
      </c>
      <c r="AV707" t="inlineStr">
        <is>
          <t>Default</t>
        </is>
      </c>
      <c r="AW707" t="inlineStr">
        <is>
          <t>Default</t>
        </is>
      </c>
    </row>
    <row r="708" hidden="1">
      <c r="A708" t="n">
        <v>140</v>
      </c>
      <c r="B708" t="inlineStr">
        <is>
          <t>SPARTA Dynamic Conservative OEF</t>
        </is>
      </c>
      <c r="C708" t="inlineStr">
        <is>
          <t>1</t>
        </is>
      </c>
      <c r="D708" t="inlineStr">
        <is>
          <t>false</t>
        </is>
      </c>
      <c r="E708" t="inlineStr">
        <is>
          <t>false</t>
        </is>
      </c>
      <c r="G708" t="n">
        <v>0</v>
      </c>
      <c r="I708">
        <f>Sparta!AK96</f>
        <v/>
      </c>
      <c r="K708">
        <f>Sparta!AL96</f>
        <v/>
      </c>
      <c r="M708" t="n">
        <v>20</v>
      </c>
      <c r="AV708" t="inlineStr">
        <is>
          <t>Default</t>
        </is>
      </c>
      <c r="AW708" t="inlineStr">
        <is>
          <t>Default</t>
        </is>
      </c>
    </row>
    <row r="709" hidden="1">
      <c r="A709" t="n">
        <v>140</v>
      </c>
      <c r="B709" t="inlineStr">
        <is>
          <t>SPARTA Dynamic Conservative OEF</t>
        </is>
      </c>
      <c r="C709" t="inlineStr">
        <is>
          <t>1</t>
        </is>
      </c>
      <c r="D709" t="inlineStr">
        <is>
          <t>false</t>
        </is>
      </c>
      <c r="E709" t="inlineStr">
        <is>
          <t>false</t>
        </is>
      </c>
      <c r="G709" t="n">
        <v>0</v>
      </c>
      <c r="I709">
        <f>Sparta!AK97</f>
        <v/>
      </c>
      <c r="K709">
        <f>Sparta!AL97</f>
        <v/>
      </c>
      <c r="M709" t="n">
        <v>20</v>
      </c>
      <c r="AV709" t="inlineStr">
        <is>
          <t>Default</t>
        </is>
      </c>
      <c r="AW709" t="inlineStr">
        <is>
          <t>Default</t>
        </is>
      </c>
    </row>
    <row r="710" hidden="1">
      <c r="A710" t="n">
        <v>140</v>
      </c>
      <c r="B710" t="inlineStr">
        <is>
          <t>SPARTA Dynamic Conservative OEF</t>
        </is>
      </c>
      <c r="C710" t="inlineStr">
        <is>
          <t>1</t>
        </is>
      </c>
      <c r="D710" t="inlineStr">
        <is>
          <t>false</t>
        </is>
      </c>
      <c r="E710" t="inlineStr">
        <is>
          <t>false</t>
        </is>
      </c>
      <c r="G710" t="n">
        <v>0</v>
      </c>
      <c r="I710">
        <f>Sparta!AK98</f>
        <v/>
      </c>
      <c r="K710">
        <f>Sparta!AL98</f>
        <v/>
      </c>
      <c r="M710" t="n">
        <v>20</v>
      </c>
      <c r="AV710" t="inlineStr">
        <is>
          <t>Default</t>
        </is>
      </c>
      <c r="AW710" t="inlineStr">
        <is>
          <t>Default</t>
        </is>
      </c>
    </row>
    <row r="711" hidden="1">
      <c r="A711" t="n">
        <v>140</v>
      </c>
      <c r="B711" t="inlineStr">
        <is>
          <t>SPARTA Dynamic Conservative OEF</t>
        </is>
      </c>
      <c r="C711" t="inlineStr">
        <is>
          <t>1</t>
        </is>
      </c>
      <c r="D711" t="inlineStr">
        <is>
          <t>false</t>
        </is>
      </c>
      <c r="E711" t="inlineStr">
        <is>
          <t>false</t>
        </is>
      </c>
      <c r="G711" t="n">
        <v>0</v>
      </c>
      <c r="I711">
        <f>Sparta!AK99</f>
        <v/>
      </c>
      <c r="K711">
        <f>Sparta!AL99</f>
        <v/>
      </c>
      <c r="M711" t="n">
        <v>20</v>
      </c>
      <c r="AV711" t="inlineStr">
        <is>
          <t>Default</t>
        </is>
      </c>
      <c r="AW711" t="inlineStr">
        <is>
          <t>Default</t>
        </is>
      </c>
    </row>
    <row r="712" hidden="1">
      <c r="A712" t="n">
        <v>140</v>
      </c>
      <c r="B712" t="inlineStr">
        <is>
          <t>SPARTA Dynamic Conservative OEF</t>
        </is>
      </c>
      <c r="C712" t="inlineStr">
        <is>
          <t>1</t>
        </is>
      </c>
      <c r="D712" t="inlineStr">
        <is>
          <t>false</t>
        </is>
      </c>
      <c r="E712" t="inlineStr">
        <is>
          <t>false</t>
        </is>
      </c>
      <c r="G712" t="n">
        <v>0</v>
      </c>
      <c r="I712">
        <f>Sparta!AK100</f>
        <v/>
      </c>
      <c r="K712">
        <f>Sparta!AL100</f>
        <v/>
      </c>
      <c r="M712" t="n">
        <v>20</v>
      </c>
      <c r="AV712" t="inlineStr">
        <is>
          <t>Default</t>
        </is>
      </c>
      <c r="AW712" t="inlineStr">
        <is>
          <t>Default</t>
        </is>
      </c>
    </row>
    <row r="713" hidden="1">
      <c r="A713" t="n">
        <v>140</v>
      </c>
      <c r="B713" t="inlineStr">
        <is>
          <t>SPARTA Dynamic Conservative OEF</t>
        </is>
      </c>
      <c r="C713" t="inlineStr">
        <is>
          <t>1</t>
        </is>
      </c>
      <c r="D713" t="inlineStr">
        <is>
          <t>false</t>
        </is>
      </c>
      <c r="E713" t="inlineStr">
        <is>
          <t>false</t>
        </is>
      </c>
      <c r="G713" t="n">
        <v>0</v>
      </c>
      <c r="I713">
        <f>Sparta!AK101</f>
        <v/>
      </c>
      <c r="K713">
        <f>Sparta!AL101</f>
        <v/>
      </c>
      <c r="M713" t="n">
        <v>20</v>
      </c>
      <c r="AV713" t="inlineStr">
        <is>
          <t>Default</t>
        </is>
      </c>
      <c r="AW713" t="inlineStr">
        <is>
          <t>Default</t>
        </is>
      </c>
    </row>
    <row r="714" hidden="1">
      <c r="A714" t="n">
        <v>140</v>
      </c>
      <c r="B714" t="inlineStr">
        <is>
          <t>SPARTA Dynamic Conservative OEF</t>
        </is>
      </c>
      <c r="C714" t="inlineStr">
        <is>
          <t>1</t>
        </is>
      </c>
      <c r="D714" t="inlineStr">
        <is>
          <t>false</t>
        </is>
      </c>
      <c r="E714" t="inlineStr">
        <is>
          <t>false</t>
        </is>
      </c>
      <c r="G714" t="n">
        <v>0</v>
      </c>
      <c r="I714">
        <f>Sparta!AK102</f>
        <v/>
      </c>
      <c r="K714">
        <f>Sparta!AL102</f>
        <v/>
      </c>
      <c r="M714" t="n">
        <v>20</v>
      </c>
      <c r="AV714" t="inlineStr">
        <is>
          <t>Default</t>
        </is>
      </c>
      <c r="AW714" t="inlineStr">
        <is>
          <t>Default</t>
        </is>
      </c>
    </row>
    <row r="715" hidden="1">
      <c r="A715" t="n">
        <v>140</v>
      </c>
      <c r="B715" t="inlineStr">
        <is>
          <t>SPARTA Dynamic Conservative OEF</t>
        </is>
      </c>
      <c r="C715" t="inlineStr">
        <is>
          <t>1</t>
        </is>
      </c>
      <c r="D715" t="inlineStr">
        <is>
          <t>false</t>
        </is>
      </c>
      <c r="E715" t="inlineStr">
        <is>
          <t>false</t>
        </is>
      </c>
      <c r="G715" t="n">
        <v>0</v>
      </c>
      <c r="I715">
        <f>Sparta!AK103</f>
        <v/>
      </c>
      <c r="K715">
        <f>Sparta!AL103</f>
        <v/>
      </c>
      <c r="M715" t="n">
        <v>20</v>
      </c>
      <c r="AV715" t="inlineStr">
        <is>
          <t>Default</t>
        </is>
      </c>
      <c r="AW715" t="inlineStr">
        <is>
          <t>Default</t>
        </is>
      </c>
    </row>
    <row r="716" hidden="1">
      <c r="A716" t="n">
        <v>140</v>
      </c>
      <c r="B716" t="inlineStr">
        <is>
          <t>SPARTA Dynamic Conservative OEF</t>
        </is>
      </c>
      <c r="C716" t="inlineStr">
        <is>
          <t>1</t>
        </is>
      </c>
      <c r="D716" t="inlineStr">
        <is>
          <t>false</t>
        </is>
      </c>
      <c r="E716" t="inlineStr">
        <is>
          <t>false</t>
        </is>
      </c>
      <c r="G716" t="n">
        <v>0</v>
      </c>
      <c r="I716">
        <f>Sparta!AK104</f>
        <v/>
      </c>
      <c r="K716">
        <f>Sparta!AL104</f>
        <v/>
      </c>
      <c r="M716" t="n">
        <v>20</v>
      </c>
      <c r="AV716" t="inlineStr">
        <is>
          <t>Default</t>
        </is>
      </c>
      <c r="AW716" t="inlineStr">
        <is>
          <t>Default</t>
        </is>
      </c>
    </row>
    <row r="717" hidden="1">
      <c r="A717" t="n">
        <v>140</v>
      </c>
      <c r="B717" t="inlineStr">
        <is>
          <t>SPARTA Dynamic Conservative OEF</t>
        </is>
      </c>
      <c r="C717" t="inlineStr">
        <is>
          <t>1</t>
        </is>
      </c>
      <c r="D717" t="inlineStr">
        <is>
          <t>false</t>
        </is>
      </c>
      <c r="E717" t="inlineStr">
        <is>
          <t>false</t>
        </is>
      </c>
      <c r="G717" t="n">
        <v>0</v>
      </c>
      <c r="I717">
        <f>Sparta!AK105</f>
        <v/>
      </c>
      <c r="K717">
        <f>Sparta!AL105</f>
        <v/>
      </c>
      <c r="M717" t="n">
        <v>20</v>
      </c>
      <c r="AV717" t="inlineStr">
        <is>
          <t>Default</t>
        </is>
      </c>
      <c r="AW717" t="inlineStr">
        <is>
          <t>Default</t>
        </is>
      </c>
    </row>
    <row r="718" hidden="1">
      <c r="A718" t="n">
        <v>140</v>
      </c>
      <c r="B718" t="inlineStr">
        <is>
          <t>SPARTA Dynamic Conservative OEF</t>
        </is>
      </c>
      <c r="C718" t="inlineStr">
        <is>
          <t>1</t>
        </is>
      </c>
      <c r="D718" t="inlineStr">
        <is>
          <t>false</t>
        </is>
      </c>
      <c r="E718" t="inlineStr">
        <is>
          <t>false</t>
        </is>
      </c>
      <c r="G718" t="n">
        <v>0</v>
      </c>
      <c r="I718">
        <f>Sparta!AK106</f>
        <v/>
      </c>
      <c r="K718">
        <f>Sparta!AL106</f>
        <v/>
      </c>
      <c r="M718" t="n">
        <v>20</v>
      </c>
      <c r="AV718" t="inlineStr">
        <is>
          <t>Default</t>
        </is>
      </c>
      <c r="AW718" t="inlineStr">
        <is>
          <t>Default</t>
        </is>
      </c>
    </row>
    <row r="719" hidden="1">
      <c r="A719" t="n">
        <v>140</v>
      </c>
      <c r="B719" t="inlineStr">
        <is>
          <t>SPARTA Dynamic Conservative OEF</t>
        </is>
      </c>
      <c r="C719" t="inlineStr">
        <is>
          <t>1</t>
        </is>
      </c>
      <c r="D719" t="inlineStr">
        <is>
          <t>false</t>
        </is>
      </c>
      <c r="E719" t="inlineStr">
        <is>
          <t>false</t>
        </is>
      </c>
      <c r="G719" t="n">
        <v>0</v>
      </c>
      <c r="I719">
        <f>Sparta!AK107</f>
        <v/>
      </c>
      <c r="K719">
        <f>Sparta!AL107</f>
        <v/>
      </c>
      <c r="M719" t="n">
        <v>20</v>
      </c>
      <c r="AV719" t="inlineStr">
        <is>
          <t>Default</t>
        </is>
      </c>
      <c r="AW719" t="inlineStr">
        <is>
          <t>Default</t>
        </is>
      </c>
    </row>
    <row r="720" hidden="1">
      <c r="A720" t="n">
        <v>140</v>
      </c>
      <c r="B720" t="inlineStr">
        <is>
          <t>SPARTA Dynamic Conservative OEF</t>
        </is>
      </c>
      <c r="C720" t="inlineStr">
        <is>
          <t>1</t>
        </is>
      </c>
      <c r="D720" t="inlineStr">
        <is>
          <t>false</t>
        </is>
      </c>
      <c r="E720" t="inlineStr">
        <is>
          <t>false</t>
        </is>
      </c>
      <c r="G720" t="n">
        <v>0</v>
      </c>
      <c r="I720">
        <f>Sparta!AK108</f>
        <v/>
      </c>
      <c r="K720">
        <f>Sparta!AL108</f>
        <v/>
      </c>
      <c r="M720" t="n">
        <v>20</v>
      </c>
      <c r="AV720" t="inlineStr">
        <is>
          <t>Default</t>
        </is>
      </c>
      <c r="AW720" t="inlineStr">
        <is>
          <t>Default</t>
        </is>
      </c>
    </row>
    <row r="721" hidden="1">
      <c r="A721" t="n">
        <v>140</v>
      </c>
      <c r="B721" t="inlineStr">
        <is>
          <t>SPARTA Dynamic Conservative OEF</t>
        </is>
      </c>
      <c r="C721" t="inlineStr">
        <is>
          <t>1</t>
        </is>
      </c>
      <c r="D721" t="inlineStr">
        <is>
          <t>false</t>
        </is>
      </c>
      <c r="E721" t="inlineStr">
        <is>
          <t>false</t>
        </is>
      </c>
      <c r="G721" t="n">
        <v>0</v>
      </c>
      <c r="I721">
        <f>Sparta!AK109</f>
        <v/>
      </c>
      <c r="K721">
        <f>Sparta!AL109</f>
        <v/>
      </c>
      <c r="M721" t="n">
        <v>20</v>
      </c>
      <c r="AV721" t="inlineStr">
        <is>
          <t>Default</t>
        </is>
      </c>
      <c r="AW721" t="inlineStr">
        <is>
          <t>Default</t>
        </is>
      </c>
    </row>
    <row r="722" hidden="1">
      <c r="A722" t="n">
        <v>140</v>
      </c>
      <c r="B722" t="inlineStr">
        <is>
          <t>SPARTA Dynamic Conservative OEF</t>
        </is>
      </c>
      <c r="C722" t="inlineStr">
        <is>
          <t>1</t>
        </is>
      </c>
      <c r="D722" t="inlineStr">
        <is>
          <t>false</t>
        </is>
      </c>
      <c r="E722" t="inlineStr">
        <is>
          <t>false</t>
        </is>
      </c>
      <c r="G722" t="n">
        <v>0</v>
      </c>
      <c r="I722">
        <f>Sparta!AK110</f>
        <v/>
      </c>
      <c r="K722">
        <f>Sparta!AL110</f>
        <v/>
      </c>
      <c r="M722" t="n">
        <v>20</v>
      </c>
      <c r="AV722" t="inlineStr">
        <is>
          <t>Default</t>
        </is>
      </c>
      <c r="AW722" t="inlineStr">
        <is>
          <t>Default</t>
        </is>
      </c>
    </row>
    <row r="723" hidden="1">
      <c r="A723" t="n">
        <v>140</v>
      </c>
      <c r="B723" t="inlineStr">
        <is>
          <t>SPARTA Dynamic Conservative OEF</t>
        </is>
      </c>
      <c r="C723" t="inlineStr">
        <is>
          <t>1</t>
        </is>
      </c>
      <c r="D723" t="inlineStr">
        <is>
          <t>false</t>
        </is>
      </c>
      <c r="E723" t="inlineStr">
        <is>
          <t>false</t>
        </is>
      </c>
      <c r="G723" t="n">
        <v>0</v>
      </c>
      <c r="I723">
        <f>Sparta!AK111</f>
        <v/>
      </c>
      <c r="K723">
        <f>Sparta!AL111</f>
        <v/>
      </c>
      <c r="M723" t="n">
        <v>20</v>
      </c>
      <c r="AV723" t="inlineStr">
        <is>
          <t>Default</t>
        </is>
      </c>
      <c r="AW723" t="inlineStr">
        <is>
          <t>Default</t>
        </is>
      </c>
    </row>
    <row r="724" hidden="1">
      <c r="A724" t="n">
        <v>140</v>
      </c>
      <c r="B724" t="inlineStr">
        <is>
          <t>SPARTA Dynamic Conservative OEF</t>
        </is>
      </c>
      <c r="C724" t="inlineStr">
        <is>
          <t>1</t>
        </is>
      </c>
      <c r="D724" t="inlineStr">
        <is>
          <t>false</t>
        </is>
      </c>
      <c r="E724" t="inlineStr">
        <is>
          <t>false</t>
        </is>
      </c>
      <c r="G724" t="n">
        <v>0</v>
      </c>
      <c r="I724">
        <f>Sparta!AK112</f>
        <v/>
      </c>
      <c r="K724">
        <f>Sparta!AL112</f>
        <v/>
      </c>
      <c r="M724" t="n">
        <v>20</v>
      </c>
      <c r="AV724" t="inlineStr">
        <is>
          <t>Default</t>
        </is>
      </c>
      <c r="AW724" t="inlineStr">
        <is>
          <t>Default</t>
        </is>
      </c>
    </row>
    <row r="725" hidden="1">
      <c r="A725" t="n">
        <v>140</v>
      </c>
      <c r="B725" t="inlineStr">
        <is>
          <t>SPARTA Dynamic Conservative OEF</t>
        </is>
      </c>
      <c r="C725" t="inlineStr">
        <is>
          <t>1</t>
        </is>
      </c>
      <c r="D725" t="inlineStr">
        <is>
          <t>false</t>
        </is>
      </c>
      <c r="E725" t="inlineStr">
        <is>
          <t>false</t>
        </is>
      </c>
      <c r="G725" t="n">
        <v>0</v>
      </c>
      <c r="I725">
        <f>Sparta!AK113</f>
        <v/>
      </c>
      <c r="K725">
        <f>Sparta!AL113</f>
        <v/>
      </c>
      <c r="M725" t="n">
        <v>20</v>
      </c>
      <c r="AV725" t="inlineStr">
        <is>
          <t>Default</t>
        </is>
      </c>
      <c r="AW725" t="inlineStr">
        <is>
          <t>Default</t>
        </is>
      </c>
    </row>
    <row r="726" hidden="1">
      <c r="A726" t="n">
        <v>140</v>
      </c>
      <c r="B726" t="inlineStr">
        <is>
          <t>SPARTA Dynamic Conservative OEF</t>
        </is>
      </c>
      <c r="C726" t="inlineStr">
        <is>
          <t>1</t>
        </is>
      </c>
      <c r="D726" t="inlineStr">
        <is>
          <t>false</t>
        </is>
      </c>
      <c r="E726" t="inlineStr">
        <is>
          <t>false</t>
        </is>
      </c>
      <c r="G726" t="n">
        <v>0</v>
      </c>
      <c r="I726">
        <f>Sparta!AK114</f>
        <v/>
      </c>
      <c r="K726">
        <f>Sparta!AL114</f>
        <v/>
      </c>
      <c r="M726" t="n">
        <v>20</v>
      </c>
      <c r="AV726" t="inlineStr">
        <is>
          <t>Default</t>
        </is>
      </c>
      <c r="AW726" t="inlineStr">
        <is>
          <t>Default</t>
        </is>
      </c>
    </row>
    <row r="727" hidden="1">
      <c r="A727" t="n">
        <v>140</v>
      </c>
      <c r="B727" t="inlineStr">
        <is>
          <t>SPARTA Dynamic Conservative OEF</t>
        </is>
      </c>
      <c r="C727" t="inlineStr">
        <is>
          <t>1</t>
        </is>
      </c>
      <c r="D727" t="inlineStr">
        <is>
          <t>false</t>
        </is>
      </c>
      <c r="E727" t="inlineStr">
        <is>
          <t>false</t>
        </is>
      </c>
      <c r="G727" t="n">
        <v>0</v>
      </c>
      <c r="I727">
        <f>Sparta!AK115</f>
        <v/>
      </c>
      <c r="K727">
        <f>Sparta!AL115</f>
        <v/>
      </c>
      <c r="M727" t="n">
        <v>20</v>
      </c>
      <c r="AV727" t="inlineStr">
        <is>
          <t>Default</t>
        </is>
      </c>
      <c r="AW727" t="inlineStr">
        <is>
          <t>Default</t>
        </is>
      </c>
    </row>
    <row r="728" hidden="1">
      <c r="A728" t="n">
        <v>140</v>
      </c>
      <c r="B728" t="inlineStr">
        <is>
          <t>SPARTA Dynamic Conservative OEF</t>
        </is>
      </c>
      <c r="C728" t="inlineStr">
        <is>
          <t>1</t>
        </is>
      </c>
      <c r="D728" t="inlineStr">
        <is>
          <t>false</t>
        </is>
      </c>
      <c r="E728" t="inlineStr">
        <is>
          <t>false</t>
        </is>
      </c>
      <c r="G728" t="n">
        <v>0</v>
      </c>
      <c r="I728">
        <f>Sparta!AK116</f>
        <v/>
      </c>
      <c r="K728">
        <f>Sparta!AL116</f>
        <v/>
      </c>
      <c r="M728" t="n">
        <v>20</v>
      </c>
      <c r="AV728" t="inlineStr">
        <is>
          <t>Default</t>
        </is>
      </c>
      <c r="AW728" t="inlineStr">
        <is>
          <t>Default</t>
        </is>
      </c>
    </row>
    <row r="729" hidden="1">
      <c r="A729" t="n">
        <v>140</v>
      </c>
      <c r="B729" t="inlineStr">
        <is>
          <t>SPARTA Dynamic Conservative OEF</t>
        </is>
      </c>
      <c r="C729" t="inlineStr">
        <is>
          <t>1</t>
        </is>
      </c>
      <c r="D729" t="inlineStr">
        <is>
          <t>false</t>
        </is>
      </c>
      <c r="E729" t="inlineStr">
        <is>
          <t>false</t>
        </is>
      </c>
      <c r="G729" t="n">
        <v>0</v>
      </c>
      <c r="I729">
        <f>Sparta!AK117</f>
        <v/>
      </c>
      <c r="K729">
        <f>Sparta!AL117</f>
        <v/>
      </c>
      <c r="M729" t="n">
        <v>20</v>
      </c>
      <c r="AV729" t="inlineStr">
        <is>
          <t>Default</t>
        </is>
      </c>
      <c r="AW729" t="inlineStr">
        <is>
          <t>Default</t>
        </is>
      </c>
    </row>
    <row r="730" hidden="1">
      <c r="A730" t="n">
        <v>140</v>
      </c>
      <c r="B730" t="inlineStr">
        <is>
          <t>SPARTA Dynamic Conservative OEF</t>
        </is>
      </c>
      <c r="C730" t="inlineStr">
        <is>
          <t>1</t>
        </is>
      </c>
      <c r="D730" t="inlineStr">
        <is>
          <t>false</t>
        </is>
      </c>
      <c r="E730" t="inlineStr">
        <is>
          <t>false</t>
        </is>
      </c>
      <c r="G730" t="n">
        <v>0</v>
      </c>
      <c r="I730">
        <f>Sparta!AK118</f>
        <v/>
      </c>
      <c r="K730">
        <f>Sparta!AL118</f>
        <v/>
      </c>
      <c r="M730" t="n">
        <v>20</v>
      </c>
      <c r="AV730" t="inlineStr">
        <is>
          <t>Default</t>
        </is>
      </c>
      <c r="AW730" t="inlineStr">
        <is>
          <t>Default</t>
        </is>
      </c>
    </row>
    <row r="731" hidden="1">
      <c r="A731" t="n">
        <v>141</v>
      </c>
      <c r="B731" t="inlineStr">
        <is>
          <t>SPARTA Dynamic Balanced OEF</t>
        </is>
      </c>
      <c r="C731" t="inlineStr">
        <is>
          <t>1</t>
        </is>
      </c>
      <c r="D731" t="inlineStr">
        <is>
          <t>false</t>
        </is>
      </c>
      <c r="E731" t="inlineStr">
        <is>
          <t>false</t>
        </is>
      </c>
      <c r="G731" t="n">
        <v>0</v>
      </c>
      <c r="I731" t="inlineStr">
        <is>
          <t>CUSTODIAL_CASH</t>
        </is>
      </c>
      <c r="K731">
        <f>100-SUM(K732:K844)</f>
        <v/>
      </c>
      <c r="M731" t="n">
        <v>20</v>
      </c>
      <c r="AV731" t="inlineStr">
        <is>
          <t>Default</t>
        </is>
      </c>
      <c r="AW731" t="inlineStr">
        <is>
          <t>Default</t>
        </is>
      </c>
    </row>
    <row r="732" hidden="1">
      <c r="A732" t="n">
        <v>141</v>
      </c>
      <c r="B732" t="inlineStr">
        <is>
          <t>SPARTA Dynamic Balanced OEF</t>
        </is>
      </c>
      <c r="C732" t="inlineStr">
        <is>
          <t>1</t>
        </is>
      </c>
      <c r="D732" t="inlineStr">
        <is>
          <t>false</t>
        </is>
      </c>
      <c r="E732" t="inlineStr">
        <is>
          <t>false</t>
        </is>
      </c>
      <c r="G732" t="n">
        <v>0</v>
      </c>
      <c r="I732">
        <f>Sparta!AH5</f>
        <v/>
      </c>
      <c r="K732">
        <f>Sparta!AI5</f>
        <v/>
      </c>
      <c r="M732" t="n">
        <v>20</v>
      </c>
      <c r="AV732" t="inlineStr">
        <is>
          <t>Default</t>
        </is>
      </c>
      <c r="AW732" t="inlineStr">
        <is>
          <t>Default</t>
        </is>
      </c>
    </row>
    <row r="733" hidden="1">
      <c r="A733" t="n">
        <v>141</v>
      </c>
      <c r="B733" t="inlineStr">
        <is>
          <t>SPARTA Dynamic Balanced OEF</t>
        </is>
      </c>
      <c r="C733" t="inlineStr">
        <is>
          <t>1</t>
        </is>
      </c>
      <c r="D733" t="inlineStr">
        <is>
          <t>false</t>
        </is>
      </c>
      <c r="E733" t="inlineStr">
        <is>
          <t>false</t>
        </is>
      </c>
      <c r="G733" t="n">
        <v>0</v>
      </c>
      <c r="I733">
        <f>Sparta!AH6</f>
        <v/>
      </c>
      <c r="K733">
        <f>Sparta!AI6</f>
        <v/>
      </c>
      <c r="M733" t="n">
        <v>20</v>
      </c>
      <c r="AV733" t="inlineStr">
        <is>
          <t>Default</t>
        </is>
      </c>
      <c r="AW733" t="inlineStr">
        <is>
          <t>Default</t>
        </is>
      </c>
    </row>
    <row r="734" hidden="1">
      <c r="A734" t="n">
        <v>141</v>
      </c>
      <c r="B734" t="inlineStr">
        <is>
          <t>SPARTA Dynamic Balanced OEF</t>
        </is>
      </c>
      <c r="C734" t="inlineStr">
        <is>
          <t>1</t>
        </is>
      </c>
      <c r="D734" t="inlineStr">
        <is>
          <t>false</t>
        </is>
      </c>
      <c r="E734" t="inlineStr">
        <is>
          <t>false</t>
        </is>
      </c>
      <c r="G734" t="n">
        <v>0</v>
      </c>
      <c r="I734">
        <f>Sparta!AH7</f>
        <v/>
      </c>
      <c r="K734">
        <f>Sparta!AI7</f>
        <v/>
      </c>
      <c r="M734" t="n">
        <v>20</v>
      </c>
      <c r="AV734" t="inlineStr">
        <is>
          <t>Default</t>
        </is>
      </c>
      <c r="AW734" t="inlineStr">
        <is>
          <t>Default</t>
        </is>
      </c>
    </row>
    <row r="735" hidden="1">
      <c r="A735" t="n">
        <v>141</v>
      </c>
      <c r="B735" t="inlineStr">
        <is>
          <t>SPARTA Dynamic Balanced OEF</t>
        </is>
      </c>
      <c r="C735" t="inlineStr">
        <is>
          <t>1</t>
        </is>
      </c>
      <c r="D735" t="inlineStr">
        <is>
          <t>false</t>
        </is>
      </c>
      <c r="E735" t="inlineStr">
        <is>
          <t>false</t>
        </is>
      </c>
      <c r="G735" t="n">
        <v>0</v>
      </c>
      <c r="I735">
        <f>Sparta!AH8</f>
        <v/>
      </c>
      <c r="K735">
        <f>Sparta!AI8</f>
        <v/>
      </c>
      <c r="M735" t="n">
        <v>20</v>
      </c>
      <c r="AV735" t="inlineStr">
        <is>
          <t>Default</t>
        </is>
      </c>
      <c r="AW735" t="inlineStr">
        <is>
          <t>Default</t>
        </is>
      </c>
    </row>
    <row r="736" hidden="1">
      <c r="A736" t="n">
        <v>141</v>
      </c>
      <c r="B736" t="inlineStr">
        <is>
          <t>SPARTA Dynamic Balanced OEF</t>
        </is>
      </c>
      <c r="C736" t="inlineStr">
        <is>
          <t>1</t>
        </is>
      </c>
      <c r="D736" t="inlineStr">
        <is>
          <t>false</t>
        </is>
      </c>
      <c r="E736" t="inlineStr">
        <is>
          <t>false</t>
        </is>
      </c>
      <c r="G736" t="n">
        <v>0</v>
      </c>
      <c r="I736">
        <f>Sparta!AH9</f>
        <v/>
      </c>
      <c r="K736">
        <f>Sparta!AI9</f>
        <v/>
      </c>
      <c r="M736" t="n">
        <v>20</v>
      </c>
      <c r="AV736" t="inlineStr">
        <is>
          <t>Default</t>
        </is>
      </c>
      <c r="AW736" t="inlineStr">
        <is>
          <t>Default</t>
        </is>
      </c>
    </row>
    <row r="737" hidden="1">
      <c r="A737" t="n">
        <v>141</v>
      </c>
      <c r="B737" t="inlineStr">
        <is>
          <t>SPARTA Dynamic Balanced OEF</t>
        </is>
      </c>
      <c r="C737" t="inlineStr">
        <is>
          <t>1</t>
        </is>
      </c>
      <c r="D737" t="inlineStr">
        <is>
          <t>false</t>
        </is>
      </c>
      <c r="E737" t="inlineStr">
        <is>
          <t>false</t>
        </is>
      </c>
      <c r="G737" t="n">
        <v>0</v>
      </c>
      <c r="I737">
        <f>Sparta!AH10</f>
        <v/>
      </c>
      <c r="K737">
        <f>Sparta!AI10</f>
        <v/>
      </c>
      <c r="M737" t="n">
        <v>20</v>
      </c>
      <c r="AV737" t="inlineStr">
        <is>
          <t>Default</t>
        </is>
      </c>
      <c r="AW737" t="inlineStr">
        <is>
          <t>Default</t>
        </is>
      </c>
    </row>
    <row r="738" hidden="1">
      <c r="A738" t="n">
        <v>141</v>
      </c>
      <c r="B738" t="inlineStr">
        <is>
          <t>SPARTA Dynamic Balanced OEF</t>
        </is>
      </c>
      <c r="C738" t="inlineStr">
        <is>
          <t>1</t>
        </is>
      </c>
      <c r="D738" t="inlineStr">
        <is>
          <t>false</t>
        </is>
      </c>
      <c r="E738" t="inlineStr">
        <is>
          <t>false</t>
        </is>
      </c>
      <c r="G738" t="n">
        <v>0</v>
      </c>
      <c r="I738">
        <f>Sparta!AH11</f>
        <v/>
      </c>
      <c r="K738">
        <f>Sparta!AI11</f>
        <v/>
      </c>
      <c r="M738" t="n">
        <v>20</v>
      </c>
      <c r="AV738" t="inlineStr">
        <is>
          <t>Default</t>
        </is>
      </c>
      <c r="AW738" t="inlineStr">
        <is>
          <t>Default</t>
        </is>
      </c>
    </row>
    <row r="739" hidden="1">
      <c r="A739" t="n">
        <v>141</v>
      </c>
      <c r="B739" t="inlineStr">
        <is>
          <t>SPARTA Dynamic Balanced OEF</t>
        </is>
      </c>
      <c r="C739" t="inlineStr">
        <is>
          <t>1</t>
        </is>
      </c>
      <c r="D739" t="inlineStr">
        <is>
          <t>false</t>
        </is>
      </c>
      <c r="E739" t="inlineStr">
        <is>
          <t>false</t>
        </is>
      </c>
      <c r="G739" t="n">
        <v>0</v>
      </c>
      <c r="I739">
        <f>Sparta!AH12</f>
        <v/>
      </c>
      <c r="K739">
        <f>Sparta!AI12</f>
        <v/>
      </c>
      <c r="M739" t="n">
        <v>20</v>
      </c>
      <c r="AV739" t="inlineStr">
        <is>
          <t>Default</t>
        </is>
      </c>
      <c r="AW739" t="inlineStr">
        <is>
          <t>Default</t>
        </is>
      </c>
    </row>
    <row r="740" hidden="1">
      <c r="A740" t="n">
        <v>141</v>
      </c>
      <c r="B740" t="inlineStr">
        <is>
          <t>SPARTA Dynamic Balanced OEF</t>
        </is>
      </c>
      <c r="C740" t="inlineStr">
        <is>
          <t>1</t>
        </is>
      </c>
      <c r="D740" t="inlineStr">
        <is>
          <t>false</t>
        </is>
      </c>
      <c r="E740" t="inlineStr">
        <is>
          <t>false</t>
        </is>
      </c>
      <c r="G740" t="n">
        <v>0</v>
      </c>
      <c r="I740">
        <f>Sparta!AH13</f>
        <v/>
      </c>
      <c r="K740">
        <f>Sparta!AI13</f>
        <v/>
      </c>
      <c r="M740" t="n">
        <v>20</v>
      </c>
      <c r="AV740" t="inlineStr">
        <is>
          <t>Default</t>
        </is>
      </c>
      <c r="AW740" t="inlineStr">
        <is>
          <t>Default</t>
        </is>
      </c>
    </row>
    <row r="741" hidden="1">
      <c r="A741" t="n">
        <v>141</v>
      </c>
      <c r="B741" t="inlineStr">
        <is>
          <t>SPARTA Dynamic Balanced OEF</t>
        </is>
      </c>
      <c r="C741" t="inlineStr">
        <is>
          <t>1</t>
        </is>
      </c>
      <c r="D741" t="inlineStr">
        <is>
          <t>false</t>
        </is>
      </c>
      <c r="E741" t="inlineStr">
        <is>
          <t>false</t>
        </is>
      </c>
      <c r="G741" t="n">
        <v>0</v>
      </c>
      <c r="I741">
        <f>Sparta!AH14</f>
        <v/>
      </c>
      <c r="K741">
        <f>Sparta!AI14</f>
        <v/>
      </c>
      <c r="M741" t="n">
        <v>20</v>
      </c>
      <c r="AV741" t="inlineStr">
        <is>
          <t>Default</t>
        </is>
      </c>
      <c r="AW741" t="inlineStr">
        <is>
          <t>Default</t>
        </is>
      </c>
    </row>
    <row r="742" hidden="1">
      <c r="A742" t="n">
        <v>141</v>
      </c>
      <c r="B742" t="inlineStr">
        <is>
          <t>SPARTA Dynamic Balanced OEF</t>
        </is>
      </c>
      <c r="C742" t="inlineStr">
        <is>
          <t>1</t>
        </is>
      </c>
      <c r="D742" t="inlineStr">
        <is>
          <t>false</t>
        </is>
      </c>
      <c r="E742" t="inlineStr">
        <is>
          <t>false</t>
        </is>
      </c>
      <c r="G742" t="n">
        <v>0</v>
      </c>
      <c r="I742">
        <f>Sparta!AH15</f>
        <v/>
      </c>
      <c r="K742">
        <f>Sparta!AI15</f>
        <v/>
      </c>
      <c r="M742" t="n">
        <v>20</v>
      </c>
      <c r="AV742" t="inlineStr">
        <is>
          <t>Default</t>
        </is>
      </c>
      <c r="AW742" t="inlineStr">
        <is>
          <t>Default</t>
        </is>
      </c>
    </row>
    <row r="743" hidden="1">
      <c r="A743" t="n">
        <v>141</v>
      </c>
      <c r="B743" t="inlineStr">
        <is>
          <t>SPARTA Dynamic Balanced OEF</t>
        </is>
      </c>
      <c r="C743" t="inlineStr">
        <is>
          <t>1</t>
        </is>
      </c>
      <c r="D743" t="inlineStr">
        <is>
          <t>false</t>
        </is>
      </c>
      <c r="E743" t="inlineStr">
        <is>
          <t>false</t>
        </is>
      </c>
      <c r="G743" t="n">
        <v>0</v>
      </c>
      <c r="I743">
        <f>Sparta!AH16</f>
        <v/>
      </c>
      <c r="K743">
        <f>Sparta!AI16</f>
        <v/>
      </c>
      <c r="M743" t="n">
        <v>20</v>
      </c>
      <c r="AV743" t="inlineStr">
        <is>
          <t>Default</t>
        </is>
      </c>
      <c r="AW743" t="inlineStr">
        <is>
          <t>Default</t>
        </is>
      </c>
    </row>
    <row r="744" hidden="1">
      <c r="A744" t="n">
        <v>141</v>
      </c>
      <c r="B744" t="inlineStr">
        <is>
          <t>SPARTA Dynamic Balanced OEF</t>
        </is>
      </c>
      <c r="C744" t="inlineStr">
        <is>
          <t>1</t>
        </is>
      </c>
      <c r="D744" t="inlineStr">
        <is>
          <t>false</t>
        </is>
      </c>
      <c r="E744" t="inlineStr">
        <is>
          <t>false</t>
        </is>
      </c>
      <c r="G744" t="n">
        <v>0</v>
      </c>
      <c r="I744">
        <f>Sparta!AH17</f>
        <v/>
      </c>
      <c r="K744">
        <f>Sparta!AI17</f>
        <v/>
      </c>
      <c r="M744" t="n">
        <v>20</v>
      </c>
      <c r="R744" t="inlineStr">
        <is>
          <t>ALL</t>
        </is>
      </c>
      <c r="S744" t="inlineStr">
        <is>
          <t>MUNI</t>
        </is>
      </c>
      <c r="AV744" t="inlineStr">
        <is>
          <t>Default</t>
        </is>
      </c>
      <c r="AW744" t="inlineStr">
        <is>
          <t>Default</t>
        </is>
      </c>
    </row>
    <row r="745" hidden="1">
      <c r="A745" t="n">
        <v>141</v>
      </c>
      <c r="B745" t="inlineStr">
        <is>
          <t>SPARTA Dynamic Balanced OEF</t>
        </is>
      </c>
      <c r="C745" t="inlineStr">
        <is>
          <t>1</t>
        </is>
      </c>
      <c r="D745" t="inlineStr">
        <is>
          <t>false</t>
        </is>
      </c>
      <c r="E745" t="inlineStr">
        <is>
          <t>false</t>
        </is>
      </c>
      <c r="G745" t="n">
        <v>0</v>
      </c>
      <c r="I745">
        <f>Sparta!AH18</f>
        <v/>
      </c>
      <c r="K745">
        <f>Sparta!AI18</f>
        <v/>
      </c>
      <c r="M745" t="n">
        <v>20</v>
      </c>
      <c r="AV745" t="inlineStr">
        <is>
          <t>Default</t>
        </is>
      </c>
      <c r="AW745" t="inlineStr">
        <is>
          <t>Default</t>
        </is>
      </c>
    </row>
    <row r="746" hidden="1">
      <c r="A746" t="n">
        <v>141</v>
      </c>
      <c r="B746" t="inlineStr">
        <is>
          <t>SPARTA Dynamic Balanced OEF</t>
        </is>
      </c>
      <c r="C746" t="inlineStr">
        <is>
          <t>1</t>
        </is>
      </c>
      <c r="D746" t="inlineStr">
        <is>
          <t>false</t>
        </is>
      </c>
      <c r="E746" t="inlineStr">
        <is>
          <t>false</t>
        </is>
      </c>
      <c r="G746" t="n">
        <v>0</v>
      </c>
      <c r="I746">
        <f>Sparta!AH19</f>
        <v/>
      </c>
      <c r="K746">
        <f>Sparta!AI19</f>
        <v/>
      </c>
      <c r="M746" t="n">
        <v>20</v>
      </c>
      <c r="AV746" t="inlineStr">
        <is>
          <t>Default</t>
        </is>
      </c>
      <c r="AW746" t="inlineStr">
        <is>
          <t>Default</t>
        </is>
      </c>
    </row>
    <row r="747" hidden="1">
      <c r="A747" t="n">
        <v>141</v>
      </c>
      <c r="B747" t="inlineStr">
        <is>
          <t>SPARTA Dynamic Balanced OEF</t>
        </is>
      </c>
      <c r="C747" t="inlineStr">
        <is>
          <t>1</t>
        </is>
      </c>
      <c r="D747" t="inlineStr">
        <is>
          <t>false</t>
        </is>
      </c>
      <c r="E747" t="inlineStr">
        <is>
          <t>false</t>
        </is>
      </c>
      <c r="G747" t="n">
        <v>0</v>
      </c>
      <c r="I747">
        <f>Sparta!AH20</f>
        <v/>
      </c>
      <c r="K747">
        <f>Sparta!AI20</f>
        <v/>
      </c>
      <c r="M747" t="n">
        <v>20</v>
      </c>
      <c r="AV747" t="inlineStr">
        <is>
          <t>Default</t>
        </is>
      </c>
      <c r="AW747" t="inlineStr">
        <is>
          <t>Default</t>
        </is>
      </c>
    </row>
    <row r="748" hidden="1">
      <c r="A748" t="n">
        <v>141</v>
      </c>
      <c r="B748" t="inlineStr">
        <is>
          <t>SPARTA Dynamic Balanced OEF</t>
        </is>
      </c>
      <c r="C748" t="inlineStr">
        <is>
          <t>1</t>
        </is>
      </c>
      <c r="D748" t="inlineStr">
        <is>
          <t>false</t>
        </is>
      </c>
      <c r="E748" t="inlineStr">
        <is>
          <t>false</t>
        </is>
      </c>
      <c r="G748" t="n">
        <v>0</v>
      </c>
      <c r="I748">
        <f>Sparta!AH21</f>
        <v/>
      </c>
      <c r="K748">
        <f>Sparta!AI21</f>
        <v/>
      </c>
      <c r="M748" t="n">
        <v>20</v>
      </c>
      <c r="AV748" t="inlineStr">
        <is>
          <t>Default</t>
        </is>
      </c>
      <c r="AW748" t="inlineStr">
        <is>
          <t>Default</t>
        </is>
      </c>
    </row>
    <row r="749" hidden="1">
      <c r="A749" t="n">
        <v>141</v>
      </c>
      <c r="B749" t="inlineStr">
        <is>
          <t>SPARTA Dynamic Balanced OEF</t>
        </is>
      </c>
      <c r="C749" t="inlineStr">
        <is>
          <t>1</t>
        </is>
      </c>
      <c r="D749" t="inlineStr">
        <is>
          <t>false</t>
        </is>
      </c>
      <c r="E749" t="inlineStr">
        <is>
          <t>false</t>
        </is>
      </c>
      <c r="G749" t="n">
        <v>0</v>
      </c>
      <c r="I749">
        <f>Sparta!AH22</f>
        <v/>
      </c>
      <c r="K749">
        <f>Sparta!AI22</f>
        <v/>
      </c>
      <c r="M749" t="n">
        <v>20</v>
      </c>
      <c r="AV749" t="inlineStr">
        <is>
          <t>Default</t>
        </is>
      </c>
      <c r="AW749" t="inlineStr">
        <is>
          <t>Default</t>
        </is>
      </c>
    </row>
    <row r="750" hidden="1">
      <c r="A750" t="n">
        <v>141</v>
      </c>
      <c r="B750" t="inlineStr">
        <is>
          <t>SPARTA Dynamic Balanced OEF</t>
        </is>
      </c>
      <c r="C750" t="inlineStr">
        <is>
          <t>1</t>
        </is>
      </c>
      <c r="D750" t="inlineStr">
        <is>
          <t>false</t>
        </is>
      </c>
      <c r="E750" t="inlineStr">
        <is>
          <t>false</t>
        </is>
      </c>
      <c r="G750" t="n">
        <v>0</v>
      </c>
      <c r="I750">
        <f>Sparta!AH23</f>
        <v/>
      </c>
      <c r="K750">
        <f>Sparta!AI23</f>
        <v/>
      </c>
      <c r="M750" t="n">
        <v>20</v>
      </c>
      <c r="AV750" t="inlineStr">
        <is>
          <t>Default</t>
        </is>
      </c>
      <c r="AW750" t="inlineStr">
        <is>
          <t>Default</t>
        </is>
      </c>
    </row>
    <row r="751" hidden="1">
      <c r="A751" t="n">
        <v>141</v>
      </c>
      <c r="B751" t="inlineStr">
        <is>
          <t>SPARTA Dynamic Balanced OEF</t>
        </is>
      </c>
      <c r="C751" t="inlineStr">
        <is>
          <t>1</t>
        </is>
      </c>
      <c r="D751" t="inlineStr">
        <is>
          <t>false</t>
        </is>
      </c>
      <c r="E751" t="inlineStr">
        <is>
          <t>false</t>
        </is>
      </c>
      <c r="G751" t="n">
        <v>0</v>
      </c>
      <c r="I751">
        <f>Sparta!AH24</f>
        <v/>
      </c>
      <c r="K751">
        <f>Sparta!AI24</f>
        <v/>
      </c>
      <c r="M751" t="n">
        <v>20</v>
      </c>
      <c r="AV751" t="inlineStr">
        <is>
          <t>Default</t>
        </is>
      </c>
      <c r="AW751" t="inlineStr">
        <is>
          <t>Default</t>
        </is>
      </c>
    </row>
    <row r="752" hidden="1">
      <c r="A752" t="n">
        <v>141</v>
      </c>
      <c r="B752" t="inlineStr">
        <is>
          <t>SPARTA Dynamic Balanced OEF</t>
        </is>
      </c>
      <c r="C752" t="inlineStr">
        <is>
          <t>1</t>
        </is>
      </c>
      <c r="D752" t="inlineStr">
        <is>
          <t>false</t>
        </is>
      </c>
      <c r="E752" t="inlineStr">
        <is>
          <t>false</t>
        </is>
      </c>
      <c r="G752" t="n">
        <v>0</v>
      </c>
      <c r="I752">
        <f>Sparta!AH25</f>
        <v/>
      </c>
      <c r="K752">
        <f>Sparta!AI25</f>
        <v/>
      </c>
      <c r="M752" t="n">
        <v>20</v>
      </c>
      <c r="AV752" t="inlineStr">
        <is>
          <t>Default</t>
        </is>
      </c>
      <c r="AW752" t="inlineStr">
        <is>
          <t>Default</t>
        </is>
      </c>
    </row>
    <row r="753" hidden="1">
      <c r="A753" t="n">
        <v>141</v>
      </c>
      <c r="B753" t="inlineStr">
        <is>
          <t>SPARTA Dynamic Balanced OEF</t>
        </is>
      </c>
      <c r="C753" t="inlineStr">
        <is>
          <t>1</t>
        </is>
      </c>
      <c r="D753" t="inlineStr">
        <is>
          <t>false</t>
        </is>
      </c>
      <c r="E753" t="inlineStr">
        <is>
          <t>false</t>
        </is>
      </c>
      <c r="G753" t="n">
        <v>0</v>
      </c>
      <c r="I753">
        <f>Sparta!AH26</f>
        <v/>
      </c>
      <c r="K753">
        <f>Sparta!AI26</f>
        <v/>
      </c>
      <c r="M753" t="n">
        <v>20</v>
      </c>
      <c r="AV753" t="inlineStr">
        <is>
          <t>Default</t>
        </is>
      </c>
      <c r="AW753" t="inlineStr">
        <is>
          <t>Default</t>
        </is>
      </c>
    </row>
    <row r="754" hidden="1">
      <c r="A754" t="n">
        <v>141</v>
      </c>
      <c r="B754" t="inlineStr">
        <is>
          <t>SPARTA Dynamic Balanced OEF</t>
        </is>
      </c>
      <c r="C754" t="inlineStr">
        <is>
          <t>1</t>
        </is>
      </c>
      <c r="D754" t="inlineStr">
        <is>
          <t>false</t>
        </is>
      </c>
      <c r="E754" t="inlineStr">
        <is>
          <t>false</t>
        </is>
      </c>
      <c r="G754" t="n">
        <v>0</v>
      </c>
      <c r="I754">
        <f>Sparta!AH27</f>
        <v/>
      </c>
      <c r="K754">
        <f>Sparta!AI27</f>
        <v/>
      </c>
      <c r="M754" t="n">
        <v>20</v>
      </c>
      <c r="AV754" t="inlineStr">
        <is>
          <t>Default</t>
        </is>
      </c>
      <c r="AW754" t="inlineStr">
        <is>
          <t>Default</t>
        </is>
      </c>
    </row>
    <row r="755" hidden="1">
      <c r="A755" t="n">
        <v>141</v>
      </c>
      <c r="B755" t="inlineStr">
        <is>
          <t>SPARTA Dynamic Balanced OEF</t>
        </is>
      </c>
      <c r="C755" t="inlineStr">
        <is>
          <t>1</t>
        </is>
      </c>
      <c r="D755" t="inlineStr">
        <is>
          <t>false</t>
        </is>
      </c>
      <c r="E755" t="inlineStr">
        <is>
          <t>false</t>
        </is>
      </c>
      <c r="G755" t="n">
        <v>0</v>
      </c>
      <c r="I755">
        <f>Sparta!AH28</f>
        <v/>
      </c>
      <c r="K755">
        <f>Sparta!AI28</f>
        <v/>
      </c>
      <c r="M755" t="n">
        <v>20</v>
      </c>
      <c r="AV755" t="inlineStr">
        <is>
          <t>Default</t>
        </is>
      </c>
      <c r="AW755" t="inlineStr">
        <is>
          <t>Default</t>
        </is>
      </c>
    </row>
    <row r="756" hidden="1">
      <c r="A756" t="n">
        <v>141</v>
      </c>
      <c r="B756" t="inlineStr">
        <is>
          <t>SPARTA Dynamic Balanced OEF</t>
        </is>
      </c>
      <c r="C756" t="inlineStr">
        <is>
          <t>1</t>
        </is>
      </c>
      <c r="D756" t="inlineStr">
        <is>
          <t>false</t>
        </is>
      </c>
      <c r="E756" t="inlineStr">
        <is>
          <t>false</t>
        </is>
      </c>
      <c r="G756" t="n">
        <v>0</v>
      </c>
      <c r="I756">
        <f>Sparta!AH29</f>
        <v/>
      </c>
      <c r="K756">
        <f>Sparta!AI29</f>
        <v/>
      </c>
      <c r="M756" t="n">
        <v>20</v>
      </c>
      <c r="AV756" t="inlineStr">
        <is>
          <t>Default</t>
        </is>
      </c>
      <c r="AW756" t="inlineStr">
        <is>
          <t>Default</t>
        </is>
      </c>
    </row>
    <row r="757" hidden="1">
      <c r="A757" t="n">
        <v>141</v>
      </c>
      <c r="B757" t="inlineStr">
        <is>
          <t>SPARTA Dynamic Balanced OEF</t>
        </is>
      </c>
      <c r="C757" t="inlineStr">
        <is>
          <t>1</t>
        </is>
      </c>
      <c r="D757" t="inlineStr">
        <is>
          <t>false</t>
        </is>
      </c>
      <c r="E757" t="inlineStr">
        <is>
          <t>false</t>
        </is>
      </c>
      <c r="G757" t="n">
        <v>0</v>
      </c>
      <c r="I757">
        <f>Sparta!AH30</f>
        <v/>
      </c>
      <c r="K757">
        <f>Sparta!AI30</f>
        <v/>
      </c>
      <c r="M757" t="n">
        <v>20</v>
      </c>
      <c r="AV757" t="inlineStr">
        <is>
          <t>Default</t>
        </is>
      </c>
      <c r="AW757" t="inlineStr">
        <is>
          <t>Default</t>
        </is>
      </c>
    </row>
    <row r="758" hidden="1">
      <c r="A758" t="n">
        <v>141</v>
      </c>
      <c r="B758" t="inlineStr">
        <is>
          <t>SPARTA Dynamic Balanced OEF</t>
        </is>
      </c>
      <c r="C758" t="inlineStr">
        <is>
          <t>1</t>
        </is>
      </c>
      <c r="D758" t="inlineStr">
        <is>
          <t>false</t>
        </is>
      </c>
      <c r="E758" t="inlineStr">
        <is>
          <t>false</t>
        </is>
      </c>
      <c r="G758" t="n">
        <v>0</v>
      </c>
      <c r="I758">
        <f>Sparta!AH31</f>
        <v/>
      </c>
      <c r="K758">
        <f>Sparta!AI31</f>
        <v/>
      </c>
      <c r="M758" t="n">
        <v>20</v>
      </c>
      <c r="AV758" t="inlineStr">
        <is>
          <t>Default</t>
        </is>
      </c>
      <c r="AW758" t="inlineStr">
        <is>
          <t>Default</t>
        </is>
      </c>
    </row>
    <row r="759" hidden="1">
      <c r="A759" t="n">
        <v>141</v>
      </c>
      <c r="B759" t="inlineStr">
        <is>
          <t>SPARTA Dynamic Balanced OEF</t>
        </is>
      </c>
      <c r="C759" t="inlineStr">
        <is>
          <t>1</t>
        </is>
      </c>
      <c r="D759" t="inlineStr">
        <is>
          <t>false</t>
        </is>
      </c>
      <c r="E759" t="inlineStr">
        <is>
          <t>false</t>
        </is>
      </c>
      <c r="G759" t="n">
        <v>0</v>
      </c>
      <c r="I759">
        <f>Sparta!AH32</f>
        <v/>
      </c>
      <c r="K759">
        <f>Sparta!AI32</f>
        <v/>
      </c>
      <c r="M759" t="n">
        <v>20</v>
      </c>
      <c r="AV759" t="inlineStr">
        <is>
          <t>Default</t>
        </is>
      </c>
      <c r="AW759" t="inlineStr">
        <is>
          <t>Default</t>
        </is>
      </c>
    </row>
    <row r="760" hidden="1">
      <c r="A760" t="n">
        <v>141</v>
      </c>
      <c r="B760" t="inlineStr">
        <is>
          <t>SPARTA Dynamic Balanced OEF</t>
        </is>
      </c>
      <c r="C760" t="inlineStr">
        <is>
          <t>1</t>
        </is>
      </c>
      <c r="D760" t="inlineStr">
        <is>
          <t>false</t>
        </is>
      </c>
      <c r="E760" t="inlineStr">
        <is>
          <t>false</t>
        </is>
      </c>
      <c r="G760" t="n">
        <v>0</v>
      </c>
      <c r="I760">
        <f>Sparta!AH33</f>
        <v/>
      </c>
      <c r="K760">
        <f>Sparta!AI33</f>
        <v/>
      </c>
      <c r="M760" t="n">
        <v>20</v>
      </c>
      <c r="AV760" t="inlineStr">
        <is>
          <t>Default</t>
        </is>
      </c>
      <c r="AW760" t="inlineStr">
        <is>
          <t>Default</t>
        </is>
      </c>
    </row>
    <row r="761" hidden="1">
      <c r="A761" t="n">
        <v>141</v>
      </c>
      <c r="B761" t="inlineStr">
        <is>
          <t>SPARTA Dynamic Balanced OEF</t>
        </is>
      </c>
      <c r="C761" t="inlineStr">
        <is>
          <t>1</t>
        </is>
      </c>
      <c r="D761" t="inlineStr">
        <is>
          <t>false</t>
        </is>
      </c>
      <c r="E761" t="inlineStr">
        <is>
          <t>false</t>
        </is>
      </c>
      <c r="G761" t="n">
        <v>0</v>
      </c>
      <c r="I761">
        <f>Sparta!AH34</f>
        <v/>
      </c>
      <c r="K761">
        <f>Sparta!AI34</f>
        <v/>
      </c>
      <c r="M761" t="n">
        <v>20</v>
      </c>
      <c r="AV761" t="inlineStr">
        <is>
          <t>Default</t>
        </is>
      </c>
      <c r="AW761" t="inlineStr">
        <is>
          <t>Default</t>
        </is>
      </c>
    </row>
    <row r="762" hidden="1">
      <c r="A762" t="n">
        <v>141</v>
      </c>
      <c r="B762" t="inlineStr">
        <is>
          <t>SPARTA Dynamic Balanced OEF</t>
        </is>
      </c>
      <c r="C762" t="inlineStr">
        <is>
          <t>1</t>
        </is>
      </c>
      <c r="D762" t="inlineStr">
        <is>
          <t>false</t>
        </is>
      </c>
      <c r="E762" t="inlineStr">
        <is>
          <t>false</t>
        </is>
      </c>
      <c r="G762" t="n">
        <v>0</v>
      </c>
      <c r="I762">
        <f>Sparta!AH35</f>
        <v/>
      </c>
      <c r="K762">
        <f>Sparta!AI35</f>
        <v/>
      </c>
      <c r="M762" t="n">
        <v>20</v>
      </c>
      <c r="AV762" t="inlineStr">
        <is>
          <t>Default</t>
        </is>
      </c>
      <c r="AW762" t="inlineStr">
        <is>
          <t>Default</t>
        </is>
      </c>
    </row>
    <row r="763" hidden="1">
      <c r="A763" t="n">
        <v>141</v>
      </c>
      <c r="B763" t="inlineStr">
        <is>
          <t>SPARTA Dynamic Balanced OEF</t>
        </is>
      </c>
      <c r="C763" t="inlineStr">
        <is>
          <t>1</t>
        </is>
      </c>
      <c r="D763" t="inlineStr">
        <is>
          <t>false</t>
        </is>
      </c>
      <c r="E763" t="inlineStr">
        <is>
          <t>false</t>
        </is>
      </c>
      <c r="G763" t="n">
        <v>0</v>
      </c>
      <c r="I763">
        <f>Sparta!AH36</f>
        <v/>
      </c>
      <c r="K763">
        <f>Sparta!AI36</f>
        <v/>
      </c>
      <c r="M763" t="n">
        <v>20</v>
      </c>
      <c r="AV763" t="inlineStr">
        <is>
          <t>Default</t>
        </is>
      </c>
      <c r="AW763" t="inlineStr">
        <is>
          <t>Default</t>
        </is>
      </c>
    </row>
    <row r="764" hidden="1">
      <c r="A764" t="n">
        <v>141</v>
      </c>
      <c r="B764" t="inlineStr">
        <is>
          <t>SPARTA Dynamic Balanced OEF</t>
        </is>
      </c>
      <c r="C764" t="inlineStr">
        <is>
          <t>1</t>
        </is>
      </c>
      <c r="D764" t="inlineStr">
        <is>
          <t>false</t>
        </is>
      </c>
      <c r="E764" t="inlineStr">
        <is>
          <t>false</t>
        </is>
      </c>
      <c r="G764" t="n">
        <v>0</v>
      </c>
      <c r="I764">
        <f>Sparta!AH37</f>
        <v/>
      </c>
      <c r="K764">
        <f>Sparta!AI37</f>
        <v/>
      </c>
      <c r="M764" t="n">
        <v>20</v>
      </c>
      <c r="AV764" t="inlineStr">
        <is>
          <t>Default</t>
        </is>
      </c>
      <c r="AW764" t="inlineStr">
        <is>
          <t>Default</t>
        </is>
      </c>
    </row>
    <row r="765" hidden="1">
      <c r="A765" t="n">
        <v>141</v>
      </c>
      <c r="B765" t="inlineStr">
        <is>
          <t>SPARTA Dynamic Balanced OEF</t>
        </is>
      </c>
      <c r="C765" t="inlineStr">
        <is>
          <t>1</t>
        </is>
      </c>
      <c r="D765" t="inlineStr">
        <is>
          <t>false</t>
        </is>
      </c>
      <c r="E765" t="inlineStr">
        <is>
          <t>false</t>
        </is>
      </c>
      <c r="G765" t="n">
        <v>0</v>
      </c>
      <c r="I765">
        <f>Sparta!AH38</f>
        <v/>
      </c>
      <c r="K765">
        <f>Sparta!AI38</f>
        <v/>
      </c>
      <c r="M765" t="n">
        <v>20</v>
      </c>
      <c r="AV765" t="inlineStr">
        <is>
          <t>Default</t>
        </is>
      </c>
      <c r="AW765" t="inlineStr">
        <is>
          <t>Default</t>
        </is>
      </c>
    </row>
    <row r="766" hidden="1">
      <c r="A766" t="n">
        <v>141</v>
      </c>
      <c r="B766" t="inlineStr">
        <is>
          <t>SPARTA Dynamic Balanced OEF</t>
        </is>
      </c>
      <c r="C766" t="inlineStr">
        <is>
          <t>1</t>
        </is>
      </c>
      <c r="D766" t="inlineStr">
        <is>
          <t>false</t>
        </is>
      </c>
      <c r="E766" t="inlineStr">
        <is>
          <t>false</t>
        </is>
      </c>
      <c r="G766" t="n">
        <v>0</v>
      </c>
      <c r="I766">
        <f>Sparta!AH39</f>
        <v/>
      </c>
      <c r="K766">
        <f>Sparta!AI39</f>
        <v/>
      </c>
      <c r="M766" t="n">
        <v>20</v>
      </c>
      <c r="AV766" t="inlineStr">
        <is>
          <t>Default</t>
        </is>
      </c>
      <c r="AW766" t="inlineStr">
        <is>
          <t>Default</t>
        </is>
      </c>
    </row>
    <row r="767" hidden="1">
      <c r="A767" t="n">
        <v>141</v>
      </c>
      <c r="B767" t="inlineStr">
        <is>
          <t>SPARTA Dynamic Balanced OEF</t>
        </is>
      </c>
      <c r="C767" t="inlineStr">
        <is>
          <t>1</t>
        </is>
      </c>
      <c r="D767" t="inlineStr">
        <is>
          <t>false</t>
        </is>
      </c>
      <c r="E767" t="inlineStr">
        <is>
          <t>false</t>
        </is>
      </c>
      <c r="G767" t="n">
        <v>0</v>
      </c>
      <c r="I767">
        <f>Sparta!AH40</f>
        <v/>
      </c>
      <c r="K767">
        <f>Sparta!AI40</f>
        <v/>
      </c>
      <c r="M767" t="n">
        <v>20</v>
      </c>
      <c r="AV767" t="inlineStr">
        <is>
          <t>Default</t>
        </is>
      </c>
      <c r="AW767" t="inlineStr">
        <is>
          <t>Default</t>
        </is>
      </c>
    </row>
    <row r="768" hidden="1">
      <c r="A768" t="n">
        <v>141</v>
      </c>
      <c r="B768" t="inlineStr">
        <is>
          <t>SPARTA Dynamic Balanced OEF</t>
        </is>
      </c>
      <c r="C768" t="inlineStr">
        <is>
          <t>1</t>
        </is>
      </c>
      <c r="D768" t="inlineStr">
        <is>
          <t>false</t>
        </is>
      </c>
      <c r="E768" t="inlineStr">
        <is>
          <t>false</t>
        </is>
      </c>
      <c r="G768" t="n">
        <v>0</v>
      </c>
      <c r="I768">
        <f>Sparta!AH41</f>
        <v/>
      </c>
      <c r="K768">
        <f>Sparta!AI41</f>
        <v/>
      </c>
      <c r="M768" t="n">
        <v>20</v>
      </c>
      <c r="AV768" t="inlineStr">
        <is>
          <t>Default</t>
        </is>
      </c>
      <c r="AW768" t="inlineStr">
        <is>
          <t>Default</t>
        </is>
      </c>
    </row>
    <row r="769" hidden="1">
      <c r="A769" t="n">
        <v>141</v>
      </c>
      <c r="B769" t="inlineStr">
        <is>
          <t>SPARTA Dynamic Balanced OEF</t>
        </is>
      </c>
      <c r="C769" t="inlineStr">
        <is>
          <t>1</t>
        </is>
      </c>
      <c r="D769" t="inlineStr">
        <is>
          <t>false</t>
        </is>
      </c>
      <c r="E769" t="inlineStr">
        <is>
          <t>false</t>
        </is>
      </c>
      <c r="G769" t="n">
        <v>0</v>
      </c>
      <c r="I769">
        <f>Sparta!AH42</f>
        <v/>
      </c>
      <c r="K769">
        <f>Sparta!AI42</f>
        <v/>
      </c>
      <c r="M769" t="n">
        <v>20</v>
      </c>
      <c r="AV769" t="inlineStr">
        <is>
          <t>Default</t>
        </is>
      </c>
      <c r="AW769" t="inlineStr">
        <is>
          <t>Default</t>
        </is>
      </c>
    </row>
    <row r="770" hidden="1">
      <c r="A770" t="n">
        <v>141</v>
      </c>
      <c r="B770" t="inlineStr">
        <is>
          <t>SPARTA Dynamic Balanced OEF</t>
        </is>
      </c>
      <c r="C770" t="inlineStr">
        <is>
          <t>1</t>
        </is>
      </c>
      <c r="D770" t="inlineStr">
        <is>
          <t>false</t>
        </is>
      </c>
      <c r="E770" t="inlineStr">
        <is>
          <t>false</t>
        </is>
      </c>
      <c r="G770" t="n">
        <v>0</v>
      </c>
      <c r="I770">
        <f>Sparta!AH43</f>
        <v/>
      </c>
      <c r="K770">
        <f>Sparta!AI43</f>
        <v/>
      </c>
      <c r="M770" t="n">
        <v>20</v>
      </c>
      <c r="AV770" t="inlineStr">
        <is>
          <t>Default</t>
        </is>
      </c>
      <c r="AW770" t="inlineStr">
        <is>
          <t>Default</t>
        </is>
      </c>
    </row>
    <row r="771" hidden="1">
      <c r="A771" t="n">
        <v>141</v>
      </c>
      <c r="B771" t="inlineStr">
        <is>
          <t>SPARTA Dynamic Balanced OEF</t>
        </is>
      </c>
      <c r="C771" t="inlineStr">
        <is>
          <t>1</t>
        </is>
      </c>
      <c r="D771" t="inlineStr">
        <is>
          <t>false</t>
        </is>
      </c>
      <c r="E771" t="inlineStr">
        <is>
          <t>false</t>
        </is>
      </c>
      <c r="G771" t="n">
        <v>0</v>
      </c>
      <c r="I771">
        <f>Sparta!AH44</f>
        <v/>
      </c>
      <c r="K771">
        <f>Sparta!AI44</f>
        <v/>
      </c>
      <c r="M771" t="n">
        <v>20</v>
      </c>
      <c r="AV771" t="inlineStr">
        <is>
          <t>Default</t>
        </is>
      </c>
      <c r="AW771" t="inlineStr">
        <is>
          <t>Default</t>
        </is>
      </c>
    </row>
    <row r="772" hidden="1">
      <c r="A772" t="n">
        <v>141</v>
      </c>
      <c r="B772" t="inlineStr">
        <is>
          <t>SPARTA Dynamic Balanced OEF</t>
        </is>
      </c>
      <c r="C772" t="inlineStr">
        <is>
          <t>1</t>
        </is>
      </c>
      <c r="D772" t="inlineStr">
        <is>
          <t>false</t>
        </is>
      </c>
      <c r="E772" t="inlineStr">
        <is>
          <t>false</t>
        </is>
      </c>
      <c r="G772" t="n">
        <v>0</v>
      </c>
      <c r="I772">
        <f>Sparta!AH45</f>
        <v/>
      </c>
      <c r="K772">
        <f>Sparta!AI45</f>
        <v/>
      </c>
      <c r="M772" t="n">
        <v>20</v>
      </c>
      <c r="AV772" t="inlineStr">
        <is>
          <t>Default</t>
        </is>
      </c>
      <c r="AW772" t="inlineStr">
        <is>
          <t>Default</t>
        </is>
      </c>
    </row>
    <row r="773" hidden="1">
      <c r="A773" t="n">
        <v>141</v>
      </c>
      <c r="B773" t="inlineStr">
        <is>
          <t>SPARTA Dynamic Balanced OEF</t>
        </is>
      </c>
      <c r="C773" t="inlineStr">
        <is>
          <t>1</t>
        </is>
      </c>
      <c r="D773" t="inlineStr">
        <is>
          <t>false</t>
        </is>
      </c>
      <c r="E773" t="inlineStr">
        <is>
          <t>false</t>
        </is>
      </c>
      <c r="G773" t="n">
        <v>0</v>
      </c>
      <c r="I773">
        <f>Sparta!AH46</f>
        <v/>
      </c>
      <c r="K773">
        <f>Sparta!AI46</f>
        <v/>
      </c>
      <c r="M773" t="n">
        <v>20</v>
      </c>
      <c r="AV773" t="inlineStr">
        <is>
          <t>Default</t>
        </is>
      </c>
      <c r="AW773" t="inlineStr">
        <is>
          <t>Default</t>
        </is>
      </c>
    </row>
    <row r="774" hidden="1">
      <c r="A774" t="n">
        <v>141</v>
      </c>
      <c r="B774" t="inlineStr">
        <is>
          <t>SPARTA Dynamic Balanced OEF</t>
        </is>
      </c>
      <c r="C774" t="inlineStr">
        <is>
          <t>1</t>
        </is>
      </c>
      <c r="D774" t="inlineStr">
        <is>
          <t>false</t>
        </is>
      </c>
      <c r="E774" t="inlineStr">
        <is>
          <t>false</t>
        </is>
      </c>
      <c r="G774" t="n">
        <v>0</v>
      </c>
      <c r="I774">
        <f>Sparta!AH47</f>
        <v/>
      </c>
      <c r="K774">
        <f>Sparta!AI47</f>
        <v/>
      </c>
      <c r="M774" t="n">
        <v>20</v>
      </c>
      <c r="AV774" t="inlineStr">
        <is>
          <t>Default</t>
        </is>
      </c>
      <c r="AW774" t="inlineStr">
        <is>
          <t>Default</t>
        </is>
      </c>
    </row>
    <row r="775" hidden="1">
      <c r="A775" t="n">
        <v>141</v>
      </c>
      <c r="B775" t="inlineStr">
        <is>
          <t>SPARTA Dynamic Balanced OEF</t>
        </is>
      </c>
      <c r="C775" t="inlineStr">
        <is>
          <t>1</t>
        </is>
      </c>
      <c r="D775" t="inlineStr">
        <is>
          <t>false</t>
        </is>
      </c>
      <c r="E775" t="inlineStr">
        <is>
          <t>false</t>
        </is>
      </c>
      <c r="G775" t="n">
        <v>0</v>
      </c>
      <c r="I775">
        <f>Sparta!AH48</f>
        <v/>
      </c>
      <c r="K775">
        <f>Sparta!AI48</f>
        <v/>
      </c>
      <c r="M775" t="n">
        <v>20</v>
      </c>
      <c r="AV775" t="inlineStr">
        <is>
          <t>Default</t>
        </is>
      </c>
      <c r="AW775" t="inlineStr">
        <is>
          <t>Default</t>
        </is>
      </c>
    </row>
    <row r="776" hidden="1">
      <c r="A776" t="n">
        <v>141</v>
      </c>
      <c r="B776" t="inlineStr">
        <is>
          <t>SPARTA Dynamic Balanced OEF</t>
        </is>
      </c>
      <c r="C776" t="inlineStr">
        <is>
          <t>1</t>
        </is>
      </c>
      <c r="D776" t="inlineStr">
        <is>
          <t>false</t>
        </is>
      </c>
      <c r="E776" t="inlineStr">
        <is>
          <t>false</t>
        </is>
      </c>
      <c r="G776" t="n">
        <v>0</v>
      </c>
      <c r="I776">
        <f>Sparta!AH49</f>
        <v/>
      </c>
      <c r="K776">
        <f>Sparta!AI49</f>
        <v/>
      </c>
      <c r="M776" t="n">
        <v>20</v>
      </c>
      <c r="AV776" t="inlineStr">
        <is>
          <t>Default</t>
        </is>
      </c>
      <c r="AW776" t="inlineStr">
        <is>
          <t>Default</t>
        </is>
      </c>
    </row>
    <row r="777" hidden="1">
      <c r="A777" t="n">
        <v>141</v>
      </c>
      <c r="B777" t="inlineStr">
        <is>
          <t>SPARTA Dynamic Balanced OEF</t>
        </is>
      </c>
      <c r="C777" t="inlineStr">
        <is>
          <t>1</t>
        </is>
      </c>
      <c r="D777" t="inlineStr">
        <is>
          <t>false</t>
        </is>
      </c>
      <c r="E777" t="inlineStr">
        <is>
          <t>false</t>
        </is>
      </c>
      <c r="G777" t="n">
        <v>0</v>
      </c>
      <c r="I777">
        <f>Sparta!AH50</f>
        <v/>
      </c>
      <c r="K777">
        <f>Sparta!AI50</f>
        <v/>
      </c>
      <c r="M777" t="n">
        <v>20</v>
      </c>
      <c r="AV777" t="inlineStr">
        <is>
          <t>Default</t>
        </is>
      </c>
      <c r="AW777" t="inlineStr">
        <is>
          <t>Default</t>
        </is>
      </c>
    </row>
    <row r="778" hidden="1">
      <c r="A778" t="n">
        <v>141</v>
      </c>
      <c r="B778" t="inlineStr">
        <is>
          <t>SPARTA Dynamic Balanced OEF</t>
        </is>
      </c>
      <c r="C778" t="inlineStr">
        <is>
          <t>1</t>
        </is>
      </c>
      <c r="D778" t="inlineStr">
        <is>
          <t>false</t>
        </is>
      </c>
      <c r="E778" t="inlineStr">
        <is>
          <t>false</t>
        </is>
      </c>
      <c r="G778" t="n">
        <v>0</v>
      </c>
      <c r="I778">
        <f>Sparta!AH51</f>
        <v/>
      </c>
      <c r="K778">
        <f>Sparta!AI51</f>
        <v/>
      </c>
      <c r="M778" t="n">
        <v>20</v>
      </c>
      <c r="AV778" t="inlineStr">
        <is>
          <t>Default</t>
        </is>
      </c>
      <c r="AW778" t="inlineStr">
        <is>
          <t>Default</t>
        </is>
      </c>
    </row>
    <row r="779" hidden="1">
      <c r="A779" t="n">
        <v>141</v>
      </c>
      <c r="B779" t="inlineStr">
        <is>
          <t>SPARTA Dynamic Balanced OEF</t>
        </is>
      </c>
      <c r="C779" t="inlineStr">
        <is>
          <t>1</t>
        </is>
      </c>
      <c r="D779" t="inlineStr">
        <is>
          <t>false</t>
        </is>
      </c>
      <c r="E779" t="inlineStr">
        <is>
          <t>false</t>
        </is>
      </c>
      <c r="G779" t="n">
        <v>0</v>
      </c>
      <c r="I779">
        <f>Sparta!AH52</f>
        <v/>
      </c>
      <c r="K779">
        <f>Sparta!AI52</f>
        <v/>
      </c>
      <c r="M779" t="n">
        <v>20</v>
      </c>
      <c r="AV779" t="inlineStr">
        <is>
          <t>Default</t>
        </is>
      </c>
      <c r="AW779" t="inlineStr">
        <is>
          <t>Default</t>
        </is>
      </c>
    </row>
    <row r="780" hidden="1">
      <c r="A780" t="n">
        <v>141</v>
      </c>
      <c r="B780" t="inlineStr">
        <is>
          <t>SPARTA Dynamic Balanced OEF</t>
        </is>
      </c>
      <c r="C780" t="inlineStr">
        <is>
          <t>1</t>
        </is>
      </c>
      <c r="D780" t="inlineStr">
        <is>
          <t>false</t>
        </is>
      </c>
      <c r="E780" t="inlineStr">
        <is>
          <t>false</t>
        </is>
      </c>
      <c r="G780" t="n">
        <v>0</v>
      </c>
      <c r="I780">
        <f>Sparta!AH53</f>
        <v/>
      </c>
      <c r="K780">
        <f>Sparta!AI53</f>
        <v/>
      </c>
      <c r="M780" t="n">
        <v>20</v>
      </c>
      <c r="AV780" t="inlineStr">
        <is>
          <t>Default</t>
        </is>
      </c>
      <c r="AW780" t="inlineStr">
        <is>
          <t>Default</t>
        </is>
      </c>
    </row>
    <row r="781" hidden="1">
      <c r="A781" t="n">
        <v>141</v>
      </c>
      <c r="B781" t="inlineStr">
        <is>
          <t>SPARTA Dynamic Balanced OEF</t>
        </is>
      </c>
      <c r="C781" t="inlineStr">
        <is>
          <t>1</t>
        </is>
      </c>
      <c r="D781" t="inlineStr">
        <is>
          <t>false</t>
        </is>
      </c>
      <c r="E781" t="inlineStr">
        <is>
          <t>false</t>
        </is>
      </c>
      <c r="G781" t="n">
        <v>0</v>
      </c>
      <c r="I781">
        <f>Sparta!AH54</f>
        <v/>
      </c>
      <c r="K781">
        <f>Sparta!AI54</f>
        <v/>
      </c>
      <c r="M781" t="n">
        <v>20</v>
      </c>
      <c r="AV781" t="inlineStr">
        <is>
          <t>Default</t>
        </is>
      </c>
      <c r="AW781" t="inlineStr">
        <is>
          <t>Default</t>
        </is>
      </c>
    </row>
    <row r="782" hidden="1">
      <c r="A782" t="n">
        <v>141</v>
      </c>
      <c r="B782" t="inlineStr">
        <is>
          <t>SPARTA Dynamic Balanced OEF</t>
        </is>
      </c>
      <c r="C782" t="inlineStr">
        <is>
          <t>1</t>
        </is>
      </c>
      <c r="D782" t="inlineStr">
        <is>
          <t>false</t>
        </is>
      </c>
      <c r="E782" t="inlineStr">
        <is>
          <t>false</t>
        </is>
      </c>
      <c r="G782" t="n">
        <v>0</v>
      </c>
      <c r="I782">
        <f>Sparta!AH55</f>
        <v/>
      </c>
      <c r="K782">
        <f>Sparta!AI55</f>
        <v/>
      </c>
      <c r="M782" t="n">
        <v>20</v>
      </c>
      <c r="AV782" t="inlineStr">
        <is>
          <t>Default</t>
        </is>
      </c>
      <c r="AW782" t="inlineStr">
        <is>
          <t>Default</t>
        </is>
      </c>
    </row>
    <row r="783" hidden="1">
      <c r="A783" t="n">
        <v>141</v>
      </c>
      <c r="B783" t="inlineStr">
        <is>
          <t>SPARTA Dynamic Balanced OEF</t>
        </is>
      </c>
      <c r="C783" t="inlineStr">
        <is>
          <t>1</t>
        </is>
      </c>
      <c r="D783" t="inlineStr">
        <is>
          <t>false</t>
        </is>
      </c>
      <c r="E783" t="inlineStr">
        <is>
          <t>false</t>
        </is>
      </c>
      <c r="G783" t="n">
        <v>0</v>
      </c>
      <c r="I783">
        <f>Sparta!AH56</f>
        <v/>
      </c>
      <c r="K783">
        <f>Sparta!AI56</f>
        <v/>
      </c>
      <c r="M783" t="n">
        <v>20</v>
      </c>
      <c r="AV783" t="inlineStr">
        <is>
          <t>Default</t>
        </is>
      </c>
      <c r="AW783" t="inlineStr">
        <is>
          <t>Default</t>
        </is>
      </c>
    </row>
    <row r="784" hidden="1">
      <c r="A784" t="n">
        <v>141</v>
      </c>
      <c r="B784" t="inlineStr">
        <is>
          <t>SPARTA Dynamic Balanced OEF</t>
        </is>
      </c>
      <c r="C784" t="inlineStr">
        <is>
          <t>1</t>
        </is>
      </c>
      <c r="D784" t="inlineStr">
        <is>
          <t>false</t>
        </is>
      </c>
      <c r="E784" t="inlineStr">
        <is>
          <t>false</t>
        </is>
      </c>
      <c r="G784" t="n">
        <v>0</v>
      </c>
      <c r="I784">
        <f>Sparta!AH57</f>
        <v/>
      </c>
      <c r="K784">
        <f>Sparta!AI57</f>
        <v/>
      </c>
      <c r="M784" t="n">
        <v>20</v>
      </c>
      <c r="AV784" t="inlineStr">
        <is>
          <t>Default</t>
        </is>
      </c>
      <c r="AW784" t="inlineStr">
        <is>
          <t>Default</t>
        </is>
      </c>
    </row>
    <row r="785" hidden="1">
      <c r="A785" t="n">
        <v>141</v>
      </c>
      <c r="B785" t="inlineStr">
        <is>
          <t>SPARTA Dynamic Balanced OEF</t>
        </is>
      </c>
      <c r="C785" t="inlineStr">
        <is>
          <t>1</t>
        </is>
      </c>
      <c r="D785" t="inlineStr">
        <is>
          <t>false</t>
        </is>
      </c>
      <c r="E785" t="inlineStr">
        <is>
          <t>false</t>
        </is>
      </c>
      <c r="G785" t="n">
        <v>0</v>
      </c>
      <c r="I785">
        <f>Sparta!AH58</f>
        <v/>
      </c>
      <c r="K785">
        <f>Sparta!AI58</f>
        <v/>
      </c>
      <c r="M785" t="n">
        <v>20</v>
      </c>
      <c r="AV785" t="inlineStr">
        <is>
          <t>Default</t>
        </is>
      </c>
      <c r="AW785" t="inlineStr">
        <is>
          <t>Default</t>
        </is>
      </c>
    </row>
    <row r="786" hidden="1">
      <c r="A786" t="n">
        <v>141</v>
      </c>
      <c r="B786" t="inlineStr">
        <is>
          <t>SPARTA Dynamic Balanced OEF</t>
        </is>
      </c>
      <c r="C786" t="inlineStr">
        <is>
          <t>1</t>
        </is>
      </c>
      <c r="D786" t="inlineStr">
        <is>
          <t>false</t>
        </is>
      </c>
      <c r="E786" t="inlineStr">
        <is>
          <t>false</t>
        </is>
      </c>
      <c r="G786" t="n">
        <v>0</v>
      </c>
      <c r="I786">
        <f>Sparta!AH59</f>
        <v/>
      </c>
      <c r="K786">
        <f>Sparta!AI59</f>
        <v/>
      </c>
      <c r="M786" t="n">
        <v>20</v>
      </c>
      <c r="AV786" t="inlineStr">
        <is>
          <t>Default</t>
        </is>
      </c>
      <c r="AW786" t="inlineStr">
        <is>
          <t>Default</t>
        </is>
      </c>
    </row>
    <row r="787" hidden="1">
      <c r="A787" t="n">
        <v>141</v>
      </c>
      <c r="B787" t="inlineStr">
        <is>
          <t>SPARTA Dynamic Balanced OEF</t>
        </is>
      </c>
      <c r="C787" t="inlineStr">
        <is>
          <t>1</t>
        </is>
      </c>
      <c r="D787" t="inlineStr">
        <is>
          <t>false</t>
        </is>
      </c>
      <c r="E787" t="inlineStr">
        <is>
          <t>false</t>
        </is>
      </c>
      <c r="G787" t="n">
        <v>0</v>
      </c>
      <c r="I787">
        <f>Sparta!AH60</f>
        <v/>
      </c>
      <c r="K787">
        <f>Sparta!AI60</f>
        <v/>
      </c>
      <c r="M787" t="n">
        <v>20</v>
      </c>
      <c r="AV787" t="inlineStr">
        <is>
          <t>Default</t>
        </is>
      </c>
      <c r="AW787" t="inlineStr">
        <is>
          <t>Default</t>
        </is>
      </c>
    </row>
    <row r="788" hidden="1">
      <c r="A788" t="n">
        <v>141</v>
      </c>
      <c r="B788" t="inlineStr">
        <is>
          <t>SPARTA Dynamic Balanced OEF</t>
        </is>
      </c>
      <c r="C788" t="inlineStr">
        <is>
          <t>1</t>
        </is>
      </c>
      <c r="D788" t="inlineStr">
        <is>
          <t>false</t>
        </is>
      </c>
      <c r="E788" t="inlineStr">
        <is>
          <t>false</t>
        </is>
      </c>
      <c r="G788" t="n">
        <v>0</v>
      </c>
      <c r="I788">
        <f>Sparta!AH61</f>
        <v/>
      </c>
      <c r="K788">
        <f>Sparta!AI61</f>
        <v/>
      </c>
      <c r="M788" t="n">
        <v>20</v>
      </c>
      <c r="AV788" t="inlineStr">
        <is>
          <t>Default</t>
        </is>
      </c>
      <c r="AW788" t="inlineStr">
        <is>
          <t>Default</t>
        </is>
      </c>
    </row>
    <row r="789" hidden="1">
      <c r="A789" t="n">
        <v>141</v>
      </c>
      <c r="B789" t="inlineStr">
        <is>
          <t>SPARTA Dynamic Balanced OEF</t>
        </is>
      </c>
      <c r="C789" t="inlineStr">
        <is>
          <t>1</t>
        </is>
      </c>
      <c r="D789" t="inlineStr">
        <is>
          <t>false</t>
        </is>
      </c>
      <c r="E789" t="inlineStr">
        <is>
          <t>false</t>
        </is>
      </c>
      <c r="G789" t="n">
        <v>0</v>
      </c>
      <c r="I789">
        <f>Sparta!AH62</f>
        <v/>
      </c>
      <c r="K789">
        <f>Sparta!AI62</f>
        <v/>
      </c>
      <c r="M789" t="n">
        <v>20</v>
      </c>
      <c r="AV789" t="inlineStr">
        <is>
          <t>Default</t>
        </is>
      </c>
      <c r="AW789" t="inlineStr">
        <is>
          <t>Default</t>
        </is>
      </c>
    </row>
    <row r="790" hidden="1">
      <c r="A790" t="n">
        <v>141</v>
      </c>
      <c r="B790" t="inlineStr">
        <is>
          <t>SPARTA Dynamic Balanced OEF</t>
        </is>
      </c>
      <c r="C790" t="inlineStr">
        <is>
          <t>1</t>
        </is>
      </c>
      <c r="D790" t="inlineStr">
        <is>
          <t>false</t>
        </is>
      </c>
      <c r="E790" t="inlineStr">
        <is>
          <t>false</t>
        </is>
      </c>
      <c r="G790" t="n">
        <v>0</v>
      </c>
      <c r="I790">
        <f>Sparta!AH63</f>
        <v/>
      </c>
      <c r="K790">
        <f>Sparta!AI63</f>
        <v/>
      </c>
      <c r="M790" t="n">
        <v>20</v>
      </c>
      <c r="AV790" t="inlineStr">
        <is>
          <t>Default</t>
        </is>
      </c>
      <c r="AW790" t="inlineStr">
        <is>
          <t>Default</t>
        </is>
      </c>
    </row>
    <row r="791" hidden="1">
      <c r="A791" t="n">
        <v>141</v>
      </c>
      <c r="B791" t="inlineStr">
        <is>
          <t>SPARTA Dynamic Balanced OEF</t>
        </is>
      </c>
      <c r="C791" t="inlineStr">
        <is>
          <t>1</t>
        </is>
      </c>
      <c r="D791" t="inlineStr">
        <is>
          <t>false</t>
        </is>
      </c>
      <c r="E791" t="inlineStr">
        <is>
          <t>false</t>
        </is>
      </c>
      <c r="G791" t="n">
        <v>0</v>
      </c>
      <c r="I791">
        <f>Sparta!AH64</f>
        <v/>
      </c>
      <c r="K791">
        <f>Sparta!AI64</f>
        <v/>
      </c>
      <c r="M791" t="n">
        <v>20</v>
      </c>
      <c r="AV791" t="inlineStr">
        <is>
          <t>Default</t>
        </is>
      </c>
      <c r="AW791" t="inlineStr">
        <is>
          <t>Default</t>
        </is>
      </c>
    </row>
    <row r="792" hidden="1">
      <c r="A792" t="n">
        <v>141</v>
      </c>
      <c r="B792" t="inlineStr">
        <is>
          <t>SPARTA Dynamic Balanced OEF</t>
        </is>
      </c>
      <c r="C792" t="inlineStr">
        <is>
          <t>1</t>
        </is>
      </c>
      <c r="D792" t="inlineStr">
        <is>
          <t>false</t>
        </is>
      </c>
      <c r="E792" t="inlineStr">
        <is>
          <t>false</t>
        </is>
      </c>
      <c r="G792" t="n">
        <v>0</v>
      </c>
      <c r="I792">
        <f>Sparta!AH65</f>
        <v/>
      </c>
      <c r="K792">
        <f>Sparta!AI65</f>
        <v/>
      </c>
      <c r="M792" t="n">
        <v>20</v>
      </c>
      <c r="AV792" t="inlineStr">
        <is>
          <t>Default</t>
        </is>
      </c>
      <c r="AW792" t="inlineStr">
        <is>
          <t>Default</t>
        </is>
      </c>
    </row>
    <row r="793" hidden="1">
      <c r="A793" t="n">
        <v>141</v>
      </c>
      <c r="B793" t="inlineStr">
        <is>
          <t>SPARTA Dynamic Balanced OEF</t>
        </is>
      </c>
      <c r="C793" t="inlineStr">
        <is>
          <t>1</t>
        </is>
      </c>
      <c r="D793" t="inlineStr">
        <is>
          <t>false</t>
        </is>
      </c>
      <c r="E793" t="inlineStr">
        <is>
          <t>false</t>
        </is>
      </c>
      <c r="G793" t="n">
        <v>0</v>
      </c>
      <c r="I793">
        <f>Sparta!AH66</f>
        <v/>
      </c>
      <c r="K793">
        <f>Sparta!AI66</f>
        <v/>
      </c>
      <c r="M793" t="n">
        <v>20</v>
      </c>
      <c r="AV793" t="inlineStr">
        <is>
          <t>Default</t>
        </is>
      </c>
      <c r="AW793" t="inlineStr">
        <is>
          <t>Default</t>
        </is>
      </c>
    </row>
    <row r="794" hidden="1">
      <c r="A794" t="n">
        <v>141</v>
      </c>
      <c r="B794" t="inlineStr">
        <is>
          <t>SPARTA Dynamic Balanced OEF</t>
        </is>
      </c>
      <c r="C794" t="inlineStr">
        <is>
          <t>1</t>
        </is>
      </c>
      <c r="D794" t="inlineStr">
        <is>
          <t>false</t>
        </is>
      </c>
      <c r="E794" t="inlineStr">
        <is>
          <t>false</t>
        </is>
      </c>
      <c r="G794" t="n">
        <v>0</v>
      </c>
      <c r="I794">
        <f>Sparta!AH67</f>
        <v/>
      </c>
      <c r="K794">
        <f>Sparta!AI67</f>
        <v/>
      </c>
      <c r="M794" t="n">
        <v>20</v>
      </c>
      <c r="AV794" t="inlineStr">
        <is>
          <t>Default</t>
        </is>
      </c>
      <c r="AW794" t="inlineStr">
        <is>
          <t>Default</t>
        </is>
      </c>
    </row>
    <row r="795" hidden="1">
      <c r="A795" t="n">
        <v>141</v>
      </c>
      <c r="B795" t="inlineStr">
        <is>
          <t>SPARTA Dynamic Balanced OEF</t>
        </is>
      </c>
      <c r="C795" t="inlineStr">
        <is>
          <t>1</t>
        </is>
      </c>
      <c r="D795" t="inlineStr">
        <is>
          <t>false</t>
        </is>
      </c>
      <c r="E795" t="inlineStr">
        <is>
          <t>false</t>
        </is>
      </c>
      <c r="G795" t="n">
        <v>0</v>
      </c>
      <c r="I795">
        <f>Sparta!AH68</f>
        <v/>
      </c>
      <c r="K795">
        <f>Sparta!AI68</f>
        <v/>
      </c>
      <c r="M795" t="n">
        <v>20</v>
      </c>
      <c r="AV795" t="inlineStr">
        <is>
          <t>Default</t>
        </is>
      </c>
      <c r="AW795" t="inlineStr">
        <is>
          <t>Default</t>
        </is>
      </c>
    </row>
    <row r="796" hidden="1">
      <c r="A796" t="n">
        <v>141</v>
      </c>
      <c r="B796" t="inlineStr">
        <is>
          <t>SPARTA Dynamic Balanced OEF</t>
        </is>
      </c>
      <c r="C796" t="inlineStr">
        <is>
          <t>1</t>
        </is>
      </c>
      <c r="D796" t="inlineStr">
        <is>
          <t>false</t>
        </is>
      </c>
      <c r="E796" t="inlineStr">
        <is>
          <t>false</t>
        </is>
      </c>
      <c r="G796" t="n">
        <v>0</v>
      </c>
      <c r="I796">
        <f>Sparta!AH69</f>
        <v/>
      </c>
      <c r="K796">
        <f>Sparta!AI69</f>
        <v/>
      </c>
      <c r="M796" t="n">
        <v>20</v>
      </c>
      <c r="AV796" t="inlineStr">
        <is>
          <t>Default</t>
        </is>
      </c>
      <c r="AW796" t="inlineStr">
        <is>
          <t>Default</t>
        </is>
      </c>
    </row>
    <row r="797" hidden="1">
      <c r="A797" t="n">
        <v>141</v>
      </c>
      <c r="B797" t="inlineStr">
        <is>
          <t>SPARTA Dynamic Balanced OEF</t>
        </is>
      </c>
      <c r="C797" t="inlineStr">
        <is>
          <t>1</t>
        </is>
      </c>
      <c r="D797" t="inlineStr">
        <is>
          <t>false</t>
        </is>
      </c>
      <c r="E797" t="inlineStr">
        <is>
          <t>false</t>
        </is>
      </c>
      <c r="G797" t="n">
        <v>0</v>
      </c>
      <c r="I797">
        <f>Sparta!AH70</f>
        <v/>
      </c>
      <c r="K797">
        <f>Sparta!AI70</f>
        <v/>
      </c>
      <c r="M797" t="n">
        <v>20</v>
      </c>
      <c r="AV797" t="inlineStr">
        <is>
          <t>Default</t>
        </is>
      </c>
      <c r="AW797" t="inlineStr">
        <is>
          <t>Default</t>
        </is>
      </c>
    </row>
    <row r="798" hidden="1">
      <c r="A798" t="n">
        <v>141</v>
      </c>
      <c r="B798" t="inlineStr">
        <is>
          <t>SPARTA Dynamic Balanced OEF</t>
        </is>
      </c>
      <c r="C798" t="inlineStr">
        <is>
          <t>1</t>
        </is>
      </c>
      <c r="D798" t="inlineStr">
        <is>
          <t>false</t>
        </is>
      </c>
      <c r="E798" t="inlineStr">
        <is>
          <t>false</t>
        </is>
      </c>
      <c r="G798" t="n">
        <v>0</v>
      </c>
      <c r="I798">
        <f>Sparta!AH71</f>
        <v/>
      </c>
      <c r="K798">
        <f>Sparta!AI71</f>
        <v/>
      </c>
      <c r="M798" t="n">
        <v>20</v>
      </c>
      <c r="AV798" t="inlineStr">
        <is>
          <t>Default</t>
        </is>
      </c>
      <c r="AW798" t="inlineStr">
        <is>
          <t>Default</t>
        </is>
      </c>
    </row>
    <row r="799" hidden="1">
      <c r="A799" t="n">
        <v>141</v>
      </c>
      <c r="B799" t="inlineStr">
        <is>
          <t>SPARTA Dynamic Balanced OEF</t>
        </is>
      </c>
      <c r="C799" t="inlineStr">
        <is>
          <t>1</t>
        </is>
      </c>
      <c r="D799" t="inlineStr">
        <is>
          <t>false</t>
        </is>
      </c>
      <c r="E799" t="inlineStr">
        <is>
          <t>false</t>
        </is>
      </c>
      <c r="G799" t="n">
        <v>0</v>
      </c>
      <c r="I799">
        <f>Sparta!AH72</f>
        <v/>
      </c>
      <c r="K799">
        <f>Sparta!AI72</f>
        <v/>
      </c>
      <c r="M799" t="n">
        <v>20</v>
      </c>
      <c r="AV799" t="inlineStr">
        <is>
          <t>Default</t>
        </is>
      </c>
      <c r="AW799" t="inlineStr">
        <is>
          <t>Default</t>
        </is>
      </c>
    </row>
    <row r="800" hidden="1">
      <c r="A800" t="n">
        <v>141</v>
      </c>
      <c r="B800" t="inlineStr">
        <is>
          <t>SPARTA Dynamic Balanced OEF</t>
        </is>
      </c>
      <c r="C800" t="inlineStr">
        <is>
          <t>1</t>
        </is>
      </c>
      <c r="D800" t="inlineStr">
        <is>
          <t>false</t>
        </is>
      </c>
      <c r="E800" t="inlineStr">
        <is>
          <t>false</t>
        </is>
      </c>
      <c r="G800" t="n">
        <v>0</v>
      </c>
      <c r="I800">
        <f>Sparta!AH73</f>
        <v/>
      </c>
      <c r="K800">
        <f>Sparta!AI73</f>
        <v/>
      </c>
      <c r="M800" t="n">
        <v>20</v>
      </c>
      <c r="AV800" t="inlineStr">
        <is>
          <t>Default</t>
        </is>
      </c>
      <c r="AW800" t="inlineStr">
        <is>
          <t>Default</t>
        </is>
      </c>
    </row>
    <row r="801" hidden="1">
      <c r="A801" t="n">
        <v>141</v>
      </c>
      <c r="B801" t="inlineStr">
        <is>
          <t>SPARTA Dynamic Balanced OEF</t>
        </is>
      </c>
      <c r="C801" t="inlineStr">
        <is>
          <t>1</t>
        </is>
      </c>
      <c r="D801" t="inlineStr">
        <is>
          <t>false</t>
        </is>
      </c>
      <c r="E801" t="inlineStr">
        <is>
          <t>false</t>
        </is>
      </c>
      <c r="G801" t="n">
        <v>0</v>
      </c>
      <c r="I801">
        <f>Sparta!AH74</f>
        <v/>
      </c>
      <c r="K801">
        <f>Sparta!AI74</f>
        <v/>
      </c>
      <c r="M801" t="n">
        <v>20</v>
      </c>
      <c r="AV801" t="inlineStr">
        <is>
          <t>Default</t>
        </is>
      </c>
      <c r="AW801" t="inlineStr">
        <is>
          <t>Default</t>
        </is>
      </c>
    </row>
    <row r="802" hidden="1">
      <c r="A802" t="n">
        <v>141</v>
      </c>
      <c r="B802" t="inlineStr">
        <is>
          <t>SPARTA Dynamic Balanced OEF</t>
        </is>
      </c>
      <c r="C802" t="inlineStr">
        <is>
          <t>1</t>
        </is>
      </c>
      <c r="D802" t="inlineStr">
        <is>
          <t>false</t>
        </is>
      </c>
      <c r="E802" t="inlineStr">
        <is>
          <t>false</t>
        </is>
      </c>
      <c r="G802" t="n">
        <v>0</v>
      </c>
      <c r="I802">
        <f>Sparta!AH75</f>
        <v/>
      </c>
      <c r="K802">
        <f>Sparta!AI75</f>
        <v/>
      </c>
      <c r="M802" t="n">
        <v>20</v>
      </c>
      <c r="AV802" t="inlineStr">
        <is>
          <t>Default</t>
        </is>
      </c>
      <c r="AW802" t="inlineStr">
        <is>
          <t>Default</t>
        </is>
      </c>
    </row>
    <row r="803" hidden="1">
      <c r="A803" t="n">
        <v>141</v>
      </c>
      <c r="B803" t="inlineStr">
        <is>
          <t>SPARTA Dynamic Balanced OEF</t>
        </is>
      </c>
      <c r="C803" t="inlineStr">
        <is>
          <t>1</t>
        </is>
      </c>
      <c r="D803" t="inlineStr">
        <is>
          <t>false</t>
        </is>
      </c>
      <c r="E803" t="inlineStr">
        <is>
          <t>false</t>
        </is>
      </c>
      <c r="G803" t="n">
        <v>0</v>
      </c>
      <c r="I803">
        <f>Sparta!AH76</f>
        <v/>
      </c>
      <c r="K803">
        <f>Sparta!AI76</f>
        <v/>
      </c>
      <c r="M803" t="n">
        <v>20</v>
      </c>
      <c r="AV803" t="inlineStr">
        <is>
          <t>Default</t>
        </is>
      </c>
      <c r="AW803" t="inlineStr">
        <is>
          <t>Default</t>
        </is>
      </c>
    </row>
    <row r="804" hidden="1">
      <c r="A804" t="n">
        <v>141</v>
      </c>
      <c r="B804" t="inlineStr">
        <is>
          <t>SPARTA Dynamic Balanced OEF</t>
        </is>
      </c>
      <c r="C804" t="inlineStr">
        <is>
          <t>1</t>
        </is>
      </c>
      <c r="D804" t="inlineStr">
        <is>
          <t>false</t>
        </is>
      </c>
      <c r="E804" t="inlineStr">
        <is>
          <t>false</t>
        </is>
      </c>
      <c r="G804" t="n">
        <v>0</v>
      </c>
      <c r="I804">
        <f>Sparta!AH77</f>
        <v/>
      </c>
      <c r="K804">
        <f>Sparta!AI77</f>
        <v/>
      </c>
      <c r="M804" t="n">
        <v>20</v>
      </c>
      <c r="AV804" t="inlineStr">
        <is>
          <t>Default</t>
        </is>
      </c>
      <c r="AW804" t="inlineStr">
        <is>
          <t>Default</t>
        </is>
      </c>
    </row>
    <row r="805" hidden="1">
      <c r="A805" t="n">
        <v>141</v>
      </c>
      <c r="B805" t="inlineStr">
        <is>
          <t>SPARTA Dynamic Balanced OEF</t>
        </is>
      </c>
      <c r="C805" t="inlineStr">
        <is>
          <t>1</t>
        </is>
      </c>
      <c r="D805" t="inlineStr">
        <is>
          <t>false</t>
        </is>
      </c>
      <c r="E805" t="inlineStr">
        <is>
          <t>false</t>
        </is>
      </c>
      <c r="G805" t="n">
        <v>0</v>
      </c>
      <c r="I805">
        <f>Sparta!AH78</f>
        <v/>
      </c>
      <c r="K805">
        <f>Sparta!AI78</f>
        <v/>
      </c>
      <c r="M805" t="n">
        <v>20</v>
      </c>
      <c r="AV805" t="inlineStr">
        <is>
          <t>Default</t>
        </is>
      </c>
      <c r="AW805" t="inlineStr">
        <is>
          <t>Default</t>
        </is>
      </c>
    </row>
    <row r="806" hidden="1">
      <c r="A806" t="n">
        <v>141</v>
      </c>
      <c r="B806" t="inlineStr">
        <is>
          <t>SPARTA Dynamic Balanced OEF</t>
        </is>
      </c>
      <c r="C806" t="inlineStr">
        <is>
          <t>1</t>
        </is>
      </c>
      <c r="D806" t="inlineStr">
        <is>
          <t>false</t>
        </is>
      </c>
      <c r="E806" t="inlineStr">
        <is>
          <t>false</t>
        </is>
      </c>
      <c r="G806" t="n">
        <v>0</v>
      </c>
      <c r="I806">
        <f>Sparta!AH79</f>
        <v/>
      </c>
      <c r="K806">
        <f>Sparta!AI79</f>
        <v/>
      </c>
      <c r="M806" t="n">
        <v>20</v>
      </c>
      <c r="AV806" t="inlineStr">
        <is>
          <t>Default</t>
        </is>
      </c>
      <c r="AW806" t="inlineStr">
        <is>
          <t>Default</t>
        </is>
      </c>
    </row>
    <row r="807" hidden="1">
      <c r="A807" t="n">
        <v>141</v>
      </c>
      <c r="B807" t="inlineStr">
        <is>
          <t>SPARTA Dynamic Balanced OEF</t>
        </is>
      </c>
      <c r="C807" t="inlineStr">
        <is>
          <t>1</t>
        </is>
      </c>
      <c r="D807" t="inlineStr">
        <is>
          <t>false</t>
        </is>
      </c>
      <c r="E807" t="inlineStr">
        <is>
          <t>false</t>
        </is>
      </c>
      <c r="G807" t="n">
        <v>0</v>
      </c>
      <c r="I807">
        <f>Sparta!AH80</f>
        <v/>
      </c>
      <c r="K807">
        <f>Sparta!AI80</f>
        <v/>
      </c>
      <c r="M807" t="n">
        <v>20</v>
      </c>
      <c r="AV807" t="inlineStr">
        <is>
          <t>Default</t>
        </is>
      </c>
      <c r="AW807" t="inlineStr">
        <is>
          <t>Default</t>
        </is>
      </c>
    </row>
    <row r="808" hidden="1">
      <c r="A808" t="n">
        <v>141</v>
      </c>
      <c r="B808" t="inlineStr">
        <is>
          <t>SPARTA Dynamic Balanced OEF</t>
        </is>
      </c>
      <c r="C808" t="inlineStr">
        <is>
          <t>1</t>
        </is>
      </c>
      <c r="D808" t="inlineStr">
        <is>
          <t>false</t>
        </is>
      </c>
      <c r="E808" t="inlineStr">
        <is>
          <t>false</t>
        </is>
      </c>
      <c r="G808" t="n">
        <v>0</v>
      </c>
      <c r="I808">
        <f>Sparta!AH81</f>
        <v/>
      </c>
      <c r="K808">
        <f>Sparta!AI81</f>
        <v/>
      </c>
      <c r="M808" t="n">
        <v>20</v>
      </c>
      <c r="AV808" t="inlineStr">
        <is>
          <t>Default</t>
        </is>
      </c>
      <c r="AW808" t="inlineStr">
        <is>
          <t>Default</t>
        </is>
      </c>
    </row>
    <row r="809" hidden="1">
      <c r="A809" t="n">
        <v>141</v>
      </c>
      <c r="B809" t="inlineStr">
        <is>
          <t>SPARTA Dynamic Balanced OEF</t>
        </is>
      </c>
      <c r="C809" t="inlineStr">
        <is>
          <t>1</t>
        </is>
      </c>
      <c r="D809" t="inlineStr">
        <is>
          <t>false</t>
        </is>
      </c>
      <c r="E809" t="inlineStr">
        <is>
          <t>false</t>
        </is>
      </c>
      <c r="G809" t="n">
        <v>0</v>
      </c>
      <c r="I809">
        <f>Sparta!AH82</f>
        <v/>
      </c>
      <c r="K809">
        <f>Sparta!AI82</f>
        <v/>
      </c>
      <c r="M809" t="n">
        <v>20</v>
      </c>
      <c r="AV809" t="inlineStr">
        <is>
          <t>Default</t>
        </is>
      </c>
      <c r="AW809" t="inlineStr">
        <is>
          <t>Default</t>
        </is>
      </c>
    </row>
    <row r="810" hidden="1">
      <c r="A810" t="n">
        <v>141</v>
      </c>
      <c r="B810" t="inlineStr">
        <is>
          <t>SPARTA Dynamic Balanced OEF</t>
        </is>
      </c>
      <c r="C810" t="inlineStr">
        <is>
          <t>1</t>
        </is>
      </c>
      <c r="D810" t="inlineStr">
        <is>
          <t>false</t>
        </is>
      </c>
      <c r="E810" t="inlineStr">
        <is>
          <t>false</t>
        </is>
      </c>
      <c r="G810" t="n">
        <v>0</v>
      </c>
      <c r="I810">
        <f>Sparta!AH83</f>
        <v/>
      </c>
      <c r="K810">
        <f>Sparta!AI83</f>
        <v/>
      </c>
      <c r="M810" t="n">
        <v>20</v>
      </c>
      <c r="AV810" t="inlineStr">
        <is>
          <t>Default</t>
        </is>
      </c>
      <c r="AW810" t="inlineStr">
        <is>
          <t>Default</t>
        </is>
      </c>
    </row>
    <row r="811" hidden="1">
      <c r="A811" t="n">
        <v>141</v>
      </c>
      <c r="B811" t="inlineStr">
        <is>
          <t>SPARTA Dynamic Balanced OEF</t>
        </is>
      </c>
      <c r="C811" t="inlineStr">
        <is>
          <t>1</t>
        </is>
      </c>
      <c r="D811" t="inlineStr">
        <is>
          <t>false</t>
        </is>
      </c>
      <c r="E811" t="inlineStr">
        <is>
          <t>false</t>
        </is>
      </c>
      <c r="G811" t="n">
        <v>0</v>
      </c>
      <c r="I811">
        <f>Sparta!AH84</f>
        <v/>
      </c>
      <c r="K811">
        <f>Sparta!AI84</f>
        <v/>
      </c>
      <c r="M811" t="n">
        <v>20</v>
      </c>
      <c r="AV811" t="inlineStr">
        <is>
          <t>Default</t>
        </is>
      </c>
      <c r="AW811" t="inlineStr">
        <is>
          <t>Default</t>
        </is>
      </c>
    </row>
    <row r="812" hidden="1">
      <c r="A812" t="n">
        <v>141</v>
      </c>
      <c r="B812" t="inlineStr">
        <is>
          <t>SPARTA Dynamic Balanced OEF</t>
        </is>
      </c>
      <c r="C812" t="inlineStr">
        <is>
          <t>1</t>
        </is>
      </c>
      <c r="D812" t="inlineStr">
        <is>
          <t>false</t>
        </is>
      </c>
      <c r="E812" t="inlineStr">
        <is>
          <t>false</t>
        </is>
      </c>
      <c r="G812" t="n">
        <v>0</v>
      </c>
      <c r="I812">
        <f>Sparta!AH85</f>
        <v/>
      </c>
      <c r="K812">
        <f>Sparta!AI85</f>
        <v/>
      </c>
      <c r="M812" t="n">
        <v>20</v>
      </c>
      <c r="AV812" t="inlineStr">
        <is>
          <t>Default</t>
        </is>
      </c>
      <c r="AW812" t="inlineStr">
        <is>
          <t>Default</t>
        </is>
      </c>
    </row>
    <row r="813" hidden="1">
      <c r="A813" t="n">
        <v>141</v>
      </c>
      <c r="B813" t="inlineStr">
        <is>
          <t>SPARTA Dynamic Balanced OEF</t>
        </is>
      </c>
      <c r="C813" t="inlineStr">
        <is>
          <t>1</t>
        </is>
      </c>
      <c r="D813" t="inlineStr">
        <is>
          <t>false</t>
        </is>
      </c>
      <c r="E813" t="inlineStr">
        <is>
          <t>false</t>
        </is>
      </c>
      <c r="G813" t="n">
        <v>0</v>
      </c>
      <c r="I813">
        <f>Sparta!AH86</f>
        <v/>
      </c>
      <c r="K813">
        <f>Sparta!AI86</f>
        <v/>
      </c>
      <c r="M813" t="n">
        <v>20</v>
      </c>
      <c r="AV813" t="inlineStr">
        <is>
          <t>Default</t>
        </is>
      </c>
      <c r="AW813" t="inlineStr">
        <is>
          <t>Default</t>
        </is>
      </c>
    </row>
    <row r="814" hidden="1">
      <c r="A814" t="n">
        <v>141</v>
      </c>
      <c r="B814" t="inlineStr">
        <is>
          <t>SPARTA Dynamic Balanced OEF</t>
        </is>
      </c>
      <c r="C814" t="inlineStr">
        <is>
          <t>1</t>
        </is>
      </c>
      <c r="D814" t="inlineStr">
        <is>
          <t>false</t>
        </is>
      </c>
      <c r="E814" t="inlineStr">
        <is>
          <t>false</t>
        </is>
      </c>
      <c r="G814" t="n">
        <v>0</v>
      </c>
      <c r="I814">
        <f>Sparta!AH87</f>
        <v/>
      </c>
      <c r="K814">
        <f>Sparta!AI87</f>
        <v/>
      </c>
      <c r="M814" t="n">
        <v>20</v>
      </c>
      <c r="AV814" t="inlineStr">
        <is>
          <t>Default</t>
        </is>
      </c>
      <c r="AW814" t="inlineStr">
        <is>
          <t>Default</t>
        </is>
      </c>
    </row>
    <row r="815" hidden="1">
      <c r="A815" t="n">
        <v>141</v>
      </c>
      <c r="B815" t="inlineStr">
        <is>
          <t>SPARTA Dynamic Balanced OEF</t>
        </is>
      </c>
      <c r="C815" t="inlineStr">
        <is>
          <t>1</t>
        </is>
      </c>
      <c r="D815" t="inlineStr">
        <is>
          <t>false</t>
        </is>
      </c>
      <c r="E815" t="inlineStr">
        <is>
          <t>false</t>
        </is>
      </c>
      <c r="G815" t="n">
        <v>0</v>
      </c>
      <c r="I815">
        <f>Sparta!AH88</f>
        <v/>
      </c>
      <c r="K815">
        <f>Sparta!AI88</f>
        <v/>
      </c>
      <c r="M815" t="n">
        <v>20</v>
      </c>
      <c r="AV815" t="inlineStr">
        <is>
          <t>Default</t>
        </is>
      </c>
      <c r="AW815" t="inlineStr">
        <is>
          <t>Default</t>
        </is>
      </c>
    </row>
    <row r="816" hidden="1">
      <c r="A816" t="n">
        <v>141</v>
      </c>
      <c r="B816" t="inlineStr">
        <is>
          <t>SPARTA Dynamic Balanced OEF</t>
        </is>
      </c>
      <c r="C816" t="inlineStr">
        <is>
          <t>1</t>
        </is>
      </c>
      <c r="D816" t="inlineStr">
        <is>
          <t>false</t>
        </is>
      </c>
      <c r="E816" t="inlineStr">
        <is>
          <t>false</t>
        </is>
      </c>
      <c r="G816" t="n">
        <v>0</v>
      </c>
      <c r="I816">
        <f>Sparta!AH89</f>
        <v/>
      </c>
      <c r="K816">
        <f>Sparta!AI89</f>
        <v/>
      </c>
      <c r="M816" t="n">
        <v>20</v>
      </c>
      <c r="AV816" t="inlineStr">
        <is>
          <t>Default</t>
        </is>
      </c>
      <c r="AW816" t="inlineStr">
        <is>
          <t>Default</t>
        </is>
      </c>
    </row>
    <row r="817" hidden="1">
      <c r="A817" t="n">
        <v>141</v>
      </c>
      <c r="B817" t="inlineStr">
        <is>
          <t>SPARTA Dynamic Balanced OEF</t>
        </is>
      </c>
      <c r="C817" t="inlineStr">
        <is>
          <t>1</t>
        </is>
      </c>
      <c r="D817" t="inlineStr">
        <is>
          <t>false</t>
        </is>
      </c>
      <c r="E817" t="inlineStr">
        <is>
          <t>false</t>
        </is>
      </c>
      <c r="G817" t="n">
        <v>0</v>
      </c>
      <c r="I817">
        <f>Sparta!AH90</f>
        <v/>
      </c>
      <c r="K817">
        <f>Sparta!AI90</f>
        <v/>
      </c>
      <c r="M817" t="n">
        <v>20</v>
      </c>
      <c r="AV817" t="inlineStr">
        <is>
          <t>Default</t>
        </is>
      </c>
      <c r="AW817" t="inlineStr">
        <is>
          <t>Default</t>
        </is>
      </c>
    </row>
    <row r="818" hidden="1">
      <c r="A818" t="n">
        <v>141</v>
      </c>
      <c r="B818" t="inlineStr">
        <is>
          <t>SPARTA Dynamic Balanced OEF</t>
        </is>
      </c>
      <c r="C818" t="inlineStr">
        <is>
          <t>1</t>
        </is>
      </c>
      <c r="D818" t="inlineStr">
        <is>
          <t>false</t>
        </is>
      </c>
      <c r="E818" t="inlineStr">
        <is>
          <t>false</t>
        </is>
      </c>
      <c r="G818" t="n">
        <v>0</v>
      </c>
      <c r="I818">
        <f>Sparta!AH91</f>
        <v/>
      </c>
      <c r="K818">
        <f>Sparta!AI91</f>
        <v/>
      </c>
      <c r="M818" t="n">
        <v>20</v>
      </c>
      <c r="AV818" t="inlineStr">
        <is>
          <t>Default</t>
        </is>
      </c>
      <c r="AW818" t="inlineStr">
        <is>
          <t>Default</t>
        </is>
      </c>
    </row>
    <row r="819" hidden="1">
      <c r="A819" t="n">
        <v>141</v>
      </c>
      <c r="B819" t="inlineStr">
        <is>
          <t>SPARTA Dynamic Balanced OEF</t>
        </is>
      </c>
      <c r="C819" t="inlineStr">
        <is>
          <t>1</t>
        </is>
      </c>
      <c r="D819" t="inlineStr">
        <is>
          <t>false</t>
        </is>
      </c>
      <c r="E819" t="inlineStr">
        <is>
          <t>false</t>
        </is>
      </c>
      <c r="G819" t="n">
        <v>0</v>
      </c>
      <c r="I819">
        <f>Sparta!AH92</f>
        <v/>
      </c>
      <c r="K819">
        <f>Sparta!AI92</f>
        <v/>
      </c>
      <c r="M819" t="n">
        <v>20</v>
      </c>
      <c r="AV819" t="inlineStr">
        <is>
          <t>Default</t>
        </is>
      </c>
      <c r="AW819" t="inlineStr">
        <is>
          <t>Default</t>
        </is>
      </c>
    </row>
    <row r="820" hidden="1">
      <c r="A820" t="n">
        <v>141</v>
      </c>
      <c r="B820" t="inlineStr">
        <is>
          <t>SPARTA Dynamic Balanced OEF</t>
        </is>
      </c>
      <c r="C820" t="inlineStr">
        <is>
          <t>1</t>
        </is>
      </c>
      <c r="D820" t="inlineStr">
        <is>
          <t>false</t>
        </is>
      </c>
      <c r="E820" t="inlineStr">
        <is>
          <t>false</t>
        </is>
      </c>
      <c r="G820" t="n">
        <v>0</v>
      </c>
      <c r="I820">
        <f>Sparta!AH93</f>
        <v/>
      </c>
      <c r="K820">
        <f>Sparta!AI93</f>
        <v/>
      </c>
      <c r="M820" t="n">
        <v>20</v>
      </c>
      <c r="AV820" t="inlineStr">
        <is>
          <t>Default</t>
        </is>
      </c>
      <c r="AW820" t="inlineStr">
        <is>
          <t>Default</t>
        </is>
      </c>
    </row>
    <row r="821" hidden="1">
      <c r="A821" t="n">
        <v>141</v>
      </c>
      <c r="B821" t="inlineStr">
        <is>
          <t>SPARTA Dynamic Balanced OEF</t>
        </is>
      </c>
      <c r="C821" t="inlineStr">
        <is>
          <t>1</t>
        </is>
      </c>
      <c r="D821" t="inlineStr">
        <is>
          <t>false</t>
        </is>
      </c>
      <c r="E821" t="inlineStr">
        <is>
          <t>false</t>
        </is>
      </c>
      <c r="G821" t="n">
        <v>0</v>
      </c>
      <c r="I821">
        <f>Sparta!AH94</f>
        <v/>
      </c>
      <c r="K821">
        <f>Sparta!AI94</f>
        <v/>
      </c>
      <c r="M821" t="n">
        <v>20</v>
      </c>
      <c r="AV821" t="inlineStr">
        <is>
          <t>Default</t>
        </is>
      </c>
      <c r="AW821" t="inlineStr">
        <is>
          <t>Default</t>
        </is>
      </c>
    </row>
    <row r="822" hidden="1">
      <c r="A822" t="n">
        <v>141</v>
      </c>
      <c r="B822" t="inlineStr">
        <is>
          <t>SPARTA Dynamic Balanced OEF</t>
        </is>
      </c>
      <c r="C822" t="inlineStr">
        <is>
          <t>1</t>
        </is>
      </c>
      <c r="D822" t="inlineStr">
        <is>
          <t>false</t>
        </is>
      </c>
      <c r="E822" t="inlineStr">
        <is>
          <t>false</t>
        </is>
      </c>
      <c r="G822" t="n">
        <v>0</v>
      </c>
      <c r="I822">
        <f>Sparta!AH95</f>
        <v/>
      </c>
      <c r="K822">
        <f>Sparta!AI95</f>
        <v/>
      </c>
      <c r="M822" t="n">
        <v>20</v>
      </c>
      <c r="AV822" t="inlineStr">
        <is>
          <t>Default</t>
        </is>
      </c>
      <c r="AW822" t="inlineStr">
        <is>
          <t>Default</t>
        </is>
      </c>
    </row>
    <row r="823" hidden="1">
      <c r="A823" t="n">
        <v>141</v>
      </c>
      <c r="B823" t="inlineStr">
        <is>
          <t>SPARTA Dynamic Balanced OEF</t>
        </is>
      </c>
      <c r="C823" t="inlineStr">
        <is>
          <t>1</t>
        </is>
      </c>
      <c r="D823" t="inlineStr">
        <is>
          <t>false</t>
        </is>
      </c>
      <c r="E823" t="inlineStr">
        <is>
          <t>false</t>
        </is>
      </c>
      <c r="G823" t="n">
        <v>0</v>
      </c>
      <c r="I823">
        <f>Sparta!AH96</f>
        <v/>
      </c>
      <c r="K823">
        <f>Sparta!AI96</f>
        <v/>
      </c>
      <c r="M823" t="n">
        <v>20</v>
      </c>
      <c r="AV823" t="inlineStr">
        <is>
          <t>Default</t>
        </is>
      </c>
      <c r="AW823" t="inlineStr">
        <is>
          <t>Default</t>
        </is>
      </c>
    </row>
    <row r="824" hidden="1">
      <c r="A824" t="n">
        <v>141</v>
      </c>
      <c r="B824" t="inlineStr">
        <is>
          <t>SPARTA Dynamic Balanced OEF</t>
        </is>
      </c>
      <c r="C824" t="inlineStr">
        <is>
          <t>1</t>
        </is>
      </c>
      <c r="D824" t="inlineStr">
        <is>
          <t>false</t>
        </is>
      </c>
      <c r="E824" t="inlineStr">
        <is>
          <t>false</t>
        </is>
      </c>
      <c r="G824" t="n">
        <v>0</v>
      </c>
      <c r="I824">
        <f>Sparta!AH97</f>
        <v/>
      </c>
      <c r="K824">
        <f>Sparta!AI97</f>
        <v/>
      </c>
      <c r="M824" t="n">
        <v>20</v>
      </c>
      <c r="AV824" t="inlineStr">
        <is>
          <t>Default</t>
        </is>
      </c>
      <c r="AW824" t="inlineStr">
        <is>
          <t>Default</t>
        </is>
      </c>
    </row>
    <row r="825" hidden="1">
      <c r="A825" t="n">
        <v>141</v>
      </c>
      <c r="B825" t="inlineStr">
        <is>
          <t>SPARTA Dynamic Balanced OEF</t>
        </is>
      </c>
      <c r="C825" t="inlineStr">
        <is>
          <t>1</t>
        </is>
      </c>
      <c r="D825" t="inlineStr">
        <is>
          <t>false</t>
        </is>
      </c>
      <c r="E825" t="inlineStr">
        <is>
          <t>false</t>
        </is>
      </c>
      <c r="G825" t="n">
        <v>0</v>
      </c>
      <c r="I825">
        <f>Sparta!AH98</f>
        <v/>
      </c>
      <c r="K825">
        <f>Sparta!AI98</f>
        <v/>
      </c>
      <c r="M825" t="n">
        <v>20</v>
      </c>
      <c r="AV825" t="inlineStr">
        <is>
          <t>Default</t>
        </is>
      </c>
      <c r="AW825" t="inlineStr">
        <is>
          <t>Default</t>
        </is>
      </c>
    </row>
    <row r="826" hidden="1">
      <c r="A826" t="n">
        <v>141</v>
      </c>
      <c r="B826" t="inlineStr">
        <is>
          <t>SPARTA Dynamic Balanced OEF</t>
        </is>
      </c>
      <c r="C826" t="inlineStr">
        <is>
          <t>1</t>
        </is>
      </c>
      <c r="D826" t="inlineStr">
        <is>
          <t>false</t>
        </is>
      </c>
      <c r="E826" t="inlineStr">
        <is>
          <t>false</t>
        </is>
      </c>
      <c r="G826" t="n">
        <v>0</v>
      </c>
      <c r="I826">
        <f>Sparta!AH99</f>
        <v/>
      </c>
      <c r="K826">
        <f>Sparta!AI99</f>
        <v/>
      </c>
      <c r="M826" t="n">
        <v>20</v>
      </c>
      <c r="AV826" t="inlineStr">
        <is>
          <t>Default</t>
        </is>
      </c>
      <c r="AW826" t="inlineStr">
        <is>
          <t>Default</t>
        </is>
      </c>
    </row>
    <row r="827" hidden="1">
      <c r="A827" t="n">
        <v>141</v>
      </c>
      <c r="B827" t="inlineStr">
        <is>
          <t>SPARTA Dynamic Balanced OEF</t>
        </is>
      </c>
      <c r="C827" t="inlineStr">
        <is>
          <t>1</t>
        </is>
      </c>
      <c r="D827" t="inlineStr">
        <is>
          <t>false</t>
        </is>
      </c>
      <c r="E827" t="inlineStr">
        <is>
          <t>false</t>
        </is>
      </c>
      <c r="G827" t="n">
        <v>0</v>
      </c>
      <c r="I827">
        <f>Sparta!AH100</f>
        <v/>
      </c>
      <c r="K827">
        <f>Sparta!AI100</f>
        <v/>
      </c>
      <c r="M827" t="n">
        <v>20</v>
      </c>
      <c r="AV827" t="inlineStr">
        <is>
          <t>Default</t>
        </is>
      </c>
      <c r="AW827" t="inlineStr">
        <is>
          <t>Default</t>
        </is>
      </c>
    </row>
    <row r="828" hidden="1">
      <c r="A828" t="n">
        <v>141</v>
      </c>
      <c r="B828" t="inlineStr">
        <is>
          <t>SPARTA Dynamic Balanced OEF</t>
        </is>
      </c>
      <c r="C828" t="inlineStr">
        <is>
          <t>1</t>
        </is>
      </c>
      <c r="D828" t="inlineStr">
        <is>
          <t>false</t>
        </is>
      </c>
      <c r="E828" t="inlineStr">
        <is>
          <t>false</t>
        </is>
      </c>
      <c r="G828" t="n">
        <v>0</v>
      </c>
      <c r="I828">
        <f>Sparta!AH101</f>
        <v/>
      </c>
      <c r="K828">
        <f>Sparta!AI101</f>
        <v/>
      </c>
      <c r="M828" t="n">
        <v>20</v>
      </c>
      <c r="AV828" t="inlineStr">
        <is>
          <t>Default</t>
        </is>
      </c>
      <c r="AW828" t="inlineStr">
        <is>
          <t>Default</t>
        </is>
      </c>
    </row>
    <row r="829" hidden="1">
      <c r="A829" t="n">
        <v>141</v>
      </c>
      <c r="B829" t="inlineStr">
        <is>
          <t>SPARTA Dynamic Balanced OEF</t>
        </is>
      </c>
      <c r="C829" t="inlineStr">
        <is>
          <t>1</t>
        </is>
      </c>
      <c r="D829" t="inlineStr">
        <is>
          <t>false</t>
        </is>
      </c>
      <c r="E829" t="inlineStr">
        <is>
          <t>false</t>
        </is>
      </c>
      <c r="G829" t="n">
        <v>0</v>
      </c>
      <c r="I829">
        <f>Sparta!AH102</f>
        <v/>
      </c>
      <c r="K829">
        <f>Sparta!AI102</f>
        <v/>
      </c>
      <c r="M829" t="n">
        <v>20</v>
      </c>
      <c r="AV829" t="inlineStr">
        <is>
          <t>Default</t>
        </is>
      </c>
      <c r="AW829" t="inlineStr">
        <is>
          <t>Default</t>
        </is>
      </c>
    </row>
    <row r="830" hidden="1">
      <c r="A830" t="n">
        <v>141</v>
      </c>
      <c r="B830" t="inlineStr">
        <is>
          <t>SPARTA Dynamic Balanced OEF</t>
        </is>
      </c>
      <c r="C830" t="inlineStr">
        <is>
          <t>1</t>
        </is>
      </c>
      <c r="D830" t="inlineStr">
        <is>
          <t>false</t>
        </is>
      </c>
      <c r="E830" t="inlineStr">
        <is>
          <t>false</t>
        </is>
      </c>
      <c r="G830" t="n">
        <v>0</v>
      </c>
      <c r="I830">
        <f>Sparta!AH103</f>
        <v/>
      </c>
      <c r="K830">
        <f>Sparta!AI103</f>
        <v/>
      </c>
      <c r="M830" t="n">
        <v>20</v>
      </c>
      <c r="AV830" t="inlineStr">
        <is>
          <t>Default</t>
        </is>
      </c>
      <c r="AW830" t="inlineStr">
        <is>
          <t>Default</t>
        </is>
      </c>
    </row>
    <row r="831" hidden="1">
      <c r="A831" t="n">
        <v>141</v>
      </c>
      <c r="B831" t="inlineStr">
        <is>
          <t>SPARTA Dynamic Balanced OEF</t>
        </is>
      </c>
      <c r="C831" t="inlineStr">
        <is>
          <t>1</t>
        </is>
      </c>
      <c r="D831" t="inlineStr">
        <is>
          <t>false</t>
        </is>
      </c>
      <c r="E831" t="inlineStr">
        <is>
          <t>false</t>
        </is>
      </c>
      <c r="G831" t="n">
        <v>0</v>
      </c>
      <c r="I831">
        <f>Sparta!AH104</f>
        <v/>
      </c>
      <c r="K831">
        <f>Sparta!AI104</f>
        <v/>
      </c>
      <c r="M831" t="n">
        <v>20</v>
      </c>
      <c r="AV831" t="inlineStr">
        <is>
          <t>Default</t>
        </is>
      </c>
      <c r="AW831" t="inlineStr">
        <is>
          <t>Default</t>
        </is>
      </c>
    </row>
    <row r="832" hidden="1">
      <c r="A832" t="n">
        <v>141</v>
      </c>
      <c r="B832" t="inlineStr">
        <is>
          <t>SPARTA Dynamic Balanced OEF</t>
        </is>
      </c>
      <c r="C832" t="inlineStr">
        <is>
          <t>1</t>
        </is>
      </c>
      <c r="D832" t="inlineStr">
        <is>
          <t>false</t>
        </is>
      </c>
      <c r="E832" t="inlineStr">
        <is>
          <t>false</t>
        </is>
      </c>
      <c r="G832" t="n">
        <v>0</v>
      </c>
      <c r="I832">
        <f>Sparta!AH105</f>
        <v/>
      </c>
      <c r="K832">
        <f>Sparta!AI105</f>
        <v/>
      </c>
      <c r="M832" t="n">
        <v>20</v>
      </c>
      <c r="AV832" t="inlineStr">
        <is>
          <t>Default</t>
        </is>
      </c>
      <c r="AW832" t="inlineStr">
        <is>
          <t>Default</t>
        </is>
      </c>
    </row>
    <row r="833" hidden="1">
      <c r="A833" t="n">
        <v>141</v>
      </c>
      <c r="B833" t="inlineStr">
        <is>
          <t>SPARTA Dynamic Balanced OEF</t>
        </is>
      </c>
      <c r="C833" t="inlineStr">
        <is>
          <t>1</t>
        </is>
      </c>
      <c r="D833" t="inlineStr">
        <is>
          <t>false</t>
        </is>
      </c>
      <c r="E833" t="inlineStr">
        <is>
          <t>false</t>
        </is>
      </c>
      <c r="G833" t="n">
        <v>0</v>
      </c>
      <c r="I833">
        <f>Sparta!AH106</f>
        <v/>
      </c>
      <c r="K833">
        <f>Sparta!AI106</f>
        <v/>
      </c>
      <c r="M833" t="n">
        <v>20</v>
      </c>
      <c r="AV833" t="inlineStr">
        <is>
          <t>Default</t>
        </is>
      </c>
      <c r="AW833" t="inlineStr">
        <is>
          <t>Default</t>
        </is>
      </c>
    </row>
    <row r="834" hidden="1">
      <c r="A834" t="n">
        <v>141</v>
      </c>
      <c r="B834" t="inlineStr">
        <is>
          <t>SPARTA Dynamic Balanced OEF</t>
        </is>
      </c>
      <c r="C834" t="inlineStr">
        <is>
          <t>1</t>
        </is>
      </c>
      <c r="D834" t="inlineStr">
        <is>
          <t>false</t>
        </is>
      </c>
      <c r="E834" t="inlineStr">
        <is>
          <t>false</t>
        </is>
      </c>
      <c r="G834" t="n">
        <v>0</v>
      </c>
      <c r="I834">
        <f>Sparta!AH107</f>
        <v/>
      </c>
      <c r="K834">
        <f>Sparta!AI107</f>
        <v/>
      </c>
      <c r="M834" t="n">
        <v>20</v>
      </c>
      <c r="AV834" t="inlineStr">
        <is>
          <t>Default</t>
        </is>
      </c>
      <c r="AW834" t="inlineStr">
        <is>
          <t>Default</t>
        </is>
      </c>
    </row>
    <row r="835" hidden="1">
      <c r="A835" t="n">
        <v>141</v>
      </c>
      <c r="B835" t="inlineStr">
        <is>
          <t>SPARTA Dynamic Balanced OEF</t>
        </is>
      </c>
      <c r="C835" t="inlineStr">
        <is>
          <t>1</t>
        </is>
      </c>
      <c r="D835" t="inlineStr">
        <is>
          <t>false</t>
        </is>
      </c>
      <c r="E835" t="inlineStr">
        <is>
          <t>false</t>
        </is>
      </c>
      <c r="G835" t="n">
        <v>0</v>
      </c>
      <c r="I835">
        <f>Sparta!AH108</f>
        <v/>
      </c>
      <c r="K835">
        <f>Sparta!AI108</f>
        <v/>
      </c>
      <c r="M835" t="n">
        <v>20</v>
      </c>
      <c r="AV835" t="inlineStr">
        <is>
          <t>Default</t>
        </is>
      </c>
      <c r="AW835" t="inlineStr">
        <is>
          <t>Default</t>
        </is>
      </c>
    </row>
    <row r="836" hidden="1">
      <c r="A836" t="n">
        <v>141</v>
      </c>
      <c r="B836" t="inlineStr">
        <is>
          <t>SPARTA Dynamic Balanced OEF</t>
        </is>
      </c>
      <c r="C836" t="inlineStr">
        <is>
          <t>1</t>
        </is>
      </c>
      <c r="D836" t="inlineStr">
        <is>
          <t>false</t>
        </is>
      </c>
      <c r="E836" t="inlineStr">
        <is>
          <t>false</t>
        </is>
      </c>
      <c r="G836" t="n">
        <v>0</v>
      </c>
      <c r="I836">
        <f>Sparta!AH109</f>
        <v/>
      </c>
      <c r="K836">
        <f>Sparta!AI109</f>
        <v/>
      </c>
      <c r="M836" t="n">
        <v>20</v>
      </c>
      <c r="AV836" t="inlineStr">
        <is>
          <t>Default</t>
        </is>
      </c>
      <c r="AW836" t="inlineStr">
        <is>
          <t>Default</t>
        </is>
      </c>
    </row>
    <row r="837" hidden="1">
      <c r="A837" t="n">
        <v>141</v>
      </c>
      <c r="B837" t="inlineStr">
        <is>
          <t>SPARTA Dynamic Balanced OEF</t>
        </is>
      </c>
      <c r="C837" t="inlineStr">
        <is>
          <t>1</t>
        </is>
      </c>
      <c r="D837" t="inlineStr">
        <is>
          <t>false</t>
        </is>
      </c>
      <c r="E837" t="inlineStr">
        <is>
          <t>false</t>
        </is>
      </c>
      <c r="G837" t="n">
        <v>0</v>
      </c>
      <c r="I837">
        <f>Sparta!AH110</f>
        <v/>
      </c>
      <c r="K837">
        <f>Sparta!AI110</f>
        <v/>
      </c>
      <c r="M837" t="n">
        <v>20</v>
      </c>
      <c r="AV837" t="inlineStr">
        <is>
          <t>Default</t>
        </is>
      </c>
      <c r="AW837" t="inlineStr">
        <is>
          <t>Default</t>
        </is>
      </c>
    </row>
    <row r="838" hidden="1">
      <c r="A838" t="n">
        <v>141</v>
      </c>
      <c r="B838" t="inlineStr">
        <is>
          <t>SPARTA Dynamic Balanced OEF</t>
        </is>
      </c>
      <c r="C838" t="inlineStr">
        <is>
          <t>1</t>
        </is>
      </c>
      <c r="D838" t="inlineStr">
        <is>
          <t>false</t>
        </is>
      </c>
      <c r="E838" t="inlineStr">
        <is>
          <t>false</t>
        </is>
      </c>
      <c r="G838" t="n">
        <v>0</v>
      </c>
      <c r="I838">
        <f>Sparta!AH111</f>
        <v/>
      </c>
      <c r="K838">
        <f>Sparta!AI111</f>
        <v/>
      </c>
      <c r="M838" t="n">
        <v>20</v>
      </c>
      <c r="AV838" t="inlineStr">
        <is>
          <t>Default</t>
        </is>
      </c>
      <c r="AW838" t="inlineStr">
        <is>
          <t>Default</t>
        </is>
      </c>
    </row>
    <row r="839" hidden="1">
      <c r="A839" t="n">
        <v>141</v>
      </c>
      <c r="B839" t="inlineStr">
        <is>
          <t>SPARTA Dynamic Balanced OEF</t>
        </is>
      </c>
      <c r="C839" t="inlineStr">
        <is>
          <t>1</t>
        </is>
      </c>
      <c r="D839" t="inlineStr">
        <is>
          <t>false</t>
        </is>
      </c>
      <c r="E839" t="inlineStr">
        <is>
          <t>false</t>
        </is>
      </c>
      <c r="G839" t="n">
        <v>0</v>
      </c>
      <c r="I839">
        <f>Sparta!AH112</f>
        <v/>
      </c>
      <c r="K839">
        <f>Sparta!AI112</f>
        <v/>
      </c>
      <c r="M839" t="n">
        <v>20</v>
      </c>
      <c r="AV839" t="inlineStr">
        <is>
          <t>Default</t>
        </is>
      </c>
      <c r="AW839" t="inlineStr">
        <is>
          <t>Default</t>
        </is>
      </c>
    </row>
    <row r="840" hidden="1">
      <c r="A840" t="n">
        <v>141</v>
      </c>
      <c r="B840" t="inlineStr">
        <is>
          <t>SPARTA Dynamic Balanced OEF</t>
        </is>
      </c>
      <c r="C840" t="inlineStr">
        <is>
          <t>1</t>
        </is>
      </c>
      <c r="D840" t="inlineStr">
        <is>
          <t>false</t>
        </is>
      </c>
      <c r="E840" t="inlineStr">
        <is>
          <t>false</t>
        </is>
      </c>
      <c r="G840" t="n">
        <v>0</v>
      </c>
      <c r="I840">
        <f>Sparta!AH113</f>
        <v/>
      </c>
      <c r="K840">
        <f>Sparta!AI113</f>
        <v/>
      </c>
      <c r="M840" t="n">
        <v>20</v>
      </c>
      <c r="AV840" t="inlineStr">
        <is>
          <t>Default</t>
        </is>
      </c>
      <c r="AW840" t="inlineStr">
        <is>
          <t>Default</t>
        </is>
      </c>
    </row>
    <row r="841" hidden="1">
      <c r="A841" t="n">
        <v>141</v>
      </c>
      <c r="B841" t="inlineStr">
        <is>
          <t>SPARTA Dynamic Balanced OEF</t>
        </is>
      </c>
      <c r="C841" t="inlineStr">
        <is>
          <t>1</t>
        </is>
      </c>
      <c r="D841" t="inlineStr">
        <is>
          <t>false</t>
        </is>
      </c>
      <c r="E841" t="inlineStr">
        <is>
          <t>false</t>
        </is>
      </c>
      <c r="G841" t="n">
        <v>0</v>
      </c>
      <c r="I841">
        <f>Sparta!AH114</f>
        <v/>
      </c>
      <c r="K841">
        <f>Sparta!AI114</f>
        <v/>
      </c>
      <c r="M841" t="n">
        <v>20</v>
      </c>
      <c r="AV841" t="inlineStr">
        <is>
          <t>Default</t>
        </is>
      </c>
      <c r="AW841" t="inlineStr">
        <is>
          <t>Default</t>
        </is>
      </c>
    </row>
    <row r="842" hidden="1">
      <c r="A842" t="n">
        <v>141</v>
      </c>
      <c r="B842" t="inlineStr">
        <is>
          <t>SPARTA Dynamic Balanced OEF</t>
        </is>
      </c>
      <c r="C842" t="inlineStr">
        <is>
          <t>1</t>
        </is>
      </c>
      <c r="D842" t="inlineStr">
        <is>
          <t>false</t>
        </is>
      </c>
      <c r="E842" t="inlineStr">
        <is>
          <t>false</t>
        </is>
      </c>
      <c r="G842" t="n">
        <v>0</v>
      </c>
      <c r="I842">
        <f>Sparta!AH115</f>
        <v/>
      </c>
      <c r="K842">
        <f>Sparta!AI115</f>
        <v/>
      </c>
      <c r="M842" t="n">
        <v>20</v>
      </c>
      <c r="AV842" t="inlineStr">
        <is>
          <t>Default</t>
        </is>
      </c>
      <c r="AW842" t="inlineStr">
        <is>
          <t>Default</t>
        </is>
      </c>
    </row>
    <row r="843" hidden="1">
      <c r="A843" t="n">
        <v>141</v>
      </c>
      <c r="B843" t="inlineStr">
        <is>
          <t>SPARTA Dynamic Balanced OEF</t>
        </is>
      </c>
      <c r="C843" t="inlineStr">
        <is>
          <t>1</t>
        </is>
      </c>
      <c r="D843" t="inlineStr">
        <is>
          <t>false</t>
        </is>
      </c>
      <c r="E843" t="inlineStr">
        <is>
          <t>false</t>
        </is>
      </c>
      <c r="G843" t="n">
        <v>0</v>
      </c>
      <c r="I843">
        <f>Sparta!AH116</f>
        <v/>
      </c>
      <c r="K843">
        <f>Sparta!AI116</f>
        <v/>
      </c>
      <c r="M843" t="n">
        <v>20</v>
      </c>
      <c r="AV843" t="inlineStr">
        <is>
          <t>Default</t>
        </is>
      </c>
      <c r="AW843" t="inlineStr">
        <is>
          <t>Default</t>
        </is>
      </c>
    </row>
    <row r="844" hidden="1">
      <c r="A844" t="n">
        <v>141</v>
      </c>
      <c r="B844" t="inlineStr">
        <is>
          <t>SPARTA Dynamic Balanced OEF</t>
        </is>
      </c>
      <c r="C844" t="inlineStr">
        <is>
          <t>1</t>
        </is>
      </c>
      <c r="D844" t="inlineStr">
        <is>
          <t>false</t>
        </is>
      </c>
      <c r="E844" t="inlineStr">
        <is>
          <t>false</t>
        </is>
      </c>
      <c r="G844" t="n">
        <v>0</v>
      </c>
      <c r="I844">
        <f>Sparta!AH117</f>
        <v/>
      </c>
      <c r="K844">
        <f>Sparta!AI117</f>
        <v/>
      </c>
      <c r="M844" t="n">
        <v>20</v>
      </c>
      <c r="AV844" t="inlineStr">
        <is>
          <t>Default</t>
        </is>
      </c>
      <c r="AW844" t="inlineStr">
        <is>
          <t>Default</t>
        </is>
      </c>
    </row>
    <row r="845" hidden="1">
      <c r="A845" t="n">
        <v>142</v>
      </c>
      <c r="B845" t="inlineStr">
        <is>
          <t>SPARTA Dynamic Aggressive Growth OEF</t>
        </is>
      </c>
      <c r="C845" t="inlineStr">
        <is>
          <t>1</t>
        </is>
      </c>
      <c r="D845" t="inlineStr">
        <is>
          <t>false</t>
        </is>
      </c>
      <c r="E845" t="inlineStr">
        <is>
          <t>false</t>
        </is>
      </c>
      <c r="G845" t="n">
        <v>0</v>
      </c>
      <c r="I845" t="inlineStr">
        <is>
          <t>CUSTODIAL_CASH</t>
        </is>
      </c>
      <c r="K845">
        <f>100-SUM(K846:K958)</f>
        <v/>
      </c>
      <c r="M845" t="n">
        <v>20</v>
      </c>
      <c r="AV845" t="inlineStr">
        <is>
          <t>Default</t>
        </is>
      </c>
      <c r="AW845" t="inlineStr">
        <is>
          <t>Default</t>
        </is>
      </c>
    </row>
    <row r="846" hidden="1">
      <c r="A846" t="n">
        <v>142</v>
      </c>
      <c r="B846" t="inlineStr">
        <is>
          <t>SPARTA Dynamic Aggressive Growth OEF</t>
        </is>
      </c>
      <c r="C846" t="inlineStr">
        <is>
          <t>1</t>
        </is>
      </c>
      <c r="D846" t="inlineStr">
        <is>
          <t>false</t>
        </is>
      </c>
      <c r="E846" t="inlineStr">
        <is>
          <t>false</t>
        </is>
      </c>
      <c r="G846" t="n">
        <v>0</v>
      </c>
      <c r="I846">
        <f>Sparta!AQ5</f>
        <v/>
      </c>
      <c r="K846">
        <f>Sparta!AR5</f>
        <v/>
      </c>
      <c r="M846" t="n">
        <v>20</v>
      </c>
      <c r="AV846" t="inlineStr">
        <is>
          <t>Default</t>
        </is>
      </c>
      <c r="AW846" t="inlineStr">
        <is>
          <t>Default</t>
        </is>
      </c>
    </row>
    <row r="847" hidden="1">
      <c r="A847" t="n">
        <v>142</v>
      </c>
      <c r="B847" t="inlineStr">
        <is>
          <t>SPARTA Dynamic Aggressive Growth OEF</t>
        </is>
      </c>
      <c r="C847" t="inlineStr">
        <is>
          <t>1</t>
        </is>
      </c>
      <c r="D847" t="inlineStr">
        <is>
          <t>false</t>
        </is>
      </c>
      <c r="E847" t="inlineStr">
        <is>
          <t>false</t>
        </is>
      </c>
      <c r="G847" t="n">
        <v>0</v>
      </c>
      <c r="I847">
        <f>Sparta!AQ6</f>
        <v/>
      </c>
      <c r="K847">
        <f>Sparta!AR6</f>
        <v/>
      </c>
      <c r="M847" t="n">
        <v>20</v>
      </c>
      <c r="AV847" t="inlineStr">
        <is>
          <t>Default</t>
        </is>
      </c>
      <c r="AW847" t="inlineStr">
        <is>
          <t>Default</t>
        </is>
      </c>
    </row>
    <row r="848" hidden="1">
      <c r="A848" t="n">
        <v>142</v>
      </c>
      <c r="B848" t="inlineStr">
        <is>
          <t>SPARTA Dynamic Aggressive Growth OEF</t>
        </is>
      </c>
      <c r="C848" t="inlineStr">
        <is>
          <t>1</t>
        </is>
      </c>
      <c r="D848" t="inlineStr">
        <is>
          <t>false</t>
        </is>
      </c>
      <c r="E848" t="inlineStr">
        <is>
          <t>false</t>
        </is>
      </c>
      <c r="G848" t="n">
        <v>0</v>
      </c>
      <c r="I848">
        <f>Sparta!AQ7</f>
        <v/>
      </c>
      <c r="K848">
        <f>Sparta!AR7</f>
        <v/>
      </c>
      <c r="M848" t="n">
        <v>20</v>
      </c>
      <c r="AV848" t="inlineStr">
        <is>
          <t>Default</t>
        </is>
      </c>
      <c r="AW848" t="inlineStr">
        <is>
          <t>Default</t>
        </is>
      </c>
    </row>
    <row r="849" hidden="1">
      <c r="A849" t="n">
        <v>142</v>
      </c>
      <c r="B849" t="inlineStr">
        <is>
          <t>SPARTA Dynamic Aggressive Growth OEF</t>
        </is>
      </c>
      <c r="C849" t="inlineStr">
        <is>
          <t>1</t>
        </is>
      </c>
      <c r="D849" t="inlineStr">
        <is>
          <t>false</t>
        </is>
      </c>
      <c r="E849" t="inlineStr">
        <is>
          <t>false</t>
        </is>
      </c>
      <c r="G849" t="n">
        <v>0</v>
      </c>
      <c r="I849">
        <f>Sparta!AQ8</f>
        <v/>
      </c>
      <c r="K849">
        <f>Sparta!AR8</f>
        <v/>
      </c>
      <c r="M849" t="n">
        <v>20</v>
      </c>
      <c r="AV849" t="inlineStr">
        <is>
          <t>Default</t>
        </is>
      </c>
      <c r="AW849" t="inlineStr">
        <is>
          <t>Default</t>
        </is>
      </c>
    </row>
    <row r="850" hidden="1">
      <c r="A850" t="n">
        <v>142</v>
      </c>
      <c r="B850" t="inlineStr">
        <is>
          <t>SPARTA Dynamic Aggressive Growth OEF</t>
        </is>
      </c>
      <c r="C850" t="inlineStr">
        <is>
          <t>1</t>
        </is>
      </c>
      <c r="D850" t="inlineStr">
        <is>
          <t>false</t>
        </is>
      </c>
      <c r="E850" t="inlineStr">
        <is>
          <t>false</t>
        </is>
      </c>
      <c r="G850" t="n">
        <v>0</v>
      </c>
      <c r="I850">
        <f>Sparta!AQ9</f>
        <v/>
      </c>
      <c r="K850">
        <f>Sparta!AR9</f>
        <v/>
      </c>
      <c r="M850" t="n">
        <v>20</v>
      </c>
      <c r="AV850" t="inlineStr">
        <is>
          <t>Default</t>
        </is>
      </c>
      <c r="AW850" t="inlineStr">
        <is>
          <t>Default</t>
        </is>
      </c>
    </row>
    <row r="851" hidden="1">
      <c r="A851" t="n">
        <v>142</v>
      </c>
      <c r="B851" t="inlineStr">
        <is>
          <t>SPARTA Dynamic Aggressive Growth OEF</t>
        </is>
      </c>
      <c r="C851" t="inlineStr">
        <is>
          <t>1</t>
        </is>
      </c>
      <c r="D851" t="inlineStr">
        <is>
          <t>false</t>
        </is>
      </c>
      <c r="E851" t="inlineStr">
        <is>
          <t>false</t>
        </is>
      </c>
      <c r="G851" t="n">
        <v>0</v>
      </c>
      <c r="I851">
        <f>Sparta!AQ10</f>
        <v/>
      </c>
      <c r="K851">
        <f>Sparta!AR10</f>
        <v/>
      </c>
      <c r="M851" t="n">
        <v>20</v>
      </c>
      <c r="AV851" t="inlineStr">
        <is>
          <t>Default</t>
        </is>
      </c>
      <c r="AW851" t="inlineStr">
        <is>
          <t>Default</t>
        </is>
      </c>
    </row>
    <row r="852" hidden="1">
      <c r="A852" t="n">
        <v>142</v>
      </c>
      <c r="B852" t="inlineStr">
        <is>
          <t>SPARTA Dynamic Aggressive Growth OEF</t>
        </is>
      </c>
      <c r="C852" t="inlineStr">
        <is>
          <t>1</t>
        </is>
      </c>
      <c r="D852" t="inlineStr">
        <is>
          <t>false</t>
        </is>
      </c>
      <c r="E852" t="inlineStr">
        <is>
          <t>false</t>
        </is>
      </c>
      <c r="G852" t="n">
        <v>0</v>
      </c>
      <c r="I852">
        <f>Sparta!AQ11</f>
        <v/>
      </c>
      <c r="K852">
        <f>Sparta!AR11</f>
        <v/>
      </c>
      <c r="M852" t="n">
        <v>20</v>
      </c>
      <c r="AV852" t="inlineStr">
        <is>
          <t>Default</t>
        </is>
      </c>
      <c r="AW852" t="inlineStr">
        <is>
          <t>Default</t>
        </is>
      </c>
    </row>
    <row r="853" hidden="1">
      <c r="A853" t="n">
        <v>142</v>
      </c>
      <c r="B853" t="inlineStr">
        <is>
          <t>SPARTA Dynamic Aggressive Growth OEF</t>
        </is>
      </c>
      <c r="C853" t="inlineStr">
        <is>
          <t>1</t>
        </is>
      </c>
      <c r="D853" t="inlineStr">
        <is>
          <t>false</t>
        </is>
      </c>
      <c r="E853" t="inlineStr">
        <is>
          <t>false</t>
        </is>
      </c>
      <c r="G853" t="n">
        <v>0</v>
      </c>
      <c r="I853">
        <f>Sparta!AQ12</f>
        <v/>
      </c>
      <c r="K853">
        <f>Sparta!AR12</f>
        <v/>
      </c>
      <c r="M853" t="n">
        <v>20</v>
      </c>
      <c r="AV853" t="inlineStr">
        <is>
          <t>Default</t>
        </is>
      </c>
      <c r="AW853" t="inlineStr">
        <is>
          <t>Default</t>
        </is>
      </c>
    </row>
    <row r="854" hidden="1">
      <c r="A854" t="n">
        <v>142</v>
      </c>
      <c r="B854" t="inlineStr">
        <is>
          <t>SPARTA Dynamic Aggressive Growth OEF</t>
        </is>
      </c>
      <c r="C854" t="inlineStr">
        <is>
          <t>1</t>
        </is>
      </c>
      <c r="D854" t="inlineStr">
        <is>
          <t>false</t>
        </is>
      </c>
      <c r="E854" t="inlineStr">
        <is>
          <t>false</t>
        </is>
      </c>
      <c r="G854" t="n">
        <v>0</v>
      </c>
      <c r="I854">
        <f>Sparta!AQ13</f>
        <v/>
      </c>
      <c r="K854">
        <f>Sparta!AR13</f>
        <v/>
      </c>
      <c r="M854" t="n">
        <v>20</v>
      </c>
      <c r="AV854" t="inlineStr">
        <is>
          <t>Default</t>
        </is>
      </c>
      <c r="AW854" t="inlineStr">
        <is>
          <t>Default</t>
        </is>
      </c>
    </row>
    <row r="855" hidden="1">
      <c r="A855" t="n">
        <v>142</v>
      </c>
      <c r="B855" t="inlineStr">
        <is>
          <t>SPARTA Dynamic Aggressive Growth OEF</t>
        </is>
      </c>
      <c r="C855" t="inlineStr">
        <is>
          <t>1</t>
        </is>
      </c>
      <c r="D855" t="inlineStr">
        <is>
          <t>false</t>
        </is>
      </c>
      <c r="E855" t="inlineStr">
        <is>
          <t>false</t>
        </is>
      </c>
      <c r="G855" t="n">
        <v>0</v>
      </c>
      <c r="I855">
        <f>Sparta!AQ14</f>
        <v/>
      </c>
      <c r="K855">
        <f>Sparta!AR14</f>
        <v/>
      </c>
      <c r="M855" t="n">
        <v>20</v>
      </c>
      <c r="AV855" t="inlineStr">
        <is>
          <t>Default</t>
        </is>
      </c>
      <c r="AW855" t="inlineStr">
        <is>
          <t>Default</t>
        </is>
      </c>
    </row>
    <row r="856" hidden="1">
      <c r="A856" t="n">
        <v>142</v>
      </c>
      <c r="B856" t="inlineStr">
        <is>
          <t>SPARTA Dynamic Aggressive Growth OEF</t>
        </is>
      </c>
      <c r="C856" t="inlineStr">
        <is>
          <t>1</t>
        </is>
      </c>
      <c r="D856" t="inlineStr">
        <is>
          <t>false</t>
        </is>
      </c>
      <c r="E856" t="inlineStr">
        <is>
          <t>false</t>
        </is>
      </c>
      <c r="G856" t="n">
        <v>0</v>
      </c>
      <c r="I856">
        <f>Sparta!AQ15</f>
        <v/>
      </c>
      <c r="K856">
        <f>Sparta!AR15</f>
        <v/>
      </c>
      <c r="M856" t="n">
        <v>20</v>
      </c>
      <c r="AV856" t="inlineStr">
        <is>
          <t>Default</t>
        </is>
      </c>
      <c r="AW856" t="inlineStr">
        <is>
          <t>Default</t>
        </is>
      </c>
    </row>
    <row r="857" hidden="1">
      <c r="A857" t="n">
        <v>142</v>
      </c>
      <c r="B857" t="inlineStr">
        <is>
          <t>SPARTA Dynamic Aggressive Growth OEF</t>
        </is>
      </c>
      <c r="C857" t="inlineStr">
        <is>
          <t>1</t>
        </is>
      </c>
      <c r="D857" t="inlineStr">
        <is>
          <t>false</t>
        </is>
      </c>
      <c r="E857" t="inlineStr">
        <is>
          <t>false</t>
        </is>
      </c>
      <c r="G857" t="n">
        <v>0</v>
      </c>
      <c r="I857">
        <f>Sparta!AQ16</f>
        <v/>
      </c>
      <c r="K857">
        <f>Sparta!AR16</f>
        <v/>
      </c>
      <c r="M857" t="n">
        <v>20</v>
      </c>
      <c r="AV857" t="inlineStr">
        <is>
          <t>Default</t>
        </is>
      </c>
      <c r="AW857" t="inlineStr">
        <is>
          <t>Default</t>
        </is>
      </c>
    </row>
    <row r="858" hidden="1">
      <c r="A858" t="n">
        <v>142</v>
      </c>
      <c r="B858" t="inlineStr">
        <is>
          <t>SPARTA Dynamic Aggressive Growth OEF</t>
        </is>
      </c>
      <c r="C858" t="inlineStr">
        <is>
          <t>1</t>
        </is>
      </c>
      <c r="D858" t="inlineStr">
        <is>
          <t>false</t>
        </is>
      </c>
      <c r="E858" t="inlineStr">
        <is>
          <t>false</t>
        </is>
      </c>
      <c r="G858" t="n">
        <v>0</v>
      </c>
      <c r="I858">
        <f>Sparta!AQ17</f>
        <v/>
      </c>
      <c r="K858">
        <f>Sparta!AR17</f>
        <v/>
      </c>
      <c r="M858" t="n">
        <v>20</v>
      </c>
      <c r="AV858" t="inlineStr">
        <is>
          <t>Default</t>
        </is>
      </c>
      <c r="AW858" t="inlineStr">
        <is>
          <t>Default</t>
        </is>
      </c>
    </row>
    <row r="859" hidden="1">
      <c r="A859" t="n">
        <v>142</v>
      </c>
      <c r="B859" t="inlineStr">
        <is>
          <t>SPARTA Dynamic Aggressive Growth OEF</t>
        </is>
      </c>
      <c r="C859" t="inlineStr">
        <is>
          <t>1</t>
        </is>
      </c>
      <c r="D859" t="inlineStr">
        <is>
          <t>false</t>
        </is>
      </c>
      <c r="E859" t="inlineStr">
        <is>
          <t>false</t>
        </is>
      </c>
      <c r="G859" t="n">
        <v>0</v>
      </c>
      <c r="I859">
        <f>Sparta!AQ18</f>
        <v/>
      </c>
      <c r="K859">
        <f>Sparta!AR18</f>
        <v/>
      </c>
      <c r="M859" t="n">
        <v>20</v>
      </c>
      <c r="R859" t="inlineStr">
        <is>
          <t>ALL</t>
        </is>
      </c>
      <c r="S859" t="inlineStr">
        <is>
          <t>MUNI</t>
        </is>
      </c>
      <c r="AV859" t="inlineStr">
        <is>
          <t>Default</t>
        </is>
      </c>
      <c r="AW859" t="inlineStr">
        <is>
          <t>Default</t>
        </is>
      </c>
    </row>
    <row r="860" hidden="1">
      <c r="A860" t="n">
        <v>142</v>
      </c>
      <c r="B860" t="inlineStr">
        <is>
          <t>SPARTA Dynamic Aggressive Growth OEF</t>
        </is>
      </c>
      <c r="C860" t="inlineStr">
        <is>
          <t>1</t>
        </is>
      </c>
      <c r="D860" t="inlineStr">
        <is>
          <t>false</t>
        </is>
      </c>
      <c r="E860" t="inlineStr">
        <is>
          <t>false</t>
        </is>
      </c>
      <c r="G860" t="n">
        <v>0</v>
      </c>
      <c r="I860">
        <f>Sparta!AQ19</f>
        <v/>
      </c>
      <c r="K860">
        <f>Sparta!AR19</f>
        <v/>
      </c>
      <c r="M860" t="n">
        <v>20</v>
      </c>
      <c r="AV860" t="inlineStr">
        <is>
          <t>Default</t>
        </is>
      </c>
      <c r="AW860" t="inlineStr">
        <is>
          <t>Default</t>
        </is>
      </c>
    </row>
    <row r="861" hidden="1">
      <c r="A861" t="n">
        <v>142</v>
      </c>
      <c r="B861" t="inlineStr">
        <is>
          <t>SPARTA Dynamic Aggressive Growth OEF</t>
        </is>
      </c>
      <c r="C861" t="inlineStr">
        <is>
          <t>1</t>
        </is>
      </c>
      <c r="D861" t="inlineStr">
        <is>
          <t>false</t>
        </is>
      </c>
      <c r="E861" t="inlineStr">
        <is>
          <t>false</t>
        </is>
      </c>
      <c r="G861" t="n">
        <v>0</v>
      </c>
      <c r="I861">
        <f>Sparta!AQ20</f>
        <v/>
      </c>
      <c r="K861">
        <f>Sparta!AR20</f>
        <v/>
      </c>
      <c r="M861" t="n">
        <v>20</v>
      </c>
      <c r="AV861" t="inlineStr">
        <is>
          <t>Default</t>
        </is>
      </c>
      <c r="AW861" t="inlineStr">
        <is>
          <t>Default</t>
        </is>
      </c>
    </row>
    <row r="862" hidden="1">
      <c r="A862" t="n">
        <v>142</v>
      </c>
      <c r="B862" t="inlineStr">
        <is>
          <t>SPARTA Dynamic Aggressive Growth OEF</t>
        </is>
      </c>
      <c r="C862" t="inlineStr">
        <is>
          <t>1</t>
        </is>
      </c>
      <c r="D862" t="inlineStr">
        <is>
          <t>false</t>
        </is>
      </c>
      <c r="E862" t="inlineStr">
        <is>
          <t>false</t>
        </is>
      </c>
      <c r="G862" t="n">
        <v>0</v>
      </c>
      <c r="I862">
        <f>Sparta!AQ21</f>
        <v/>
      </c>
      <c r="K862">
        <f>Sparta!AR21</f>
        <v/>
      </c>
      <c r="M862" t="n">
        <v>20</v>
      </c>
      <c r="AV862" t="inlineStr">
        <is>
          <t>Default</t>
        </is>
      </c>
      <c r="AW862" t="inlineStr">
        <is>
          <t>Default</t>
        </is>
      </c>
    </row>
    <row r="863" hidden="1">
      <c r="A863" t="n">
        <v>142</v>
      </c>
      <c r="B863" t="inlineStr">
        <is>
          <t>SPARTA Dynamic Aggressive Growth OEF</t>
        </is>
      </c>
      <c r="C863" t="inlineStr">
        <is>
          <t>1</t>
        </is>
      </c>
      <c r="D863" t="inlineStr">
        <is>
          <t>false</t>
        </is>
      </c>
      <c r="E863" t="inlineStr">
        <is>
          <t>false</t>
        </is>
      </c>
      <c r="G863" t="n">
        <v>0</v>
      </c>
      <c r="I863">
        <f>Sparta!AQ22</f>
        <v/>
      </c>
      <c r="K863">
        <f>Sparta!AR22</f>
        <v/>
      </c>
      <c r="M863" t="n">
        <v>20</v>
      </c>
      <c r="AV863" t="inlineStr">
        <is>
          <t>Default</t>
        </is>
      </c>
      <c r="AW863" t="inlineStr">
        <is>
          <t>Default</t>
        </is>
      </c>
    </row>
    <row r="864" hidden="1">
      <c r="A864" t="n">
        <v>142</v>
      </c>
      <c r="B864" t="inlineStr">
        <is>
          <t>SPARTA Dynamic Aggressive Growth OEF</t>
        </is>
      </c>
      <c r="C864" t="inlineStr">
        <is>
          <t>1</t>
        </is>
      </c>
      <c r="D864" t="inlineStr">
        <is>
          <t>false</t>
        </is>
      </c>
      <c r="E864" t="inlineStr">
        <is>
          <t>false</t>
        </is>
      </c>
      <c r="G864" t="n">
        <v>0</v>
      </c>
      <c r="I864">
        <f>Sparta!AQ23</f>
        <v/>
      </c>
      <c r="K864">
        <f>Sparta!AR23</f>
        <v/>
      </c>
      <c r="M864" t="n">
        <v>20</v>
      </c>
      <c r="AV864" t="inlineStr">
        <is>
          <t>Default</t>
        </is>
      </c>
      <c r="AW864" t="inlineStr">
        <is>
          <t>Default</t>
        </is>
      </c>
    </row>
    <row r="865" hidden="1">
      <c r="A865" t="n">
        <v>142</v>
      </c>
      <c r="B865" t="inlineStr">
        <is>
          <t>SPARTA Dynamic Aggressive Growth OEF</t>
        </is>
      </c>
      <c r="C865" t="inlineStr">
        <is>
          <t>1</t>
        </is>
      </c>
      <c r="D865" t="inlineStr">
        <is>
          <t>false</t>
        </is>
      </c>
      <c r="E865" t="inlineStr">
        <is>
          <t>false</t>
        </is>
      </c>
      <c r="G865" t="n">
        <v>0</v>
      </c>
      <c r="I865">
        <f>Sparta!AQ24</f>
        <v/>
      </c>
      <c r="K865">
        <f>Sparta!AR24</f>
        <v/>
      </c>
      <c r="M865" t="n">
        <v>20</v>
      </c>
      <c r="AV865" t="inlineStr">
        <is>
          <t>Default</t>
        </is>
      </c>
      <c r="AW865" t="inlineStr">
        <is>
          <t>Default</t>
        </is>
      </c>
    </row>
    <row r="866" hidden="1">
      <c r="A866" t="n">
        <v>142</v>
      </c>
      <c r="B866" t="inlineStr">
        <is>
          <t>SPARTA Dynamic Aggressive Growth OEF</t>
        </is>
      </c>
      <c r="C866" t="inlineStr">
        <is>
          <t>1</t>
        </is>
      </c>
      <c r="D866" t="inlineStr">
        <is>
          <t>false</t>
        </is>
      </c>
      <c r="E866" t="inlineStr">
        <is>
          <t>false</t>
        </is>
      </c>
      <c r="G866" t="n">
        <v>0</v>
      </c>
      <c r="I866">
        <f>Sparta!AQ25</f>
        <v/>
      </c>
      <c r="K866">
        <f>Sparta!AR25</f>
        <v/>
      </c>
      <c r="M866" t="n">
        <v>20</v>
      </c>
      <c r="AV866" t="inlineStr">
        <is>
          <t>Default</t>
        </is>
      </c>
      <c r="AW866" t="inlineStr">
        <is>
          <t>Default</t>
        </is>
      </c>
    </row>
    <row r="867" hidden="1">
      <c r="A867" t="n">
        <v>142</v>
      </c>
      <c r="B867" t="inlineStr">
        <is>
          <t>SPARTA Dynamic Aggressive Growth OEF</t>
        </is>
      </c>
      <c r="C867" t="inlineStr">
        <is>
          <t>1</t>
        </is>
      </c>
      <c r="D867" t="inlineStr">
        <is>
          <t>false</t>
        </is>
      </c>
      <c r="E867" t="inlineStr">
        <is>
          <t>false</t>
        </is>
      </c>
      <c r="G867" t="n">
        <v>0</v>
      </c>
      <c r="I867">
        <f>Sparta!AQ26</f>
        <v/>
      </c>
      <c r="K867">
        <f>Sparta!AR26</f>
        <v/>
      </c>
      <c r="M867" t="n">
        <v>20</v>
      </c>
      <c r="AV867" t="inlineStr">
        <is>
          <t>Default</t>
        </is>
      </c>
      <c r="AW867" t="inlineStr">
        <is>
          <t>Default</t>
        </is>
      </c>
    </row>
    <row r="868" hidden="1">
      <c r="A868" t="n">
        <v>142</v>
      </c>
      <c r="B868" t="inlineStr">
        <is>
          <t>SPARTA Dynamic Aggressive Growth OEF</t>
        </is>
      </c>
      <c r="C868" t="inlineStr">
        <is>
          <t>1</t>
        </is>
      </c>
      <c r="D868" t="inlineStr">
        <is>
          <t>false</t>
        </is>
      </c>
      <c r="E868" t="inlineStr">
        <is>
          <t>false</t>
        </is>
      </c>
      <c r="G868" t="n">
        <v>0</v>
      </c>
      <c r="I868">
        <f>Sparta!AQ27</f>
        <v/>
      </c>
      <c r="K868">
        <f>Sparta!AR27</f>
        <v/>
      </c>
      <c r="M868" t="n">
        <v>20</v>
      </c>
      <c r="AV868" t="inlineStr">
        <is>
          <t>Default</t>
        </is>
      </c>
      <c r="AW868" t="inlineStr">
        <is>
          <t>Default</t>
        </is>
      </c>
    </row>
    <row r="869" hidden="1">
      <c r="A869" t="n">
        <v>142</v>
      </c>
      <c r="B869" t="inlineStr">
        <is>
          <t>SPARTA Dynamic Aggressive Growth OEF</t>
        </is>
      </c>
      <c r="C869" t="inlineStr">
        <is>
          <t>1</t>
        </is>
      </c>
      <c r="D869" t="inlineStr">
        <is>
          <t>false</t>
        </is>
      </c>
      <c r="E869" t="inlineStr">
        <is>
          <t>false</t>
        </is>
      </c>
      <c r="G869" t="n">
        <v>0</v>
      </c>
      <c r="I869">
        <f>Sparta!AQ28</f>
        <v/>
      </c>
      <c r="K869">
        <f>Sparta!AR28</f>
        <v/>
      </c>
      <c r="M869" t="n">
        <v>20</v>
      </c>
      <c r="AV869" t="inlineStr">
        <is>
          <t>Default</t>
        </is>
      </c>
      <c r="AW869" t="inlineStr">
        <is>
          <t>Default</t>
        </is>
      </c>
    </row>
    <row r="870" hidden="1">
      <c r="A870" t="n">
        <v>142</v>
      </c>
      <c r="B870" t="inlineStr">
        <is>
          <t>SPARTA Dynamic Aggressive Growth OEF</t>
        </is>
      </c>
      <c r="C870" t="inlineStr">
        <is>
          <t>1</t>
        </is>
      </c>
      <c r="D870" t="inlineStr">
        <is>
          <t>false</t>
        </is>
      </c>
      <c r="E870" t="inlineStr">
        <is>
          <t>false</t>
        </is>
      </c>
      <c r="G870" t="n">
        <v>0</v>
      </c>
      <c r="I870">
        <f>Sparta!AQ29</f>
        <v/>
      </c>
      <c r="K870">
        <f>Sparta!AR29</f>
        <v/>
      </c>
      <c r="M870" t="n">
        <v>20</v>
      </c>
      <c r="AV870" t="inlineStr">
        <is>
          <t>Default</t>
        </is>
      </c>
      <c r="AW870" t="inlineStr">
        <is>
          <t>Default</t>
        </is>
      </c>
    </row>
    <row r="871" hidden="1">
      <c r="A871" t="n">
        <v>142</v>
      </c>
      <c r="B871" t="inlineStr">
        <is>
          <t>SPARTA Dynamic Aggressive Growth OEF</t>
        </is>
      </c>
      <c r="C871" t="inlineStr">
        <is>
          <t>1</t>
        </is>
      </c>
      <c r="D871" t="inlineStr">
        <is>
          <t>false</t>
        </is>
      </c>
      <c r="E871" t="inlineStr">
        <is>
          <t>false</t>
        </is>
      </c>
      <c r="G871" t="n">
        <v>0</v>
      </c>
      <c r="I871">
        <f>Sparta!AQ30</f>
        <v/>
      </c>
      <c r="K871">
        <f>Sparta!AR30</f>
        <v/>
      </c>
      <c r="M871" t="n">
        <v>20</v>
      </c>
      <c r="AV871" t="inlineStr">
        <is>
          <t>Default</t>
        </is>
      </c>
      <c r="AW871" t="inlineStr">
        <is>
          <t>Default</t>
        </is>
      </c>
    </row>
    <row r="872" hidden="1">
      <c r="A872" t="n">
        <v>142</v>
      </c>
      <c r="B872" t="inlineStr">
        <is>
          <t>SPARTA Dynamic Aggressive Growth OEF</t>
        </is>
      </c>
      <c r="C872" t="inlineStr">
        <is>
          <t>1</t>
        </is>
      </c>
      <c r="D872" t="inlineStr">
        <is>
          <t>false</t>
        </is>
      </c>
      <c r="E872" t="inlineStr">
        <is>
          <t>false</t>
        </is>
      </c>
      <c r="G872" t="n">
        <v>0</v>
      </c>
      <c r="I872">
        <f>Sparta!AQ31</f>
        <v/>
      </c>
      <c r="K872">
        <f>Sparta!AR31</f>
        <v/>
      </c>
      <c r="M872" t="n">
        <v>20</v>
      </c>
      <c r="AV872" t="inlineStr">
        <is>
          <t>Default</t>
        </is>
      </c>
      <c r="AW872" t="inlineStr">
        <is>
          <t>Default</t>
        </is>
      </c>
    </row>
    <row r="873" hidden="1">
      <c r="A873" t="n">
        <v>142</v>
      </c>
      <c r="B873" t="inlineStr">
        <is>
          <t>SPARTA Dynamic Aggressive Growth OEF</t>
        </is>
      </c>
      <c r="C873" t="inlineStr">
        <is>
          <t>1</t>
        </is>
      </c>
      <c r="D873" t="inlineStr">
        <is>
          <t>false</t>
        </is>
      </c>
      <c r="E873" t="inlineStr">
        <is>
          <t>false</t>
        </is>
      </c>
      <c r="G873" t="n">
        <v>0</v>
      </c>
      <c r="I873">
        <f>Sparta!AQ32</f>
        <v/>
      </c>
      <c r="K873">
        <f>Sparta!AR32</f>
        <v/>
      </c>
      <c r="M873" t="n">
        <v>20</v>
      </c>
      <c r="AV873" t="inlineStr">
        <is>
          <t>Default</t>
        </is>
      </c>
      <c r="AW873" t="inlineStr">
        <is>
          <t>Default</t>
        </is>
      </c>
    </row>
    <row r="874" hidden="1">
      <c r="A874" t="n">
        <v>142</v>
      </c>
      <c r="B874" t="inlineStr">
        <is>
          <t>SPARTA Dynamic Aggressive Growth OEF</t>
        </is>
      </c>
      <c r="C874" t="inlineStr">
        <is>
          <t>1</t>
        </is>
      </c>
      <c r="D874" t="inlineStr">
        <is>
          <t>false</t>
        </is>
      </c>
      <c r="E874" t="inlineStr">
        <is>
          <t>false</t>
        </is>
      </c>
      <c r="G874" t="n">
        <v>0</v>
      </c>
      <c r="I874">
        <f>Sparta!AQ33</f>
        <v/>
      </c>
      <c r="K874">
        <f>Sparta!AR33</f>
        <v/>
      </c>
      <c r="M874" t="n">
        <v>20</v>
      </c>
      <c r="AV874" t="inlineStr">
        <is>
          <t>Default</t>
        </is>
      </c>
      <c r="AW874" t="inlineStr">
        <is>
          <t>Default</t>
        </is>
      </c>
    </row>
    <row r="875" hidden="1">
      <c r="A875" t="n">
        <v>142</v>
      </c>
      <c r="B875" t="inlineStr">
        <is>
          <t>SPARTA Dynamic Aggressive Growth OEF</t>
        </is>
      </c>
      <c r="C875" t="inlineStr">
        <is>
          <t>1</t>
        </is>
      </c>
      <c r="D875" t="inlineStr">
        <is>
          <t>false</t>
        </is>
      </c>
      <c r="E875" t="inlineStr">
        <is>
          <t>false</t>
        </is>
      </c>
      <c r="G875" t="n">
        <v>0</v>
      </c>
      <c r="I875">
        <f>Sparta!AQ34</f>
        <v/>
      </c>
      <c r="K875">
        <f>Sparta!AR34</f>
        <v/>
      </c>
      <c r="M875" t="n">
        <v>20</v>
      </c>
      <c r="AV875" t="inlineStr">
        <is>
          <t>Default</t>
        </is>
      </c>
      <c r="AW875" t="inlineStr">
        <is>
          <t>Default</t>
        </is>
      </c>
    </row>
    <row r="876" hidden="1">
      <c r="A876" t="n">
        <v>142</v>
      </c>
      <c r="B876" t="inlineStr">
        <is>
          <t>SPARTA Dynamic Aggressive Growth OEF</t>
        </is>
      </c>
      <c r="C876" t="inlineStr">
        <is>
          <t>1</t>
        </is>
      </c>
      <c r="D876" t="inlineStr">
        <is>
          <t>false</t>
        </is>
      </c>
      <c r="E876" t="inlineStr">
        <is>
          <t>false</t>
        </is>
      </c>
      <c r="G876" t="n">
        <v>0</v>
      </c>
      <c r="I876">
        <f>Sparta!AQ35</f>
        <v/>
      </c>
      <c r="K876">
        <f>Sparta!AR35</f>
        <v/>
      </c>
      <c r="M876" t="n">
        <v>20</v>
      </c>
      <c r="AV876" t="inlineStr">
        <is>
          <t>Default</t>
        </is>
      </c>
      <c r="AW876" t="inlineStr">
        <is>
          <t>Default</t>
        </is>
      </c>
    </row>
    <row r="877" hidden="1">
      <c r="A877" t="n">
        <v>142</v>
      </c>
      <c r="B877" t="inlineStr">
        <is>
          <t>SPARTA Dynamic Aggressive Growth OEF</t>
        </is>
      </c>
      <c r="C877" t="inlineStr">
        <is>
          <t>1</t>
        </is>
      </c>
      <c r="D877" t="inlineStr">
        <is>
          <t>false</t>
        </is>
      </c>
      <c r="E877" t="inlineStr">
        <is>
          <t>false</t>
        </is>
      </c>
      <c r="G877" t="n">
        <v>0</v>
      </c>
      <c r="I877">
        <f>Sparta!AQ36</f>
        <v/>
      </c>
      <c r="K877">
        <f>Sparta!AR36</f>
        <v/>
      </c>
      <c r="M877" t="n">
        <v>20</v>
      </c>
      <c r="AV877" t="inlineStr">
        <is>
          <t>Default</t>
        </is>
      </c>
      <c r="AW877" t="inlineStr">
        <is>
          <t>Default</t>
        </is>
      </c>
    </row>
    <row r="878" hidden="1">
      <c r="A878" t="n">
        <v>142</v>
      </c>
      <c r="B878" t="inlineStr">
        <is>
          <t>SPARTA Dynamic Aggressive Growth OEF</t>
        </is>
      </c>
      <c r="C878" t="inlineStr">
        <is>
          <t>1</t>
        </is>
      </c>
      <c r="D878" t="inlineStr">
        <is>
          <t>false</t>
        </is>
      </c>
      <c r="E878" t="inlineStr">
        <is>
          <t>false</t>
        </is>
      </c>
      <c r="G878" t="n">
        <v>0</v>
      </c>
      <c r="I878">
        <f>Sparta!AQ37</f>
        <v/>
      </c>
      <c r="K878">
        <f>Sparta!AR37</f>
        <v/>
      </c>
      <c r="M878" t="n">
        <v>20</v>
      </c>
      <c r="AV878" t="inlineStr">
        <is>
          <t>Default</t>
        </is>
      </c>
      <c r="AW878" t="inlineStr">
        <is>
          <t>Default</t>
        </is>
      </c>
    </row>
    <row r="879" hidden="1">
      <c r="A879" t="n">
        <v>142</v>
      </c>
      <c r="B879" t="inlineStr">
        <is>
          <t>SPARTA Dynamic Aggressive Growth OEF</t>
        </is>
      </c>
      <c r="C879" t="inlineStr">
        <is>
          <t>1</t>
        </is>
      </c>
      <c r="D879" t="inlineStr">
        <is>
          <t>false</t>
        </is>
      </c>
      <c r="E879" t="inlineStr">
        <is>
          <t>false</t>
        </is>
      </c>
      <c r="G879" t="n">
        <v>0</v>
      </c>
      <c r="I879">
        <f>Sparta!AQ38</f>
        <v/>
      </c>
      <c r="K879">
        <f>Sparta!AR38</f>
        <v/>
      </c>
      <c r="M879" t="n">
        <v>20</v>
      </c>
      <c r="AV879" t="inlineStr">
        <is>
          <t>Default</t>
        </is>
      </c>
      <c r="AW879" t="inlineStr">
        <is>
          <t>Default</t>
        </is>
      </c>
    </row>
    <row r="880" hidden="1">
      <c r="A880" t="n">
        <v>142</v>
      </c>
      <c r="B880" t="inlineStr">
        <is>
          <t>SPARTA Dynamic Aggressive Growth OEF</t>
        </is>
      </c>
      <c r="C880" t="inlineStr">
        <is>
          <t>1</t>
        </is>
      </c>
      <c r="D880" t="inlineStr">
        <is>
          <t>false</t>
        </is>
      </c>
      <c r="E880" t="inlineStr">
        <is>
          <t>false</t>
        </is>
      </c>
      <c r="G880" t="n">
        <v>0</v>
      </c>
      <c r="I880">
        <f>Sparta!AQ39</f>
        <v/>
      </c>
      <c r="K880">
        <f>Sparta!AR39</f>
        <v/>
      </c>
      <c r="M880" t="n">
        <v>20</v>
      </c>
      <c r="AV880" t="inlineStr">
        <is>
          <t>Default</t>
        </is>
      </c>
      <c r="AW880" t="inlineStr">
        <is>
          <t>Default</t>
        </is>
      </c>
    </row>
    <row r="881" hidden="1">
      <c r="A881" t="n">
        <v>142</v>
      </c>
      <c r="B881" t="inlineStr">
        <is>
          <t>SPARTA Dynamic Aggressive Growth OEF</t>
        </is>
      </c>
      <c r="C881" t="inlineStr">
        <is>
          <t>1</t>
        </is>
      </c>
      <c r="D881" t="inlineStr">
        <is>
          <t>false</t>
        </is>
      </c>
      <c r="E881" t="inlineStr">
        <is>
          <t>false</t>
        </is>
      </c>
      <c r="G881" t="n">
        <v>0</v>
      </c>
      <c r="I881">
        <f>Sparta!AQ40</f>
        <v/>
      </c>
      <c r="K881">
        <f>Sparta!AR40</f>
        <v/>
      </c>
      <c r="M881" t="n">
        <v>20</v>
      </c>
      <c r="AV881" t="inlineStr">
        <is>
          <t>Default</t>
        </is>
      </c>
      <c r="AW881" t="inlineStr">
        <is>
          <t>Default</t>
        </is>
      </c>
    </row>
    <row r="882" hidden="1">
      <c r="A882" t="n">
        <v>142</v>
      </c>
      <c r="B882" t="inlineStr">
        <is>
          <t>SPARTA Dynamic Aggressive Growth OEF</t>
        </is>
      </c>
      <c r="C882" t="inlineStr">
        <is>
          <t>1</t>
        </is>
      </c>
      <c r="D882" t="inlineStr">
        <is>
          <t>false</t>
        </is>
      </c>
      <c r="E882" t="inlineStr">
        <is>
          <t>false</t>
        </is>
      </c>
      <c r="G882" t="n">
        <v>0</v>
      </c>
      <c r="I882">
        <f>Sparta!AQ41</f>
        <v/>
      </c>
      <c r="K882">
        <f>Sparta!AR41</f>
        <v/>
      </c>
      <c r="M882" t="n">
        <v>20</v>
      </c>
      <c r="AV882" t="inlineStr">
        <is>
          <t>Default</t>
        </is>
      </c>
      <c r="AW882" t="inlineStr">
        <is>
          <t>Default</t>
        </is>
      </c>
    </row>
    <row r="883" hidden="1">
      <c r="A883" t="n">
        <v>142</v>
      </c>
      <c r="B883" t="inlineStr">
        <is>
          <t>SPARTA Dynamic Aggressive Growth OEF</t>
        </is>
      </c>
      <c r="C883" t="inlineStr">
        <is>
          <t>1</t>
        </is>
      </c>
      <c r="D883" t="inlineStr">
        <is>
          <t>false</t>
        </is>
      </c>
      <c r="E883" t="inlineStr">
        <is>
          <t>false</t>
        </is>
      </c>
      <c r="G883" t="n">
        <v>0</v>
      </c>
      <c r="I883">
        <f>Sparta!AQ42</f>
        <v/>
      </c>
      <c r="K883">
        <f>Sparta!AR42</f>
        <v/>
      </c>
      <c r="M883" t="n">
        <v>20</v>
      </c>
      <c r="AV883" t="inlineStr">
        <is>
          <t>Default</t>
        </is>
      </c>
      <c r="AW883" t="inlineStr">
        <is>
          <t>Default</t>
        </is>
      </c>
    </row>
    <row r="884" hidden="1">
      <c r="A884" t="n">
        <v>142</v>
      </c>
      <c r="B884" t="inlineStr">
        <is>
          <t>SPARTA Dynamic Aggressive Growth OEF</t>
        </is>
      </c>
      <c r="C884" t="inlineStr">
        <is>
          <t>1</t>
        </is>
      </c>
      <c r="D884" t="inlineStr">
        <is>
          <t>false</t>
        </is>
      </c>
      <c r="E884" t="inlineStr">
        <is>
          <t>false</t>
        </is>
      </c>
      <c r="G884" t="n">
        <v>0</v>
      </c>
      <c r="I884">
        <f>Sparta!AQ43</f>
        <v/>
      </c>
      <c r="K884">
        <f>Sparta!AR43</f>
        <v/>
      </c>
      <c r="M884" t="n">
        <v>20</v>
      </c>
      <c r="AV884" t="inlineStr">
        <is>
          <t>Default</t>
        </is>
      </c>
      <c r="AW884" t="inlineStr">
        <is>
          <t>Default</t>
        </is>
      </c>
    </row>
    <row r="885" hidden="1">
      <c r="A885" t="n">
        <v>142</v>
      </c>
      <c r="B885" t="inlineStr">
        <is>
          <t>SPARTA Dynamic Aggressive Growth OEF</t>
        </is>
      </c>
      <c r="C885" t="inlineStr">
        <is>
          <t>1</t>
        </is>
      </c>
      <c r="D885" t="inlineStr">
        <is>
          <t>false</t>
        </is>
      </c>
      <c r="E885" t="inlineStr">
        <is>
          <t>false</t>
        </is>
      </c>
      <c r="G885" t="n">
        <v>0</v>
      </c>
      <c r="I885">
        <f>Sparta!AQ44</f>
        <v/>
      </c>
      <c r="K885">
        <f>Sparta!AR44</f>
        <v/>
      </c>
      <c r="M885" t="n">
        <v>20</v>
      </c>
      <c r="AV885" t="inlineStr">
        <is>
          <t>Default</t>
        </is>
      </c>
      <c r="AW885" t="inlineStr">
        <is>
          <t>Default</t>
        </is>
      </c>
    </row>
    <row r="886" hidden="1">
      <c r="A886" t="n">
        <v>142</v>
      </c>
      <c r="B886" t="inlineStr">
        <is>
          <t>SPARTA Dynamic Aggressive Growth OEF</t>
        </is>
      </c>
      <c r="C886" t="inlineStr">
        <is>
          <t>1</t>
        </is>
      </c>
      <c r="D886" t="inlineStr">
        <is>
          <t>false</t>
        </is>
      </c>
      <c r="E886" t="inlineStr">
        <is>
          <t>false</t>
        </is>
      </c>
      <c r="G886" t="n">
        <v>0</v>
      </c>
      <c r="I886">
        <f>Sparta!AQ45</f>
        <v/>
      </c>
      <c r="K886">
        <f>Sparta!AR45</f>
        <v/>
      </c>
      <c r="M886" t="n">
        <v>20</v>
      </c>
      <c r="AV886" t="inlineStr">
        <is>
          <t>Default</t>
        </is>
      </c>
      <c r="AW886" t="inlineStr">
        <is>
          <t>Default</t>
        </is>
      </c>
    </row>
    <row r="887" hidden="1">
      <c r="A887" t="n">
        <v>142</v>
      </c>
      <c r="B887" t="inlineStr">
        <is>
          <t>SPARTA Dynamic Aggressive Growth OEF</t>
        </is>
      </c>
      <c r="C887" t="inlineStr">
        <is>
          <t>1</t>
        </is>
      </c>
      <c r="D887" t="inlineStr">
        <is>
          <t>false</t>
        </is>
      </c>
      <c r="E887" t="inlineStr">
        <is>
          <t>false</t>
        </is>
      </c>
      <c r="G887" t="n">
        <v>0</v>
      </c>
      <c r="I887">
        <f>Sparta!AQ46</f>
        <v/>
      </c>
      <c r="K887">
        <f>Sparta!AR46</f>
        <v/>
      </c>
      <c r="M887" t="n">
        <v>20</v>
      </c>
      <c r="AV887" t="inlineStr">
        <is>
          <t>Default</t>
        </is>
      </c>
      <c r="AW887" t="inlineStr">
        <is>
          <t>Default</t>
        </is>
      </c>
    </row>
    <row r="888" hidden="1">
      <c r="A888" t="n">
        <v>142</v>
      </c>
      <c r="B888" t="inlineStr">
        <is>
          <t>SPARTA Dynamic Aggressive Growth OEF</t>
        </is>
      </c>
      <c r="C888" t="inlineStr">
        <is>
          <t>1</t>
        </is>
      </c>
      <c r="D888" t="inlineStr">
        <is>
          <t>false</t>
        </is>
      </c>
      <c r="E888" t="inlineStr">
        <is>
          <t>false</t>
        </is>
      </c>
      <c r="G888" t="n">
        <v>0</v>
      </c>
      <c r="I888">
        <f>Sparta!AQ47</f>
        <v/>
      </c>
      <c r="K888">
        <f>Sparta!AR47</f>
        <v/>
      </c>
      <c r="M888" t="n">
        <v>20</v>
      </c>
      <c r="AV888" t="inlineStr">
        <is>
          <t>Default</t>
        </is>
      </c>
      <c r="AW888" t="inlineStr">
        <is>
          <t>Default</t>
        </is>
      </c>
    </row>
    <row r="889" hidden="1">
      <c r="A889" t="n">
        <v>142</v>
      </c>
      <c r="B889" t="inlineStr">
        <is>
          <t>SPARTA Dynamic Aggressive Growth OEF</t>
        </is>
      </c>
      <c r="C889" t="inlineStr">
        <is>
          <t>1</t>
        </is>
      </c>
      <c r="D889" t="inlineStr">
        <is>
          <t>false</t>
        </is>
      </c>
      <c r="E889" t="inlineStr">
        <is>
          <t>false</t>
        </is>
      </c>
      <c r="G889" t="n">
        <v>0</v>
      </c>
      <c r="I889">
        <f>Sparta!AQ48</f>
        <v/>
      </c>
      <c r="K889">
        <f>Sparta!AR48</f>
        <v/>
      </c>
      <c r="M889" t="n">
        <v>20</v>
      </c>
      <c r="AV889" t="inlineStr">
        <is>
          <t>Default</t>
        </is>
      </c>
      <c r="AW889" t="inlineStr">
        <is>
          <t>Default</t>
        </is>
      </c>
    </row>
    <row r="890" hidden="1">
      <c r="A890" t="n">
        <v>142</v>
      </c>
      <c r="B890" t="inlineStr">
        <is>
          <t>SPARTA Dynamic Aggressive Growth OEF</t>
        </is>
      </c>
      <c r="C890" t="inlineStr">
        <is>
          <t>1</t>
        </is>
      </c>
      <c r="D890" t="inlineStr">
        <is>
          <t>false</t>
        </is>
      </c>
      <c r="E890" t="inlineStr">
        <is>
          <t>false</t>
        </is>
      </c>
      <c r="G890" t="n">
        <v>0</v>
      </c>
      <c r="I890">
        <f>Sparta!AQ49</f>
        <v/>
      </c>
      <c r="K890">
        <f>Sparta!AR49</f>
        <v/>
      </c>
      <c r="M890" t="n">
        <v>20</v>
      </c>
      <c r="AV890" t="inlineStr">
        <is>
          <t>Default</t>
        </is>
      </c>
      <c r="AW890" t="inlineStr">
        <is>
          <t>Default</t>
        </is>
      </c>
    </row>
    <row r="891" hidden="1">
      <c r="A891" t="n">
        <v>142</v>
      </c>
      <c r="B891" t="inlineStr">
        <is>
          <t>SPARTA Dynamic Aggressive Growth OEF</t>
        </is>
      </c>
      <c r="C891" t="inlineStr">
        <is>
          <t>1</t>
        </is>
      </c>
      <c r="D891" t="inlineStr">
        <is>
          <t>false</t>
        </is>
      </c>
      <c r="E891" t="inlineStr">
        <is>
          <t>false</t>
        </is>
      </c>
      <c r="G891" t="n">
        <v>0</v>
      </c>
      <c r="I891">
        <f>Sparta!AQ50</f>
        <v/>
      </c>
      <c r="K891">
        <f>Sparta!AR50</f>
        <v/>
      </c>
      <c r="M891" t="n">
        <v>20</v>
      </c>
      <c r="AV891" t="inlineStr">
        <is>
          <t>Default</t>
        </is>
      </c>
      <c r="AW891" t="inlineStr">
        <is>
          <t>Default</t>
        </is>
      </c>
    </row>
    <row r="892" hidden="1">
      <c r="A892" t="n">
        <v>142</v>
      </c>
      <c r="B892" t="inlineStr">
        <is>
          <t>SPARTA Dynamic Aggressive Growth OEF</t>
        </is>
      </c>
      <c r="C892" t="inlineStr">
        <is>
          <t>1</t>
        </is>
      </c>
      <c r="D892" t="inlineStr">
        <is>
          <t>false</t>
        </is>
      </c>
      <c r="E892" t="inlineStr">
        <is>
          <t>false</t>
        </is>
      </c>
      <c r="G892" t="n">
        <v>0</v>
      </c>
      <c r="I892">
        <f>Sparta!AQ51</f>
        <v/>
      </c>
      <c r="K892">
        <f>Sparta!AR51</f>
        <v/>
      </c>
      <c r="M892" t="n">
        <v>20</v>
      </c>
      <c r="AV892" t="inlineStr">
        <is>
          <t>Default</t>
        </is>
      </c>
      <c r="AW892" t="inlineStr">
        <is>
          <t>Default</t>
        </is>
      </c>
    </row>
    <row r="893" hidden="1">
      <c r="A893" t="n">
        <v>142</v>
      </c>
      <c r="B893" t="inlineStr">
        <is>
          <t>SPARTA Dynamic Aggressive Growth OEF</t>
        </is>
      </c>
      <c r="C893" t="inlineStr">
        <is>
          <t>1</t>
        </is>
      </c>
      <c r="D893" t="inlineStr">
        <is>
          <t>false</t>
        </is>
      </c>
      <c r="E893" t="inlineStr">
        <is>
          <t>false</t>
        </is>
      </c>
      <c r="G893" t="n">
        <v>0</v>
      </c>
      <c r="I893">
        <f>Sparta!AQ52</f>
        <v/>
      </c>
      <c r="K893">
        <f>Sparta!AR52</f>
        <v/>
      </c>
      <c r="M893" t="n">
        <v>20</v>
      </c>
      <c r="AV893" t="inlineStr">
        <is>
          <t>Default</t>
        </is>
      </c>
      <c r="AW893" t="inlineStr">
        <is>
          <t>Default</t>
        </is>
      </c>
    </row>
    <row r="894" hidden="1">
      <c r="A894" t="n">
        <v>142</v>
      </c>
      <c r="B894" t="inlineStr">
        <is>
          <t>SPARTA Dynamic Aggressive Growth OEF</t>
        </is>
      </c>
      <c r="C894" t="inlineStr">
        <is>
          <t>1</t>
        </is>
      </c>
      <c r="D894" t="inlineStr">
        <is>
          <t>false</t>
        </is>
      </c>
      <c r="E894" t="inlineStr">
        <is>
          <t>false</t>
        </is>
      </c>
      <c r="G894" t="n">
        <v>0</v>
      </c>
      <c r="I894">
        <f>Sparta!AQ53</f>
        <v/>
      </c>
      <c r="K894">
        <f>Sparta!AR53</f>
        <v/>
      </c>
      <c r="M894" t="n">
        <v>20</v>
      </c>
      <c r="AV894" t="inlineStr">
        <is>
          <t>Default</t>
        </is>
      </c>
      <c r="AW894" t="inlineStr">
        <is>
          <t>Default</t>
        </is>
      </c>
    </row>
    <row r="895" hidden="1">
      <c r="A895" t="n">
        <v>142</v>
      </c>
      <c r="B895" t="inlineStr">
        <is>
          <t>SPARTA Dynamic Aggressive Growth OEF</t>
        </is>
      </c>
      <c r="C895" t="inlineStr">
        <is>
          <t>1</t>
        </is>
      </c>
      <c r="D895" t="inlineStr">
        <is>
          <t>false</t>
        </is>
      </c>
      <c r="E895" t="inlineStr">
        <is>
          <t>false</t>
        </is>
      </c>
      <c r="G895" t="n">
        <v>0</v>
      </c>
      <c r="I895">
        <f>Sparta!AQ54</f>
        <v/>
      </c>
      <c r="K895">
        <f>Sparta!AR54</f>
        <v/>
      </c>
      <c r="M895" t="n">
        <v>20</v>
      </c>
      <c r="AV895" t="inlineStr">
        <is>
          <t>Default</t>
        </is>
      </c>
      <c r="AW895" t="inlineStr">
        <is>
          <t>Default</t>
        </is>
      </c>
    </row>
    <row r="896" hidden="1">
      <c r="A896" t="n">
        <v>142</v>
      </c>
      <c r="B896" t="inlineStr">
        <is>
          <t>SPARTA Dynamic Aggressive Growth OEF</t>
        </is>
      </c>
      <c r="C896" t="inlineStr">
        <is>
          <t>1</t>
        </is>
      </c>
      <c r="D896" t="inlineStr">
        <is>
          <t>false</t>
        </is>
      </c>
      <c r="E896" t="inlineStr">
        <is>
          <t>false</t>
        </is>
      </c>
      <c r="G896" t="n">
        <v>0</v>
      </c>
      <c r="I896">
        <f>Sparta!AQ55</f>
        <v/>
      </c>
      <c r="K896">
        <f>Sparta!AR55</f>
        <v/>
      </c>
      <c r="M896" t="n">
        <v>20</v>
      </c>
      <c r="AV896" t="inlineStr">
        <is>
          <t>Default</t>
        </is>
      </c>
      <c r="AW896" t="inlineStr">
        <is>
          <t>Default</t>
        </is>
      </c>
    </row>
    <row r="897" hidden="1">
      <c r="A897" t="n">
        <v>142</v>
      </c>
      <c r="B897" t="inlineStr">
        <is>
          <t>SPARTA Dynamic Aggressive Growth OEF</t>
        </is>
      </c>
      <c r="C897" t="inlineStr">
        <is>
          <t>1</t>
        </is>
      </c>
      <c r="D897" t="inlineStr">
        <is>
          <t>false</t>
        </is>
      </c>
      <c r="E897" t="inlineStr">
        <is>
          <t>false</t>
        </is>
      </c>
      <c r="G897" t="n">
        <v>0</v>
      </c>
      <c r="I897">
        <f>Sparta!AQ56</f>
        <v/>
      </c>
      <c r="K897">
        <f>Sparta!AR56</f>
        <v/>
      </c>
      <c r="M897" t="n">
        <v>20</v>
      </c>
      <c r="AV897" t="inlineStr">
        <is>
          <t>Default</t>
        </is>
      </c>
      <c r="AW897" t="inlineStr">
        <is>
          <t>Default</t>
        </is>
      </c>
    </row>
    <row r="898" hidden="1">
      <c r="A898" t="n">
        <v>142</v>
      </c>
      <c r="B898" t="inlineStr">
        <is>
          <t>SPARTA Dynamic Aggressive Growth OEF</t>
        </is>
      </c>
      <c r="C898" t="inlineStr">
        <is>
          <t>1</t>
        </is>
      </c>
      <c r="D898" t="inlineStr">
        <is>
          <t>false</t>
        </is>
      </c>
      <c r="E898" t="inlineStr">
        <is>
          <t>false</t>
        </is>
      </c>
      <c r="G898" t="n">
        <v>0</v>
      </c>
      <c r="I898">
        <f>Sparta!AQ57</f>
        <v/>
      </c>
      <c r="K898">
        <f>Sparta!AR57</f>
        <v/>
      </c>
      <c r="M898" t="n">
        <v>20</v>
      </c>
      <c r="AV898" t="inlineStr">
        <is>
          <t>Default</t>
        </is>
      </c>
      <c r="AW898" t="inlineStr">
        <is>
          <t>Default</t>
        </is>
      </c>
    </row>
    <row r="899" hidden="1">
      <c r="A899" t="n">
        <v>142</v>
      </c>
      <c r="B899" t="inlineStr">
        <is>
          <t>SPARTA Dynamic Aggressive Growth OEF</t>
        </is>
      </c>
      <c r="C899" t="inlineStr">
        <is>
          <t>1</t>
        </is>
      </c>
      <c r="D899" t="inlineStr">
        <is>
          <t>false</t>
        </is>
      </c>
      <c r="E899" t="inlineStr">
        <is>
          <t>false</t>
        </is>
      </c>
      <c r="G899" t="n">
        <v>0</v>
      </c>
      <c r="I899">
        <f>Sparta!AQ58</f>
        <v/>
      </c>
      <c r="K899">
        <f>Sparta!AR58</f>
        <v/>
      </c>
      <c r="M899" t="n">
        <v>20</v>
      </c>
      <c r="AV899" t="inlineStr">
        <is>
          <t>Default</t>
        </is>
      </c>
      <c r="AW899" t="inlineStr">
        <is>
          <t>Default</t>
        </is>
      </c>
    </row>
    <row r="900" hidden="1">
      <c r="A900" t="n">
        <v>142</v>
      </c>
      <c r="B900" t="inlineStr">
        <is>
          <t>SPARTA Dynamic Aggressive Growth OEF</t>
        </is>
      </c>
      <c r="C900" t="inlineStr">
        <is>
          <t>1</t>
        </is>
      </c>
      <c r="D900" t="inlineStr">
        <is>
          <t>false</t>
        </is>
      </c>
      <c r="E900" t="inlineStr">
        <is>
          <t>false</t>
        </is>
      </c>
      <c r="G900" t="n">
        <v>0</v>
      </c>
      <c r="I900">
        <f>Sparta!AQ59</f>
        <v/>
      </c>
      <c r="K900">
        <f>Sparta!AR59</f>
        <v/>
      </c>
      <c r="M900" t="n">
        <v>20</v>
      </c>
      <c r="AV900" t="inlineStr">
        <is>
          <t>Default</t>
        </is>
      </c>
      <c r="AW900" t="inlineStr">
        <is>
          <t>Default</t>
        </is>
      </c>
    </row>
    <row r="901" hidden="1">
      <c r="A901" t="n">
        <v>142</v>
      </c>
      <c r="B901" t="inlineStr">
        <is>
          <t>SPARTA Dynamic Aggressive Growth OEF</t>
        </is>
      </c>
      <c r="C901" t="inlineStr">
        <is>
          <t>1</t>
        </is>
      </c>
      <c r="D901" t="inlineStr">
        <is>
          <t>false</t>
        </is>
      </c>
      <c r="E901" t="inlineStr">
        <is>
          <t>false</t>
        </is>
      </c>
      <c r="G901" t="n">
        <v>0</v>
      </c>
      <c r="I901">
        <f>Sparta!AQ60</f>
        <v/>
      </c>
      <c r="K901">
        <f>Sparta!AR60</f>
        <v/>
      </c>
      <c r="M901" t="n">
        <v>20</v>
      </c>
      <c r="AV901" t="inlineStr">
        <is>
          <t>Default</t>
        </is>
      </c>
      <c r="AW901" t="inlineStr">
        <is>
          <t>Default</t>
        </is>
      </c>
    </row>
    <row r="902" hidden="1">
      <c r="A902" t="n">
        <v>142</v>
      </c>
      <c r="B902" t="inlineStr">
        <is>
          <t>SPARTA Dynamic Aggressive Growth OEF</t>
        </is>
      </c>
      <c r="C902" t="inlineStr">
        <is>
          <t>1</t>
        </is>
      </c>
      <c r="D902" t="inlineStr">
        <is>
          <t>false</t>
        </is>
      </c>
      <c r="E902" t="inlineStr">
        <is>
          <t>false</t>
        </is>
      </c>
      <c r="G902" t="n">
        <v>0</v>
      </c>
      <c r="I902">
        <f>Sparta!AQ61</f>
        <v/>
      </c>
      <c r="K902">
        <f>Sparta!AR61</f>
        <v/>
      </c>
      <c r="M902" t="n">
        <v>20</v>
      </c>
      <c r="AV902" t="inlineStr">
        <is>
          <t>Default</t>
        </is>
      </c>
      <c r="AW902" t="inlineStr">
        <is>
          <t>Default</t>
        </is>
      </c>
    </row>
    <row r="903" hidden="1">
      <c r="A903" t="n">
        <v>142</v>
      </c>
      <c r="B903" t="inlineStr">
        <is>
          <t>SPARTA Dynamic Aggressive Growth OEF</t>
        </is>
      </c>
      <c r="C903" t="inlineStr">
        <is>
          <t>1</t>
        </is>
      </c>
      <c r="D903" t="inlineStr">
        <is>
          <t>false</t>
        </is>
      </c>
      <c r="E903" t="inlineStr">
        <is>
          <t>false</t>
        </is>
      </c>
      <c r="G903" t="n">
        <v>0</v>
      </c>
      <c r="I903">
        <f>Sparta!AQ62</f>
        <v/>
      </c>
      <c r="K903">
        <f>Sparta!AR62</f>
        <v/>
      </c>
      <c r="M903" t="n">
        <v>20</v>
      </c>
      <c r="AV903" t="inlineStr">
        <is>
          <t>Default</t>
        </is>
      </c>
      <c r="AW903" t="inlineStr">
        <is>
          <t>Default</t>
        </is>
      </c>
    </row>
    <row r="904" hidden="1">
      <c r="A904" t="n">
        <v>142</v>
      </c>
      <c r="B904" t="inlineStr">
        <is>
          <t>SPARTA Dynamic Aggressive Growth OEF</t>
        </is>
      </c>
      <c r="C904" t="inlineStr">
        <is>
          <t>1</t>
        </is>
      </c>
      <c r="D904" t="inlineStr">
        <is>
          <t>false</t>
        </is>
      </c>
      <c r="E904" t="inlineStr">
        <is>
          <t>false</t>
        </is>
      </c>
      <c r="G904" t="n">
        <v>0</v>
      </c>
      <c r="I904">
        <f>Sparta!AQ63</f>
        <v/>
      </c>
      <c r="K904">
        <f>Sparta!AR63</f>
        <v/>
      </c>
      <c r="M904" t="n">
        <v>20</v>
      </c>
      <c r="AV904" t="inlineStr">
        <is>
          <t>Default</t>
        </is>
      </c>
      <c r="AW904" t="inlineStr">
        <is>
          <t>Default</t>
        </is>
      </c>
    </row>
    <row r="905" hidden="1">
      <c r="A905" t="n">
        <v>142</v>
      </c>
      <c r="B905" t="inlineStr">
        <is>
          <t>SPARTA Dynamic Aggressive Growth OEF</t>
        </is>
      </c>
      <c r="C905" t="inlineStr">
        <is>
          <t>1</t>
        </is>
      </c>
      <c r="D905" t="inlineStr">
        <is>
          <t>false</t>
        </is>
      </c>
      <c r="E905" t="inlineStr">
        <is>
          <t>false</t>
        </is>
      </c>
      <c r="G905" t="n">
        <v>0</v>
      </c>
      <c r="I905">
        <f>Sparta!AQ64</f>
        <v/>
      </c>
      <c r="K905">
        <f>Sparta!AR64</f>
        <v/>
      </c>
      <c r="M905" t="n">
        <v>20</v>
      </c>
      <c r="AV905" t="inlineStr">
        <is>
          <t>Default</t>
        </is>
      </c>
      <c r="AW905" t="inlineStr">
        <is>
          <t>Default</t>
        </is>
      </c>
    </row>
    <row r="906" hidden="1">
      <c r="A906" t="n">
        <v>142</v>
      </c>
      <c r="B906" t="inlineStr">
        <is>
          <t>SPARTA Dynamic Aggressive Growth OEF</t>
        </is>
      </c>
      <c r="C906" t="inlineStr">
        <is>
          <t>1</t>
        </is>
      </c>
      <c r="D906" t="inlineStr">
        <is>
          <t>false</t>
        </is>
      </c>
      <c r="E906" t="inlineStr">
        <is>
          <t>false</t>
        </is>
      </c>
      <c r="G906" t="n">
        <v>0</v>
      </c>
      <c r="I906">
        <f>Sparta!AQ65</f>
        <v/>
      </c>
      <c r="K906">
        <f>Sparta!AR65</f>
        <v/>
      </c>
      <c r="M906" t="n">
        <v>20</v>
      </c>
      <c r="AV906" t="inlineStr">
        <is>
          <t>Default</t>
        </is>
      </c>
      <c r="AW906" t="inlineStr">
        <is>
          <t>Default</t>
        </is>
      </c>
    </row>
    <row r="907" hidden="1">
      <c r="A907" t="n">
        <v>142</v>
      </c>
      <c r="B907" t="inlineStr">
        <is>
          <t>SPARTA Dynamic Aggressive Growth OEF</t>
        </is>
      </c>
      <c r="C907" t="inlineStr">
        <is>
          <t>1</t>
        </is>
      </c>
      <c r="D907" t="inlineStr">
        <is>
          <t>false</t>
        </is>
      </c>
      <c r="E907" t="inlineStr">
        <is>
          <t>false</t>
        </is>
      </c>
      <c r="G907" t="n">
        <v>0</v>
      </c>
      <c r="I907">
        <f>Sparta!AQ66</f>
        <v/>
      </c>
      <c r="K907">
        <f>Sparta!AR66</f>
        <v/>
      </c>
      <c r="M907" t="n">
        <v>20</v>
      </c>
      <c r="AV907" t="inlineStr">
        <is>
          <t>Default</t>
        </is>
      </c>
      <c r="AW907" t="inlineStr">
        <is>
          <t>Default</t>
        </is>
      </c>
    </row>
    <row r="908" hidden="1">
      <c r="A908" t="n">
        <v>142</v>
      </c>
      <c r="B908" t="inlineStr">
        <is>
          <t>SPARTA Dynamic Aggressive Growth OEF</t>
        </is>
      </c>
      <c r="C908" t="inlineStr">
        <is>
          <t>1</t>
        </is>
      </c>
      <c r="D908" t="inlineStr">
        <is>
          <t>false</t>
        </is>
      </c>
      <c r="E908" t="inlineStr">
        <is>
          <t>false</t>
        </is>
      </c>
      <c r="G908" t="n">
        <v>0</v>
      </c>
      <c r="I908">
        <f>Sparta!AQ67</f>
        <v/>
      </c>
      <c r="K908">
        <f>Sparta!AR67</f>
        <v/>
      </c>
      <c r="M908" t="n">
        <v>20</v>
      </c>
      <c r="AV908" t="inlineStr">
        <is>
          <t>Default</t>
        </is>
      </c>
      <c r="AW908" t="inlineStr">
        <is>
          <t>Default</t>
        </is>
      </c>
    </row>
    <row r="909" hidden="1">
      <c r="A909" t="n">
        <v>142</v>
      </c>
      <c r="B909" t="inlineStr">
        <is>
          <t>SPARTA Dynamic Aggressive Growth OEF</t>
        </is>
      </c>
      <c r="C909" t="inlineStr">
        <is>
          <t>1</t>
        </is>
      </c>
      <c r="D909" t="inlineStr">
        <is>
          <t>false</t>
        </is>
      </c>
      <c r="E909" t="inlineStr">
        <is>
          <t>false</t>
        </is>
      </c>
      <c r="G909" t="n">
        <v>0</v>
      </c>
      <c r="I909">
        <f>Sparta!AQ68</f>
        <v/>
      </c>
      <c r="K909">
        <f>Sparta!AR68</f>
        <v/>
      </c>
      <c r="M909" t="n">
        <v>20</v>
      </c>
      <c r="AV909" t="inlineStr">
        <is>
          <t>Default</t>
        </is>
      </c>
      <c r="AW909" t="inlineStr">
        <is>
          <t>Default</t>
        </is>
      </c>
    </row>
    <row r="910" hidden="1">
      <c r="A910" t="n">
        <v>142</v>
      </c>
      <c r="B910" t="inlineStr">
        <is>
          <t>SPARTA Dynamic Aggressive Growth OEF</t>
        </is>
      </c>
      <c r="C910" t="inlineStr">
        <is>
          <t>1</t>
        </is>
      </c>
      <c r="D910" t="inlineStr">
        <is>
          <t>false</t>
        </is>
      </c>
      <c r="E910" t="inlineStr">
        <is>
          <t>false</t>
        </is>
      </c>
      <c r="G910" t="n">
        <v>0</v>
      </c>
      <c r="I910">
        <f>Sparta!AQ69</f>
        <v/>
      </c>
      <c r="K910">
        <f>Sparta!AR69</f>
        <v/>
      </c>
      <c r="M910" t="n">
        <v>20</v>
      </c>
      <c r="AV910" t="inlineStr">
        <is>
          <t>Default</t>
        </is>
      </c>
      <c r="AW910" t="inlineStr">
        <is>
          <t>Default</t>
        </is>
      </c>
    </row>
    <row r="911" hidden="1">
      <c r="A911" t="n">
        <v>142</v>
      </c>
      <c r="B911" t="inlineStr">
        <is>
          <t>SPARTA Dynamic Aggressive Growth OEF</t>
        </is>
      </c>
      <c r="C911" t="inlineStr">
        <is>
          <t>1</t>
        </is>
      </c>
      <c r="D911" t="inlineStr">
        <is>
          <t>false</t>
        </is>
      </c>
      <c r="E911" t="inlineStr">
        <is>
          <t>false</t>
        </is>
      </c>
      <c r="G911" t="n">
        <v>0</v>
      </c>
      <c r="I911">
        <f>Sparta!AQ70</f>
        <v/>
      </c>
      <c r="K911">
        <f>Sparta!AR70</f>
        <v/>
      </c>
      <c r="M911" t="n">
        <v>20</v>
      </c>
      <c r="AV911" t="inlineStr">
        <is>
          <t>Default</t>
        </is>
      </c>
      <c r="AW911" t="inlineStr">
        <is>
          <t>Default</t>
        </is>
      </c>
    </row>
    <row r="912" hidden="1">
      <c r="A912" t="n">
        <v>142</v>
      </c>
      <c r="B912" t="inlineStr">
        <is>
          <t>SPARTA Dynamic Aggressive Growth OEF</t>
        </is>
      </c>
      <c r="C912" t="inlineStr">
        <is>
          <t>1</t>
        </is>
      </c>
      <c r="D912" t="inlineStr">
        <is>
          <t>false</t>
        </is>
      </c>
      <c r="E912" t="inlineStr">
        <is>
          <t>false</t>
        </is>
      </c>
      <c r="G912" t="n">
        <v>0</v>
      </c>
      <c r="I912">
        <f>Sparta!AQ71</f>
        <v/>
      </c>
      <c r="K912">
        <f>Sparta!AR71</f>
        <v/>
      </c>
      <c r="M912" t="n">
        <v>20</v>
      </c>
      <c r="AV912" t="inlineStr">
        <is>
          <t>Default</t>
        </is>
      </c>
      <c r="AW912" t="inlineStr">
        <is>
          <t>Default</t>
        </is>
      </c>
    </row>
    <row r="913" hidden="1">
      <c r="A913" t="n">
        <v>142</v>
      </c>
      <c r="B913" t="inlineStr">
        <is>
          <t>SPARTA Dynamic Aggressive Growth OEF</t>
        </is>
      </c>
      <c r="C913" t="inlineStr">
        <is>
          <t>1</t>
        </is>
      </c>
      <c r="D913" t="inlineStr">
        <is>
          <t>false</t>
        </is>
      </c>
      <c r="E913" t="inlineStr">
        <is>
          <t>false</t>
        </is>
      </c>
      <c r="G913" t="n">
        <v>0</v>
      </c>
      <c r="I913">
        <f>Sparta!AQ72</f>
        <v/>
      </c>
      <c r="K913">
        <f>Sparta!AR72</f>
        <v/>
      </c>
      <c r="M913" t="n">
        <v>20</v>
      </c>
      <c r="AV913" t="inlineStr">
        <is>
          <t>Default</t>
        </is>
      </c>
      <c r="AW913" t="inlineStr">
        <is>
          <t>Default</t>
        </is>
      </c>
    </row>
    <row r="914" hidden="1">
      <c r="A914" t="n">
        <v>142</v>
      </c>
      <c r="B914" t="inlineStr">
        <is>
          <t>SPARTA Dynamic Aggressive Growth OEF</t>
        </is>
      </c>
      <c r="C914" t="inlineStr">
        <is>
          <t>1</t>
        </is>
      </c>
      <c r="D914" t="inlineStr">
        <is>
          <t>false</t>
        </is>
      </c>
      <c r="E914" t="inlineStr">
        <is>
          <t>false</t>
        </is>
      </c>
      <c r="G914" t="n">
        <v>0</v>
      </c>
      <c r="I914">
        <f>Sparta!AQ73</f>
        <v/>
      </c>
      <c r="K914">
        <f>Sparta!AR73</f>
        <v/>
      </c>
      <c r="M914" t="n">
        <v>20</v>
      </c>
      <c r="AV914" t="inlineStr">
        <is>
          <t>Default</t>
        </is>
      </c>
      <c r="AW914" t="inlineStr">
        <is>
          <t>Default</t>
        </is>
      </c>
    </row>
    <row r="915" hidden="1">
      <c r="A915" t="n">
        <v>142</v>
      </c>
      <c r="B915" t="inlineStr">
        <is>
          <t>SPARTA Dynamic Aggressive Growth OEF</t>
        </is>
      </c>
      <c r="C915" t="inlineStr">
        <is>
          <t>1</t>
        </is>
      </c>
      <c r="D915" t="inlineStr">
        <is>
          <t>false</t>
        </is>
      </c>
      <c r="E915" t="inlineStr">
        <is>
          <t>false</t>
        </is>
      </c>
      <c r="G915" t="n">
        <v>0</v>
      </c>
      <c r="I915">
        <f>Sparta!AQ74</f>
        <v/>
      </c>
      <c r="K915">
        <f>Sparta!AR74</f>
        <v/>
      </c>
      <c r="M915" t="n">
        <v>20</v>
      </c>
      <c r="AV915" t="inlineStr">
        <is>
          <t>Default</t>
        </is>
      </c>
      <c r="AW915" t="inlineStr">
        <is>
          <t>Default</t>
        </is>
      </c>
    </row>
    <row r="916" hidden="1">
      <c r="A916" t="n">
        <v>142</v>
      </c>
      <c r="B916" t="inlineStr">
        <is>
          <t>SPARTA Dynamic Aggressive Growth OEF</t>
        </is>
      </c>
      <c r="C916" t="inlineStr">
        <is>
          <t>1</t>
        </is>
      </c>
      <c r="D916" t="inlineStr">
        <is>
          <t>false</t>
        </is>
      </c>
      <c r="E916" t="inlineStr">
        <is>
          <t>false</t>
        </is>
      </c>
      <c r="G916" t="n">
        <v>0</v>
      </c>
      <c r="I916">
        <f>Sparta!AQ75</f>
        <v/>
      </c>
      <c r="K916">
        <f>Sparta!AR75</f>
        <v/>
      </c>
      <c r="M916" t="n">
        <v>20</v>
      </c>
      <c r="AV916" t="inlineStr">
        <is>
          <t>Default</t>
        </is>
      </c>
      <c r="AW916" t="inlineStr">
        <is>
          <t>Default</t>
        </is>
      </c>
    </row>
    <row r="917" hidden="1">
      <c r="A917" t="n">
        <v>142</v>
      </c>
      <c r="B917" t="inlineStr">
        <is>
          <t>SPARTA Dynamic Aggressive Growth OEF</t>
        </is>
      </c>
      <c r="C917" t="inlineStr">
        <is>
          <t>1</t>
        </is>
      </c>
      <c r="D917" t="inlineStr">
        <is>
          <t>false</t>
        </is>
      </c>
      <c r="E917" t="inlineStr">
        <is>
          <t>false</t>
        </is>
      </c>
      <c r="G917" t="n">
        <v>0</v>
      </c>
      <c r="I917">
        <f>Sparta!AQ76</f>
        <v/>
      </c>
      <c r="K917">
        <f>Sparta!AR76</f>
        <v/>
      </c>
      <c r="M917" t="n">
        <v>20</v>
      </c>
      <c r="AV917" t="inlineStr">
        <is>
          <t>Default</t>
        </is>
      </c>
      <c r="AW917" t="inlineStr">
        <is>
          <t>Default</t>
        </is>
      </c>
    </row>
    <row r="918" hidden="1">
      <c r="A918" t="n">
        <v>142</v>
      </c>
      <c r="B918" t="inlineStr">
        <is>
          <t>SPARTA Dynamic Aggressive Growth OEF</t>
        </is>
      </c>
      <c r="C918" t="inlineStr">
        <is>
          <t>1</t>
        </is>
      </c>
      <c r="D918" t="inlineStr">
        <is>
          <t>false</t>
        </is>
      </c>
      <c r="E918" t="inlineStr">
        <is>
          <t>false</t>
        </is>
      </c>
      <c r="G918" t="n">
        <v>0</v>
      </c>
      <c r="I918">
        <f>Sparta!AQ77</f>
        <v/>
      </c>
      <c r="K918">
        <f>Sparta!AR77</f>
        <v/>
      </c>
      <c r="M918" t="n">
        <v>20</v>
      </c>
      <c r="AV918" t="inlineStr">
        <is>
          <t>Default</t>
        </is>
      </c>
      <c r="AW918" t="inlineStr">
        <is>
          <t>Default</t>
        </is>
      </c>
    </row>
    <row r="919" hidden="1">
      <c r="A919" t="n">
        <v>142</v>
      </c>
      <c r="B919" t="inlineStr">
        <is>
          <t>SPARTA Dynamic Aggressive Growth OEF</t>
        </is>
      </c>
      <c r="C919" t="inlineStr">
        <is>
          <t>1</t>
        </is>
      </c>
      <c r="D919" t="inlineStr">
        <is>
          <t>false</t>
        </is>
      </c>
      <c r="E919" t="inlineStr">
        <is>
          <t>false</t>
        </is>
      </c>
      <c r="G919" t="n">
        <v>0</v>
      </c>
      <c r="I919">
        <f>Sparta!AQ78</f>
        <v/>
      </c>
      <c r="K919">
        <f>Sparta!AR78</f>
        <v/>
      </c>
      <c r="M919" t="n">
        <v>20</v>
      </c>
      <c r="AV919" t="inlineStr">
        <is>
          <t>Default</t>
        </is>
      </c>
      <c r="AW919" t="inlineStr">
        <is>
          <t>Default</t>
        </is>
      </c>
    </row>
    <row r="920" hidden="1">
      <c r="A920" t="n">
        <v>142</v>
      </c>
      <c r="B920" t="inlineStr">
        <is>
          <t>SPARTA Dynamic Aggressive Growth OEF</t>
        </is>
      </c>
      <c r="C920" t="inlineStr">
        <is>
          <t>1</t>
        </is>
      </c>
      <c r="D920" t="inlineStr">
        <is>
          <t>false</t>
        </is>
      </c>
      <c r="E920" t="inlineStr">
        <is>
          <t>false</t>
        </is>
      </c>
      <c r="G920" t="n">
        <v>0</v>
      </c>
      <c r="I920">
        <f>Sparta!AQ79</f>
        <v/>
      </c>
      <c r="K920">
        <f>Sparta!AR79</f>
        <v/>
      </c>
      <c r="M920" t="n">
        <v>20</v>
      </c>
      <c r="AV920" t="inlineStr">
        <is>
          <t>Default</t>
        </is>
      </c>
      <c r="AW920" t="inlineStr">
        <is>
          <t>Default</t>
        </is>
      </c>
    </row>
    <row r="921" hidden="1">
      <c r="A921" t="n">
        <v>142</v>
      </c>
      <c r="B921" t="inlineStr">
        <is>
          <t>SPARTA Dynamic Aggressive Growth OEF</t>
        </is>
      </c>
      <c r="C921" t="inlineStr">
        <is>
          <t>1</t>
        </is>
      </c>
      <c r="D921" t="inlineStr">
        <is>
          <t>false</t>
        </is>
      </c>
      <c r="E921" t="inlineStr">
        <is>
          <t>false</t>
        </is>
      </c>
      <c r="G921" t="n">
        <v>0</v>
      </c>
      <c r="I921">
        <f>Sparta!AQ80</f>
        <v/>
      </c>
      <c r="K921">
        <f>Sparta!AR80</f>
        <v/>
      </c>
      <c r="M921" t="n">
        <v>20</v>
      </c>
      <c r="AV921" t="inlineStr">
        <is>
          <t>Default</t>
        </is>
      </c>
      <c r="AW921" t="inlineStr">
        <is>
          <t>Default</t>
        </is>
      </c>
    </row>
    <row r="922" hidden="1">
      <c r="A922" t="n">
        <v>142</v>
      </c>
      <c r="B922" t="inlineStr">
        <is>
          <t>SPARTA Dynamic Aggressive Growth OEF</t>
        </is>
      </c>
      <c r="C922" t="inlineStr">
        <is>
          <t>1</t>
        </is>
      </c>
      <c r="D922" t="inlineStr">
        <is>
          <t>false</t>
        </is>
      </c>
      <c r="E922" t="inlineStr">
        <is>
          <t>false</t>
        </is>
      </c>
      <c r="G922" t="n">
        <v>0</v>
      </c>
      <c r="I922">
        <f>Sparta!AQ81</f>
        <v/>
      </c>
      <c r="K922">
        <f>Sparta!AR81</f>
        <v/>
      </c>
      <c r="M922" t="n">
        <v>20</v>
      </c>
      <c r="AV922" t="inlineStr">
        <is>
          <t>Default</t>
        </is>
      </c>
      <c r="AW922" t="inlineStr">
        <is>
          <t>Default</t>
        </is>
      </c>
    </row>
    <row r="923" hidden="1">
      <c r="A923" t="n">
        <v>142</v>
      </c>
      <c r="B923" t="inlineStr">
        <is>
          <t>SPARTA Dynamic Aggressive Growth OEF</t>
        </is>
      </c>
      <c r="C923" t="inlineStr">
        <is>
          <t>1</t>
        </is>
      </c>
      <c r="D923" t="inlineStr">
        <is>
          <t>false</t>
        </is>
      </c>
      <c r="E923" t="inlineStr">
        <is>
          <t>false</t>
        </is>
      </c>
      <c r="G923" t="n">
        <v>0</v>
      </c>
      <c r="I923">
        <f>Sparta!AQ82</f>
        <v/>
      </c>
      <c r="K923">
        <f>Sparta!AR82</f>
        <v/>
      </c>
      <c r="M923" t="n">
        <v>20</v>
      </c>
      <c r="AV923" t="inlineStr">
        <is>
          <t>Default</t>
        </is>
      </c>
      <c r="AW923" t="inlineStr">
        <is>
          <t>Default</t>
        </is>
      </c>
    </row>
    <row r="924" hidden="1">
      <c r="A924" t="n">
        <v>142</v>
      </c>
      <c r="B924" t="inlineStr">
        <is>
          <t>SPARTA Dynamic Aggressive Growth OEF</t>
        </is>
      </c>
      <c r="C924" t="inlineStr">
        <is>
          <t>1</t>
        </is>
      </c>
      <c r="D924" t="inlineStr">
        <is>
          <t>false</t>
        </is>
      </c>
      <c r="E924" t="inlineStr">
        <is>
          <t>false</t>
        </is>
      </c>
      <c r="G924" t="n">
        <v>0</v>
      </c>
      <c r="I924">
        <f>Sparta!AQ83</f>
        <v/>
      </c>
      <c r="K924">
        <f>Sparta!AR83</f>
        <v/>
      </c>
      <c r="M924" t="n">
        <v>20</v>
      </c>
      <c r="AV924" t="inlineStr">
        <is>
          <t>Default</t>
        </is>
      </c>
      <c r="AW924" t="inlineStr">
        <is>
          <t>Default</t>
        </is>
      </c>
    </row>
    <row r="925" hidden="1">
      <c r="A925" t="n">
        <v>142</v>
      </c>
      <c r="B925" t="inlineStr">
        <is>
          <t>SPARTA Dynamic Aggressive Growth OEF</t>
        </is>
      </c>
      <c r="C925" t="inlineStr">
        <is>
          <t>1</t>
        </is>
      </c>
      <c r="D925" t="inlineStr">
        <is>
          <t>false</t>
        </is>
      </c>
      <c r="E925" t="inlineStr">
        <is>
          <t>false</t>
        </is>
      </c>
      <c r="G925" t="n">
        <v>0</v>
      </c>
      <c r="I925">
        <f>Sparta!AQ84</f>
        <v/>
      </c>
      <c r="K925">
        <f>Sparta!AR84</f>
        <v/>
      </c>
      <c r="M925" t="n">
        <v>20</v>
      </c>
      <c r="AV925" t="inlineStr">
        <is>
          <t>Default</t>
        </is>
      </c>
      <c r="AW925" t="inlineStr">
        <is>
          <t>Default</t>
        </is>
      </c>
    </row>
    <row r="926" hidden="1">
      <c r="A926" t="n">
        <v>142</v>
      </c>
      <c r="B926" t="inlineStr">
        <is>
          <t>SPARTA Dynamic Aggressive Growth OEF</t>
        </is>
      </c>
      <c r="C926" t="inlineStr">
        <is>
          <t>1</t>
        </is>
      </c>
      <c r="D926" t="inlineStr">
        <is>
          <t>false</t>
        </is>
      </c>
      <c r="E926" t="inlineStr">
        <is>
          <t>false</t>
        </is>
      </c>
      <c r="G926" t="n">
        <v>0</v>
      </c>
      <c r="I926">
        <f>Sparta!AQ85</f>
        <v/>
      </c>
      <c r="K926">
        <f>Sparta!AR85</f>
        <v/>
      </c>
      <c r="M926" t="n">
        <v>20</v>
      </c>
      <c r="AV926" t="inlineStr">
        <is>
          <t>Default</t>
        </is>
      </c>
      <c r="AW926" t="inlineStr">
        <is>
          <t>Default</t>
        </is>
      </c>
    </row>
    <row r="927" hidden="1">
      <c r="A927" t="n">
        <v>142</v>
      </c>
      <c r="B927" t="inlineStr">
        <is>
          <t>SPARTA Dynamic Aggressive Growth OEF</t>
        </is>
      </c>
      <c r="C927" t="inlineStr">
        <is>
          <t>1</t>
        </is>
      </c>
      <c r="D927" t="inlineStr">
        <is>
          <t>false</t>
        </is>
      </c>
      <c r="E927" t="inlineStr">
        <is>
          <t>false</t>
        </is>
      </c>
      <c r="G927" t="n">
        <v>0</v>
      </c>
      <c r="I927">
        <f>Sparta!AQ86</f>
        <v/>
      </c>
      <c r="K927">
        <f>Sparta!AR86</f>
        <v/>
      </c>
      <c r="M927" t="n">
        <v>20</v>
      </c>
      <c r="AV927" t="inlineStr">
        <is>
          <t>Default</t>
        </is>
      </c>
      <c r="AW927" t="inlineStr">
        <is>
          <t>Default</t>
        </is>
      </c>
    </row>
    <row r="928" hidden="1">
      <c r="A928" t="n">
        <v>142</v>
      </c>
      <c r="B928" t="inlineStr">
        <is>
          <t>SPARTA Dynamic Aggressive Growth OEF</t>
        </is>
      </c>
      <c r="C928" t="inlineStr">
        <is>
          <t>1</t>
        </is>
      </c>
      <c r="D928" t="inlineStr">
        <is>
          <t>false</t>
        </is>
      </c>
      <c r="E928" t="inlineStr">
        <is>
          <t>false</t>
        </is>
      </c>
      <c r="G928" t="n">
        <v>0</v>
      </c>
      <c r="I928">
        <f>Sparta!AQ87</f>
        <v/>
      </c>
      <c r="K928">
        <f>Sparta!AR87</f>
        <v/>
      </c>
      <c r="M928" t="n">
        <v>20</v>
      </c>
      <c r="AV928" t="inlineStr">
        <is>
          <t>Default</t>
        </is>
      </c>
      <c r="AW928" t="inlineStr">
        <is>
          <t>Default</t>
        </is>
      </c>
    </row>
    <row r="929" hidden="1">
      <c r="A929" t="n">
        <v>142</v>
      </c>
      <c r="B929" t="inlineStr">
        <is>
          <t>SPARTA Dynamic Aggressive Growth OEF</t>
        </is>
      </c>
      <c r="C929" t="inlineStr">
        <is>
          <t>1</t>
        </is>
      </c>
      <c r="D929" t="inlineStr">
        <is>
          <t>false</t>
        </is>
      </c>
      <c r="E929" t="inlineStr">
        <is>
          <t>false</t>
        </is>
      </c>
      <c r="G929" t="n">
        <v>0</v>
      </c>
      <c r="I929">
        <f>Sparta!AQ88</f>
        <v/>
      </c>
      <c r="K929">
        <f>Sparta!AR88</f>
        <v/>
      </c>
      <c r="M929" t="n">
        <v>20</v>
      </c>
      <c r="AV929" t="inlineStr">
        <is>
          <t>Default</t>
        </is>
      </c>
      <c r="AW929" t="inlineStr">
        <is>
          <t>Default</t>
        </is>
      </c>
    </row>
    <row r="930" hidden="1">
      <c r="A930" t="n">
        <v>142</v>
      </c>
      <c r="B930" t="inlineStr">
        <is>
          <t>SPARTA Dynamic Aggressive Growth OEF</t>
        </is>
      </c>
      <c r="C930" t="inlineStr">
        <is>
          <t>1</t>
        </is>
      </c>
      <c r="D930" t="inlineStr">
        <is>
          <t>false</t>
        </is>
      </c>
      <c r="E930" t="inlineStr">
        <is>
          <t>false</t>
        </is>
      </c>
      <c r="G930" t="n">
        <v>0</v>
      </c>
      <c r="I930">
        <f>Sparta!AQ89</f>
        <v/>
      </c>
      <c r="K930">
        <f>Sparta!AR89</f>
        <v/>
      </c>
      <c r="M930" t="n">
        <v>20</v>
      </c>
      <c r="AV930" t="inlineStr">
        <is>
          <t>Default</t>
        </is>
      </c>
      <c r="AW930" t="inlineStr">
        <is>
          <t>Default</t>
        </is>
      </c>
    </row>
    <row r="931" hidden="1">
      <c r="A931" t="n">
        <v>142</v>
      </c>
      <c r="B931" t="inlineStr">
        <is>
          <t>SPARTA Dynamic Aggressive Growth OEF</t>
        </is>
      </c>
      <c r="C931" t="inlineStr">
        <is>
          <t>1</t>
        </is>
      </c>
      <c r="D931" t="inlineStr">
        <is>
          <t>false</t>
        </is>
      </c>
      <c r="E931" t="inlineStr">
        <is>
          <t>false</t>
        </is>
      </c>
      <c r="G931" t="n">
        <v>0</v>
      </c>
      <c r="I931">
        <f>Sparta!AQ90</f>
        <v/>
      </c>
      <c r="K931">
        <f>Sparta!AR90</f>
        <v/>
      </c>
      <c r="M931" t="n">
        <v>20</v>
      </c>
      <c r="AV931" t="inlineStr">
        <is>
          <t>Default</t>
        </is>
      </c>
      <c r="AW931" t="inlineStr">
        <is>
          <t>Default</t>
        </is>
      </c>
    </row>
    <row r="932" hidden="1">
      <c r="A932" t="n">
        <v>142</v>
      </c>
      <c r="B932" t="inlineStr">
        <is>
          <t>SPARTA Dynamic Aggressive Growth OEF</t>
        </is>
      </c>
      <c r="C932" t="inlineStr">
        <is>
          <t>1</t>
        </is>
      </c>
      <c r="D932" t="inlineStr">
        <is>
          <t>false</t>
        </is>
      </c>
      <c r="E932" t="inlineStr">
        <is>
          <t>false</t>
        </is>
      </c>
      <c r="G932" t="n">
        <v>0</v>
      </c>
      <c r="I932">
        <f>Sparta!AQ91</f>
        <v/>
      </c>
      <c r="K932">
        <f>Sparta!AR91</f>
        <v/>
      </c>
      <c r="M932" t="n">
        <v>20</v>
      </c>
      <c r="AV932" t="inlineStr">
        <is>
          <t>Default</t>
        </is>
      </c>
      <c r="AW932" t="inlineStr">
        <is>
          <t>Default</t>
        </is>
      </c>
    </row>
    <row r="933" hidden="1">
      <c r="A933" t="n">
        <v>142</v>
      </c>
      <c r="B933" t="inlineStr">
        <is>
          <t>SPARTA Dynamic Aggressive Growth OEF</t>
        </is>
      </c>
      <c r="C933" t="inlineStr">
        <is>
          <t>1</t>
        </is>
      </c>
      <c r="D933" t="inlineStr">
        <is>
          <t>false</t>
        </is>
      </c>
      <c r="E933" t="inlineStr">
        <is>
          <t>false</t>
        </is>
      </c>
      <c r="G933" t="n">
        <v>0</v>
      </c>
      <c r="I933">
        <f>Sparta!AQ92</f>
        <v/>
      </c>
      <c r="K933">
        <f>Sparta!AR92</f>
        <v/>
      </c>
      <c r="M933" t="n">
        <v>20</v>
      </c>
      <c r="AV933" t="inlineStr">
        <is>
          <t>Default</t>
        </is>
      </c>
      <c r="AW933" t="inlineStr">
        <is>
          <t>Default</t>
        </is>
      </c>
    </row>
    <row r="934" hidden="1">
      <c r="A934" t="n">
        <v>142</v>
      </c>
      <c r="B934" t="inlineStr">
        <is>
          <t>SPARTA Dynamic Aggressive Growth OEF</t>
        </is>
      </c>
      <c r="C934" t="inlineStr">
        <is>
          <t>1</t>
        </is>
      </c>
      <c r="D934" t="inlineStr">
        <is>
          <t>false</t>
        </is>
      </c>
      <c r="E934" t="inlineStr">
        <is>
          <t>false</t>
        </is>
      </c>
      <c r="G934" t="n">
        <v>0</v>
      </c>
      <c r="I934">
        <f>Sparta!AQ93</f>
        <v/>
      </c>
      <c r="K934">
        <f>Sparta!AR93</f>
        <v/>
      </c>
      <c r="M934" t="n">
        <v>20</v>
      </c>
      <c r="AV934" t="inlineStr">
        <is>
          <t>Default</t>
        </is>
      </c>
      <c r="AW934" t="inlineStr">
        <is>
          <t>Default</t>
        </is>
      </c>
    </row>
    <row r="935" hidden="1">
      <c r="A935" t="n">
        <v>142</v>
      </c>
      <c r="B935" t="inlineStr">
        <is>
          <t>SPARTA Dynamic Aggressive Growth OEF</t>
        </is>
      </c>
      <c r="C935" t="inlineStr">
        <is>
          <t>1</t>
        </is>
      </c>
      <c r="D935" t="inlineStr">
        <is>
          <t>false</t>
        </is>
      </c>
      <c r="E935" t="inlineStr">
        <is>
          <t>false</t>
        </is>
      </c>
      <c r="G935" t="n">
        <v>0</v>
      </c>
      <c r="I935">
        <f>Sparta!AQ94</f>
        <v/>
      </c>
      <c r="K935">
        <f>Sparta!AR94</f>
        <v/>
      </c>
      <c r="M935" t="n">
        <v>20</v>
      </c>
      <c r="AV935" t="inlineStr">
        <is>
          <t>Default</t>
        </is>
      </c>
      <c r="AW935" t="inlineStr">
        <is>
          <t>Default</t>
        </is>
      </c>
    </row>
    <row r="936" hidden="1">
      <c r="A936" t="n">
        <v>142</v>
      </c>
      <c r="B936" t="inlineStr">
        <is>
          <t>SPARTA Dynamic Aggressive Growth OEF</t>
        </is>
      </c>
      <c r="C936" t="inlineStr">
        <is>
          <t>1</t>
        </is>
      </c>
      <c r="D936" t="inlineStr">
        <is>
          <t>false</t>
        </is>
      </c>
      <c r="E936" t="inlineStr">
        <is>
          <t>false</t>
        </is>
      </c>
      <c r="G936" t="n">
        <v>0</v>
      </c>
      <c r="I936">
        <f>Sparta!AQ95</f>
        <v/>
      </c>
      <c r="K936">
        <f>Sparta!AR95</f>
        <v/>
      </c>
      <c r="M936" t="n">
        <v>20</v>
      </c>
      <c r="AV936" t="inlineStr">
        <is>
          <t>Default</t>
        </is>
      </c>
      <c r="AW936" t="inlineStr">
        <is>
          <t>Default</t>
        </is>
      </c>
    </row>
    <row r="937" hidden="1">
      <c r="A937" t="n">
        <v>142</v>
      </c>
      <c r="B937" t="inlineStr">
        <is>
          <t>SPARTA Dynamic Aggressive Growth OEF</t>
        </is>
      </c>
      <c r="C937" t="inlineStr">
        <is>
          <t>1</t>
        </is>
      </c>
      <c r="D937" t="inlineStr">
        <is>
          <t>false</t>
        </is>
      </c>
      <c r="E937" t="inlineStr">
        <is>
          <t>false</t>
        </is>
      </c>
      <c r="G937" t="n">
        <v>0</v>
      </c>
      <c r="I937">
        <f>Sparta!AQ96</f>
        <v/>
      </c>
      <c r="K937">
        <f>Sparta!AR96</f>
        <v/>
      </c>
      <c r="M937" t="n">
        <v>20</v>
      </c>
      <c r="AV937" t="inlineStr">
        <is>
          <t>Default</t>
        </is>
      </c>
      <c r="AW937" t="inlineStr">
        <is>
          <t>Default</t>
        </is>
      </c>
    </row>
    <row r="938" hidden="1">
      <c r="A938" t="n">
        <v>142</v>
      </c>
      <c r="B938" t="inlineStr">
        <is>
          <t>SPARTA Dynamic Aggressive Growth OEF</t>
        </is>
      </c>
      <c r="C938" t="inlineStr">
        <is>
          <t>1</t>
        </is>
      </c>
      <c r="D938" t="inlineStr">
        <is>
          <t>false</t>
        </is>
      </c>
      <c r="E938" t="inlineStr">
        <is>
          <t>false</t>
        </is>
      </c>
      <c r="G938" t="n">
        <v>0</v>
      </c>
      <c r="I938">
        <f>Sparta!AQ97</f>
        <v/>
      </c>
      <c r="K938">
        <f>Sparta!AR97</f>
        <v/>
      </c>
      <c r="M938" t="n">
        <v>20</v>
      </c>
      <c r="AV938" t="inlineStr">
        <is>
          <t>Default</t>
        </is>
      </c>
      <c r="AW938" t="inlineStr">
        <is>
          <t>Default</t>
        </is>
      </c>
    </row>
    <row r="939" hidden="1">
      <c r="A939" t="n">
        <v>142</v>
      </c>
      <c r="B939" t="inlineStr">
        <is>
          <t>SPARTA Dynamic Aggressive Growth OEF</t>
        </is>
      </c>
      <c r="C939" t="inlineStr">
        <is>
          <t>1</t>
        </is>
      </c>
      <c r="D939" t="inlineStr">
        <is>
          <t>false</t>
        </is>
      </c>
      <c r="E939" t="inlineStr">
        <is>
          <t>false</t>
        </is>
      </c>
      <c r="G939" t="n">
        <v>0</v>
      </c>
      <c r="I939">
        <f>Sparta!AQ98</f>
        <v/>
      </c>
      <c r="K939">
        <f>Sparta!AR98</f>
        <v/>
      </c>
      <c r="M939" t="n">
        <v>20</v>
      </c>
      <c r="AV939" t="inlineStr">
        <is>
          <t>Default</t>
        </is>
      </c>
      <c r="AW939" t="inlineStr">
        <is>
          <t>Default</t>
        </is>
      </c>
    </row>
    <row r="940" hidden="1">
      <c r="A940" t="n">
        <v>142</v>
      </c>
      <c r="B940" t="inlineStr">
        <is>
          <t>SPARTA Dynamic Aggressive Growth OEF</t>
        </is>
      </c>
      <c r="C940" t="inlineStr">
        <is>
          <t>1</t>
        </is>
      </c>
      <c r="D940" t="inlineStr">
        <is>
          <t>false</t>
        </is>
      </c>
      <c r="E940" t="inlineStr">
        <is>
          <t>false</t>
        </is>
      </c>
      <c r="G940" t="n">
        <v>0</v>
      </c>
      <c r="I940">
        <f>Sparta!AQ99</f>
        <v/>
      </c>
      <c r="K940">
        <f>Sparta!AR99</f>
        <v/>
      </c>
      <c r="M940" t="n">
        <v>20</v>
      </c>
      <c r="AV940" t="inlineStr">
        <is>
          <t>Default</t>
        </is>
      </c>
      <c r="AW940" t="inlineStr">
        <is>
          <t>Default</t>
        </is>
      </c>
    </row>
    <row r="941" hidden="1">
      <c r="A941" t="n">
        <v>142</v>
      </c>
      <c r="B941" t="inlineStr">
        <is>
          <t>SPARTA Dynamic Aggressive Growth OEF</t>
        </is>
      </c>
      <c r="C941" t="inlineStr">
        <is>
          <t>1</t>
        </is>
      </c>
      <c r="D941" t="inlineStr">
        <is>
          <t>false</t>
        </is>
      </c>
      <c r="E941" t="inlineStr">
        <is>
          <t>false</t>
        </is>
      </c>
      <c r="G941" t="n">
        <v>0</v>
      </c>
      <c r="I941">
        <f>Sparta!AQ100</f>
        <v/>
      </c>
      <c r="K941">
        <f>Sparta!AR100</f>
        <v/>
      </c>
      <c r="M941" t="n">
        <v>20</v>
      </c>
      <c r="AV941" t="inlineStr">
        <is>
          <t>Default</t>
        </is>
      </c>
      <c r="AW941" t="inlineStr">
        <is>
          <t>Default</t>
        </is>
      </c>
    </row>
    <row r="942" hidden="1">
      <c r="A942" t="n">
        <v>142</v>
      </c>
      <c r="B942" t="inlineStr">
        <is>
          <t>SPARTA Dynamic Aggressive Growth OEF</t>
        </is>
      </c>
      <c r="C942" t="inlineStr">
        <is>
          <t>1</t>
        </is>
      </c>
      <c r="D942" t="inlineStr">
        <is>
          <t>false</t>
        </is>
      </c>
      <c r="E942" t="inlineStr">
        <is>
          <t>false</t>
        </is>
      </c>
      <c r="G942" t="n">
        <v>0</v>
      </c>
      <c r="I942">
        <f>Sparta!AQ101</f>
        <v/>
      </c>
      <c r="K942">
        <f>Sparta!AR101</f>
        <v/>
      </c>
      <c r="M942" t="n">
        <v>20</v>
      </c>
      <c r="AV942" t="inlineStr">
        <is>
          <t>Default</t>
        </is>
      </c>
      <c r="AW942" t="inlineStr">
        <is>
          <t>Default</t>
        </is>
      </c>
    </row>
    <row r="943" hidden="1">
      <c r="A943" t="n">
        <v>142</v>
      </c>
      <c r="B943" t="inlineStr">
        <is>
          <t>SPARTA Dynamic Aggressive Growth OEF</t>
        </is>
      </c>
      <c r="C943" t="inlineStr">
        <is>
          <t>1</t>
        </is>
      </c>
      <c r="D943" t="inlineStr">
        <is>
          <t>false</t>
        </is>
      </c>
      <c r="E943" t="inlineStr">
        <is>
          <t>false</t>
        </is>
      </c>
      <c r="G943" t="n">
        <v>0</v>
      </c>
      <c r="I943">
        <f>Sparta!AQ102</f>
        <v/>
      </c>
      <c r="K943">
        <f>Sparta!AR102</f>
        <v/>
      </c>
      <c r="M943" t="n">
        <v>20</v>
      </c>
      <c r="AV943" t="inlineStr">
        <is>
          <t>Default</t>
        </is>
      </c>
      <c r="AW943" t="inlineStr">
        <is>
          <t>Default</t>
        </is>
      </c>
    </row>
    <row r="944" hidden="1">
      <c r="A944" t="n">
        <v>142</v>
      </c>
      <c r="B944" t="inlineStr">
        <is>
          <t>SPARTA Dynamic Aggressive Growth OEF</t>
        </is>
      </c>
      <c r="C944" t="inlineStr">
        <is>
          <t>1</t>
        </is>
      </c>
      <c r="D944" t="inlineStr">
        <is>
          <t>false</t>
        </is>
      </c>
      <c r="E944" t="inlineStr">
        <is>
          <t>false</t>
        </is>
      </c>
      <c r="G944" t="n">
        <v>0</v>
      </c>
      <c r="I944">
        <f>Sparta!AQ103</f>
        <v/>
      </c>
      <c r="K944">
        <f>Sparta!AR103</f>
        <v/>
      </c>
      <c r="M944" t="n">
        <v>20</v>
      </c>
      <c r="AV944" t="inlineStr">
        <is>
          <t>Default</t>
        </is>
      </c>
      <c r="AW944" t="inlineStr">
        <is>
          <t>Default</t>
        </is>
      </c>
    </row>
    <row r="945" hidden="1">
      <c r="A945" t="n">
        <v>142</v>
      </c>
      <c r="B945" t="inlineStr">
        <is>
          <t>SPARTA Dynamic Aggressive Growth OEF</t>
        </is>
      </c>
      <c r="C945" t="inlineStr">
        <is>
          <t>1</t>
        </is>
      </c>
      <c r="D945" t="inlineStr">
        <is>
          <t>false</t>
        </is>
      </c>
      <c r="E945" t="inlineStr">
        <is>
          <t>false</t>
        </is>
      </c>
      <c r="G945" t="n">
        <v>0</v>
      </c>
      <c r="I945">
        <f>Sparta!AQ104</f>
        <v/>
      </c>
      <c r="K945">
        <f>Sparta!AR104</f>
        <v/>
      </c>
      <c r="M945" t="n">
        <v>20</v>
      </c>
      <c r="AV945" t="inlineStr">
        <is>
          <t>Default</t>
        </is>
      </c>
      <c r="AW945" t="inlineStr">
        <is>
          <t>Default</t>
        </is>
      </c>
    </row>
    <row r="946" hidden="1">
      <c r="A946" t="n">
        <v>142</v>
      </c>
      <c r="B946" t="inlineStr">
        <is>
          <t>SPARTA Dynamic Aggressive Growth OEF</t>
        </is>
      </c>
      <c r="C946" t="inlineStr">
        <is>
          <t>1</t>
        </is>
      </c>
      <c r="D946" t="inlineStr">
        <is>
          <t>false</t>
        </is>
      </c>
      <c r="E946" t="inlineStr">
        <is>
          <t>false</t>
        </is>
      </c>
      <c r="G946" t="n">
        <v>0</v>
      </c>
      <c r="I946">
        <f>Sparta!AQ105</f>
        <v/>
      </c>
      <c r="K946">
        <f>Sparta!AR105</f>
        <v/>
      </c>
      <c r="M946" t="n">
        <v>20</v>
      </c>
      <c r="AV946" t="inlineStr">
        <is>
          <t>Default</t>
        </is>
      </c>
      <c r="AW946" t="inlineStr">
        <is>
          <t>Default</t>
        </is>
      </c>
    </row>
    <row r="947" hidden="1">
      <c r="A947" t="n">
        <v>142</v>
      </c>
      <c r="B947" t="inlineStr">
        <is>
          <t>SPARTA Dynamic Aggressive Growth OEF</t>
        </is>
      </c>
      <c r="C947" t="inlineStr">
        <is>
          <t>1</t>
        </is>
      </c>
      <c r="D947" t="inlineStr">
        <is>
          <t>false</t>
        </is>
      </c>
      <c r="E947" t="inlineStr">
        <is>
          <t>false</t>
        </is>
      </c>
      <c r="G947" t="n">
        <v>0</v>
      </c>
      <c r="I947">
        <f>Sparta!AQ106</f>
        <v/>
      </c>
      <c r="K947">
        <f>Sparta!AR106</f>
        <v/>
      </c>
      <c r="M947" t="n">
        <v>20</v>
      </c>
      <c r="AV947" t="inlineStr">
        <is>
          <t>Default</t>
        </is>
      </c>
      <c r="AW947" t="inlineStr">
        <is>
          <t>Default</t>
        </is>
      </c>
    </row>
    <row r="948" hidden="1">
      <c r="A948" t="n">
        <v>142</v>
      </c>
      <c r="B948" t="inlineStr">
        <is>
          <t>SPARTA Dynamic Aggressive Growth OEF</t>
        </is>
      </c>
      <c r="C948" t="inlineStr">
        <is>
          <t>1</t>
        </is>
      </c>
      <c r="D948" t="inlineStr">
        <is>
          <t>false</t>
        </is>
      </c>
      <c r="E948" t="inlineStr">
        <is>
          <t>false</t>
        </is>
      </c>
      <c r="G948" t="n">
        <v>0</v>
      </c>
      <c r="I948">
        <f>Sparta!AQ107</f>
        <v/>
      </c>
      <c r="K948">
        <f>Sparta!AR107</f>
        <v/>
      </c>
      <c r="M948" t="n">
        <v>20</v>
      </c>
      <c r="AV948" t="inlineStr">
        <is>
          <t>Default</t>
        </is>
      </c>
      <c r="AW948" t="inlineStr">
        <is>
          <t>Default</t>
        </is>
      </c>
    </row>
    <row r="949" hidden="1">
      <c r="A949" t="n">
        <v>142</v>
      </c>
      <c r="B949" t="inlineStr">
        <is>
          <t>SPARTA Dynamic Aggressive Growth OEF</t>
        </is>
      </c>
      <c r="C949" t="inlineStr">
        <is>
          <t>1</t>
        </is>
      </c>
      <c r="D949" t="inlineStr">
        <is>
          <t>false</t>
        </is>
      </c>
      <c r="E949" t="inlineStr">
        <is>
          <t>false</t>
        </is>
      </c>
      <c r="G949" t="n">
        <v>0</v>
      </c>
      <c r="I949">
        <f>Sparta!AQ108</f>
        <v/>
      </c>
      <c r="K949">
        <f>Sparta!AR108</f>
        <v/>
      </c>
      <c r="M949" t="n">
        <v>20</v>
      </c>
      <c r="AV949" t="inlineStr">
        <is>
          <t>Default</t>
        </is>
      </c>
      <c r="AW949" t="inlineStr">
        <is>
          <t>Default</t>
        </is>
      </c>
    </row>
    <row r="950" hidden="1">
      <c r="A950" t="n">
        <v>142</v>
      </c>
      <c r="B950" t="inlineStr">
        <is>
          <t>SPARTA Dynamic Aggressive Growth OEF</t>
        </is>
      </c>
      <c r="C950" t="inlineStr">
        <is>
          <t>1</t>
        </is>
      </c>
      <c r="D950" t="inlineStr">
        <is>
          <t>false</t>
        </is>
      </c>
      <c r="E950" t="inlineStr">
        <is>
          <t>false</t>
        </is>
      </c>
      <c r="G950" t="n">
        <v>0</v>
      </c>
      <c r="I950">
        <f>Sparta!AQ109</f>
        <v/>
      </c>
      <c r="K950">
        <f>Sparta!AR109</f>
        <v/>
      </c>
      <c r="M950" t="n">
        <v>20</v>
      </c>
      <c r="AV950" t="inlineStr">
        <is>
          <t>Default</t>
        </is>
      </c>
      <c r="AW950" t="inlineStr">
        <is>
          <t>Default</t>
        </is>
      </c>
    </row>
    <row r="951" hidden="1">
      <c r="A951" t="n">
        <v>142</v>
      </c>
      <c r="B951" t="inlineStr">
        <is>
          <t>SPARTA Dynamic Aggressive Growth OEF</t>
        </is>
      </c>
      <c r="C951" t="inlineStr">
        <is>
          <t>1</t>
        </is>
      </c>
      <c r="D951" t="inlineStr">
        <is>
          <t>false</t>
        </is>
      </c>
      <c r="E951" t="inlineStr">
        <is>
          <t>false</t>
        </is>
      </c>
      <c r="G951" t="n">
        <v>0</v>
      </c>
      <c r="I951">
        <f>Sparta!AQ110</f>
        <v/>
      </c>
      <c r="K951">
        <f>Sparta!AR110</f>
        <v/>
      </c>
      <c r="M951" t="n">
        <v>20</v>
      </c>
      <c r="AV951" t="inlineStr">
        <is>
          <t>Default</t>
        </is>
      </c>
      <c r="AW951" t="inlineStr">
        <is>
          <t>Default</t>
        </is>
      </c>
    </row>
    <row r="952" hidden="1">
      <c r="A952" t="n">
        <v>142</v>
      </c>
      <c r="B952" t="inlineStr">
        <is>
          <t>SPARTA Dynamic Aggressive Growth OEF</t>
        </is>
      </c>
      <c r="C952" t="inlineStr">
        <is>
          <t>1</t>
        </is>
      </c>
      <c r="D952" t="inlineStr">
        <is>
          <t>false</t>
        </is>
      </c>
      <c r="E952" t="inlineStr">
        <is>
          <t>false</t>
        </is>
      </c>
      <c r="G952" t="n">
        <v>0</v>
      </c>
      <c r="I952">
        <f>Sparta!AQ111</f>
        <v/>
      </c>
      <c r="K952">
        <f>Sparta!AR111</f>
        <v/>
      </c>
      <c r="M952" t="n">
        <v>20</v>
      </c>
      <c r="AV952" t="inlineStr">
        <is>
          <t>Default</t>
        </is>
      </c>
      <c r="AW952" t="inlineStr">
        <is>
          <t>Default</t>
        </is>
      </c>
    </row>
    <row r="953" hidden="1">
      <c r="A953" t="n">
        <v>142</v>
      </c>
      <c r="B953" t="inlineStr">
        <is>
          <t>SPARTA Dynamic Aggressive Growth OEF</t>
        </is>
      </c>
      <c r="C953" t="inlineStr">
        <is>
          <t>1</t>
        </is>
      </c>
      <c r="D953" t="inlineStr">
        <is>
          <t>false</t>
        </is>
      </c>
      <c r="E953" t="inlineStr">
        <is>
          <t>false</t>
        </is>
      </c>
      <c r="G953" t="n">
        <v>0</v>
      </c>
      <c r="I953">
        <f>Sparta!AQ112</f>
        <v/>
      </c>
      <c r="K953">
        <f>Sparta!AR112</f>
        <v/>
      </c>
      <c r="M953" t="n">
        <v>20</v>
      </c>
      <c r="AV953" t="inlineStr">
        <is>
          <t>Default</t>
        </is>
      </c>
      <c r="AW953" t="inlineStr">
        <is>
          <t>Default</t>
        </is>
      </c>
    </row>
    <row r="954" hidden="1">
      <c r="A954" t="n">
        <v>142</v>
      </c>
      <c r="B954" t="inlineStr">
        <is>
          <t>SPARTA Dynamic Aggressive Growth OEF</t>
        </is>
      </c>
      <c r="C954" t="inlineStr">
        <is>
          <t>1</t>
        </is>
      </c>
      <c r="D954" t="inlineStr">
        <is>
          <t>false</t>
        </is>
      </c>
      <c r="E954" t="inlineStr">
        <is>
          <t>false</t>
        </is>
      </c>
      <c r="G954" t="n">
        <v>0</v>
      </c>
      <c r="I954">
        <f>Sparta!AQ113</f>
        <v/>
      </c>
      <c r="K954">
        <f>Sparta!AR113</f>
        <v/>
      </c>
      <c r="M954" t="n">
        <v>20</v>
      </c>
      <c r="AV954" t="inlineStr">
        <is>
          <t>Default</t>
        </is>
      </c>
      <c r="AW954" t="inlineStr">
        <is>
          <t>Default</t>
        </is>
      </c>
    </row>
    <row r="955" hidden="1">
      <c r="A955" t="n">
        <v>142</v>
      </c>
      <c r="B955" t="inlineStr">
        <is>
          <t>SPARTA Dynamic Aggressive Growth OEF</t>
        </is>
      </c>
      <c r="C955" t="inlineStr">
        <is>
          <t>1</t>
        </is>
      </c>
      <c r="D955" t="inlineStr">
        <is>
          <t>false</t>
        </is>
      </c>
      <c r="E955" t="inlineStr">
        <is>
          <t>false</t>
        </is>
      </c>
      <c r="G955" t="n">
        <v>0</v>
      </c>
      <c r="I955">
        <f>Sparta!AQ114</f>
        <v/>
      </c>
      <c r="K955">
        <f>Sparta!AR114</f>
        <v/>
      </c>
      <c r="M955" t="n">
        <v>20</v>
      </c>
      <c r="AV955" t="inlineStr">
        <is>
          <t>Default</t>
        </is>
      </c>
      <c r="AW955" t="inlineStr">
        <is>
          <t>Default</t>
        </is>
      </c>
    </row>
    <row r="956" hidden="1">
      <c r="A956" t="n">
        <v>142</v>
      </c>
      <c r="B956" t="inlineStr">
        <is>
          <t>SPARTA Dynamic Aggressive Growth OEF</t>
        </is>
      </c>
      <c r="C956" t="inlineStr">
        <is>
          <t>1</t>
        </is>
      </c>
      <c r="D956" t="inlineStr">
        <is>
          <t>false</t>
        </is>
      </c>
      <c r="E956" t="inlineStr">
        <is>
          <t>false</t>
        </is>
      </c>
      <c r="G956" t="n">
        <v>0</v>
      </c>
      <c r="I956">
        <f>Sparta!AQ115</f>
        <v/>
      </c>
      <c r="K956">
        <f>Sparta!AR115</f>
        <v/>
      </c>
      <c r="M956" t="n">
        <v>20</v>
      </c>
      <c r="AV956" t="inlineStr">
        <is>
          <t>Default</t>
        </is>
      </c>
      <c r="AW956" t="inlineStr">
        <is>
          <t>Default</t>
        </is>
      </c>
    </row>
    <row r="957" hidden="1">
      <c r="A957" t="n">
        <v>142</v>
      </c>
      <c r="B957" t="inlineStr">
        <is>
          <t>SPARTA Dynamic Aggressive Growth OEF</t>
        </is>
      </c>
      <c r="C957" t="inlineStr">
        <is>
          <t>1</t>
        </is>
      </c>
      <c r="D957" t="inlineStr">
        <is>
          <t>false</t>
        </is>
      </c>
      <c r="E957" t="inlineStr">
        <is>
          <t>false</t>
        </is>
      </c>
      <c r="G957" t="n">
        <v>0</v>
      </c>
      <c r="I957">
        <f>Sparta!AQ116</f>
        <v/>
      </c>
      <c r="K957">
        <f>Sparta!AR116</f>
        <v/>
      </c>
      <c r="M957" t="n">
        <v>20</v>
      </c>
      <c r="AV957" t="inlineStr">
        <is>
          <t>Default</t>
        </is>
      </c>
      <c r="AW957" t="inlineStr">
        <is>
          <t>Default</t>
        </is>
      </c>
    </row>
    <row r="958" hidden="1">
      <c r="A958" t="n">
        <v>142</v>
      </c>
      <c r="B958" t="inlineStr">
        <is>
          <t>SPARTA Dynamic Aggressive Growth OEF</t>
        </is>
      </c>
      <c r="C958" t="inlineStr">
        <is>
          <t>1</t>
        </is>
      </c>
      <c r="D958" t="inlineStr">
        <is>
          <t>false</t>
        </is>
      </c>
      <c r="E958" t="inlineStr">
        <is>
          <t>false</t>
        </is>
      </c>
      <c r="G958" t="n">
        <v>0</v>
      </c>
      <c r="I958">
        <f>Sparta!AQ117</f>
        <v/>
      </c>
      <c r="K958">
        <f>Sparta!AR117</f>
        <v/>
      </c>
      <c r="M958" t="n">
        <v>20</v>
      </c>
      <c r="AV958" t="inlineStr">
        <is>
          <t>Default</t>
        </is>
      </c>
      <c r="AW958" t="inlineStr">
        <is>
          <t>Default</t>
        </is>
      </c>
    </row>
    <row r="959" hidden="1">
      <c r="A959" t="n">
        <v>180</v>
      </c>
      <c r="B959" t="inlineStr">
        <is>
          <t>SPARTA Dynamic Balanced ETF</t>
        </is>
      </c>
      <c r="C959" t="inlineStr">
        <is>
          <t>1</t>
        </is>
      </c>
      <c r="D959" t="inlineStr">
        <is>
          <t>false</t>
        </is>
      </c>
      <c r="E959" t="inlineStr">
        <is>
          <t>false</t>
        </is>
      </c>
      <c r="G959" t="n">
        <v>0</v>
      </c>
      <c r="I959">
        <f>'Sparta ETF'!D109</f>
        <v/>
      </c>
      <c r="K959">
        <f>ROUND('Sparta ETF'!E109*100,1)</f>
        <v/>
      </c>
      <c r="M959" t="n">
        <v>20</v>
      </c>
      <c r="AV959" t="inlineStr">
        <is>
          <t>Default</t>
        </is>
      </c>
      <c r="AW959" t="inlineStr">
        <is>
          <t>Default</t>
        </is>
      </c>
    </row>
    <row r="960" hidden="1">
      <c r="A960" t="n">
        <v>180</v>
      </c>
      <c r="B960" t="inlineStr">
        <is>
          <t>SPARTA Dynamic Balanced ETF</t>
        </is>
      </c>
      <c r="C960" t="inlineStr">
        <is>
          <t>1</t>
        </is>
      </c>
      <c r="D960" t="inlineStr">
        <is>
          <t>false</t>
        </is>
      </c>
      <c r="E960" t="inlineStr">
        <is>
          <t>false</t>
        </is>
      </c>
      <c r="G960" t="n">
        <v>0</v>
      </c>
      <c r="I960">
        <f>'Sparta ETF'!D110</f>
        <v/>
      </c>
      <c r="K960">
        <f>ROUND('Sparta ETF'!E110*100,1)</f>
        <v/>
      </c>
      <c r="M960" t="n">
        <v>20</v>
      </c>
      <c r="AV960" t="inlineStr">
        <is>
          <t>Default</t>
        </is>
      </c>
      <c r="AW960" t="inlineStr">
        <is>
          <t>Default</t>
        </is>
      </c>
    </row>
    <row r="961" hidden="1">
      <c r="A961" t="n">
        <v>180</v>
      </c>
      <c r="B961" t="inlineStr">
        <is>
          <t>SPARTA Dynamic Balanced ETF</t>
        </is>
      </c>
      <c r="C961" t="inlineStr">
        <is>
          <t>1</t>
        </is>
      </c>
      <c r="D961" t="inlineStr">
        <is>
          <t>false</t>
        </is>
      </c>
      <c r="E961" t="inlineStr">
        <is>
          <t>false</t>
        </is>
      </c>
      <c r="G961" t="n">
        <v>0</v>
      </c>
      <c r="I961">
        <f>'Sparta ETF'!D111</f>
        <v/>
      </c>
      <c r="K961">
        <f>ROUND('Sparta ETF'!E111*100,1)</f>
        <v/>
      </c>
      <c r="M961" t="n">
        <v>20</v>
      </c>
      <c r="AV961" t="inlineStr">
        <is>
          <t>Default</t>
        </is>
      </c>
      <c r="AW961" t="inlineStr">
        <is>
          <t>Default</t>
        </is>
      </c>
    </row>
    <row r="962" hidden="1">
      <c r="A962" t="n">
        <v>180</v>
      </c>
      <c r="B962" t="inlineStr">
        <is>
          <t>SPARTA Dynamic Balanced ETF</t>
        </is>
      </c>
      <c r="C962" t="inlineStr">
        <is>
          <t>1</t>
        </is>
      </c>
      <c r="D962" t="inlineStr">
        <is>
          <t>false</t>
        </is>
      </c>
      <c r="E962" t="inlineStr">
        <is>
          <t>false</t>
        </is>
      </c>
      <c r="G962" t="n">
        <v>0</v>
      </c>
      <c r="I962">
        <f>'Sparta ETF'!D112</f>
        <v/>
      </c>
      <c r="K962">
        <f>ROUND('Sparta ETF'!E112*100,1)</f>
        <v/>
      </c>
      <c r="M962" t="n">
        <v>20</v>
      </c>
      <c r="AV962" t="inlineStr">
        <is>
          <t>Default</t>
        </is>
      </c>
      <c r="AW962" t="inlineStr">
        <is>
          <t>Default</t>
        </is>
      </c>
    </row>
    <row r="963" hidden="1">
      <c r="A963" t="n">
        <v>180</v>
      </c>
      <c r="B963" t="inlineStr">
        <is>
          <t>SPARTA Dynamic Balanced ETF</t>
        </is>
      </c>
      <c r="C963" t="inlineStr">
        <is>
          <t>1</t>
        </is>
      </c>
      <c r="D963" t="inlineStr">
        <is>
          <t>false</t>
        </is>
      </c>
      <c r="E963" t="inlineStr">
        <is>
          <t>false</t>
        </is>
      </c>
      <c r="G963" t="n">
        <v>0</v>
      </c>
      <c r="I963">
        <f>'Sparta ETF'!D113</f>
        <v/>
      </c>
      <c r="K963">
        <f>ROUND('Sparta ETF'!E113*100,1)</f>
        <v/>
      </c>
      <c r="M963" t="n">
        <v>20</v>
      </c>
      <c r="AV963" t="inlineStr">
        <is>
          <t>Default</t>
        </is>
      </c>
      <c r="AW963" t="inlineStr">
        <is>
          <t>Default</t>
        </is>
      </c>
    </row>
    <row r="964" hidden="1">
      <c r="A964" t="n">
        <v>180</v>
      </c>
      <c r="B964" t="inlineStr">
        <is>
          <t>SPARTA Dynamic Balanced ETF</t>
        </is>
      </c>
      <c r="C964" t="inlineStr">
        <is>
          <t>1</t>
        </is>
      </c>
      <c r="D964" t="inlineStr">
        <is>
          <t>false</t>
        </is>
      </c>
      <c r="E964" t="inlineStr">
        <is>
          <t>false</t>
        </is>
      </c>
      <c r="G964" t="n">
        <v>0</v>
      </c>
      <c r="I964">
        <f>'Sparta ETF'!D114</f>
        <v/>
      </c>
      <c r="K964">
        <f>ROUND('Sparta ETF'!E114*100,1)</f>
        <v/>
      </c>
      <c r="M964" t="n">
        <v>20</v>
      </c>
      <c r="AV964" t="inlineStr">
        <is>
          <t>Default</t>
        </is>
      </c>
      <c r="AW964" t="inlineStr">
        <is>
          <t>Default</t>
        </is>
      </c>
    </row>
    <row r="965" hidden="1">
      <c r="A965" t="n">
        <v>180</v>
      </c>
      <c r="B965" t="inlineStr">
        <is>
          <t>SPARTA Dynamic Balanced ETF</t>
        </is>
      </c>
      <c r="C965" t="inlineStr">
        <is>
          <t>1</t>
        </is>
      </c>
      <c r="D965" t="inlineStr">
        <is>
          <t>false</t>
        </is>
      </c>
      <c r="E965" t="inlineStr">
        <is>
          <t>false</t>
        </is>
      </c>
      <c r="G965" t="n">
        <v>0</v>
      </c>
      <c r="I965">
        <f>'Sparta ETF'!D115</f>
        <v/>
      </c>
      <c r="K965">
        <f>ROUND('Sparta ETF'!E115*100,1)</f>
        <v/>
      </c>
      <c r="M965" t="n">
        <v>20</v>
      </c>
      <c r="AV965" t="inlineStr">
        <is>
          <t>Default</t>
        </is>
      </c>
      <c r="AW965" t="inlineStr">
        <is>
          <t>Default</t>
        </is>
      </c>
    </row>
    <row r="966" hidden="1">
      <c r="A966" t="n">
        <v>180</v>
      </c>
      <c r="B966" t="inlineStr">
        <is>
          <t>SPARTA Dynamic Balanced ETF</t>
        </is>
      </c>
      <c r="C966" t="inlineStr">
        <is>
          <t>1</t>
        </is>
      </c>
      <c r="D966" t="inlineStr">
        <is>
          <t>false</t>
        </is>
      </c>
      <c r="E966" t="inlineStr">
        <is>
          <t>false</t>
        </is>
      </c>
      <c r="G966" t="n">
        <v>0</v>
      </c>
      <c r="I966">
        <f>'Sparta ETF'!D116</f>
        <v/>
      </c>
      <c r="K966">
        <f>ROUND('Sparta ETF'!E116*100,1)</f>
        <v/>
      </c>
      <c r="M966" t="n">
        <v>20</v>
      </c>
      <c r="AV966" t="inlineStr">
        <is>
          <t>Default</t>
        </is>
      </c>
      <c r="AW966" t="inlineStr">
        <is>
          <t>Default</t>
        </is>
      </c>
    </row>
    <row r="967" hidden="1">
      <c r="A967" t="n">
        <v>180</v>
      </c>
      <c r="B967" t="inlineStr">
        <is>
          <t>SPARTA Dynamic Balanced ETF</t>
        </is>
      </c>
      <c r="C967" t="inlineStr">
        <is>
          <t>1</t>
        </is>
      </c>
      <c r="D967" t="inlineStr">
        <is>
          <t>false</t>
        </is>
      </c>
      <c r="E967" t="inlineStr">
        <is>
          <t>false</t>
        </is>
      </c>
      <c r="G967" t="n">
        <v>0</v>
      </c>
      <c r="I967">
        <f>'Sparta ETF'!D117</f>
        <v/>
      </c>
      <c r="K967">
        <f>ROUND('Sparta ETF'!E117*100,1)</f>
        <v/>
      </c>
      <c r="M967" t="n">
        <v>20</v>
      </c>
      <c r="AV967" t="inlineStr">
        <is>
          <t>Default</t>
        </is>
      </c>
      <c r="AW967" t="inlineStr">
        <is>
          <t>Default</t>
        </is>
      </c>
    </row>
    <row r="968" hidden="1">
      <c r="A968" t="n">
        <v>180</v>
      </c>
      <c r="B968" t="inlineStr">
        <is>
          <t>SPARTA Dynamic Balanced ETF</t>
        </is>
      </c>
      <c r="C968" t="inlineStr">
        <is>
          <t>1</t>
        </is>
      </c>
      <c r="D968" t="inlineStr">
        <is>
          <t>false</t>
        </is>
      </c>
      <c r="E968" t="inlineStr">
        <is>
          <t>false</t>
        </is>
      </c>
      <c r="G968" t="n">
        <v>0</v>
      </c>
      <c r="I968">
        <f>'Sparta ETF'!D118</f>
        <v/>
      </c>
      <c r="K968">
        <f>ROUND('Sparta ETF'!E118*100,1)</f>
        <v/>
      </c>
      <c r="M968" t="n">
        <v>20</v>
      </c>
      <c r="R968" t="inlineStr">
        <is>
          <t>ALL</t>
        </is>
      </c>
      <c r="S968" t="inlineStr">
        <is>
          <t>MUNI</t>
        </is>
      </c>
      <c r="AV968" t="inlineStr">
        <is>
          <t>Default</t>
        </is>
      </c>
      <c r="AW968" t="inlineStr">
        <is>
          <t>Default</t>
        </is>
      </c>
    </row>
    <row r="969" hidden="1">
      <c r="A969" t="n">
        <v>180</v>
      </c>
      <c r="B969" t="inlineStr">
        <is>
          <t>SPARTA Dynamic Balanced ETF</t>
        </is>
      </c>
      <c r="C969" t="inlineStr">
        <is>
          <t>1</t>
        </is>
      </c>
      <c r="D969" t="inlineStr">
        <is>
          <t>false</t>
        </is>
      </c>
      <c r="E969" t="inlineStr">
        <is>
          <t>false</t>
        </is>
      </c>
      <c r="G969" t="n">
        <v>0</v>
      </c>
      <c r="I969">
        <f>'Sparta ETF'!D119</f>
        <v/>
      </c>
      <c r="K969">
        <f>ROUND('Sparta ETF'!E119*100,1)</f>
        <v/>
      </c>
      <c r="M969" t="n">
        <v>20</v>
      </c>
      <c r="AV969" t="inlineStr">
        <is>
          <t>Default</t>
        </is>
      </c>
      <c r="AW969" t="inlineStr">
        <is>
          <t>Default</t>
        </is>
      </c>
    </row>
    <row r="970" hidden="1">
      <c r="A970" t="n">
        <v>180</v>
      </c>
      <c r="B970" t="inlineStr">
        <is>
          <t>SPARTA Dynamic Balanced ETF</t>
        </is>
      </c>
      <c r="C970" t="inlineStr">
        <is>
          <t>1</t>
        </is>
      </c>
      <c r="D970" t="inlineStr">
        <is>
          <t>false</t>
        </is>
      </c>
      <c r="E970" t="inlineStr">
        <is>
          <t>false</t>
        </is>
      </c>
      <c r="G970" t="n">
        <v>0</v>
      </c>
      <c r="I970">
        <f>'Sparta ETF'!D120</f>
        <v/>
      </c>
      <c r="K970">
        <f>ROUND('Sparta ETF'!E120*100,1)</f>
        <v/>
      </c>
      <c r="M970" t="n">
        <v>20</v>
      </c>
      <c r="AV970" t="inlineStr">
        <is>
          <t>Default</t>
        </is>
      </c>
      <c r="AW970" t="inlineStr">
        <is>
          <t>Default</t>
        </is>
      </c>
    </row>
    <row r="971" hidden="1">
      <c r="A971" t="n">
        <v>180</v>
      </c>
      <c r="B971" t="inlineStr">
        <is>
          <t>SPARTA Dynamic Balanced ETF</t>
        </is>
      </c>
      <c r="C971" t="inlineStr">
        <is>
          <t>1</t>
        </is>
      </c>
      <c r="D971" t="inlineStr">
        <is>
          <t>false</t>
        </is>
      </c>
      <c r="E971" t="inlineStr">
        <is>
          <t>false</t>
        </is>
      </c>
      <c r="G971" t="n">
        <v>0</v>
      </c>
      <c r="I971" t="inlineStr">
        <is>
          <t>SWVXX</t>
        </is>
      </c>
      <c r="K971" s="12" t="n">
        <v>1.5</v>
      </c>
      <c r="M971" t="n">
        <v>20</v>
      </c>
      <c r="AV971" t="inlineStr">
        <is>
          <t>Default</t>
        </is>
      </c>
      <c r="AW971" t="inlineStr">
        <is>
          <t>Default</t>
        </is>
      </c>
    </row>
    <row r="972" hidden="1">
      <c r="A972" t="n">
        <v>180</v>
      </c>
      <c r="B972" t="inlineStr">
        <is>
          <t>SPARTA Dynamic Balanced ETF</t>
        </is>
      </c>
      <c r="C972" t="inlineStr">
        <is>
          <t>1</t>
        </is>
      </c>
      <c r="D972" t="inlineStr">
        <is>
          <t>false</t>
        </is>
      </c>
      <c r="E972" t="inlineStr">
        <is>
          <t>false</t>
        </is>
      </c>
      <c r="G972" t="n">
        <v>0</v>
      </c>
      <c r="I972" t="inlineStr">
        <is>
          <t>CUSTODIAL_CASH</t>
        </is>
      </c>
      <c r="K972">
        <f>100-SUM(K959:K971)</f>
        <v/>
      </c>
      <c r="M972" t="n">
        <v>20</v>
      </c>
      <c r="AV972" t="inlineStr">
        <is>
          <t>Default</t>
        </is>
      </c>
      <c r="AW972" t="inlineStr">
        <is>
          <t>Default</t>
        </is>
      </c>
    </row>
    <row r="973" hidden="1">
      <c r="A973" t="n">
        <v>178</v>
      </c>
      <c r="B973" t="inlineStr">
        <is>
          <t>SPARTA Dynamic Growth ETF</t>
        </is>
      </c>
      <c r="C973" t="inlineStr">
        <is>
          <t>1</t>
        </is>
      </c>
      <c r="D973" t="inlineStr">
        <is>
          <t>false</t>
        </is>
      </c>
      <c r="E973" t="inlineStr">
        <is>
          <t>false</t>
        </is>
      </c>
      <c r="G973" t="n">
        <v>0</v>
      </c>
      <c r="I973">
        <f>'Sparta ETF'!D75</f>
        <v/>
      </c>
      <c r="K973">
        <f>ROUND('Sparta ETF'!E75*100,1)</f>
        <v/>
      </c>
      <c r="M973" t="n">
        <v>20</v>
      </c>
      <c r="AV973" t="inlineStr">
        <is>
          <t>Default</t>
        </is>
      </c>
      <c r="AW973" t="inlineStr">
        <is>
          <t>Default</t>
        </is>
      </c>
    </row>
    <row r="974" hidden="1">
      <c r="A974" t="n">
        <v>178</v>
      </c>
      <c r="B974" t="inlineStr">
        <is>
          <t>SPARTA Dynamic Growth ETF</t>
        </is>
      </c>
      <c r="C974" t="inlineStr">
        <is>
          <t>1</t>
        </is>
      </c>
      <c r="D974" t="inlineStr">
        <is>
          <t>false</t>
        </is>
      </c>
      <c r="E974" t="inlineStr">
        <is>
          <t>false</t>
        </is>
      </c>
      <c r="G974" t="n">
        <v>0</v>
      </c>
      <c r="I974">
        <f>'Sparta ETF'!D76</f>
        <v/>
      </c>
      <c r="K974">
        <f>ROUND('Sparta ETF'!E76*100,1)</f>
        <v/>
      </c>
      <c r="M974" t="n">
        <v>20</v>
      </c>
      <c r="AV974" t="inlineStr">
        <is>
          <t>Default</t>
        </is>
      </c>
      <c r="AW974" t="inlineStr">
        <is>
          <t>Default</t>
        </is>
      </c>
    </row>
    <row r="975" hidden="1">
      <c r="A975" t="n">
        <v>178</v>
      </c>
      <c r="B975" t="inlineStr">
        <is>
          <t>SPARTA Dynamic Growth ETF</t>
        </is>
      </c>
      <c r="C975" t="inlineStr">
        <is>
          <t>1</t>
        </is>
      </c>
      <c r="D975" t="inlineStr">
        <is>
          <t>false</t>
        </is>
      </c>
      <c r="E975" t="inlineStr">
        <is>
          <t>false</t>
        </is>
      </c>
      <c r="G975" t="n">
        <v>0</v>
      </c>
      <c r="I975">
        <f>'Sparta ETF'!D77</f>
        <v/>
      </c>
      <c r="K975">
        <f>ROUND('Sparta ETF'!E77*100,1)</f>
        <v/>
      </c>
      <c r="M975" t="n">
        <v>20</v>
      </c>
      <c r="AV975" t="inlineStr">
        <is>
          <t>Default</t>
        </is>
      </c>
      <c r="AW975" t="inlineStr">
        <is>
          <t>Default</t>
        </is>
      </c>
    </row>
    <row r="976" hidden="1">
      <c r="A976" t="n">
        <v>178</v>
      </c>
      <c r="B976" t="inlineStr">
        <is>
          <t>SPARTA Dynamic Growth ETF</t>
        </is>
      </c>
      <c r="C976" t="inlineStr">
        <is>
          <t>1</t>
        </is>
      </c>
      <c r="D976" t="inlineStr">
        <is>
          <t>false</t>
        </is>
      </c>
      <c r="E976" t="inlineStr">
        <is>
          <t>false</t>
        </is>
      </c>
      <c r="G976" t="n">
        <v>0</v>
      </c>
      <c r="I976">
        <f>'Sparta ETF'!D78</f>
        <v/>
      </c>
      <c r="K976">
        <f>ROUND('Sparta ETF'!E78*100,1)</f>
        <v/>
      </c>
      <c r="M976" t="n">
        <v>20</v>
      </c>
      <c r="AV976" t="inlineStr">
        <is>
          <t>Default</t>
        </is>
      </c>
      <c r="AW976" t="inlineStr">
        <is>
          <t>Default</t>
        </is>
      </c>
    </row>
    <row r="977" hidden="1">
      <c r="A977" t="n">
        <v>178</v>
      </c>
      <c r="B977" t="inlineStr">
        <is>
          <t>SPARTA Dynamic Growth ETF</t>
        </is>
      </c>
      <c r="C977" t="inlineStr">
        <is>
          <t>1</t>
        </is>
      </c>
      <c r="D977" t="inlineStr">
        <is>
          <t>false</t>
        </is>
      </c>
      <c r="E977" t="inlineStr">
        <is>
          <t>false</t>
        </is>
      </c>
      <c r="G977" t="n">
        <v>0</v>
      </c>
      <c r="I977">
        <f>'Sparta ETF'!D79</f>
        <v/>
      </c>
      <c r="K977">
        <f>ROUND('Sparta ETF'!E79*100,1)</f>
        <v/>
      </c>
      <c r="M977" t="n">
        <v>20</v>
      </c>
      <c r="AV977" t="inlineStr">
        <is>
          <t>Default</t>
        </is>
      </c>
      <c r="AW977" t="inlineStr">
        <is>
          <t>Default</t>
        </is>
      </c>
    </row>
    <row r="978" hidden="1">
      <c r="A978" t="n">
        <v>178</v>
      </c>
      <c r="B978" t="inlineStr">
        <is>
          <t>SPARTA Dynamic Growth ETF</t>
        </is>
      </c>
      <c r="C978" t="inlineStr">
        <is>
          <t>1</t>
        </is>
      </c>
      <c r="D978" t="inlineStr">
        <is>
          <t>false</t>
        </is>
      </c>
      <c r="E978" t="inlineStr">
        <is>
          <t>false</t>
        </is>
      </c>
      <c r="G978" t="n">
        <v>0</v>
      </c>
      <c r="I978">
        <f>'Sparta ETF'!D80</f>
        <v/>
      </c>
      <c r="K978">
        <f>ROUND('Sparta ETF'!E80*100,1)</f>
        <v/>
      </c>
      <c r="M978" t="n">
        <v>20</v>
      </c>
      <c r="AV978" t="inlineStr">
        <is>
          <t>Default</t>
        </is>
      </c>
      <c r="AW978" t="inlineStr">
        <is>
          <t>Default</t>
        </is>
      </c>
    </row>
    <row r="979" hidden="1">
      <c r="A979" t="n">
        <v>178</v>
      </c>
      <c r="B979" t="inlineStr">
        <is>
          <t>SPARTA Dynamic Growth ETF</t>
        </is>
      </c>
      <c r="C979" t="inlineStr">
        <is>
          <t>1</t>
        </is>
      </c>
      <c r="D979" t="inlineStr">
        <is>
          <t>false</t>
        </is>
      </c>
      <c r="E979" t="inlineStr">
        <is>
          <t>false</t>
        </is>
      </c>
      <c r="G979" t="n">
        <v>0</v>
      </c>
      <c r="I979">
        <f>'Sparta ETF'!D81</f>
        <v/>
      </c>
      <c r="K979">
        <f>ROUND('Sparta ETF'!E81*100,1)</f>
        <v/>
      </c>
      <c r="M979" t="n">
        <v>20</v>
      </c>
      <c r="AV979" t="inlineStr">
        <is>
          <t>Default</t>
        </is>
      </c>
      <c r="AW979" t="inlineStr">
        <is>
          <t>Default</t>
        </is>
      </c>
    </row>
    <row r="980" hidden="1">
      <c r="A980" t="n">
        <v>178</v>
      </c>
      <c r="B980" t="inlineStr">
        <is>
          <t>SPARTA Dynamic Growth ETF</t>
        </is>
      </c>
      <c r="C980" t="inlineStr">
        <is>
          <t>1</t>
        </is>
      </c>
      <c r="D980" t="inlineStr">
        <is>
          <t>false</t>
        </is>
      </c>
      <c r="E980" t="inlineStr">
        <is>
          <t>false</t>
        </is>
      </c>
      <c r="G980" t="n">
        <v>0</v>
      </c>
      <c r="I980">
        <f>'Sparta ETF'!D82</f>
        <v/>
      </c>
      <c r="K980">
        <f>ROUND('Sparta ETF'!E82*100,1)</f>
        <v/>
      </c>
      <c r="M980" t="n">
        <v>20</v>
      </c>
      <c r="AV980" t="inlineStr">
        <is>
          <t>Default</t>
        </is>
      </c>
      <c r="AW980" t="inlineStr">
        <is>
          <t>Default</t>
        </is>
      </c>
    </row>
    <row r="981" hidden="1">
      <c r="A981" t="n">
        <v>178</v>
      </c>
      <c r="B981" t="inlineStr">
        <is>
          <t>SPARTA Dynamic Growth ETF</t>
        </is>
      </c>
      <c r="C981" t="inlineStr">
        <is>
          <t>1</t>
        </is>
      </c>
      <c r="D981" t="inlineStr">
        <is>
          <t>false</t>
        </is>
      </c>
      <c r="E981" t="inlineStr">
        <is>
          <t>false</t>
        </is>
      </c>
      <c r="G981" t="n">
        <v>0</v>
      </c>
      <c r="I981">
        <f>'Sparta ETF'!D83</f>
        <v/>
      </c>
      <c r="K981">
        <f>ROUND('Sparta ETF'!E83*100,1)</f>
        <v/>
      </c>
      <c r="M981" t="n">
        <v>20</v>
      </c>
      <c r="AV981" t="inlineStr">
        <is>
          <t>Default</t>
        </is>
      </c>
      <c r="AW981" t="inlineStr">
        <is>
          <t>Default</t>
        </is>
      </c>
    </row>
    <row r="982" hidden="1">
      <c r="A982" t="n">
        <v>178</v>
      </c>
      <c r="B982" t="inlineStr">
        <is>
          <t>SPARTA Dynamic Growth ETF</t>
        </is>
      </c>
      <c r="C982" t="inlineStr">
        <is>
          <t>1</t>
        </is>
      </c>
      <c r="D982" t="inlineStr">
        <is>
          <t>false</t>
        </is>
      </c>
      <c r="E982" t="inlineStr">
        <is>
          <t>false</t>
        </is>
      </c>
      <c r="G982" t="n">
        <v>0</v>
      </c>
      <c r="I982">
        <f>'Sparta ETF'!D84</f>
        <v/>
      </c>
      <c r="K982">
        <f>ROUND('Sparta ETF'!E84*100,1)</f>
        <v/>
      </c>
      <c r="M982" t="n">
        <v>20</v>
      </c>
      <c r="R982" t="inlineStr">
        <is>
          <t>ALL</t>
        </is>
      </c>
      <c r="S982" t="inlineStr">
        <is>
          <t>MUNI</t>
        </is>
      </c>
      <c r="AV982" t="inlineStr">
        <is>
          <t>Default</t>
        </is>
      </c>
      <c r="AW982" t="inlineStr">
        <is>
          <t>Default</t>
        </is>
      </c>
    </row>
    <row r="983" hidden="1">
      <c r="A983" t="n">
        <v>178</v>
      </c>
      <c r="B983" t="inlineStr">
        <is>
          <t>SPARTA Dynamic Growth ETF</t>
        </is>
      </c>
      <c r="C983" t="inlineStr">
        <is>
          <t>1</t>
        </is>
      </c>
      <c r="D983" t="inlineStr">
        <is>
          <t>false</t>
        </is>
      </c>
      <c r="E983" t="inlineStr">
        <is>
          <t>false</t>
        </is>
      </c>
      <c r="G983" t="n">
        <v>0</v>
      </c>
      <c r="I983">
        <f>'Sparta ETF'!D85</f>
        <v/>
      </c>
      <c r="K983">
        <f>ROUND('Sparta ETF'!E85*100,1)</f>
        <v/>
      </c>
      <c r="M983" t="n">
        <v>20</v>
      </c>
      <c r="AV983" t="inlineStr">
        <is>
          <t>Default</t>
        </is>
      </c>
      <c r="AW983" t="inlineStr">
        <is>
          <t>Default</t>
        </is>
      </c>
    </row>
    <row r="984" hidden="1">
      <c r="A984" t="n">
        <v>178</v>
      </c>
      <c r="B984" t="inlineStr">
        <is>
          <t>SPARTA Dynamic Growth ETF</t>
        </is>
      </c>
      <c r="C984" t="inlineStr">
        <is>
          <t>1</t>
        </is>
      </c>
      <c r="D984" t="inlineStr">
        <is>
          <t>false</t>
        </is>
      </c>
      <c r="E984" t="inlineStr">
        <is>
          <t>false</t>
        </is>
      </c>
      <c r="G984" t="n">
        <v>0</v>
      </c>
      <c r="I984">
        <f>'Sparta ETF'!D86</f>
        <v/>
      </c>
      <c r="K984">
        <f>ROUND('Sparta ETF'!E86*100,1)</f>
        <v/>
      </c>
      <c r="M984" t="n">
        <v>20</v>
      </c>
      <c r="AV984" t="inlineStr">
        <is>
          <t>Default</t>
        </is>
      </c>
      <c r="AW984" t="inlineStr">
        <is>
          <t>Default</t>
        </is>
      </c>
    </row>
    <row r="985" hidden="1">
      <c r="A985" t="n">
        <v>178</v>
      </c>
      <c r="B985" t="inlineStr">
        <is>
          <t>SPARTA Dynamic Growth ETF</t>
        </is>
      </c>
      <c r="C985" t="inlineStr">
        <is>
          <t>1</t>
        </is>
      </c>
      <c r="D985" t="inlineStr">
        <is>
          <t>false</t>
        </is>
      </c>
      <c r="E985" t="inlineStr">
        <is>
          <t>false</t>
        </is>
      </c>
      <c r="G985" t="n">
        <v>0</v>
      </c>
      <c r="I985" t="inlineStr">
        <is>
          <t>SWVXX</t>
        </is>
      </c>
      <c r="K985" s="12" t="n">
        <v>1.5</v>
      </c>
      <c r="M985" t="n">
        <v>20</v>
      </c>
      <c r="AV985" t="inlineStr">
        <is>
          <t>Default</t>
        </is>
      </c>
      <c r="AW985" t="inlineStr">
        <is>
          <t>Default</t>
        </is>
      </c>
    </row>
    <row r="986" hidden="1">
      <c r="A986" t="n">
        <v>178</v>
      </c>
      <c r="B986" t="inlineStr">
        <is>
          <t>SPARTA Dynamic Growth ETF</t>
        </is>
      </c>
      <c r="C986" t="inlineStr">
        <is>
          <t>1</t>
        </is>
      </c>
      <c r="D986" t="inlineStr">
        <is>
          <t>false</t>
        </is>
      </c>
      <c r="E986" t="inlineStr">
        <is>
          <t>false</t>
        </is>
      </c>
      <c r="G986" t="n">
        <v>0</v>
      </c>
      <c r="I986" t="inlineStr">
        <is>
          <t>CUSTODIAL_CASH</t>
        </is>
      </c>
      <c r="K986">
        <f>100-SUM(K973:K985)</f>
        <v/>
      </c>
      <c r="M986" t="n">
        <v>20</v>
      </c>
      <c r="AV986" t="inlineStr">
        <is>
          <t>Default</t>
        </is>
      </c>
      <c r="AW986" t="inlineStr">
        <is>
          <t>Default</t>
        </is>
      </c>
    </row>
    <row r="987" hidden="1">
      <c r="A987" t="n">
        <v>179</v>
      </c>
      <c r="B987" t="inlineStr">
        <is>
          <t>SPARTA Dynamic Mod Growth ETF</t>
        </is>
      </c>
      <c r="C987" t="inlineStr">
        <is>
          <t>1</t>
        </is>
      </c>
      <c r="D987" t="inlineStr">
        <is>
          <t>false</t>
        </is>
      </c>
      <c r="E987" t="inlineStr">
        <is>
          <t>false</t>
        </is>
      </c>
      <c r="G987" t="n">
        <v>0</v>
      </c>
      <c r="I987">
        <f>'Sparta ETF'!D92</f>
        <v/>
      </c>
      <c r="K987">
        <f>ROUND('Sparta ETF'!E92*100,1)</f>
        <v/>
      </c>
      <c r="M987" t="n">
        <v>20</v>
      </c>
      <c r="AV987" t="inlineStr">
        <is>
          <t>Default</t>
        </is>
      </c>
      <c r="AW987" t="inlineStr">
        <is>
          <t>Default</t>
        </is>
      </c>
    </row>
    <row r="988" hidden="1">
      <c r="A988" t="n">
        <v>179</v>
      </c>
      <c r="B988" t="inlineStr">
        <is>
          <t>SPARTA Dynamic Mod Growth ETF</t>
        </is>
      </c>
      <c r="C988" t="inlineStr">
        <is>
          <t>1</t>
        </is>
      </c>
      <c r="D988" t="inlineStr">
        <is>
          <t>false</t>
        </is>
      </c>
      <c r="E988" t="inlineStr">
        <is>
          <t>false</t>
        </is>
      </c>
      <c r="G988" t="n">
        <v>0</v>
      </c>
      <c r="I988">
        <f>'Sparta ETF'!D93</f>
        <v/>
      </c>
      <c r="K988">
        <f>ROUND('Sparta ETF'!E93*100,1)</f>
        <v/>
      </c>
      <c r="M988" t="n">
        <v>20</v>
      </c>
      <c r="AV988" t="inlineStr">
        <is>
          <t>Default</t>
        </is>
      </c>
      <c r="AW988" t="inlineStr">
        <is>
          <t>Default</t>
        </is>
      </c>
    </row>
    <row r="989" hidden="1">
      <c r="A989" t="n">
        <v>179</v>
      </c>
      <c r="B989" t="inlineStr">
        <is>
          <t>SPARTA Dynamic Mod Growth ETF</t>
        </is>
      </c>
      <c r="C989" t="inlineStr">
        <is>
          <t>1</t>
        </is>
      </c>
      <c r="D989" t="inlineStr">
        <is>
          <t>false</t>
        </is>
      </c>
      <c r="E989" t="inlineStr">
        <is>
          <t>false</t>
        </is>
      </c>
      <c r="G989" t="n">
        <v>0</v>
      </c>
      <c r="I989">
        <f>'Sparta ETF'!D94</f>
        <v/>
      </c>
      <c r="K989">
        <f>ROUND('Sparta ETF'!E94*100,1)</f>
        <v/>
      </c>
      <c r="M989" t="n">
        <v>20</v>
      </c>
      <c r="AV989" t="inlineStr">
        <is>
          <t>Default</t>
        </is>
      </c>
      <c r="AW989" t="inlineStr">
        <is>
          <t>Default</t>
        </is>
      </c>
    </row>
    <row r="990" hidden="1">
      <c r="A990" t="n">
        <v>179</v>
      </c>
      <c r="B990" t="inlineStr">
        <is>
          <t>SPARTA Dynamic Mod Growth ETF</t>
        </is>
      </c>
      <c r="C990" t="inlineStr">
        <is>
          <t>1</t>
        </is>
      </c>
      <c r="D990" t="inlineStr">
        <is>
          <t>false</t>
        </is>
      </c>
      <c r="E990" t="inlineStr">
        <is>
          <t>false</t>
        </is>
      </c>
      <c r="G990" t="n">
        <v>0</v>
      </c>
      <c r="I990">
        <f>'Sparta ETF'!D95</f>
        <v/>
      </c>
      <c r="K990">
        <f>ROUND('Sparta ETF'!E95*100,1)</f>
        <v/>
      </c>
      <c r="M990" t="n">
        <v>20</v>
      </c>
      <c r="AV990" t="inlineStr">
        <is>
          <t>Default</t>
        </is>
      </c>
      <c r="AW990" t="inlineStr">
        <is>
          <t>Default</t>
        </is>
      </c>
    </row>
    <row r="991" hidden="1">
      <c r="A991" t="n">
        <v>179</v>
      </c>
      <c r="B991" t="inlineStr">
        <is>
          <t>SPARTA Dynamic Mod Growth ETF</t>
        </is>
      </c>
      <c r="C991" t="inlineStr">
        <is>
          <t>1</t>
        </is>
      </c>
      <c r="D991" t="inlineStr">
        <is>
          <t>false</t>
        </is>
      </c>
      <c r="E991" t="inlineStr">
        <is>
          <t>false</t>
        </is>
      </c>
      <c r="G991" t="n">
        <v>0</v>
      </c>
      <c r="I991">
        <f>'Sparta ETF'!D96</f>
        <v/>
      </c>
      <c r="K991">
        <f>ROUND('Sparta ETF'!E96*100,1)</f>
        <v/>
      </c>
      <c r="M991" t="n">
        <v>20</v>
      </c>
      <c r="AV991" t="inlineStr">
        <is>
          <t>Default</t>
        </is>
      </c>
      <c r="AW991" t="inlineStr">
        <is>
          <t>Default</t>
        </is>
      </c>
    </row>
    <row r="992" hidden="1">
      <c r="A992" t="n">
        <v>179</v>
      </c>
      <c r="B992" t="inlineStr">
        <is>
          <t>SPARTA Dynamic Mod Growth ETF</t>
        </is>
      </c>
      <c r="C992" t="inlineStr">
        <is>
          <t>1</t>
        </is>
      </c>
      <c r="D992" t="inlineStr">
        <is>
          <t>false</t>
        </is>
      </c>
      <c r="E992" t="inlineStr">
        <is>
          <t>false</t>
        </is>
      </c>
      <c r="G992" t="n">
        <v>0</v>
      </c>
      <c r="I992">
        <f>'Sparta ETF'!D97</f>
        <v/>
      </c>
      <c r="K992">
        <f>ROUND('Sparta ETF'!E97*100,1)</f>
        <v/>
      </c>
      <c r="M992" t="n">
        <v>20</v>
      </c>
      <c r="AV992" t="inlineStr">
        <is>
          <t>Default</t>
        </is>
      </c>
      <c r="AW992" t="inlineStr">
        <is>
          <t>Default</t>
        </is>
      </c>
    </row>
    <row r="993" hidden="1">
      <c r="A993" t="n">
        <v>179</v>
      </c>
      <c r="B993" t="inlineStr">
        <is>
          <t>SPARTA Dynamic Mod Growth ETF</t>
        </is>
      </c>
      <c r="C993" t="inlineStr">
        <is>
          <t>1</t>
        </is>
      </c>
      <c r="D993" t="inlineStr">
        <is>
          <t>false</t>
        </is>
      </c>
      <c r="E993" t="inlineStr">
        <is>
          <t>false</t>
        </is>
      </c>
      <c r="G993" t="n">
        <v>0</v>
      </c>
      <c r="I993">
        <f>'Sparta ETF'!D98</f>
        <v/>
      </c>
      <c r="K993">
        <f>ROUND('Sparta ETF'!E98*100,1)</f>
        <v/>
      </c>
      <c r="M993" t="n">
        <v>20</v>
      </c>
      <c r="AV993" t="inlineStr">
        <is>
          <t>Default</t>
        </is>
      </c>
      <c r="AW993" t="inlineStr">
        <is>
          <t>Default</t>
        </is>
      </c>
    </row>
    <row r="994" hidden="1">
      <c r="A994" t="n">
        <v>179</v>
      </c>
      <c r="B994" t="inlineStr">
        <is>
          <t>SPARTA Dynamic Mod Growth ETF</t>
        </is>
      </c>
      <c r="C994" t="inlineStr">
        <is>
          <t>1</t>
        </is>
      </c>
      <c r="D994" t="inlineStr">
        <is>
          <t>false</t>
        </is>
      </c>
      <c r="E994" t="inlineStr">
        <is>
          <t>false</t>
        </is>
      </c>
      <c r="G994" t="n">
        <v>0</v>
      </c>
      <c r="I994">
        <f>'Sparta ETF'!D99</f>
        <v/>
      </c>
      <c r="K994">
        <f>ROUND('Sparta ETF'!E99*100,1)</f>
        <v/>
      </c>
      <c r="M994" t="n">
        <v>20</v>
      </c>
      <c r="AV994" t="inlineStr">
        <is>
          <t>Default</t>
        </is>
      </c>
      <c r="AW994" t="inlineStr">
        <is>
          <t>Default</t>
        </is>
      </c>
    </row>
    <row r="995" hidden="1">
      <c r="A995" t="n">
        <v>179</v>
      </c>
      <c r="B995" t="inlineStr">
        <is>
          <t>SPARTA Dynamic Mod Growth ETF</t>
        </is>
      </c>
      <c r="C995" t="inlineStr">
        <is>
          <t>1</t>
        </is>
      </c>
      <c r="D995" t="inlineStr">
        <is>
          <t>false</t>
        </is>
      </c>
      <c r="E995" t="inlineStr">
        <is>
          <t>false</t>
        </is>
      </c>
      <c r="G995" t="n">
        <v>0</v>
      </c>
      <c r="I995">
        <f>'Sparta ETF'!D100</f>
        <v/>
      </c>
      <c r="K995">
        <f>ROUND('Sparta ETF'!E100*100,1)</f>
        <v/>
      </c>
      <c r="M995" t="n">
        <v>20</v>
      </c>
      <c r="AV995" t="inlineStr">
        <is>
          <t>Default</t>
        </is>
      </c>
      <c r="AW995" t="inlineStr">
        <is>
          <t>Default</t>
        </is>
      </c>
    </row>
    <row r="996" hidden="1">
      <c r="A996" t="n">
        <v>179</v>
      </c>
      <c r="B996" t="inlineStr">
        <is>
          <t>SPARTA Dynamic Mod Growth ETF</t>
        </is>
      </c>
      <c r="C996" t="inlineStr">
        <is>
          <t>1</t>
        </is>
      </c>
      <c r="D996" t="inlineStr">
        <is>
          <t>false</t>
        </is>
      </c>
      <c r="E996" t="inlineStr">
        <is>
          <t>false</t>
        </is>
      </c>
      <c r="G996" t="n">
        <v>0</v>
      </c>
      <c r="I996">
        <f>'Sparta ETF'!D101</f>
        <v/>
      </c>
      <c r="K996">
        <f>ROUND('Sparta ETF'!E101*100,1)</f>
        <v/>
      </c>
      <c r="M996" t="n">
        <v>20</v>
      </c>
      <c r="R996" t="inlineStr">
        <is>
          <t>ALL</t>
        </is>
      </c>
      <c r="S996" t="inlineStr">
        <is>
          <t>MUNI</t>
        </is>
      </c>
      <c r="AV996" t="inlineStr">
        <is>
          <t>Default</t>
        </is>
      </c>
      <c r="AW996" t="inlineStr">
        <is>
          <t>Default</t>
        </is>
      </c>
    </row>
    <row r="997" hidden="1">
      <c r="A997" t="n">
        <v>179</v>
      </c>
      <c r="B997" t="inlineStr">
        <is>
          <t>SPARTA Dynamic Mod Growth ETF</t>
        </is>
      </c>
      <c r="C997" t="inlineStr">
        <is>
          <t>1</t>
        </is>
      </c>
      <c r="D997" t="inlineStr">
        <is>
          <t>false</t>
        </is>
      </c>
      <c r="E997" t="inlineStr">
        <is>
          <t>false</t>
        </is>
      </c>
      <c r="G997" t="n">
        <v>0</v>
      </c>
      <c r="I997">
        <f>'Sparta ETF'!D102</f>
        <v/>
      </c>
      <c r="K997">
        <f>ROUND('Sparta ETF'!E102*100,1)</f>
        <v/>
      </c>
      <c r="M997" t="n">
        <v>20</v>
      </c>
      <c r="AV997" t="inlineStr">
        <is>
          <t>Default</t>
        </is>
      </c>
      <c r="AW997" t="inlineStr">
        <is>
          <t>Default</t>
        </is>
      </c>
    </row>
    <row r="998" hidden="1">
      <c r="A998" t="n">
        <v>179</v>
      </c>
      <c r="B998" t="inlineStr">
        <is>
          <t>SPARTA Dynamic Mod Growth ETF</t>
        </is>
      </c>
      <c r="C998" t="inlineStr">
        <is>
          <t>1</t>
        </is>
      </c>
      <c r="D998" t="inlineStr">
        <is>
          <t>false</t>
        </is>
      </c>
      <c r="E998" t="inlineStr">
        <is>
          <t>false</t>
        </is>
      </c>
      <c r="G998" t="n">
        <v>0</v>
      </c>
      <c r="I998">
        <f>'Sparta ETF'!D103</f>
        <v/>
      </c>
      <c r="K998">
        <f>ROUND('Sparta ETF'!E103*100,1)</f>
        <v/>
      </c>
      <c r="M998" t="n">
        <v>20</v>
      </c>
      <c r="AV998" t="inlineStr">
        <is>
          <t>Default</t>
        </is>
      </c>
      <c r="AW998" t="inlineStr">
        <is>
          <t>Default</t>
        </is>
      </c>
    </row>
    <row r="999" hidden="1">
      <c r="A999" t="n">
        <v>179</v>
      </c>
      <c r="B999" t="inlineStr">
        <is>
          <t>SPARTA Dynamic Mod Growth ETF</t>
        </is>
      </c>
      <c r="C999" t="inlineStr">
        <is>
          <t>1</t>
        </is>
      </c>
      <c r="D999" t="inlineStr">
        <is>
          <t>false</t>
        </is>
      </c>
      <c r="E999" t="inlineStr">
        <is>
          <t>false</t>
        </is>
      </c>
      <c r="G999" t="n">
        <v>0</v>
      </c>
      <c r="I999" t="inlineStr">
        <is>
          <t>SWVXX</t>
        </is>
      </c>
      <c r="K999" s="12" t="n">
        <v>1.5</v>
      </c>
      <c r="M999" t="n">
        <v>20</v>
      </c>
      <c r="AV999" t="inlineStr">
        <is>
          <t>Default</t>
        </is>
      </c>
      <c r="AW999" t="inlineStr">
        <is>
          <t>Default</t>
        </is>
      </c>
    </row>
    <row r="1000" hidden="1">
      <c r="A1000" t="n">
        <v>179</v>
      </c>
      <c r="B1000" t="inlineStr">
        <is>
          <t>SPARTA Dynamic Mod Growth ETF</t>
        </is>
      </c>
      <c r="C1000" t="inlineStr">
        <is>
          <t>1</t>
        </is>
      </c>
      <c r="D1000" t="inlineStr">
        <is>
          <t>false</t>
        </is>
      </c>
      <c r="E1000" t="inlineStr">
        <is>
          <t>false</t>
        </is>
      </c>
      <c r="G1000" t="n">
        <v>0</v>
      </c>
      <c r="I1000" t="inlineStr">
        <is>
          <t>CUSTODIAL_CASH</t>
        </is>
      </c>
      <c r="K1000">
        <f>100-SUM(K987:K999)</f>
        <v/>
      </c>
      <c r="M1000" t="n">
        <v>20</v>
      </c>
      <c r="AV1000" t="inlineStr">
        <is>
          <t>Default</t>
        </is>
      </c>
      <c r="AW1000" t="inlineStr">
        <is>
          <t>Default</t>
        </is>
      </c>
    </row>
    <row r="1001" hidden="1">
      <c r="A1001" t="n">
        <v>184</v>
      </c>
      <c r="B1001" t="inlineStr">
        <is>
          <t>SPARTA Tactical Balanced ETF</t>
        </is>
      </c>
      <c r="C1001" t="inlineStr">
        <is>
          <t>1</t>
        </is>
      </c>
      <c r="D1001" t="inlineStr">
        <is>
          <t>false</t>
        </is>
      </c>
      <c r="E1001" t="inlineStr">
        <is>
          <t>false</t>
        </is>
      </c>
      <c r="G1001" t="n">
        <v>0</v>
      </c>
      <c r="I1001">
        <f>'Sparta ETF'!D40</f>
        <v/>
      </c>
      <c r="K1001">
        <f>ROUND('Sparta ETF'!E40*100,1)</f>
        <v/>
      </c>
      <c r="M1001" t="n">
        <v>20</v>
      </c>
      <c r="AV1001" t="inlineStr">
        <is>
          <t>Default</t>
        </is>
      </c>
      <c r="AW1001" t="inlineStr">
        <is>
          <t>Default</t>
        </is>
      </c>
    </row>
    <row r="1002" hidden="1">
      <c r="A1002" t="n">
        <v>184</v>
      </c>
      <c r="B1002" t="inlineStr">
        <is>
          <t>SPARTA Tactical Balanced ETF</t>
        </is>
      </c>
      <c r="C1002" t="inlineStr">
        <is>
          <t>1</t>
        </is>
      </c>
      <c r="D1002" t="inlineStr">
        <is>
          <t>false</t>
        </is>
      </c>
      <c r="E1002" t="inlineStr">
        <is>
          <t>false</t>
        </is>
      </c>
      <c r="G1002" t="n">
        <v>0</v>
      </c>
      <c r="I1002">
        <f>'Sparta ETF'!D41</f>
        <v/>
      </c>
      <c r="K1002">
        <f>ROUND('Sparta ETF'!E41*100,1)</f>
        <v/>
      </c>
      <c r="M1002" t="n">
        <v>20</v>
      </c>
      <c r="AV1002" t="inlineStr">
        <is>
          <t>Default</t>
        </is>
      </c>
      <c r="AW1002" t="inlineStr">
        <is>
          <t>Default</t>
        </is>
      </c>
    </row>
    <row r="1003" hidden="1">
      <c r="A1003" t="n">
        <v>184</v>
      </c>
      <c r="B1003" t="inlineStr">
        <is>
          <t>SPARTA Tactical Balanced ETF</t>
        </is>
      </c>
      <c r="C1003" t="inlineStr">
        <is>
          <t>1</t>
        </is>
      </c>
      <c r="D1003" t="inlineStr">
        <is>
          <t>false</t>
        </is>
      </c>
      <c r="E1003" t="inlineStr">
        <is>
          <t>false</t>
        </is>
      </c>
      <c r="G1003" t="n">
        <v>0</v>
      </c>
      <c r="I1003">
        <f>'Sparta ETF'!D42</f>
        <v/>
      </c>
      <c r="K1003">
        <f>ROUND('Sparta ETF'!E42*100,1)</f>
        <v/>
      </c>
      <c r="M1003" t="n">
        <v>20</v>
      </c>
      <c r="AV1003" t="inlineStr">
        <is>
          <t>Default</t>
        </is>
      </c>
      <c r="AW1003" t="inlineStr">
        <is>
          <t>Default</t>
        </is>
      </c>
    </row>
    <row r="1004" hidden="1">
      <c r="A1004" t="n">
        <v>184</v>
      </c>
      <c r="B1004" t="inlineStr">
        <is>
          <t>SPARTA Tactical Balanced ETF</t>
        </is>
      </c>
      <c r="C1004" t="inlineStr">
        <is>
          <t>1</t>
        </is>
      </c>
      <c r="D1004" t="inlineStr">
        <is>
          <t>false</t>
        </is>
      </c>
      <c r="E1004" t="inlineStr">
        <is>
          <t>false</t>
        </is>
      </c>
      <c r="G1004" t="n">
        <v>0</v>
      </c>
      <c r="I1004">
        <f>'Sparta ETF'!D43</f>
        <v/>
      </c>
      <c r="K1004">
        <f>ROUND('Sparta ETF'!E43*100,1)</f>
        <v/>
      </c>
      <c r="M1004" t="n">
        <v>20</v>
      </c>
      <c r="AV1004" t="inlineStr">
        <is>
          <t>Default</t>
        </is>
      </c>
      <c r="AW1004" t="inlineStr">
        <is>
          <t>Default</t>
        </is>
      </c>
    </row>
    <row r="1005" hidden="1">
      <c r="A1005" t="n">
        <v>184</v>
      </c>
      <c r="B1005" t="inlineStr">
        <is>
          <t>SPARTA Tactical Balanced ETF</t>
        </is>
      </c>
      <c r="C1005" t="inlineStr">
        <is>
          <t>1</t>
        </is>
      </c>
      <c r="D1005" t="inlineStr">
        <is>
          <t>false</t>
        </is>
      </c>
      <c r="E1005" t="inlineStr">
        <is>
          <t>false</t>
        </is>
      </c>
      <c r="G1005" t="n">
        <v>0</v>
      </c>
      <c r="I1005">
        <f>'Sparta ETF'!D44</f>
        <v/>
      </c>
      <c r="K1005">
        <f>ROUND('Sparta ETF'!E44*100,1)</f>
        <v/>
      </c>
      <c r="M1005" t="n">
        <v>20</v>
      </c>
      <c r="AV1005" t="inlineStr">
        <is>
          <t>Default</t>
        </is>
      </c>
      <c r="AW1005" t="inlineStr">
        <is>
          <t>Default</t>
        </is>
      </c>
    </row>
    <row r="1006" hidden="1">
      <c r="A1006" t="n">
        <v>184</v>
      </c>
      <c r="B1006" t="inlineStr">
        <is>
          <t>SPARTA Tactical Balanced ETF</t>
        </is>
      </c>
      <c r="C1006" t="inlineStr">
        <is>
          <t>1</t>
        </is>
      </c>
      <c r="D1006" t="inlineStr">
        <is>
          <t>false</t>
        </is>
      </c>
      <c r="E1006" t="inlineStr">
        <is>
          <t>false</t>
        </is>
      </c>
      <c r="G1006" t="n">
        <v>0</v>
      </c>
      <c r="I1006">
        <f>'Sparta ETF'!D45</f>
        <v/>
      </c>
      <c r="K1006">
        <f>ROUND('Sparta ETF'!E45*100,1)</f>
        <v/>
      </c>
      <c r="M1006" t="n">
        <v>20</v>
      </c>
      <c r="AV1006" t="inlineStr">
        <is>
          <t>Default</t>
        </is>
      </c>
      <c r="AW1006" t="inlineStr">
        <is>
          <t>Default</t>
        </is>
      </c>
    </row>
    <row r="1007" hidden="1">
      <c r="A1007" t="n">
        <v>184</v>
      </c>
      <c r="B1007" t="inlineStr">
        <is>
          <t>SPARTA Tactical Balanced ETF</t>
        </is>
      </c>
      <c r="C1007" t="inlineStr">
        <is>
          <t>1</t>
        </is>
      </c>
      <c r="D1007" t="inlineStr">
        <is>
          <t>false</t>
        </is>
      </c>
      <c r="E1007" t="inlineStr">
        <is>
          <t>false</t>
        </is>
      </c>
      <c r="G1007" t="n">
        <v>0</v>
      </c>
      <c r="I1007">
        <f>'Sparta ETF'!D46</f>
        <v/>
      </c>
      <c r="K1007">
        <f>ROUND('Sparta ETF'!E46*100,1)</f>
        <v/>
      </c>
      <c r="M1007" t="n">
        <v>20</v>
      </c>
      <c r="AV1007" t="inlineStr">
        <is>
          <t>Default</t>
        </is>
      </c>
      <c r="AW1007" t="inlineStr">
        <is>
          <t>Default</t>
        </is>
      </c>
    </row>
    <row r="1008" hidden="1">
      <c r="A1008" t="n">
        <v>184</v>
      </c>
      <c r="B1008" t="inlineStr">
        <is>
          <t>SPARTA Tactical Balanced ETF</t>
        </is>
      </c>
      <c r="C1008" t="inlineStr">
        <is>
          <t>1</t>
        </is>
      </c>
      <c r="D1008" t="inlineStr">
        <is>
          <t>false</t>
        </is>
      </c>
      <c r="E1008" t="inlineStr">
        <is>
          <t>false</t>
        </is>
      </c>
      <c r="G1008" t="n">
        <v>0</v>
      </c>
      <c r="I1008">
        <f>'Sparta ETF'!D47</f>
        <v/>
      </c>
      <c r="K1008">
        <f>ROUND('Sparta ETF'!E47*100,1)</f>
        <v/>
      </c>
      <c r="M1008" t="n">
        <v>20</v>
      </c>
      <c r="AV1008" t="inlineStr">
        <is>
          <t>Default</t>
        </is>
      </c>
      <c r="AW1008" t="inlineStr">
        <is>
          <t>Default</t>
        </is>
      </c>
    </row>
    <row r="1009" hidden="1">
      <c r="A1009" t="n">
        <v>184</v>
      </c>
      <c r="B1009" t="inlineStr">
        <is>
          <t>SPARTA Tactical Balanced ETF</t>
        </is>
      </c>
      <c r="C1009" t="inlineStr">
        <is>
          <t>1</t>
        </is>
      </c>
      <c r="D1009" t="inlineStr">
        <is>
          <t>false</t>
        </is>
      </c>
      <c r="E1009" t="inlineStr">
        <is>
          <t>false</t>
        </is>
      </c>
      <c r="G1009" t="n">
        <v>0</v>
      </c>
      <c r="I1009">
        <f>'Sparta ETF'!D48</f>
        <v/>
      </c>
      <c r="K1009">
        <f>ROUND('Sparta ETF'!E48*100,1)</f>
        <v/>
      </c>
      <c r="M1009" t="n">
        <v>20</v>
      </c>
      <c r="AV1009" t="inlineStr">
        <is>
          <t>Default</t>
        </is>
      </c>
      <c r="AW1009" t="inlineStr">
        <is>
          <t>Default</t>
        </is>
      </c>
    </row>
    <row r="1010" hidden="1">
      <c r="A1010" t="n">
        <v>184</v>
      </c>
      <c r="B1010" t="inlineStr">
        <is>
          <t>SPARTA Tactical Balanced ETF</t>
        </is>
      </c>
      <c r="C1010" t="inlineStr">
        <is>
          <t>1</t>
        </is>
      </c>
      <c r="D1010" t="inlineStr">
        <is>
          <t>false</t>
        </is>
      </c>
      <c r="E1010" t="inlineStr">
        <is>
          <t>false</t>
        </is>
      </c>
      <c r="G1010" t="n">
        <v>0</v>
      </c>
      <c r="I1010">
        <f>'Sparta ETF'!D49</f>
        <v/>
      </c>
      <c r="K1010">
        <f>ROUND('Sparta ETF'!E49*100,1)</f>
        <v/>
      </c>
      <c r="M1010" t="n">
        <v>20</v>
      </c>
      <c r="R1010" t="inlineStr">
        <is>
          <t>ALL</t>
        </is>
      </c>
      <c r="S1010" t="inlineStr">
        <is>
          <t>MUNI</t>
        </is>
      </c>
      <c r="AV1010" t="inlineStr">
        <is>
          <t>Default</t>
        </is>
      </c>
      <c r="AW1010" t="inlineStr">
        <is>
          <t>Default</t>
        </is>
      </c>
    </row>
    <row r="1011" hidden="1">
      <c r="A1011" t="n">
        <v>184</v>
      </c>
      <c r="B1011" t="inlineStr">
        <is>
          <t>SPARTA Tactical Balanced ETF</t>
        </is>
      </c>
      <c r="C1011" t="inlineStr">
        <is>
          <t>1</t>
        </is>
      </c>
      <c r="D1011" t="inlineStr">
        <is>
          <t>false</t>
        </is>
      </c>
      <c r="E1011" t="inlineStr">
        <is>
          <t>false</t>
        </is>
      </c>
      <c r="G1011" t="n">
        <v>0</v>
      </c>
      <c r="I1011">
        <f>'Sparta ETF'!D50</f>
        <v/>
      </c>
      <c r="K1011">
        <f>ROUND('Sparta ETF'!E50*100,1)</f>
        <v/>
      </c>
      <c r="M1011" t="n">
        <v>20</v>
      </c>
      <c r="AV1011" t="inlineStr">
        <is>
          <t>Default</t>
        </is>
      </c>
      <c r="AW1011" t="inlineStr">
        <is>
          <t>Default</t>
        </is>
      </c>
    </row>
    <row r="1012" hidden="1">
      <c r="A1012" t="n">
        <v>184</v>
      </c>
      <c r="B1012" t="inlineStr">
        <is>
          <t>SPARTA Tactical Balanced ETF</t>
        </is>
      </c>
      <c r="C1012" t="inlineStr">
        <is>
          <t>1</t>
        </is>
      </c>
      <c r="D1012" t="inlineStr">
        <is>
          <t>false</t>
        </is>
      </c>
      <c r="E1012" t="inlineStr">
        <is>
          <t>false</t>
        </is>
      </c>
      <c r="G1012" t="n">
        <v>0</v>
      </c>
      <c r="I1012">
        <f>'Sparta ETF'!D51</f>
        <v/>
      </c>
      <c r="K1012">
        <f>ROUND('Sparta ETF'!E51*100,1)</f>
        <v/>
      </c>
      <c r="M1012" t="n">
        <v>20</v>
      </c>
      <c r="AV1012" t="inlineStr">
        <is>
          <t>Default</t>
        </is>
      </c>
      <c r="AW1012" t="inlineStr">
        <is>
          <t>Default</t>
        </is>
      </c>
    </row>
    <row r="1013" hidden="1">
      <c r="A1013" t="n">
        <v>184</v>
      </c>
      <c r="B1013" t="inlineStr">
        <is>
          <t>SPARTA Tactical Balanced ETF</t>
        </is>
      </c>
      <c r="C1013" t="inlineStr">
        <is>
          <t>1</t>
        </is>
      </c>
      <c r="D1013" t="inlineStr">
        <is>
          <t>false</t>
        </is>
      </c>
      <c r="E1013" t="inlineStr">
        <is>
          <t>false</t>
        </is>
      </c>
      <c r="G1013" t="n">
        <v>0</v>
      </c>
      <c r="I1013" t="inlineStr">
        <is>
          <t>SWVXX</t>
        </is>
      </c>
      <c r="K1013" s="12" t="n">
        <v>1.5</v>
      </c>
      <c r="M1013" t="n">
        <v>20</v>
      </c>
      <c r="AV1013" t="inlineStr">
        <is>
          <t>Default</t>
        </is>
      </c>
      <c r="AW1013" t="inlineStr">
        <is>
          <t>Default</t>
        </is>
      </c>
    </row>
    <row r="1014" hidden="1">
      <c r="A1014" t="n">
        <v>184</v>
      </c>
      <c r="B1014" t="inlineStr">
        <is>
          <t>SPARTA Tactical Balanced ETF</t>
        </is>
      </c>
      <c r="C1014" t="inlineStr">
        <is>
          <t>1</t>
        </is>
      </c>
      <c r="D1014" t="inlineStr">
        <is>
          <t>false</t>
        </is>
      </c>
      <c r="E1014" t="inlineStr">
        <is>
          <t>false</t>
        </is>
      </c>
      <c r="G1014" t="n">
        <v>0</v>
      </c>
      <c r="I1014" t="inlineStr">
        <is>
          <t>CUSTODIAL_CASH</t>
        </is>
      </c>
      <c r="K1014">
        <f>100-SUM(K1001:K1013)</f>
        <v/>
      </c>
      <c r="M1014" t="n">
        <v>20</v>
      </c>
      <c r="AV1014" t="inlineStr">
        <is>
          <t>Default</t>
        </is>
      </c>
      <c r="AW1014" t="inlineStr">
        <is>
          <t>Default</t>
        </is>
      </c>
    </row>
    <row r="1015" hidden="1">
      <c r="A1015" t="n">
        <v>182</v>
      </c>
      <c r="B1015" t="inlineStr">
        <is>
          <t>SPARTA Tactical Growth ETF</t>
        </is>
      </c>
      <c r="C1015" t="inlineStr">
        <is>
          <t>1</t>
        </is>
      </c>
      <c r="D1015" t="inlineStr">
        <is>
          <t>false</t>
        </is>
      </c>
      <c r="E1015" t="inlineStr">
        <is>
          <t>false</t>
        </is>
      </c>
      <c r="G1015" t="n">
        <v>0</v>
      </c>
      <c r="I1015">
        <f>'Sparta ETF'!D6</f>
        <v/>
      </c>
      <c r="K1015">
        <f>ROUND('Sparta ETF'!E6*100,1)</f>
        <v/>
      </c>
      <c r="M1015" t="n">
        <v>20</v>
      </c>
      <c r="AV1015" t="inlineStr">
        <is>
          <t>Default</t>
        </is>
      </c>
      <c r="AW1015" t="inlineStr">
        <is>
          <t>Default</t>
        </is>
      </c>
    </row>
    <row r="1016" hidden="1">
      <c r="A1016" t="n">
        <v>182</v>
      </c>
      <c r="B1016" t="inlineStr">
        <is>
          <t>SPARTA Tactical Growth ETF</t>
        </is>
      </c>
      <c r="C1016" t="inlineStr">
        <is>
          <t>1</t>
        </is>
      </c>
      <c r="D1016" t="inlineStr">
        <is>
          <t>false</t>
        </is>
      </c>
      <c r="E1016" t="inlineStr">
        <is>
          <t>false</t>
        </is>
      </c>
      <c r="G1016" t="n">
        <v>0</v>
      </c>
      <c r="I1016">
        <f>'Sparta ETF'!D7</f>
        <v/>
      </c>
      <c r="K1016">
        <f>ROUND('Sparta ETF'!E7*100,1)</f>
        <v/>
      </c>
      <c r="M1016" t="n">
        <v>20</v>
      </c>
      <c r="AV1016" t="inlineStr">
        <is>
          <t>Default</t>
        </is>
      </c>
      <c r="AW1016" t="inlineStr">
        <is>
          <t>Default</t>
        </is>
      </c>
    </row>
    <row r="1017" hidden="1">
      <c r="A1017" t="n">
        <v>182</v>
      </c>
      <c r="B1017" t="inlineStr">
        <is>
          <t>SPARTA Tactical Growth ETF</t>
        </is>
      </c>
      <c r="C1017" t="inlineStr">
        <is>
          <t>1</t>
        </is>
      </c>
      <c r="D1017" t="inlineStr">
        <is>
          <t>false</t>
        </is>
      </c>
      <c r="E1017" t="inlineStr">
        <is>
          <t>false</t>
        </is>
      </c>
      <c r="G1017" t="n">
        <v>0</v>
      </c>
      <c r="I1017">
        <f>'Sparta ETF'!D8</f>
        <v/>
      </c>
      <c r="K1017">
        <f>ROUND('Sparta ETF'!E8*100,1)</f>
        <v/>
      </c>
      <c r="M1017" t="n">
        <v>20</v>
      </c>
      <c r="AV1017" t="inlineStr">
        <is>
          <t>Default</t>
        </is>
      </c>
      <c r="AW1017" t="inlineStr">
        <is>
          <t>Default</t>
        </is>
      </c>
    </row>
    <row r="1018" hidden="1">
      <c r="A1018" t="n">
        <v>182</v>
      </c>
      <c r="B1018" t="inlineStr">
        <is>
          <t>SPARTA Tactical Growth ETF</t>
        </is>
      </c>
      <c r="C1018" t="inlineStr">
        <is>
          <t>1</t>
        </is>
      </c>
      <c r="D1018" t="inlineStr">
        <is>
          <t>false</t>
        </is>
      </c>
      <c r="E1018" t="inlineStr">
        <is>
          <t>false</t>
        </is>
      </c>
      <c r="G1018" t="n">
        <v>0</v>
      </c>
      <c r="I1018">
        <f>'Sparta ETF'!D9</f>
        <v/>
      </c>
      <c r="K1018">
        <f>ROUND('Sparta ETF'!E9*100,1)</f>
        <v/>
      </c>
      <c r="M1018" t="n">
        <v>20</v>
      </c>
      <c r="AV1018" t="inlineStr">
        <is>
          <t>Default</t>
        </is>
      </c>
      <c r="AW1018" t="inlineStr">
        <is>
          <t>Default</t>
        </is>
      </c>
    </row>
    <row r="1019" hidden="1">
      <c r="A1019" t="n">
        <v>182</v>
      </c>
      <c r="B1019" t="inlineStr">
        <is>
          <t>SPARTA Tactical Growth ETF</t>
        </is>
      </c>
      <c r="C1019" t="inlineStr">
        <is>
          <t>1</t>
        </is>
      </c>
      <c r="D1019" t="inlineStr">
        <is>
          <t>false</t>
        </is>
      </c>
      <c r="E1019" t="inlineStr">
        <is>
          <t>false</t>
        </is>
      </c>
      <c r="G1019" t="n">
        <v>0</v>
      </c>
      <c r="I1019">
        <f>'Sparta ETF'!D10</f>
        <v/>
      </c>
      <c r="K1019">
        <f>ROUND('Sparta ETF'!E10*100,1)</f>
        <v/>
      </c>
      <c r="M1019" t="n">
        <v>20</v>
      </c>
      <c r="AV1019" t="inlineStr">
        <is>
          <t>Default</t>
        </is>
      </c>
      <c r="AW1019" t="inlineStr">
        <is>
          <t>Default</t>
        </is>
      </c>
    </row>
    <row r="1020" hidden="1">
      <c r="A1020" t="n">
        <v>182</v>
      </c>
      <c r="B1020" t="inlineStr">
        <is>
          <t>SPARTA Tactical Growth ETF</t>
        </is>
      </c>
      <c r="C1020" t="inlineStr">
        <is>
          <t>1</t>
        </is>
      </c>
      <c r="D1020" t="inlineStr">
        <is>
          <t>false</t>
        </is>
      </c>
      <c r="E1020" t="inlineStr">
        <is>
          <t>false</t>
        </is>
      </c>
      <c r="G1020" t="n">
        <v>0</v>
      </c>
      <c r="I1020">
        <f>'Sparta ETF'!D11</f>
        <v/>
      </c>
      <c r="K1020">
        <f>ROUND('Sparta ETF'!E11*100,1)</f>
        <v/>
      </c>
      <c r="M1020" t="n">
        <v>20</v>
      </c>
      <c r="AV1020" t="inlineStr">
        <is>
          <t>Default</t>
        </is>
      </c>
      <c r="AW1020" t="inlineStr">
        <is>
          <t>Default</t>
        </is>
      </c>
    </row>
    <row r="1021" hidden="1">
      <c r="A1021" t="n">
        <v>182</v>
      </c>
      <c r="B1021" t="inlineStr">
        <is>
          <t>SPARTA Tactical Growth ETF</t>
        </is>
      </c>
      <c r="C1021" t="inlineStr">
        <is>
          <t>1</t>
        </is>
      </c>
      <c r="D1021" t="inlineStr">
        <is>
          <t>false</t>
        </is>
      </c>
      <c r="E1021" t="inlineStr">
        <is>
          <t>false</t>
        </is>
      </c>
      <c r="G1021" t="n">
        <v>0</v>
      </c>
      <c r="I1021">
        <f>'Sparta ETF'!D12</f>
        <v/>
      </c>
      <c r="K1021">
        <f>ROUND('Sparta ETF'!E12*100,1)</f>
        <v/>
      </c>
      <c r="M1021" t="n">
        <v>20</v>
      </c>
      <c r="AV1021" t="inlineStr">
        <is>
          <t>Default</t>
        </is>
      </c>
      <c r="AW1021" t="inlineStr">
        <is>
          <t>Default</t>
        </is>
      </c>
    </row>
    <row r="1022" hidden="1">
      <c r="A1022" t="n">
        <v>182</v>
      </c>
      <c r="B1022" t="inlineStr">
        <is>
          <t>SPARTA Tactical Growth ETF</t>
        </is>
      </c>
      <c r="C1022" t="inlineStr">
        <is>
          <t>1</t>
        </is>
      </c>
      <c r="D1022" t="inlineStr">
        <is>
          <t>false</t>
        </is>
      </c>
      <c r="E1022" t="inlineStr">
        <is>
          <t>false</t>
        </is>
      </c>
      <c r="G1022" t="n">
        <v>0</v>
      </c>
      <c r="I1022">
        <f>'Sparta ETF'!D13</f>
        <v/>
      </c>
      <c r="K1022">
        <f>ROUND('Sparta ETF'!E13*100,1)</f>
        <v/>
      </c>
      <c r="M1022" t="n">
        <v>20</v>
      </c>
      <c r="AV1022" t="inlineStr">
        <is>
          <t>Default</t>
        </is>
      </c>
      <c r="AW1022" t="inlineStr">
        <is>
          <t>Default</t>
        </is>
      </c>
    </row>
    <row r="1023" hidden="1">
      <c r="A1023" t="n">
        <v>182</v>
      </c>
      <c r="B1023" t="inlineStr">
        <is>
          <t>SPARTA Tactical Growth ETF</t>
        </is>
      </c>
      <c r="C1023" t="inlineStr">
        <is>
          <t>1</t>
        </is>
      </c>
      <c r="D1023" t="inlineStr">
        <is>
          <t>false</t>
        </is>
      </c>
      <c r="E1023" t="inlineStr">
        <is>
          <t>false</t>
        </is>
      </c>
      <c r="G1023" t="n">
        <v>0</v>
      </c>
      <c r="I1023">
        <f>'Sparta ETF'!D14</f>
        <v/>
      </c>
      <c r="K1023">
        <f>ROUND('Sparta ETF'!E14*100,1)</f>
        <v/>
      </c>
      <c r="M1023" t="n">
        <v>20</v>
      </c>
      <c r="AV1023" t="inlineStr">
        <is>
          <t>Default</t>
        </is>
      </c>
      <c r="AW1023" t="inlineStr">
        <is>
          <t>Default</t>
        </is>
      </c>
    </row>
    <row r="1024" hidden="1">
      <c r="A1024" t="n">
        <v>182</v>
      </c>
      <c r="B1024" t="inlineStr">
        <is>
          <t>SPARTA Tactical Growth ETF</t>
        </is>
      </c>
      <c r="C1024" t="inlineStr">
        <is>
          <t>1</t>
        </is>
      </c>
      <c r="D1024" t="inlineStr">
        <is>
          <t>false</t>
        </is>
      </c>
      <c r="E1024" t="inlineStr">
        <is>
          <t>false</t>
        </is>
      </c>
      <c r="G1024" t="n">
        <v>0</v>
      </c>
      <c r="I1024">
        <f>'Sparta ETF'!D15</f>
        <v/>
      </c>
      <c r="K1024">
        <f>ROUND('Sparta ETF'!E15*100,1)</f>
        <v/>
      </c>
      <c r="M1024" t="n">
        <v>20</v>
      </c>
      <c r="R1024" t="inlineStr">
        <is>
          <t>ALL</t>
        </is>
      </c>
      <c r="S1024" t="inlineStr">
        <is>
          <t>MUNI</t>
        </is>
      </c>
      <c r="AV1024" t="inlineStr">
        <is>
          <t>Default</t>
        </is>
      </c>
      <c r="AW1024" t="inlineStr">
        <is>
          <t>Default</t>
        </is>
      </c>
    </row>
    <row r="1025" hidden="1">
      <c r="A1025" t="n">
        <v>182</v>
      </c>
      <c r="B1025" t="inlineStr">
        <is>
          <t>SPARTA Tactical Growth ETF</t>
        </is>
      </c>
      <c r="C1025" t="inlineStr">
        <is>
          <t>1</t>
        </is>
      </c>
      <c r="D1025" t="inlineStr">
        <is>
          <t>false</t>
        </is>
      </c>
      <c r="E1025" t="inlineStr">
        <is>
          <t>false</t>
        </is>
      </c>
      <c r="G1025" t="n">
        <v>0</v>
      </c>
      <c r="I1025">
        <f>'Sparta ETF'!D16</f>
        <v/>
      </c>
      <c r="K1025">
        <f>ROUND('Sparta ETF'!E16*100,1)</f>
        <v/>
      </c>
      <c r="M1025" t="n">
        <v>20</v>
      </c>
      <c r="AV1025" t="inlineStr">
        <is>
          <t>Default</t>
        </is>
      </c>
      <c r="AW1025" t="inlineStr">
        <is>
          <t>Default</t>
        </is>
      </c>
    </row>
    <row r="1026" hidden="1">
      <c r="A1026" t="n">
        <v>182</v>
      </c>
      <c r="B1026" t="inlineStr">
        <is>
          <t>SPARTA Tactical Growth ETF</t>
        </is>
      </c>
      <c r="C1026" t="inlineStr">
        <is>
          <t>1</t>
        </is>
      </c>
      <c r="D1026" t="inlineStr">
        <is>
          <t>false</t>
        </is>
      </c>
      <c r="E1026" t="inlineStr">
        <is>
          <t>false</t>
        </is>
      </c>
      <c r="G1026" t="n">
        <v>0</v>
      </c>
      <c r="I1026">
        <f>'Sparta ETF'!D17</f>
        <v/>
      </c>
      <c r="K1026">
        <f>ROUND('Sparta ETF'!E17*100,1)</f>
        <v/>
      </c>
      <c r="M1026" t="n">
        <v>20</v>
      </c>
      <c r="AV1026" t="inlineStr">
        <is>
          <t>Default</t>
        </is>
      </c>
      <c r="AW1026" t="inlineStr">
        <is>
          <t>Default</t>
        </is>
      </c>
    </row>
    <row r="1027" hidden="1">
      <c r="A1027" t="n">
        <v>182</v>
      </c>
      <c r="B1027" t="inlineStr">
        <is>
          <t>SPARTA Tactical Growth ETF</t>
        </is>
      </c>
      <c r="C1027" t="inlineStr">
        <is>
          <t>1</t>
        </is>
      </c>
      <c r="D1027" t="inlineStr">
        <is>
          <t>false</t>
        </is>
      </c>
      <c r="E1027" t="inlineStr">
        <is>
          <t>false</t>
        </is>
      </c>
      <c r="G1027" t="n">
        <v>0</v>
      </c>
      <c r="I1027" t="inlineStr">
        <is>
          <t>SWVXX</t>
        </is>
      </c>
      <c r="K1027" s="12" t="n">
        <v>1.5</v>
      </c>
      <c r="M1027" t="n">
        <v>20</v>
      </c>
      <c r="AV1027" t="inlineStr">
        <is>
          <t>Default</t>
        </is>
      </c>
      <c r="AW1027" t="inlineStr">
        <is>
          <t>Default</t>
        </is>
      </c>
    </row>
    <row r="1028" hidden="1">
      <c r="A1028" t="n">
        <v>182</v>
      </c>
      <c r="B1028" t="inlineStr">
        <is>
          <t>SPARTA Tactical Growth ETF</t>
        </is>
      </c>
      <c r="C1028" t="inlineStr">
        <is>
          <t>1</t>
        </is>
      </c>
      <c r="D1028" t="inlineStr">
        <is>
          <t>false</t>
        </is>
      </c>
      <c r="E1028" t="inlineStr">
        <is>
          <t>false</t>
        </is>
      </c>
      <c r="G1028" t="n">
        <v>0</v>
      </c>
      <c r="I1028" t="inlineStr">
        <is>
          <t>CUSTODIAL_CASH</t>
        </is>
      </c>
      <c r="K1028">
        <f>100-SUM(K1015:K1027)</f>
        <v/>
      </c>
      <c r="M1028" t="n">
        <v>20</v>
      </c>
      <c r="AV1028" t="inlineStr">
        <is>
          <t>Default</t>
        </is>
      </c>
      <c r="AW1028" t="inlineStr">
        <is>
          <t>Default</t>
        </is>
      </c>
    </row>
    <row r="1029" hidden="1">
      <c r="A1029" t="n">
        <v>183</v>
      </c>
      <c r="B1029" t="inlineStr">
        <is>
          <t>SPARTA Tactical Mod Growth ETF</t>
        </is>
      </c>
      <c r="C1029" t="inlineStr">
        <is>
          <t>1</t>
        </is>
      </c>
      <c r="D1029" t="inlineStr">
        <is>
          <t>false</t>
        </is>
      </c>
      <c r="E1029" t="inlineStr">
        <is>
          <t>false</t>
        </is>
      </c>
      <c r="G1029" t="n">
        <v>0</v>
      </c>
      <c r="I1029">
        <f>'Sparta ETF'!D23</f>
        <v/>
      </c>
      <c r="K1029">
        <f>ROUND('Sparta ETF'!E23*100,1)</f>
        <v/>
      </c>
      <c r="M1029" t="n">
        <v>20</v>
      </c>
      <c r="AV1029" t="inlineStr">
        <is>
          <t>Default</t>
        </is>
      </c>
      <c r="AW1029" t="inlineStr">
        <is>
          <t>Default</t>
        </is>
      </c>
    </row>
    <row r="1030" hidden="1">
      <c r="A1030" t="n">
        <v>183</v>
      </c>
      <c r="B1030" t="inlineStr">
        <is>
          <t>SPARTA Tactical Mod Growth ETF</t>
        </is>
      </c>
      <c r="C1030" t="inlineStr">
        <is>
          <t>1</t>
        </is>
      </c>
      <c r="D1030" t="inlineStr">
        <is>
          <t>false</t>
        </is>
      </c>
      <c r="E1030" t="inlineStr">
        <is>
          <t>false</t>
        </is>
      </c>
      <c r="G1030" t="n">
        <v>0</v>
      </c>
      <c r="I1030">
        <f>'Sparta ETF'!D24</f>
        <v/>
      </c>
      <c r="K1030">
        <f>ROUND('Sparta ETF'!E24*100,1)</f>
        <v/>
      </c>
      <c r="M1030" t="n">
        <v>20</v>
      </c>
      <c r="AV1030" t="inlineStr">
        <is>
          <t>Default</t>
        </is>
      </c>
      <c r="AW1030" t="inlineStr">
        <is>
          <t>Default</t>
        </is>
      </c>
    </row>
    <row r="1031" hidden="1">
      <c r="A1031" t="n">
        <v>183</v>
      </c>
      <c r="B1031" t="inlineStr">
        <is>
          <t>SPARTA Tactical Mod Growth ETF</t>
        </is>
      </c>
      <c r="C1031" t="inlineStr">
        <is>
          <t>1</t>
        </is>
      </c>
      <c r="D1031" t="inlineStr">
        <is>
          <t>false</t>
        </is>
      </c>
      <c r="E1031" t="inlineStr">
        <is>
          <t>false</t>
        </is>
      </c>
      <c r="G1031" t="n">
        <v>0</v>
      </c>
      <c r="I1031">
        <f>'Sparta ETF'!D25</f>
        <v/>
      </c>
      <c r="K1031">
        <f>ROUND('Sparta ETF'!E25*100,1)</f>
        <v/>
      </c>
      <c r="M1031" t="n">
        <v>20</v>
      </c>
      <c r="AV1031" t="inlineStr">
        <is>
          <t>Default</t>
        </is>
      </c>
      <c r="AW1031" t="inlineStr">
        <is>
          <t>Default</t>
        </is>
      </c>
    </row>
    <row r="1032" hidden="1" ht="16.5" customHeight="1">
      <c r="A1032" t="n">
        <v>183</v>
      </c>
      <c r="B1032" t="inlineStr">
        <is>
          <t>SPARTA Tactical Mod Growth ETF</t>
        </is>
      </c>
      <c r="C1032" t="inlineStr">
        <is>
          <t>1</t>
        </is>
      </c>
      <c r="D1032" t="inlineStr">
        <is>
          <t>false</t>
        </is>
      </c>
      <c r="E1032" t="inlineStr">
        <is>
          <t>false</t>
        </is>
      </c>
      <c r="G1032" t="n">
        <v>0</v>
      </c>
      <c r="I1032">
        <f>'Sparta ETF'!D26</f>
        <v/>
      </c>
      <c r="K1032">
        <f>ROUND('Sparta ETF'!E26*100,1)</f>
        <v/>
      </c>
      <c r="M1032" t="n">
        <v>20</v>
      </c>
      <c r="AV1032" t="inlineStr">
        <is>
          <t>Default</t>
        </is>
      </c>
      <c r="AW1032" t="inlineStr">
        <is>
          <t>Default</t>
        </is>
      </c>
    </row>
    <row r="1033" hidden="1" ht="16.5" customHeight="1">
      <c r="A1033" t="n">
        <v>183</v>
      </c>
      <c r="B1033" t="inlineStr">
        <is>
          <t>SPARTA Tactical Mod Growth ETF</t>
        </is>
      </c>
      <c r="C1033" t="inlineStr">
        <is>
          <t>1</t>
        </is>
      </c>
      <c r="D1033" t="inlineStr">
        <is>
          <t>false</t>
        </is>
      </c>
      <c r="E1033" t="inlineStr">
        <is>
          <t>false</t>
        </is>
      </c>
      <c r="G1033" t="n">
        <v>0</v>
      </c>
      <c r="I1033">
        <f>'Sparta ETF'!D27</f>
        <v/>
      </c>
      <c r="K1033">
        <f>ROUND('Sparta ETF'!E27*100,1)</f>
        <v/>
      </c>
      <c r="M1033" t="n">
        <v>20</v>
      </c>
      <c r="AV1033" t="inlineStr">
        <is>
          <t>Default</t>
        </is>
      </c>
      <c r="AW1033" t="inlineStr">
        <is>
          <t>Default</t>
        </is>
      </c>
    </row>
    <row r="1034" hidden="1">
      <c r="A1034" t="n">
        <v>183</v>
      </c>
      <c r="B1034" t="inlineStr">
        <is>
          <t>SPARTA Tactical Mod Growth ETF</t>
        </is>
      </c>
      <c r="C1034" t="inlineStr">
        <is>
          <t>1</t>
        </is>
      </c>
      <c r="D1034" t="inlineStr">
        <is>
          <t>false</t>
        </is>
      </c>
      <c r="E1034" t="inlineStr">
        <is>
          <t>false</t>
        </is>
      </c>
      <c r="G1034" t="n">
        <v>0</v>
      </c>
      <c r="I1034">
        <f>'Sparta ETF'!D28</f>
        <v/>
      </c>
      <c r="K1034">
        <f>ROUND('Sparta ETF'!E28*100,1)</f>
        <v/>
      </c>
      <c r="M1034" t="n">
        <v>20</v>
      </c>
      <c r="AV1034" t="inlineStr">
        <is>
          <t>Default</t>
        </is>
      </c>
      <c r="AW1034" t="inlineStr">
        <is>
          <t>Default</t>
        </is>
      </c>
    </row>
    <row r="1035" hidden="1">
      <c r="A1035" t="n">
        <v>183</v>
      </c>
      <c r="B1035" t="inlineStr">
        <is>
          <t>SPARTA Tactical Mod Growth ETF</t>
        </is>
      </c>
      <c r="C1035" t="inlineStr">
        <is>
          <t>1</t>
        </is>
      </c>
      <c r="D1035" t="inlineStr">
        <is>
          <t>false</t>
        </is>
      </c>
      <c r="E1035" t="inlineStr">
        <is>
          <t>false</t>
        </is>
      </c>
      <c r="G1035" t="n">
        <v>0</v>
      </c>
      <c r="I1035">
        <f>'Sparta ETF'!D29</f>
        <v/>
      </c>
      <c r="K1035">
        <f>ROUND('Sparta ETF'!E29*100,1)</f>
        <v/>
      </c>
      <c r="M1035" t="n">
        <v>20</v>
      </c>
      <c r="AV1035" t="inlineStr">
        <is>
          <t>Default</t>
        </is>
      </c>
      <c r="AW1035" t="inlineStr">
        <is>
          <t>Default</t>
        </is>
      </c>
    </row>
    <row r="1036" hidden="1">
      <c r="A1036" t="n">
        <v>183</v>
      </c>
      <c r="B1036" t="inlineStr">
        <is>
          <t>SPARTA Tactical Mod Growth ETF</t>
        </is>
      </c>
      <c r="C1036" t="inlineStr">
        <is>
          <t>1</t>
        </is>
      </c>
      <c r="D1036" t="inlineStr">
        <is>
          <t>false</t>
        </is>
      </c>
      <c r="E1036" t="inlineStr">
        <is>
          <t>false</t>
        </is>
      </c>
      <c r="G1036" t="n">
        <v>0</v>
      </c>
      <c r="I1036">
        <f>'Sparta ETF'!D30</f>
        <v/>
      </c>
      <c r="K1036">
        <f>ROUND('Sparta ETF'!E30*100,1)</f>
        <v/>
      </c>
      <c r="M1036" t="n">
        <v>20</v>
      </c>
      <c r="AV1036" t="inlineStr">
        <is>
          <t>Default</t>
        </is>
      </c>
      <c r="AW1036" t="inlineStr">
        <is>
          <t>Default</t>
        </is>
      </c>
    </row>
    <row r="1037" hidden="1">
      <c r="A1037" t="n">
        <v>183</v>
      </c>
      <c r="B1037" t="inlineStr">
        <is>
          <t>SPARTA Tactical Mod Growth ETF</t>
        </is>
      </c>
      <c r="C1037" t="inlineStr">
        <is>
          <t>1</t>
        </is>
      </c>
      <c r="D1037" t="inlineStr">
        <is>
          <t>false</t>
        </is>
      </c>
      <c r="E1037" t="inlineStr">
        <is>
          <t>false</t>
        </is>
      </c>
      <c r="G1037" t="n">
        <v>0</v>
      </c>
      <c r="I1037">
        <f>'Sparta ETF'!D31</f>
        <v/>
      </c>
      <c r="K1037">
        <f>ROUND('Sparta ETF'!E31*100,1)</f>
        <v/>
      </c>
      <c r="M1037" t="n">
        <v>20</v>
      </c>
      <c r="AV1037" t="inlineStr">
        <is>
          <t>Default</t>
        </is>
      </c>
      <c r="AW1037" t="inlineStr">
        <is>
          <t>Default</t>
        </is>
      </c>
    </row>
    <row r="1038" hidden="1">
      <c r="A1038" t="n">
        <v>183</v>
      </c>
      <c r="B1038" t="inlineStr">
        <is>
          <t>SPARTA Tactical Mod Growth ETF</t>
        </is>
      </c>
      <c r="C1038" t="inlineStr">
        <is>
          <t>1</t>
        </is>
      </c>
      <c r="D1038" t="inlineStr">
        <is>
          <t>false</t>
        </is>
      </c>
      <c r="E1038" t="inlineStr">
        <is>
          <t>false</t>
        </is>
      </c>
      <c r="G1038" t="n">
        <v>0</v>
      </c>
      <c r="I1038">
        <f>'Sparta ETF'!D32</f>
        <v/>
      </c>
      <c r="K1038">
        <f>ROUND('Sparta ETF'!E32*100,1)</f>
        <v/>
      </c>
      <c r="M1038" t="n">
        <v>20</v>
      </c>
      <c r="R1038" t="inlineStr">
        <is>
          <t>ALL</t>
        </is>
      </c>
      <c r="S1038" t="inlineStr">
        <is>
          <t>MUNI</t>
        </is>
      </c>
      <c r="AV1038" t="inlineStr">
        <is>
          <t>Default</t>
        </is>
      </c>
      <c r="AW1038" t="inlineStr">
        <is>
          <t>Default</t>
        </is>
      </c>
    </row>
    <row r="1039" hidden="1">
      <c r="A1039" t="n">
        <v>183</v>
      </c>
      <c r="B1039" t="inlineStr">
        <is>
          <t>SPARTA Tactical Mod Growth ETF</t>
        </is>
      </c>
      <c r="C1039" t="inlineStr">
        <is>
          <t>1</t>
        </is>
      </c>
      <c r="D1039" t="inlineStr">
        <is>
          <t>false</t>
        </is>
      </c>
      <c r="E1039" t="inlineStr">
        <is>
          <t>false</t>
        </is>
      </c>
      <c r="G1039" t="n">
        <v>0</v>
      </c>
      <c r="I1039">
        <f>'Sparta ETF'!D33</f>
        <v/>
      </c>
      <c r="K1039">
        <f>ROUND('Sparta ETF'!E33*100,1)</f>
        <v/>
      </c>
      <c r="M1039" t="n">
        <v>20</v>
      </c>
      <c r="AV1039" t="inlineStr">
        <is>
          <t>Default</t>
        </is>
      </c>
      <c r="AW1039" t="inlineStr">
        <is>
          <t>Default</t>
        </is>
      </c>
    </row>
    <row r="1040" hidden="1">
      <c r="A1040" t="n">
        <v>183</v>
      </c>
      <c r="B1040" t="inlineStr">
        <is>
          <t>SPARTA Tactical Mod Growth ETF</t>
        </is>
      </c>
      <c r="C1040" t="inlineStr">
        <is>
          <t>1</t>
        </is>
      </c>
      <c r="D1040" t="inlineStr">
        <is>
          <t>false</t>
        </is>
      </c>
      <c r="E1040" t="inlineStr">
        <is>
          <t>false</t>
        </is>
      </c>
      <c r="G1040" t="n">
        <v>0</v>
      </c>
      <c r="I1040">
        <f>'Sparta ETF'!D34</f>
        <v/>
      </c>
      <c r="K1040">
        <f>ROUND('Sparta ETF'!E34*100,1)</f>
        <v/>
      </c>
      <c r="M1040" t="n">
        <v>20</v>
      </c>
      <c r="AV1040" t="inlineStr">
        <is>
          <t>Default</t>
        </is>
      </c>
      <c r="AW1040" t="inlineStr">
        <is>
          <t>Default</t>
        </is>
      </c>
    </row>
    <row r="1041" hidden="1">
      <c r="A1041" t="n">
        <v>183</v>
      </c>
      <c r="B1041" t="inlineStr">
        <is>
          <t>SPARTA Tactical Mod Growth ETF</t>
        </is>
      </c>
      <c r="C1041" t="inlineStr">
        <is>
          <t>1</t>
        </is>
      </c>
      <c r="D1041" t="inlineStr">
        <is>
          <t>false</t>
        </is>
      </c>
      <c r="E1041" t="inlineStr">
        <is>
          <t>false</t>
        </is>
      </c>
      <c r="G1041" t="n">
        <v>0</v>
      </c>
      <c r="I1041" t="inlineStr">
        <is>
          <t>SWVXX</t>
        </is>
      </c>
      <c r="K1041" s="12" t="n">
        <v>1.5</v>
      </c>
      <c r="M1041" t="n">
        <v>20</v>
      </c>
      <c r="AV1041" t="inlineStr">
        <is>
          <t>Default</t>
        </is>
      </c>
      <c r="AW1041" t="inlineStr">
        <is>
          <t>Default</t>
        </is>
      </c>
    </row>
    <row r="1042" hidden="1">
      <c r="A1042" t="n">
        <v>183</v>
      </c>
      <c r="B1042" t="inlineStr">
        <is>
          <t>SPARTA Tactical Mod Growth ETF</t>
        </is>
      </c>
      <c r="C1042" t="inlineStr">
        <is>
          <t>1</t>
        </is>
      </c>
      <c r="D1042" t="inlineStr">
        <is>
          <t>false</t>
        </is>
      </c>
      <c r="E1042" t="inlineStr">
        <is>
          <t>false</t>
        </is>
      </c>
      <c r="G1042" t="n">
        <v>0</v>
      </c>
      <c r="I1042" t="inlineStr">
        <is>
          <t>CUSTODIAL_CASH</t>
        </is>
      </c>
      <c r="K1042">
        <f>100-SUM(K1029:K1041)</f>
        <v/>
      </c>
      <c r="M1042" t="n">
        <v>20</v>
      </c>
      <c r="AV1042" t="inlineStr">
        <is>
          <t>Default</t>
        </is>
      </c>
      <c r="AW1042" t="inlineStr">
        <is>
          <t>Default</t>
        </is>
      </c>
    </row>
    <row r="1043" hidden="1">
      <c r="A1043" t="n">
        <v>181</v>
      </c>
      <c r="B1043" t="inlineStr">
        <is>
          <t>SPARTA Tactical Aggressive Growth ETF</t>
        </is>
      </c>
      <c r="C1043" t="inlineStr">
        <is>
          <t>1</t>
        </is>
      </c>
      <c r="D1043" t="inlineStr">
        <is>
          <t>false</t>
        </is>
      </c>
      <c r="E1043" t="inlineStr">
        <is>
          <t>false</t>
        </is>
      </c>
      <c r="G1043" t="n">
        <v>0</v>
      </c>
      <c r="I1043">
        <f>'Sparta ETF'!D144</f>
        <v/>
      </c>
      <c r="K1043">
        <f>ROUND('Sparta ETF'!E144*100,1)</f>
        <v/>
      </c>
      <c r="M1043" t="n">
        <v>20</v>
      </c>
      <c r="AV1043" t="inlineStr">
        <is>
          <t>Default</t>
        </is>
      </c>
      <c r="AW1043" t="inlineStr">
        <is>
          <t>Default</t>
        </is>
      </c>
    </row>
    <row r="1044" hidden="1">
      <c r="A1044" t="n">
        <v>181</v>
      </c>
      <c r="B1044" t="inlineStr">
        <is>
          <t>SPARTA Tactical Aggressive Growth ETF</t>
        </is>
      </c>
      <c r="C1044" t="inlineStr">
        <is>
          <t>1</t>
        </is>
      </c>
      <c r="D1044" t="inlineStr">
        <is>
          <t>false</t>
        </is>
      </c>
      <c r="E1044" t="inlineStr">
        <is>
          <t>false</t>
        </is>
      </c>
      <c r="G1044" t="n">
        <v>0</v>
      </c>
      <c r="I1044">
        <f>'Sparta ETF'!D145</f>
        <v/>
      </c>
      <c r="K1044">
        <f>ROUND('Sparta ETF'!E145*100,1)</f>
        <v/>
      </c>
      <c r="M1044" t="n">
        <v>20</v>
      </c>
      <c r="AV1044" t="inlineStr">
        <is>
          <t>Default</t>
        </is>
      </c>
      <c r="AW1044" t="inlineStr">
        <is>
          <t>Default</t>
        </is>
      </c>
    </row>
    <row r="1045" hidden="1">
      <c r="A1045" t="n">
        <v>181</v>
      </c>
      <c r="B1045" t="inlineStr">
        <is>
          <t>SPARTA Tactical Aggressive Growth ETF</t>
        </is>
      </c>
      <c r="C1045" t="inlineStr">
        <is>
          <t>1</t>
        </is>
      </c>
      <c r="D1045" t="inlineStr">
        <is>
          <t>false</t>
        </is>
      </c>
      <c r="E1045" t="inlineStr">
        <is>
          <t>false</t>
        </is>
      </c>
      <c r="G1045" t="n">
        <v>0</v>
      </c>
      <c r="I1045">
        <f>'Sparta ETF'!D146</f>
        <v/>
      </c>
      <c r="K1045">
        <f>ROUND('Sparta ETF'!E146*100,1)</f>
        <v/>
      </c>
      <c r="M1045" t="n">
        <v>20</v>
      </c>
      <c r="AV1045" t="inlineStr">
        <is>
          <t>Default</t>
        </is>
      </c>
      <c r="AW1045" t="inlineStr">
        <is>
          <t>Default</t>
        </is>
      </c>
    </row>
    <row r="1046" hidden="1">
      <c r="A1046" t="n">
        <v>181</v>
      </c>
      <c r="B1046" t="inlineStr">
        <is>
          <t>SPARTA Tactical Aggressive Growth ETF</t>
        </is>
      </c>
      <c r="C1046" t="inlineStr">
        <is>
          <t>1</t>
        </is>
      </c>
      <c r="D1046" t="inlineStr">
        <is>
          <t>false</t>
        </is>
      </c>
      <c r="E1046" t="inlineStr">
        <is>
          <t>false</t>
        </is>
      </c>
      <c r="G1046" t="n">
        <v>0</v>
      </c>
      <c r="I1046">
        <f>'Sparta ETF'!D147</f>
        <v/>
      </c>
      <c r="K1046">
        <f>ROUND('Sparta ETF'!E147*100,1)</f>
        <v/>
      </c>
      <c r="M1046" t="n">
        <v>20</v>
      </c>
      <c r="AV1046" t="inlineStr">
        <is>
          <t>Default</t>
        </is>
      </c>
      <c r="AW1046" t="inlineStr">
        <is>
          <t>Default</t>
        </is>
      </c>
    </row>
    <row r="1047" hidden="1">
      <c r="A1047" t="n">
        <v>181</v>
      </c>
      <c r="B1047" t="inlineStr">
        <is>
          <t>SPARTA Tactical Aggressive Growth ETF</t>
        </is>
      </c>
      <c r="C1047" t="inlineStr">
        <is>
          <t>1</t>
        </is>
      </c>
      <c r="D1047" t="inlineStr">
        <is>
          <t>false</t>
        </is>
      </c>
      <c r="E1047" t="inlineStr">
        <is>
          <t>false</t>
        </is>
      </c>
      <c r="G1047" t="n">
        <v>0</v>
      </c>
      <c r="I1047">
        <f>'Sparta ETF'!D148</f>
        <v/>
      </c>
      <c r="K1047">
        <f>ROUND('Sparta ETF'!E148*100,1)</f>
        <v/>
      </c>
      <c r="M1047" t="n">
        <v>20</v>
      </c>
      <c r="AV1047" t="inlineStr">
        <is>
          <t>Default</t>
        </is>
      </c>
      <c r="AW1047" t="inlineStr">
        <is>
          <t>Default</t>
        </is>
      </c>
    </row>
    <row r="1048" hidden="1">
      <c r="A1048" t="n">
        <v>181</v>
      </c>
      <c r="B1048" t="inlineStr">
        <is>
          <t>SPARTA Tactical Aggressive Growth ETF</t>
        </is>
      </c>
      <c r="C1048" t="inlineStr">
        <is>
          <t>1</t>
        </is>
      </c>
      <c r="D1048" t="inlineStr">
        <is>
          <t>false</t>
        </is>
      </c>
      <c r="E1048" t="inlineStr">
        <is>
          <t>false</t>
        </is>
      </c>
      <c r="G1048" t="n">
        <v>0</v>
      </c>
      <c r="I1048">
        <f>'Sparta ETF'!D149</f>
        <v/>
      </c>
      <c r="K1048">
        <f>ROUND('Sparta ETF'!E149*100,1)</f>
        <v/>
      </c>
      <c r="M1048" t="n">
        <v>20</v>
      </c>
      <c r="AV1048" t="inlineStr">
        <is>
          <t>Default</t>
        </is>
      </c>
      <c r="AW1048" t="inlineStr">
        <is>
          <t>Default</t>
        </is>
      </c>
    </row>
    <row r="1049" hidden="1">
      <c r="A1049" t="n">
        <v>181</v>
      </c>
      <c r="B1049" t="inlineStr">
        <is>
          <t>SPARTA Tactical Aggressive Growth ETF</t>
        </is>
      </c>
      <c r="C1049" t="inlineStr">
        <is>
          <t>1</t>
        </is>
      </c>
      <c r="D1049" t="inlineStr">
        <is>
          <t>false</t>
        </is>
      </c>
      <c r="E1049" t="inlineStr">
        <is>
          <t>false</t>
        </is>
      </c>
      <c r="G1049" t="n">
        <v>0</v>
      </c>
      <c r="I1049">
        <f>'Sparta ETF'!D150</f>
        <v/>
      </c>
      <c r="K1049">
        <f>ROUND('Sparta ETF'!E150*100,1)</f>
        <v/>
      </c>
      <c r="M1049" t="n">
        <v>20</v>
      </c>
      <c r="AV1049" t="inlineStr">
        <is>
          <t>Default</t>
        </is>
      </c>
      <c r="AW1049" t="inlineStr">
        <is>
          <t>Default</t>
        </is>
      </c>
    </row>
    <row r="1050" hidden="1">
      <c r="A1050" t="n">
        <v>181</v>
      </c>
      <c r="B1050" t="inlineStr">
        <is>
          <t>SPARTA Tactical Aggressive Growth ETF</t>
        </is>
      </c>
      <c r="C1050" t="inlineStr">
        <is>
          <t>1</t>
        </is>
      </c>
      <c r="D1050" t="inlineStr">
        <is>
          <t>false</t>
        </is>
      </c>
      <c r="E1050" t="inlineStr">
        <is>
          <t>false</t>
        </is>
      </c>
      <c r="G1050" t="n">
        <v>0</v>
      </c>
      <c r="I1050">
        <f>'Sparta ETF'!D151</f>
        <v/>
      </c>
      <c r="K1050">
        <f>ROUND('Sparta ETF'!E151*100,1)</f>
        <v/>
      </c>
      <c r="M1050" t="n">
        <v>20</v>
      </c>
      <c r="AV1050" t="inlineStr">
        <is>
          <t>Default</t>
        </is>
      </c>
      <c r="AW1050" t="inlineStr">
        <is>
          <t>Default</t>
        </is>
      </c>
    </row>
    <row r="1051" hidden="1">
      <c r="A1051" t="n">
        <v>181</v>
      </c>
      <c r="B1051" t="inlineStr">
        <is>
          <t>SPARTA Tactical Aggressive Growth ETF</t>
        </is>
      </c>
      <c r="C1051" t="inlineStr">
        <is>
          <t>1</t>
        </is>
      </c>
      <c r="D1051" t="inlineStr">
        <is>
          <t>false</t>
        </is>
      </c>
      <c r="E1051" t="inlineStr">
        <is>
          <t>false</t>
        </is>
      </c>
      <c r="G1051" t="n">
        <v>0</v>
      </c>
      <c r="I1051">
        <f>'Sparta ETF'!D152</f>
        <v/>
      </c>
      <c r="K1051">
        <f>ROUND('Sparta ETF'!E152*100,1)</f>
        <v/>
      </c>
      <c r="M1051" t="n">
        <v>20</v>
      </c>
      <c r="AV1051" t="inlineStr">
        <is>
          <t>Default</t>
        </is>
      </c>
      <c r="AW1051" t="inlineStr">
        <is>
          <t>Default</t>
        </is>
      </c>
    </row>
    <row r="1052" hidden="1">
      <c r="A1052" t="n">
        <v>181</v>
      </c>
      <c r="B1052" t="inlineStr">
        <is>
          <t>SPARTA Tactical Aggressive Growth ETF</t>
        </is>
      </c>
      <c r="C1052" t="inlineStr">
        <is>
          <t>1</t>
        </is>
      </c>
      <c r="D1052" t="inlineStr">
        <is>
          <t>false</t>
        </is>
      </c>
      <c r="E1052" t="inlineStr">
        <is>
          <t>false</t>
        </is>
      </c>
      <c r="G1052" t="n">
        <v>0</v>
      </c>
      <c r="I1052">
        <f>'Sparta ETF'!D153</f>
        <v/>
      </c>
      <c r="K1052">
        <f>ROUND('Sparta ETF'!E153*100,1)</f>
        <v/>
      </c>
      <c r="M1052" t="n">
        <v>20</v>
      </c>
      <c r="AV1052" t="inlineStr">
        <is>
          <t>Default</t>
        </is>
      </c>
      <c r="AW1052" t="inlineStr">
        <is>
          <t>Default</t>
        </is>
      </c>
    </row>
    <row r="1053" hidden="1">
      <c r="A1053" t="n">
        <v>181</v>
      </c>
      <c r="B1053" t="inlineStr">
        <is>
          <t>SPARTA Tactical Aggressive Growth ETF</t>
        </is>
      </c>
      <c r="C1053" t="inlineStr">
        <is>
          <t>1</t>
        </is>
      </c>
      <c r="D1053" t="inlineStr">
        <is>
          <t>false</t>
        </is>
      </c>
      <c r="E1053" t="inlineStr">
        <is>
          <t>false</t>
        </is>
      </c>
      <c r="G1053" t="n">
        <v>0</v>
      </c>
      <c r="I1053">
        <f>'Sparta ETF'!D154</f>
        <v/>
      </c>
      <c r="K1053">
        <f>ROUND('Sparta ETF'!E154*100,1)</f>
        <v/>
      </c>
      <c r="M1053" t="n">
        <v>20</v>
      </c>
      <c r="AV1053" t="inlineStr">
        <is>
          <t>Default</t>
        </is>
      </c>
      <c r="AW1053" t="inlineStr">
        <is>
          <t>Default</t>
        </is>
      </c>
    </row>
    <row r="1054" hidden="1">
      <c r="A1054" t="n">
        <v>181</v>
      </c>
      <c r="B1054" t="inlineStr">
        <is>
          <t>SPARTA Tactical Aggressive Growth ETF</t>
        </is>
      </c>
      <c r="C1054" t="inlineStr">
        <is>
          <t>1</t>
        </is>
      </c>
      <c r="D1054" t="inlineStr">
        <is>
          <t>false</t>
        </is>
      </c>
      <c r="E1054" t="inlineStr">
        <is>
          <t>false</t>
        </is>
      </c>
      <c r="G1054" t="n">
        <v>0</v>
      </c>
      <c r="I1054">
        <f>'Sparta ETF'!D155</f>
        <v/>
      </c>
      <c r="K1054">
        <f>ROUND('Sparta ETF'!E155*100,1)</f>
        <v/>
      </c>
      <c r="M1054" t="n">
        <v>20</v>
      </c>
      <c r="AV1054" t="inlineStr">
        <is>
          <t>Default</t>
        </is>
      </c>
      <c r="AW1054" t="inlineStr">
        <is>
          <t>Default</t>
        </is>
      </c>
    </row>
    <row r="1055" hidden="1">
      <c r="A1055" t="n">
        <v>181</v>
      </c>
      <c r="B1055" t="inlineStr">
        <is>
          <t>SPARTA Tactical Aggressive Growth ETF</t>
        </is>
      </c>
      <c r="C1055" t="inlineStr">
        <is>
          <t>1</t>
        </is>
      </c>
      <c r="D1055" t="inlineStr">
        <is>
          <t>false</t>
        </is>
      </c>
      <c r="E1055" t="inlineStr">
        <is>
          <t>false</t>
        </is>
      </c>
      <c r="G1055" t="n">
        <v>0</v>
      </c>
      <c r="I1055">
        <f>'Sparta ETF'!D156</f>
        <v/>
      </c>
      <c r="K1055">
        <f>ROUND('Sparta ETF'!E156*100,1)</f>
        <v/>
      </c>
      <c r="M1055" t="n">
        <v>20</v>
      </c>
      <c r="AV1055" t="inlineStr">
        <is>
          <t>Default</t>
        </is>
      </c>
      <c r="AW1055" t="inlineStr">
        <is>
          <t>Default</t>
        </is>
      </c>
    </row>
    <row r="1056" hidden="1">
      <c r="A1056" t="n">
        <v>181</v>
      </c>
      <c r="B1056" t="inlineStr">
        <is>
          <t>SPARTA Tactical Aggressive Growth ETF</t>
        </is>
      </c>
      <c r="C1056" t="inlineStr">
        <is>
          <t>1</t>
        </is>
      </c>
      <c r="D1056" t="inlineStr">
        <is>
          <t>false</t>
        </is>
      </c>
      <c r="E1056" t="inlineStr">
        <is>
          <t>false</t>
        </is>
      </c>
      <c r="G1056" t="n">
        <v>0</v>
      </c>
      <c r="I1056">
        <f>'Sparta ETF'!D157</f>
        <v/>
      </c>
      <c r="K1056">
        <f>ROUND('Sparta ETF'!E157*100,1)</f>
        <v/>
      </c>
      <c r="M1056" t="n">
        <v>20</v>
      </c>
      <c r="AV1056" t="inlineStr">
        <is>
          <t>Default</t>
        </is>
      </c>
      <c r="AW1056" t="inlineStr">
        <is>
          <t>Default</t>
        </is>
      </c>
    </row>
    <row r="1057" hidden="1">
      <c r="A1057" t="n">
        <v>181</v>
      </c>
      <c r="B1057" t="inlineStr">
        <is>
          <t>SPARTA Tactical Aggressive Growth ETF</t>
        </is>
      </c>
      <c r="C1057" t="inlineStr">
        <is>
          <t>1</t>
        </is>
      </c>
      <c r="D1057" t="inlineStr">
        <is>
          <t>false</t>
        </is>
      </c>
      <c r="E1057" t="inlineStr">
        <is>
          <t>false</t>
        </is>
      </c>
      <c r="G1057" t="n">
        <v>0</v>
      </c>
      <c r="I1057" t="inlineStr">
        <is>
          <t>SWVXX</t>
        </is>
      </c>
      <c r="K1057" s="12" t="n">
        <v>1.5</v>
      </c>
      <c r="M1057" t="n">
        <v>20</v>
      </c>
      <c r="AV1057" t="inlineStr">
        <is>
          <t>Default</t>
        </is>
      </c>
      <c r="AW1057" t="inlineStr">
        <is>
          <t>Default</t>
        </is>
      </c>
    </row>
    <row r="1058" hidden="1">
      <c r="A1058" t="n">
        <v>181</v>
      </c>
      <c r="B1058" t="inlineStr">
        <is>
          <t>SPARTA Tactical Aggressive Growth ETF</t>
        </is>
      </c>
      <c r="C1058" t="inlineStr">
        <is>
          <t>1</t>
        </is>
      </c>
      <c r="D1058" t="inlineStr">
        <is>
          <t>false</t>
        </is>
      </c>
      <c r="E1058" t="inlineStr">
        <is>
          <t>false</t>
        </is>
      </c>
      <c r="G1058" t="n">
        <v>0</v>
      </c>
      <c r="I1058" t="inlineStr">
        <is>
          <t>CUSTODIAL_CASH</t>
        </is>
      </c>
      <c r="K1058">
        <f>100-SUM(K1043:K1057)</f>
        <v/>
      </c>
      <c r="M1058" t="n">
        <v>20</v>
      </c>
      <c r="AV1058" t="inlineStr">
        <is>
          <t>Default</t>
        </is>
      </c>
      <c r="AW1058" t="inlineStr">
        <is>
          <t>Default</t>
        </is>
      </c>
    </row>
    <row r="1059" hidden="1">
      <c r="A1059" t="n">
        <v>177</v>
      </c>
      <c r="B1059" t="inlineStr">
        <is>
          <t>SPARTA Dynamic Aggressive Growth ETF</t>
        </is>
      </c>
      <c r="C1059" t="inlineStr">
        <is>
          <t>1</t>
        </is>
      </c>
      <c r="D1059" t="inlineStr">
        <is>
          <t>false</t>
        </is>
      </c>
      <c r="E1059" t="inlineStr">
        <is>
          <t>false</t>
        </is>
      </c>
      <c r="G1059" t="n">
        <v>0</v>
      </c>
      <c r="I1059">
        <f>'Sparta ETF'!D164</f>
        <v/>
      </c>
      <c r="K1059">
        <f>ROUND('Sparta ETF'!E164*100,1)</f>
        <v/>
      </c>
      <c r="M1059" t="n">
        <v>20</v>
      </c>
      <c r="AV1059" t="inlineStr">
        <is>
          <t>Default</t>
        </is>
      </c>
      <c r="AW1059" t="inlineStr">
        <is>
          <t>Default</t>
        </is>
      </c>
    </row>
    <row r="1060" hidden="1">
      <c r="A1060" t="n">
        <v>177</v>
      </c>
      <c r="B1060" t="inlineStr">
        <is>
          <t>SPARTA Dynamic Aggressive Growth ETF</t>
        </is>
      </c>
      <c r="C1060" t="inlineStr">
        <is>
          <t>1</t>
        </is>
      </c>
      <c r="D1060" t="inlineStr">
        <is>
          <t>false</t>
        </is>
      </c>
      <c r="E1060" t="inlineStr">
        <is>
          <t>false</t>
        </is>
      </c>
      <c r="G1060" t="n">
        <v>0</v>
      </c>
      <c r="I1060">
        <f>'Sparta ETF'!D165</f>
        <v/>
      </c>
      <c r="K1060">
        <f>ROUND('Sparta ETF'!E165*100,1)</f>
        <v/>
      </c>
      <c r="M1060" t="n">
        <v>20</v>
      </c>
      <c r="AV1060" t="inlineStr">
        <is>
          <t>Default</t>
        </is>
      </c>
      <c r="AW1060" t="inlineStr">
        <is>
          <t>Default</t>
        </is>
      </c>
    </row>
    <row r="1061" hidden="1">
      <c r="A1061" t="n">
        <v>177</v>
      </c>
      <c r="B1061" t="inlineStr">
        <is>
          <t>SPARTA Dynamic Aggressive Growth ETF</t>
        </is>
      </c>
      <c r="C1061" t="inlineStr">
        <is>
          <t>1</t>
        </is>
      </c>
      <c r="D1061" t="inlineStr">
        <is>
          <t>false</t>
        </is>
      </c>
      <c r="E1061" t="inlineStr">
        <is>
          <t>false</t>
        </is>
      </c>
      <c r="G1061" t="n">
        <v>0</v>
      </c>
      <c r="I1061">
        <f>'Sparta ETF'!D166</f>
        <v/>
      </c>
      <c r="K1061">
        <f>ROUND('Sparta ETF'!E166*100,1)</f>
        <v/>
      </c>
      <c r="M1061" t="n">
        <v>20</v>
      </c>
      <c r="AV1061" t="inlineStr">
        <is>
          <t>Default</t>
        </is>
      </c>
      <c r="AW1061" t="inlineStr">
        <is>
          <t>Default</t>
        </is>
      </c>
    </row>
    <row r="1062" hidden="1">
      <c r="A1062" t="n">
        <v>177</v>
      </c>
      <c r="B1062" t="inlineStr">
        <is>
          <t>SPARTA Dynamic Aggressive Growth ETF</t>
        </is>
      </c>
      <c r="C1062" t="inlineStr">
        <is>
          <t>1</t>
        </is>
      </c>
      <c r="D1062" t="inlineStr">
        <is>
          <t>false</t>
        </is>
      </c>
      <c r="E1062" t="inlineStr">
        <is>
          <t>false</t>
        </is>
      </c>
      <c r="G1062" t="n">
        <v>0</v>
      </c>
      <c r="I1062">
        <f>'Sparta ETF'!D167</f>
        <v/>
      </c>
      <c r="K1062">
        <f>ROUND('Sparta ETF'!E167*100,1)</f>
        <v/>
      </c>
      <c r="M1062" t="n">
        <v>20</v>
      </c>
      <c r="AV1062" t="inlineStr">
        <is>
          <t>Default</t>
        </is>
      </c>
      <c r="AW1062" t="inlineStr">
        <is>
          <t>Default</t>
        </is>
      </c>
    </row>
    <row r="1063" hidden="1">
      <c r="A1063" t="n">
        <v>177</v>
      </c>
      <c r="B1063" t="inlineStr">
        <is>
          <t>SPARTA Dynamic Aggressive Growth ETF</t>
        </is>
      </c>
      <c r="C1063" t="inlineStr">
        <is>
          <t>1</t>
        </is>
      </c>
      <c r="D1063" t="inlineStr">
        <is>
          <t>false</t>
        </is>
      </c>
      <c r="E1063" t="inlineStr">
        <is>
          <t>false</t>
        </is>
      </c>
      <c r="G1063" t="n">
        <v>0</v>
      </c>
      <c r="I1063">
        <f>'Sparta ETF'!D168</f>
        <v/>
      </c>
      <c r="K1063">
        <f>ROUND('Sparta ETF'!E168*100,1)</f>
        <v/>
      </c>
      <c r="M1063" t="n">
        <v>20</v>
      </c>
      <c r="AV1063" t="inlineStr">
        <is>
          <t>Default</t>
        </is>
      </c>
      <c r="AW1063" t="inlineStr">
        <is>
          <t>Default</t>
        </is>
      </c>
    </row>
    <row r="1064" hidden="1">
      <c r="A1064" t="n">
        <v>177</v>
      </c>
      <c r="B1064" t="inlineStr">
        <is>
          <t>SPARTA Dynamic Aggressive Growth ETF</t>
        </is>
      </c>
      <c r="C1064" t="inlineStr">
        <is>
          <t>1</t>
        </is>
      </c>
      <c r="D1064" t="inlineStr">
        <is>
          <t>false</t>
        </is>
      </c>
      <c r="E1064" t="inlineStr">
        <is>
          <t>false</t>
        </is>
      </c>
      <c r="G1064" t="n">
        <v>0</v>
      </c>
      <c r="I1064">
        <f>'Sparta ETF'!D169</f>
        <v/>
      </c>
      <c r="K1064">
        <f>ROUND('Sparta ETF'!E169*100,1)</f>
        <v/>
      </c>
      <c r="M1064" t="n">
        <v>20</v>
      </c>
      <c r="AV1064" t="inlineStr">
        <is>
          <t>Default</t>
        </is>
      </c>
      <c r="AW1064" t="inlineStr">
        <is>
          <t>Default</t>
        </is>
      </c>
    </row>
    <row r="1065" hidden="1">
      <c r="A1065" t="n">
        <v>177</v>
      </c>
      <c r="B1065" t="inlineStr">
        <is>
          <t>SPARTA Dynamic Aggressive Growth ETF</t>
        </is>
      </c>
      <c r="C1065" t="inlineStr">
        <is>
          <t>1</t>
        </is>
      </c>
      <c r="D1065" t="inlineStr">
        <is>
          <t>false</t>
        </is>
      </c>
      <c r="E1065" t="inlineStr">
        <is>
          <t>false</t>
        </is>
      </c>
      <c r="G1065" t="n">
        <v>0</v>
      </c>
      <c r="I1065">
        <f>'Sparta ETF'!D170</f>
        <v/>
      </c>
      <c r="K1065">
        <f>ROUND('Sparta ETF'!E170*100,1)</f>
        <v/>
      </c>
      <c r="M1065" t="n">
        <v>20</v>
      </c>
      <c r="AV1065" t="inlineStr">
        <is>
          <t>Default</t>
        </is>
      </c>
      <c r="AW1065" t="inlineStr">
        <is>
          <t>Default</t>
        </is>
      </c>
    </row>
    <row r="1066" hidden="1">
      <c r="A1066" t="n">
        <v>177</v>
      </c>
      <c r="B1066" t="inlineStr">
        <is>
          <t>SPARTA Dynamic Aggressive Growth ETF</t>
        </is>
      </c>
      <c r="C1066" t="inlineStr">
        <is>
          <t>1</t>
        </is>
      </c>
      <c r="D1066" t="inlineStr">
        <is>
          <t>false</t>
        </is>
      </c>
      <c r="E1066" t="inlineStr">
        <is>
          <t>false</t>
        </is>
      </c>
      <c r="G1066" t="n">
        <v>0</v>
      </c>
      <c r="I1066">
        <f>'Sparta ETF'!D171</f>
        <v/>
      </c>
      <c r="K1066">
        <f>ROUND('Sparta ETF'!E171*100,1)</f>
        <v/>
      </c>
      <c r="M1066" t="n">
        <v>20</v>
      </c>
      <c r="AV1066" t="inlineStr">
        <is>
          <t>Default</t>
        </is>
      </c>
      <c r="AW1066" t="inlineStr">
        <is>
          <t>Default</t>
        </is>
      </c>
    </row>
    <row r="1067" hidden="1">
      <c r="A1067" t="n">
        <v>177</v>
      </c>
      <c r="B1067" t="inlineStr">
        <is>
          <t>SPARTA Dynamic Aggressive Growth ETF</t>
        </is>
      </c>
      <c r="C1067" t="inlineStr">
        <is>
          <t>1</t>
        </is>
      </c>
      <c r="D1067" t="inlineStr">
        <is>
          <t>false</t>
        </is>
      </c>
      <c r="E1067" t="inlineStr">
        <is>
          <t>false</t>
        </is>
      </c>
      <c r="G1067" t="n">
        <v>0</v>
      </c>
      <c r="I1067">
        <f>'Sparta ETF'!D172</f>
        <v/>
      </c>
      <c r="K1067">
        <f>ROUND('Sparta ETF'!E172*100,1)</f>
        <v/>
      </c>
      <c r="M1067" t="n">
        <v>20</v>
      </c>
      <c r="AV1067" t="inlineStr">
        <is>
          <t>Default</t>
        </is>
      </c>
      <c r="AW1067" t="inlineStr">
        <is>
          <t>Default</t>
        </is>
      </c>
    </row>
    <row r="1068" hidden="1">
      <c r="A1068" t="n">
        <v>177</v>
      </c>
      <c r="B1068" t="inlineStr">
        <is>
          <t>SPARTA Dynamic Aggressive Growth ETF</t>
        </is>
      </c>
      <c r="C1068" t="inlineStr">
        <is>
          <t>1</t>
        </is>
      </c>
      <c r="D1068" t="inlineStr">
        <is>
          <t>false</t>
        </is>
      </c>
      <c r="E1068" t="inlineStr">
        <is>
          <t>false</t>
        </is>
      </c>
      <c r="G1068" t="n">
        <v>0</v>
      </c>
      <c r="I1068">
        <f>'Sparta ETF'!D173</f>
        <v/>
      </c>
      <c r="K1068">
        <f>ROUND('Sparta ETF'!E173*100,1)</f>
        <v/>
      </c>
      <c r="M1068" t="n">
        <v>20</v>
      </c>
      <c r="AV1068" t="inlineStr">
        <is>
          <t>Default</t>
        </is>
      </c>
      <c r="AW1068" t="inlineStr">
        <is>
          <t>Default</t>
        </is>
      </c>
    </row>
    <row r="1069" hidden="1">
      <c r="A1069" t="n">
        <v>177</v>
      </c>
      <c r="B1069" t="inlineStr">
        <is>
          <t>SPARTA Dynamic Aggressive Growth ETF</t>
        </is>
      </c>
      <c r="C1069" t="inlineStr">
        <is>
          <t>1</t>
        </is>
      </c>
      <c r="D1069" t="inlineStr">
        <is>
          <t>false</t>
        </is>
      </c>
      <c r="E1069" t="inlineStr">
        <is>
          <t>false</t>
        </is>
      </c>
      <c r="G1069" t="n">
        <v>0</v>
      </c>
      <c r="I1069">
        <f>'Sparta ETF'!D174</f>
        <v/>
      </c>
      <c r="K1069">
        <f>ROUND('Sparta ETF'!E174*100,1)</f>
        <v/>
      </c>
      <c r="M1069" t="n">
        <v>20</v>
      </c>
      <c r="AV1069" t="inlineStr">
        <is>
          <t>Default</t>
        </is>
      </c>
      <c r="AW1069" t="inlineStr">
        <is>
          <t>Default</t>
        </is>
      </c>
    </row>
    <row r="1070" hidden="1">
      <c r="A1070" t="n">
        <v>177</v>
      </c>
      <c r="B1070" t="inlineStr">
        <is>
          <t>SPARTA Dynamic Aggressive Growth ETF</t>
        </is>
      </c>
      <c r="C1070" t="inlineStr">
        <is>
          <t>1</t>
        </is>
      </c>
      <c r="D1070" t="inlineStr">
        <is>
          <t>false</t>
        </is>
      </c>
      <c r="E1070" t="inlineStr">
        <is>
          <t>false</t>
        </is>
      </c>
      <c r="G1070" t="n">
        <v>0</v>
      </c>
      <c r="I1070">
        <f>'Sparta ETF'!D175</f>
        <v/>
      </c>
      <c r="K1070">
        <f>ROUND('Sparta ETF'!E175*100,1)</f>
        <v/>
      </c>
      <c r="M1070" t="n">
        <v>20</v>
      </c>
      <c r="AV1070" t="inlineStr">
        <is>
          <t>Default</t>
        </is>
      </c>
      <c r="AW1070" t="inlineStr">
        <is>
          <t>Default</t>
        </is>
      </c>
    </row>
    <row r="1071" hidden="1">
      <c r="A1071" t="n">
        <v>177</v>
      </c>
      <c r="B1071" t="inlineStr">
        <is>
          <t>SPARTA Dynamic Aggressive Growth ETF</t>
        </is>
      </c>
      <c r="C1071" t="inlineStr">
        <is>
          <t>1</t>
        </is>
      </c>
      <c r="D1071" t="inlineStr">
        <is>
          <t>false</t>
        </is>
      </c>
      <c r="E1071" t="inlineStr">
        <is>
          <t>false</t>
        </is>
      </c>
      <c r="G1071" t="n">
        <v>0</v>
      </c>
      <c r="I1071">
        <f>'Sparta ETF'!D176</f>
        <v/>
      </c>
      <c r="K1071">
        <f>ROUND('Sparta ETF'!E176*100,1)</f>
        <v/>
      </c>
      <c r="M1071" t="n">
        <v>20</v>
      </c>
      <c r="AV1071" t="inlineStr">
        <is>
          <t>Default</t>
        </is>
      </c>
      <c r="AW1071" t="inlineStr">
        <is>
          <t>Default</t>
        </is>
      </c>
    </row>
    <row r="1072" hidden="1">
      <c r="A1072" t="n">
        <v>177</v>
      </c>
      <c r="B1072" t="inlineStr">
        <is>
          <t>SPARTA Dynamic Aggressive Growth ETF</t>
        </is>
      </c>
      <c r="C1072" t="inlineStr">
        <is>
          <t>1</t>
        </is>
      </c>
      <c r="D1072" t="inlineStr">
        <is>
          <t>false</t>
        </is>
      </c>
      <c r="E1072" t="inlineStr">
        <is>
          <t>false</t>
        </is>
      </c>
      <c r="G1072" t="n">
        <v>0</v>
      </c>
      <c r="I1072">
        <f>'Sparta ETF'!D177</f>
        <v/>
      </c>
      <c r="K1072">
        <f>ROUND('Sparta ETF'!E177*100,1)</f>
        <v/>
      </c>
      <c r="M1072" t="n">
        <v>20</v>
      </c>
      <c r="AV1072" t="inlineStr">
        <is>
          <t>Default</t>
        </is>
      </c>
      <c r="AW1072" t="inlineStr">
        <is>
          <t>Default</t>
        </is>
      </c>
    </row>
    <row r="1073" hidden="1">
      <c r="A1073" t="n">
        <v>177</v>
      </c>
      <c r="B1073" t="inlineStr">
        <is>
          <t>SPARTA Dynamic Aggressive Growth ETF</t>
        </is>
      </c>
      <c r="C1073" t="inlineStr">
        <is>
          <t>1</t>
        </is>
      </c>
      <c r="D1073" t="inlineStr">
        <is>
          <t>false</t>
        </is>
      </c>
      <c r="E1073" t="inlineStr">
        <is>
          <t>false</t>
        </is>
      </c>
      <c r="G1073" t="n">
        <v>0</v>
      </c>
      <c r="I1073" t="inlineStr">
        <is>
          <t>SWVXX</t>
        </is>
      </c>
      <c r="K1073" s="12" t="n">
        <v>1.5</v>
      </c>
      <c r="M1073" t="n">
        <v>20</v>
      </c>
      <c r="AV1073" t="inlineStr">
        <is>
          <t>Default</t>
        </is>
      </c>
      <c r="AW1073" t="inlineStr">
        <is>
          <t>Default</t>
        </is>
      </c>
    </row>
    <row r="1074" hidden="1">
      <c r="A1074" t="n">
        <v>177</v>
      </c>
      <c r="B1074" t="inlineStr">
        <is>
          <t>SPARTA Dynamic Aggressive Growth ETF</t>
        </is>
      </c>
      <c r="C1074" t="inlineStr">
        <is>
          <t>1</t>
        </is>
      </c>
      <c r="D1074" t="inlineStr">
        <is>
          <t>false</t>
        </is>
      </c>
      <c r="E1074" t="inlineStr">
        <is>
          <t>false</t>
        </is>
      </c>
      <c r="G1074" t="n">
        <v>0</v>
      </c>
      <c r="I1074" t="inlineStr">
        <is>
          <t>CUSTODIAL_CASH</t>
        </is>
      </c>
      <c r="K1074">
        <f>100-SUM(K1059:K1073)</f>
        <v/>
      </c>
      <c r="M1074" t="n">
        <v>20</v>
      </c>
      <c r="AV1074" t="inlineStr">
        <is>
          <t>Default</t>
        </is>
      </c>
      <c r="AW1074" t="inlineStr">
        <is>
          <t>Default</t>
        </is>
      </c>
    </row>
    <row r="1075" hidden="1">
      <c r="A1075" t="n">
        <v>185</v>
      </c>
      <c r="B1075" t="inlineStr">
        <is>
          <t>SPARTA Tactical Aggressive Growth OEF</t>
        </is>
      </c>
      <c r="C1075" t="inlineStr">
        <is>
          <t>1</t>
        </is>
      </c>
      <c r="D1075" t="inlineStr">
        <is>
          <t>false</t>
        </is>
      </c>
      <c r="E1075" t="inlineStr">
        <is>
          <t>false</t>
        </is>
      </c>
      <c r="G1075" t="n">
        <v>0</v>
      </c>
      <c r="I1075" t="inlineStr">
        <is>
          <t>CUSTODIAL_CASH</t>
        </is>
      </c>
      <c r="K1075">
        <f>100-SUM(K1076:K1188)</f>
        <v/>
      </c>
      <c r="M1075" t="n">
        <v>20</v>
      </c>
      <c r="AV1075" t="inlineStr">
        <is>
          <t>Default</t>
        </is>
      </c>
      <c r="AW1075" t="inlineStr">
        <is>
          <t>Default</t>
        </is>
      </c>
    </row>
    <row r="1076" hidden="1">
      <c r="A1076" t="n">
        <v>185</v>
      </c>
      <c r="B1076" t="inlineStr">
        <is>
          <t>SPARTA Tactical Aggressive Growth OEF</t>
        </is>
      </c>
      <c r="C1076" t="inlineStr">
        <is>
          <t>1</t>
        </is>
      </c>
      <c r="D1076" t="inlineStr">
        <is>
          <t>false</t>
        </is>
      </c>
      <c r="E1076" t="inlineStr">
        <is>
          <t>false</t>
        </is>
      </c>
      <c r="G1076" t="n">
        <v>0</v>
      </c>
      <c r="I1076">
        <f>Sparta!AN5</f>
        <v/>
      </c>
      <c r="K1076">
        <f>Sparta!AO5</f>
        <v/>
      </c>
      <c r="M1076" t="n">
        <v>20</v>
      </c>
      <c r="AV1076" t="inlineStr">
        <is>
          <t>Default</t>
        </is>
      </c>
      <c r="AW1076" t="inlineStr">
        <is>
          <t>Default</t>
        </is>
      </c>
    </row>
    <row r="1077" hidden="1" ht="17.25" customHeight="1">
      <c r="A1077" t="n">
        <v>185</v>
      </c>
      <c r="B1077" t="inlineStr">
        <is>
          <t>SPARTA Tactical Aggressive Growth OEF</t>
        </is>
      </c>
      <c r="C1077" t="inlineStr">
        <is>
          <t>1</t>
        </is>
      </c>
      <c r="D1077" t="inlineStr">
        <is>
          <t>false</t>
        </is>
      </c>
      <c r="E1077" t="inlineStr">
        <is>
          <t>false</t>
        </is>
      </c>
      <c r="G1077" t="n">
        <v>0</v>
      </c>
      <c r="I1077">
        <f>Sparta!AN6</f>
        <v/>
      </c>
      <c r="K1077">
        <f>Sparta!AO6</f>
        <v/>
      </c>
      <c r="M1077" t="n">
        <v>20</v>
      </c>
      <c r="AV1077" t="inlineStr">
        <is>
          <t>Default</t>
        </is>
      </c>
      <c r="AW1077" t="inlineStr">
        <is>
          <t>Default</t>
        </is>
      </c>
    </row>
    <row r="1078" hidden="1">
      <c r="A1078" t="n">
        <v>185</v>
      </c>
      <c r="B1078" t="inlineStr">
        <is>
          <t>SPARTA Tactical Aggressive Growth OEF</t>
        </is>
      </c>
      <c r="C1078" t="inlineStr">
        <is>
          <t>1</t>
        </is>
      </c>
      <c r="D1078" t="inlineStr">
        <is>
          <t>false</t>
        </is>
      </c>
      <c r="E1078" t="inlineStr">
        <is>
          <t>false</t>
        </is>
      </c>
      <c r="G1078" t="n">
        <v>0</v>
      </c>
      <c r="I1078">
        <f>Sparta!AN7</f>
        <v/>
      </c>
      <c r="K1078">
        <f>Sparta!AO7</f>
        <v/>
      </c>
      <c r="M1078" t="n">
        <v>20</v>
      </c>
      <c r="AV1078" t="inlineStr">
        <is>
          <t>Default</t>
        </is>
      </c>
      <c r="AW1078" t="inlineStr">
        <is>
          <t>Default</t>
        </is>
      </c>
    </row>
    <row r="1079" hidden="1">
      <c r="A1079" t="n">
        <v>185</v>
      </c>
      <c r="B1079" t="inlineStr">
        <is>
          <t>SPARTA Tactical Aggressive Growth OEF</t>
        </is>
      </c>
      <c r="C1079" t="inlineStr">
        <is>
          <t>1</t>
        </is>
      </c>
      <c r="D1079" t="inlineStr">
        <is>
          <t>false</t>
        </is>
      </c>
      <c r="E1079" t="inlineStr">
        <is>
          <t>false</t>
        </is>
      </c>
      <c r="G1079" t="n">
        <v>0</v>
      </c>
      <c r="I1079">
        <f>Sparta!AN8</f>
        <v/>
      </c>
      <c r="K1079">
        <f>Sparta!AO8</f>
        <v/>
      </c>
      <c r="M1079" t="n">
        <v>20</v>
      </c>
      <c r="AV1079" t="inlineStr">
        <is>
          <t>Default</t>
        </is>
      </c>
      <c r="AW1079" t="inlineStr">
        <is>
          <t>Default</t>
        </is>
      </c>
    </row>
    <row r="1080" hidden="1">
      <c r="A1080" t="n">
        <v>185</v>
      </c>
      <c r="B1080" t="inlineStr">
        <is>
          <t>SPARTA Tactical Aggressive Growth OEF</t>
        </is>
      </c>
      <c r="C1080" t="inlineStr">
        <is>
          <t>1</t>
        </is>
      </c>
      <c r="D1080" t="inlineStr">
        <is>
          <t>false</t>
        </is>
      </c>
      <c r="E1080" t="inlineStr">
        <is>
          <t>false</t>
        </is>
      </c>
      <c r="G1080" t="n">
        <v>0</v>
      </c>
      <c r="I1080">
        <f>Sparta!AN9</f>
        <v/>
      </c>
      <c r="K1080">
        <f>Sparta!AO9</f>
        <v/>
      </c>
      <c r="M1080" t="n">
        <v>20</v>
      </c>
      <c r="AV1080" t="inlineStr">
        <is>
          <t>Default</t>
        </is>
      </c>
      <c r="AW1080" t="inlineStr">
        <is>
          <t>Default</t>
        </is>
      </c>
    </row>
    <row r="1081" hidden="1">
      <c r="A1081" t="n">
        <v>185</v>
      </c>
      <c r="B1081" t="inlineStr">
        <is>
          <t>SPARTA Tactical Aggressive Growth OEF</t>
        </is>
      </c>
      <c r="C1081" t="inlineStr">
        <is>
          <t>1</t>
        </is>
      </c>
      <c r="D1081" t="inlineStr">
        <is>
          <t>false</t>
        </is>
      </c>
      <c r="E1081" t="inlineStr">
        <is>
          <t>false</t>
        </is>
      </c>
      <c r="G1081" t="n">
        <v>0</v>
      </c>
      <c r="I1081">
        <f>Sparta!AN10</f>
        <v/>
      </c>
      <c r="K1081">
        <f>Sparta!AO10</f>
        <v/>
      </c>
      <c r="M1081" t="n">
        <v>20</v>
      </c>
      <c r="AV1081" t="inlineStr">
        <is>
          <t>Default</t>
        </is>
      </c>
      <c r="AW1081" t="inlineStr">
        <is>
          <t>Default</t>
        </is>
      </c>
    </row>
    <row r="1082" hidden="1">
      <c r="A1082" t="n">
        <v>185</v>
      </c>
      <c r="B1082" t="inlineStr">
        <is>
          <t>SPARTA Tactical Aggressive Growth OEF</t>
        </is>
      </c>
      <c r="C1082" t="inlineStr">
        <is>
          <t>1</t>
        </is>
      </c>
      <c r="D1082" t="inlineStr">
        <is>
          <t>false</t>
        </is>
      </c>
      <c r="E1082" t="inlineStr">
        <is>
          <t>false</t>
        </is>
      </c>
      <c r="G1082" t="n">
        <v>0</v>
      </c>
      <c r="I1082">
        <f>Sparta!AN11</f>
        <v/>
      </c>
      <c r="K1082">
        <f>Sparta!AO11</f>
        <v/>
      </c>
      <c r="M1082" t="n">
        <v>20</v>
      </c>
      <c r="AV1082" t="inlineStr">
        <is>
          <t>Default</t>
        </is>
      </c>
      <c r="AW1082" t="inlineStr">
        <is>
          <t>Default</t>
        </is>
      </c>
    </row>
    <row r="1083" hidden="1">
      <c r="A1083" t="n">
        <v>185</v>
      </c>
      <c r="B1083" t="inlineStr">
        <is>
          <t>SPARTA Tactical Aggressive Growth OEF</t>
        </is>
      </c>
      <c r="C1083" t="inlineStr">
        <is>
          <t>1</t>
        </is>
      </c>
      <c r="D1083" t="inlineStr">
        <is>
          <t>false</t>
        </is>
      </c>
      <c r="E1083" t="inlineStr">
        <is>
          <t>false</t>
        </is>
      </c>
      <c r="G1083" t="n">
        <v>0</v>
      </c>
      <c r="I1083">
        <f>Sparta!AN12</f>
        <v/>
      </c>
      <c r="K1083">
        <f>Sparta!AO12</f>
        <v/>
      </c>
      <c r="M1083" t="n">
        <v>20</v>
      </c>
      <c r="AV1083" t="inlineStr">
        <is>
          <t>Default</t>
        </is>
      </c>
      <c r="AW1083" t="inlineStr">
        <is>
          <t>Default</t>
        </is>
      </c>
    </row>
    <row r="1084" hidden="1">
      <c r="A1084" t="n">
        <v>185</v>
      </c>
      <c r="B1084" t="inlineStr">
        <is>
          <t>SPARTA Tactical Aggressive Growth OEF</t>
        </is>
      </c>
      <c r="C1084" t="inlineStr">
        <is>
          <t>1</t>
        </is>
      </c>
      <c r="D1084" t="inlineStr">
        <is>
          <t>false</t>
        </is>
      </c>
      <c r="E1084" t="inlineStr">
        <is>
          <t>false</t>
        </is>
      </c>
      <c r="G1084" t="n">
        <v>0</v>
      </c>
      <c r="I1084">
        <f>Sparta!AN13</f>
        <v/>
      </c>
      <c r="K1084">
        <f>Sparta!AO13</f>
        <v/>
      </c>
      <c r="M1084" t="n">
        <v>20</v>
      </c>
      <c r="AV1084" t="inlineStr">
        <is>
          <t>Default</t>
        </is>
      </c>
      <c r="AW1084" t="inlineStr">
        <is>
          <t>Default</t>
        </is>
      </c>
    </row>
    <row r="1085" hidden="1">
      <c r="A1085" t="n">
        <v>185</v>
      </c>
      <c r="B1085" t="inlineStr">
        <is>
          <t>SPARTA Tactical Aggressive Growth OEF</t>
        </is>
      </c>
      <c r="C1085" t="inlineStr">
        <is>
          <t>1</t>
        </is>
      </c>
      <c r="D1085" t="inlineStr">
        <is>
          <t>false</t>
        </is>
      </c>
      <c r="E1085" t="inlineStr">
        <is>
          <t>false</t>
        </is>
      </c>
      <c r="G1085" t="n">
        <v>0</v>
      </c>
      <c r="I1085">
        <f>Sparta!AN14</f>
        <v/>
      </c>
      <c r="K1085">
        <f>Sparta!AO14</f>
        <v/>
      </c>
      <c r="M1085" t="n">
        <v>20</v>
      </c>
      <c r="AV1085" t="inlineStr">
        <is>
          <t>Default</t>
        </is>
      </c>
      <c r="AW1085" t="inlineStr">
        <is>
          <t>Default</t>
        </is>
      </c>
    </row>
    <row r="1086" hidden="1">
      <c r="A1086" t="n">
        <v>185</v>
      </c>
      <c r="B1086" t="inlineStr">
        <is>
          <t>SPARTA Tactical Aggressive Growth OEF</t>
        </is>
      </c>
      <c r="C1086" t="inlineStr">
        <is>
          <t>1</t>
        </is>
      </c>
      <c r="D1086" t="inlineStr">
        <is>
          <t>false</t>
        </is>
      </c>
      <c r="E1086" t="inlineStr">
        <is>
          <t>false</t>
        </is>
      </c>
      <c r="G1086" t="n">
        <v>0</v>
      </c>
      <c r="I1086">
        <f>Sparta!AN15</f>
        <v/>
      </c>
      <c r="K1086">
        <f>Sparta!AO15</f>
        <v/>
      </c>
      <c r="M1086" t="n">
        <v>20</v>
      </c>
      <c r="AV1086" t="inlineStr">
        <is>
          <t>Default</t>
        </is>
      </c>
      <c r="AW1086" t="inlineStr">
        <is>
          <t>Default</t>
        </is>
      </c>
    </row>
    <row r="1087" hidden="1">
      <c r="A1087" t="n">
        <v>185</v>
      </c>
      <c r="B1087" t="inlineStr">
        <is>
          <t>SPARTA Tactical Aggressive Growth OEF</t>
        </is>
      </c>
      <c r="C1087" t="inlineStr">
        <is>
          <t>1</t>
        </is>
      </c>
      <c r="D1087" t="inlineStr">
        <is>
          <t>false</t>
        </is>
      </c>
      <c r="E1087" t="inlineStr">
        <is>
          <t>false</t>
        </is>
      </c>
      <c r="G1087" t="n">
        <v>0</v>
      </c>
      <c r="I1087">
        <f>Sparta!AN16</f>
        <v/>
      </c>
      <c r="K1087">
        <f>Sparta!AO16</f>
        <v/>
      </c>
      <c r="M1087" t="n">
        <v>20</v>
      </c>
      <c r="AV1087" t="inlineStr">
        <is>
          <t>Default</t>
        </is>
      </c>
      <c r="AW1087" t="inlineStr">
        <is>
          <t>Default</t>
        </is>
      </c>
    </row>
    <row r="1088" hidden="1">
      <c r="A1088" t="n">
        <v>185</v>
      </c>
      <c r="B1088" t="inlineStr">
        <is>
          <t>SPARTA Tactical Aggressive Growth OEF</t>
        </is>
      </c>
      <c r="C1088" t="inlineStr">
        <is>
          <t>1</t>
        </is>
      </c>
      <c r="D1088" t="inlineStr">
        <is>
          <t>false</t>
        </is>
      </c>
      <c r="E1088" t="inlineStr">
        <is>
          <t>false</t>
        </is>
      </c>
      <c r="G1088" t="n">
        <v>0</v>
      </c>
      <c r="I1088">
        <f>Sparta!AN17</f>
        <v/>
      </c>
      <c r="K1088">
        <f>Sparta!AO17</f>
        <v/>
      </c>
      <c r="M1088" t="n">
        <v>20</v>
      </c>
      <c r="AV1088" t="inlineStr">
        <is>
          <t>Default</t>
        </is>
      </c>
      <c r="AW1088" t="inlineStr">
        <is>
          <t>Default</t>
        </is>
      </c>
    </row>
    <row r="1089" hidden="1">
      <c r="A1089" t="n">
        <v>185</v>
      </c>
      <c r="B1089" t="inlineStr">
        <is>
          <t>SPARTA Tactical Aggressive Growth OEF</t>
        </is>
      </c>
      <c r="C1089" t="inlineStr">
        <is>
          <t>1</t>
        </is>
      </c>
      <c r="D1089" t="inlineStr">
        <is>
          <t>false</t>
        </is>
      </c>
      <c r="E1089" t="inlineStr">
        <is>
          <t>false</t>
        </is>
      </c>
      <c r="G1089" t="n">
        <v>0</v>
      </c>
      <c r="I1089">
        <f>Sparta!AN18</f>
        <v/>
      </c>
      <c r="K1089">
        <f>Sparta!AO18</f>
        <v/>
      </c>
      <c r="M1089" t="n">
        <v>20</v>
      </c>
      <c r="R1089" t="inlineStr">
        <is>
          <t>ALL</t>
        </is>
      </c>
      <c r="S1089" t="inlineStr">
        <is>
          <t>MUNI</t>
        </is>
      </c>
      <c r="AV1089" t="inlineStr">
        <is>
          <t>Default</t>
        </is>
      </c>
      <c r="AW1089" t="inlineStr">
        <is>
          <t>Default</t>
        </is>
      </c>
    </row>
    <row r="1090" hidden="1">
      <c r="A1090" t="n">
        <v>185</v>
      </c>
      <c r="B1090" t="inlineStr">
        <is>
          <t>SPARTA Tactical Aggressive Growth OEF</t>
        </is>
      </c>
      <c r="C1090" t="inlineStr">
        <is>
          <t>1</t>
        </is>
      </c>
      <c r="D1090" t="inlineStr">
        <is>
          <t>false</t>
        </is>
      </c>
      <c r="E1090" t="inlineStr">
        <is>
          <t>false</t>
        </is>
      </c>
      <c r="G1090" t="n">
        <v>0</v>
      </c>
      <c r="I1090">
        <f>Sparta!AN19</f>
        <v/>
      </c>
      <c r="K1090">
        <f>Sparta!AO19</f>
        <v/>
      </c>
      <c r="M1090" t="n">
        <v>20</v>
      </c>
      <c r="AV1090" t="inlineStr">
        <is>
          <t>Default</t>
        </is>
      </c>
      <c r="AW1090" t="inlineStr">
        <is>
          <t>Default</t>
        </is>
      </c>
    </row>
    <row r="1091" hidden="1">
      <c r="A1091" t="n">
        <v>185</v>
      </c>
      <c r="B1091" t="inlineStr">
        <is>
          <t>SPARTA Tactical Aggressive Growth OEF</t>
        </is>
      </c>
      <c r="C1091" t="inlineStr">
        <is>
          <t>1</t>
        </is>
      </c>
      <c r="D1091" t="inlineStr">
        <is>
          <t>false</t>
        </is>
      </c>
      <c r="E1091" t="inlineStr">
        <is>
          <t>false</t>
        </is>
      </c>
      <c r="G1091" t="n">
        <v>0</v>
      </c>
      <c r="I1091">
        <f>Sparta!AN20</f>
        <v/>
      </c>
      <c r="K1091">
        <f>Sparta!AO20</f>
        <v/>
      </c>
      <c r="M1091" t="n">
        <v>20</v>
      </c>
      <c r="AV1091" t="inlineStr">
        <is>
          <t>Default</t>
        </is>
      </c>
      <c r="AW1091" t="inlineStr">
        <is>
          <t>Default</t>
        </is>
      </c>
    </row>
    <row r="1092" hidden="1">
      <c r="A1092" t="n">
        <v>185</v>
      </c>
      <c r="B1092" t="inlineStr">
        <is>
          <t>SPARTA Tactical Aggressive Growth OEF</t>
        </is>
      </c>
      <c r="C1092" t="inlineStr">
        <is>
          <t>1</t>
        </is>
      </c>
      <c r="D1092" t="inlineStr">
        <is>
          <t>false</t>
        </is>
      </c>
      <c r="E1092" t="inlineStr">
        <is>
          <t>false</t>
        </is>
      </c>
      <c r="G1092" t="n">
        <v>0</v>
      </c>
      <c r="I1092">
        <f>Sparta!AN21</f>
        <v/>
      </c>
      <c r="K1092">
        <f>Sparta!AO21</f>
        <v/>
      </c>
      <c r="M1092" t="n">
        <v>20</v>
      </c>
      <c r="AV1092" t="inlineStr">
        <is>
          <t>Default</t>
        </is>
      </c>
      <c r="AW1092" t="inlineStr">
        <is>
          <t>Default</t>
        </is>
      </c>
    </row>
    <row r="1093" hidden="1">
      <c r="A1093" t="n">
        <v>185</v>
      </c>
      <c r="B1093" t="inlineStr">
        <is>
          <t>SPARTA Tactical Aggressive Growth OEF</t>
        </is>
      </c>
      <c r="C1093" t="inlineStr">
        <is>
          <t>1</t>
        </is>
      </c>
      <c r="D1093" t="inlineStr">
        <is>
          <t>false</t>
        </is>
      </c>
      <c r="E1093" t="inlineStr">
        <is>
          <t>false</t>
        </is>
      </c>
      <c r="G1093" t="n">
        <v>0</v>
      </c>
      <c r="I1093">
        <f>Sparta!AN22</f>
        <v/>
      </c>
      <c r="K1093">
        <f>Sparta!AO22</f>
        <v/>
      </c>
      <c r="M1093" t="n">
        <v>20</v>
      </c>
      <c r="AV1093" t="inlineStr">
        <is>
          <t>Default</t>
        </is>
      </c>
      <c r="AW1093" t="inlineStr">
        <is>
          <t>Default</t>
        </is>
      </c>
    </row>
    <row r="1094" hidden="1">
      <c r="A1094" t="n">
        <v>185</v>
      </c>
      <c r="B1094" t="inlineStr">
        <is>
          <t>SPARTA Tactical Aggressive Growth OEF</t>
        </is>
      </c>
      <c r="C1094" t="inlineStr">
        <is>
          <t>1</t>
        </is>
      </c>
      <c r="D1094" t="inlineStr">
        <is>
          <t>false</t>
        </is>
      </c>
      <c r="E1094" t="inlineStr">
        <is>
          <t>false</t>
        </is>
      </c>
      <c r="G1094" t="n">
        <v>0</v>
      </c>
      <c r="I1094">
        <f>Sparta!AN23</f>
        <v/>
      </c>
      <c r="K1094">
        <f>Sparta!AO23</f>
        <v/>
      </c>
      <c r="M1094" t="n">
        <v>20</v>
      </c>
      <c r="AV1094" t="inlineStr">
        <is>
          <t>Default</t>
        </is>
      </c>
      <c r="AW1094" t="inlineStr">
        <is>
          <t>Default</t>
        </is>
      </c>
    </row>
    <row r="1095" hidden="1">
      <c r="A1095" t="n">
        <v>185</v>
      </c>
      <c r="B1095" t="inlineStr">
        <is>
          <t>SPARTA Tactical Aggressive Growth OEF</t>
        </is>
      </c>
      <c r="C1095" t="inlineStr">
        <is>
          <t>1</t>
        </is>
      </c>
      <c r="D1095" t="inlineStr">
        <is>
          <t>false</t>
        </is>
      </c>
      <c r="E1095" t="inlineStr">
        <is>
          <t>false</t>
        </is>
      </c>
      <c r="G1095" t="n">
        <v>0</v>
      </c>
      <c r="I1095">
        <f>Sparta!AN24</f>
        <v/>
      </c>
      <c r="K1095">
        <f>Sparta!AO24</f>
        <v/>
      </c>
      <c r="M1095" t="n">
        <v>20</v>
      </c>
      <c r="AV1095" t="inlineStr">
        <is>
          <t>Default</t>
        </is>
      </c>
      <c r="AW1095" t="inlineStr">
        <is>
          <t>Default</t>
        </is>
      </c>
    </row>
    <row r="1096" hidden="1">
      <c r="A1096" t="n">
        <v>185</v>
      </c>
      <c r="B1096" t="inlineStr">
        <is>
          <t>SPARTA Tactical Aggressive Growth OEF</t>
        </is>
      </c>
      <c r="C1096" t="inlineStr">
        <is>
          <t>1</t>
        </is>
      </c>
      <c r="D1096" t="inlineStr">
        <is>
          <t>false</t>
        </is>
      </c>
      <c r="E1096" t="inlineStr">
        <is>
          <t>false</t>
        </is>
      </c>
      <c r="G1096" t="n">
        <v>0</v>
      </c>
      <c r="I1096">
        <f>Sparta!AN25</f>
        <v/>
      </c>
      <c r="K1096">
        <f>Sparta!AO25</f>
        <v/>
      </c>
      <c r="M1096" t="n">
        <v>20</v>
      </c>
      <c r="AV1096" t="inlineStr">
        <is>
          <t>Default</t>
        </is>
      </c>
      <c r="AW1096" t="inlineStr">
        <is>
          <t>Default</t>
        </is>
      </c>
    </row>
    <row r="1097" hidden="1">
      <c r="A1097" t="n">
        <v>185</v>
      </c>
      <c r="B1097" t="inlineStr">
        <is>
          <t>SPARTA Tactical Aggressive Growth OEF</t>
        </is>
      </c>
      <c r="C1097" t="inlineStr">
        <is>
          <t>1</t>
        </is>
      </c>
      <c r="D1097" t="inlineStr">
        <is>
          <t>false</t>
        </is>
      </c>
      <c r="E1097" t="inlineStr">
        <is>
          <t>false</t>
        </is>
      </c>
      <c r="G1097" t="n">
        <v>0</v>
      </c>
      <c r="I1097">
        <f>Sparta!AN26</f>
        <v/>
      </c>
      <c r="K1097">
        <f>Sparta!AO26</f>
        <v/>
      </c>
      <c r="M1097" t="n">
        <v>20</v>
      </c>
      <c r="AV1097" t="inlineStr">
        <is>
          <t>Default</t>
        </is>
      </c>
      <c r="AW1097" t="inlineStr">
        <is>
          <t>Default</t>
        </is>
      </c>
    </row>
    <row r="1098" hidden="1">
      <c r="A1098" t="n">
        <v>185</v>
      </c>
      <c r="B1098" t="inlineStr">
        <is>
          <t>SPARTA Tactical Aggressive Growth OEF</t>
        </is>
      </c>
      <c r="C1098" t="inlineStr">
        <is>
          <t>1</t>
        </is>
      </c>
      <c r="D1098" t="inlineStr">
        <is>
          <t>false</t>
        </is>
      </c>
      <c r="E1098" t="inlineStr">
        <is>
          <t>false</t>
        </is>
      </c>
      <c r="G1098" t="n">
        <v>0</v>
      </c>
      <c r="I1098">
        <f>Sparta!AN27</f>
        <v/>
      </c>
      <c r="K1098">
        <f>Sparta!AO27</f>
        <v/>
      </c>
      <c r="M1098" t="n">
        <v>20</v>
      </c>
      <c r="AV1098" t="inlineStr">
        <is>
          <t>Default</t>
        </is>
      </c>
      <c r="AW1098" t="inlineStr">
        <is>
          <t>Default</t>
        </is>
      </c>
    </row>
    <row r="1099" hidden="1">
      <c r="A1099" t="n">
        <v>185</v>
      </c>
      <c r="B1099" t="inlineStr">
        <is>
          <t>SPARTA Tactical Aggressive Growth OEF</t>
        </is>
      </c>
      <c r="C1099" t="inlineStr">
        <is>
          <t>1</t>
        </is>
      </c>
      <c r="D1099" t="inlineStr">
        <is>
          <t>false</t>
        </is>
      </c>
      <c r="E1099" t="inlineStr">
        <is>
          <t>false</t>
        </is>
      </c>
      <c r="G1099" t="n">
        <v>0</v>
      </c>
      <c r="I1099">
        <f>Sparta!AN28</f>
        <v/>
      </c>
      <c r="K1099">
        <f>Sparta!AO28</f>
        <v/>
      </c>
      <c r="M1099" t="n">
        <v>20</v>
      </c>
      <c r="AV1099" t="inlineStr">
        <is>
          <t>Default</t>
        </is>
      </c>
      <c r="AW1099" t="inlineStr">
        <is>
          <t>Default</t>
        </is>
      </c>
    </row>
    <row r="1100" hidden="1">
      <c r="A1100" t="n">
        <v>185</v>
      </c>
      <c r="B1100" t="inlineStr">
        <is>
          <t>SPARTA Tactical Aggressive Growth OEF</t>
        </is>
      </c>
      <c r="C1100" t="inlineStr">
        <is>
          <t>1</t>
        </is>
      </c>
      <c r="D1100" t="inlineStr">
        <is>
          <t>false</t>
        </is>
      </c>
      <c r="E1100" t="inlineStr">
        <is>
          <t>false</t>
        </is>
      </c>
      <c r="G1100" t="n">
        <v>0</v>
      </c>
      <c r="I1100">
        <f>Sparta!AN29</f>
        <v/>
      </c>
      <c r="K1100">
        <f>Sparta!AO29</f>
        <v/>
      </c>
      <c r="M1100" t="n">
        <v>20</v>
      </c>
      <c r="AV1100" t="inlineStr">
        <is>
          <t>Default</t>
        </is>
      </c>
      <c r="AW1100" t="inlineStr">
        <is>
          <t>Default</t>
        </is>
      </c>
    </row>
    <row r="1101" hidden="1">
      <c r="A1101" t="n">
        <v>185</v>
      </c>
      <c r="B1101" t="inlineStr">
        <is>
          <t>SPARTA Tactical Aggressive Growth OEF</t>
        </is>
      </c>
      <c r="C1101" t="inlineStr">
        <is>
          <t>1</t>
        </is>
      </c>
      <c r="D1101" t="inlineStr">
        <is>
          <t>false</t>
        </is>
      </c>
      <c r="E1101" t="inlineStr">
        <is>
          <t>false</t>
        </is>
      </c>
      <c r="G1101" t="n">
        <v>0</v>
      </c>
      <c r="I1101">
        <f>Sparta!AN30</f>
        <v/>
      </c>
      <c r="K1101">
        <f>Sparta!AO30</f>
        <v/>
      </c>
      <c r="M1101" t="n">
        <v>20</v>
      </c>
      <c r="AV1101" t="inlineStr">
        <is>
          <t>Default</t>
        </is>
      </c>
      <c r="AW1101" t="inlineStr">
        <is>
          <t>Default</t>
        </is>
      </c>
    </row>
    <row r="1102" hidden="1">
      <c r="A1102" t="n">
        <v>185</v>
      </c>
      <c r="B1102" t="inlineStr">
        <is>
          <t>SPARTA Tactical Aggressive Growth OEF</t>
        </is>
      </c>
      <c r="C1102" t="inlineStr">
        <is>
          <t>1</t>
        </is>
      </c>
      <c r="D1102" t="inlineStr">
        <is>
          <t>false</t>
        </is>
      </c>
      <c r="E1102" t="inlineStr">
        <is>
          <t>false</t>
        </is>
      </c>
      <c r="G1102" t="n">
        <v>0</v>
      </c>
      <c r="I1102">
        <f>Sparta!AN31</f>
        <v/>
      </c>
      <c r="K1102">
        <f>Sparta!AO31</f>
        <v/>
      </c>
      <c r="M1102" t="n">
        <v>20</v>
      </c>
      <c r="AV1102" t="inlineStr">
        <is>
          <t>Default</t>
        </is>
      </c>
      <c r="AW1102" t="inlineStr">
        <is>
          <t>Default</t>
        </is>
      </c>
    </row>
    <row r="1103" hidden="1">
      <c r="A1103" t="n">
        <v>185</v>
      </c>
      <c r="B1103" t="inlineStr">
        <is>
          <t>SPARTA Tactical Aggressive Growth OEF</t>
        </is>
      </c>
      <c r="C1103" t="inlineStr">
        <is>
          <t>1</t>
        </is>
      </c>
      <c r="D1103" t="inlineStr">
        <is>
          <t>false</t>
        </is>
      </c>
      <c r="E1103" t="inlineStr">
        <is>
          <t>false</t>
        </is>
      </c>
      <c r="G1103" t="n">
        <v>0</v>
      </c>
      <c r="I1103">
        <f>Sparta!AN32</f>
        <v/>
      </c>
      <c r="K1103">
        <f>Sparta!AO32</f>
        <v/>
      </c>
      <c r="M1103" t="n">
        <v>20</v>
      </c>
      <c r="AV1103" t="inlineStr">
        <is>
          <t>Default</t>
        </is>
      </c>
      <c r="AW1103" t="inlineStr">
        <is>
          <t>Default</t>
        </is>
      </c>
    </row>
    <row r="1104" hidden="1">
      <c r="A1104" t="n">
        <v>185</v>
      </c>
      <c r="B1104" t="inlineStr">
        <is>
          <t>SPARTA Tactical Aggressive Growth OEF</t>
        </is>
      </c>
      <c r="C1104" t="inlineStr">
        <is>
          <t>1</t>
        </is>
      </c>
      <c r="D1104" t="inlineStr">
        <is>
          <t>false</t>
        </is>
      </c>
      <c r="E1104" t="inlineStr">
        <is>
          <t>false</t>
        </is>
      </c>
      <c r="G1104" t="n">
        <v>0</v>
      </c>
      <c r="I1104">
        <f>Sparta!AN33</f>
        <v/>
      </c>
      <c r="K1104">
        <f>Sparta!AO33</f>
        <v/>
      </c>
      <c r="M1104" t="n">
        <v>20</v>
      </c>
      <c r="AV1104" t="inlineStr">
        <is>
          <t>Default</t>
        </is>
      </c>
      <c r="AW1104" t="inlineStr">
        <is>
          <t>Default</t>
        </is>
      </c>
    </row>
    <row r="1105" hidden="1">
      <c r="A1105" t="n">
        <v>185</v>
      </c>
      <c r="B1105" t="inlineStr">
        <is>
          <t>SPARTA Tactical Aggressive Growth OEF</t>
        </is>
      </c>
      <c r="C1105" t="inlineStr">
        <is>
          <t>1</t>
        </is>
      </c>
      <c r="D1105" t="inlineStr">
        <is>
          <t>false</t>
        </is>
      </c>
      <c r="E1105" t="inlineStr">
        <is>
          <t>false</t>
        </is>
      </c>
      <c r="G1105" t="n">
        <v>0</v>
      </c>
      <c r="I1105">
        <f>Sparta!AN34</f>
        <v/>
      </c>
      <c r="K1105">
        <f>Sparta!AO34</f>
        <v/>
      </c>
      <c r="M1105" t="n">
        <v>20</v>
      </c>
      <c r="AV1105" t="inlineStr">
        <is>
          <t>Default</t>
        </is>
      </c>
      <c r="AW1105" t="inlineStr">
        <is>
          <t>Default</t>
        </is>
      </c>
    </row>
    <row r="1106" hidden="1">
      <c r="A1106" t="n">
        <v>185</v>
      </c>
      <c r="B1106" t="inlineStr">
        <is>
          <t>SPARTA Tactical Aggressive Growth OEF</t>
        </is>
      </c>
      <c r="C1106" t="inlineStr">
        <is>
          <t>1</t>
        </is>
      </c>
      <c r="D1106" t="inlineStr">
        <is>
          <t>false</t>
        </is>
      </c>
      <c r="E1106" t="inlineStr">
        <is>
          <t>false</t>
        </is>
      </c>
      <c r="G1106" t="n">
        <v>0</v>
      </c>
      <c r="I1106">
        <f>Sparta!AN35</f>
        <v/>
      </c>
      <c r="K1106">
        <f>Sparta!AO35</f>
        <v/>
      </c>
      <c r="M1106" t="n">
        <v>20</v>
      </c>
      <c r="AV1106" t="inlineStr">
        <is>
          <t>Default</t>
        </is>
      </c>
      <c r="AW1106" t="inlineStr">
        <is>
          <t>Default</t>
        </is>
      </c>
    </row>
    <row r="1107" hidden="1">
      <c r="A1107" t="n">
        <v>185</v>
      </c>
      <c r="B1107" t="inlineStr">
        <is>
          <t>SPARTA Tactical Aggressive Growth OEF</t>
        </is>
      </c>
      <c r="C1107" t="inlineStr">
        <is>
          <t>1</t>
        </is>
      </c>
      <c r="D1107" t="inlineStr">
        <is>
          <t>false</t>
        </is>
      </c>
      <c r="E1107" t="inlineStr">
        <is>
          <t>false</t>
        </is>
      </c>
      <c r="G1107" t="n">
        <v>0</v>
      </c>
      <c r="I1107">
        <f>Sparta!AN36</f>
        <v/>
      </c>
      <c r="K1107">
        <f>Sparta!AO36</f>
        <v/>
      </c>
      <c r="M1107" t="n">
        <v>20</v>
      </c>
      <c r="AV1107" t="inlineStr">
        <is>
          <t>Default</t>
        </is>
      </c>
      <c r="AW1107" t="inlineStr">
        <is>
          <t>Default</t>
        </is>
      </c>
    </row>
    <row r="1108" hidden="1">
      <c r="A1108" t="n">
        <v>185</v>
      </c>
      <c r="B1108" t="inlineStr">
        <is>
          <t>SPARTA Tactical Aggressive Growth OEF</t>
        </is>
      </c>
      <c r="C1108" t="inlineStr">
        <is>
          <t>1</t>
        </is>
      </c>
      <c r="D1108" t="inlineStr">
        <is>
          <t>false</t>
        </is>
      </c>
      <c r="E1108" t="inlineStr">
        <is>
          <t>false</t>
        </is>
      </c>
      <c r="G1108" t="n">
        <v>0</v>
      </c>
      <c r="I1108">
        <f>Sparta!AN37</f>
        <v/>
      </c>
      <c r="K1108">
        <f>Sparta!AO37</f>
        <v/>
      </c>
      <c r="M1108" t="n">
        <v>20</v>
      </c>
      <c r="AV1108" t="inlineStr">
        <is>
          <t>Default</t>
        </is>
      </c>
      <c r="AW1108" t="inlineStr">
        <is>
          <t>Default</t>
        </is>
      </c>
    </row>
    <row r="1109" hidden="1">
      <c r="A1109" t="n">
        <v>185</v>
      </c>
      <c r="B1109" t="inlineStr">
        <is>
          <t>SPARTA Tactical Aggressive Growth OEF</t>
        </is>
      </c>
      <c r="C1109" t="inlineStr">
        <is>
          <t>1</t>
        </is>
      </c>
      <c r="D1109" t="inlineStr">
        <is>
          <t>false</t>
        </is>
      </c>
      <c r="E1109" t="inlineStr">
        <is>
          <t>false</t>
        </is>
      </c>
      <c r="G1109" t="n">
        <v>0</v>
      </c>
      <c r="I1109">
        <f>Sparta!AN38</f>
        <v/>
      </c>
      <c r="K1109">
        <f>Sparta!AO38</f>
        <v/>
      </c>
      <c r="M1109" t="n">
        <v>20</v>
      </c>
      <c r="AV1109" t="inlineStr">
        <is>
          <t>Default</t>
        </is>
      </c>
      <c r="AW1109" t="inlineStr">
        <is>
          <t>Default</t>
        </is>
      </c>
    </row>
    <row r="1110" hidden="1">
      <c r="A1110" t="n">
        <v>185</v>
      </c>
      <c r="B1110" t="inlineStr">
        <is>
          <t>SPARTA Tactical Aggressive Growth OEF</t>
        </is>
      </c>
      <c r="C1110" t="inlineStr">
        <is>
          <t>1</t>
        </is>
      </c>
      <c r="D1110" t="inlineStr">
        <is>
          <t>false</t>
        </is>
      </c>
      <c r="E1110" t="inlineStr">
        <is>
          <t>false</t>
        </is>
      </c>
      <c r="G1110" t="n">
        <v>0</v>
      </c>
      <c r="I1110">
        <f>Sparta!AN39</f>
        <v/>
      </c>
      <c r="K1110">
        <f>Sparta!AO39</f>
        <v/>
      </c>
      <c r="M1110" t="n">
        <v>20</v>
      </c>
      <c r="AV1110" t="inlineStr">
        <is>
          <t>Default</t>
        </is>
      </c>
      <c r="AW1110" t="inlineStr">
        <is>
          <t>Default</t>
        </is>
      </c>
    </row>
    <row r="1111" hidden="1">
      <c r="A1111" t="n">
        <v>185</v>
      </c>
      <c r="B1111" t="inlineStr">
        <is>
          <t>SPARTA Tactical Aggressive Growth OEF</t>
        </is>
      </c>
      <c r="C1111" t="inlineStr">
        <is>
          <t>1</t>
        </is>
      </c>
      <c r="D1111" t="inlineStr">
        <is>
          <t>false</t>
        </is>
      </c>
      <c r="E1111" t="inlineStr">
        <is>
          <t>false</t>
        </is>
      </c>
      <c r="G1111" t="n">
        <v>0</v>
      </c>
      <c r="I1111">
        <f>Sparta!AN40</f>
        <v/>
      </c>
      <c r="K1111">
        <f>Sparta!AO40</f>
        <v/>
      </c>
      <c r="M1111" t="n">
        <v>20</v>
      </c>
      <c r="AV1111" t="inlineStr">
        <is>
          <t>Default</t>
        </is>
      </c>
      <c r="AW1111" t="inlineStr">
        <is>
          <t>Default</t>
        </is>
      </c>
    </row>
    <row r="1112" hidden="1">
      <c r="A1112" t="n">
        <v>185</v>
      </c>
      <c r="B1112" t="inlineStr">
        <is>
          <t>SPARTA Tactical Aggressive Growth OEF</t>
        </is>
      </c>
      <c r="C1112" t="inlineStr">
        <is>
          <t>1</t>
        </is>
      </c>
      <c r="D1112" t="inlineStr">
        <is>
          <t>false</t>
        </is>
      </c>
      <c r="E1112" t="inlineStr">
        <is>
          <t>false</t>
        </is>
      </c>
      <c r="G1112" t="n">
        <v>0</v>
      </c>
      <c r="I1112">
        <f>Sparta!AN41</f>
        <v/>
      </c>
      <c r="K1112">
        <f>Sparta!AO41</f>
        <v/>
      </c>
      <c r="M1112" t="n">
        <v>20</v>
      </c>
      <c r="AV1112" t="inlineStr">
        <is>
          <t>Default</t>
        </is>
      </c>
      <c r="AW1112" t="inlineStr">
        <is>
          <t>Default</t>
        </is>
      </c>
    </row>
    <row r="1113" hidden="1">
      <c r="A1113" t="n">
        <v>185</v>
      </c>
      <c r="B1113" t="inlineStr">
        <is>
          <t>SPARTA Tactical Aggressive Growth OEF</t>
        </is>
      </c>
      <c r="C1113" t="inlineStr">
        <is>
          <t>1</t>
        </is>
      </c>
      <c r="D1113" t="inlineStr">
        <is>
          <t>false</t>
        </is>
      </c>
      <c r="E1113" t="inlineStr">
        <is>
          <t>false</t>
        </is>
      </c>
      <c r="G1113" t="n">
        <v>0</v>
      </c>
      <c r="I1113">
        <f>Sparta!AN42</f>
        <v/>
      </c>
      <c r="K1113">
        <f>Sparta!AO42</f>
        <v/>
      </c>
      <c r="M1113" t="n">
        <v>20</v>
      </c>
      <c r="AV1113" t="inlineStr">
        <is>
          <t>Default</t>
        </is>
      </c>
      <c r="AW1113" t="inlineStr">
        <is>
          <t>Default</t>
        </is>
      </c>
    </row>
    <row r="1114" hidden="1">
      <c r="A1114" t="n">
        <v>185</v>
      </c>
      <c r="B1114" t="inlineStr">
        <is>
          <t>SPARTA Tactical Aggressive Growth OEF</t>
        </is>
      </c>
      <c r="C1114" t="inlineStr">
        <is>
          <t>1</t>
        </is>
      </c>
      <c r="D1114" t="inlineStr">
        <is>
          <t>false</t>
        </is>
      </c>
      <c r="E1114" t="inlineStr">
        <is>
          <t>false</t>
        </is>
      </c>
      <c r="G1114" t="n">
        <v>0</v>
      </c>
      <c r="I1114">
        <f>Sparta!AN43</f>
        <v/>
      </c>
      <c r="K1114">
        <f>Sparta!AO43</f>
        <v/>
      </c>
      <c r="M1114" t="n">
        <v>20</v>
      </c>
      <c r="AV1114" t="inlineStr">
        <is>
          <t>Default</t>
        </is>
      </c>
      <c r="AW1114" t="inlineStr">
        <is>
          <t>Default</t>
        </is>
      </c>
    </row>
    <row r="1115" hidden="1">
      <c r="A1115" t="n">
        <v>185</v>
      </c>
      <c r="B1115" t="inlineStr">
        <is>
          <t>SPARTA Tactical Aggressive Growth OEF</t>
        </is>
      </c>
      <c r="C1115" t="inlineStr">
        <is>
          <t>1</t>
        </is>
      </c>
      <c r="D1115" t="inlineStr">
        <is>
          <t>false</t>
        </is>
      </c>
      <c r="E1115" t="inlineStr">
        <is>
          <t>false</t>
        </is>
      </c>
      <c r="G1115" t="n">
        <v>0</v>
      </c>
      <c r="I1115">
        <f>Sparta!AN44</f>
        <v/>
      </c>
      <c r="K1115">
        <f>Sparta!AO44</f>
        <v/>
      </c>
      <c r="M1115" t="n">
        <v>20</v>
      </c>
      <c r="AV1115" t="inlineStr">
        <is>
          <t>Default</t>
        </is>
      </c>
      <c r="AW1115" t="inlineStr">
        <is>
          <t>Default</t>
        </is>
      </c>
    </row>
    <row r="1116" hidden="1">
      <c r="A1116" t="n">
        <v>185</v>
      </c>
      <c r="B1116" t="inlineStr">
        <is>
          <t>SPARTA Tactical Aggressive Growth OEF</t>
        </is>
      </c>
      <c r="C1116" t="inlineStr">
        <is>
          <t>1</t>
        </is>
      </c>
      <c r="D1116" t="inlineStr">
        <is>
          <t>false</t>
        </is>
      </c>
      <c r="E1116" t="inlineStr">
        <is>
          <t>false</t>
        </is>
      </c>
      <c r="G1116" t="n">
        <v>0</v>
      </c>
      <c r="I1116">
        <f>Sparta!AN45</f>
        <v/>
      </c>
      <c r="K1116">
        <f>Sparta!AO45</f>
        <v/>
      </c>
      <c r="M1116" t="n">
        <v>20</v>
      </c>
      <c r="AV1116" t="inlineStr">
        <is>
          <t>Default</t>
        </is>
      </c>
      <c r="AW1116" t="inlineStr">
        <is>
          <t>Default</t>
        </is>
      </c>
    </row>
    <row r="1117" hidden="1">
      <c r="A1117" t="n">
        <v>185</v>
      </c>
      <c r="B1117" t="inlineStr">
        <is>
          <t>SPARTA Tactical Aggressive Growth OEF</t>
        </is>
      </c>
      <c r="C1117" t="inlineStr">
        <is>
          <t>1</t>
        </is>
      </c>
      <c r="D1117" t="inlineStr">
        <is>
          <t>false</t>
        </is>
      </c>
      <c r="E1117" t="inlineStr">
        <is>
          <t>false</t>
        </is>
      </c>
      <c r="G1117" t="n">
        <v>0</v>
      </c>
      <c r="I1117">
        <f>Sparta!AN46</f>
        <v/>
      </c>
      <c r="K1117">
        <f>Sparta!AO46</f>
        <v/>
      </c>
      <c r="M1117" t="n">
        <v>20</v>
      </c>
      <c r="AV1117" t="inlineStr">
        <is>
          <t>Default</t>
        </is>
      </c>
      <c r="AW1117" t="inlineStr">
        <is>
          <t>Default</t>
        </is>
      </c>
    </row>
    <row r="1118" hidden="1">
      <c r="A1118" t="n">
        <v>185</v>
      </c>
      <c r="B1118" t="inlineStr">
        <is>
          <t>SPARTA Tactical Aggressive Growth OEF</t>
        </is>
      </c>
      <c r="C1118" t="inlineStr">
        <is>
          <t>1</t>
        </is>
      </c>
      <c r="D1118" t="inlineStr">
        <is>
          <t>false</t>
        </is>
      </c>
      <c r="E1118" t="inlineStr">
        <is>
          <t>false</t>
        </is>
      </c>
      <c r="G1118" t="n">
        <v>0</v>
      </c>
      <c r="I1118">
        <f>Sparta!AN47</f>
        <v/>
      </c>
      <c r="K1118">
        <f>Sparta!AO47</f>
        <v/>
      </c>
      <c r="M1118" t="n">
        <v>20</v>
      </c>
      <c r="AV1118" t="inlineStr">
        <is>
          <t>Default</t>
        </is>
      </c>
      <c r="AW1118" t="inlineStr">
        <is>
          <t>Default</t>
        </is>
      </c>
    </row>
    <row r="1119" hidden="1">
      <c r="A1119" t="n">
        <v>185</v>
      </c>
      <c r="B1119" t="inlineStr">
        <is>
          <t>SPARTA Tactical Aggressive Growth OEF</t>
        </is>
      </c>
      <c r="C1119" t="inlineStr">
        <is>
          <t>1</t>
        </is>
      </c>
      <c r="D1119" t="inlineStr">
        <is>
          <t>false</t>
        </is>
      </c>
      <c r="E1119" t="inlineStr">
        <is>
          <t>false</t>
        </is>
      </c>
      <c r="G1119" t="n">
        <v>0</v>
      </c>
      <c r="I1119">
        <f>Sparta!AN48</f>
        <v/>
      </c>
      <c r="K1119">
        <f>Sparta!AO48</f>
        <v/>
      </c>
      <c r="M1119" t="n">
        <v>20</v>
      </c>
      <c r="AV1119" t="inlineStr">
        <is>
          <t>Default</t>
        </is>
      </c>
      <c r="AW1119" t="inlineStr">
        <is>
          <t>Default</t>
        </is>
      </c>
    </row>
    <row r="1120" hidden="1">
      <c r="A1120" t="n">
        <v>185</v>
      </c>
      <c r="B1120" t="inlineStr">
        <is>
          <t>SPARTA Tactical Aggressive Growth OEF</t>
        </is>
      </c>
      <c r="C1120" t="inlineStr">
        <is>
          <t>1</t>
        </is>
      </c>
      <c r="D1120" t="inlineStr">
        <is>
          <t>false</t>
        </is>
      </c>
      <c r="E1120" t="inlineStr">
        <is>
          <t>false</t>
        </is>
      </c>
      <c r="G1120" t="n">
        <v>0</v>
      </c>
      <c r="I1120">
        <f>Sparta!AN49</f>
        <v/>
      </c>
      <c r="K1120">
        <f>Sparta!AO49</f>
        <v/>
      </c>
      <c r="M1120" t="n">
        <v>20</v>
      </c>
      <c r="AV1120" t="inlineStr">
        <is>
          <t>Default</t>
        </is>
      </c>
      <c r="AW1120" t="inlineStr">
        <is>
          <t>Default</t>
        </is>
      </c>
    </row>
    <row r="1121" hidden="1">
      <c r="A1121" t="n">
        <v>185</v>
      </c>
      <c r="B1121" t="inlineStr">
        <is>
          <t>SPARTA Tactical Aggressive Growth OEF</t>
        </is>
      </c>
      <c r="C1121" t="inlineStr">
        <is>
          <t>1</t>
        </is>
      </c>
      <c r="D1121" t="inlineStr">
        <is>
          <t>false</t>
        </is>
      </c>
      <c r="E1121" t="inlineStr">
        <is>
          <t>false</t>
        </is>
      </c>
      <c r="G1121" t="n">
        <v>0</v>
      </c>
      <c r="I1121">
        <f>Sparta!AN50</f>
        <v/>
      </c>
      <c r="K1121">
        <f>Sparta!AO50</f>
        <v/>
      </c>
      <c r="M1121" t="n">
        <v>20</v>
      </c>
      <c r="AV1121" t="inlineStr">
        <is>
          <t>Default</t>
        </is>
      </c>
      <c r="AW1121" t="inlineStr">
        <is>
          <t>Default</t>
        </is>
      </c>
    </row>
    <row r="1122" hidden="1">
      <c r="A1122" t="n">
        <v>185</v>
      </c>
      <c r="B1122" t="inlineStr">
        <is>
          <t>SPARTA Tactical Aggressive Growth OEF</t>
        </is>
      </c>
      <c r="C1122" t="inlineStr">
        <is>
          <t>1</t>
        </is>
      </c>
      <c r="D1122" t="inlineStr">
        <is>
          <t>false</t>
        </is>
      </c>
      <c r="E1122" t="inlineStr">
        <is>
          <t>false</t>
        </is>
      </c>
      <c r="G1122" t="n">
        <v>0</v>
      </c>
      <c r="I1122">
        <f>Sparta!AN51</f>
        <v/>
      </c>
      <c r="K1122">
        <f>Sparta!AO51</f>
        <v/>
      </c>
      <c r="M1122" t="n">
        <v>20</v>
      </c>
      <c r="AV1122" t="inlineStr">
        <is>
          <t>Default</t>
        </is>
      </c>
      <c r="AW1122" t="inlineStr">
        <is>
          <t>Default</t>
        </is>
      </c>
    </row>
    <row r="1123" hidden="1">
      <c r="A1123" t="n">
        <v>185</v>
      </c>
      <c r="B1123" t="inlineStr">
        <is>
          <t>SPARTA Tactical Aggressive Growth OEF</t>
        </is>
      </c>
      <c r="C1123" t="inlineStr">
        <is>
          <t>1</t>
        </is>
      </c>
      <c r="D1123" t="inlineStr">
        <is>
          <t>false</t>
        </is>
      </c>
      <c r="E1123" t="inlineStr">
        <is>
          <t>false</t>
        </is>
      </c>
      <c r="G1123" t="n">
        <v>0</v>
      </c>
      <c r="I1123">
        <f>Sparta!AN52</f>
        <v/>
      </c>
      <c r="K1123">
        <f>Sparta!AO52</f>
        <v/>
      </c>
      <c r="M1123" t="n">
        <v>20</v>
      </c>
      <c r="AV1123" t="inlineStr">
        <is>
          <t>Default</t>
        </is>
      </c>
      <c r="AW1123" t="inlineStr">
        <is>
          <t>Default</t>
        </is>
      </c>
    </row>
    <row r="1124" hidden="1">
      <c r="A1124" t="n">
        <v>185</v>
      </c>
      <c r="B1124" t="inlineStr">
        <is>
          <t>SPARTA Tactical Aggressive Growth OEF</t>
        </is>
      </c>
      <c r="C1124" t="inlineStr">
        <is>
          <t>1</t>
        </is>
      </c>
      <c r="D1124" t="inlineStr">
        <is>
          <t>false</t>
        </is>
      </c>
      <c r="E1124" t="inlineStr">
        <is>
          <t>false</t>
        </is>
      </c>
      <c r="G1124" t="n">
        <v>0</v>
      </c>
      <c r="I1124">
        <f>Sparta!AN53</f>
        <v/>
      </c>
      <c r="K1124">
        <f>Sparta!AO53</f>
        <v/>
      </c>
      <c r="M1124" t="n">
        <v>20</v>
      </c>
      <c r="AV1124" t="inlineStr">
        <is>
          <t>Default</t>
        </is>
      </c>
      <c r="AW1124" t="inlineStr">
        <is>
          <t>Default</t>
        </is>
      </c>
    </row>
    <row r="1125" hidden="1">
      <c r="A1125" t="n">
        <v>185</v>
      </c>
      <c r="B1125" t="inlineStr">
        <is>
          <t>SPARTA Tactical Aggressive Growth OEF</t>
        </is>
      </c>
      <c r="C1125" t="inlineStr">
        <is>
          <t>1</t>
        </is>
      </c>
      <c r="D1125" t="inlineStr">
        <is>
          <t>false</t>
        </is>
      </c>
      <c r="E1125" t="inlineStr">
        <is>
          <t>false</t>
        </is>
      </c>
      <c r="G1125" t="n">
        <v>0</v>
      </c>
      <c r="I1125">
        <f>Sparta!AN54</f>
        <v/>
      </c>
      <c r="K1125">
        <f>Sparta!AO54</f>
        <v/>
      </c>
      <c r="M1125" t="n">
        <v>20</v>
      </c>
      <c r="AV1125" t="inlineStr">
        <is>
          <t>Default</t>
        </is>
      </c>
      <c r="AW1125" t="inlineStr">
        <is>
          <t>Default</t>
        </is>
      </c>
    </row>
    <row r="1126" hidden="1">
      <c r="A1126" t="n">
        <v>185</v>
      </c>
      <c r="B1126" t="inlineStr">
        <is>
          <t>SPARTA Tactical Aggressive Growth OEF</t>
        </is>
      </c>
      <c r="C1126" t="inlineStr">
        <is>
          <t>1</t>
        </is>
      </c>
      <c r="D1126" t="inlineStr">
        <is>
          <t>false</t>
        </is>
      </c>
      <c r="E1126" t="inlineStr">
        <is>
          <t>false</t>
        </is>
      </c>
      <c r="G1126" t="n">
        <v>0</v>
      </c>
      <c r="I1126">
        <f>Sparta!AN55</f>
        <v/>
      </c>
      <c r="K1126">
        <f>Sparta!AO55</f>
        <v/>
      </c>
      <c r="M1126" t="n">
        <v>20</v>
      </c>
      <c r="AV1126" t="inlineStr">
        <is>
          <t>Default</t>
        </is>
      </c>
      <c r="AW1126" t="inlineStr">
        <is>
          <t>Default</t>
        </is>
      </c>
    </row>
    <row r="1127" hidden="1">
      <c r="A1127" t="n">
        <v>185</v>
      </c>
      <c r="B1127" t="inlineStr">
        <is>
          <t>SPARTA Tactical Aggressive Growth OEF</t>
        </is>
      </c>
      <c r="C1127" t="inlineStr">
        <is>
          <t>1</t>
        </is>
      </c>
      <c r="D1127" t="inlineStr">
        <is>
          <t>false</t>
        </is>
      </c>
      <c r="E1127" t="inlineStr">
        <is>
          <t>false</t>
        </is>
      </c>
      <c r="G1127" t="n">
        <v>0</v>
      </c>
      <c r="I1127">
        <f>Sparta!AN56</f>
        <v/>
      </c>
      <c r="K1127">
        <f>Sparta!AO56</f>
        <v/>
      </c>
      <c r="M1127" t="n">
        <v>20</v>
      </c>
      <c r="AV1127" t="inlineStr">
        <is>
          <t>Default</t>
        </is>
      </c>
      <c r="AW1127" t="inlineStr">
        <is>
          <t>Default</t>
        </is>
      </c>
    </row>
    <row r="1128" hidden="1">
      <c r="A1128" t="n">
        <v>185</v>
      </c>
      <c r="B1128" t="inlineStr">
        <is>
          <t>SPARTA Tactical Aggressive Growth OEF</t>
        </is>
      </c>
      <c r="C1128" t="inlineStr">
        <is>
          <t>1</t>
        </is>
      </c>
      <c r="D1128" t="inlineStr">
        <is>
          <t>false</t>
        </is>
      </c>
      <c r="E1128" t="inlineStr">
        <is>
          <t>false</t>
        </is>
      </c>
      <c r="G1128" t="n">
        <v>0</v>
      </c>
      <c r="I1128">
        <f>Sparta!AN57</f>
        <v/>
      </c>
      <c r="K1128">
        <f>Sparta!AO57</f>
        <v/>
      </c>
      <c r="M1128" t="n">
        <v>20</v>
      </c>
      <c r="AV1128" t="inlineStr">
        <is>
          <t>Default</t>
        </is>
      </c>
      <c r="AW1128" t="inlineStr">
        <is>
          <t>Default</t>
        </is>
      </c>
    </row>
    <row r="1129" hidden="1">
      <c r="A1129" t="n">
        <v>185</v>
      </c>
      <c r="B1129" t="inlineStr">
        <is>
          <t>SPARTA Tactical Aggressive Growth OEF</t>
        </is>
      </c>
      <c r="C1129" t="inlineStr">
        <is>
          <t>1</t>
        </is>
      </c>
      <c r="D1129" t="inlineStr">
        <is>
          <t>false</t>
        </is>
      </c>
      <c r="E1129" t="inlineStr">
        <is>
          <t>false</t>
        </is>
      </c>
      <c r="G1129" t="n">
        <v>0</v>
      </c>
      <c r="I1129">
        <f>Sparta!AN58</f>
        <v/>
      </c>
      <c r="K1129">
        <f>Sparta!AO58</f>
        <v/>
      </c>
      <c r="M1129" t="n">
        <v>20</v>
      </c>
      <c r="AV1129" t="inlineStr">
        <is>
          <t>Default</t>
        </is>
      </c>
      <c r="AW1129" t="inlineStr">
        <is>
          <t>Default</t>
        </is>
      </c>
    </row>
    <row r="1130" hidden="1">
      <c r="A1130" t="n">
        <v>185</v>
      </c>
      <c r="B1130" t="inlineStr">
        <is>
          <t>SPARTA Tactical Aggressive Growth OEF</t>
        </is>
      </c>
      <c r="C1130" t="inlineStr">
        <is>
          <t>1</t>
        </is>
      </c>
      <c r="D1130" t="inlineStr">
        <is>
          <t>false</t>
        </is>
      </c>
      <c r="E1130" t="inlineStr">
        <is>
          <t>false</t>
        </is>
      </c>
      <c r="G1130" t="n">
        <v>0</v>
      </c>
      <c r="I1130">
        <f>Sparta!AN59</f>
        <v/>
      </c>
      <c r="K1130">
        <f>Sparta!AO59</f>
        <v/>
      </c>
      <c r="M1130" t="n">
        <v>20</v>
      </c>
      <c r="AV1130" t="inlineStr">
        <is>
          <t>Default</t>
        </is>
      </c>
      <c r="AW1130" t="inlineStr">
        <is>
          <t>Default</t>
        </is>
      </c>
    </row>
    <row r="1131" hidden="1">
      <c r="A1131" t="n">
        <v>185</v>
      </c>
      <c r="B1131" t="inlineStr">
        <is>
          <t>SPARTA Tactical Aggressive Growth OEF</t>
        </is>
      </c>
      <c r="C1131" t="inlineStr">
        <is>
          <t>1</t>
        </is>
      </c>
      <c r="D1131" t="inlineStr">
        <is>
          <t>false</t>
        </is>
      </c>
      <c r="E1131" t="inlineStr">
        <is>
          <t>false</t>
        </is>
      </c>
      <c r="G1131" t="n">
        <v>0</v>
      </c>
      <c r="I1131">
        <f>Sparta!AN60</f>
        <v/>
      </c>
      <c r="K1131">
        <f>Sparta!AO60</f>
        <v/>
      </c>
      <c r="M1131" t="n">
        <v>20</v>
      </c>
      <c r="AV1131" t="inlineStr">
        <is>
          <t>Default</t>
        </is>
      </c>
      <c r="AW1131" t="inlineStr">
        <is>
          <t>Default</t>
        </is>
      </c>
    </row>
    <row r="1132" hidden="1">
      <c r="A1132" t="n">
        <v>185</v>
      </c>
      <c r="B1132" t="inlineStr">
        <is>
          <t>SPARTA Tactical Aggressive Growth OEF</t>
        </is>
      </c>
      <c r="C1132" t="inlineStr">
        <is>
          <t>1</t>
        </is>
      </c>
      <c r="D1132" t="inlineStr">
        <is>
          <t>false</t>
        </is>
      </c>
      <c r="E1132" t="inlineStr">
        <is>
          <t>false</t>
        </is>
      </c>
      <c r="G1132" t="n">
        <v>0</v>
      </c>
      <c r="I1132">
        <f>Sparta!AN61</f>
        <v/>
      </c>
      <c r="K1132">
        <f>Sparta!AO61</f>
        <v/>
      </c>
      <c r="M1132" t="n">
        <v>20</v>
      </c>
      <c r="AV1132" t="inlineStr">
        <is>
          <t>Default</t>
        </is>
      </c>
      <c r="AW1132" t="inlineStr">
        <is>
          <t>Default</t>
        </is>
      </c>
    </row>
    <row r="1133" hidden="1">
      <c r="A1133" t="n">
        <v>185</v>
      </c>
      <c r="B1133" t="inlineStr">
        <is>
          <t>SPARTA Tactical Aggressive Growth OEF</t>
        </is>
      </c>
      <c r="C1133" t="inlineStr">
        <is>
          <t>1</t>
        </is>
      </c>
      <c r="D1133" t="inlineStr">
        <is>
          <t>false</t>
        </is>
      </c>
      <c r="E1133" t="inlineStr">
        <is>
          <t>false</t>
        </is>
      </c>
      <c r="G1133" t="n">
        <v>0</v>
      </c>
      <c r="I1133">
        <f>Sparta!AN62</f>
        <v/>
      </c>
      <c r="K1133">
        <f>Sparta!AO62</f>
        <v/>
      </c>
      <c r="M1133" t="n">
        <v>20</v>
      </c>
      <c r="AV1133" t="inlineStr">
        <is>
          <t>Default</t>
        </is>
      </c>
      <c r="AW1133" t="inlineStr">
        <is>
          <t>Default</t>
        </is>
      </c>
    </row>
    <row r="1134" hidden="1">
      <c r="A1134" t="n">
        <v>185</v>
      </c>
      <c r="B1134" t="inlineStr">
        <is>
          <t>SPARTA Tactical Aggressive Growth OEF</t>
        </is>
      </c>
      <c r="C1134" t="inlineStr">
        <is>
          <t>1</t>
        </is>
      </c>
      <c r="D1134" t="inlineStr">
        <is>
          <t>false</t>
        </is>
      </c>
      <c r="E1134" t="inlineStr">
        <is>
          <t>false</t>
        </is>
      </c>
      <c r="G1134" t="n">
        <v>0</v>
      </c>
      <c r="I1134">
        <f>Sparta!AN63</f>
        <v/>
      </c>
      <c r="K1134">
        <f>Sparta!AO63</f>
        <v/>
      </c>
      <c r="M1134" t="n">
        <v>20</v>
      </c>
      <c r="AV1134" t="inlineStr">
        <is>
          <t>Default</t>
        </is>
      </c>
      <c r="AW1134" t="inlineStr">
        <is>
          <t>Default</t>
        </is>
      </c>
    </row>
    <row r="1135" hidden="1">
      <c r="A1135" t="n">
        <v>185</v>
      </c>
      <c r="B1135" t="inlineStr">
        <is>
          <t>SPARTA Tactical Aggressive Growth OEF</t>
        </is>
      </c>
      <c r="C1135" t="inlineStr">
        <is>
          <t>1</t>
        </is>
      </c>
      <c r="D1135" t="inlineStr">
        <is>
          <t>false</t>
        </is>
      </c>
      <c r="E1135" t="inlineStr">
        <is>
          <t>false</t>
        </is>
      </c>
      <c r="G1135" t="n">
        <v>0</v>
      </c>
      <c r="I1135">
        <f>Sparta!AN64</f>
        <v/>
      </c>
      <c r="K1135">
        <f>Sparta!AO64</f>
        <v/>
      </c>
      <c r="M1135" t="n">
        <v>20</v>
      </c>
      <c r="AV1135" t="inlineStr">
        <is>
          <t>Default</t>
        </is>
      </c>
      <c r="AW1135" t="inlineStr">
        <is>
          <t>Default</t>
        </is>
      </c>
    </row>
    <row r="1136" hidden="1">
      <c r="A1136" t="n">
        <v>185</v>
      </c>
      <c r="B1136" t="inlineStr">
        <is>
          <t>SPARTA Tactical Aggressive Growth OEF</t>
        </is>
      </c>
      <c r="C1136" t="inlineStr">
        <is>
          <t>1</t>
        </is>
      </c>
      <c r="D1136" t="inlineStr">
        <is>
          <t>false</t>
        </is>
      </c>
      <c r="E1136" t="inlineStr">
        <is>
          <t>false</t>
        </is>
      </c>
      <c r="G1136" t="n">
        <v>0</v>
      </c>
      <c r="I1136">
        <f>Sparta!AN65</f>
        <v/>
      </c>
      <c r="K1136">
        <f>Sparta!AO65</f>
        <v/>
      </c>
      <c r="M1136" t="n">
        <v>20</v>
      </c>
      <c r="AV1136" t="inlineStr">
        <is>
          <t>Default</t>
        </is>
      </c>
      <c r="AW1136" t="inlineStr">
        <is>
          <t>Default</t>
        </is>
      </c>
    </row>
    <row r="1137" hidden="1">
      <c r="A1137" t="n">
        <v>185</v>
      </c>
      <c r="B1137" t="inlineStr">
        <is>
          <t>SPARTA Tactical Aggressive Growth OEF</t>
        </is>
      </c>
      <c r="C1137" t="inlineStr">
        <is>
          <t>1</t>
        </is>
      </c>
      <c r="D1137" t="inlineStr">
        <is>
          <t>false</t>
        </is>
      </c>
      <c r="E1137" t="inlineStr">
        <is>
          <t>false</t>
        </is>
      </c>
      <c r="G1137" t="n">
        <v>0</v>
      </c>
      <c r="I1137">
        <f>Sparta!AN66</f>
        <v/>
      </c>
      <c r="K1137">
        <f>Sparta!AO66</f>
        <v/>
      </c>
      <c r="M1137" t="n">
        <v>20</v>
      </c>
      <c r="AV1137" t="inlineStr">
        <is>
          <t>Default</t>
        </is>
      </c>
      <c r="AW1137" t="inlineStr">
        <is>
          <t>Default</t>
        </is>
      </c>
    </row>
    <row r="1138" hidden="1">
      <c r="A1138" t="n">
        <v>185</v>
      </c>
      <c r="B1138" t="inlineStr">
        <is>
          <t>SPARTA Tactical Aggressive Growth OEF</t>
        </is>
      </c>
      <c r="C1138" t="inlineStr">
        <is>
          <t>1</t>
        </is>
      </c>
      <c r="D1138" t="inlineStr">
        <is>
          <t>false</t>
        </is>
      </c>
      <c r="E1138" t="inlineStr">
        <is>
          <t>false</t>
        </is>
      </c>
      <c r="G1138" t="n">
        <v>0</v>
      </c>
      <c r="I1138">
        <f>Sparta!AN67</f>
        <v/>
      </c>
      <c r="K1138">
        <f>Sparta!AO67</f>
        <v/>
      </c>
      <c r="M1138" t="n">
        <v>20</v>
      </c>
      <c r="AV1138" t="inlineStr">
        <is>
          <t>Default</t>
        </is>
      </c>
      <c r="AW1138" t="inlineStr">
        <is>
          <t>Default</t>
        </is>
      </c>
    </row>
    <row r="1139" hidden="1">
      <c r="A1139" t="n">
        <v>185</v>
      </c>
      <c r="B1139" t="inlineStr">
        <is>
          <t>SPARTA Tactical Aggressive Growth OEF</t>
        </is>
      </c>
      <c r="C1139" t="inlineStr">
        <is>
          <t>1</t>
        </is>
      </c>
      <c r="D1139" t="inlineStr">
        <is>
          <t>false</t>
        </is>
      </c>
      <c r="E1139" t="inlineStr">
        <is>
          <t>false</t>
        </is>
      </c>
      <c r="G1139" t="n">
        <v>0</v>
      </c>
      <c r="I1139">
        <f>Sparta!AN68</f>
        <v/>
      </c>
      <c r="K1139">
        <f>Sparta!AO68</f>
        <v/>
      </c>
      <c r="M1139" t="n">
        <v>20</v>
      </c>
      <c r="AV1139" t="inlineStr">
        <is>
          <t>Default</t>
        </is>
      </c>
      <c r="AW1139" t="inlineStr">
        <is>
          <t>Default</t>
        </is>
      </c>
    </row>
    <row r="1140" hidden="1">
      <c r="A1140" t="n">
        <v>185</v>
      </c>
      <c r="B1140" t="inlineStr">
        <is>
          <t>SPARTA Tactical Aggressive Growth OEF</t>
        </is>
      </c>
      <c r="C1140" t="inlineStr">
        <is>
          <t>1</t>
        </is>
      </c>
      <c r="D1140" t="inlineStr">
        <is>
          <t>false</t>
        </is>
      </c>
      <c r="E1140" t="inlineStr">
        <is>
          <t>false</t>
        </is>
      </c>
      <c r="G1140" t="n">
        <v>0</v>
      </c>
      <c r="I1140">
        <f>Sparta!AN69</f>
        <v/>
      </c>
      <c r="K1140">
        <f>Sparta!AO69</f>
        <v/>
      </c>
      <c r="M1140" t="n">
        <v>20</v>
      </c>
      <c r="AV1140" t="inlineStr">
        <is>
          <t>Default</t>
        </is>
      </c>
      <c r="AW1140" t="inlineStr">
        <is>
          <t>Default</t>
        </is>
      </c>
    </row>
    <row r="1141" hidden="1">
      <c r="A1141" t="n">
        <v>185</v>
      </c>
      <c r="B1141" t="inlineStr">
        <is>
          <t>SPARTA Tactical Aggressive Growth OEF</t>
        </is>
      </c>
      <c r="C1141" t="inlineStr">
        <is>
          <t>1</t>
        </is>
      </c>
      <c r="D1141" t="inlineStr">
        <is>
          <t>false</t>
        </is>
      </c>
      <c r="E1141" t="inlineStr">
        <is>
          <t>false</t>
        </is>
      </c>
      <c r="G1141" t="n">
        <v>0</v>
      </c>
      <c r="I1141">
        <f>Sparta!AN70</f>
        <v/>
      </c>
      <c r="K1141">
        <f>Sparta!AO70</f>
        <v/>
      </c>
      <c r="M1141" t="n">
        <v>20</v>
      </c>
      <c r="AV1141" t="inlineStr">
        <is>
          <t>Default</t>
        </is>
      </c>
      <c r="AW1141" t="inlineStr">
        <is>
          <t>Default</t>
        </is>
      </c>
    </row>
    <row r="1142" hidden="1">
      <c r="A1142" t="n">
        <v>185</v>
      </c>
      <c r="B1142" t="inlineStr">
        <is>
          <t>SPARTA Tactical Aggressive Growth OEF</t>
        </is>
      </c>
      <c r="C1142" t="inlineStr">
        <is>
          <t>1</t>
        </is>
      </c>
      <c r="D1142" t="inlineStr">
        <is>
          <t>false</t>
        </is>
      </c>
      <c r="E1142" t="inlineStr">
        <is>
          <t>false</t>
        </is>
      </c>
      <c r="G1142" t="n">
        <v>0</v>
      </c>
      <c r="I1142">
        <f>Sparta!AN71</f>
        <v/>
      </c>
      <c r="K1142">
        <f>Sparta!AO71</f>
        <v/>
      </c>
      <c r="M1142" t="n">
        <v>20</v>
      </c>
      <c r="AV1142" t="inlineStr">
        <is>
          <t>Default</t>
        </is>
      </c>
      <c r="AW1142" t="inlineStr">
        <is>
          <t>Default</t>
        </is>
      </c>
    </row>
    <row r="1143" hidden="1">
      <c r="A1143" t="n">
        <v>185</v>
      </c>
      <c r="B1143" t="inlineStr">
        <is>
          <t>SPARTA Tactical Aggressive Growth OEF</t>
        </is>
      </c>
      <c r="C1143" t="inlineStr">
        <is>
          <t>1</t>
        </is>
      </c>
      <c r="D1143" t="inlineStr">
        <is>
          <t>false</t>
        </is>
      </c>
      <c r="E1143" t="inlineStr">
        <is>
          <t>false</t>
        </is>
      </c>
      <c r="G1143" t="n">
        <v>0</v>
      </c>
      <c r="I1143">
        <f>Sparta!AN72</f>
        <v/>
      </c>
      <c r="K1143">
        <f>Sparta!AO72</f>
        <v/>
      </c>
      <c r="M1143" t="n">
        <v>20</v>
      </c>
      <c r="AV1143" t="inlineStr">
        <is>
          <t>Default</t>
        </is>
      </c>
      <c r="AW1143" t="inlineStr">
        <is>
          <t>Default</t>
        </is>
      </c>
    </row>
    <row r="1144" hidden="1">
      <c r="A1144" t="n">
        <v>185</v>
      </c>
      <c r="B1144" t="inlineStr">
        <is>
          <t>SPARTA Tactical Aggressive Growth OEF</t>
        </is>
      </c>
      <c r="C1144" t="inlineStr">
        <is>
          <t>1</t>
        </is>
      </c>
      <c r="D1144" t="inlineStr">
        <is>
          <t>false</t>
        </is>
      </c>
      <c r="E1144" t="inlineStr">
        <is>
          <t>false</t>
        </is>
      </c>
      <c r="G1144" t="n">
        <v>0</v>
      </c>
      <c r="I1144">
        <f>Sparta!AN73</f>
        <v/>
      </c>
      <c r="K1144">
        <f>Sparta!AO73</f>
        <v/>
      </c>
      <c r="M1144" t="n">
        <v>20</v>
      </c>
      <c r="AV1144" t="inlineStr">
        <is>
          <t>Default</t>
        </is>
      </c>
      <c r="AW1144" t="inlineStr">
        <is>
          <t>Default</t>
        </is>
      </c>
    </row>
    <row r="1145" hidden="1">
      <c r="A1145" t="n">
        <v>185</v>
      </c>
      <c r="B1145" t="inlineStr">
        <is>
          <t>SPARTA Tactical Aggressive Growth OEF</t>
        </is>
      </c>
      <c r="C1145" t="inlineStr">
        <is>
          <t>1</t>
        </is>
      </c>
      <c r="D1145" t="inlineStr">
        <is>
          <t>false</t>
        </is>
      </c>
      <c r="E1145" t="inlineStr">
        <is>
          <t>false</t>
        </is>
      </c>
      <c r="G1145" t="n">
        <v>0</v>
      </c>
      <c r="I1145">
        <f>Sparta!AN74</f>
        <v/>
      </c>
      <c r="K1145">
        <f>Sparta!AO74</f>
        <v/>
      </c>
      <c r="M1145" t="n">
        <v>20</v>
      </c>
      <c r="AV1145" t="inlineStr">
        <is>
          <t>Default</t>
        </is>
      </c>
      <c r="AW1145" t="inlineStr">
        <is>
          <t>Default</t>
        </is>
      </c>
    </row>
    <row r="1146" hidden="1">
      <c r="A1146" t="n">
        <v>185</v>
      </c>
      <c r="B1146" t="inlineStr">
        <is>
          <t>SPARTA Tactical Aggressive Growth OEF</t>
        </is>
      </c>
      <c r="C1146" t="inlineStr">
        <is>
          <t>1</t>
        </is>
      </c>
      <c r="D1146" t="inlineStr">
        <is>
          <t>false</t>
        </is>
      </c>
      <c r="E1146" t="inlineStr">
        <is>
          <t>false</t>
        </is>
      </c>
      <c r="G1146" t="n">
        <v>0</v>
      </c>
      <c r="I1146">
        <f>Sparta!AN75</f>
        <v/>
      </c>
      <c r="K1146">
        <f>Sparta!AO75</f>
        <v/>
      </c>
      <c r="M1146" t="n">
        <v>20</v>
      </c>
      <c r="AV1146" t="inlineStr">
        <is>
          <t>Default</t>
        </is>
      </c>
      <c r="AW1146" t="inlineStr">
        <is>
          <t>Default</t>
        </is>
      </c>
    </row>
    <row r="1147" hidden="1">
      <c r="A1147" t="n">
        <v>185</v>
      </c>
      <c r="B1147" t="inlineStr">
        <is>
          <t>SPARTA Tactical Aggressive Growth OEF</t>
        </is>
      </c>
      <c r="C1147" t="inlineStr">
        <is>
          <t>1</t>
        </is>
      </c>
      <c r="D1147" t="inlineStr">
        <is>
          <t>false</t>
        </is>
      </c>
      <c r="E1147" t="inlineStr">
        <is>
          <t>false</t>
        </is>
      </c>
      <c r="G1147" t="n">
        <v>0</v>
      </c>
      <c r="I1147">
        <f>Sparta!AN76</f>
        <v/>
      </c>
      <c r="K1147">
        <f>Sparta!AO76</f>
        <v/>
      </c>
      <c r="M1147" t="n">
        <v>20</v>
      </c>
      <c r="AV1147" t="inlineStr">
        <is>
          <t>Default</t>
        </is>
      </c>
      <c r="AW1147" t="inlineStr">
        <is>
          <t>Default</t>
        </is>
      </c>
    </row>
    <row r="1148" hidden="1">
      <c r="A1148" t="n">
        <v>185</v>
      </c>
      <c r="B1148" t="inlineStr">
        <is>
          <t>SPARTA Tactical Aggressive Growth OEF</t>
        </is>
      </c>
      <c r="C1148" t="inlineStr">
        <is>
          <t>1</t>
        </is>
      </c>
      <c r="D1148" t="inlineStr">
        <is>
          <t>false</t>
        </is>
      </c>
      <c r="E1148" t="inlineStr">
        <is>
          <t>false</t>
        </is>
      </c>
      <c r="G1148" t="n">
        <v>0</v>
      </c>
      <c r="I1148">
        <f>Sparta!AN77</f>
        <v/>
      </c>
      <c r="K1148">
        <f>Sparta!AO77</f>
        <v/>
      </c>
      <c r="M1148" t="n">
        <v>20</v>
      </c>
      <c r="AV1148" t="inlineStr">
        <is>
          <t>Default</t>
        </is>
      </c>
      <c r="AW1148" t="inlineStr">
        <is>
          <t>Default</t>
        </is>
      </c>
    </row>
    <row r="1149" hidden="1">
      <c r="A1149" t="n">
        <v>185</v>
      </c>
      <c r="B1149" t="inlineStr">
        <is>
          <t>SPARTA Tactical Aggressive Growth OEF</t>
        </is>
      </c>
      <c r="C1149" t="inlineStr">
        <is>
          <t>1</t>
        </is>
      </c>
      <c r="D1149" t="inlineStr">
        <is>
          <t>false</t>
        </is>
      </c>
      <c r="E1149" t="inlineStr">
        <is>
          <t>false</t>
        </is>
      </c>
      <c r="G1149" t="n">
        <v>0</v>
      </c>
      <c r="I1149">
        <f>Sparta!AN78</f>
        <v/>
      </c>
      <c r="K1149">
        <f>Sparta!AO78</f>
        <v/>
      </c>
      <c r="M1149" t="n">
        <v>20</v>
      </c>
      <c r="AV1149" t="inlineStr">
        <is>
          <t>Default</t>
        </is>
      </c>
      <c r="AW1149" t="inlineStr">
        <is>
          <t>Default</t>
        </is>
      </c>
    </row>
    <row r="1150" hidden="1">
      <c r="A1150" t="n">
        <v>185</v>
      </c>
      <c r="B1150" t="inlineStr">
        <is>
          <t>SPARTA Tactical Aggressive Growth OEF</t>
        </is>
      </c>
      <c r="C1150" t="inlineStr">
        <is>
          <t>1</t>
        </is>
      </c>
      <c r="D1150" t="inlineStr">
        <is>
          <t>false</t>
        </is>
      </c>
      <c r="E1150" t="inlineStr">
        <is>
          <t>false</t>
        </is>
      </c>
      <c r="G1150" t="n">
        <v>0</v>
      </c>
      <c r="I1150">
        <f>Sparta!AN79</f>
        <v/>
      </c>
      <c r="K1150">
        <f>Sparta!AO79</f>
        <v/>
      </c>
      <c r="M1150" t="n">
        <v>20</v>
      </c>
      <c r="AV1150" t="inlineStr">
        <is>
          <t>Default</t>
        </is>
      </c>
      <c r="AW1150" t="inlineStr">
        <is>
          <t>Default</t>
        </is>
      </c>
    </row>
    <row r="1151" hidden="1">
      <c r="A1151" t="n">
        <v>185</v>
      </c>
      <c r="B1151" t="inlineStr">
        <is>
          <t>SPARTA Tactical Aggressive Growth OEF</t>
        </is>
      </c>
      <c r="C1151" t="inlineStr">
        <is>
          <t>1</t>
        </is>
      </c>
      <c r="D1151" t="inlineStr">
        <is>
          <t>false</t>
        </is>
      </c>
      <c r="E1151" t="inlineStr">
        <is>
          <t>false</t>
        </is>
      </c>
      <c r="G1151" t="n">
        <v>0</v>
      </c>
      <c r="I1151">
        <f>Sparta!AN80</f>
        <v/>
      </c>
      <c r="K1151">
        <f>Sparta!AO80</f>
        <v/>
      </c>
      <c r="M1151" t="n">
        <v>20</v>
      </c>
      <c r="AV1151" t="inlineStr">
        <is>
          <t>Default</t>
        </is>
      </c>
      <c r="AW1151" t="inlineStr">
        <is>
          <t>Default</t>
        </is>
      </c>
    </row>
    <row r="1152" hidden="1">
      <c r="A1152" t="n">
        <v>185</v>
      </c>
      <c r="B1152" t="inlineStr">
        <is>
          <t>SPARTA Tactical Aggressive Growth OEF</t>
        </is>
      </c>
      <c r="C1152" t="inlineStr">
        <is>
          <t>1</t>
        </is>
      </c>
      <c r="D1152" t="inlineStr">
        <is>
          <t>false</t>
        </is>
      </c>
      <c r="E1152" t="inlineStr">
        <is>
          <t>false</t>
        </is>
      </c>
      <c r="G1152" t="n">
        <v>0</v>
      </c>
      <c r="I1152">
        <f>Sparta!AN81</f>
        <v/>
      </c>
      <c r="K1152">
        <f>Sparta!AO81</f>
        <v/>
      </c>
      <c r="M1152" t="n">
        <v>20</v>
      </c>
      <c r="AV1152" t="inlineStr">
        <is>
          <t>Default</t>
        </is>
      </c>
      <c r="AW1152" t="inlineStr">
        <is>
          <t>Default</t>
        </is>
      </c>
    </row>
    <row r="1153" hidden="1">
      <c r="A1153" t="n">
        <v>185</v>
      </c>
      <c r="B1153" t="inlineStr">
        <is>
          <t>SPARTA Tactical Aggressive Growth OEF</t>
        </is>
      </c>
      <c r="C1153" t="inlineStr">
        <is>
          <t>1</t>
        </is>
      </c>
      <c r="D1153" t="inlineStr">
        <is>
          <t>false</t>
        </is>
      </c>
      <c r="E1153" t="inlineStr">
        <is>
          <t>false</t>
        </is>
      </c>
      <c r="G1153" t="n">
        <v>0</v>
      </c>
      <c r="I1153">
        <f>Sparta!AN82</f>
        <v/>
      </c>
      <c r="K1153">
        <f>Sparta!AO82</f>
        <v/>
      </c>
      <c r="M1153" t="n">
        <v>20</v>
      </c>
      <c r="AV1153" t="inlineStr">
        <is>
          <t>Default</t>
        </is>
      </c>
      <c r="AW1153" t="inlineStr">
        <is>
          <t>Default</t>
        </is>
      </c>
    </row>
    <row r="1154" hidden="1">
      <c r="A1154" t="n">
        <v>185</v>
      </c>
      <c r="B1154" t="inlineStr">
        <is>
          <t>SPARTA Tactical Aggressive Growth OEF</t>
        </is>
      </c>
      <c r="C1154" t="inlineStr">
        <is>
          <t>1</t>
        </is>
      </c>
      <c r="D1154" t="inlineStr">
        <is>
          <t>false</t>
        </is>
      </c>
      <c r="E1154" t="inlineStr">
        <is>
          <t>false</t>
        </is>
      </c>
      <c r="G1154" t="n">
        <v>0</v>
      </c>
      <c r="I1154">
        <f>Sparta!AN83</f>
        <v/>
      </c>
      <c r="K1154">
        <f>Sparta!AO83</f>
        <v/>
      </c>
      <c r="M1154" t="n">
        <v>20</v>
      </c>
      <c r="AV1154" t="inlineStr">
        <is>
          <t>Default</t>
        </is>
      </c>
      <c r="AW1154" t="inlineStr">
        <is>
          <t>Default</t>
        </is>
      </c>
    </row>
    <row r="1155" hidden="1">
      <c r="A1155" t="n">
        <v>185</v>
      </c>
      <c r="B1155" t="inlineStr">
        <is>
          <t>SPARTA Tactical Aggressive Growth OEF</t>
        </is>
      </c>
      <c r="C1155" t="inlineStr">
        <is>
          <t>1</t>
        </is>
      </c>
      <c r="D1155" t="inlineStr">
        <is>
          <t>false</t>
        </is>
      </c>
      <c r="E1155" t="inlineStr">
        <is>
          <t>false</t>
        </is>
      </c>
      <c r="G1155" t="n">
        <v>0</v>
      </c>
      <c r="I1155">
        <f>Sparta!AN84</f>
        <v/>
      </c>
      <c r="K1155">
        <f>Sparta!AO84</f>
        <v/>
      </c>
      <c r="M1155" t="n">
        <v>20</v>
      </c>
      <c r="AV1155" t="inlineStr">
        <is>
          <t>Default</t>
        </is>
      </c>
      <c r="AW1155" t="inlineStr">
        <is>
          <t>Default</t>
        </is>
      </c>
    </row>
    <row r="1156" hidden="1">
      <c r="A1156" t="n">
        <v>185</v>
      </c>
      <c r="B1156" t="inlineStr">
        <is>
          <t>SPARTA Tactical Aggressive Growth OEF</t>
        </is>
      </c>
      <c r="C1156" t="inlineStr">
        <is>
          <t>1</t>
        </is>
      </c>
      <c r="D1156" t="inlineStr">
        <is>
          <t>false</t>
        </is>
      </c>
      <c r="E1156" t="inlineStr">
        <is>
          <t>false</t>
        </is>
      </c>
      <c r="G1156" t="n">
        <v>0</v>
      </c>
      <c r="I1156">
        <f>Sparta!AN85</f>
        <v/>
      </c>
      <c r="K1156">
        <f>Sparta!AO85</f>
        <v/>
      </c>
      <c r="M1156" t="n">
        <v>20</v>
      </c>
      <c r="AV1156" t="inlineStr">
        <is>
          <t>Default</t>
        </is>
      </c>
      <c r="AW1156" t="inlineStr">
        <is>
          <t>Default</t>
        </is>
      </c>
    </row>
    <row r="1157" hidden="1">
      <c r="A1157" t="n">
        <v>185</v>
      </c>
      <c r="B1157" t="inlineStr">
        <is>
          <t>SPARTA Tactical Aggressive Growth OEF</t>
        </is>
      </c>
      <c r="C1157" t="inlineStr">
        <is>
          <t>1</t>
        </is>
      </c>
      <c r="D1157" t="inlineStr">
        <is>
          <t>false</t>
        </is>
      </c>
      <c r="E1157" t="inlineStr">
        <is>
          <t>false</t>
        </is>
      </c>
      <c r="G1157" t="n">
        <v>0</v>
      </c>
      <c r="I1157">
        <f>Sparta!AN86</f>
        <v/>
      </c>
      <c r="K1157">
        <f>Sparta!AO86</f>
        <v/>
      </c>
      <c r="M1157" t="n">
        <v>20</v>
      </c>
      <c r="AV1157" t="inlineStr">
        <is>
          <t>Default</t>
        </is>
      </c>
      <c r="AW1157" t="inlineStr">
        <is>
          <t>Default</t>
        </is>
      </c>
    </row>
    <row r="1158" hidden="1">
      <c r="A1158" t="n">
        <v>185</v>
      </c>
      <c r="B1158" t="inlineStr">
        <is>
          <t>SPARTA Tactical Aggressive Growth OEF</t>
        </is>
      </c>
      <c r="C1158" t="inlineStr">
        <is>
          <t>1</t>
        </is>
      </c>
      <c r="D1158" t="inlineStr">
        <is>
          <t>false</t>
        </is>
      </c>
      <c r="E1158" t="inlineStr">
        <is>
          <t>false</t>
        </is>
      </c>
      <c r="G1158" t="n">
        <v>0</v>
      </c>
      <c r="I1158">
        <f>Sparta!AN87</f>
        <v/>
      </c>
      <c r="K1158">
        <f>Sparta!AO87</f>
        <v/>
      </c>
      <c r="M1158" t="n">
        <v>20</v>
      </c>
      <c r="AV1158" t="inlineStr">
        <is>
          <t>Default</t>
        </is>
      </c>
      <c r="AW1158" t="inlineStr">
        <is>
          <t>Default</t>
        </is>
      </c>
    </row>
    <row r="1159" hidden="1">
      <c r="A1159" t="n">
        <v>185</v>
      </c>
      <c r="B1159" t="inlineStr">
        <is>
          <t>SPARTA Tactical Aggressive Growth OEF</t>
        </is>
      </c>
      <c r="C1159" t="inlineStr">
        <is>
          <t>1</t>
        </is>
      </c>
      <c r="D1159" t="inlineStr">
        <is>
          <t>false</t>
        </is>
      </c>
      <c r="E1159" t="inlineStr">
        <is>
          <t>false</t>
        </is>
      </c>
      <c r="G1159" t="n">
        <v>0</v>
      </c>
      <c r="I1159">
        <f>Sparta!AN88</f>
        <v/>
      </c>
      <c r="K1159">
        <f>Sparta!AO88</f>
        <v/>
      </c>
      <c r="M1159" t="n">
        <v>20</v>
      </c>
      <c r="AV1159" t="inlineStr">
        <is>
          <t>Default</t>
        </is>
      </c>
      <c r="AW1159" t="inlineStr">
        <is>
          <t>Default</t>
        </is>
      </c>
    </row>
    <row r="1160" hidden="1">
      <c r="A1160" t="n">
        <v>185</v>
      </c>
      <c r="B1160" t="inlineStr">
        <is>
          <t>SPARTA Tactical Aggressive Growth OEF</t>
        </is>
      </c>
      <c r="C1160" t="inlineStr">
        <is>
          <t>1</t>
        </is>
      </c>
      <c r="D1160" t="inlineStr">
        <is>
          <t>false</t>
        </is>
      </c>
      <c r="E1160" t="inlineStr">
        <is>
          <t>false</t>
        </is>
      </c>
      <c r="G1160" t="n">
        <v>0</v>
      </c>
      <c r="I1160">
        <f>Sparta!AN89</f>
        <v/>
      </c>
      <c r="K1160">
        <f>Sparta!AO89</f>
        <v/>
      </c>
      <c r="M1160" t="n">
        <v>20</v>
      </c>
      <c r="AV1160" t="inlineStr">
        <is>
          <t>Default</t>
        </is>
      </c>
      <c r="AW1160" t="inlineStr">
        <is>
          <t>Default</t>
        </is>
      </c>
    </row>
    <row r="1161" hidden="1">
      <c r="A1161" t="n">
        <v>185</v>
      </c>
      <c r="B1161" t="inlineStr">
        <is>
          <t>SPARTA Tactical Aggressive Growth OEF</t>
        </is>
      </c>
      <c r="C1161" t="inlineStr">
        <is>
          <t>1</t>
        </is>
      </c>
      <c r="D1161" t="inlineStr">
        <is>
          <t>false</t>
        </is>
      </c>
      <c r="E1161" t="inlineStr">
        <is>
          <t>false</t>
        </is>
      </c>
      <c r="G1161" t="n">
        <v>0</v>
      </c>
      <c r="I1161">
        <f>Sparta!AN90</f>
        <v/>
      </c>
      <c r="K1161">
        <f>Sparta!AO90</f>
        <v/>
      </c>
      <c r="M1161" t="n">
        <v>20</v>
      </c>
      <c r="AV1161" t="inlineStr">
        <is>
          <t>Default</t>
        </is>
      </c>
      <c r="AW1161" t="inlineStr">
        <is>
          <t>Default</t>
        </is>
      </c>
    </row>
    <row r="1162" hidden="1">
      <c r="A1162" t="n">
        <v>185</v>
      </c>
      <c r="B1162" t="inlineStr">
        <is>
          <t>SPARTA Tactical Aggressive Growth OEF</t>
        </is>
      </c>
      <c r="C1162" t="inlineStr">
        <is>
          <t>1</t>
        </is>
      </c>
      <c r="D1162" t="inlineStr">
        <is>
          <t>false</t>
        </is>
      </c>
      <c r="E1162" t="inlineStr">
        <is>
          <t>false</t>
        </is>
      </c>
      <c r="G1162" t="n">
        <v>0</v>
      </c>
      <c r="I1162">
        <f>Sparta!AN91</f>
        <v/>
      </c>
      <c r="K1162">
        <f>Sparta!AO91</f>
        <v/>
      </c>
      <c r="M1162" t="n">
        <v>20</v>
      </c>
      <c r="AV1162" t="inlineStr">
        <is>
          <t>Default</t>
        </is>
      </c>
      <c r="AW1162" t="inlineStr">
        <is>
          <t>Default</t>
        </is>
      </c>
    </row>
    <row r="1163" hidden="1">
      <c r="A1163" t="n">
        <v>185</v>
      </c>
      <c r="B1163" t="inlineStr">
        <is>
          <t>SPARTA Tactical Aggressive Growth OEF</t>
        </is>
      </c>
      <c r="C1163" t="inlineStr">
        <is>
          <t>1</t>
        </is>
      </c>
      <c r="D1163" t="inlineStr">
        <is>
          <t>false</t>
        </is>
      </c>
      <c r="E1163" t="inlineStr">
        <is>
          <t>false</t>
        </is>
      </c>
      <c r="G1163" t="n">
        <v>0</v>
      </c>
      <c r="I1163">
        <f>Sparta!AN92</f>
        <v/>
      </c>
      <c r="K1163">
        <f>Sparta!AO92</f>
        <v/>
      </c>
      <c r="M1163" t="n">
        <v>20</v>
      </c>
      <c r="AV1163" t="inlineStr">
        <is>
          <t>Default</t>
        </is>
      </c>
      <c r="AW1163" t="inlineStr">
        <is>
          <t>Default</t>
        </is>
      </c>
    </row>
    <row r="1164" hidden="1">
      <c r="A1164" t="n">
        <v>185</v>
      </c>
      <c r="B1164" t="inlineStr">
        <is>
          <t>SPARTA Tactical Aggressive Growth OEF</t>
        </is>
      </c>
      <c r="C1164" t="inlineStr">
        <is>
          <t>1</t>
        </is>
      </c>
      <c r="D1164" t="inlineStr">
        <is>
          <t>false</t>
        </is>
      </c>
      <c r="E1164" t="inlineStr">
        <is>
          <t>false</t>
        </is>
      </c>
      <c r="G1164" t="n">
        <v>0</v>
      </c>
      <c r="I1164">
        <f>Sparta!AN93</f>
        <v/>
      </c>
      <c r="K1164">
        <f>Sparta!AO93</f>
        <v/>
      </c>
      <c r="M1164" t="n">
        <v>20</v>
      </c>
      <c r="AV1164" t="inlineStr">
        <is>
          <t>Default</t>
        </is>
      </c>
      <c r="AW1164" t="inlineStr">
        <is>
          <t>Default</t>
        </is>
      </c>
    </row>
    <row r="1165" hidden="1">
      <c r="A1165" t="n">
        <v>185</v>
      </c>
      <c r="B1165" t="inlineStr">
        <is>
          <t>SPARTA Tactical Aggressive Growth OEF</t>
        </is>
      </c>
      <c r="C1165" t="inlineStr">
        <is>
          <t>1</t>
        </is>
      </c>
      <c r="D1165" t="inlineStr">
        <is>
          <t>false</t>
        </is>
      </c>
      <c r="E1165" t="inlineStr">
        <is>
          <t>false</t>
        </is>
      </c>
      <c r="G1165" t="n">
        <v>0</v>
      </c>
      <c r="I1165">
        <f>Sparta!AN94</f>
        <v/>
      </c>
      <c r="K1165">
        <f>Sparta!AO94</f>
        <v/>
      </c>
      <c r="M1165" t="n">
        <v>20</v>
      </c>
      <c r="AV1165" t="inlineStr">
        <is>
          <t>Default</t>
        </is>
      </c>
      <c r="AW1165" t="inlineStr">
        <is>
          <t>Default</t>
        </is>
      </c>
    </row>
    <row r="1166" hidden="1">
      <c r="A1166" t="n">
        <v>185</v>
      </c>
      <c r="B1166" t="inlineStr">
        <is>
          <t>SPARTA Tactical Aggressive Growth OEF</t>
        </is>
      </c>
      <c r="C1166" t="inlineStr">
        <is>
          <t>1</t>
        </is>
      </c>
      <c r="D1166" t="inlineStr">
        <is>
          <t>false</t>
        </is>
      </c>
      <c r="E1166" t="inlineStr">
        <is>
          <t>false</t>
        </is>
      </c>
      <c r="G1166" t="n">
        <v>0</v>
      </c>
      <c r="I1166">
        <f>Sparta!AN95</f>
        <v/>
      </c>
      <c r="K1166">
        <f>Sparta!AO95</f>
        <v/>
      </c>
      <c r="M1166" t="n">
        <v>20</v>
      </c>
      <c r="AV1166" t="inlineStr">
        <is>
          <t>Default</t>
        </is>
      </c>
      <c r="AW1166" t="inlineStr">
        <is>
          <t>Default</t>
        </is>
      </c>
    </row>
    <row r="1167" hidden="1">
      <c r="A1167" t="n">
        <v>185</v>
      </c>
      <c r="B1167" t="inlineStr">
        <is>
          <t>SPARTA Tactical Aggressive Growth OEF</t>
        </is>
      </c>
      <c r="C1167" t="inlineStr">
        <is>
          <t>1</t>
        </is>
      </c>
      <c r="D1167" t="inlineStr">
        <is>
          <t>false</t>
        </is>
      </c>
      <c r="E1167" t="inlineStr">
        <is>
          <t>false</t>
        </is>
      </c>
      <c r="G1167" t="n">
        <v>0</v>
      </c>
      <c r="I1167">
        <f>Sparta!AN96</f>
        <v/>
      </c>
      <c r="K1167">
        <f>Sparta!AO96</f>
        <v/>
      </c>
      <c r="M1167" t="n">
        <v>20</v>
      </c>
      <c r="AV1167" t="inlineStr">
        <is>
          <t>Default</t>
        </is>
      </c>
      <c r="AW1167" t="inlineStr">
        <is>
          <t>Default</t>
        </is>
      </c>
    </row>
    <row r="1168" hidden="1">
      <c r="A1168" t="n">
        <v>185</v>
      </c>
      <c r="B1168" t="inlineStr">
        <is>
          <t>SPARTA Tactical Aggressive Growth OEF</t>
        </is>
      </c>
      <c r="C1168" t="inlineStr">
        <is>
          <t>1</t>
        </is>
      </c>
      <c r="D1168" t="inlineStr">
        <is>
          <t>false</t>
        </is>
      </c>
      <c r="E1168" t="inlineStr">
        <is>
          <t>false</t>
        </is>
      </c>
      <c r="G1168" t="n">
        <v>0</v>
      </c>
      <c r="I1168">
        <f>Sparta!AN97</f>
        <v/>
      </c>
      <c r="K1168">
        <f>Sparta!AO97</f>
        <v/>
      </c>
      <c r="M1168" t="n">
        <v>20</v>
      </c>
      <c r="AV1168" t="inlineStr">
        <is>
          <t>Default</t>
        </is>
      </c>
      <c r="AW1168" t="inlineStr">
        <is>
          <t>Default</t>
        </is>
      </c>
    </row>
    <row r="1169" hidden="1">
      <c r="A1169" t="n">
        <v>185</v>
      </c>
      <c r="B1169" t="inlineStr">
        <is>
          <t>SPARTA Tactical Aggressive Growth OEF</t>
        </is>
      </c>
      <c r="C1169" t="inlineStr">
        <is>
          <t>1</t>
        </is>
      </c>
      <c r="D1169" t="inlineStr">
        <is>
          <t>false</t>
        </is>
      </c>
      <c r="E1169" t="inlineStr">
        <is>
          <t>false</t>
        </is>
      </c>
      <c r="G1169" t="n">
        <v>0</v>
      </c>
      <c r="I1169">
        <f>Sparta!AN98</f>
        <v/>
      </c>
      <c r="K1169">
        <f>Sparta!AO98</f>
        <v/>
      </c>
      <c r="M1169" t="n">
        <v>20</v>
      </c>
      <c r="AV1169" t="inlineStr">
        <is>
          <t>Default</t>
        </is>
      </c>
      <c r="AW1169" t="inlineStr">
        <is>
          <t>Default</t>
        </is>
      </c>
    </row>
    <row r="1170" hidden="1">
      <c r="A1170" t="n">
        <v>185</v>
      </c>
      <c r="B1170" t="inlineStr">
        <is>
          <t>SPARTA Tactical Aggressive Growth OEF</t>
        </is>
      </c>
      <c r="C1170" t="inlineStr">
        <is>
          <t>1</t>
        </is>
      </c>
      <c r="D1170" t="inlineStr">
        <is>
          <t>false</t>
        </is>
      </c>
      <c r="E1170" t="inlineStr">
        <is>
          <t>false</t>
        </is>
      </c>
      <c r="G1170" t="n">
        <v>0</v>
      </c>
      <c r="I1170">
        <f>Sparta!AN99</f>
        <v/>
      </c>
      <c r="K1170">
        <f>Sparta!AO99</f>
        <v/>
      </c>
      <c r="M1170" t="n">
        <v>20</v>
      </c>
      <c r="AV1170" t="inlineStr">
        <is>
          <t>Default</t>
        </is>
      </c>
      <c r="AW1170" t="inlineStr">
        <is>
          <t>Default</t>
        </is>
      </c>
    </row>
    <row r="1171" hidden="1">
      <c r="A1171" t="n">
        <v>185</v>
      </c>
      <c r="B1171" t="inlineStr">
        <is>
          <t>SPARTA Tactical Aggressive Growth OEF</t>
        </is>
      </c>
      <c r="C1171" t="inlineStr">
        <is>
          <t>1</t>
        </is>
      </c>
      <c r="D1171" t="inlineStr">
        <is>
          <t>false</t>
        </is>
      </c>
      <c r="E1171" t="inlineStr">
        <is>
          <t>false</t>
        </is>
      </c>
      <c r="G1171" t="n">
        <v>0</v>
      </c>
      <c r="I1171">
        <f>Sparta!AN100</f>
        <v/>
      </c>
      <c r="K1171">
        <f>Sparta!AO100</f>
        <v/>
      </c>
      <c r="M1171" t="n">
        <v>20</v>
      </c>
      <c r="AV1171" t="inlineStr">
        <is>
          <t>Default</t>
        </is>
      </c>
      <c r="AW1171" t="inlineStr">
        <is>
          <t>Default</t>
        </is>
      </c>
    </row>
    <row r="1172" hidden="1">
      <c r="A1172" t="n">
        <v>185</v>
      </c>
      <c r="B1172" t="inlineStr">
        <is>
          <t>SPARTA Tactical Aggressive Growth OEF</t>
        </is>
      </c>
      <c r="C1172" t="inlineStr">
        <is>
          <t>1</t>
        </is>
      </c>
      <c r="D1172" t="inlineStr">
        <is>
          <t>false</t>
        </is>
      </c>
      <c r="E1172" t="inlineStr">
        <is>
          <t>false</t>
        </is>
      </c>
      <c r="G1172" t="n">
        <v>0</v>
      </c>
      <c r="I1172">
        <f>Sparta!AN101</f>
        <v/>
      </c>
      <c r="K1172">
        <f>Sparta!AO101</f>
        <v/>
      </c>
      <c r="M1172" t="n">
        <v>20</v>
      </c>
      <c r="AV1172" t="inlineStr">
        <is>
          <t>Default</t>
        </is>
      </c>
      <c r="AW1172" t="inlineStr">
        <is>
          <t>Default</t>
        </is>
      </c>
    </row>
    <row r="1173" hidden="1">
      <c r="A1173" t="n">
        <v>185</v>
      </c>
      <c r="B1173" t="inlineStr">
        <is>
          <t>SPARTA Tactical Aggressive Growth OEF</t>
        </is>
      </c>
      <c r="C1173" t="inlineStr">
        <is>
          <t>1</t>
        </is>
      </c>
      <c r="D1173" t="inlineStr">
        <is>
          <t>false</t>
        </is>
      </c>
      <c r="E1173" t="inlineStr">
        <is>
          <t>false</t>
        </is>
      </c>
      <c r="G1173" t="n">
        <v>0</v>
      </c>
      <c r="I1173">
        <f>Sparta!AN102</f>
        <v/>
      </c>
      <c r="K1173">
        <f>Sparta!AO102</f>
        <v/>
      </c>
      <c r="M1173" t="n">
        <v>20</v>
      </c>
      <c r="AV1173" t="inlineStr">
        <is>
          <t>Default</t>
        </is>
      </c>
      <c r="AW1173" t="inlineStr">
        <is>
          <t>Default</t>
        </is>
      </c>
    </row>
    <row r="1174" hidden="1">
      <c r="A1174" t="n">
        <v>185</v>
      </c>
      <c r="B1174" t="inlineStr">
        <is>
          <t>SPARTA Tactical Aggressive Growth OEF</t>
        </is>
      </c>
      <c r="C1174" t="inlineStr">
        <is>
          <t>1</t>
        </is>
      </c>
      <c r="D1174" t="inlineStr">
        <is>
          <t>false</t>
        </is>
      </c>
      <c r="E1174" t="inlineStr">
        <is>
          <t>false</t>
        </is>
      </c>
      <c r="G1174" t="n">
        <v>0</v>
      </c>
      <c r="I1174">
        <f>Sparta!AN103</f>
        <v/>
      </c>
      <c r="K1174">
        <f>Sparta!AO103</f>
        <v/>
      </c>
      <c r="M1174" t="n">
        <v>20</v>
      </c>
      <c r="AV1174" t="inlineStr">
        <is>
          <t>Default</t>
        </is>
      </c>
      <c r="AW1174" t="inlineStr">
        <is>
          <t>Default</t>
        </is>
      </c>
    </row>
    <row r="1175" hidden="1">
      <c r="A1175" t="n">
        <v>185</v>
      </c>
      <c r="B1175" t="inlineStr">
        <is>
          <t>SPARTA Tactical Aggressive Growth OEF</t>
        </is>
      </c>
      <c r="C1175" t="inlineStr">
        <is>
          <t>1</t>
        </is>
      </c>
      <c r="D1175" t="inlineStr">
        <is>
          <t>false</t>
        </is>
      </c>
      <c r="E1175" t="inlineStr">
        <is>
          <t>false</t>
        </is>
      </c>
      <c r="G1175" t="n">
        <v>0</v>
      </c>
      <c r="I1175">
        <f>Sparta!AN104</f>
        <v/>
      </c>
      <c r="K1175">
        <f>Sparta!AO104</f>
        <v/>
      </c>
      <c r="M1175" t="n">
        <v>20</v>
      </c>
      <c r="AV1175" t="inlineStr">
        <is>
          <t>Default</t>
        </is>
      </c>
      <c r="AW1175" t="inlineStr">
        <is>
          <t>Default</t>
        </is>
      </c>
    </row>
    <row r="1176" hidden="1">
      <c r="A1176" t="n">
        <v>185</v>
      </c>
      <c r="B1176" t="inlineStr">
        <is>
          <t>SPARTA Tactical Aggressive Growth OEF</t>
        </is>
      </c>
      <c r="C1176" t="inlineStr">
        <is>
          <t>1</t>
        </is>
      </c>
      <c r="D1176" t="inlineStr">
        <is>
          <t>false</t>
        </is>
      </c>
      <c r="E1176" t="inlineStr">
        <is>
          <t>false</t>
        </is>
      </c>
      <c r="G1176" t="n">
        <v>0</v>
      </c>
      <c r="I1176">
        <f>Sparta!AN105</f>
        <v/>
      </c>
      <c r="K1176">
        <f>Sparta!AO105</f>
        <v/>
      </c>
      <c r="M1176" t="n">
        <v>20</v>
      </c>
      <c r="AV1176" t="inlineStr">
        <is>
          <t>Default</t>
        </is>
      </c>
      <c r="AW1176" t="inlineStr">
        <is>
          <t>Default</t>
        </is>
      </c>
    </row>
    <row r="1177" hidden="1">
      <c r="A1177" t="n">
        <v>185</v>
      </c>
      <c r="B1177" t="inlineStr">
        <is>
          <t>SPARTA Tactical Aggressive Growth OEF</t>
        </is>
      </c>
      <c r="C1177" t="inlineStr">
        <is>
          <t>1</t>
        </is>
      </c>
      <c r="D1177" t="inlineStr">
        <is>
          <t>false</t>
        </is>
      </c>
      <c r="E1177" t="inlineStr">
        <is>
          <t>false</t>
        </is>
      </c>
      <c r="G1177" t="n">
        <v>0</v>
      </c>
      <c r="I1177">
        <f>Sparta!AN106</f>
        <v/>
      </c>
      <c r="K1177">
        <f>Sparta!AO106</f>
        <v/>
      </c>
      <c r="M1177" t="n">
        <v>20</v>
      </c>
      <c r="AV1177" t="inlineStr">
        <is>
          <t>Default</t>
        </is>
      </c>
      <c r="AW1177" t="inlineStr">
        <is>
          <t>Default</t>
        </is>
      </c>
    </row>
    <row r="1178" hidden="1">
      <c r="A1178" t="n">
        <v>185</v>
      </c>
      <c r="B1178" t="inlineStr">
        <is>
          <t>SPARTA Tactical Aggressive Growth OEF</t>
        </is>
      </c>
      <c r="C1178" t="inlineStr">
        <is>
          <t>1</t>
        </is>
      </c>
      <c r="D1178" t="inlineStr">
        <is>
          <t>false</t>
        </is>
      </c>
      <c r="E1178" t="inlineStr">
        <is>
          <t>false</t>
        </is>
      </c>
      <c r="G1178" t="n">
        <v>0</v>
      </c>
      <c r="I1178">
        <f>Sparta!AN107</f>
        <v/>
      </c>
      <c r="K1178">
        <f>Sparta!AO107</f>
        <v/>
      </c>
      <c r="M1178" t="n">
        <v>20</v>
      </c>
      <c r="AV1178" t="inlineStr">
        <is>
          <t>Default</t>
        </is>
      </c>
      <c r="AW1178" t="inlineStr">
        <is>
          <t>Default</t>
        </is>
      </c>
    </row>
    <row r="1179" hidden="1">
      <c r="A1179" t="n">
        <v>185</v>
      </c>
      <c r="B1179" t="inlineStr">
        <is>
          <t>SPARTA Tactical Aggressive Growth OEF</t>
        </is>
      </c>
      <c r="C1179" t="inlineStr">
        <is>
          <t>1</t>
        </is>
      </c>
      <c r="D1179" t="inlineStr">
        <is>
          <t>false</t>
        </is>
      </c>
      <c r="E1179" t="inlineStr">
        <is>
          <t>false</t>
        </is>
      </c>
      <c r="G1179" t="n">
        <v>0</v>
      </c>
      <c r="I1179">
        <f>Sparta!AN108</f>
        <v/>
      </c>
      <c r="K1179">
        <f>Sparta!AO108</f>
        <v/>
      </c>
      <c r="M1179" t="n">
        <v>20</v>
      </c>
      <c r="AV1179" t="inlineStr">
        <is>
          <t>Default</t>
        </is>
      </c>
      <c r="AW1179" t="inlineStr">
        <is>
          <t>Default</t>
        </is>
      </c>
    </row>
    <row r="1180" hidden="1">
      <c r="A1180" t="n">
        <v>185</v>
      </c>
      <c r="B1180" t="inlineStr">
        <is>
          <t>SPARTA Tactical Aggressive Growth OEF</t>
        </is>
      </c>
      <c r="C1180" t="inlineStr">
        <is>
          <t>1</t>
        </is>
      </c>
      <c r="D1180" t="inlineStr">
        <is>
          <t>false</t>
        </is>
      </c>
      <c r="E1180" t="inlineStr">
        <is>
          <t>false</t>
        </is>
      </c>
      <c r="G1180" t="n">
        <v>0</v>
      </c>
      <c r="I1180">
        <f>Sparta!AN109</f>
        <v/>
      </c>
      <c r="K1180">
        <f>Sparta!AO109</f>
        <v/>
      </c>
      <c r="M1180" t="n">
        <v>20</v>
      </c>
      <c r="AV1180" t="inlineStr">
        <is>
          <t>Default</t>
        </is>
      </c>
      <c r="AW1180" t="inlineStr">
        <is>
          <t>Default</t>
        </is>
      </c>
    </row>
    <row r="1181" hidden="1">
      <c r="A1181" t="n">
        <v>185</v>
      </c>
      <c r="B1181" t="inlineStr">
        <is>
          <t>SPARTA Tactical Aggressive Growth OEF</t>
        </is>
      </c>
      <c r="C1181" t="inlineStr">
        <is>
          <t>1</t>
        </is>
      </c>
      <c r="D1181" t="inlineStr">
        <is>
          <t>false</t>
        </is>
      </c>
      <c r="E1181" t="inlineStr">
        <is>
          <t>false</t>
        </is>
      </c>
      <c r="G1181" t="n">
        <v>0</v>
      </c>
      <c r="I1181">
        <f>Sparta!AN110</f>
        <v/>
      </c>
      <c r="K1181">
        <f>Sparta!AO110</f>
        <v/>
      </c>
      <c r="M1181" t="n">
        <v>20</v>
      </c>
      <c r="AV1181" t="inlineStr">
        <is>
          <t>Default</t>
        </is>
      </c>
      <c r="AW1181" t="inlineStr">
        <is>
          <t>Default</t>
        </is>
      </c>
    </row>
    <row r="1182" hidden="1">
      <c r="A1182" t="n">
        <v>185</v>
      </c>
      <c r="B1182" t="inlineStr">
        <is>
          <t>SPARTA Tactical Aggressive Growth OEF</t>
        </is>
      </c>
      <c r="C1182" t="inlineStr">
        <is>
          <t>1</t>
        </is>
      </c>
      <c r="D1182" t="inlineStr">
        <is>
          <t>false</t>
        </is>
      </c>
      <c r="E1182" t="inlineStr">
        <is>
          <t>false</t>
        </is>
      </c>
      <c r="G1182" t="n">
        <v>0</v>
      </c>
      <c r="I1182">
        <f>Sparta!AN111</f>
        <v/>
      </c>
      <c r="K1182">
        <f>Sparta!AO111</f>
        <v/>
      </c>
      <c r="M1182" t="n">
        <v>20</v>
      </c>
      <c r="AV1182" t="inlineStr">
        <is>
          <t>Default</t>
        </is>
      </c>
      <c r="AW1182" t="inlineStr">
        <is>
          <t>Default</t>
        </is>
      </c>
    </row>
    <row r="1183" hidden="1">
      <c r="A1183" t="n">
        <v>185</v>
      </c>
      <c r="B1183" t="inlineStr">
        <is>
          <t>SPARTA Tactical Aggressive Growth OEF</t>
        </is>
      </c>
      <c r="C1183" t="inlineStr">
        <is>
          <t>1</t>
        </is>
      </c>
      <c r="D1183" t="inlineStr">
        <is>
          <t>false</t>
        </is>
      </c>
      <c r="E1183" t="inlineStr">
        <is>
          <t>false</t>
        </is>
      </c>
      <c r="G1183" t="n">
        <v>0</v>
      </c>
      <c r="I1183">
        <f>Sparta!AN112</f>
        <v/>
      </c>
      <c r="K1183">
        <f>Sparta!AO112</f>
        <v/>
      </c>
      <c r="M1183" t="n">
        <v>20</v>
      </c>
      <c r="AV1183" t="inlineStr">
        <is>
          <t>Default</t>
        </is>
      </c>
      <c r="AW1183" t="inlineStr">
        <is>
          <t>Default</t>
        </is>
      </c>
    </row>
    <row r="1184" hidden="1">
      <c r="A1184" t="n">
        <v>185</v>
      </c>
      <c r="B1184" t="inlineStr">
        <is>
          <t>SPARTA Tactical Aggressive Growth OEF</t>
        </is>
      </c>
      <c r="C1184" t="inlineStr">
        <is>
          <t>1</t>
        </is>
      </c>
      <c r="D1184" t="inlineStr">
        <is>
          <t>false</t>
        </is>
      </c>
      <c r="E1184" t="inlineStr">
        <is>
          <t>false</t>
        </is>
      </c>
      <c r="G1184" t="n">
        <v>0</v>
      </c>
      <c r="I1184">
        <f>Sparta!AN113</f>
        <v/>
      </c>
      <c r="K1184">
        <f>Sparta!AO113</f>
        <v/>
      </c>
      <c r="M1184" t="n">
        <v>20</v>
      </c>
      <c r="AV1184" t="inlineStr">
        <is>
          <t>Default</t>
        </is>
      </c>
      <c r="AW1184" t="inlineStr">
        <is>
          <t>Default</t>
        </is>
      </c>
    </row>
    <row r="1185" hidden="1">
      <c r="A1185" t="n">
        <v>185</v>
      </c>
      <c r="B1185" t="inlineStr">
        <is>
          <t>SPARTA Tactical Aggressive Growth OEF</t>
        </is>
      </c>
      <c r="C1185" t="inlineStr">
        <is>
          <t>1</t>
        </is>
      </c>
      <c r="D1185" t="inlineStr">
        <is>
          <t>false</t>
        </is>
      </c>
      <c r="E1185" t="inlineStr">
        <is>
          <t>false</t>
        </is>
      </c>
      <c r="G1185" t="n">
        <v>0</v>
      </c>
      <c r="I1185">
        <f>Sparta!AN114</f>
        <v/>
      </c>
      <c r="K1185">
        <f>Sparta!AO114</f>
        <v/>
      </c>
      <c r="M1185" t="n">
        <v>20</v>
      </c>
      <c r="AV1185" t="inlineStr">
        <is>
          <t>Default</t>
        </is>
      </c>
      <c r="AW1185" t="inlineStr">
        <is>
          <t>Default</t>
        </is>
      </c>
    </row>
    <row r="1186" hidden="1">
      <c r="A1186" t="n">
        <v>185</v>
      </c>
      <c r="B1186" t="inlineStr">
        <is>
          <t>SPARTA Tactical Aggressive Growth OEF</t>
        </is>
      </c>
      <c r="C1186" t="inlineStr">
        <is>
          <t>1</t>
        </is>
      </c>
      <c r="D1186" t="inlineStr">
        <is>
          <t>false</t>
        </is>
      </c>
      <c r="E1186" t="inlineStr">
        <is>
          <t>false</t>
        </is>
      </c>
      <c r="G1186" t="n">
        <v>0</v>
      </c>
      <c r="I1186">
        <f>Sparta!AN115</f>
        <v/>
      </c>
      <c r="K1186">
        <f>Sparta!AO115</f>
        <v/>
      </c>
      <c r="M1186" t="n">
        <v>20</v>
      </c>
      <c r="AV1186" t="inlineStr">
        <is>
          <t>Default</t>
        </is>
      </c>
      <c r="AW1186" t="inlineStr">
        <is>
          <t>Default</t>
        </is>
      </c>
    </row>
    <row r="1187" hidden="1">
      <c r="A1187" t="n">
        <v>185</v>
      </c>
      <c r="B1187" t="inlineStr">
        <is>
          <t>SPARTA Tactical Aggressive Growth OEF</t>
        </is>
      </c>
      <c r="C1187" t="inlineStr">
        <is>
          <t>1</t>
        </is>
      </c>
      <c r="D1187" t="inlineStr">
        <is>
          <t>false</t>
        </is>
      </c>
      <c r="E1187" t="inlineStr">
        <is>
          <t>false</t>
        </is>
      </c>
      <c r="G1187" t="n">
        <v>0</v>
      </c>
      <c r="I1187">
        <f>Sparta!AN116</f>
        <v/>
      </c>
      <c r="K1187">
        <f>Sparta!AO116</f>
        <v/>
      </c>
      <c r="M1187" t="n">
        <v>20</v>
      </c>
      <c r="AV1187" t="inlineStr">
        <is>
          <t>Default</t>
        </is>
      </c>
      <c r="AW1187" t="inlineStr">
        <is>
          <t>Default</t>
        </is>
      </c>
    </row>
    <row r="1188" hidden="1">
      <c r="A1188" t="n">
        <v>185</v>
      </c>
      <c r="B1188" t="inlineStr">
        <is>
          <t>SPARTA Tactical Aggressive Growth OEF</t>
        </is>
      </c>
      <c r="C1188" t="inlineStr">
        <is>
          <t>1</t>
        </is>
      </c>
      <c r="D1188" t="inlineStr">
        <is>
          <t>false</t>
        </is>
      </c>
      <c r="E1188" t="inlineStr">
        <is>
          <t>false</t>
        </is>
      </c>
      <c r="G1188" t="n">
        <v>0</v>
      </c>
      <c r="I1188">
        <f>Sparta!AN117</f>
        <v/>
      </c>
      <c r="K1188">
        <f>Sparta!AO117</f>
        <v/>
      </c>
      <c r="M1188" t="n">
        <v>20</v>
      </c>
      <c r="AV1188" t="inlineStr">
        <is>
          <t>Default</t>
        </is>
      </c>
      <c r="AW1188" t="inlineStr">
        <is>
          <t>Default</t>
        </is>
      </c>
    </row>
    <row r="1189" hidden="1">
      <c r="A1189" t="n">
        <v>186</v>
      </c>
      <c r="B1189" t="inlineStr">
        <is>
          <t>SPARTA OEF Equity</t>
        </is>
      </c>
      <c r="C1189" t="inlineStr">
        <is>
          <t>1</t>
        </is>
      </c>
      <c r="D1189" t="inlineStr">
        <is>
          <t>false</t>
        </is>
      </c>
      <c r="E1189" t="inlineStr">
        <is>
          <t>false</t>
        </is>
      </c>
      <c r="G1189" t="n">
        <v>0</v>
      </c>
      <c r="I1189" t="inlineStr">
        <is>
          <t>CUSTODIAL_CASH</t>
        </is>
      </c>
      <c r="K1189">
        <f>100-SUM(K1190:K1293)</f>
        <v/>
      </c>
      <c r="M1189" t="n">
        <v>20</v>
      </c>
      <c r="AV1189" t="inlineStr">
        <is>
          <t>Default</t>
        </is>
      </c>
      <c r="AW1189" t="inlineStr">
        <is>
          <t>Default</t>
        </is>
      </c>
    </row>
    <row r="1190" hidden="1">
      <c r="A1190" t="n">
        <v>186</v>
      </c>
      <c r="B1190" t="inlineStr">
        <is>
          <t>SPARTA OEF Equity</t>
        </is>
      </c>
      <c r="C1190" t="inlineStr">
        <is>
          <t>1</t>
        </is>
      </c>
      <c r="D1190" t="inlineStr">
        <is>
          <t>false</t>
        </is>
      </c>
      <c r="E1190" t="inlineStr">
        <is>
          <t>false</t>
        </is>
      </c>
      <c r="G1190" t="n">
        <v>0</v>
      </c>
      <c r="I1190">
        <f>Sparta!M5</f>
        <v/>
      </c>
      <c r="K1190">
        <f>Sparta!N5</f>
        <v/>
      </c>
      <c r="M1190" t="n">
        <v>20</v>
      </c>
      <c r="AV1190" t="inlineStr">
        <is>
          <t>Default</t>
        </is>
      </c>
      <c r="AW1190" t="inlineStr">
        <is>
          <t>Default</t>
        </is>
      </c>
    </row>
    <row r="1191" hidden="1">
      <c r="A1191" t="n">
        <v>186</v>
      </c>
      <c r="B1191" t="inlineStr">
        <is>
          <t>SPARTA OEF Equity</t>
        </is>
      </c>
      <c r="C1191" t="inlineStr">
        <is>
          <t>1</t>
        </is>
      </c>
      <c r="D1191" t="inlineStr">
        <is>
          <t>false</t>
        </is>
      </c>
      <c r="E1191" t="inlineStr">
        <is>
          <t>false</t>
        </is>
      </c>
      <c r="G1191" t="n">
        <v>0</v>
      </c>
      <c r="I1191">
        <f>Sparta!M6</f>
        <v/>
      </c>
      <c r="K1191">
        <f>Sparta!N6</f>
        <v/>
      </c>
      <c r="M1191" t="n">
        <v>20</v>
      </c>
      <c r="AV1191" t="inlineStr">
        <is>
          <t>Default</t>
        </is>
      </c>
      <c r="AW1191" t="inlineStr">
        <is>
          <t>Default</t>
        </is>
      </c>
    </row>
    <row r="1192" hidden="1">
      <c r="A1192" t="n">
        <v>186</v>
      </c>
      <c r="B1192" t="inlineStr">
        <is>
          <t>SPARTA OEF Equity</t>
        </is>
      </c>
      <c r="C1192" t="inlineStr">
        <is>
          <t>1</t>
        </is>
      </c>
      <c r="D1192" t="inlineStr">
        <is>
          <t>false</t>
        </is>
      </c>
      <c r="E1192" t="inlineStr">
        <is>
          <t>false</t>
        </is>
      </c>
      <c r="G1192" t="n">
        <v>0</v>
      </c>
      <c r="I1192">
        <f>Sparta!M7</f>
        <v/>
      </c>
      <c r="K1192">
        <f>Sparta!N7</f>
        <v/>
      </c>
      <c r="M1192" t="n">
        <v>20</v>
      </c>
      <c r="AV1192" t="inlineStr">
        <is>
          <t>Default</t>
        </is>
      </c>
      <c r="AW1192" t="inlineStr">
        <is>
          <t>Default</t>
        </is>
      </c>
    </row>
    <row r="1193" hidden="1">
      <c r="A1193" t="n">
        <v>186</v>
      </c>
      <c r="B1193" t="inlineStr">
        <is>
          <t>SPARTA OEF Equity</t>
        </is>
      </c>
      <c r="C1193" t="inlineStr">
        <is>
          <t>1</t>
        </is>
      </c>
      <c r="D1193" t="inlineStr">
        <is>
          <t>false</t>
        </is>
      </c>
      <c r="E1193" t="inlineStr">
        <is>
          <t>false</t>
        </is>
      </c>
      <c r="G1193" t="n">
        <v>0</v>
      </c>
      <c r="I1193">
        <f>Sparta!M8</f>
        <v/>
      </c>
      <c r="K1193">
        <f>Sparta!N8</f>
        <v/>
      </c>
      <c r="M1193" t="n">
        <v>20</v>
      </c>
      <c r="AV1193" t="inlineStr">
        <is>
          <t>Default</t>
        </is>
      </c>
      <c r="AW1193" t="inlineStr">
        <is>
          <t>Default</t>
        </is>
      </c>
    </row>
    <row r="1194" hidden="1">
      <c r="A1194" t="n">
        <v>186</v>
      </c>
      <c r="B1194" t="inlineStr">
        <is>
          <t>SPARTA OEF Equity</t>
        </is>
      </c>
      <c r="C1194" t="inlineStr">
        <is>
          <t>1</t>
        </is>
      </c>
      <c r="D1194" t="inlineStr">
        <is>
          <t>false</t>
        </is>
      </c>
      <c r="E1194" t="inlineStr">
        <is>
          <t>false</t>
        </is>
      </c>
      <c r="G1194" t="n">
        <v>0</v>
      </c>
      <c r="I1194">
        <f>Sparta!M9</f>
        <v/>
      </c>
      <c r="K1194">
        <f>Sparta!N9</f>
        <v/>
      </c>
      <c r="M1194" t="n">
        <v>20</v>
      </c>
      <c r="AV1194" t="inlineStr">
        <is>
          <t>Default</t>
        </is>
      </c>
      <c r="AW1194" t="inlineStr">
        <is>
          <t>Default</t>
        </is>
      </c>
    </row>
    <row r="1195" hidden="1">
      <c r="A1195" t="n">
        <v>186</v>
      </c>
      <c r="B1195" t="inlineStr">
        <is>
          <t>SPARTA OEF Equity</t>
        </is>
      </c>
      <c r="C1195" t="inlineStr">
        <is>
          <t>1</t>
        </is>
      </c>
      <c r="D1195" t="inlineStr">
        <is>
          <t>false</t>
        </is>
      </c>
      <c r="E1195" t="inlineStr">
        <is>
          <t>false</t>
        </is>
      </c>
      <c r="G1195" t="n">
        <v>0</v>
      </c>
      <c r="I1195">
        <f>Sparta!M10</f>
        <v/>
      </c>
      <c r="K1195">
        <f>Sparta!N10</f>
        <v/>
      </c>
      <c r="M1195" t="n">
        <v>20</v>
      </c>
      <c r="AV1195" t="inlineStr">
        <is>
          <t>Default</t>
        </is>
      </c>
      <c r="AW1195" t="inlineStr">
        <is>
          <t>Default</t>
        </is>
      </c>
    </row>
    <row r="1196" hidden="1">
      <c r="A1196" t="n">
        <v>186</v>
      </c>
      <c r="B1196" t="inlineStr">
        <is>
          <t>SPARTA OEF Equity</t>
        </is>
      </c>
      <c r="C1196" t="inlineStr">
        <is>
          <t>1</t>
        </is>
      </c>
      <c r="D1196" t="inlineStr">
        <is>
          <t>false</t>
        </is>
      </c>
      <c r="E1196" t="inlineStr">
        <is>
          <t>false</t>
        </is>
      </c>
      <c r="G1196" t="n">
        <v>0</v>
      </c>
      <c r="I1196">
        <f>Sparta!M11</f>
        <v/>
      </c>
      <c r="K1196">
        <f>Sparta!N11</f>
        <v/>
      </c>
      <c r="M1196" t="n">
        <v>20</v>
      </c>
      <c r="AV1196" t="inlineStr">
        <is>
          <t>Default</t>
        </is>
      </c>
      <c r="AW1196" t="inlineStr">
        <is>
          <t>Default</t>
        </is>
      </c>
    </row>
    <row r="1197" hidden="1">
      <c r="A1197" t="n">
        <v>186</v>
      </c>
      <c r="B1197" t="inlineStr">
        <is>
          <t>SPARTA OEF Equity</t>
        </is>
      </c>
      <c r="C1197" t="inlineStr">
        <is>
          <t>1</t>
        </is>
      </c>
      <c r="D1197" t="inlineStr">
        <is>
          <t>false</t>
        </is>
      </c>
      <c r="E1197" t="inlineStr">
        <is>
          <t>false</t>
        </is>
      </c>
      <c r="G1197" t="n">
        <v>0</v>
      </c>
      <c r="I1197">
        <f>Sparta!M12</f>
        <v/>
      </c>
      <c r="K1197">
        <f>Sparta!N12</f>
        <v/>
      </c>
      <c r="M1197" t="n">
        <v>20</v>
      </c>
      <c r="AV1197" t="inlineStr">
        <is>
          <t>Default</t>
        </is>
      </c>
      <c r="AW1197" t="inlineStr">
        <is>
          <t>Default</t>
        </is>
      </c>
    </row>
    <row r="1198" hidden="1">
      <c r="A1198" t="n">
        <v>186</v>
      </c>
      <c r="B1198" t="inlineStr">
        <is>
          <t>SPARTA OEF Equity</t>
        </is>
      </c>
      <c r="C1198" t="inlineStr">
        <is>
          <t>1</t>
        </is>
      </c>
      <c r="D1198" t="inlineStr">
        <is>
          <t>false</t>
        </is>
      </c>
      <c r="E1198" t="inlineStr">
        <is>
          <t>false</t>
        </is>
      </c>
      <c r="G1198" t="n">
        <v>0</v>
      </c>
      <c r="I1198">
        <f>Sparta!M13</f>
        <v/>
      </c>
      <c r="K1198">
        <f>Sparta!N13</f>
        <v/>
      </c>
      <c r="M1198" t="n">
        <v>20</v>
      </c>
      <c r="AV1198" t="inlineStr">
        <is>
          <t>Default</t>
        </is>
      </c>
      <c r="AW1198" t="inlineStr">
        <is>
          <t>Default</t>
        </is>
      </c>
    </row>
    <row r="1199" hidden="1">
      <c r="A1199" t="n">
        <v>186</v>
      </c>
      <c r="B1199" t="inlineStr">
        <is>
          <t>SPARTA OEF Equity</t>
        </is>
      </c>
      <c r="C1199" t="inlineStr">
        <is>
          <t>1</t>
        </is>
      </c>
      <c r="D1199" t="inlineStr">
        <is>
          <t>false</t>
        </is>
      </c>
      <c r="E1199" t="inlineStr">
        <is>
          <t>false</t>
        </is>
      </c>
      <c r="G1199" t="n">
        <v>0</v>
      </c>
      <c r="I1199">
        <f>Sparta!M14</f>
        <v/>
      </c>
      <c r="K1199">
        <f>Sparta!N14</f>
        <v/>
      </c>
      <c r="M1199" t="n">
        <v>20</v>
      </c>
      <c r="AV1199" t="inlineStr">
        <is>
          <t>Default</t>
        </is>
      </c>
      <c r="AW1199" t="inlineStr">
        <is>
          <t>Default</t>
        </is>
      </c>
    </row>
    <row r="1200" hidden="1">
      <c r="A1200" t="n">
        <v>186</v>
      </c>
      <c r="B1200" t="inlineStr">
        <is>
          <t>SPARTA OEF Equity</t>
        </is>
      </c>
      <c r="C1200" t="inlineStr">
        <is>
          <t>1</t>
        </is>
      </c>
      <c r="D1200" t="inlineStr">
        <is>
          <t>false</t>
        </is>
      </c>
      <c r="E1200" t="inlineStr">
        <is>
          <t>false</t>
        </is>
      </c>
      <c r="G1200" t="n">
        <v>0</v>
      </c>
      <c r="I1200">
        <f>Sparta!M15</f>
        <v/>
      </c>
      <c r="K1200">
        <f>Sparta!N15</f>
        <v/>
      </c>
      <c r="M1200" t="n">
        <v>20</v>
      </c>
      <c r="AV1200" t="inlineStr">
        <is>
          <t>Default</t>
        </is>
      </c>
      <c r="AW1200" t="inlineStr">
        <is>
          <t>Default</t>
        </is>
      </c>
    </row>
    <row r="1201" hidden="1">
      <c r="A1201" t="n">
        <v>186</v>
      </c>
      <c r="B1201" t="inlineStr">
        <is>
          <t>SPARTA OEF Equity</t>
        </is>
      </c>
      <c r="C1201" t="inlineStr">
        <is>
          <t>1</t>
        </is>
      </c>
      <c r="D1201" t="inlineStr">
        <is>
          <t>false</t>
        </is>
      </c>
      <c r="E1201" t="inlineStr">
        <is>
          <t>false</t>
        </is>
      </c>
      <c r="G1201" t="n">
        <v>0</v>
      </c>
      <c r="I1201">
        <f>Sparta!M16</f>
        <v/>
      </c>
      <c r="K1201">
        <f>Sparta!N16</f>
        <v/>
      </c>
      <c r="M1201" t="n">
        <v>20</v>
      </c>
      <c r="AV1201" t="inlineStr">
        <is>
          <t>Default</t>
        </is>
      </c>
      <c r="AW1201" t="inlineStr">
        <is>
          <t>Default</t>
        </is>
      </c>
    </row>
    <row r="1202" hidden="1">
      <c r="A1202" t="n">
        <v>186</v>
      </c>
      <c r="B1202" t="inlineStr">
        <is>
          <t>SPARTA OEF Equity</t>
        </is>
      </c>
      <c r="C1202" t="inlineStr">
        <is>
          <t>1</t>
        </is>
      </c>
      <c r="D1202" t="inlineStr">
        <is>
          <t>false</t>
        </is>
      </c>
      <c r="E1202" t="inlineStr">
        <is>
          <t>false</t>
        </is>
      </c>
      <c r="G1202" t="n">
        <v>0</v>
      </c>
      <c r="I1202">
        <f>Sparta!M17</f>
        <v/>
      </c>
      <c r="K1202">
        <f>Sparta!N17</f>
        <v/>
      </c>
      <c r="M1202" t="n">
        <v>20</v>
      </c>
      <c r="AV1202" t="inlineStr">
        <is>
          <t>Default</t>
        </is>
      </c>
      <c r="AW1202" t="inlineStr">
        <is>
          <t>Default</t>
        </is>
      </c>
    </row>
    <row r="1203" hidden="1">
      <c r="A1203" t="n">
        <v>186</v>
      </c>
      <c r="B1203" t="inlineStr">
        <is>
          <t>SPARTA OEF Equity</t>
        </is>
      </c>
      <c r="C1203" t="inlineStr">
        <is>
          <t>1</t>
        </is>
      </c>
      <c r="D1203" t="inlineStr">
        <is>
          <t>false</t>
        </is>
      </c>
      <c r="E1203" t="inlineStr">
        <is>
          <t>false</t>
        </is>
      </c>
      <c r="G1203" t="n">
        <v>0</v>
      </c>
      <c r="I1203">
        <f>Sparta!M18</f>
        <v/>
      </c>
      <c r="K1203">
        <f>Sparta!N18</f>
        <v/>
      </c>
      <c r="M1203" t="n">
        <v>20</v>
      </c>
      <c r="AV1203" t="inlineStr">
        <is>
          <t>Default</t>
        </is>
      </c>
      <c r="AW1203" t="inlineStr">
        <is>
          <t>Default</t>
        </is>
      </c>
    </row>
    <row r="1204" hidden="1">
      <c r="A1204" t="n">
        <v>186</v>
      </c>
      <c r="B1204" t="inlineStr">
        <is>
          <t>SPARTA OEF Equity</t>
        </is>
      </c>
      <c r="C1204" t="inlineStr">
        <is>
          <t>1</t>
        </is>
      </c>
      <c r="D1204" t="inlineStr">
        <is>
          <t>false</t>
        </is>
      </c>
      <c r="E1204" t="inlineStr">
        <is>
          <t>false</t>
        </is>
      </c>
      <c r="G1204" t="n">
        <v>0</v>
      </c>
      <c r="I1204">
        <f>Sparta!M19</f>
        <v/>
      </c>
      <c r="K1204">
        <f>Sparta!N19</f>
        <v/>
      </c>
      <c r="M1204" t="n">
        <v>20</v>
      </c>
      <c r="AV1204" t="inlineStr">
        <is>
          <t>Default</t>
        </is>
      </c>
      <c r="AW1204" t="inlineStr">
        <is>
          <t>Default</t>
        </is>
      </c>
    </row>
    <row r="1205" hidden="1">
      <c r="A1205" t="n">
        <v>186</v>
      </c>
      <c r="B1205" t="inlineStr">
        <is>
          <t>SPARTA OEF Equity</t>
        </is>
      </c>
      <c r="C1205" t="inlineStr">
        <is>
          <t>1</t>
        </is>
      </c>
      <c r="D1205" t="inlineStr">
        <is>
          <t>false</t>
        </is>
      </c>
      <c r="E1205" t="inlineStr">
        <is>
          <t>false</t>
        </is>
      </c>
      <c r="G1205" t="n">
        <v>0</v>
      </c>
      <c r="I1205">
        <f>Sparta!M20</f>
        <v/>
      </c>
      <c r="K1205">
        <f>Sparta!N20</f>
        <v/>
      </c>
      <c r="M1205" t="n">
        <v>20</v>
      </c>
      <c r="AV1205" t="inlineStr">
        <is>
          <t>Default</t>
        </is>
      </c>
      <c r="AW1205" t="inlineStr">
        <is>
          <t>Default</t>
        </is>
      </c>
    </row>
    <row r="1206" hidden="1">
      <c r="A1206" t="n">
        <v>186</v>
      </c>
      <c r="B1206" t="inlineStr">
        <is>
          <t>SPARTA OEF Equity</t>
        </is>
      </c>
      <c r="C1206" t="inlineStr">
        <is>
          <t>1</t>
        </is>
      </c>
      <c r="D1206" t="inlineStr">
        <is>
          <t>false</t>
        </is>
      </c>
      <c r="E1206" t="inlineStr">
        <is>
          <t>false</t>
        </is>
      </c>
      <c r="G1206" t="n">
        <v>0</v>
      </c>
      <c r="I1206">
        <f>Sparta!M21</f>
        <v/>
      </c>
      <c r="K1206">
        <f>Sparta!N21</f>
        <v/>
      </c>
      <c r="M1206" t="n">
        <v>20</v>
      </c>
      <c r="AV1206" t="inlineStr">
        <is>
          <t>Default</t>
        </is>
      </c>
      <c r="AW1206" t="inlineStr">
        <is>
          <t>Default</t>
        </is>
      </c>
    </row>
    <row r="1207" hidden="1">
      <c r="A1207" t="n">
        <v>186</v>
      </c>
      <c r="B1207" t="inlineStr">
        <is>
          <t>SPARTA OEF Equity</t>
        </is>
      </c>
      <c r="C1207" t="inlineStr">
        <is>
          <t>1</t>
        </is>
      </c>
      <c r="D1207" t="inlineStr">
        <is>
          <t>false</t>
        </is>
      </c>
      <c r="E1207" t="inlineStr">
        <is>
          <t>false</t>
        </is>
      </c>
      <c r="G1207" t="n">
        <v>0</v>
      </c>
      <c r="I1207">
        <f>Sparta!M22</f>
        <v/>
      </c>
      <c r="K1207">
        <f>Sparta!N22</f>
        <v/>
      </c>
      <c r="M1207" t="n">
        <v>20</v>
      </c>
      <c r="AV1207" t="inlineStr">
        <is>
          <t>Default</t>
        </is>
      </c>
      <c r="AW1207" t="inlineStr">
        <is>
          <t>Default</t>
        </is>
      </c>
    </row>
    <row r="1208" hidden="1">
      <c r="A1208" t="n">
        <v>186</v>
      </c>
      <c r="B1208" t="inlineStr">
        <is>
          <t>SPARTA OEF Equity</t>
        </is>
      </c>
      <c r="C1208" t="inlineStr">
        <is>
          <t>1</t>
        </is>
      </c>
      <c r="D1208" t="inlineStr">
        <is>
          <t>false</t>
        </is>
      </c>
      <c r="E1208" t="inlineStr">
        <is>
          <t>false</t>
        </is>
      </c>
      <c r="G1208" t="n">
        <v>0</v>
      </c>
      <c r="I1208">
        <f>Sparta!M23</f>
        <v/>
      </c>
      <c r="K1208">
        <f>Sparta!N23</f>
        <v/>
      </c>
      <c r="M1208" t="n">
        <v>20</v>
      </c>
      <c r="AV1208" t="inlineStr">
        <is>
          <t>Default</t>
        </is>
      </c>
      <c r="AW1208" t="inlineStr">
        <is>
          <t>Default</t>
        </is>
      </c>
    </row>
    <row r="1209" hidden="1">
      <c r="A1209" t="n">
        <v>186</v>
      </c>
      <c r="B1209" t="inlineStr">
        <is>
          <t>SPARTA OEF Equity</t>
        </is>
      </c>
      <c r="C1209" t="inlineStr">
        <is>
          <t>1</t>
        </is>
      </c>
      <c r="D1209" t="inlineStr">
        <is>
          <t>false</t>
        </is>
      </c>
      <c r="E1209" t="inlineStr">
        <is>
          <t>false</t>
        </is>
      </c>
      <c r="G1209" t="n">
        <v>0</v>
      </c>
      <c r="I1209">
        <f>Sparta!M24</f>
        <v/>
      </c>
      <c r="K1209">
        <f>Sparta!N24</f>
        <v/>
      </c>
      <c r="M1209" t="n">
        <v>20</v>
      </c>
      <c r="AV1209" t="inlineStr">
        <is>
          <t>Default</t>
        </is>
      </c>
      <c r="AW1209" t="inlineStr">
        <is>
          <t>Default</t>
        </is>
      </c>
    </row>
    <row r="1210" hidden="1">
      <c r="A1210" t="n">
        <v>186</v>
      </c>
      <c r="B1210" t="inlineStr">
        <is>
          <t>SPARTA OEF Equity</t>
        </is>
      </c>
      <c r="C1210" t="inlineStr">
        <is>
          <t>1</t>
        </is>
      </c>
      <c r="D1210" t="inlineStr">
        <is>
          <t>false</t>
        </is>
      </c>
      <c r="E1210" t="inlineStr">
        <is>
          <t>false</t>
        </is>
      </c>
      <c r="G1210" t="n">
        <v>0</v>
      </c>
      <c r="I1210">
        <f>Sparta!M25</f>
        <v/>
      </c>
      <c r="K1210">
        <f>Sparta!N25</f>
        <v/>
      </c>
      <c r="M1210" t="n">
        <v>20</v>
      </c>
      <c r="AV1210" t="inlineStr">
        <is>
          <t>Default</t>
        </is>
      </c>
      <c r="AW1210" t="inlineStr">
        <is>
          <t>Default</t>
        </is>
      </c>
    </row>
    <row r="1211" hidden="1">
      <c r="A1211" t="n">
        <v>186</v>
      </c>
      <c r="B1211" t="inlineStr">
        <is>
          <t>SPARTA OEF Equity</t>
        </is>
      </c>
      <c r="C1211" t="inlineStr">
        <is>
          <t>1</t>
        </is>
      </c>
      <c r="D1211" t="inlineStr">
        <is>
          <t>false</t>
        </is>
      </c>
      <c r="E1211" t="inlineStr">
        <is>
          <t>false</t>
        </is>
      </c>
      <c r="G1211" t="n">
        <v>0</v>
      </c>
      <c r="I1211">
        <f>Sparta!M26</f>
        <v/>
      </c>
      <c r="K1211">
        <f>Sparta!N26</f>
        <v/>
      </c>
      <c r="M1211" t="n">
        <v>20</v>
      </c>
      <c r="AV1211" t="inlineStr">
        <is>
          <t>Default</t>
        </is>
      </c>
      <c r="AW1211" t="inlineStr">
        <is>
          <t>Default</t>
        </is>
      </c>
    </row>
    <row r="1212" hidden="1">
      <c r="A1212" t="n">
        <v>186</v>
      </c>
      <c r="B1212" t="inlineStr">
        <is>
          <t>SPARTA OEF Equity</t>
        </is>
      </c>
      <c r="C1212" t="inlineStr">
        <is>
          <t>1</t>
        </is>
      </c>
      <c r="D1212" t="inlineStr">
        <is>
          <t>false</t>
        </is>
      </c>
      <c r="E1212" t="inlineStr">
        <is>
          <t>false</t>
        </is>
      </c>
      <c r="G1212" t="n">
        <v>0</v>
      </c>
      <c r="I1212">
        <f>Sparta!M27</f>
        <v/>
      </c>
      <c r="K1212">
        <f>Sparta!N27</f>
        <v/>
      </c>
      <c r="M1212" t="n">
        <v>20</v>
      </c>
      <c r="AV1212" t="inlineStr">
        <is>
          <t>Default</t>
        </is>
      </c>
      <c r="AW1212" t="inlineStr">
        <is>
          <t>Default</t>
        </is>
      </c>
    </row>
    <row r="1213" hidden="1">
      <c r="A1213" t="n">
        <v>186</v>
      </c>
      <c r="B1213" t="inlineStr">
        <is>
          <t>SPARTA OEF Equity</t>
        </is>
      </c>
      <c r="C1213" t="inlineStr">
        <is>
          <t>1</t>
        </is>
      </c>
      <c r="D1213" t="inlineStr">
        <is>
          <t>false</t>
        </is>
      </c>
      <c r="E1213" t="inlineStr">
        <is>
          <t>false</t>
        </is>
      </c>
      <c r="G1213" t="n">
        <v>0</v>
      </c>
      <c r="I1213">
        <f>Sparta!M28</f>
        <v/>
      </c>
      <c r="K1213">
        <f>Sparta!N28</f>
        <v/>
      </c>
      <c r="M1213" t="n">
        <v>20</v>
      </c>
      <c r="AV1213" t="inlineStr">
        <is>
          <t>Default</t>
        </is>
      </c>
      <c r="AW1213" t="inlineStr">
        <is>
          <t>Default</t>
        </is>
      </c>
    </row>
    <row r="1214" hidden="1">
      <c r="A1214" t="n">
        <v>186</v>
      </c>
      <c r="B1214" t="inlineStr">
        <is>
          <t>SPARTA OEF Equity</t>
        </is>
      </c>
      <c r="C1214" t="inlineStr">
        <is>
          <t>1</t>
        </is>
      </c>
      <c r="D1214" t="inlineStr">
        <is>
          <t>false</t>
        </is>
      </c>
      <c r="E1214" t="inlineStr">
        <is>
          <t>false</t>
        </is>
      </c>
      <c r="G1214" t="n">
        <v>0</v>
      </c>
      <c r="I1214">
        <f>Sparta!M29</f>
        <v/>
      </c>
      <c r="K1214">
        <f>Sparta!N29</f>
        <v/>
      </c>
      <c r="M1214" t="n">
        <v>20</v>
      </c>
      <c r="AV1214" t="inlineStr">
        <is>
          <t>Default</t>
        </is>
      </c>
      <c r="AW1214" t="inlineStr">
        <is>
          <t>Default</t>
        </is>
      </c>
    </row>
    <row r="1215" hidden="1">
      <c r="A1215" t="n">
        <v>186</v>
      </c>
      <c r="B1215" t="inlineStr">
        <is>
          <t>SPARTA OEF Equity</t>
        </is>
      </c>
      <c r="C1215" t="inlineStr">
        <is>
          <t>1</t>
        </is>
      </c>
      <c r="D1215" t="inlineStr">
        <is>
          <t>false</t>
        </is>
      </c>
      <c r="E1215" t="inlineStr">
        <is>
          <t>false</t>
        </is>
      </c>
      <c r="G1215" t="n">
        <v>0</v>
      </c>
      <c r="I1215">
        <f>Sparta!M30</f>
        <v/>
      </c>
      <c r="K1215">
        <f>Sparta!N30</f>
        <v/>
      </c>
      <c r="M1215" t="n">
        <v>20</v>
      </c>
      <c r="AV1215" t="inlineStr">
        <is>
          <t>Default</t>
        </is>
      </c>
      <c r="AW1215" t="inlineStr">
        <is>
          <t>Default</t>
        </is>
      </c>
    </row>
    <row r="1216" hidden="1">
      <c r="A1216" t="n">
        <v>186</v>
      </c>
      <c r="B1216" t="inlineStr">
        <is>
          <t>SPARTA OEF Equity</t>
        </is>
      </c>
      <c r="C1216" t="inlineStr">
        <is>
          <t>1</t>
        </is>
      </c>
      <c r="D1216" t="inlineStr">
        <is>
          <t>false</t>
        </is>
      </c>
      <c r="E1216" t="inlineStr">
        <is>
          <t>false</t>
        </is>
      </c>
      <c r="G1216" t="n">
        <v>0</v>
      </c>
      <c r="I1216">
        <f>Sparta!M31</f>
        <v/>
      </c>
      <c r="K1216">
        <f>Sparta!N31</f>
        <v/>
      </c>
      <c r="M1216" t="n">
        <v>20</v>
      </c>
      <c r="AV1216" t="inlineStr">
        <is>
          <t>Default</t>
        </is>
      </c>
      <c r="AW1216" t="inlineStr">
        <is>
          <t>Default</t>
        </is>
      </c>
    </row>
    <row r="1217" hidden="1">
      <c r="A1217" t="n">
        <v>186</v>
      </c>
      <c r="B1217" t="inlineStr">
        <is>
          <t>SPARTA OEF Equity</t>
        </is>
      </c>
      <c r="C1217" t="inlineStr">
        <is>
          <t>1</t>
        </is>
      </c>
      <c r="D1217" t="inlineStr">
        <is>
          <t>false</t>
        </is>
      </c>
      <c r="E1217" t="inlineStr">
        <is>
          <t>false</t>
        </is>
      </c>
      <c r="G1217" t="n">
        <v>0</v>
      </c>
      <c r="I1217">
        <f>Sparta!M32</f>
        <v/>
      </c>
      <c r="K1217">
        <f>Sparta!N32</f>
        <v/>
      </c>
      <c r="M1217" t="n">
        <v>20</v>
      </c>
      <c r="AV1217" t="inlineStr">
        <is>
          <t>Default</t>
        </is>
      </c>
      <c r="AW1217" t="inlineStr">
        <is>
          <t>Default</t>
        </is>
      </c>
    </row>
    <row r="1218" hidden="1">
      <c r="A1218" t="n">
        <v>186</v>
      </c>
      <c r="B1218" t="inlineStr">
        <is>
          <t>SPARTA OEF Equity</t>
        </is>
      </c>
      <c r="C1218" t="inlineStr">
        <is>
          <t>1</t>
        </is>
      </c>
      <c r="D1218" t="inlineStr">
        <is>
          <t>false</t>
        </is>
      </c>
      <c r="E1218" t="inlineStr">
        <is>
          <t>false</t>
        </is>
      </c>
      <c r="G1218" t="n">
        <v>0</v>
      </c>
      <c r="I1218">
        <f>Sparta!M33</f>
        <v/>
      </c>
      <c r="K1218">
        <f>Sparta!N33</f>
        <v/>
      </c>
      <c r="M1218" t="n">
        <v>20</v>
      </c>
      <c r="AV1218" t="inlineStr">
        <is>
          <t>Default</t>
        </is>
      </c>
      <c r="AW1218" t="inlineStr">
        <is>
          <t>Default</t>
        </is>
      </c>
    </row>
    <row r="1219" hidden="1">
      <c r="A1219" t="n">
        <v>186</v>
      </c>
      <c r="B1219" t="inlineStr">
        <is>
          <t>SPARTA OEF Equity</t>
        </is>
      </c>
      <c r="C1219" t="inlineStr">
        <is>
          <t>1</t>
        </is>
      </c>
      <c r="D1219" t="inlineStr">
        <is>
          <t>false</t>
        </is>
      </c>
      <c r="E1219" t="inlineStr">
        <is>
          <t>false</t>
        </is>
      </c>
      <c r="G1219" t="n">
        <v>0</v>
      </c>
      <c r="I1219">
        <f>Sparta!M34</f>
        <v/>
      </c>
      <c r="K1219">
        <f>Sparta!N34</f>
        <v/>
      </c>
      <c r="M1219" t="n">
        <v>20</v>
      </c>
      <c r="AV1219" t="inlineStr">
        <is>
          <t>Default</t>
        </is>
      </c>
      <c r="AW1219" t="inlineStr">
        <is>
          <t>Default</t>
        </is>
      </c>
    </row>
    <row r="1220" hidden="1">
      <c r="A1220" t="n">
        <v>186</v>
      </c>
      <c r="B1220" t="inlineStr">
        <is>
          <t>SPARTA OEF Equity</t>
        </is>
      </c>
      <c r="C1220" t="inlineStr">
        <is>
          <t>1</t>
        </is>
      </c>
      <c r="D1220" t="inlineStr">
        <is>
          <t>false</t>
        </is>
      </c>
      <c r="E1220" t="inlineStr">
        <is>
          <t>false</t>
        </is>
      </c>
      <c r="G1220" t="n">
        <v>0</v>
      </c>
      <c r="I1220">
        <f>Sparta!M35</f>
        <v/>
      </c>
      <c r="K1220">
        <f>Sparta!N35</f>
        <v/>
      </c>
      <c r="M1220" t="n">
        <v>20</v>
      </c>
      <c r="AV1220" t="inlineStr">
        <is>
          <t>Default</t>
        </is>
      </c>
      <c r="AW1220" t="inlineStr">
        <is>
          <t>Default</t>
        </is>
      </c>
    </row>
    <row r="1221" hidden="1">
      <c r="A1221" t="n">
        <v>186</v>
      </c>
      <c r="B1221" t="inlineStr">
        <is>
          <t>SPARTA OEF Equity</t>
        </is>
      </c>
      <c r="C1221" t="inlineStr">
        <is>
          <t>1</t>
        </is>
      </c>
      <c r="D1221" t="inlineStr">
        <is>
          <t>false</t>
        </is>
      </c>
      <c r="E1221" t="inlineStr">
        <is>
          <t>false</t>
        </is>
      </c>
      <c r="G1221" t="n">
        <v>0</v>
      </c>
      <c r="I1221">
        <f>Sparta!M36</f>
        <v/>
      </c>
      <c r="K1221">
        <f>Sparta!N36</f>
        <v/>
      </c>
      <c r="M1221" t="n">
        <v>20</v>
      </c>
      <c r="AV1221" t="inlineStr">
        <is>
          <t>Default</t>
        </is>
      </c>
      <c r="AW1221" t="inlineStr">
        <is>
          <t>Default</t>
        </is>
      </c>
    </row>
    <row r="1222" hidden="1">
      <c r="A1222" t="n">
        <v>186</v>
      </c>
      <c r="B1222" t="inlineStr">
        <is>
          <t>SPARTA OEF Equity</t>
        </is>
      </c>
      <c r="C1222" t="inlineStr">
        <is>
          <t>1</t>
        </is>
      </c>
      <c r="D1222" t="inlineStr">
        <is>
          <t>false</t>
        </is>
      </c>
      <c r="E1222" t="inlineStr">
        <is>
          <t>false</t>
        </is>
      </c>
      <c r="G1222" t="n">
        <v>0</v>
      </c>
      <c r="I1222">
        <f>Sparta!M37</f>
        <v/>
      </c>
      <c r="K1222">
        <f>Sparta!N37</f>
        <v/>
      </c>
      <c r="M1222" t="n">
        <v>20</v>
      </c>
      <c r="AV1222" t="inlineStr">
        <is>
          <t>Default</t>
        </is>
      </c>
      <c r="AW1222" t="inlineStr">
        <is>
          <t>Default</t>
        </is>
      </c>
    </row>
    <row r="1223" hidden="1">
      <c r="A1223" t="n">
        <v>186</v>
      </c>
      <c r="B1223" t="inlineStr">
        <is>
          <t>SPARTA OEF Equity</t>
        </is>
      </c>
      <c r="C1223" t="inlineStr">
        <is>
          <t>1</t>
        </is>
      </c>
      <c r="D1223" t="inlineStr">
        <is>
          <t>false</t>
        </is>
      </c>
      <c r="E1223" t="inlineStr">
        <is>
          <t>false</t>
        </is>
      </c>
      <c r="G1223" t="n">
        <v>0</v>
      </c>
      <c r="I1223">
        <f>Sparta!M38</f>
        <v/>
      </c>
      <c r="K1223">
        <f>Sparta!N38</f>
        <v/>
      </c>
      <c r="M1223" t="n">
        <v>20</v>
      </c>
      <c r="AV1223" t="inlineStr">
        <is>
          <t>Default</t>
        </is>
      </c>
      <c r="AW1223" t="inlineStr">
        <is>
          <t>Default</t>
        </is>
      </c>
    </row>
    <row r="1224" hidden="1">
      <c r="A1224" t="n">
        <v>186</v>
      </c>
      <c r="B1224" t="inlineStr">
        <is>
          <t>SPARTA OEF Equity</t>
        </is>
      </c>
      <c r="C1224" t="inlineStr">
        <is>
          <t>1</t>
        </is>
      </c>
      <c r="D1224" t="inlineStr">
        <is>
          <t>false</t>
        </is>
      </c>
      <c r="E1224" t="inlineStr">
        <is>
          <t>false</t>
        </is>
      </c>
      <c r="G1224" t="n">
        <v>0</v>
      </c>
      <c r="I1224">
        <f>Sparta!M39</f>
        <v/>
      </c>
      <c r="K1224">
        <f>Sparta!N39</f>
        <v/>
      </c>
      <c r="M1224" t="n">
        <v>20</v>
      </c>
      <c r="AV1224" t="inlineStr">
        <is>
          <t>Default</t>
        </is>
      </c>
      <c r="AW1224" t="inlineStr">
        <is>
          <t>Default</t>
        </is>
      </c>
    </row>
    <row r="1225" hidden="1">
      <c r="A1225" t="n">
        <v>186</v>
      </c>
      <c r="B1225" t="inlineStr">
        <is>
          <t>SPARTA OEF Equity</t>
        </is>
      </c>
      <c r="C1225" t="inlineStr">
        <is>
          <t>1</t>
        </is>
      </c>
      <c r="D1225" t="inlineStr">
        <is>
          <t>false</t>
        </is>
      </c>
      <c r="E1225" t="inlineStr">
        <is>
          <t>false</t>
        </is>
      </c>
      <c r="G1225" t="n">
        <v>0</v>
      </c>
      <c r="I1225">
        <f>Sparta!M40</f>
        <v/>
      </c>
      <c r="K1225">
        <f>Sparta!N40</f>
        <v/>
      </c>
      <c r="M1225" t="n">
        <v>20</v>
      </c>
      <c r="AV1225" t="inlineStr">
        <is>
          <t>Default</t>
        </is>
      </c>
      <c r="AW1225" t="inlineStr">
        <is>
          <t>Default</t>
        </is>
      </c>
    </row>
    <row r="1226" hidden="1">
      <c r="A1226" t="n">
        <v>186</v>
      </c>
      <c r="B1226" t="inlineStr">
        <is>
          <t>SPARTA OEF Equity</t>
        </is>
      </c>
      <c r="C1226" t="inlineStr">
        <is>
          <t>1</t>
        </is>
      </c>
      <c r="D1226" t="inlineStr">
        <is>
          <t>false</t>
        </is>
      </c>
      <c r="E1226" t="inlineStr">
        <is>
          <t>false</t>
        </is>
      </c>
      <c r="G1226" t="n">
        <v>0</v>
      </c>
      <c r="I1226">
        <f>Sparta!M41</f>
        <v/>
      </c>
      <c r="K1226">
        <f>Sparta!N41</f>
        <v/>
      </c>
      <c r="M1226" t="n">
        <v>20</v>
      </c>
      <c r="AV1226" t="inlineStr">
        <is>
          <t>Default</t>
        </is>
      </c>
      <c r="AW1226" t="inlineStr">
        <is>
          <t>Default</t>
        </is>
      </c>
    </row>
    <row r="1227" hidden="1">
      <c r="A1227" t="n">
        <v>186</v>
      </c>
      <c r="B1227" t="inlineStr">
        <is>
          <t>SPARTA OEF Equity</t>
        </is>
      </c>
      <c r="C1227" t="inlineStr">
        <is>
          <t>1</t>
        </is>
      </c>
      <c r="D1227" t="inlineStr">
        <is>
          <t>false</t>
        </is>
      </c>
      <c r="E1227" t="inlineStr">
        <is>
          <t>false</t>
        </is>
      </c>
      <c r="G1227" t="n">
        <v>0</v>
      </c>
      <c r="I1227">
        <f>Sparta!M42</f>
        <v/>
      </c>
      <c r="K1227">
        <f>Sparta!N42</f>
        <v/>
      </c>
      <c r="M1227" t="n">
        <v>20</v>
      </c>
      <c r="AV1227" t="inlineStr">
        <is>
          <t>Default</t>
        </is>
      </c>
      <c r="AW1227" t="inlineStr">
        <is>
          <t>Default</t>
        </is>
      </c>
    </row>
    <row r="1228" hidden="1">
      <c r="A1228" t="n">
        <v>186</v>
      </c>
      <c r="B1228" t="inlineStr">
        <is>
          <t>SPARTA OEF Equity</t>
        </is>
      </c>
      <c r="C1228" t="inlineStr">
        <is>
          <t>1</t>
        </is>
      </c>
      <c r="D1228" t="inlineStr">
        <is>
          <t>false</t>
        </is>
      </c>
      <c r="E1228" t="inlineStr">
        <is>
          <t>false</t>
        </is>
      </c>
      <c r="G1228" t="n">
        <v>0</v>
      </c>
      <c r="I1228">
        <f>Sparta!M43</f>
        <v/>
      </c>
      <c r="K1228">
        <f>Sparta!N43</f>
        <v/>
      </c>
      <c r="M1228" t="n">
        <v>20</v>
      </c>
      <c r="AV1228" t="inlineStr">
        <is>
          <t>Default</t>
        </is>
      </c>
      <c r="AW1228" t="inlineStr">
        <is>
          <t>Default</t>
        </is>
      </c>
    </row>
    <row r="1229" hidden="1">
      <c r="A1229" t="n">
        <v>186</v>
      </c>
      <c r="B1229" t="inlineStr">
        <is>
          <t>SPARTA OEF Equity</t>
        </is>
      </c>
      <c r="C1229" t="inlineStr">
        <is>
          <t>1</t>
        </is>
      </c>
      <c r="D1229" t="inlineStr">
        <is>
          <t>false</t>
        </is>
      </c>
      <c r="E1229" t="inlineStr">
        <is>
          <t>false</t>
        </is>
      </c>
      <c r="G1229" t="n">
        <v>0</v>
      </c>
      <c r="I1229">
        <f>Sparta!M44</f>
        <v/>
      </c>
      <c r="K1229">
        <f>Sparta!N44</f>
        <v/>
      </c>
      <c r="M1229" t="n">
        <v>20</v>
      </c>
      <c r="AV1229" t="inlineStr">
        <is>
          <t>Default</t>
        </is>
      </c>
      <c r="AW1229" t="inlineStr">
        <is>
          <t>Default</t>
        </is>
      </c>
    </row>
    <row r="1230" hidden="1">
      <c r="A1230" t="n">
        <v>186</v>
      </c>
      <c r="B1230" t="inlineStr">
        <is>
          <t>SPARTA OEF Equity</t>
        </is>
      </c>
      <c r="C1230" t="inlineStr">
        <is>
          <t>1</t>
        </is>
      </c>
      <c r="D1230" t="inlineStr">
        <is>
          <t>false</t>
        </is>
      </c>
      <c r="E1230" t="inlineStr">
        <is>
          <t>false</t>
        </is>
      </c>
      <c r="G1230" t="n">
        <v>0</v>
      </c>
      <c r="I1230">
        <f>Sparta!M45</f>
        <v/>
      </c>
      <c r="K1230">
        <f>Sparta!N45</f>
        <v/>
      </c>
      <c r="M1230" t="n">
        <v>20</v>
      </c>
      <c r="AV1230" t="inlineStr">
        <is>
          <t>Default</t>
        </is>
      </c>
      <c r="AW1230" t="inlineStr">
        <is>
          <t>Default</t>
        </is>
      </c>
    </row>
    <row r="1231" hidden="1">
      <c r="A1231" t="n">
        <v>186</v>
      </c>
      <c r="B1231" t="inlineStr">
        <is>
          <t>SPARTA OEF Equity</t>
        </is>
      </c>
      <c r="C1231" t="inlineStr">
        <is>
          <t>1</t>
        </is>
      </c>
      <c r="D1231" t="inlineStr">
        <is>
          <t>false</t>
        </is>
      </c>
      <c r="E1231" t="inlineStr">
        <is>
          <t>false</t>
        </is>
      </c>
      <c r="G1231" t="n">
        <v>0</v>
      </c>
      <c r="I1231">
        <f>Sparta!M46</f>
        <v/>
      </c>
      <c r="K1231">
        <f>Sparta!N46</f>
        <v/>
      </c>
      <c r="M1231" t="n">
        <v>20</v>
      </c>
      <c r="AV1231" t="inlineStr">
        <is>
          <t>Default</t>
        </is>
      </c>
      <c r="AW1231" t="inlineStr">
        <is>
          <t>Default</t>
        </is>
      </c>
    </row>
    <row r="1232" hidden="1">
      <c r="A1232" t="n">
        <v>186</v>
      </c>
      <c r="B1232" t="inlineStr">
        <is>
          <t>SPARTA OEF Equity</t>
        </is>
      </c>
      <c r="C1232" t="inlineStr">
        <is>
          <t>1</t>
        </is>
      </c>
      <c r="D1232" t="inlineStr">
        <is>
          <t>false</t>
        </is>
      </c>
      <c r="E1232" t="inlineStr">
        <is>
          <t>false</t>
        </is>
      </c>
      <c r="G1232" t="n">
        <v>0</v>
      </c>
      <c r="I1232">
        <f>Sparta!M47</f>
        <v/>
      </c>
      <c r="K1232">
        <f>Sparta!N47</f>
        <v/>
      </c>
      <c r="M1232" t="n">
        <v>20</v>
      </c>
      <c r="AV1232" t="inlineStr">
        <is>
          <t>Default</t>
        </is>
      </c>
      <c r="AW1232" t="inlineStr">
        <is>
          <t>Default</t>
        </is>
      </c>
    </row>
    <row r="1233" hidden="1">
      <c r="A1233" t="n">
        <v>186</v>
      </c>
      <c r="B1233" t="inlineStr">
        <is>
          <t>SPARTA OEF Equity</t>
        </is>
      </c>
      <c r="C1233" t="inlineStr">
        <is>
          <t>1</t>
        </is>
      </c>
      <c r="D1233" t="inlineStr">
        <is>
          <t>false</t>
        </is>
      </c>
      <c r="E1233" t="inlineStr">
        <is>
          <t>false</t>
        </is>
      </c>
      <c r="G1233" t="n">
        <v>0</v>
      </c>
      <c r="I1233">
        <f>Sparta!M48</f>
        <v/>
      </c>
      <c r="K1233">
        <f>Sparta!N48</f>
        <v/>
      </c>
      <c r="M1233" t="n">
        <v>20</v>
      </c>
      <c r="AV1233" t="inlineStr">
        <is>
          <t>Default</t>
        </is>
      </c>
      <c r="AW1233" t="inlineStr">
        <is>
          <t>Default</t>
        </is>
      </c>
    </row>
    <row r="1234" hidden="1">
      <c r="A1234" t="n">
        <v>186</v>
      </c>
      <c r="B1234" t="inlineStr">
        <is>
          <t>SPARTA OEF Equity</t>
        </is>
      </c>
      <c r="C1234" t="inlineStr">
        <is>
          <t>1</t>
        </is>
      </c>
      <c r="D1234" t="inlineStr">
        <is>
          <t>false</t>
        </is>
      </c>
      <c r="E1234" t="inlineStr">
        <is>
          <t>false</t>
        </is>
      </c>
      <c r="G1234" t="n">
        <v>0</v>
      </c>
      <c r="I1234">
        <f>Sparta!M49</f>
        <v/>
      </c>
      <c r="K1234">
        <f>Sparta!N49</f>
        <v/>
      </c>
      <c r="M1234" t="n">
        <v>20</v>
      </c>
      <c r="AV1234" t="inlineStr">
        <is>
          <t>Default</t>
        </is>
      </c>
      <c r="AW1234" t="inlineStr">
        <is>
          <t>Default</t>
        </is>
      </c>
    </row>
    <row r="1235" hidden="1">
      <c r="A1235" t="n">
        <v>186</v>
      </c>
      <c r="B1235" t="inlineStr">
        <is>
          <t>SPARTA OEF Equity</t>
        </is>
      </c>
      <c r="C1235" t="inlineStr">
        <is>
          <t>1</t>
        </is>
      </c>
      <c r="D1235" t="inlineStr">
        <is>
          <t>false</t>
        </is>
      </c>
      <c r="E1235" t="inlineStr">
        <is>
          <t>false</t>
        </is>
      </c>
      <c r="G1235" t="n">
        <v>0</v>
      </c>
      <c r="I1235">
        <f>Sparta!M50</f>
        <v/>
      </c>
      <c r="K1235">
        <f>Sparta!N50</f>
        <v/>
      </c>
      <c r="M1235" t="n">
        <v>20</v>
      </c>
      <c r="AV1235" t="inlineStr">
        <is>
          <t>Default</t>
        </is>
      </c>
      <c r="AW1235" t="inlineStr">
        <is>
          <t>Default</t>
        </is>
      </c>
    </row>
    <row r="1236" hidden="1">
      <c r="A1236" t="n">
        <v>186</v>
      </c>
      <c r="B1236" t="inlineStr">
        <is>
          <t>SPARTA OEF Equity</t>
        </is>
      </c>
      <c r="C1236" t="inlineStr">
        <is>
          <t>1</t>
        </is>
      </c>
      <c r="D1236" t="inlineStr">
        <is>
          <t>false</t>
        </is>
      </c>
      <c r="E1236" t="inlineStr">
        <is>
          <t>false</t>
        </is>
      </c>
      <c r="G1236" t="n">
        <v>0</v>
      </c>
      <c r="I1236">
        <f>Sparta!M51</f>
        <v/>
      </c>
      <c r="K1236">
        <f>Sparta!N51</f>
        <v/>
      </c>
      <c r="M1236" t="n">
        <v>20</v>
      </c>
      <c r="AV1236" t="inlineStr">
        <is>
          <t>Default</t>
        </is>
      </c>
      <c r="AW1236" t="inlineStr">
        <is>
          <t>Default</t>
        </is>
      </c>
    </row>
    <row r="1237" hidden="1">
      <c r="A1237" t="n">
        <v>186</v>
      </c>
      <c r="B1237" t="inlineStr">
        <is>
          <t>SPARTA OEF Equity</t>
        </is>
      </c>
      <c r="C1237" t="inlineStr">
        <is>
          <t>1</t>
        </is>
      </c>
      <c r="D1237" t="inlineStr">
        <is>
          <t>false</t>
        </is>
      </c>
      <c r="E1237" t="inlineStr">
        <is>
          <t>false</t>
        </is>
      </c>
      <c r="G1237" t="n">
        <v>0</v>
      </c>
      <c r="I1237">
        <f>Sparta!M52</f>
        <v/>
      </c>
      <c r="K1237">
        <f>Sparta!N52</f>
        <v/>
      </c>
      <c r="M1237" t="n">
        <v>20</v>
      </c>
      <c r="AV1237" t="inlineStr">
        <is>
          <t>Default</t>
        </is>
      </c>
      <c r="AW1237" t="inlineStr">
        <is>
          <t>Default</t>
        </is>
      </c>
    </row>
    <row r="1238" hidden="1">
      <c r="A1238" t="n">
        <v>186</v>
      </c>
      <c r="B1238" t="inlineStr">
        <is>
          <t>SPARTA OEF Equity</t>
        </is>
      </c>
      <c r="C1238" t="inlineStr">
        <is>
          <t>1</t>
        </is>
      </c>
      <c r="D1238" t="inlineStr">
        <is>
          <t>false</t>
        </is>
      </c>
      <c r="E1238" t="inlineStr">
        <is>
          <t>false</t>
        </is>
      </c>
      <c r="G1238" t="n">
        <v>0</v>
      </c>
      <c r="I1238">
        <f>Sparta!M53</f>
        <v/>
      </c>
      <c r="K1238">
        <f>Sparta!N53</f>
        <v/>
      </c>
      <c r="M1238" t="n">
        <v>20</v>
      </c>
      <c r="AV1238" t="inlineStr">
        <is>
          <t>Default</t>
        </is>
      </c>
      <c r="AW1238" t="inlineStr">
        <is>
          <t>Default</t>
        </is>
      </c>
    </row>
    <row r="1239" hidden="1">
      <c r="A1239" t="n">
        <v>186</v>
      </c>
      <c r="B1239" t="inlineStr">
        <is>
          <t>SPARTA OEF Equity</t>
        </is>
      </c>
      <c r="C1239" t="inlineStr">
        <is>
          <t>1</t>
        </is>
      </c>
      <c r="D1239" t="inlineStr">
        <is>
          <t>false</t>
        </is>
      </c>
      <c r="E1239" t="inlineStr">
        <is>
          <t>false</t>
        </is>
      </c>
      <c r="G1239" t="n">
        <v>0</v>
      </c>
      <c r="I1239">
        <f>Sparta!M54</f>
        <v/>
      </c>
      <c r="K1239">
        <f>Sparta!N54</f>
        <v/>
      </c>
      <c r="M1239" t="n">
        <v>20</v>
      </c>
      <c r="AV1239" t="inlineStr">
        <is>
          <t>Default</t>
        </is>
      </c>
      <c r="AW1239" t="inlineStr">
        <is>
          <t>Default</t>
        </is>
      </c>
    </row>
    <row r="1240" hidden="1">
      <c r="A1240" t="n">
        <v>186</v>
      </c>
      <c r="B1240" t="inlineStr">
        <is>
          <t>SPARTA OEF Equity</t>
        </is>
      </c>
      <c r="C1240" t="inlineStr">
        <is>
          <t>1</t>
        </is>
      </c>
      <c r="D1240" t="inlineStr">
        <is>
          <t>false</t>
        </is>
      </c>
      <c r="E1240" t="inlineStr">
        <is>
          <t>false</t>
        </is>
      </c>
      <c r="G1240" t="n">
        <v>0</v>
      </c>
      <c r="I1240">
        <f>Sparta!M55</f>
        <v/>
      </c>
      <c r="K1240">
        <f>Sparta!N55</f>
        <v/>
      </c>
      <c r="M1240" t="n">
        <v>20</v>
      </c>
      <c r="AV1240" t="inlineStr">
        <is>
          <t>Default</t>
        </is>
      </c>
      <c r="AW1240" t="inlineStr">
        <is>
          <t>Default</t>
        </is>
      </c>
    </row>
    <row r="1241" hidden="1">
      <c r="A1241" t="n">
        <v>186</v>
      </c>
      <c r="B1241" t="inlineStr">
        <is>
          <t>SPARTA OEF Equity</t>
        </is>
      </c>
      <c r="C1241" t="inlineStr">
        <is>
          <t>1</t>
        </is>
      </c>
      <c r="D1241" t="inlineStr">
        <is>
          <t>false</t>
        </is>
      </c>
      <c r="E1241" t="inlineStr">
        <is>
          <t>false</t>
        </is>
      </c>
      <c r="G1241" t="n">
        <v>0</v>
      </c>
      <c r="I1241">
        <f>Sparta!M56</f>
        <v/>
      </c>
      <c r="K1241">
        <f>Sparta!N56</f>
        <v/>
      </c>
      <c r="M1241" t="n">
        <v>20</v>
      </c>
      <c r="AV1241" t="inlineStr">
        <is>
          <t>Default</t>
        </is>
      </c>
      <c r="AW1241" t="inlineStr">
        <is>
          <t>Default</t>
        </is>
      </c>
    </row>
    <row r="1242" hidden="1">
      <c r="A1242" t="n">
        <v>186</v>
      </c>
      <c r="B1242" t="inlineStr">
        <is>
          <t>SPARTA OEF Equity</t>
        </is>
      </c>
      <c r="C1242" t="inlineStr">
        <is>
          <t>1</t>
        </is>
      </c>
      <c r="D1242" t="inlineStr">
        <is>
          <t>false</t>
        </is>
      </c>
      <c r="E1242" t="inlineStr">
        <is>
          <t>false</t>
        </is>
      </c>
      <c r="G1242" t="n">
        <v>0</v>
      </c>
      <c r="I1242">
        <f>Sparta!M57</f>
        <v/>
      </c>
      <c r="K1242">
        <f>Sparta!N57</f>
        <v/>
      </c>
      <c r="M1242" t="n">
        <v>20</v>
      </c>
      <c r="AV1242" t="inlineStr">
        <is>
          <t>Default</t>
        </is>
      </c>
      <c r="AW1242" t="inlineStr">
        <is>
          <t>Default</t>
        </is>
      </c>
    </row>
    <row r="1243" hidden="1">
      <c r="A1243" t="n">
        <v>186</v>
      </c>
      <c r="B1243" t="inlineStr">
        <is>
          <t>SPARTA OEF Equity</t>
        </is>
      </c>
      <c r="C1243" t="inlineStr">
        <is>
          <t>1</t>
        </is>
      </c>
      <c r="D1243" t="inlineStr">
        <is>
          <t>false</t>
        </is>
      </c>
      <c r="E1243" t="inlineStr">
        <is>
          <t>false</t>
        </is>
      </c>
      <c r="G1243" t="n">
        <v>0</v>
      </c>
      <c r="I1243">
        <f>Sparta!M58</f>
        <v/>
      </c>
      <c r="K1243">
        <f>Sparta!N58</f>
        <v/>
      </c>
      <c r="M1243" t="n">
        <v>20</v>
      </c>
      <c r="AV1243" t="inlineStr">
        <is>
          <t>Default</t>
        </is>
      </c>
      <c r="AW1243" t="inlineStr">
        <is>
          <t>Default</t>
        </is>
      </c>
    </row>
    <row r="1244" hidden="1">
      <c r="A1244" t="n">
        <v>186</v>
      </c>
      <c r="B1244" t="inlineStr">
        <is>
          <t>SPARTA OEF Equity</t>
        </is>
      </c>
      <c r="C1244" t="inlineStr">
        <is>
          <t>1</t>
        </is>
      </c>
      <c r="D1244" t="inlineStr">
        <is>
          <t>false</t>
        </is>
      </c>
      <c r="E1244" t="inlineStr">
        <is>
          <t>false</t>
        </is>
      </c>
      <c r="G1244" t="n">
        <v>0</v>
      </c>
      <c r="I1244">
        <f>Sparta!M59</f>
        <v/>
      </c>
      <c r="K1244">
        <f>Sparta!N59</f>
        <v/>
      </c>
      <c r="M1244" t="n">
        <v>20</v>
      </c>
      <c r="AV1244" t="inlineStr">
        <is>
          <t>Default</t>
        </is>
      </c>
      <c r="AW1244" t="inlineStr">
        <is>
          <t>Default</t>
        </is>
      </c>
    </row>
    <row r="1245" hidden="1">
      <c r="A1245" t="n">
        <v>186</v>
      </c>
      <c r="B1245" t="inlineStr">
        <is>
          <t>SPARTA OEF Equity</t>
        </is>
      </c>
      <c r="C1245" t="inlineStr">
        <is>
          <t>1</t>
        </is>
      </c>
      <c r="D1245" t="inlineStr">
        <is>
          <t>false</t>
        </is>
      </c>
      <c r="E1245" t="inlineStr">
        <is>
          <t>false</t>
        </is>
      </c>
      <c r="G1245" t="n">
        <v>0</v>
      </c>
      <c r="I1245">
        <f>Sparta!M60</f>
        <v/>
      </c>
      <c r="K1245">
        <f>Sparta!N60</f>
        <v/>
      </c>
      <c r="M1245" t="n">
        <v>20</v>
      </c>
      <c r="AV1245" t="inlineStr">
        <is>
          <t>Default</t>
        </is>
      </c>
      <c r="AW1245" t="inlineStr">
        <is>
          <t>Default</t>
        </is>
      </c>
    </row>
    <row r="1246" hidden="1">
      <c r="A1246" t="n">
        <v>186</v>
      </c>
      <c r="B1246" t="inlineStr">
        <is>
          <t>SPARTA OEF Equity</t>
        </is>
      </c>
      <c r="C1246" t="inlineStr">
        <is>
          <t>1</t>
        </is>
      </c>
      <c r="D1246" t="inlineStr">
        <is>
          <t>false</t>
        </is>
      </c>
      <c r="E1246" t="inlineStr">
        <is>
          <t>false</t>
        </is>
      </c>
      <c r="G1246" t="n">
        <v>0</v>
      </c>
      <c r="I1246">
        <f>Sparta!M61</f>
        <v/>
      </c>
      <c r="K1246">
        <f>Sparta!N61</f>
        <v/>
      </c>
      <c r="M1246" t="n">
        <v>20</v>
      </c>
      <c r="AV1246" t="inlineStr">
        <is>
          <t>Default</t>
        </is>
      </c>
      <c r="AW1246" t="inlineStr">
        <is>
          <t>Default</t>
        </is>
      </c>
    </row>
    <row r="1247" hidden="1">
      <c r="A1247" t="n">
        <v>186</v>
      </c>
      <c r="B1247" t="inlineStr">
        <is>
          <t>SPARTA OEF Equity</t>
        </is>
      </c>
      <c r="C1247" t="inlineStr">
        <is>
          <t>1</t>
        </is>
      </c>
      <c r="D1247" t="inlineStr">
        <is>
          <t>false</t>
        </is>
      </c>
      <c r="E1247" t="inlineStr">
        <is>
          <t>false</t>
        </is>
      </c>
      <c r="G1247" t="n">
        <v>0</v>
      </c>
      <c r="I1247">
        <f>Sparta!M62</f>
        <v/>
      </c>
      <c r="K1247">
        <f>Sparta!N62</f>
        <v/>
      </c>
      <c r="M1247" t="n">
        <v>20</v>
      </c>
      <c r="AV1247" t="inlineStr">
        <is>
          <t>Default</t>
        </is>
      </c>
      <c r="AW1247" t="inlineStr">
        <is>
          <t>Default</t>
        </is>
      </c>
    </row>
    <row r="1248" hidden="1">
      <c r="A1248" t="n">
        <v>186</v>
      </c>
      <c r="B1248" t="inlineStr">
        <is>
          <t>SPARTA OEF Equity</t>
        </is>
      </c>
      <c r="C1248" t="inlineStr">
        <is>
          <t>1</t>
        </is>
      </c>
      <c r="D1248" t="inlineStr">
        <is>
          <t>false</t>
        </is>
      </c>
      <c r="E1248" t="inlineStr">
        <is>
          <t>false</t>
        </is>
      </c>
      <c r="G1248" t="n">
        <v>0</v>
      </c>
      <c r="I1248">
        <f>Sparta!M63</f>
        <v/>
      </c>
      <c r="K1248">
        <f>Sparta!N63</f>
        <v/>
      </c>
      <c r="M1248" t="n">
        <v>20</v>
      </c>
      <c r="AV1248" t="inlineStr">
        <is>
          <t>Default</t>
        </is>
      </c>
      <c r="AW1248" t="inlineStr">
        <is>
          <t>Default</t>
        </is>
      </c>
    </row>
    <row r="1249" hidden="1">
      <c r="A1249" t="n">
        <v>186</v>
      </c>
      <c r="B1249" t="inlineStr">
        <is>
          <t>SPARTA OEF Equity</t>
        </is>
      </c>
      <c r="C1249" t="inlineStr">
        <is>
          <t>1</t>
        </is>
      </c>
      <c r="D1249" t="inlineStr">
        <is>
          <t>false</t>
        </is>
      </c>
      <c r="E1249" t="inlineStr">
        <is>
          <t>false</t>
        </is>
      </c>
      <c r="G1249" t="n">
        <v>0</v>
      </c>
      <c r="I1249">
        <f>Sparta!M64</f>
        <v/>
      </c>
      <c r="K1249">
        <f>Sparta!N64</f>
        <v/>
      </c>
      <c r="M1249" t="n">
        <v>20</v>
      </c>
      <c r="AV1249" t="inlineStr">
        <is>
          <t>Default</t>
        </is>
      </c>
      <c r="AW1249" t="inlineStr">
        <is>
          <t>Default</t>
        </is>
      </c>
    </row>
    <row r="1250" hidden="1">
      <c r="A1250" t="n">
        <v>186</v>
      </c>
      <c r="B1250" t="inlineStr">
        <is>
          <t>SPARTA OEF Equity</t>
        </is>
      </c>
      <c r="C1250" t="inlineStr">
        <is>
          <t>1</t>
        </is>
      </c>
      <c r="D1250" t="inlineStr">
        <is>
          <t>false</t>
        </is>
      </c>
      <c r="E1250" t="inlineStr">
        <is>
          <t>false</t>
        </is>
      </c>
      <c r="G1250" t="n">
        <v>0</v>
      </c>
      <c r="I1250">
        <f>Sparta!M65</f>
        <v/>
      </c>
      <c r="K1250">
        <f>Sparta!N65</f>
        <v/>
      </c>
      <c r="M1250" t="n">
        <v>20</v>
      </c>
      <c r="AV1250" t="inlineStr">
        <is>
          <t>Default</t>
        </is>
      </c>
      <c r="AW1250" t="inlineStr">
        <is>
          <t>Default</t>
        </is>
      </c>
    </row>
    <row r="1251" hidden="1">
      <c r="A1251" t="n">
        <v>186</v>
      </c>
      <c r="B1251" t="inlineStr">
        <is>
          <t>SPARTA OEF Equity</t>
        </is>
      </c>
      <c r="C1251" t="inlineStr">
        <is>
          <t>1</t>
        </is>
      </c>
      <c r="D1251" t="inlineStr">
        <is>
          <t>false</t>
        </is>
      </c>
      <c r="E1251" t="inlineStr">
        <is>
          <t>false</t>
        </is>
      </c>
      <c r="G1251" t="n">
        <v>0</v>
      </c>
      <c r="I1251">
        <f>Sparta!M66</f>
        <v/>
      </c>
      <c r="K1251">
        <f>Sparta!N66</f>
        <v/>
      </c>
      <c r="M1251" t="n">
        <v>20</v>
      </c>
      <c r="AV1251" t="inlineStr">
        <is>
          <t>Default</t>
        </is>
      </c>
      <c r="AW1251" t="inlineStr">
        <is>
          <t>Default</t>
        </is>
      </c>
    </row>
    <row r="1252" hidden="1">
      <c r="A1252" t="n">
        <v>186</v>
      </c>
      <c r="B1252" t="inlineStr">
        <is>
          <t>SPARTA OEF Equity</t>
        </is>
      </c>
      <c r="C1252" t="inlineStr">
        <is>
          <t>1</t>
        </is>
      </c>
      <c r="D1252" t="inlineStr">
        <is>
          <t>false</t>
        </is>
      </c>
      <c r="E1252" t="inlineStr">
        <is>
          <t>false</t>
        </is>
      </c>
      <c r="G1252" t="n">
        <v>0</v>
      </c>
      <c r="I1252">
        <f>Sparta!M67</f>
        <v/>
      </c>
      <c r="K1252">
        <f>Sparta!N67</f>
        <v/>
      </c>
      <c r="M1252" t="n">
        <v>20</v>
      </c>
      <c r="AV1252" t="inlineStr">
        <is>
          <t>Default</t>
        </is>
      </c>
      <c r="AW1252" t="inlineStr">
        <is>
          <t>Default</t>
        </is>
      </c>
    </row>
    <row r="1253" hidden="1">
      <c r="A1253" t="n">
        <v>186</v>
      </c>
      <c r="B1253" t="inlineStr">
        <is>
          <t>SPARTA OEF Equity</t>
        </is>
      </c>
      <c r="C1253" t="inlineStr">
        <is>
          <t>1</t>
        </is>
      </c>
      <c r="D1253" t="inlineStr">
        <is>
          <t>false</t>
        </is>
      </c>
      <c r="E1253" t="inlineStr">
        <is>
          <t>false</t>
        </is>
      </c>
      <c r="G1253" t="n">
        <v>0</v>
      </c>
      <c r="I1253">
        <f>Sparta!M68</f>
        <v/>
      </c>
      <c r="K1253">
        <f>Sparta!N68</f>
        <v/>
      </c>
      <c r="M1253" t="n">
        <v>20</v>
      </c>
      <c r="AV1253" t="inlineStr">
        <is>
          <t>Default</t>
        </is>
      </c>
      <c r="AW1253" t="inlineStr">
        <is>
          <t>Default</t>
        </is>
      </c>
    </row>
    <row r="1254" hidden="1">
      <c r="A1254" t="n">
        <v>186</v>
      </c>
      <c r="B1254" t="inlineStr">
        <is>
          <t>SPARTA OEF Equity</t>
        </is>
      </c>
      <c r="C1254" t="inlineStr">
        <is>
          <t>1</t>
        </is>
      </c>
      <c r="D1254" t="inlineStr">
        <is>
          <t>false</t>
        </is>
      </c>
      <c r="E1254" t="inlineStr">
        <is>
          <t>false</t>
        </is>
      </c>
      <c r="G1254" t="n">
        <v>0</v>
      </c>
      <c r="I1254">
        <f>Sparta!M69</f>
        <v/>
      </c>
      <c r="K1254">
        <f>Sparta!N69</f>
        <v/>
      </c>
      <c r="M1254" t="n">
        <v>20</v>
      </c>
      <c r="AV1254" t="inlineStr">
        <is>
          <t>Default</t>
        </is>
      </c>
      <c r="AW1254" t="inlineStr">
        <is>
          <t>Default</t>
        </is>
      </c>
    </row>
    <row r="1255" hidden="1">
      <c r="A1255" t="n">
        <v>186</v>
      </c>
      <c r="B1255" t="inlineStr">
        <is>
          <t>SPARTA OEF Equity</t>
        </is>
      </c>
      <c r="C1255" t="inlineStr">
        <is>
          <t>1</t>
        </is>
      </c>
      <c r="D1255" t="inlineStr">
        <is>
          <t>false</t>
        </is>
      </c>
      <c r="E1255" t="inlineStr">
        <is>
          <t>false</t>
        </is>
      </c>
      <c r="G1255" t="n">
        <v>0</v>
      </c>
      <c r="I1255">
        <f>Sparta!M70</f>
        <v/>
      </c>
      <c r="K1255">
        <f>Sparta!N70</f>
        <v/>
      </c>
      <c r="M1255" t="n">
        <v>20</v>
      </c>
      <c r="AV1255" t="inlineStr">
        <is>
          <t>Default</t>
        </is>
      </c>
      <c r="AW1255" t="inlineStr">
        <is>
          <t>Default</t>
        </is>
      </c>
    </row>
    <row r="1256" hidden="1">
      <c r="A1256" t="n">
        <v>186</v>
      </c>
      <c r="B1256" t="inlineStr">
        <is>
          <t>SPARTA OEF Equity</t>
        </is>
      </c>
      <c r="C1256" t="inlineStr">
        <is>
          <t>1</t>
        </is>
      </c>
      <c r="D1256" t="inlineStr">
        <is>
          <t>false</t>
        </is>
      </c>
      <c r="E1256" t="inlineStr">
        <is>
          <t>false</t>
        </is>
      </c>
      <c r="G1256" t="n">
        <v>0</v>
      </c>
      <c r="I1256">
        <f>Sparta!M71</f>
        <v/>
      </c>
      <c r="K1256">
        <f>Sparta!N71</f>
        <v/>
      </c>
      <c r="M1256" t="n">
        <v>20</v>
      </c>
      <c r="AV1256" t="inlineStr">
        <is>
          <t>Default</t>
        </is>
      </c>
      <c r="AW1256" t="inlineStr">
        <is>
          <t>Default</t>
        </is>
      </c>
    </row>
    <row r="1257" hidden="1">
      <c r="A1257" t="n">
        <v>186</v>
      </c>
      <c r="B1257" t="inlineStr">
        <is>
          <t>SPARTA OEF Equity</t>
        </is>
      </c>
      <c r="C1257" t="inlineStr">
        <is>
          <t>1</t>
        </is>
      </c>
      <c r="D1257" t="inlineStr">
        <is>
          <t>false</t>
        </is>
      </c>
      <c r="E1257" t="inlineStr">
        <is>
          <t>false</t>
        </is>
      </c>
      <c r="G1257" t="n">
        <v>0</v>
      </c>
      <c r="I1257">
        <f>Sparta!M72</f>
        <v/>
      </c>
      <c r="K1257">
        <f>Sparta!N72</f>
        <v/>
      </c>
      <c r="M1257" t="n">
        <v>20</v>
      </c>
      <c r="AV1257" t="inlineStr">
        <is>
          <t>Default</t>
        </is>
      </c>
      <c r="AW1257" t="inlineStr">
        <is>
          <t>Default</t>
        </is>
      </c>
    </row>
    <row r="1258" hidden="1">
      <c r="A1258" t="n">
        <v>186</v>
      </c>
      <c r="B1258" t="inlineStr">
        <is>
          <t>SPARTA OEF Equity</t>
        </is>
      </c>
      <c r="C1258" t="inlineStr">
        <is>
          <t>1</t>
        </is>
      </c>
      <c r="D1258" t="inlineStr">
        <is>
          <t>false</t>
        </is>
      </c>
      <c r="E1258" t="inlineStr">
        <is>
          <t>false</t>
        </is>
      </c>
      <c r="G1258" t="n">
        <v>0</v>
      </c>
      <c r="I1258">
        <f>Sparta!M73</f>
        <v/>
      </c>
      <c r="K1258">
        <f>Sparta!N73</f>
        <v/>
      </c>
      <c r="M1258" t="n">
        <v>20</v>
      </c>
      <c r="AV1258" t="inlineStr">
        <is>
          <t>Default</t>
        </is>
      </c>
      <c r="AW1258" t="inlineStr">
        <is>
          <t>Default</t>
        </is>
      </c>
    </row>
    <row r="1259" hidden="1">
      <c r="A1259" t="n">
        <v>186</v>
      </c>
      <c r="B1259" t="inlineStr">
        <is>
          <t>SPARTA OEF Equity</t>
        </is>
      </c>
      <c r="C1259" t="inlineStr">
        <is>
          <t>1</t>
        </is>
      </c>
      <c r="D1259" t="inlineStr">
        <is>
          <t>false</t>
        </is>
      </c>
      <c r="E1259" t="inlineStr">
        <is>
          <t>false</t>
        </is>
      </c>
      <c r="G1259" t="n">
        <v>0</v>
      </c>
      <c r="I1259">
        <f>Sparta!M74</f>
        <v/>
      </c>
      <c r="K1259">
        <f>Sparta!N74</f>
        <v/>
      </c>
      <c r="M1259" t="n">
        <v>20</v>
      </c>
      <c r="AV1259" t="inlineStr">
        <is>
          <t>Default</t>
        </is>
      </c>
      <c r="AW1259" t="inlineStr">
        <is>
          <t>Default</t>
        </is>
      </c>
    </row>
    <row r="1260" hidden="1">
      <c r="A1260" t="n">
        <v>186</v>
      </c>
      <c r="B1260" t="inlineStr">
        <is>
          <t>SPARTA OEF Equity</t>
        </is>
      </c>
      <c r="C1260" t="inlineStr">
        <is>
          <t>1</t>
        </is>
      </c>
      <c r="D1260" t="inlineStr">
        <is>
          <t>false</t>
        </is>
      </c>
      <c r="E1260" t="inlineStr">
        <is>
          <t>false</t>
        </is>
      </c>
      <c r="G1260" t="n">
        <v>0</v>
      </c>
      <c r="I1260">
        <f>Sparta!M75</f>
        <v/>
      </c>
      <c r="K1260">
        <f>Sparta!N75</f>
        <v/>
      </c>
      <c r="M1260" t="n">
        <v>20</v>
      </c>
      <c r="AV1260" t="inlineStr">
        <is>
          <t>Default</t>
        </is>
      </c>
      <c r="AW1260" t="inlineStr">
        <is>
          <t>Default</t>
        </is>
      </c>
    </row>
    <row r="1261" hidden="1">
      <c r="A1261" t="n">
        <v>186</v>
      </c>
      <c r="B1261" t="inlineStr">
        <is>
          <t>SPARTA OEF Equity</t>
        </is>
      </c>
      <c r="C1261" t="inlineStr">
        <is>
          <t>1</t>
        </is>
      </c>
      <c r="D1261" t="inlineStr">
        <is>
          <t>false</t>
        </is>
      </c>
      <c r="E1261" t="inlineStr">
        <is>
          <t>false</t>
        </is>
      </c>
      <c r="G1261" t="n">
        <v>0</v>
      </c>
      <c r="I1261">
        <f>Sparta!M76</f>
        <v/>
      </c>
      <c r="K1261">
        <f>Sparta!N76</f>
        <v/>
      </c>
      <c r="M1261" t="n">
        <v>20</v>
      </c>
      <c r="AV1261" t="inlineStr">
        <is>
          <t>Default</t>
        </is>
      </c>
      <c r="AW1261" t="inlineStr">
        <is>
          <t>Default</t>
        </is>
      </c>
    </row>
    <row r="1262" hidden="1">
      <c r="A1262" t="n">
        <v>186</v>
      </c>
      <c r="B1262" t="inlineStr">
        <is>
          <t>SPARTA OEF Equity</t>
        </is>
      </c>
      <c r="C1262" t="inlineStr">
        <is>
          <t>1</t>
        </is>
      </c>
      <c r="D1262" t="inlineStr">
        <is>
          <t>false</t>
        </is>
      </c>
      <c r="E1262" t="inlineStr">
        <is>
          <t>false</t>
        </is>
      </c>
      <c r="G1262" t="n">
        <v>0</v>
      </c>
      <c r="I1262">
        <f>Sparta!M77</f>
        <v/>
      </c>
      <c r="K1262">
        <f>Sparta!N77</f>
        <v/>
      </c>
      <c r="M1262" t="n">
        <v>20</v>
      </c>
      <c r="AV1262" t="inlineStr">
        <is>
          <t>Default</t>
        </is>
      </c>
      <c r="AW1262" t="inlineStr">
        <is>
          <t>Default</t>
        </is>
      </c>
    </row>
    <row r="1263" hidden="1">
      <c r="A1263" t="n">
        <v>186</v>
      </c>
      <c r="B1263" t="inlineStr">
        <is>
          <t>SPARTA OEF Equity</t>
        </is>
      </c>
      <c r="C1263" t="inlineStr">
        <is>
          <t>1</t>
        </is>
      </c>
      <c r="D1263" t="inlineStr">
        <is>
          <t>false</t>
        </is>
      </c>
      <c r="E1263" t="inlineStr">
        <is>
          <t>false</t>
        </is>
      </c>
      <c r="G1263" t="n">
        <v>0</v>
      </c>
      <c r="I1263">
        <f>Sparta!M78</f>
        <v/>
      </c>
      <c r="K1263">
        <f>Sparta!N78</f>
        <v/>
      </c>
      <c r="M1263" t="n">
        <v>20</v>
      </c>
      <c r="AV1263" t="inlineStr">
        <is>
          <t>Default</t>
        </is>
      </c>
      <c r="AW1263" t="inlineStr">
        <is>
          <t>Default</t>
        </is>
      </c>
    </row>
    <row r="1264" hidden="1">
      <c r="A1264" t="n">
        <v>186</v>
      </c>
      <c r="B1264" t="inlineStr">
        <is>
          <t>SPARTA OEF Equity</t>
        </is>
      </c>
      <c r="C1264" t="inlineStr">
        <is>
          <t>1</t>
        </is>
      </c>
      <c r="D1264" t="inlineStr">
        <is>
          <t>false</t>
        </is>
      </c>
      <c r="E1264" t="inlineStr">
        <is>
          <t>false</t>
        </is>
      </c>
      <c r="G1264" t="n">
        <v>0</v>
      </c>
      <c r="I1264">
        <f>Sparta!M79</f>
        <v/>
      </c>
      <c r="K1264">
        <f>Sparta!N79</f>
        <v/>
      </c>
      <c r="M1264" t="n">
        <v>20</v>
      </c>
      <c r="AV1264" t="inlineStr">
        <is>
          <t>Default</t>
        </is>
      </c>
      <c r="AW1264" t="inlineStr">
        <is>
          <t>Default</t>
        </is>
      </c>
    </row>
    <row r="1265" hidden="1">
      <c r="A1265" t="n">
        <v>186</v>
      </c>
      <c r="B1265" t="inlineStr">
        <is>
          <t>SPARTA OEF Equity</t>
        </is>
      </c>
      <c r="C1265" t="inlineStr">
        <is>
          <t>1</t>
        </is>
      </c>
      <c r="D1265" t="inlineStr">
        <is>
          <t>false</t>
        </is>
      </c>
      <c r="E1265" t="inlineStr">
        <is>
          <t>false</t>
        </is>
      </c>
      <c r="G1265" t="n">
        <v>0</v>
      </c>
      <c r="I1265">
        <f>Sparta!M80</f>
        <v/>
      </c>
      <c r="K1265">
        <f>Sparta!N80</f>
        <v/>
      </c>
      <c r="M1265" t="n">
        <v>20</v>
      </c>
      <c r="AV1265" t="inlineStr">
        <is>
          <t>Default</t>
        </is>
      </c>
      <c r="AW1265" t="inlineStr">
        <is>
          <t>Default</t>
        </is>
      </c>
    </row>
    <row r="1266" hidden="1">
      <c r="A1266" t="n">
        <v>186</v>
      </c>
      <c r="B1266" t="inlineStr">
        <is>
          <t>SPARTA OEF Equity</t>
        </is>
      </c>
      <c r="C1266" t="inlineStr">
        <is>
          <t>1</t>
        </is>
      </c>
      <c r="D1266" t="inlineStr">
        <is>
          <t>false</t>
        </is>
      </c>
      <c r="E1266" t="inlineStr">
        <is>
          <t>false</t>
        </is>
      </c>
      <c r="G1266" t="n">
        <v>0</v>
      </c>
      <c r="I1266">
        <f>Sparta!M81</f>
        <v/>
      </c>
      <c r="K1266">
        <f>Sparta!N81</f>
        <v/>
      </c>
      <c r="M1266" t="n">
        <v>20</v>
      </c>
      <c r="AV1266" t="inlineStr">
        <is>
          <t>Default</t>
        </is>
      </c>
      <c r="AW1266" t="inlineStr">
        <is>
          <t>Default</t>
        </is>
      </c>
    </row>
    <row r="1267" hidden="1">
      <c r="A1267" t="n">
        <v>186</v>
      </c>
      <c r="B1267" t="inlineStr">
        <is>
          <t>SPARTA OEF Equity</t>
        </is>
      </c>
      <c r="C1267" t="inlineStr">
        <is>
          <t>1</t>
        </is>
      </c>
      <c r="D1267" t="inlineStr">
        <is>
          <t>false</t>
        </is>
      </c>
      <c r="E1267" t="inlineStr">
        <is>
          <t>false</t>
        </is>
      </c>
      <c r="G1267" t="n">
        <v>0</v>
      </c>
      <c r="I1267">
        <f>Sparta!M82</f>
        <v/>
      </c>
      <c r="K1267">
        <f>Sparta!N82</f>
        <v/>
      </c>
      <c r="M1267" t="n">
        <v>20</v>
      </c>
      <c r="AV1267" t="inlineStr">
        <is>
          <t>Default</t>
        </is>
      </c>
      <c r="AW1267" t="inlineStr">
        <is>
          <t>Default</t>
        </is>
      </c>
    </row>
    <row r="1268" hidden="1">
      <c r="A1268" t="n">
        <v>186</v>
      </c>
      <c r="B1268" t="inlineStr">
        <is>
          <t>SPARTA OEF Equity</t>
        </is>
      </c>
      <c r="C1268" t="inlineStr">
        <is>
          <t>1</t>
        </is>
      </c>
      <c r="D1268" t="inlineStr">
        <is>
          <t>false</t>
        </is>
      </c>
      <c r="E1268" t="inlineStr">
        <is>
          <t>false</t>
        </is>
      </c>
      <c r="G1268" t="n">
        <v>0</v>
      </c>
      <c r="I1268">
        <f>Sparta!M83</f>
        <v/>
      </c>
      <c r="K1268">
        <f>Sparta!N83</f>
        <v/>
      </c>
      <c r="M1268" t="n">
        <v>20</v>
      </c>
      <c r="AV1268" t="inlineStr">
        <is>
          <t>Default</t>
        </is>
      </c>
      <c r="AW1268" t="inlineStr">
        <is>
          <t>Default</t>
        </is>
      </c>
    </row>
    <row r="1269" hidden="1">
      <c r="A1269" t="n">
        <v>186</v>
      </c>
      <c r="B1269" t="inlineStr">
        <is>
          <t>SPARTA OEF Equity</t>
        </is>
      </c>
      <c r="C1269" t="inlineStr">
        <is>
          <t>1</t>
        </is>
      </c>
      <c r="D1269" t="inlineStr">
        <is>
          <t>false</t>
        </is>
      </c>
      <c r="E1269" t="inlineStr">
        <is>
          <t>false</t>
        </is>
      </c>
      <c r="G1269" t="n">
        <v>0</v>
      </c>
      <c r="I1269">
        <f>Sparta!M84</f>
        <v/>
      </c>
      <c r="K1269">
        <f>Sparta!N84</f>
        <v/>
      </c>
      <c r="M1269" t="n">
        <v>20</v>
      </c>
      <c r="AV1269" t="inlineStr">
        <is>
          <t>Default</t>
        </is>
      </c>
      <c r="AW1269" t="inlineStr">
        <is>
          <t>Default</t>
        </is>
      </c>
    </row>
    <row r="1270" hidden="1">
      <c r="A1270" t="n">
        <v>186</v>
      </c>
      <c r="B1270" t="inlineStr">
        <is>
          <t>SPARTA OEF Equity</t>
        </is>
      </c>
      <c r="C1270" t="inlineStr">
        <is>
          <t>1</t>
        </is>
      </c>
      <c r="D1270" t="inlineStr">
        <is>
          <t>false</t>
        </is>
      </c>
      <c r="E1270" t="inlineStr">
        <is>
          <t>false</t>
        </is>
      </c>
      <c r="G1270" t="n">
        <v>0</v>
      </c>
      <c r="I1270">
        <f>Sparta!M85</f>
        <v/>
      </c>
      <c r="K1270">
        <f>Sparta!N85</f>
        <v/>
      </c>
      <c r="M1270" t="n">
        <v>20</v>
      </c>
      <c r="AV1270" t="inlineStr">
        <is>
          <t>Default</t>
        </is>
      </c>
      <c r="AW1270" t="inlineStr">
        <is>
          <t>Default</t>
        </is>
      </c>
    </row>
    <row r="1271" hidden="1">
      <c r="A1271" t="n">
        <v>186</v>
      </c>
      <c r="B1271" t="inlineStr">
        <is>
          <t>SPARTA OEF Equity</t>
        </is>
      </c>
      <c r="C1271" t="inlineStr">
        <is>
          <t>1</t>
        </is>
      </c>
      <c r="D1271" t="inlineStr">
        <is>
          <t>false</t>
        </is>
      </c>
      <c r="E1271" t="inlineStr">
        <is>
          <t>false</t>
        </is>
      </c>
      <c r="G1271" t="n">
        <v>0</v>
      </c>
      <c r="I1271">
        <f>Sparta!M86</f>
        <v/>
      </c>
      <c r="K1271">
        <f>Sparta!N86</f>
        <v/>
      </c>
      <c r="M1271" t="n">
        <v>20</v>
      </c>
      <c r="AV1271" t="inlineStr">
        <is>
          <t>Default</t>
        </is>
      </c>
      <c r="AW1271" t="inlineStr">
        <is>
          <t>Default</t>
        </is>
      </c>
    </row>
    <row r="1272" hidden="1">
      <c r="A1272" t="n">
        <v>186</v>
      </c>
      <c r="B1272" t="inlineStr">
        <is>
          <t>SPARTA OEF Equity</t>
        </is>
      </c>
      <c r="C1272" t="inlineStr">
        <is>
          <t>1</t>
        </is>
      </c>
      <c r="D1272" t="inlineStr">
        <is>
          <t>false</t>
        </is>
      </c>
      <c r="E1272" t="inlineStr">
        <is>
          <t>false</t>
        </is>
      </c>
      <c r="G1272" t="n">
        <v>0</v>
      </c>
      <c r="I1272">
        <f>Sparta!M87</f>
        <v/>
      </c>
      <c r="K1272">
        <f>Sparta!N87</f>
        <v/>
      </c>
      <c r="M1272" t="n">
        <v>20</v>
      </c>
      <c r="AV1272" t="inlineStr">
        <is>
          <t>Default</t>
        </is>
      </c>
      <c r="AW1272" t="inlineStr">
        <is>
          <t>Default</t>
        </is>
      </c>
    </row>
    <row r="1273" hidden="1">
      <c r="A1273" t="n">
        <v>186</v>
      </c>
      <c r="B1273" t="inlineStr">
        <is>
          <t>SPARTA OEF Equity</t>
        </is>
      </c>
      <c r="C1273" t="inlineStr">
        <is>
          <t>1</t>
        </is>
      </c>
      <c r="D1273" t="inlineStr">
        <is>
          <t>false</t>
        </is>
      </c>
      <c r="E1273" t="inlineStr">
        <is>
          <t>false</t>
        </is>
      </c>
      <c r="G1273" t="n">
        <v>0</v>
      </c>
      <c r="I1273">
        <f>Sparta!M88</f>
        <v/>
      </c>
      <c r="K1273">
        <f>Sparta!N88</f>
        <v/>
      </c>
      <c r="M1273" t="n">
        <v>20</v>
      </c>
      <c r="AV1273" t="inlineStr">
        <is>
          <t>Default</t>
        </is>
      </c>
      <c r="AW1273" t="inlineStr">
        <is>
          <t>Default</t>
        </is>
      </c>
    </row>
    <row r="1274" hidden="1">
      <c r="A1274" t="n">
        <v>186</v>
      </c>
      <c r="B1274" t="inlineStr">
        <is>
          <t>SPARTA OEF Equity</t>
        </is>
      </c>
      <c r="C1274" t="inlineStr">
        <is>
          <t>1</t>
        </is>
      </c>
      <c r="D1274" t="inlineStr">
        <is>
          <t>false</t>
        </is>
      </c>
      <c r="E1274" t="inlineStr">
        <is>
          <t>false</t>
        </is>
      </c>
      <c r="G1274" t="n">
        <v>0</v>
      </c>
      <c r="I1274">
        <f>Sparta!M89</f>
        <v/>
      </c>
      <c r="K1274">
        <f>Sparta!N89</f>
        <v/>
      </c>
      <c r="M1274" t="n">
        <v>20</v>
      </c>
      <c r="AV1274" t="inlineStr">
        <is>
          <t>Default</t>
        </is>
      </c>
      <c r="AW1274" t="inlineStr">
        <is>
          <t>Default</t>
        </is>
      </c>
    </row>
    <row r="1275" hidden="1">
      <c r="A1275" t="n">
        <v>186</v>
      </c>
      <c r="B1275" t="inlineStr">
        <is>
          <t>SPARTA OEF Equity</t>
        </is>
      </c>
      <c r="C1275" t="inlineStr">
        <is>
          <t>1</t>
        </is>
      </c>
      <c r="D1275" t="inlineStr">
        <is>
          <t>false</t>
        </is>
      </c>
      <c r="E1275" t="inlineStr">
        <is>
          <t>false</t>
        </is>
      </c>
      <c r="G1275" t="n">
        <v>0</v>
      </c>
      <c r="I1275">
        <f>Sparta!M90</f>
        <v/>
      </c>
      <c r="K1275">
        <f>Sparta!N90</f>
        <v/>
      </c>
      <c r="M1275" t="n">
        <v>20</v>
      </c>
      <c r="AV1275" t="inlineStr">
        <is>
          <t>Default</t>
        </is>
      </c>
      <c r="AW1275" t="inlineStr">
        <is>
          <t>Default</t>
        </is>
      </c>
    </row>
    <row r="1276" hidden="1">
      <c r="A1276" t="n">
        <v>186</v>
      </c>
      <c r="B1276" t="inlineStr">
        <is>
          <t>SPARTA OEF Equity</t>
        </is>
      </c>
      <c r="C1276" t="inlineStr">
        <is>
          <t>1</t>
        </is>
      </c>
      <c r="D1276" t="inlineStr">
        <is>
          <t>false</t>
        </is>
      </c>
      <c r="E1276" t="inlineStr">
        <is>
          <t>false</t>
        </is>
      </c>
      <c r="G1276" t="n">
        <v>0</v>
      </c>
      <c r="I1276">
        <f>Sparta!M91</f>
        <v/>
      </c>
      <c r="K1276">
        <f>Sparta!N91</f>
        <v/>
      </c>
      <c r="M1276" t="n">
        <v>20</v>
      </c>
      <c r="AV1276" t="inlineStr">
        <is>
          <t>Default</t>
        </is>
      </c>
      <c r="AW1276" t="inlineStr">
        <is>
          <t>Default</t>
        </is>
      </c>
    </row>
    <row r="1277" hidden="1">
      <c r="A1277" t="n">
        <v>186</v>
      </c>
      <c r="B1277" t="inlineStr">
        <is>
          <t>SPARTA OEF Equity</t>
        </is>
      </c>
      <c r="C1277" t="inlineStr">
        <is>
          <t>1</t>
        </is>
      </c>
      <c r="D1277" t="inlineStr">
        <is>
          <t>false</t>
        </is>
      </c>
      <c r="E1277" t="inlineStr">
        <is>
          <t>false</t>
        </is>
      </c>
      <c r="G1277" t="n">
        <v>0</v>
      </c>
      <c r="I1277">
        <f>Sparta!M92</f>
        <v/>
      </c>
      <c r="K1277">
        <f>Sparta!N92</f>
        <v/>
      </c>
      <c r="M1277" t="n">
        <v>20</v>
      </c>
      <c r="AV1277" t="inlineStr">
        <is>
          <t>Default</t>
        </is>
      </c>
      <c r="AW1277" t="inlineStr">
        <is>
          <t>Default</t>
        </is>
      </c>
    </row>
    <row r="1278" hidden="1">
      <c r="A1278" t="n">
        <v>186</v>
      </c>
      <c r="B1278" t="inlineStr">
        <is>
          <t>SPARTA OEF Equity</t>
        </is>
      </c>
      <c r="C1278" t="inlineStr">
        <is>
          <t>1</t>
        </is>
      </c>
      <c r="D1278" t="inlineStr">
        <is>
          <t>false</t>
        </is>
      </c>
      <c r="E1278" t="inlineStr">
        <is>
          <t>false</t>
        </is>
      </c>
      <c r="G1278" t="n">
        <v>0</v>
      </c>
      <c r="I1278">
        <f>Sparta!M93</f>
        <v/>
      </c>
      <c r="K1278">
        <f>Sparta!N93</f>
        <v/>
      </c>
      <c r="M1278" t="n">
        <v>20</v>
      </c>
      <c r="AV1278" t="inlineStr">
        <is>
          <t>Default</t>
        </is>
      </c>
      <c r="AW1278" t="inlineStr">
        <is>
          <t>Default</t>
        </is>
      </c>
    </row>
    <row r="1279" hidden="1">
      <c r="A1279" t="n">
        <v>186</v>
      </c>
      <c r="B1279" t="inlineStr">
        <is>
          <t>SPARTA OEF Equity</t>
        </is>
      </c>
      <c r="C1279" t="inlineStr">
        <is>
          <t>1</t>
        </is>
      </c>
      <c r="D1279" t="inlineStr">
        <is>
          <t>false</t>
        </is>
      </c>
      <c r="E1279" t="inlineStr">
        <is>
          <t>false</t>
        </is>
      </c>
      <c r="G1279" t="n">
        <v>0</v>
      </c>
      <c r="I1279">
        <f>Sparta!M94</f>
        <v/>
      </c>
      <c r="K1279">
        <f>Sparta!N94</f>
        <v/>
      </c>
      <c r="M1279" t="n">
        <v>20</v>
      </c>
      <c r="AV1279" t="inlineStr">
        <is>
          <t>Default</t>
        </is>
      </c>
      <c r="AW1279" t="inlineStr">
        <is>
          <t>Default</t>
        </is>
      </c>
    </row>
    <row r="1280" hidden="1">
      <c r="A1280" t="n">
        <v>186</v>
      </c>
      <c r="B1280" t="inlineStr">
        <is>
          <t>SPARTA OEF Equity</t>
        </is>
      </c>
      <c r="C1280" t="inlineStr">
        <is>
          <t>1</t>
        </is>
      </c>
      <c r="D1280" t="inlineStr">
        <is>
          <t>false</t>
        </is>
      </c>
      <c r="E1280" t="inlineStr">
        <is>
          <t>false</t>
        </is>
      </c>
      <c r="G1280" t="n">
        <v>0</v>
      </c>
      <c r="I1280">
        <f>Sparta!M95</f>
        <v/>
      </c>
      <c r="K1280">
        <f>Sparta!N95</f>
        <v/>
      </c>
      <c r="M1280" t="n">
        <v>20</v>
      </c>
      <c r="AV1280" t="inlineStr">
        <is>
          <t>Default</t>
        </is>
      </c>
      <c r="AW1280" t="inlineStr">
        <is>
          <t>Default</t>
        </is>
      </c>
    </row>
    <row r="1281" hidden="1">
      <c r="A1281" t="n">
        <v>186</v>
      </c>
      <c r="B1281" t="inlineStr">
        <is>
          <t>SPARTA OEF Equity</t>
        </is>
      </c>
      <c r="C1281" t="inlineStr">
        <is>
          <t>1</t>
        </is>
      </c>
      <c r="D1281" t="inlineStr">
        <is>
          <t>false</t>
        </is>
      </c>
      <c r="E1281" t="inlineStr">
        <is>
          <t>false</t>
        </is>
      </c>
      <c r="G1281" t="n">
        <v>0</v>
      </c>
      <c r="I1281">
        <f>Sparta!M96</f>
        <v/>
      </c>
      <c r="K1281">
        <f>Sparta!N96</f>
        <v/>
      </c>
      <c r="M1281" t="n">
        <v>20</v>
      </c>
      <c r="AV1281" t="inlineStr">
        <is>
          <t>Default</t>
        </is>
      </c>
      <c r="AW1281" t="inlineStr">
        <is>
          <t>Default</t>
        </is>
      </c>
    </row>
    <row r="1282" hidden="1">
      <c r="A1282" t="n">
        <v>186</v>
      </c>
      <c r="B1282" t="inlineStr">
        <is>
          <t>SPARTA OEF Equity</t>
        </is>
      </c>
      <c r="C1282" t="inlineStr">
        <is>
          <t>1</t>
        </is>
      </c>
      <c r="D1282" t="inlineStr">
        <is>
          <t>false</t>
        </is>
      </c>
      <c r="E1282" t="inlineStr">
        <is>
          <t>false</t>
        </is>
      </c>
      <c r="G1282" t="n">
        <v>0</v>
      </c>
      <c r="I1282">
        <f>Sparta!M97</f>
        <v/>
      </c>
      <c r="K1282">
        <f>Sparta!N97</f>
        <v/>
      </c>
      <c r="M1282" t="n">
        <v>20</v>
      </c>
      <c r="AV1282" t="inlineStr">
        <is>
          <t>Default</t>
        </is>
      </c>
      <c r="AW1282" t="inlineStr">
        <is>
          <t>Default</t>
        </is>
      </c>
    </row>
    <row r="1283" hidden="1">
      <c r="A1283" t="n">
        <v>186</v>
      </c>
      <c r="B1283" t="inlineStr">
        <is>
          <t>SPARTA OEF Equity</t>
        </is>
      </c>
      <c r="C1283" t="inlineStr">
        <is>
          <t>1</t>
        </is>
      </c>
      <c r="D1283" t="inlineStr">
        <is>
          <t>false</t>
        </is>
      </c>
      <c r="E1283" t="inlineStr">
        <is>
          <t>false</t>
        </is>
      </c>
      <c r="G1283" t="n">
        <v>0</v>
      </c>
      <c r="I1283">
        <f>Sparta!M98</f>
        <v/>
      </c>
      <c r="K1283">
        <f>Sparta!N98</f>
        <v/>
      </c>
      <c r="M1283" t="n">
        <v>20</v>
      </c>
      <c r="AV1283" t="inlineStr">
        <is>
          <t>Default</t>
        </is>
      </c>
      <c r="AW1283" t="inlineStr">
        <is>
          <t>Default</t>
        </is>
      </c>
    </row>
    <row r="1284" hidden="1">
      <c r="A1284" t="n">
        <v>186</v>
      </c>
      <c r="B1284" t="inlineStr">
        <is>
          <t>SPARTA OEF Equity</t>
        </is>
      </c>
      <c r="C1284" t="inlineStr">
        <is>
          <t>1</t>
        </is>
      </c>
      <c r="D1284" t="inlineStr">
        <is>
          <t>false</t>
        </is>
      </c>
      <c r="E1284" t="inlineStr">
        <is>
          <t>false</t>
        </is>
      </c>
      <c r="G1284" t="n">
        <v>0</v>
      </c>
      <c r="I1284">
        <f>Sparta!M99</f>
        <v/>
      </c>
      <c r="K1284">
        <f>Sparta!N99</f>
        <v/>
      </c>
      <c r="M1284" t="n">
        <v>20</v>
      </c>
      <c r="AV1284" t="inlineStr">
        <is>
          <t>Default</t>
        </is>
      </c>
      <c r="AW1284" t="inlineStr">
        <is>
          <t>Default</t>
        </is>
      </c>
    </row>
    <row r="1285" hidden="1">
      <c r="A1285" t="n">
        <v>186</v>
      </c>
      <c r="B1285" t="inlineStr">
        <is>
          <t>SPARTA OEF Equity</t>
        </is>
      </c>
      <c r="C1285" t="inlineStr">
        <is>
          <t>1</t>
        </is>
      </c>
      <c r="D1285" t="inlineStr">
        <is>
          <t>false</t>
        </is>
      </c>
      <c r="E1285" t="inlineStr">
        <is>
          <t>false</t>
        </is>
      </c>
      <c r="G1285" t="n">
        <v>0</v>
      </c>
      <c r="I1285">
        <f>Sparta!M100</f>
        <v/>
      </c>
      <c r="K1285">
        <f>Sparta!N100</f>
        <v/>
      </c>
      <c r="M1285" t="n">
        <v>20</v>
      </c>
      <c r="AV1285" t="inlineStr">
        <is>
          <t>Default</t>
        </is>
      </c>
      <c r="AW1285" t="inlineStr">
        <is>
          <t>Default</t>
        </is>
      </c>
    </row>
    <row r="1286" hidden="1">
      <c r="A1286" t="n">
        <v>186</v>
      </c>
      <c r="B1286" t="inlineStr">
        <is>
          <t>SPARTA OEF Equity</t>
        </is>
      </c>
      <c r="C1286" t="inlineStr">
        <is>
          <t>1</t>
        </is>
      </c>
      <c r="D1286" t="inlineStr">
        <is>
          <t>false</t>
        </is>
      </c>
      <c r="E1286" t="inlineStr">
        <is>
          <t>false</t>
        </is>
      </c>
      <c r="G1286" t="n">
        <v>0</v>
      </c>
      <c r="I1286">
        <f>Sparta!M101</f>
        <v/>
      </c>
      <c r="K1286">
        <f>Sparta!N101</f>
        <v/>
      </c>
      <c r="M1286" t="n">
        <v>20</v>
      </c>
      <c r="AV1286" t="inlineStr">
        <is>
          <t>Default</t>
        </is>
      </c>
      <c r="AW1286" t="inlineStr">
        <is>
          <t>Default</t>
        </is>
      </c>
    </row>
    <row r="1287" hidden="1">
      <c r="A1287" t="n">
        <v>186</v>
      </c>
      <c r="B1287" t="inlineStr">
        <is>
          <t>SPARTA OEF Equity</t>
        </is>
      </c>
      <c r="C1287" t="inlineStr">
        <is>
          <t>1</t>
        </is>
      </c>
      <c r="D1287" t="inlineStr">
        <is>
          <t>false</t>
        </is>
      </c>
      <c r="E1287" t="inlineStr">
        <is>
          <t>false</t>
        </is>
      </c>
      <c r="G1287" t="n">
        <v>0</v>
      </c>
      <c r="I1287">
        <f>Sparta!M102</f>
        <v/>
      </c>
      <c r="K1287">
        <f>Sparta!N102</f>
        <v/>
      </c>
      <c r="M1287" t="n">
        <v>20</v>
      </c>
      <c r="AV1287" t="inlineStr">
        <is>
          <t>Default</t>
        </is>
      </c>
      <c r="AW1287" t="inlineStr">
        <is>
          <t>Default</t>
        </is>
      </c>
    </row>
    <row r="1288" hidden="1">
      <c r="A1288" t="n">
        <v>186</v>
      </c>
      <c r="B1288" t="inlineStr">
        <is>
          <t>SPARTA OEF Equity</t>
        </is>
      </c>
      <c r="C1288" t="inlineStr">
        <is>
          <t>1</t>
        </is>
      </c>
      <c r="D1288" t="inlineStr">
        <is>
          <t>false</t>
        </is>
      </c>
      <c r="E1288" t="inlineStr">
        <is>
          <t>false</t>
        </is>
      </c>
      <c r="G1288" t="n">
        <v>0</v>
      </c>
      <c r="I1288">
        <f>Sparta!M103</f>
        <v/>
      </c>
      <c r="K1288">
        <f>Sparta!N103</f>
        <v/>
      </c>
      <c r="M1288" t="n">
        <v>20</v>
      </c>
      <c r="AV1288" t="inlineStr">
        <is>
          <t>Default</t>
        </is>
      </c>
      <c r="AW1288" t="inlineStr">
        <is>
          <t>Default</t>
        </is>
      </c>
    </row>
    <row r="1289" hidden="1">
      <c r="A1289" t="n">
        <v>186</v>
      </c>
      <c r="B1289" t="inlineStr">
        <is>
          <t>SPARTA OEF Equity</t>
        </is>
      </c>
      <c r="C1289" t="inlineStr">
        <is>
          <t>1</t>
        </is>
      </c>
      <c r="D1289" t="inlineStr">
        <is>
          <t>false</t>
        </is>
      </c>
      <c r="E1289" t="inlineStr">
        <is>
          <t>false</t>
        </is>
      </c>
      <c r="G1289" t="n">
        <v>0</v>
      </c>
      <c r="I1289">
        <f>Sparta!M104</f>
        <v/>
      </c>
      <c r="K1289">
        <f>Sparta!N104</f>
        <v/>
      </c>
      <c r="M1289" t="n">
        <v>20</v>
      </c>
      <c r="AV1289" t="inlineStr">
        <is>
          <t>Default</t>
        </is>
      </c>
      <c r="AW1289" t="inlineStr">
        <is>
          <t>Default</t>
        </is>
      </c>
    </row>
    <row r="1290" hidden="1">
      <c r="A1290" t="n">
        <v>186</v>
      </c>
      <c r="B1290" t="inlineStr">
        <is>
          <t>SPARTA OEF Equity</t>
        </is>
      </c>
      <c r="C1290" t="inlineStr">
        <is>
          <t>1</t>
        </is>
      </c>
      <c r="D1290" t="inlineStr">
        <is>
          <t>false</t>
        </is>
      </c>
      <c r="E1290" t="inlineStr">
        <is>
          <t>false</t>
        </is>
      </c>
      <c r="G1290" t="n">
        <v>0</v>
      </c>
      <c r="I1290">
        <f>Sparta!M105</f>
        <v/>
      </c>
      <c r="K1290">
        <f>Sparta!N105</f>
        <v/>
      </c>
      <c r="M1290" t="n">
        <v>20</v>
      </c>
      <c r="AV1290" t="inlineStr">
        <is>
          <t>Default</t>
        </is>
      </c>
      <c r="AW1290" t="inlineStr">
        <is>
          <t>Default</t>
        </is>
      </c>
    </row>
    <row r="1291" hidden="1">
      <c r="A1291" t="n">
        <v>186</v>
      </c>
      <c r="B1291" t="inlineStr">
        <is>
          <t>SPARTA OEF Equity</t>
        </is>
      </c>
      <c r="C1291" t="inlineStr">
        <is>
          <t>1</t>
        </is>
      </c>
      <c r="D1291" t="inlineStr">
        <is>
          <t>false</t>
        </is>
      </c>
      <c r="E1291" t="inlineStr">
        <is>
          <t>false</t>
        </is>
      </c>
      <c r="G1291" t="n">
        <v>0</v>
      </c>
      <c r="I1291">
        <f>Sparta!M106</f>
        <v/>
      </c>
      <c r="K1291">
        <f>Sparta!N106</f>
        <v/>
      </c>
      <c r="M1291" t="n">
        <v>20</v>
      </c>
      <c r="AV1291" t="inlineStr">
        <is>
          <t>Default</t>
        </is>
      </c>
      <c r="AW1291" t="inlineStr">
        <is>
          <t>Default</t>
        </is>
      </c>
    </row>
    <row r="1292" hidden="1">
      <c r="A1292" t="n">
        <v>186</v>
      </c>
      <c r="B1292" t="inlineStr">
        <is>
          <t>SPARTA OEF Equity</t>
        </is>
      </c>
      <c r="C1292" t="inlineStr">
        <is>
          <t>1</t>
        </is>
      </c>
      <c r="D1292" t="inlineStr">
        <is>
          <t>false</t>
        </is>
      </c>
      <c r="E1292" t="inlineStr">
        <is>
          <t>false</t>
        </is>
      </c>
      <c r="G1292" t="n">
        <v>0</v>
      </c>
      <c r="I1292">
        <f>Sparta!M107</f>
        <v/>
      </c>
      <c r="K1292">
        <f>Sparta!N107</f>
        <v/>
      </c>
      <c r="M1292" t="n">
        <v>20</v>
      </c>
      <c r="AV1292" t="inlineStr">
        <is>
          <t>Default</t>
        </is>
      </c>
      <c r="AW1292" t="inlineStr">
        <is>
          <t>Default</t>
        </is>
      </c>
    </row>
    <row r="1293" hidden="1">
      <c r="A1293" t="n">
        <v>186</v>
      </c>
      <c r="B1293" t="inlineStr">
        <is>
          <t>SPARTA OEF Equity</t>
        </is>
      </c>
      <c r="C1293" t="inlineStr">
        <is>
          <t>1</t>
        </is>
      </c>
      <c r="D1293" t="inlineStr">
        <is>
          <t>false</t>
        </is>
      </c>
      <c r="E1293" t="inlineStr">
        <is>
          <t>false</t>
        </is>
      </c>
      <c r="G1293" t="n">
        <v>0</v>
      </c>
      <c r="I1293">
        <f>Sparta!M108</f>
        <v/>
      </c>
      <c r="K1293">
        <f>Sparta!N108</f>
        <v/>
      </c>
      <c r="M1293" t="n">
        <v>20</v>
      </c>
      <c r="AV1293" t="inlineStr">
        <is>
          <t>Default</t>
        </is>
      </c>
      <c r="AW1293" t="inlineStr">
        <is>
          <t>Default</t>
        </is>
      </c>
    </row>
    <row r="1294">
      <c r="A1294" t="n">
        <v>187</v>
      </c>
      <c r="B1294" t="inlineStr">
        <is>
          <t>SPARTA Tactical Growth OEF More</t>
        </is>
      </c>
      <c r="C1294" t="inlineStr">
        <is>
          <t>1</t>
        </is>
      </c>
      <c r="D1294" t="inlineStr">
        <is>
          <t>false</t>
        </is>
      </c>
      <c r="E1294" t="inlineStr">
        <is>
          <t>false</t>
        </is>
      </c>
      <c r="G1294" t="n">
        <v>0</v>
      </c>
      <c r="I1294" t="inlineStr">
        <is>
          <t>CUSTODIAL_CASH</t>
        </is>
      </c>
      <c r="K1294">
        <f>100-SUM(K1295:K1407)</f>
        <v/>
      </c>
      <c r="M1294" t="n">
        <v>20</v>
      </c>
      <c r="AV1294" t="inlineStr">
        <is>
          <t>Default</t>
        </is>
      </c>
      <c r="AW1294" t="inlineStr">
        <is>
          <t>Default</t>
        </is>
      </c>
    </row>
    <row r="1295">
      <c r="A1295" t="n">
        <v>187</v>
      </c>
      <c r="B1295" t="inlineStr">
        <is>
          <t>SPARTA Tactical Growth OEF More</t>
        </is>
      </c>
      <c r="C1295" t="inlineStr">
        <is>
          <t>1</t>
        </is>
      </c>
      <c r="D1295" t="inlineStr">
        <is>
          <t>false</t>
        </is>
      </c>
      <c r="E1295" t="inlineStr">
        <is>
          <t>false</t>
        </is>
      </c>
      <c r="G1295" t="n">
        <v>0</v>
      </c>
      <c r="I1295">
        <f>Sparta!V5</f>
        <v/>
      </c>
      <c r="K1295">
        <f>Sparta!W5</f>
        <v/>
      </c>
      <c r="M1295" t="n">
        <v>20</v>
      </c>
      <c r="AV1295" t="inlineStr">
        <is>
          <t>Default</t>
        </is>
      </c>
      <c r="AW1295" t="inlineStr">
        <is>
          <t>Default</t>
        </is>
      </c>
    </row>
    <row r="1296">
      <c r="A1296" t="n">
        <v>187</v>
      </c>
      <c r="B1296" t="inlineStr">
        <is>
          <t>SPARTA Tactical Growth OEF More</t>
        </is>
      </c>
      <c r="C1296" t="inlineStr">
        <is>
          <t>1</t>
        </is>
      </c>
      <c r="D1296" t="inlineStr">
        <is>
          <t>false</t>
        </is>
      </c>
      <c r="E1296" t="inlineStr">
        <is>
          <t>false</t>
        </is>
      </c>
      <c r="G1296" t="n">
        <v>0</v>
      </c>
      <c r="I1296">
        <f>Sparta!V6</f>
        <v/>
      </c>
      <c r="K1296">
        <f>Sparta!W6</f>
        <v/>
      </c>
      <c r="M1296" t="n">
        <v>20</v>
      </c>
      <c r="AV1296" t="inlineStr">
        <is>
          <t>Default</t>
        </is>
      </c>
      <c r="AW1296" t="inlineStr">
        <is>
          <t>Default</t>
        </is>
      </c>
    </row>
    <row r="1297">
      <c r="A1297" t="n">
        <v>187</v>
      </c>
      <c r="B1297" t="inlineStr">
        <is>
          <t>SPARTA Tactical Growth OEF More</t>
        </is>
      </c>
      <c r="C1297" t="inlineStr">
        <is>
          <t>1</t>
        </is>
      </c>
      <c r="D1297" t="inlineStr">
        <is>
          <t>false</t>
        </is>
      </c>
      <c r="E1297" t="inlineStr">
        <is>
          <t>false</t>
        </is>
      </c>
      <c r="G1297" t="n">
        <v>0</v>
      </c>
      <c r="I1297">
        <f>Sparta!V7</f>
        <v/>
      </c>
      <c r="K1297">
        <f>Sparta!W7</f>
        <v/>
      </c>
      <c r="M1297" t="n">
        <v>20</v>
      </c>
      <c r="AV1297" t="inlineStr">
        <is>
          <t>Default</t>
        </is>
      </c>
      <c r="AW1297" t="inlineStr">
        <is>
          <t>Default</t>
        </is>
      </c>
    </row>
    <row r="1298">
      <c r="A1298" t="n">
        <v>187</v>
      </c>
      <c r="B1298" t="inlineStr">
        <is>
          <t>SPARTA Tactical Growth OEF More</t>
        </is>
      </c>
      <c r="C1298" t="inlineStr">
        <is>
          <t>1</t>
        </is>
      </c>
      <c r="D1298" t="inlineStr">
        <is>
          <t>false</t>
        </is>
      </c>
      <c r="E1298" t="inlineStr">
        <is>
          <t>false</t>
        </is>
      </c>
      <c r="G1298" t="n">
        <v>0</v>
      </c>
      <c r="I1298">
        <f>Sparta!V8</f>
        <v/>
      </c>
      <c r="K1298">
        <f>Sparta!W8</f>
        <v/>
      </c>
      <c r="M1298" t="n">
        <v>20</v>
      </c>
      <c r="AV1298" t="inlineStr">
        <is>
          <t>Default</t>
        </is>
      </c>
      <c r="AW1298" t="inlineStr">
        <is>
          <t>Default</t>
        </is>
      </c>
    </row>
    <row r="1299">
      <c r="A1299" t="n">
        <v>187</v>
      </c>
      <c r="B1299" t="inlineStr">
        <is>
          <t>SPARTA Tactical Growth OEF More</t>
        </is>
      </c>
      <c r="C1299" t="inlineStr">
        <is>
          <t>1</t>
        </is>
      </c>
      <c r="D1299" t="inlineStr">
        <is>
          <t>false</t>
        </is>
      </c>
      <c r="E1299" t="inlineStr">
        <is>
          <t>false</t>
        </is>
      </c>
      <c r="G1299" t="n">
        <v>0</v>
      </c>
      <c r="I1299">
        <f>Sparta!V9</f>
        <v/>
      </c>
      <c r="K1299">
        <f>Sparta!W9</f>
        <v/>
      </c>
      <c r="M1299" t="n">
        <v>20</v>
      </c>
      <c r="AV1299" t="inlineStr">
        <is>
          <t>Default</t>
        </is>
      </c>
      <c r="AW1299" t="inlineStr">
        <is>
          <t>Default</t>
        </is>
      </c>
    </row>
    <row r="1300">
      <c r="A1300" t="n">
        <v>187</v>
      </c>
      <c r="B1300" t="inlineStr">
        <is>
          <t>SPARTA Tactical Growth OEF More</t>
        </is>
      </c>
      <c r="C1300" t="inlineStr">
        <is>
          <t>1</t>
        </is>
      </c>
      <c r="D1300" t="inlineStr">
        <is>
          <t>false</t>
        </is>
      </c>
      <c r="E1300" t="inlineStr">
        <is>
          <t>false</t>
        </is>
      </c>
      <c r="G1300" t="n">
        <v>0</v>
      </c>
      <c r="I1300">
        <f>Sparta!V10</f>
        <v/>
      </c>
      <c r="K1300">
        <f>Sparta!W10</f>
        <v/>
      </c>
      <c r="M1300" t="n">
        <v>20</v>
      </c>
      <c r="AV1300" t="inlineStr">
        <is>
          <t>Default</t>
        </is>
      </c>
      <c r="AW1300" t="inlineStr">
        <is>
          <t>Default</t>
        </is>
      </c>
    </row>
    <row r="1301">
      <c r="A1301" t="n">
        <v>187</v>
      </c>
      <c r="B1301" t="inlineStr">
        <is>
          <t>SPARTA Tactical Growth OEF More</t>
        </is>
      </c>
      <c r="C1301" t="inlineStr">
        <is>
          <t>1</t>
        </is>
      </c>
      <c r="D1301" t="inlineStr">
        <is>
          <t>false</t>
        </is>
      </c>
      <c r="E1301" t="inlineStr">
        <is>
          <t>false</t>
        </is>
      </c>
      <c r="G1301" t="n">
        <v>0</v>
      </c>
      <c r="I1301">
        <f>Sparta!V11</f>
        <v/>
      </c>
      <c r="K1301">
        <f>Sparta!W11</f>
        <v/>
      </c>
      <c r="M1301" t="n">
        <v>20</v>
      </c>
      <c r="AV1301" t="inlineStr">
        <is>
          <t>Default</t>
        </is>
      </c>
      <c r="AW1301" t="inlineStr">
        <is>
          <t>Default</t>
        </is>
      </c>
    </row>
    <row r="1302">
      <c r="A1302" t="n">
        <v>187</v>
      </c>
      <c r="B1302" t="inlineStr">
        <is>
          <t>SPARTA Tactical Growth OEF More</t>
        </is>
      </c>
      <c r="C1302" t="inlineStr">
        <is>
          <t>1</t>
        </is>
      </c>
      <c r="D1302" t="inlineStr">
        <is>
          <t>false</t>
        </is>
      </c>
      <c r="E1302" t="inlineStr">
        <is>
          <t>false</t>
        </is>
      </c>
      <c r="G1302" t="n">
        <v>0</v>
      </c>
      <c r="I1302">
        <f>Sparta!V12</f>
        <v/>
      </c>
      <c r="K1302">
        <f>Sparta!W12</f>
        <v/>
      </c>
      <c r="M1302" t="n">
        <v>20</v>
      </c>
      <c r="AV1302" t="inlineStr">
        <is>
          <t>Default</t>
        </is>
      </c>
      <c r="AW1302" t="inlineStr">
        <is>
          <t>Default</t>
        </is>
      </c>
    </row>
    <row r="1303">
      <c r="A1303" t="n">
        <v>187</v>
      </c>
      <c r="B1303" t="inlineStr">
        <is>
          <t>SPARTA Tactical Growth OEF More</t>
        </is>
      </c>
      <c r="C1303" t="inlineStr">
        <is>
          <t>1</t>
        </is>
      </c>
      <c r="D1303" t="inlineStr">
        <is>
          <t>false</t>
        </is>
      </c>
      <c r="E1303" t="inlineStr">
        <is>
          <t>false</t>
        </is>
      </c>
      <c r="G1303" t="n">
        <v>0</v>
      </c>
      <c r="I1303">
        <f>Sparta!V13</f>
        <v/>
      </c>
      <c r="K1303">
        <f>Sparta!W13</f>
        <v/>
      </c>
      <c r="M1303" t="n">
        <v>20</v>
      </c>
      <c r="AV1303" t="inlineStr">
        <is>
          <t>Default</t>
        </is>
      </c>
      <c r="AW1303" t="inlineStr">
        <is>
          <t>Default</t>
        </is>
      </c>
    </row>
    <row r="1304">
      <c r="A1304" t="n">
        <v>187</v>
      </c>
      <c r="B1304" t="inlineStr">
        <is>
          <t>SPARTA Tactical Growth OEF More</t>
        </is>
      </c>
      <c r="C1304" t="inlineStr">
        <is>
          <t>1</t>
        </is>
      </c>
      <c r="D1304" t="inlineStr">
        <is>
          <t>false</t>
        </is>
      </c>
      <c r="E1304" t="inlineStr">
        <is>
          <t>false</t>
        </is>
      </c>
      <c r="G1304" t="n">
        <v>0</v>
      </c>
      <c r="I1304">
        <f>Sparta!V14</f>
        <v/>
      </c>
      <c r="K1304">
        <f>Sparta!W14</f>
        <v/>
      </c>
      <c r="M1304" t="n">
        <v>20</v>
      </c>
      <c r="AV1304" t="inlineStr">
        <is>
          <t>Default</t>
        </is>
      </c>
      <c r="AW1304" t="inlineStr">
        <is>
          <t>Default</t>
        </is>
      </c>
    </row>
    <row r="1305">
      <c r="A1305" t="n">
        <v>187</v>
      </c>
      <c r="B1305" t="inlineStr">
        <is>
          <t>SPARTA Tactical Growth OEF More</t>
        </is>
      </c>
      <c r="C1305" t="inlineStr">
        <is>
          <t>1</t>
        </is>
      </c>
      <c r="D1305" t="inlineStr">
        <is>
          <t>false</t>
        </is>
      </c>
      <c r="E1305" t="inlineStr">
        <is>
          <t>false</t>
        </is>
      </c>
      <c r="G1305" t="n">
        <v>0</v>
      </c>
      <c r="I1305">
        <f>Sparta!V15</f>
        <v/>
      </c>
      <c r="K1305">
        <f>Sparta!W15</f>
        <v/>
      </c>
      <c r="M1305" t="n">
        <v>20</v>
      </c>
      <c r="AV1305" t="inlineStr">
        <is>
          <t>Default</t>
        </is>
      </c>
      <c r="AW1305" t="inlineStr">
        <is>
          <t>Default</t>
        </is>
      </c>
    </row>
    <row r="1306">
      <c r="A1306" t="n">
        <v>187</v>
      </c>
      <c r="B1306" t="inlineStr">
        <is>
          <t>SPARTA Tactical Growth OEF More</t>
        </is>
      </c>
      <c r="C1306" t="inlineStr">
        <is>
          <t>1</t>
        </is>
      </c>
      <c r="D1306" t="inlineStr">
        <is>
          <t>false</t>
        </is>
      </c>
      <c r="E1306" t="inlineStr">
        <is>
          <t>false</t>
        </is>
      </c>
      <c r="G1306" t="n">
        <v>0</v>
      </c>
      <c r="I1306">
        <f>Sparta!V16</f>
        <v/>
      </c>
      <c r="K1306">
        <f>Sparta!W16</f>
        <v/>
      </c>
      <c r="M1306" t="n">
        <v>20</v>
      </c>
      <c r="AV1306" t="inlineStr">
        <is>
          <t>Default</t>
        </is>
      </c>
      <c r="AW1306" t="inlineStr">
        <is>
          <t>Default</t>
        </is>
      </c>
    </row>
    <row r="1307">
      <c r="A1307" t="n">
        <v>187</v>
      </c>
      <c r="B1307" t="inlineStr">
        <is>
          <t>SPARTA Tactical Growth OEF More</t>
        </is>
      </c>
      <c r="C1307" t="inlineStr">
        <is>
          <t>1</t>
        </is>
      </c>
      <c r="D1307" t="inlineStr">
        <is>
          <t>false</t>
        </is>
      </c>
      <c r="E1307" t="inlineStr">
        <is>
          <t>false</t>
        </is>
      </c>
      <c r="G1307" t="n">
        <v>0</v>
      </c>
      <c r="I1307">
        <f>Sparta!V17</f>
        <v/>
      </c>
      <c r="K1307">
        <f>Sparta!W17</f>
        <v/>
      </c>
      <c r="M1307" t="n">
        <v>20</v>
      </c>
      <c r="R1307" t="inlineStr">
        <is>
          <t>ALL</t>
        </is>
      </c>
      <c r="S1307" t="inlineStr">
        <is>
          <t>MUNI</t>
        </is>
      </c>
      <c r="AV1307" t="inlineStr">
        <is>
          <t>Default</t>
        </is>
      </c>
      <c r="AW1307" t="inlineStr">
        <is>
          <t>Default</t>
        </is>
      </c>
    </row>
    <row r="1308">
      <c r="A1308" t="n">
        <v>187</v>
      </c>
      <c r="B1308" t="inlineStr">
        <is>
          <t>SPARTA Tactical Growth OEF More</t>
        </is>
      </c>
      <c r="C1308" t="inlineStr">
        <is>
          <t>1</t>
        </is>
      </c>
      <c r="D1308" t="inlineStr">
        <is>
          <t>false</t>
        </is>
      </c>
      <c r="E1308" t="inlineStr">
        <is>
          <t>false</t>
        </is>
      </c>
      <c r="G1308" t="n">
        <v>0</v>
      </c>
      <c r="I1308">
        <f>Sparta!V18</f>
        <v/>
      </c>
      <c r="K1308">
        <f>Sparta!W18</f>
        <v/>
      </c>
      <c r="M1308" t="n">
        <v>20</v>
      </c>
      <c r="AV1308" t="inlineStr">
        <is>
          <t>Default</t>
        </is>
      </c>
      <c r="AW1308" t="inlineStr">
        <is>
          <t>Default</t>
        </is>
      </c>
    </row>
    <row r="1309">
      <c r="A1309" t="n">
        <v>187</v>
      </c>
      <c r="B1309" t="inlineStr">
        <is>
          <t>SPARTA Tactical Growth OEF More</t>
        </is>
      </c>
      <c r="C1309" t="inlineStr">
        <is>
          <t>1</t>
        </is>
      </c>
      <c r="D1309" t="inlineStr">
        <is>
          <t>false</t>
        </is>
      </c>
      <c r="E1309" t="inlineStr">
        <is>
          <t>false</t>
        </is>
      </c>
      <c r="G1309" t="n">
        <v>0</v>
      </c>
      <c r="I1309">
        <f>Sparta!V19</f>
        <v/>
      </c>
      <c r="K1309">
        <f>Sparta!W19</f>
        <v/>
      </c>
      <c r="M1309" t="n">
        <v>20</v>
      </c>
      <c r="AV1309" t="inlineStr">
        <is>
          <t>Default</t>
        </is>
      </c>
      <c r="AW1309" t="inlineStr">
        <is>
          <t>Default</t>
        </is>
      </c>
    </row>
    <row r="1310">
      <c r="A1310" t="n">
        <v>187</v>
      </c>
      <c r="B1310" t="inlineStr">
        <is>
          <t>SPARTA Tactical Growth OEF More</t>
        </is>
      </c>
      <c r="C1310" t="inlineStr">
        <is>
          <t>1</t>
        </is>
      </c>
      <c r="D1310" t="inlineStr">
        <is>
          <t>false</t>
        </is>
      </c>
      <c r="E1310" t="inlineStr">
        <is>
          <t>false</t>
        </is>
      </c>
      <c r="G1310" t="n">
        <v>0</v>
      </c>
      <c r="I1310">
        <f>Sparta!V20</f>
        <v/>
      </c>
      <c r="K1310">
        <f>Sparta!W20</f>
        <v/>
      </c>
      <c r="M1310" t="n">
        <v>20</v>
      </c>
      <c r="AV1310" t="inlineStr">
        <is>
          <t>Default</t>
        </is>
      </c>
      <c r="AW1310" t="inlineStr">
        <is>
          <t>Default</t>
        </is>
      </c>
    </row>
    <row r="1311">
      <c r="A1311" t="n">
        <v>187</v>
      </c>
      <c r="B1311" t="inlineStr">
        <is>
          <t>SPARTA Tactical Growth OEF More</t>
        </is>
      </c>
      <c r="C1311" t="inlineStr">
        <is>
          <t>1</t>
        </is>
      </c>
      <c r="D1311" t="inlineStr">
        <is>
          <t>false</t>
        </is>
      </c>
      <c r="E1311" t="inlineStr">
        <is>
          <t>false</t>
        </is>
      </c>
      <c r="G1311" t="n">
        <v>0</v>
      </c>
      <c r="I1311">
        <f>Sparta!V21</f>
        <v/>
      </c>
      <c r="K1311">
        <f>Sparta!W21</f>
        <v/>
      </c>
      <c r="M1311" t="n">
        <v>20</v>
      </c>
      <c r="AV1311" t="inlineStr">
        <is>
          <t>Default</t>
        </is>
      </c>
      <c r="AW1311" t="inlineStr">
        <is>
          <t>Default</t>
        </is>
      </c>
    </row>
    <row r="1312">
      <c r="A1312" t="n">
        <v>187</v>
      </c>
      <c r="B1312" t="inlineStr">
        <is>
          <t>SPARTA Tactical Growth OEF More</t>
        </is>
      </c>
      <c r="C1312" t="inlineStr">
        <is>
          <t>1</t>
        </is>
      </c>
      <c r="D1312" t="inlineStr">
        <is>
          <t>false</t>
        </is>
      </c>
      <c r="E1312" t="inlineStr">
        <is>
          <t>false</t>
        </is>
      </c>
      <c r="G1312" t="n">
        <v>0</v>
      </c>
      <c r="I1312">
        <f>Sparta!V22</f>
        <v/>
      </c>
      <c r="K1312">
        <f>Sparta!W22</f>
        <v/>
      </c>
      <c r="M1312" t="n">
        <v>20</v>
      </c>
      <c r="AV1312" t="inlineStr">
        <is>
          <t>Default</t>
        </is>
      </c>
      <c r="AW1312" t="inlineStr">
        <is>
          <t>Default</t>
        </is>
      </c>
    </row>
    <row r="1313">
      <c r="A1313" t="n">
        <v>187</v>
      </c>
      <c r="B1313" t="inlineStr">
        <is>
          <t>SPARTA Tactical Growth OEF More</t>
        </is>
      </c>
      <c r="C1313" t="inlineStr">
        <is>
          <t>1</t>
        </is>
      </c>
      <c r="D1313" t="inlineStr">
        <is>
          <t>false</t>
        </is>
      </c>
      <c r="E1313" t="inlineStr">
        <is>
          <t>false</t>
        </is>
      </c>
      <c r="G1313" t="n">
        <v>0</v>
      </c>
      <c r="I1313">
        <f>Sparta!V23</f>
        <v/>
      </c>
      <c r="K1313">
        <f>Sparta!W23</f>
        <v/>
      </c>
      <c r="M1313" t="n">
        <v>20</v>
      </c>
      <c r="AV1313" t="inlineStr">
        <is>
          <t>Default</t>
        </is>
      </c>
      <c r="AW1313" t="inlineStr">
        <is>
          <t>Default</t>
        </is>
      </c>
    </row>
    <row r="1314">
      <c r="A1314" t="n">
        <v>187</v>
      </c>
      <c r="B1314" t="inlineStr">
        <is>
          <t>SPARTA Tactical Growth OEF More</t>
        </is>
      </c>
      <c r="C1314" t="inlineStr">
        <is>
          <t>1</t>
        </is>
      </c>
      <c r="D1314" t="inlineStr">
        <is>
          <t>false</t>
        </is>
      </c>
      <c r="E1314" t="inlineStr">
        <is>
          <t>false</t>
        </is>
      </c>
      <c r="G1314" t="n">
        <v>0</v>
      </c>
      <c r="I1314">
        <f>Sparta!V24</f>
        <v/>
      </c>
      <c r="K1314">
        <f>Sparta!W24</f>
        <v/>
      </c>
      <c r="M1314" t="n">
        <v>20</v>
      </c>
      <c r="AV1314" t="inlineStr">
        <is>
          <t>Default</t>
        </is>
      </c>
      <c r="AW1314" t="inlineStr">
        <is>
          <t>Default</t>
        </is>
      </c>
    </row>
    <row r="1315">
      <c r="A1315" t="n">
        <v>187</v>
      </c>
      <c r="B1315" t="inlineStr">
        <is>
          <t>SPARTA Tactical Growth OEF More</t>
        </is>
      </c>
      <c r="C1315" t="inlineStr">
        <is>
          <t>1</t>
        </is>
      </c>
      <c r="D1315" t="inlineStr">
        <is>
          <t>false</t>
        </is>
      </c>
      <c r="E1315" t="inlineStr">
        <is>
          <t>false</t>
        </is>
      </c>
      <c r="G1315" t="n">
        <v>0</v>
      </c>
      <c r="I1315">
        <f>Sparta!V25</f>
        <v/>
      </c>
      <c r="K1315">
        <f>Sparta!W25</f>
        <v/>
      </c>
      <c r="M1315" t="n">
        <v>20</v>
      </c>
      <c r="AV1315" t="inlineStr">
        <is>
          <t>Default</t>
        </is>
      </c>
      <c r="AW1315" t="inlineStr">
        <is>
          <t>Default</t>
        </is>
      </c>
    </row>
    <row r="1316">
      <c r="A1316" t="n">
        <v>187</v>
      </c>
      <c r="B1316" t="inlineStr">
        <is>
          <t>SPARTA Tactical Growth OEF More</t>
        </is>
      </c>
      <c r="C1316" t="inlineStr">
        <is>
          <t>1</t>
        </is>
      </c>
      <c r="D1316" t="inlineStr">
        <is>
          <t>false</t>
        </is>
      </c>
      <c r="E1316" t="inlineStr">
        <is>
          <t>false</t>
        </is>
      </c>
      <c r="G1316" t="n">
        <v>0</v>
      </c>
      <c r="I1316">
        <f>Sparta!V26</f>
        <v/>
      </c>
      <c r="K1316">
        <f>Sparta!W26</f>
        <v/>
      </c>
      <c r="M1316" t="n">
        <v>20</v>
      </c>
      <c r="AV1316" t="inlineStr">
        <is>
          <t>Default</t>
        </is>
      </c>
      <c r="AW1316" t="inlineStr">
        <is>
          <t>Default</t>
        </is>
      </c>
    </row>
    <row r="1317">
      <c r="A1317" t="n">
        <v>187</v>
      </c>
      <c r="B1317" t="inlineStr">
        <is>
          <t>SPARTA Tactical Growth OEF More</t>
        </is>
      </c>
      <c r="C1317" t="inlineStr">
        <is>
          <t>1</t>
        </is>
      </c>
      <c r="D1317" t="inlineStr">
        <is>
          <t>false</t>
        </is>
      </c>
      <c r="E1317" t="inlineStr">
        <is>
          <t>false</t>
        </is>
      </c>
      <c r="G1317" t="n">
        <v>0</v>
      </c>
      <c r="I1317">
        <f>Sparta!V27</f>
        <v/>
      </c>
      <c r="K1317">
        <f>Sparta!W27</f>
        <v/>
      </c>
      <c r="M1317" t="n">
        <v>20</v>
      </c>
      <c r="AV1317" t="inlineStr">
        <is>
          <t>Default</t>
        </is>
      </c>
      <c r="AW1317" t="inlineStr">
        <is>
          <t>Default</t>
        </is>
      </c>
    </row>
    <row r="1318">
      <c r="A1318" t="n">
        <v>187</v>
      </c>
      <c r="B1318" t="inlineStr">
        <is>
          <t>SPARTA Tactical Growth OEF More</t>
        </is>
      </c>
      <c r="C1318" t="inlineStr">
        <is>
          <t>1</t>
        </is>
      </c>
      <c r="D1318" t="inlineStr">
        <is>
          <t>false</t>
        </is>
      </c>
      <c r="E1318" t="inlineStr">
        <is>
          <t>false</t>
        </is>
      </c>
      <c r="G1318" t="n">
        <v>0</v>
      </c>
      <c r="I1318">
        <f>Sparta!V28</f>
        <v/>
      </c>
      <c r="K1318">
        <f>Sparta!W28</f>
        <v/>
      </c>
      <c r="M1318" t="n">
        <v>20</v>
      </c>
      <c r="AV1318" t="inlineStr">
        <is>
          <t>Default</t>
        </is>
      </c>
      <c r="AW1318" t="inlineStr">
        <is>
          <t>Default</t>
        </is>
      </c>
    </row>
    <row r="1319">
      <c r="A1319" t="n">
        <v>187</v>
      </c>
      <c r="B1319" t="inlineStr">
        <is>
          <t>SPARTA Tactical Growth OEF More</t>
        </is>
      </c>
      <c r="C1319" t="inlineStr">
        <is>
          <t>1</t>
        </is>
      </c>
      <c r="D1319" t="inlineStr">
        <is>
          <t>false</t>
        </is>
      </c>
      <c r="E1319" t="inlineStr">
        <is>
          <t>false</t>
        </is>
      </c>
      <c r="G1319" t="n">
        <v>0</v>
      </c>
      <c r="I1319">
        <f>Sparta!V29</f>
        <v/>
      </c>
      <c r="K1319">
        <f>Sparta!W29</f>
        <v/>
      </c>
      <c r="M1319" t="n">
        <v>20</v>
      </c>
      <c r="AV1319" t="inlineStr">
        <is>
          <t>Default</t>
        </is>
      </c>
      <c r="AW1319" t="inlineStr">
        <is>
          <t>Default</t>
        </is>
      </c>
    </row>
    <row r="1320">
      <c r="A1320" t="n">
        <v>187</v>
      </c>
      <c r="B1320" t="inlineStr">
        <is>
          <t>SPARTA Tactical Growth OEF More</t>
        </is>
      </c>
      <c r="C1320" t="inlineStr">
        <is>
          <t>1</t>
        </is>
      </c>
      <c r="D1320" t="inlineStr">
        <is>
          <t>false</t>
        </is>
      </c>
      <c r="E1320" t="inlineStr">
        <is>
          <t>false</t>
        </is>
      </c>
      <c r="G1320" t="n">
        <v>0</v>
      </c>
      <c r="I1320">
        <f>Sparta!V30</f>
        <v/>
      </c>
      <c r="K1320">
        <f>Sparta!W30</f>
        <v/>
      </c>
      <c r="M1320" t="n">
        <v>20</v>
      </c>
      <c r="AV1320" t="inlineStr">
        <is>
          <t>Default</t>
        </is>
      </c>
      <c r="AW1320" t="inlineStr">
        <is>
          <t>Default</t>
        </is>
      </c>
    </row>
    <row r="1321">
      <c r="A1321" t="n">
        <v>187</v>
      </c>
      <c r="B1321" t="inlineStr">
        <is>
          <t>SPARTA Tactical Growth OEF More</t>
        </is>
      </c>
      <c r="C1321" t="inlineStr">
        <is>
          <t>1</t>
        </is>
      </c>
      <c r="D1321" t="inlineStr">
        <is>
          <t>false</t>
        </is>
      </c>
      <c r="E1321" t="inlineStr">
        <is>
          <t>false</t>
        </is>
      </c>
      <c r="G1321" t="n">
        <v>0</v>
      </c>
      <c r="I1321">
        <f>Sparta!V31</f>
        <v/>
      </c>
      <c r="K1321">
        <f>Sparta!W31</f>
        <v/>
      </c>
      <c r="M1321" t="n">
        <v>20</v>
      </c>
      <c r="AV1321" t="inlineStr">
        <is>
          <t>Default</t>
        </is>
      </c>
      <c r="AW1321" t="inlineStr">
        <is>
          <t>Default</t>
        </is>
      </c>
    </row>
    <row r="1322">
      <c r="A1322" t="n">
        <v>187</v>
      </c>
      <c r="B1322" t="inlineStr">
        <is>
          <t>SPARTA Tactical Growth OEF More</t>
        </is>
      </c>
      <c r="C1322" t="inlineStr">
        <is>
          <t>1</t>
        </is>
      </c>
      <c r="D1322" t="inlineStr">
        <is>
          <t>false</t>
        </is>
      </c>
      <c r="E1322" t="inlineStr">
        <is>
          <t>false</t>
        </is>
      </c>
      <c r="G1322" t="n">
        <v>0</v>
      </c>
      <c r="I1322">
        <f>Sparta!V32</f>
        <v/>
      </c>
      <c r="K1322">
        <f>Sparta!W32</f>
        <v/>
      </c>
      <c r="M1322" t="n">
        <v>20</v>
      </c>
      <c r="AV1322" t="inlineStr">
        <is>
          <t>Default</t>
        </is>
      </c>
      <c r="AW1322" t="inlineStr">
        <is>
          <t>Default</t>
        </is>
      </c>
    </row>
    <row r="1323">
      <c r="A1323" t="n">
        <v>187</v>
      </c>
      <c r="B1323" t="inlineStr">
        <is>
          <t>SPARTA Tactical Growth OEF More</t>
        </is>
      </c>
      <c r="C1323" t="inlineStr">
        <is>
          <t>1</t>
        </is>
      </c>
      <c r="D1323" t="inlineStr">
        <is>
          <t>false</t>
        </is>
      </c>
      <c r="E1323" t="inlineStr">
        <is>
          <t>false</t>
        </is>
      </c>
      <c r="G1323" t="n">
        <v>0</v>
      </c>
      <c r="I1323">
        <f>Sparta!V33</f>
        <v/>
      </c>
      <c r="K1323">
        <f>Sparta!W33</f>
        <v/>
      </c>
      <c r="M1323" t="n">
        <v>20</v>
      </c>
      <c r="AV1323" t="inlineStr">
        <is>
          <t>Default</t>
        </is>
      </c>
      <c r="AW1323" t="inlineStr">
        <is>
          <t>Default</t>
        </is>
      </c>
    </row>
    <row r="1324">
      <c r="A1324" t="n">
        <v>187</v>
      </c>
      <c r="B1324" t="inlineStr">
        <is>
          <t>SPARTA Tactical Growth OEF More</t>
        </is>
      </c>
      <c r="C1324" t="inlineStr">
        <is>
          <t>1</t>
        </is>
      </c>
      <c r="D1324" t="inlineStr">
        <is>
          <t>false</t>
        </is>
      </c>
      <c r="E1324" t="inlineStr">
        <is>
          <t>false</t>
        </is>
      </c>
      <c r="G1324" t="n">
        <v>0</v>
      </c>
      <c r="I1324">
        <f>Sparta!V34</f>
        <v/>
      </c>
      <c r="K1324">
        <f>Sparta!W34</f>
        <v/>
      </c>
      <c r="M1324" t="n">
        <v>20</v>
      </c>
      <c r="AV1324" t="inlineStr">
        <is>
          <t>Default</t>
        </is>
      </c>
      <c r="AW1324" t="inlineStr">
        <is>
          <t>Default</t>
        </is>
      </c>
    </row>
    <row r="1325">
      <c r="A1325" t="n">
        <v>187</v>
      </c>
      <c r="B1325" t="inlineStr">
        <is>
          <t>SPARTA Tactical Growth OEF More</t>
        </is>
      </c>
      <c r="C1325" t="inlineStr">
        <is>
          <t>1</t>
        </is>
      </c>
      <c r="D1325" t="inlineStr">
        <is>
          <t>false</t>
        </is>
      </c>
      <c r="E1325" t="inlineStr">
        <is>
          <t>false</t>
        </is>
      </c>
      <c r="G1325" t="n">
        <v>0</v>
      </c>
      <c r="I1325">
        <f>Sparta!V35</f>
        <v/>
      </c>
      <c r="K1325">
        <f>Sparta!W35</f>
        <v/>
      </c>
      <c r="M1325" t="n">
        <v>20</v>
      </c>
      <c r="AV1325" t="inlineStr">
        <is>
          <t>Default</t>
        </is>
      </c>
      <c r="AW1325" t="inlineStr">
        <is>
          <t>Default</t>
        </is>
      </c>
    </row>
    <row r="1326">
      <c r="A1326" t="n">
        <v>187</v>
      </c>
      <c r="B1326" t="inlineStr">
        <is>
          <t>SPARTA Tactical Growth OEF More</t>
        </is>
      </c>
      <c r="C1326" t="inlineStr">
        <is>
          <t>1</t>
        </is>
      </c>
      <c r="D1326" t="inlineStr">
        <is>
          <t>false</t>
        </is>
      </c>
      <c r="E1326" t="inlineStr">
        <is>
          <t>false</t>
        </is>
      </c>
      <c r="G1326" t="n">
        <v>0</v>
      </c>
      <c r="I1326">
        <f>Sparta!V36</f>
        <v/>
      </c>
      <c r="K1326">
        <f>Sparta!W36</f>
        <v/>
      </c>
      <c r="M1326" t="n">
        <v>20</v>
      </c>
      <c r="AV1326" t="inlineStr">
        <is>
          <t>Default</t>
        </is>
      </c>
      <c r="AW1326" t="inlineStr">
        <is>
          <t>Default</t>
        </is>
      </c>
    </row>
    <row r="1327">
      <c r="A1327" t="n">
        <v>187</v>
      </c>
      <c r="B1327" t="inlineStr">
        <is>
          <t>SPARTA Tactical Growth OEF More</t>
        </is>
      </c>
      <c r="C1327" t="inlineStr">
        <is>
          <t>1</t>
        </is>
      </c>
      <c r="D1327" t="inlineStr">
        <is>
          <t>false</t>
        </is>
      </c>
      <c r="E1327" t="inlineStr">
        <is>
          <t>false</t>
        </is>
      </c>
      <c r="G1327" t="n">
        <v>0</v>
      </c>
      <c r="I1327">
        <f>Sparta!V37</f>
        <v/>
      </c>
      <c r="K1327">
        <f>Sparta!W37</f>
        <v/>
      </c>
      <c r="M1327" t="n">
        <v>20</v>
      </c>
      <c r="AV1327" t="inlineStr">
        <is>
          <t>Default</t>
        </is>
      </c>
      <c r="AW1327" t="inlineStr">
        <is>
          <t>Default</t>
        </is>
      </c>
    </row>
    <row r="1328">
      <c r="A1328" t="n">
        <v>187</v>
      </c>
      <c r="B1328" t="inlineStr">
        <is>
          <t>SPARTA Tactical Growth OEF More</t>
        </is>
      </c>
      <c r="C1328" t="inlineStr">
        <is>
          <t>1</t>
        </is>
      </c>
      <c r="D1328" t="inlineStr">
        <is>
          <t>false</t>
        </is>
      </c>
      <c r="E1328" t="inlineStr">
        <is>
          <t>false</t>
        </is>
      </c>
      <c r="G1328" t="n">
        <v>0</v>
      </c>
      <c r="I1328">
        <f>Sparta!V38</f>
        <v/>
      </c>
      <c r="K1328">
        <f>Sparta!W38</f>
        <v/>
      </c>
      <c r="M1328" t="n">
        <v>20</v>
      </c>
      <c r="AV1328" t="inlineStr">
        <is>
          <t>Default</t>
        </is>
      </c>
      <c r="AW1328" t="inlineStr">
        <is>
          <t>Default</t>
        </is>
      </c>
    </row>
    <row r="1329">
      <c r="A1329" t="n">
        <v>187</v>
      </c>
      <c r="B1329" t="inlineStr">
        <is>
          <t>SPARTA Tactical Growth OEF More</t>
        </is>
      </c>
      <c r="C1329" t="inlineStr">
        <is>
          <t>1</t>
        </is>
      </c>
      <c r="D1329" t="inlineStr">
        <is>
          <t>false</t>
        </is>
      </c>
      <c r="E1329" t="inlineStr">
        <is>
          <t>false</t>
        </is>
      </c>
      <c r="G1329" t="n">
        <v>0</v>
      </c>
      <c r="I1329">
        <f>Sparta!V39</f>
        <v/>
      </c>
      <c r="K1329">
        <f>Sparta!W39</f>
        <v/>
      </c>
      <c r="M1329" t="n">
        <v>20</v>
      </c>
      <c r="AV1329" t="inlineStr">
        <is>
          <t>Default</t>
        </is>
      </c>
      <c r="AW1329" t="inlineStr">
        <is>
          <t>Default</t>
        </is>
      </c>
    </row>
    <row r="1330">
      <c r="A1330" t="n">
        <v>187</v>
      </c>
      <c r="B1330" t="inlineStr">
        <is>
          <t>SPARTA Tactical Growth OEF More</t>
        </is>
      </c>
      <c r="C1330" t="inlineStr">
        <is>
          <t>1</t>
        </is>
      </c>
      <c r="D1330" t="inlineStr">
        <is>
          <t>false</t>
        </is>
      </c>
      <c r="E1330" t="inlineStr">
        <is>
          <t>false</t>
        </is>
      </c>
      <c r="G1330" t="n">
        <v>0</v>
      </c>
      <c r="I1330">
        <f>Sparta!V40</f>
        <v/>
      </c>
      <c r="K1330">
        <f>Sparta!W40</f>
        <v/>
      </c>
      <c r="M1330" t="n">
        <v>20</v>
      </c>
      <c r="AV1330" t="inlineStr">
        <is>
          <t>Default</t>
        </is>
      </c>
      <c r="AW1330" t="inlineStr">
        <is>
          <t>Default</t>
        </is>
      </c>
    </row>
    <row r="1331">
      <c r="A1331" t="n">
        <v>187</v>
      </c>
      <c r="B1331" t="inlineStr">
        <is>
          <t>SPARTA Tactical Growth OEF More</t>
        </is>
      </c>
      <c r="C1331" t="inlineStr">
        <is>
          <t>1</t>
        </is>
      </c>
      <c r="D1331" t="inlineStr">
        <is>
          <t>false</t>
        </is>
      </c>
      <c r="E1331" t="inlineStr">
        <is>
          <t>false</t>
        </is>
      </c>
      <c r="G1331" t="n">
        <v>0</v>
      </c>
      <c r="I1331">
        <f>Sparta!V41</f>
        <v/>
      </c>
      <c r="K1331">
        <f>Sparta!W41</f>
        <v/>
      </c>
      <c r="M1331" t="n">
        <v>20</v>
      </c>
      <c r="AV1331" t="inlineStr">
        <is>
          <t>Default</t>
        </is>
      </c>
      <c r="AW1331" t="inlineStr">
        <is>
          <t>Default</t>
        </is>
      </c>
    </row>
    <row r="1332">
      <c r="A1332" t="n">
        <v>187</v>
      </c>
      <c r="B1332" t="inlineStr">
        <is>
          <t>SPARTA Tactical Growth OEF More</t>
        </is>
      </c>
      <c r="C1332" t="inlineStr">
        <is>
          <t>1</t>
        </is>
      </c>
      <c r="D1332" t="inlineStr">
        <is>
          <t>false</t>
        </is>
      </c>
      <c r="E1332" t="inlineStr">
        <is>
          <t>false</t>
        </is>
      </c>
      <c r="G1332" t="n">
        <v>0</v>
      </c>
      <c r="I1332">
        <f>Sparta!V42</f>
        <v/>
      </c>
      <c r="K1332">
        <f>Sparta!W42</f>
        <v/>
      </c>
      <c r="M1332" t="n">
        <v>20</v>
      </c>
      <c r="AV1332" t="inlineStr">
        <is>
          <t>Default</t>
        </is>
      </c>
      <c r="AW1332" t="inlineStr">
        <is>
          <t>Default</t>
        </is>
      </c>
    </row>
    <row r="1333">
      <c r="A1333" t="n">
        <v>187</v>
      </c>
      <c r="B1333" t="inlineStr">
        <is>
          <t>SPARTA Tactical Growth OEF More</t>
        </is>
      </c>
      <c r="C1333" t="inlineStr">
        <is>
          <t>1</t>
        </is>
      </c>
      <c r="D1333" t="inlineStr">
        <is>
          <t>false</t>
        </is>
      </c>
      <c r="E1333" t="inlineStr">
        <is>
          <t>false</t>
        </is>
      </c>
      <c r="G1333" t="n">
        <v>0</v>
      </c>
      <c r="I1333">
        <f>Sparta!V43</f>
        <v/>
      </c>
      <c r="K1333">
        <f>Sparta!W43</f>
        <v/>
      </c>
      <c r="M1333" t="n">
        <v>20</v>
      </c>
      <c r="AV1333" t="inlineStr">
        <is>
          <t>Default</t>
        </is>
      </c>
      <c r="AW1333" t="inlineStr">
        <is>
          <t>Default</t>
        </is>
      </c>
    </row>
    <row r="1334">
      <c r="A1334" t="n">
        <v>187</v>
      </c>
      <c r="B1334" t="inlineStr">
        <is>
          <t>SPARTA Tactical Growth OEF More</t>
        </is>
      </c>
      <c r="C1334" t="inlineStr">
        <is>
          <t>1</t>
        </is>
      </c>
      <c r="D1334" t="inlineStr">
        <is>
          <t>false</t>
        </is>
      </c>
      <c r="E1334" t="inlineStr">
        <is>
          <t>false</t>
        </is>
      </c>
      <c r="G1334" t="n">
        <v>0</v>
      </c>
      <c r="I1334">
        <f>Sparta!V44</f>
        <v/>
      </c>
      <c r="K1334">
        <f>Sparta!W44</f>
        <v/>
      </c>
      <c r="M1334" t="n">
        <v>20</v>
      </c>
      <c r="AV1334" t="inlineStr">
        <is>
          <t>Default</t>
        </is>
      </c>
      <c r="AW1334" t="inlineStr">
        <is>
          <t>Default</t>
        </is>
      </c>
    </row>
    <row r="1335">
      <c r="A1335" t="n">
        <v>187</v>
      </c>
      <c r="B1335" t="inlineStr">
        <is>
          <t>SPARTA Tactical Growth OEF More</t>
        </is>
      </c>
      <c r="C1335" t="inlineStr">
        <is>
          <t>1</t>
        </is>
      </c>
      <c r="D1335" t="inlineStr">
        <is>
          <t>false</t>
        </is>
      </c>
      <c r="E1335" t="inlineStr">
        <is>
          <t>false</t>
        </is>
      </c>
      <c r="G1335" t="n">
        <v>0</v>
      </c>
      <c r="I1335">
        <f>Sparta!V45</f>
        <v/>
      </c>
      <c r="K1335">
        <f>Sparta!W45</f>
        <v/>
      </c>
      <c r="M1335" t="n">
        <v>20</v>
      </c>
      <c r="AV1335" t="inlineStr">
        <is>
          <t>Default</t>
        </is>
      </c>
      <c r="AW1335" t="inlineStr">
        <is>
          <t>Default</t>
        </is>
      </c>
    </row>
    <row r="1336">
      <c r="A1336" t="n">
        <v>187</v>
      </c>
      <c r="B1336" t="inlineStr">
        <is>
          <t>SPARTA Tactical Growth OEF More</t>
        </is>
      </c>
      <c r="C1336" t="inlineStr">
        <is>
          <t>1</t>
        </is>
      </c>
      <c r="D1336" t="inlineStr">
        <is>
          <t>false</t>
        </is>
      </c>
      <c r="E1336" t="inlineStr">
        <is>
          <t>false</t>
        </is>
      </c>
      <c r="G1336" t="n">
        <v>0</v>
      </c>
      <c r="I1336">
        <f>Sparta!V46</f>
        <v/>
      </c>
      <c r="K1336">
        <f>Sparta!W46</f>
        <v/>
      </c>
      <c r="M1336" t="n">
        <v>20</v>
      </c>
      <c r="AV1336" t="inlineStr">
        <is>
          <t>Default</t>
        </is>
      </c>
      <c r="AW1336" t="inlineStr">
        <is>
          <t>Default</t>
        </is>
      </c>
    </row>
    <row r="1337">
      <c r="A1337" t="n">
        <v>187</v>
      </c>
      <c r="B1337" t="inlineStr">
        <is>
          <t>SPARTA Tactical Growth OEF More</t>
        </is>
      </c>
      <c r="C1337" t="inlineStr">
        <is>
          <t>1</t>
        </is>
      </c>
      <c r="D1337" t="inlineStr">
        <is>
          <t>false</t>
        </is>
      </c>
      <c r="E1337" t="inlineStr">
        <is>
          <t>false</t>
        </is>
      </c>
      <c r="G1337" t="n">
        <v>0</v>
      </c>
      <c r="I1337">
        <f>Sparta!V47</f>
        <v/>
      </c>
      <c r="K1337">
        <f>Sparta!W47</f>
        <v/>
      </c>
      <c r="M1337" t="n">
        <v>20</v>
      </c>
      <c r="AV1337" t="inlineStr">
        <is>
          <t>Default</t>
        </is>
      </c>
      <c r="AW1337" t="inlineStr">
        <is>
          <t>Default</t>
        </is>
      </c>
    </row>
    <row r="1338">
      <c r="A1338" t="n">
        <v>187</v>
      </c>
      <c r="B1338" t="inlineStr">
        <is>
          <t>SPARTA Tactical Growth OEF More</t>
        </is>
      </c>
      <c r="C1338" t="inlineStr">
        <is>
          <t>1</t>
        </is>
      </c>
      <c r="D1338" t="inlineStr">
        <is>
          <t>false</t>
        </is>
      </c>
      <c r="E1338" t="inlineStr">
        <is>
          <t>false</t>
        </is>
      </c>
      <c r="G1338" t="n">
        <v>0</v>
      </c>
      <c r="I1338">
        <f>Sparta!V48</f>
        <v/>
      </c>
      <c r="K1338">
        <f>Sparta!W48</f>
        <v/>
      </c>
      <c r="M1338" t="n">
        <v>20</v>
      </c>
      <c r="AV1338" t="inlineStr">
        <is>
          <t>Default</t>
        </is>
      </c>
      <c r="AW1338" t="inlineStr">
        <is>
          <t>Default</t>
        </is>
      </c>
    </row>
    <row r="1339">
      <c r="A1339" t="n">
        <v>187</v>
      </c>
      <c r="B1339" t="inlineStr">
        <is>
          <t>SPARTA Tactical Growth OEF More</t>
        </is>
      </c>
      <c r="C1339" t="inlineStr">
        <is>
          <t>1</t>
        </is>
      </c>
      <c r="D1339" t="inlineStr">
        <is>
          <t>false</t>
        </is>
      </c>
      <c r="E1339" t="inlineStr">
        <is>
          <t>false</t>
        </is>
      </c>
      <c r="G1339" t="n">
        <v>0</v>
      </c>
      <c r="I1339">
        <f>Sparta!V49</f>
        <v/>
      </c>
      <c r="K1339">
        <f>Sparta!W49</f>
        <v/>
      </c>
      <c r="M1339" t="n">
        <v>20</v>
      </c>
      <c r="AV1339" t="inlineStr">
        <is>
          <t>Default</t>
        </is>
      </c>
      <c r="AW1339" t="inlineStr">
        <is>
          <t>Default</t>
        </is>
      </c>
    </row>
    <row r="1340">
      <c r="A1340" t="n">
        <v>187</v>
      </c>
      <c r="B1340" t="inlineStr">
        <is>
          <t>SPARTA Tactical Growth OEF More</t>
        </is>
      </c>
      <c r="C1340" t="inlineStr">
        <is>
          <t>1</t>
        </is>
      </c>
      <c r="D1340" t="inlineStr">
        <is>
          <t>false</t>
        </is>
      </c>
      <c r="E1340" t="inlineStr">
        <is>
          <t>false</t>
        </is>
      </c>
      <c r="G1340" t="n">
        <v>0</v>
      </c>
      <c r="I1340">
        <f>Sparta!V50</f>
        <v/>
      </c>
      <c r="K1340">
        <f>Sparta!W50</f>
        <v/>
      </c>
      <c r="M1340" t="n">
        <v>20</v>
      </c>
      <c r="AV1340" t="inlineStr">
        <is>
          <t>Default</t>
        </is>
      </c>
      <c r="AW1340" t="inlineStr">
        <is>
          <t>Default</t>
        </is>
      </c>
    </row>
    <row r="1341">
      <c r="A1341" t="n">
        <v>187</v>
      </c>
      <c r="B1341" t="inlineStr">
        <is>
          <t>SPARTA Tactical Growth OEF More</t>
        </is>
      </c>
      <c r="C1341" t="inlineStr">
        <is>
          <t>1</t>
        </is>
      </c>
      <c r="D1341" t="inlineStr">
        <is>
          <t>false</t>
        </is>
      </c>
      <c r="E1341" t="inlineStr">
        <is>
          <t>false</t>
        </is>
      </c>
      <c r="G1341" t="n">
        <v>0</v>
      </c>
      <c r="I1341">
        <f>Sparta!V51</f>
        <v/>
      </c>
      <c r="K1341">
        <f>Sparta!W51</f>
        <v/>
      </c>
      <c r="M1341" t="n">
        <v>20</v>
      </c>
      <c r="AV1341" t="inlineStr">
        <is>
          <t>Default</t>
        </is>
      </c>
      <c r="AW1341" t="inlineStr">
        <is>
          <t>Default</t>
        </is>
      </c>
    </row>
    <row r="1342">
      <c r="A1342" t="n">
        <v>187</v>
      </c>
      <c r="B1342" t="inlineStr">
        <is>
          <t>SPARTA Tactical Growth OEF More</t>
        </is>
      </c>
      <c r="C1342" t="inlineStr">
        <is>
          <t>1</t>
        </is>
      </c>
      <c r="D1342" t="inlineStr">
        <is>
          <t>false</t>
        </is>
      </c>
      <c r="E1342" t="inlineStr">
        <is>
          <t>false</t>
        </is>
      </c>
      <c r="G1342" t="n">
        <v>0</v>
      </c>
      <c r="I1342">
        <f>Sparta!V52</f>
        <v/>
      </c>
      <c r="K1342">
        <f>Sparta!W52</f>
        <v/>
      </c>
      <c r="M1342" t="n">
        <v>20</v>
      </c>
      <c r="AV1342" t="inlineStr">
        <is>
          <t>Default</t>
        </is>
      </c>
      <c r="AW1342" t="inlineStr">
        <is>
          <t>Default</t>
        </is>
      </c>
    </row>
    <row r="1343">
      <c r="A1343" t="n">
        <v>187</v>
      </c>
      <c r="B1343" t="inlineStr">
        <is>
          <t>SPARTA Tactical Growth OEF More</t>
        </is>
      </c>
      <c r="C1343" t="inlineStr">
        <is>
          <t>1</t>
        </is>
      </c>
      <c r="D1343" t="inlineStr">
        <is>
          <t>false</t>
        </is>
      </c>
      <c r="E1343" t="inlineStr">
        <is>
          <t>false</t>
        </is>
      </c>
      <c r="G1343" t="n">
        <v>0</v>
      </c>
      <c r="I1343">
        <f>Sparta!V53</f>
        <v/>
      </c>
      <c r="K1343">
        <f>Sparta!W53</f>
        <v/>
      </c>
      <c r="M1343" t="n">
        <v>20</v>
      </c>
      <c r="AV1343" t="inlineStr">
        <is>
          <t>Default</t>
        </is>
      </c>
      <c r="AW1343" t="inlineStr">
        <is>
          <t>Default</t>
        </is>
      </c>
    </row>
    <row r="1344">
      <c r="A1344" t="n">
        <v>187</v>
      </c>
      <c r="B1344" t="inlineStr">
        <is>
          <t>SPARTA Tactical Growth OEF More</t>
        </is>
      </c>
      <c r="C1344" t="inlineStr">
        <is>
          <t>1</t>
        </is>
      </c>
      <c r="D1344" t="inlineStr">
        <is>
          <t>false</t>
        </is>
      </c>
      <c r="E1344" t="inlineStr">
        <is>
          <t>false</t>
        </is>
      </c>
      <c r="G1344" t="n">
        <v>0</v>
      </c>
      <c r="I1344">
        <f>Sparta!V54</f>
        <v/>
      </c>
      <c r="K1344">
        <f>Sparta!W54</f>
        <v/>
      </c>
      <c r="M1344" t="n">
        <v>20</v>
      </c>
      <c r="AV1344" t="inlineStr">
        <is>
          <t>Default</t>
        </is>
      </c>
      <c r="AW1344" t="inlineStr">
        <is>
          <t>Default</t>
        </is>
      </c>
    </row>
    <row r="1345">
      <c r="A1345" t="n">
        <v>187</v>
      </c>
      <c r="B1345" t="inlineStr">
        <is>
          <t>SPARTA Tactical Growth OEF More</t>
        </is>
      </c>
      <c r="C1345" t="inlineStr">
        <is>
          <t>1</t>
        </is>
      </c>
      <c r="D1345" t="inlineStr">
        <is>
          <t>false</t>
        </is>
      </c>
      <c r="E1345" t="inlineStr">
        <is>
          <t>false</t>
        </is>
      </c>
      <c r="G1345" t="n">
        <v>0</v>
      </c>
      <c r="I1345">
        <f>Sparta!V55</f>
        <v/>
      </c>
      <c r="K1345">
        <f>Sparta!W55</f>
        <v/>
      </c>
      <c r="M1345" t="n">
        <v>20</v>
      </c>
      <c r="AV1345" t="inlineStr">
        <is>
          <t>Default</t>
        </is>
      </c>
      <c r="AW1345" t="inlineStr">
        <is>
          <t>Default</t>
        </is>
      </c>
    </row>
    <row r="1346">
      <c r="A1346" t="n">
        <v>187</v>
      </c>
      <c r="B1346" t="inlineStr">
        <is>
          <t>SPARTA Tactical Growth OEF More</t>
        </is>
      </c>
      <c r="C1346" t="inlineStr">
        <is>
          <t>1</t>
        </is>
      </c>
      <c r="D1346" t="inlineStr">
        <is>
          <t>false</t>
        </is>
      </c>
      <c r="E1346" t="inlineStr">
        <is>
          <t>false</t>
        </is>
      </c>
      <c r="G1346" t="n">
        <v>0</v>
      </c>
      <c r="I1346">
        <f>Sparta!V56</f>
        <v/>
      </c>
      <c r="K1346">
        <f>Sparta!W56</f>
        <v/>
      </c>
      <c r="M1346" t="n">
        <v>20</v>
      </c>
      <c r="AV1346" t="inlineStr">
        <is>
          <t>Default</t>
        </is>
      </c>
      <c r="AW1346" t="inlineStr">
        <is>
          <t>Default</t>
        </is>
      </c>
    </row>
    <row r="1347">
      <c r="A1347" t="n">
        <v>187</v>
      </c>
      <c r="B1347" t="inlineStr">
        <is>
          <t>SPARTA Tactical Growth OEF More</t>
        </is>
      </c>
      <c r="C1347" t="inlineStr">
        <is>
          <t>1</t>
        </is>
      </c>
      <c r="D1347" t="inlineStr">
        <is>
          <t>false</t>
        </is>
      </c>
      <c r="E1347" t="inlineStr">
        <is>
          <t>false</t>
        </is>
      </c>
      <c r="G1347" t="n">
        <v>0</v>
      </c>
      <c r="I1347">
        <f>Sparta!V57</f>
        <v/>
      </c>
      <c r="K1347">
        <f>Sparta!W57</f>
        <v/>
      </c>
      <c r="M1347" t="n">
        <v>20</v>
      </c>
      <c r="AV1347" t="inlineStr">
        <is>
          <t>Default</t>
        </is>
      </c>
      <c r="AW1347" t="inlineStr">
        <is>
          <t>Default</t>
        </is>
      </c>
    </row>
    <row r="1348">
      <c r="A1348" t="n">
        <v>187</v>
      </c>
      <c r="B1348" t="inlineStr">
        <is>
          <t>SPARTA Tactical Growth OEF More</t>
        </is>
      </c>
      <c r="C1348" t="inlineStr">
        <is>
          <t>1</t>
        </is>
      </c>
      <c r="D1348" t="inlineStr">
        <is>
          <t>false</t>
        </is>
      </c>
      <c r="E1348" t="inlineStr">
        <is>
          <t>false</t>
        </is>
      </c>
      <c r="G1348" t="n">
        <v>0</v>
      </c>
      <c r="I1348">
        <f>Sparta!V58</f>
        <v/>
      </c>
      <c r="K1348">
        <f>Sparta!W58</f>
        <v/>
      </c>
      <c r="M1348" t="n">
        <v>20</v>
      </c>
      <c r="AV1348" t="inlineStr">
        <is>
          <t>Default</t>
        </is>
      </c>
      <c r="AW1348" t="inlineStr">
        <is>
          <t>Default</t>
        </is>
      </c>
    </row>
    <row r="1349">
      <c r="A1349" t="n">
        <v>187</v>
      </c>
      <c r="B1349" t="inlineStr">
        <is>
          <t>SPARTA Tactical Growth OEF More</t>
        </is>
      </c>
      <c r="C1349" t="inlineStr">
        <is>
          <t>1</t>
        </is>
      </c>
      <c r="D1349" t="inlineStr">
        <is>
          <t>false</t>
        </is>
      </c>
      <c r="E1349" t="inlineStr">
        <is>
          <t>false</t>
        </is>
      </c>
      <c r="G1349" t="n">
        <v>0</v>
      </c>
      <c r="I1349">
        <f>Sparta!V59</f>
        <v/>
      </c>
      <c r="K1349">
        <f>Sparta!W59</f>
        <v/>
      </c>
      <c r="M1349" t="n">
        <v>20</v>
      </c>
      <c r="AV1349" t="inlineStr">
        <is>
          <t>Default</t>
        </is>
      </c>
      <c r="AW1349" t="inlineStr">
        <is>
          <t>Default</t>
        </is>
      </c>
    </row>
    <row r="1350">
      <c r="A1350" t="n">
        <v>187</v>
      </c>
      <c r="B1350" t="inlineStr">
        <is>
          <t>SPARTA Tactical Growth OEF More</t>
        </is>
      </c>
      <c r="C1350" t="inlineStr">
        <is>
          <t>1</t>
        </is>
      </c>
      <c r="D1350" t="inlineStr">
        <is>
          <t>false</t>
        </is>
      </c>
      <c r="E1350" t="inlineStr">
        <is>
          <t>false</t>
        </is>
      </c>
      <c r="G1350" t="n">
        <v>0</v>
      </c>
      <c r="I1350">
        <f>Sparta!V60</f>
        <v/>
      </c>
      <c r="K1350">
        <f>Sparta!W60</f>
        <v/>
      </c>
      <c r="M1350" t="n">
        <v>20</v>
      </c>
      <c r="AV1350" t="inlineStr">
        <is>
          <t>Default</t>
        </is>
      </c>
      <c r="AW1350" t="inlineStr">
        <is>
          <t>Default</t>
        </is>
      </c>
    </row>
    <row r="1351">
      <c r="A1351" t="n">
        <v>187</v>
      </c>
      <c r="B1351" t="inlineStr">
        <is>
          <t>SPARTA Tactical Growth OEF More</t>
        </is>
      </c>
      <c r="C1351" t="inlineStr">
        <is>
          <t>1</t>
        </is>
      </c>
      <c r="D1351" t="inlineStr">
        <is>
          <t>false</t>
        </is>
      </c>
      <c r="E1351" t="inlineStr">
        <is>
          <t>false</t>
        </is>
      </c>
      <c r="G1351" t="n">
        <v>0</v>
      </c>
      <c r="I1351">
        <f>Sparta!V61</f>
        <v/>
      </c>
      <c r="K1351">
        <f>Sparta!W61</f>
        <v/>
      </c>
      <c r="M1351" t="n">
        <v>20</v>
      </c>
      <c r="AV1351" t="inlineStr">
        <is>
          <t>Default</t>
        </is>
      </c>
      <c r="AW1351" t="inlineStr">
        <is>
          <t>Default</t>
        </is>
      </c>
    </row>
    <row r="1352">
      <c r="A1352" t="n">
        <v>187</v>
      </c>
      <c r="B1352" t="inlineStr">
        <is>
          <t>SPARTA Tactical Growth OEF More</t>
        </is>
      </c>
      <c r="C1352" t="inlineStr">
        <is>
          <t>1</t>
        </is>
      </c>
      <c r="D1352" t="inlineStr">
        <is>
          <t>false</t>
        </is>
      </c>
      <c r="E1352" t="inlineStr">
        <is>
          <t>false</t>
        </is>
      </c>
      <c r="G1352" t="n">
        <v>0</v>
      </c>
      <c r="I1352">
        <f>Sparta!V62</f>
        <v/>
      </c>
      <c r="K1352">
        <f>Sparta!W62</f>
        <v/>
      </c>
      <c r="M1352" t="n">
        <v>20</v>
      </c>
      <c r="AV1352" t="inlineStr">
        <is>
          <t>Default</t>
        </is>
      </c>
      <c r="AW1352" t="inlineStr">
        <is>
          <t>Default</t>
        </is>
      </c>
    </row>
    <row r="1353">
      <c r="A1353" t="n">
        <v>187</v>
      </c>
      <c r="B1353" t="inlineStr">
        <is>
          <t>SPARTA Tactical Growth OEF More</t>
        </is>
      </c>
      <c r="C1353" t="inlineStr">
        <is>
          <t>1</t>
        </is>
      </c>
      <c r="D1353" t="inlineStr">
        <is>
          <t>false</t>
        </is>
      </c>
      <c r="E1353" t="inlineStr">
        <is>
          <t>false</t>
        </is>
      </c>
      <c r="G1353" t="n">
        <v>0</v>
      </c>
      <c r="I1353">
        <f>Sparta!V63</f>
        <v/>
      </c>
      <c r="K1353">
        <f>Sparta!W63</f>
        <v/>
      </c>
      <c r="M1353" t="n">
        <v>20</v>
      </c>
      <c r="AV1353" t="inlineStr">
        <is>
          <t>Default</t>
        </is>
      </c>
      <c r="AW1353" t="inlineStr">
        <is>
          <t>Default</t>
        </is>
      </c>
    </row>
    <row r="1354">
      <c r="A1354" t="n">
        <v>187</v>
      </c>
      <c r="B1354" t="inlineStr">
        <is>
          <t>SPARTA Tactical Growth OEF More</t>
        </is>
      </c>
      <c r="C1354" t="inlineStr">
        <is>
          <t>1</t>
        </is>
      </c>
      <c r="D1354" t="inlineStr">
        <is>
          <t>false</t>
        </is>
      </c>
      <c r="E1354" t="inlineStr">
        <is>
          <t>false</t>
        </is>
      </c>
      <c r="G1354" t="n">
        <v>0</v>
      </c>
      <c r="I1354">
        <f>Sparta!V64</f>
        <v/>
      </c>
      <c r="K1354">
        <f>Sparta!W64</f>
        <v/>
      </c>
      <c r="M1354" t="n">
        <v>20</v>
      </c>
      <c r="AV1354" t="inlineStr">
        <is>
          <t>Default</t>
        </is>
      </c>
      <c r="AW1354" t="inlineStr">
        <is>
          <t>Default</t>
        </is>
      </c>
    </row>
    <row r="1355">
      <c r="A1355" t="n">
        <v>187</v>
      </c>
      <c r="B1355" t="inlineStr">
        <is>
          <t>SPARTA Tactical Growth OEF More</t>
        </is>
      </c>
      <c r="C1355" t="inlineStr">
        <is>
          <t>1</t>
        </is>
      </c>
      <c r="D1355" t="inlineStr">
        <is>
          <t>false</t>
        </is>
      </c>
      <c r="E1355" t="inlineStr">
        <is>
          <t>false</t>
        </is>
      </c>
      <c r="G1355" t="n">
        <v>0</v>
      </c>
      <c r="I1355">
        <f>Sparta!V65</f>
        <v/>
      </c>
      <c r="K1355">
        <f>Sparta!W65</f>
        <v/>
      </c>
      <c r="M1355" t="n">
        <v>20</v>
      </c>
      <c r="AV1355" t="inlineStr">
        <is>
          <t>Default</t>
        </is>
      </c>
      <c r="AW1355" t="inlineStr">
        <is>
          <t>Default</t>
        </is>
      </c>
    </row>
    <row r="1356">
      <c r="A1356" t="n">
        <v>187</v>
      </c>
      <c r="B1356" t="inlineStr">
        <is>
          <t>SPARTA Tactical Growth OEF More</t>
        </is>
      </c>
      <c r="C1356" t="inlineStr">
        <is>
          <t>1</t>
        </is>
      </c>
      <c r="D1356" t="inlineStr">
        <is>
          <t>false</t>
        </is>
      </c>
      <c r="E1356" t="inlineStr">
        <is>
          <t>false</t>
        </is>
      </c>
      <c r="G1356" t="n">
        <v>0</v>
      </c>
      <c r="I1356">
        <f>Sparta!V66</f>
        <v/>
      </c>
      <c r="K1356">
        <f>Sparta!W66</f>
        <v/>
      </c>
      <c r="M1356" t="n">
        <v>20</v>
      </c>
      <c r="AV1356" t="inlineStr">
        <is>
          <t>Default</t>
        </is>
      </c>
      <c r="AW1356" t="inlineStr">
        <is>
          <t>Default</t>
        </is>
      </c>
    </row>
    <row r="1357">
      <c r="A1357" t="n">
        <v>187</v>
      </c>
      <c r="B1357" t="inlineStr">
        <is>
          <t>SPARTA Tactical Growth OEF More</t>
        </is>
      </c>
      <c r="C1357" t="inlineStr">
        <is>
          <t>1</t>
        </is>
      </c>
      <c r="D1357" t="inlineStr">
        <is>
          <t>false</t>
        </is>
      </c>
      <c r="E1357" t="inlineStr">
        <is>
          <t>false</t>
        </is>
      </c>
      <c r="G1357" t="n">
        <v>0</v>
      </c>
      <c r="I1357">
        <f>Sparta!V67</f>
        <v/>
      </c>
      <c r="K1357">
        <f>Sparta!W67</f>
        <v/>
      </c>
      <c r="M1357" t="n">
        <v>20</v>
      </c>
      <c r="AV1357" t="inlineStr">
        <is>
          <t>Default</t>
        </is>
      </c>
      <c r="AW1357" t="inlineStr">
        <is>
          <t>Default</t>
        </is>
      </c>
    </row>
    <row r="1358">
      <c r="A1358" t="n">
        <v>187</v>
      </c>
      <c r="B1358" t="inlineStr">
        <is>
          <t>SPARTA Tactical Growth OEF More</t>
        </is>
      </c>
      <c r="C1358" t="inlineStr">
        <is>
          <t>1</t>
        </is>
      </c>
      <c r="D1358" t="inlineStr">
        <is>
          <t>false</t>
        </is>
      </c>
      <c r="E1358" t="inlineStr">
        <is>
          <t>false</t>
        </is>
      </c>
      <c r="G1358" t="n">
        <v>0</v>
      </c>
      <c r="I1358">
        <f>Sparta!V68</f>
        <v/>
      </c>
      <c r="K1358">
        <f>Sparta!W68</f>
        <v/>
      </c>
      <c r="M1358" t="n">
        <v>20</v>
      </c>
      <c r="AV1358" t="inlineStr">
        <is>
          <t>Default</t>
        </is>
      </c>
      <c r="AW1358" t="inlineStr">
        <is>
          <t>Default</t>
        </is>
      </c>
    </row>
    <row r="1359">
      <c r="A1359" t="n">
        <v>187</v>
      </c>
      <c r="B1359" t="inlineStr">
        <is>
          <t>SPARTA Tactical Growth OEF More</t>
        </is>
      </c>
      <c r="C1359" t="inlineStr">
        <is>
          <t>1</t>
        </is>
      </c>
      <c r="D1359" t="inlineStr">
        <is>
          <t>false</t>
        </is>
      </c>
      <c r="E1359" t="inlineStr">
        <is>
          <t>false</t>
        </is>
      </c>
      <c r="G1359" t="n">
        <v>0</v>
      </c>
      <c r="I1359">
        <f>Sparta!V69</f>
        <v/>
      </c>
      <c r="K1359">
        <f>Sparta!W69</f>
        <v/>
      </c>
      <c r="M1359" t="n">
        <v>20</v>
      </c>
      <c r="AV1359" t="inlineStr">
        <is>
          <t>Default</t>
        </is>
      </c>
      <c r="AW1359" t="inlineStr">
        <is>
          <t>Default</t>
        </is>
      </c>
    </row>
    <row r="1360">
      <c r="A1360" t="n">
        <v>187</v>
      </c>
      <c r="B1360" t="inlineStr">
        <is>
          <t>SPARTA Tactical Growth OEF More</t>
        </is>
      </c>
      <c r="C1360" t="inlineStr">
        <is>
          <t>1</t>
        </is>
      </c>
      <c r="D1360" t="inlineStr">
        <is>
          <t>false</t>
        </is>
      </c>
      <c r="E1360" t="inlineStr">
        <is>
          <t>false</t>
        </is>
      </c>
      <c r="G1360" t="n">
        <v>0</v>
      </c>
      <c r="I1360">
        <f>Sparta!V70</f>
        <v/>
      </c>
      <c r="K1360">
        <f>Sparta!W70</f>
        <v/>
      </c>
      <c r="M1360" t="n">
        <v>20</v>
      </c>
      <c r="AV1360" t="inlineStr">
        <is>
          <t>Default</t>
        </is>
      </c>
      <c r="AW1360" t="inlineStr">
        <is>
          <t>Default</t>
        </is>
      </c>
    </row>
    <row r="1361">
      <c r="A1361" t="n">
        <v>187</v>
      </c>
      <c r="B1361" t="inlineStr">
        <is>
          <t>SPARTA Tactical Growth OEF More</t>
        </is>
      </c>
      <c r="C1361" t="inlineStr">
        <is>
          <t>1</t>
        </is>
      </c>
      <c r="D1361" t="inlineStr">
        <is>
          <t>false</t>
        </is>
      </c>
      <c r="E1361" t="inlineStr">
        <is>
          <t>false</t>
        </is>
      </c>
      <c r="G1361" t="n">
        <v>0</v>
      </c>
      <c r="I1361">
        <f>Sparta!V71</f>
        <v/>
      </c>
      <c r="K1361">
        <f>Sparta!W71</f>
        <v/>
      </c>
      <c r="M1361" t="n">
        <v>20</v>
      </c>
      <c r="AV1361" t="inlineStr">
        <is>
          <t>Default</t>
        </is>
      </c>
      <c r="AW1361" t="inlineStr">
        <is>
          <t>Default</t>
        </is>
      </c>
    </row>
    <row r="1362">
      <c r="A1362" t="n">
        <v>187</v>
      </c>
      <c r="B1362" t="inlineStr">
        <is>
          <t>SPARTA Tactical Growth OEF More</t>
        </is>
      </c>
      <c r="C1362" t="inlineStr">
        <is>
          <t>1</t>
        </is>
      </c>
      <c r="D1362" t="inlineStr">
        <is>
          <t>false</t>
        </is>
      </c>
      <c r="E1362" t="inlineStr">
        <is>
          <t>false</t>
        </is>
      </c>
      <c r="G1362" t="n">
        <v>0</v>
      </c>
      <c r="I1362">
        <f>Sparta!V72</f>
        <v/>
      </c>
      <c r="K1362">
        <f>Sparta!W72</f>
        <v/>
      </c>
      <c r="M1362" t="n">
        <v>20</v>
      </c>
      <c r="AV1362" t="inlineStr">
        <is>
          <t>Default</t>
        </is>
      </c>
      <c r="AW1362" t="inlineStr">
        <is>
          <t>Default</t>
        </is>
      </c>
    </row>
    <row r="1363">
      <c r="A1363" t="n">
        <v>187</v>
      </c>
      <c r="B1363" t="inlineStr">
        <is>
          <t>SPARTA Tactical Growth OEF More</t>
        </is>
      </c>
      <c r="C1363" t="inlineStr">
        <is>
          <t>1</t>
        </is>
      </c>
      <c r="D1363" t="inlineStr">
        <is>
          <t>false</t>
        </is>
      </c>
      <c r="E1363" t="inlineStr">
        <is>
          <t>false</t>
        </is>
      </c>
      <c r="G1363" t="n">
        <v>0</v>
      </c>
      <c r="I1363">
        <f>Sparta!V73</f>
        <v/>
      </c>
      <c r="K1363">
        <f>Sparta!W73</f>
        <v/>
      </c>
      <c r="M1363" t="n">
        <v>20</v>
      </c>
      <c r="AV1363" t="inlineStr">
        <is>
          <t>Default</t>
        </is>
      </c>
      <c r="AW1363" t="inlineStr">
        <is>
          <t>Default</t>
        </is>
      </c>
    </row>
    <row r="1364">
      <c r="A1364" t="n">
        <v>187</v>
      </c>
      <c r="B1364" t="inlineStr">
        <is>
          <t>SPARTA Tactical Growth OEF More</t>
        </is>
      </c>
      <c r="C1364" t="inlineStr">
        <is>
          <t>1</t>
        </is>
      </c>
      <c r="D1364" t="inlineStr">
        <is>
          <t>false</t>
        </is>
      </c>
      <c r="E1364" t="inlineStr">
        <is>
          <t>false</t>
        </is>
      </c>
      <c r="G1364" t="n">
        <v>0</v>
      </c>
      <c r="I1364">
        <f>Sparta!V74</f>
        <v/>
      </c>
      <c r="K1364">
        <f>Sparta!W74</f>
        <v/>
      </c>
      <c r="M1364" t="n">
        <v>20</v>
      </c>
      <c r="AV1364" t="inlineStr">
        <is>
          <t>Default</t>
        </is>
      </c>
      <c r="AW1364" t="inlineStr">
        <is>
          <t>Default</t>
        </is>
      </c>
    </row>
    <row r="1365">
      <c r="A1365" t="n">
        <v>187</v>
      </c>
      <c r="B1365" t="inlineStr">
        <is>
          <t>SPARTA Tactical Growth OEF More</t>
        </is>
      </c>
      <c r="C1365" t="inlineStr">
        <is>
          <t>1</t>
        </is>
      </c>
      <c r="D1365" t="inlineStr">
        <is>
          <t>false</t>
        </is>
      </c>
      <c r="E1365" t="inlineStr">
        <is>
          <t>false</t>
        </is>
      </c>
      <c r="G1365" t="n">
        <v>0</v>
      </c>
      <c r="I1365">
        <f>Sparta!V75</f>
        <v/>
      </c>
      <c r="K1365">
        <f>Sparta!W75</f>
        <v/>
      </c>
      <c r="M1365" t="n">
        <v>20</v>
      </c>
      <c r="AV1365" t="inlineStr">
        <is>
          <t>Default</t>
        </is>
      </c>
      <c r="AW1365" t="inlineStr">
        <is>
          <t>Default</t>
        </is>
      </c>
    </row>
    <row r="1366">
      <c r="A1366" t="n">
        <v>187</v>
      </c>
      <c r="B1366" t="inlineStr">
        <is>
          <t>SPARTA Tactical Growth OEF More</t>
        </is>
      </c>
      <c r="C1366" t="inlineStr">
        <is>
          <t>1</t>
        </is>
      </c>
      <c r="D1366" t="inlineStr">
        <is>
          <t>false</t>
        </is>
      </c>
      <c r="E1366" t="inlineStr">
        <is>
          <t>false</t>
        </is>
      </c>
      <c r="G1366" t="n">
        <v>0</v>
      </c>
      <c r="I1366">
        <f>Sparta!V76</f>
        <v/>
      </c>
      <c r="K1366">
        <f>Sparta!W76</f>
        <v/>
      </c>
      <c r="M1366" t="n">
        <v>20</v>
      </c>
      <c r="AV1366" t="inlineStr">
        <is>
          <t>Default</t>
        </is>
      </c>
      <c r="AW1366" t="inlineStr">
        <is>
          <t>Default</t>
        </is>
      </c>
    </row>
    <row r="1367">
      <c r="A1367" t="n">
        <v>187</v>
      </c>
      <c r="B1367" t="inlineStr">
        <is>
          <t>SPARTA Tactical Growth OEF More</t>
        </is>
      </c>
      <c r="C1367" t="inlineStr">
        <is>
          <t>1</t>
        </is>
      </c>
      <c r="D1367" t="inlineStr">
        <is>
          <t>false</t>
        </is>
      </c>
      <c r="E1367" t="inlineStr">
        <is>
          <t>false</t>
        </is>
      </c>
      <c r="G1367" t="n">
        <v>0</v>
      </c>
      <c r="I1367">
        <f>Sparta!V77</f>
        <v/>
      </c>
      <c r="K1367">
        <f>Sparta!W77</f>
        <v/>
      </c>
      <c r="M1367" t="n">
        <v>20</v>
      </c>
      <c r="AV1367" t="inlineStr">
        <is>
          <t>Default</t>
        </is>
      </c>
      <c r="AW1367" t="inlineStr">
        <is>
          <t>Default</t>
        </is>
      </c>
    </row>
    <row r="1368">
      <c r="A1368" t="n">
        <v>187</v>
      </c>
      <c r="B1368" t="inlineStr">
        <is>
          <t>SPARTA Tactical Growth OEF More</t>
        </is>
      </c>
      <c r="C1368" t="inlineStr">
        <is>
          <t>1</t>
        </is>
      </c>
      <c r="D1368" t="inlineStr">
        <is>
          <t>false</t>
        </is>
      </c>
      <c r="E1368" t="inlineStr">
        <is>
          <t>false</t>
        </is>
      </c>
      <c r="G1368" t="n">
        <v>0</v>
      </c>
      <c r="I1368">
        <f>Sparta!V78</f>
        <v/>
      </c>
      <c r="K1368">
        <f>Sparta!W78</f>
        <v/>
      </c>
      <c r="M1368" t="n">
        <v>20</v>
      </c>
      <c r="AV1368" t="inlineStr">
        <is>
          <t>Default</t>
        </is>
      </c>
      <c r="AW1368" t="inlineStr">
        <is>
          <t>Default</t>
        </is>
      </c>
    </row>
    <row r="1369">
      <c r="A1369" t="n">
        <v>187</v>
      </c>
      <c r="B1369" t="inlineStr">
        <is>
          <t>SPARTA Tactical Growth OEF More</t>
        </is>
      </c>
      <c r="C1369" t="inlineStr">
        <is>
          <t>1</t>
        </is>
      </c>
      <c r="D1369" t="inlineStr">
        <is>
          <t>false</t>
        </is>
      </c>
      <c r="E1369" t="inlineStr">
        <is>
          <t>false</t>
        </is>
      </c>
      <c r="G1369" t="n">
        <v>0</v>
      </c>
      <c r="I1369">
        <f>Sparta!V79</f>
        <v/>
      </c>
      <c r="K1369">
        <f>Sparta!W79</f>
        <v/>
      </c>
      <c r="M1369" t="n">
        <v>20</v>
      </c>
      <c r="AV1369" t="inlineStr">
        <is>
          <t>Default</t>
        </is>
      </c>
      <c r="AW1369" t="inlineStr">
        <is>
          <t>Default</t>
        </is>
      </c>
    </row>
    <row r="1370">
      <c r="A1370" t="n">
        <v>187</v>
      </c>
      <c r="B1370" t="inlineStr">
        <is>
          <t>SPARTA Tactical Growth OEF More</t>
        </is>
      </c>
      <c r="C1370" t="inlineStr">
        <is>
          <t>1</t>
        </is>
      </c>
      <c r="D1370" t="inlineStr">
        <is>
          <t>false</t>
        </is>
      </c>
      <c r="E1370" t="inlineStr">
        <is>
          <t>false</t>
        </is>
      </c>
      <c r="G1370" t="n">
        <v>0</v>
      </c>
      <c r="I1370">
        <f>Sparta!V80</f>
        <v/>
      </c>
      <c r="K1370">
        <f>Sparta!W80</f>
        <v/>
      </c>
      <c r="M1370" t="n">
        <v>20</v>
      </c>
      <c r="AV1370" t="inlineStr">
        <is>
          <t>Default</t>
        </is>
      </c>
      <c r="AW1370" t="inlineStr">
        <is>
          <t>Default</t>
        </is>
      </c>
    </row>
    <row r="1371">
      <c r="A1371" t="n">
        <v>187</v>
      </c>
      <c r="B1371" t="inlineStr">
        <is>
          <t>SPARTA Tactical Growth OEF More</t>
        </is>
      </c>
      <c r="C1371" t="inlineStr">
        <is>
          <t>1</t>
        </is>
      </c>
      <c r="D1371" t="inlineStr">
        <is>
          <t>false</t>
        </is>
      </c>
      <c r="E1371" t="inlineStr">
        <is>
          <t>false</t>
        </is>
      </c>
      <c r="G1371" t="n">
        <v>0</v>
      </c>
      <c r="I1371">
        <f>Sparta!V81</f>
        <v/>
      </c>
      <c r="K1371">
        <f>Sparta!W81</f>
        <v/>
      </c>
      <c r="M1371" t="n">
        <v>20</v>
      </c>
      <c r="AV1371" t="inlineStr">
        <is>
          <t>Default</t>
        </is>
      </c>
      <c r="AW1371" t="inlineStr">
        <is>
          <t>Default</t>
        </is>
      </c>
    </row>
    <row r="1372">
      <c r="A1372" t="n">
        <v>187</v>
      </c>
      <c r="B1372" t="inlineStr">
        <is>
          <t>SPARTA Tactical Growth OEF More</t>
        </is>
      </c>
      <c r="C1372" t="inlineStr">
        <is>
          <t>1</t>
        </is>
      </c>
      <c r="D1372" t="inlineStr">
        <is>
          <t>false</t>
        </is>
      </c>
      <c r="E1372" t="inlineStr">
        <is>
          <t>false</t>
        </is>
      </c>
      <c r="G1372" t="n">
        <v>0</v>
      </c>
      <c r="I1372">
        <f>Sparta!V82</f>
        <v/>
      </c>
      <c r="K1372">
        <f>Sparta!W82</f>
        <v/>
      </c>
      <c r="M1372" t="n">
        <v>20</v>
      </c>
      <c r="AV1372" t="inlineStr">
        <is>
          <t>Default</t>
        </is>
      </c>
      <c r="AW1372" t="inlineStr">
        <is>
          <t>Default</t>
        </is>
      </c>
    </row>
    <row r="1373">
      <c r="A1373" t="n">
        <v>187</v>
      </c>
      <c r="B1373" t="inlineStr">
        <is>
          <t>SPARTA Tactical Growth OEF More</t>
        </is>
      </c>
      <c r="C1373" t="inlineStr">
        <is>
          <t>1</t>
        </is>
      </c>
      <c r="D1373" t="inlineStr">
        <is>
          <t>false</t>
        </is>
      </c>
      <c r="E1373" t="inlineStr">
        <is>
          <t>false</t>
        </is>
      </c>
      <c r="G1373" t="n">
        <v>0</v>
      </c>
      <c r="I1373">
        <f>Sparta!V83</f>
        <v/>
      </c>
      <c r="K1373">
        <f>Sparta!W83</f>
        <v/>
      </c>
      <c r="M1373" t="n">
        <v>20</v>
      </c>
      <c r="AV1373" t="inlineStr">
        <is>
          <t>Default</t>
        </is>
      </c>
      <c r="AW1373" t="inlineStr">
        <is>
          <t>Default</t>
        </is>
      </c>
    </row>
    <row r="1374">
      <c r="A1374" t="n">
        <v>187</v>
      </c>
      <c r="B1374" t="inlineStr">
        <is>
          <t>SPARTA Tactical Growth OEF More</t>
        </is>
      </c>
      <c r="C1374" t="inlineStr">
        <is>
          <t>1</t>
        </is>
      </c>
      <c r="D1374" t="inlineStr">
        <is>
          <t>false</t>
        </is>
      </c>
      <c r="E1374" t="inlineStr">
        <is>
          <t>false</t>
        </is>
      </c>
      <c r="G1374" t="n">
        <v>0</v>
      </c>
      <c r="I1374">
        <f>Sparta!V84</f>
        <v/>
      </c>
      <c r="K1374">
        <f>Sparta!W84</f>
        <v/>
      </c>
      <c r="M1374" t="n">
        <v>20</v>
      </c>
      <c r="AV1374" t="inlineStr">
        <is>
          <t>Default</t>
        </is>
      </c>
      <c r="AW1374" t="inlineStr">
        <is>
          <t>Default</t>
        </is>
      </c>
    </row>
    <row r="1375">
      <c r="A1375" t="n">
        <v>187</v>
      </c>
      <c r="B1375" t="inlineStr">
        <is>
          <t>SPARTA Tactical Growth OEF More</t>
        </is>
      </c>
      <c r="C1375" t="inlineStr">
        <is>
          <t>1</t>
        </is>
      </c>
      <c r="D1375" t="inlineStr">
        <is>
          <t>false</t>
        </is>
      </c>
      <c r="E1375" t="inlineStr">
        <is>
          <t>false</t>
        </is>
      </c>
      <c r="G1375" t="n">
        <v>0</v>
      </c>
      <c r="I1375">
        <f>Sparta!V85</f>
        <v/>
      </c>
      <c r="K1375">
        <f>Sparta!W85</f>
        <v/>
      </c>
      <c r="M1375" t="n">
        <v>20</v>
      </c>
      <c r="AV1375" t="inlineStr">
        <is>
          <t>Default</t>
        </is>
      </c>
      <c r="AW1375" t="inlineStr">
        <is>
          <t>Default</t>
        </is>
      </c>
    </row>
    <row r="1376">
      <c r="A1376" t="n">
        <v>187</v>
      </c>
      <c r="B1376" t="inlineStr">
        <is>
          <t>SPARTA Tactical Growth OEF More</t>
        </is>
      </c>
      <c r="C1376" t="inlineStr">
        <is>
          <t>1</t>
        </is>
      </c>
      <c r="D1376" t="inlineStr">
        <is>
          <t>false</t>
        </is>
      </c>
      <c r="E1376" t="inlineStr">
        <is>
          <t>false</t>
        </is>
      </c>
      <c r="G1376" t="n">
        <v>0</v>
      </c>
      <c r="I1376">
        <f>Sparta!V86</f>
        <v/>
      </c>
      <c r="K1376">
        <f>Sparta!W86</f>
        <v/>
      </c>
      <c r="M1376" t="n">
        <v>20</v>
      </c>
      <c r="AV1376" t="inlineStr">
        <is>
          <t>Default</t>
        </is>
      </c>
      <c r="AW1376" t="inlineStr">
        <is>
          <t>Default</t>
        </is>
      </c>
    </row>
    <row r="1377">
      <c r="A1377" t="n">
        <v>187</v>
      </c>
      <c r="B1377" t="inlineStr">
        <is>
          <t>SPARTA Tactical Growth OEF More</t>
        </is>
      </c>
      <c r="C1377" t="inlineStr">
        <is>
          <t>1</t>
        </is>
      </c>
      <c r="D1377" t="inlineStr">
        <is>
          <t>false</t>
        </is>
      </c>
      <c r="E1377" t="inlineStr">
        <is>
          <t>false</t>
        </is>
      </c>
      <c r="G1377" t="n">
        <v>0</v>
      </c>
      <c r="I1377">
        <f>Sparta!V87</f>
        <v/>
      </c>
      <c r="K1377">
        <f>Sparta!W87</f>
        <v/>
      </c>
      <c r="M1377" t="n">
        <v>20</v>
      </c>
      <c r="AV1377" t="inlineStr">
        <is>
          <t>Default</t>
        </is>
      </c>
      <c r="AW1377" t="inlineStr">
        <is>
          <t>Default</t>
        </is>
      </c>
    </row>
    <row r="1378">
      <c r="A1378" t="n">
        <v>187</v>
      </c>
      <c r="B1378" t="inlineStr">
        <is>
          <t>SPARTA Tactical Growth OEF More</t>
        </is>
      </c>
      <c r="C1378" t="inlineStr">
        <is>
          <t>1</t>
        </is>
      </c>
      <c r="D1378" t="inlineStr">
        <is>
          <t>false</t>
        </is>
      </c>
      <c r="E1378" t="inlineStr">
        <is>
          <t>false</t>
        </is>
      </c>
      <c r="G1378" t="n">
        <v>0</v>
      </c>
      <c r="I1378">
        <f>Sparta!V88</f>
        <v/>
      </c>
      <c r="K1378">
        <f>Sparta!W88</f>
        <v/>
      </c>
      <c r="M1378" t="n">
        <v>20</v>
      </c>
      <c r="AV1378" t="inlineStr">
        <is>
          <t>Default</t>
        </is>
      </c>
      <c r="AW1378" t="inlineStr">
        <is>
          <t>Default</t>
        </is>
      </c>
    </row>
    <row r="1379">
      <c r="A1379" t="n">
        <v>187</v>
      </c>
      <c r="B1379" t="inlineStr">
        <is>
          <t>SPARTA Tactical Growth OEF More</t>
        </is>
      </c>
      <c r="C1379" t="inlineStr">
        <is>
          <t>1</t>
        </is>
      </c>
      <c r="D1379" t="inlineStr">
        <is>
          <t>false</t>
        </is>
      </c>
      <c r="E1379" t="inlineStr">
        <is>
          <t>false</t>
        </is>
      </c>
      <c r="G1379" t="n">
        <v>0</v>
      </c>
      <c r="I1379">
        <f>Sparta!V89</f>
        <v/>
      </c>
      <c r="K1379">
        <f>Sparta!W89</f>
        <v/>
      </c>
      <c r="M1379" t="n">
        <v>20</v>
      </c>
      <c r="AV1379" t="inlineStr">
        <is>
          <t>Default</t>
        </is>
      </c>
      <c r="AW1379" t="inlineStr">
        <is>
          <t>Default</t>
        </is>
      </c>
    </row>
    <row r="1380">
      <c r="A1380" t="n">
        <v>187</v>
      </c>
      <c r="B1380" t="inlineStr">
        <is>
          <t>SPARTA Tactical Growth OEF More</t>
        </is>
      </c>
      <c r="C1380" t="inlineStr">
        <is>
          <t>1</t>
        </is>
      </c>
      <c r="D1380" t="inlineStr">
        <is>
          <t>false</t>
        </is>
      </c>
      <c r="E1380" t="inlineStr">
        <is>
          <t>false</t>
        </is>
      </c>
      <c r="G1380" t="n">
        <v>0</v>
      </c>
      <c r="I1380">
        <f>Sparta!V90</f>
        <v/>
      </c>
      <c r="K1380">
        <f>Sparta!W90</f>
        <v/>
      </c>
      <c r="M1380" t="n">
        <v>20</v>
      </c>
      <c r="AV1380" t="inlineStr">
        <is>
          <t>Default</t>
        </is>
      </c>
      <c r="AW1380" t="inlineStr">
        <is>
          <t>Default</t>
        </is>
      </c>
    </row>
    <row r="1381">
      <c r="A1381" t="n">
        <v>187</v>
      </c>
      <c r="B1381" t="inlineStr">
        <is>
          <t>SPARTA Tactical Growth OEF More</t>
        </is>
      </c>
      <c r="C1381" t="inlineStr">
        <is>
          <t>1</t>
        </is>
      </c>
      <c r="D1381" t="inlineStr">
        <is>
          <t>false</t>
        </is>
      </c>
      <c r="E1381" t="inlineStr">
        <is>
          <t>false</t>
        </is>
      </c>
      <c r="G1381" t="n">
        <v>0</v>
      </c>
      <c r="I1381">
        <f>Sparta!V91</f>
        <v/>
      </c>
      <c r="K1381">
        <f>Sparta!W91</f>
        <v/>
      </c>
      <c r="M1381" t="n">
        <v>20</v>
      </c>
      <c r="AV1381" t="inlineStr">
        <is>
          <t>Default</t>
        </is>
      </c>
      <c r="AW1381" t="inlineStr">
        <is>
          <t>Default</t>
        </is>
      </c>
    </row>
    <row r="1382">
      <c r="A1382" t="n">
        <v>187</v>
      </c>
      <c r="B1382" t="inlineStr">
        <is>
          <t>SPARTA Tactical Growth OEF More</t>
        </is>
      </c>
      <c r="C1382" t="inlineStr">
        <is>
          <t>1</t>
        </is>
      </c>
      <c r="D1382" t="inlineStr">
        <is>
          <t>false</t>
        </is>
      </c>
      <c r="E1382" t="inlineStr">
        <is>
          <t>false</t>
        </is>
      </c>
      <c r="G1382" t="n">
        <v>0</v>
      </c>
      <c r="I1382">
        <f>Sparta!V92</f>
        <v/>
      </c>
      <c r="K1382">
        <f>Sparta!W92</f>
        <v/>
      </c>
      <c r="M1382" t="n">
        <v>20</v>
      </c>
      <c r="AV1382" t="inlineStr">
        <is>
          <t>Default</t>
        </is>
      </c>
      <c r="AW1382" t="inlineStr">
        <is>
          <t>Default</t>
        </is>
      </c>
    </row>
    <row r="1383">
      <c r="A1383" t="n">
        <v>187</v>
      </c>
      <c r="B1383" t="inlineStr">
        <is>
          <t>SPARTA Tactical Growth OEF More</t>
        </is>
      </c>
      <c r="C1383" t="inlineStr">
        <is>
          <t>1</t>
        </is>
      </c>
      <c r="D1383" t="inlineStr">
        <is>
          <t>false</t>
        </is>
      </c>
      <c r="E1383" t="inlineStr">
        <is>
          <t>false</t>
        </is>
      </c>
      <c r="G1383" t="n">
        <v>0</v>
      </c>
      <c r="I1383">
        <f>Sparta!V93</f>
        <v/>
      </c>
      <c r="K1383">
        <f>Sparta!W93</f>
        <v/>
      </c>
      <c r="M1383" t="n">
        <v>20</v>
      </c>
      <c r="AV1383" t="inlineStr">
        <is>
          <t>Default</t>
        </is>
      </c>
      <c r="AW1383" t="inlineStr">
        <is>
          <t>Default</t>
        </is>
      </c>
    </row>
    <row r="1384">
      <c r="A1384" t="n">
        <v>187</v>
      </c>
      <c r="B1384" t="inlineStr">
        <is>
          <t>SPARTA Tactical Growth OEF More</t>
        </is>
      </c>
      <c r="C1384" t="inlineStr">
        <is>
          <t>1</t>
        </is>
      </c>
      <c r="D1384" t="inlineStr">
        <is>
          <t>false</t>
        </is>
      </c>
      <c r="E1384" t="inlineStr">
        <is>
          <t>false</t>
        </is>
      </c>
      <c r="G1384" t="n">
        <v>0</v>
      </c>
      <c r="I1384">
        <f>Sparta!V94</f>
        <v/>
      </c>
      <c r="K1384">
        <f>Sparta!W94</f>
        <v/>
      </c>
      <c r="M1384" t="n">
        <v>20</v>
      </c>
      <c r="AV1384" t="inlineStr">
        <is>
          <t>Default</t>
        </is>
      </c>
      <c r="AW1384" t="inlineStr">
        <is>
          <t>Default</t>
        </is>
      </c>
    </row>
    <row r="1385">
      <c r="A1385" t="n">
        <v>187</v>
      </c>
      <c r="B1385" t="inlineStr">
        <is>
          <t>SPARTA Tactical Growth OEF More</t>
        </is>
      </c>
      <c r="C1385" t="inlineStr">
        <is>
          <t>1</t>
        </is>
      </c>
      <c r="D1385" t="inlineStr">
        <is>
          <t>false</t>
        </is>
      </c>
      <c r="E1385" t="inlineStr">
        <is>
          <t>false</t>
        </is>
      </c>
      <c r="G1385" t="n">
        <v>0</v>
      </c>
      <c r="I1385">
        <f>Sparta!V95</f>
        <v/>
      </c>
      <c r="K1385">
        <f>Sparta!W95</f>
        <v/>
      </c>
      <c r="M1385" t="n">
        <v>20</v>
      </c>
      <c r="AV1385" t="inlineStr">
        <is>
          <t>Default</t>
        </is>
      </c>
      <c r="AW1385" t="inlineStr">
        <is>
          <t>Default</t>
        </is>
      </c>
    </row>
    <row r="1386">
      <c r="A1386" t="n">
        <v>187</v>
      </c>
      <c r="B1386" t="inlineStr">
        <is>
          <t>SPARTA Tactical Growth OEF More</t>
        </is>
      </c>
      <c r="C1386" t="inlineStr">
        <is>
          <t>1</t>
        </is>
      </c>
      <c r="D1386" t="inlineStr">
        <is>
          <t>false</t>
        </is>
      </c>
      <c r="E1386" t="inlineStr">
        <is>
          <t>false</t>
        </is>
      </c>
      <c r="G1386" t="n">
        <v>0</v>
      </c>
      <c r="I1386">
        <f>Sparta!V96</f>
        <v/>
      </c>
      <c r="K1386">
        <f>Sparta!W96</f>
        <v/>
      </c>
      <c r="M1386" t="n">
        <v>20</v>
      </c>
      <c r="AV1386" t="inlineStr">
        <is>
          <t>Default</t>
        </is>
      </c>
      <c r="AW1386" t="inlineStr">
        <is>
          <t>Default</t>
        </is>
      </c>
    </row>
    <row r="1387">
      <c r="A1387" t="n">
        <v>187</v>
      </c>
      <c r="B1387" t="inlineStr">
        <is>
          <t>SPARTA Tactical Growth OEF More</t>
        </is>
      </c>
      <c r="C1387" t="inlineStr">
        <is>
          <t>1</t>
        </is>
      </c>
      <c r="D1387" t="inlineStr">
        <is>
          <t>false</t>
        </is>
      </c>
      <c r="E1387" t="inlineStr">
        <is>
          <t>false</t>
        </is>
      </c>
      <c r="G1387" t="n">
        <v>0</v>
      </c>
      <c r="I1387">
        <f>Sparta!V97</f>
        <v/>
      </c>
      <c r="K1387">
        <f>Sparta!W97</f>
        <v/>
      </c>
      <c r="M1387" t="n">
        <v>20</v>
      </c>
      <c r="AV1387" t="inlineStr">
        <is>
          <t>Default</t>
        </is>
      </c>
      <c r="AW1387" t="inlineStr">
        <is>
          <t>Default</t>
        </is>
      </c>
    </row>
    <row r="1388">
      <c r="A1388" t="n">
        <v>187</v>
      </c>
      <c r="B1388" t="inlineStr">
        <is>
          <t>SPARTA Tactical Growth OEF More</t>
        </is>
      </c>
      <c r="C1388" t="inlineStr">
        <is>
          <t>1</t>
        </is>
      </c>
      <c r="D1388" t="inlineStr">
        <is>
          <t>false</t>
        </is>
      </c>
      <c r="E1388" t="inlineStr">
        <is>
          <t>false</t>
        </is>
      </c>
      <c r="G1388" t="n">
        <v>0</v>
      </c>
      <c r="I1388">
        <f>Sparta!V98</f>
        <v/>
      </c>
      <c r="K1388">
        <f>Sparta!W98</f>
        <v/>
      </c>
      <c r="M1388" t="n">
        <v>20</v>
      </c>
      <c r="AV1388" t="inlineStr">
        <is>
          <t>Default</t>
        </is>
      </c>
      <c r="AW1388" t="inlineStr">
        <is>
          <t>Default</t>
        </is>
      </c>
    </row>
    <row r="1389">
      <c r="A1389" t="n">
        <v>187</v>
      </c>
      <c r="B1389" t="inlineStr">
        <is>
          <t>SPARTA Tactical Growth OEF More</t>
        </is>
      </c>
      <c r="C1389" t="inlineStr">
        <is>
          <t>1</t>
        </is>
      </c>
      <c r="D1389" t="inlineStr">
        <is>
          <t>false</t>
        </is>
      </c>
      <c r="E1389" t="inlineStr">
        <is>
          <t>false</t>
        </is>
      </c>
      <c r="G1389" t="n">
        <v>0</v>
      </c>
      <c r="I1389">
        <f>Sparta!V99</f>
        <v/>
      </c>
      <c r="K1389">
        <f>Sparta!W99</f>
        <v/>
      </c>
      <c r="M1389" t="n">
        <v>20</v>
      </c>
      <c r="AV1389" t="inlineStr">
        <is>
          <t>Default</t>
        </is>
      </c>
      <c r="AW1389" t="inlineStr">
        <is>
          <t>Default</t>
        </is>
      </c>
    </row>
    <row r="1390">
      <c r="A1390" t="n">
        <v>187</v>
      </c>
      <c r="B1390" t="inlineStr">
        <is>
          <t>SPARTA Tactical Growth OEF More</t>
        </is>
      </c>
      <c r="C1390" t="inlineStr">
        <is>
          <t>1</t>
        </is>
      </c>
      <c r="D1390" t="inlineStr">
        <is>
          <t>false</t>
        </is>
      </c>
      <c r="E1390" t="inlineStr">
        <is>
          <t>false</t>
        </is>
      </c>
      <c r="G1390" t="n">
        <v>0</v>
      </c>
      <c r="I1390">
        <f>Sparta!V100</f>
        <v/>
      </c>
      <c r="K1390">
        <f>Sparta!W100</f>
        <v/>
      </c>
      <c r="M1390" t="n">
        <v>20</v>
      </c>
      <c r="AV1390" t="inlineStr">
        <is>
          <t>Default</t>
        </is>
      </c>
      <c r="AW1390" t="inlineStr">
        <is>
          <t>Default</t>
        </is>
      </c>
    </row>
    <row r="1391">
      <c r="A1391" t="n">
        <v>187</v>
      </c>
      <c r="B1391" t="inlineStr">
        <is>
          <t>SPARTA Tactical Growth OEF More</t>
        </is>
      </c>
      <c r="C1391" t="inlineStr">
        <is>
          <t>1</t>
        </is>
      </c>
      <c r="D1391" t="inlineStr">
        <is>
          <t>false</t>
        </is>
      </c>
      <c r="E1391" t="inlineStr">
        <is>
          <t>false</t>
        </is>
      </c>
      <c r="G1391" t="n">
        <v>0</v>
      </c>
      <c r="I1391">
        <f>Sparta!V101</f>
        <v/>
      </c>
      <c r="K1391">
        <f>Sparta!W101</f>
        <v/>
      </c>
      <c r="M1391" t="n">
        <v>20</v>
      </c>
      <c r="AV1391" t="inlineStr">
        <is>
          <t>Default</t>
        </is>
      </c>
      <c r="AW1391" t="inlineStr">
        <is>
          <t>Default</t>
        </is>
      </c>
    </row>
    <row r="1392">
      <c r="A1392" t="n">
        <v>187</v>
      </c>
      <c r="B1392" t="inlineStr">
        <is>
          <t>SPARTA Tactical Growth OEF More</t>
        </is>
      </c>
      <c r="C1392" t="inlineStr">
        <is>
          <t>1</t>
        </is>
      </c>
      <c r="D1392" t="inlineStr">
        <is>
          <t>false</t>
        </is>
      </c>
      <c r="E1392" t="inlineStr">
        <is>
          <t>false</t>
        </is>
      </c>
      <c r="G1392" t="n">
        <v>0</v>
      </c>
      <c r="I1392">
        <f>Sparta!V102</f>
        <v/>
      </c>
      <c r="K1392">
        <f>Sparta!W102</f>
        <v/>
      </c>
      <c r="M1392" t="n">
        <v>20</v>
      </c>
      <c r="AV1392" t="inlineStr">
        <is>
          <t>Default</t>
        </is>
      </c>
      <c r="AW1392" t="inlineStr">
        <is>
          <t>Default</t>
        </is>
      </c>
    </row>
    <row r="1393">
      <c r="A1393" t="n">
        <v>187</v>
      </c>
      <c r="B1393" t="inlineStr">
        <is>
          <t>SPARTA Tactical Growth OEF More</t>
        </is>
      </c>
      <c r="C1393" t="inlineStr">
        <is>
          <t>1</t>
        </is>
      </c>
      <c r="D1393" t="inlineStr">
        <is>
          <t>false</t>
        </is>
      </c>
      <c r="E1393" t="inlineStr">
        <is>
          <t>false</t>
        </is>
      </c>
      <c r="G1393" t="n">
        <v>0</v>
      </c>
      <c r="I1393">
        <f>Sparta!V103</f>
        <v/>
      </c>
      <c r="K1393">
        <f>Sparta!W103</f>
        <v/>
      </c>
      <c r="M1393" t="n">
        <v>20</v>
      </c>
      <c r="AV1393" t="inlineStr">
        <is>
          <t>Default</t>
        </is>
      </c>
      <c r="AW1393" t="inlineStr">
        <is>
          <t>Default</t>
        </is>
      </c>
    </row>
    <row r="1394">
      <c r="A1394" t="n">
        <v>187</v>
      </c>
      <c r="B1394" t="inlineStr">
        <is>
          <t>SPARTA Tactical Growth OEF More</t>
        </is>
      </c>
      <c r="C1394" t="inlineStr">
        <is>
          <t>1</t>
        </is>
      </c>
      <c r="D1394" t="inlineStr">
        <is>
          <t>false</t>
        </is>
      </c>
      <c r="E1394" t="inlineStr">
        <is>
          <t>false</t>
        </is>
      </c>
      <c r="G1394" t="n">
        <v>0</v>
      </c>
      <c r="I1394">
        <f>Sparta!V104</f>
        <v/>
      </c>
      <c r="K1394">
        <f>Sparta!W104</f>
        <v/>
      </c>
      <c r="M1394" t="n">
        <v>20</v>
      </c>
      <c r="AV1394" t="inlineStr">
        <is>
          <t>Default</t>
        </is>
      </c>
      <c r="AW1394" t="inlineStr">
        <is>
          <t>Default</t>
        </is>
      </c>
    </row>
    <row r="1395">
      <c r="A1395" t="n">
        <v>187</v>
      </c>
      <c r="B1395" t="inlineStr">
        <is>
          <t>SPARTA Tactical Growth OEF More</t>
        </is>
      </c>
      <c r="C1395" t="inlineStr">
        <is>
          <t>1</t>
        </is>
      </c>
      <c r="D1395" t="inlineStr">
        <is>
          <t>false</t>
        </is>
      </c>
      <c r="E1395" t="inlineStr">
        <is>
          <t>false</t>
        </is>
      </c>
      <c r="G1395" t="n">
        <v>0</v>
      </c>
      <c r="I1395">
        <f>Sparta!V105</f>
        <v/>
      </c>
      <c r="K1395">
        <f>Sparta!W105</f>
        <v/>
      </c>
      <c r="M1395" t="n">
        <v>20</v>
      </c>
      <c r="AV1395" t="inlineStr">
        <is>
          <t>Default</t>
        </is>
      </c>
      <c r="AW1395" t="inlineStr">
        <is>
          <t>Default</t>
        </is>
      </c>
    </row>
    <row r="1396">
      <c r="A1396" t="n">
        <v>187</v>
      </c>
      <c r="B1396" t="inlineStr">
        <is>
          <t>SPARTA Tactical Growth OEF More</t>
        </is>
      </c>
      <c r="C1396" t="inlineStr">
        <is>
          <t>1</t>
        </is>
      </c>
      <c r="D1396" t="inlineStr">
        <is>
          <t>false</t>
        </is>
      </c>
      <c r="E1396" t="inlineStr">
        <is>
          <t>false</t>
        </is>
      </c>
      <c r="G1396" t="n">
        <v>0</v>
      </c>
      <c r="I1396">
        <f>Sparta!V106</f>
        <v/>
      </c>
      <c r="K1396">
        <f>Sparta!W106</f>
        <v/>
      </c>
      <c r="M1396" t="n">
        <v>20</v>
      </c>
      <c r="AV1396" t="inlineStr">
        <is>
          <t>Default</t>
        </is>
      </c>
      <c r="AW1396" t="inlineStr">
        <is>
          <t>Default</t>
        </is>
      </c>
    </row>
    <row r="1397">
      <c r="A1397" t="n">
        <v>187</v>
      </c>
      <c r="B1397" t="inlineStr">
        <is>
          <t>SPARTA Tactical Growth OEF More</t>
        </is>
      </c>
      <c r="C1397" t="inlineStr">
        <is>
          <t>1</t>
        </is>
      </c>
      <c r="D1397" t="inlineStr">
        <is>
          <t>false</t>
        </is>
      </c>
      <c r="E1397" t="inlineStr">
        <is>
          <t>false</t>
        </is>
      </c>
      <c r="G1397" t="n">
        <v>0</v>
      </c>
      <c r="I1397">
        <f>Sparta!V107</f>
        <v/>
      </c>
      <c r="K1397">
        <f>Sparta!W107</f>
        <v/>
      </c>
      <c r="M1397" t="n">
        <v>20</v>
      </c>
      <c r="AV1397" t="inlineStr">
        <is>
          <t>Default</t>
        </is>
      </c>
      <c r="AW1397" t="inlineStr">
        <is>
          <t>Default</t>
        </is>
      </c>
    </row>
    <row r="1398">
      <c r="A1398" t="n">
        <v>187</v>
      </c>
      <c r="B1398" t="inlineStr">
        <is>
          <t>SPARTA Tactical Growth OEF More</t>
        </is>
      </c>
      <c r="C1398" t="inlineStr">
        <is>
          <t>1</t>
        </is>
      </c>
      <c r="D1398" t="inlineStr">
        <is>
          <t>false</t>
        </is>
      </c>
      <c r="E1398" t="inlineStr">
        <is>
          <t>false</t>
        </is>
      </c>
      <c r="G1398" t="n">
        <v>0</v>
      </c>
      <c r="I1398">
        <f>Sparta!V108</f>
        <v/>
      </c>
      <c r="K1398">
        <f>Sparta!W108</f>
        <v/>
      </c>
      <c r="M1398" t="n">
        <v>20</v>
      </c>
      <c r="AV1398" t="inlineStr">
        <is>
          <t>Default</t>
        </is>
      </c>
      <c r="AW1398" t="inlineStr">
        <is>
          <t>Default</t>
        </is>
      </c>
    </row>
    <row r="1399">
      <c r="A1399" t="n">
        <v>187</v>
      </c>
      <c r="B1399" t="inlineStr">
        <is>
          <t>SPARTA Tactical Growth OEF More</t>
        </is>
      </c>
      <c r="C1399" t="inlineStr">
        <is>
          <t>1</t>
        </is>
      </c>
      <c r="D1399" t="inlineStr">
        <is>
          <t>false</t>
        </is>
      </c>
      <c r="E1399" t="inlineStr">
        <is>
          <t>false</t>
        </is>
      </c>
      <c r="G1399" t="n">
        <v>0</v>
      </c>
      <c r="I1399">
        <f>Sparta!V109</f>
        <v/>
      </c>
      <c r="K1399">
        <f>Sparta!W109</f>
        <v/>
      </c>
      <c r="M1399" t="n">
        <v>20</v>
      </c>
      <c r="AV1399" t="inlineStr">
        <is>
          <t>Default</t>
        </is>
      </c>
      <c r="AW1399" t="inlineStr">
        <is>
          <t>Default</t>
        </is>
      </c>
    </row>
    <row r="1400">
      <c r="A1400" t="n">
        <v>187</v>
      </c>
      <c r="B1400" t="inlineStr">
        <is>
          <t>SPARTA Tactical Growth OEF More</t>
        </is>
      </c>
      <c r="C1400" t="inlineStr">
        <is>
          <t>1</t>
        </is>
      </c>
      <c r="D1400" t="inlineStr">
        <is>
          <t>false</t>
        </is>
      </c>
      <c r="E1400" t="inlineStr">
        <is>
          <t>false</t>
        </is>
      </c>
      <c r="G1400" t="n">
        <v>0</v>
      </c>
      <c r="I1400">
        <f>Sparta!V110</f>
        <v/>
      </c>
      <c r="K1400">
        <f>Sparta!W110</f>
        <v/>
      </c>
      <c r="M1400" t="n">
        <v>20</v>
      </c>
      <c r="AV1400" t="inlineStr">
        <is>
          <t>Default</t>
        </is>
      </c>
      <c r="AW1400" t="inlineStr">
        <is>
          <t>Default</t>
        </is>
      </c>
    </row>
    <row r="1401">
      <c r="A1401" t="n">
        <v>187</v>
      </c>
      <c r="B1401" t="inlineStr">
        <is>
          <t>SPARTA Tactical Growth OEF More</t>
        </is>
      </c>
      <c r="C1401" t="inlineStr">
        <is>
          <t>1</t>
        </is>
      </c>
      <c r="D1401" t="inlineStr">
        <is>
          <t>false</t>
        </is>
      </c>
      <c r="E1401" t="inlineStr">
        <is>
          <t>false</t>
        </is>
      </c>
      <c r="G1401" t="n">
        <v>0</v>
      </c>
      <c r="I1401">
        <f>Sparta!V111</f>
        <v/>
      </c>
      <c r="K1401">
        <f>Sparta!W111</f>
        <v/>
      </c>
      <c r="M1401" t="n">
        <v>20</v>
      </c>
      <c r="AV1401" t="inlineStr">
        <is>
          <t>Default</t>
        </is>
      </c>
      <c r="AW1401" t="inlineStr">
        <is>
          <t>Default</t>
        </is>
      </c>
    </row>
    <row r="1402">
      <c r="A1402" t="n">
        <v>187</v>
      </c>
      <c r="B1402" t="inlineStr">
        <is>
          <t>SPARTA Tactical Growth OEF More</t>
        </is>
      </c>
      <c r="C1402" t="inlineStr">
        <is>
          <t>1</t>
        </is>
      </c>
      <c r="D1402" t="inlineStr">
        <is>
          <t>false</t>
        </is>
      </c>
      <c r="E1402" t="inlineStr">
        <is>
          <t>false</t>
        </is>
      </c>
      <c r="G1402" t="n">
        <v>0</v>
      </c>
      <c r="I1402">
        <f>Sparta!V112</f>
        <v/>
      </c>
      <c r="K1402">
        <f>Sparta!W112</f>
        <v/>
      </c>
      <c r="M1402" t="n">
        <v>20</v>
      </c>
      <c r="AV1402" t="inlineStr">
        <is>
          <t>Default</t>
        </is>
      </c>
      <c r="AW1402" t="inlineStr">
        <is>
          <t>Default</t>
        </is>
      </c>
    </row>
    <row r="1403">
      <c r="A1403" t="n">
        <v>187</v>
      </c>
      <c r="B1403" t="inlineStr">
        <is>
          <t>SPARTA Tactical Growth OEF More</t>
        </is>
      </c>
      <c r="C1403" t="inlineStr">
        <is>
          <t>1</t>
        </is>
      </c>
      <c r="D1403" t="inlineStr">
        <is>
          <t>false</t>
        </is>
      </c>
      <c r="E1403" t="inlineStr">
        <is>
          <t>false</t>
        </is>
      </c>
      <c r="G1403" t="n">
        <v>0</v>
      </c>
      <c r="I1403">
        <f>Sparta!V113</f>
        <v/>
      </c>
      <c r="K1403">
        <f>Sparta!W113</f>
        <v/>
      </c>
      <c r="M1403" t="n">
        <v>20</v>
      </c>
      <c r="AV1403" t="inlineStr">
        <is>
          <t>Default</t>
        </is>
      </c>
      <c r="AW1403" t="inlineStr">
        <is>
          <t>Default</t>
        </is>
      </c>
    </row>
    <row r="1404">
      <c r="A1404" t="n">
        <v>187</v>
      </c>
      <c r="B1404" t="inlineStr">
        <is>
          <t>SPARTA Tactical Growth OEF More</t>
        </is>
      </c>
      <c r="C1404" t="inlineStr">
        <is>
          <t>1</t>
        </is>
      </c>
      <c r="D1404" t="inlineStr">
        <is>
          <t>false</t>
        </is>
      </c>
      <c r="E1404" t="inlineStr">
        <is>
          <t>false</t>
        </is>
      </c>
      <c r="G1404" t="n">
        <v>0</v>
      </c>
      <c r="I1404">
        <f>Sparta!V114</f>
        <v/>
      </c>
      <c r="K1404">
        <f>Sparta!W114</f>
        <v/>
      </c>
      <c r="M1404" t="n">
        <v>20</v>
      </c>
      <c r="AV1404" t="inlineStr">
        <is>
          <t>Default</t>
        </is>
      </c>
      <c r="AW1404" t="inlineStr">
        <is>
          <t>Default</t>
        </is>
      </c>
    </row>
    <row r="1405">
      <c r="A1405" t="n">
        <v>187</v>
      </c>
      <c r="B1405" t="inlineStr">
        <is>
          <t>SPARTA Tactical Growth OEF More</t>
        </is>
      </c>
      <c r="C1405" t="inlineStr">
        <is>
          <t>1</t>
        </is>
      </c>
      <c r="D1405" t="inlineStr">
        <is>
          <t>false</t>
        </is>
      </c>
      <c r="E1405" t="inlineStr">
        <is>
          <t>false</t>
        </is>
      </c>
      <c r="G1405" t="n">
        <v>0</v>
      </c>
      <c r="I1405">
        <f>Sparta!V115</f>
        <v/>
      </c>
      <c r="K1405">
        <f>Sparta!W115</f>
        <v/>
      </c>
      <c r="M1405" t="n">
        <v>20</v>
      </c>
      <c r="AV1405" t="inlineStr">
        <is>
          <t>Default</t>
        </is>
      </c>
      <c r="AW1405" t="inlineStr">
        <is>
          <t>Default</t>
        </is>
      </c>
    </row>
    <row r="1406">
      <c r="A1406" t="n">
        <v>187</v>
      </c>
      <c r="B1406" t="inlineStr">
        <is>
          <t>SPARTA Tactical Growth OEF More</t>
        </is>
      </c>
      <c r="C1406" t="inlineStr">
        <is>
          <t>1</t>
        </is>
      </c>
      <c r="D1406" t="inlineStr">
        <is>
          <t>false</t>
        </is>
      </c>
      <c r="E1406" t="inlineStr">
        <is>
          <t>false</t>
        </is>
      </c>
      <c r="G1406" t="n">
        <v>0</v>
      </c>
      <c r="I1406">
        <f>Sparta!V116</f>
        <v/>
      </c>
      <c r="K1406">
        <f>Sparta!W116</f>
        <v/>
      </c>
      <c r="M1406" t="n">
        <v>20</v>
      </c>
      <c r="AV1406" t="inlineStr">
        <is>
          <t>Default</t>
        </is>
      </c>
      <c r="AW1406" t="inlineStr">
        <is>
          <t>Default</t>
        </is>
      </c>
    </row>
    <row r="1407">
      <c r="A1407" t="n">
        <v>187</v>
      </c>
      <c r="B1407" t="inlineStr">
        <is>
          <t>SPARTA Tactical Growth OEF More</t>
        </is>
      </c>
      <c r="C1407" t="inlineStr">
        <is>
          <t>1</t>
        </is>
      </c>
      <c r="D1407" t="inlineStr">
        <is>
          <t>false</t>
        </is>
      </c>
      <c r="E1407" t="inlineStr">
        <is>
          <t>false</t>
        </is>
      </c>
      <c r="G1407" t="n">
        <v>0</v>
      </c>
      <c r="I1407">
        <f>Sparta!V117</f>
        <v/>
      </c>
      <c r="K1407">
        <f>Sparta!W117</f>
        <v/>
      </c>
      <c r="M1407" t="n">
        <v>20</v>
      </c>
      <c r="AV1407" t="inlineStr">
        <is>
          <t>Default</t>
        </is>
      </c>
      <c r="AW1407" t="inlineStr">
        <is>
          <t>Default</t>
        </is>
      </c>
    </row>
  </sheetData>
  <autoFilter ref="A1:CA1407">
    <filterColumn colId="1" hiddenButton="0" showButton="1">
      <filters>
        <filter val="SPARTA Tactical Mod Growth OEF More"/>
      </filters>
    </filterColumn>
  </autoFilter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B1:Q39"/>
  <sheetViews>
    <sheetView topLeftCell="A3" workbookViewId="0">
      <selection activeCell="Q27" sqref="Q27"/>
    </sheetView>
  </sheetViews>
  <sheetFormatPr baseColWidth="8" defaultRowHeight="14.5"/>
  <cols>
    <col width="11.453125" customWidth="1" min="8" max="8"/>
    <col width="10.54296875" customWidth="1" min="11" max="11"/>
  </cols>
  <sheetData>
    <row r="1">
      <c r="E1" t="inlineStr">
        <is>
          <t>ETF</t>
        </is>
      </c>
      <c r="G1" t="inlineStr">
        <is>
          <t>Model Attribution</t>
        </is>
      </c>
    </row>
    <row r="2">
      <c r="B2" t="inlineStr">
        <is>
          <t>GIPS Benchmarks</t>
        </is>
      </c>
      <c r="E2" t="inlineStr">
        <is>
          <t>MTD</t>
        </is>
      </c>
      <c r="F2" t="inlineStr">
        <is>
          <t>YTD</t>
        </is>
      </c>
      <c r="G2" t="inlineStr">
        <is>
          <t>MTD</t>
        </is>
      </c>
      <c r="H2" t="inlineStr">
        <is>
          <t>YTD</t>
        </is>
      </c>
      <c r="L2" t="inlineStr">
        <is>
          <t>MTD</t>
        </is>
      </c>
      <c r="M2" t="inlineStr">
        <is>
          <t>YTD</t>
        </is>
      </c>
    </row>
    <row r="3">
      <c r="B3" t="inlineStr">
        <is>
          <t>ESG</t>
        </is>
      </c>
      <c r="C3" s="143" t="inlineStr">
        <is>
          <t>SUSA</t>
        </is>
      </c>
      <c r="D3" s="143" t="n">
        <v>0.7</v>
      </c>
      <c r="E3" s="32">
        <f>'ETF MTD'!$AJW$28/'ETF MTD'!$AJW$3-1</f>
        <v/>
      </c>
      <c r="F3" s="32">
        <f>'ETF MTD'!$AJW$28/'ETF MTD'!$AJW$1-1</f>
        <v/>
      </c>
      <c r="G3" s="3">
        <f>D3*E3</f>
        <v/>
      </c>
      <c r="H3" s="3">
        <f>D3*F3</f>
        <v/>
      </c>
      <c r="K3" t="inlineStr">
        <is>
          <t>AOA</t>
        </is>
      </c>
      <c r="L3" s="32">
        <f>'ETF MTD'!$OE$28/'ETF MTD'!$OE$3-1</f>
        <v/>
      </c>
      <c r="M3" s="32">
        <f>'ETF MTD'!$OE$28/'ETF MTD'!$OE$1-1</f>
        <v/>
      </c>
    </row>
    <row r="4">
      <c r="C4" s="143" t="inlineStr">
        <is>
          <t>AGG</t>
        </is>
      </c>
      <c r="D4" s="143" t="n">
        <v>0.3</v>
      </c>
      <c r="E4" s="32">
        <f>'ETF MTD'!$UQ$28/'ETF MTD'!$UQ$3-1</f>
        <v/>
      </c>
      <c r="F4" s="32">
        <f>'ETF MTD'!$UQ$28/'ETF MTD'!$UQ$1-1</f>
        <v/>
      </c>
      <c r="G4" s="3">
        <f>D4*E4</f>
        <v/>
      </c>
      <c r="H4" s="3">
        <f>D4*F4</f>
        <v/>
      </c>
      <c r="I4" s="3">
        <f>SUM(G3:G4)</f>
        <v/>
      </c>
      <c r="J4" s="3">
        <f>SUM(H3:H4)</f>
        <v/>
      </c>
      <c r="K4" t="inlineStr">
        <is>
          <t>AOR</t>
        </is>
      </c>
      <c r="L4" s="32">
        <f>'ETF MTD'!$PO$28/'ETF MTD'!$PO$3-1</f>
        <v/>
      </c>
      <c r="M4" s="32">
        <f>'ETF MTD'!$PO$28/'ETF MTD'!$PO$1-1</f>
        <v/>
      </c>
    </row>
    <row r="5">
      <c r="C5" s="143" t="n"/>
      <c r="D5" s="32" t="n"/>
      <c r="E5" s="32" t="n"/>
      <c r="K5" t="inlineStr">
        <is>
          <t>AOM</t>
        </is>
      </c>
      <c r="L5" s="32">
        <f>'ETF MTD'!$QY$28/'ETF MTD'!$QY$3-1</f>
        <v/>
      </c>
      <c r="M5" s="32">
        <f>'ETF MTD'!$QY$28/'ETF MTD'!$QY$1-1</f>
        <v/>
      </c>
    </row>
    <row r="6">
      <c r="B6" t="inlineStr">
        <is>
          <t>BAL</t>
        </is>
      </c>
      <c r="C6" s="143" t="inlineStr">
        <is>
          <t>ACWI</t>
        </is>
      </c>
      <c r="D6" s="143" t="n">
        <v>0.4</v>
      </c>
      <c r="E6" s="32">
        <f>'ETF MTD'!$AJQ$28/'ETF MTD'!$AJQ$3-1</f>
        <v/>
      </c>
      <c r="F6" s="32">
        <f>'ETF MTD'!$AJQ$28/'ETF MTD'!$AJQ$1-1</f>
        <v/>
      </c>
      <c r="G6" s="3">
        <f>D6*E6</f>
        <v/>
      </c>
      <c r="H6" s="3">
        <f>D6*F6</f>
        <v/>
      </c>
      <c r="K6" t="inlineStr">
        <is>
          <t>AOK</t>
        </is>
      </c>
      <c r="L6" s="32">
        <f>'ETF MTD'!$QS$28/'ETF MTD'!$QS$3-1</f>
        <v/>
      </c>
      <c r="M6" s="32">
        <f>'ETF MTD'!$QS$28/'ETF MTD'!$QS$1-1</f>
        <v/>
      </c>
    </row>
    <row r="7">
      <c r="C7" s="143" t="inlineStr">
        <is>
          <t>VNQ</t>
        </is>
      </c>
      <c r="D7" s="143" t="n">
        <v>0.1</v>
      </c>
      <c r="E7" s="61">
        <f>'ETF MTD'!$JU$28/'ETF MTD'!$JU$3-1</f>
        <v/>
      </c>
      <c r="F7" s="61">
        <f>'ETF MTD'!$JU$28/'ETF MTD'!$JU$1-1</f>
        <v/>
      </c>
      <c r="G7" s="3">
        <f>D7*E7</f>
        <v/>
      </c>
      <c r="H7" s="3">
        <f>D7*F7</f>
        <v/>
      </c>
    </row>
    <row r="8">
      <c r="C8" s="143" t="inlineStr">
        <is>
          <t>AGG</t>
        </is>
      </c>
      <c r="D8" s="143" t="n">
        <v>0.25</v>
      </c>
      <c r="E8" s="32">
        <f>'ETF MTD'!$UQ$28/'ETF MTD'!$UQ$3-1</f>
        <v/>
      </c>
      <c r="F8" s="32">
        <f>'ETF MTD'!$UQ$28/'ETF MTD'!$UQ$1-1</f>
        <v/>
      </c>
      <c r="G8" s="3">
        <f>D8*E8</f>
        <v/>
      </c>
      <c r="H8" s="3">
        <f>D8*F8</f>
        <v/>
      </c>
      <c r="K8" t="inlineStr">
        <is>
          <t>SPY</t>
        </is>
      </c>
      <c r="L8" s="32">
        <f>'ETF MTD'!E28/'ETF MTD'!E3-1</f>
        <v/>
      </c>
      <c r="M8" s="32">
        <f>'ETF MTD'!E28/'ETF MTD'!E1-1</f>
        <v/>
      </c>
    </row>
    <row r="9">
      <c r="B9" s="143" t="n"/>
      <c r="C9" s="143" t="inlineStr">
        <is>
          <t>SHV</t>
        </is>
      </c>
      <c r="D9" s="143" t="n">
        <v>0.25</v>
      </c>
      <c r="E9" s="32">
        <f>'ETF MTD'!$TY$28/'ETF MTD'!$TY$3-1</f>
        <v/>
      </c>
      <c r="F9" s="32">
        <f>'ETF MTD'!$TY$28/'ETF MTD'!$TY$1-1</f>
        <v/>
      </c>
      <c r="G9" s="3">
        <f>D9*E9</f>
        <v/>
      </c>
      <c r="H9" s="3">
        <f>D9*F9</f>
        <v/>
      </c>
      <c r="I9" s="3">
        <f>SUM(G6:G9)</f>
        <v/>
      </c>
      <c r="J9" s="3">
        <f>SUM(H6:H9)</f>
        <v/>
      </c>
    </row>
    <row r="10">
      <c r="B10" s="143" t="n"/>
      <c r="C10" s="143" t="n"/>
      <c r="D10" s="143" t="n"/>
      <c r="K10" t="inlineStr">
        <is>
          <t>DVY</t>
        </is>
      </c>
      <c r="L10" s="32">
        <f>'ETF MTD'!$LW$28/'ETF MTD'!$LW$3-1</f>
        <v/>
      </c>
      <c r="M10" s="32">
        <f>'ETF MTD'!$LW$28/'ETF MTD'!$LW$1-1</f>
        <v/>
      </c>
      <c r="O10" t="inlineStr">
        <is>
          <t>VYM</t>
        </is>
      </c>
      <c r="P10" s="32">
        <f>'ETF MTD'!$OK$28/'ETF MTD'!$OK$3-1</f>
        <v/>
      </c>
      <c r="Q10" s="32">
        <f>'ETF MTD'!$OK$28/'ETF MTD'!$OK$1-1</f>
        <v/>
      </c>
    </row>
    <row r="11">
      <c r="B11" s="143" t="inlineStr">
        <is>
          <t>CON</t>
        </is>
      </c>
      <c r="C11" s="143" t="inlineStr">
        <is>
          <t>ACWI</t>
        </is>
      </c>
      <c r="D11" s="143" t="n">
        <v>0.3</v>
      </c>
      <c r="E11" s="32">
        <f>'ETF MTD'!$AJQ$28/'ETF MTD'!$AJQ$3-1</f>
        <v/>
      </c>
      <c r="F11" s="32">
        <f>'ETF MTD'!$AJQ$28/'ETF MTD'!$AJQ$1-1</f>
        <v/>
      </c>
      <c r="G11" s="3">
        <f>D11*E11</f>
        <v/>
      </c>
      <c r="H11" s="3">
        <f>D11*F11</f>
        <v/>
      </c>
      <c r="K11" t="inlineStr">
        <is>
          <t>RPV</t>
        </is>
      </c>
      <c r="L11" s="32">
        <f>'ETF MTD'!$NM$28/'ETF MTD'!$NM$3-1</f>
        <v/>
      </c>
      <c r="M11" s="32">
        <f>'ETF MTD'!$NM$28/'ETF MTD'!$NM$1-1</f>
        <v/>
      </c>
      <c r="O11" t="inlineStr">
        <is>
          <t>SLV</t>
        </is>
      </c>
      <c r="P11" s="32">
        <f>'ETF MTD'!$IQ$28/'ETF MTD'!$IQ$3-1</f>
        <v/>
      </c>
      <c r="Q11" s="32">
        <f>'ETF MTD'!$IQ$28/'ETF MTD'!$IQ$1-1</f>
        <v/>
      </c>
    </row>
    <row r="12">
      <c r="B12" s="143" t="n"/>
      <c r="C12" s="143" t="inlineStr">
        <is>
          <t>VNQ</t>
        </is>
      </c>
      <c r="D12" s="143" t="n">
        <v>0.1</v>
      </c>
      <c r="E12" s="61">
        <f>'ETF MTD'!$JU$28/'ETF MTD'!$JU$3-1</f>
        <v/>
      </c>
      <c r="F12" s="61">
        <f>'ETF MTD'!$JU$28/'ETF MTD'!$JU$1-1</f>
        <v/>
      </c>
      <c r="G12" s="3">
        <f>D12*E12</f>
        <v/>
      </c>
      <c r="H12" s="3">
        <f>D12*F12</f>
        <v/>
      </c>
      <c r="K12" t="inlineStr">
        <is>
          <t>RSP</t>
        </is>
      </c>
      <c r="L12" s="32">
        <f>'ETF MTD'!$AC$28/'ETF MTD'!$AC$3-1</f>
        <v/>
      </c>
      <c r="M12" s="32">
        <f>'ETF MTD'!$AC$28/'ETF MTD'!$AC$1-1</f>
        <v/>
      </c>
    </row>
    <row r="13">
      <c r="C13" s="143" t="inlineStr">
        <is>
          <t>AGG</t>
        </is>
      </c>
      <c r="D13" s="143" t="n">
        <v>0.3</v>
      </c>
      <c r="E13" s="32">
        <f>'ETF MTD'!$UQ$28/'ETF MTD'!$UQ$3-1</f>
        <v/>
      </c>
      <c r="F13" s="32">
        <f>'ETF MTD'!$UQ$28/'ETF MTD'!$UQ$1-1</f>
        <v/>
      </c>
      <c r="G13" s="3">
        <f>D13*E13</f>
        <v/>
      </c>
      <c r="H13" s="3">
        <f>D13*F13</f>
        <v/>
      </c>
      <c r="K13" t="inlineStr">
        <is>
          <t>RPG</t>
        </is>
      </c>
      <c r="L13" s="32">
        <f>'ETF MTD'!$NS$28/'ETF MTD'!$NS$3-1</f>
        <v/>
      </c>
      <c r="M13" s="32">
        <f>'ETF MTD'!$NS$28/'ETF MTD'!$NS$1-1</f>
        <v/>
      </c>
    </row>
    <row r="14">
      <c r="C14" s="143" t="inlineStr">
        <is>
          <t>SHV</t>
        </is>
      </c>
      <c r="D14" s="143" t="n">
        <v>0.3</v>
      </c>
      <c r="E14" s="32">
        <f>'ETF MTD'!$TY$28/'ETF MTD'!$TY$3-1</f>
        <v/>
      </c>
      <c r="F14" s="32">
        <f>'ETF MTD'!$TY$28/'ETF MTD'!$TY$1-1</f>
        <v/>
      </c>
      <c r="G14" s="3">
        <f>D14*E14</f>
        <v/>
      </c>
      <c r="H14" s="3">
        <f>D14*F14</f>
        <v/>
      </c>
      <c r="I14" s="3">
        <f>SUM(G11:G14)</f>
        <v/>
      </c>
      <c r="J14" s="3">
        <f>SUM(H11:H14)</f>
        <v/>
      </c>
      <c r="K14" t="inlineStr">
        <is>
          <t>DIA</t>
        </is>
      </c>
      <c r="L14" s="32">
        <f>'ETF MTD'!$CK$28/'ETF MTD'!$CK$3-1</f>
        <v/>
      </c>
      <c r="M14" s="32">
        <f>'ETF MTD'!$CK$28/'ETF MTD'!$CK$1-1</f>
        <v/>
      </c>
    </row>
    <row r="15">
      <c r="K15" t="inlineStr">
        <is>
          <t>PTLC</t>
        </is>
      </c>
      <c r="L15" s="32">
        <f>'ETF MTD'!$QA$28/'ETF MTD'!$QA$3-1</f>
        <v/>
      </c>
      <c r="M15" s="32">
        <f>'ETF MTD'!$QA$28/'ETF MTD'!$QA$1-1</f>
        <v/>
      </c>
    </row>
    <row r="16">
      <c r="B16" s="143" t="inlineStr">
        <is>
          <t>GRO</t>
        </is>
      </c>
      <c r="C16" s="143" t="inlineStr">
        <is>
          <t>ACWI</t>
        </is>
      </c>
      <c r="D16" s="143" t="n">
        <v>0.5</v>
      </c>
      <c r="E16" s="32">
        <f>'ETF MTD'!$AJQ$28/'ETF MTD'!$AJQ$3-1</f>
        <v/>
      </c>
      <c r="F16" s="32">
        <f>'ETF MTD'!$AJQ$28/'ETF MTD'!$AJQ$1-1</f>
        <v/>
      </c>
      <c r="G16" s="3">
        <f>D16*E16</f>
        <v/>
      </c>
      <c r="H16" s="3">
        <f>D16*F16</f>
        <v/>
      </c>
      <c r="K16" t="inlineStr">
        <is>
          <t>VUG</t>
        </is>
      </c>
      <c r="L16" s="32">
        <f>'ETF MTD'!$AO$28/'ETF MTD'!$AO$3-1</f>
        <v/>
      </c>
      <c r="M16" s="32">
        <f>'ETF MTD'!$AO$28/'ETF MTD'!$AO$1-1</f>
        <v/>
      </c>
    </row>
    <row r="17">
      <c r="B17" s="143" t="n"/>
      <c r="C17" s="143" t="inlineStr">
        <is>
          <t>VNQ</t>
        </is>
      </c>
      <c r="D17" s="143" t="n">
        <v>0.1</v>
      </c>
      <c r="E17" s="61">
        <f>'ETF MTD'!$JU$28/'ETF MTD'!$JU$3-1</f>
        <v/>
      </c>
      <c r="F17" s="61">
        <f>'ETF MTD'!$JU$28/'ETF MTD'!$JU$1-1</f>
        <v/>
      </c>
      <c r="G17" s="3">
        <f>D17*E17</f>
        <v/>
      </c>
      <c r="H17" s="3">
        <f>D17*F17</f>
        <v/>
      </c>
      <c r="K17" t="inlineStr">
        <is>
          <t>VTV</t>
        </is>
      </c>
      <c r="L17" s="32">
        <f>'ETF MTD'!$ACY$28/'ETF MTD'!$ACY$3-1</f>
        <v/>
      </c>
      <c r="M17" s="32">
        <f>'ETF MTD'!$ACY$28/'ETF MTD'!$ACY$1-1</f>
        <v/>
      </c>
    </row>
    <row r="18">
      <c r="C18" s="143" t="inlineStr">
        <is>
          <t>AGG</t>
        </is>
      </c>
      <c r="D18" s="143" t="n">
        <v>0.2</v>
      </c>
      <c r="E18" s="32">
        <f>'ETF MTD'!$UQ$28/'ETF MTD'!$UQ$3-1</f>
        <v/>
      </c>
      <c r="F18" s="32">
        <f>'ETF MTD'!$UQ$28/'ETF MTD'!$UQ$1-1</f>
        <v/>
      </c>
      <c r="G18" s="3">
        <f>D18*E18</f>
        <v/>
      </c>
      <c r="H18" s="3">
        <f>D18*F18</f>
        <v/>
      </c>
      <c r="K18" t="inlineStr">
        <is>
          <t>QQQ</t>
        </is>
      </c>
      <c r="L18" s="32">
        <f>'ETF MTD'!$AI$28/'ETF MTD'!$AI$3-1</f>
        <v/>
      </c>
      <c r="M18" s="32">
        <f>'ETF MTD'!$AI$28/'ETF MTD'!$AI$1-1</f>
        <v/>
      </c>
    </row>
    <row r="19">
      <c r="C19" s="143" t="inlineStr">
        <is>
          <t>SHV</t>
        </is>
      </c>
      <c r="D19" s="143" t="n">
        <v>0.2</v>
      </c>
      <c r="E19" s="32">
        <f>'ETF MTD'!$TY$28/'ETF MTD'!$TY$3-1</f>
        <v/>
      </c>
      <c r="F19" s="32">
        <f>'ETF MTD'!$TY$28/'ETF MTD'!$TY$1-1</f>
        <v/>
      </c>
      <c r="G19" s="3">
        <f>D19*E19</f>
        <v/>
      </c>
      <c r="H19" s="3">
        <f>D19*F19</f>
        <v/>
      </c>
      <c r="I19" s="3">
        <f>SUM(G16:G19)</f>
        <v/>
      </c>
      <c r="J19" s="3">
        <f>SUM(H16:H19)</f>
        <v/>
      </c>
      <c r="K19" t="inlineStr">
        <is>
          <t>VO</t>
        </is>
      </c>
      <c r="L19" s="32">
        <f>'ETF MTD'!$BM$28/'ETF MTD'!$BM$3-1</f>
        <v/>
      </c>
      <c r="M19" s="32">
        <f>'ETF MTD'!$BM$28/'ETF MTD'!$BM$1-1</f>
        <v/>
      </c>
    </row>
    <row r="20">
      <c r="K20" t="inlineStr">
        <is>
          <t>VB</t>
        </is>
      </c>
      <c r="L20" s="32">
        <f>'ETF MTD'!$BG$28/'ETF MTD'!$BG$3-1</f>
        <v/>
      </c>
      <c r="M20" s="32">
        <f>'ETF MTD'!$BG$28/'ETF MTD'!$BG$1-1</f>
        <v/>
      </c>
    </row>
    <row r="21">
      <c r="B21" s="143" t="inlineStr">
        <is>
          <t>MOD GRO</t>
        </is>
      </c>
      <c r="C21" s="143" t="inlineStr">
        <is>
          <t>ACWI</t>
        </is>
      </c>
      <c r="D21" s="143" t="n">
        <v>0.45</v>
      </c>
      <c r="E21" s="32">
        <f>'ETF MTD'!$AJQ$28/'ETF MTD'!$AJQ$3-1</f>
        <v/>
      </c>
      <c r="F21" s="32">
        <f>'ETF MTD'!$AJQ$28/'ETF MTD'!$AJQ$1-1</f>
        <v/>
      </c>
      <c r="G21" s="3">
        <f>D21*E21</f>
        <v/>
      </c>
      <c r="H21" s="3">
        <f>D21*F21</f>
        <v/>
      </c>
    </row>
    <row r="22">
      <c r="B22" s="143" t="n"/>
      <c r="C22" s="143" t="inlineStr">
        <is>
          <t>VNQ</t>
        </is>
      </c>
      <c r="D22" s="143" t="n">
        <v>0.1</v>
      </c>
      <c r="E22" s="61">
        <f>'ETF MTD'!$JU$28/'ETF MTD'!$JU$3-1</f>
        <v/>
      </c>
      <c r="F22" s="61">
        <f>'ETF MTD'!$JU$28/'ETF MTD'!$JU$1-1</f>
        <v/>
      </c>
      <c r="G22" s="3">
        <f>D22*E22</f>
        <v/>
      </c>
      <c r="H22" s="3">
        <f>D22*F22</f>
        <v/>
      </c>
      <c r="L22" s="32">
        <f>O22/P22-1</f>
        <v/>
      </c>
      <c r="M22" s="32">
        <f>O22/Q22-1</f>
        <v/>
      </c>
      <c r="O22" t="n">
        <v>3740.99</v>
      </c>
      <c r="P22" t="n">
        <v>3662</v>
      </c>
      <c r="Q22" t="n">
        <v>3075.51</v>
      </c>
    </row>
    <row r="23">
      <c r="C23" s="143" t="inlineStr">
        <is>
          <t>AGG</t>
        </is>
      </c>
      <c r="D23" s="143" t="n">
        <v>0.25</v>
      </c>
      <c r="E23" s="32">
        <f>'ETF MTD'!$UQ$28/'ETF MTD'!$UQ$3-1</f>
        <v/>
      </c>
      <c r="F23" s="32">
        <f>'ETF MTD'!$UQ$28/'ETF MTD'!$UQ$1-1</f>
        <v/>
      </c>
      <c r="G23" s="3">
        <f>D23*E23</f>
        <v/>
      </c>
      <c r="H23" s="3">
        <f>D23*F23</f>
        <v/>
      </c>
    </row>
    <row r="24">
      <c r="C24" s="143" t="inlineStr">
        <is>
          <t>SHV</t>
        </is>
      </c>
      <c r="D24" s="143" t="n">
        <v>0.2</v>
      </c>
      <c r="E24" s="32">
        <f>'ETF MTD'!$TY$28/'ETF MTD'!$TY$3-1</f>
        <v/>
      </c>
      <c r="F24" s="32">
        <f>'ETF MTD'!$TY$28/'ETF MTD'!$TY$1-1</f>
        <v/>
      </c>
      <c r="G24" s="3">
        <f>D24*E24</f>
        <v/>
      </c>
      <c r="H24" s="3">
        <f>D24*F24</f>
        <v/>
      </c>
      <c r="I24" s="3">
        <f>SUM(G21:G24)</f>
        <v/>
      </c>
      <c r="J24" s="3">
        <f>SUM(H21:H24)</f>
        <v/>
      </c>
      <c r="K24" t="inlineStr">
        <is>
          <t>Innovator</t>
        </is>
      </c>
      <c r="L24" t="inlineStr">
        <is>
          <t>MTD</t>
        </is>
      </c>
      <c r="M24" t="inlineStr">
        <is>
          <t>YTD</t>
        </is>
      </c>
    </row>
    <row r="25">
      <c r="K25" t="inlineStr">
        <is>
          <t>PJAN</t>
        </is>
      </c>
      <c r="L25" s="81">
        <f>'ETF MTD'!$AGW$28/'ETF MTD'!$AGW$3-1</f>
        <v/>
      </c>
      <c r="M25" s="81">
        <f>'ETF MTD'!$AGW$28/'ETF MTD'!$AGW$1-1</f>
        <v/>
      </c>
    </row>
    <row r="26">
      <c r="K26" t="inlineStr">
        <is>
          <t>PFEB</t>
        </is>
      </c>
      <c r="L26" s="81">
        <f>'ETF MTD'!$AHC$28/'ETF MTD'!$AHC$3-1</f>
        <v/>
      </c>
      <c r="M26" s="81">
        <f>'ETF MTD'!$AHC$28/'ETF MTD'!$AHC$1-1</f>
        <v/>
      </c>
    </row>
    <row r="27">
      <c r="K27" t="inlineStr">
        <is>
          <t>PMAR</t>
        </is>
      </c>
      <c r="L27" s="81">
        <f>'ETF MTD'!$AHI$28/'ETF MTD'!$AHI$3-1</f>
        <v/>
      </c>
      <c r="M27" s="81">
        <f>'ETF MTD'!$AHI$28/'ETF MTD'!$AHI$1-1</f>
        <v/>
      </c>
    </row>
    <row r="28">
      <c r="K28" t="inlineStr">
        <is>
          <t>PAPR</t>
        </is>
      </c>
      <c r="L28" s="81">
        <f>'ETF MTD'!$AHO$28/'ETF MTD'!$AHO$3-1</f>
        <v/>
      </c>
      <c r="M28" s="81">
        <f>'ETF MTD'!$AHO$28/'ETF MTD'!$AHO$1-1</f>
        <v/>
      </c>
    </row>
    <row r="29">
      <c r="K29" t="inlineStr">
        <is>
          <t>PMAY</t>
        </is>
      </c>
      <c r="L29" s="81">
        <f>'ETF MTD'!$AHU$28/'ETF MTD'!$AHU$3-1</f>
        <v/>
      </c>
      <c r="M29" s="81">
        <f>'ETF MTD'!$AHU$28/'ETF MTD'!$AHU$1-1</f>
        <v/>
      </c>
    </row>
    <row r="30">
      <c r="K30" t="inlineStr">
        <is>
          <t>PJUN</t>
        </is>
      </c>
      <c r="L30" s="81">
        <f>'ETF MTD'!$AIA$28/'ETF MTD'!$AIA$3-1</f>
        <v/>
      </c>
      <c r="M30" s="81">
        <f>'ETF MTD'!$AIA$28/'ETF MTD'!$AIA$1-1</f>
        <v/>
      </c>
    </row>
    <row r="31">
      <c r="K31" t="inlineStr">
        <is>
          <t>PJUL</t>
        </is>
      </c>
      <c r="L31" s="81">
        <f>'ETF MTD'!$AIG$28/'ETF MTD'!$AIG$3-1</f>
        <v/>
      </c>
      <c r="M31" s="81">
        <f>'ETF MTD'!$AIG$28/'ETF MTD'!$AIG$1-1</f>
        <v/>
      </c>
    </row>
    <row r="32">
      <c r="K32" t="inlineStr">
        <is>
          <t>PAUG</t>
        </is>
      </c>
      <c r="L32" s="81">
        <f>'ETF MTD'!$AIM$28/'ETF MTD'!$AIM$3-1</f>
        <v/>
      </c>
      <c r="M32" s="81">
        <f>'ETF MTD'!$AIM$28/'ETF MTD'!$AIM$1-1</f>
        <v/>
      </c>
    </row>
    <row r="33">
      <c r="K33" t="inlineStr">
        <is>
          <t>PSEP</t>
        </is>
      </c>
      <c r="L33" s="81">
        <f>'ETF MTD'!$AIS$28/'ETF MTD'!$AIS$3-1</f>
        <v/>
      </c>
      <c r="M33" s="81">
        <f>'ETF MTD'!$AIS$28/'ETF MTD'!$AIS$1-1</f>
        <v/>
      </c>
    </row>
    <row r="34">
      <c r="K34" t="inlineStr">
        <is>
          <t>POCT</t>
        </is>
      </c>
      <c r="L34" s="81">
        <f>'ETF MTD'!$AIY$28/'ETF MTD'!$AIY$3-1</f>
        <v/>
      </c>
      <c r="M34" s="81">
        <f>'ETF MTD'!$AIY$28/'ETF MTD'!$AIY$1-1</f>
        <v/>
      </c>
    </row>
    <row r="35">
      <c r="K35" t="inlineStr">
        <is>
          <t>PNOV</t>
        </is>
      </c>
      <c r="L35" s="81">
        <f>'ETF MTD'!$AJE$28/'ETF MTD'!$AJE$3-1</f>
        <v/>
      </c>
      <c r="M35" s="81">
        <f>'ETF MTD'!$AJE$28/'ETF MTD'!$AJE$1-1</f>
        <v/>
      </c>
    </row>
    <row r="36">
      <c r="K36" t="inlineStr">
        <is>
          <t>PDEC</t>
        </is>
      </c>
      <c r="L36" s="81">
        <f>'ETF MTD'!$AJK$28/'ETF MTD'!$AJK$3-1</f>
        <v/>
      </c>
      <c r="M36" s="81">
        <f>'ETF MTD'!$AJK$28/'ETF MTD'!$AJK$1-1</f>
        <v/>
      </c>
    </row>
    <row r="37">
      <c r="L37" s="89" t="n"/>
      <c r="M37" s="89" t="n"/>
    </row>
    <row r="38">
      <c r="K38" s="23" t="inlineStr">
        <is>
          <t>Average</t>
        </is>
      </c>
      <c r="L38" s="90">
        <f>AVERAGE(L25:L37)</f>
        <v/>
      </c>
      <c r="M38" s="90">
        <f>AVERAGE(M25:M37)</f>
        <v/>
      </c>
    </row>
    <row r="39">
      <c r="K39" s="23" t="inlineStr">
        <is>
          <t>BLUIX</t>
        </is>
      </c>
      <c r="L39" s="90">
        <f>'ETF MTD'!$ADE$28/'ETF MTD'!$ADE$3-1</f>
        <v/>
      </c>
      <c r="M39" s="91">
        <f>'ETF MTD'!$ADE$28/'ETF MTD'!$ADE$1-1</f>
        <v/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A1:Y53"/>
  <sheetViews>
    <sheetView workbookViewId="0">
      <selection activeCell="A13" sqref="A13"/>
    </sheetView>
  </sheetViews>
  <sheetFormatPr baseColWidth="8" defaultRowHeight="14.5"/>
  <cols>
    <col width="22.26953125" bestFit="1" customWidth="1" min="1" max="1"/>
    <col width="24.26953125" bestFit="1" customWidth="1" min="5" max="5"/>
    <col width="25.26953125" bestFit="1" customWidth="1" min="9" max="9"/>
    <col width="11" bestFit="1" customWidth="1" min="14" max="14"/>
    <col width="10.1796875" bestFit="1" customWidth="1" min="15" max="15"/>
    <col width="12" bestFit="1" customWidth="1" min="17" max="17"/>
    <col width="10.54296875" bestFit="1" customWidth="1" min="19" max="22"/>
    <col width="10.1796875" bestFit="1" customWidth="1" min="24" max="24"/>
    <col width="12.7265625" bestFit="1" customWidth="1" min="25" max="25"/>
  </cols>
  <sheetData>
    <row r="1">
      <c r="A1" s="95" t="n"/>
      <c r="B1" s="107" t="inlineStr">
        <is>
          <t>Fee</t>
        </is>
      </c>
      <c r="C1" s="107" t="n">
        <v>0.005</v>
      </c>
      <c r="D1" s="95" t="n"/>
      <c r="E1" s="95" t="n"/>
      <c r="F1" s="95" t="n"/>
      <c r="G1" s="95" t="n"/>
      <c r="H1" s="95" t="n"/>
      <c r="I1" s="95" t="n"/>
      <c r="J1" s="95" t="n"/>
      <c r="K1" s="95" t="n"/>
    </row>
    <row r="2">
      <c r="A2" s="95" t="inlineStr">
        <is>
          <t>As of 3/17/2022</t>
        </is>
      </c>
      <c r="B2" s="102" t="inlineStr">
        <is>
          <t>All results net of fees (BLUIX and OCIO are net of prospectus fee and all other strategies are net of 50 bps annual fee)</t>
        </is>
      </c>
      <c r="C2" s="95" t="n"/>
      <c r="D2" s="95" t="n"/>
      <c r="E2" s="95" t="n"/>
      <c r="F2" s="95" t="n"/>
      <c r="G2" s="95" t="n"/>
      <c r="H2" s="95" t="n"/>
      <c r="I2" s="95" t="n"/>
      <c r="J2" s="95" t="n"/>
      <c r="K2" s="95" t="n"/>
      <c r="N2" t="inlineStr">
        <is>
          <t>Uzzle 5403</t>
        </is>
      </c>
      <c r="O2" t="inlineStr">
        <is>
          <t>Uzzle 5408</t>
        </is>
      </c>
      <c r="Q2" t="inlineStr">
        <is>
          <t>Mstar Global Alloc.</t>
        </is>
      </c>
      <c r="V2" t="inlineStr">
        <is>
          <t>Becca Bell 4916</t>
        </is>
      </c>
      <c r="X2" t="inlineStr">
        <is>
          <t>Stanberry 9653</t>
        </is>
      </c>
      <c r="Y2" t="inlineStr">
        <is>
          <t>Hodges 4962</t>
        </is>
      </c>
    </row>
    <row r="3">
      <c r="A3" s="96" t="inlineStr">
        <is>
          <t>US Equities</t>
        </is>
      </c>
      <c r="B3" s="272" t="inlineStr">
        <is>
          <t>MTD</t>
        </is>
      </c>
      <c r="C3" s="272" t="inlineStr">
        <is>
          <t>YTD</t>
        </is>
      </c>
      <c r="D3" s="95" t="n"/>
      <c r="E3" s="96" t="inlineStr">
        <is>
          <t>Growth</t>
        </is>
      </c>
      <c r="F3" s="272" t="inlineStr">
        <is>
          <t>MTD</t>
        </is>
      </c>
      <c r="G3" s="272" t="inlineStr">
        <is>
          <t>YTD</t>
        </is>
      </c>
      <c r="H3" s="95" t="n"/>
      <c r="I3" s="96" t="inlineStr">
        <is>
          <t>Moderate Growth</t>
        </is>
      </c>
      <c r="J3" s="272" t="inlineStr">
        <is>
          <t>MTD</t>
        </is>
      </c>
      <c r="K3" s="272" t="inlineStr">
        <is>
          <t>YTD</t>
        </is>
      </c>
      <c r="M3" s="83" t="n">
        <v>44561</v>
      </c>
      <c r="N3" s="5" t="n">
        <v>225757.28</v>
      </c>
      <c r="O3" s="5">
        <f>498762.08+218.13</f>
        <v/>
      </c>
      <c r="Q3" s="5" t="n">
        <v>4418.32</v>
      </c>
      <c r="S3" s="4" t="n">
        <v>43555</v>
      </c>
      <c r="T3" t="n">
        <v>3075.51</v>
      </c>
      <c r="V3" s="5" t="n">
        <v>487114.54</v>
      </c>
      <c r="X3" s="5" t="n">
        <v>487644.8</v>
      </c>
      <c r="Y3" s="5" t="n">
        <v>348599.34</v>
      </c>
    </row>
    <row r="4">
      <c r="A4" s="95" t="inlineStr">
        <is>
          <t>ESG</t>
        </is>
      </c>
      <c r="B4" s="63">
        <f>X6-($C$1/12)</f>
        <v/>
      </c>
      <c r="C4" s="81">
        <f>(((1-9.06%)*1000)*(1+B4))/1000-1</f>
        <v/>
      </c>
      <c r="D4" s="95" t="n"/>
      <c r="E4" s="95" t="inlineStr">
        <is>
          <t>BLUIX</t>
        </is>
      </c>
      <c r="F4" s="63">
        <f>'ETF MTD'!$ADE$28/'ETF MTD'!$ADE$3-1</f>
        <v/>
      </c>
      <c r="G4" s="81">
        <f>'ETF MTD'!$ADE$28/'ETF MTD'!$ADE$1-1</f>
        <v/>
      </c>
      <c r="H4" s="95" t="n"/>
      <c r="I4" s="95" t="n"/>
      <c r="J4" s="95" t="n"/>
      <c r="K4" s="95" t="n"/>
      <c r="M4" t="inlineStr">
        <is>
          <t>Last Month</t>
        </is>
      </c>
      <c r="N4" s="5" t="n">
        <v>225757.28</v>
      </c>
      <c r="O4" s="5" t="n">
        <v>461979.11</v>
      </c>
      <c r="Q4" s="5" t="n">
        <v>4156.89</v>
      </c>
      <c r="V4">
        <f>486833.98-747.97</f>
        <v/>
      </c>
      <c r="X4" s="5" t="n">
        <v>439194.34</v>
      </c>
      <c r="Y4" s="5" t="n">
        <v>324169.21</v>
      </c>
    </row>
    <row r="5">
      <c r="A5" s="95" t="inlineStr">
        <is>
          <t>Tactical (S20)</t>
        </is>
      </c>
      <c r="B5" s="63">
        <f>'Add''l Spartan'!QC19-($C$1/12)</f>
        <v/>
      </c>
      <c r="C5" s="81">
        <f>(((1-7.15%)*1000)*(1+B5))/1000-1</f>
        <v/>
      </c>
      <c r="D5" s="95" t="n"/>
      <c r="E5" s="95" t="inlineStr">
        <is>
          <t>Tactical (S20)</t>
        </is>
      </c>
      <c r="F5" s="63">
        <f>'Custodial Allocations-Dec24'!D22-($C$1/12)</f>
        <v/>
      </c>
      <c r="G5" s="81">
        <f>(((1-6.52%)*1000)*(1+F5))/1000-1</f>
        <v/>
      </c>
      <c r="H5" s="95" t="n"/>
      <c r="I5" s="95" t="inlineStr">
        <is>
          <t>Tactical (S20)</t>
        </is>
      </c>
      <c r="J5" s="63">
        <f>'Custodial Allocations-Dec24'!D41-($C$1/12)</f>
        <v/>
      </c>
      <c r="K5" s="81">
        <f>(((1-5.56%)*1000)*(1+J5))/1000-1</f>
        <v/>
      </c>
      <c r="M5" t="inlineStr">
        <is>
          <t>Curr</t>
        </is>
      </c>
      <c r="N5" s="5">
        <f>222847.48+137.82</f>
        <v/>
      </c>
      <c r="O5" s="5">
        <f>464817.76-2069.92</f>
        <v/>
      </c>
      <c r="Q5" s="5" t="n">
        <v>4117.37</v>
      </c>
      <c r="T5" s="32">
        <f>Q5/T3-1</f>
        <v/>
      </c>
      <c r="X5" s="5">
        <f>438677.02+495.86</f>
        <v/>
      </c>
      <c r="Y5">
        <f>324957.63-1250.61</f>
        <v/>
      </c>
    </row>
    <row r="6">
      <c r="A6" s="95" t="inlineStr">
        <is>
          <t>Dynamic (S50)</t>
        </is>
      </c>
      <c r="B6" s="63">
        <f>'Add''l Spartan'!QC91-($C$1/12)</f>
        <v/>
      </c>
      <c r="C6" s="81">
        <f>(((1-7.26%)*1000)*(1+B6))/1000-1</f>
        <v/>
      </c>
      <c r="D6" s="95" t="n"/>
      <c r="E6" s="95" t="inlineStr">
        <is>
          <t>Dynamic (S50)</t>
        </is>
      </c>
      <c r="F6" s="63">
        <f>'Custodial Allocations-Dec24'!D99-($C$1/12)</f>
        <v/>
      </c>
      <c r="G6" s="81">
        <f>(((1-6.36%)*1000)*(1+F6))/1000-1</f>
        <v/>
      </c>
      <c r="H6" s="95" t="n"/>
      <c r="I6" s="95" t="inlineStr">
        <is>
          <t>Dynamic (S50)</t>
        </is>
      </c>
      <c r="J6" s="63">
        <f>'Custodial Allocations-Dec24'!D118-($C$1/12)</f>
        <v/>
      </c>
      <c r="K6" s="81">
        <f>(((1-5.83%)*1000)*(1+J6))/1000-1</f>
        <v/>
      </c>
      <c r="M6" t="inlineStr">
        <is>
          <t>YTD</t>
        </is>
      </c>
      <c r="N6" s="32">
        <f>N5/N3-1</f>
        <v/>
      </c>
      <c r="O6" s="32">
        <f>O5/O3-1</f>
        <v/>
      </c>
      <c r="Q6" s="32">
        <f>Q5/Q3-1</f>
        <v/>
      </c>
      <c r="V6">
        <f>V4/V3-1</f>
        <v/>
      </c>
      <c r="X6">
        <f>X5/X4-1</f>
        <v/>
      </c>
      <c r="Y6">
        <f>Y5/Y4-1</f>
        <v/>
      </c>
    </row>
    <row r="7">
      <c r="A7" s="103" t="inlineStr">
        <is>
          <t>Strategic (S70)</t>
        </is>
      </c>
      <c r="B7" s="82">
        <f>'Add''l Spartan'!QC71-($C$1/12)</f>
        <v/>
      </c>
      <c r="C7" s="82">
        <f>(((1-7.37%)*1000)*(1+B7))/1000-1</f>
        <v/>
      </c>
      <c r="D7" s="103" t="n"/>
      <c r="E7" s="103" t="inlineStr">
        <is>
          <t>Strategic (S70)</t>
        </is>
      </c>
      <c r="F7" s="82">
        <f>'Custodial Allocations-Dec24'!D177-($C$1/12)</f>
        <v/>
      </c>
      <c r="G7" s="82">
        <f>(((1-6.7%)*1000)*(1+F7))/1000-1</f>
        <v/>
      </c>
      <c r="H7" s="103" t="n"/>
      <c r="I7" s="103" t="inlineStr">
        <is>
          <t>Strategic (S70)</t>
        </is>
      </c>
      <c r="J7" s="82">
        <f>'Custodial Allocations-Dec24'!D196-($C$1/12)</f>
        <v/>
      </c>
      <c r="K7" s="82">
        <f>(((1-5.78%)*1000)*(1+J7))/1000-1</f>
        <v/>
      </c>
      <c r="M7" t="inlineStr">
        <is>
          <t>MTD</t>
        </is>
      </c>
      <c r="N7" s="32">
        <f>N5/N4-1</f>
        <v/>
      </c>
      <c r="O7" s="32">
        <f>O5/O4-1</f>
        <v/>
      </c>
      <c r="Q7" s="32">
        <f>Q5/Q4-1</f>
        <v/>
      </c>
    </row>
    <row r="8">
      <c r="A8" s="95" t="inlineStr">
        <is>
          <t>ishares Core Aggressive</t>
        </is>
      </c>
      <c r="B8" s="63">
        <f>Comps!L3</f>
        <v/>
      </c>
      <c r="C8" s="63">
        <f>Comps!M3</f>
        <v/>
      </c>
      <c r="D8" s="95" t="n"/>
      <c r="E8" s="95" t="inlineStr">
        <is>
          <t>ishares Core Growth</t>
        </is>
      </c>
      <c r="F8" s="63">
        <f>Comps!L4</f>
        <v/>
      </c>
      <c r="G8" s="63">
        <f>Comps!M4</f>
        <v/>
      </c>
      <c r="H8" s="95" t="n"/>
      <c r="I8" s="95" t="inlineStr">
        <is>
          <t>ishares Core Moderate</t>
        </is>
      </c>
      <c r="J8" s="63">
        <f>Comps!L5</f>
        <v/>
      </c>
      <c r="K8" s="81">
        <f>Comps!M5</f>
        <v/>
      </c>
    </row>
    <row r="9">
      <c r="A9" s="95" t="n"/>
      <c r="B9" s="95" t="n"/>
      <c r="C9" s="95" t="n"/>
      <c r="D9" s="95" t="n"/>
      <c r="E9" s="95" t="n"/>
      <c r="F9" s="95" t="n"/>
      <c r="G9" s="95" t="n"/>
      <c r="H9" s="95" t="n"/>
      <c r="I9" s="95" t="n"/>
      <c r="J9" s="95" t="n"/>
      <c r="K9" s="95" t="n"/>
    </row>
    <row r="10">
      <c r="A10" s="96" t="inlineStr">
        <is>
          <t>Balanced</t>
        </is>
      </c>
      <c r="B10" s="272" t="inlineStr">
        <is>
          <t>MTD</t>
        </is>
      </c>
      <c r="C10" s="272" t="inlineStr">
        <is>
          <t>YTD</t>
        </is>
      </c>
      <c r="D10" s="95" t="n"/>
      <c r="E10" s="96" t="inlineStr">
        <is>
          <t>Conservative</t>
        </is>
      </c>
      <c r="F10" s="272" t="inlineStr">
        <is>
          <t>MTD</t>
        </is>
      </c>
      <c r="G10" s="272" t="inlineStr">
        <is>
          <t>YTD</t>
        </is>
      </c>
      <c r="H10" s="95" t="n"/>
      <c r="I10" s="96" t="inlineStr">
        <is>
          <t>Other Strategies</t>
        </is>
      </c>
      <c r="J10" s="272" t="inlineStr">
        <is>
          <t>MTD</t>
        </is>
      </c>
      <c r="K10" s="272" t="inlineStr">
        <is>
          <t>YTD</t>
        </is>
      </c>
      <c r="S10" s="278" t="n"/>
      <c r="T10" s="278" t="n"/>
      <c r="U10" s="278" t="n"/>
      <c r="V10" s="278" t="n"/>
    </row>
    <row r="11">
      <c r="A11" s="95" t="inlineStr">
        <is>
          <t>OCIO</t>
        </is>
      </c>
      <c r="B11" s="63">
        <f>'ETF MTD'!$ALM$28/'ETF MTD'!$ALM$3-1</f>
        <v/>
      </c>
      <c r="C11" s="63">
        <f>'ETF MTD'!$ALM$28/'ETF MTD'!$ALM$1-1</f>
        <v/>
      </c>
      <c r="D11" s="95" t="n"/>
      <c r="E11" s="95" t="n"/>
      <c r="F11" s="95" t="n"/>
      <c r="G11" s="95" t="n"/>
      <c r="H11" s="95" t="n"/>
      <c r="I11" s="95" t="n"/>
      <c r="J11" s="95" t="n"/>
      <c r="K11" s="95" t="n"/>
      <c r="N11" s="32" t="n"/>
      <c r="O11" s="32" t="n"/>
      <c r="P11" s="32" t="n"/>
      <c r="Q11" s="32" t="n"/>
      <c r="S11" s="279" t="n"/>
      <c r="T11" s="279" t="n"/>
      <c r="U11" s="279" t="n"/>
      <c r="V11" s="279" t="n"/>
    </row>
    <row r="12">
      <c r="A12" s="95" t="inlineStr">
        <is>
          <t>Tactical (S20)</t>
        </is>
      </c>
      <c r="B12" s="63">
        <f>'Custodial Allocations-Dec24'!D60-($C$1/12)</f>
        <v/>
      </c>
      <c r="C12" s="81">
        <f>(((1-5.3%)*1000)*(1+B12))/1000-1</f>
        <v/>
      </c>
      <c r="D12" s="95" t="n"/>
      <c r="E12" s="95" t="inlineStr">
        <is>
          <t>Tactical (S20)</t>
        </is>
      </c>
      <c r="F12" s="63">
        <f>'Custodial Allocations-Dec24'!D79-($C$1/12)</f>
        <v/>
      </c>
      <c r="G12" s="81">
        <f>(((1-4.12%)*1000)*(1+F12))/1000-1</f>
        <v/>
      </c>
      <c r="H12" s="95" t="n"/>
      <c r="I12" s="95" t="inlineStr">
        <is>
          <t>S20 U.S. 1.5x Leveraged ETF</t>
        </is>
      </c>
      <c r="J12" s="63">
        <f>'Add''l Spartan'!QC32-($C$1/12)</f>
        <v/>
      </c>
      <c r="K12" s="81">
        <f>(((1-9.06%)*1000)*(1+J12))/1000-1</f>
        <v/>
      </c>
      <c r="N12" s="32" t="n"/>
      <c r="O12" s="32" t="n"/>
      <c r="P12" s="32" t="n"/>
      <c r="Q12" s="32" t="n"/>
      <c r="S12" s="279" t="n"/>
      <c r="T12" s="279" t="n"/>
      <c r="U12" s="279" t="n"/>
      <c r="V12" s="279" t="n"/>
    </row>
    <row r="13">
      <c r="A13" s="95" t="inlineStr">
        <is>
          <t>Dynamic (S50)</t>
        </is>
      </c>
      <c r="B13" s="63">
        <f>'Custodial Allocations-Dec24'!D137-($C$1/12)</f>
        <v/>
      </c>
      <c r="C13" s="81">
        <f>(((1-5.62%)*1000)*(1+B13))/1000-1</f>
        <v/>
      </c>
      <c r="D13" s="95" t="n"/>
      <c r="E13" s="95" t="inlineStr">
        <is>
          <t>Dynamic (S50)</t>
        </is>
      </c>
      <c r="F13" s="63">
        <f>'Custodial Allocations-Dec24'!D156-($C$1/12)</f>
        <v/>
      </c>
      <c r="G13" s="81">
        <f>(((1-4.66%)*1000)*(1+F13))/1000-1</f>
        <v/>
      </c>
      <c r="H13" s="95" t="n"/>
      <c r="I13" s="95" t="inlineStr">
        <is>
          <t>S20 US 10/100 3x ETF</t>
        </is>
      </c>
      <c r="J13" s="63">
        <f>IF(M13=0,0,'ETF MTD'!$RQ$28/'ETF MTD'!$RQ$3-1)-($C$1/12)</f>
        <v/>
      </c>
      <c r="K13" s="81">
        <f>(((1-15.8%)*1000)*(1+J13))/1000-1</f>
        <v/>
      </c>
      <c r="M13" t="n">
        <v>0</v>
      </c>
      <c r="N13" s="32" t="n"/>
      <c r="O13" s="32" t="n"/>
      <c r="P13" s="32" t="n"/>
      <c r="Q13" s="32" t="n"/>
      <c r="S13" s="279" t="n"/>
      <c r="T13" s="279" t="n"/>
      <c r="U13" s="279" t="n"/>
      <c r="V13" s="279" t="n"/>
    </row>
    <row r="14">
      <c r="A14" s="103" t="inlineStr">
        <is>
          <t>Strategic (S70)</t>
        </is>
      </c>
      <c r="B14" s="82">
        <f>'Custodial Allocations-Dec24'!D215-($C$1/12)</f>
        <v/>
      </c>
      <c r="C14" s="82">
        <f>(((1-5.84%)*1000)*(1+B14))/1000-1</f>
        <v/>
      </c>
      <c r="D14" s="103" t="n"/>
      <c r="E14" s="103" t="inlineStr">
        <is>
          <t>Strategic (S70)</t>
        </is>
      </c>
      <c r="F14" s="82">
        <f>'Custodial Allocations-Dec24'!D234-($C$1/12)</f>
        <v/>
      </c>
      <c r="G14" s="82">
        <f>(((1-4.53%)*1000)*(1+F14))/1000-1</f>
        <v/>
      </c>
      <c r="H14" s="103" t="n"/>
      <c r="I14" s="103" t="inlineStr">
        <is>
          <t>Manna All Weather</t>
        </is>
      </c>
      <c r="J14" s="82">
        <f>Manna!E9-($C$1/12)</f>
        <v/>
      </c>
      <c r="K14" s="82">
        <f>(((1-8.64%)*1000)*(1+J14))/1000-1</f>
        <v/>
      </c>
      <c r="N14" s="32" t="n"/>
      <c r="O14" s="32" t="n"/>
      <c r="P14" s="32" t="n"/>
      <c r="Q14" s="32" t="n"/>
      <c r="S14" s="279" t="n"/>
      <c r="T14" s="279" t="n"/>
      <c r="U14" s="279" t="n"/>
      <c r="V14" s="279" t="n"/>
    </row>
    <row r="15">
      <c r="A15" s="95" t="inlineStr">
        <is>
          <t>ishares Core Moderate</t>
        </is>
      </c>
      <c r="B15" s="63">
        <f>Comps!L5</f>
        <v/>
      </c>
      <c r="C15" s="81">
        <f>Comps!M5</f>
        <v/>
      </c>
      <c r="D15" s="95" t="n"/>
      <c r="E15" s="95" t="inlineStr">
        <is>
          <t>ishares Core Conservative</t>
        </is>
      </c>
      <c r="F15" s="63">
        <f>Comps!L6</f>
        <v/>
      </c>
      <c r="G15" s="81">
        <f>Comps!M6</f>
        <v/>
      </c>
      <c r="H15" s="95" t="n"/>
      <c r="I15" s="95" t="inlineStr">
        <is>
          <t>ishares Core Aggressive</t>
        </is>
      </c>
      <c r="J15" s="63">
        <f>B8</f>
        <v/>
      </c>
      <c r="K15" s="81">
        <f>C8</f>
        <v/>
      </c>
      <c r="N15" s="32" t="n"/>
      <c r="O15" s="32" t="n"/>
      <c r="P15" s="32" t="n"/>
      <c r="Q15" s="32" t="n"/>
      <c r="S15" s="279" t="n"/>
      <c r="T15" s="279" t="n"/>
      <c r="U15" s="279" t="n"/>
      <c r="V15" s="279" t="n"/>
    </row>
    <row r="16">
      <c r="A16" s="95" t="n"/>
      <c r="B16" s="95" t="n"/>
      <c r="C16" s="95" t="n"/>
      <c r="D16" s="95" t="n"/>
      <c r="E16" s="95" t="n"/>
      <c r="F16" s="95" t="n"/>
      <c r="G16" s="95" t="n"/>
      <c r="H16" s="95" t="n"/>
      <c r="I16" s="95" t="n"/>
      <c r="J16" s="95" t="n"/>
      <c r="K16" s="95" t="n"/>
      <c r="N16" s="32" t="n"/>
      <c r="O16" s="32" t="n"/>
      <c r="P16" s="32" t="n"/>
      <c r="Q16" s="32" t="n"/>
      <c r="S16" s="279" t="n"/>
      <c r="T16" s="279" t="n"/>
      <c r="U16" s="279" t="n"/>
      <c r="V16" s="279" t="n"/>
    </row>
    <row r="17">
      <c r="A17" s="96" t="inlineStr">
        <is>
          <t>Indexes &amp; Comps</t>
        </is>
      </c>
      <c r="B17" s="272" t="inlineStr">
        <is>
          <t>MTD</t>
        </is>
      </c>
      <c r="C17" s="272" t="inlineStr">
        <is>
          <t>YTD</t>
        </is>
      </c>
      <c r="D17" s="95" t="n"/>
      <c r="E17" s="95" t="n"/>
      <c r="F17" s="95" t="n"/>
      <c r="G17" s="95" t="n"/>
      <c r="H17" s="95" t="n"/>
      <c r="I17" s="95" t="n"/>
      <c r="J17" s="95" t="n"/>
      <c r="K17" s="95" t="n"/>
      <c r="N17" s="32" t="n"/>
      <c r="O17" s="32" t="n"/>
      <c r="P17" s="32" t="n"/>
      <c r="Q17" s="32" t="n"/>
      <c r="S17" s="279" t="n"/>
      <c r="T17" s="279" t="n"/>
      <c r="U17" s="279" t="n"/>
      <c r="V17" s="279" t="n"/>
    </row>
    <row r="18">
      <c r="A18" s="95" t="inlineStr">
        <is>
          <t>MStar Global Alloc</t>
        </is>
      </c>
      <c r="B18" s="63">
        <f>Q7</f>
        <v/>
      </c>
      <c r="C18" s="81">
        <f>Q6</f>
        <v/>
      </c>
      <c r="D18" s="95" t="n"/>
      <c r="E18" s="95" t="n"/>
      <c r="F18" s="95" t="n"/>
      <c r="G18" s="95" t="n"/>
      <c r="H18" s="95" t="n"/>
      <c r="I18" s="95" t="n"/>
      <c r="J18" s="95" t="n"/>
      <c r="K18" s="95" t="n"/>
      <c r="N18" s="32" t="n"/>
      <c r="O18" s="32" t="n"/>
      <c r="P18" s="32" t="n"/>
      <c r="Q18" s="32" t="n"/>
      <c r="S18" s="279" t="n"/>
      <c r="T18" s="279" t="n"/>
      <c r="U18" s="279" t="n"/>
      <c r="V18" s="279" t="n"/>
    </row>
    <row r="19">
      <c r="A19" s="95" t="inlineStr">
        <is>
          <t>S&amp;P 500 (SPY)</t>
        </is>
      </c>
      <c r="B19" s="63">
        <f>Comps!L8</f>
        <v/>
      </c>
      <c r="C19" s="81">
        <f>Comps!M8</f>
        <v/>
      </c>
      <c r="D19" s="95" t="n"/>
      <c r="E19" s="96" t="inlineStr">
        <is>
          <t>Asset Classes</t>
        </is>
      </c>
      <c r="F19" s="272" t="inlineStr">
        <is>
          <t>MTD</t>
        </is>
      </c>
      <c r="G19" s="272" t="inlineStr">
        <is>
          <t>YTD</t>
        </is>
      </c>
      <c r="H19" s="95" t="n"/>
      <c r="I19" s="95" t="n"/>
      <c r="J19" s="272" t="inlineStr">
        <is>
          <t>MTD</t>
        </is>
      </c>
      <c r="K19" s="272" t="inlineStr">
        <is>
          <t>YTD</t>
        </is>
      </c>
      <c r="N19" s="32" t="n"/>
      <c r="O19" s="32" t="n"/>
      <c r="P19" s="32" t="n"/>
      <c r="Q19" s="32" t="n"/>
      <c r="S19" s="279" t="n"/>
      <c r="T19" s="279" t="n"/>
      <c r="U19" s="279" t="n"/>
      <c r="V19" s="279" t="n"/>
    </row>
    <row r="20">
      <c r="A20" s="95" t="inlineStr">
        <is>
          <t>Dow Jones (DIA)</t>
        </is>
      </c>
      <c r="B20" s="63">
        <f>Comps!L14</f>
        <v/>
      </c>
      <c r="C20" s="81">
        <f>Comps!M14</f>
        <v/>
      </c>
      <c r="D20" s="95" t="n"/>
      <c r="E20" s="95" t="inlineStr">
        <is>
          <t>U.S. Total Equities (VTI)</t>
        </is>
      </c>
      <c r="F20" s="63">
        <f>'ETF MTD'!$K$28/'ETF MTD'!$K$3-1</f>
        <v/>
      </c>
      <c r="G20" s="81">
        <f>'ETF MTD'!$K$28/'ETF MTD'!$K$1-1</f>
        <v/>
      </c>
      <c r="H20" s="95" t="n"/>
      <c r="I20" s="95" t="inlineStr">
        <is>
          <t>US Mid Caps (VO)</t>
        </is>
      </c>
      <c r="J20" s="63">
        <f>Comps!$L$19</f>
        <v/>
      </c>
      <c r="K20" s="81">
        <f>Comps!$M$19</f>
        <v/>
      </c>
      <c r="N20" s="32" t="n"/>
      <c r="O20" s="32" t="n"/>
      <c r="P20" s="32" t="n"/>
      <c r="Q20" s="32" t="n"/>
      <c r="S20" s="279" t="n"/>
      <c r="T20" s="279" t="n"/>
      <c r="U20" s="279" t="n"/>
      <c r="V20" s="279" t="n"/>
    </row>
    <row r="21">
      <c r="A21" s="95" t="inlineStr">
        <is>
          <t>Nasdaq 100 (QQQ)</t>
        </is>
      </c>
      <c r="B21" s="63">
        <f>Comps!L18</f>
        <v/>
      </c>
      <c r="C21" s="81">
        <f>Comps!M18</f>
        <v/>
      </c>
      <c r="D21" s="95" t="n"/>
      <c r="E21" s="95" t="inlineStr">
        <is>
          <t>Foreigned Developed (VEU)</t>
        </is>
      </c>
      <c r="F21" s="63">
        <f>'ETF MTD'!$VO$28/'ETF MTD'!$VO$3-1</f>
        <v/>
      </c>
      <c r="G21" s="81">
        <f>'ETF MTD'!$VO$28/'ETF MTD'!$VO$1-1</f>
        <v/>
      </c>
      <c r="H21" s="95" t="n"/>
      <c r="I21" s="95" t="inlineStr">
        <is>
          <t>US Small Caps (VB)</t>
        </is>
      </c>
      <c r="J21" s="63">
        <f>Comps!$L$20</f>
        <v/>
      </c>
      <c r="K21" s="81">
        <f>Comps!$M$20</f>
        <v/>
      </c>
      <c r="N21" s="32" t="n"/>
      <c r="O21" s="32" t="n"/>
      <c r="P21" s="32" t="n"/>
      <c r="Q21" s="32" t="n"/>
      <c r="S21" s="279" t="n"/>
      <c r="T21" s="279" t="n"/>
      <c r="U21" s="279" t="n"/>
      <c r="V21" s="279" t="n"/>
    </row>
    <row r="22">
      <c r="A22" s="95" t="inlineStr">
        <is>
          <t>High Dividend (VYM)</t>
        </is>
      </c>
      <c r="B22" s="63">
        <f>Comps!P10</f>
        <v/>
      </c>
      <c r="C22" s="81">
        <f>Comps!Q10</f>
        <v/>
      </c>
      <c r="D22" s="95" t="n"/>
      <c r="E22" s="95" t="inlineStr">
        <is>
          <t>Emerging Markets (VWO)</t>
        </is>
      </c>
      <c r="F22" s="63">
        <f>'ETF MTD'!$PU$28/'ETF MTD'!$PU$3-1</f>
        <v/>
      </c>
      <c r="G22" s="81">
        <f>'ETF MTD'!$PU$28/'ETF MTD'!$PU$1-1</f>
        <v/>
      </c>
      <c r="H22" s="95" t="n"/>
      <c r="I22" s="95" t="n"/>
      <c r="J22" s="95" t="n"/>
      <c r="K22" s="95" t="n"/>
    </row>
    <row r="23">
      <c r="A23" s="95" t="inlineStr">
        <is>
          <t>Value (VTV)</t>
        </is>
      </c>
      <c r="B23" s="63">
        <f>Comps!L17</f>
        <v/>
      </c>
      <c r="C23" s="81">
        <f>Comps!M17</f>
        <v/>
      </c>
      <c r="D23" s="95" t="n"/>
      <c r="E23" s="95" t="inlineStr">
        <is>
          <t>U.S. Real Estate (VNQ)</t>
        </is>
      </c>
      <c r="F23" s="63">
        <f>'ETF MTD'!$JU$28/'ETF MTD'!$JU$3-1</f>
        <v/>
      </c>
      <c r="G23" s="81">
        <f>'ETF MTD'!$JU$28/'ETF MTD'!$JU$1-1</f>
        <v/>
      </c>
      <c r="H23" s="95" t="n"/>
      <c r="I23" s="95" t="n"/>
      <c r="J23" s="95" t="n"/>
      <c r="K23" s="95" t="n"/>
      <c r="S23" s="32" t="n"/>
      <c r="T23" s="32" t="n"/>
      <c r="U23" s="32" t="n"/>
      <c r="V23" s="32" t="n"/>
    </row>
    <row r="24">
      <c r="A24" s="95" t="inlineStr">
        <is>
          <t>Growth (VUG)</t>
        </is>
      </c>
      <c r="B24" s="63">
        <f>Comps!L16</f>
        <v/>
      </c>
      <c r="C24" s="81">
        <f>Comps!M16</f>
        <v/>
      </c>
      <c r="D24" s="95" t="n"/>
      <c r="E24" s="95" t="inlineStr">
        <is>
          <t>U.S. Aggregate Bond (AGG)</t>
        </is>
      </c>
      <c r="F24" s="63">
        <f>'ETF MTD'!$UQ$28/'ETF MTD'!$UQ$3-1</f>
        <v/>
      </c>
      <c r="G24" s="81">
        <f>'ETF MTD'!$UQ$28/'ETF MTD'!$UQ$1-1</f>
        <v/>
      </c>
      <c r="H24" s="95" t="n"/>
      <c r="I24" s="95" t="n"/>
      <c r="J24" s="95" t="n"/>
      <c r="K24" s="95" t="n"/>
    </row>
    <row r="25">
      <c r="A25" s="95" t="inlineStr">
        <is>
          <t>Equal Weight S&amp;P (RSP)</t>
        </is>
      </c>
      <c r="B25" s="63">
        <f>Comps!L12</f>
        <v/>
      </c>
      <c r="C25" s="81">
        <f>Comps!M12</f>
        <v/>
      </c>
      <c r="D25" s="95" t="n"/>
      <c r="E25" s="95" t="inlineStr">
        <is>
          <t>TIPS (TIP)</t>
        </is>
      </c>
      <c r="F25" s="63">
        <f>'ETF MTD'!$DU$28/'ETF MTD'!$DU$3-1</f>
        <v/>
      </c>
      <c r="G25" s="81">
        <f>'ETF MTD'!$DU$28/'ETF MTD'!$DU$1-1</f>
        <v/>
      </c>
      <c r="H25" s="95" t="n"/>
      <c r="I25" s="95" t="n"/>
      <c r="J25" s="95" t="n"/>
      <c r="K25" s="95" t="n"/>
    </row>
    <row r="26">
      <c r="A26" s="95" t="inlineStr">
        <is>
          <t>Pacer TP US LC (PTLC)</t>
        </is>
      </c>
      <c r="B26" s="63">
        <f>Comps!L15</f>
        <v/>
      </c>
      <c r="C26" s="81">
        <f>Comps!M15</f>
        <v/>
      </c>
      <c r="D26" s="95" t="n"/>
      <c r="E26" s="95" t="inlineStr">
        <is>
          <t>Global Bonds (BWX)</t>
        </is>
      </c>
      <c r="F26" s="63">
        <f>'ETF MTD'!$KG$28/'ETF MTD'!$KG$3-1</f>
        <v/>
      </c>
      <c r="G26" s="81">
        <f>'ETF MTD'!$KG$28/'ETF MTD'!$KG$1-1</f>
        <v/>
      </c>
      <c r="H26" s="95" t="n"/>
      <c r="I26" s="95" t="n"/>
      <c r="J26" s="95" t="n"/>
      <c r="K26" s="95" t="n"/>
    </row>
    <row r="27">
      <c r="A27" s="95" t="n"/>
      <c r="B27" s="100" t="n"/>
      <c r="C27" s="101" t="n"/>
      <c r="D27" s="95" t="n"/>
      <c r="E27" s="95" t="inlineStr">
        <is>
          <t>Gold (GLD)</t>
        </is>
      </c>
      <c r="F27" s="63">
        <f>'ETF MTD'!$IK$28/'ETF MTD'!$IK$3-1</f>
        <v/>
      </c>
      <c r="G27" s="81">
        <f>'ETF MTD'!$IK$28/'ETF MTD'!$IK$1-1</f>
        <v/>
      </c>
      <c r="H27" s="95" t="n"/>
      <c r="I27" s="95" t="n"/>
      <c r="J27" s="95" t="n"/>
      <c r="K27" s="95" t="n"/>
    </row>
    <row r="28" customFormat="1" s="95"/>
    <row r="29" customFormat="1" s="95">
      <c r="A29" s="96" t="n"/>
      <c r="B29" s="272" t="n"/>
      <c r="C29" s="272" t="n"/>
    </row>
    <row r="30" ht="18.5" customFormat="1" customHeight="1" s="95">
      <c r="A30" s="104" t="inlineStr">
        <is>
          <t>Adolos Profile Performance</t>
        </is>
      </c>
      <c r="B30" s="107" t="n"/>
      <c r="C30" s="107" t="n"/>
    </row>
    <row r="31" customFormat="1" s="95">
      <c r="A31" s="105" t="inlineStr">
        <is>
          <t>Aggressive</t>
        </is>
      </c>
      <c r="B31" s="108" t="inlineStr">
        <is>
          <t>MTD</t>
        </is>
      </c>
      <c r="C31" s="108" t="inlineStr">
        <is>
          <t>YTD</t>
        </is>
      </c>
      <c r="D31" s="106" t="n"/>
      <c r="E31" s="105" t="inlineStr">
        <is>
          <t>Growth</t>
        </is>
      </c>
      <c r="F31" s="108" t="inlineStr">
        <is>
          <t>MTD</t>
        </is>
      </c>
      <c r="G31" s="108" t="inlineStr">
        <is>
          <t>YTD</t>
        </is>
      </c>
      <c r="H31" s="106" t="n"/>
      <c r="I31" s="105" t="inlineStr">
        <is>
          <t>Moderate</t>
        </is>
      </c>
      <c r="J31" s="108" t="inlineStr">
        <is>
          <t>MTD</t>
        </is>
      </c>
      <c r="K31" s="108" t="inlineStr">
        <is>
          <t>YTD</t>
        </is>
      </c>
    </row>
    <row r="32">
      <c r="A32" s="95" t="inlineStr">
        <is>
          <t>Adolos Aggressive</t>
        </is>
      </c>
      <c r="B32" s="63">
        <f>Adolos!E31</f>
        <v/>
      </c>
      <c r="C32" s="81">
        <f>(((1-6.11%)*1000)*(1+B32))/1000-1</f>
        <v/>
      </c>
      <c r="D32" s="95" t="n"/>
      <c r="E32" s="95" t="inlineStr">
        <is>
          <t>Adolos Growth</t>
        </is>
      </c>
      <c r="F32" s="63">
        <f>Adolos!J31</f>
        <v/>
      </c>
      <c r="G32" s="81">
        <f>(((1-5.17%)*1000)*(1+F32))/1000-1</f>
        <v/>
      </c>
      <c r="H32" s="95" t="n"/>
      <c r="I32" s="95" t="inlineStr">
        <is>
          <t>Adolos Moderate</t>
        </is>
      </c>
      <c r="J32" s="63">
        <f>Adolos!O31</f>
        <v/>
      </c>
      <c r="K32" s="81">
        <f>(((1-4.34%)*1000)*(1+J32))/1000-1</f>
        <v/>
      </c>
    </row>
    <row r="33">
      <c r="A33" s="95" t="inlineStr">
        <is>
          <t>Aggressive Benchmark</t>
        </is>
      </c>
      <c r="B33" s="63">
        <f>Adolos!E40</f>
        <v/>
      </c>
      <c r="C33" s="81">
        <f>Adolos!F40</f>
        <v/>
      </c>
      <c r="D33" s="95" t="n"/>
      <c r="E33" s="95" t="inlineStr">
        <is>
          <t>Growth Benchmark</t>
        </is>
      </c>
      <c r="F33" s="63">
        <f>Adolos!J40</f>
        <v/>
      </c>
      <c r="G33" s="81">
        <f>Adolos!K40</f>
        <v/>
      </c>
      <c r="H33" s="95" t="n"/>
      <c r="I33" s="95" t="inlineStr">
        <is>
          <t>Moderate Benchmark</t>
        </is>
      </c>
      <c r="J33" s="63">
        <f>Adolos!O40</f>
        <v/>
      </c>
      <c r="K33" s="81">
        <f>Adolos!P40</f>
        <v/>
      </c>
    </row>
    <row r="34">
      <c r="A34" s="95" t="inlineStr">
        <is>
          <t>ishares Core Aggressive</t>
        </is>
      </c>
      <c r="B34" s="63">
        <f>B8</f>
        <v/>
      </c>
      <c r="C34" s="81">
        <f>C8</f>
        <v/>
      </c>
      <c r="D34" s="95" t="n"/>
      <c r="E34" s="95" t="inlineStr">
        <is>
          <t>ishares Core Growth</t>
        </is>
      </c>
      <c r="F34" s="63">
        <f>F8</f>
        <v/>
      </c>
      <c r="G34" s="81">
        <f>G8</f>
        <v/>
      </c>
      <c r="H34" s="95" t="n"/>
      <c r="I34" s="95" t="inlineStr">
        <is>
          <t>ishares Core Moderate</t>
        </is>
      </c>
      <c r="J34" s="63">
        <f>J8</f>
        <v/>
      </c>
      <c r="K34" s="81">
        <f>K8</f>
        <v/>
      </c>
    </row>
    <row r="35">
      <c r="A35" s="95" t="n"/>
      <c r="B35" s="100" t="n"/>
      <c r="C35" s="101" t="n"/>
      <c r="D35" s="95" t="n"/>
      <c r="E35" s="95" t="n"/>
      <c r="F35" s="100" t="n"/>
      <c r="G35" s="101" t="n"/>
      <c r="H35" s="95" t="n"/>
      <c r="I35" s="95" t="n"/>
      <c r="J35" s="100" t="n"/>
      <c r="K35" s="101" t="n"/>
    </row>
    <row r="36">
      <c r="A36" s="96" t="inlineStr">
        <is>
          <t>Blueprint Strategies</t>
        </is>
      </c>
      <c r="B36" s="100" t="n"/>
      <c r="C36" s="101" t="n"/>
      <c r="D36" s="95" t="n"/>
      <c r="E36" s="95" t="n"/>
      <c r="F36" s="100" t="n"/>
      <c r="G36" s="101" t="n"/>
      <c r="H36" s="95" t="n"/>
      <c r="I36" s="95" t="n"/>
      <c r="J36" s="100" t="n"/>
      <c r="K36" s="101" t="n"/>
    </row>
    <row r="37">
      <c r="A37" s="95" t="inlineStr">
        <is>
          <t>BP Tactical Global Equity</t>
        </is>
      </c>
      <c r="B37" s="63">
        <f>MODEL!RK87</f>
        <v/>
      </c>
      <c r="C37" s="81">
        <f>(((1-7.04%)*1000)*(1+B37))/1000-1</f>
        <v/>
      </c>
      <c r="D37" s="95" t="n"/>
      <c r="E37" s="95" t="inlineStr">
        <is>
          <t>BP Tactical Growth</t>
        </is>
      </c>
      <c r="F37" s="63">
        <f>F5</f>
        <v/>
      </c>
      <c r="G37" s="81">
        <f>G5</f>
        <v/>
      </c>
      <c r="H37" s="95" t="n"/>
      <c r="I37" s="95" t="inlineStr">
        <is>
          <t>BP Tactical Moderate</t>
        </is>
      </c>
      <c r="J37" s="63">
        <f>J5</f>
        <v/>
      </c>
      <c r="K37" s="81">
        <f>K5</f>
        <v/>
      </c>
    </row>
    <row r="38">
      <c r="A38" s="95" t="inlineStr">
        <is>
          <t>BP Tactical US Equity</t>
        </is>
      </c>
      <c r="B38" s="63">
        <f>B5</f>
        <v/>
      </c>
      <c r="C38" s="81">
        <f>C5</f>
        <v/>
      </c>
      <c r="D38" s="95" t="n"/>
      <c r="E38" s="95" t="inlineStr">
        <is>
          <t>BP Dynamic Growth</t>
        </is>
      </c>
      <c r="F38" s="63">
        <f>F6</f>
        <v/>
      </c>
      <c r="G38" s="81">
        <f>G6</f>
        <v/>
      </c>
      <c r="H38" s="95" t="n"/>
      <c r="I38" s="95" t="inlineStr">
        <is>
          <t>BP Dynamic Moderate</t>
        </is>
      </c>
      <c r="J38" s="63">
        <f>J6</f>
        <v/>
      </c>
      <c r="K38" s="81">
        <f>K6</f>
        <v/>
      </c>
    </row>
    <row r="39">
      <c r="A39" s="95" t="inlineStr">
        <is>
          <t>BP Dynamic US Equity</t>
        </is>
      </c>
      <c r="B39" s="63">
        <f>B6</f>
        <v/>
      </c>
      <c r="C39" s="81">
        <f>C6</f>
        <v/>
      </c>
      <c r="D39" s="95" t="n"/>
      <c r="E39" s="95" t="inlineStr">
        <is>
          <t>BP Strategic Growth</t>
        </is>
      </c>
      <c r="F39" s="63">
        <f>F7</f>
        <v/>
      </c>
      <c r="G39" s="81">
        <f>G7</f>
        <v/>
      </c>
      <c r="H39" s="95" t="n"/>
      <c r="I39" s="95" t="inlineStr">
        <is>
          <t>BP Strategic Moderate</t>
        </is>
      </c>
      <c r="J39" s="63">
        <f>J7</f>
        <v/>
      </c>
      <c r="K39" s="81">
        <f>K7</f>
        <v/>
      </c>
    </row>
    <row r="40">
      <c r="A40" s="95" t="inlineStr">
        <is>
          <t>BP Strategic US Equity</t>
        </is>
      </c>
      <c r="B40" s="63">
        <f>B7</f>
        <v/>
      </c>
      <c r="C40" s="81">
        <f>C7</f>
        <v/>
      </c>
      <c r="D40" s="95" t="n"/>
      <c r="E40" s="95" t="n"/>
      <c r="F40" s="95" t="n"/>
      <c r="G40" s="95" t="n"/>
      <c r="H40" s="95" t="n"/>
      <c r="I40" s="95" t="n"/>
      <c r="J40" s="95" t="n"/>
      <c r="K40" s="95" t="n"/>
    </row>
    <row r="41">
      <c r="A41" s="95" t="inlineStr">
        <is>
          <t>BP Leveraged US 1.5x ETF</t>
        </is>
      </c>
      <c r="B41" s="63">
        <f>J12</f>
        <v/>
      </c>
      <c r="C41" s="81">
        <f>K12</f>
        <v/>
      </c>
      <c r="D41" s="95" t="n"/>
      <c r="E41" s="95" t="n"/>
      <c r="F41" s="95" t="n"/>
      <c r="G41" s="95" t="n"/>
      <c r="H41" s="95" t="n"/>
      <c r="I41" s="95" t="n"/>
      <c r="J41" s="95" t="n"/>
      <c r="K41" s="95" t="n"/>
    </row>
    <row r="42">
      <c r="A42" s="95" t="inlineStr">
        <is>
          <t>Manna All Weather</t>
        </is>
      </c>
      <c r="B42" s="63">
        <f>J14</f>
        <v/>
      </c>
      <c r="C42" s="81">
        <f>K14</f>
        <v/>
      </c>
      <c r="D42" s="95" t="n"/>
      <c r="E42" s="95" t="n"/>
      <c r="F42" s="95" t="n"/>
      <c r="G42" s="95" t="n"/>
      <c r="H42" s="95" t="n"/>
      <c r="I42" s="95" t="n"/>
      <c r="J42" s="95" t="n"/>
      <c r="K42" s="95" t="n"/>
    </row>
    <row r="43">
      <c r="A43" s="95" t="inlineStr">
        <is>
          <t>BP Leveraged US 3x ETF</t>
        </is>
      </c>
      <c r="B43" s="63">
        <f>J13</f>
        <v/>
      </c>
      <c r="C43" s="81">
        <f>K13</f>
        <v/>
      </c>
      <c r="D43" s="95" t="n"/>
      <c r="E43" s="95" t="n"/>
      <c r="F43" s="95" t="n"/>
      <c r="G43" s="95" t="n"/>
      <c r="H43" s="95" t="n"/>
      <c r="I43" s="95" t="n"/>
      <c r="J43" s="95" t="n"/>
      <c r="K43" s="95" t="n"/>
    </row>
    <row r="44">
      <c r="A44" s="95" t="n"/>
      <c r="B44" s="95" t="n"/>
      <c r="C44" s="95" t="n"/>
      <c r="D44" s="95" t="n"/>
      <c r="E44" s="95" t="n"/>
      <c r="F44" s="95" t="n"/>
      <c r="G44" s="95" t="n"/>
      <c r="H44" s="95" t="n"/>
      <c r="I44" s="95" t="n"/>
      <c r="J44" s="95" t="n"/>
      <c r="K44" s="95" t="n"/>
    </row>
    <row r="45">
      <c r="A45" s="105" t="inlineStr">
        <is>
          <t>Balanced</t>
        </is>
      </c>
      <c r="B45" s="108" t="inlineStr">
        <is>
          <t>MTD</t>
        </is>
      </c>
      <c r="C45" s="108" t="inlineStr">
        <is>
          <t>YTD</t>
        </is>
      </c>
      <c r="D45" s="106" t="n"/>
      <c r="E45" s="105" t="inlineStr">
        <is>
          <t>Liquid</t>
        </is>
      </c>
      <c r="F45" s="108" t="inlineStr">
        <is>
          <t>MTD</t>
        </is>
      </c>
      <c r="G45" s="108" t="inlineStr">
        <is>
          <t>YTD</t>
        </is>
      </c>
      <c r="H45" s="95" t="n"/>
      <c r="I45" s="95" t="n"/>
      <c r="J45" s="95" t="n"/>
      <c r="K45" s="95" t="n"/>
    </row>
    <row r="46">
      <c r="A46" s="95" t="inlineStr">
        <is>
          <t>Adolos Balanced</t>
        </is>
      </c>
      <c r="B46" s="63">
        <f>Adolos!T31</f>
        <v/>
      </c>
      <c r="C46" s="81">
        <f>(((1-3.8%)*1000)*(1+B46))/1000-1</f>
        <v/>
      </c>
      <c r="D46" s="95" t="n"/>
      <c r="E46" s="95" t="inlineStr">
        <is>
          <t>Adolos Liquid</t>
        </is>
      </c>
      <c r="F46" s="63">
        <f>Adolos!Y31</f>
        <v/>
      </c>
      <c r="G46" s="81">
        <f>(((1-2.09%)*1000)*(1+F46))/1000-1</f>
        <v/>
      </c>
      <c r="H46" s="95" t="n"/>
      <c r="I46" s="95" t="n"/>
      <c r="J46" s="95" t="n"/>
      <c r="K46" s="95" t="n"/>
    </row>
    <row r="47">
      <c r="A47" s="95" t="inlineStr">
        <is>
          <t>Balanced Benchmark</t>
        </is>
      </c>
      <c r="B47" s="63">
        <f>Adolos!T40</f>
        <v/>
      </c>
      <c r="C47" s="81">
        <f>Adolos!U40</f>
        <v/>
      </c>
      <c r="D47" s="95" t="n"/>
      <c r="E47" s="95" t="inlineStr">
        <is>
          <t>Liquid Benchmark</t>
        </is>
      </c>
      <c r="F47" s="63">
        <f>Adolos!Y40</f>
        <v/>
      </c>
      <c r="G47" s="81">
        <f>Adolos!Z40</f>
        <v/>
      </c>
      <c r="H47" s="95" t="n"/>
      <c r="I47" s="95" t="n"/>
      <c r="J47" s="95" t="n"/>
      <c r="K47" s="95" t="n"/>
    </row>
    <row r="48">
      <c r="A48" s="95" t="inlineStr">
        <is>
          <t>ishares Core Moderate</t>
        </is>
      </c>
      <c r="B48" s="63">
        <f>B15</f>
        <v/>
      </c>
      <c r="C48" s="81">
        <f>C15</f>
        <v/>
      </c>
      <c r="D48" s="95" t="n"/>
      <c r="E48" s="95" t="inlineStr">
        <is>
          <t>ishares Core Conservative</t>
        </is>
      </c>
      <c r="F48" s="63">
        <f>F15</f>
        <v/>
      </c>
      <c r="G48" s="81">
        <f>G15</f>
        <v/>
      </c>
      <c r="H48" s="95" t="n"/>
      <c r="I48" s="95" t="n"/>
      <c r="J48" s="95" t="n"/>
      <c r="K48" s="95" t="n"/>
    </row>
    <row r="49">
      <c r="A49" s="95" t="n"/>
      <c r="B49" s="100" t="n"/>
      <c r="C49" s="101" t="n"/>
      <c r="D49" s="95" t="n"/>
      <c r="E49" s="95" t="n"/>
      <c r="F49" s="100" t="n"/>
      <c r="G49" s="101" t="n"/>
      <c r="H49" s="95" t="n"/>
      <c r="I49" s="95" t="n"/>
      <c r="J49" s="95" t="n"/>
      <c r="K49" s="95" t="n"/>
    </row>
    <row r="50">
      <c r="A50" s="96" t="inlineStr">
        <is>
          <t>Blueprint Strategies</t>
        </is>
      </c>
      <c r="B50" s="100" t="n"/>
      <c r="C50" s="101" t="n"/>
      <c r="D50" s="95" t="n"/>
      <c r="E50" s="95" t="n"/>
      <c r="F50" s="100" t="n"/>
      <c r="G50" s="101" t="n"/>
      <c r="H50" s="95" t="n"/>
      <c r="I50" s="95" t="n"/>
      <c r="J50" s="95" t="n"/>
      <c r="K50" s="95" t="n"/>
    </row>
    <row r="51">
      <c r="A51" s="95" t="inlineStr">
        <is>
          <t>BP Tactical Balanced</t>
        </is>
      </c>
      <c r="B51" s="63">
        <f>B12</f>
        <v/>
      </c>
      <c r="C51" s="81">
        <f>C12</f>
        <v/>
      </c>
      <c r="D51" s="95" t="n"/>
      <c r="E51" s="95" t="inlineStr">
        <is>
          <t>BP Tactical Conservative</t>
        </is>
      </c>
      <c r="F51" s="63">
        <f>F12</f>
        <v/>
      </c>
      <c r="G51" s="81">
        <f>G12</f>
        <v/>
      </c>
      <c r="H51" s="95" t="n"/>
      <c r="I51" s="95" t="n"/>
      <c r="J51" s="95" t="n"/>
      <c r="K51" s="95" t="n"/>
    </row>
    <row r="52">
      <c r="A52" s="95" t="inlineStr">
        <is>
          <t>BP Dynamic Balanced</t>
        </is>
      </c>
      <c r="B52" s="63">
        <f>B13</f>
        <v/>
      </c>
      <c r="C52" s="81">
        <f>C13</f>
        <v/>
      </c>
      <c r="D52" s="95" t="n"/>
      <c r="E52" s="95" t="inlineStr">
        <is>
          <t>BP Dynamic Conservative</t>
        </is>
      </c>
      <c r="F52" s="63">
        <f>F13</f>
        <v/>
      </c>
      <c r="G52" s="81">
        <f>G13</f>
        <v/>
      </c>
      <c r="H52" s="95" t="n"/>
      <c r="I52" s="95" t="n"/>
      <c r="J52" s="95" t="n"/>
      <c r="K52" s="95" t="n"/>
    </row>
    <row r="53">
      <c r="A53" s="95" t="inlineStr">
        <is>
          <t>BP Strategic Balanced</t>
        </is>
      </c>
      <c r="B53" s="63">
        <f>B14</f>
        <v/>
      </c>
      <c r="C53" s="81">
        <f>C14</f>
        <v/>
      </c>
      <c r="D53" s="95" t="n"/>
      <c r="E53" s="95" t="inlineStr">
        <is>
          <t>BP Strategic Conservative</t>
        </is>
      </c>
      <c r="F53" s="63">
        <f>F14</f>
        <v/>
      </c>
      <c r="G53" s="81">
        <f>G14</f>
        <v/>
      </c>
      <c r="H53" s="95" t="n"/>
      <c r="I53" s="95" t="n"/>
      <c r="J53" s="95" t="n"/>
      <c r="K53" s="95" t="n"/>
    </row>
  </sheetData>
  <conditionalFormatting sqref="B4:C8 F32:G39 J32:K39">
    <cfRule type="cellIs" priority="45" operator="lessThan" dxfId="1">
      <formula>0</formula>
    </cfRule>
    <cfRule type="cellIs" priority="46" operator="greaterThan" dxfId="0">
      <formula>0</formula>
    </cfRule>
  </conditionalFormatting>
  <conditionalFormatting sqref="B11:C53">
    <cfRule type="cellIs" priority="1" operator="lessThan" dxfId="1">
      <formula>0</formula>
    </cfRule>
    <cfRule type="cellIs" priority="2" operator="greaterThan" dxfId="0">
      <formula>0</formula>
    </cfRule>
  </conditionalFormatting>
  <conditionalFormatting sqref="F4:G8">
    <cfRule type="cellIs" priority="43" operator="lessThan" dxfId="1">
      <formula>0</formula>
    </cfRule>
    <cfRule type="cellIs" priority="44" operator="greaterThan" dxfId="0">
      <formula>0</formula>
    </cfRule>
  </conditionalFormatting>
  <conditionalFormatting sqref="F12:G15">
    <cfRule type="cellIs" priority="27" operator="lessThan" dxfId="1">
      <formula>0</formula>
    </cfRule>
    <cfRule type="cellIs" priority="28" operator="greaterThan" dxfId="0">
      <formula>0</formula>
    </cfRule>
  </conditionalFormatting>
  <conditionalFormatting sqref="F20:G27">
    <cfRule type="cellIs" priority="33" operator="lessThan" dxfId="1">
      <formula>0</formula>
    </cfRule>
    <cfRule type="cellIs" priority="34" operator="greaterThan" dxfId="0">
      <formula>0</formula>
    </cfRule>
  </conditionalFormatting>
  <conditionalFormatting sqref="F46:G53">
    <cfRule type="cellIs" priority="5" operator="lessThan" dxfId="1">
      <formula>0</formula>
    </cfRule>
    <cfRule type="cellIs" priority="6" operator="greaterThan" dxfId="0">
      <formula>0</formula>
    </cfRule>
  </conditionalFormatting>
  <conditionalFormatting sqref="J5:K8">
    <cfRule type="cellIs" priority="41" operator="lessThan" dxfId="1">
      <formula>0</formula>
    </cfRule>
    <cfRule type="cellIs" priority="42" operator="greaterThan" dxfId="0">
      <formula>0</formula>
    </cfRule>
  </conditionalFormatting>
  <conditionalFormatting sqref="J12:K15">
    <cfRule type="cellIs" priority="23" operator="lessThan" dxfId="1">
      <formula>0</formula>
    </cfRule>
    <cfRule type="cellIs" priority="24" operator="greaterThan" dxfId="0">
      <formula>0</formula>
    </cfRule>
  </conditionalFormatting>
  <conditionalFormatting sqref="J20:K21">
    <cfRule type="cellIs" priority="29" operator="lessThan" dxfId="1">
      <formula>0</formula>
    </cfRule>
    <cfRule type="cellIs" priority="30" operator="greaterThan" dxfId="0">
      <formula>0</formula>
    </cfRule>
  </conditionalFormatting>
  <pageMargins left="0.7" right="0.7" top="0.75" bottom="0.75" header="0.3" footer="0.3"/>
  <pageSetup orientation="landscape" scale="48"/>
</worksheet>
</file>

<file path=xl/worksheets/sheet39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A1:U33"/>
  <sheetViews>
    <sheetView workbookViewId="0">
      <selection activeCell="A11" sqref="A11"/>
    </sheetView>
  </sheetViews>
  <sheetFormatPr baseColWidth="8" defaultRowHeight="14.5"/>
  <cols>
    <col width="25" customWidth="1" min="1" max="1"/>
    <col width="24.26953125" bestFit="1" customWidth="1" min="8" max="8"/>
    <col width="25.26953125" bestFit="1" customWidth="1" min="15" max="15"/>
  </cols>
  <sheetData>
    <row r="1">
      <c r="A1" s="95" t="n"/>
      <c r="B1" s="107" t="inlineStr">
        <is>
          <t>Fee</t>
        </is>
      </c>
      <c r="C1" s="107" t="n">
        <v>0.005</v>
      </c>
      <c r="D1" s="107" t="n"/>
      <c r="E1" s="107" t="n"/>
      <c r="F1" s="95" t="n"/>
      <c r="G1" s="95" t="n"/>
      <c r="H1" s="95" t="n"/>
      <c r="I1" s="95" t="n"/>
      <c r="J1" s="95" t="n"/>
      <c r="K1" s="95" t="n"/>
      <c r="L1" s="95" t="n"/>
      <c r="M1" s="95" t="n"/>
      <c r="N1" s="95" t="n"/>
      <c r="O1" s="95" t="n"/>
      <c r="P1" s="95" t="n"/>
      <c r="Q1" s="95" t="n"/>
      <c r="R1" s="95" t="n"/>
      <c r="S1" s="95" t="n"/>
      <c r="T1" s="95" t="n"/>
      <c r="U1" s="95" t="n"/>
    </row>
    <row r="2">
      <c r="A2" s="94">
        <f>'Monthly Strategy Perf'!A2</f>
        <v/>
      </c>
      <c r="B2" s="102" t="inlineStr">
        <is>
          <t>All results net of fees (BLUIX and OCIO are net of prospectus fee and all other strategies are net of 50 bps annual fee)</t>
        </is>
      </c>
      <c r="C2" s="95" t="n"/>
      <c r="D2" s="95" t="n"/>
      <c r="E2" s="95" t="n"/>
      <c r="F2" s="95" t="n"/>
      <c r="G2" s="95" t="n"/>
      <c r="H2" s="95" t="n"/>
      <c r="I2" s="95" t="n"/>
      <c r="J2" s="95" t="n"/>
      <c r="K2" s="95" t="n"/>
      <c r="L2" s="95" t="n"/>
      <c r="M2" s="95" t="n"/>
      <c r="N2" s="95" t="n"/>
      <c r="O2" s="95" t="n"/>
      <c r="P2" s="95" t="n"/>
      <c r="Q2" s="95" t="n"/>
      <c r="R2" s="95" t="n"/>
      <c r="S2" s="95" t="n"/>
      <c r="T2" s="95" t="n"/>
      <c r="U2" s="95" t="n"/>
    </row>
    <row r="3">
      <c r="A3" s="96" t="inlineStr">
        <is>
          <t>US Equities</t>
        </is>
      </c>
      <c r="B3" s="272" t="n">
        <v>2021</v>
      </c>
      <c r="C3" s="117" t="n">
        <v>2022</v>
      </c>
      <c r="D3" s="272" t="n">
        <v>2023</v>
      </c>
      <c r="E3" s="272" t="n">
        <v>2024</v>
      </c>
      <c r="F3" s="117" t="inlineStr">
        <is>
          <t>Cume</t>
        </is>
      </c>
      <c r="G3" s="95" t="n"/>
      <c r="H3" s="96" t="inlineStr">
        <is>
          <t>Aggressive Growth</t>
        </is>
      </c>
      <c r="I3" s="272" t="n">
        <v>2021</v>
      </c>
      <c r="J3" s="117" t="n">
        <v>2022</v>
      </c>
      <c r="K3" s="117" t="n">
        <v>2023</v>
      </c>
      <c r="L3" s="272" t="n">
        <v>2024</v>
      </c>
      <c r="M3" s="117" t="inlineStr">
        <is>
          <t>Cume</t>
        </is>
      </c>
      <c r="N3" s="95" t="n"/>
      <c r="O3" s="96" t="inlineStr">
        <is>
          <t>Growth</t>
        </is>
      </c>
      <c r="P3" s="272" t="n">
        <v>2021</v>
      </c>
      <c r="Q3" s="117" t="n">
        <v>2022</v>
      </c>
      <c r="R3" s="117" t="n">
        <v>2023</v>
      </c>
      <c r="S3" s="272" t="n">
        <v>2024</v>
      </c>
      <c r="T3" s="117" t="inlineStr">
        <is>
          <t>Cume</t>
        </is>
      </c>
      <c r="U3" s="95" t="n"/>
    </row>
    <row r="4">
      <c r="A4" s="95" t="inlineStr">
        <is>
          <t>ESG</t>
        </is>
      </c>
      <c r="B4" s="63">
        <f>'2021 Year End'!C4</f>
        <v/>
      </c>
      <c r="C4" s="81">
        <f>'2022 Year End'!C4</f>
        <v/>
      </c>
      <c r="D4" s="81" t="n">
        <v>0.09459033994563093</v>
      </c>
      <c r="E4" s="81">
        <f>'Monthly Strategy Perf'!G19</f>
        <v/>
      </c>
      <c r="F4" s="63">
        <f>(1000*(1+B4)*(1+C4)*(1+D4)*(1+E4))/1000-1</f>
        <v/>
      </c>
      <c r="G4" s="95" t="n"/>
      <c r="H4" s="95" t="n"/>
      <c r="I4" s="95" t="n"/>
      <c r="J4" s="95" t="n"/>
      <c r="K4" s="95" t="n"/>
      <c r="L4" s="95" t="n"/>
      <c r="M4" s="95" t="n"/>
      <c r="N4" s="95" t="n"/>
      <c r="O4" s="95" t="n"/>
      <c r="P4" s="95" t="n"/>
      <c r="Q4" s="95" t="n"/>
      <c r="R4" s="95" t="n"/>
      <c r="S4" s="95" t="n"/>
      <c r="T4" s="95" t="n"/>
      <c r="U4" s="95" t="n"/>
    </row>
    <row r="5">
      <c r="A5" s="95" t="inlineStr">
        <is>
          <t>Tactical (S20)</t>
        </is>
      </c>
      <c r="B5" s="63">
        <f>'2021 Year End'!C5</f>
        <v/>
      </c>
      <c r="C5" s="81">
        <f>'2022 Year End'!C5</f>
        <v/>
      </c>
      <c r="D5" s="81" t="n">
        <v>0.08599012548566543</v>
      </c>
      <c r="E5" s="81">
        <f>'Monthly Strategy Perf'!C6</f>
        <v/>
      </c>
      <c r="F5" s="63">
        <f>(1000*(1+B5)*(1+C5)*(1+D5)*(1+E5))/1000-1</f>
        <v/>
      </c>
      <c r="G5" s="95" t="n"/>
      <c r="H5" s="95" t="inlineStr">
        <is>
          <t>Tactical (S20)</t>
        </is>
      </c>
      <c r="I5" s="63" t="n">
        <v>0.1751425129753876</v>
      </c>
      <c r="J5" s="81">
        <f>'2022 Year End'!G5</f>
        <v/>
      </c>
      <c r="K5" s="81" t="n">
        <v>0.1304073582956076</v>
      </c>
      <c r="L5" s="81">
        <f>'Monthly Strategy Perf'!G6</f>
        <v/>
      </c>
      <c r="M5" s="81">
        <f>(1000*(1+I5)*(1+J5)*(1+K5)*(1+L5))/1000-1</f>
        <v/>
      </c>
      <c r="N5" s="95" t="n"/>
      <c r="O5" s="95" t="inlineStr">
        <is>
          <t>Tactical (S20)</t>
        </is>
      </c>
      <c r="P5" s="63">
        <f>'2021 Year End'!G5</f>
        <v/>
      </c>
      <c r="Q5" s="63">
        <f>'2022 Year End'!K5</f>
        <v/>
      </c>
      <c r="R5" s="63" t="n">
        <v>0.1235654850306704</v>
      </c>
      <c r="S5" s="63">
        <f>'Monthly Strategy Perf'!K6</f>
        <v/>
      </c>
      <c r="T5" s="81">
        <f>(1000*(1+P5)*(1+Q5)*(1+R5)*(1+S5))/1000-1</f>
        <v/>
      </c>
      <c r="U5" s="95" t="n"/>
    </row>
    <row r="6">
      <c r="A6" s="95" t="inlineStr">
        <is>
          <t>Dynamic (S50)</t>
        </is>
      </c>
      <c r="B6" s="63">
        <f>'2021 Year End'!C6</f>
        <v/>
      </c>
      <c r="C6" s="81">
        <f>'2022 Year End'!C6</f>
        <v/>
      </c>
      <c r="D6" s="81" t="n">
        <v>0.1237388588302648</v>
      </c>
      <c r="E6" s="81">
        <f>'Monthly Strategy Perf'!C7</f>
        <v/>
      </c>
      <c r="F6" s="63">
        <f>(1000*(1+B6)*(1+C6)*(1+D6)*(1+E6))/1000-1</f>
        <v/>
      </c>
      <c r="G6" s="95" t="n"/>
      <c r="H6" s="95" t="inlineStr">
        <is>
          <t>Dynamic (S50)</t>
        </is>
      </c>
      <c r="I6" s="63" t="n">
        <v>0.1950044573960557</v>
      </c>
      <c r="J6" s="81">
        <f>'2022 Year End'!G6</f>
        <v/>
      </c>
      <c r="K6" s="81" t="n">
        <v>0.1166953623152198</v>
      </c>
      <c r="L6" s="81">
        <f>'Monthly Strategy Perf'!G7</f>
        <v/>
      </c>
      <c r="M6" s="81">
        <f>(1000*(1+I6)*(1+J6)*(1+K6)*(1+L6))/1000-1</f>
        <v/>
      </c>
      <c r="N6" s="95" t="n"/>
      <c r="O6" s="95" t="inlineStr">
        <is>
          <t>Dynamic (S50)</t>
        </is>
      </c>
      <c r="P6" s="63">
        <f>'2021 Year End'!G6</f>
        <v/>
      </c>
      <c r="Q6" s="63">
        <f>'2022 Year End'!K6</f>
        <v/>
      </c>
      <c r="R6" s="63" t="n">
        <v>0.1277361550581348</v>
      </c>
      <c r="S6" s="63">
        <f>'Monthly Strategy Perf'!K7</f>
        <v/>
      </c>
      <c r="T6" s="81">
        <f>(1000*(1+P6)*(1+Q6)*(1+R6)*(1+S6))/1000-1</f>
        <v/>
      </c>
      <c r="U6" s="95" t="n"/>
    </row>
    <row r="7">
      <c r="A7" s="103" t="inlineStr">
        <is>
          <t>Strategic (S70)</t>
        </is>
      </c>
      <c r="B7" s="82">
        <f>'2021 Year End'!C7</f>
        <v/>
      </c>
      <c r="C7" s="82">
        <f>'2022 Year End'!C7</f>
        <v/>
      </c>
      <c r="D7" s="82" t="n">
        <v>0.1494506768229591</v>
      </c>
      <c r="E7" s="82">
        <f>'Monthly Strategy Perf'!C8</f>
        <v/>
      </c>
      <c r="F7" s="82">
        <f>(1000*(1+B7)*(1+C7)*(1+D7)*(1+E7))/1000-1</f>
        <v/>
      </c>
      <c r="G7" s="103" t="n"/>
      <c r="H7" s="103" t="inlineStr">
        <is>
          <t>Strategic (S70)</t>
        </is>
      </c>
      <c r="I7" s="82" t="n">
        <v>0.1936920476173085</v>
      </c>
      <c r="J7" s="82">
        <f>'2022 Year End'!G7</f>
        <v/>
      </c>
      <c r="K7" s="82" t="n">
        <v>0.1319087115552251</v>
      </c>
      <c r="L7" s="82">
        <f>'Monthly Strategy Perf'!G8</f>
        <v/>
      </c>
      <c r="M7" s="82">
        <f>(1000*(1+I7)*(1+J7)*(1+K7)*(1+L7))/1000-1</f>
        <v/>
      </c>
      <c r="N7" s="103" t="n"/>
      <c r="O7" s="103" t="inlineStr">
        <is>
          <t>Strategic (S70)</t>
        </is>
      </c>
      <c r="P7" s="82">
        <f>'2021 Year End'!G7</f>
        <v/>
      </c>
      <c r="Q7" s="82">
        <f>'2022 Year End'!K7</f>
        <v/>
      </c>
      <c r="R7" s="82" t="n">
        <v>0.1265400723361005</v>
      </c>
      <c r="S7" s="82">
        <f>'Monthly Strategy Perf'!K8</f>
        <v/>
      </c>
      <c r="T7" s="82">
        <f>(1000*(1+P7)*(1+Q7)*(1+R7)*(1+S7))/1000-1</f>
        <v/>
      </c>
      <c r="U7" s="95" t="n"/>
    </row>
    <row r="8">
      <c r="A8" s="95" t="inlineStr">
        <is>
          <t>ishares Core Aggressive</t>
        </is>
      </c>
      <c r="B8" s="63">
        <f>'2021 Year End'!C8</f>
        <v/>
      </c>
      <c r="C8" s="81">
        <f>'2022 Year End'!C8</f>
        <v/>
      </c>
      <c r="D8" s="81" t="n">
        <v>0.1556485355648536</v>
      </c>
      <c r="E8" s="81">
        <f>'Monthly Strategy Perf'!C9</f>
        <v/>
      </c>
      <c r="F8" s="63">
        <f>(1000*(1+B8)*(1+C8)*(1+D8)*(1+E8))/1000-1</f>
        <v/>
      </c>
      <c r="G8" s="95" t="n"/>
      <c r="H8" s="95" t="inlineStr">
        <is>
          <t>ishares Core Aggressive</t>
        </is>
      </c>
      <c r="I8" s="63">
        <f>'2021 Year End'!C8</f>
        <v/>
      </c>
      <c r="J8" s="81">
        <f>'2022 Year End'!G8</f>
        <v/>
      </c>
      <c r="K8" s="81" t="n">
        <v>0.1556485355648536</v>
      </c>
      <c r="L8" s="81">
        <f>'Monthly Strategy Perf'!G9</f>
        <v/>
      </c>
      <c r="M8" s="81">
        <f>(1000*(1+I8)*(1+J8)*(1+K8)*(1+L8))/1000-1</f>
        <v/>
      </c>
      <c r="N8" s="95" t="n"/>
      <c r="O8" s="95" t="inlineStr">
        <is>
          <t>ishares Core Growth</t>
        </is>
      </c>
      <c r="P8" s="63">
        <f>'2021 Year End'!G8</f>
        <v/>
      </c>
      <c r="Q8" s="63">
        <f>'2022 Year End'!K8</f>
        <v/>
      </c>
      <c r="R8" s="63" t="n">
        <v>0.1278625954198473</v>
      </c>
      <c r="S8" s="63">
        <f>'Monthly Strategy Perf'!K9</f>
        <v/>
      </c>
      <c r="T8" s="81">
        <f>(1000*(1+P8)*(1+Q8)*(1+R8)*(1+S8))/1000-1</f>
        <v/>
      </c>
      <c r="U8" s="95" t="n"/>
    </row>
    <row r="9">
      <c r="A9" s="95" t="n"/>
      <c r="B9" s="95" t="n"/>
      <c r="C9" s="95" t="n"/>
      <c r="D9" s="95" t="n"/>
      <c r="E9" s="95" t="n"/>
      <c r="F9" s="95" t="n"/>
      <c r="G9" s="95" t="n"/>
      <c r="H9" s="95" t="n"/>
      <c r="I9" s="95" t="n"/>
      <c r="J9" s="95" t="n"/>
      <c r="K9" s="95" t="n"/>
      <c r="L9" s="95" t="n"/>
      <c r="M9" s="95" t="n"/>
      <c r="N9" s="95" t="n"/>
      <c r="O9" s="95" t="n"/>
      <c r="P9" s="95" t="n"/>
      <c r="Q9" s="95" t="n"/>
      <c r="R9" s="95" t="n"/>
      <c r="S9" s="95" t="n"/>
      <c r="T9" s="95" t="n"/>
      <c r="U9" s="95" t="n"/>
    </row>
    <row r="10">
      <c r="A10" s="96" t="inlineStr">
        <is>
          <t>Moderate Growth</t>
        </is>
      </c>
      <c r="B10" s="272" t="n">
        <v>2021</v>
      </c>
      <c r="C10" s="117" t="n">
        <v>2022</v>
      </c>
      <c r="D10" s="117" t="n">
        <v>2023</v>
      </c>
      <c r="E10" s="272" t="n">
        <v>2024</v>
      </c>
      <c r="F10" s="117" t="inlineStr">
        <is>
          <t>Cume</t>
        </is>
      </c>
      <c r="G10" s="95" t="n"/>
      <c r="H10" s="96" t="inlineStr">
        <is>
          <t>Balanced</t>
        </is>
      </c>
      <c r="I10" s="272" t="n">
        <v>2021</v>
      </c>
      <c r="J10" s="117" t="n">
        <v>2022</v>
      </c>
      <c r="K10" s="117" t="n">
        <v>2023</v>
      </c>
      <c r="L10" s="272" t="n">
        <v>2024</v>
      </c>
      <c r="M10" s="117" t="inlineStr">
        <is>
          <t>Cume</t>
        </is>
      </c>
      <c r="N10" s="95" t="n"/>
      <c r="O10" s="96" t="inlineStr">
        <is>
          <t>Conservative</t>
        </is>
      </c>
      <c r="P10" s="272" t="n">
        <v>2021</v>
      </c>
      <c r="Q10" s="117" t="n">
        <v>2022</v>
      </c>
      <c r="R10" s="117" t="n">
        <v>2023</v>
      </c>
      <c r="S10" s="272" t="n">
        <v>2024</v>
      </c>
      <c r="T10" s="117" t="inlineStr">
        <is>
          <t>Cume</t>
        </is>
      </c>
      <c r="U10" s="95" t="n"/>
    </row>
    <row r="11">
      <c r="A11" s="95" t="n"/>
      <c r="B11" s="95" t="n"/>
      <c r="C11" s="95" t="n"/>
      <c r="D11" s="95" t="n"/>
      <c r="E11" s="95" t="n"/>
      <c r="F11" s="63" t="n"/>
      <c r="G11" s="95" t="n"/>
      <c r="H11" s="95" t="n"/>
      <c r="I11" s="95" t="n"/>
      <c r="J11" s="95" t="n"/>
      <c r="K11" s="95" t="n"/>
      <c r="L11" s="95" t="n"/>
      <c r="M11" s="95" t="n"/>
      <c r="N11" s="95" t="n"/>
      <c r="O11" s="95" t="n"/>
      <c r="P11" s="95" t="n"/>
      <c r="Q11" s="95" t="n"/>
      <c r="R11" s="95" t="n"/>
      <c r="S11" s="95" t="n"/>
      <c r="T11" s="95" t="n"/>
      <c r="U11" s="95" t="n"/>
    </row>
    <row r="12">
      <c r="A12" s="95" t="inlineStr">
        <is>
          <t>Tactical (S20)</t>
        </is>
      </c>
      <c r="B12" s="63">
        <f>'2021 Year End'!K5</f>
        <v/>
      </c>
      <c r="C12" s="81">
        <f>'2022 Year End'!C12</f>
        <v/>
      </c>
      <c r="D12" s="81" t="n">
        <v>0.1121572831360722</v>
      </c>
      <c r="E12" s="81">
        <f>'Monthly Strategy Perf'!C12</f>
        <v/>
      </c>
      <c r="F12" s="63">
        <f>(1000*(1+B12)*(1+C12)*(1+D12)*(1+E12))/1000-1</f>
        <v/>
      </c>
      <c r="G12" s="95" t="n"/>
      <c r="H12" s="95" t="inlineStr">
        <is>
          <t>Tactical (S20)</t>
        </is>
      </c>
      <c r="I12" s="63">
        <f>'2021 Year End'!C12</f>
        <v/>
      </c>
      <c r="J12" s="81">
        <f>'2022 Year End'!G12</f>
        <v/>
      </c>
      <c r="K12" s="81" t="n">
        <v>0.09374241480522261</v>
      </c>
      <c r="L12" s="81">
        <f>'Monthly Strategy Perf'!G12</f>
        <v/>
      </c>
      <c r="M12" s="63">
        <f>(1000*(1+I12)*(1+J12)*(1+K12)*(1+L12))/1000-1</f>
        <v/>
      </c>
      <c r="N12" s="95" t="n"/>
      <c r="O12" s="95" t="inlineStr">
        <is>
          <t>Tactical (S20)</t>
        </is>
      </c>
      <c r="P12" s="63">
        <f>'2021 Year End'!G12</f>
        <v/>
      </c>
      <c r="Q12" s="63">
        <f>'2022 Year End'!K12</f>
        <v/>
      </c>
      <c r="R12" s="63" t="n">
        <v>0.08461512399018511</v>
      </c>
      <c r="S12" s="63">
        <f>'Monthly Strategy Perf'!K12</f>
        <v/>
      </c>
      <c r="T12" s="63">
        <f>(1000*(1+P12)*(1+Q12)*(1+R12)*(1+S12))/1000-1</f>
        <v/>
      </c>
      <c r="U12" s="95" t="n"/>
    </row>
    <row r="13">
      <c r="A13" s="95" t="inlineStr">
        <is>
          <t>Dynamic (S50)</t>
        </is>
      </c>
      <c r="B13" s="63">
        <f>'2021 Year End'!K6</f>
        <v/>
      </c>
      <c r="C13" s="81">
        <f>'2022 Year End'!C13</f>
        <v/>
      </c>
      <c r="D13" s="81" t="n">
        <v>0.1255257895994946</v>
      </c>
      <c r="E13" s="81">
        <f>'Monthly Strategy Perf'!C13</f>
        <v/>
      </c>
      <c r="F13" s="63">
        <f>(1000*(1+B13)*(1+C13)*(1+D13)*(1+E13))/1000-1</f>
        <v/>
      </c>
      <c r="G13" s="95" t="n"/>
      <c r="H13" s="95" t="inlineStr">
        <is>
          <t>Dynamic (S50)</t>
        </is>
      </c>
      <c r="I13" s="63">
        <f>'2021 Year End'!C13</f>
        <v/>
      </c>
      <c r="J13" s="81">
        <f>'2022 Year End'!G13</f>
        <v/>
      </c>
      <c r="K13" s="81" t="n">
        <v>0.101600240759556</v>
      </c>
      <c r="L13" s="81">
        <f>'Monthly Strategy Perf'!G13</f>
        <v/>
      </c>
      <c r="M13" s="63">
        <f>(1000*(1+I13)*(1+J13)*(1+K13)*(1+L13))/1000-1</f>
        <v/>
      </c>
      <c r="N13" s="95" t="n"/>
      <c r="O13" s="95" t="inlineStr">
        <is>
          <t>Dynamic (S50)</t>
        </is>
      </c>
      <c r="P13" s="63">
        <f>'2021 Year End'!G13</f>
        <v/>
      </c>
      <c r="Q13" s="63">
        <f>'2022 Year End'!K13</f>
        <v/>
      </c>
      <c r="R13" s="63" t="n">
        <v>0.08694372378540849</v>
      </c>
      <c r="S13" s="63">
        <f>'Monthly Strategy Perf'!K13</f>
        <v/>
      </c>
      <c r="T13" s="63">
        <f>(1000*(1+P13)*(1+Q13)*(1+R13)*(1+S13))/1000-1</f>
        <v/>
      </c>
      <c r="U13" s="95" t="n"/>
    </row>
    <row r="14">
      <c r="A14" s="103" t="inlineStr">
        <is>
          <t>Strategic (S70)</t>
        </is>
      </c>
      <c r="B14" s="82">
        <f>'2021 Year End'!K7</f>
        <v/>
      </c>
      <c r="C14" s="82">
        <f>'2022 Year End'!C14</f>
        <v/>
      </c>
      <c r="D14" s="82" t="n">
        <v>0.1044566580057542</v>
      </c>
      <c r="E14" s="82">
        <f>'Monthly Strategy Perf'!C14</f>
        <v/>
      </c>
      <c r="F14" s="82">
        <f>(1000*(1+B14)*(1+C14)*(1+D14)*(1+E14))/1000-1</f>
        <v/>
      </c>
      <c r="G14" s="103" t="n"/>
      <c r="H14" s="103" t="inlineStr">
        <is>
          <t>Strategic (S70)</t>
        </is>
      </c>
      <c r="I14" s="82">
        <f>'2021 Year End'!C14</f>
        <v/>
      </c>
      <c r="J14" s="82">
        <f>'2022 Year End'!G14</f>
        <v/>
      </c>
      <c r="K14" s="82" t="n">
        <v>0.1194116826161475</v>
      </c>
      <c r="L14" s="82">
        <f>'Monthly Strategy Perf'!G14</f>
        <v/>
      </c>
      <c r="M14" s="82">
        <f>(1000*(1+I14)*(1+J14)*(1+K14)*(1+L14))/1000-1</f>
        <v/>
      </c>
      <c r="N14" s="103" t="n"/>
      <c r="O14" s="103" t="inlineStr">
        <is>
          <t>Strategic (S70)</t>
        </is>
      </c>
      <c r="P14" s="82">
        <f>'2021 Year End'!G14</f>
        <v/>
      </c>
      <c r="Q14" s="82">
        <f>'2022 Year End'!K14</f>
        <v/>
      </c>
      <c r="R14" s="82" t="n">
        <v>0.08839668508352139</v>
      </c>
      <c r="S14" s="82">
        <f>'Monthly Strategy Perf'!K14</f>
        <v/>
      </c>
      <c r="T14" s="82">
        <f>(1000*(1+P14)*(1+Q14)*(1+R14)*(1+S14))/1000-1</f>
        <v/>
      </c>
      <c r="U14" s="95" t="n"/>
    </row>
    <row r="15">
      <c r="A15" s="95" t="inlineStr">
        <is>
          <t>ishares Core Moderate</t>
        </is>
      </c>
      <c r="B15" s="63">
        <f>'2021 Year End'!K8</f>
        <v/>
      </c>
      <c r="C15" s="81">
        <f>'2022 Year End'!C15</f>
        <v/>
      </c>
      <c r="D15" s="81" t="n">
        <v>0.09208103130755063</v>
      </c>
      <c r="E15" s="81">
        <f>'Monthly Strategy Perf'!C15</f>
        <v/>
      </c>
      <c r="F15" s="63">
        <f>(1000*(1+B15)*(1+C15)*(1+D15)*(1+E15))/1000-1</f>
        <v/>
      </c>
      <c r="G15" s="95" t="n"/>
      <c r="H15" s="95" t="inlineStr">
        <is>
          <t>ishares Core Moderate</t>
        </is>
      </c>
      <c r="I15" s="63">
        <f>'2021 Year End'!C15</f>
        <v/>
      </c>
      <c r="J15" s="81">
        <f>'2022 Year End'!G15</f>
        <v/>
      </c>
      <c r="K15" s="81" t="n">
        <v>0.09208103130755063</v>
      </c>
      <c r="L15" s="81">
        <f>'Monthly Strategy Perf'!G15</f>
        <v/>
      </c>
      <c r="M15" s="63">
        <f>(1000*(1+I15)*(1+J15)*(1+K15)*(1+L15))/1000-1</f>
        <v/>
      </c>
      <c r="N15" s="95" t="n"/>
      <c r="O15" s="95" t="inlineStr">
        <is>
          <t>ishares Core Conservative</t>
        </is>
      </c>
      <c r="P15" s="63">
        <f>'2021 Year End'!G15</f>
        <v/>
      </c>
      <c r="Q15" s="63">
        <f>'2022 Year End'!K15</f>
        <v/>
      </c>
      <c r="R15" s="63" t="n">
        <v>0.07557274620648613</v>
      </c>
      <c r="S15" s="63">
        <f>'Monthly Strategy Perf'!K15</f>
        <v/>
      </c>
      <c r="T15" s="63">
        <f>(1000*(1+P15)*(1+Q15)*(1+R15)*(1+S15))/1000-1</f>
        <v/>
      </c>
      <c r="U15" s="95" t="n"/>
    </row>
    <row r="16">
      <c r="A16" s="95" t="n"/>
      <c r="B16" s="95" t="n"/>
      <c r="C16" s="95" t="n"/>
      <c r="D16" s="95" t="n"/>
      <c r="E16" s="95" t="n"/>
      <c r="F16" s="95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</row>
    <row r="17">
      <c r="A17" s="96" t="inlineStr">
        <is>
          <t>Other Strategies</t>
        </is>
      </c>
      <c r="B17" s="272" t="n">
        <v>2021</v>
      </c>
      <c r="C17" s="117" t="n">
        <v>2022</v>
      </c>
      <c r="D17" s="117" t="n">
        <v>2023</v>
      </c>
      <c r="E17" s="272" t="n">
        <v>2024</v>
      </c>
      <c r="F17" s="117" t="inlineStr">
        <is>
          <t>Cume</t>
        </is>
      </c>
      <c r="G17" s="95" t="n"/>
      <c r="H17" s="96" t="inlineStr">
        <is>
          <t>Indexes &amp; Comps</t>
        </is>
      </c>
      <c r="I17" s="272" t="n">
        <v>2021</v>
      </c>
      <c r="J17" s="117" t="n">
        <v>2022</v>
      </c>
      <c r="K17" s="117" t="n">
        <v>2023</v>
      </c>
      <c r="L17" s="272" t="n">
        <v>2024</v>
      </c>
      <c r="M17" s="117" t="inlineStr">
        <is>
          <t>Cume</t>
        </is>
      </c>
      <c r="N17" s="95" t="n"/>
      <c r="O17" s="95" t="n"/>
      <c r="P17" s="95" t="n"/>
      <c r="Q17" s="95" t="n"/>
      <c r="R17" s="95" t="n"/>
      <c r="S17" s="95" t="n"/>
      <c r="T17" s="95" t="n"/>
      <c r="U17" s="95" t="n"/>
    </row>
    <row r="18">
      <c r="A18" s="95" t="inlineStr">
        <is>
          <t>S20 U.S. 1.5x Leveraged ETF</t>
        </is>
      </c>
      <c r="B18" s="63">
        <f>'2021 Year End'!K12</f>
        <v/>
      </c>
      <c r="C18" s="81">
        <f>'2022 Year End'!C18</f>
        <v/>
      </c>
      <c r="D18" s="81" t="n">
        <v>0.1674917597927201</v>
      </c>
      <c r="E18" s="81">
        <f>'Monthly Strategy Perf'!C18</f>
        <v/>
      </c>
      <c r="F18" s="63">
        <f>(1000*(1+B18)*(1+C18)*(1+D18)*(1+E18))/1000-1</f>
        <v/>
      </c>
      <c r="G18" s="95" t="n"/>
      <c r="H18" s="95" t="inlineStr">
        <is>
          <t>MStar Global Alloc</t>
        </is>
      </c>
      <c r="I18" s="63">
        <f>'2021 Year End'!C18</f>
        <v/>
      </c>
      <c r="J18" s="81">
        <f>'2022 Year End'!G18</f>
        <v/>
      </c>
      <c r="K18" s="81" t="n">
        <v>0.1545673713553994</v>
      </c>
      <c r="L18" s="81">
        <f>'Monthly Strategy Perf'!K31</f>
        <v/>
      </c>
      <c r="M18" s="63">
        <f>(1000*(1+I18)*(1+J18)*(1+K18)*(1+L18))/1000-1</f>
        <v/>
      </c>
      <c r="N18" s="95" t="n"/>
      <c r="O18" s="95" t="n"/>
      <c r="P18" s="95" t="n"/>
      <c r="Q18" s="95" t="n"/>
      <c r="R18" s="95" t="n"/>
      <c r="S18" s="95" t="n"/>
      <c r="T18" s="95" t="n"/>
      <c r="U18" s="95" t="n"/>
    </row>
    <row r="19">
      <c r="A19" s="103" t="inlineStr">
        <is>
          <t>S20 US 10/100 3x ETF</t>
        </is>
      </c>
      <c r="B19" s="82">
        <f>'2021 Year End'!K13</f>
        <v/>
      </c>
      <c r="C19" s="82">
        <f>'2022 Year End'!C19</f>
        <v/>
      </c>
      <c r="D19" s="82" t="n">
        <v>0.1924213022603456</v>
      </c>
      <c r="E19" s="82">
        <f>'Monthly Strategy Perf'!C19</f>
        <v/>
      </c>
      <c r="F19" s="82">
        <f>(1000*(1+B19)*(1+C19)*(1+D19)*(1+E19))/1000-1</f>
        <v/>
      </c>
      <c r="G19" s="95" t="n"/>
      <c r="H19" s="95" t="n"/>
      <c r="I19" s="95" t="n"/>
      <c r="J19" s="95" t="n"/>
      <c r="K19" s="95" t="n"/>
      <c r="L19" s="95" t="n"/>
      <c r="M19" s="95" t="n"/>
      <c r="N19" s="95" t="n"/>
      <c r="O19" s="95" t="n"/>
      <c r="P19" s="95" t="n"/>
      <c r="Q19" s="95" t="n"/>
      <c r="R19" s="95" t="n"/>
      <c r="S19" s="95" t="n"/>
      <c r="T19" s="95" t="n"/>
      <c r="U19" s="95" t="n"/>
    </row>
    <row r="20">
      <c r="A20" s="95" t="inlineStr">
        <is>
          <t>ishares Core Aggressive</t>
        </is>
      </c>
      <c r="B20" s="63">
        <f>'2021 Year End'!K15</f>
        <v/>
      </c>
      <c r="C20" s="81">
        <f>'2022 Year End'!C20</f>
        <v/>
      </c>
      <c r="D20" s="81" t="n">
        <v>0.1556485355648536</v>
      </c>
      <c r="E20" s="81">
        <f>'Monthly Strategy Perf'!C20</f>
        <v/>
      </c>
      <c r="F20" s="63">
        <f>(1000*(1+B20)*(1+C20)*(1+D20)*(1+E20))/1000-1</f>
        <v/>
      </c>
      <c r="G20" s="95" t="n"/>
      <c r="H20" s="95" t="n"/>
      <c r="I20" s="95" t="n"/>
      <c r="J20" s="95" t="n"/>
      <c r="K20" s="95" t="n"/>
      <c r="L20" s="95" t="n"/>
      <c r="M20" s="95" t="n"/>
      <c r="N20" s="95" t="n"/>
      <c r="O20" s="95" t="n"/>
      <c r="P20" s="95" t="n"/>
      <c r="Q20" s="95" t="n"/>
      <c r="R20" s="95" t="n"/>
      <c r="S20" s="95" t="n"/>
      <c r="T20" s="95" t="n"/>
      <c r="U20" s="95" t="n"/>
    </row>
    <row r="21">
      <c r="A21" s="95" t="n"/>
      <c r="B21" s="95" t="n"/>
      <c r="C21" s="95" t="n"/>
      <c r="D21" s="95" t="n"/>
      <c r="E21" s="95" t="n"/>
      <c r="F21" s="95" t="n"/>
      <c r="G21" s="95" t="n"/>
      <c r="H21" s="95" t="n"/>
      <c r="I21" s="95" t="n"/>
      <c r="J21" s="95" t="n"/>
      <c r="K21" s="95" t="n"/>
      <c r="L21" s="95" t="n"/>
      <c r="M21" s="95" t="n"/>
      <c r="N21" s="95" t="n"/>
      <c r="O21" s="95" t="n"/>
      <c r="P21" s="95" t="n"/>
      <c r="Q21" s="95" t="n"/>
      <c r="R21" s="95" t="n"/>
      <c r="S21" s="95" t="n"/>
      <c r="T21" s="95" t="n"/>
      <c r="U21" s="95" t="n"/>
    </row>
    <row r="22">
      <c r="A22" s="96" t="inlineStr">
        <is>
          <t>Indexes &amp; Comps</t>
        </is>
      </c>
      <c r="B22" s="272" t="n">
        <v>2021</v>
      </c>
      <c r="C22" s="117" t="n">
        <v>2022</v>
      </c>
      <c r="D22" s="117" t="n">
        <v>2023</v>
      </c>
      <c r="E22" s="272" t="n">
        <v>2024</v>
      </c>
      <c r="F22" s="117" t="inlineStr">
        <is>
          <t>Cume</t>
        </is>
      </c>
      <c r="G22" s="95" t="n"/>
      <c r="H22" s="96" t="inlineStr">
        <is>
          <t>Asset Classes</t>
        </is>
      </c>
      <c r="I22" s="272" t="n">
        <v>2021</v>
      </c>
      <c r="J22" s="117" t="n">
        <v>2022</v>
      </c>
      <c r="K22" s="117" t="n">
        <v>2023</v>
      </c>
      <c r="L22" s="272" t="n">
        <v>2024</v>
      </c>
      <c r="M22" s="117" t="inlineStr">
        <is>
          <t>Cume</t>
        </is>
      </c>
      <c r="N22" s="95" t="n"/>
      <c r="O22" s="95" t="n"/>
      <c r="P22" s="95" t="n"/>
      <c r="Q22" s="95" t="n"/>
      <c r="R22" s="95" t="n"/>
      <c r="S22" s="95" t="n"/>
      <c r="T22" s="95" t="n"/>
      <c r="U22" s="95" t="n"/>
    </row>
    <row r="23">
      <c r="A23" s="95" t="inlineStr">
        <is>
          <t>S&amp;P 500 (SPY)</t>
        </is>
      </c>
      <c r="B23" s="63">
        <f>'2021 Year End'!C19</f>
        <v/>
      </c>
      <c r="C23" s="63">
        <f>'2022 Year End'!C32</f>
        <v/>
      </c>
      <c r="D23" s="63" t="n">
        <v>0.2428679758387156</v>
      </c>
      <c r="E23" s="63">
        <f>'Monthly Strategy Perf'!C31</f>
        <v/>
      </c>
      <c r="F23" s="63">
        <f>(1000*(1+B23)*(1+C23)*(1+D23)*(1+E23))/1000-1</f>
        <v/>
      </c>
      <c r="G23" s="95" t="n"/>
      <c r="H23" s="95" t="inlineStr">
        <is>
          <t>U.S. Total Equities (VTI)</t>
        </is>
      </c>
      <c r="I23" s="63">
        <f>'2021 Year End'!G20</f>
        <v/>
      </c>
      <c r="J23" s="81">
        <f>'2022 Year End'!G32</f>
        <v/>
      </c>
      <c r="K23" s="81" t="n">
        <v>0.2407552696270725</v>
      </c>
      <c r="L23" s="81">
        <f>'Monthly Strategy Perf'!G31</f>
        <v/>
      </c>
      <c r="M23" s="63">
        <f>(1000*(1+I23)*(1+J23)*(1+K23)*(1+L23))/1000-1</f>
        <v/>
      </c>
      <c r="N23" s="95" t="n"/>
      <c r="O23" s="95" t="n"/>
      <c r="P23" s="95" t="n"/>
      <c r="Q23" s="95" t="n"/>
      <c r="R23" s="95" t="n"/>
      <c r="S23" s="95" t="n"/>
      <c r="T23" s="95" t="n"/>
      <c r="U23" s="95" t="n"/>
    </row>
    <row r="24">
      <c r="A24" s="95" t="inlineStr">
        <is>
          <t>Dow Jones (DIA)</t>
        </is>
      </c>
      <c r="B24" s="63">
        <f>'2021 Year End'!C20</f>
        <v/>
      </c>
      <c r="C24" s="63">
        <f>'2022 Year End'!C33</f>
        <v/>
      </c>
      <c r="D24" s="63" t="n">
        <v>0.1374460507650983</v>
      </c>
      <c r="E24" s="63">
        <f>'Monthly Strategy Perf'!C32</f>
        <v/>
      </c>
      <c r="F24" s="63">
        <f>(1000*(1+B24)*(1+C24)*(1+D24)*(1+E24))/1000-1</f>
        <v/>
      </c>
      <c r="G24" s="95" t="n"/>
      <c r="H24" s="95" t="inlineStr">
        <is>
          <t>Foreigned Developed (VEU)</t>
        </is>
      </c>
      <c r="I24" s="63">
        <f>'2021 Year End'!G21</f>
        <v/>
      </c>
      <c r="J24" s="81">
        <f>'2022 Year End'!G33</f>
        <v/>
      </c>
      <c r="K24" s="81" t="n">
        <v>0.1196649381731152</v>
      </c>
      <c r="L24" s="81">
        <f>'Monthly Strategy Perf'!G32</f>
        <v/>
      </c>
      <c r="M24" s="63">
        <f>(1000*(1+I24)*(1+J24)*(1+K24)*(1+L24))/1000-1</f>
        <v/>
      </c>
      <c r="N24" s="95" t="n"/>
      <c r="O24" s="95" t="n"/>
      <c r="P24" s="95" t="n"/>
      <c r="Q24" s="95" t="n"/>
      <c r="R24" s="95" t="n"/>
      <c r="S24" s="95" t="n"/>
      <c r="T24" s="95" t="n"/>
      <c r="U24" s="95" t="n"/>
    </row>
    <row r="25">
      <c r="A25" s="95" t="inlineStr">
        <is>
          <t>Nasdaq 100 (QQQ)</t>
        </is>
      </c>
      <c r="B25" s="63">
        <f>'2021 Year End'!C21</f>
        <v/>
      </c>
      <c r="C25" s="63">
        <f>'2022 Year End'!C34</f>
        <v/>
      </c>
      <c r="D25" s="63" t="n">
        <v>0.5379299984978219</v>
      </c>
      <c r="E25" s="63">
        <f>'Monthly Strategy Perf'!C33</f>
        <v/>
      </c>
      <c r="F25" s="63">
        <f>(1000*(1+B25)*(1+C25)*(1+D25)*(1+E25))/1000-1</f>
        <v/>
      </c>
      <c r="G25" s="95" t="n"/>
      <c r="H25" s="95" t="inlineStr">
        <is>
          <t>Emerging Markets (VWO)</t>
        </is>
      </c>
      <c r="I25" s="63">
        <f>'2021 Year End'!G22</f>
        <v/>
      </c>
      <c r="J25" s="81">
        <f>'2022 Year End'!G34</f>
        <v/>
      </c>
      <c r="K25" s="81" t="n">
        <v>0.0543868650590047</v>
      </c>
      <c r="L25" s="81">
        <f>'Monthly Strategy Perf'!G33</f>
        <v/>
      </c>
      <c r="M25" s="63">
        <f>(1000*(1+I25)*(1+J25)*(1+K25)*(1+L25))/1000-1</f>
        <v/>
      </c>
      <c r="N25" s="95" t="n"/>
      <c r="O25" s="95" t="n"/>
      <c r="P25" s="95" t="n"/>
      <c r="Q25" s="95" t="n"/>
      <c r="R25" s="95" t="n"/>
      <c r="S25" s="95" t="n"/>
      <c r="T25" s="95" t="n"/>
      <c r="U25" s="95" t="n"/>
    </row>
    <row r="26">
      <c r="A26" s="95" t="inlineStr">
        <is>
          <t>High Dividend (VYM)</t>
        </is>
      </c>
      <c r="B26" s="63">
        <f>'2021 Year End'!C22</f>
        <v/>
      </c>
      <c r="C26" s="63">
        <f>'2022 Year End'!C35</f>
        <v/>
      </c>
      <c r="D26" s="63" t="n">
        <v>0.03160521208760736</v>
      </c>
      <c r="E26" s="63">
        <f>'Monthly Strategy Perf'!C34</f>
        <v/>
      </c>
      <c r="F26" s="63">
        <f>(1000*(1+B26)*(1+C26)*(1+D26)*(1+E26))/1000-1</f>
        <v/>
      </c>
      <c r="G26" s="95" t="n"/>
      <c r="H26" s="95" t="inlineStr">
        <is>
          <t>U.S. Real Estate (VNQ)</t>
        </is>
      </c>
      <c r="I26" s="63">
        <f>'2021 Year End'!G23</f>
        <v/>
      </c>
      <c r="J26" s="81">
        <f>'2022 Year End'!G35</f>
        <v/>
      </c>
      <c r="K26" s="81" t="n">
        <v>0.07129000969932098</v>
      </c>
      <c r="L26" s="81">
        <f>'Monthly Strategy Perf'!G34</f>
        <v/>
      </c>
      <c r="M26" s="63">
        <f>(1000*(1+I26)*(1+J26)*(1+K26)*(1+L26))/1000-1</f>
        <v/>
      </c>
      <c r="N26" s="95" t="n"/>
      <c r="O26" s="95" t="n"/>
      <c r="P26" s="95" t="n"/>
      <c r="Q26" s="95" t="n"/>
      <c r="R26" s="95" t="n"/>
      <c r="S26" s="95" t="n"/>
      <c r="T26" s="95" t="n"/>
      <c r="U26" s="95" t="n"/>
    </row>
    <row r="27">
      <c r="A27" s="95" t="inlineStr">
        <is>
          <t>Value (VTV)</t>
        </is>
      </c>
      <c r="B27" s="63">
        <f>'2021 Year End'!C23</f>
        <v/>
      </c>
      <c r="C27" s="63">
        <f>'2022 Year End'!C36</f>
        <v/>
      </c>
      <c r="D27" s="63" t="n">
        <v>0.06504238797463846</v>
      </c>
      <c r="E27" s="63">
        <f>'Monthly Strategy Perf'!C35</f>
        <v/>
      </c>
      <c r="F27" s="63">
        <f>(1000*(1+B27)*(1+C27)*(1+D27)*(1+E27))/1000-1</f>
        <v/>
      </c>
      <c r="G27" s="95" t="n"/>
      <c r="H27" s="95" t="inlineStr">
        <is>
          <t>U.S. Aggregate Bond (AGG)</t>
        </is>
      </c>
      <c r="I27" s="63">
        <f>'2021 Year End'!G24</f>
        <v/>
      </c>
      <c r="J27" s="81">
        <f>'2022 Year End'!G36</f>
        <v/>
      </c>
      <c r="K27" s="81" t="n">
        <v>0.02330137127538934</v>
      </c>
      <c r="L27" s="81">
        <f>'Monthly Strategy Perf'!G35</f>
        <v/>
      </c>
      <c r="M27" s="63">
        <f>(1000*(1+I27)*(1+J27)*(1+K27)*(1+L27))/1000-1</f>
        <v/>
      </c>
      <c r="N27" s="95" t="n"/>
      <c r="O27" s="95" t="n"/>
      <c r="P27" s="95" t="n"/>
      <c r="Q27" s="95" t="n"/>
      <c r="R27" s="95" t="n"/>
      <c r="S27" s="95" t="n"/>
      <c r="T27" s="95" t="n"/>
      <c r="U27" s="95" t="n"/>
    </row>
    <row r="28">
      <c r="A28" s="95" t="inlineStr">
        <is>
          <t>Growth (VUG)</t>
        </is>
      </c>
      <c r="B28" s="63">
        <f>'2021 Year End'!C24</f>
        <v/>
      </c>
      <c r="C28" s="63">
        <f>'2022 Year End'!C37</f>
        <v/>
      </c>
      <c r="D28" s="63" t="n">
        <v>0.4587771573365866</v>
      </c>
      <c r="E28" s="63">
        <f>'Monthly Strategy Perf'!C36</f>
        <v/>
      </c>
      <c r="F28" s="63">
        <f>(1000*(1+B28)*(1+C28)*(1+D28)*(1+E28))/1000-1</f>
        <v/>
      </c>
      <c r="G28" s="95" t="n"/>
      <c r="H28" s="95" t="inlineStr">
        <is>
          <t>TIPS (TIP)</t>
        </is>
      </c>
      <c r="I28" s="63">
        <f>'2021 Year End'!G25</f>
        <v/>
      </c>
      <c r="J28" s="81">
        <f>'2022 Year End'!G37</f>
        <v/>
      </c>
      <c r="K28" s="81" t="n">
        <v>0.009864712514092489</v>
      </c>
      <c r="L28" s="81">
        <f>'Monthly Strategy Perf'!G36</f>
        <v/>
      </c>
      <c r="M28" s="63">
        <f>(1000*(1+I28)*(1+J28)*(1+K28)*(1+L28))/1000-1</f>
        <v/>
      </c>
      <c r="N28" s="95" t="n"/>
      <c r="O28" s="95" t="n"/>
      <c r="P28" s="95" t="n"/>
      <c r="Q28" s="95" t="n"/>
      <c r="R28" s="95" t="n"/>
      <c r="S28" s="95" t="n"/>
      <c r="T28" s="95" t="n"/>
      <c r="U28" s="95" t="n"/>
    </row>
    <row r="29">
      <c r="A29" s="95" t="inlineStr">
        <is>
          <t>Equal Weight S&amp;P (RSP)</t>
        </is>
      </c>
      <c r="B29" s="63">
        <f>'2021 Year End'!C25</f>
        <v/>
      </c>
      <c r="C29" s="63">
        <f>'2022 Year End'!C38</f>
        <v/>
      </c>
      <c r="D29" s="63" t="n">
        <v>0.1171681415929204</v>
      </c>
      <c r="E29" s="63">
        <f>'Monthly Strategy Perf'!C37</f>
        <v/>
      </c>
      <c r="F29" s="63">
        <f>(1000*(1+B29)*(1+C29)*(1+D29)*(1+E29))/1000-1</f>
        <v/>
      </c>
      <c r="G29" s="95" t="n"/>
      <c r="H29" s="95" t="inlineStr">
        <is>
          <t>Global Bonds (BWX)</t>
        </is>
      </c>
      <c r="I29" s="63">
        <f>'2021 Year End'!G26</f>
        <v/>
      </c>
      <c r="J29" s="81">
        <f>'2022 Year End'!G38</f>
        <v/>
      </c>
      <c r="K29" s="81" t="n">
        <v>0.0334373606776639</v>
      </c>
      <c r="L29" s="81">
        <f>'Monthly Strategy Perf'!G37</f>
        <v/>
      </c>
      <c r="M29" s="63">
        <f>(1000*(1+I29)*(1+J29)*(1+K29)*(1+L29))/1000-1</f>
        <v/>
      </c>
      <c r="N29" s="95" t="n"/>
      <c r="O29" s="95" t="n"/>
      <c r="P29" s="95" t="n"/>
      <c r="Q29" s="95" t="n"/>
      <c r="R29" s="95" t="n"/>
      <c r="S29" s="95" t="n"/>
      <c r="T29" s="95" t="n"/>
      <c r="U29" s="95" t="n"/>
    </row>
    <row r="30">
      <c r="A30" s="95" t="inlineStr">
        <is>
          <t>US Mid Caps (VO)</t>
        </is>
      </c>
      <c r="B30" s="63">
        <f>'2021 Year End'!K20</f>
        <v/>
      </c>
      <c r="C30" s="81">
        <f>'2022 Year End'!K32</f>
        <v/>
      </c>
      <c r="D30" s="81" t="n">
        <v>0.1414552769736519</v>
      </c>
      <c r="E30" s="81">
        <f>'Monthly Strategy Perf'!C38</f>
        <v/>
      </c>
      <c r="F30" s="63">
        <f>(1000*(1+B30)*(1+C30)*(1+D30)*(1+E30))/1000-1</f>
        <v/>
      </c>
      <c r="G30" s="95" t="n"/>
      <c r="H30" s="95" t="inlineStr">
        <is>
          <t>Gold (GLD)</t>
        </is>
      </c>
      <c r="I30" s="63">
        <f>'2021 Year End'!G27</f>
        <v/>
      </c>
      <c r="J30" s="81">
        <f>'2022 Year End'!G39</f>
        <v/>
      </c>
      <c r="K30" s="81" t="n">
        <v>0.1269158217401556</v>
      </c>
      <c r="L30" s="81">
        <f>'Monthly Strategy Perf'!G38</f>
        <v/>
      </c>
      <c r="M30" s="63">
        <f>(1000*(1+I30)*(1+J30)*(1+K30)*(1+L30))/1000-1</f>
        <v/>
      </c>
      <c r="N30" s="95" t="n"/>
      <c r="O30" s="95" t="n"/>
      <c r="P30" s="95" t="n"/>
      <c r="Q30" s="95" t="n"/>
      <c r="R30" s="95" t="n"/>
      <c r="S30" s="95" t="n"/>
      <c r="T30" s="95" t="n"/>
      <c r="U30" s="95" t="n"/>
    </row>
    <row r="31">
      <c r="A31" s="95" t="inlineStr">
        <is>
          <t>US Small Caps (VB)</t>
        </is>
      </c>
      <c r="B31" s="63">
        <f>'2021 Year End'!K21</f>
        <v/>
      </c>
      <c r="C31" s="81">
        <f>'2022 Year End'!K33</f>
        <v/>
      </c>
      <c r="D31" s="81" t="n">
        <v>0.1623079437724748</v>
      </c>
      <c r="E31" s="81">
        <f>'Monthly Strategy Perf'!C39</f>
        <v/>
      </c>
      <c r="F31" s="63">
        <f>(1000*(1+B31)*(1+C31)*(1+D31)*(1+E31))/1000-1</f>
        <v/>
      </c>
      <c r="G31" s="95" t="n"/>
      <c r="H31" s="95" t="n"/>
      <c r="I31" s="95" t="n"/>
      <c r="J31" s="95" t="n"/>
      <c r="K31" s="95" t="n"/>
      <c r="L31" s="95" t="n"/>
      <c r="M31" s="95" t="n"/>
      <c r="N31" s="95" t="n"/>
      <c r="O31" s="95" t="n"/>
      <c r="P31" s="95" t="n"/>
      <c r="Q31" s="95" t="n"/>
      <c r="R31" s="95" t="n"/>
      <c r="S31" s="95" t="n"/>
      <c r="T31" s="95" t="n"/>
      <c r="U31" s="95" t="n"/>
    </row>
    <row r="32" customFormat="1" s="95"/>
    <row r="33" customFormat="1" s="95">
      <c r="A33" s="96" t="n"/>
      <c r="B33" s="272" t="n"/>
      <c r="C33" s="272" t="n"/>
      <c r="D33" s="272" t="n"/>
      <c r="E33" s="272" t="n"/>
    </row>
  </sheetData>
  <conditionalFormatting sqref="B30:E31">
    <cfRule type="cellIs" priority="47" operator="lessThan" dxfId="1">
      <formula>0</formula>
    </cfRule>
    <cfRule type="cellIs" priority="48" operator="greaterThan" dxfId="0">
      <formula>0</formula>
    </cfRule>
  </conditionalFormatting>
  <conditionalFormatting sqref="B4:F9 B11:F16 B18:F21 B23:F29">
    <cfRule type="cellIs" priority="51" operator="lessThan" dxfId="1">
      <formula>0</formula>
    </cfRule>
    <cfRule type="cellIs" priority="52" operator="greaterThan" dxfId="0">
      <formula>0</formula>
    </cfRule>
  </conditionalFormatting>
  <conditionalFormatting sqref="B12:G15">
    <cfRule type="cellIs" priority="53" operator="lessThan" dxfId="1">
      <formula>0</formula>
    </cfRule>
    <cfRule type="cellIs" priority="54" operator="greaterThan" dxfId="0">
      <formula>0</formula>
    </cfRule>
  </conditionalFormatting>
  <conditionalFormatting sqref="F18:F20">
    <cfRule type="cellIs" priority="29" operator="lessThan" dxfId="1">
      <formula>0</formula>
    </cfRule>
    <cfRule type="cellIs" priority="30" operator="greaterThan" dxfId="0">
      <formula>0</formula>
    </cfRule>
  </conditionalFormatting>
  <conditionalFormatting sqref="F23:F31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F11:G15">
    <cfRule type="cellIs" priority="67" operator="lessThan" dxfId="1">
      <formula>0</formula>
    </cfRule>
    <cfRule type="cellIs" priority="68" operator="greaterThan" dxfId="0">
      <formula>0</formula>
    </cfRule>
  </conditionalFormatting>
  <conditionalFormatting sqref="I5:M8">
    <cfRule type="cellIs" priority="41" operator="lessThan" dxfId="1">
      <formula>0</formula>
    </cfRule>
    <cfRule type="cellIs" priority="42" operator="greaterThan" dxfId="0">
      <formula>0</formula>
    </cfRule>
  </conditionalFormatting>
  <conditionalFormatting sqref="I18:M18">
    <cfRule type="cellIs" priority="23" operator="lessThan" dxfId="1">
      <formula>0</formula>
    </cfRule>
    <cfRule type="cellIs" priority="24" operator="greaterThan" dxfId="0">
      <formula>0</formula>
    </cfRule>
  </conditionalFormatting>
  <conditionalFormatting sqref="I23:M30">
    <cfRule type="cellIs" priority="13" operator="lessThan" dxfId="1">
      <formula>0</formula>
    </cfRule>
    <cfRule type="cellIs" priority="14" operator="greaterThan" dxfId="0">
      <formula>0</formula>
    </cfRule>
  </conditionalFormatting>
  <conditionalFormatting sqref="I12:N15">
    <cfRule type="cellIs" priority="35" operator="lessThan" dxfId="1">
      <formula>0</formula>
    </cfRule>
    <cfRule type="cellIs" priority="36" operator="greaterThan" dxfId="0">
      <formula>0</formula>
    </cfRule>
  </conditionalFormatting>
  <conditionalFormatting sqref="P5:T9">
    <cfRule type="cellIs" priority="37" operator="lessThan" dxfId="1">
      <formula>0</formula>
    </cfRule>
    <cfRule type="cellIs" priority="38" operator="greaterThan" dxfId="0">
      <formula>0</formula>
    </cfRule>
  </conditionalFormatting>
  <conditionalFormatting sqref="P11:T24">
    <cfRule type="cellIs" priority="1" operator="lessThan" dxfId="1">
      <formula>0</formula>
    </cfRule>
    <cfRule type="cellIs" priority="2" operator="greaterThan" dxfId="0">
      <formula>0</formula>
    </cfRule>
  </conditionalFormatting>
  <pageMargins left="0.25" right="0.25" top="0.75" bottom="0.75" header="0.3" footer="0.3"/>
  <pageSetup orientation="landscape" scale="63"/>
</worksheet>
</file>

<file path=xl/worksheets/sheet40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A1:Y75"/>
  <sheetViews>
    <sheetView zoomScaleNormal="100" workbookViewId="0">
      <selection activeCell="C7" sqref="C7"/>
    </sheetView>
  </sheetViews>
  <sheetFormatPr baseColWidth="8" defaultRowHeight="14.5"/>
  <cols>
    <col width="26" customWidth="1" min="1" max="1"/>
    <col width="9.81640625" customWidth="1" min="2" max="2"/>
    <col width="25.1796875" customWidth="1" min="5" max="5"/>
    <col width="10" customWidth="1" min="6" max="6"/>
    <col width="10.26953125" customWidth="1" min="7" max="7"/>
    <col width="26.7265625" customWidth="1" min="9" max="9"/>
    <col width="10.54296875" customWidth="1" min="10" max="10"/>
    <col width="10.1796875" customWidth="1" min="11" max="11"/>
    <col width="11" bestFit="1" customWidth="1" min="14" max="15"/>
    <col width="12" bestFit="1" customWidth="1" min="17" max="17"/>
    <col width="10.54296875" bestFit="1" customWidth="1" min="19" max="21"/>
    <col width="16.1796875" bestFit="1" customWidth="1" min="22" max="22"/>
    <col width="17.54296875" customWidth="1" min="24" max="24"/>
    <col width="12.7265625" bestFit="1" customWidth="1" min="25" max="25"/>
  </cols>
  <sheetData>
    <row r="1">
      <c r="A1" s="95" t="n"/>
      <c r="B1" s="107" t="inlineStr">
        <is>
          <t>Fee</t>
        </is>
      </c>
      <c r="C1" s="107" t="n">
        <v>0.005</v>
      </c>
      <c r="D1" s="95" t="n"/>
      <c r="E1" s="95" t="n"/>
      <c r="F1" s="95" t="n"/>
      <c r="G1" s="95" t="n"/>
      <c r="H1" s="95" t="n"/>
      <c r="I1" s="95" t="n"/>
      <c r="J1" s="95" t="n"/>
      <c r="K1" s="95" t="n"/>
    </row>
    <row r="2">
      <c r="A2" s="153" t="n">
        <v>45289</v>
      </c>
      <c r="B2" s="102" t="inlineStr">
        <is>
          <t xml:space="preserve">All results net of 50 bps annual fee, which has been calculated as the highest fee paid by all accounts within Blueprint composites. </t>
        </is>
      </c>
      <c r="C2" s="95" t="n"/>
      <c r="D2" s="95" t="n"/>
      <c r="E2" s="95" t="n"/>
      <c r="F2" s="95" t="n"/>
      <c r="G2" s="95" t="n"/>
      <c r="H2" s="95" t="n"/>
      <c r="I2" s="95" t="n"/>
      <c r="J2" s="95" t="n"/>
      <c r="K2" s="95" t="n"/>
      <c r="N2" t="inlineStr">
        <is>
          <t>Uzzle 5403</t>
        </is>
      </c>
      <c r="O2" t="inlineStr">
        <is>
          <t>Uzzle 5408</t>
        </is>
      </c>
      <c r="Q2" t="inlineStr">
        <is>
          <t>Mstar Global Alloc.</t>
        </is>
      </c>
      <c r="V2" t="inlineStr">
        <is>
          <t>Westendorf (6816) 8603</t>
        </is>
      </c>
      <c r="X2" t="inlineStr">
        <is>
          <t>Stanberry (2972)  9653</t>
        </is>
      </c>
      <c r="Y2" t="inlineStr">
        <is>
          <t>Hodges 4962</t>
        </is>
      </c>
    </row>
    <row r="3">
      <c r="A3" s="152" t="n"/>
      <c r="B3" s="102" t="inlineStr">
        <is>
          <t>Calculations are available upon request.</t>
        </is>
      </c>
      <c r="C3" s="95" t="n"/>
      <c r="D3" s="95" t="n"/>
      <c r="E3" s="95" t="n"/>
      <c r="F3" s="95" t="n"/>
      <c r="G3" s="95" t="n"/>
      <c r="H3" s="95" t="n"/>
      <c r="I3" s="95" t="n"/>
      <c r="J3" s="95" t="n"/>
      <c r="K3" s="95" t="n"/>
    </row>
    <row r="4">
      <c r="A4" s="96" t="inlineStr">
        <is>
          <t>US Equities</t>
        </is>
      </c>
      <c r="B4" s="272" t="inlineStr">
        <is>
          <t>MTD</t>
        </is>
      </c>
      <c r="C4" s="272" t="inlineStr">
        <is>
          <t>YTD</t>
        </is>
      </c>
      <c r="D4" s="95" t="n"/>
      <c r="E4" s="96" t="inlineStr">
        <is>
          <t>Aggressive Growth</t>
        </is>
      </c>
      <c r="F4" s="272" t="inlineStr">
        <is>
          <t>MTD</t>
        </is>
      </c>
      <c r="G4" s="272" t="inlineStr">
        <is>
          <t>YTD</t>
        </is>
      </c>
      <c r="H4" s="95" t="n"/>
      <c r="I4" s="96" t="inlineStr">
        <is>
          <t>Growth</t>
        </is>
      </c>
      <c r="J4" s="272" t="inlineStr">
        <is>
          <t>MTD</t>
        </is>
      </c>
      <c r="K4" s="272" t="inlineStr">
        <is>
          <t>YTD</t>
        </is>
      </c>
      <c r="M4" s="83" t="n">
        <v>44561</v>
      </c>
      <c r="N4" s="5" t="n">
        <v>225757.28</v>
      </c>
      <c r="O4" s="5" t="n">
        <v>498980.21</v>
      </c>
      <c r="Q4" s="5" t="n">
        <v>3662.61</v>
      </c>
      <c r="S4" s="4" t="n">
        <v>43555</v>
      </c>
      <c r="T4" t="n">
        <v>3075.51</v>
      </c>
      <c r="V4" s="5" t="n">
        <v>1573768.27</v>
      </c>
      <c r="X4" s="5" t="n">
        <v>399705.48</v>
      </c>
      <c r="Y4" s="5" t="n">
        <v>348599.34</v>
      </c>
    </row>
    <row r="5">
      <c r="A5" s="95" t="inlineStr">
        <is>
          <t>ESG</t>
        </is>
      </c>
      <c r="B5" s="63" t="n">
        <v>0.02384280230626785</v>
      </c>
      <c r="C5" s="81" t="n">
        <v>0.09459033994563093</v>
      </c>
      <c r="D5" s="95" t="n"/>
      <c r="E5" s="95" t="n"/>
      <c r="F5" s="95" t="n"/>
      <c r="G5" s="95" t="n"/>
      <c r="H5" s="95" t="n"/>
      <c r="J5" s="95" t="n"/>
      <c r="K5" s="95" t="n"/>
      <c r="M5" t="inlineStr">
        <is>
          <t>Last Month</t>
        </is>
      </c>
      <c r="N5" s="5" t="n">
        <v>225757.28</v>
      </c>
      <c r="O5" s="5" t="n">
        <v>461979.11</v>
      </c>
      <c r="Q5" s="5" t="n">
        <v>4038.21</v>
      </c>
      <c r="V5" s="5" t="n">
        <v>1667370.38</v>
      </c>
      <c r="X5" s="5" t="n">
        <v>421592.68</v>
      </c>
      <c r="Y5" s="5" t="n">
        <v>324169.21</v>
      </c>
    </row>
    <row r="6">
      <c r="A6" s="95" t="inlineStr">
        <is>
          <t>Tactical (S20)</t>
        </is>
      </c>
      <c r="B6" s="63" t="n">
        <v>0.05160271665117219</v>
      </c>
      <c r="C6" s="81" t="n">
        <v>0.08599012548566543</v>
      </c>
      <c r="D6" s="95" t="n"/>
      <c r="E6" s="95" t="inlineStr">
        <is>
          <t>Tactical (S20)</t>
        </is>
      </c>
      <c r="F6" s="63" t="n">
        <v>0.04165808910395093</v>
      </c>
      <c r="G6" s="81" t="n">
        <v>0.1304073582956076</v>
      </c>
      <c r="H6" s="95" t="n"/>
      <c r="I6" s="95" t="inlineStr">
        <is>
          <t>Tactical (S20)</t>
        </is>
      </c>
      <c r="J6" s="63" t="n">
        <v>0.03649952493604289</v>
      </c>
      <c r="K6" s="81" t="n">
        <v>0.1235654850306704</v>
      </c>
      <c r="M6" t="inlineStr">
        <is>
          <t>Curr</t>
        </is>
      </c>
      <c r="N6" s="5" t="n">
        <v>222985.3</v>
      </c>
      <c r="O6" s="5" t="n">
        <v>462747.84</v>
      </c>
      <c r="Q6" s="137" t="n">
        <v>4228.73</v>
      </c>
      <c r="T6" s="32" t="n">
        <v>0.3749687043774852</v>
      </c>
      <c r="V6" s="137" t="n">
        <v>1707819.9</v>
      </c>
      <c r="X6" s="137" t="n">
        <v>431778</v>
      </c>
      <c r="Y6" s="5" t="n">
        <v>323707.02</v>
      </c>
    </row>
    <row r="7">
      <c r="A7" s="95" t="inlineStr">
        <is>
          <t>Dynamic (S50)</t>
        </is>
      </c>
      <c r="B7" s="63" t="n">
        <v>0.05446078523999693</v>
      </c>
      <c r="C7" s="81" t="n">
        <v>0.1237388588302648</v>
      </c>
      <c r="D7" s="95" t="n"/>
      <c r="E7" s="95" t="inlineStr">
        <is>
          <t>Dynamic (S50)</t>
        </is>
      </c>
      <c r="F7" s="63" t="n">
        <v>0.04962436536819229</v>
      </c>
      <c r="G7" s="81" t="n">
        <v>0.1166953623152198</v>
      </c>
      <c r="H7" s="95" t="n"/>
      <c r="I7" s="95" t="inlineStr">
        <is>
          <t>Dynamic (S50)</t>
        </is>
      </c>
      <c r="J7" s="63" t="n">
        <v>0.03738032845012886</v>
      </c>
      <c r="K7" s="81" t="n">
        <v>0.1277361550581348</v>
      </c>
      <c r="M7" t="inlineStr">
        <is>
          <t>YTD</t>
        </is>
      </c>
      <c r="N7" s="32" t="n">
        <v>-0.0122785852132874</v>
      </c>
      <c r="O7" s="32" t="n">
        <v>-0.0726128396955863</v>
      </c>
      <c r="Q7" s="32" t="n">
        <v>0.1545673713553994</v>
      </c>
      <c r="V7" s="32" t="n">
        <v>0.02425946897293452</v>
      </c>
      <c r="X7" s="32" t="n">
        <v>0.02415914811424158</v>
      </c>
      <c r="Y7" t="n">
        <v>-0.001425767734079431</v>
      </c>
    </row>
    <row r="8">
      <c r="A8" s="103" t="inlineStr">
        <is>
          <t>Strategic (S70)</t>
        </is>
      </c>
      <c r="B8" s="82" t="n">
        <v>0.05628623122859679</v>
      </c>
      <c r="C8" s="82" t="n">
        <v>0.1494506768229591</v>
      </c>
      <c r="D8" s="103" t="n"/>
      <c r="E8" s="103" t="inlineStr">
        <is>
          <t>Strategic (S70)</t>
        </is>
      </c>
      <c r="F8" s="82" t="n">
        <v>0.05010549360351147</v>
      </c>
      <c r="G8" s="82" t="n">
        <v>0.1319087115552251</v>
      </c>
      <c r="H8" s="103" t="n"/>
      <c r="I8" s="103" t="inlineStr">
        <is>
          <t>Strategic (S70)</t>
        </is>
      </c>
      <c r="J8" s="82" t="n">
        <v>0.03618476116271185</v>
      </c>
      <c r="K8" s="82" t="n">
        <v>0.1265400723361005</v>
      </c>
      <c r="M8" t="inlineStr">
        <is>
          <t>MTD</t>
        </is>
      </c>
      <c r="N8" s="32" t="n">
        <v>-0.0122785852132874</v>
      </c>
      <c r="O8" s="32" t="n">
        <v>0.001663992988774066</v>
      </c>
      <c r="Q8" s="32" t="n">
        <v>0.04717931954999854</v>
      </c>
    </row>
    <row r="9">
      <c r="A9" s="95" t="inlineStr">
        <is>
          <t>ishares Core Aggressive</t>
        </is>
      </c>
      <c r="B9" s="63" t="n">
        <v>0.03834586466165413</v>
      </c>
      <c r="C9" s="63" t="n">
        <v>0.1556485355648536</v>
      </c>
      <c r="D9" s="95" t="n"/>
      <c r="E9" s="95" t="inlineStr">
        <is>
          <t>ishares Core Aggressive</t>
        </is>
      </c>
      <c r="F9" s="63" t="n">
        <v>0.03834586466165413</v>
      </c>
      <c r="G9" s="63" t="n">
        <v>0.1556485355648536</v>
      </c>
      <c r="H9" s="95" t="n"/>
      <c r="I9" s="95" t="inlineStr">
        <is>
          <t>ishares Core Growth</t>
        </is>
      </c>
      <c r="J9" s="63" t="n">
        <v>0.03482490272373528</v>
      </c>
      <c r="K9" s="63" t="n">
        <v>0.1278625954198473</v>
      </c>
    </row>
    <row r="10">
      <c r="A10" s="95" t="n"/>
      <c r="B10" s="95" t="n"/>
      <c r="C10" s="95" t="n"/>
      <c r="D10" s="95" t="n"/>
      <c r="E10" s="95" t="n"/>
      <c r="F10" s="95" t="n"/>
      <c r="G10" s="95" t="n"/>
      <c r="H10" s="95" t="n"/>
      <c r="I10" s="95" t="n"/>
      <c r="J10" s="95" t="n"/>
      <c r="K10" s="95" t="n"/>
      <c r="P10" t="inlineStr">
        <is>
          <t>BLUIX Inception</t>
        </is>
      </c>
    </row>
    <row r="11">
      <c r="A11" s="96" t="inlineStr">
        <is>
          <t>Moderate Growth</t>
        </is>
      </c>
      <c r="B11" s="272" t="inlineStr">
        <is>
          <t>MTD</t>
        </is>
      </c>
      <c r="C11" s="272" t="inlineStr">
        <is>
          <t>YTD</t>
        </is>
      </c>
      <c r="D11" s="95" t="n"/>
      <c r="E11" s="96" t="inlineStr">
        <is>
          <t>Balanced</t>
        </is>
      </c>
      <c r="F11" s="272" t="inlineStr">
        <is>
          <t>MTD</t>
        </is>
      </c>
      <c r="G11" s="272" t="inlineStr">
        <is>
          <t>YTD</t>
        </is>
      </c>
      <c r="H11" s="95" t="n"/>
      <c r="I11" s="96" t="inlineStr">
        <is>
          <t>Conservative</t>
        </is>
      </c>
      <c r="J11" s="272" t="inlineStr">
        <is>
          <t>MTD</t>
        </is>
      </c>
      <c r="K11" s="272" t="inlineStr">
        <is>
          <t>YTD</t>
        </is>
      </c>
      <c r="Q11" t="n">
        <v>3075.51</v>
      </c>
      <c r="S11" s="278" t="n"/>
      <c r="T11" s="278" t="n"/>
      <c r="U11" s="278" t="n"/>
      <c r="V11" s="278" t="n"/>
    </row>
    <row r="12">
      <c r="A12" s="95" t="inlineStr">
        <is>
          <t>Tactical (S20)</t>
        </is>
      </c>
      <c r="B12" s="63" t="n">
        <v>0.03543178766974417</v>
      </c>
      <c r="C12" s="81" t="n">
        <v>0.1121572831360722</v>
      </c>
      <c r="D12" s="95" t="n"/>
      <c r="E12" s="95" t="inlineStr">
        <is>
          <t>Tactical (S20)</t>
        </is>
      </c>
      <c r="F12" s="63" t="n">
        <v>0.02756709395454927</v>
      </c>
      <c r="G12" s="81" t="n">
        <v>0.09374241480522261</v>
      </c>
      <c r="H12" s="95" t="n"/>
      <c r="I12" s="95" t="inlineStr">
        <is>
          <t>Tactical (S20)</t>
        </is>
      </c>
      <c r="J12" s="63" t="n">
        <v>0.02505918532292311</v>
      </c>
      <c r="K12" s="81" t="n">
        <v>0.08461512399018511</v>
      </c>
      <c r="N12" s="32" t="n"/>
      <c r="O12" s="32" t="n"/>
      <c r="P12" s="32" t="n">
        <v>0.244</v>
      </c>
      <c r="Q12" s="32" t="n">
        <v>0.3749687043774852</v>
      </c>
      <c r="S12" s="279" t="n"/>
      <c r="T12" s="279" t="n"/>
      <c r="U12" s="279" t="n"/>
      <c r="V12" s="279" t="n"/>
    </row>
    <row r="13">
      <c r="A13" s="95" t="inlineStr">
        <is>
          <t>Dynamic (S50)</t>
        </is>
      </c>
      <c r="B13" s="63" t="n">
        <v>0.0357281582768882</v>
      </c>
      <c r="C13" s="81" t="n">
        <v>0.1255257895994946</v>
      </c>
      <c r="D13" s="95" t="n"/>
      <c r="E13" s="95" t="inlineStr">
        <is>
          <t>Dynamic (S50)</t>
        </is>
      </c>
      <c r="F13" s="63" t="n">
        <v>0.03155748736731515</v>
      </c>
      <c r="G13" s="81" t="n">
        <v>0.101600240759556</v>
      </c>
      <c r="H13" s="95" t="n"/>
      <c r="I13" s="95" t="inlineStr">
        <is>
          <t>Dynamic (S50)</t>
        </is>
      </c>
      <c r="J13" s="63" t="n">
        <v>0.02813443415191886</v>
      </c>
      <c r="K13" s="81" t="n">
        <v>0.08694372378540849</v>
      </c>
      <c r="N13" s="32" t="n"/>
      <c r="O13" s="32" t="n"/>
      <c r="P13" s="32" t="n"/>
      <c r="Q13" s="32" t="n"/>
      <c r="S13" s="279" t="n"/>
      <c r="T13" s="279" t="n"/>
      <c r="U13" s="279" t="n"/>
      <c r="V13" s="279" t="n"/>
    </row>
    <row r="14">
      <c r="A14" s="103" t="inlineStr">
        <is>
          <t>Strategic (S70)</t>
        </is>
      </c>
      <c r="B14" s="82" t="n">
        <v>0.03345808740128575</v>
      </c>
      <c r="C14" s="82" t="n">
        <v>0.1044566580057542</v>
      </c>
      <c r="D14" s="103" t="n"/>
      <c r="E14" s="103" t="inlineStr">
        <is>
          <t>Strategic (S70)</t>
        </is>
      </c>
      <c r="F14" s="82" t="n">
        <v>0.03095568485554193</v>
      </c>
      <c r="G14" s="82" t="n">
        <v>0.1194116826161475</v>
      </c>
      <c r="H14" s="103" t="n"/>
      <c r="I14" s="103" t="inlineStr">
        <is>
          <t>Strategic (S70)</t>
        </is>
      </c>
      <c r="J14" s="82" t="n">
        <v>0.02717693948992185</v>
      </c>
      <c r="K14" s="82" t="n">
        <v>0.08839668508352139</v>
      </c>
      <c r="M14" t="n">
        <v>1</v>
      </c>
      <c r="N14" s="32" t="n"/>
      <c r="O14" s="32" t="n"/>
      <c r="P14" s="32" t="n"/>
      <c r="Q14" s="32" t="n"/>
      <c r="S14" s="279" t="n"/>
      <c r="T14" s="279" t="n"/>
      <c r="U14" s="279" t="n"/>
      <c r="V14" s="279" t="n"/>
    </row>
    <row r="15">
      <c r="A15" s="95" t="inlineStr">
        <is>
          <t>ishares Core Moderate</t>
        </is>
      </c>
      <c r="B15" s="63" t="n">
        <v>0.03028046661702644</v>
      </c>
      <c r="C15" s="81" t="n">
        <v>0.09208103130755063</v>
      </c>
      <c r="D15" s="95" t="n"/>
      <c r="E15" s="95" t="inlineStr">
        <is>
          <t>ishares Core Moderate</t>
        </is>
      </c>
      <c r="F15" s="63" t="n">
        <v>0.03028046661702644</v>
      </c>
      <c r="G15" s="81" t="n">
        <v>0.09208103130755063</v>
      </c>
      <c r="H15" s="95" t="n"/>
      <c r="I15" s="95" t="inlineStr">
        <is>
          <t>ishares Core Conservative</t>
        </is>
      </c>
      <c r="J15" s="63" t="n">
        <v>0.0305017103762828</v>
      </c>
      <c r="K15" s="81" t="n">
        <v>0.07557274620648613</v>
      </c>
      <c r="N15" s="32" t="n"/>
      <c r="O15" s="272" t="inlineStr">
        <is>
          <t>MTD</t>
        </is>
      </c>
      <c r="P15" s="272" t="inlineStr">
        <is>
          <t>YTD</t>
        </is>
      </c>
      <c r="Q15" s="32" t="n"/>
      <c r="S15" s="279" t="n"/>
      <c r="T15" s="279" t="n"/>
      <c r="U15" s="279" t="n"/>
      <c r="V15" s="279" t="n"/>
    </row>
    <row r="16">
      <c r="A16" s="95" t="n"/>
      <c r="B16" s="95" t="n"/>
      <c r="C16" s="95" t="n"/>
      <c r="D16" s="95" t="n"/>
      <c r="E16" s="95" t="n"/>
      <c r="F16" s="95" t="n"/>
      <c r="G16" s="95" t="n"/>
      <c r="H16" s="95" t="n"/>
      <c r="I16" s="95" t="n"/>
      <c r="J16" s="95" t="n"/>
      <c r="K16" s="95" t="n"/>
      <c r="N16" s="95" t="inlineStr">
        <is>
          <t>BLUIX</t>
        </is>
      </c>
      <c r="O16" s="63" t="n">
        <v>0.03150912106135983</v>
      </c>
      <c r="P16" s="81" t="n">
        <v>0.1136974037600715</v>
      </c>
      <c r="Q16" s="32" t="n"/>
      <c r="S16" s="279" t="n"/>
      <c r="T16" s="279" t="n"/>
      <c r="U16" s="279" t="n"/>
      <c r="V16" s="279" t="n"/>
    </row>
    <row r="17">
      <c r="A17" s="96" t="inlineStr">
        <is>
          <t>Other Strategies</t>
        </is>
      </c>
      <c r="B17" s="272" t="inlineStr">
        <is>
          <t>MTD</t>
        </is>
      </c>
      <c r="C17" s="272" t="inlineStr">
        <is>
          <t>YTD</t>
        </is>
      </c>
      <c r="D17" s="95" t="n"/>
      <c r="E17" s="96" t="inlineStr">
        <is>
          <t>Indexes &amp; Comps</t>
        </is>
      </c>
      <c r="F17" s="272" t="inlineStr">
        <is>
          <t>MTD</t>
        </is>
      </c>
      <c r="G17" s="272" t="inlineStr">
        <is>
          <t>YTD</t>
        </is>
      </c>
      <c r="H17" s="95" t="n"/>
      <c r="I17" s="95" t="n"/>
      <c r="J17" s="95" t="n"/>
      <c r="K17" s="95" t="n"/>
      <c r="N17" s="95" t="inlineStr">
        <is>
          <t>OCIO</t>
        </is>
      </c>
      <c r="O17" s="63" t="n">
        <v>0.02677376171352086</v>
      </c>
      <c r="P17" s="63" t="n">
        <v>0.09337134711332862</v>
      </c>
      <c r="Q17" s="32" t="n"/>
      <c r="S17" s="279" t="n"/>
      <c r="T17" s="279" t="n"/>
      <c r="U17" s="279" t="n"/>
      <c r="V17" s="279" t="n"/>
    </row>
    <row r="18">
      <c r="A18" s="95" t="inlineStr">
        <is>
          <t>S20 U.S. 1.5x Leveraged ETF</t>
        </is>
      </c>
      <c r="B18" s="63" t="n">
        <v>0.06135614526610918</v>
      </c>
      <c r="C18" s="81" t="n">
        <v>0.1674917597927201</v>
      </c>
      <c r="D18" s="95" t="n"/>
      <c r="E18" s="95" t="inlineStr">
        <is>
          <t>MStar Global Alloc</t>
        </is>
      </c>
      <c r="F18" s="63" t="n">
        <v>0.04717931954999854</v>
      </c>
      <c r="G18" s="81" t="n">
        <v>0.1545673713553994</v>
      </c>
      <c r="H18" s="95" t="n"/>
      <c r="I18" s="95" t="n"/>
      <c r="J18" s="95" t="n"/>
      <c r="K18" s="95" t="n"/>
      <c r="N18" s="32" t="inlineStr">
        <is>
          <t>TFPN</t>
        </is>
      </c>
      <c r="O18" s="63" t="n">
        <v>-0.009349593495935005</v>
      </c>
      <c r="P18" s="63" t="n">
        <v>-0.0252</v>
      </c>
      <c r="Q18" s="32" t="n"/>
      <c r="S18" s="279" t="n"/>
      <c r="T18" s="279" t="n"/>
      <c r="U18" s="279" t="n"/>
      <c r="V18" s="279" t="n"/>
    </row>
    <row r="19">
      <c r="A19" s="103" t="inlineStr">
        <is>
          <t>S20 US 10/100 3x ETF</t>
        </is>
      </c>
      <c r="B19" s="82" t="n">
        <v>0.1251380470469386</v>
      </c>
      <c r="C19" s="82" t="n">
        <v>0.1924213022603456</v>
      </c>
      <c r="D19" s="95" t="n"/>
      <c r="E19" s="95" t="n"/>
      <c r="F19" s="95" t="n"/>
      <c r="G19" s="95" t="n"/>
      <c r="H19" s="95" t="n"/>
      <c r="I19" s="95" t="n"/>
      <c r="J19" s="95" t="n"/>
      <c r="K19" s="95" t="n"/>
      <c r="N19" s="32" t="n"/>
      <c r="O19" s="32" t="n"/>
      <c r="P19" s="32" t="n"/>
      <c r="Q19" s="32" t="n"/>
      <c r="S19" s="279" t="n"/>
      <c r="T19" s="279" t="n"/>
      <c r="U19" s="279" t="n"/>
      <c r="V19" s="279" t="n"/>
    </row>
    <row r="20">
      <c r="A20" s="95" t="inlineStr">
        <is>
          <t>ishares Core Aggressive</t>
        </is>
      </c>
      <c r="B20" s="63" t="n">
        <v>0.03834586466165413</v>
      </c>
      <c r="C20" s="81" t="n">
        <v>0.1556485355648536</v>
      </c>
      <c r="D20" s="95" t="n"/>
      <c r="E20" s="95" t="n"/>
      <c r="F20" s="95" t="n"/>
      <c r="G20" s="95" t="n"/>
      <c r="H20" s="95" t="n"/>
      <c r="I20" s="95" t="n"/>
      <c r="J20" s="95" t="n"/>
      <c r="K20" s="95" t="n"/>
      <c r="N20" s="32" t="n"/>
      <c r="O20" s="32" t="n"/>
      <c r="P20" s="32" t="n"/>
      <c r="Q20" s="32" t="n"/>
      <c r="S20" s="279" t="n"/>
      <c r="T20" s="279" t="n"/>
      <c r="U20" s="279" t="n"/>
      <c r="V20" s="279" t="n"/>
    </row>
    <row r="21">
      <c r="A21" s="119" t="n"/>
      <c r="B21" s="95" t="n"/>
      <c r="C21" s="95" t="n"/>
      <c r="D21" s="95" t="n"/>
      <c r="E21" s="95" t="n"/>
      <c r="F21" s="95" t="n"/>
      <c r="G21" s="95" t="n"/>
      <c r="H21" s="95" t="n"/>
      <c r="I21" s="95" t="n"/>
      <c r="J21" s="95" t="n"/>
      <c r="K21" s="95" t="n"/>
      <c r="N21" s="32" t="n"/>
      <c r="O21" s="32" t="n"/>
      <c r="P21" s="32" t="n"/>
      <c r="Q21" s="32" t="n"/>
      <c r="S21" s="279" t="n"/>
      <c r="T21" s="279" t="n"/>
      <c r="U21" s="279" t="n"/>
      <c r="V21" s="279" t="n"/>
    </row>
    <row r="22">
      <c r="A22" s="119" t="inlineStr">
        <is>
          <t>For financial professional use only.</t>
        </is>
      </c>
      <c r="B22" s="95" t="n"/>
      <c r="C22" s="95" t="n"/>
      <c r="D22" s="95" t="n"/>
      <c r="E22" s="95" t="n"/>
      <c r="F22" s="95" t="n"/>
      <c r="G22" s="95" t="n"/>
      <c r="H22" s="95" t="n"/>
      <c r="I22" s="95" t="n"/>
      <c r="J22" s="95" t="n"/>
      <c r="K22" s="95" t="n"/>
      <c r="N22" s="32" t="n"/>
      <c r="O22" s="32" t="n"/>
      <c r="P22" s="32" t="n"/>
      <c r="Q22" s="32" t="n"/>
      <c r="S22" s="279" t="n"/>
      <c r="T22" s="279" t="n"/>
      <c r="U22" s="279" t="n"/>
      <c r="V22" s="279" t="n"/>
    </row>
    <row r="23">
      <c r="A23" s="119" t="inlineStr">
        <is>
          <t xml:space="preserve">Blueprint Investment Partners is an investment adviser registered under the Investment Advisers Act of 1940. Registration as an </t>
        </is>
      </c>
      <c r="B23" s="95" t="n"/>
      <c r="C23" s="95" t="n"/>
      <c r="D23" s="95" t="n"/>
      <c r="E23" s="95" t="n"/>
      <c r="F23" s="95" t="n"/>
      <c r="G23" s="95" t="n"/>
      <c r="H23" s="95" t="n"/>
      <c r="I23" s="95" t="n"/>
      <c r="J23" s="95" t="n"/>
      <c r="K23" s="95" t="n"/>
      <c r="N23" s="32" t="n"/>
      <c r="O23" s="32" t="n"/>
      <c r="P23" s="32" t="n"/>
      <c r="Q23" s="32" t="n"/>
      <c r="S23" s="279" t="n"/>
      <c r="T23" s="279" t="n"/>
      <c r="U23" s="279" t="n"/>
      <c r="V23" s="279" t="n"/>
    </row>
    <row r="24">
      <c r="A24" s="119" t="inlineStr">
        <is>
          <t xml:space="preserve">investment adviser does not imply any level of skill or training. The oral and written communications of an adviser provide you with information about which you determine to hire or </t>
        </is>
      </c>
      <c r="B24" s="95" t="n"/>
      <c r="C24" s="95" t="n"/>
      <c r="D24" s="95" t="n"/>
      <c r="E24" s="95" t="n"/>
      <c r="F24" s="95" t="n"/>
      <c r="G24" s="95" t="n"/>
      <c r="H24" s="95" t="n"/>
      <c r="I24" s="95" t="n"/>
      <c r="J24" s="95" t="n"/>
      <c r="K24" s="95" t="n"/>
      <c r="N24" s="32" t="n"/>
      <c r="O24" s="32" t="n"/>
      <c r="P24" s="32" t="n"/>
      <c r="Q24" s="32" t="n"/>
      <c r="S24" s="279" t="n"/>
      <c r="T24" s="279" t="n"/>
      <c r="U24" s="279" t="n"/>
      <c r="V24" s="279" t="n"/>
    </row>
    <row r="25">
      <c r="A25" s="119" t="inlineStr">
        <is>
          <t xml:space="preserve">retain an adviser. For more information please visit adviserinfo.sec.gov and search for our firm name. Performance listed is net of fees. Investing involves the risk of loss and investors </t>
        </is>
      </c>
      <c r="B25" s="95" t="n"/>
      <c r="C25" s="95" t="n"/>
      <c r="D25" s="95" t="n"/>
      <c r="E25" s="95" t="n"/>
      <c r="F25" s="95" t="n"/>
      <c r="G25" s="95" t="n"/>
      <c r="H25" s="95" t="n"/>
      <c r="I25" s="95" t="n"/>
      <c r="J25" s="95" t="n"/>
      <c r="K25" s="95" t="n"/>
      <c r="N25" s="32" t="n"/>
      <c r="O25" s="32" t="n"/>
      <c r="P25" s="32" t="n"/>
      <c r="Q25" s="32" t="n"/>
      <c r="S25" s="279" t="n"/>
      <c r="T25" s="279" t="n"/>
      <c r="U25" s="279" t="n"/>
      <c r="V25" s="279" t="n"/>
    </row>
    <row r="26">
      <c r="A26" s="119" t="inlineStr">
        <is>
          <t xml:space="preserve">should be prepared to bear potential losses. Past performance is not indicative of future results. Model returns do not reflect actual trading and may not reflect the impact that material </t>
        </is>
      </c>
      <c r="B26" s="95" t="n"/>
      <c r="C26" s="95" t="n"/>
      <c r="D26" s="95" t="n"/>
      <c r="E26" s="95" t="n"/>
      <c r="F26" s="95" t="n"/>
      <c r="G26" s="95" t="n"/>
      <c r="H26" s="95" t="n"/>
      <c r="I26" s="95" t="n"/>
      <c r="J26" s="95" t="n"/>
      <c r="K26" s="95" t="n"/>
      <c r="N26" s="32" t="n"/>
      <c r="O26" s="32" t="n"/>
      <c r="P26" s="32" t="n"/>
      <c r="Q26" s="32" t="n"/>
      <c r="S26" s="279" t="n"/>
      <c r="T26" s="279" t="n"/>
      <c r="U26" s="279" t="n"/>
      <c r="V26" s="279" t="n"/>
    </row>
    <row r="27">
      <c r="A27" s="119" t="inlineStr">
        <is>
          <t xml:space="preserve">economic and market factors may have had on the advisor’s decision-making had the advisor managed client’s funds. Client’s investment results may differ materially from the results </t>
        </is>
      </c>
      <c r="B27" s="95" t="n"/>
      <c r="C27" s="95" t="n"/>
      <c r="D27" s="95" t="n"/>
      <c r="E27" s="95" t="n"/>
      <c r="F27" s="95" t="n"/>
      <c r="G27" s="95" t="n"/>
      <c r="H27" s="95" t="n"/>
      <c r="I27" s="95" t="n"/>
      <c r="J27" s="95" t="n"/>
      <c r="K27" s="95" t="n"/>
      <c r="N27" s="32" t="n"/>
      <c r="O27" s="32" t="n"/>
      <c r="P27" s="32" t="n"/>
      <c r="Q27" s="32" t="n"/>
      <c r="S27" s="279" t="n"/>
      <c r="T27" s="279" t="n"/>
      <c r="U27" s="279" t="n"/>
      <c r="V27" s="279" t="n"/>
    </row>
    <row r="28">
      <c r="A28" s="119" t="inlineStr">
        <is>
          <t>portrayed in the model. Representation of securities or models presented in this piece does not guarantee the current or future use of such models or securities by Blueprint Investment Partners.</t>
        </is>
      </c>
      <c r="B28" s="95" t="n"/>
      <c r="C28" s="95" t="n"/>
      <c r="D28" s="95" t="n"/>
      <c r="E28" s="95" t="n"/>
      <c r="F28" s="95" t="n"/>
      <c r="G28" s="95" t="n"/>
      <c r="H28" s="95" t="n"/>
      <c r="I28" s="95" t="n"/>
      <c r="J28" s="95" t="n"/>
      <c r="K28" s="95" t="n"/>
      <c r="N28" s="32" t="n"/>
      <c r="O28" s="32" t="n"/>
      <c r="P28" s="32" t="n"/>
      <c r="Q28" s="32" t="n"/>
      <c r="S28" s="279" t="n"/>
      <c r="T28" s="279" t="n"/>
      <c r="U28" s="279" t="n"/>
      <c r="V28" s="279" t="n"/>
    </row>
    <row r="29">
      <c r="A29" s="95" t="n"/>
      <c r="B29" s="95" t="n"/>
      <c r="C29" s="95" t="n"/>
      <c r="D29" s="95" t="n"/>
      <c r="E29" s="95" t="n"/>
      <c r="F29" s="95" t="n"/>
      <c r="G29" s="95" t="n"/>
      <c r="H29" s="95" t="n"/>
      <c r="I29" s="95" t="n"/>
      <c r="J29" s="95" t="n"/>
      <c r="K29" s="95" t="n"/>
      <c r="N29" s="32" t="n"/>
      <c r="O29" s="32" t="n"/>
      <c r="P29" s="32" t="n"/>
      <c r="Q29" s="32" t="n"/>
      <c r="S29" s="279" t="n"/>
      <c r="T29" s="279" t="n"/>
      <c r="U29" s="279" t="n"/>
      <c r="V29" s="279" t="n"/>
    </row>
    <row r="30">
      <c r="B30" s="95" t="n"/>
      <c r="C30" s="95" t="n"/>
      <c r="D30" s="95" t="n"/>
      <c r="E30" s="95" t="n"/>
      <c r="F30" s="95" t="n"/>
      <c r="G30" s="95" t="n"/>
      <c r="H30" s="95" t="n"/>
      <c r="I30" s="95" t="n"/>
      <c r="J30" s="95" t="n"/>
      <c r="K30" s="95" t="n"/>
      <c r="N30" s="32" t="n"/>
      <c r="O30" s="32" t="n"/>
      <c r="P30" s="32" t="n"/>
      <c r="Q30" s="32" t="n"/>
      <c r="S30" s="279" t="n"/>
      <c r="T30" s="279" t="n"/>
      <c r="U30" s="279" t="n"/>
      <c r="V30" s="279" t="n"/>
    </row>
    <row r="31">
      <c r="A31" s="96" t="inlineStr">
        <is>
          <t>Indexes &amp; Comps</t>
        </is>
      </c>
      <c r="B31" s="272" t="inlineStr">
        <is>
          <t>MTD</t>
        </is>
      </c>
      <c r="C31" s="272" t="inlineStr">
        <is>
          <t>YTD</t>
        </is>
      </c>
      <c r="D31" s="95" t="n"/>
      <c r="E31" s="96" t="inlineStr">
        <is>
          <t>Asset Classes</t>
        </is>
      </c>
      <c r="F31" s="272" t="inlineStr">
        <is>
          <t>MTD</t>
        </is>
      </c>
      <c r="G31" s="272" t="inlineStr">
        <is>
          <t>YTD</t>
        </is>
      </c>
      <c r="H31" s="95" t="n"/>
      <c r="I31" s="95" t="n"/>
      <c r="J31" s="272" t="inlineStr">
        <is>
          <t>MTD</t>
        </is>
      </c>
      <c r="K31" s="272" t="inlineStr">
        <is>
          <t>YTD</t>
        </is>
      </c>
      <c r="N31" s="32" t="n"/>
      <c r="O31" s="32" t="n"/>
      <c r="P31" s="32" t="n"/>
      <c r="Q31" s="32" t="n"/>
      <c r="S31" s="279" t="n"/>
      <c r="T31" s="279" t="n"/>
      <c r="U31" s="279" t="n"/>
      <c r="V31" s="279" t="n"/>
    </row>
    <row r="32">
      <c r="A32" s="95" t="inlineStr">
        <is>
          <t>S&amp;P 500 (SPY)</t>
        </is>
      </c>
      <c r="B32" s="63" t="n">
        <v>0.04143295354951793</v>
      </c>
      <c r="C32" s="81" t="n">
        <v>0.2428679758387156</v>
      </c>
      <c r="D32" s="95" t="n"/>
      <c r="E32" s="95" t="inlineStr">
        <is>
          <t>U.S. Total Equities (VTI)</t>
        </is>
      </c>
      <c r="F32" s="63" t="n">
        <v>0.04843984796252099</v>
      </c>
      <c r="G32" s="81" t="n">
        <v>0.2407552696270725</v>
      </c>
      <c r="H32" s="95" t="n"/>
      <c r="I32" s="95" t="inlineStr">
        <is>
          <t>US Mid Caps (VO)</t>
        </is>
      </c>
      <c r="J32" s="63" t="n">
        <v>0.06588472464033712</v>
      </c>
      <c r="K32" s="81" t="n">
        <v>0.1414552769736519</v>
      </c>
      <c r="N32" s="32" t="n"/>
      <c r="O32" s="32" t="n"/>
      <c r="P32" s="32" t="n"/>
      <c r="Q32" s="32" t="n"/>
      <c r="S32" s="279" t="n"/>
      <c r="T32" s="279" t="n"/>
      <c r="U32" s="279" t="n"/>
      <c r="V32" s="279" t="n"/>
    </row>
    <row r="33">
      <c r="A33" s="95" t="inlineStr">
        <is>
          <t>Dow Jones (DIA)</t>
        </is>
      </c>
      <c r="B33" s="63" t="n">
        <v>0.04686111111111102</v>
      </c>
      <c r="C33" s="81" t="n">
        <v>0.1374460507650983</v>
      </c>
      <c r="D33" s="95" t="n"/>
      <c r="E33" s="95" t="inlineStr">
        <is>
          <t>Foreigned Developed (VEU)</t>
        </is>
      </c>
      <c r="F33" s="63" t="n">
        <v>0.03312476996687508</v>
      </c>
      <c r="G33" s="81" t="n">
        <v>0.1196649381731152</v>
      </c>
      <c r="H33" s="95" t="n"/>
      <c r="I33" s="95" t="inlineStr">
        <is>
          <t>US Small Caps (VB)</t>
        </is>
      </c>
      <c r="J33" s="63" t="n">
        <v>0.09720722110785385</v>
      </c>
      <c r="K33" s="81" t="n">
        <v>0.1623079437724748</v>
      </c>
      <c r="N33" s="32" t="n"/>
      <c r="O33" s="32" t="n"/>
      <c r="P33" s="32" t="n"/>
      <c r="Q33" s="32" t="n"/>
      <c r="S33" s="279" t="n"/>
      <c r="T33" s="279" t="n"/>
      <c r="U33" s="279" t="n"/>
      <c r="V33" s="279" t="n"/>
    </row>
    <row r="34">
      <c r="A34" s="95" t="inlineStr">
        <is>
          <t>Nasdaq 100 (QQQ)</t>
        </is>
      </c>
      <c r="B34" s="63" t="n">
        <v>0.05321091479566897</v>
      </c>
      <c r="C34" s="81" t="n">
        <v>0.5379299984978219</v>
      </c>
      <c r="D34" s="95" t="n"/>
      <c r="E34" s="95" t="inlineStr">
        <is>
          <t>Emerging Markets (VWO)</t>
        </is>
      </c>
      <c r="F34" s="63" t="n">
        <v>0.01156780703913363</v>
      </c>
      <c r="G34" s="81" t="n">
        <v>0.0543868650590047</v>
      </c>
      <c r="H34" s="95" t="n"/>
      <c r="I34" s="95" t="n"/>
      <c r="J34" s="95" t="n"/>
      <c r="K34" s="95" t="n"/>
      <c r="N34" s="32" t="n"/>
      <c r="O34" s="32" t="n"/>
      <c r="P34" s="32" t="n"/>
      <c r="Q34" s="32" t="n"/>
      <c r="S34" s="279" t="n"/>
      <c r="T34" s="279" t="n"/>
      <c r="U34" s="279" t="n"/>
      <c r="V34" s="279" t="n"/>
    </row>
    <row r="35">
      <c r="A35" s="95" t="inlineStr">
        <is>
          <t>High Dividend (VYM)</t>
        </is>
      </c>
      <c r="B35" s="63" t="n">
        <v>0.04581225407532319</v>
      </c>
      <c r="C35" s="81" t="n">
        <v>0.03160521208760736</v>
      </c>
      <c r="D35" s="95" t="n"/>
      <c r="E35" s="95" t="inlineStr">
        <is>
          <t>U.S. Real Estate (VNQ)</t>
        </is>
      </c>
      <c r="F35" s="63" t="n">
        <v>0.08112076348953856</v>
      </c>
      <c r="G35" s="81" t="n">
        <v>0.07129000969932098</v>
      </c>
      <c r="H35" s="95" t="n"/>
      <c r="I35" s="95" t="n"/>
      <c r="J35" s="95" t="n"/>
      <c r="K35" s="95" t="n"/>
      <c r="N35" s="32" t="n"/>
      <c r="O35" s="32" t="n"/>
      <c r="P35" s="32" t="n"/>
      <c r="Q35" s="32" t="n"/>
      <c r="S35" s="279" t="n"/>
      <c r="T35" s="279" t="n"/>
      <c r="U35" s="279" t="n"/>
      <c r="V35" s="279" t="n"/>
    </row>
    <row r="36">
      <c r="A36" s="95" t="inlineStr">
        <is>
          <t>Value (VTV)</t>
        </is>
      </c>
      <c r="B36" s="63" t="n">
        <v>0.04355716878402904</v>
      </c>
      <c r="C36" s="81" t="n">
        <v>0.06504238797463846</v>
      </c>
      <c r="D36" s="95" t="n"/>
      <c r="E36" s="95" t="inlineStr">
        <is>
          <t>U.S. Aggregate Bond (AGG)</t>
        </is>
      </c>
      <c r="F36" s="63" t="n">
        <v>0.03106170787450657</v>
      </c>
      <c r="G36" s="81" t="n">
        <v>0.02330137127538934</v>
      </c>
      <c r="H36" s="95" t="n"/>
      <c r="I36" s="95" t="n"/>
      <c r="J36" s="95" t="n"/>
      <c r="K36" s="95" t="n"/>
    </row>
    <row r="37">
      <c r="A37" s="95" t="inlineStr">
        <is>
          <t>Growth (VUG)</t>
        </is>
      </c>
      <c r="B37" s="63" t="n">
        <v>0.04122986234383896</v>
      </c>
      <c r="C37" s="81" t="n">
        <v>0.4587771573365866</v>
      </c>
      <c r="D37" s="95" t="n"/>
      <c r="E37" s="95" t="inlineStr">
        <is>
          <t>TIPS (TIP)</t>
        </is>
      </c>
      <c r="F37" s="63" t="n">
        <v>0.02186519631143646</v>
      </c>
      <c r="G37" s="81" t="n">
        <v>0.009864712514092489</v>
      </c>
      <c r="H37" s="95" t="n"/>
      <c r="I37" s="95" t="n"/>
      <c r="J37" s="95" t="n"/>
      <c r="K37" s="95" t="n"/>
      <c r="S37" s="32" t="n"/>
      <c r="T37" s="32" t="n"/>
      <c r="U37" s="32" t="n"/>
      <c r="V37" s="32" t="n"/>
    </row>
    <row r="38">
      <c r="A38" s="95" t="inlineStr">
        <is>
          <t>Equal Weight S&amp;P (RSP)</t>
        </is>
      </c>
      <c r="B38" s="63" t="n">
        <v>0.06405933917734319</v>
      </c>
      <c r="C38" s="81" t="n">
        <v>0.1171681415929204</v>
      </c>
      <c r="D38" s="95" t="n"/>
      <c r="E38" s="95" t="inlineStr">
        <is>
          <t>Global Bonds (BWX)</t>
        </is>
      </c>
      <c r="F38" s="63" t="n">
        <v>0.04650112866817158</v>
      </c>
      <c r="G38" s="81" t="n">
        <v>0.0334373606776639</v>
      </c>
      <c r="H38" s="95" t="n"/>
      <c r="I38" s="95" t="n"/>
      <c r="J38" s="95" t="n"/>
      <c r="K38" s="95" t="n"/>
    </row>
    <row r="39">
      <c r="A39" s="95" t="n"/>
      <c r="B39" s="100" t="n"/>
      <c r="C39" s="101" t="n"/>
      <c r="D39" s="95" t="n"/>
      <c r="E39" s="95" t="inlineStr">
        <is>
          <t>Gold (GLD)</t>
        </is>
      </c>
      <c r="F39" s="63" t="n">
        <v>0.01282119205298016</v>
      </c>
      <c r="G39" s="81" t="n">
        <v>0.1269158217401556</v>
      </c>
      <c r="H39" s="95" t="n"/>
      <c r="I39" s="95" t="n"/>
      <c r="J39" s="95" t="n"/>
      <c r="K39" s="95" t="n"/>
    </row>
    <row r="40">
      <c r="A40" s="95" t="n"/>
      <c r="B40" s="100" t="n"/>
      <c r="C40" s="101" t="n"/>
      <c r="D40" s="95" t="n"/>
      <c r="E40" s="95" t="n"/>
      <c r="F40" s="95" t="n"/>
      <c r="G40" s="95" t="n"/>
      <c r="H40" s="95" t="n"/>
      <c r="I40" s="95" t="n"/>
      <c r="J40" s="95" t="n"/>
      <c r="K40" s="95" t="n"/>
    </row>
    <row r="41">
      <c r="A41" s="95" t="n"/>
      <c r="B41" s="95" t="n"/>
      <c r="C41" s="95" t="n"/>
      <c r="D41" s="95" t="n"/>
      <c r="E41" s="95" t="n"/>
      <c r="F41" s="95" t="n"/>
      <c r="G41" s="95" t="n"/>
      <c r="H41" s="95" t="n"/>
      <c r="I41" s="95" t="n"/>
      <c r="J41" s="95" t="n"/>
      <c r="K41" s="95" t="n"/>
    </row>
    <row r="42" customFormat="1" s="95">
      <c r="B42" s="272" t="n"/>
      <c r="C42" s="272" t="n"/>
    </row>
    <row r="43" ht="18.5" customFormat="1" customHeight="1" s="95">
      <c r="A43" s="104" t="inlineStr">
        <is>
          <t>Adolos Profile Performance</t>
        </is>
      </c>
      <c r="B43" s="107" t="n"/>
      <c r="E43" s="153" t="n">
        <v>45289</v>
      </c>
    </row>
    <row r="44" customFormat="1" s="95">
      <c r="A44" s="105" t="inlineStr">
        <is>
          <t>Aggressive</t>
        </is>
      </c>
      <c r="B44" s="108" t="inlineStr">
        <is>
          <t>MTD</t>
        </is>
      </c>
      <c r="C44" s="108" t="inlineStr">
        <is>
          <t>YTD</t>
        </is>
      </c>
      <c r="D44" s="106" t="n"/>
      <c r="E44" s="105" t="inlineStr">
        <is>
          <t>Growth</t>
        </is>
      </c>
      <c r="F44" s="108" t="inlineStr">
        <is>
          <t>MTD</t>
        </is>
      </c>
      <c r="G44" s="108" t="inlineStr">
        <is>
          <t>YTD</t>
        </is>
      </c>
      <c r="H44" s="106" t="n"/>
      <c r="I44" s="105" t="inlineStr">
        <is>
          <t>Moderate</t>
        </is>
      </c>
      <c r="J44" s="108" t="inlineStr">
        <is>
          <t>MTD</t>
        </is>
      </c>
      <c r="K44" s="108" t="inlineStr">
        <is>
          <t>YTD</t>
        </is>
      </c>
    </row>
    <row r="45" customFormat="1" s="95">
      <c r="A45" s="95" t="inlineStr">
        <is>
          <t>Adolos Aggressive</t>
        </is>
      </c>
      <c r="B45" s="63" t="n">
        <v>0.04064340433661257</v>
      </c>
      <c r="C45" s="81" t="n">
        <v>0.07779437387142973</v>
      </c>
      <c r="E45" s="95" t="inlineStr">
        <is>
          <t>Adolos Growth</t>
        </is>
      </c>
      <c r="F45" s="63" t="n">
        <v>0.03598358661142144</v>
      </c>
      <c r="G45" s="81" t="n">
        <v>0.05825723372356717</v>
      </c>
      <c r="I45" s="95" t="inlineStr">
        <is>
          <t>Adolos Moderate</t>
        </is>
      </c>
      <c r="J45" s="63" t="n">
        <v>0.03083561535471824</v>
      </c>
      <c r="K45" s="81" t="n">
        <v>0.04928757286956764</v>
      </c>
    </row>
    <row r="46">
      <c r="A46" s="95" t="inlineStr">
        <is>
          <t>Aggressive Benchmark</t>
        </is>
      </c>
      <c r="B46" s="63" t="n">
        <v>0.03873230770970898</v>
      </c>
      <c r="C46" s="81" t="n">
        <v>0.1611252634230358</v>
      </c>
      <c r="D46" s="95" t="n"/>
      <c r="E46" s="95" t="inlineStr">
        <is>
          <t>Growth Benchmark</t>
        </is>
      </c>
      <c r="F46" s="63" t="n">
        <v>0.03707152488965854</v>
      </c>
      <c r="G46" s="81" t="n">
        <v>0.1379091363643565</v>
      </c>
      <c r="H46" s="95" t="n"/>
      <c r="I46" s="95" t="inlineStr">
        <is>
          <t>Moderate Benchmark</t>
        </is>
      </c>
      <c r="J46" s="63" t="n">
        <v>0.03437586503181183</v>
      </c>
      <c r="K46" s="81" t="n">
        <v>0.102772049639227</v>
      </c>
    </row>
    <row r="47">
      <c r="A47" s="95" t="inlineStr">
        <is>
          <t>ishares Core Aggressive</t>
        </is>
      </c>
      <c r="B47" s="63" t="n">
        <v>0.03834586466165413</v>
      </c>
      <c r="C47" s="81" t="n">
        <v>0.1556485355648536</v>
      </c>
      <c r="D47" s="95" t="n"/>
      <c r="E47" s="95" t="inlineStr">
        <is>
          <t>ishares Core Growth</t>
        </is>
      </c>
      <c r="F47" s="63" t="n">
        <v>0.03482490272373528</v>
      </c>
      <c r="G47" s="81" t="n">
        <v>0.1278625954198473</v>
      </c>
      <c r="H47" s="95" t="n"/>
      <c r="I47" s="95" t="inlineStr">
        <is>
          <t>ishares Core Moderate</t>
        </is>
      </c>
      <c r="J47" s="63" t="n">
        <v>0.03028046661702644</v>
      </c>
      <c r="K47" s="81" t="n">
        <v>0.09208103130755063</v>
      </c>
    </row>
    <row r="48">
      <c r="A48" s="95" t="n"/>
      <c r="B48" s="100" t="n"/>
      <c r="C48" s="101" t="n"/>
      <c r="D48" s="95" t="n"/>
      <c r="E48" s="95" t="n"/>
      <c r="F48" s="100" t="n"/>
      <c r="G48" s="101" t="n"/>
      <c r="H48" s="95" t="n"/>
      <c r="I48" s="95" t="n"/>
      <c r="J48" s="100" t="n"/>
      <c r="K48" s="101" t="n"/>
    </row>
    <row r="49">
      <c r="A49" s="96" t="inlineStr">
        <is>
          <t>Blueprint Strategies</t>
        </is>
      </c>
      <c r="B49" s="100" t="n"/>
      <c r="C49" s="101" t="n"/>
      <c r="D49" s="95" t="n"/>
      <c r="E49" s="95" t="n"/>
      <c r="F49" s="100" t="n"/>
      <c r="G49" s="101" t="n"/>
      <c r="H49" s="95" t="n"/>
      <c r="I49" s="95" t="n"/>
      <c r="J49" s="100" t="n"/>
      <c r="K49" s="101" t="n"/>
    </row>
    <row r="50">
      <c r="A50" s="95" t="inlineStr">
        <is>
          <t>BP Tactical Global Equity</t>
        </is>
      </c>
      <c r="B50" s="63" t="n">
        <v>0.04034661447841879</v>
      </c>
      <c r="C50" s="81" t="n">
        <v>0.1177484025956133</v>
      </c>
      <c r="D50" s="95" t="n"/>
      <c r="E50" s="95" t="inlineStr">
        <is>
          <t>BP Tactical Growth</t>
        </is>
      </c>
      <c r="F50" s="63" t="n">
        <v>0.03649952493604289</v>
      </c>
      <c r="G50" s="81" t="n">
        <v>0.1235654850306704</v>
      </c>
      <c r="H50" s="95" t="n"/>
      <c r="I50" s="95" t="inlineStr">
        <is>
          <t>BP Tactical Moderate</t>
        </is>
      </c>
      <c r="J50" s="63" t="n">
        <v>0.03543178766974417</v>
      </c>
      <c r="K50" s="81" t="n">
        <v>0.1121572831360722</v>
      </c>
    </row>
    <row r="51">
      <c r="A51" s="95" t="inlineStr">
        <is>
          <t>BP Tactical US Equity</t>
        </is>
      </c>
      <c r="B51" s="63" t="n">
        <v>0.05160271665117219</v>
      </c>
      <c r="C51" s="81" t="n">
        <v>0.08599012548566543</v>
      </c>
      <c r="D51" s="95" t="n"/>
      <c r="E51" s="95" t="inlineStr">
        <is>
          <t>BP Dynamic Growth</t>
        </is>
      </c>
      <c r="F51" s="63" t="n">
        <v>0.03738032845012886</v>
      </c>
      <c r="G51" s="81" t="n">
        <v>0.1277361550581348</v>
      </c>
      <c r="H51" s="95" t="n"/>
      <c r="I51" s="95" t="inlineStr">
        <is>
          <t>BP Dynamic Moderate</t>
        </is>
      </c>
      <c r="J51" s="63" t="n">
        <v>0.0357281582768882</v>
      </c>
      <c r="K51" s="81" t="n">
        <v>0.1255257895994946</v>
      </c>
    </row>
    <row r="52">
      <c r="A52" s="95" t="inlineStr">
        <is>
          <t>BP Dynamic US Equity</t>
        </is>
      </c>
      <c r="B52" s="63" t="n">
        <v>0.05446078523999693</v>
      </c>
      <c r="C52" s="81" t="n">
        <v>0.1237388588302648</v>
      </c>
      <c r="D52" s="95" t="n"/>
      <c r="E52" s="95" t="inlineStr">
        <is>
          <t>BP Strategic Growth</t>
        </is>
      </c>
      <c r="F52" s="63" t="n">
        <v>0.03618476116271185</v>
      </c>
      <c r="G52" s="81" t="n">
        <v>0.1265400723361005</v>
      </c>
      <c r="H52" s="95" t="n"/>
      <c r="I52" s="95" t="inlineStr">
        <is>
          <t>BP Strategic Moderate</t>
        </is>
      </c>
      <c r="J52" s="63" t="n">
        <v>0.03345808740128575</v>
      </c>
      <c r="K52" s="81" t="n">
        <v>0.1044566580057542</v>
      </c>
    </row>
    <row r="53">
      <c r="A53" s="95" t="inlineStr">
        <is>
          <t>BP Strategic US Equity</t>
        </is>
      </c>
      <c r="B53" s="63" t="n">
        <v>0.05628623122859679</v>
      </c>
      <c r="C53" s="81" t="n">
        <v>0.1494506768229591</v>
      </c>
      <c r="D53" s="95" t="n"/>
      <c r="E53" s="95" t="n"/>
      <c r="F53" s="95" t="n"/>
      <c r="G53" s="95" t="n"/>
      <c r="H53" s="95" t="n"/>
      <c r="I53" s="95" t="n"/>
      <c r="J53" s="95" t="n"/>
      <c r="K53" s="95" t="n"/>
    </row>
    <row r="54">
      <c r="A54" s="95" t="inlineStr">
        <is>
          <t>BP Leveraged US 1.5x ETF</t>
        </is>
      </c>
      <c r="B54" s="63" t="n">
        <v>0.06135614526610918</v>
      </c>
      <c r="C54" s="81" t="n">
        <v>0.1674917597927201</v>
      </c>
      <c r="D54" s="95" t="n"/>
      <c r="E54" s="95" t="n"/>
      <c r="F54" s="95" t="n"/>
      <c r="G54" s="95" t="n"/>
      <c r="H54" s="95" t="n"/>
      <c r="I54" s="95" t="n"/>
      <c r="J54" s="95" t="n"/>
      <c r="K54" s="95" t="n"/>
    </row>
    <row r="55">
      <c r="A55" s="95" t="inlineStr">
        <is>
          <t>BP Leveraged US 3x ETF</t>
        </is>
      </c>
      <c r="B55" s="63" t="n">
        <v>0.1251380470469386</v>
      </c>
      <c r="C55" s="81" t="n">
        <v>0.1924213022603456</v>
      </c>
      <c r="D55" s="95" t="n"/>
      <c r="E55" s="95" t="n"/>
      <c r="F55" s="95" t="n"/>
      <c r="G55" s="95" t="n"/>
      <c r="H55" s="95" t="n"/>
      <c r="I55" s="95" t="n"/>
      <c r="J55" s="95" t="n"/>
      <c r="K55" s="95" t="n"/>
    </row>
    <row r="56">
      <c r="A56" s="95" t="n"/>
      <c r="B56" s="95" t="n"/>
      <c r="C56" s="95" t="n"/>
      <c r="D56" s="95" t="n"/>
      <c r="E56" s="95" t="n"/>
      <c r="F56" s="95" t="n"/>
      <c r="G56" s="95" t="n"/>
      <c r="H56" s="95" t="n"/>
      <c r="I56" s="95" t="n"/>
      <c r="J56" s="95" t="n"/>
      <c r="K56" s="95" t="n"/>
    </row>
    <row r="57">
      <c r="A57" s="105" t="inlineStr">
        <is>
          <t>Balanced</t>
        </is>
      </c>
      <c r="B57" s="108" t="inlineStr">
        <is>
          <t>MTD</t>
        </is>
      </c>
      <c r="C57" s="108" t="inlineStr">
        <is>
          <t>YTD</t>
        </is>
      </c>
      <c r="D57" s="106" t="n"/>
      <c r="E57" s="105" t="inlineStr">
        <is>
          <t>Liquid</t>
        </is>
      </c>
      <c r="F57" s="108" t="inlineStr">
        <is>
          <t>MTD</t>
        </is>
      </c>
      <c r="G57" s="108" t="inlineStr">
        <is>
          <t>YTD</t>
        </is>
      </c>
      <c r="H57" s="95" t="n"/>
      <c r="I57" s="95" t="n"/>
      <c r="J57" s="95" t="n"/>
      <c r="K57" s="95" t="n"/>
    </row>
    <row r="58">
      <c r="A58" s="95" t="inlineStr">
        <is>
          <t>Adolos Balanced</t>
        </is>
      </c>
      <c r="B58" s="63" t="n">
        <v>0.02751079163795676</v>
      </c>
      <c r="C58" s="81" t="n">
        <v>0.04395096430416401</v>
      </c>
      <c r="D58" s="95" t="n"/>
      <c r="E58" s="95" t="inlineStr">
        <is>
          <t>Adolos Liquid</t>
        </is>
      </c>
      <c r="F58" s="63" t="n">
        <v>0.002464291386786821</v>
      </c>
      <c r="G58" s="81" t="n">
        <v>0.00316601639075742</v>
      </c>
      <c r="H58" s="95" t="n"/>
      <c r="I58" s="95" t="n"/>
      <c r="J58" s="95" t="n"/>
      <c r="K58" s="95" t="n"/>
    </row>
    <row r="59">
      <c r="A59" s="95" t="inlineStr">
        <is>
          <t>Balanced Benchmark</t>
        </is>
      </c>
      <c r="B59" s="63" t="n">
        <v>0.03491278771110046</v>
      </c>
      <c r="C59" s="81" t="n">
        <v>0.08520350627666227</v>
      </c>
      <c r="D59" s="95" t="n"/>
      <c r="E59" s="95" t="inlineStr">
        <is>
          <t>Liquid Benchmark</t>
        </is>
      </c>
      <c r="F59" s="63" t="n">
        <v>0.03044047371701644</v>
      </c>
      <c r="G59" s="81" t="n">
        <v>0.02283534384988155</v>
      </c>
      <c r="H59" s="95" t="n"/>
      <c r="I59" s="95" t="n"/>
      <c r="J59" s="95" t="n"/>
      <c r="K59" s="95" t="n"/>
    </row>
    <row r="60">
      <c r="A60" s="95" t="inlineStr">
        <is>
          <t>ishares Core Moderate</t>
        </is>
      </c>
      <c r="B60" s="63" t="n">
        <v>0.03028046661702644</v>
      </c>
      <c r="C60" s="81" t="n">
        <v>0.09208103130755063</v>
      </c>
      <c r="D60" s="95" t="n"/>
      <c r="E60" s="95" t="inlineStr">
        <is>
          <t>ishares Core Conservative</t>
        </is>
      </c>
      <c r="F60" s="63" t="n">
        <v>0.0305017103762828</v>
      </c>
      <c r="G60" s="81" t="n">
        <v>0.07557274620648613</v>
      </c>
      <c r="H60" s="95" t="n"/>
      <c r="I60" s="95" t="n"/>
      <c r="J60" s="95" t="n"/>
      <c r="K60" s="95" t="n"/>
    </row>
    <row r="61">
      <c r="A61" s="95" t="n"/>
      <c r="B61" s="100" t="n"/>
      <c r="C61" s="101" t="n"/>
      <c r="D61" s="95" t="n"/>
      <c r="E61" s="95" t="n"/>
      <c r="F61" s="100" t="n"/>
      <c r="G61" s="101" t="n"/>
      <c r="H61" s="95" t="n"/>
      <c r="I61" s="95" t="n"/>
      <c r="J61" s="95" t="n"/>
      <c r="K61" s="95" t="n"/>
    </row>
    <row r="62">
      <c r="A62" s="96" t="inlineStr">
        <is>
          <t>Blueprint Strategies</t>
        </is>
      </c>
      <c r="B62" s="100" t="n"/>
      <c r="C62" s="101" t="n"/>
      <c r="D62" s="95" t="n"/>
      <c r="E62" s="95" t="n"/>
      <c r="F62" s="100" t="n"/>
      <c r="G62" s="101" t="n"/>
      <c r="H62" s="95" t="n"/>
      <c r="I62" s="95" t="n"/>
      <c r="J62" s="95" t="n"/>
      <c r="K62" s="95" t="n"/>
    </row>
    <row r="63">
      <c r="A63" s="95" t="inlineStr">
        <is>
          <t>BP Tactical Balanced</t>
        </is>
      </c>
      <c r="B63" s="63" t="n">
        <v>0.02756709395454927</v>
      </c>
      <c r="C63" s="81" t="n">
        <v>0.09374241480522261</v>
      </c>
      <c r="D63" s="95" t="n"/>
      <c r="E63" s="95" t="inlineStr">
        <is>
          <t>BP Tactical Conservative</t>
        </is>
      </c>
      <c r="F63" s="63" t="n">
        <v>0.02505918532292311</v>
      </c>
      <c r="G63" s="81" t="n">
        <v>0.08461512399018511</v>
      </c>
      <c r="H63" s="95" t="n"/>
      <c r="I63" s="95" t="n"/>
      <c r="J63" s="95" t="n"/>
      <c r="K63" s="95" t="n"/>
    </row>
    <row r="64">
      <c r="A64" s="95" t="inlineStr">
        <is>
          <t>BP Dynamic Balanced</t>
        </is>
      </c>
      <c r="B64" s="63" t="n">
        <v>0.03155748736731515</v>
      </c>
      <c r="C64" s="81" t="n">
        <v>0.101600240759556</v>
      </c>
      <c r="D64" s="95" t="n"/>
      <c r="E64" s="95" t="inlineStr">
        <is>
          <t>BP Dynamic Conservative</t>
        </is>
      </c>
      <c r="F64" s="63" t="n">
        <v>0.02813443415191886</v>
      </c>
      <c r="G64" s="81" t="n">
        <v>0.08694372378540849</v>
      </c>
      <c r="H64" s="95" t="n"/>
      <c r="I64" s="95" t="n"/>
      <c r="J64" s="95" t="n"/>
      <c r="K64" s="95" t="n"/>
    </row>
    <row r="65">
      <c r="A65" s="95" t="inlineStr">
        <is>
          <t>BP Strategic Balanced</t>
        </is>
      </c>
      <c r="B65" s="63" t="n">
        <v>0.03095568485554193</v>
      </c>
      <c r="C65" s="81" t="n">
        <v>0.1194116826161475</v>
      </c>
      <c r="D65" s="95" t="n"/>
      <c r="E65" s="95" t="inlineStr">
        <is>
          <t>BP Strategic Conservative</t>
        </is>
      </c>
      <c r="F65" s="63" t="n">
        <v>0.02717693948992185</v>
      </c>
      <c r="G65" s="81" t="n">
        <v>0.08839668508352139</v>
      </c>
      <c r="H65" s="95" t="n"/>
      <c r="I65" s="95" t="n"/>
      <c r="J65" s="95" t="n"/>
      <c r="K65" s="95" t="n"/>
    </row>
    <row r="66">
      <c r="A66" s="119" t="n"/>
      <c r="B66" s="119" t="n"/>
      <c r="C66" s="119" t="n"/>
      <c r="D66" s="119" t="n"/>
      <c r="E66" s="119" t="n"/>
      <c r="F66" s="119" t="n"/>
      <c r="G66" s="119" t="n"/>
      <c r="H66" s="119" t="n"/>
      <c r="I66" s="119" t="n"/>
      <c r="J66" s="119" t="n"/>
      <c r="K66" s="119" t="n"/>
    </row>
    <row r="67">
      <c r="A67" s="119" t="inlineStr">
        <is>
          <t>For financial professional use only.</t>
        </is>
      </c>
      <c r="B67" s="119" t="n"/>
      <c r="C67" s="119" t="n"/>
      <c r="D67" s="119" t="n"/>
      <c r="E67" s="119" t="n"/>
      <c r="F67" s="119" t="n"/>
      <c r="G67" s="119" t="n"/>
      <c r="H67" s="119" t="n"/>
      <c r="I67" s="119" t="n"/>
      <c r="J67" s="119" t="n"/>
      <c r="K67" s="119" t="n"/>
    </row>
    <row r="68">
      <c r="A68" s="119" t="inlineStr">
        <is>
          <t xml:space="preserve"> Blueprint Investment Partners is an investment adviser registered under the Investment Advisers Act of 1940. Registration as an </t>
        </is>
      </c>
      <c r="B68" s="119" t="n"/>
      <c r="C68" s="119" t="n"/>
      <c r="D68" s="119" t="n"/>
      <c r="E68" s="119" t="n"/>
      <c r="F68" s="119" t="n"/>
      <c r="G68" s="119" t="n"/>
      <c r="H68" s="119" t="n"/>
      <c r="I68" s="119" t="n"/>
      <c r="J68" s="119" t="n"/>
      <c r="K68" s="119" t="n"/>
    </row>
    <row r="69">
      <c r="A69" s="119" t="inlineStr">
        <is>
          <t xml:space="preserve">investment adviser does not imply any level of skill or training. The oral and written communications of an adviser provide you with information about which you determine to hire or </t>
        </is>
      </c>
      <c r="B69" s="119" t="n"/>
      <c r="C69" s="119" t="n"/>
      <c r="D69" s="119" t="n"/>
      <c r="E69" s="119" t="n"/>
      <c r="F69" s="119" t="n"/>
      <c r="G69" s="119" t="n"/>
      <c r="H69" s="119" t="n"/>
      <c r="I69" s="119" t="n"/>
      <c r="J69" s="119" t="n"/>
      <c r="K69" s="119" t="n"/>
    </row>
    <row r="70">
      <c r="A70" s="119" t="inlineStr">
        <is>
          <t xml:space="preserve">retain an adviser. For more information please visit adviserinfo.sec.gov and search for our firm name. Performance listed is net of fees. Investing involves the risk of loss and investors </t>
        </is>
      </c>
      <c r="B70" s="119" t="n"/>
      <c r="C70" s="119" t="n"/>
      <c r="D70" s="119" t="n"/>
      <c r="E70" s="119" t="n"/>
      <c r="F70" s="119" t="n"/>
      <c r="G70" s="119" t="n"/>
      <c r="H70" s="119" t="n"/>
      <c r="I70" s="119" t="n"/>
      <c r="J70" s="119" t="n"/>
      <c r="K70" s="119" t="n"/>
    </row>
    <row r="71">
      <c r="A71" s="119" t="inlineStr">
        <is>
          <t xml:space="preserve">should be prepared to bear potential losses. Past performance is not indicative of future results. Model returns do not reflect actual trading and may not reflect the impact that material </t>
        </is>
      </c>
      <c r="B71" s="119" t="n"/>
      <c r="C71" s="119" t="n"/>
      <c r="D71" s="119" t="n"/>
      <c r="E71" s="119" t="n"/>
      <c r="F71" s="119" t="n"/>
      <c r="G71" s="119" t="n"/>
      <c r="H71" s="119" t="n"/>
      <c r="I71" s="119" t="n"/>
      <c r="J71" s="119" t="n"/>
      <c r="K71" s="119" t="n"/>
    </row>
    <row r="72">
      <c r="A72" s="119" t="inlineStr">
        <is>
          <t xml:space="preserve">economic and market factors may have had on the advisor’s decision-making had the advisor managed client’s funds. Client’s investment results may differ materially from the results </t>
        </is>
      </c>
      <c r="B72" s="119" t="n"/>
      <c r="C72" s="119" t="n"/>
      <c r="D72" s="119" t="n"/>
      <c r="E72" s="119" t="n"/>
      <c r="F72" s="119" t="n"/>
      <c r="G72" s="119" t="n"/>
      <c r="H72" s="119" t="n"/>
      <c r="I72" s="119" t="n"/>
      <c r="J72" s="119" t="n"/>
      <c r="K72" s="119" t="n"/>
    </row>
    <row r="73">
      <c r="A73" s="119" t="inlineStr">
        <is>
          <t>portrayed in the model. Representation of securities or models presented in this piece does not guarantee the current or future use of such models or securities by Blueprint Investment Partners.</t>
        </is>
      </c>
      <c r="B73" s="119" t="n"/>
      <c r="C73" s="119" t="n"/>
      <c r="D73" s="119" t="n"/>
      <c r="E73" s="119" t="n"/>
      <c r="F73" s="119" t="n"/>
      <c r="G73" s="119" t="n"/>
      <c r="H73" s="119" t="n"/>
      <c r="I73" s="119" t="n"/>
      <c r="J73" s="119" t="n"/>
      <c r="K73" s="119" t="n"/>
    </row>
    <row r="74">
      <c r="A74" s="95" t="n"/>
      <c r="B74" s="95" t="n"/>
      <c r="C74" s="95" t="n"/>
      <c r="D74" s="95" t="n"/>
      <c r="E74" s="95" t="n"/>
      <c r="F74" s="95" t="n"/>
      <c r="G74" s="95" t="n"/>
      <c r="H74" s="95" t="n"/>
      <c r="I74" s="95" t="n"/>
      <c r="J74" s="95" t="n"/>
      <c r="K74" s="95" t="n"/>
    </row>
    <row r="75">
      <c r="A75" s="95" t="n"/>
      <c r="B75" s="95" t="n"/>
      <c r="C75" s="95" t="n"/>
      <c r="D75" s="95" t="n"/>
      <c r="E75" s="95" t="n"/>
      <c r="F75" s="95" t="n"/>
      <c r="G75" s="95" t="n"/>
      <c r="H75" s="95" t="n"/>
      <c r="I75" s="95" t="n"/>
      <c r="J75" s="95" t="n"/>
      <c r="K75" s="95" t="n"/>
    </row>
  </sheetData>
  <conditionalFormatting sqref="B5:C9 B32:C40 J6:K9 J45:K52">
    <cfRule type="cellIs" priority="13" operator="lessThan" dxfId="1">
      <formula>0</formula>
    </cfRule>
    <cfRule type="cellIs" priority="14" operator="greaterThan" dxfId="0">
      <formula>0</formula>
    </cfRule>
  </conditionalFormatting>
  <conditionalFormatting sqref="B18:C20">
    <cfRule type="cellIs" priority="3" operator="lessThan" dxfId="1">
      <formula>0</formula>
    </cfRule>
    <cfRule type="cellIs" priority="4" operator="greaterThan" dxfId="0">
      <formula>0</formula>
    </cfRule>
  </conditionalFormatting>
  <conditionalFormatting sqref="B45:C56 B58:C65">
    <cfRule type="cellIs" priority="7" operator="lessThan" dxfId="1">
      <formula>0</formula>
    </cfRule>
    <cfRule type="cellIs" priority="8" operator="greaterThan" dxfId="0">
      <formula>0</formula>
    </cfRule>
  </conditionalFormatting>
  <conditionalFormatting sqref="B12:D15 F12:H15 J12:K15">
    <cfRule type="cellIs" priority="11" operator="lessThan" dxfId="1">
      <formula>0</formula>
    </cfRule>
    <cfRule type="cellIs" priority="12" operator="greaterThan" dxfId="0">
      <formula>0</formula>
    </cfRule>
  </conditionalFormatting>
  <conditionalFormatting sqref="F6:G10 F12:G16 F18:G30 F32:G43 F45:G56 F58:G65">
    <cfRule type="cellIs" priority="5" operator="lessThan" dxfId="1">
      <formula>0</formula>
    </cfRule>
    <cfRule type="cellIs" priority="6" operator="greaterThan" dxfId="0">
      <formula>0</formula>
    </cfRule>
  </conditionalFormatting>
  <conditionalFormatting sqref="J32:K33">
    <cfRule type="cellIs" priority="9" operator="lessThan" dxfId="1">
      <formula>0</formula>
    </cfRule>
    <cfRule type="cellIs" priority="10" operator="greaterThan" dxfId="0">
      <formula>0</formula>
    </cfRule>
  </conditionalFormatting>
  <conditionalFormatting sqref="O16:P18">
    <cfRule type="cellIs" priority="1" operator="lessThan" dxfId="1">
      <formula>0</formula>
    </cfRule>
    <cfRule type="cellIs" priority="2" operator="greaterThan" dxfId="0">
      <formula>0</formula>
    </cfRule>
  </conditionalFormatting>
  <pageMargins left="0.7" right="0.7" top="0.75" bottom="0.75" header="0.3" footer="0.3"/>
  <pageSetup orientation="landscape" scale="48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Y73"/>
  <sheetViews>
    <sheetView workbookViewId="0">
      <selection activeCell="G6" sqref="G6"/>
    </sheetView>
  </sheetViews>
  <sheetFormatPr baseColWidth="8" defaultRowHeight="14.5"/>
  <cols>
    <col width="25" customWidth="1" min="1" max="1"/>
    <col width="25.1796875" customWidth="1" min="5" max="5"/>
    <col width="10" customWidth="1" min="6" max="6"/>
    <col width="10.26953125" customWidth="1" min="7" max="7"/>
    <col width="26" customWidth="1" min="9" max="9"/>
    <col width="9.54296875" customWidth="1" min="10" max="11"/>
    <col width="11" bestFit="1" customWidth="1" min="14" max="14"/>
    <col width="10.1796875" bestFit="1" customWidth="1" min="15" max="15"/>
    <col width="12" bestFit="1" customWidth="1" min="17" max="17"/>
    <col width="10.54296875" bestFit="1" customWidth="1" min="19" max="22"/>
    <col width="10.1796875" bestFit="1" customWidth="1" min="24" max="24"/>
    <col width="12.7265625" bestFit="1" customWidth="1" min="25" max="25"/>
  </cols>
  <sheetData>
    <row r="1">
      <c r="A1" s="95" t="n"/>
      <c r="B1" s="107" t="inlineStr">
        <is>
          <t>Fee</t>
        </is>
      </c>
      <c r="C1" s="107" t="n">
        <v>0.005</v>
      </c>
      <c r="D1" s="95" t="n"/>
      <c r="E1" s="95" t="n"/>
      <c r="F1" s="95" t="n"/>
      <c r="G1" s="95" t="n"/>
      <c r="H1" s="95" t="n"/>
      <c r="I1" s="95" t="n"/>
      <c r="J1" s="95" t="n"/>
      <c r="K1" s="95" t="n"/>
    </row>
    <row r="2">
      <c r="A2" s="95" t="inlineStr">
        <is>
          <t>As of 12/30/2022</t>
        </is>
      </c>
      <c r="B2" s="102" t="inlineStr">
        <is>
          <t>All results net of fees (BLUIX and OCIO are net of prospectus fee and all other strategies are net of 50 bps annual fee)</t>
        </is>
      </c>
      <c r="C2" s="95" t="n"/>
      <c r="D2" s="95" t="n"/>
      <c r="E2" s="95" t="n"/>
      <c r="F2" s="95" t="n"/>
      <c r="G2" s="95" t="n"/>
      <c r="H2" s="95" t="n"/>
      <c r="I2" s="95" t="n"/>
      <c r="J2" s="95" t="n"/>
      <c r="K2" s="95" t="n"/>
      <c r="N2" t="inlineStr">
        <is>
          <t>Uzzle 5403</t>
        </is>
      </c>
      <c r="O2" t="inlineStr">
        <is>
          <t>Uzzle 5408</t>
        </is>
      </c>
      <c r="Q2" t="inlineStr">
        <is>
          <t>Mstar Global Alloc.</t>
        </is>
      </c>
      <c r="V2" t="inlineStr">
        <is>
          <t>Becca Bell 4916</t>
        </is>
      </c>
      <c r="X2" t="inlineStr">
        <is>
          <t>Stanberry 9653</t>
        </is>
      </c>
      <c r="Y2" t="inlineStr">
        <is>
          <t>Hodges 4962</t>
        </is>
      </c>
    </row>
    <row r="3">
      <c r="A3" s="96" t="inlineStr">
        <is>
          <t>US Equities</t>
        </is>
      </c>
      <c r="B3" s="272" t="inlineStr">
        <is>
          <t>MTD</t>
        </is>
      </c>
      <c r="C3" s="272" t="inlineStr">
        <is>
          <t>YTD</t>
        </is>
      </c>
      <c r="D3" s="95" t="n"/>
      <c r="E3" s="96" t="inlineStr">
        <is>
          <t>Aggressive Growth</t>
        </is>
      </c>
      <c r="F3" s="272" t="inlineStr">
        <is>
          <t>MTD</t>
        </is>
      </c>
      <c r="G3" s="272" t="inlineStr">
        <is>
          <t>YTD</t>
        </is>
      </c>
      <c r="H3" s="95" t="n"/>
      <c r="I3" s="96" t="inlineStr">
        <is>
          <t>Growth</t>
        </is>
      </c>
      <c r="J3" s="272" t="inlineStr">
        <is>
          <t>MTD</t>
        </is>
      </c>
      <c r="K3" s="272" t="inlineStr">
        <is>
          <t>YTD</t>
        </is>
      </c>
      <c r="M3" s="83" t="n">
        <v>44561</v>
      </c>
      <c r="N3" s="5" t="n">
        <v>225757.28</v>
      </c>
      <c r="O3" s="5">
        <f>498762.08+218.13</f>
        <v/>
      </c>
      <c r="Q3" s="5" t="n">
        <v>4418.32</v>
      </c>
      <c r="S3" s="4" t="n">
        <v>43555</v>
      </c>
      <c r="T3" t="n">
        <v>3075.51</v>
      </c>
      <c r="V3" s="5" t="n">
        <v>487114.54</v>
      </c>
      <c r="X3" s="5" t="n">
        <v>487644.8</v>
      </c>
      <c r="Y3" s="5" t="n">
        <v>348599.34</v>
      </c>
    </row>
    <row r="4">
      <c r="A4" s="95" t="inlineStr">
        <is>
          <t>ESG</t>
        </is>
      </c>
      <c r="B4" s="63" t="n">
        <v>-0.02496684417668553</v>
      </c>
      <c r="C4" s="81" t="n">
        <v>-0.1653716186152429</v>
      </c>
      <c r="D4" s="95" t="n"/>
      <c r="E4" s="95" t="n"/>
      <c r="F4" s="95" t="n"/>
      <c r="G4" s="95" t="n"/>
      <c r="H4" s="95" t="n"/>
      <c r="I4" s="95" t="inlineStr">
        <is>
          <t>BLUIX</t>
        </is>
      </c>
      <c r="J4" s="63" t="n">
        <v>-0.04366438356164382</v>
      </c>
      <c r="K4" s="81" t="n">
        <v>-0.182882223847842</v>
      </c>
      <c r="M4" t="inlineStr">
        <is>
          <t>Last Month</t>
        </is>
      </c>
      <c r="N4" s="5" t="n">
        <v>225757.28</v>
      </c>
      <c r="O4" s="5" t="n">
        <v>461979.11</v>
      </c>
      <c r="Q4" s="5" t="n">
        <v>3745.95</v>
      </c>
      <c r="V4">
        <f>486833.98-747.97</f>
        <v/>
      </c>
      <c r="X4" s="5" t="n">
        <v>409759.97</v>
      </c>
      <c r="Y4" s="5" t="n">
        <v>324169.21</v>
      </c>
    </row>
    <row r="5">
      <c r="A5" s="95" t="inlineStr">
        <is>
          <t>Tactical (S20)</t>
        </is>
      </c>
      <c r="B5" s="63" t="n">
        <v>-0.03633841411569062</v>
      </c>
      <c r="C5" s="81" t="n">
        <v>-0.1845495660246975</v>
      </c>
      <c r="D5" s="95" t="n"/>
      <c r="E5" s="95" t="inlineStr">
        <is>
          <t>Tactical (S20)</t>
        </is>
      </c>
      <c r="F5" s="63" t="n">
        <v>-0.03502865398969574</v>
      </c>
      <c r="G5" s="81" t="n">
        <v>-0.1648173000280817</v>
      </c>
      <c r="H5" s="95" t="n"/>
      <c r="I5" s="95" t="inlineStr">
        <is>
          <t>Tactical (S20)</t>
        </is>
      </c>
      <c r="J5" s="63" t="n">
        <v>-0.03167184395835609</v>
      </c>
      <c r="K5" s="81" t="n">
        <v>-0.1735319188184569</v>
      </c>
      <c r="M5" t="inlineStr">
        <is>
          <t>Curr</t>
        </is>
      </c>
      <c r="N5" s="5">
        <f>222847.48+137.82</f>
        <v/>
      </c>
      <c r="O5" s="5">
        <f>464817.76-2069.92</f>
        <v/>
      </c>
      <c r="Q5" s="5" t="n">
        <v>3662.61</v>
      </c>
      <c r="T5" s="32">
        <f>Q5/T3-1</f>
        <v/>
      </c>
      <c r="X5" s="5" t="n">
        <v>399700.29</v>
      </c>
      <c r="Y5">
        <f>324957.63-1250.61</f>
        <v/>
      </c>
    </row>
    <row r="6">
      <c r="A6" s="95" t="inlineStr">
        <is>
          <t>Dynamic (S50)</t>
        </is>
      </c>
      <c r="B6" s="63" t="n">
        <v>-0.0453188509779466</v>
      </c>
      <c r="C6" s="81" t="n">
        <v>-0.1867071291481128</v>
      </c>
      <c r="D6" s="95" t="n"/>
      <c r="E6" s="95" t="inlineStr">
        <is>
          <t>Dynamic (S50)</t>
        </is>
      </c>
      <c r="F6" s="63" t="n">
        <v>-0.04268312404108501</v>
      </c>
      <c r="G6" s="81" t="n">
        <v>-0.1835044364946413</v>
      </c>
      <c r="H6" s="95" t="n"/>
      <c r="I6" s="95" t="inlineStr">
        <is>
          <t>Dynamic (S50)</t>
        </is>
      </c>
      <c r="J6" s="63" t="n">
        <v>-0.03722978992851912</v>
      </c>
      <c r="K6" s="81" t="n">
        <v>-0.1519919989690395</v>
      </c>
      <c r="M6" t="inlineStr">
        <is>
          <t>YTD</t>
        </is>
      </c>
      <c r="N6" s="32">
        <f>N5/N3-1</f>
        <v/>
      </c>
      <c r="O6" s="32">
        <f>O5/O3-1</f>
        <v/>
      </c>
      <c r="Q6" s="32">
        <f>Q5/Q3-1</f>
        <v/>
      </c>
      <c r="V6">
        <f>V4/V3-1</f>
        <v/>
      </c>
      <c r="X6">
        <f>X5/X4-1</f>
        <v/>
      </c>
      <c r="Y6">
        <f>Y5/Y4-1</f>
        <v/>
      </c>
    </row>
    <row r="7">
      <c r="A7" s="103" t="inlineStr">
        <is>
          <t>Strategic (S70)</t>
        </is>
      </c>
      <c r="B7" s="82" t="n">
        <v>-0.05130580888611726</v>
      </c>
      <c r="C7" s="82" t="n">
        <v>-0.191238202075415</v>
      </c>
      <c r="D7" s="103" t="n"/>
      <c r="E7" s="103" t="inlineStr">
        <is>
          <t>Strategic (S70)</t>
        </is>
      </c>
      <c r="F7" s="82" t="n">
        <v>-0.05179237110831782</v>
      </c>
      <c r="G7" s="82" t="n">
        <v>-0.1935494116276243</v>
      </c>
      <c r="H7" s="103" t="n"/>
      <c r="I7" s="103" t="inlineStr">
        <is>
          <t>Strategic (S70)</t>
        </is>
      </c>
      <c r="J7" s="82" t="n">
        <v>-0.04098895071658188</v>
      </c>
      <c r="K7" s="82" t="n">
        <v>-0.1663316948579248</v>
      </c>
      <c r="M7" t="inlineStr">
        <is>
          <t>MTD</t>
        </is>
      </c>
      <c r="N7" s="32">
        <f>N5/N4-1</f>
        <v/>
      </c>
      <c r="O7" s="32">
        <f>O5/O4-1</f>
        <v/>
      </c>
      <c r="Q7" s="32">
        <f>Q5/Q4-1</f>
        <v/>
      </c>
    </row>
    <row r="8">
      <c r="A8" s="95" t="inlineStr">
        <is>
          <t>ishares Core Aggressive</t>
        </is>
      </c>
      <c r="B8" s="63" t="n">
        <v>-0.04154635867821632</v>
      </c>
      <c r="C8" s="63" t="n">
        <v>-0.179483658335622</v>
      </c>
      <c r="D8" s="95" t="n"/>
      <c r="E8" s="95" t="inlineStr">
        <is>
          <t>ishares Core Aggressive</t>
        </is>
      </c>
      <c r="F8" s="63" t="n">
        <v>-0.04154635867821632</v>
      </c>
      <c r="G8" s="63" t="n">
        <v>-0.179483658335622</v>
      </c>
      <c r="H8" s="95" t="n"/>
      <c r="I8" s="95" t="inlineStr">
        <is>
          <t>ishares Core Growth</t>
        </is>
      </c>
      <c r="J8" s="63" t="n">
        <v>-0.04146341463414649</v>
      </c>
      <c r="K8" s="63" t="n">
        <v>-0.1737911702873161</v>
      </c>
    </row>
    <row r="9">
      <c r="A9" s="95" t="n"/>
      <c r="B9" s="95" t="n"/>
      <c r="C9" s="95" t="n"/>
      <c r="D9" s="95" t="n"/>
      <c r="E9" s="95" t="n"/>
      <c r="F9" s="95" t="n"/>
      <c r="G9" s="95" t="n"/>
      <c r="H9" s="95" t="n"/>
      <c r="I9" s="95" t="n"/>
      <c r="J9" s="95" t="n"/>
      <c r="K9" s="95" t="n"/>
      <c r="P9" t="inlineStr">
        <is>
          <t>BLUIX Inception</t>
        </is>
      </c>
    </row>
    <row r="10">
      <c r="A10" s="96" t="inlineStr">
        <is>
          <t>Moderate Growth</t>
        </is>
      </c>
      <c r="B10" s="272" t="inlineStr">
        <is>
          <t>MTD</t>
        </is>
      </c>
      <c r="C10" s="272" t="inlineStr">
        <is>
          <t>YTD</t>
        </is>
      </c>
      <c r="D10" s="95" t="n"/>
      <c r="E10" s="96" t="inlineStr">
        <is>
          <t>Balanced</t>
        </is>
      </c>
      <c r="F10" s="272" t="inlineStr">
        <is>
          <t>MTD</t>
        </is>
      </c>
      <c r="G10" s="272" t="inlineStr">
        <is>
          <t>YTD</t>
        </is>
      </c>
      <c r="H10" s="95" t="n"/>
      <c r="I10" s="96" t="inlineStr">
        <is>
          <t>Conservative</t>
        </is>
      </c>
      <c r="J10" s="272" t="inlineStr">
        <is>
          <t>MTD</t>
        </is>
      </c>
      <c r="K10" s="272" t="inlineStr">
        <is>
          <t>YTD</t>
        </is>
      </c>
      <c r="Q10" t="n">
        <v>3075.51</v>
      </c>
      <c r="S10" s="278" t="n"/>
      <c r="T10" s="278" t="n"/>
      <c r="U10" s="278" t="n"/>
      <c r="V10" s="278" t="n"/>
    </row>
    <row r="11">
      <c r="A11" s="95" t="n"/>
      <c r="B11" s="95" t="n"/>
      <c r="C11" s="95" t="n"/>
      <c r="D11" s="95" t="n"/>
      <c r="E11" s="95" t="inlineStr">
        <is>
          <t>OCIO</t>
        </is>
      </c>
      <c r="F11" s="63" t="n">
        <v>-0.04557823129251704</v>
      </c>
      <c r="G11" s="63" t="n">
        <v>-0.1247660636306925</v>
      </c>
      <c r="H11" s="95" t="n"/>
      <c r="I11" s="95" t="n"/>
      <c r="J11" s="95" t="n"/>
      <c r="K11" s="95" t="n"/>
      <c r="N11" s="32" t="n"/>
      <c r="O11" s="32" t="n"/>
      <c r="P11" s="32" t="n">
        <v>0.117</v>
      </c>
      <c r="Q11" s="32">
        <f>Q5/Q10-1</f>
        <v/>
      </c>
      <c r="S11" s="279" t="n"/>
      <c r="T11" s="279" t="n"/>
      <c r="U11" s="279" t="n"/>
      <c r="V11" s="279" t="n"/>
    </row>
    <row r="12">
      <c r="A12" s="95" t="inlineStr">
        <is>
          <t>Tactical (S20)</t>
        </is>
      </c>
      <c r="B12" s="63" t="n">
        <v>-0.02814627818896537</v>
      </c>
      <c r="C12" s="81" t="n">
        <v>-0.1405897538025022</v>
      </c>
      <c r="D12" s="95" t="n"/>
      <c r="E12" s="95" t="inlineStr">
        <is>
          <t>Tactical (S20)</t>
        </is>
      </c>
      <c r="F12" s="63" t="n">
        <v>-0.02814627818896537</v>
      </c>
      <c r="G12" s="81" t="n">
        <v>-0.1368967096596201</v>
      </c>
      <c r="H12" s="95" t="n"/>
      <c r="I12" s="95" t="inlineStr">
        <is>
          <t>Tactical (S20)</t>
        </is>
      </c>
      <c r="J12" s="63" t="n">
        <v>-0.02184064390729496</v>
      </c>
      <c r="K12" s="81" t="n">
        <v>-0.1062557963380955</v>
      </c>
      <c r="N12" s="32" t="n"/>
      <c r="O12" s="32" t="n"/>
      <c r="P12" s="32" t="n"/>
      <c r="Q12" s="32" t="n"/>
      <c r="S12" s="279" t="n"/>
      <c r="T12" s="279" t="n"/>
      <c r="U12" s="279" t="n"/>
      <c r="V12" s="279" t="n"/>
    </row>
    <row r="13">
      <c r="A13" s="95" t="inlineStr">
        <is>
          <t>Dynamic (S50)</t>
        </is>
      </c>
      <c r="B13" s="63" t="n">
        <v>-0.03269169140107614</v>
      </c>
      <c r="C13" s="81" t="n">
        <v>-0.1455765710145707</v>
      </c>
      <c r="D13" s="95" t="n"/>
      <c r="E13" s="95" t="inlineStr">
        <is>
          <t>Dynamic (S50)</t>
        </is>
      </c>
      <c r="F13" s="63" t="n">
        <v>-0.03301223096178241</v>
      </c>
      <c r="G13" s="81" t="n">
        <v>-0.1424752464169086</v>
      </c>
      <c r="H13" s="95" t="n"/>
      <c r="I13" s="95" t="inlineStr">
        <is>
          <t>Dynamic (S50)</t>
        </is>
      </c>
      <c r="J13" s="63" t="n">
        <v>-0.02639299233818942</v>
      </c>
      <c r="K13" s="81" t="n">
        <v>-0.1359237807001431</v>
      </c>
      <c r="M13" t="n">
        <v>1</v>
      </c>
      <c r="N13" s="32" t="n"/>
      <c r="O13" s="32" t="n"/>
      <c r="P13" s="32" t="n"/>
      <c r="Q13" s="32" t="n"/>
      <c r="S13" s="279" t="n"/>
      <c r="T13" s="279" t="n"/>
      <c r="U13" s="279" t="n"/>
      <c r="V13" s="279" t="n"/>
    </row>
    <row r="14">
      <c r="A14" s="103" t="inlineStr">
        <is>
          <t>Strategic (S70)</t>
        </is>
      </c>
      <c r="B14" s="82" t="n">
        <v>-0.03671624769800969</v>
      </c>
      <c r="C14" s="82" t="n">
        <v>-0.1713833162698281</v>
      </c>
      <c r="D14" s="103" t="n"/>
      <c r="E14" s="103" t="inlineStr">
        <is>
          <t>Strategic (S70)</t>
        </is>
      </c>
      <c r="F14" s="82" t="n">
        <v>-0.0368444635222922</v>
      </c>
      <c r="G14" s="82" t="n">
        <v>-0.1719751852901146</v>
      </c>
      <c r="H14" s="103" t="n"/>
      <c r="I14" s="103" t="inlineStr">
        <is>
          <t>Strategic (S70)</t>
        </is>
      </c>
      <c r="J14" s="82" t="n">
        <v>-0.03083115892426789</v>
      </c>
      <c r="K14" s="82" t="n">
        <v>-0.1460653341281725</v>
      </c>
      <c r="N14" s="32" t="n"/>
      <c r="O14" s="32" t="n"/>
      <c r="P14" s="32" t="n"/>
      <c r="Q14" s="32" t="n"/>
      <c r="S14" s="279" t="n"/>
      <c r="T14" s="279" t="n"/>
      <c r="U14" s="279" t="n"/>
      <c r="V14" s="279" t="n"/>
    </row>
    <row r="15">
      <c r="A15" s="95" t="inlineStr">
        <is>
          <t>ishares Core Moderate</t>
        </is>
      </c>
      <c r="B15" s="63" t="n">
        <v>-0.03159235668789817</v>
      </c>
      <c r="C15" s="81" t="n">
        <v>-0.1640642181658236</v>
      </c>
      <c r="D15" s="95" t="n"/>
      <c r="E15" s="95" t="inlineStr">
        <is>
          <t>ishares Core Moderate</t>
        </is>
      </c>
      <c r="F15" s="63" t="n">
        <v>-0.03159235668789817</v>
      </c>
      <c r="G15" s="81" t="n">
        <v>-0.1640642181658236</v>
      </c>
      <c r="H15" s="95" t="n"/>
      <c r="I15" s="95" t="inlineStr">
        <is>
          <t>ishares Core Conservative</t>
        </is>
      </c>
      <c r="J15" s="63" t="n">
        <v>-0.02861271676300581</v>
      </c>
      <c r="K15" s="81" t="n">
        <v>-0.1599600099975006</v>
      </c>
      <c r="N15" s="32" t="n"/>
      <c r="O15" s="32" t="n"/>
      <c r="P15" s="32" t="n"/>
      <c r="Q15" s="32" t="n"/>
      <c r="S15" s="279" t="n"/>
      <c r="T15" s="279" t="n"/>
      <c r="U15" s="279" t="n"/>
      <c r="V15" s="279" t="n"/>
    </row>
    <row r="16">
      <c r="A16" s="95" t="n"/>
      <c r="B16" s="95" t="n"/>
      <c r="C16" s="95" t="n"/>
      <c r="D16" s="95" t="n"/>
      <c r="E16" s="95" t="n"/>
      <c r="F16" s="95" t="n"/>
      <c r="G16" s="95" t="n"/>
      <c r="H16" s="95" t="n"/>
      <c r="I16" s="95" t="n"/>
      <c r="J16" s="95" t="n"/>
      <c r="K16" s="95" t="n"/>
      <c r="N16" s="32" t="n"/>
      <c r="O16" s="32" t="n"/>
      <c r="P16" s="32" t="n"/>
      <c r="Q16" s="32" t="n"/>
      <c r="S16" s="279" t="n"/>
      <c r="T16" s="279" t="n"/>
      <c r="U16" s="279" t="n"/>
      <c r="V16" s="279" t="n"/>
    </row>
    <row r="17">
      <c r="A17" s="96" t="inlineStr">
        <is>
          <t>Other Strategies</t>
        </is>
      </c>
      <c r="B17" s="272" t="inlineStr">
        <is>
          <t>MTD</t>
        </is>
      </c>
      <c r="C17" s="272" t="inlineStr">
        <is>
          <t>YTD</t>
        </is>
      </c>
      <c r="D17" s="95" t="n"/>
      <c r="E17" s="96" t="inlineStr">
        <is>
          <t>Indexes &amp; Comps</t>
        </is>
      </c>
      <c r="F17" s="272" t="inlineStr">
        <is>
          <t>MTD</t>
        </is>
      </c>
      <c r="G17" s="272" t="inlineStr">
        <is>
          <t>YTD</t>
        </is>
      </c>
      <c r="H17" s="95" t="n"/>
      <c r="I17" s="95" t="n"/>
      <c r="J17" s="95" t="n"/>
      <c r="K17" s="95" t="n"/>
      <c r="N17" s="32" t="n"/>
      <c r="O17" s="32" t="n"/>
      <c r="P17" s="32" t="n"/>
      <c r="Q17" s="32" t="n"/>
      <c r="S17" s="279" t="n"/>
      <c r="T17" s="279" t="n"/>
      <c r="U17" s="279" t="n"/>
      <c r="V17" s="279" t="n"/>
    </row>
    <row r="18">
      <c r="A18" s="95" t="inlineStr">
        <is>
          <t>S20 U.S. 1.5x Leveraged ETF</t>
        </is>
      </c>
      <c r="B18" s="63" t="n">
        <v>-0.06136095746081915</v>
      </c>
      <c r="C18" s="81" t="n">
        <v>-0.2442078429474516</v>
      </c>
      <c r="D18" s="95" t="n"/>
      <c r="E18" s="95" t="inlineStr">
        <is>
          <t>MStar Global Alloc</t>
        </is>
      </c>
      <c r="F18" s="63" t="n">
        <v>-0.02224802787009961</v>
      </c>
      <c r="G18" s="81" t="n">
        <v>-0.1710401238479783</v>
      </c>
      <c r="H18" s="95" t="n"/>
      <c r="I18" s="95" t="n"/>
      <c r="J18" s="95" t="n"/>
      <c r="K18" s="95" t="n"/>
      <c r="N18" s="32" t="n"/>
      <c r="O18" s="32" t="n"/>
      <c r="P18" s="32" t="n"/>
      <c r="Q18" s="32" t="n"/>
      <c r="S18" s="279" t="n"/>
      <c r="T18" s="279" t="n"/>
      <c r="U18" s="279" t="n"/>
      <c r="V18" s="279" t="n"/>
    </row>
    <row r="19">
      <c r="A19" s="103" t="inlineStr">
        <is>
          <t>S20 US 10/100 3x ETF</t>
        </is>
      </c>
      <c r="B19" s="82" t="n">
        <v>-0.1787471336596552</v>
      </c>
      <c r="C19" s="82" t="n">
        <v>-0.4865527079640165</v>
      </c>
      <c r="D19" s="95" t="n"/>
      <c r="E19" s="95" t="n"/>
      <c r="F19" s="95" t="n"/>
      <c r="G19" s="95" t="n"/>
      <c r="H19" s="95" t="n"/>
      <c r="I19" s="95" t="n"/>
      <c r="J19" s="95" t="n"/>
      <c r="K19" s="95" t="n"/>
      <c r="N19" s="32" t="n"/>
      <c r="O19" s="32" t="n"/>
      <c r="P19" s="32" t="n"/>
      <c r="Q19" s="32" t="n"/>
      <c r="S19" s="279" t="n"/>
      <c r="T19" s="279" t="n"/>
      <c r="U19" s="279" t="n"/>
      <c r="V19" s="279" t="n"/>
    </row>
    <row r="20">
      <c r="A20" s="95" t="inlineStr">
        <is>
          <t>ishares Core Aggressive</t>
        </is>
      </c>
      <c r="B20" s="63" t="n">
        <v>-0.04154635867821632</v>
      </c>
      <c r="C20" s="81" t="n">
        <v>-0.179483658335622</v>
      </c>
      <c r="D20" s="95" t="n"/>
      <c r="E20" s="95" t="n"/>
      <c r="F20" s="95" t="n"/>
      <c r="G20" s="95" t="n"/>
      <c r="H20" s="95" t="n"/>
      <c r="I20" s="95" t="n"/>
      <c r="J20" s="95" t="n"/>
      <c r="K20" s="95" t="n"/>
      <c r="N20" s="32" t="n"/>
      <c r="O20" s="32" t="n"/>
      <c r="P20" s="32" t="n"/>
      <c r="Q20" s="32" t="n"/>
      <c r="S20" s="279" t="n"/>
      <c r="T20" s="279" t="n"/>
      <c r="U20" s="279" t="n"/>
      <c r="V20" s="279" t="n"/>
    </row>
    <row r="21">
      <c r="A21" s="119" t="n"/>
      <c r="B21" s="95" t="n"/>
      <c r="C21" s="95" t="n"/>
      <c r="D21" s="95" t="n"/>
      <c r="E21" s="95" t="n"/>
      <c r="F21" s="95" t="n"/>
      <c r="G21" s="95" t="n"/>
      <c r="H21" s="95" t="n"/>
      <c r="I21" s="95" t="n"/>
      <c r="J21" s="95" t="n"/>
      <c r="K21" s="95" t="n"/>
      <c r="N21" s="32" t="n"/>
      <c r="O21" s="32" t="n"/>
      <c r="P21" s="32" t="n"/>
      <c r="Q21" s="32" t="n"/>
      <c r="S21" s="279" t="n"/>
      <c r="T21" s="279" t="n"/>
      <c r="U21" s="279" t="n"/>
      <c r="V21" s="279" t="n"/>
    </row>
    <row r="22">
      <c r="A22" s="119" t="inlineStr">
        <is>
          <t>For financial professional use only.</t>
        </is>
      </c>
      <c r="B22" s="95" t="n"/>
      <c r="C22" s="95" t="n"/>
      <c r="D22" s="95" t="n"/>
      <c r="E22" s="95" t="n"/>
      <c r="F22" s="95" t="n"/>
      <c r="G22" s="95" t="n"/>
      <c r="H22" s="95" t="n"/>
      <c r="I22" s="95" t="n"/>
      <c r="J22" s="95" t="n"/>
      <c r="K22" s="95" t="n"/>
      <c r="N22" s="32" t="n"/>
      <c r="O22" s="32" t="n"/>
      <c r="P22" s="32" t="n"/>
      <c r="Q22" s="32" t="n"/>
      <c r="S22" s="279" t="n"/>
      <c r="T22" s="279" t="n"/>
      <c r="U22" s="279" t="n"/>
      <c r="V22" s="279" t="n"/>
    </row>
    <row r="23">
      <c r="A23" s="119" t="inlineStr">
        <is>
          <t xml:space="preserve">Blueprint Investment Partners is an investment adviser registered under the Investment Advisers Act of 1940. Registration as an </t>
        </is>
      </c>
      <c r="B23" s="95" t="n"/>
      <c r="C23" s="95" t="n"/>
      <c r="D23" s="95" t="n"/>
      <c r="E23" s="95" t="n"/>
      <c r="F23" s="95" t="n"/>
      <c r="G23" s="95" t="n"/>
      <c r="H23" s="95" t="n"/>
      <c r="I23" s="95" t="n"/>
      <c r="J23" s="95" t="n"/>
      <c r="K23" s="95" t="n"/>
      <c r="N23" s="32" t="n"/>
      <c r="O23" s="32" t="n"/>
      <c r="P23" s="32" t="n"/>
      <c r="Q23" s="32" t="n"/>
      <c r="S23" s="279" t="n"/>
      <c r="T23" s="279" t="n"/>
      <c r="U23" s="279" t="n"/>
      <c r="V23" s="279" t="n"/>
    </row>
    <row r="24">
      <c r="A24" s="119" t="inlineStr">
        <is>
          <t xml:space="preserve">investment adviser does not imply any level of skill or training. The oral and written communications of an adviser provide you with information about which you determine to hire or </t>
        </is>
      </c>
      <c r="B24" s="95" t="n"/>
      <c r="C24" s="95" t="n"/>
      <c r="D24" s="95" t="n"/>
      <c r="E24" s="95" t="n"/>
      <c r="F24" s="95" t="n"/>
      <c r="G24" s="95" t="n"/>
      <c r="H24" s="95" t="n"/>
      <c r="I24" s="95" t="n"/>
      <c r="J24" s="95" t="n"/>
      <c r="K24" s="95" t="n"/>
      <c r="N24" s="32" t="n"/>
      <c r="O24" s="32" t="n"/>
      <c r="P24" s="32" t="n"/>
      <c r="Q24" s="32" t="n"/>
      <c r="S24" s="279" t="n"/>
      <c r="T24" s="279" t="n"/>
      <c r="U24" s="279" t="n"/>
      <c r="V24" s="279" t="n"/>
    </row>
    <row r="25">
      <c r="A25" s="119" t="inlineStr">
        <is>
          <t xml:space="preserve">retain an adviser. For more information please visit adviserinfo.sec.gov and search for our firm name. Performance listed is net of fees. Investing involves the risk of loss and investors </t>
        </is>
      </c>
      <c r="B25" s="95" t="n"/>
      <c r="C25" s="95" t="n"/>
      <c r="D25" s="95" t="n"/>
      <c r="E25" s="95" t="n"/>
      <c r="F25" s="95" t="n"/>
      <c r="G25" s="95" t="n"/>
      <c r="H25" s="95" t="n"/>
      <c r="I25" s="95" t="n"/>
      <c r="J25" s="95" t="n"/>
      <c r="K25" s="95" t="n"/>
      <c r="N25" s="32" t="n"/>
      <c r="O25" s="32" t="n"/>
      <c r="P25" s="32" t="n"/>
      <c r="Q25" s="32" t="n"/>
      <c r="S25" s="279" t="n"/>
      <c r="T25" s="279" t="n"/>
      <c r="U25" s="279" t="n"/>
      <c r="V25" s="279" t="n"/>
    </row>
    <row r="26">
      <c r="A26" s="119" t="inlineStr">
        <is>
          <t xml:space="preserve">should be prepared to bear potential losses. Past performance is not indicative of future results. Model returns do not reflect actual trading and may not reflect the impact that material </t>
        </is>
      </c>
      <c r="B26" s="95" t="n"/>
      <c r="C26" s="95" t="n"/>
      <c r="D26" s="95" t="n"/>
      <c r="E26" s="95" t="n"/>
      <c r="F26" s="95" t="n"/>
      <c r="G26" s="95" t="n"/>
      <c r="H26" s="95" t="n"/>
      <c r="I26" s="95" t="n"/>
      <c r="J26" s="95" t="n"/>
      <c r="K26" s="95" t="n"/>
      <c r="N26" s="32" t="n"/>
      <c r="O26" s="32" t="n"/>
      <c r="P26" s="32" t="n"/>
      <c r="Q26" s="32" t="n"/>
      <c r="S26" s="279" t="n"/>
      <c r="T26" s="279" t="n"/>
      <c r="U26" s="279" t="n"/>
      <c r="V26" s="279" t="n"/>
    </row>
    <row r="27">
      <c r="A27" s="119" t="inlineStr">
        <is>
          <t xml:space="preserve">economic and market factors may have had on the advisor’s decision-making had the advisor managed client’s funds. Client’s investment results may differ materially from the results </t>
        </is>
      </c>
      <c r="B27" s="95" t="n"/>
      <c r="C27" s="95" t="n"/>
      <c r="D27" s="95" t="n"/>
      <c r="E27" s="95" t="n"/>
      <c r="F27" s="95" t="n"/>
      <c r="G27" s="95" t="n"/>
      <c r="H27" s="95" t="n"/>
      <c r="I27" s="95" t="n"/>
      <c r="J27" s="95" t="n"/>
      <c r="K27" s="95" t="n"/>
      <c r="N27" s="32" t="n"/>
      <c r="O27" s="32" t="n"/>
      <c r="P27" s="32" t="n"/>
      <c r="Q27" s="32" t="n"/>
      <c r="S27" s="279" t="n"/>
      <c r="T27" s="279" t="n"/>
      <c r="U27" s="279" t="n"/>
      <c r="V27" s="279" t="n"/>
    </row>
    <row r="28">
      <c r="A28" s="119" t="inlineStr">
        <is>
          <t>portrayed in the model. Representation of securities or models presented in this piece does not guarantee the current or future use of such models or securities by Blueprint Investment Partners.</t>
        </is>
      </c>
      <c r="B28" s="95" t="n"/>
      <c r="C28" s="95" t="n"/>
      <c r="D28" s="95" t="n"/>
      <c r="E28" s="95" t="n"/>
      <c r="F28" s="95" t="n"/>
      <c r="G28" s="95" t="n"/>
      <c r="H28" s="95" t="n"/>
      <c r="I28" s="95" t="n"/>
      <c r="J28" s="95" t="n"/>
      <c r="K28" s="95" t="n"/>
      <c r="N28" s="32" t="n"/>
      <c r="O28" s="32" t="n"/>
      <c r="P28" s="32" t="n"/>
      <c r="Q28" s="32" t="n"/>
      <c r="S28" s="279" t="n"/>
      <c r="T28" s="279" t="n"/>
      <c r="U28" s="279" t="n"/>
      <c r="V28" s="279" t="n"/>
    </row>
    <row r="29">
      <c r="A29" s="95" t="n"/>
      <c r="B29" s="95" t="n"/>
      <c r="C29" s="95" t="n"/>
      <c r="D29" s="95" t="n"/>
      <c r="E29" s="95" t="n"/>
      <c r="F29" s="95" t="n"/>
      <c r="G29" s="95" t="n"/>
      <c r="H29" s="95" t="n"/>
      <c r="I29" s="95" t="n"/>
      <c r="J29" s="95" t="n"/>
      <c r="K29" s="95" t="n"/>
      <c r="N29" s="32" t="n"/>
      <c r="O29" s="32" t="n"/>
      <c r="P29" s="32" t="n"/>
      <c r="Q29" s="32" t="n"/>
      <c r="S29" s="279" t="n"/>
      <c r="T29" s="279" t="n"/>
      <c r="U29" s="279" t="n"/>
      <c r="V29" s="279" t="n"/>
    </row>
    <row r="30">
      <c r="B30" s="95" t="n"/>
      <c r="C30" s="95" t="n"/>
      <c r="D30" s="95" t="n"/>
      <c r="E30" s="95" t="n"/>
      <c r="F30" s="95" t="n"/>
      <c r="G30" s="95" t="n"/>
      <c r="H30" s="95" t="n"/>
      <c r="I30" s="95" t="n"/>
      <c r="J30" s="95" t="n"/>
      <c r="K30" s="95" t="n"/>
      <c r="N30" s="32" t="n"/>
      <c r="O30" s="32" t="n"/>
      <c r="P30" s="32" t="n"/>
      <c r="Q30" s="32" t="n"/>
      <c r="S30" s="279" t="n"/>
      <c r="T30" s="279" t="n"/>
      <c r="U30" s="279" t="n"/>
      <c r="V30" s="279" t="n"/>
    </row>
    <row r="31">
      <c r="A31" s="96" t="inlineStr">
        <is>
          <t>Indexes &amp; Comps</t>
        </is>
      </c>
      <c r="B31" s="272" t="inlineStr">
        <is>
          <t>MTD</t>
        </is>
      </c>
      <c r="C31" s="272" t="inlineStr">
        <is>
          <t>YTD</t>
        </is>
      </c>
      <c r="D31" s="95" t="n"/>
      <c r="E31" s="96" t="inlineStr">
        <is>
          <t>Asset Classes</t>
        </is>
      </c>
      <c r="F31" s="272" t="inlineStr">
        <is>
          <t>MTD</t>
        </is>
      </c>
      <c r="G31" s="272" t="inlineStr">
        <is>
          <t>YTD</t>
        </is>
      </c>
      <c r="H31" s="95" t="n"/>
      <c r="I31" s="95" t="n"/>
      <c r="J31" s="272" t="inlineStr">
        <is>
          <t>MTD</t>
        </is>
      </c>
      <c r="K31" s="272" t="inlineStr">
        <is>
          <t>YTD</t>
        </is>
      </c>
      <c r="N31" s="32" t="n"/>
      <c r="O31" s="32" t="n"/>
      <c r="P31" s="32" t="n"/>
      <c r="Q31" s="32" t="n"/>
      <c r="S31" s="279" t="n"/>
      <c r="T31" s="279" t="n"/>
      <c r="U31" s="279" t="n"/>
      <c r="V31" s="279" t="n"/>
    </row>
    <row r="32">
      <c r="A32" s="95" t="inlineStr">
        <is>
          <t>S&amp;P 500 (SPY)</t>
        </is>
      </c>
      <c r="B32" s="63" t="n">
        <v>-0.06193583202511777</v>
      </c>
      <c r="C32" s="81" t="n">
        <v>-0.1948164055920498</v>
      </c>
      <c r="D32" s="95" t="n"/>
      <c r="E32" s="95" t="inlineStr">
        <is>
          <t>U.S. Total Equities (VTI)</t>
        </is>
      </c>
      <c r="F32" s="63" t="n">
        <v>-0.06306968538665103</v>
      </c>
      <c r="G32" s="81" t="n">
        <v>-0.2081262425447317</v>
      </c>
      <c r="H32" s="95" t="n"/>
      <c r="I32" s="95" t="inlineStr">
        <is>
          <t>US Mid Caps (VO)</t>
        </is>
      </c>
      <c r="J32" s="63" t="n">
        <v>-0.05874474668637142</v>
      </c>
      <c r="K32" s="81" t="n">
        <v>-0.2000235506535306</v>
      </c>
      <c r="N32" s="32" t="n"/>
      <c r="O32" s="32" t="n"/>
      <c r="P32" s="32" t="n"/>
      <c r="Q32" s="32" t="n"/>
      <c r="S32" s="279" t="n"/>
      <c r="T32" s="279" t="n"/>
      <c r="U32" s="279" t="n"/>
      <c r="V32" s="279" t="n"/>
    </row>
    <row r="33">
      <c r="A33" s="95" t="inlineStr">
        <is>
          <t>Dow Jones (DIA)</t>
        </is>
      </c>
      <c r="B33" s="63" t="n">
        <v>-0.04281380904232268</v>
      </c>
      <c r="C33" s="81" t="n">
        <v>-0.08804910271936583</v>
      </c>
      <c r="D33" s="95" t="n"/>
      <c r="E33" s="95" t="inlineStr">
        <is>
          <t>Foreigned Developed (VEU)</t>
        </is>
      </c>
      <c r="F33" s="63" t="n">
        <v>-0.03391136801541417</v>
      </c>
      <c r="G33" s="81" t="n">
        <v>-0.1817885117493473</v>
      </c>
      <c r="H33" s="95" t="n"/>
      <c r="I33" s="95" t="inlineStr">
        <is>
          <t>US Small Caps (VB)</t>
        </is>
      </c>
      <c r="J33" s="63" t="n">
        <v>-0.06400122392778829</v>
      </c>
      <c r="K33" s="81" t="n">
        <v>-0.1879120392902969</v>
      </c>
      <c r="N33" s="32" t="n"/>
      <c r="O33" s="32" t="n"/>
      <c r="P33" s="32" t="n"/>
      <c r="Q33" s="32" t="n"/>
      <c r="S33" s="279" t="n"/>
      <c r="T33" s="279" t="n"/>
      <c r="U33" s="279" t="n"/>
      <c r="V33" s="279" t="n"/>
    </row>
    <row r="34">
      <c r="A34" s="95" t="inlineStr">
        <is>
          <t>Nasdaq 100 (QQQ)</t>
        </is>
      </c>
      <c r="B34" s="63" t="n">
        <v>-0.09230979001908934</v>
      </c>
      <c r="C34" s="81" t="n">
        <v>-0.3307025260776676</v>
      </c>
      <c r="D34" s="95" t="n"/>
      <c r="E34" s="95" t="inlineStr">
        <is>
          <t>Emerging Markets (VWO)</t>
        </is>
      </c>
      <c r="F34" s="63" t="n">
        <v>-0.03800592300098726</v>
      </c>
      <c r="G34" s="81" t="n">
        <v>-0.2118883946623535</v>
      </c>
      <c r="H34" s="95" t="n"/>
      <c r="I34" s="95" t="n"/>
      <c r="J34" s="95" t="n"/>
      <c r="K34" s="95" t="n"/>
      <c r="N34" s="32" t="n"/>
      <c r="O34" s="32" t="n"/>
      <c r="P34" s="32" t="n"/>
      <c r="Q34" s="32" t="n"/>
      <c r="S34" s="279" t="n"/>
      <c r="T34" s="279" t="n"/>
      <c r="U34" s="279" t="n"/>
      <c r="V34" s="279" t="n"/>
    </row>
    <row r="35">
      <c r="A35" s="95" t="inlineStr">
        <is>
          <t>High Dividend (VYM)</t>
        </is>
      </c>
      <c r="B35" s="63" t="n">
        <v>-0.0436588599204597</v>
      </c>
      <c r="C35" s="81" t="n">
        <v>-0.03478726251003483</v>
      </c>
      <c r="D35" s="95" t="n"/>
      <c r="E35" s="95" t="inlineStr">
        <is>
          <t>U.S. Real Estate (VNQ)</t>
        </is>
      </c>
      <c r="F35" s="63" t="n">
        <v>-0.0635785649409627</v>
      </c>
      <c r="G35" s="81" t="n">
        <v>-0.2890268080337902</v>
      </c>
      <c r="H35" s="95" t="n"/>
      <c r="I35" s="95" t="n"/>
      <c r="J35" s="95" t="n"/>
      <c r="K35" s="95" t="n"/>
    </row>
    <row r="36">
      <c r="A36" s="95" t="inlineStr">
        <is>
          <t>Value (VTV)</t>
        </is>
      </c>
      <c r="B36" s="63" t="n">
        <v>-0.04013949671772432</v>
      </c>
      <c r="C36" s="81" t="n">
        <v>-0.04581605601250771</v>
      </c>
      <c r="D36" s="95" t="n"/>
      <c r="E36" s="95" t="inlineStr">
        <is>
          <t>U.S. Aggregate Bond (AGG)</t>
        </is>
      </c>
      <c r="F36" s="63" t="n">
        <v>-0.01322616746362815</v>
      </c>
      <c r="G36" s="81" t="n">
        <v>-0.1498071528751753</v>
      </c>
      <c r="H36" s="95" t="n"/>
      <c r="I36" s="95" t="n"/>
      <c r="J36" s="95" t="n"/>
      <c r="K36" s="95" t="n"/>
      <c r="S36" s="32" t="n"/>
      <c r="T36" s="32" t="n"/>
      <c r="U36" s="32" t="n"/>
      <c r="V36" s="32" t="n"/>
    </row>
    <row r="37">
      <c r="A37" s="95" t="inlineStr">
        <is>
          <t>Growth (VUG)</t>
        </is>
      </c>
      <c r="B37" s="63" t="n">
        <v>-0.0855217988328183</v>
      </c>
      <c r="C37" s="81" t="n">
        <v>-0.3358990339669679</v>
      </c>
      <c r="D37" s="95" t="n"/>
      <c r="E37" s="95" t="inlineStr">
        <is>
          <t>TIPS (TIP)</t>
        </is>
      </c>
      <c r="F37" s="63" t="n">
        <v>-0.01753738231493451</v>
      </c>
      <c r="G37" s="81" t="n">
        <v>-0.1761609907120743</v>
      </c>
      <c r="H37" s="95" t="n"/>
      <c r="I37" s="95" t="n"/>
      <c r="J37" s="95" t="n"/>
      <c r="K37" s="95" t="n"/>
    </row>
    <row r="38">
      <c r="A38" s="95" t="inlineStr">
        <is>
          <t>Equal Weight S&amp;P (RSP)</t>
        </is>
      </c>
      <c r="B38" s="63" t="n">
        <v>-0.05086681897594403</v>
      </c>
      <c r="C38" s="81" t="n">
        <v>-0.1321044546850998</v>
      </c>
      <c r="D38" s="95" t="n"/>
      <c r="E38" s="95" t="inlineStr">
        <is>
          <t>Global Bonds (BWX)</t>
        </is>
      </c>
      <c r="F38" s="63" t="n">
        <v>-0.00399644760213147</v>
      </c>
      <c r="G38" s="81" t="n">
        <v>-0.2065794128050937</v>
      </c>
      <c r="H38" s="95" t="n"/>
      <c r="I38" s="95" t="n"/>
      <c r="J38" s="95" t="n"/>
      <c r="K38" s="95" t="n"/>
    </row>
    <row r="39">
      <c r="A39" s="95" t="inlineStr">
        <is>
          <t>Pacer TP US LC (PTLC)</t>
        </is>
      </c>
      <c r="B39" s="63" t="n">
        <v>-0.009772847332276791</v>
      </c>
      <c r="C39" s="81" t="n">
        <v>-0.09749638902262869</v>
      </c>
      <c r="D39" s="95" t="n"/>
      <c r="E39" s="95" t="inlineStr">
        <is>
          <t>Gold (GLD)</t>
        </is>
      </c>
      <c r="F39" s="63" t="n">
        <v>0.02930647412171572</v>
      </c>
      <c r="G39" s="81" t="n">
        <v>-0.007721104351895325</v>
      </c>
      <c r="H39" s="95" t="n"/>
      <c r="I39" s="95" t="n"/>
      <c r="J39" s="95" t="n"/>
      <c r="K39" s="95" t="n"/>
    </row>
    <row r="40">
      <c r="A40" s="95" t="n"/>
      <c r="B40" s="100" t="n"/>
      <c r="C40" s="101" t="n"/>
      <c r="D40" s="95" t="n"/>
      <c r="E40" s="95" t="n"/>
      <c r="F40" s="95" t="n"/>
      <c r="G40" s="95" t="n"/>
      <c r="H40" s="95" t="n"/>
      <c r="I40" s="95" t="n"/>
      <c r="J40" s="95" t="n"/>
      <c r="K40" s="95" t="n"/>
    </row>
    <row r="41" customFormat="1" s="95"/>
    <row r="42" customFormat="1" s="95">
      <c r="A42" s="96" t="n"/>
      <c r="B42" s="272" t="n"/>
      <c r="C42" s="272" t="n"/>
    </row>
    <row r="43" ht="18.5" customFormat="1" customHeight="1" s="95">
      <c r="A43" s="104" t="inlineStr">
        <is>
          <t>Adolos Profile Performance</t>
        </is>
      </c>
      <c r="B43" s="107" t="n"/>
      <c r="C43" s="107" t="n"/>
    </row>
    <row r="44" customFormat="1" s="95">
      <c r="A44" s="105" t="inlineStr">
        <is>
          <t>Aggressive</t>
        </is>
      </c>
      <c r="B44" s="108" t="inlineStr">
        <is>
          <t>MTD</t>
        </is>
      </c>
      <c r="C44" s="108" t="inlineStr">
        <is>
          <t>YTD</t>
        </is>
      </c>
      <c r="D44" s="106" t="n"/>
      <c r="E44" s="105" t="inlineStr">
        <is>
          <t>Growth</t>
        </is>
      </c>
      <c r="F44" s="108" t="inlineStr">
        <is>
          <t>MTD</t>
        </is>
      </c>
      <c r="G44" s="108" t="inlineStr">
        <is>
          <t>YTD</t>
        </is>
      </c>
      <c r="H44" s="106" t="n"/>
      <c r="I44" s="105" t="inlineStr">
        <is>
          <t>Moderate</t>
        </is>
      </c>
      <c r="J44" s="108" t="inlineStr">
        <is>
          <t>MTD</t>
        </is>
      </c>
      <c r="K44" s="108" t="inlineStr">
        <is>
          <t>YTD</t>
        </is>
      </c>
    </row>
    <row r="45">
      <c r="A45" s="95" t="inlineStr">
        <is>
          <t>Adolos Aggressive</t>
        </is>
      </c>
      <c r="B45" s="63" t="n">
        <v>-0.03038954307833087</v>
      </c>
      <c r="C45" s="81" t="n">
        <v>-0.1446096549037036</v>
      </c>
      <c r="D45" s="95" t="n"/>
      <c r="E45" s="95" t="inlineStr">
        <is>
          <t>Adolos Growth</t>
        </is>
      </c>
      <c r="F45" s="63" t="n">
        <v>-0.02505378846648198</v>
      </c>
      <c r="G45" s="81" t="n">
        <v>-0.1252782590121276</v>
      </c>
      <c r="H45" s="95" t="n"/>
      <c r="I45" s="95" t="inlineStr">
        <is>
          <t>Adolos Moderate</t>
        </is>
      </c>
      <c r="J45" s="63" t="n">
        <v>-0.02201858783801696</v>
      </c>
      <c r="K45" s="81" t="n">
        <v>-0.1289119561873217</v>
      </c>
    </row>
    <row r="46">
      <c r="A46" s="95" t="inlineStr">
        <is>
          <t>Aggressive Benchmark</t>
        </is>
      </c>
      <c r="B46" s="63" t="n">
        <v>-0.05128614626380314</v>
      </c>
      <c r="C46" s="81" t="n">
        <v>-0.1884389335417983</v>
      </c>
      <c r="D46" s="95" t="n"/>
      <c r="E46" s="95" t="inlineStr">
        <is>
          <t>Growth Benchmark</t>
        </is>
      </c>
      <c r="F46" s="63" t="n">
        <v>-0.04429404350752804</v>
      </c>
      <c r="G46" s="81" t="n">
        <v>-0.1783387480768619</v>
      </c>
      <c r="H46" s="95" t="n"/>
      <c r="I46" s="95" t="inlineStr">
        <is>
          <t>Moderate Benchmark</t>
        </is>
      </c>
      <c r="J46" s="63" t="n">
        <v>-0.03625565929087482</v>
      </c>
      <c r="K46" s="81" t="n">
        <v>-0.1687842020967826</v>
      </c>
    </row>
    <row r="47">
      <c r="A47" s="95" t="inlineStr">
        <is>
          <t>ishares Core Aggressive</t>
        </is>
      </c>
      <c r="B47" s="63" t="n">
        <v>-0.04154635867821632</v>
      </c>
      <c r="C47" s="81" t="n">
        <v>-0.179483658335622</v>
      </c>
      <c r="D47" s="95" t="n"/>
      <c r="E47" s="95" t="inlineStr">
        <is>
          <t>ishares Core Growth</t>
        </is>
      </c>
      <c r="F47" s="63" t="n">
        <v>-0.04146341463414649</v>
      </c>
      <c r="G47" s="81" t="n">
        <v>-0.1737911702873161</v>
      </c>
      <c r="H47" s="95" t="n"/>
      <c r="I47" s="95" t="inlineStr">
        <is>
          <t>ishares Core Moderate</t>
        </is>
      </c>
      <c r="J47" s="63" t="n">
        <v>-0.03159235668789817</v>
      </c>
      <c r="K47" s="81" t="n">
        <v>-0.1640642181658236</v>
      </c>
    </row>
    <row r="48">
      <c r="A48" s="95" t="n"/>
      <c r="B48" s="100" t="n"/>
      <c r="C48" s="101" t="n"/>
      <c r="D48" s="95" t="n"/>
      <c r="E48" s="95" t="n"/>
      <c r="F48" s="100" t="n"/>
      <c r="G48" s="101" t="n"/>
      <c r="H48" s="95" t="n"/>
      <c r="I48" s="95" t="n"/>
      <c r="J48" s="100" t="n"/>
      <c r="K48" s="101" t="n"/>
    </row>
    <row r="49">
      <c r="A49" s="96" t="inlineStr">
        <is>
          <t>Blueprint Strategies</t>
        </is>
      </c>
      <c r="B49" s="100" t="n"/>
      <c r="C49" s="101" t="n"/>
      <c r="D49" s="95" t="n"/>
      <c r="E49" s="95" t="n"/>
      <c r="F49" s="100" t="n"/>
      <c r="G49" s="101" t="n"/>
      <c r="H49" s="95" t="n"/>
      <c r="I49" s="95" t="n"/>
      <c r="J49" s="100" t="n"/>
      <c r="K49" s="101" t="n"/>
    </row>
    <row r="50">
      <c r="A50" s="95" t="inlineStr">
        <is>
          <t>BP Tactical Global Equity</t>
        </is>
      </c>
      <c r="B50" s="63" t="n">
        <v>-0.02938415358940876</v>
      </c>
      <c r="C50" s="81" t="n">
        <v>-0.1726470525196119</v>
      </c>
      <c r="D50" s="95" t="n"/>
      <c r="E50" s="95" t="inlineStr">
        <is>
          <t>BP Tactical Growth</t>
        </is>
      </c>
      <c r="F50" s="63" t="n">
        <v>-0.03167184395835609</v>
      </c>
      <c r="G50" s="81" t="n">
        <v>-0.1735319188184569</v>
      </c>
      <c r="H50" s="95" t="n"/>
      <c r="I50" s="95" t="inlineStr">
        <is>
          <t>BP Tactical Moderate</t>
        </is>
      </c>
      <c r="J50" s="63" t="n">
        <v>-0.02814627818896537</v>
      </c>
      <c r="K50" s="81" t="n">
        <v>-0.1405897538025022</v>
      </c>
    </row>
    <row r="51">
      <c r="A51" s="95" t="inlineStr">
        <is>
          <t>BP Tactical US Equity</t>
        </is>
      </c>
      <c r="B51" s="63" t="n">
        <v>-0.03633841411569062</v>
      </c>
      <c r="C51" s="81" t="n">
        <v>-0.1845495660246975</v>
      </c>
      <c r="D51" s="95" t="n"/>
      <c r="E51" s="95" t="inlineStr">
        <is>
          <t>BP Dynamic Growth</t>
        </is>
      </c>
      <c r="F51" s="63" t="n">
        <v>-0.03722978992851912</v>
      </c>
      <c r="G51" s="81" t="n">
        <v>-0.1519919989690395</v>
      </c>
      <c r="H51" s="95" t="n"/>
      <c r="I51" s="95" t="inlineStr">
        <is>
          <t>BP Dynamic Moderate</t>
        </is>
      </c>
      <c r="J51" s="63" t="n">
        <v>-0.03269169140107614</v>
      </c>
      <c r="K51" s="81" t="n">
        <v>-0.1455765710145707</v>
      </c>
    </row>
    <row r="52">
      <c r="A52" s="95" t="inlineStr">
        <is>
          <t>BP Dynamic US Equity</t>
        </is>
      </c>
      <c r="B52" s="63" t="n">
        <v>-0.0453188509779466</v>
      </c>
      <c r="C52" s="81" t="n">
        <v>-0.1867071291481128</v>
      </c>
      <c r="D52" s="95" t="n"/>
      <c r="E52" s="95" t="inlineStr">
        <is>
          <t>BP Strategic Growth</t>
        </is>
      </c>
      <c r="F52" s="63" t="n">
        <v>-0.04098895071658188</v>
      </c>
      <c r="G52" s="81" t="n">
        <v>-0.1663316948579248</v>
      </c>
      <c r="H52" s="95" t="n"/>
      <c r="I52" s="95" t="inlineStr">
        <is>
          <t>BP Strategic Moderate</t>
        </is>
      </c>
      <c r="J52" s="63" t="n">
        <v>-0.03671624769800969</v>
      </c>
      <c r="K52" s="81" t="n">
        <v>-0.1713833162698281</v>
      </c>
    </row>
    <row r="53">
      <c r="A53" s="95" t="inlineStr">
        <is>
          <t>BP Strategic US Equity</t>
        </is>
      </c>
      <c r="B53" s="63" t="n">
        <v>-0.05130580888611726</v>
      </c>
      <c r="C53" s="81" t="n">
        <v>-0.191238202075415</v>
      </c>
      <c r="D53" s="95" t="n"/>
      <c r="E53" s="95" t="n"/>
      <c r="F53" s="95" t="n"/>
      <c r="G53" s="95" t="n"/>
      <c r="H53" s="95" t="n"/>
      <c r="I53" s="95" t="n"/>
      <c r="J53" s="95" t="n"/>
      <c r="K53" s="95" t="n"/>
    </row>
    <row r="54">
      <c r="A54" s="95" t="inlineStr">
        <is>
          <t>BP Leveraged US 1.5x ETF</t>
        </is>
      </c>
      <c r="B54" s="63" t="n">
        <v>-0.06136095746081915</v>
      </c>
      <c r="C54" s="81" t="n">
        <v>-0.2442078429474516</v>
      </c>
      <c r="D54" s="95" t="n"/>
      <c r="E54" s="95" t="n"/>
      <c r="F54" s="95" t="n"/>
      <c r="G54" s="95" t="n"/>
      <c r="H54" s="95" t="n"/>
      <c r="I54" s="95" t="n"/>
      <c r="J54" s="95" t="n"/>
      <c r="K54" s="95" t="n"/>
    </row>
    <row r="55">
      <c r="A55" s="95" t="inlineStr">
        <is>
          <t>BP Leveraged US 3x ETF</t>
        </is>
      </c>
      <c r="B55" s="63" t="n">
        <v>-0.1787471336596552</v>
      </c>
      <c r="C55" s="81" t="n">
        <v>-0.4865527079640165</v>
      </c>
      <c r="D55" s="95" t="n"/>
      <c r="E55" s="95" t="n"/>
      <c r="F55" s="95" t="n"/>
      <c r="G55" s="95" t="n"/>
      <c r="H55" s="95" t="n"/>
      <c r="I55" s="95" t="n"/>
      <c r="J55" s="95" t="n"/>
      <c r="K55" s="95" t="n"/>
    </row>
    <row r="56">
      <c r="A56" s="95" t="n"/>
      <c r="B56" s="95" t="n"/>
      <c r="C56" s="95" t="n"/>
      <c r="D56" s="95" t="n"/>
      <c r="E56" s="95" t="n"/>
      <c r="F56" s="95" t="n"/>
      <c r="G56" s="95" t="n"/>
      <c r="H56" s="95" t="n"/>
      <c r="I56" s="95" t="n"/>
      <c r="J56" s="95" t="n"/>
      <c r="K56" s="95" t="n"/>
    </row>
    <row r="57">
      <c r="A57" s="105" t="inlineStr">
        <is>
          <t>Balanced</t>
        </is>
      </c>
      <c r="B57" s="108" t="inlineStr">
        <is>
          <t>MTD</t>
        </is>
      </c>
      <c r="C57" s="108" t="inlineStr">
        <is>
          <t>YTD</t>
        </is>
      </c>
      <c r="D57" s="106" t="n"/>
      <c r="E57" s="105" t="inlineStr">
        <is>
          <t>Liquid</t>
        </is>
      </c>
      <c r="F57" s="108" t="inlineStr">
        <is>
          <t>MTD</t>
        </is>
      </c>
      <c r="G57" s="108" t="inlineStr">
        <is>
          <t>YTD</t>
        </is>
      </c>
      <c r="H57" s="95" t="n"/>
      <c r="I57" s="95" t="n"/>
      <c r="J57" s="95" t="n"/>
      <c r="K57" s="95" t="n"/>
    </row>
    <row r="58">
      <c r="A58" s="95" t="inlineStr">
        <is>
          <t>Adolos Balanced</t>
        </is>
      </c>
      <c r="B58" s="63" t="n">
        <v>-0.01932516386686648</v>
      </c>
      <c r="C58" s="81" t="n">
        <v>-0.1186675247671528</v>
      </c>
      <c r="D58" s="95" t="n"/>
      <c r="E58" s="95" t="inlineStr">
        <is>
          <t>Adolos Liquid</t>
        </is>
      </c>
      <c r="F58" s="63" t="n">
        <v>-0.006166073832589268</v>
      </c>
      <c r="G58" s="81" t="n">
        <v>-0.08646785506691601</v>
      </c>
      <c r="H58" s="95" t="n"/>
      <c r="I58" s="95" t="n"/>
      <c r="J58" s="95" t="n"/>
      <c r="K58" s="95" t="n"/>
    </row>
    <row r="59">
      <c r="A59" s="95" t="inlineStr">
        <is>
          <t>Balanced Benchmark</t>
        </is>
      </c>
      <c r="B59" s="63" t="n">
        <v>-0.0322364671825482</v>
      </c>
      <c r="C59" s="81" t="n">
        <v>-0.1640069291067429</v>
      </c>
      <c r="D59" s="95" t="n"/>
      <c r="E59" s="95" t="inlineStr">
        <is>
          <t>Liquid Benchmark</t>
        </is>
      </c>
      <c r="F59" s="63" t="n">
        <v>-0.01296164411435558</v>
      </c>
      <c r="G59" s="81" t="n">
        <v>-0.1468110098176718</v>
      </c>
      <c r="H59" s="95" t="n"/>
      <c r="I59" s="95" t="n"/>
      <c r="J59" s="95" t="n"/>
      <c r="K59" s="95" t="n"/>
    </row>
    <row r="60">
      <c r="A60" s="95" t="inlineStr">
        <is>
          <t>ishares Core Moderate</t>
        </is>
      </c>
      <c r="B60" s="63" t="n">
        <v>-0.03159235668789817</v>
      </c>
      <c r="C60" s="81" t="n">
        <v>-0.1640642181658236</v>
      </c>
      <c r="D60" s="95" t="n"/>
      <c r="E60" s="95" t="inlineStr">
        <is>
          <t>ishares Core Conservative</t>
        </is>
      </c>
      <c r="F60" s="63" t="n">
        <v>-0.02861271676300581</v>
      </c>
      <c r="G60" s="81" t="n">
        <v>-0.1599600099975006</v>
      </c>
      <c r="H60" s="95" t="n"/>
      <c r="I60" s="95" t="n"/>
      <c r="J60" s="95" t="n"/>
      <c r="K60" s="95" t="n"/>
    </row>
    <row r="61">
      <c r="A61" s="95" t="n"/>
      <c r="B61" s="100" t="n"/>
      <c r="C61" s="101" t="n"/>
      <c r="D61" s="95" t="n"/>
      <c r="E61" s="95" t="n"/>
      <c r="F61" s="100" t="n"/>
      <c r="G61" s="101" t="n"/>
      <c r="H61" s="95" t="n"/>
      <c r="I61" s="95" t="n"/>
      <c r="J61" s="95" t="n"/>
      <c r="K61" s="95" t="n"/>
    </row>
    <row r="62">
      <c r="A62" s="96" t="inlineStr">
        <is>
          <t>Blueprint Strategies</t>
        </is>
      </c>
      <c r="B62" s="100" t="n"/>
      <c r="C62" s="101" t="n"/>
      <c r="D62" s="95" t="n"/>
      <c r="E62" s="95" t="n"/>
      <c r="F62" s="100" t="n"/>
      <c r="G62" s="101" t="n"/>
      <c r="H62" s="95" t="n"/>
      <c r="I62" s="95" t="n"/>
      <c r="J62" s="95" t="n"/>
      <c r="K62" s="95" t="n"/>
    </row>
    <row r="63">
      <c r="A63" s="95" t="inlineStr">
        <is>
          <t>BP Tactical Balanced</t>
        </is>
      </c>
      <c r="B63" s="63" t="n">
        <v>-0.02814627818896537</v>
      </c>
      <c r="C63" s="81" t="n">
        <v>-0.1368967096596201</v>
      </c>
      <c r="D63" s="95" t="n"/>
      <c r="E63" s="95" t="inlineStr">
        <is>
          <t>BP Tactical Conservative</t>
        </is>
      </c>
      <c r="F63" s="63" t="n">
        <v>-0.02184064390729496</v>
      </c>
      <c r="G63" s="81" t="n">
        <v>-0.1062557963380955</v>
      </c>
      <c r="H63" s="95" t="n"/>
      <c r="I63" s="95" t="n"/>
      <c r="J63" s="95" t="n"/>
      <c r="K63" s="95" t="n"/>
    </row>
    <row r="64">
      <c r="A64" s="95" t="inlineStr">
        <is>
          <t>BP Dynamic Balanced</t>
        </is>
      </c>
      <c r="B64" s="63" t="n">
        <v>-0.03301223096178241</v>
      </c>
      <c r="C64" s="81" t="n">
        <v>-0.1424752464169086</v>
      </c>
      <c r="D64" s="95" t="n"/>
      <c r="E64" s="95" t="inlineStr">
        <is>
          <t>BP Dynamic Conservative</t>
        </is>
      </c>
      <c r="F64" s="63" t="n">
        <v>-0.02639299233818942</v>
      </c>
      <c r="G64" s="81" t="n">
        <v>-0.1359237807001431</v>
      </c>
      <c r="H64" s="95" t="n"/>
      <c r="I64" s="95" t="n"/>
      <c r="J64" s="95" t="n"/>
      <c r="K64" s="95" t="n"/>
    </row>
    <row r="65">
      <c r="A65" s="95" t="inlineStr">
        <is>
          <t>BP Strategic Balanced</t>
        </is>
      </c>
      <c r="B65" s="63" t="n">
        <v>-0.0368444635222922</v>
      </c>
      <c r="C65" s="81" t="n">
        <v>-0.1719751852901146</v>
      </c>
      <c r="D65" s="95" t="n"/>
      <c r="E65" s="95" t="inlineStr">
        <is>
          <t>BP Strategic Conservative</t>
        </is>
      </c>
      <c r="F65" s="63" t="n">
        <v>-0.03083115892426789</v>
      </c>
      <c r="G65" s="81" t="n">
        <v>-0.1460653341281725</v>
      </c>
      <c r="H65" s="95" t="n"/>
      <c r="I65" s="95" t="n"/>
      <c r="J65" s="95" t="n"/>
      <c r="K65" s="95" t="n"/>
    </row>
    <row r="66">
      <c r="A66" s="119" t="n"/>
      <c r="B66" s="119" t="n"/>
      <c r="C66" s="119" t="n"/>
      <c r="D66" s="119" t="n"/>
      <c r="E66" s="119" t="n"/>
      <c r="F66" s="119" t="n"/>
      <c r="G66" s="119" t="n"/>
      <c r="H66" s="119" t="n"/>
      <c r="I66" s="119" t="n"/>
      <c r="J66" s="119" t="n"/>
      <c r="K66" s="119" t="n"/>
    </row>
    <row r="67">
      <c r="A67" s="119" t="inlineStr">
        <is>
          <t>For financial professional use only.</t>
        </is>
      </c>
      <c r="B67" s="119" t="n"/>
      <c r="C67" s="119" t="n"/>
      <c r="D67" s="119" t="n"/>
      <c r="E67" s="119" t="n"/>
      <c r="F67" s="119" t="n"/>
      <c r="G67" s="119" t="n"/>
      <c r="H67" s="119" t="n"/>
      <c r="I67" s="119" t="n"/>
      <c r="J67" s="119" t="n"/>
      <c r="K67" s="119" t="n"/>
    </row>
    <row r="68">
      <c r="A68" s="119" t="inlineStr">
        <is>
          <t xml:space="preserve"> Blueprint Investment Partners is an investment adviser registered under the Investment Advisers Act of 1940. Registration as an </t>
        </is>
      </c>
      <c r="B68" s="119" t="n"/>
      <c r="C68" s="119" t="n"/>
      <c r="D68" s="119" t="n"/>
      <c r="E68" s="119" t="n"/>
      <c r="F68" s="119" t="n"/>
      <c r="G68" s="119" t="n"/>
      <c r="H68" s="119" t="n"/>
      <c r="I68" s="119" t="n"/>
      <c r="J68" s="119" t="n"/>
      <c r="K68" s="119" t="n"/>
    </row>
    <row r="69">
      <c r="A69" s="119" t="inlineStr">
        <is>
          <t xml:space="preserve">investment adviser does not imply any level of skill or training. The oral and written communications of an adviser provide you with information about which you determine to hire or </t>
        </is>
      </c>
      <c r="B69" s="119" t="n"/>
      <c r="C69" s="119" t="n"/>
      <c r="D69" s="119" t="n"/>
      <c r="E69" s="119" t="n"/>
      <c r="F69" s="119" t="n"/>
      <c r="G69" s="119" t="n"/>
      <c r="H69" s="119" t="n"/>
      <c r="I69" s="119" t="n"/>
      <c r="J69" s="119" t="n"/>
      <c r="K69" s="119" t="n"/>
    </row>
    <row r="70">
      <c r="A70" s="119" t="inlineStr">
        <is>
          <t xml:space="preserve">retain an adviser. For more information please visit adviserinfo.sec.gov and search for our firm name. Performance listed is net of fees. Investing involves the risk of loss and investors </t>
        </is>
      </c>
      <c r="B70" s="119" t="n"/>
      <c r="C70" s="119" t="n"/>
      <c r="D70" s="119" t="n"/>
      <c r="E70" s="119" t="n"/>
      <c r="F70" s="119" t="n"/>
      <c r="G70" s="119" t="n"/>
      <c r="H70" s="119" t="n"/>
      <c r="I70" s="119" t="n"/>
      <c r="J70" s="119" t="n"/>
      <c r="K70" s="119" t="n"/>
    </row>
    <row r="71">
      <c r="A71" s="119" t="inlineStr">
        <is>
          <t xml:space="preserve">should be prepared to bear potential losses. Past performance is not indicative of future results. Model returns do not reflect actual trading and may not reflect the impact that material </t>
        </is>
      </c>
      <c r="B71" s="119" t="n"/>
      <c r="C71" s="119" t="n"/>
      <c r="D71" s="119" t="n"/>
      <c r="E71" s="119" t="n"/>
      <c r="F71" s="119" t="n"/>
      <c r="G71" s="119" t="n"/>
      <c r="H71" s="119" t="n"/>
      <c r="I71" s="119" t="n"/>
      <c r="J71" s="119" t="n"/>
      <c r="K71" s="119" t="n"/>
    </row>
    <row r="72">
      <c r="A72" s="119" t="inlineStr">
        <is>
          <t xml:space="preserve">economic and market factors may have had on the advisor’s decision-making had the advisor managed client’s funds. Client’s investment results may differ materially from the results </t>
        </is>
      </c>
      <c r="B72" s="119" t="n"/>
      <c r="C72" s="119" t="n"/>
      <c r="D72" s="119" t="n"/>
      <c r="E72" s="119" t="n"/>
      <c r="F72" s="119" t="n"/>
      <c r="G72" s="119" t="n"/>
      <c r="H72" s="119" t="n"/>
      <c r="I72" s="119" t="n"/>
      <c r="J72" s="119" t="n"/>
      <c r="K72" s="119" t="n"/>
    </row>
    <row r="73">
      <c r="A73" s="119" t="inlineStr">
        <is>
          <t>portrayed in the model. Representation of securities or models presented in this piece does not guarantee the current or future use of such models or securities by Blueprint Investment Partners.</t>
        </is>
      </c>
      <c r="B73" s="119" t="n"/>
      <c r="C73" s="119" t="n"/>
      <c r="D73" s="119" t="n"/>
      <c r="E73" s="119" t="n"/>
      <c r="F73" s="119" t="n"/>
      <c r="G73" s="119" t="n"/>
      <c r="H73" s="119" t="n"/>
      <c r="I73" s="119" t="n"/>
      <c r="J73" s="119" t="n"/>
      <c r="K73" s="119" t="n"/>
    </row>
  </sheetData>
  <conditionalFormatting sqref="B4:C8 B32:C40 J45:K52">
    <cfRule type="cellIs" priority="41" operator="lessThan" dxfId="1">
      <formula>0</formula>
    </cfRule>
    <cfRule type="cellIs" priority="42" operator="greaterThan" dxfId="0">
      <formula>0</formula>
    </cfRule>
  </conditionalFormatting>
  <conditionalFormatting sqref="B18:C20">
    <cfRule type="cellIs" priority="1" operator="lessThan" dxfId="1">
      <formula>0</formula>
    </cfRule>
    <cfRule type="cellIs" priority="2" operator="greaterThan" dxfId="0">
      <formula>0</formula>
    </cfRule>
  </conditionalFormatting>
  <conditionalFormatting sqref="B45:C65">
    <cfRule type="cellIs" priority="9" operator="lessThan" dxfId="1">
      <formula>0</formula>
    </cfRule>
    <cfRule type="cellIs" priority="10" operator="greaterThan" dxfId="0">
      <formula>0</formula>
    </cfRule>
  </conditionalFormatting>
  <conditionalFormatting sqref="B12:K15">
    <cfRule type="cellIs" priority="33" operator="lessThan" dxfId="1">
      <formula>0</formula>
    </cfRule>
    <cfRule type="cellIs" priority="34" operator="greaterThan" dxfId="0">
      <formula>0</formula>
    </cfRule>
  </conditionalFormatting>
  <conditionalFormatting sqref="F5:G65">
    <cfRule type="cellIs" priority="3" operator="lessThan" dxfId="1">
      <formula>0</formula>
    </cfRule>
    <cfRule type="cellIs" priority="4" operator="greaterThan" dxfId="0">
      <formula>0</formula>
    </cfRule>
  </conditionalFormatting>
  <conditionalFormatting sqref="J4:K8">
    <cfRule type="cellIs" priority="39" operator="lessThan" dxfId="1">
      <formula>0</formula>
    </cfRule>
    <cfRule type="cellIs" priority="40" operator="greaterThan" dxfId="0">
      <formula>0</formula>
    </cfRule>
  </conditionalFormatting>
  <conditionalFormatting sqref="J32:K33">
    <cfRule type="cellIs" priority="27" operator="lessThan" dxfId="1">
      <formula>0</formula>
    </cfRule>
    <cfRule type="cellIs" priority="28" operator="greaterThan" dxfId="0">
      <formula>0</formula>
    </cfRule>
  </conditionalFormatting>
  <pageMargins left="0.7" right="0.7" top="0.75" bottom="0.75" header="0.3" footer="0.3"/>
  <pageSetup orientation="landscape" scale="48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3"/>
  <sheetViews>
    <sheetView workbookViewId="0">
      <selection activeCell="B8" sqref="B8"/>
    </sheetView>
  </sheetViews>
  <sheetFormatPr baseColWidth="8" defaultRowHeight="14.5"/>
  <cols>
    <col width="22.26953125" bestFit="1" customWidth="1" min="1" max="1"/>
    <col width="24.26953125" bestFit="1" customWidth="1" min="5" max="5"/>
    <col width="25.26953125" bestFit="1" customWidth="1" min="9" max="9"/>
    <col width="11" bestFit="1" customWidth="1" min="14" max="14"/>
    <col width="10.1796875" bestFit="1" customWidth="1" min="15" max="15"/>
    <col width="12" bestFit="1" customWidth="1" min="17" max="17"/>
    <col width="10.54296875" bestFit="1" customWidth="1" min="19" max="22"/>
  </cols>
  <sheetData>
    <row r="1">
      <c r="A1" s="95" t="n"/>
      <c r="B1" s="95" t="n"/>
      <c r="C1" s="95" t="n"/>
      <c r="D1" s="95" t="n"/>
      <c r="E1" s="95" t="n"/>
      <c r="F1" s="95" t="n"/>
      <c r="G1" s="95" t="n"/>
      <c r="H1" s="95" t="n"/>
      <c r="I1" s="95" t="n"/>
      <c r="J1" s="95" t="n"/>
      <c r="K1" s="95" t="n"/>
    </row>
    <row r="2">
      <c r="A2" s="95" t="inlineStr">
        <is>
          <t>As of 12/31/21</t>
        </is>
      </c>
      <c r="B2" s="102" t="inlineStr">
        <is>
          <t>All MTD results except BLUIX are gross of fees;  YTD are adjusted for fees as monthly GIPS process is completed for prior month</t>
        </is>
      </c>
      <c r="C2" s="95" t="n"/>
      <c r="D2" s="95" t="n"/>
      <c r="E2" s="95" t="n"/>
      <c r="F2" s="95" t="n"/>
      <c r="G2" s="95" t="n"/>
      <c r="H2" s="95" t="n"/>
      <c r="I2" s="95" t="n"/>
      <c r="J2" s="95" t="n"/>
      <c r="K2" s="95" t="n"/>
      <c r="N2" t="inlineStr">
        <is>
          <t>Uzzle 5403</t>
        </is>
      </c>
      <c r="O2" t="inlineStr">
        <is>
          <t>Uzzle 5408</t>
        </is>
      </c>
      <c r="Q2" t="inlineStr">
        <is>
          <t>Mstar Global Alloc.</t>
        </is>
      </c>
      <c r="V2" t="inlineStr">
        <is>
          <t>Becca Bell 4916</t>
        </is>
      </c>
    </row>
    <row r="3">
      <c r="A3" s="96" t="inlineStr">
        <is>
          <t>US Equities</t>
        </is>
      </c>
      <c r="B3" s="272" t="inlineStr">
        <is>
          <t>MTD</t>
        </is>
      </c>
      <c r="C3" s="272" t="inlineStr">
        <is>
          <t>YTD</t>
        </is>
      </c>
      <c r="D3" s="95" t="n"/>
      <c r="E3" s="96" t="inlineStr">
        <is>
          <t>Growth</t>
        </is>
      </c>
      <c r="F3" s="272" t="inlineStr">
        <is>
          <t>MTD</t>
        </is>
      </c>
      <c r="G3" s="272" t="inlineStr">
        <is>
          <t>YTD</t>
        </is>
      </c>
      <c r="H3" s="95" t="n"/>
      <c r="I3" s="96" t="inlineStr">
        <is>
          <t>Moderate Growth</t>
        </is>
      </c>
      <c r="J3" s="272" t="inlineStr">
        <is>
          <t>MTD</t>
        </is>
      </c>
      <c r="K3" s="272" t="inlineStr">
        <is>
          <t>YTD</t>
        </is>
      </c>
      <c r="M3" s="83" t="n">
        <v>44561</v>
      </c>
      <c r="N3" t="n">
        <v>169084.65</v>
      </c>
      <c r="O3" t="n">
        <v>400400.7</v>
      </c>
      <c r="Q3" t="n">
        <v>4042.14</v>
      </c>
      <c r="S3" s="4" t="n">
        <v>43555</v>
      </c>
      <c r="T3" t="n">
        <v>3075.51</v>
      </c>
      <c r="V3" t="n">
        <v>471611.8</v>
      </c>
    </row>
    <row r="4">
      <c r="A4" s="95" t="inlineStr">
        <is>
          <t>ESG</t>
        </is>
      </c>
      <c r="B4" s="63" t="n">
        <v>0.0411842686717514</v>
      </c>
      <c r="C4" s="81" t="n">
        <v>0.298773256741143</v>
      </c>
      <c r="D4" s="95" t="n"/>
      <c r="E4" s="95" t="inlineStr">
        <is>
          <t>BLUIX</t>
        </is>
      </c>
      <c r="F4" s="63" t="n">
        <v>0.03463855421686746</v>
      </c>
      <c r="G4" s="81" t="n">
        <v>0.1551071878940733</v>
      </c>
      <c r="H4" s="95" t="n"/>
      <c r="I4" s="95" t="n"/>
      <c r="J4" s="95" t="n"/>
      <c r="K4" s="95" t="n"/>
      <c r="M4" t="inlineStr">
        <is>
          <t>Last Month</t>
        </is>
      </c>
      <c r="N4" s="5" t="n">
        <v>217893.05</v>
      </c>
      <c r="O4" s="5" t="n">
        <v>479242.94</v>
      </c>
      <c r="Q4" s="5" t="n">
        <v>4316.63</v>
      </c>
      <c r="V4" t="n">
        <v>477783.89</v>
      </c>
    </row>
    <row r="5">
      <c r="A5" s="95" t="inlineStr">
        <is>
          <t>Tactical (S20)</t>
        </is>
      </c>
      <c r="B5" s="63" t="n">
        <v>0.03854450970481709</v>
      </c>
      <c r="C5" s="81" t="n">
        <v>0.2418915247050204</v>
      </c>
      <c r="D5" s="95" t="n"/>
      <c r="E5" s="95" t="inlineStr">
        <is>
          <t>Tactical (S20)</t>
        </is>
      </c>
      <c r="F5" s="63" t="n">
        <v>0.03135086181462191</v>
      </c>
      <c r="G5" s="81" t="n">
        <v>0.1692424720392367</v>
      </c>
      <c r="H5" s="95" t="n"/>
      <c r="I5" s="95" t="inlineStr">
        <is>
          <t>Tactical (S20)</t>
        </is>
      </c>
      <c r="J5" s="63" t="n">
        <v>0.02877020443554826</v>
      </c>
      <c r="K5" s="81" t="n">
        <v>0.1685800752183391</v>
      </c>
      <c r="M5" t="inlineStr">
        <is>
          <t>Curr</t>
        </is>
      </c>
      <c r="N5" s="5" t="n">
        <v>220764.42</v>
      </c>
      <c r="O5" s="5" t="n">
        <v>498980.21</v>
      </c>
      <c r="Q5" s="5" t="n">
        <v>4418.32</v>
      </c>
      <c r="T5" s="32" t="n">
        <v>0.4366137648715172</v>
      </c>
    </row>
    <row r="6">
      <c r="A6" s="95" t="inlineStr">
        <is>
          <t>Dynamic (S50)</t>
        </is>
      </c>
      <c r="B6" s="63" t="n">
        <v>0.0381440168180873</v>
      </c>
      <c r="C6" s="81" t="n">
        <v>0.239647770482478</v>
      </c>
      <c r="D6" s="95" t="n"/>
      <c r="E6" s="95" t="inlineStr">
        <is>
          <t>Dynamic (S50)</t>
        </is>
      </c>
      <c r="F6" s="63" t="n">
        <v>0.03026214256858728</v>
      </c>
      <c r="G6" s="81" t="n">
        <v>0.1823288348117105</v>
      </c>
      <c r="H6" s="95" t="n"/>
      <c r="I6" s="95" t="inlineStr">
        <is>
          <t>Dynamic (S50)</t>
        </is>
      </c>
      <c r="J6" s="63" t="n">
        <v>0.02830952973396735</v>
      </c>
      <c r="K6" s="81" t="n">
        <v>0.1709360615080686</v>
      </c>
      <c r="M6" t="inlineStr">
        <is>
          <t>YTD</t>
        </is>
      </c>
      <c r="N6" s="32" t="n">
        <v>0.3056443621582445</v>
      </c>
      <c r="O6" s="32" t="n">
        <v>0.2462021420042473</v>
      </c>
      <c r="Q6" s="32" t="n">
        <v>0.09306456480972947</v>
      </c>
      <c r="V6" t="n">
        <v>0.01308722555288067</v>
      </c>
    </row>
    <row r="7">
      <c r="A7" s="103" t="inlineStr">
        <is>
          <t>Strategic (S70)</t>
        </is>
      </c>
      <c r="B7" s="82" t="n">
        <v>0.03801051918917737</v>
      </c>
      <c r="C7" s="82" t="n">
        <v>0.2388655546522833</v>
      </c>
      <c r="D7" s="103" t="n"/>
      <c r="E7" s="103" t="inlineStr">
        <is>
          <t>Strategic (S70)</t>
        </is>
      </c>
      <c r="F7" s="82" t="n">
        <v>0.02905877489964625</v>
      </c>
      <c r="G7" s="82" t="n">
        <v>0.1700398270608978</v>
      </c>
      <c r="H7" s="103" t="n"/>
      <c r="I7" s="103" t="inlineStr">
        <is>
          <t>Strategic (S70)</t>
        </is>
      </c>
      <c r="J7" s="82" t="n">
        <v>0.02656579474401898</v>
      </c>
      <c r="K7" s="82" t="n">
        <v>0.1304542531721138</v>
      </c>
      <c r="M7" t="inlineStr">
        <is>
          <t>MTD</t>
        </is>
      </c>
      <c r="N7" s="32" t="n">
        <v>0.01317788704137191</v>
      </c>
      <c r="O7" s="32" t="n">
        <v>0.0411842686717514</v>
      </c>
      <c r="Q7" s="32" t="n">
        <v>0.02355772906179121</v>
      </c>
    </row>
    <row r="8">
      <c r="A8" s="95" t="inlineStr">
        <is>
          <t>ishares Core Aggressive</t>
        </is>
      </c>
      <c r="B8" s="63" t="n">
        <v>0.02375931393223674</v>
      </c>
      <c r="C8" s="63" t="n">
        <v>0.1346213773761293</v>
      </c>
      <c r="D8" s="95" t="n"/>
      <c r="E8" s="95" t="inlineStr">
        <is>
          <t>ishares Core Growth</t>
        </is>
      </c>
      <c r="F8" s="63" t="n">
        <v>0.01511648586163972</v>
      </c>
      <c r="G8" s="63" t="n">
        <v>0.09348659003831417</v>
      </c>
      <c r="H8" s="95" t="n"/>
      <c r="I8" s="95" t="inlineStr">
        <is>
          <t>ishares Core Moderate</t>
        </is>
      </c>
      <c r="J8" s="63" t="n">
        <v>0.007757092198581672</v>
      </c>
      <c r="K8" s="81" t="n">
        <v>0.05254629629629615</v>
      </c>
    </row>
    <row r="9">
      <c r="A9" s="95" t="n"/>
      <c r="B9" s="95" t="n"/>
      <c r="C9" s="95" t="n"/>
      <c r="D9" s="95" t="n"/>
      <c r="E9" s="95" t="n"/>
      <c r="F9" s="95" t="n"/>
      <c r="G9" s="95" t="n"/>
      <c r="H9" s="95" t="n"/>
      <c r="I9" s="95" t="n"/>
      <c r="J9" s="95" t="n"/>
      <c r="K9" s="95" t="n"/>
    </row>
    <row r="10">
      <c r="A10" s="96" t="inlineStr">
        <is>
          <t>Balanced</t>
        </is>
      </c>
      <c r="B10" s="272" t="inlineStr">
        <is>
          <t>MTD</t>
        </is>
      </c>
      <c r="C10" s="272" t="inlineStr">
        <is>
          <t>YTD</t>
        </is>
      </c>
      <c r="D10" s="95" t="n"/>
      <c r="E10" s="96" t="inlineStr">
        <is>
          <t>Conservative</t>
        </is>
      </c>
      <c r="F10" s="272" t="inlineStr">
        <is>
          <t>MTD</t>
        </is>
      </c>
      <c r="G10" s="272" t="inlineStr">
        <is>
          <t>YTD</t>
        </is>
      </c>
      <c r="H10" s="95" t="n"/>
      <c r="I10" s="96" t="inlineStr">
        <is>
          <t>Other Strategies</t>
        </is>
      </c>
      <c r="J10" s="272" t="inlineStr">
        <is>
          <t>MTD</t>
        </is>
      </c>
      <c r="K10" s="272" t="inlineStr">
        <is>
          <t>YTD</t>
        </is>
      </c>
      <c r="S10" s="278" t="n"/>
      <c r="T10" s="278" t="n"/>
      <c r="U10" s="278" t="n"/>
      <c r="V10" s="278" t="n"/>
    </row>
    <row r="11">
      <c r="A11" s="95" t="inlineStr">
        <is>
          <t>OCIO</t>
        </is>
      </c>
      <c r="B11" s="63" t="n">
        <v>0.01878078817734008</v>
      </c>
      <c r="C11" s="63" t="n">
        <v>0.1004323245759895</v>
      </c>
      <c r="D11" s="95" t="n"/>
      <c r="E11" s="95" t="n"/>
      <c r="F11" s="95" t="n"/>
      <c r="G11" s="95" t="n"/>
      <c r="H11" s="95" t="n"/>
      <c r="I11" s="95" t="n"/>
      <c r="J11" s="95" t="n"/>
      <c r="K11" s="95" t="n"/>
      <c r="N11" s="32" t="n"/>
      <c r="O11" s="32" t="n"/>
      <c r="P11" s="32" t="n"/>
      <c r="Q11" s="32" t="n"/>
      <c r="S11" s="279" t="n"/>
      <c r="T11" s="279" t="n"/>
      <c r="U11" s="279" t="n"/>
      <c r="V11" s="279" t="n"/>
    </row>
    <row r="12">
      <c r="A12" s="95" t="inlineStr">
        <is>
          <t>Tactical (S20)</t>
        </is>
      </c>
      <c r="B12" s="63" t="n">
        <v>0.02641473476131969</v>
      </c>
      <c r="C12" s="81" t="n">
        <v>0.1553324254473414</v>
      </c>
      <c r="D12" s="95" t="n"/>
      <c r="E12" s="95" t="inlineStr">
        <is>
          <t>Tactical (S20)</t>
        </is>
      </c>
      <c r="F12" s="63" t="n">
        <v>0.02116353185114915</v>
      </c>
      <c r="G12" s="81" t="n">
        <v>0.1227693032703385</v>
      </c>
      <c r="H12" s="95" t="n"/>
      <c r="I12" s="95" t="inlineStr">
        <is>
          <t>S20 U.S. 1.5x Leveraged ETF</t>
        </is>
      </c>
      <c r="J12" s="63" t="n">
        <v>0.0632032841986708</v>
      </c>
      <c r="K12" s="81" t="n">
        <v>0.4165057355378889</v>
      </c>
      <c r="N12" s="32" t="n"/>
      <c r="O12" s="32" t="n"/>
      <c r="P12" s="32" t="n"/>
      <c r="Q12" s="32" t="n"/>
      <c r="S12" s="279" t="n"/>
      <c r="T12" s="279" t="n"/>
      <c r="U12" s="279" t="n"/>
      <c r="V12" s="279" t="n"/>
    </row>
    <row r="13">
      <c r="A13" s="95" t="inlineStr">
        <is>
          <t>Dynamic (S50)</t>
        </is>
      </c>
      <c r="B13" s="63" t="n">
        <v>0.02742701475068925</v>
      </c>
      <c r="C13" s="81" t="n">
        <v>0.164280293115481</v>
      </c>
      <c r="D13" s="95" t="n"/>
      <c r="E13" s="95" t="inlineStr">
        <is>
          <t>Dynamic (S50)</t>
        </is>
      </c>
      <c r="F13" s="63" t="n">
        <v>0.02075833259906902</v>
      </c>
      <c r="G13" s="81" t="n">
        <v>0.161112603331441</v>
      </c>
      <c r="H13" s="95" t="n"/>
      <c r="I13" s="95" t="inlineStr">
        <is>
          <t>S20 US 10/100 3x ETF</t>
        </is>
      </c>
      <c r="J13" s="63" t="n">
        <v>0.13126133943362</v>
      </c>
      <c r="K13" s="81" t="n">
        <v>0.9849134948096885</v>
      </c>
      <c r="N13" s="32" t="n"/>
      <c r="O13" s="32" t="n"/>
      <c r="P13" s="32" t="n"/>
      <c r="Q13" s="32" t="n"/>
      <c r="S13" s="279" t="n"/>
      <c r="T13" s="279" t="n"/>
      <c r="U13" s="279" t="n"/>
      <c r="V13" s="279" t="n"/>
    </row>
    <row r="14">
      <c r="A14" s="103" t="inlineStr">
        <is>
          <t>Strategic (S70)</t>
        </is>
      </c>
      <c r="B14" s="82" t="n">
        <v>0.0260027609744212</v>
      </c>
      <c r="C14" s="82" t="n">
        <v>0.1364006580552686</v>
      </c>
      <c r="D14" s="103" t="n"/>
      <c r="E14" s="103" t="inlineStr">
        <is>
          <t>Strategic (S70)</t>
        </is>
      </c>
      <c r="F14" s="82" t="n">
        <v>0.02006817677948947</v>
      </c>
      <c r="G14" s="82" t="n">
        <v>0.09810339230312048</v>
      </c>
      <c r="H14" s="103" t="n"/>
      <c r="I14" s="103" t="inlineStr">
        <is>
          <t>Manna All Weather</t>
        </is>
      </c>
      <c r="J14" s="82" t="n">
        <v>0.05715809867830016</v>
      </c>
      <c r="K14" s="82" t="n">
        <v>0.3120389162696384</v>
      </c>
      <c r="N14" s="32" t="n"/>
      <c r="O14" s="32" t="n"/>
      <c r="P14" s="32" t="n"/>
      <c r="Q14" s="32" t="n"/>
      <c r="S14" s="279" t="n"/>
      <c r="T14" s="279" t="n"/>
      <c r="U14" s="279" t="n"/>
      <c r="V14" s="279" t="n"/>
    </row>
    <row r="15">
      <c r="A15" s="95" t="inlineStr">
        <is>
          <t>ishares Core Moderate</t>
        </is>
      </c>
      <c r="B15" s="63" t="n">
        <v>0.007757092198581672</v>
      </c>
      <c r="C15" s="81" t="n">
        <v>0.05254629629629615</v>
      </c>
      <c r="D15" s="95" t="n"/>
      <c r="E15" s="95" t="inlineStr">
        <is>
          <t>ishares Core Conservative</t>
        </is>
      </c>
      <c r="F15" s="63" t="n">
        <v>0.003259779338014024</v>
      </c>
      <c r="G15" s="81" t="n">
        <v>0.03251612903225798</v>
      </c>
      <c r="H15" s="95" t="n"/>
      <c r="I15" s="95" t="inlineStr">
        <is>
          <t>ishares Core Aggressive</t>
        </is>
      </c>
      <c r="J15" s="63" t="n">
        <v>0.02375931393223674</v>
      </c>
      <c r="K15" s="81" t="n">
        <v>0.1346213773761293</v>
      </c>
      <c r="N15" s="32" t="n"/>
      <c r="O15" s="32" t="n"/>
      <c r="P15" s="32" t="n"/>
      <c r="Q15" s="32" t="n"/>
      <c r="S15" s="279" t="n"/>
      <c r="T15" s="279" t="n"/>
      <c r="U15" s="279" t="n"/>
      <c r="V15" s="279" t="n"/>
    </row>
    <row r="16">
      <c r="A16" s="95" t="n"/>
      <c r="B16" s="95" t="n"/>
      <c r="C16" s="95" t="n"/>
      <c r="D16" s="95" t="n"/>
      <c r="E16" s="95" t="n"/>
      <c r="F16" s="95" t="n"/>
      <c r="G16" s="95" t="n"/>
      <c r="H16" s="95" t="n"/>
      <c r="I16" s="95" t="n"/>
      <c r="J16" s="95" t="n"/>
      <c r="K16" s="95" t="n"/>
      <c r="N16" s="32" t="n"/>
      <c r="O16" s="32" t="n"/>
      <c r="P16" s="32" t="n"/>
      <c r="Q16" s="32" t="n"/>
      <c r="S16" s="279" t="n"/>
      <c r="T16" s="279" t="n"/>
      <c r="U16" s="279" t="n"/>
      <c r="V16" s="279" t="n"/>
    </row>
    <row r="17">
      <c r="A17" s="96" t="inlineStr">
        <is>
          <t>Indexes &amp; Comps</t>
        </is>
      </c>
      <c r="B17" s="272" t="inlineStr">
        <is>
          <t>MTD</t>
        </is>
      </c>
      <c r="C17" s="272" t="inlineStr">
        <is>
          <t>YTD</t>
        </is>
      </c>
      <c r="D17" s="95" t="n"/>
      <c r="E17" s="95" t="n"/>
      <c r="F17" s="95" t="n"/>
      <c r="G17" s="95" t="n"/>
      <c r="H17" s="95" t="n"/>
      <c r="I17" s="95" t="n"/>
      <c r="J17" s="95" t="n"/>
      <c r="K17" s="95" t="n"/>
      <c r="N17" s="32" t="n"/>
      <c r="O17" s="32" t="n"/>
      <c r="P17" s="32" t="n"/>
      <c r="Q17" s="32" t="n"/>
      <c r="S17" s="279" t="n"/>
      <c r="T17" s="279" t="n"/>
      <c r="U17" s="279" t="n"/>
      <c r="V17" s="279" t="n"/>
    </row>
    <row r="18">
      <c r="A18" s="95" t="inlineStr">
        <is>
          <t>MStar Global Alloc</t>
        </is>
      </c>
      <c r="B18" s="63" t="n">
        <v>0.02355772906179121</v>
      </c>
      <c r="C18" s="81" t="n">
        <v>0.09306456480972947</v>
      </c>
      <c r="D18" s="95" t="n"/>
      <c r="E18" s="95" t="n"/>
      <c r="F18" s="95" t="n"/>
      <c r="G18" s="95" t="n"/>
      <c r="H18" s="95" t="n"/>
      <c r="I18" s="95" t="n"/>
      <c r="J18" s="95" t="n"/>
      <c r="K18" s="95" t="n"/>
      <c r="N18" s="32" t="n"/>
      <c r="O18" s="32" t="n"/>
      <c r="P18" s="32" t="n"/>
      <c r="Q18" s="32" t="n"/>
      <c r="S18" s="279" t="n"/>
      <c r="T18" s="279" t="n"/>
      <c r="U18" s="279" t="n"/>
      <c r="V18" s="279" t="n"/>
    </row>
    <row r="19">
      <c r="A19" s="95" t="inlineStr">
        <is>
          <t>S&amp;P 500 (SPY)</t>
        </is>
      </c>
      <c r="B19" s="63" t="n">
        <v>0.04258495039072785</v>
      </c>
      <c r="C19" s="81" t="n">
        <v>0.270354124317963</v>
      </c>
      <c r="D19" s="95" t="n"/>
      <c r="E19" s="96" t="inlineStr">
        <is>
          <t>Asset Classes</t>
        </is>
      </c>
      <c r="F19" s="272" t="inlineStr">
        <is>
          <t>MTD</t>
        </is>
      </c>
      <c r="G19" s="272" t="inlineStr">
        <is>
          <t>YTD</t>
        </is>
      </c>
      <c r="H19" s="95" t="n"/>
      <c r="I19" s="95" t="n"/>
      <c r="J19" s="272" t="inlineStr">
        <is>
          <t>MTD</t>
        </is>
      </c>
      <c r="K19" s="272" t="inlineStr">
        <is>
          <t>YTD</t>
        </is>
      </c>
      <c r="N19" s="32" t="n"/>
      <c r="O19" s="32" t="n"/>
      <c r="P19" s="32" t="n"/>
      <c r="Q19" s="32" t="n"/>
      <c r="S19" s="279" t="n"/>
      <c r="T19" s="279" t="n"/>
      <c r="U19" s="279" t="n"/>
      <c r="V19" s="279" t="n"/>
    </row>
    <row r="20">
      <c r="A20" s="95" t="inlineStr">
        <is>
          <t>Dow Jones (DIA)</t>
        </is>
      </c>
      <c r="B20" s="63" t="n">
        <v>0.05340678457523929</v>
      </c>
      <c r="C20" s="81" t="n">
        <v>0.1881356486477648</v>
      </c>
      <c r="D20" s="95" t="n"/>
      <c r="E20" s="95" t="inlineStr">
        <is>
          <t>U.S. Total Equities (VTI)</t>
        </is>
      </c>
      <c r="F20" s="63" t="n">
        <v>0.03422574427072189</v>
      </c>
      <c r="G20" s="81" t="n">
        <v>0.2404438964241677</v>
      </c>
      <c r="H20" s="95" t="n"/>
      <c r="I20" s="95" t="inlineStr">
        <is>
          <t>US Mid Caps (VO)</t>
        </is>
      </c>
      <c r="J20" s="63" t="n">
        <v>0.03539787043810461</v>
      </c>
      <c r="K20" s="81" t="n">
        <v>0.2321419935193694</v>
      </c>
      <c r="N20" s="32" t="n"/>
      <c r="O20" s="32" t="n"/>
      <c r="P20" s="32" t="n"/>
      <c r="Q20" s="32" t="n"/>
      <c r="S20" s="279" t="n"/>
      <c r="T20" s="279" t="n"/>
      <c r="U20" s="279" t="n"/>
      <c r="V20" s="279" t="n"/>
    </row>
    <row r="21">
      <c r="A21" s="95" t="inlineStr">
        <is>
          <t>Nasdaq 100 (QQQ)</t>
        </is>
      </c>
      <c r="B21" s="63" t="n">
        <v>0.01023310141689104</v>
      </c>
      <c r="C21" s="81" t="n">
        <v>0.2680882259195512</v>
      </c>
      <c r="D21" s="95" t="n"/>
      <c r="E21" s="95" t="inlineStr">
        <is>
          <t>Foreigned Developed (VEU)</t>
        </is>
      </c>
      <c r="F21" s="63" t="n">
        <v>0.02235568902235574</v>
      </c>
      <c r="G21" s="81" t="n">
        <v>0.05003427004797811</v>
      </c>
      <c r="H21" s="95" t="n"/>
      <c r="I21" s="95" t="inlineStr">
        <is>
          <t>US Small Caps (VB)</t>
        </is>
      </c>
      <c r="J21" s="63" t="n">
        <v>0.0289551559298884</v>
      </c>
      <c r="K21" s="81" t="n">
        <v>0.1609307581672488</v>
      </c>
      <c r="N21" s="32" t="n"/>
      <c r="O21" s="32" t="n"/>
      <c r="P21" s="32" t="n"/>
      <c r="Q21" s="32" t="n"/>
      <c r="S21" s="279" t="n"/>
      <c r="T21" s="279" t="n"/>
      <c r="U21" s="279" t="n"/>
      <c r="V21" s="279" t="n"/>
    </row>
    <row r="22">
      <c r="A22" s="95" t="inlineStr">
        <is>
          <t>High Dividend (VYM)</t>
        </is>
      </c>
      <c r="B22" s="63" t="n">
        <v>0.05834041348060026</v>
      </c>
      <c r="C22" s="81" t="n">
        <v>0.2251120096164352</v>
      </c>
      <c r="D22" s="95" t="n"/>
      <c r="E22" s="95" t="inlineStr">
        <is>
          <t>Emerging Markets (VWO)</t>
        </is>
      </c>
      <c r="F22" s="63" t="n">
        <v>0.005488920512299211</v>
      </c>
      <c r="G22" s="81" t="n">
        <v>-0.01297146278187988</v>
      </c>
      <c r="H22" s="95" t="n"/>
      <c r="I22" s="95" t="n"/>
      <c r="J22" s="95" t="n"/>
      <c r="K22" s="95" t="n"/>
    </row>
    <row r="23">
      <c r="A23" s="95" t="inlineStr">
        <is>
          <t>Value (VTV)</t>
        </is>
      </c>
      <c r="B23" s="63" t="n">
        <v>0.06293352601156066</v>
      </c>
      <c r="C23" s="81" t="n">
        <v>0.2366341627437796</v>
      </c>
      <c r="D23" s="95" t="n"/>
      <c r="E23" s="95" t="inlineStr">
        <is>
          <t>U.S. Real Estate (VNQ)</t>
        </is>
      </c>
      <c r="F23" s="63" t="n">
        <v>0.08684654300168648</v>
      </c>
      <c r="G23" s="81" t="n">
        <v>0.3659484281172729</v>
      </c>
      <c r="H23" s="95" t="n"/>
      <c r="I23" s="95" t="n"/>
      <c r="J23" s="95" t="n"/>
      <c r="K23" s="95" t="n"/>
      <c r="S23" s="32" t="n"/>
      <c r="T23" s="32" t="n"/>
      <c r="U23" s="32" t="n"/>
      <c r="V23" s="32" t="n"/>
    </row>
    <row r="24">
      <c r="A24" s="95" t="inlineStr">
        <is>
          <t>Growth (VUG)</t>
        </is>
      </c>
      <c r="B24" s="63" t="n">
        <v>0.01425455924649954</v>
      </c>
      <c r="C24" s="81" t="n">
        <v>0.266677192705455</v>
      </c>
      <c r="D24" s="95" t="n"/>
      <c r="E24" s="95" t="inlineStr">
        <is>
          <t>U.S. Aggregate Bond (AGG)</t>
        </is>
      </c>
      <c r="F24" s="63" t="n">
        <v>-0.006012024048096198</v>
      </c>
      <c r="G24" s="81" t="n">
        <v>-0.03477451561045775</v>
      </c>
      <c r="H24" s="95" t="n"/>
      <c r="I24" s="95" t="n"/>
      <c r="J24" s="95" t="n"/>
      <c r="K24" s="95" t="n"/>
    </row>
    <row r="25">
      <c r="A25" s="95" t="inlineStr">
        <is>
          <t>Equal Weight S&amp;P (RSP)</t>
        </is>
      </c>
      <c r="B25" s="63" t="n">
        <v>0.05963929943355684</v>
      </c>
      <c r="C25" s="81" t="n">
        <v>0.2760702524698133</v>
      </c>
      <c r="D25" s="95" t="n"/>
      <c r="E25" s="95" t="inlineStr">
        <is>
          <t>TIPS (TIP)</t>
        </is>
      </c>
      <c r="F25" s="63" t="n">
        <v>-0.003547740243714403</v>
      </c>
      <c r="G25" s="81" t="n">
        <v>0.0121425773599686</v>
      </c>
      <c r="H25" s="95" t="n"/>
      <c r="I25" s="95" t="n"/>
      <c r="J25" s="95" t="n"/>
      <c r="K25" s="95" t="n"/>
    </row>
    <row r="26">
      <c r="A26" s="95" t="inlineStr">
        <is>
          <t>Pacer TP US LC (PTLC)</t>
        </is>
      </c>
      <c r="B26" s="63" t="n">
        <v>0.0351358086219784</v>
      </c>
      <c r="C26" s="81" t="n">
        <v>0.2695599022004891</v>
      </c>
      <c r="D26" s="95" t="n"/>
      <c r="E26" s="95" t="inlineStr">
        <is>
          <t>Global Bonds (BWX)</t>
        </is>
      </c>
      <c r="F26" s="63" t="n">
        <v>-0.003173483779971731</v>
      </c>
      <c r="G26" s="81" t="n">
        <v>-0.0947806596221582</v>
      </c>
      <c r="H26" s="95" t="n"/>
      <c r="I26" s="95" t="n"/>
      <c r="J26" s="95" t="n"/>
      <c r="K26" s="95" t="n"/>
    </row>
    <row r="27">
      <c r="A27" s="95" t="n"/>
      <c r="B27" s="100" t="n"/>
      <c r="C27" s="101" t="n"/>
      <c r="D27" s="95" t="n"/>
      <c r="E27" s="95" t="inlineStr">
        <is>
          <t>Gold (GLD)</t>
        </is>
      </c>
      <c r="F27" s="63" t="n">
        <v>0.03299093655589136</v>
      </c>
      <c r="G27" s="81" t="n">
        <v>-0.04148912312177622</v>
      </c>
      <c r="H27" s="95" t="n"/>
      <c r="I27" s="95" t="n"/>
      <c r="J27" s="95" t="n"/>
      <c r="K27" s="95" t="n"/>
    </row>
    <row r="28" customFormat="1" s="95"/>
    <row r="29" customFormat="1" s="95">
      <c r="A29" s="96" t="n"/>
      <c r="B29" s="272" t="n"/>
      <c r="C29" s="272" t="n"/>
    </row>
    <row r="30" ht="18.5" customFormat="1" customHeight="1" s="95">
      <c r="A30" s="104" t="inlineStr">
        <is>
          <t>Adolos Profile Performance</t>
        </is>
      </c>
      <c r="B30" s="107" t="n"/>
      <c r="C30" s="107" t="n"/>
    </row>
    <row r="31" customFormat="1" s="95">
      <c r="A31" s="105" t="inlineStr">
        <is>
          <t>Aggressive</t>
        </is>
      </c>
      <c r="B31" s="108" t="inlineStr">
        <is>
          <t>MTD</t>
        </is>
      </c>
      <c r="C31" s="108" t="inlineStr">
        <is>
          <t>YTD</t>
        </is>
      </c>
      <c r="D31" s="106" t="n"/>
      <c r="E31" s="105" t="inlineStr">
        <is>
          <t>Growth</t>
        </is>
      </c>
      <c r="F31" s="108" t="inlineStr">
        <is>
          <t>MTD</t>
        </is>
      </c>
      <c r="G31" s="108" t="inlineStr">
        <is>
          <t>YTD</t>
        </is>
      </c>
      <c r="H31" s="106" t="n"/>
      <c r="I31" s="105" t="inlineStr">
        <is>
          <t>Moderate</t>
        </is>
      </c>
      <c r="J31" s="108" t="inlineStr">
        <is>
          <t>MTD</t>
        </is>
      </c>
      <c r="K31" s="108" t="inlineStr">
        <is>
          <t>YTD</t>
        </is>
      </c>
    </row>
    <row r="32">
      <c r="A32" s="95" t="inlineStr">
        <is>
          <t>Adolos Aggressive</t>
        </is>
      </c>
      <c r="B32" s="63" t="n">
        <v>0.03913993458412467</v>
      </c>
      <c r="C32" s="101" t="n"/>
      <c r="D32" s="95" t="n"/>
      <c r="E32" s="95" t="inlineStr">
        <is>
          <t>Adolos Growth</t>
        </is>
      </c>
      <c r="F32" s="63" t="n">
        <v>0.03218168410707804</v>
      </c>
      <c r="G32" s="101" t="n"/>
      <c r="H32" s="95" t="n"/>
      <c r="I32" s="95" t="inlineStr">
        <is>
          <t>Adolos Moderate</t>
        </is>
      </c>
      <c r="J32" s="63" t="n">
        <v>0.02428254281147424</v>
      </c>
      <c r="K32" s="101" t="n"/>
    </row>
    <row r="33">
      <c r="A33" s="95" t="inlineStr">
        <is>
          <t>Aggressive Benchmark</t>
        </is>
      </c>
      <c r="B33" s="63" t="n">
        <v>0.03817277690316793</v>
      </c>
      <c r="C33" s="81" t="n">
        <v>0.2109751174808578</v>
      </c>
      <c r="D33" s="95" t="n"/>
      <c r="E33" s="95" t="inlineStr">
        <is>
          <t>Growth Benchmark</t>
        </is>
      </c>
      <c r="F33" s="63" t="n">
        <v>0.03201674010172678</v>
      </c>
      <c r="G33" s="81" t="n">
        <v>0.1733201234563645</v>
      </c>
      <c r="H33" s="95" t="n"/>
      <c r="I33" s="95" t="inlineStr">
        <is>
          <t>Moderate Benchmark</t>
        </is>
      </c>
      <c r="J33" s="63" t="n">
        <v>0.02517669921123661</v>
      </c>
      <c r="K33" s="81" t="n">
        <v>0.1314812412069275</v>
      </c>
    </row>
    <row r="34">
      <c r="A34" s="95" t="inlineStr">
        <is>
          <t>ishares Core Aggressive</t>
        </is>
      </c>
      <c r="B34" s="63" t="n">
        <v>0.02375931393223674</v>
      </c>
      <c r="C34" s="81" t="n">
        <v>0.1346213773761293</v>
      </c>
      <c r="D34" s="95" t="n"/>
      <c r="E34" s="95" t="inlineStr">
        <is>
          <t>ishares Core Growth</t>
        </is>
      </c>
      <c r="F34" s="63" t="n">
        <v>0.01511648586163972</v>
      </c>
      <c r="G34" s="81" t="n">
        <v>0.09348659003831417</v>
      </c>
      <c r="H34" s="95" t="n"/>
      <c r="I34" s="95" t="inlineStr">
        <is>
          <t>ishares Core Moderate</t>
        </is>
      </c>
      <c r="J34" s="63" t="n">
        <v>0.007757092198581672</v>
      </c>
      <c r="K34" s="81" t="n">
        <v>0.05254629629629615</v>
      </c>
    </row>
    <row r="35">
      <c r="A35" s="95" t="n"/>
      <c r="B35" s="100" t="n"/>
      <c r="C35" s="101" t="n"/>
      <c r="D35" s="95" t="n"/>
      <c r="E35" s="95" t="n"/>
      <c r="F35" s="100" t="n"/>
      <c r="G35" s="101" t="n"/>
      <c r="H35" s="95" t="n"/>
      <c r="I35" s="95" t="n"/>
      <c r="J35" s="100" t="n"/>
      <c r="K35" s="101" t="n"/>
    </row>
    <row r="36">
      <c r="A36" s="96" t="inlineStr">
        <is>
          <t>Blueprint Strategies</t>
        </is>
      </c>
      <c r="B36" s="100" t="n"/>
      <c r="C36" s="101" t="n"/>
      <c r="D36" s="95" t="n"/>
      <c r="E36" s="95" t="n"/>
      <c r="F36" s="100" t="n"/>
      <c r="G36" s="101" t="n"/>
      <c r="H36" s="95" t="n"/>
      <c r="I36" s="95" t="n"/>
      <c r="J36" s="100" t="n"/>
      <c r="K36" s="101" t="n"/>
    </row>
    <row r="37">
      <c r="A37" s="95" t="inlineStr">
        <is>
          <t>BP Tactical Global Equity</t>
        </is>
      </c>
      <c r="B37" s="63" t="n">
        <v>0.03587332802081208</v>
      </c>
      <c r="C37" s="81" t="n">
        <v>0.2011</v>
      </c>
      <c r="D37" s="95" t="n"/>
      <c r="E37" s="95" t="inlineStr">
        <is>
          <t>BP Tactical Growth</t>
        </is>
      </c>
      <c r="F37" s="63" t="n">
        <v>0.03135086181462191</v>
      </c>
      <c r="G37" s="81" t="n">
        <v>0.1692424720392367</v>
      </c>
      <c r="H37" s="95" t="n"/>
      <c r="I37" s="95" t="inlineStr">
        <is>
          <t>BP Tactical Moderate</t>
        </is>
      </c>
      <c r="J37" s="63" t="n">
        <v>0.02877020443554826</v>
      </c>
      <c r="K37" s="81" t="n">
        <v>0.1685800752183391</v>
      </c>
    </row>
    <row r="38">
      <c r="A38" s="95" t="inlineStr">
        <is>
          <t>BP Tactical US Equity</t>
        </is>
      </c>
      <c r="B38" s="63" t="n">
        <v>0.03854450970481709</v>
      </c>
      <c r="C38" s="81" t="n">
        <v>0.2418915247050204</v>
      </c>
      <c r="D38" s="95" t="n"/>
      <c r="E38" s="95" t="inlineStr">
        <is>
          <t>BP Dynamic Growth</t>
        </is>
      </c>
      <c r="F38" s="63" t="n">
        <v>0.03026214256858728</v>
      </c>
      <c r="G38" s="81" t="n">
        <v>0.1823288348117105</v>
      </c>
      <c r="H38" s="95" t="n"/>
      <c r="I38" s="95" t="inlineStr">
        <is>
          <t>BP Dynamic Moderate</t>
        </is>
      </c>
      <c r="J38" s="63" t="n">
        <v>0.02830952973396735</v>
      </c>
      <c r="K38" s="81" t="n">
        <v>0.1709360615080686</v>
      </c>
    </row>
    <row r="39">
      <c r="A39" s="95" t="inlineStr">
        <is>
          <t>BP Dynamic US Equity</t>
        </is>
      </c>
      <c r="B39" s="63" t="n">
        <v>0.0381440168180873</v>
      </c>
      <c r="C39" s="81" t="n">
        <v>0.239647770482478</v>
      </c>
      <c r="D39" s="95" t="n"/>
      <c r="E39" s="95" t="inlineStr">
        <is>
          <t>BP Strategic Growth</t>
        </is>
      </c>
      <c r="F39" s="63" t="n">
        <v>0.02905877489964625</v>
      </c>
      <c r="G39" s="81" t="n">
        <v>0.1700398270608978</v>
      </c>
      <c r="H39" s="95" t="n"/>
      <c r="I39" s="95" t="inlineStr">
        <is>
          <t>BP Strategic Moderate</t>
        </is>
      </c>
      <c r="J39" s="63" t="n">
        <v>0.02656579474401898</v>
      </c>
      <c r="K39" s="81" t="n">
        <v>0.1304542531721138</v>
      </c>
    </row>
    <row r="40">
      <c r="A40" s="95" t="inlineStr">
        <is>
          <t>BP Strategic US Equity</t>
        </is>
      </c>
      <c r="B40" s="63" t="n">
        <v>0.03801051918917737</v>
      </c>
      <c r="C40" s="81" t="n">
        <v>0.2388655546522833</v>
      </c>
      <c r="D40" s="95" t="n"/>
      <c r="E40" s="95" t="n"/>
      <c r="F40" s="95" t="n"/>
      <c r="G40" s="95" t="n"/>
      <c r="H40" s="95" t="n"/>
      <c r="I40" s="95" t="n"/>
      <c r="J40" s="95" t="n"/>
      <c r="K40" s="95" t="n"/>
    </row>
    <row r="41">
      <c r="A41" s="95" t="inlineStr">
        <is>
          <t>BP Leveraged US 1.5x ETF</t>
        </is>
      </c>
      <c r="B41" s="63" t="n">
        <v>0.0632032841986708</v>
      </c>
      <c r="C41" s="81" t="n">
        <v>0.4165057355378889</v>
      </c>
      <c r="D41" s="95" t="n"/>
      <c r="E41" s="95" t="n"/>
      <c r="F41" s="95" t="n"/>
      <c r="G41" s="95" t="n"/>
      <c r="H41" s="95" t="n"/>
      <c r="I41" s="95" t="n"/>
      <c r="J41" s="95" t="n"/>
      <c r="K41" s="95" t="n"/>
    </row>
    <row r="42">
      <c r="A42" s="95" t="inlineStr">
        <is>
          <t>Manna All Weather</t>
        </is>
      </c>
      <c r="B42" s="63" t="n">
        <v>0.05715809867830016</v>
      </c>
      <c r="C42" s="81" t="n">
        <v>0.3120389162696384</v>
      </c>
      <c r="D42" s="95" t="n"/>
      <c r="E42" s="95" t="n"/>
      <c r="F42" s="95" t="n"/>
      <c r="G42" s="95" t="n"/>
      <c r="H42" s="95" t="n"/>
      <c r="I42" s="95" t="n"/>
      <c r="J42" s="95" t="n"/>
      <c r="K42" s="95" t="n"/>
    </row>
    <row r="43">
      <c r="A43" s="95" t="inlineStr">
        <is>
          <t>BP Leveraged US 3x ETF</t>
        </is>
      </c>
      <c r="B43" s="63" t="n">
        <v>0.13126133943362</v>
      </c>
      <c r="C43" s="81" t="n">
        <v>0.9849134948096885</v>
      </c>
      <c r="D43" s="95" t="n"/>
      <c r="E43" s="95" t="n"/>
      <c r="F43" s="95" t="n"/>
      <c r="G43" s="95" t="n"/>
      <c r="H43" s="95" t="n"/>
      <c r="I43" s="95" t="n"/>
      <c r="J43" s="95" t="n"/>
      <c r="K43" s="95" t="n"/>
    </row>
    <row r="44">
      <c r="A44" s="95" t="n"/>
      <c r="B44" s="95" t="n"/>
      <c r="C44" s="95" t="n"/>
      <c r="D44" s="95" t="n"/>
      <c r="E44" s="95" t="n"/>
      <c r="F44" s="95" t="n"/>
      <c r="G44" s="95" t="n"/>
      <c r="H44" s="95" t="n"/>
      <c r="I44" s="95" t="n"/>
      <c r="J44" s="95" t="n"/>
      <c r="K44" s="95" t="n"/>
    </row>
    <row r="45">
      <c r="A45" s="105" t="inlineStr">
        <is>
          <t>Balanced</t>
        </is>
      </c>
      <c r="B45" s="108" t="inlineStr">
        <is>
          <t>MTD</t>
        </is>
      </c>
      <c r="C45" s="108" t="inlineStr">
        <is>
          <t>YTD</t>
        </is>
      </c>
      <c r="D45" s="106" t="n"/>
      <c r="E45" s="105" t="inlineStr">
        <is>
          <t>Liquid</t>
        </is>
      </c>
      <c r="F45" s="108" t="inlineStr">
        <is>
          <t>MTD</t>
        </is>
      </c>
      <c r="G45" s="108" t="inlineStr">
        <is>
          <t>YTD</t>
        </is>
      </c>
      <c r="H45" s="95" t="n"/>
      <c r="I45" s="95" t="n"/>
      <c r="J45" s="95" t="n"/>
      <c r="K45" s="95" t="n"/>
    </row>
    <row r="46">
      <c r="A46" s="95" t="inlineStr">
        <is>
          <t>Adolos Balanced</t>
        </is>
      </c>
      <c r="B46" s="63" t="n">
        <v>0.01991106845205069</v>
      </c>
      <c r="C46" s="101" t="n"/>
      <c r="D46" s="95" t="n"/>
      <c r="E46" s="95" t="inlineStr">
        <is>
          <t>Adolos Liquid</t>
        </is>
      </c>
      <c r="F46" s="63" t="n">
        <v>-0.003303537813504597</v>
      </c>
      <c r="G46" s="101" t="n"/>
      <c r="H46" s="95" t="n"/>
      <c r="I46" s="95" t="n"/>
      <c r="J46" s="95" t="n"/>
      <c r="K46" s="95" t="n"/>
    </row>
    <row r="47">
      <c r="A47" s="95" t="inlineStr">
        <is>
          <t>Balanced Benchmark</t>
        </is>
      </c>
      <c r="B47" s="63" t="n">
        <v>0.02175667876599152</v>
      </c>
      <c r="C47" s="81" t="n">
        <v>0.110561800082209</v>
      </c>
      <c r="D47" s="95" t="n"/>
      <c r="E47" s="95" t="inlineStr">
        <is>
          <t>Liquid Benchmark</t>
        </is>
      </c>
      <c r="F47" s="63" t="n">
        <v>-0.005891783567134275</v>
      </c>
      <c r="G47" s="81" t="n">
        <v>-0.03407902529824859</v>
      </c>
      <c r="H47" s="95" t="n"/>
      <c r="I47" s="95" t="n"/>
      <c r="J47" s="95" t="n"/>
      <c r="K47" s="95" t="n"/>
    </row>
    <row r="48">
      <c r="A48" s="95" t="inlineStr">
        <is>
          <t>ishares Core Moderate</t>
        </is>
      </c>
      <c r="B48" s="63" t="n">
        <v>0.007757092198581672</v>
      </c>
      <c r="C48" s="81" t="n">
        <v>0.05254629629629615</v>
      </c>
      <c r="D48" s="95" t="n"/>
      <c r="E48" s="95" t="inlineStr">
        <is>
          <t>ishares Core Conservative</t>
        </is>
      </c>
      <c r="F48" s="63" t="n">
        <v>0.003259779338014024</v>
      </c>
      <c r="G48" s="81" t="n">
        <v>0.03251612903225798</v>
      </c>
      <c r="H48" s="95" t="n"/>
      <c r="I48" s="95" t="n"/>
      <c r="J48" s="95" t="n"/>
      <c r="K48" s="95" t="n"/>
    </row>
    <row r="49">
      <c r="A49" s="95" t="n"/>
      <c r="B49" s="100" t="n"/>
      <c r="C49" s="101" t="n"/>
      <c r="D49" s="95" t="n"/>
      <c r="E49" s="95" t="n"/>
      <c r="F49" s="100" t="n"/>
      <c r="G49" s="101" t="n"/>
      <c r="H49" s="95" t="n"/>
      <c r="I49" s="95" t="n"/>
      <c r="J49" s="95" t="n"/>
      <c r="K49" s="95" t="n"/>
    </row>
    <row r="50">
      <c r="A50" s="96" t="inlineStr">
        <is>
          <t>Blueprint Strategies</t>
        </is>
      </c>
      <c r="B50" s="100" t="n"/>
      <c r="C50" s="101" t="n"/>
      <c r="D50" s="95" t="n"/>
      <c r="E50" s="95" t="n"/>
      <c r="F50" s="100" t="n"/>
      <c r="G50" s="101" t="n"/>
      <c r="H50" s="95" t="n"/>
      <c r="I50" s="95" t="n"/>
      <c r="J50" s="95" t="n"/>
      <c r="K50" s="95" t="n"/>
    </row>
    <row r="51">
      <c r="A51" s="95" t="inlineStr">
        <is>
          <t>BP Tactical Balanced</t>
        </is>
      </c>
      <c r="B51" s="63" t="n">
        <v>0.02641473476131969</v>
      </c>
      <c r="C51" s="81" t="n">
        <v>0.1553324254473414</v>
      </c>
      <c r="D51" s="95" t="n"/>
      <c r="E51" s="95" t="inlineStr">
        <is>
          <t>BP Tactical Conservative</t>
        </is>
      </c>
      <c r="F51" s="63" t="n">
        <v>0.02116353185114915</v>
      </c>
      <c r="G51" s="81" t="n">
        <v>0.1227693032703385</v>
      </c>
      <c r="H51" s="95" t="n"/>
      <c r="I51" s="95" t="n"/>
      <c r="J51" s="95" t="n"/>
      <c r="K51" s="95" t="n"/>
    </row>
    <row r="52">
      <c r="A52" s="95" t="inlineStr">
        <is>
          <t>BP Dynamic Balanced</t>
        </is>
      </c>
      <c r="B52" s="63" t="n">
        <v>0.02742701475068925</v>
      </c>
      <c r="C52" s="81" t="n">
        <v>0.164280293115481</v>
      </c>
      <c r="D52" s="95" t="n"/>
      <c r="E52" s="95" t="inlineStr">
        <is>
          <t>BP Dynamic Conservative</t>
        </is>
      </c>
      <c r="F52" s="63" t="n">
        <v>0.02075833259906902</v>
      </c>
      <c r="G52" s="81" t="n">
        <v>0.161112603331441</v>
      </c>
      <c r="H52" s="95" t="n"/>
      <c r="I52" s="95" t="n"/>
      <c r="J52" s="95" t="n"/>
      <c r="K52" s="95" t="n"/>
    </row>
    <row r="53">
      <c r="A53" s="95" t="inlineStr">
        <is>
          <t>BP Strategic Balanced</t>
        </is>
      </c>
      <c r="B53" s="63" t="n">
        <v>0.0260027609744212</v>
      </c>
      <c r="C53" s="81" t="n">
        <v>0.1364006580552686</v>
      </c>
      <c r="D53" s="95" t="n"/>
      <c r="E53" s="95" t="inlineStr">
        <is>
          <t>BP Strategic Conservative</t>
        </is>
      </c>
      <c r="F53" s="63" t="n">
        <v>0.02006817677948947</v>
      </c>
      <c r="G53" s="81" t="n">
        <v>0.09810339230312048</v>
      </c>
      <c r="H53" s="95" t="n"/>
      <c r="I53" s="95" t="n"/>
      <c r="J53" s="95" t="n"/>
      <c r="K53" s="95" t="n"/>
    </row>
  </sheetData>
  <conditionalFormatting sqref="B4:C8 F32:G39 J32:K39">
    <cfRule type="cellIs" priority="31" operator="lessThan" dxfId="1">
      <formula>0</formula>
    </cfRule>
    <cfRule type="cellIs" priority="32" operator="greaterThan" dxfId="0">
      <formula>0</formula>
    </cfRule>
  </conditionalFormatting>
  <conditionalFormatting sqref="B11:C53">
    <cfRule type="cellIs" priority="1" operator="lessThan" dxfId="1">
      <formula>0</formula>
    </cfRule>
    <cfRule type="cellIs" priority="2" operator="greaterThan" dxfId="0">
      <formula>0</formula>
    </cfRule>
  </conditionalFormatting>
  <conditionalFormatting sqref="F4:G8">
    <cfRule type="cellIs" priority="29" operator="lessThan" dxfId="1">
      <formula>0</formula>
    </cfRule>
    <cfRule type="cellIs" priority="30" operator="greaterThan" dxfId="0">
      <formula>0</formula>
    </cfRule>
  </conditionalFormatting>
  <conditionalFormatting sqref="F12:G15">
    <cfRule type="cellIs" priority="15" operator="lessThan" dxfId="1">
      <formula>0</formula>
    </cfRule>
    <cfRule type="cellIs" priority="16" operator="greaterThan" dxfId="0">
      <formula>0</formula>
    </cfRule>
  </conditionalFormatting>
  <conditionalFormatting sqref="F20:G27">
    <cfRule type="cellIs" priority="19" operator="lessThan" dxfId="1">
      <formula>0</formula>
    </cfRule>
    <cfRule type="cellIs" priority="20" operator="greaterThan" dxfId="0">
      <formula>0</formula>
    </cfRule>
  </conditionalFormatting>
  <conditionalFormatting sqref="F46:G53">
    <cfRule type="cellIs" priority="5" operator="lessThan" dxfId="1">
      <formula>0</formula>
    </cfRule>
    <cfRule type="cellIs" priority="6" operator="greaterThan" dxfId="0">
      <formula>0</formula>
    </cfRule>
  </conditionalFormatting>
  <conditionalFormatting sqref="J5:K8">
    <cfRule type="cellIs" priority="27" operator="lessThan" dxfId="1">
      <formula>0</formula>
    </cfRule>
    <cfRule type="cellIs" priority="28" operator="greaterThan" dxfId="0">
      <formula>0</formula>
    </cfRule>
  </conditionalFormatting>
  <conditionalFormatting sqref="J12:K15">
    <cfRule type="cellIs" priority="11" operator="lessThan" dxfId="1">
      <formula>0</formula>
    </cfRule>
    <cfRule type="cellIs" priority="12" operator="greaterThan" dxfId="0">
      <formula>0</formula>
    </cfRule>
  </conditionalFormatting>
  <conditionalFormatting sqref="J20:K21">
    <cfRule type="cellIs" priority="17" operator="lessThan" dxfId="1">
      <formula>0</formula>
    </cfRule>
    <cfRule type="cellIs" priority="18" operator="greaterThan" dxfId="0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>
  <sheetPr>
    <tabColor rgb="FFFFFF00"/>
    <outlinePr summaryBelow="1" summaryRight="1"/>
    <pageSetUpPr/>
  </sheetPr>
  <dimension ref="A1:Y44"/>
  <sheetViews>
    <sheetView zoomScaleNormal="100" workbookViewId="0">
      <selection activeCell="C6" sqref="C6"/>
    </sheetView>
  </sheetViews>
  <sheetFormatPr baseColWidth="8" defaultRowHeight="14.5"/>
  <cols>
    <col width="12.7265625" customWidth="1" min="3" max="3"/>
    <col width="3.7265625" customWidth="1" min="4" max="4"/>
    <col width="12.7265625" customWidth="1" min="5" max="5"/>
    <col width="3.7265625" customWidth="1" min="6" max="6"/>
    <col width="12.7265625" customWidth="1" min="7" max="7"/>
    <col width="3.7265625" customWidth="1" min="8" max="8"/>
    <col width="12.7265625" customWidth="1" min="9" max="9"/>
    <col width="3.7265625" customWidth="1" min="10" max="10"/>
    <col width="12.7265625" customWidth="1" min="11" max="11"/>
    <col width="3.7265625" customWidth="1" min="12" max="12"/>
    <col width="12.7265625" customWidth="1" min="13" max="13"/>
    <col width="3.7265625" customWidth="1" min="14" max="14"/>
    <col width="12.7265625" customWidth="1" min="15" max="15"/>
    <col width="5.453125" customWidth="1" min="16" max="16"/>
    <col width="12.7265625" customWidth="1" min="17" max="17"/>
    <col width="3.7265625" customWidth="1" min="18" max="18"/>
    <col width="12.7265625" customWidth="1" min="19" max="19"/>
    <col width="3.7265625" customWidth="1" min="20" max="20"/>
    <col width="12.7265625" customWidth="1" min="21" max="21"/>
    <col width="3.7265625" customWidth="1" min="22" max="22"/>
    <col width="12.7265625" customWidth="1" min="23" max="23"/>
    <col width="3.7265625" customWidth="1" min="24" max="24"/>
    <col width="12.7265625" customWidth="1" min="25" max="25"/>
  </cols>
  <sheetData>
    <row r="1">
      <c r="A1" s="85" t="inlineStr">
        <is>
          <t>OPER/SHV/BIL/FLOT/JPST 10% max</t>
        </is>
      </c>
    </row>
    <row r="2" ht="43.5" customFormat="1" customHeight="1" s="142">
      <c r="C2" s="144" t="inlineStr">
        <is>
          <t>Tactical Growth</t>
        </is>
      </c>
      <c r="D2" s="144" t="n"/>
      <c r="E2" s="144" t="inlineStr">
        <is>
          <t>Tactical Moderate Growth</t>
        </is>
      </c>
      <c r="F2" s="144" t="n"/>
      <c r="G2" s="144" t="inlineStr">
        <is>
          <t>Tactical Balanced</t>
        </is>
      </c>
      <c r="H2" s="144" t="n"/>
      <c r="I2" s="144" t="inlineStr">
        <is>
          <t>Tactical Conservative</t>
        </is>
      </c>
      <c r="J2" s="144" t="n"/>
      <c r="K2" s="144" t="inlineStr">
        <is>
          <t>Dynamic Growth</t>
        </is>
      </c>
      <c r="L2" s="144" t="n"/>
      <c r="M2" s="144" t="inlineStr">
        <is>
          <t>Dynamic Mod Growth</t>
        </is>
      </c>
      <c r="N2" s="144" t="n"/>
      <c r="O2" s="144" t="inlineStr">
        <is>
          <t>Dynamic Balanced</t>
        </is>
      </c>
      <c r="P2" s="144" t="n"/>
      <c r="Q2" s="144" t="inlineStr">
        <is>
          <t>Dynamic Conservative</t>
        </is>
      </c>
      <c r="R2" s="144" t="n"/>
      <c r="S2" s="144" t="inlineStr">
        <is>
          <t>Strategic Growth</t>
        </is>
      </c>
      <c r="T2" s="144" t="n"/>
      <c r="U2" s="144" t="inlineStr">
        <is>
          <t>Strategic Moderate Growth</t>
        </is>
      </c>
      <c r="V2" s="144" t="n"/>
      <c r="W2" s="144" t="inlineStr">
        <is>
          <t>Strategic Balanced</t>
        </is>
      </c>
      <c r="X2" s="144" t="n"/>
      <c r="Y2" s="145" t="inlineStr">
        <is>
          <t>Strategic (S70) Conservative</t>
        </is>
      </c>
    </row>
    <row r="3">
      <c r="B3" s="133" t="inlineStr">
        <is>
          <t>BLUIX</t>
        </is>
      </c>
      <c r="C3" s="133">
        <f>'BLUIX in Models'!$E$4</f>
        <v/>
      </c>
      <c r="D3" s="133" t="n"/>
      <c r="E3" s="133" t="n">
        <v>0.375</v>
      </c>
      <c r="F3" s="133" t="n"/>
      <c r="G3" s="133" t="n">
        <v>0.375</v>
      </c>
      <c r="H3" s="133" t="n"/>
      <c r="I3" s="133" t="n">
        <v>0.345</v>
      </c>
      <c r="J3" s="133" t="n"/>
      <c r="K3" s="133" t="n">
        <v>0.375</v>
      </c>
      <c r="L3" s="133" t="n"/>
      <c r="M3" s="133" t="n">
        <v>0.375</v>
      </c>
      <c r="N3" s="133" t="n"/>
      <c r="O3" s="133" t="n">
        <v>0.375</v>
      </c>
      <c r="P3" s="133" t="n"/>
      <c r="Q3" s="133" t="n">
        <v>0.345</v>
      </c>
      <c r="R3" s="133" t="n"/>
      <c r="S3" s="133" t="n">
        <v>0.375</v>
      </c>
      <c r="T3" s="133" t="n"/>
      <c r="U3" s="133" t="n">
        <v>0.375</v>
      </c>
      <c r="V3" s="133" t="n"/>
      <c r="W3" s="133" t="n">
        <v>0.375</v>
      </c>
      <c r="X3" s="133" t="n"/>
      <c r="Y3" s="133" t="n">
        <v>0.345</v>
      </c>
    </row>
    <row r="4">
      <c r="B4" s="133" t="inlineStr">
        <is>
          <t>OCIO</t>
        </is>
      </c>
      <c r="C4" s="133" t="n">
        <v>0.1</v>
      </c>
      <c r="D4" s="133" t="n"/>
      <c r="E4" s="133" t="n">
        <v>0.1</v>
      </c>
      <c r="F4" s="133" t="n"/>
      <c r="G4" s="133" t="n">
        <v>0.1</v>
      </c>
      <c r="H4" s="133" t="n"/>
      <c r="I4" s="133" t="n">
        <v>0.02</v>
      </c>
      <c r="J4" s="133" t="n"/>
      <c r="K4" s="133" t="n">
        <v>0.1</v>
      </c>
      <c r="L4" s="133" t="n"/>
      <c r="M4" s="133" t="n">
        <v>0.1</v>
      </c>
      <c r="N4" s="133" t="n"/>
      <c r="O4" s="133" t="n">
        <v>0.1</v>
      </c>
      <c r="P4" s="133" t="n"/>
      <c r="Q4" s="133" t="n">
        <v>0.02</v>
      </c>
      <c r="R4" s="133" t="n"/>
      <c r="S4" s="133" t="n">
        <v>0.1</v>
      </c>
      <c r="T4" s="133" t="n"/>
      <c r="U4" s="133" t="n">
        <v>0.1</v>
      </c>
      <c r="V4" s="133" t="n"/>
      <c r="W4" s="133" t="n">
        <v>0.1</v>
      </c>
      <c r="X4" s="133" t="n"/>
      <c r="Y4" s="133" t="n">
        <v>0.02</v>
      </c>
    </row>
    <row r="5">
      <c r="B5" s="133" t="inlineStr">
        <is>
          <t>TFPN</t>
        </is>
      </c>
      <c r="C5" s="133" t="n">
        <v>0.05</v>
      </c>
      <c r="D5" s="133" t="n"/>
      <c r="E5" s="133" t="n">
        <v>0.05</v>
      </c>
      <c r="F5" s="133" t="n"/>
      <c r="G5" s="133" t="n">
        <v>0.05</v>
      </c>
      <c r="H5" s="133" t="n"/>
      <c r="I5" s="133" t="n">
        <v>0.05</v>
      </c>
      <c r="J5" s="133" t="n"/>
      <c r="K5" s="133" t="n">
        <v>0.05</v>
      </c>
      <c r="L5" s="133" t="n"/>
      <c r="M5" s="133" t="n">
        <v>0.05</v>
      </c>
      <c r="N5" s="133" t="n"/>
      <c r="O5" s="133" t="n">
        <v>0.05</v>
      </c>
      <c r="P5" s="133" t="n"/>
      <c r="Q5" s="133" t="n">
        <v>0.05</v>
      </c>
      <c r="R5" s="133" t="n"/>
      <c r="S5" s="133" t="n">
        <v>0.05</v>
      </c>
      <c r="T5" s="133" t="n"/>
      <c r="U5" s="133" t="n">
        <v>0.05</v>
      </c>
      <c r="V5" s="133" t="n"/>
      <c r="W5" s="133" t="n">
        <v>0.05</v>
      </c>
      <c r="X5" s="133" t="n"/>
      <c r="Y5" s="133" t="n">
        <v>0.05</v>
      </c>
    </row>
    <row r="6">
      <c r="B6" t="inlineStr">
        <is>
          <t>ITOT</t>
        </is>
      </c>
      <c r="C6" s="246">
        <f>ROUND((1-C$3-C$4-C$5)*MODEL!RI5,3)</f>
        <v/>
      </c>
      <c r="D6" s="246" t="n"/>
      <c r="E6" s="246">
        <f>ROUND((1-$E$3-$E$4-$E$5)*MODEL!RI22,3)</f>
        <v/>
      </c>
      <c r="F6" s="246" t="n"/>
      <c r="G6" s="246">
        <f>ROUND((1-$G$3-$G$4-$G$5)*MODEL!RI39,3)</f>
        <v/>
      </c>
      <c r="H6" s="246" t="n"/>
      <c r="I6" s="246">
        <f>ROUND((1-$I$3-$I$4-$I$5)*MODEL!RI56,3)</f>
        <v/>
      </c>
      <c r="J6" s="246" t="n"/>
      <c r="K6" s="246">
        <f>ROUND((1-$K$3-$K$4-$K$5)*MODEL!RI209,3)</f>
        <v/>
      </c>
      <c r="L6" s="246" t="n"/>
      <c r="M6" s="246">
        <f>ROUND((1-$M$3-$M$4-$M$5)*MODEL!RI226,3)</f>
        <v/>
      </c>
      <c r="N6" s="246" t="n"/>
      <c r="O6" s="246">
        <f>(1-$O$3-$O$4-$O$5)*MODEL!RI243</f>
        <v/>
      </c>
      <c r="P6" s="246" t="n"/>
      <c r="Q6" s="246">
        <f>(1-$Q$3-$Q$4-$Q$5)*MODEL!RI260</f>
        <v/>
      </c>
      <c r="R6" s="246" t="n"/>
      <c r="S6" s="246">
        <f>ROUND((1-$S$3-$S$4-$S$5)*MODEL!RI90,3)</f>
        <v/>
      </c>
      <c r="T6" s="246" t="n"/>
      <c r="U6" s="246">
        <f>(1-$U$3-$U$4-$U$5)*MODEL!RI107</f>
        <v/>
      </c>
      <c r="V6" s="246" t="n"/>
      <c r="W6" s="246">
        <f>ROUND((1-$W$3-$W$4-$W$5)*MODEL!RI124,3)</f>
        <v/>
      </c>
      <c r="X6" s="246" t="n"/>
      <c r="Y6" s="246">
        <f>ROUND((1-$Y$3-$Y$4-$Y$5)*MODEL!RI141,3)</f>
        <v/>
      </c>
    </row>
    <row r="7">
      <c r="B7" s="146" t="inlineStr">
        <is>
          <t>IXUS</t>
        </is>
      </c>
      <c r="C7" s="147">
        <f>ROUND((1-C$3-C$4-C$5)*MODEL!RI6,3)</f>
        <v/>
      </c>
      <c r="D7" s="147" t="n"/>
      <c r="E7" s="147">
        <f>ROUND((1-$E$3-$E$4-$E$5)*MODEL!RI23,3)</f>
        <v/>
      </c>
      <c r="F7" s="147" t="n"/>
      <c r="G7" s="147">
        <f>ROUND((1-$G$3-$G$4-$G$5)*MODEL!RI40,3)</f>
        <v/>
      </c>
      <c r="H7" s="147" t="n"/>
      <c r="I7" s="147">
        <f>ROUND((1-$I$3-$I$4-$I$5)*MODEL!RI57,3)</f>
        <v/>
      </c>
      <c r="J7" s="147" t="n"/>
      <c r="K7" s="147">
        <f>ROUND((1-$K$3-$K$4-$K$5)*MODEL!RI210,3)</f>
        <v/>
      </c>
      <c r="L7" s="147" t="n"/>
      <c r="M7" s="147">
        <f>ROUND((1-$M$3-$M$4-$M$5)*MODEL!RI227,3)</f>
        <v/>
      </c>
      <c r="N7" s="147" t="n"/>
      <c r="O7" s="147">
        <f>(1-$O$3-$O$4-$O$5)*MODEL!RI244</f>
        <v/>
      </c>
      <c r="P7" s="147" t="n"/>
      <c r="Q7" s="147">
        <f>(1-$Q$3-$Q$4-$Q$5)*MODEL!RI261</f>
        <v/>
      </c>
      <c r="R7" s="147" t="n"/>
      <c r="S7" s="147">
        <f>ROUND((1-$S$3-$S$4-$S$5)*MODEL!RI91,3)</f>
        <v/>
      </c>
      <c r="T7" s="147" t="n"/>
      <c r="U7" s="147">
        <f>(1-$U$3-$U$4-$U$5)*MODEL!RI108</f>
        <v/>
      </c>
      <c r="V7" s="147" t="n"/>
      <c r="W7" s="147">
        <f>ROUND((1-$W$3-$W$4-$W$5)*MODEL!RI125,3)</f>
        <v/>
      </c>
      <c r="X7" s="147" t="n"/>
      <c r="Y7" s="147">
        <f>ROUND((1-$Y$3-$Y$4-$Y$5)*MODEL!RI142,3)</f>
        <v/>
      </c>
    </row>
    <row r="8">
      <c r="B8" t="inlineStr">
        <is>
          <t>IEMG</t>
        </is>
      </c>
      <c r="C8" s="143">
        <f>ROUND((1-C$3-C$4-C$5)*MODEL!RI7,3)</f>
        <v/>
      </c>
      <c r="D8" s="143" t="n"/>
      <c r="E8" s="143">
        <f>ROUND((1-$E$3-$E$4-$E$5)*MODEL!RI24,3)</f>
        <v/>
      </c>
      <c r="F8" s="143" t="n"/>
      <c r="G8" s="143">
        <f>ROUND((1-$G$3-$G$4-$G$5)*MODEL!RI41,3)</f>
        <v/>
      </c>
      <c r="H8" s="143" t="n"/>
      <c r="I8" s="143">
        <f>ROUND((1-$I$3-$I$4-$I$5)*MODEL!RI58,3)</f>
        <v/>
      </c>
      <c r="J8" s="143" t="n"/>
      <c r="K8" s="143">
        <f>ROUND((1-$K$3-$K$4-$K$5)*MODEL!RI211,3)</f>
        <v/>
      </c>
      <c r="L8" s="143" t="n"/>
      <c r="M8" s="143">
        <f>ROUND((1-$M$3-$M$4-$M$5)*MODEL!RI228,3)</f>
        <v/>
      </c>
      <c r="N8" s="143" t="n"/>
      <c r="O8" s="143">
        <f>(1-$O$3-$O$4-$O$5)*MODEL!RI245</f>
        <v/>
      </c>
      <c r="P8" s="143" t="n"/>
      <c r="Q8" s="143">
        <f>(1-$Q$3-$Q$4-$Q$5)*MODEL!RI262</f>
        <v/>
      </c>
      <c r="R8" s="143" t="n"/>
      <c r="S8" s="143">
        <f>ROUND((1-$S$3-$S$4-$S$5)*MODEL!RI92,3)</f>
        <v/>
      </c>
      <c r="T8" s="143" t="n"/>
      <c r="U8" s="143">
        <f>(1-$U$3-$U$4-$U$5)*MODEL!RI109</f>
        <v/>
      </c>
      <c r="V8" s="143" t="n"/>
      <c r="W8" s="143">
        <f>ROUND((1-$W$3-$W$4-$W$5)*MODEL!RI126,3)</f>
        <v/>
      </c>
      <c r="X8" s="143" t="n"/>
      <c r="Y8" s="143">
        <f>ROUND((1-$Y$3-$Y$4-$Y$5)*MODEL!RI143,3)</f>
        <v/>
      </c>
    </row>
    <row r="9">
      <c r="B9" s="146" t="inlineStr">
        <is>
          <t>USRT</t>
        </is>
      </c>
      <c r="C9" s="147">
        <f>ROUND((1-C$3-C$4-C$5)*MODEL!RI8,3)</f>
        <v/>
      </c>
      <c r="D9" s="147" t="n"/>
      <c r="E9" s="147">
        <f>ROUND((1-$E$3-$E$4-$E$5)*MODEL!RI25,3)</f>
        <v/>
      </c>
      <c r="F9" s="147" t="n"/>
      <c r="G9" s="147">
        <f>ROUND((1-$G$3-$G$4-$G$5)*MODEL!RI42,3)</f>
        <v/>
      </c>
      <c r="H9" s="147" t="n"/>
      <c r="I9" s="147">
        <f>ROUND((1-$I$3-$I$4-$I$5)*MODEL!RI59,3)</f>
        <v/>
      </c>
      <c r="J9" s="147" t="n"/>
      <c r="K9" s="147">
        <f>ROUND((1-$K$3-$K$4-$K$5)*MODEL!RI212,3)</f>
        <v/>
      </c>
      <c r="L9" s="147" t="n"/>
      <c r="M9" s="147">
        <f>ROUND((1-$M$3-$M$4-$M$5)*MODEL!RI229,3)</f>
        <v/>
      </c>
      <c r="N9" s="147" t="n"/>
      <c r="O9" s="147">
        <f>(1-$O$3-$O$4-$O$5)*MODEL!RI246</f>
        <v/>
      </c>
      <c r="P9" s="147" t="n"/>
      <c r="Q9" s="147">
        <f>(1-$Q$3-$Q$4-$Q$5)*MODEL!RI263</f>
        <v/>
      </c>
      <c r="R9" s="147" t="n"/>
      <c r="S9" s="147">
        <f>ROUND((1-$S$3-$S$4-$S$5)*MODEL!RI93,3)</f>
        <v/>
      </c>
      <c r="T9" s="147" t="n"/>
      <c r="U9" s="147">
        <f>(1-$U$3-$U$4-$U$5)*MODEL!RI110</f>
        <v/>
      </c>
      <c r="V9" s="147" t="n"/>
      <c r="W9" s="147">
        <f>ROUND((1-$W$3-$W$4-$W$5)*MODEL!RI127,3)</f>
        <v/>
      </c>
      <c r="X9" s="147" t="n"/>
      <c r="Y9" s="147">
        <f>ROUND((1-$Y$3-$Y$4-$Y$5)*MODEL!RI144,3)</f>
        <v/>
      </c>
    </row>
    <row r="10">
      <c r="B10" t="inlineStr">
        <is>
          <t>SPTL</t>
        </is>
      </c>
      <c r="C10" s="143">
        <f>ROUND((1-C$3-C$4-C$5)*MODEL!RI9,3)</f>
        <v/>
      </c>
      <c r="D10" s="143" t="n"/>
      <c r="E10" s="143">
        <f>ROUND((1-$E$3-$E$4-$E$5)*MODEL!RI26,3)</f>
        <v/>
      </c>
      <c r="F10" s="143" t="n"/>
      <c r="G10" s="143">
        <f>ROUND((1-$G$3-$G$4-$G$5)*MODEL!RI43,3)</f>
        <v/>
      </c>
      <c r="H10" s="143" t="n"/>
      <c r="I10" s="143">
        <f>ROUND((1-$I$3-$I$4-$I$5)*MODEL!RI60,3)</f>
        <v/>
      </c>
      <c r="J10" s="143" t="n"/>
      <c r="K10" s="143">
        <f>ROUND((1-$K$3-$K$4-$K$5)*MODEL!RI213,3)</f>
        <v/>
      </c>
      <c r="L10" s="143" t="n"/>
      <c r="M10" s="143">
        <f>ROUND((1-$M$3-$M$4-$M$5)*MODEL!RI230,3)</f>
        <v/>
      </c>
      <c r="N10" s="143" t="n"/>
      <c r="O10" s="143">
        <f>(1-$O$3-$O$4-$O$5)*MODEL!RI247</f>
        <v/>
      </c>
      <c r="P10" s="143" t="n"/>
      <c r="Q10" s="143">
        <f>(1-$Q$3-$Q$4-$Q$5)*MODEL!RI264</f>
        <v/>
      </c>
      <c r="R10" s="143" t="n"/>
      <c r="S10" s="143">
        <f>ROUND((1-$S$3-$S$4-$S$5)*MODEL!RI94,3)</f>
        <v/>
      </c>
      <c r="T10" s="143" t="n"/>
      <c r="U10" s="143">
        <f>(1-$U$3-$U$4-$U$5)*MODEL!RI111</f>
        <v/>
      </c>
      <c r="V10" s="143" t="n"/>
      <c r="W10" s="143">
        <f>ROUND((1-$W$3-$W$4-$W$5)*MODEL!RI128,3)</f>
        <v/>
      </c>
      <c r="X10" s="143" t="n"/>
      <c r="Y10" s="143">
        <f>ROUND((1-$Y$3-$Y$4-$Y$5)*MODEL!RI145,3)</f>
        <v/>
      </c>
    </row>
    <row r="11">
      <c r="B11" s="146" t="inlineStr">
        <is>
          <t>AGG</t>
        </is>
      </c>
      <c r="C11" s="147">
        <f>ROUND((1-C$3-C$4-C$5)*MODEL!RI10,3)</f>
        <v/>
      </c>
      <c r="D11" s="147" t="n"/>
      <c r="E11" s="147">
        <f>ROUND((1-$E$3-$E$4-$E$5)*MODEL!RI27,3)</f>
        <v/>
      </c>
      <c r="F11" s="147" t="n"/>
      <c r="G11" s="147">
        <f>ROUND((1-$G$3-$G$4-$G$5)*MODEL!RI44,3)</f>
        <v/>
      </c>
      <c r="H11" s="147" t="n"/>
      <c r="I11" s="147">
        <f>ROUND((1-$I$3-$I$4-$I$5)*MODEL!RI61,3)</f>
        <v/>
      </c>
      <c r="J11" s="147" t="n"/>
      <c r="K11" s="147">
        <f>ROUND((1-$K$3-$K$4-$K$5)*MODEL!RI214,3)</f>
        <v/>
      </c>
      <c r="L11" s="147" t="n"/>
      <c r="M11" s="147">
        <f>ROUND((1-$M$3-$M$4-$M$5)*MODEL!RI231,3)</f>
        <v/>
      </c>
      <c r="N11" s="147" t="n"/>
      <c r="O11" s="147">
        <f>(1-$O$3-$O$4-$O$5)*MODEL!RI248</f>
        <v/>
      </c>
      <c r="P11" s="147" t="n"/>
      <c r="Q11" s="147">
        <f>(1-$Q$3-$Q$4-$Q$5)*MODEL!RI265</f>
        <v/>
      </c>
      <c r="R11" s="147" t="n"/>
      <c r="S11" s="147">
        <f>ROUND((1-$S$3-$S$4-$S$5)*MODEL!RI95,3)</f>
        <v/>
      </c>
      <c r="T11" s="147" t="n"/>
      <c r="U11" s="147">
        <f>(1-$U$3-$U$4-$U$5)*MODEL!RI112</f>
        <v/>
      </c>
      <c r="V11" s="147" t="n"/>
      <c r="W11" s="147">
        <f>ROUND((1-$W$3-$W$4-$W$5)*MODEL!RI129,3)</f>
        <v/>
      </c>
      <c r="X11" s="147" t="n"/>
      <c r="Y11" s="147">
        <f>ROUND((1-$Y$3-$Y$4-$Y$5)*MODEL!RI146,3)</f>
        <v/>
      </c>
    </row>
    <row r="12">
      <c r="B12" t="inlineStr">
        <is>
          <t>BWX</t>
        </is>
      </c>
      <c r="C12" s="143">
        <f>ROUND((1-C$3-C$4-C$5)*MODEL!RI11,3)</f>
        <v/>
      </c>
      <c r="D12" s="143" t="n"/>
      <c r="E12" s="143">
        <f>ROUND((1-$E$3-$E$4-$E$5)*MODEL!RI28,3)</f>
        <v/>
      </c>
      <c r="F12" s="143" t="n"/>
      <c r="G12" s="143">
        <f>ROUND((1-$G$3-$G$4-$G$5)*MODEL!RI45,3)</f>
        <v/>
      </c>
      <c r="H12" s="143" t="n"/>
      <c r="I12" s="143">
        <f>ROUND((1-$I$3-$I$4-$I$5)*MODEL!RI62,3)</f>
        <v/>
      </c>
      <c r="J12" s="143" t="n"/>
      <c r="K12" s="143">
        <f>ROUND((1-$K$3-$K$4-$K$5)*MODEL!RI215,3)</f>
        <v/>
      </c>
      <c r="L12" s="143" t="n"/>
      <c r="M12" s="143">
        <f>ROUND((1-$M$3-$M$4-$M$5)*MODEL!RI232,3)</f>
        <v/>
      </c>
      <c r="N12" s="143" t="n"/>
      <c r="O12" s="143">
        <f>(1-$O$3-$O$4-$O$5)*MODEL!RI249</f>
        <v/>
      </c>
      <c r="P12" s="143" t="n"/>
      <c r="Q12" s="143">
        <f>(1-$Q$3-$Q$4-$Q$5)*MODEL!RI266</f>
        <v/>
      </c>
      <c r="R12" s="143" t="n"/>
      <c r="S12" s="143">
        <f>ROUND((1-$S$3-$S$4-$S$5)*MODEL!RI96,3)</f>
        <v/>
      </c>
      <c r="T12" s="143" t="n"/>
      <c r="U12" s="143">
        <f>(1-$U$3-$U$4-$U$5)*MODEL!RI113</f>
        <v/>
      </c>
      <c r="V12" s="143" t="n"/>
      <c r="W12" s="143">
        <f>ROUND((1-$W$3-$W$4-$W$5)*MODEL!RI130,3)</f>
        <v/>
      </c>
      <c r="X12" s="143" t="n"/>
      <c r="Y12" s="143">
        <f>ROUND((1-$Y$3-$Y$4-$Y$5)*MODEL!RI147,3)</f>
        <v/>
      </c>
    </row>
    <row r="13">
      <c r="B13" s="146" t="inlineStr">
        <is>
          <t>TIP</t>
        </is>
      </c>
      <c r="C13" s="147">
        <f>ROUND((1-C$3-C$4-C$5)*MODEL!RI12,3)</f>
        <v/>
      </c>
      <c r="D13" s="147" t="n"/>
      <c r="E13" s="147">
        <f>ROUND((1-$E$3-$E$4-$E$5)*MODEL!RI29,3)</f>
        <v/>
      </c>
      <c r="F13" s="147" t="n"/>
      <c r="G13" s="147">
        <f>ROUND((1-$G$3-$G$4-$G$5)*MODEL!RI46,3)</f>
        <v/>
      </c>
      <c r="H13" s="147" t="n"/>
      <c r="I13" s="147">
        <f>ROUND((1-$I$3-$I$4-$I$5)*MODEL!RI63,3)</f>
        <v/>
      </c>
      <c r="J13" s="147" t="n"/>
      <c r="K13" s="147">
        <f>ROUND((1-$K$3-$K$4-$K$5)*MODEL!RI216,3)</f>
        <v/>
      </c>
      <c r="L13" s="147" t="n"/>
      <c r="M13" s="147">
        <f>ROUND((1-$M$3-$M$4-$M$5)*MODEL!RI233,3)</f>
        <v/>
      </c>
      <c r="N13" s="147" t="n"/>
      <c r="O13" s="147">
        <f>(1-$O$3-$O$4-$O$5)*MODEL!RI250</f>
        <v/>
      </c>
      <c r="P13" s="147" t="n"/>
      <c r="Q13" s="147">
        <f>(1-$Q$3-$Q$4-$Q$5)*MODEL!RI267</f>
        <v/>
      </c>
      <c r="R13" s="147" t="n"/>
      <c r="S13" s="147">
        <f>ROUND((1-$S$3-$S$4-$S$5)*MODEL!RI97,3)</f>
        <v/>
      </c>
      <c r="T13" s="147" t="n"/>
      <c r="U13" s="147">
        <f>(1-$U$3-$U$4-$U$5)*MODEL!RI114</f>
        <v/>
      </c>
      <c r="V13" s="147" t="n"/>
      <c r="W13" s="147">
        <f>ROUND((1-$W$3-$W$4-$W$5)*MODEL!RI131,3)</f>
        <v/>
      </c>
      <c r="X13" s="147" t="n"/>
      <c r="Y13" s="147">
        <f>ROUND((1-$Y$3-$Y$4-$Y$5)*MODEL!RI148,3)</f>
        <v/>
      </c>
    </row>
    <row r="14">
      <c r="B14" t="inlineStr">
        <is>
          <t>SHY</t>
        </is>
      </c>
      <c r="C14" s="143">
        <f>ROUND((1-C$3-C$4-C$5)*MODEL!RI14,3)</f>
        <v/>
      </c>
      <c r="D14" s="143" t="n"/>
      <c r="E14" s="143">
        <f>ROUND((1-$E$3-$E$4-$E$5)*MODEL!RI31,3)</f>
        <v/>
      </c>
      <c r="F14" s="143" t="n"/>
      <c r="G14" s="143">
        <f>ROUND((1-$G$3-$G$4-$G$5)*MODEL!RI48,3)</f>
        <v/>
      </c>
      <c r="H14" s="143" t="n"/>
      <c r="I14" s="143">
        <f>ROUND((1-$I$3-$I$4-$I$5)*MODEL!RI65,3)</f>
        <v/>
      </c>
      <c r="J14" s="143" t="n"/>
      <c r="K14" s="143">
        <f>ROUND((1-$K$3-$K$4-$K$5)*MODEL!RI218,3)</f>
        <v/>
      </c>
      <c r="L14" s="143" t="n"/>
      <c r="M14" s="143">
        <f>ROUND((1-$M$3-$M$4-$M$5)*MODEL!RI235,3)</f>
        <v/>
      </c>
      <c r="N14" s="143" t="n"/>
      <c r="O14" s="143">
        <f>(1-$O$3-$O$4-$O$5)*MODEL!RI252</f>
        <v/>
      </c>
      <c r="P14" s="143" t="n"/>
      <c r="Q14" s="143">
        <f>(1-$Q$3-$Q$4-$Q$5)*MODEL!RI269</f>
        <v/>
      </c>
      <c r="R14" s="143" t="n"/>
      <c r="S14" s="143">
        <f>ROUND((1-$S$3-$S$4-$S$5)*MODEL!RI99,3)</f>
        <v/>
      </c>
      <c r="T14" s="143" t="n"/>
      <c r="U14" s="143">
        <f>(1-$U$3-$U$4-$U$5)*MODEL!RI116</f>
        <v/>
      </c>
      <c r="V14" s="143" t="n"/>
      <c r="W14" s="143">
        <f>ROUND((1-$W$3-$W$4-$W$5)*MODEL!RI133,3)</f>
        <v/>
      </c>
      <c r="X14" s="143" t="n"/>
      <c r="Y14" s="143">
        <f>ROUND((1-$Y$3-$Y$4-$Y$5)*MODEL!RI150,3)</f>
        <v/>
      </c>
    </row>
    <row r="15">
      <c r="B15" s="146" t="inlineStr">
        <is>
          <t>OPER</t>
        </is>
      </c>
      <c r="C15" s="147">
        <f>IF(98%-SUM(C3:C14)&gt;0.1,0.1,98%-SUM(C3:C14))</f>
        <v/>
      </c>
      <c r="D15" s="147" t="n"/>
      <c r="E15" s="147">
        <f>IF(98%-SUM(E3:E14)&gt;0.1,0.1,98%-SUM(E3:E14))</f>
        <v/>
      </c>
      <c r="F15" s="147" t="n"/>
      <c r="G15" s="147">
        <f>IF(98%-SUM(G3:G14)&gt;0.1,0.1,98%-SUM(G3:G14))</f>
        <v/>
      </c>
      <c r="H15" s="147" t="n"/>
      <c r="I15" s="147">
        <f>IF(98%-SUM(I3:I14)&gt;0.1,0.1,98%-SUM(I3:I14))</f>
        <v/>
      </c>
      <c r="J15" s="147" t="n"/>
      <c r="K15" s="147">
        <f>IF(98%-SUM(K3:K14)&gt;0.1,0.1,98%-SUM(K3:K14))</f>
        <v/>
      </c>
      <c r="L15" s="147" t="n"/>
      <c r="M15" s="147">
        <f>IF(98%-SUM(M3:M14)&gt;0.1,0.1,98%-SUM(M3:M14))</f>
        <v/>
      </c>
      <c r="N15" s="147" t="n"/>
      <c r="O15" s="147">
        <f>IF(98%-SUM(O3:O14)&gt;0.1,0.1,98%-SUM(O3:O14))</f>
        <v/>
      </c>
      <c r="P15" s="147" t="n"/>
      <c r="Q15" s="147">
        <f>IF(98%-SUM(Q3:Q14)&gt;0.1,0.1,98%-SUM(Q3:Q14))</f>
        <v/>
      </c>
      <c r="R15" s="147" t="n"/>
      <c r="S15" s="147">
        <f>IF(98%-SUM(S3:S14)&gt;0.1,0.1,98%-SUM(S3:S14))</f>
        <v/>
      </c>
      <c r="T15" s="147" t="n"/>
      <c r="U15" s="147">
        <f>IF(98%-SUM(U3:U14)&gt;0.1,0.1,98%-SUM(U3:U14))</f>
        <v/>
      </c>
      <c r="V15" s="147" t="n"/>
      <c r="W15" s="147">
        <f>IF(98%-SUM(W3:W14)&gt;0.1,0.1,98%-SUM(W3:W14))</f>
        <v/>
      </c>
      <c r="X15" s="147" t="n"/>
      <c r="Y15" s="147">
        <f>IF(98%-SUM(Y3:Y14)&gt;0.1,0.1,98%-SUM(Y3:Y14))</f>
        <v/>
      </c>
    </row>
    <row r="16">
      <c r="B16" t="inlineStr">
        <is>
          <t>BIL</t>
        </is>
      </c>
      <c r="C16" s="143">
        <f>IF(98%-SUM(C3:C14)&gt;0.1,(98%-SUM(C3:C14)-0.1)/2,0)</f>
        <v/>
      </c>
      <c r="D16" s="143" t="n"/>
      <c r="E16" s="143">
        <f>IF(98%-SUM(E3:E14)&gt;0.1,(98%-SUM(E3:E14)-0.1)/2,0)</f>
        <v/>
      </c>
      <c r="F16" s="143" t="n"/>
      <c r="G16" s="143">
        <f>IF(98%-SUM(G3:G14)&gt;0.1,(98%-SUM(G3:G14)-0.1)/2,0)</f>
        <v/>
      </c>
      <c r="H16" s="143" t="n"/>
      <c r="I16" s="143">
        <f>IF(98%-SUM(I3:I14)&gt;0.1,(98%-SUM(I3:I14)-0.1)/2,0)</f>
        <v/>
      </c>
      <c r="J16" s="143" t="n"/>
      <c r="K16" s="143">
        <f>IF(98%-SUM(K3:K14)&gt;0.1,(98%-SUM(K3:K14)-0.1)/2,0)</f>
        <v/>
      </c>
      <c r="L16" s="143" t="n"/>
      <c r="M16" s="143">
        <f>IF(98%-SUM(M3:M14)&gt;0.1,(98%-SUM(M3:M14)-0.1)/2,0)</f>
        <v/>
      </c>
      <c r="N16" s="143" t="n"/>
      <c r="O16" s="143">
        <f>IF(98%-SUM(O3:O14)&gt;0.1,(98%-SUM(O3:O14)-0.1)/2,0)</f>
        <v/>
      </c>
      <c r="P16" s="143" t="n"/>
      <c r="Q16" s="143">
        <f>IF(98%-SUM(Q3:Q14)&gt;0.1,(98%-SUM(Q3:Q14)-0.1)/2,0)</f>
        <v/>
      </c>
      <c r="R16" s="143" t="n"/>
      <c r="S16" s="143">
        <f>IF(98%-SUM(S3:S14)&gt;0.1,(98%-SUM(S3:S14)-0.1)/2,0)</f>
        <v/>
      </c>
      <c r="T16" s="143" t="n"/>
      <c r="U16" s="143">
        <f>IF(98%-SUM(U3:U14)&gt;0.1,(98%-SUM(U3:U14)-0.1)/2,0)</f>
        <v/>
      </c>
      <c r="V16" s="143" t="n"/>
      <c r="W16" s="143">
        <f>IF(98%-SUM(W3:W14)&gt;0.1,(98%-SUM(W3:W14)-0.1)/2,0)</f>
        <v/>
      </c>
      <c r="X16" s="143" t="n"/>
      <c r="Y16" s="143">
        <f>IF(98%-SUM(Y3:Y14)&gt;0.1,(98%-SUM(Y3:Y14)-0.1)/2,0)</f>
        <v/>
      </c>
    </row>
    <row r="17">
      <c r="B17" s="146" t="inlineStr">
        <is>
          <t>SHV</t>
        </is>
      </c>
      <c r="C17" s="147">
        <f>IF(98%-SUM(C3:C14)&gt;0.1,(98%-SUM(C3:C14)-0.1)/2,0)</f>
        <v/>
      </c>
      <c r="D17" s="147" t="n"/>
      <c r="E17" s="147">
        <f>IF(98%-SUM(E3:E14)&gt;0.1,(98%-SUM(E3:E14)-0.1)/2,0)</f>
        <v/>
      </c>
      <c r="F17" s="147" t="n"/>
      <c r="G17" s="147">
        <f>IF(98%-SUM(G3:G14)&gt;0.1,(98%-SUM(G3:G14)-0.1)/2,0)</f>
        <v/>
      </c>
      <c r="H17" s="147" t="n"/>
      <c r="I17" s="147">
        <f>IF(98%-SUM(I3:I14)&gt;0.1,(98%-SUM(I3:I14)-0.1)/2,0)</f>
        <v/>
      </c>
      <c r="J17" s="147" t="n"/>
      <c r="K17" s="147">
        <f>IF(98%-SUM(K3:K14)&gt;0.1,(98%-SUM(K3:K14)-0.1)/2,0)</f>
        <v/>
      </c>
      <c r="L17" s="147" t="n"/>
      <c r="M17" s="147">
        <f>IF(98%-SUM(M3:M14)&gt;0.1,(98%-SUM(M3:M14)-0.1)/2,0)</f>
        <v/>
      </c>
      <c r="N17" s="147" t="n"/>
      <c r="O17" s="147">
        <f>IF(98%-SUM(O3:O14)&gt;0.1,(98%-SUM(O3:O14)-0.1)/2,0)</f>
        <v/>
      </c>
      <c r="P17" s="147" t="n"/>
      <c r="Q17" s="147">
        <f>IF(98%-SUM(Q3:Q14)&gt;0.1,(98%-SUM(Q3:Q14)-0.1)/2,0)</f>
        <v/>
      </c>
      <c r="R17" s="147" t="n"/>
      <c r="S17" s="147">
        <f>IF(98%-SUM(S3:S14)&gt;0.1,(98%-SUM(S3:S14)-0.1)/2,0)</f>
        <v/>
      </c>
      <c r="T17" s="147" t="n"/>
      <c r="U17" s="147">
        <f>IF(98%-SUM(U3:U14)&gt;0.1,(98%-SUM(U3:U14)-0.1)/2,0)</f>
        <v/>
      </c>
      <c r="V17" s="147" t="n"/>
      <c r="W17" s="147">
        <f>IF(98%-SUM(W3:W14)&gt;0.1,(98%-SUM(W3:W14)-0.1)/2,0)</f>
        <v/>
      </c>
      <c r="X17" s="147" t="n"/>
      <c r="Y17" s="147">
        <f>IF(98%-SUM(Y3:Y14)&gt;0.1,(98%-SUM(Y3:Y14)-0.1)/2,0)</f>
        <v/>
      </c>
    </row>
    <row r="18">
      <c r="B18" t="inlineStr">
        <is>
          <t>$CASH</t>
        </is>
      </c>
      <c r="C18" s="143" t="n">
        <v>0.02</v>
      </c>
      <c r="D18" s="143" t="n"/>
      <c r="E18" s="143" t="n">
        <v>0.02</v>
      </c>
      <c r="F18" s="143" t="n"/>
      <c r="G18" s="143" t="n">
        <v>0.02</v>
      </c>
      <c r="H18" s="143" t="n"/>
      <c r="I18" s="143" t="n">
        <v>0.02</v>
      </c>
      <c r="J18" s="143" t="n"/>
      <c r="K18" s="143" t="n">
        <v>0.02</v>
      </c>
      <c r="L18" s="143" t="n"/>
      <c r="M18" s="143" t="n">
        <v>0.02</v>
      </c>
      <c r="N18" s="143" t="n"/>
      <c r="O18" s="143" t="n">
        <v>0.02</v>
      </c>
      <c r="P18" s="143" t="n"/>
      <c r="Q18" s="143" t="n">
        <v>0.02</v>
      </c>
      <c r="R18" s="143" t="n"/>
      <c r="S18" s="143" t="n">
        <v>0.02</v>
      </c>
      <c r="T18" s="143" t="n"/>
      <c r="U18" s="143" t="n">
        <v>0.02</v>
      </c>
      <c r="V18" s="143" t="n"/>
      <c r="W18" s="143" t="n">
        <v>0.02</v>
      </c>
      <c r="X18" s="143" t="n"/>
      <c r="Y18" s="143" t="n">
        <v>0.02</v>
      </c>
    </row>
    <row r="19">
      <c r="C19" s="141" t="n"/>
      <c r="D19" s="141" t="n"/>
      <c r="E19" s="141" t="n"/>
      <c r="F19" s="141" t="n"/>
      <c r="G19" s="141" t="n"/>
      <c r="H19" s="141" t="n"/>
      <c r="I19" s="141" t="n"/>
      <c r="J19" s="141" t="n"/>
      <c r="K19" s="141" t="n"/>
      <c r="L19" s="141" t="n"/>
      <c r="M19" s="141" t="n"/>
      <c r="N19" s="141" t="n"/>
      <c r="O19" s="141" t="n"/>
      <c r="P19" s="141" t="n"/>
      <c r="Q19" s="141" t="n"/>
      <c r="R19" s="141" t="n"/>
      <c r="S19" s="141" t="n"/>
      <c r="T19" s="141" t="n"/>
      <c r="U19" s="141" t="n"/>
      <c r="V19" s="141" t="n"/>
      <c r="W19" s="141" t="n"/>
      <c r="X19" s="141" t="n"/>
      <c r="Y19" s="141" t="n"/>
    </row>
    <row r="20">
      <c r="C20" s="9">
        <f>SUM(C3:C18)</f>
        <v/>
      </c>
      <c r="D20" s="9" t="n"/>
      <c r="E20" s="9">
        <f>SUM(E3:E18)</f>
        <v/>
      </c>
      <c r="F20" s="9" t="n"/>
      <c r="G20" s="9">
        <f>SUM(G3:G18)</f>
        <v/>
      </c>
      <c r="H20" s="9" t="n"/>
      <c r="I20" s="9">
        <f>SUM(I3:I18)</f>
        <v/>
      </c>
      <c r="J20" s="9" t="n"/>
      <c r="K20" s="9">
        <f>SUM(K3:K18)</f>
        <v/>
      </c>
      <c r="L20" s="9" t="n"/>
      <c r="M20" s="9">
        <f>SUM(M3:M18)</f>
        <v/>
      </c>
      <c r="N20" s="9" t="n"/>
      <c r="O20" s="9">
        <f>SUM(O3:O18)</f>
        <v/>
      </c>
      <c r="P20" s="9" t="n"/>
      <c r="Q20" s="9">
        <f>SUM(Q3:Q18)</f>
        <v/>
      </c>
      <c r="R20" s="9" t="n"/>
      <c r="S20" s="9">
        <f>SUM(S3:S18)</f>
        <v/>
      </c>
      <c r="T20" s="9" t="n"/>
      <c r="U20" s="9">
        <f>SUM(U3:U18)</f>
        <v/>
      </c>
      <c r="V20" s="9" t="n"/>
      <c r="W20" s="9">
        <f>SUM(W3:W18)</f>
        <v/>
      </c>
      <c r="X20" s="9" t="n"/>
      <c r="Y20" s="9">
        <f>SUM(Y3:Y18)</f>
        <v/>
      </c>
    </row>
    <row r="22">
      <c r="B22" s="154" t="n"/>
      <c r="C22" s="144" t="inlineStr">
        <is>
          <t>Tactical Yield</t>
        </is>
      </c>
      <c r="D22" s="144" t="n"/>
      <c r="E22" t="inlineStr">
        <is>
          <t>Current Yield</t>
        </is>
      </c>
    </row>
    <row r="23">
      <c r="B23" t="inlineStr">
        <is>
          <t>BLUIX</t>
        </is>
      </c>
      <c r="C23" s="133" t="n">
        <v>0.3</v>
      </c>
      <c r="D23" s="143" t="n"/>
      <c r="E23" s="9" t="n">
        <v>0.015</v>
      </c>
      <c r="I23" s="143" t="n"/>
      <c r="J23" s="143" t="n"/>
    </row>
    <row r="24">
      <c r="B24" t="inlineStr">
        <is>
          <t>OCIO</t>
        </is>
      </c>
      <c r="C24" s="133" t="n">
        <v>0</v>
      </c>
      <c r="D24" s="143" t="n"/>
      <c r="E24" s="9" t="n">
        <v>0.0164</v>
      </c>
      <c r="I24" s="143" t="n"/>
      <c r="J24" s="143" t="n"/>
    </row>
    <row r="25">
      <c r="B25" t="inlineStr">
        <is>
          <t>HDV</t>
        </is>
      </c>
      <c r="C25" s="143">
        <f>(1-$C$23-$C$24)*MODEL!RI56</f>
        <v/>
      </c>
      <c r="D25" s="143" t="n"/>
      <c r="E25" s="9" t="n">
        <v>0.0411</v>
      </c>
      <c r="G25" s="32" t="n"/>
      <c r="H25" s="32" t="n"/>
      <c r="I25" s="49" t="n"/>
      <c r="J25" s="49" t="n"/>
    </row>
    <row r="26">
      <c r="B26" t="inlineStr">
        <is>
          <t>IDV</t>
        </is>
      </c>
      <c r="C26" s="143">
        <f>(1-$C$23-$C$24)*MODEL!RI57</f>
        <v/>
      </c>
      <c r="D26" s="143" t="n"/>
      <c r="E26" s="9" t="n">
        <v>0.07199999999999999</v>
      </c>
      <c r="I26" s="49" t="n"/>
      <c r="J26" s="49" t="n"/>
    </row>
    <row r="27">
      <c r="B27" t="inlineStr">
        <is>
          <t>DEM</t>
        </is>
      </c>
      <c r="C27" s="143">
        <f>(1-$C$23-$C$24)*MODEL!RI58</f>
        <v/>
      </c>
      <c r="D27" s="143" t="n"/>
      <c r="E27" s="9" t="n">
        <v>0.0786</v>
      </c>
      <c r="I27" s="49" t="n"/>
      <c r="J27" s="49" t="n"/>
    </row>
    <row r="28">
      <c r="B28" t="inlineStr">
        <is>
          <t>VNQ</t>
        </is>
      </c>
      <c r="C28" s="143">
        <f>(1-$C$23-$C$24)*MODEL!RI59</f>
        <v/>
      </c>
      <c r="D28" s="143" t="n"/>
      <c r="E28" s="9" t="n">
        <v>0.0452</v>
      </c>
      <c r="G28" s="3" t="n"/>
      <c r="H28" s="3" t="n"/>
      <c r="I28" s="49" t="n"/>
      <c r="J28" s="49" t="n"/>
    </row>
    <row r="29">
      <c r="B29" t="inlineStr">
        <is>
          <t>TLT</t>
        </is>
      </c>
      <c r="C29" s="143">
        <f>(1-$C$23-$C$24)*MODEL!RI60</f>
        <v/>
      </c>
      <c r="D29" s="143" t="n"/>
      <c r="E29" s="9" t="n">
        <v>0.0304</v>
      </c>
      <c r="I29" s="49" t="n"/>
      <c r="J29" s="49" t="n"/>
    </row>
    <row r="30">
      <c r="B30" t="inlineStr">
        <is>
          <t>TOTL</t>
        </is>
      </c>
      <c r="C30" s="143">
        <f>(1-$C$23-$C$24)*MODEL!RI61</f>
        <v/>
      </c>
      <c r="D30" s="143" t="n"/>
      <c r="E30" s="9" t="n">
        <v>0.0545</v>
      </c>
      <c r="I30" s="49" t="n"/>
      <c r="J30" s="49" t="n"/>
    </row>
    <row r="31">
      <c r="B31" t="inlineStr">
        <is>
          <t>BNDX</t>
        </is>
      </c>
      <c r="C31" s="143">
        <f>(1-$C$23-$C$24)*MODEL!RI62</f>
        <v/>
      </c>
      <c r="D31" s="143" t="n"/>
      <c r="E31" s="9" t="n">
        <v>0.0331</v>
      </c>
      <c r="I31" s="49" t="n"/>
      <c r="J31" s="49" t="n"/>
    </row>
    <row r="32">
      <c r="B32" t="inlineStr">
        <is>
          <t>HYG</t>
        </is>
      </c>
      <c r="C32" s="143">
        <f>(1-$C$23-$C$24)*MODEL!RI63</f>
        <v/>
      </c>
      <c r="D32" s="143" t="n"/>
      <c r="E32" s="9" t="n">
        <v>0.0818</v>
      </c>
      <c r="I32" s="49" t="n"/>
      <c r="J32" s="49" t="n"/>
    </row>
    <row r="33">
      <c r="B33" t="inlineStr">
        <is>
          <t>MLPX</t>
        </is>
      </c>
      <c r="C33" s="143">
        <f>(1-$C$23-$C$24)*MODEL!RI64</f>
        <v/>
      </c>
      <c r="D33" s="143" t="n"/>
      <c r="E33" s="9" t="n">
        <v>0.0593</v>
      </c>
      <c r="I33" s="49" t="n"/>
      <c r="J33" s="49" t="n"/>
    </row>
    <row r="34">
      <c r="B34" t="inlineStr">
        <is>
          <t>EQCHX</t>
        </is>
      </c>
      <c r="C34" s="133" t="n">
        <v>0</v>
      </c>
      <c r="D34" s="143" t="n"/>
      <c r="E34" s="9" t="n">
        <v>0</v>
      </c>
      <c r="G34" s="12" t="inlineStr">
        <is>
          <t>TFPN</t>
        </is>
      </c>
      <c r="I34" s="143" t="n"/>
      <c r="J34" s="143" t="n"/>
    </row>
    <row r="35">
      <c r="B35" t="inlineStr">
        <is>
          <t>TBLL</t>
        </is>
      </c>
      <c r="C35" s="133" t="n">
        <v>0</v>
      </c>
      <c r="D35" s="143" t="n"/>
      <c r="E35" s="9" t="n">
        <v>0.0527</v>
      </c>
      <c r="G35" s="12" t="inlineStr">
        <is>
          <t>HIGH</t>
        </is>
      </c>
      <c r="I35" s="143" t="n"/>
      <c r="J35" s="143" t="n"/>
    </row>
    <row r="36">
      <c r="B36" t="inlineStr">
        <is>
          <t>SHY</t>
        </is>
      </c>
      <c r="C36" s="271" t="n">
        <v>0</v>
      </c>
      <c r="D36" s="143" t="n"/>
      <c r="E36" s="9" t="n">
        <v>0.0479</v>
      </c>
      <c r="G36" s="32" t="n"/>
      <c r="H36" s="32" t="n"/>
      <c r="I36" s="49" t="n"/>
      <c r="J36" s="49" t="n"/>
    </row>
    <row r="37">
      <c r="B37" t="inlineStr">
        <is>
          <t>SGOV</t>
        </is>
      </c>
      <c r="C37" s="216" t="n">
        <v>0</v>
      </c>
      <c r="D37" s="143" t="n"/>
      <c r="E37" s="9" t="n">
        <v>0.0513</v>
      </c>
      <c r="G37" s="12" t="inlineStr">
        <is>
          <t>OPER</t>
        </is>
      </c>
      <c r="H37" s="32" t="n"/>
      <c r="I37" s="143" t="n"/>
      <c r="J37" s="143" t="n"/>
    </row>
    <row r="38">
      <c r="B38" t="inlineStr">
        <is>
          <t>BIL</t>
        </is>
      </c>
      <c r="C38" s="143">
        <f>(98%-SUM(C23:C37))/4</f>
        <v/>
      </c>
      <c r="D38" s="143" t="n"/>
      <c r="E38" s="9" t="n">
        <v>0.05</v>
      </c>
      <c r="G38" s="32" t="n"/>
      <c r="H38" s="32" t="n"/>
      <c r="I38" s="49" t="n"/>
      <c r="J38" s="49" t="n"/>
    </row>
    <row r="39">
      <c r="B39" t="inlineStr">
        <is>
          <t>USFR</t>
        </is>
      </c>
      <c r="C39" s="143">
        <f>C38</f>
        <v/>
      </c>
      <c r="D39" s="143" t="n"/>
      <c r="E39" s="9" t="n">
        <v>0.053</v>
      </c>
      <c r="G39" s="12" t="inlineStr">
        <is>
          <t>BUCK</t>
        </is>
      </c>
      <c r="H39" s="32" t="n"/>
      <c r="I39" s="49" t="n"/>
      <c r="J39" s="49" t="n"/>
    </row>
    <row r="40">
      <c r="B40" t="inlineStr">
        <is>
          <t>TFLO</t>
        </is>
      </c>
      <c r="C40" s="143">
        <f>C38</f>
        <v/>
      </c>
      <c r="D40" s="143" t="n"/>
      <c r="E40" s="9" t="n">
        <v>0.0524</v>
      </c>
      <c r="G40" s="32" t="n"/>
      <c r="H40" s="32" t="n"/>
      <c r="I40" s="49" t="n"/>
      <c r="J40" s="49" t="n"/>
    </row>
    <row r="41">
      <c r="B41" t="inlineStr">
        <is>
          <t>SHV</t>
        </is>
      </c>
      <c r="C41" s="143">
        <f>C38</f>
        <v/>
      </c>
      <c r="D41" s="143" t="n"/>
      <c r="E41" s="9" t="n">
        <v>0.0503</v>
      </c>
      <c r="G41" s="32" t="n"/>
      <c r="H41" s="32" t="n"/>
      <c r="I41" s="49" t="n"/>
      <c r="J41" s="49" t="n"/>
    </row>
    <row r="42">
      <c r="B42" t="inlineStr">
        <is>
          <t>$CASH</t>
        </is>
      </c>
      <c r="C42" s="143" t="n">
        <v>0.02</v>
      </c>
      <c r="D42" s="143" t="n"/>
      <c r="E42" s="9" t="n">
        <v>0.05</v>
      </c>
    </row>
    <row r="44">
      <c r="C44" s="9">
        <f>SUM(C23:C42)</f>
        <v/>
      </c>
      <c r="D44" s="9" t="n"/>
      <c r="E44" s="3">
        <f>SUMPRODUCT(C23:C42,E23:E42)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FFFF00"/>
    <outlinePr summaryBelow="1" summaryRight="1"/>
    <pageSetUpPr/>
  </sheetPr>
  <dimension ref="A1:U49"/>
  <sheetViews>
    <sheetView zoomScaleNormal="100" workbookViewId="0">
      <selection activeCell="C7" sqref="C7"/>
    </sheetView>
  </sheetViews>
  <sheetFormatPr baseColWidth="8" defaultRowHeight="14.5"/>
  <cols>
    <col width="12.7265625" customWidth="1" min="3" max="3"/>
    <col width="3.7265625" customWidth="1" min="4" max="4"/>
    <col width="12.7265625" customWidth="1" min="5" max="5"/>
    <col width="3.7265625" customWidth="1" min="6" max="6"/>
    <col width="12.7265625" customWidth="1" min="7" max="7"/>
    <col width="3.7265625" customWidth="1" min="11" max="11"/>
    <col width="12.26953125" customWidth="1" min="13" max="13"/>
    <col width="13" customWidth="1" min="14" max="14"/>
    <col width="11.7265625" customWidth="1" min="16" max="16"/>
  </cols>
  <sheetData>
    <row r="1">
      <c r="A1" s="85" t="inlineStr">
        <is>
          <t>OPER/SHV/BIL/FLOT/JPST 10% max</t>
        </is>
      </c>
    </row>
    <row r="2" ht="43.5" customFormat="1" customHeight="1" s="142">
      <c r="C2" s="144" t="inlineStr">
        <is>
          <t>Tactical Growth</t>
        </is>
      </c>
      <c r="D2" s="144" t="n"/>
      <c r="E2" s="144" t="inlineStr">
        <is>
          <t>Tactical Moderate Growth</t>
        </is>
      </c>
      <c r="F2" s="144" t="n"/>
      <c r="G2" s="144" t="inlineStr">
        <is>
          <t>Tactical Balanced</t>
        </is>
      </c>
      <c r="I2" s="142" t="inlineStr">
        <is>
          <t>MTD Perf</t>
        </is>
      </c>
      <c r="N2" s="144" t="inlineStr">
        <is>
          <t>Tactical Growth</t>
        </is>
      </c>
      <c r="O2" s="144" t="n"/>
      <c r="P2" s="144" t="inlineStr">
        <is>
          <t>Tactical Moderate Growth</t>
        </is>
      </c>
      <c r="Q2" s="144" t="n"/>
      <c r="R2" s="144" t="inlineStr">
        <is>
          <t>Tactical Balanced</t>
        </is>
      </c>
      <c r="T2" s="144" t="n"/>
    </row>
    <row r="3">
      <c r="B3" s="133" t="inlineStr">
        <is>
          <t>BLUIX</t>
        </is>
      </c>
      <c r="C3" s="133">
        <f>'BLUIX in Models'!$E$4</f>
        <v/>
      </c>
      <c r="D3" s="133" t="n"/>
      <c r="E3" s="133" t="n">
        <v>0.375</v>
      </c>
      <c r="F3" s="133" t="n"/>
      <c r="G3" s="133" t="n">
        <v>0.375</v>
      </c>
      <c r="I3" s="61">
        <f>'ETF MTD'!$ADE$28/'ETF MTD'!$ADE$3-1</f>
        <v/>
      </c>
      <c r="J3" s="61" t="n"/>
      <c r="K3" s="61" t="n"/>
      <c r="L3" s="61" t="n"/>
      <c r="M3" s="9">
        <f>B3</f>
        <v/>
      </c>
      <c r="N3">
        <f>C3*100</f>
        <v/>
      </c>
      <c r="O3" s="32">
        <f>N3/100*$I3</f>
        <v/>
      </c>
      <c r="P3">
        <f>E3*100</f>
        <v/>
      </c>
      <c r="Q3" s="32">
        <f>P3/100*$I3</f>
        <v/>
      </c>
      <c r="R3">
        <f>G3*100</f>
        <v/>
      </c>
      <c r="S3" s="32">
        <f>R3/100*$I3</f>
        <v/>
      </c>
    </row>
    <row r="4">
      <c r="B4" s="133" t="inlineStr">
        <is>
          <t>OCIO</t>
        </is>
      </c>
      <c r="C4" s="133" t="n">
        <v>0.1</v>
      </c>
      <c r="D4" s="133" t="n"/>
      <c r="E4" s="133" t="n">
        <v>0.1</v>
      </c>
      <c r="F4" s="133" t="n"/>
      <c r="G4" s="133" t="n">
        <v>0.1</v>
      </c>
      <c r="I4" s="61">
        <f>'ETF MTD'!$ALM$28/'ETF MTD'!$ALM$3-1</f>
        <v/>
      </c>
      <c r="J4" s="61" t="n"/>
      <c r="K4" s="61" t="n"/>
      <c r="L4" s="61" t="n"/>
      <c r="M4" s="9">
        <f>B4</f>
        <v/>
      </c>
      <c r="N4">
        <f>C4*100</f>
        <v/>
      </c>
      <c r="O4" s="32">
        <f>N4/100*$I4</f>
        <v/>
      </c>
      <c r="P4">
        <f>E4*100</f>
        <v/>
      </c>
      <c r="Q4" s="32">
        <f>P4/100*$I4</f>
        <v/>
      </c>
      <c r="R4">
        <f>G4*100</f>
        <v/>
      </c>
      <c r="S4" s="32">
        <f>R4/100*$I4</f>
        <v/>
      </c>
    </row>
    <row r="5">
      <c r="B5" s="133" t="inlineStr">
        <is>
          <t>EQCHX</t>
        </is>
      </c>
      <c r="C5" s="133" t="n">
        <v>0.05</v>
      </c>
      <c r="D5" s="133" t="n"/>
      <c r="E5" s="133" t="n">
        <v>0.05</v>
      </c>
      <c r="F5" s="133" t="n"/>
      <c r="G5" s="133" t="n">
        <v>0.05</v>
      </c>
      <c r="I5" s="61">
        <f>'ETF MTD'!$ALS$28/'ETF MTD'!$ALS$3-1</f>
        <v/>
      </c>
      <c r="J5" s="61" t="n"/>
      <c r="K5" s="61" t="n"/>
      <c r="L5" s="61" t="n"/>
      <c r="M5" s="9">
        <f>B5</f>
        <v/>
      </c>
      <c r="N5">
        <f>C5*100</f>
        <v/>
      </c>
      <c r="O5" s="32">
        <f>N5/100*$I5</f>
        <v/>
      </c>
      <c r="P5">
        <f>E5*100</f>
        <v/>
      </c>
      <c r="Q5" s="32">
        <f>P5/100*$I5</f>
        <v/>
      </c>
      <c r="R5">
        <f>G5*100</f>
        <v/>
      </c>
      <c r="S5" s="32">
        <f>R5/100*$I5</f>
        <v/>
      </c>
    </row>
    <row r="6">
      <c r="B6" t="inlineStr">
        <is>
          <t>ITOT</t>
        </is>
      </c>
      <c r="C6" s="143">
        <f>1-SUM(C3:C5)-SUM(C7:C21)</f>
        <v/>
      </c>
      <c r="D6" s="143" t="n"/>
      <c r="E6" s="143">
        <f>1-SUM(E3:E5)-SUM(E7:E21)</f>
        <v/>
      </c>
      <c r="F6" s="143" t="n"/>
      <c r="G6" s="143">
        <f>1-SUM(G3:G5)-SUM(G7:G21)</f>
        <v/>
      </c>
      <c r="I6" s="61">
        <f>'ETF MTD'!$K$28/'ETF MTD'!$K$3-1</f>
        <v/>
      </c>
      <c r="J6" s="61" t="n"/>
      <c r="K6" s="61" t="n"/>
      <c r="L6" s="61" t="n"/>
      <c r="M6" s="9">
        <f>B6</f>
        <v/>
      </c>
      <c r="N6">
        <f>C6*100</f>
        <v/>
      </c>
      <c r="O6" s="32">
        <f>N6/100*$I6</f>
        <v/>
      </c>
      <c r="P6">
        <f>E6*100</f>
        <v/>
      </c>
      <c r="Q6" s="32">
        <f>P6/100*$I6</f>
        <v/>
      </c>
      <c r="R6">
        <f>G6*100</f>
        <v/>
      </c>
      <c r="S6" s="32">
        <f>R6/100*$I6</f>
        <v/>
      </c>
    </row>
    <row r="7">
      <c r="B7" t="inlineStr">
        <is>
          <t>HEGD</t>
        </is>
      </c>
      <c r="C7" s="143">
        <f>0.2*MODEL!RI5</f>
        <v/>
      </c>
      <c r="D7" s="143" t="n"/>
      <c r="E7" s="143">
        <f>0.2*MODEL!RI22</f>
        <v/>
      </c>
      <c r="F7" s="143" t="n"/>
      <c r="G7" s="143">
        <f>0.2*MODEL!RI39</f>
        <v/>
      </c>
      <c r="I7" s="61">
        <f>'ETF MTD'!$ALY$28/'ETF MTD'!$ALY$3-1</f>
        <v/>
      </c>
      <c r="J7" s="61" t="n"/>
      <c r="K7" s="61" t="n"/>
      <c r="L7" s="61" t="n"/>
      <c r="M7" s="9">
        <f>B7</f>
        <v/>
      </c>
      <c r="N7">
        <f>C7*100</f>
        <v/>
      </c>
      <c r="O7" s="32">
        <f>N7/100*$I7</f>
        <v/>
      </c>
      <c r="P7">
        <f>E7*100</f>
        <v/>
      </c>
      <c r="Q7" s="32">
        <f>P7/100*$I7</f>
        <v/>
      </c>
      <c r="R7">
        <f>G7*100</f>
        <v/>
      </c>
      <c r="S7" s="32">
        <f>R7/100*$I7</f>
        <v/>
      </c>
    </row>
    <row r="8">
      <c r="B8" t="inlineStr">
        <is>
          <t>VUG</t>
        </is>
      </c>
      <c r="C8" s="143">
        <f>C7</f>
        <v/>
      </c>
      <c r="D8" s="143" t="n"/>
      <c r="E8" s="143">
        <f>E7</f>
        <v/>
      </c>
      <c r="F8" s="143" t="n"/>
      <c r="G8" s="143">
        <f>G7</f>
        <v/>
      </c>
      <c r="I8" s="61">
        <f>'ETF MTD'!$AO$28/'ETF MTD'!$AO$3-1</f>
        <v/>
      </c>
      <c r="J8" s="61" t="n"/>
      <c r="K8" s="61" t="n"/>
      <c r="L8" s="61" t="n"/>
      <c r="M8" s="9">
        <f>B8</f>
        <v/>
      </c>
      <c r="N8">
        <f>C8*100</f>
        <v/>
      </c>
      <c r="O8" s="32">
        <f>N8/100*$I8</f>
        <v/>
      </c>
      <c r="P8">
        <f>E8*100</f>
        <v/>
      </c>
      <c r="Q8" s="32">
        <f>P8/100*$I8</f>
        <v/>
      </c>
      <c r="R8">
        <f>G8*100</f>
        <v/>
      </c>
      <c r="S8" s="32">
        <f>R8/100*$I8</f>
        <v/>
      </c>
    </row>
    <row r="9">
      <c r="B9" s="146" t="inlineStr">
        <is>
          <t>IXUS</t>
        </is>
      </c>
      <c r="C9" s="147">
        <f>ROUND((1-C$3-C$4-C$5)*MODEL!RI6,3)</f>
        <v/>
      </c>
      <c r="D9" s="147" t="n"/>
      <c r="E9" s="147">
        <f>ROUND((1-$E$3-$E$4-$E$5)*MODEL!RI23,3)</f>
        <v/>
      </c>
      <c r="F9" s="147" t="n"/>
      <c r="G9" s="147">
        <f>ROUND((1-$G$3-$G$4-$G$5)*MODEL!RI40,3)</f>
        <v/>
      </c>
      <c r="I9" s="61">
        <f>'ETF MTD'!$VO$28/'ETF MTD'!$VO$3-1</f>
        <v/>
      </c>
      <c r="J9" s="61" t="n"/>
      <c r="K9" s="61" t="n"/>
      <c r="L9" s="61" t="n"/>
      <c r="M9" s="9">
        <f>B9</f>
        <v/>
      </c>
      <c r="N9">
        <f>C9*100</f>
        <v/>
      </c>
      <c r="O9" s="32">
        <f>N9/100*$I9</f>
        <v/>
      </c>
      <c r="P9">
        <f>E9*100</f>
        <v/>
      </c>
      <c r="Q9" s="32">
        <f>P9/100*$I9</f>
        <v/>
      </c>
      <c r="R9">
        <f>G9*100</f>
        <v/>
      </c>
      <c r="S9" s="32">
        <f>R9/100*$I9</f>
        <v/>
      </c>
    </row>
    <row r="10">
      <c r="B10" t="inlineStr">
        <is>
          <t>IEMG</t>
        </is>
      </c>
      <c r="C10" s="143">
        <f>ROUND((1-C$3-C$4-C$5)*MODEL!RI7,3)</f>
        <v/>
      </c>
      <c r="D10" s="143" t="n"/>
      <c r="E10" s="143">
        <f>ROUND((1-$E$3-$E$4-$E$5)*MODEL!RI24,3)</f>
        <v/>
      </c>
      <c r="F10" s="143" t="n"/>
      <c r="G10" s="143">
        <f>ROUND((1-$G$3-$G$4-$G$5)*MODEL!RI41,3)</f>
        <v/>
      </c>
      <c r="I10" s="61">
        <f>'ETF MTD'!$PU$28/'ETF MTD'!$PU$3-1</f>
        <v/>
      </c>
      <c r="J10" s="61" t="n"/>
      <c r="K10" s="61" t="n"/>
      <c r="L10" s="61" t="n"/>
      <c r="M10" s="9">
        <f>B10</f>
        <v/>
      </c>
      <c r="N10">
        <f>C10*100</f>
        <v/>
      </c>
      <c r="O10" s="32">
        <f>N10/100*$I10</f>
        <v/>
      </c>
      <c r="P10">
        <f>E10*100</f>
        <v/>
      </c>
      <c r="Q10" s="32">
        <f>P10/100*$I10</f>
        <v/>
      </c>
      <c r="R10">
        <f>G10*100</f>
        <v/>
      </c>
      <c r="S10" s="32">
        <f>R10/100*$I10</f>
        <v/>
      </c>
    </row>
    <row r="11">
      <c r="B11" s="146" t="inlineStr">
        <is>
          <t>USRT</t>
        </is>
      </c>
      <c r="C11" s="147">
        <f>ROUND((1-C$3-C$4-C$5)*MODEL!RI8,3)</f>
        <v/>
      </c>
      <c r="D11" s="147" t="n"/>
      <c r="E11" s="147">
        <f>ROUND((1-$E$3-$E$4-$E$5)*MODEL!RI25,3)</f>
        <v/>
      </c>
      <c r="F11" s="147" t="n"/>
      <c r="G11" s="147">
        <f>ROUND((1-$G$3-$G$4-$G$5)*MODEL!RI42,3)</f>
        <v/>
      </c>
      <c r="I11" s="61">
        <f>'ETF MTD'!$JU$28/'ETF MTD'!$JU$3-1</f>
        <v/>
      </c>
      <c r="J11" s="61" t="n"/>
      <c r="K11" s="61" t="n"/>
      <c r="L11" s="61" t="n"/>
      <c r="M11" s="9">
        <f>B11</f>
        <v/>
      </c>
      <c r="N11">
        <f>C11*100</f>
        <v/>
      </c>
      <c r="O11" s="32">
        <f>N11/100*$I11</f>
        <v/>
      </c>
      <c r="P11">
        <f>E11*100</f>
        <v/>
      </c>
      <c r="Q11" s="32">
        <f>P11/100*$I11</f>
        <v/>
      </c>
      <c r="R11">
        <f>G11*100</f>
        <v/>
      </c>
      <c r="S11" s="32">
        <f>R11/100*$I11</f>
        <v/>
      </c>
    </row>
    <row r="12">
      <c r="B12" t="inlineStr">
        <is>
          <t>SPTL</t>
        </is>
      </c>
      <c r="C12" s="270" t="n">
        <v>0</v>
      </c>
      <c r="D12" s="143" t="n"/>
      <c r="E12" s="270" t="n">
        <v>0</v>
      </c>
      <c r="F12" s="143" t="n"/>
      <c r="G12" s="270" t="n">
        <v>0</v>
      </c>
      <c r="I12" s="61">
        <f>'ETF MTD'!$DO$28/'ETF MTD'!$DO$3-1</f>
        <v/>
      </c>
      <c r="J12" s="61" t="n"/>
      <c r="K12" s="61" t="n"/>
      <c r="L12" s="61" t="n"/>
      <c r="M12" s="9">
        <f>B12</f>
        <v/>
      </c>
      <c r="N12">
        <f>C12*100</f>
        <v/>
      </c>
      <c r="O12" s="32">
        <f>N12/100*$I12</f>
        <v/>
      </c>
      <c r="P12">
        <f>E12*100</f>
        <v/>
      </c>
      <c r="Q12" s="32">
        <f>P12/100*$I12</f>
        <v/>
      </c>
      <c r="R12">
        <f>G12*100</f>
        <v/>
      </c>
      <c r="S12" s="32">
        <f>R12/100*$I12</f>
        <v/>
      </c>
    </row>
    <row r="13">
      <c r="B13" s="146" t="inlineStr">
        <is>
          <t>AGG</t>
        </is>
      </c>
      <c r="C13" s="147">
        <f>ROUND((1-C$3-C$4-C$5)*MODEL!RI10,3)</f>
        <v/>
      </c>
      <c r="D13" s="147" t="n"/>
      <c r="E13" s="147">
        <f>ROUND((1-$E$3-$E$4-$E$5)*MODEL!RI27,3)</f>
        <v/>
      </c>
      <c r="F13" s="147" t="n"/>
      <c r="G13" s="147">
        <f>ROUND((1-$G$3-$G$4-$G$5)*MODEL!RI44,3)</f>
        <v/>
      </c>
      <c r="I13" s="61">
        <f>'ETF MTD'!$OW$28/'ETF MTD'!$OW$3-1</f>
        <v/>
      </c>
      <c r="J13" s="61" t="n"/>
      <c r="K13" s="61" t="n"/>
      <c r="L13" s="61" t="n"/>
      <c r="M13" s="9">
        <f>B13</f>
        <v/>
      </c>
      <c r="N13">
        <f>C13*100</f>
        <v/>
      </c>
      <c r="O13" s="32">
        <f>N13/100*$I13</f>
        <v/>
      </c>
      <c r="P13">
        <f>E13*100</f>
        <v/>
      </c>
      <c r="Q13" s="32">
        <f>P13/100*$I13</f>
        <v/>
      </c>
      <c r="R13">
        <f>G13*100</f>
        <v/>
      </c>
      <c r="S13" s="32">
        <f>R13/100*$I13</f>
        <v/>
      </c>
    </row>
    <row r="14">
      <c r="B14" t="inlineStr">
        <is>
          <t>BWX</t>
        </is>
      </c>
      <c r="C14" s="143">
        <f>ROUND((1-C$3-C$4-C$5)*MODEL!RI11,3)</f>
        <v/>
      </c>
      <c r="D14" s="143" t="n"/>
      <c r="E14" s="143">
        <f>ROUND((1-$E$3-$E$4-$E$5)*MODEL!RI28,3)</f>
        <v/>
      </c>
      <c r="F14" s="143" t="n"/>
      <c r="G14" s="143">
        <f>ROUND((1-$G$3-$G$4-$G$5)*MODEL!RI45,3)</f>
        <v/>
      </c>
      <c r="I14" s="61">
        <f>'ETF MTD'!$KG$28/'ETF MTD'!$KG$3-1</f>
        <v/>
      </c>
      <c r="J14" s="61" t="n"/>
      <c r="K14" s="61" t="n"/>
      <c r="L14" s="61" t="n"/>
      <c r="M14" s="9">
        <f>B14</f>
        <v/>
      </c>
      <c r="N14">
        <f>C14*100</f>
        <v/>
      </c>
      <c r="O14" s="32">
        <f>N14/100*$I14</f>
        <v/>
      </c>
      <c r="P14">
        <f>E14*100</f>
        <v/>
      </c>
      <c r="Q14" s="32">
        <f>P14/100*$I14</f>
        <v/>
      </c>
      <c r="R14">
        <f>G14*100</f>
        <v/>
      </c>
      <c r="S14" s="32">
        <f>R14/100*$I14</f>
        <v/>
      </c>
      <c r="U14" s="61" t="n"/>
    </row>
    <row r="15">
      <c r="B15" s="146" t="inlineStr">
        <is>
          <t>TIP</t>
        </is>
      </c>
      <c r="C15" s="147">
        <f>ROUND((1-C$3-C$4-C$5)*MODEL!RI12,3)</f>
        <v/>
      </c>
      <c r="D15" s="147" t="n"/>
      <c r="E15" s="147">
        <f>ROUND((1-$E$3-$E$4-$E$5)*MODEL!RI29,3)</f>
        <v/>
      </c>
      <c r="F15" s="147" t="n"/>
      <c r="G15" s="147">
        <f>ROUND((1-$G$3-$G$4-$G$5)*MODEL!RI46,3)</f>
        <v/>
      </c>
      <c r="I15" s="61">
        <f>'ETF MTD'!$DU$28/'ETF MTD'!$DU$3-1</f>
        <v/>
      </c>
      <c r="J15" s="61" t="n"/>
      <c r="K15" s="61" t="n"/>
      <c r="L15" s="61" t="n"/>
      <c r="M15" s="9">
        <f>B15</f>
        <v/>
      </c>
      <c r="N15">
        <f>C15*100</f>
        <v/>
      </c>
      <c r="O15" s="32">
        <f>N15/100*$I15</f>
        <v/>
      </c>
      <c r="P15">
        <f>E15*100</f>
        <v/>
      </c>
      <c r="Q15" s="32">
        <f>P15/100*$I15</f>
        <v/>
      </c>
      <c r="R15">
        <f>G15*100</f>
        <v/>
      </c>
      <c r="S15" s="32">
        <f>R15/100*$I15</f>
        <v/>
      </c>
    </row>
    <row r="16">
      <c r="B16" t="inlineStr">
        <is>
          <t>IAU</t>
        </is>
      </c>
      <c r="C16" s="143">
        <f>ROUND((1-C$3-C$4-C$5)*MODEL!RI13,3)</f>
        <v/>
      </c>
      <c r="D16" s="143" t="n"/>
      <c r="E16" s="143">
        <f>ROUND((1-$E$3-$E$4-$E$5)*MODEL!RI30,3)</f>
        <v/>
      </c>
      <c r="F16" s="143" t="n"/>
      <c r="G16" s="143">
        <f>ROUND((1-$G$3-$G$4-$G$5)*MODEL!RI47,3)</f>
        <v/>
      </c>
      <c r="I16" s="61">
        <f>'ETF MTD'!$IK$28/'ETF MTD'!$IK$3-1</f>
        <v/>
      </c>
      <c r="J16" s="61" t="n"/>
      <c r="K16" s="61" t="n"/>
      <c r="L16" s="61" t="n"/>
      <c r="M16" s="9">
        <f>B16</f>
        <v/>
      </c>
      <c r="N16">
        <f>C16*100</f>
        <v/>
      </c>
      <c r="O16" s="32">
        <f>N16/100*$I16</f>
        <v/>
      </c>
      <c r="P16">
        <f>E16*100</f>
        <v/>
      </c>
      <c r="Q16" s="32">
        <f>P16/100*$I16</f>
        <v/>
      </c>
      <c r="R16">
        <f>G16*100</f>
        <v/>
      </c>
      <c r="S16" s="32">
        <f>R16/100*$I16</f>
        <v/>
      </c>
    </row>
    <row r="17">
      <c r="B17" s="146" t="inlineStr">
        <is>
          <t>SHY</t>
        </is>
      </c>
      <c r="C17" s="147">
        <f>ROUND((1-C$3-C$4-C$5)*MODEL!RI14,3)</f>
        <v/>
      </c>
      <c r="D17" s="147" t="n"/>
      <c r="E17" s="147">
        <f>ROUND((1-$E$3-$E$4-$E$5)*MODEL!RI31,3)</f>
        <v/>
      </c>
      <c r="F17" s="147" t="n"/>
      <c r="G17" s="147">
        <f>ROUND((1-$G$3-$G$4-$G$5)*MODEL!RI48,3)</f>
        <v/>
      </c>
      <c r="I17" s="61">
        <f>'ETF MTD'!$ES$28/'ETF MTD'!$ES$3-1</f>
        <v/>
      </c>
      <c r="J17" s="61" t="n"/>
      <c r="K17" s="61" t="n"/>
      <c r="L17" s="61" t="n"/>
      <c r="M17" s="9">
        <f>B17</f>
        <v/>
      </c>
      <c r="N17">
        <f>C17*100</f>
        <v/>
      </c>
      <c r="O17" s="32">
        <f>N17/100*$I17</f>
        <v/>
      </c>
      <c r="P17">
        <f>E17*100</f>
        <v/>
      </c>
      <c r="Q17" s="32">
        <f>P17/100*$I17</f>
        <v/>
      </c>
      <c r="R17">
        <f>G17*100</f>
        <v/>
      </c>
      <c r="S17" s="32">
        <f>R17/100*$I17</f>
        <v/>
      </c>
    </row>
    <row r="18">
      <c r="B18" t="inlineStr">
        <is>
          <t>BIL</t>
        </is>
      </c>
      <c r="C18" s="143">
        <f>ROUND((1-C$3-C$4-C$5)*MODEL!RI15,3)</f>
        <v/>
      </c>
      <c r="D18" s="143" t="n"/>
      <c r="E18" s="143">
        <f>ROUND((1-$E$3-$E$4-$E$5)*MODEL!RI32,3)</f>
        <v/>
      </c>
      <c r="F18" s="143" t="n"/>
      <c r="G18" s="143">
        <f>ROUND((1-$G$3-$G$4-$G$5)*MODEL!RI49,3)</f>
        <v/>
      </c>
      <c r="M18" s="9">
        <f>B18</f>
        <v/>
      </c>
      <c r="N18">
        <f>C18*100</f>
        <v/>
      </c>
      <c r="O18" s="32">
        <f>N18/100*$I18</f>
        <v/>
      </c>
      <c r="P18">
        <f>E18*100</f>
        <v/>
      </c>
      <c r="Q18" s="32">
        <f>P18/100*$I18</f>
        <v/>
      </c>
      <c r="R18">
        <f>G18*100</f>
        <v/>
      </c>
      <c r="S18" s="32">
        <f>R18/100*$I18</f>
        <v/>
      </c>
    </row>
    <row r="19">
      <c r="B19" s="146" t="inlineStr">
        <is>
          <t>OPER</t>
        </is>
      </c>
      <c r="C19" s="252" t="n">
        <v>0</v>
      </c>
      <c r="D19" s="252" t="n"/>
      <c r="E19" s="252" t="n">
        <v>0</v>
      </c>
      <c r="F19" s="252" t="n"/>
      <c r="G19" s="252" t="n">
        <v>0</v>
      </c>
      <c r="M19" s="9">
        <f>B19</f>
        <v/>
      </c>
      <c r="N19">
        <f>C19*100</f>
        <v/>
      </c>
      <c r="O19" s="32">
        <f>N19/100*$I19</f>
        <v/>
      </c>
      <c r="P19">
        <f>E19*100</f>
        <v/>
      </c>
      <c r="Q19" s="32">
        <f>P19/100*$I19</f>
        <v/>
      </c>
      <c r="R19">
        <f>G19*100</f>
        <v/>
      </c>
      <c r="S19" s="32">
        <f>R19/100*$I19</f>
        <v/>
      </c>
    </row>
    <row r="20">
      <c r="B20" t="inlineStr">
        <is>
          <t>SHV</t>
        </is>
      </c>
      <c r="C20" s="271" t="n">
        <v>0</v>
      </c>
      <c r="D20" s="143" t="n"/>
      <c r="E20" s="271" t="n">
        <v>0</v>
      </c>
      <c r="F20" s="143" t="n"/>
      <c r="G20" s="271" t="n">
        <v>0</v>
      </c>
      <c r="M20" s="9">
        <f>B20</f>
        <v/>
      </c>
      <c r="N20">
        <f>C20*100</f>
        <v/>
      </c>
      <c r="O20" s="32">
        <f>N20/100*$I20</f>
        <v/>
      </c>
      <c r="P20">
        <f>E20*100</f>
        <v/>
      </c>
      <c r="Q20" s="32">
        <f>P20/100*$I20</f>
        <v/>
      </c>
      <c r="R20">
        <f>G20*100</f>
        <v/>
      </c>
      <c r="S20" s="32">
        <f>R20/100*$I20</f>
        <v/>
      </c>
    </row>
    <row r="21">
      <c r="B21" s="146" t="inlineStr">
        <is>
          <t>$CASH</t>
        </is>
      </c>
      <c r="C21" s="147" t="n">
        <v>0.02</v>
      </c>
      <c r="D21" s="147" t="n"/>
      <c r="E21" s="147" t="n">
        <v>0.02</v>
      </c>
      <c r="F21" s="147" t="n"/>
      <c r="G21" s="147" t="n">
        <v>0.02</v>
      </c>
      <c r="M21" s="9">
        <f>B21</f>
        <v/>
      </c>
      <c r="N21">
        <f>C21*100</f>
        <v/>
      </c>
      <c r="O21" s="32">
        <f>N21/100*$I21</f>
        <v/>
      </c>
      <c r="P21">
        <f>E21*100</f>
        <v/>
      </c>
      <c r="Q21" s="32">
        <f>P21/100*$I21</f>
        <v/>
      </c>
      <c r="R21">
        <f>G21*100</f>
        <v/>
      </c>
      <c r="S21" s="32">
        <f>R21/100*$I21</f>
        <v/>
      </c>
    </row>
    <row r="22">
      <c r="C22" s="141" t="n"/>
      <c r="D22" s="141" t="n"/>
      <c r="E22" s="141" t="n"/>
      <c r="F22" s="141" t="n"/>
      <c r="G22" s="141" t="n"/>
    </row>
    <row r="23">
      <c r="C23" s="9">
        <f>SUM(C3:C21)</f>
        <v/>
      </c>
      <c r="D23" s="9" t="n"/>
      <c r="E23" s="9">
        <f>SUM(E3:E21)</f>
        <v/>
      </c>
      <c r="F23" s="9" t="n"/>
      <c r="G23" s="9">
        <f>SUM(G3:G21)</f>
        <v/>
      </c>
      <c r="N23">
        <f>SUM(N3:N22)</f>
        <v/>
      </c>
      <c r="O23" s="3">
        <f>SUM(O3:O22)</f>
        <v/>
      </c>
      <c r="P23">
        <f>SUM(P3:P22)</f>
        <v/>
      </c>
      <c r="Q23" s="3">
        <f>SUM(Q3:Q22)</f>
        <v/>
      </c>
      <c r="R23">
        <f>SUM(R3:R22)</f>
        <v/>
      </c>
      <c r="S23" s="3">
        <f>SUM(S3:S22)</f>
        <v/>
      </c>
    </row>
    <row r="25" ht="29" customHeight="1">
      <c r="B25" s="154" t="n"/>
      <c r="C25" s="144" t="inlineStr">
        <is>
          <t>Tactical Conservative</t>
        </is>
      </c>
      <c r="D25" s="144" t="n"/>
      <c r="E25" t="inlineStr">
        <is>
          <t>Current Yield</t>
        </is>
      </c>
      <c r="N25" s="144" t="inlineStr">
        <is>
          <t>Tactical Conservative</t>
        </is>
      </c>
    </row>
    <row r="26">
      <c r="B26" t="inlineStr">
        <is>
          <t>BLUIX</t>
        </is>
      </c>
      <c r="C26" s="133" t="n">
        <v>0.3</v>
      </c>
      <c r="D26" s="143" t="n"/>
      <c r="E26" s="9" t="n">
        <v>0.015</v>
      </c>
      <c r="M26">
        <f>B26</f>
        <v/>
      </c>
      <c r="N26">
        <f>C26*100</f>
        <v/>
      </c>
    </row>
    <row r="27">
      <c r="B27" t="inlineStr">
        <is>
          <t>OCIO</t>
        </is>
      </c>
      <c r="C27" s="133" t="n">
        <v>0</v>
      </c>
      <c r="D27" s="143" t="n"/>
      <c r="E27" s="9" t="n">
        <v>0.0164</v>
      </c>
      <c r="M27">
        <f>B27</f>
        <v/>
      </c>
      <c r="N27">
        <f>C27*100</f>
        <v/>
      </c>
    </row>
    <row r="28">
      <c r="B28" t="inlineStr">
        <is>
          <t>HDV</t>
        </is>
      </c>
      <c r="C28" s="143">
        <f>(1-$C$26-$C$27)*MODEL!RI56-C29-C30</f>
        <v/>
      </c>
      <c r="D28" s="143" t="n"/>
      <c r="E28" s="9" t="n">
        <v>0.0411</v>
      </c>
      <c r="G28" s="32" t="n"/>
      <c r="M28">
        <f>B28</f>
        <v/>
      </c>
      <c r="N28">
        <f>C28*100</f>
        <v/>
      </c>
    </row>
    <row r="29">
      <c r="B29" t="inlineStr">
        <is>
          <t>HEGD</t>
        </is>
      </c>
      <c r="C29" s="143">
        <f>0.2*MODEL!RI56</f>
        <v/>
      </c>
      <c r="D29" s="143" t="n"/>
      <c r="E29" s="9" t="n">
        <v>0.0034</v>
      </c>
      <c r="G29" s="32" t="n"/>
      <c r="M29">
        <f>B29</f>
        <v/>
      </c>
      <c r="N29">
        <f>C29*100</f>
        <v/>
      </c>
    </row>
    <row r="30">
      <c r="B30" t="inlineStr">
        <is>
          <t>VUG</t>
        </is>
      </c>
      <c r="C30" s="143">
        <f>C29</f>
        <v/>
      </c>
      <c r="D30" s="143" t="n"/>
      <c r="E30" s="9" t="n">
        <v>0.0051</v>
      </c>
      <c r="G30" s="32" t="n"/>
      <c r="M30">
        <f>B30</f>
        <v/>
      </c>
      <c r="N30">
        <f>C30*100</f>
        <v/>
      </c>
    </row>
    <row r="31">
      <c r="B31" t="inlineStr">
        <is>
          <t>IDV</t>
        </is>
      </c>
      <c r="C31" s="143">
        <f>(1-$C$26-$C$27)*MODEL!RI57</f>
        <v/>
      </c>
      <c r="D31" s="143" t="n"/>
      <c r="E31" s="9" t="n">
        <v>0.07199999999999999</v>
      </c>
      <c r="M31">
        <f>B31</f>
        <v/>
      </c>
      <c r="N31">
        <f>C31*100</f>
        <v/>
      </c>
    </row>
    <row r="32">
      <c r="B32" t="inlineStr">
        <is>
          <t>DEM</t>
        </is>
      </c>
      <c r="C32" s="143">
        <f>(1-$C$26-$C$27)*MODEL!RI58</f>
        <v/>
      </c>
      <c r="D32" s="143" t="n"/>
      <c r="E32" s="9" t="n">
        <v>0.0786</v>
      </c>
      <c r="M32">
        <f>B32</f>
        <v/>
      </c>
      <c r="N32">
        <f>C32*100</f>
        <v/>
      </c>
    </row>
    <row r="33">
      <c r="B33" t="inlineStr">
        <is>
          <t>VNQ</t>
        </is>
      </c>
      <c r="C33" s="143">
        <f>(1-$C$26-$C$27)*MODEL!RI59</f>
        <v/>
      </c>
      <c r="D33" s="143" t="n"/>
      <c r="E33" s="9" t="n">
        <v>0.0452</v>
      </c>
      <c r="G33" s="3" t="n"/>
      <c r="M33">
        <f>B33</f>
        <v/>
      </c>
      <c r="N33">
        <f>C33*100</f>
        <v/>
      </c>
    </row>
    <row r="34">
      <c r="B34" t="inlineStr">
        <is>
          <t>TLT</t>
        </is>
      </c>
      <c r="C34" s="143">
        <f>(1-$C$26-$C$27)*MODEL!RI60</f>
        <v/>
      </c>
      <c r="D34" s="143" t="n"/>
      <c r="E34" s="9" t="n">
        <v>0.0304</v>
      </c>
      <c r="M34">
        <f>B34</f>
        <v/>
      </c>
      <c r="N34">
        <f>C34*100</f>
        <v/>
      </c>
    </row>
    <row r="35">
      <c r="B35" t="inlineStr">
        <is>
          <t>TOTL</t>
        </is>
      </c>
      <c r="C35" s="143">
        <f>(1-$C$26-$C$27)*MODEL!RI61</f>
        <v/>
      </c>
      <c r="D35" s="143" t="n"/>
      <c r="E35" s="9" t="n">
        <v>0.0545</v>
      </c>
      <c r="M35">
        <f>B35</f>
        <v/>
      </c>
      <c r="N35">
        <f>C35*100</f>
        <v/>
      </c>
    </row>
    <row r="36">
      <c r="B36" t="inlineStr">
        <is>
          <t>BNDX</t>
        </is>
      </c>
      <c r="C36" s="143">
        <f>(1-$C$26-$C$27)*MODEL!RI62</f>
        <v/>
      </c>
      <c r="D36" s="143" t="n"/>
      <c r="E36" s="9" t="n">
        <v>0.0331</v>
      </c>
      <c r="M36">
        <f>B36</f>
        <v/>
      </c>
      <c r="N36">
        <f>C36*100</f>
        <v/>
      </c>
    </row>
    <row r="37">
      <c r="B37" t="inlineStr">
        <is>
          <t>HYG</t>
        </is>
      </c>
      <c r="C37" s="143">
        <f>(1-$C$26-$C$27)*MODEL!RI63</f>
        <v/>
      </c>
      <c r="D37" s="143" t="n"/>
      <c r="E37" s="9" t="n">
        <v>0.0818</v>
      </c>
      <c r="M37">
        <f>B37</f>
        <v/>
      </c>
      <c r="N37">
        <f>C37*100</f>
        <v/>
      </c>
    </row>
    <row r="38">
      <c r="B38" t="inlineStr">
        <is>
          <t>MLPX</t>
        </is>
      </c>
      <c r="C38" s="143">
        <f>(1-$C$26-$C$27)*MODEL!RI64</f>
        <v/>
      </c>
      <c r="D38" s="143" t="n"/>
      <c r="E38" s="9" t="n">
        <v>0.0593</v>
      </c>
      <c r="M38">
        <f>B38</f>
        <v/>
      </c>
      <c r="N38">
        <f>C38*100</f>
        <v/>
      </c>
    </row>
    <row r="39">
      <c r="B39" t="inlineStr">
        <is>
          <t>EQCHX</t>
        </is>
      </c>
      <c r="C39" s="133" t="n">
        <v>0.05</v>
      </c>
      <c r="D39" s="143" t="n"/>
      <c r="E39" s="9" t="n">
        <v>0</v>
      </c>
      <c r="M39">
        <f>B39</f>
        <v/>
      </c>
      <c r="N39">
        <f>C39*100</f>
        <v/>
      </c>
    </row>
    <row r="40">
      <c r="B40" t="inlineStr">
        <is>
          <t>HIGH</t>
        </is>
      </c>
      <c r="C40" s="133" t="n">
        <v>0</v>
      </c>
      <c r="D40" s="143" t="n"/>
      <c r="E40" s="9" t="n">
        <v>0.0961</v>
      </c>
      <c r="M40">
        <f>B40</f>
        <v/>
      </c>
      <c r="N40">
        <f>C40*100</f>
        <v/>
      </c>
    </row>
    <row r="41">
      <c r="B41" t="inlineStr">
        <is>
          <t>SHY</t>
        </is>
      </c>
      <c r="C41" s="271" t="n">
        <v>0</v>
      </c>
      <c r="D41" s="143" t="n"/>
      <c r="E41" s="9" t="n">
        <v>0.0479</v>
      </c>
      <c r="G41" s="32" t="n"/>
      <c r="M41">
        <f>B41</f>
        <v/>
      </c>
      <c r="N41">
        <f>C41*100</f>
        <v/>
      </c>
    </row>
    <row r="42">
      <c r="B42" t="inlineStr">
        <is>
          <t>OPER</t>
        </is>
      </c>
      <c r="C42" s="216" t="n">
        <v>0</v>
      </c>
      <c r="D42" s="143" t="n"/>
      <c r="E42" s="9" t="n">
        <v>0.05</v>
      </c>
      <c r="G42" s="32" t="n"/>
      <c r="M42">
        <f>B42</f>
        <v/>
      </c>
      <c r="N42">
        <f>C42*100</f>
        <v/>
      </c>
    </row>
    <row r="43">
      <c r="B43" t="inlineStr">
        <is>
          <t>BIL</t>
        </is>
      </c>
      <c r="C43" s="215">
        <f>(98%-SUM(C26:C42))/4</f>
        <v/>
      </c>
      <c r="D43" s="143" t="n"/>
      <c r="E43" s="9" t="n">
        <v>0.05</v>
      </c>
      <c r="G43" s="32" t="n"/>
      <c r="M43">
        <f>B43</f>
        <v/>
      </c>
      <c r="N43">
        <f>C43*100</f>
        <v/>
      </c>
    </row>
    <row r="44">
      <c r="B44" t="inlineStr">
        <is>
          <t>BUCK</t>
        </is>
      </c>
      <c r="C44" s="143">
        <f>C43</f>
        <v/>
      </c>
      <c r="D44" s="143" t="n"/>
      <c r="E44" s="9" t="n">
        <v>0.0479</v>
      </c>
      <c r="G44" s="32" t="n"/>
      <c r="M44">
        <f>B44</f>
        <v/>
      </c>
      <c r="N44">
        <f>C44*100</f>
        <v/>
      </c>
    </row>
    <row r="45">
      <c r="B45" t="inlineStr">
        <is>
          <t>TFLO</t>
        </is>
      </c>
      <c r="C45" s="143">
        <f>C43</f>
        <v/>
      </c>
      <c r="D45" s="143" t="n"/>
      <c r="E45" s="9" t="n">
        <v>0.0524</v>
      </c>
      <c r="G45" s="32" t="n"/>
      <c r="M45">
        <f>B45</f>
        <v/>
      </c>
      <c r="N45">
        <f>C45*100</f>
        <v/>
      </c>
    </row>
    <row r="46">
      <c r="B46" t="inlineStr">
        <is>
          <t>SHV</t>
        </is>
      </c>
      <c r="C46" s="143">
        <f>C43</f>
        <v/>
      </c>
      <c r="D46" s="143" t="n"/>
      <c r="E46" s="9" t="n">
        <v>0.0503</v>
      </c>
      <c r="G46" s="32" t="n"/>
      <c r="M46">
        <f>B46</f>
        <v/>
      </c>
      <c r="N46">
        <f>C46*100</f>
        <v/>
      </c>
    </row>
    <row r="47">
      <c r="B47" t="inlineStr">
        <is>
          <t>$CASH</t>
        </is>
      </c>
      <c r="C47" s="143" t="n">
        <v>0.02</v>
      </c>
      <c r="D47" s="143" t="n"/>
      <c r="E47" s="9" t="n">
        <v>0.05</v>
      </c>
      <c r="M47">
        <f>B47</f>
        <v/>
      </c>
      <c r="N47">
        <f>C47*100</f>
        <v/>
      </c>
    </row>
    <row r="49">
      <c r="C49" s="9">
        <f>SUM(C26:C47)</f>
        <v/>
      </c>
      <c r="D49" s="9" t="n"/>
      <c r="E49" s="3">
        <f>SUMPRODUCT(C26:C47,E26:E47)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FFFF00"/>
    <outlinePr summaryBelow="1" summaryRight="1"/>
    <pageSetUpPr/>
  </sheetPr>
  <dimension ref="A1:Q45"/>
  <sheetViews>
    <sheetView zoomScaleNormal="100" workbookViewId="0">
      <selection activeCell="E39" sqref="E39"/>
    </sheetView>
  </sheetViews>
  <sheetFormatPr baseColWidth="8" defaultRowHeight="14.5"/>
  <cols>
    <col width="12.7265625" customWidth="1" min="3" max="3"/>
    <col width="3.7265625" customWidth="1" min="4" max="4"/>
    <col width="12.7265625" customWidth="1" min="5" max="5"/>
    <col width="3.7265625" customWidth="1" min="6" max="6"/>
    <col width="12.7265625" customWidth="1" min="7" max="7"/>
    <col width="12.26953125" customWidth="1" min="10" max="10"/>
    <col width="13" customWidth="1" min="11" max="11"/>
    <col width="11.7265625" customWidth="1" min="13" max="13"/>
  </cols>
  <sheetData>
    <row r="1">
      <c r="A1" s="85" t="inlineStr">
        <is>
          <t>OPER/SHV/BIL/FLOT/JPST 10% max</t>
        </is>
      </c>
    </row>
    <row r="2" ht="43.5" customFormat="1" customHeight="1" s="142">
      <c r="C2" s="144" t="inlineStr">
        <is>
          <t>Tactical Growth</t>
        </is>
      </c>
      <c r="D2" s="144" t="n"/>
      <c r="E2" s="144" t="inlineStr">
        <is>
          <t>Tactical Moderate Growth</t>
        </is>
      </c>
      <c r="F2" s="144" t="n"/>
      <c r="G2" s="144" t="inlineStr">
        <is>
          <t>Tactical Balanced</t>
        </is>
      </c>
      <c r="I2" s="142" t="inlineStr">
        <is>
          <t>MTD Perf</t>
        </is>
      </c>
      <c r="K2" s="144" t="inlineStr">
        <is>
          <t>Tactical Growth</t>
        </is>
      </c>
      <c r="L2" s="144" t="n"/>
      <c r="M2" s="144" t="inlineStr">
        <is>
          <t>Tactical Moderate Growth</t>
        </is>
      </c>
      <c r="N2" s="144" t="n"/>
      <c r="O2" s="144" t="inlineStr">
        <is>
          <t>Tactical Balanced</t>
        </is>
      </c>
      <c r="Q2" s="144" t="n"/>
    </row>
    <row r="3">
      <c r="B3" s="133" t="inlineStr">
        <is>
          <t>BLUIX</t>
        </is>
      </c>
      <c r="C3" s="133">
        <f>'BLUIX in Models'!$E$4</f>
        <v/>
      </c>
      <c r="D3" s="133" t="n"/>
      <c r="E3" s="133" t="n">
        <v>0.375</v>
      </c>
      <c r="F3" s="133" t="n"/>
      <c r="G3" s="133" t="n">
        <v>0.375</v>
      </c>
      <c r="I3" s="61">
        <f>'ETF MTD'!$ADE$28/'ETF MTD'!$ADE$3-1</f>
        <v/>
      </c>
      <c r="J3" s="9">
        <f>B3</f>
        <v/>
      </c>
      <c r="K3">
        <f>C3*100</f>
        <v/>
      </c>
      <c r="L3" s="32">
        <f>K3/100*$I3</f>
        <v/>
      </c>
      <c r="M3">
        <f>E3*100</f>
        <v/>
      </c>
      <c r="N3" s="32">
        <f>M3/100*$I3</f>
        <v/>
      </c>
      <c r="O3">
        <f>G3*100</f>
        <v/>
      </c>
      <c r="P3" s="32">
        <f>O3/100*$I3</f>
        <v/>
      </c>
    </row>
    <row r="4">
      <c r="B4" s="133" t="inlineStr">
        <is>
          <t>OCIO</t>
        </is>
      </c>
      <c r="C4" s="133" t="n">
        <v>0.1</v>
      </c>
      <c r="D4" s="133" t="n"/>
      <c r="E4" s="133" t="n">
        <v>0.1</v>
      </c>
      <c r="F4" s="133" t="n"/>
      <c r="G4" s="133" t="n">
        <v>0.1</v>
      </c>
      <c r="I4" s="61">
        <f>'ETF MTD'!$ALM$28/'ETF MTD'!$ALM$3-1</f>
        <v/>
      </c>
      <c r="J4" s="9">
        <f>B4</f>
        <v/>
      </c>
      <c r="K4">
        <f>C4*100</f>
        <v/>
      </c>
      <c r="L4" s="32">
        <f>K4/100*$I4</f>
        <v/>
      </c>
      <c r="M4">
        <f>E4*100</f>
        <v/>
      </c>
      <c r="N4" s="32">
        <f>M4/100*$I4</f>
        <v/>
      </c>
      <c r="O4">
        <f>G4*100</f>
        <v/>
      </c>
      <c r="P4" s="32">
        <f>O4/100*$I4</f>
        <v/>
      </c>
    </row>
    <row r="5">
      <c r="B5" s="231" t="inlineStr">
        <is>
          <t>EQCHX</t>
        </is>
      </c>
      <c r="C5" s="133" t="n">
        <v>0.05</v>
      </c>
      <c r="D5" s="133" t="n"/>
      <c r="E5" s="133" t="n">
        <v>0.05</v>
      </c>
      <c r="F5" s="133" t="n"/>
      <c r="G5" s="133" t="n">
        <v>0.05</v>
      </c>
      <c r="I5" s="61">
        <f>'ETF MTD'!$ALS$28/'ETF MTD'!$ALS$3-1</f>
        <v/>
      </c>
      <c r="J5" s="9">
        <f>B5</f>
        <v/>
      </c>
      <c r="K5">
        <f>C5*100</f>
        <v/>
      </c>
      <c r="L5" s="32">
        <f>K5/100*$I5</f>
        <v/>
      </c>
      <c r="M5">
        <f>E5*100</f>
        <v/>
      </c>
      <c r="N5" s="32">
        <f>M5/100*$I5</f>
        <v/>
      </c>
      <c r="O5">
        <f>G5*100</f>
        <v/>
      </c>
      <c r="P5" s="32">
        <f>O5/100*$I5</f>
        <v/>
      </c>
    </row>
    <row r="6">
      <c r="B6" t="inlineStr">
        <is>
          <t>ITOT</t>
        </is>
      </c>
      <c r="C6" s="143">
        <f>ROUND((1-C$3-C$4-C$5)*MODEL!RI5,3)</f>
        <v/>
      </c>
      <c r="D6" s="143" t="n"/>
      <c r="E6" s="143">
        <f>ROUND((1-$E$3-$E$4-$E$5)*MODEL!RI22,3)</f>
        <v/>
      </c>
      <c r="F6" s="143" t="n"/>
      <c r="G6" s="143">
        <f>ROUND((1-$G$3-$G$4-$G$5)*MODEL!RI39,3)</f>
        <v/>
      </c>
      <c r="I6" s="61">
        <f>'ETF MTD'!$K$28/'ETF MTD'!$K$3-1</f>
        <v/>
      </c>
      <c r="J6" s="9">
        <f>B6</f>
        <v/>
      </c>
      <c r="K6">
        <f>C6*100</f>
        <v/>
      </c>
      <c r="L6" s="32">
        <f>K6/100*$I6</f>
        <v/>
      </c>
      <c r="M6">
        <f>E6*100</f>
        <v/>
      </c>
      <c r="N6" s="32">
        <f>M6/100*$I6</f>
        <v/>
      </c>
      <c r="O6">
        <f>G6*100</f>
        <v/>
      </c>
      <c r="P6" s="32">
        <f>O6/100*$I6</f>
        <v/>
      </c>
    </row>
    <row r="7">
      <c r="B7" s="146" t="inlineStr">
        <is>
          <t>IXUS</t>
        </is>
      </c>
      <c r="C7" s="147">
        <f>ROUND((1-C$3-C$4-C$5)*MODEL!RI6,3)</f>
        <v/>
      </c>
      <c r="D7" s="147" t="n"/>
      <c r="E7" s="147">
        <f>ROUND((1-$E$3-$E$4-$E$5)*MODEL!RI23,3)</f>
        <v/>
      </c>
      <c r="F7" s="147" t="n"/>
      <c r="G7" s="147">
        <f>ROUND((1-$G$3-$G$4-$G$5)*MODEL!RI40,3)</f>
        <v/>
      </c>
      <c r="I7" s="61">
        <f>'ETF MTD'!$VO$28/'ETF MTD'!$VO$3-1</f>
        <v/>
      </c>
      <c r="J7" s="9">
        <f>B7</f>
        <v/>
      </c>
      <c r="K7">
        <f>C7*100</f>
        <v/>
      </c>
      <c r="L7" s="32">
        <f>K7/100*$I7</f>
        <v/>
      </c>
      <c r="M7">
        <f>E7*100</f>
        <v/>
      </c>
      <c r="N7" s="32">
        <f>M7/100*$I7</f>
        <v/>
      </c>
      <c r="O7">
        <f>G7*100</f>
        <v/>
      </c>
      <c r="P7" s="32">
        <f>O7/100*$I7</f>
        <v/>
      </c>
    </row>
    <row r="8">
      <c r="B8" t="inlineStr">
        <is>
          <t>IEMG</t>
        </is>
      </c>
      <c r="C8" s="143">
        <f>ROUND((1-C$3-C$4-C$5)*MODEL!RI7,3)</f>
        <v/>
      </c>
      <c r="D8" s="143" t="n"/>
      <c r="E8" s="143">
        <f>ROUND((1-$E$3-$E$4-$E$5)*MODEL!RI24,3)</f>
        <v/>
      </c>
      <c r="F8" s="143" t="n"/>
      <c r="G8" s="143">
        <f>ROUND((1-$G$3-$G$4-$G$5)*MODEL!RI41,3)</f>
        <v/>
      </c>
      <c r="I8" s="61">
        <f>'ETF MTD'!$PU$28/'ETF MTD'!$PU$3-1</f>
        <v/>
      </c>
      <c r="J8" s="9">
        <f>B8</f>
        <v/>
      </c>
      <c r="K8">
        <f>C8*100</f>
        <v/>
      </c>
      <c r="L8" s="32">
        <f>K8/100*$I8</f>
        <v/>
      </c>
      <c r="M8">
        <f>E8*100</f>
        <v/>
      </c>
      <c r="N8" s="32">
        <f>M8/100*$I8</f>
        <v/>
      </c>
      <c r="O8">
        <f>G8*100</f>
        <v/>
      </c>
      <c r="P8" s="32">
        <f>O8/100*$I8</f>
        <v/>
      </c>
    </row>
    <row r="9">
      <c r="B9" s="146" t="inlineStr">
        <is>
          <t>USRT</t>
        </is>
      </c>
      <c r="C9" s="147">
        <f>ROUND((1-C$3-C$4-C$5)*MODEL!RI8,3)</f>
        <v/>
      </c>
      <c r="D9" s="147" t="n"/>
      <c r="E9" s="147">
        <f>ROUND((1-$E$3-$E$4-$E$5)*MODEL!RI25,3)</f>
        <v/>
      </c>
      <c r="F9" s="147" t="n"/>
      <c r="G9" s="147">
        <f>ROUND((1-$G$3-$G$4-$G$5)*MODEL!RI42,3)</f>
        <v/>
      </c>
      <c r="I9" s="61">
        <f>'ETF MTD'!$JU$28/'ETF MTD'!$JU$3-1</f>
        <v/>
      </c>
      <c r="J9" s="9">
        <f>B9</f>
        <v/>
      </c>
      <c r="K9">
        <f>C9*100</f>
        <v/>
      </c>
      <c r="L9" s="32">
        <f>K9/100*$I9</f>
        <v/>
      </c>
      <c r="M9">
        <f>E9*100</f>
        <v/>
      </c>
      <c r="N9" s="32">
        <f>M9/100*$I9</f>
        <v/>
      </c>
      <c r="O9">
        <f>G9*100</f>
        <v/>
      </c>
      <c r="P9" s="32">
        <f>O9/100*$I9</f>
        <v/>
      </c>
    </row>
    <row r="10">
      <c r="B10" t="inlineStr">
        <is>
          <t>SPTL</t>
        </is>
      </c>
      <c r="C10" s="143">
        <f>ROUND((1-C$3-C$4-C$5)*MODEL!RI9,3)</f>
        <v/>
      </c>
      <c r="D10" s="143" t="n"/>
      <c r="E10" s="143">
        <f>ROUND((1-$E$3-$E$4-$E$5)*MODEL!RI26,3)</f>
        <v/>
      </c>
      <c r="F10" s="143" t="n"/>
      <c r="G10" s="143">
        <f>ROUND((1-$G$3-$G$4-$G$5)*MODEL!RI43,3)</f>
        <v/>
      </c>
      <c r="I10" s="61">
        <f>'ETF MTD'!$DO$28/'ETF MTD'!$DO$3-1</f>
        <v/>
      </c>
      <c r="J10" s="9">
        <f>B10</f>
        <v/>
      </c>
      <c r="K10">
        <f>C10*100</f>
        <v/>
      </c>
      <c r="L10" s="32">
        <f>K10/100*$I10</f>
        <v/>
      </c>
      <c r="M10">
        <f>E10*100</f>
        <v/>
      </c>
      <c r="N10" s="32">
        <f>M10/100*$I10</f>
        <v/>
      </c>
      <c r="O10">
        <f>G10*100</f>
        <v/>
      </c>
      <c r="P10" s="32">
        <f>O10/100*$I10</f>
        <v/>
      </c>
    </row>
    <row r="11">
      <c r="B11" s="146" t="inlineStr">
        <is>
          <t>AGG</t>
        </is>
      </c>
      <c r="C11" s="147">
        <f>ROUND((1-C$3-C$4-C$5)*MODEL!RI10,3)</f>
        <v/>
      </c>
      <c r="D11" s="147" t="n"/>
      <c r="E11" s="147">
        <f>ROUND((1-$E$3-$E$4-$E$5)*MODEL!RI27,3)</f>
        <v/>
      </c>
      <c r="F11" s="147" t="n"/>
      <c r="G11" s="147">
        <f>ROUND((1-$G$3-$G$4-$G$5)*MODEL!RI44,3)</f>
        <v/>
      </c>
      <c r="I11" s="61">
        <f>'ETF MTD'!$OW$28/'ETF MTD'!$OW$3-1</f>
        <v/>
      </c>
      <c r="J11" s="9">
        <f>B11</f>
        <v/>
      </c>
      <c r="K11">
        <f>C11*100</f>
        <v/>
      </c>
      <c r="L11" s="32">
        <f>K11/100*$I11</f>
        <v/>
      </c>
      <c r="M11">
        <f>E11*100</f>
        <v/>
      </c>
      <c r="N11" s="32">
        <f>M11/100*$I11</f>
        <v/>
      </c>
      <c r="O11">
        <f>G11*100</f>
        <v/>
      </c>
      <c r="P11" s="32">
        <f>O11/100*$I11</f>
        <v/>
      </c>
    </row>
    <row r="12">
      <c r="B12" t="inlineStr">
        <is>
          <t>BWX</t>
        </is>
      </c>
      <c r="C12" s="143">
        <f>ROUND((1-C$3-C$4-C$5)*MODEL!RI11,3)</f>
        <v/>
      </c>
      <c r="D12" s="143" t="n"/>
      <c r="E12" s="143">
        <f>ROUND((1-$E$3-$E$4-$E$5)*MODEL!RI28,3)</f>
        <v/>
      </c>
      <c r="F12" s="143" t="n"/>
      <c r="G12" s="143">
        <f>ROUND((1-$G$3-$G$4-$G$5)*MODEL!RI45,3)</f>
        <v/>
      </c>
      <c r="I12" s="61">
        <f>'ETF MTD'!$KG$28/'ETF MTD'!$KG$3-1</f>
        <v/>
      </c>
      <c r="J12" s="9">
        <f>B12</f>
        <v/>
      </c>
      <c r="K12">
        <f>C12*100</f>
        <v/>
      </c>
      <c r="L12" s="32">
        <f>K12/100*$I12</f>
        <v/>
      </c>
      <c r="M12">
        <f>E12*100</f>
        <v/>
      </c>
      <c r="N12" s="32">
        <f>M12/100*$I12</f>
        <v/>
      </c>
      <c r="O12">
        <f>G12*100</f>
        <v/>
      </c>
      <c r="P12" s="32">
        <f>O12/100*$I12</f>
        <v/>
      </c>
    </row>
    <row r="13">
      <c r="B13" s="146" t="inlineStr">
        <is>
          <t>TIP</t>
        </is>
      </c>
      <c r="C13" s="147">
        <f>ROUND((1-C$3-C$4-C$5)*MODEL!RI12,3)</f>
        <v/>
      </c>
      <c r="D13" s="147" t="n"/>
      <c r="E13" s="147">
        <f>ROUND((1-$E$3-$E$4-$E$5)*MODEL!RI29,3)</f>
        <v/>
      </c>
      <c r="F13" s="147" t="n"/>
      <c r="G13" s="147">
        <f>ROUND((1-$G$3-$G$4-$G$5)*MODEL!RI46,3)</f>
        <v/>
      </c>
      <c r="I13" s="61">
        <f>'ETF MTD'!$DU$28/'ETF MTD'!$DU$3-1</f>
        <v/>
      </c>
      <c r="J13" s="9">
        <f>B13</f>
        <v/>
      </c>
      <c r="K13">
        <f>C13*100</f>
        <v/>
      </c>
      <c r="L13" s="32">
        <f>K13/100*$I13</f>
        <v/>
      </c>
      <c r="M13">
        <f>E13*100</f>
        <v/>
      </c>
      <c r="N13" s="32">
        <f>M13/100*$I13</f>
        <v/>
      </c>
      <c r="O13">
        <f>G13*100</f>
        <v/>
      </c>
      <c r="P13" s="32">
        <f>O13/100*$I13</f>
        <v/>
      </c>
    </row>
    <row r="14">
      <c r="B14" t="inlineStr">
        <is>
          <t>IAU</t>
        </is>
      </c>
      <c r="C14" s="143">
        <f>ROUND((1-C$3-C$4-C$5)*MODEL!RI13,3)</f>
        <v/>
      </c>
      <c r="D14" s="143" t="n"/>
      <c r="E14" s="143">
        <f>ROUND((1-$E$3-$E$4-$E$5)*MODEL!RI30,3)</f>
        <v/>
      </c>
      <c r="F14" s="143" t="n"/>
      <c r="G14" s="143">
        <f>ROUND((1-$G$3-$G$4-$G$5)*MODEL!RI47,3)</f>
        <v/>
      </c>
      <c r="I14" s="61">
        <f>'ETF MTD'!$IK$28/'ETF MTD'!$IK$3-1</f>
        <v/>
      </c>
      <c r="J14" s="9">
        <f>B14</f>
        <v/>
      </c>
      <c r="K14">
        <f>C14*100</f>
        <v/>
      </c>
      <c r="L14" s="32">
        <f>K14/100*$I14</f>
        <v/>
      </c>
      <c r="M14">
        <f>E14*100</f>
        <v/>
      </c>
      <c r="N14" s="32">
        <f>M14/100*$I14</f>
        <v/>
      </c>
      <c r="O14">
        <f>G14*100</f>
        <v/>
      </c>
      <c r="P14" s="32">
        <f>O14/100*$I14</f>
        <v/>
      </c>
    </row>
    <row r="15">
      <c r="B15" s="146" t="inlineStr">
        <is>
          <t>SHY</t>
        </is>
      </c>
      <c r="C15" s="147">
        <f>ROUND((1-C$3-C$4-C$5)*MODEL!RI14,3)</f>
        <v/>
      </c>
      <c r="D15" s="147" t="n"/>
      <c r="E15" s="147">
        <f>ROUND((1-$E$3-$E$4-$E$5)*MODEL!RI31,3)</f>
        <v/>
      </c>
      <c r="F15" s="147" t="n"/>
      <c r="G15" s="147">
        <f>ROUND((1-$G$3-$G$4-$G$5)*MODEL!RI48,3)</f>
        <v/>
      </c>
      <c r="I15" s="61">
        <f>'ETF MTD'!$ES$28/'ETF MTD'!$ES$3-1</f>
        <v/>
      </c>
      <c r="J15" s="9">
        <f>B15</f>
        <v/>
      </c>
      <c r="K15">
        <f>C15*100</f>
        <v/>
      </c>
      <c r="L15" s="32">
        <f>K15/100*$I15</f>
        <v/>
      </c>
      <c r="M15">
        <f>E15*100</f>
        <v/>
      </c>
      <c r="N15" s="32">
        <f>M15/100*$I15</f>
        <v/>
      </c>
      <c r="O15">
        <f>G15*100</f>
        <v/>
      </c>
      <c r="P15" s="32">
        <f>O15/100*$I15</f>
        <v/>
      </c>
    </row>
    <row r="16">
      <c r="B16" t="inlineStr">
        <is>
          <t>OPER</t>
        </is>
      </c>
      <c r="C16" s="143" t="n">
        <v>0</v>
      </c>
      <c r="D16" s="143" t="n"/>
      <c r="E16" s="143" t="n">
        <v>0</v>
      </c>
      <c r="F16" s="143" t="n"/>
      <c r="G16" s="143" t="n">
        <v>0</v>
      </c>
      <c r="J16" s="9">
        <f>B16</f>
        <v/>
      </c>
      <c r="K16">
        <f>C16*100</f>
        <v/>
      </c>
      <c r="L16" s="32">
        <f>K16/100*$I16</f>
        <v/>
      </c>
      <c r="M16">
        <f>E16*100</f>
        <v/>
      </c>
      <c r="N16" s="32">
        <f>M16/100*$I16</f>
        <v/>
      </c>
      <c r="O16">
        <f>G16*100</f>
        <v/>
      </c>
      <c r="P16" s="32">
        <f>O16/100*$I16</f>
        <v/>
      </c>
    </row>
    <row r="17">
      <c r="B17" s="146" t="inlineStr">
        <is>
          <t>BIL</t>
        </is>
      </c>
      <c r="C17" s="252" t="n">
        <v>0.014</v>
      </c>
      <c r="D17" s="147" t="n"/>
      <c r="E17" s="252" t="n">
        <v>0.047</v>
      </c>
      <c r="F17" s="147" t="n"/>
      <c r="G17" s="252" t="n">
        <v>0.048</v>
      </c>
      <c r="J17" s="9">
        <f>B17</f>
        <v/>
      </c>
      <c r="K17">
        <f>C17*100</f>
        <v/>
      </c>
      <c r="L17" s="32">
        <f>K17/100*$I17</f>
        <v/>
      </c>
      <c r="M17">
        <f>E17*100</f>
        <v/>
      </c>
      <c r="N17" s="32">
        <f>M17/100*$I17</f>
        <v/>
      </c>
      <c r="O17">
        <f>G17*100</f>
        <v/>
      </c>
      <c r="P17" s="32">
        <f>O17/100*$I17</f>
        <v/>
      </c>
    </row>
    <row r="18">
      <c r="B18" t="inlineStr">
        <is>
          <t>SHV</t>
        </is>
      </c>
      <c r="C18" s="143">
        <f>IF(98%-SUM(C3:C15)&gt;0.1,(98%-SUM(C3:C15)-0.1)/2,0)</f>
        <v/>
      </c>
      <c r="D18" s="143" t="n"/>
      <c r="E18" s="143" t="n">
        <v>0</v>
      </c>
      <c r="F18" s="143" t="n"/>
      <c r="G18" s="143" t="n">
        <v>0</v>
      </c>
      <c r="J18" s="9">
        <f>B18</f>
        <v/>
      </c>
      <c r="K18">
        <f>C18*100</f>
        <v/>
      </c>
      <c r="L18" s="32">
        <f>K18/100*$I18</f>
        <v/>
      </c>
      <c r="M18">
        <f>E18*100</f>
        <v/>
      </c>
      <c r="N18" s="32">
        <f>M18/100*$I18</f>
        <v/>
      </c>
      <c r="O18">
        <f>G18*100</f>
        <v/>
      </c>
      <c r="P18" s="32">
        <f>O18/100*$I18</f>
        <v/>
      </c>
    </row>
    <row r="19">
      <c r="B19" s="146" t="inlineStr">
        <is>
          <t>$CASH</t>
        </is>
      </c>
      <c r="C19" s="147" t="n">
        <v>0.02</v>
      </c>
      <c r="D19" s="147" t="n"/>
      <c r="E19" s="147" t="n">
        <v>0.02</v>
      </c>
      <c r="F19" s="147" t="n"/>
      <c r="G19" s="147" t="n">
        <v>0.02</v>
      </c>
      <c r="J19" s="9">
        <f>B19</f>
        <v/>
      </c>
      <c r="K19">
        <f>C19*100</f>
        <v/>
      </c>
      <c r="L19" s="32">
        <f>K19/100*$I19</f>
        <v/>
      </c>
      <c r="M19">
        <f>E19*100</f>
        <v/>
      </c>
      <c r="N19" s="32">
        <f>M19/100*$I19</f>
        <v/>
      </c>
      <c r="O19">
        <f>G19*100</f>
        <v/>
      </c>
      <c r="P19" s="32">
        <f>O19/100*$I19</f>
        <v/>
      </c>
    </row>
    <row r="20">
      <c r="C20" s="141" t="n"/>
      <c r="D20" s="141" t="n"/>
      <c r="E20" s="141" t="n"/>
      <c r="F20" s="141" t="n"/>
      <c r="G20" s="141" t="n"/>
      <c r="L20" s="32" t="n"/>
      <c r="N20" s="32" t="n"/>
      <c r="P20" s="32" t="n"/>
    </row>
    <row r="21">
      <c r="C21" s="9">
        <f>SUM(C3:C19)</f>
        <v/>
      </c>
      <c r="D21" s="9" t="n"/>
      <c r="E21" s="9">
        <f>SUM(E3:E19)</f>
        <v/>
      </c>
      <c r="F21" s="9" t="n"/>
      <c r="G21" s="9">
        <f>SUM(G3:G19)</f>
        <v/>
      </c>
      <c r="K21">
        <f>SUM(K3:K20)</f>
        <v/>
      </c>
      <c r="L21" s="3">
        <f>SUM(L3:L20)</f>
        <v/>
      </c>
      <c r="N21" s="3">
        <f>SUM(N3:N20)</f>
        <v/>
      </c>
      <c r="P21" s="3">
        <f>SUM(P3:P20)</f>
        <v/>
      </c>
    </row>
    <row r="23" ht="29" customHeight="1">
      <c r="B23" s="154" t="n"/>
      <c r="C23" s="144" t="inlineStr">
        <is>
          <t>Tactical Conservative</t>
        </is>
      </c>
      <c r="D23" s="144" t="n"/>
      <c r="E23" t="inlineStr">
        <is>
          <t>Current Yield</t>
        </is>
      </c>
      <c r="K23" s="144" t="inlineStr">
        <is>
          <t>Tactical Conservative</t>
        </is>
      </c>
    </row>
    <row r="24">
      <c r="B24" t="inlineStr">
        <is>
          <t>BLUIX</t>
        </is>
      </c>
      <c r="C24" s="133" t="n">
        <v>0.3</v>
      </c>
      <c r="D24" s="143" t="n"/>
      <c r="E24" s="9" t="n">
        <v>0.015</v>
      </c>
      <c r="J24">
        <f>B24</f>
        <v/>
      </c>
      <c r="K24">
        <f>C24*100</f>
        <v/>
      </c>
    </row>
    <row r="25">
      <c r="B25" t="inlineStr">
        <is>
          <t>OCIO</t>
        </is>
      </c>
      <c r="C25" s="133" t="n">
        <v>0</v>
      </c>
      <c r="D25" s="143" t="n"/>
      <c r="E25" s="9" t="n">
        <v>0.0164</v>
      </c>
      <c r="J25">
        <f>B25</f>
        <v/>
      </c>
      <c r="K25">
        <f>C25*100</f>
        <v/>
      </c>
    </row>
    <row r="26">
      <c r="B26" t="inlineStr">
        <is>
          <t>HDV</t>
        </is>
      </c>
      <c r="C26" s="143">
        <f>(1-$C$24-$C$25)*MODEL!RI56</f>
        <v/>
      </c>
      <c r="D26" s="143" t="n"/>
      <c r="E26" s="9" t="n">
        <v>0.0411</v>
      </c>
      <c r="G26" s="32" t="n"/>
      <c r="J26">
        <f>B26</f>
        <v/>
      </c>
      <c r="K26">
        <f>C26*100</f>
        <v/>
      </c>
    </row>
    <row r="27">
      <c r="B27" t="inlineStr">
        <is>
          <t>IDV</t>
        </is>
      </c>
      <c r="C27" s="143">
        <f>(1-$C$24-$C$25)*MODEL!RI57</f>
        <v/>
      </c>
      <c r="D27" s="143" t="n"/>
      <c r="E27" s="9" t="n">
        <v>0.07199999999999999</v>
      </c>
      <c r="J27">
        <f>B27</f>
        <v/>
      </c>
      <c r="K27">
        <f>C27*100</f>
        <v/>
      </c>
    </row>
    <row r="28">
      <c r="B28" t="inlineStr">
        <is>
          <t>DEM</t>
        </is>
      </c>
      <c r="C28" s="143">
        <f>(1-$C$24-$C$25)*MODEL!RI58</f>
        <v/>
      </c>
      <c r="D28" s="143" t="n"/>
      <c r="E28" s="9" t="n">
        <v>0.0786</v>
      </c>
      <c r="J28">
        <f>B28</f>
        <v/>
      </c>
      <c r="K28">
        <f>C28*100</f>
        <v/>
      </c>
    </row>
    <row r="29">
      <c r="B29" t="inlineStr">
        <is>
          <t>VNQ</t>
        </is>
      </c>
      <c r="C29" s="143">
        <f>(1-$C$24-$C$25)*MODEL!RI59</f>
        <v/>
      </c>
      <c r="D29" s="143" t="n"/>
      <c r="E29" s="9" t="n">
        <v>0.0452</v>
      </c>
      <c r="G29" s="3" t="n"/>
      <c r="J29">
        <f>B29</f>
        <v/>
      </c>
      <c r="K29">
        <f>C29*100</f>
        <v/>
      </c>
    </row>
    <row r="30">
      <c r="B30" t="inlineStr">
        <is>
          <t>TLT</t>
        </is>
      </c>
      <c r="C30" s="143">
        <f>(1-$C$24-$C$25)*MODEL!RI60</f>
        <v/>
      </c>
      <c r="D30" s="143" t="n"/>
      <c r="E30" s="9" t="n">
        <v>0.0304</v>
      </c>
      <c r="J30">
        <f>B30</f>
        <v/>
      </c>
      <c r="K30">
        <f>C30*100</f>
        <v/>
      </c>
    </row>
    <row r="31">
      <c r="B31" t="inlineStr">
        <is>
          <t>TOTL</t>
        </is>
      </c>
      <c r="C31" s="143">
        <f>(1-$C$24-$C$25)*MODEL!RI61</f>
        <v/>
      </c>
      <c r="D31" s="143" t="n"/>
      <c r="E31" s="9" t="n">
        <v>0.0545</v>
      </c>
      <c r="J31">
        <f>B31</f>
        <v/>
      </c>
      <c r="K31">
        <f>C31*100</f>
        <v/>
      </c>
    </row>
    <row r="32">
      <c r="B32" t="inlineStr">
        <is>
          <t>BNDX</t>
        </is>
      </c>
      <c r="C32" s="143">
        <f>(1-$C$24-$C$25)*MODEL!RI62</f>
        <v/>
      </c>
      <c r="D32" s="143" t="n"/>
      <c r="E32" s="9" t="n">
        <v>0.0331</v>
      </c>
      <c r="J32">
        <f>B32</f>
        <v/>
      </c>
      <c r="K32">
        <f>C32*100</f>
        <v/>
      </c>
    </row>
    <row r="33">
      <c r="B33" t="inlineStr">
        <is>
          <t>HYG</t>
        </is>
      </c>
      <c r="C33" s="143">
        <f>(1-$C$24-$C$25)*MODEL!RI63</f>
        <v/>
      </c>
      <c r="D33" s="143" t="n"/>
      <c r="E33" s="9" t="n">
        <v>0.0818</v>
      </c>
      <c r="J33">
        <f>B33</f>
        <v/>
      </c>
      <c r="K33">
        <f>C33*100</f>
        <v/>
      </c>
    </row>
    <row r="34">
      <c r="B34" t="inlineStr">
        <is>
          <t>MLPX</t>
        </is>
      </c>
      <c r="C34" s="143">
        <f>(1-$C$24-$C$25)*MODEL!RI64</f>
        <v/>
      </c>
      <c r="D34" s="143" t="n"/>
      <c r="E34" s="9" t="n">
        <v>0.0593</v>
      </c>
      <c r="J34">
        <f>B34</f>
        <v/>
      </c>
      <c r="K34">
        <f>C34*100</f>
        <v/>
      </c>
    </row>
    <row r="35">
      <c r="B35" t="inlineStr">
        <is>
          <t>EQCHX</t>
        </is>
      </c>
      <c r="C35" s="133" t="n">
        <v>0.05</v>
      </c>
      <c r="D35" s="143" t="n"/>
      <c r="E35" s="9" t="n">
        <v>0</v>
      </c>
      <c r="J35">
        <f>B35</f>
        <v/>
      </c>
      <c r="K35">
        <f>C35*100</f>
        <v/>
      </c>
    </row>
    <row r="36">
      <c r="B36" t="inlineStr">
        <is>
          <t>HIGH</t>
        </is>
      </c>
      <c r="C36" s="133" t="n">
        <v>0</v>
      </c>
      <c r="D36" s="143" t="n"/>
      <c r="E36" s="9" t="n">
        <v>0.0961</v>
      </c>
      <c r="J36">
        <f>B36</f>
        <v/>
      </c>
      <c r="K36">
        <f>C36*100</f>
        <v/>
      </c>
    </row>
    <row r="37">
      <c r="B37" t="inlineStr">
        <is>
          <t>SHY</t>
        </is>
      </c>
      <c r="C37" s="271" t="n">
        <v>0</v>
      </c>
      <c r="D37" s="143" t="n"/>
      <c r="E37" s="9" t="n">
        <v>0.0479</v>
      </c>
      <c r="G37" s="32" t="n"/>
      <c r="J37">
        <f>B37</f>
        <v/>
      </c>
      <c r="K37">
        <f>C37*100</f>
        <v/>
      </c>
    </row>
    <row r="38">
      <c r="B38" t="inlineStr">
        <is>
          <t>OPER</t>
        </is>
      </c>
      <c r="C38" s="216" t="n">
        <v>0</v>
      </c>
      <c r="D38" s="143" t="n"/>
      <c r="E38" s="9" t="n">
        <v>0.05</v>
      </c>
      <c r="G38" s="32" t="n"/>
      <c r="J38">
        <f>B38</f>
        <v/>
      </c>
      <c r="K38">
        <f>C38*100</f>
        <v/>
      </c>
    </row>
    <row r="39">
      <c r="B39" t="inlineStr">
        <is>
          <t>BIL</t>
        </is>
      </c>
      <c r="C39" s="143">
        <f>(98%-SUM(C24:C38))/4</f>
        <v/>
      </c>
      <c r="D39" s="143" t="n"/>
      <c r="E39" s="9" t="n">
        <v>0.05</v>
      </c>
      <c r="G39" s="32" t="n"/>
      <c r="J39">
        <f>B39</f>
        <v/>
      </c>
      <c r="K39">
        <f>C39*100</f>
        <v/>
      </c>
    </row>
    <row r="40">
      <c r="B40" t="inlineStr">
        <is>
          <t>BUCK</t>
        </is>
      </c>
      <c r="C40" s="143">
        <f>C39</f>
        <v/>
      </c>
      <c r="D40" s="143" t="n"/>
      <c r="E40" s="9" t="n">
        <v>0.0479</v>
      </c>
      <c r="G40" s="32" t="n"/>
      <c r="J40">
        <f>B40</f>
        <v/>
      </c>
      <c r="K40">
        <f>C40*100</f>
        <v/>
      </c>
    </row>
    <row r="41">
      <c r="B41" t="inlineStr">
        <is>
          <t>TFLO</t>
        </is>
      </c>
      <c r="C41" s="143">
        <f>C39</f>
        <v/>
      </c>
      <c r="D41" s="143" t="n"/>
      <c r="E41" s="9" t="n">
        <v>0.0524</v>
      </c>
      <c r="G41" s="32" t="n"/>
      <c r="J41">
        <f>B41</f>
        <v/>
      </c>
      <c r="K41">
        <f>C41*100</f>
        <v/>
      </c>
    </row>
    <row r="42">
      <c r="B42" t="inlineStr">
        <is>
          <t>SHV</t>
        </is>
      </c>
      <c r="C42" s="143">
        <f>C39</f>
        <v/>
      </c>
      <c r="D42" s="143" t="n"/>
      <c r="E42" s="9" t="n">
        <v>0.0503</v>
      </c>
      <c r="G42" s="32" t="n"/>
      <c r="J42">
        <f>B42</f>
        <v/>
      </c>
      <c r="K42">
        <f>C42*100</f>
        <v/>
      </c>
    </row>
    <row r="43">
      <c r="B43" t="inlineStr">
        <is>
          <t>$CASH</t>
        </is>
      </c>
      <c r="C43" s="143" t="n">
        <v>0.02</v>
      </c>
      <c r="D43" s="143" t="n"/>
      <c r="E43" s="9" t="n">
        <v>0.05</v>
      </c>
      <c r="J43">
        <f>B43</f>
        <v/>
      </c>
      <c r="K43">
        <f>C43*100</f>
        <v/>
      </c>
    </row>
    <row r="45">
      <c r="C45" s="9">
        <f>SUM(C24:C43)</f>
        <v/>
      </c>
      <c r="D45" s="9" t="n"/>
      <c r="E45" s="3">
        <f>SUMPRODUCT(C24:C43,E24:E43)</f>
        <v/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FFFF00"/>
    <outlinePr summaryBelow="1" summaryRight="1"/>
    <pageSetUpPr/>
  </sheetPr>
  <dimension ref="A1:Y45"/>
  <sheetViews>
    <sheetView zoomScaleNormal="100" workbookViewId="0">
      <selection activeCell="B11" sqref="B11"/>
    </sheetView>
  </sheetViews>
  <sheetFormatPr baseColWidth="8" defaultRowHeight="14.5"/>
  <cols>
    <col width="12.7265625" customWidth="1" min="3" max="3"/>
    <col width="3.7265625" customWidth="1" min="4" max="4"/>
    <col width="12.7265625" customWidth="1" min="5" max="5"/>
    <col width="3.7265625" customWidth="1" min="6" max="6"/>
    <col width="12.7265625" customWidth="1" min="7" max="7"/>
    <col width="3.7265625" customWidth="1" min="8" max="8"/>
    <col width="12.7265625" customWidth="1" min="9" max="9"/>
    <col width="3.7265625" customWidth="1" min="10" max="10"/>
    <col width="12.7265625" customWidth="1" min="11" max="11"/>
    <col width="3.7265625" customWidth="1" min="12" max="12"/>
    <col width="12.7265625" customWidth="1" min="13" max="13"/>
    <col width="3.7265625" customWidth="1" min="14" max="14"/>
    <col width="12.7265625" customWidth="1" min="15" max="15"/>
    <col width="5.453125" customWidth="1" min="16" max="16"/>
    <col width="12.7265625" customWidth="1" min="17" max="17"/>
    <col width="3.7265625" customWidth="1" min="18" max="18"/>
    <col width="12.7265625" customWidth="1" min="19" max="19"/>
    <col width="3.7265625" customWidth="1" min="20" max="20"/>
    <col width="12.7265625" customWidth="1" min="21" max="21"/>
    <col width="3.7265625" customWidth="1" min="22" max="22"/>
    <col width="12.7265625" customWidth="1" min="23" max="23"/>
    <col width="3.7265625" customWidth="1" min="24" max="24"/>
    <col width="12.7265625" customWidth="1" min="25" max="25"/>
  </cols>
  <sheetData>
    <row r="1">
      <c r="A1" s="85" t="inlineStr">
        <is>
          <t>OPER/SHV/BIL/FLOT/JPST 10% max</t>
        </is>
      </c>
    </row>
    <row r="2" ht="43.5" customFormat="1" customHeight="1" s="142">
      <c r="C2" s="144" t="inlineStr">
        <is>
          <t>Tactical Growth</t>
        </is>
      </c>
      <c r="D2" s="144" t="n"/>
      <c r="E2" s="144" t="inlineStr">
        <is>
          <t>Tactical Moderate Growth</t>
        </is>
      </c>
      <c r="F2" s="144" t="n"/>
      <c r="G2" s="144" t="inlineStr">
        <is>
          <t>Tactical Balanced</t>
        </is>
      </c>
      <c r="H2" s="144" t="n"/>
      <c r="I2" s="144" t="inlineStr">
        <is>
          <t>Tactical Conservative</t>
        </is>
      </c>
      <c r="J2" s="144" t="n"/>
      <c r="K2" s="144" t="inlineStr">
        <is>
          <t>Dynamic Growth</t>
        </is>
      </c>
      <c r="L2" s="144" t="n"/>
      <c r="M2" s="144" t="inlineStr">
        <is>
          <t>Dynamic Mod Growth</t>
        </is>
      </c>
      <c r="N2" s="144" t="n"/>
      <c r="O2" s="144" t="inlineStr">
        <is>
          <t>Dynamic Balanced</t>
        </is>
      </c>
      <c r="P2" s="144" t="n"/>
      <c r="Q2" s="144" t="inlineStr">
        <is>
          <t>Dynamic Conservative</t>
        </is>
      </c>
      <c r="R2" s="144" t="n"/>
      <c r="S2" s="144" t="inlineStr">
        <is>
          <t>Strategic Growth</t>
        </is>
      </c>
      <c r="T2" s="144" t="n"/>
      <c r="U2" s="144" t="inlineStr">
        <is>
          <t>Strategic Moderate Growth</t>
        </is>
      </c>
      <c r="V2" s="144" t="n"/>
      <c r="W2" s="144" t="inlineStr">
        <is>
          <t>Strategic Balanced</t>
        </is>
      </c>
      <c r="X2" s="144" t="n"/>
      <c r="Y2" s="145" t="inlineStr">
        <is>
          <t>Strategic (S70) Conservative</t>
        </is>
      </c>
    </row>
    <row r="3">
      <c r="B3" s="133" t="inlineStr">
        <is>
          <t>BLUIX</t>
        </is>
      </c>
      <c r="C3" s="133">
        <f>'BLUIX in Models'!$C$4</f>
        <v/>
      </c>
      <c r="D3" s="133" t="n"/>
      <c r="E3" s="133">
        <f>$C$3</f>
        <v/>
      </c>
      <c r="F3" s="133" t="n"/>
      <c r="G3" s="133">
        <f>$C$3</f>
        <v/>
      </c>
      <c r="H3" s="133" t="n"/>
      <c r="I3" s="133">
        <f>$C$3</f>
        <v/>
      </c>
      <c r="J3" s="133" t="n"/>
      <c r="K3" s="133">
        <f>$C$3</f>
        <v/>
      </c>
      <c r="L3" s="133" t="n"/>
      <c r="M3" s="133">
        <f>$C$3</f>
        <v/>
      </c>
      <c r="N3" s="133" t="n"/>
      <c r="O3" s="133">
        <f>$C$3</f>
        <v/>
      </c>
      <c r="P3" s="133" t="n"/>
      <c r="Q3" s="133">
        <f>$C$3</f>
        <v/>
      </c>
      <c r="R3" s="133" t="n"/>
      <c r="S3" s="133">
        <f>$C$3</f>
        <v/>
      </c>
      <c r="T3" s="133" t="n"/>
      <c r="U3" s="133">
        <f>$C$3</f>
        <v/>
      </c>
      <c r="V3" s="133" t="n"/>
      <c r="W3" s="133">
        <f>$C$3</f>
        <v/>
      </c>
      <c r="X3" s="133" t="n"/>
      <c r="Y3" s="133">
        <f>$C$3</f>
        <v/>
      </c>
    </row>
    <row r="4">
      <c r="B4" s="231" t="inlineStr">
        <is>
          <t>OCIO</t>
        </is>
      </c>
      <c r="C4" s="133" t="n">
        <v>0</v>
      </c>
      <c r="D4" s="133" t="n"/>
      <c r="E4" s="133" t="n">
        <v>0</v>
      </c>
      <c r="F4" s="133" t="n"/>
      <c r="G4" s="133" t="n">
        <v>0</v>
      </c>
      <c r="H4" s="133" t="n"/>
      <c r="I4" s="133" t="n">
        <v>0</v>
      </c>
      <c r="J4" s="133" t="n"/>
      <c r="K4" s="133" t="n">
        <v>0</v>
      </c>
      <c r="L4" s="133" t="n"/>
      <c r="M4" s="133" t="n">
        <v>0</v>
      </c>
      <c r="N4" s="133" t="n"/>
      <c r="O4" s="133" t="n">
        <v>0</v>
      </c>
      <c r="P4" s="133" t="n"/>
      <c r="Q4" s="133" t="n">
        <v>0</v>
      </c>
      <c r="R4" s="133" t="n"/>
      <c r="S4" s="133" t="n">
        <v>0</v>
      </c>
      <c r="T4" s="133" t="n"/>
      <c r="U4" s="133" t="n">
        <v>0</v>
      </c>
      <c r="V4" s="133" t="n"/>
      <c r="W4" s="133" t="n">
        <v>0</v>
      </c>
      <c r="X4" s="133" t="n"/>
      <c r="Y4" s="133" t="n">
        <v>0</v>
      </c>
    </row>
    <row r="5">
      <c r="B5" s="133" t="inlineStr">
        <is>
          <t>TFPN</t>
        </is>
      </c>
      <c r="C5" s="133" t="n">
        <v>0.05</v>
      </c>
      <c r="D5" s="133" t="n"/>
      <c r="E5" s="133" t="n">
        <v>0.07000000000000001</v>
      </c>
      <c r="F5" s="133" t="n"/>
      <c r="G5" s="133" t="n">
        <v>0.07000000000000001</v>
      </c>
      <c r="H5" s="133" t="n"/>
      <c r="I5" s="133" t="n">
        <v>0.08</v>
      </c>
      <c r="J5" s="133" t="n"/>
      <c r="K5" s="133" t="n">
        <v>0.05</v>
      </c>
      <c r="L5" s="133" t="n"/>
      <c r="M5" s="133" t="n">
        <v>0.07000000000000001</v>
      </c>
      <c r="N5" s="133" t="n"/>
      <c r="O5" s="133" t="n">
        <v>0.07000000000000001</v>
      </c>
      <c r="P5" s="133" t="n"/>
      <c r="Q5" s="133" t="n">
        <v>0.08</v>
      </c>
      <c r="R5" s="133" t="n"/>
      <c r="S5" s="133" t="n">
        <v>0.05</v>
      </c>
      <c r="T5" s="133" t="n"/>
      <c r="U5" s="133" t="n">
        <v>0.07000000000000001</v>
      </c>
      <c r="V5" s="133" t="n"/>
      <c r="W5" s="133" t="n">
        <v>0.07000000000000001</v>
      </c>
      <c r="X5" s="133" t="n"/>
      <c r="Y5" s="133" t="n">
        <v>0.08</v>
      </c>
    </row>
    <row r="6">
      <c r="B6" t="inlineStr">
        <is>
          <t>ITOT</t>
        </is>
      </c>
      <c r="C6" s="246">
        <f>ROUND((1-C$3-C$4-C$5)*MODEL!RI5,3)</f>
        <v/>
      </c>
      <c r="D6" s="246" t="n"/>
      <c r="E6" s="246">
        <f>ROUND((1-$E$3-$E$4-$E$5)*MODEL!RI22,3)</f>
        <v/>
      </c>
      <c r="F6" s="246" t="n"/>
      <c r="G6" s="246">
        <f>ROUND((1-$G$3-$G$4-$G$5)*MODEL!RI39,3)</f>
        <v/>
      </c>
      <c r="H6" s="246" t="n"/>
      <c r="I6" s="246">
        <f>ROUND((1-$I$3-$I$4-$I$5)*MODEL!RI56,3)</f>
        <v/>
      </c>
      <c r="J6" s="246" t="n"/>
      <c r="K6" s="246">
        <f>ROUND((1-$K$3-$K$4-$K$5)*MODEL!RI209,3)</f>
        <v/>
      </c>
      <c r="L6" s="246" t="n"/>
      <c r="M6" s="246">
        <f>ROUND((1-$M$3-$M$4-$M$5)*MODEL!RI226,3)</f>
        <v/>
      </c>
      <c r="N6" s="246" t="n"/>
      <c r="O6" s="246">
        <f>(1-$O$3-$O$4-$O$5)*MODEL!RI243</f>
        <v/>
      </c>
      <c r="P6" s="246" t="n"/>
      <c r="Q6" s="246">
        <f>(1-$Q$3-$Q$4-$Q$5)*MODEL!RI260</f>
        <v/>
      </c>
      <c r="R6" s="246" t="n"/>
      <c r="S6" s="246">
        <f>ROUND((1-$S$3-$S$4-$S$5)*MODEL!RI90,3)</f>
        <v/>
      </c>
      <c r="T6" s="246" t="n"/>
      <c r="U6" s="246">
        <f>(1-$U$3-$U$4-$U$5)*MODEL!RI107</f>
        <v/>
      </c>
      <c r="V6" s="246" t="n"/>
      <c r="W6" s="246">
        <f>ROUND((1-$W$3-$W$4-$W$5)*MODEL!RI124,3)</f>
        <v/>
      </c>
      <c r="X6" s="246" t="n"/>
      <c r="Y6" s="246">
        <f>ROUND((1-$Y$3-$Y$4-$Y$5)*MODEL!RI141,3)</f>
        <v/>
      </c>
    </row>
    <row r="7">
      <c r="B7" s="146" t="inlineStr">
        <is>
          <t>IXUS</t>
        </is>
      </c>
      <c r="C7" s="147">
        <f>ROUND((1-C$3-C$4-C$5)*MODEL!RI6,3)</f>
        <v/>
      </c>
      <c r="D7" s="147" t="n"/>
      <c r="E7" s="147">
        <f>ROUND((1-$E$3-$E$4-$E$5)*MODEL!RI23,3)</f>
        <v/>
      </c>
      <c r="F7" s="147" t="n"/>
      <c r="G7" s="147">
        <f>ROUND((1-$G$3-$G$4-$G$5)*MODEL!RI40,3)</f>
        <v/>
      </c>
      <c r="H7" s="147" t="n"/>
      <c r="I7" s="147">
        <f>ROUND((1-$I$3-$I$4-$I$5)*MODEL!RI57,3)</f>
        <v/>
      </c>
      <c r="J7" s="147" t="n"/>
      <c r="K7" s="147">
        <f>ROUND((1-$K$3-$K$4-$K$5)*MODEL!RI210,3)</f>
        <v/>
      </c>
      <c r="L7" s="147" t="n"/>
      <c r="M7" s="147">
        <f>ROUND((1-$M$3-$M$4-$M$5)*MODEL!RI227,3)</f>
        <v/>
      </c>
      <c r="N7" s="147" t="n"/>
      <c r="O7" s="147">
        <f>(1-$O$3-$O$4-$O$5)*MODEL!RI244</f>
        <v/>
      </c>
      <c r="P7" s="147" t="n"/>
      <c r="Q7" s="147">
        <f>(1-$Q$3-$Q$4-$Q$5)*MODEL!RI261</f>
        <v/>
      </c>
      <c r="R7" s="147" t="n"/>
      <c r="S7" s="147">
        <f>ROUND((1-$S$3-$S$4-$S$5)*MODEL!RI91,3)</f>
        <v/>
      </c>
      <c r="T7" s="147" t="n"/>
      <c r="U7" s="147">
        <f>(1-$U$3-$U$4-$U$5)*MODEL!RI108</f>
        <v/>
      </c>
      <c r="V7" s="147" t="n"/>
      <c r="W7" s="147">
        <f>ROUND((1-$W$3-$W$4-$W$5)*MODEL!RI125,3)</f>
        <v/>
      </c>
      <c r="X7" s="147" t="n"/>
      <c r="Y7" s="147">
        <f>ROUND((1-$Y$3-$Y$4-$Y$5)*MODEL!RI142,3)</f>
        <v/>
      </c>
    </row>
    <row r="8">
      <c r="B8" t="inlineStr">
        <is>
          <t>IEMG</t>
        </is>
      </c>
      <c r="C8" s="143">
        <f>ROUND((1-C$3-C$4-C$5)*MODEL!RI7,3)</f>
        <v/>
      </c>
      <c r="D8" s="143" t="n"/>
      <c r="E8" s="143">
        <f>ROUND((1-$E$3-$E$4-$E$5)*MODEL!RI24,3)</f>
        <v/>
      </c>
      <c r="F8" s="143" t="n"/>
      <c r="G8" s="143">
        <f>ROUND((1-$G$3-$G$4-$G$5)*MODEL!RI41,3)</f>
        <v/>
      </c>
      <c r="H8" s="143" t="n"/>
      <c r="I8" s="143">
        <f>ROUND((1-$I$3-$I$4-$I$5)*MODEL!RI58,3)</f>
        <v/>
      </c>
      <c r="J8" s="143" t="n"/>
      <c r="K8" s="143">
        <f>ROUND((1-$K$3-$K$4-$K$5)*MODEL!RI211,3)</f>
        <v/>
      </c>
      <c r="L8" s="143" t="n"/>
      <c r="M8" s="143">
        <f>ROUND((1-$M$3-$M$4-$M$5)*MODEL!RI228,3)</f>
        <v/>
      </c>
      <c r="N8" s="143" t="n"/>
      <c r="O8" s="143">
        <f>(1-$O$3-$O$4-$O$5)*MODEL!RI245</f>
        <v/>
      </c>
      <c r="P8" s="143" t="n"/>
      <c r="Q8" s="143">
        <f>(1-$Q$3-$Q$4-$Q$5)*MODEL!RI262</f>
        <v/>
      </c>
      <c r="R8" s="143" t="n"/>
      <c r="S8" s="143">
        <f>ROUND((1-$S$3-$S$4-$S$5)*MODEL!RI92,3)</f>
        <v/>
      </c>
      <c r="T8" s="143" t="n"/>
      <c r="U8" s="143">
        <f>(1-$U$3-$U$4-$U$5)*MODEL!RI109</f>
        <v/>
      </c>
      <c r="V8" s="143" t="n"/>
      <c r="W8" s="143">
        <f>ROUND((1-$W$3-$W$4-$W$5)*MODEL!RI126,3)</f>
        <v/>
      </c>
      <c r="X8" s="143" t="n"/>
      <c r="Y8" s="143">
        <f>ROUND((1-$Y$3-$Y$4-$Y$5)*MODEL!RI143,3)</f>
        <v/>
      </c>
    </row>
    <row r="9">
      <c r="B9" s="146" t="inlineStr">
        <is>
          <t>USRT</t>
        </is>
      </c>
      <c r="C9" s="147">
        <f>ROUND((1-C$3-C$4-C$5)*MODEL!RI8,3)</f>
        <v/>
      </c>
      <c r="D9" s="147" t="n"/>
      <c r="E9" s="147">
        <f>ROUND((1-$E$3-$E$4-$E$5)*MODEL!RI25,3)</f>
        <v/>
      </c>
      <c r="F9" s="147" t="n"/>
      <c r="G9" s="147">
        <f>ROUND((1-$G$3-$G$4-$G$5)*MODEL!RI42,3)</f>
        <v/>
      </c>
      <c r="H9" s="147" t="n"/>
      <c r="I9" s="147">
        <f>ROUND((1-$I$3-$I$4-$I$5)*MODEL!RI59,3)</f>
        <v/>
      </c>
      <c r="J9" s="147" t="n"/>
      <c r="K9" s="147">
        <f>ROUND((1-$K$3-$K$4-$K$5)*MODEL!RI212,3)</f>
        <v/>
      </c>
      <c r="L9" s="147" t="n"/>
      <c r="M9" s="147">
        <f>ROUND((1-$M$3-$M$4-$M$5)*MODEL!RI229,3)</f>
        <v/>
      </c>
      <c r="N9" s="147" t="n"/>
      <c r="O9" s="147">
        <f>(1-$O$3-$O$4-$O$5)*MODEL!RI246</f>
        <v/>
      </c>
      <c r="P9" s="147" t="n"/>
      <c r="Q9" s="147">
        <f>(1-$Q$3-$Q$4-$Q$5)*MODEL!RI263</f>
        <v/>
      </c>
      <c r="R9" s="147" t="n"/>
      <c r="S9" s="147">
        <f>ROUND((1-$S$3-$S$4-$S$5)*MODEL!RI93,3)</f>
        <v/>
      </c>
      <c r="T9" s="147" t="n"/>
      <c r="U9" s="147">
        <f>(1-$U$3-$U$4-$U$5)*MODEL!RI110</f>
        <v/>
      </c>
      <c r="V9" s="147" t="n"/>
      <c r="W9" s="147">
        <f>ROUND((1-$W$3-$W$4-$W$5)*MODEL!RI127,3)</f>
        <v/>
      </c>
      <c r="X9" s="147" t="n"/>
      <c r="Y9" s="147">
        <f>ROUND((1-$Y$3-$Y$4-$Y$5)*MODEL!RI144,3)</f>
        <v/>
      </c>
    </row>
    <row r="10">
      <c r="B10" t="inlineStr">
        <is>
          <t>HEGD</t>
        </is>
      </c>
      <c r="C10" s="143">
        <f>ROUND((1-C$3-C$4-C$5)*MODEL!RI9,3)</f>
        <v/>
      </c>
      <c r="D10" s="143" t="n"/>
      <c r="E10" s="143">
        <f>ROUND((1-$E$3-$E$4-$E$5)*MODEL!RI26,3)</f>
        <v/>
      </c>
      <c r="F10" s="143" t="n"/>
      <c r="G10" s="143">
        <f>ROUND((1-$G$3-$G$4-$G$5)*MODEL!RI43,3)</f>
        <v/>
      </c>
      <c r="H10" s="143" t="n"/>
      <c r="I10" s="143">
        <f>ROUND((1-$I$3-$I$4-$I$5)*MODEL!RI60,3)</f>
        <v/>
      </c>
      <c r="J10" s="143" t="n"/>
      <c r="K10" s="143">
        <f>ROUND((1-$K$3-$K$4-$K$5)*MODEL!RI213,3)</f>
        <v/>
      </c>
      <c r="L10" s="143" t="n"/>
      <c r="M10" s="143">
        <f>ROUND((1-$M$3-$M$4-$M$5)*MODEL!RI230,3)</f>
        <v/>
      </c>
      <c r="N10" s="143" t="n"/>
      <c r="O10" s="143">
        <f>(1-$O$3-$O$4-$O$5)*MODEL!RI247</f>
        <v/>
      </c>
      <c r="P10" s="143" t="n"/>
      <c r="Q10" s="143">
        <f>(1-$Q$3-$Q$4-$Q$5)*MODEL!RI264</f>
        <v/>
      </c>
      <c r="R10" s="143" t="n"/>
      <c r="S10" s="143">
        <f>ROUND((1-$S$3-$S$4-$S$5)*MODEL!RI94,3)</f>
        <v/>
      </c>
      <c r="T10" s="143" t="n"/>
      <c r="U10" s="143">
        <f>(1-$U$3-$U$4-$U$5)*MODEL!RI111</f>
        <v/>
      </c>
      <c r="V10" s="143" t="n"/>
      <c r="W10" s="143">
        <f>ROUND((1-$W$3-$W$4-$W$5)*MODEL!RI128,3)</f>
        <v/>
      </c>
      <c r="X10" s="143" t="n"/>
      <c r="Y10" s="143">
        <f>ROUND((1-$Y$3-$Y$4-$Y$5)*MODEL!RI145,3)</f>
        <v/>
      </c>
    </row>
    <row r="11">
      <c r="B11" s="146" t="inlineStr">
        <is>
          <t>AGG</t>
        </is>
      </c>
      <c r="C11" s="147">
        <f>ROUND((1-C$3-C$4-C$5)*MODEL!RI10,3)</f>
        <v/>
      </c>
      <c r="D11" s="147" t="n"/>
      <c r="E11" s="147">
        <f>ROUND((1-$E$3-$E$4-$E$5)*MODEL!RI27,3)</f>
        <v/>
      </c>
      <c r="F11" s="147" t="n"/>
      <c r="G11" s="147">
        <f>ROUND((1-$G$3-$G$4-$G$5)*MODEL!RI44,3)</f>
        <v/>
      </c>
      <c r="H11" s="147" t="n"/>
      <c r="I11" s="147">
        <f>ROUND((1-$I$3-$I$4-$I$5)*MODEL!RI61,3)</f>
        <v/>
      </c>
      <c r="J11" s="147" t="n"/>
      <c r="K11" s="147">
        <f>ROUND((1-$K$3-$K$4-$K$5)*MODEL!RI214,3)</f>
        <v/>
      </c>
      <c r="L11" s="147" t="n"/>
      <c r="M11" s="147">
        <f>ROUND((1-$M$3-$M$4-$M$5)*MODEL!RI231,3)</f>
        <v/>
      </c>
      <c r="N11" s="147" t="n"/>
      <c r="O11" s="147">
        <f>(1-$O$3-$O$4-$O$5)*MODEL!RI248</f>
        <v/>
      </c>
      <c r="P11" s="147" t="n"/>
      <c r="Q11" s="147">
        <f>(1-$Q$3-$Q$4-$Q$5)*MODEL!RI265</f>
        <v/>
      </c>
      <c r="R11" s="147" t="n"/>
      <c r="S11" s="147">
        <f>ROUND((1-$S$3-$S$4-$S$5)*MODEL!RI95,3)</f>
        <v/>
      </c>
      <c r="T11" s="147" t="n"/>
      <c r="U11" s="147">
        <f>(1-$U$3-$U$4-$U$5)*MODEL!RI112</f>
        <v/>
      </c>
      <c r="V11" s="147" t="n"/>
      <c r="W11" s="147">
        <f>ROUND((1-$W$3-$W$4-$W$5)*MODEL!RI129,3)</f>
        <v/>
      </c>
      <c r="X11" s="147" t="n"/>
      <c r="Y11" s="147">
        <f>ROUND((1-$Y$3-$Y$4-$Y$5)*MODEL!RI146,3)</f>
        <v/>
      </c>
    </row>
    <row r="12">
      <c r="B12" t="inlineStr">
        <is>
          <t>BWX</t>
        </is>
      </c>
      <c r="C12" s="143">
        <f>ROUND((1-C$3-C$4-C$5)*MODEL!RI11,3)</f>
        <v/>
      </c>
      <c r="D12" s="143" t="n"/>
      <c r="E12" s="143">
        <f>ROUND((1-$E$3-$E$4-$E$5)*MODEL!RI28,3)</f>
        <v/>
      </c>
      <c r="F12" s="143" t="n"/>
      <c r="G12" s="143">
        <f>ROUND((1-$G$3-$G$4-$G$5)*MODEL!RI45,3)</f>
        <v/>
      </c>
      <c r="H12" s="143" t="n"/>
      <c r="I12" s="143">
        <f>ROUND((1-$I$3-$I$4-$I$5)*MODEL!RI62,3)</f>
        <v/>
      </c>
      <c r="J12" s="143" t="n"/>
      <c r="K12" s="143">
        <f>ROUND((1-$K$3-$K$4-$K$5)*MODEL!RI215,3)</f>
        <v/>
      </c>
      <c r="L12" s="143" t="n"/>
      <c r="M12" s="143">
        <f>ROUND((1-$M$3-$M$4-$M$5)*MODEL!RI232,3)</f>
        <v/>
      </c>
      <c r="N12" s="143" t="n"/>
      <c r="O12" s="143">
        <f>(1-$O$3-$O$4-$O$5)*MODEL!RI249</f>
        <v/>
      </c>
      <c r="P12" s="143" t="n"/>
      <c r="Q12" s="143">
        <f>(1-$Q$3-$Q$4-$Q$5)*MODEL!RI266</f>
        <v/>
      </c>
      <c r="R12" s="143" t="n"/>
      <c r="S12" s="143">
        <f>ROUND((1-$S$3-$S$4-$S$5)*MODEL!RI96,3)</f>
        <v/>
      </c>
      <c r="T12" s="143" t="n"/>
      <c r="U12" s="143">
        <f>(1-$U$3-$U$4-$U$5)*MODEL!RI113</f>
        <v/>
      </c>
      <c r="V12" s="143" t="n"/>
      <c r="W12" s="143">
        <f>ROUND((1-$W$3-$W$4-$W$5)*MODEL!RI130,3)</f>
        <v/>
      </c>
      <c r="X12" s="143" t="n"/>
      <c r="Y12" s="143">
        <f>ROUND((1-$Y$3-$Y$4-$Y$5)*MODEL!RI147,3)</f>
        <v/>
      </c>
    </row>
    <row r="13" ht="14.25" customHeight="1">
      <c r="B13" s="146" t="inlineStr">
        <is>
          <t>TIP</t>
        </is>
      </c>
      <c r="C13" s="147">
        <f>ROUND((1-C$3-C$4-C$5)*MODEL!RI12,3)</f>
        <v/>
      </c>
      <c r="D13" s="147" t="n"/>
      <c r="E13" s="147">
        <f>ROUND((1-$E$3-$E$4-$E$5)*MODEL!RI29,3)</f>
        <v/>
      </c>
      <c r="F13" s="147" t="n"/>
      <c r="G13" s="147">
        <f>ROUND((1-$G$3-$G$4-$G$5)*MODEL!RI46,3)</f>
        <v/>
      </c>
      <c r="H13" s="147" t="n"/>
      <c r="I13" s="147">
        <f>ROUND((1-$I$3-$I$4-$I$5)*MODEL!RI63,3)</f>
        <v/>
      </c>
      <c r="J13" s="147" t="n"/>
      <c r="K13" s="147">
        <f>ROUND((1-$K$3-$K$4-$K$5)*MODEL!RI216,3)</f>
        <v/>
      </c>
      <c r="L13" s="147" t="n"/>
      <c r="M13" s="147">
        <f>ROUND((1-$M$3-$M$4-$M$5)*MODEL!RI233,3)</f>
        <v/>
      </c>
      <c r="N13" s="147" t="n"/>
      <c r="O13" s="147">
        <f>(1-$O$3-$O$4-$O$5)*MODEL!RI250</f>
        <v/>
      </c>
      <c r="P13" s="147" t="n"/>
      <c r="Q13" s="147">
        <f>(1-$Q$3-$Q$4-$Q$5)*MODEL!RI267</f>
        <v/>
      </c>
      <c r="R13" s="147" t="n"/>
      <c r="S13" s="147">
        <f>ROUND((1-$S$3-$S$4-$S$5)*MODEL!RI97,3)</f>
        <v/>
      </c>
      <c r="T13" s="147" t="n"/>
      <c r="U13" s="147">
        <f>(1-$U$3-$U$4-$U$5)*MODEL!RI114</f>
        <v/>
      </c>
      <c r="V13" s="147" t="n"/>
      <c r="W13" s="147">
        <f>ROUND((1-$W$3-$W$4-$W$5)*MODEL!RI131,3)</f>
        <v/>
      </c>
      <c r="X13" s="147" t="n"/>
      <c r="Y13" s="147">
        <f>ROUND((1-$Y$3-$Y$4-$Y$5)*MODEL!RI148,3)</f>
        <v/>
      </c>
    </row>
    <row r="14">
      <c r="B14" t="inlineStr">
        <is>
          <t>SHY</t>
        </is>
      </c>
      <c r="C14" s="143">
        <f>ROUND((1-C$3-C$4-C$5)*MODEL!RI14,3)</f>
        <v/>
      </c>
      <c r="D14" s="143" t="n"/>
      <c r="E14" s="143">
        <f>ROUND((1-$E$3-$E$4-$E$5)*MODEL!RI31,3)</f>
        <v/>
      </c>
      <c r="F14" s="143" t="n"/>
      <c r="G14" s="143">
        <f>ROUND((1-$G$3-$G$4-$G$5)*MODEL!RI48,3)</f>
        <v/>
      </c>
      <c r="H14" s="143" t="n"/>
      <c r="I14" s="143">
        <f>ROUND((1-$I$3-$I$4-$I$5)*MODEL!RI65,3)</f>
        <v/>
      </c>
      <c r="J14" s="143" t="n"/>
      <c r="K14" s="143">
        <f>ROUND((1-$K$3-$K$4-$K$5)*MODEL!RI218,3)</f>
        <v/>
      </c>
      <c r="L14" s="143" t="n"/>
      <c r="M14" s="143">
        <f>ROUND((1-$M$3-$M$4-$M$5)*MODEL!RI235,3)</f>
        <v/>
      </c>
      <c r="N14" s="143" t="n"/>
      <c r="O14" s="143">
        <f>(1-$O$3-$O$4-$O$5)*MODEL!RI252</f>
        <v/>
      </c>
      <c r="P14" s="143" t="n"/>
      <c r="Q14" s="143">
        <f>(1-$Q$3-$Q$4-$Q$5)*MODEL!RI269</f>
        <v/>
      </c>
      <c r="R14" s="143" t="n"/>
      <c r="S14" s="143">
        <f>ROUND((1-$S$3-$S$4-$S$5)*MODEL!RI99,3)</f>
        <v/>
      </c>
      <c r="T14" s="143" t="n"/>
      <c r="U14" s="143">
        <f>(1-$U$3-$U$4-$U$5)*MODEL!RI116</f>
        <v/>
      </c>
      <c r="V14" s="143" t="n"/>
      <c r="W14" s="143">
        <f>ROUND((1-$W$3-$W$4-$W$5)*MODEL!RI133,3)</f>
        <v/>
      </c>
      <c r="X14" s="143" t="n"/>
      <c r="Y14" s="143">
        <f>ROUND((1-$Y$3-$Y$4-$Y$5)*MODEL!RI150,3)</f>
        <v/>
      </c>
    </row>
    <row r="15">
      <c r="B15" s="146" t="inlineStr">
        <is>
          <t>OPER</t>
        </is>
      </c>
      <c r="C15" s="147">
        <f>IF(98%-SUM(C3:C14)&gt;0.1,0.1,98%-SUM(C3:C14))</f>
        <v/>
      </c>
      <c r="D15" s="147" t="n"/>
      <c r="E15" s="147">
        <f>IF(98%-SUM(E3:E14)&gt;0.1,0.1,98%-SUM(E3:E14))</f>
        <v/>
      </c>
      <c r="F15" s="147" t="n"/>
      <c r="G15" s="147">
        <f>IF(98%-SUM(G3:G14)&gt;0.1,0.1,98%-SUM(G3:G14))</f>
        <v/>
      </c>
      <c r="H15" s="147" t="n"/>
      <c r="I15" s="147">
        <f>IF(98%-SUM(I3:I14)&gt;0.1,0.1,98%-SUM(I3:I14))</f>
        <v/>
      </c>
      <c r="J15" s="147" t="n"/>
      <c r="K15" s="147">
        <f>IF(98%-SUM(K3:K14)&gt;0.1,0.1,98%-SUM(K3:K14))</f>
        <v/>
      </c>
      <c r="L15" s="147" t="n"/>
      <c r="M15" s="147">
        <f>IF(98%-SUM(M3:M14)&gt;0.1,0.1,98%-SUM(M3:M14))</f>
        <v/>
      </c>
      <c r="N15" s="147" t="n"/>
      <c r="O15" s="147">
        <f>IF(98%-SUM(O3:O14)&gt;0.1,0.1,98%-SUM(O3:O14))</f>
        <v/>
      </c>
      <c r="P15" s="147" t="n"/>
      <c r="Q15" s="147">
        <f>IF(98%-SUM(Q3:Q14)&gt;0.1,0.1,98%-SUM(Q3:Q14))</f>
        <v/>
      </c>
      <c r="R15" s="147" t="n"/>
      <c r="S15" s="147">
        <f>IF(98%-SUM(S3:S14)&gt;0.1,0.1,98%-SUM(S3:S14))</f>
        <v/>
      </c>
      <c r="T15" s="147" t="n"/>
      <c r="U15" s="147">
        <f>IF(98%-SUM(U3:U14)&gt;0.1,0.1,98%-SUM(U3:U14))</f>
        <v/>
      </c>
      <c r="V15" s="147" t="n"/>
      <c r="W15" s="147">
        <f>IF(98%-SUM(W3:W14)&gt;0.1,0.1,98%-SUM(W3:W14))</f>
        <v/>
      </c>
      <c r="X15" s="147" t="n"/>
      <c r="Y15" s="147">
        <f>IF(98%-SUM(Y3:Y14)&gt;0.1,0.1,98%-SUM(Y3:Y14))</f>
        <v/>
      </c>
    </row>
    <row r="16">
      <c r="B16" t="inlineStr">
        <is>
          <t>BIL</t>
        </is>
      </c>
      <c r="C16" s="143">
        <f>IF(98%-SUM(C3:C14)&gt;0.1,(98%-SUM(C3:C14)-0.1)/2,0)</f>
        <v/>
      </c>
      <c r="D16" s="143" t="n"/>
      <c r="E16" s="143">
        <f>IF(98%-SUM(E3:E14)&gt;0.1,(98%-SUM(E3:E14)-0.1)/2,0)</f>
        <v/>
      </c>
      <c r="F16" s="143" t="n"/>
      <c r="G16" s="143">
        <f>IF(98%-SUM(G3:G14)&gt;0.1,(98%-SUM(G3:G14)-0.1)/2,0)</f>
        <v/>
      </c>
      <c r="H16" s="143" t="n"/>
      <c r="I16" s="143">
        <f>IF(98%-SUM(I3:I14)&gt;0.1,(98%-SUM(I3:I14)-0.1)/2,0)</f>
        <v/>
      </c>
      <c r="J16" s="143" t="n"/>
      <c r="K16" s="143">
        <f>IF(98%-SUM(K3:K14)&gt;0.1,(98%-SUM(K3:K14)-0.1)/2,0)</f>
        <v/>
      </c>
      <c r="L16" s="143" t="n"/>
      <c r="M16" s="143">
        <f>IF(98%-SUM(M3:M14)&gt;0.1,(98%-SUM(M3:M14)-0.1)/2,0)</f>
        <v/>
      </c>
      <c r="N16" s="143" t="n"/>
      <c r="O16" s="143">
        <f>IF(98%-SUM(O3:O14)&gt;0.1,(98%-SUM(O3:O14)-0.1)/2,0)</f>
        <v/>
      </c>
      <c r="P16" s="143" t="n"/>
      <c r="Q16" s="143">
        <f>IF(98%-SUM(Q3:Q14)&gt;0.1,(98%-SUM(Q3:Q14)-0.1)/2,0)</f>
        <v/>
      </c>
      <c r="R16" s="143" t="n"/>
      <c r="S16" s="143">
        <f>IF(98%-SUM(S3:S14)&gt;0.1,(98%-SUM(S3:S14)-0.1)/2,0)</f>
        <v/>
      </c>
      <c r="T16" s="143" t="n"/>
      <c r="U16" s="143">
        <f>IF(98%-SUM(U3:U14)&gt;0.1,(98%-SUM(U3:U14)-0.1)/2,0)</f>
        <v/>
      </c>
      <c r="V16" s="143" t="n"/>
      <c r="W16" s="143">
        <f>IF(98%-SUM(W3:W14)&gt;0.1,(98%-SUM(W3:W14)-0.1)/2,0)</f>
        <v/>
      </c>
      <c r="X16" s="143" t="n"/>
      <c r="Y16" s="143">
        <f>IF(98%-SUM(Y3:Y14)&gt;0.1,(98%-SUM(Y3:Y14)-0.1)/2,0)</f>
        <v/>
      </c>
    </row>
    <row r="17">
      <c r="B17" s="146" t="inlineStr">
        <is>
          <t>SHV</t>
        </is>
      </c>
      <c r="C17" s="147">
        <f>IF(98%-SUM(C3:C14)&gt;0.1,(98%-SUM(C3:C14)-0.1)/2,0)</f>
        <v/>
      </c>
      <c r="D17" s="147" t="n"/>
      <c r="E17" s="147">
        <f>IF(98%-SUM(E3:E14)&gt;0.1,(98%-SUM(E3:E14)-0.1)/2,0)</f>
        <v/>
      </c>
      <c r="F17" s="147" t="n"/>
      <c r="G17" s="147">
        <f>IF(98%-SUM(G3:G14)&gt;0.1,(98%-SUM(G3:G14)-0.1)/2,0)</f>
        <v/>
      </c>
      <c r="H17" s="147" t="n"/>
      <c r="I17" s="147">
        <f>IF(98%-SUM(I3:I14)&gt;0.1,(98%-SUM(I3:I14)-0.1)/2,0)</f>
        <v/>
      </c>
      <c r="J17" s="147" t="n"/>
      <c r="K17" s="147">
        <f>IF(98%-SUM(K3:K14)&gt;0.1,(98%-SUM(K3:K14)-0.1)/2,0)</f>
        <v/>
      </c>
      <c r="L17" s="147" t="n"/>
      <c r="M17" s="147">
        <f>IF(98%-SUM(M3:M14)&gt;0.1,(98%-SUM(M3:M14)-0.1)/2,0)</f>
        <v/>
      </c>
      <c r="N17" s="147" t="n"/>
      <c r="O17" s="147">
        <f>IF(98%-SUM(O3:O14)&gt;0.1,(98%-SUM(O3:O14)-0.1)/2,0)</f>
        <v/>
      </c>
      <c r="P17" s="147" t="n"/>
      <c r="Q17" s="147">
        <f>IF(98%-SUM(Q3:Q14)&gt;0.1,(98%-SUM(Q3:Q14)-0.1)/2,0)</f>
        <v/>
      </c>
      <c r="R17" s="147" t="n"/>
      <c r="S17" s="147">
        <f>IF(98%-SUM(S3:S14)&gt;0.1,(98%-SUM(S3:S14)-0.1)/2,0)</f>
        <v/>
      </c>
      <c r="T17" s="147" t="n"/>
      <c r="U17" s="147">
        <f>IF(98%-SUM(U3:U14)&gt;0.1,(98%-SUM(U3:U14)-0.1)/2,0)</f>
        <v/>
      </c>
      <c r="V17" s="147" t="n"/>
      <c r="W17" s="147">
        <f>IF(98%-SUM(W3:W14)&gt;0.1,(98%-SUM(W3:W14)-0.1)/2,0)</f>
        <v/>
      </c>
      <c r="X17" s="147" t="n"/>
      <c r="Y17" s="147">
        <f>IF(98%-SUM(Y3:Y14)&gt;0.1,(98%-SUM(Y3:Y14)-0.1)/2,0)</f>
        <v/>
      </c>
    </row>
    <row r="18">
      <c r="B18" t="inlineStr">
        <is>
          <t>$CASH</t>
        </is>
      </c>
      <c r="C18" s="143" t="n">
        <v>0.02</v>
      </c>
      <c r="D18" s="143" t="n"/>
      <c r="E18" s="143" t="n">
        <v>0.02</v>
      </c>
      <c r="F18" s="143" t="n"/>
      <c r="G18" s="143" t="n">
        <v>0.02</v>
      </c>
      <c r="H18" s="143" t="n"/>
      <c r="I18" s="143" t="n">
        <v>0.02</v>
      </c>
      <c r="J18" s="143" t="n"/>
      <c r="K18" s="143" t="n">
        <v>0.02</v>
      </c>
      <c r="L18" s="143" t="n"/>
      <c r="M18" s="143" t="n">
        <v>0.02</v>
      </c>
      <c r="N18" s="143" t="n"/>
      <c r="O18" s="143" t="n">
        <v>0.02</v>
      </c>
      <c r="P18" s="143" t="n"/>
      <c r="Q18" s="143" t="n">
        <v>0.02</v>
      </c>
      <c r="R18" s="143" t="n"/>
      <c r="S18" s="143" t="n">
        <v>0.02</v>
      </c>
      <c r="T18" s="143" t="n"/>
      <c r="U18" s="143" t="n">
        <v>0.02</v>
      </c>
      <c r="V18" s="143" t="n"/>
      <c r="W18" s="143" t="n">
        <v>0.02</v>
      </c>
      <c r="X18" s="143" t="n"/>
      <c r="Y18" s="143" t="n">
        <v>0.02</v>
      </c>
    </row>
    <row r="19">
      <c r="C19" s="141" t="n"/>
      <c r="D19" s="141" t="n"/>
      <c r="E19" s="141" t="n"/>
      <c r="F19" s="141" t="n"/>
      <c r="G19" s="141" t="n"/>
      <c r="H19" s="141" t="n"/>
      <c r="I19" s="141" t="n"/>
      <c r="J19" s="141" t="n"/>
      <c r="K19" s="141" t="n"/>
      <c r="L19" s="141" t="n"/>
      <c r="M19" s="141" t="n"/>
      <c r="N19" s="141" t="n"/>
      <c r="O19" s="141" t="n"/>
      <c r="P19" s="141" t="n"/>
      <c r="Q19" s="141" t="n"/>
      <c r="R19" s="141" t="n"/>
      <c r="S19" s="141" t="n"/>
      <c r="T19" s="141" t="n"/>
      <c r="U19" s="141" t="n"/>
      <c r="V19" s="141" t="n"/>
      <c r="W19" s="141" t="n"/>
      <c r="X19" s="141" t="n"/>
      <c r="Y19" s="141" t="n"/>
    </row>
    <row r="20">
      <c r="C20" s="9">
        <f>SUM(C3:C18)</f>
        <v/>
      </c>
      <c r="D20" s="9" t="n"/>
      <c r="E20" s="9">
        <f>SUM(E3:E18)</f>
        <v/>
      </c>
      <c r="F20" s="9" t="n"/>
      <c r="G20" s="9">
        <f>SUM(G3:G18)</f>
        <v/>
      </c>
      <c r="H20" s="9" t="n"/>
      <c r="I20" s="9">
        <f>SUM(I3:I18)</f>
        <v/>
      </c>
      <c r="J20" s="9" t="n"/>
      <c r="K20" s="9">
        <f>SUM(K3:K18)</f>
        <v/>
      </c>
      <c r="L20" s="9" t="n"/>
      <c r="M20" s="9">
        <f>SUM(M3:M18)</f>
        <v/>
      </c>
      <c r="N20" s="9" t="n"/>
      <c r="O20" s="9">
        <f>SUM(O3:O18)</f>
        <v/>
      </c>
      <c r="P20" s="9" t="n"/>
      <c r="Q20" s="9">
        <f>SUM(Q3:Q18)</f>
        <v/>
      </c>
      <c r="R20" s="9" t="n"/>
      <c r="S20" s="9">
        <f>SUM(S3:S18)</f>
        <v/>
      </c>
      <c r="T20" s="9" t="n"/>
      <c r="U20" s="9">
        <f>SUM(U3:U18)</f>
        <v/>
      </c>
      <c r="V20" s="9" t="n"/>
      <c r="W20" s="9">
        <f>SUM(W3:W18)</f>
        <v/>
      </c>
      <c r="X20" s="9" t="n"/>
      <c r="Y20" s="9">
        <f>SUM(Y3:Y18)</f>
        <v/>
      </c>
    </row>
    <row r="22">
      <c r="B22" s="154" t="n"/>
      <c r="C22" s="144" t="inlineStr">
        <is>
          <t>Tactical Yield</t>
        </is>
      </c>
      <c r="D22" s="144" t="n"/>
      <c r="E22" t="inlineStr">
        <is>
          <t>Current Yield</t>
        </is>
      </c>
    </row>
    <row r="23">
      <c r="B23" t="inlineStr">
        <is>
          <t>BLUIX</t>
        </is>
      </c>
      <c r="C23" s="133" t="n">
        <v>0.2</v>
      </c>
      <c r="D23" s="143" t="n"/>
      <c r="E23" s="9" t="n">
        <v>0.015</v>
      </c>
      <c r="I23" s="143" t="n"/>
      <c r="J23" s="143" t="n"/>
    </row>
    <row r="24">
      <c r="B24" t="inlineStr">
        <is>
          <t>OCIO</t>
        </is>
      </c>
      <c r="C24" s="133" t="n">
        <v>0</v>
      </c>
      <c r="D24" s="143" t="n"/>
      <c r="E24" s="9" t="n">
        <v>0.0164</v>
      </c>
      <c r="I24" s="143" t="n"/>
      <c r="J24" s="143" t="n"/>
    </row>
    <row r="25">
      <c r="B25" t="inlineStr">
        <is>
          <t>HDV</t>
        </is>
      </c>
      <c r="C25" s="143">
        <f>ROUND((1-$C$23-$C$24)*MODEL!RI56,3)</f>
        <v/>
      </c>
      <c r="D25" s="143" t="n"/>
      <c r="E25" s="9" t="n">
        <v>0.0411</v>
      </c>
      <c r="G25" s="32" t="n"/>
      <c r="H25" s="32" t="n"/>
      <c r="I25" s="49" t="n"/>
      <c r="J25" s="49" t="n"/>
    </row>
    <row r="26" ht="23.5" customHeight="1">
      <c r="B26" t="inlineStr">
        <is>
          <t>IDV</t>
        </is>
      </c>
      <c r="C26" s="143">
        <f>ROUND((1-$C$23-$C$24)*MODEL!RI57,3)</f>
        <v/>
      </c>
      <c r="D26" s="143" t="n"/>
      <c r="E26" s="9" t="n">
        <v>0.07199999999999999</v>
      </c>
      <c r="I26" s="49" t="n"/>
      <c r="J26" s="49" t="n"/>
      <c r="K26" s="253" t="inlineStr">
        <is>
          <t>no longer in use, calcs done on base models in ECLIPSE</t>
        </is>
      </c>
    </row>
    <row r="27">
      <c r="B27" t="inlineStr">
        <is>
          <t>DEM</t>
        </is>
      </c>
      <c r="C27" s="143">
        <f>ROUND((1-$C$23-$C$24)*MODEL!RI58,3)</f>
        <v/>
      </c>
      <c r="D27" s="143" t="n"/>
      <c r="E27" s="9" t="n">
        <v>0.0786</v>
      </c>
      <c r="I27" s="49" t="n"/>
      <c r="J27" s="49" t="n"/>
    </row>
    <row r="28">
      <c r="B28" t="inlineStr">
        <is>
          <t>VNQ</t>
        </is>
      </c>
      <c r="C28" s="143">
        <f>ROUND((1-$C$23-$C$24)*MODEL!RI59,3)</f>
        <v/>
      </c>
      <c r="D28" s="143" t="n"/>
      <c r="E28" s="9" t="n">
        <v>0.0452</v>
      </c>
      <c r="G28" s="3" t="n"/>
      <c r="H28" s="3" t="n"/>
      <c r="I28" s="49" t="n"/>
      <c r="J28" s="49" t="n"/>
    </row>
    <row r="29">
      <c r="B29" t="inlineStr">
        <is>
          <t>TYA</t>
        </is>
      </c>
      <c r="C29" s="143">
        <f>ROUND((1-$C$23-$C$24)*MODEL!RI60,3)</f>
        <v/>
      </c>
      <c r="D29" s="143" t="n"/>
      <c r="E29" s="9" t="n">
        <v>0.0304</v>
      </c>
      <c r="I29" s="49" t="n"/>
      <c r="J29" s="49" t="n"/>
    </row>
    <row r="30">
      <c r="B30" t="inlineStr">
        <is>
          <t>TOTL</t>
        </is>
      </c>
      <c r="C30" s="215">
        <f>ROUND((1-$C$23-$C$24)*MODEL!RI61,3)-5.6%</f>
        <v/>
      </c>
      <c r="D30" s="143" t="n"/>
      <c r="E30" s="9" t="n">
        <v>0.0545</v>
      </c>
      <c r="I30" s="49" t="n"/>
      <c r="J30" s="49" t="n"/>
    </row>
    <row r="31">
      <c r="B31" t="inlineStr">
        <is>
          <t>BNDX</t>
        </is>
      </c>
      <c r="C31" s="143">
        <f>ROUND((1-$C$23-$C$24)*MODEL!RI62,3)</f>
        <v/>
      </c>
      <c r="D31" s="143" t="n"/>
      <c r="E31" s="9" t="n">
        <v>0.0331</v>
      </c>
      <c r="I31" s="49" t="n"/>
      <c r="J31" s="49" t="n"/>
    </row>
    <row r="32">
      <c r="B32" t="inlineStr">
        <is>
          <t>HYG</t>
        </is>
      </c>
      <c r="C32" s="143">
        <f>ROUND((1-$C$23-$C$24)*MODEL!RI63,3)</f>
        <v/>
      </c>
      <c r="D32" s="143" t="n"/>
      <c r="E32" s="9" t="n">
        <v>0.0818</v>
      </c>
      <c r="I32" s="49" t="n"/>
      <c r="J32" s="49" t="n"/>
    </row>
    <row r="33">
      <c r="B33" t="inlineStr">
        <is>
          <t>MLPX</t>
        </is>
      </c>
      <c r="C33" s="143">
        <f>ROUND((1-$C$23-$C$24)*MODEL!RI64,3)</f>
        <v/>
      </c>
      <c r="D33" s="143" t="n"/>
      <c r="E33" s="9" t="n">
        <v>0.0593</v>
      </c>
      <c r="I33" s="49" t="n"/>
      <c r="J33" s="49" t="n"/>
    </row>
    <row r="34">
      <c r="B34" t="inlineStr">
        <is>
          <t>TFPN</t>
        </is>
      </c>
      <c r="C34" s="133" t="n">
        <v>0.05</v>
      </c>
      <c r="D34" s="143" t="n"/>
      <c r="E34" s="9" t="n">
        <v>0</v>
      </c>
      <c r="I34" s="143" t="n"/>
      <c r="J34" s="143" t="n"/>
    </row>
    <row r="35">
      <c r="B35" t="inlineStr">
        <is>
          <t>HIGH</t>
        </is>
      </c>
      <c r="C35" s="133" t="n">
        <v>0</v>
      </c>
      <c r="D35" s="143" t="n"/>
      <c r="E35" s="9" t="n">
        <v>0.0961</v>
      </c>
      <c r="I35" s="143" t="n"/>
      <c r="J35" s="143" t="n"/>
    </row>
    <row r="36">
      <c r="B36" t="inlineStr">
        <is>
          <t>SHY</t>
        </is>
      </c>
      <c r="C36" s="215" t="n">
        <v>0</v>
      </c>
      <c r="D36" s="143" t="n"/>
      <c r="E36" s="9" t="n">
        <v>0.0479</v>
      </c>
      <c r="G36" s="32" t="n"/>
      <c r="H36" s="32" t="n"/>
      <c r="I36" s="49" t="n"/>
      <c r="J36" s="49" t="n"/>
    </row>
    <row r="37">
      <c r="B37" t="inlineStr">
        <is>
          <t>OPER</t>
        </is>
      </c>
      <c r="C37" s="143" t="n">
        <v>0</v>
      </c>
      <c r="D37" s="143" t="n"/>
      <c r="E37" s="9" t="n">
        <v>0.05</v>
      </c>
      <c r="G37" s="32" t="n"/>
      <c r="H37" s="32" t="n"/>
      <c r="I37" s="143" t="n"/>
      <c r="J37" s="143" t="n"/>
    </row>
    <row r="38">
      <c r="B38" t="inlineStr">
        <is>
          <t>BIL</t>
        </is>
      </c>
      <c r="C38" s="143">
        <f>ROUND((98%-SUM(C23:C37))/4,3)</f>
        <v/>
      </c>
      <c r="D38" s="143" t="n"/>
      <c r="E38" s="9" t="n">
        <v>0.05</v>
      </c>
      <c r="G38" s="32" t="n"/>
      <c r="H38" s="32" t="n"/>
      <c r="I38" s="49" t="n"/>
      <c r="J38" s="49" t="n"/>
    </row>
    <row r="39">
      <c r="B39" t="inlineStr">
        <is>
          <t>BUCK</t>
        </is>
      </c>
      <c r="C39" s="143">
        <f>C38</f>
        <v/>
      </c>
      <c r="D39" s="143" t="n"/>
      <c r="E39" s="9" t="n">
        <v>0.0479</v>
      </c>
      <c r="G39" s="32" t="n"/>
      <c r="H39" s="32" t="n"/>
      <c r="I39" s="49" t="n"/>
      <c r="J39" s="49" t="n"/>
    </row>
    <row r="40">
      <c r="B40" t="inlineStr">
        <is>
          <t>TFLO</t>
        </is>
      </c>
      <c r="C40" s="143">
        <f>C38</f>
        <v/>
      </c>
      <c r="D40" s="143" t="n"/>
      <c r="E40" s="9" t="n">
        <v>0.0524</v>
      </c>
      <c r="G40" s="32" t="n"/>
      <c r="H40" s="32" t="n"/>
      <c r="I40" s="49" t="n"/>
      <c r="J40" s="49" t="n"/>
    </row>
    <row r="41">
      <c r="B41" t="inlineStr">
        <is>
          <t>SHV</t>
        </is>
      </c>
      <c r="C41" s="143">
        <f>C38</f>
        <v/>
      </c>
      <c r="D41" s="143" t="n"/>
      <c r="E41" s="9" t="n">
        <v>0.0503</v>
      </c>
      <c r="G41" s="32" t="n"/>
      <c r="H41" s="32" t="n"/>
      <c r="I41" s="49" t="n"/>
      <c r="J41" s="49" t="n"/>
    </row>
    <row r="42">
      <c r="B42" t="inlineStr">
        <is>
          <t>SWVXX</t>
        </is>
      </c>
      <c r="C42" s="143" t="n">
        <v>0.015</v>
      </c>
      <c r="D42" s="143" t="n"/>
      <c r="E42" s="9" t="n">
        <v>0.05</v>
      </c>
      <c r="G42" s="32" t="n"/>
      <c r="H42" s="32" t="n"/>
      <c r="I42" s="49" t="n"/>
      <c r="J42" s="49" t="n"/>
    </row>
    <row r="43">
      <c r="B43" t="inlineStr">
        <is>
          <t>$CASH</t>
        </is>
      </c>
      <c r="C43" s="143">
        <f>1-SUM(C23:C42)</f>
        <v/>
      </c>
      <c r="D43" s="143" t="n"/>
      <c r="E43" s="9" t="n"/>
    </row>
    <row r="45">
      <c r="C45" s="9">
        <f>SUM(C23:C43)</f>
        <v/>
      </c>
      <c r="D45" s="9" t="n"/>
      <c r="E45" s="3">
        <f>SUMPRODUCT(C23:C43,E23:E43)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Nathan Langley</dc:creator>
  <dcterms:created xmlns:dcterms="http://purl.org/dc/terms/" xmlns:xsi="http://www.w3.org/2001/XMLSchema-instance" xsi:type="dcterms:W3CDTF">2013-09-23T00:18:41Z</dcterms:created>
  <dcterms:modified xmlns:dcterms="http://purl.org/dc/terms/" xmlns:xsi="http://www.w3.org/2001/XMLSchema-instance" xsi:type="dcterms:W3CDTF">2024-12-11T12:57:05Z</dcterms:modified>
  <cp:lastModifiedBy>Nathan Langley</cp:lastModifiedBy>
  <cp:lastPrinted>2023-09-11T14:26:26Z</cp:lastPrinted>
</cp:coreProperties>
</file>